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24226"/>
  <mc:AlternateContent xmlns:mc="http://schemas.openxmlformats.org/markup-compatibility/2006">
    <mc:Choice Requires="x15">
      <x15ac:absPath xmlns:x15ac="http://schemas.microsoft.com/office/spreadsheetml/2010/11/ac" url="C:\Users\h2.marshal\Downloads\"/>
    </mc:Choice>
  </mc:AlternateContent>
  <xr:revisionPtr revIDLastSave="0" documentId="13_ncr:1_{836075F4-9CD7-413F-AD21-0B58FF6F9214}" xr6:coauthVersionLast="47" xr6:coauthVersionMax="47" xr10:uidLastSave="{00000000-0000-0000-0000-000000000000}"/>
  <bookViews>
    <workbookView xWindow="-110" yWindow="-110" windowWidth="19420" windowHeight="10420" firstSheet="21" activeTab="25" xr2:uid="{00000000-000D-0000-FFFF-FFFF00000000}"/>
  </bookViews>
  <sheets>
    <sheet name="Volume" sheetId="42" r:id="rId1"/>
    <sheet name="ANALISA ME" sheetId="32" state="hidden" r:id="rId2"/>
    <sheet name="ANALISA_BONGKAR DAN CLEANING" sheetId="30" state="hidden" r:id="rId3"/>
    <sheet name="Lantai" sheetId="26" state="hidden" r:id="rId4"/>
    <sheet name="MEP" sheetId="27" state="hidden" r:id="rId5"/>
    <sheet name="ANALISA_BONGKAR DAN CLEANIN (2)" sheetId="41" state="hidden" r:id="rId6"/>
    <sheet name="Sheet2" sheetId="23" state="hidden" r:id="rId7"/>
    <sheet name="ANALISA_Plambing" sheetId="31" state="hidden" r:id="rId8"/>
    <sheet name="ANALISA_LANTAI" sheetId="36" state="hidden" r:id="rId9"/>
    <sheet name="ANALISA_KOLAM RENANG" sheetId="40" state="hidden" r:id="rId10"/>
    <sheet name="ANALISA_DINDING" sheetId="37" r:id="rId11"/>
    <sheet name="ANALISA" sheetId="20" state="hidden" r:id="rId12"/>
    <sheet name="hardscape" sheetId="19" state="hidden" r:id="rId13"/>
    <sheet name="Ars Diamond" sheetId="18" state="hidden" r:id="rId14"/>
    <sheet name="Ars topaz" sheetId="5" state="hidden" r:id="rId15"/>
    <sheet name="ANALISA ATAP" sheetId="39" state="hidden" r:id="rId16"/>
    <sheet name="ANALISA PLAFOND" sheetId="38" state="hidden" r:id="rId17"/>
    <sheet name="9. Pekerjaan MEP" sheetId="33" r:id="rId18"/>
    <sheet name="8. Pekerjaan Lantai Baseman" sheetId="35" r:id="rId19"/>
    <sheet name="7. Pekerjaan Kolam Renang" sheetId="34" r:id="rId20"/>
    <sheet name="6. Pekerjaan Plafond" sheetId="22" r:id="rId21"/>
    <sheet name="5. Pekerjaan Atap" sheetId="25" r:id="rId22"/>
    <sheet name="4. Pekerjaan Dinding PI" sheetId="21" r:id="rId23"/>
    <sheet name="3. Struktur" sheetId="3" r:id="rId24"/>
    <sheet name="2. Perbaikan Beton" sheetId="24" r:id="rId25"/>
    <sheet name="1. Prelim" sheetId="1" r:id="rId26"/>
    <sheet name="rekap" sheetId="6"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s>
  <definedNames>
    <definedName name="\0" localSheetId="5">[1]Penjumlahan!#REF!</definedName>
    <definedName name="\0">[1]Penjumlahan!#REF!</definedName>
    <definedName name="\A" localSheetId="5">'[2]304-06'!#REF!</definedName>
    <definedName name="\A">'[2]304-06'!#REF!</definedName>
    <definedName name="\B" localSheetId="5">#REF!</definedName>
    <definedName name="\B">#REF!</definedName>
    <definedName name="\C" localSheetId="5">#REF!</definedName>
    <definedName name="\C">#REF!</definedName>
    <definedName name="\D" localSheetId="5">#REF!</definedName>
    <definedName name="\D">#REF!</definedName>
    <definedName name="\E" localSheetId="5">#REF!</definedName>
    <definedName name="\E">#REF!</definedName>
    <definedName name="\F" localSheetId="5">#REF!</definedName>
    <definedName name="\F">#REF!</definedName>
    <definedName name="\G" localSheetId="5">#REF!</definedName>
    <definedName name="\G">#REF!</definedName>
    <definedName name="\H" localSheetId="5">#REF!</definedName>
    <definedName name="\H">#REF!</definedName>
    <definedName name="\I" localSheetId="5">#REF!</definedName>
    <definedName name="\I">#REF!</definedName>
    <definedName name="\J" localSheetId="5">#REF!</definedName>
    <definedName name="\J">#REF!</definedName>
    <definedName name="\K" localSheetId="5">#REF!</definedName>
    <definedName name="\K">#REF!</definedName>
    <definedName name="\L" localSheetId="5">#REF!</definedName>
    <definedName name="\L">#REF!</definedName>
    <definedName name="\M" localSheetId="5">#REF!</definedName>
    <definedName name="\M">#REF!</definedName>
    <definedName name="\N" localSheetId="5">#REF!</definedName>
    <definedName name="\N">#REF!</definedName>
    <definedName name="\O" localSheetId="5">#REF!</definedName>
    <definedName name="\O">#REF!</definedName>
    <definedName name="\P" localSheetId="5">#REF!</definedName>
    <definedName name="\P">#REF!</definedName>
    <definedName name="\Q" localSheetId="5">#REF!</definedName>
    <definedName name="\Q">#REF!</definedName>
    <definedName name="\R" localSheetId="5">#REF!</definedName>
    <definedName name="\R">#REF!</definedName>
    <definedName name="\S" localSheetId="5">#REF!</definedName>
    <definedName name="\S">#REF!</definedName>
    <definedName name="\T" localSheetId="5">#REF!</definedName>
    <definedName name="\T">#REF!</definedName>
    <definedName name="\U" localSheetId="5">#REF!</definedName>
    <definedName name="\U">#REF!</definedName>
    <definedName name="\V" localSheetId="5">#REF!</definedName>
    <definedName name="\V">#REF!</definedName>
    <definedName name="\W" localSheetId="5">#REF!</definedName>
    <definedName name="\W">#REF!</definedName>
    <definedName name="\WQ" localSheetId="5">'[3]BAG-2'!#REF!</definedName>
    <definedName name="\WQ">'[3]BAG-2'!#REF!</definedName>
    <definedName name="\x" localSheetId="5">[4]Cover1!#REF!</definedName>
    <definedName name="\x">[4]Cover1!#REF!</definedName>
    <definedName name="\Y" localSheetId="5">#REF!</definedName>
    <definedName name="\Y">#REF!</definedName>
    <definedName name="\Z" localSheetId="5">#REF!</definedName>
    <definedName name="\Z">#REF!</definedName>
    <definedName name="___" localSheetId="5">[5]ANALIS!#REF!</definedName>
    <definedName name="___">[5]ANALIS!#REF!</definedName>
    <definedName name="___________________DIV3" hidden="1">[6]Div2!$G$12:$G$20</definedName>
    <definedName name="___________________DIV4" hidden="1">[6]Div2!$I$12:$I$20</definedName>
    <definedName name="___________________DIV5" hidden="1">[6]Div2!$H$12:$H$20</definedName>
    <definedName name="__________________DIV3" hidden="1">[7]Div2!$G$12:$G$20</definedName>
    <definedName name="__________________DIV4" hidden="1">[7]Div2!$I$12:$I$20</definedName>
    <definedName name="__________________DIV5" hidden="1">[7]Div2!$H$12:$H$20</definedName>
    <definedName name="_________________DIV3" hidden="1">[7]Div2!$G$12:$G$20</definedName>
    <definedName name="_________________DIV4" hidden="1">[7]Div2!$I$12:$I$20</definedName>
    <definedName name="_________________DIV5" hidden="1">[7]Div2!$H$12:$H$20</definedName>
    <definedName name="________C" localSheetId="5">#REF!</definedName>
    <definedName name="________C">#REF!</definedName>
    <definedName name="_______C" localSheetId="5">#REF!</definedName>
    <definedName name="_______C">#REF!</definedName>
    <definedName name="______C" localSheetId="5">#REF!</definedName>
    <definedName name="______C">#REF!</definedName>
    <definedName name="_____C" localSheetId="5">#REF!</definedName>
    <definedName name="_____C">#REF!</definedName>
    <definedName name="____1__123Graph_ACHART_1" hidden="1">[8]Rekapitulasi!$CG$34:$CQ$34</definedName>
    <definedName name="____C" localSheetId="5">#REF!</definedName>
    <definedName name="____C">#REF!</definedName>
    <definedName name="___1__123Graph_ACHART_1" hidden="1">[9]Rekapitulasi!$CG$34:$CQ$34</definedName>
    <definedName name="___BVT1040" localSheetId="5">[5]ANALIS!#REF!</definedName>
    <definedName name="___BVT1040">[5]ANALIS!#REF!</definedName>
    <definedName name="___BVT4100" localSheetId="5">[5]ANALIS!#REF!</definedName>
    <definedName name="___BVT4100">[5]ANALIS!#REF!</definedName>
    <definedName name="___BVT4150" localSheetId="5">[5]ANALIS!#REF!</definedName>
    <definedName name="___BVT4150">[5]ANALIS!#REF!</definedName>
    <definedName name="___BVT4200" localSheetId="5">[5]ANALIS!#REF!</definedName>
    <definedName name="___BVT4200">[5]ANALIS!#REF!</definedName>
    <definedName name="___BVT4250" localSheetId="5">[5]ANALIS!#REF!</definedName>
    <definedName name="___BVT4250">[5]ANALIS!#REF!</definedName>
    <definedName name="___BVT4300" localSheetId="5">[5]ANALIS!#REF!</definedName>
    <definedName name="___BVT4300">[5]ANALIS!#REF!</definedName>
    <definedName name="___BVT450" localSheetId="5">[5]ANALIS!#REF!</definedName>
    <definedName name="___BVT450">[5]ANALIS!#REF!</definedName>
    <definedName name="___BVT475" localSheetId="5">[5]ANALIS!#REF!</definedName>
    <definedName name="___BVT475">[5]ANALIS!#REF!</definedName>
    <definedName name="___BVT640" localSheetId="5">[5]ANALIS!#REF!</definedName>
    <definedName name="___BVT640">[5]ANALIS!#REF!</definedName>
    <definedName name="___BVT9100" localSheetId="5">[5]ANALIS!#REF!</definedName>
    <definedName name="___BVT9100">[5]ANALIS!#REF!</definedName>
    <definedName name="___BVT9150" localSheetId="5">[5]ANALIS!#REF!</definedName>
    <definedName name="___BVT9150">[5]ANALIS!#REF!</definedName>
    <definedName name="___BVT9200" localSheetId="5">[5]ANALIS!#REF!</definedName>
    <definedName name="___BVT9200">[5]ANALIS!#REF!</definedName>
    <definedName name="___BVT9250" localSheetId="5">[5]ANALIS!#REF!</definedName>
    <definedName name="___BVT9250">[5]ANALIS!#REF!</definedName>
    <definedName name="___BVT9300" localSheetId="5">[5]ANALIS!#REF!</definedName>
    <definedName name="___BVT9300">[5]ANALIS!#REF!</definedName>
    <definedName name="___BVT950" localSheetId="5">[5]ANALIS!#REF!</definedName>
    <definedName name="___BVT950">[5]ANALIS!#REF!</definedName>
    <definedName name="___BVT975" localSheetId="5">[5]ANALIS!#REF!</definedName>
    <definedName name="___BVT975">[5]ANALIS!#REF!</definedName>
    <definedName name="___C" localSheetId="5">#REF!</definedName>
    <definedName name="___C">#REF!</definedName>
    <definedName name="___PVC100">[10]DAF.HRG!$W$17</definedName>
    <definedName name="___PVC50">[11]DAF.HRG!$W$19</definedName>
    <definedName name="___PVC75">[10]DAF.HRG!$W$18</definedName>
    <definedName name="___TUL175" localSheetId="5">[5]ANALIS!#REF!</definedName>
    <definedName name="___TUL175">[5]ANALIS!#REF!</definedName>
    <definedName name="___WAS100" localSheetId="5">[5]ANALIS!#REF!</definedName>
    <definedName name="___WAS100">[5]ANALIS!#REF!</definedName>
    <definedName name="___WAS25" localSheetId="5">[5]ANALIS!#REF!</definedName>
    <definedName name="___WAS25">[5]ANALIS!#REF!</definedName>
    <definedName name="___WAS40" localSheetId="5">[5]ANALIS!#REF!</definedName>
    <definedName name="___WAS40">[5]ANALIS!#REF!</definedName>
    <definedName name="___WAS50" localSheetId="5">[5]ANALIS!#REF!</definedName>
    <definedName name="___WAS50">[5]ANALIS!#REF!</definedName>
    <definedName name="___WAS75" localSheetId="5">[5]ANALIS!#REF!</definedName>
    <definedName name="___WAS75">[5]ANALIS!#REF!</definedName>
    <definedName name="__1__123Graph_ACHART_1" hidden="1">[12]Rekapitulasi!$CG$34:$CQ$34</definedName>
    <definedName name="__123Graph_A" localSheetId="5" hidden="1">[13]AC!#REF!</definedName>
    <definedName name="__123Graph_A" hidden="1">[13]AC!#REF!</definedName>
    <definedName name="__123Graph_B" localSheetId="5" hidden="1">[13]AC!#REF!</definedName>
    <definedName name="__123Graph_B" hidden="1">[13]AC!#REF!</definedName>
    <definedName name="__123Graph_C" localSheetId="5" hidden="1">[13]AC!#REF!</definedName>
    <definedName name="__123Graph_C" hidden="1">[13]AC!#REF!</definedName>
    <definedName name="__123Graph_D" hidden="1">[14]SEX!$P$7:$P$7</definedName>
    <definedName name="__123Graph_E" localSheetId="5" hidden="1">[13]AC!#REF!</definedName>
    <definedName name="__123Graph_E" hidden="1">[13]AC!#REF!</definedName>
    <definedName name="__123Graph_F" localSheetId="5" hidden="1">[15]ESCON!#REF!</definedName>
    <definedName name="__123Graph_F" hidden="1">[15]ESCON!#REF!</definedName>
    <definedName name="__123Graph_X" localSheetId="5" hidden="1">[13]AC!#REF!</definedName>
    <definedName name="__123Graph_X" hidden="1">[13]AC!#REF!</definedName>
    <definedName name="__2__123Graph_ACHART_1" hidden="1">[16]Rekapitulasi!$CG$34:$CQ$34</definedName>
    <definedName name="__AAD3">#N/A</definedName>
    <definedName name="__abs100" localSheetId="5">#REF!</definedName>
    <definedName name="__abs100">#REF!</definedName>
    <definedName name="__ADD1">#N/A</definedName>
    <definedName name="__ADD2">#N/A</definedName>
    <definedName name="__ADD3">#N/A</definedName>
    <definedName name="__ahu100" localSheetId="5">#REF!</definedName>
    <definedName name="__ahu100">#REF!</definedName>
    <definedName name="__ahu150" localSheetId="5">#REF!</definedName>
    <definedName name="__ahu150">#REF!</definedName>
    <definedName name="__ako100" localSheetId="5">#REF!</definedName>
    <definedName name="__ako100">#REF!</definedName>
    <definedName name="__ako150" localSheetId="5">#REF!</definedName>
    <definedName name="__ako150">#REF!</definedName>
    <definedName name="__ako50" localSheetId="5">#REF!</definedName>
    <definedName name="__ako50">#REF!</definedName>
    <definedName name="__ako80" localSheetId="5">#REF!</definedName>
    <definedName name="__ako80">#REF!</definedName>
    <definedName name="__aku100" localSheetId="5">#REF!</definedName>
    <definedName name="__aku100">#REF!</definedName>
    <definedName name="__aku150" localSheetId="5">#REF!</definedName>
    <definedName name="__aku150">#REF!</definedName>
    <definedName name="__alt1">#N/A</definedName>
    <definedName name="__APP3">#N/A</definedName>
    <definedName name="__bcv100" localSheetId="5">#REF!</definedName>
    <definedName name="__bcv100">#REF!</definedName>
    <definedName name="__bcv125" localSheetId="5">#REF!</definedName>
    <definedName name="__bcv125">#REF!</definedName>
    <definedName name="__bcv150" localSheetId="5">#REF!</definedName>
    <definedName name="__bcv150">#REF!</definedName>
    <definedName name="__BOX2" localSheetId="5">#REF!</definedName>
    <definedName name="__BOX2">#REF!</definedName>
    <definedName name="__bpl32" localSheetId="5">#REF!</definedName>
    <definedName name="__bpl32">#REF!</definedName>
    <definedName name="__bpl9" localSheetId="5">#REF!</definedName>
    <definedName name="__bpl9">#REF!</definedName>
    <definedName name="__bsd1600" localSheetId="5">#REF!</definedName>
    <definedName name="__bsd1600">#REF!</definedName>
    <definedName name="__bsd2500" localSheetId="5">#REF!</definedName>
    <definedName name="__bsd2500">#REF!</definedName>
    <definedName name="__bsd4000" localSheetId="5">#REF!</definedName>
    <definedName name="__bsd4000">#REF!</definedName>
    <definedName name="__bud3500" localSheetId="5">#REF!</definedName>
    <definedName name="__bud3500">#REF!</definedName>
    <definedName name="__C" localSheetId="5">#REF!</definedName>
    <definedName name="__C">#REF!</definedName>
    <definedName name="__CAL1" localSheetId="5">#REF!</definedName>
    <definedName name="__CAL1">#REF!</definedName>
    <definedName name="__CAL10" localSheetId="5">#REF!</definedName>
    <definedName name="__CAL10">#REF!</definedName>
    <definedName name="__CAL11" localSheetId="5">#REF!</definedName>
    <definedName name="__CAL11">#REF!</definedName>
    <definedName name="__CAL12" localSheetId="5">#REF!</definedName>
    <definedName name="__CAL12">#REF!</definedName>
    <definedName name="__CAL13" localSheetId="5">#REF!</definedName>
    <definedName name="__CAL13">#REF!</definedName>
    <definedName name="__CAL14" localSheetId="5">#REF!</definedName>
    <definedName name="__CAL14">#REF!</definedName>
    <definedName name="__CAL15" localSheetId="5">#REF!</definedName>
    <definedName name="__CAL15">#REF!</definedName>
    <definedName name="__CAL16" localSheetId="5">#REF!</definedName>
    <definedName name="__CAL16">#REF!</definedName>
    <definedName name="__CAL17" localSheetId="5">#REF!</definedName>
    <definedName name="__CAL17">#REF!</definedName>
    <definedName name="__CAL18" localSheetId="5">#REF!</definedName>
    <definedName name="__CAL18">#REF!</definedName>
    <definedName name="__CAL19" localSheetId="5">#REF!</definedName>
    <definedName name="__CAL19">#REF!</definedName>
    <definedName name="__CAL2" localSheetId="5">#REF!</definedName>
    <definedName name="__CAL2">#REF!</definedName>
    <definedName name="__CAL20" localSheetId="5">#REF!</definedName>
    <definedName name="__CAL20">#REF!</definedName>
    <definedName name="__CAL21" localSheetId="5">#REF!</definedName>
    <definedName name="__CAL21">#REF!</definedName>
    <definedName name="__CAL3" localSheetId="5">#REF!</definedName>
    <definedName name="__CAL3">#REF!</definedName>
    <definedName name="__CAL4" localSheetId="5">#REF!</definedName>
    <definedName name="__CAL4">#REF!</definedName>
    <definedName name="__CAL5" localSheetId="5">#REF!</definedName>
    <definedName name="__CAL5">#REF!</definedName>
    <definedName name="__CAL6" localSheetId="5">#REF!</definedName>
    <definedName name="__CAL6">#REF!</definedName>
    <definedName name="__CAL7" localSheetId="5">#REF!</definedName>
    <definedName name="__CAL7">#REF!</definedName>
    <definedName name="__CAL8" localSheetId="5">#REF!</definedName>
    <definedName name="__CAL8">#REF!</definedName>
    <definedName name="__CAL9" localSheetId="5">#REF!</definedName>
    <definedName name="__CAL9">#REF!</definedName>
    <definedName name="__cas80" localSheetId="5">#REF!</definedName>
    <definedName name="__cas80">#REF!</definedName>
    <definedName name="__CCF2" localSheetId="5">#REF!</definedName>
    <definedName name="__CCF2">#REF!</definedName>
    <definedName name="__CFP2">'[17]Currency Rate'!$B$16</definedName>
    <definedName name="__CLP2" localSheetId="5">#REF!</definedName>
    <definedName name="__CLP2">#REF!</definedName>
    <definedName name="__cod50" localSheetId="5">[18]SAP!#REF!</definedName>
    <definedName name="__cod50">[18]SAP!#REF!</definedName>
    <definedName name="__cvd100" localSheetId="5">#REF!</definedName>
    <definedName name="__cvd100">#REF!</definedName>
    <definedName name="__cvd15" localSheetId="5">#REF!</definedName>
    <definedName name="__cvd15">#REF!</definedName>
    <definedName name="__cvd150" localSheetId="5">#REF!</definedName>
    <definedName name="__cvd150">#REF!</definedName>
    <definedName name="__cvd50" localSheetId="5">#REF!</definedName>
    <definedName name="__cvd50">#REF!</definedName>
    <definedName name="__cvd65" localSheetId="5">#REF!</definedName>
    <definedName name="__cvd65">#REF!</definedName>
    <definedName name="__DAF10" localSheetId="5">#REF!</definedName>
    <definedName name="__DAF10">#REF!</definedName>
    <definedName name="__daf32" localSheetId="5">#REF!</definedName>
    <definedName name="__daf32">#REF!</definedName>
    <definedName name="__daf33" localSheetId="5">#REF!</definedName>
    <definedName name="__daf33">#REF!</definedName>
    <definedName name="__DAT1">[5]ANALIS!$FJ$4631</definedName>
    <definedName name="__dia6" localSheetId="5">#REF!</definedName>
    <definedName name="__dia6">#REF!</definedName>
    <definedName name="__dlh20" localSheetId="5">#REF!</definedName>
    <definedName name="__dlh20">#REF!</definedName>
    <definedName name="__dlh50" localSheetId="5">#REF!</definedName>
    <definedName name="__dlh50">#REF!</definedName>
    <definedName name="__EEE01" localSheetId="5">#REF!</definedName>
    <definedName name="__EEE01">#REF!</definedName>
    <definedName name="__EEE02" localSheetId="5">#REF!</definedName>
    <definedName name="__EEE02">#REF!</definedName>
    <definedName name="__EEE03" localSheetId="5">#REF!</definedName>
    <definedName name="__EEE03">#REF!</definedName>
    <definedName name="__EEE04" localSheetId="5">#REF!</definedName>
    <definedName name="__EEE04">#REF!</definedName>
    <definedName name="__EEE05" localSheetId="5">#REF!</definedName>
    <definedName name="__EEE05">#REF!</definedName>
    <definedName name="__EEE06" localSheetId="5">#REF!</definedName>
    <definedName name="__EEE06">#REF!</definedName>
    <definedName name="__EEE07" localSheetId="5">#REF!</definedName>
    <definedName name="__EEE07">#REF!</definedName>
    <definedName name="__EEE08" localSheetId="5">#REF!</definedName>
    <definedName name="__EEE08">#REF!</definedName>
    <definedName name="__EEE09" localSheetId="5">#REF!</definedName>
    <definedName name="__EEE09">#REF!</definedName>
    <definedName name="__EEE10" localSheetId="5">#REF!</definedName>
    <definedName name="__EEE10">#REF!</definedName>
    <definedName name="__EEE11" localSheetId="5">#REF!</definedName>
    <definedName name="__EEE11">#REF!</definedName>
    <definedName name="__EEE12" localSheetId="5">#REF!</definedName>
    <definedName name="__EEE12">#REF!</definedName>
    <definedName name="__EEE13" localSheetId="5">#REF!</definedName>
    <definedName name="__EEE13">#REF!</definedName>
    <definedName name="__EEE14" localSheetId="5">#REF!</definedName>
    <definedName name="__EEE14">#REF!</definedName>
    <definedName name="__EEE15" localSheetId="5">#REF!</definedName>
    <definedName name="__EEE15">#REF!</definedName>
    <definedName name="__EEE16" localSheetId="5">#REF!</definedName>
    <definedName name="__EEE16">#REF!</definedName>
    <definedName name="__EEE17" localSheetId="5">#REF!</definedName>
    <definedName name="__EEE17">#REF!</definedName>
    <definedName name="__EEE18" localSheetId="5">#REF!</definedName>
    <definedName name="__EEE18">#REF!</definedName>
    <definedName name="__EEE19" localSheetId="5">#REF!</definedName>
    <definedName name="__EEE19">#REF!</definedName>
    <definedName name="__EEE20" localSheetId="5">#REF!</definedName>
    <definedName name="__EEE20">#REF!</definedName>
    <definedName name="__EEE21" localSheetId="5">#REF!</definedName>
    <definedName name="__EEE21">#REF!</definedName>
    <definedName name="__EEE22" localSheetId="5">#REF!</definedName>
    <definedName name="__EEE22">#REF!</definedName>
    <definedName name="__EEE23" localSheetId="5">#REF!</definedName>
    <definedName name="__EEE23">#REF!</definedName>
    <definedName name="__EEE24" localSheetId="5">#REF!</definedName>
    <definedName name="__EEE24">#REF!</definedName>
    <definedName name="__EEE25" localSheetId="5">#REF!</definedName>
    <definedName name="__EEE25">#REF!</definedName>
    <definedName name="__EEE26" localSheetId="5">#REF!</definedName>
    <definedName name="__EEE26">#REF!</definedName>
    <definedName name="__EEE27" localSheetId="5">#REF!</definedName>
    <definedName name="__EEE27">#REF!</definedName>
    <definedName name="__EEE28" localSheetId="5">#REF!</definedName>
    <definedName name="__EEE28">#REF!</definedName>
    <definedName name="__EEE29" localSheetId="5">#REF!</definedName>
    <definedName name="__EEE29">#REF!</definedName>
    <definedName name="__EEE30" localSheetId="5">#REF!</definedName>
    <definedName name="__EEE30">#REF!</definedName>
    <definedName name="__EEE31" localSheetId="5">#REF!</definedName>
    <definedName name="__EEE31">#REF!</definedName>
    <definedName name="__EEE32" localSheetId="5">#REF!</definedName>
    <definedName name="__EEE32">#REF!</definedName>
    <definedName name="__EEE33" localSheetId="5">#REF!</definedName>
    <definedName name="__EEE33">#REF!</definedName>
    <definedName name="__Eqp1" localSheetId="5">#REF!</definedName>
    <definedName name="__Eqp1">#REF!</definedName>
    <definedName name="__Eqp2" localSheetId="5">#REF!</definedName>
    <definedName name="__Eqp2">#REF!</definedName>
    <definedName name="__fdd100" localSheetId="5">[18]SAP!#REF!</definedName>
    <definedName name="__fdd100">[18]SAP!#REF!</definedName>
    <definedName name="__fjd100" localSheetId="5">#REF!</definedName>
    <definedName name="__fjd100">#REF!</definedName>
    <definedName name="__fjd150" localSheetId="5">#REF!</definedName>
    <definedName name="__fjd150">#REF!</definedName>
    <definedName name="__fjd50" localSheetId="5">#REF!</definedName>
    <definedName name="__fjd50">#REF!</definedName>
    <definedName name="__fjd65" localSheetId="5">#REF!</definedName>
    <definedName name="__fjd65">#REF!</definedName>
    <definedName name="__fmd150" localSheetId="5">#REF!</definedName>
    <definedName name="__fmd150">#REF!</definedName>
    <definedName name="__FR" localSheetId="1" hidden="1">{#N/A,#N/A,FALSE,"REK";#N/A,#N/A,FALSE,"rab"}</definedName>
    <definedName name="__FR" localSheetId="5" hidden="1">{#N/A,#N/A,FALSE,"REK";#N/A,#N/A,FALSE,"rab"}</definedName>
    <definedName name="__FR" localSheetId="2" hidden="1">{#N/A,#N/A,FALSE,"REK";#N/A,#N/A,FALSE,"rab"}</definedName>
    <definedName name="__FR" localSheetId="10" hidden="1">{#N/A,#N/A,FALSE,"REK";#N/A,#N/A,FALSE,"rab"}</definedName>
    <definedName name="__FR" localSheetId="7" hidden="1">{#N/A,#N/A,FALSE,"REK";#N/A,#N/A,FALSE,"rab"}</definedName>
    <definedName name="__FR" hidden="1">{#N/A,#N/A,FALSE,"REK";#N/A,#N/A,FALSE,"rab"}</definedName>
    <definedName name="__frc2495" localSheetId="5">#REF!</definedName>
    <definedName name="__frc2495">#REF!</definedName>
    <definedName name="__frc41010" localSheetId="5">#REF!</definedName>
    <definedName name="__frc41010">#REF!</definedName>
    <definedName name="__frc495" localSheetId="5">#REF!</definedName>
    <definedName name="__frc495">#REF!</definedName>
    <definedName name="__fvd100" localSheetId="5">[18]SAP!#REF!</definedName>
    <definedName name="__fvd100">[18]SAP!#REF!</definedName>
    <definedName name="__gk2" localSheetId="5" hidden="1">#REF!</definedName>
    <definedName name="__gk2" hidden="1">#REF!</definedName>
    <definedName name="__grc1" localSheetId="5">#REF!</definedName>
    <definedName name="__grc1">#REF!</definedName>
    <definedName name="__gti50" localSheetId="5">#REF!</definedName>
    <definedName name="__gti50">#REF!</definedName>
    <definedName name="__gti60" localSheetId="5">#REF!</definedName>
    <definedName name="__gti60">#REF!</definedName>
    <definedName name="__gvd100" localSheetId="5">#REF!</definedName>
    <definedName name="__gvd100">#REF!</definedName>
    <definedName name="__gvd15" localSheetId="5">#REF!</definedName>
    <definedName name="__gvd15">#REF!</definedName>
    <definedName name="__gvd150" localSheetId="5">#REF!</definedName>
    <definedName name="__gvd150">#REF!</definedName>
    <definedName name="__gvd20" localSheetId="5">[18]SAP!#REF!</definedName>
    <definedName name="__gvd20">[18]SAP!#REF!</definedName>
    <definedName name="__gvd25" localSheetId="5">#REF!</definedName>
    <definedName name="__gvd25">#REF!</definedName>
    <definedName name="__gvd32" localSheetId="5">[18]SAP!#REF!</definedName>
    <definedName name="__gvd32">[18]SAP!#REF!</definedName>
    <definedName name="__gvd40" localSheetId="5">[18]SAP!#REF!</definedName>
    <definedName name="__gvd40">[18]SAP!#REF!</definedName>
    <definedName name="__gvd50" localSheetId="5">#REF!</definedName>
    <definedName name="__gvd50">#REF!</definedName>
    <definedName name="__gvd65" localSheetId="5">#REF!</definedName>
    <definedName name="__gvd65">#REF!</definedName>
    <definedName name="__gvd80" localSheetId="5">[18]SAP!#REF!</definedName>
    <definedName name="__gvd80">[18]SAP!#REF!</definedName>
    <definedName name="__hdw1" localSheetId="5">#REF!</definedName>
    <definedName name="__hdw1">#REF!</definedName>
    <definedName name="__kco7" localSheetId="5">#REF!</definedName>
    <definedName name="__kco7">#REF!</definedName>
    <definedName name="__kht20" localSheetId="5">#REF!</definedName>
    <definedName name="__kht20">#REF!</definedName>
    <definedName name="__kht40" localSheetId="5">#REF!</definedName>
    <definedName name="__kht40">#REF!</definedName>
    <definedName name="__kht50" localSheetId="5">#REF!</definedName>
    <definedName name="__kht50">#REF!</definedName>
    <definedName name="__kof1">[19]Analisa!$AB$17</definedName>
    <definedName name="__kr15" localSheetId="5">[18]SAP!#REF!</definedName>
    <definedName name="__kr15">[18]SAP!#REF!</definedName>
    <definedName name="__ldp60" localSheetId="5">#REF!</definedName>
    <definedName name="__ldp60">#REF!</definedName>
    <definedName name="__lh50" localSheetId="5">#REF!</definedName>
    <definedName name="__lh50">#REF!</definedName>
    <definedName name="__LLL01" localSheetId="5">#REF!</definedName>
    <definedName name="__LLL01">#REF!</definedName>
    <definedName name="__LLL02" localSheetId="5">#REF!</definedName>
    <definedName name="__LLL02">#REF!</definedName>
    <definedName name="__LLL03" localSheetId="5">#REF!</definedName>
    <definedName name="__LLL03">#REF!</definedName>
    <definedName name="__LLL04" localSheetId="5">#REF!</definedName>
    <definedName name="__LLL04">#REF!</definedName>
    <definedName name="__LLL05" localSheetId="5">#REF!</definedName>
    <definedName name="__LLL05">#REF!</definedName>
    <definedName name="__LLL06" localSheetId="5">#REF!</definedName>
    <definedName name="__LLL06">#REF!</definedName>
    <definedName name="__LLL07" localSheetId="5">#REF!</definedName>
    <definedName name="__LLL07">#REF!</definedName>
    <definedName name="__LLL08" localSheetId="5">#REF!</definedName>
    <definedName name="__LLL08">#REF!</definedName>
    <definedName name="__LLL09" localSheetId="5">#REF!</definedName>
    <definedName name="__LLL09">#REF!</definedName>
    <definedName name="__LLL10" localSheetId="5">#REF!</definedName>
    <definedName name="__LLL10">#REF!</definedName>
    <definedName name="__LLL11" localSheetId="5">#REF!</definedName>
    <definedName name="__LLL11">#REF!</definedName>
    <definedName name="__lp100" localSheetId="5">#REF!</definedName>
    <definedName name="__lp100">#REF!</definedName>
    <definedName name="__lp300" localSheetId="5">#REF!</definedName>
    <definedName name="__lp300">#REF!</definedName>
    <definedName name="__lp36" localSheetId="5">#REF!</definedName>
    <definedName name="__lp36">#REF!</definedName>
    <definedName name="__lp500" localSheetId="5">#REF!</definedName>
    <definedName name="__lp500">#REF!</definedName>
    <definedName name="__lp60" localSheetId="5">#REF!</definedName>
    <definedName name="__lp60">#REF!</definedName>
    <definedName name="__lpl11" localSheetId="5">#REF!</definedName>
    <definedName name="__lpl11">#REF!</definedName>
    <definedName name="__MMM01" localSheetId="5">#REF!</definedName>
    <definedName name="__MMM01">#REF!</definedName>
    <definedName name="__MMM02" localSheetId="5">#REF!</definedName>
    <definedName name="__MMM02">#REF!</definedName>
    <definedName name="__MMM03" localSheetId="5">#REF!</definedName>
    <definedName name="__MMM03">#REF!</definedName>
    <definedName name="__MMM04" localSheetId="5">#REF!</definedName>
    <definedName name="__MMM04">#REF!</definedName>
    <definedName name="__MMM05" localSheetId="5">#REF!</definedName>
    <definedName name="__MMM05">#REF!</definedName>
    <definedName name="__MMM06" localSheetId="5">#REF!</definedName>
    <definedName name="__MMM06">#REF!</definedName>
    <definedName name="__MMM07" localSheetId="5">#REF!</definedName>
    <definedName name="__MMM07">#REF!</definedName>
    <definedName name="__MMM08" localSheetId="5">#REF!</definedName>
    <definedName name="__MMM08">#REF!</definedName>
    <definedName name="__MMM09" localSheetId="5">#REF!</definedName>
    <definedName name="__MMM09">#REF!</definedName>
    <definedName name="__MMM10" localSheetId="5">#REF!</definedName>
    <definedName name="__MMM10">#REF!</definedName>
    <definedName name="__MMM11" localSheetId="5">#REF!</definedName>
    <definedName name="__MMM11">#REF!</definedName>
    <definedName name="__MMM12" localSheetId="5">#REF!</definedName>
    <definedName name="__MMM12">#REF!</definedName>
    <definedName name="__MMM13" localSheetId="5">#REF!</definedName>
    <definedName name="__MMM13">#REF!</definedName>
    <definedName name="__MMM14" localSheetId="5">#REF!</definedName>
    <definedName name="__MMM14">#REF!</definedName>
    <definedName name="__MMM15" localSheetId="5">#REF!</definedName>
    <definedName name="__MMM15">#REF!</definedName>
    <definedName name="__MMM16" localSheetId="5">#REF!</definedName>
    <definedName name="__MMM16">#REF!</definedName>
    <definedName name="__MMM17" localSheetId="5">#REF!</definedName>
    <definedName name="__MMM17">#REF!</definedName>
    <definedName name="__MMM18" localSheetId="5">#REF!</definedName>
    <definedName name="__MMM18">#REF!</definedName>
    <definedName name="__MMM19" localSheetId="5">#REF!</definedName>
    <definedName name="__MMM19">#REF!</definedName>
    <definedName name="__MMM20" localSheetId="5">#REF!</definedName>
    <definedName name="__MMM20">#REF!</definedName>
    <definedName name="__MMM21" localSheetId="5">#REF!</definedName>
    <definedName name="__MMM21">#REF!</definedName>
    <definedName name="__MMM22" localSheetId="5">#REF!</definedName>
    <definedName name="__MMM22">#REF!</definedName>
    <definedName name="__MMM23" localSheetId="5">#REF!</definedName>
    <definedName name="__MMM23">#REF!</definedName>
    <definedName name="__MMM24" localSheetId="5">#REF!</definedName>
    <definedName name="__MMM24">#REF!</definedName>
    <definedName name="__MMM25" localSheetId="5">#REF!</definedName>
    <definedName name="__MMM25">#REF!</definedName>
    <definedName name="__MMM26" localSheetId="5">#REF!</definedName>
    <definedName name="__MMM26">#REF!</definedName>
    <definedName name="__MMM27" localSheetId="5">#REF!</definedName>
    <definedName name="__MMM27">#REF!</definedName>
    <definedName name="__MMM28" localSheetId="5">#REF!</definedName>
    <definedName name="__MMM28">#REF!</definedName>
    <definedName name="__MMM29" localSheetId="5">#REF!</definedName>
    <definedName name="__MMM29">#REF!</definedName>
    <definedName name="__MMM30" localSheetId="5">#REF!</definedName>
    <definedName name="__MMM30">#REF!</definedName>
    <definedName name="__MMM31" localSheetId="5">#REF!</definedName>
    <definedName name="__MMM31">#REF!</definedName>
    <definedName name="__MMM32" localSheetId="5">#REF!</definedName>
    <definedName name="__MMM32">#REF!</definedName>
    <definedName name="__MMM33" localSheetId="5">#REF!</definedName>
    <definedName name="__MMM33">#REF!</definedName>
    <definedName name="__MMM34" localSheetId="5">#REF!</definedName>
    <definedName name="__MMM34">#REF!</definedName>
    <definedName name="__MMM35" localSheetId="5">#REF!</definedName>
    <definedName name="__MMM35">#REF!</definedName>
    <definedName name="__MMM36" localSheetId="5">#REF!</definedName>
    <definedName name="__MMM36">#REF!</definedName>
    <definedName name="__MMM37" localSheetId="5">#REF!</definedName>
    <definedName name="__MMM37">#REF!</definedName>
    <definedName name="__MMM38" localSheetId="5">#REF!</definedName>
    <definedName name="__MMM38">#REF!</definedName>
    <definedName name="__MMM39" localSheetId="5">#REF!</definedName>
    <definedName name="__MMM39">#REF!</definedName>
    <definedName name="__MMM40" localSheetId="5">#REF!</definedName>
    <definedName name="__MMM40">#REF!</definedName>
    <definedName name="__MMM41" localSheetId="5">#REF!</definedName>
    <definedName name="__MMM41">#REF!</definedName>
    <definedName name="__MMM411" localSheetId="5">#REF!</definedName>
    <definedName name="__MMM411">#REF!</definedName>
    <definedName name="__MMM42" localSheetId="5">#REF!</definedName>
    <definedName name="__MMM42">#REF!</definedName>
    <definedName name="__MMM43" localSheetId="5">#REF!</definedName>
    <definedName name="__MMM43">#REF!</definedName>
    <definedName name="__MMM44" localSheetId="5">#REF!</definedName>
    <definedName name="__MMM44">#REF!</definedName>
    <definedName name="__MMM45" localSheetId="5">#REF!</definedName>
    <definedName name="__MMM45">#REF!</definedName>
    <definedName name="__MMM46" localSheetId="5">#REF!</definedName>
    <definedName name="__MMM46">#REF!</definedName>
    <definedName name="__MMM47" localSheetId="5">#REF!</definedName>
    <definedName name="__MMM47">#REF!</definedName>
    <definedName name="__MMM48" localSheetId="5">#REF!</definedName>
    <definedName name="__MMM48">#REF!</definedName>
    <definedName name="__MMM49" localSheetId="5">#REF!</definedName>
    <definedName name="__MMM49">#REF!</definedName>
    <definedName name="__MMM50" localSheetId="5">#REF!</definedName>
    <definedName name="__MMM50">#REF!</definedName>
    <definedName name="__MMM51" localSheetId="5">#REF!</definedName>
    <definedName name="__MMM51">#REF!</definedName>
    <definedName name="__MMM52" localSheetId="5">#REF!</definedName>
    <definedName name="__MMM52">#REF!</definedName>
    <definedName name="__MMM53" localSheetId="5">#REF!</definedName>
    <definedName name="__MMM53">#REF!</definedName>
    <definedName name="__MMM54" localSheetId="5">#REF!</definedName>
    <definedName name="__MMM54">#REF!</definedName>
    <definedName name="__nym34" localSheetId="5">#REF!</definedName>
    <definedName name="__nym34">#REF!</definedName>
    <definedName name="__nym46" localSheetId="5">#REF!</definedName>
    <definedName name="__nym46">#REF!</definedName>
    <definedName name="__nyy2416" localSheetId="5">#REF!</definedName>
    <definedName name="__nyy2416">#REF!</definedName>
    <definedName name="__nyy244" localSheetId="5">#REF!</definedName>
    <definedName name="__nyy244">#REF!</definedName>
    <definedName name="__nyy246" localSheetId="5">#REF!</definedName>
    <definedName name="__nyy246">#REF!</definedName>
    <definedName name="__nyy34" localSheetId="5">#REF!</definedName>
    <definedName name="__nyy34">#REF!</definedName>
    <definedName name="__nyy410" localSheetId="5">#REF!</definedName>
    <definedName name="__nyy410">#REF!</definedName>
    <definedName name="__nyy41010" localSheetId="5">#REF!</definedName>
    <definedName name="__nyy41010">#REF!</definedName>
    <definedName name="__nyy412050" localSheetId="5">#REF!</definedName>
    <definedName name="__nyy412050">#REF!</definedName>
    <definedName name="__nyy412070" localSheetId="5">#REF!</definedName>
    <definedName name="__nyy412070">#REF!</definedName>
    <definedName name="__nyy415070" localSheetId="5">#REF!</definedName>
    <definedName name="__nyy415070">#REF!</definedName>
    <definedName name="__nyy416" localSheetId="5">#REF!</definedName>
    <definedName name="__nyy416">#REF!</definedName>
    <definedName name="__nyy41616" localSheetId="5">#REF!</definedName>
    <definedName name="__nyy41616">#REF!</definedName>
    <definedName name="__nyy42525" localSheetId="5">#REF!</definedName>
    <definedName name="__nyy42525">#REF!</definedName>
    <definedName name="__nyy43535" localSheetId="5">#REF!</definedName>
    <definedName name="__nyy43535">#REF!</definedName>
    <definedName name="__nyy44" localSheetId="5">#REF!</definedName>
    <definedName name="__nyy44">#REF!</definedName>
    <definedName name="__nyy444" localSheetId="5">#REF!</definedName>
    <definedName name="__nyy444">#REF!</definedName>
    <definedName name="__nyy45050" localSheetId="5">#REF!</definedName>
    <definedName name="__nyy45050">#REF!</definedName>
    <definedName name="__nyy46" localSheetId="5">#REF!</definedName>
    <definedName name="__nyy46">#REF!</definedName>
    <definedName name="__nyy466" localSheetId="5">#REF!</definedName>
    <definedName name="__nyy466">#REF!</definedName>
    <definedName name="__nyy47050" localSheetId="5">#REF!</definedName>
    <definedName name="__nyy47050">#REF!</definedName>
    <definedName name="__nyy47070" localSheetId="5">#REF!</definedName>
    <definedName name="__nyy47070">#REF!</definedName>
    <definedName name="__nyy49570" localSheetId="5">#REF!</definedName>
    <definedName name="__nyy49570">#REF!</definedName>
    <definedName name="__PA1" localSheetId="5">#REF!</definedName>
    <definedName name="__PA1">#REF!</definedName>
    <definedName name="__PA2" localSheetId="5">#REF!</definedName>
    <definedName name="__PA2">#REF!</definedName>
    <definedName name="__pab100" localSheetId="5">#REF!</definedName>
    <definedName name="__pab100">#REF!</definedName>
    <definedName name="__pab125" localSheetId="5">#REF!</definedName>
    <definedName name="__pab125">#REF!</definedName>
    <definedName name="__pab15" localSheetId="5">#REF!</definedName>
    <definedName name="__pab15">#REF!</definedName>
    <definedName name="__pab150" localSheetId="5">#REF!</definedName>
    <definedName name="__pab150">#REF!</definedName>
    <definedName name="__pab2" localSheetId="5">#REF!</definedName>
    <definedName name="__pab2">#REF!</definedName>
    <definedName name="__pab20" localSheetId="5">#REF!</definedName>
    <definedName name="__pab20">#REF!</definedName>
    <definedName name="__pab25" localSheetId="5">#REF!</definedName>
    <definedName name="__pab25">#REF!</definedName>
    <definedName name="__pab32" localSheetId="5">#REF!</definedName>
    <definedName name="__pab32">#REF!</definedName>
    <definedName name="__pab4" localSheetId="5">#REF!</definedName>
    <definedName name="__pab4">#REF!</definedName>
    <definedName name="__pab40" localSheetId="5">#REF!</definedName>
    <definedName name="__pab40">#REF!</definedName>
    <definedName name="__pab50" localSheetId="5">#REF!</definedName>
    <definedName name="__pab50">#REF!</definedName>
    <definedName name="__pab6" localSheetId="5">#REF!</definedName>
    <definedName name="__pab6">#REF!</definedName>
    <definedName name="__pab65" localSheetId="5">#REF!</definedName>
    <definedName name="__pab65">#REF!</definedName>
    <definedName name="__pab80" localSheetId="5">#REF!</definedName>
    <definedName name="__pab80">#REF!</definedName>
    <definedName name="__PAC012" localSheetId="5">#REF!</definedName>
    <definedName name="__PAC012">#REF!</definedName>
    <definedName name="__pah150" localSheetId="5">#REF!</definedName>
    <definedName name="__pah150">#REF!</definedName>
    <definedName name="__pak100" localSheetId="5">#REF!</definedName>
    <definedName name="__pak100">#REF!</definedName>
    <definedName name="__pak150" localSheetId="5">#REF!</definedName>
    <definedName name="__pak150">#REF!</definedName>
    <definedName name="__pak50" localSheetId="5">#REF!</definedName>
    <definedName name="__pak50">#REF!</definedName>
    <definedName name="__pak80" localSheetId="5">#REF!</definedName>
    <definedName name="__pak80">#REF!</definedName>
    <definedName name="__pbs100" localSheetId="5">#REF!</definedName>
    <definedName name="__pbs100">#REF!</definedName>
    <definedName name="__pbs15" localSheetId="5">#REF!</definedName>
    <definedName name="__pbs15">#REF!</definedName>
    <definedName name="__pbs150" localSheetId="5">#REF!</definedName>
    <definedName name="__pbs150">#REF!</definedName>
    <definedName name="__pbs40" localSheetId="5">#REF!</definedName>
    <definedName name="__pbs40">#REF!</definedName>
    <definedName name="__pbs50" localSheetId="5">#REF!</definedName>
    <definedName name="__pbs50">#REF!</definedName>
    <definedName name="__pbs65" localSheetId="5">#REF!</definedName>
    <definedName name="__pbs65">#REF!</definedName>
    <definedName name="__pbs80" localSheetId="5">#REF!</definedName>
    <definedName name="__pbs80">#REF!</definedName>
    <definedName name="__pc50" localSheetId="5">#REF!</definedName>
    <definedName name="__pc50">#REF!</definedName>
    <definedName name="__pc80" localSheetId="5">#REF!</definedName>
    <definedName name="__pc80">#REF!</definedName>
    <definedName name="__pcf80" localSheetId="5">#REF!</definedName>
    <definedName name="__pcf80">#REF!</definedName>
    <definedName name="__ph100" localSheetId="5">#REF!</definedName>
    <definedName name="__ph100">#REF!</definedName>
    <definedName name="__ph150" localSheetId="5">#REF!</definedName>
    <definedName name="__ph150">#REF!</definedName>
    <definedName name="__phf100" localSheetId="5">#REF!</definedName>
    <definedName name="__phf100">#REF!</definedName>
    <definedName name="__phf150" localSheetId="5">#REF!</definedName>
    <definedName name="__phf150">#REF!</definedName>
    <definedName name="__PJA1" localSheetId="5">#REF!</definedName>
    <definedName name="__PJA1">#REF!</definedName>
    <definedName name="__PJA2" localSheetId="5">#REF!</definedName>
    <definedName name="__PJA2">#REF!</definedName>
    <definedName name="__PJA3" localSheetId="5">#REF!</definedName>
    <definedName name="__PJA3">#REF!</definedName>
    <definedName name="__PJA4" localSheetId="5">#REF!</definedName>
    <definedName name="__PJA4">#REF!</definedName>
    <definedName name="__PJA6" localSheetId="5">#REF!</definedName>
    <definedName name="__PJA6">#REF!</definedName>
    <definedName name="__po1000" localSheetId="5">#REF!</definedName>
    <definedName name="__po1000">#REF!</definedName>
    <definedName name="__PRC019" localSheetId="5">#REF!</definedName>
    <definedName name="__PRC019">#REF!</definedName>
    <definedName name="__PSC052" localSheetId="5">#REF!</definedName>
    <definedName name="__PSC052">#REF!</definedName>
    <definedName name="__PSC084" localSheetId="5">#REF!</definedName>
    <definedName name="__PSC084">#REF!</definedName>
    <definedName name="__pv100" localSheetId="5">#REF!</definedName>
    <definedName name="__pv100">#REF!</definedName>
    <definedName name="__pv40" localSheetId="5">#REF!</definedName>
    <definedName name="__pv40">#REF!</definedName>
    <definedName name="__pv50" localSheetId="5">#REF!</definedName>
    <definedName name="__pv50">#REF!</definedName>
    <definedName name="__pv80" localSheetId="5">#REF!</definedName>
    <definedName name="__pv80">#REF!</definedName>
    <definedName name="__pvc100" localSheetId="5">[18]SAP!#REF!</definedName>
    <definedName name="__pvc100">[18]SAP!#REF!</definedName>
    <definedName name="__pvc150" localSheetId="5">[18]SAP!#REF!</definedName>
    <definedName name="__pvc150">[18]SAP!#REF!</definedName>
    <definedName name="__pvc20" localSheetId="5">[18]SAP!#REF!</definedName>
    <definedName name="__pvc20">[18]SAP!#REF!</definedName>
    <definedName name="__pvc200" localSheetId="5">[18]SAP!#REF!</definedName>
    <definedName name="__pvc200">[18]SAP!#REF!</definedName>
    <definedName name="__pvc25" localSheetId="5">[18]SAP!#REF!</definedName>
    <definedName name="__pvc25">[18]SAP!#REF!</definedName>
    <definedName name="__pvc32" localSheetId="5">[18]SAP!#REF!</definedName>
    <definedName name="__pvc32">[18]SAP!#REF!</definedName>
    <definedName name="__pvc40" localSheetId="5">[18]SAP!#REF!</definedName>
    <definedName name="__pvc40">[18]SAP!#REF!</definedName>
    <definedName name="__pvc50" localSheetId="5">[18]SAP!#REF!</definedName>
    <definedName name="__pvc50">[18]SAP!#REF!</definedName>
    <definedName name="__pvc65" localSheetId="5">[18]SAP!#REF!</definedName>
    <definedName name="__pvc65">[18]SAP!#REF!</definedName>
    <definedName name="__PVC75">[10]DAF.HRG!$W$18</definedName>
    <definedName name="__pvc80" localSheetId="5">[18]SAP!#REF!</definedName>
    <definedName name="__pvc80">[18]SAP!#REF!</definedName>
    <definedName name="__pvf100" localSheetId="5">#REF!</definedName>
    <definedName name="__pvf100">#REF!</definedName>
    <definedName name="__pvf80" localSheetId="5">#REF!</definedName>
    <definedName name="__pvf80">#REF!</definedName>
    <definedName name="__qmd15" localSheetId="5">[18]SAP!#REF!</definedName>
    <definedName name="__qmd15">[18]SAP!#REF!</definedName>
    <definedName name="__qmd20" localSheetId="5">[18]SAP!#REF!</definedName>
    <definedName name="__qmd20">[18]SAP!#REF!</definedName>
    <definedName name="__rdd100" localSheetId="5">[18]SAP!#REF!</definedName>
    <definedName name="__rdd100">[18]SAP!#REF!</definedName>
    <definedName name="__rdd150" localSheetId="5">[18]SAP!#REF!</definedName>
    <definedName name="__rdd150">[18]SAP!#REF!</definedName>
    <definedName name="__rk100" localSheetId="5">#REF!</definedName>
    <definedName name="__rk100">#REF!</definedName>
    <definedName name="__rk150" localSheetId="5">#REF!</definedName>
    <definedName name="__rk150">#REF!</definedName>
    <definedName name="__rk200" localSheetId="5">#REF!</definedName>
    <definedName name="__rk200">#REF!</definedName>
    <definedName name="__rk300" localSheetId="5">#REF!</definedName>
    <definedName name="__rk300">#REF!</definedName>
    <definedName name="__rk400" localSheetId="5">#REF!</definedName>
    <definedName name="__rk400">#REF!</definedName>
    <definedName name="__rk500" localSheetId="5">#REF!</definedName>
    <definedName name="__rk500">#REF!</definedName>
    <definedName name="__rk600" localSheetId="5">#REF!</definedName>
    <definedName name="__rk600">#REF!</definedName>
    <definedName name="__rkl1000" localSheetId="5">#REF!</definedName>
    <definedName name="__rkl1000">#REF!</definedName>
    <definedName name="__rkl1200" localSheetId="5">#REF!</definedName>
    <definedName name="__rkl1200">#REF!</definedName>
    <definedName name="__rkl200" localSheetId="5">#REF!</definedName>
    <definedName name="__rkl200">#REF!</definedName>
    <definedName name="__rkl300" localSheetId="5">#REF!</definedName>
    <definedName name="__rkl300">#REF!</definedName>
    <definedName name="__rkl400" localSheetId="5">#REF!</definedName>
    <definedName name="__rkl400">#REF!</definedName>
    <definedName name="__rkl500" localSheetId="5">#REF!</definedName>
    <definedName name="__rkl500">#REF!</definedName>
    <definedName name="__rkl600" localSheetId="5">#REF!</definedName>
    <definedName name="__rkl600">#REF!</definedName>
    <definedName name="__rkl700" localSheetId="5">#REF!</definedName>
    <definedName name="__rkl700">#REF!</definedName>
    <definedName name="__rkl800" localSheetId="5">#REF!</definedName>
    <definedName name="__rkl800">#REF!</definedName>
    <definedName name="__SFL1" localSheetId="5">#REF!</definedName>
    <definedName name="__SFL1">#REF!</definedName>
    <definedName name="__SFL2" localSheetId="5">#REF!</definedName>
    <definedName name="__SFL2">#REF!</definedName>
    <definedName name="__SFL3" localSheetId="5">#REF!</definedName>
    <definedName name="__SFL3">#REF!</definedName>
    <definedName name="__SFM1" localSheetId="5">#REF!</definedName>
    <definedName name="__SFM1">#REF!</definedName>
    <definedName name="__SFM2" localSheetId="5">#REF!</definedName>
    <definedName name="__SFM2">#REF!</definedName>
    <definedName name="__SFM3" localSheetId="5">#REF!</definedName>
    <definedName name="__SFM3">#REF!</definedName>
    <definedName name="__SFM4" localSheetId="5">#REF!</definedName>
    <definedName name="__SFM4">#REF!</definedName>
    <definedName name="__SFM5" localSheetId="5">#REF!</definedName>
    <definedName name="__SFM5">#REF!</definedName>
    <definedName name="__SFM6" localSheetId="5">#REF!</definedName>
    <definedName name="__SFM6">#REF!</definedName>
    <definedName name="__SFM7" localSheetId="5">#REF!</definedName>
    <definedName name="__SFM7">#REF!</definedName>
    <definedName name="__SFQ1" localSheetId="5">#REF!</definedName>
    <definedName name="__SFQ1">#REF!</definedName>
    <definedName name="__SFQ2" localSheetId="5">#REF!</definedName>
    <definedName name="__SFQ2">#REF!</definedName>
    <definedName name="__SFQ3" localSheetId="5">#REF!</definedName>
    <definedName name="__SFQ3">#REF!</definedName>
    <definedName name="__SFQ4" localSheetId="5">#REF!</definedName>
    <definedName name="__SFQ4">#REF!</definedName>
    <definedName name="__sfv150" localSheetId="5">#REF!</definedName>
    <definedName name="__sfv150">#REF!</definedName>
    <definedName name="__sn1020">'[20]SAT-BHN'!$H$14</definedName>
    <definedName name="__std100" localSheetId="5">#REF!</definedName>
    <definedName name="__std100">#REF!</definedName>
    <definedName name="__std150" localSheetId="5">#REF!</definedName>
    <definedName name="__std150">#REF!</definedName>
    <definedName name="__std50" localSheetId="5">#REF!</definedName>
    <definedName name="__std50">#REF!</definedName>
    <definedName name="__std65" localSheetId="5">#REF!</definedName>
    <definedName name="__std65">#REF!</definedName>
    <definedName name="__SUM1" localSheetId="5">#REF!</definedName>
    <definedName name="__SUM1">#REF!</definedName>
    <definedName name="__SUM2" localSheetId="5">#REF!</definedName>
    <definedName name="__SUM2">#REF!</definedName>
    <definedName name="__SUM3" localSheetId="5">#REF!</definedName>
    <definedName name="__SUM3">#REF!</definedName>
    <definedName name="__tlc20" localSheetId="5">#REF!</definedName>
    <definedName name="__tlc20">#REF!</definedName>
    <definedName name="__TOP2" localSheetId="5">#REF!</definedName>
    <definedName name="__TOP2">#REF!</definedName>
    <definedName name="__tsI3">#N/A</definedName>
    <definedName name="__tsv25" localSheetId="5">#REF!</definedName>
    <definedName name="__tsv25">#REF!</definedName>
    <definedName name="__uls60" localSheetId="5">#REF!</definedName>
    <definedName name="__uls60">#REF!</definedName>
    <definedName name="__vnt100" localSheetId="5">#REF!</definedName>
    <definedName name="__vnt100">#REF!</definedName>
    <definedName name="__vnt40" localSheetId="5">#REF!</definedName>
    <definedName name="__vnt40">#REF!</definedName>
    <definedName name="__vnt50" localSheetId="5">#REF!</definedName>
    <definedName name="__vnt50">#REF!</definedName>
    <definedName name="__vnt80" localSheetId="5">#REF!</definedName>
    <definedName name="__vnt80">#REF!</definedName>
    <definedName name="_1">#N/A</definedName>
    <definedName name="_1__123Graph_ACHART_1" hidden="1">[8]Rekapitulasi!$CG$34:$CQ$34</definedName>
    <definedName name="_1_EUR" localSheetId="5">#REF!</definedName>
    <definedName name="_1_EUR">#REF!</definedName>
    <definedName name="_1_KG_PEKERJAAN__BAJA_IWF__EX__DN">[21]ANALISA!$H$290</definedName>
    <definedName name="_1_m__MEMASANG_PIVA_PVC_2___MASPION_AW_SNI._Edisi_Rev._2002">[21]ANALISA!$H$796</definedName>
    <definedName name="_1_m__MEMASANG_PIVA_PVC_4___MASPION_AW_SNI._Edisi_Rev._2002">[21]ANALISA!$H$770</definedName>
    <definedName name="_1_M__PASANG_KANSTEEN_9_X_19_X_40">[21]ANALISA!$H$577</definedName>
    <definedName name="_1_M2_PAS._GRASS_BLOK_TEBAL_45_X_30_X_8_cm">[21]ANALISA!$H$592</definedName>
    <definedName name="_1_M2_PASANGAN_BATA_MERAH_TEBAL_1_2__BATA__1_PC.___3_PS.___SNI._Edisi_Rev._2008">[21]ANALISA!$H$526</definedName>
    <definedName name="_1_M2_PASANGAN_BATA_MERAH_TEBAL_1_2__BATA__1_PC.___5_PS.___SNI._Edisi_Rev._2008">[22]ANALISA!$H$502</definedName>
    <definedName name="_1_M2_PASANGAN_DINDING_BATU_ALAM__ANDESHIT">[21]ANALISA!$H$554</definedName>
    <definedName name="_1_M2_PASANGAN_LANTAI_KERAMIK___UK._20_x_25_CM__SEK._ROMAN">[21]ANALISA!$H$703</definedName>
    <definedName name="_1_M2_PASANGAN_LANTAI_KERAMIK___UK._40x_40_CM__SEK._ROMAN___SNI._Edisi_Rev._2008">[21]ANALISA!$H$688</definedName>
    <definedName name="_1_M2_PASANGAN_LANTAI_PEARLSTONE">[21]ANALISA!$H$607</definedName>
    <definedName name="_1_M2_PENGECATAN_BIDANG_KAYU_BARU_DENGAN_AVIAN__2X_LAPIS_PENUTUP____SNI._Edisi_Rev._2005">[21]ANALISA!$H$656</definedName>
    <definedName name="_1_M2_PENGECATAN_BIDANG_TEMBOK_BARU_DENGAN_VINILEX__3X_LAPIS_CAT_PENUTUP___SNI._Edisi_Rev._2005">[21]ANALISA!$H$623</definedName>
    <definedName name="_1_M3_ADUKAN_BETON_K._250___SNI._Edisi_Rev._2008">[21]ANALISA!$H$235</definedName>
    <definedName name="_1_us" localSheetId="5">#REF!</definedName>
    <definedName name="_1_us">#REF!</definedName>
    <definedName name="_10" localSheetId="5">#REF!</definedName>
    <definedName name="_10">#REF!</definedName>
    <definedName name="_10000" localSheetId="5">#REF!</definedName>
    <definedName name="_10000">#REF!</definedName>
    <definedName name="_10Excel_BuiltIn_Print_Area_2_1_1" localSheetId="5">#REF!</definedName>
    <definedName name="_10Excel_BuiltIn_Print_Area_2_1_1">#REF!</definedName>
    <definedName name="_11" localSheetId="5">#REF!</definedName>
    <definedName name="_11">#REF!</definedName>
    <definedName name="_113" localSheetId="5">[5]ANALIS!#REF!</definedName>
    <definedName name="_113">[5]ANALIS!#REF!</definedName>
    <definedName name="_114" localSheetId="5">[5]ANALIS!#REF!</definedName>
    <definedName name="_114">[5]ANALIS!#REF!</definedName>
    <definedName name="_115" localSheetId="5">[5]ANALIS!#REF!</definedName>
    <definedName name="_115">[5]ANALIS!#REF!</definedName>
    <definedName name="_116" localSheetId="5">[5]ANALIS!#REF!</definedName>
    <definedName name="_116">[5]ANALIS!#REF!</definedName>
    <definedName name="_117" localSheetId="5">[5]ANALIS!#REF!</definedName>
    <definedName name="_117">[5]ANALIS!#REF!</definedName>
    <definedName name="_118" localSheetId="5">[5]ANALIS!#REF!</definedName>
    <definedName name="_118">[5]ANALIS!#REF!</definedName>
    <definedName name="_119" localSheetId="5">[5]ANALIS!#REF!</definedName>
    <definedName name="_119">[5]ANALIS!#REF!</definedName>
    <definedName name="_11Excel_BuiltIn_Print_Area_9_1" localSheetId="5">#REF!,#REF!</definedName>
    <definedName name="_11Excel_BuiltIn_Print_Area_9_1">#REF!,#REF!</definedName>
    <definedName name="_120" localSheetId="5">[5]ANALIS!#REF!</definedName>
    <definedName name="_120">[5]ANALIS!#REF!</definedName>
    <definedName name="_121" localSheetId="5">[5]ANALIS!#REF!</definedName>
    <definedName name="_121">[5]ANALIS!#REF!</definedName>
    <definedName name="_122" localSheetId="5">[5]ANALIS!#REF!</definedName>
    <definedName name="_122">[5]ANALIS!#REF!</definedName>
    <definedName name="_123" localSheetId="5">[5]ANALIS!#REF!</definedName>
    <definedName name="_123">[5]ANALIS!#REF!</definedName>
    <definedName name="_124" localSheetId="5">[5]ANALIS!#REF!</definedName>
    <definedName name="_124">[5]ANALIS!#REF!</definedName>
    <definedName name="_125" localSheetId="5">[5]ANALIS!#REF!</definedName>
    <definedName name="_125">[5]ANALIS!#REF!</definedName>
    <definedName name="_126" localSheetId="5">[5]ANALIS!#REF!</definedName>
    <definedName name="_126">[5]ANALIS!#REF!</definedName>
    <definedName name="_127" localSheetId="5">[5]ANALIS!#REF!</definedName>
    <definedName name="_127">[5]ANALIS!#REF!</definedName>
    <definedName name="_12Excel_BuiltIn_Print_Titles_1_1" localSheetId="5">#REF!</definedName>
    <definedName name="_12Excel_BuiltIn_Print_Titles_1_1">#REF!</definedName>
    <definedName name="_13" localSheetId="5">[5]ANALIS!#REF!</definedName>
    <definedName name="_13">[5]ANALIS!#REF!</definedName>
    <definedName name="_14" localSheetId="5">[5]ANALIS!#REF!</definedName>
    <definedName name="_14">[5]ANALIS!#REF!</definedName>
    <definedName name="_15" localSheetId="5">[5]ANALIS!#REF!</definedName>
    <definedName name="_15">[5]ANALIS!#REF!</definedName>
    <definedName name="_159" localSheetId="5">[5]ANALIS!#REF!</definedName>
    <definedName name="_159">[5]ANALIS!#REF!</definedName>
    <definedName name="_16" localSheetId="5">[5]ANALIS!#REF!</definedName>
    <definedName name="_16">[5]ANALIS!#REF!</definedName>
    <definedName name="_160" localSheetId="5">[5]ANALIS!#REF!</definedName>
    <definedName name="_160">[5]ANALIS!#REF!</definedName>
    <definedName name="_161" localSheetId="5">[5]ANALIS!#REF!</definedName>
    <definedName name="_161">[5]ANALIS!#REF!</definedName>
    <definedName name="_17" localSheetId="5">[5]ANALIS!#REF!</definedName>
    <definedName name="_17">[5]ANALIS!#REF!</definedName>
    <definedName name="_18" localSheetId="5">[5]ANALIS!#REF!</definedName>
    <definedName name="_18">[5]ANALIS!#REF!</definedName>
    <definedName name="_19" localSheetId="5">[5]ANALIS!#REF!</definedName>
    <definedName name="_19">[5]ANALIS!#REF!</definedName>
    <definedName name="_1A" localSheetId="5">'[23]I-KAMAR'!#REF!</definedName>
    <definedName name="_1A">'[23]I-KAMAR'!#REF!</definedName>
    <definedName name="_2" localSheetId="5">[5]ANALIS!#REF!</definedName>
    <definedName name="_2">[5]ANALIS!#REF!</definedName>
    <definedName name="_2__123Graph_ACHART_1" hidden="1">[8]Rekapitulasi!$CG$34:$CQ$34</definedName>
    <definedName name="_20" localSheetId="5">[5]ANALIS!#REF!</definedName>
    <definedName name="_20">[5]ANALIS!#REF!</definedName>
    <definedName name="_21" localSheetId="5">[5]ANALIS!#REF!</definedName>
    <definedName name="_21">[5]ANALIS!#REF!</definedName>
    <definedName name="_22" localSheetId="5">[5]ANALIS!#REF!</definedName>
    <definedName name="_22">[5]ANALIS!#REF!</definedName>
    <definedName name="_23" localSheetId="5">[5]ANALIS!#REF!</definedName>
    <definedName name="_23">[5]ANALIS!#REF!</definedName>
    <definedName name="_24" localSheetId="5">[5]ANALIS!#REF!</definedName>
    <definedName name="_24">[5]ANALIS!#REF!</definedName>
    <definedName name="_25" localSheetId="5">[5]ANALIS!#REF!</definedName>
    <definedName name="_25">[5]ANALIS!#REF!</definedName>
    <definedName name="_250__123Graph_ACHART_10" hidden="1">'[24]Galian 1'!$E$144:$AJ$144</definedName>
    <definedName name="_251__123Graph_ACHART_11" hidden="1">'[24]Galian 1'!$E$154:$AJ$154</definedName>
    <definedName name="_252__123Graph_ACHART_12" hidden="1">'[24]Galian 1'!$E$156:$AJ$156</definedName>
    <definedName name="_253__123Graph_ACHART_13" hidden="1">'[24]Galian 1'!$E$166:$AJ$166</definedName>
    <definedName name="_254__123Graph_ACHART_14" hidden="1">'[24]Galian 1'!$E$168:$AJ$168</definedName>
    <definedName name="_255__123Graph_ACHART_15" hidden="1">'[24]Galian 1'!$E$178:$AJ$178</definedName>
    <definedName name="_256__123Graph_ACHART_16" hidden="1">'[24]Galian 1'!$E$132:$AJ$132</definedName>
    <definedName name="_257__123Graph_ACHART_17" hidden="1">'[24]Galian 1'!$E$217:$AJ$217</definedName>
    <definedName name="_258__123Graph_AChart_1B" hidden="1">[25]B!$H$53:$AE$53</definedName>
    <definedName name="_259__123Graph_ACHART_2" hidden="1">'[24]Galian 1'!$E$35:$AJ$35</definedName>
    <definedName name="_26" localSheetId="5">[5]ANALIS!#REF!</definedName>
    <definedName name="_26">[5]ANALIS!#REF!</definedName>
    <definedName name="_260__123Graph_ACHART_20" hidden="1">'[24]Galian 1'!$E$231:$AJ$231</definedName>
    <definedName name="_261__123Graph_ACHART_21" hidden="1">'[24]Galian 1'!$E$241:$AJ$241</definedName>
    <definedName name="_262__123Graph_ACHART_22" hidden="1">'[24]Galian 1'!$E$243:$AJ$243</definedName>
    <definedName name="_263__123Graph_ACHART_23" hidden="1">'[24]Galian 1'!$E$253:$V$253</definedName>
    <definedName name="_264__123Graph_ACHART_24" hidden="1">'[24]Galian 1'!$E$207:$AJ$207</definedName>
    <definedName name="_265__123Graph_ACHART_25" hidden="1">'[24]Galian 1'!$E$291:$AJ$291</definedName>
    <definedName name="_266__123Graph_ACHART_26" hidden="1">'[24]Galian 1'!$E$293:$AJ$293</definedName>
    <definedName name="_267__123Graph_ACHART_27" hidden="1">'[24]Galian 1'!$E$303:$AJ$303</definedName>
    <definedName name="_268__123Graph_ACHART_28" hidden="1">'[24]Galian 1'!$E$305:$AJ$305</definedName>
    <definedName name="_269__123Graph_ACHART_29" hidden="1">'[24]Galian 1'!$E$315:$AJ$315</definedName>
    <definedName name="_27" localSheetId="5">[5]ANALIS!#REF!</definedName>
    <definedName name="_27">[5]ANALIS!#REF!</definedName>
    <definedName name="_27__123Graph_ACHART_1" hidden="1">[26]Rekapitulasi!$CG$34:$CQ$34</definedName>
    <definedName name="_271__123Graph_ACHART_3" hidden="1">'[24]Galian 1'!$E$37:$AJ$37</definedName>
    <definedName name="_272__123Graph_ACHART_30" hidden="1">'[24]Galian 1'!$E$317:$X$317</definedName>
    <definedName name="_273__123Graph_ACHART_31" hidden="1">'[24]Galian 1'!$E$327:$X$327</definedName>
    <definedName name="_274__123Graph_ACHART_32" hidden="1">'[24]Galian 1'!$E$253:$V$253</definedName>
    <definedName name="_275__123Graph_ACHART_33" hidden="1">'[24]Galian 1'!$E$357:$AJ$357</definedName>
    <definedName name="_276__123Graph_ACHART_34" hidden="1">'[24]Galian 1'!$E$367:$AJ$367</definedName>
    <definedName name="_277__123Graph_ACHART_35" hidden="1">'[24]Galian 1'!$E$369:$AJ$369</definedName>
    <definedName name="_278__123Graph_ACHART_36" hidden="1">'[24]Galian 1'!$E$379:$AJ$379</definedName>
    <definedName name="_279__123Graph_ACHART_37" hidden="1">'[24]Galian 1'!$E$381:$AJ$381</definedName>
    <definedName name="_28" localSheetId="5">[5]ANALIS!#REF!</definedName>
    <definedName name="_28">[5]ANALIS!#REF!</definedName>
    <definedName name="_280__123Graph_ACHART_38" hidden="1">'[24]Galian 1'!$E$391:$AJ$391</definedName>
    <definedName name="_281__123Graph_ACHART_39" hidden="1">'[24]Galian 1'!$E$393:$AJ$393</definedName>
    <definedName name="_283__123Graph_ACHART_4" hidden="1">'[24]Galian 1'!$E$51:$AJ$51</definedName>
    <definedName name="_284__123Graph_ACHART_40" hidden="1">'[24]Galian 1'!$E$403:$AJ$403</definedName>
    <definedName name="_285__123Graph_ACHART_41" hidden="1">'[24]Galian 1'!$E$432:$AJ$432</definedName>
    <definedName name="_286__123Graph_ACHART_42" hidden="1">'[24]Galian 1'!$E$442:$AJ$442</definedName>
    <definedName name="_287__123Graph_ACHART_43" hidden="1">'[24]Galian 1'!$E$444:$AJ$444</definedName>
    <definedName name="_288__123Graph_ACHART_44" hidden="1">'[24]Galian 1'!$E$454:$AJ$454</definedName>
    <definedName name="_289__123Graph_ACHART_45" hidden="1">'[24]Galian 1'!$E$456:$AJ$456</definedName>
    <definedName name="_29" localSheetId="5">[5]ANALIS!#REF!</definedName>
    <definedName name="_29">[5]ANALIS!#REF!</definedName>
    <definedName name="_290__123Graph_ACHART_46" hidden="1">'[24]Galian 1'!$E$466:$AJ$466</definedName>
    <definedName name="_291__123Graph_ACHART_47" hidden="1">'[24]Galian 1'!$E$468:$AJ$468</definedName>
    <definedName name="_292__123Graph_ACHART_48" hidden="1">'[24]Galian 1'!$E$478:$AJ$478</definedName>
    <definedName name="_293__123Graph_ACHART_5" hidden="1">'[24]Galian 1'!$E$53:$AJ$53</definedName>
    <definedName name="_295__123Graph_ACHART_68" hidden="1">'[24]Galian 1'!$E$219:$AJ$219</definedName>
    <definedName name="_297__123Graph_ACHART_77" hidden="1">'[24]Galian 1'!$E$229:$AJ$229</definedName>
    <definedName name="_298__123Graph_ACHART_8" hidden="1">'[24]Galian 1'!$E$65:$AJ$65</definedName>
    <definedName name="_299__123Graph_ACHART_9" hidden="1">'[24]Galian 1'!$E$142:$AJ$142</definedName>
    <definedName name="_2PRINT_ALIGN" localSheetId="5">#REF!</definedName>
    <definedName name="_2PRINT_ALIGN">#REF!</definedName>
    <definedName name="_3" localSheetId="5">[5]ANALIS!#REF!</definedName>
    <definedName name="_3">[5]ANALIS!#REF!</definedName>
    <definedName name="_30" localSheetId="5">[5]ANALIS!#REF!</definedName>
    <definedName name="_30">[5]ANALIS!#REF!</definedName>
    <definedName name="_300__123Graph_BCHART_1" hidden="1">'[24]Galian 1'!$E$20:$AJ$20</definedName>
    <definedName name="_301__123Graph_BCHART_10" hidden="1">'[24]Galian 1'!$E$143:$AJ$143</definedName>
    <definedName name="_302__123Graph_BCHART_11" hidden="1">'[24]Galian 1'!$E$153:$AJ$153</definedName>
    <definedName name="_303__123Graph_BCHART_12" hidden="1">'[24]Galian 1'!$E$155:$AJ$155</definedName>
    <definedName name="_304__123Graph_BCHART_13" hidden="1">'[24]Galian 1'!$E$165:$AJ$165</definedName>
    <definedName name="_305__123Graph_BCHART_14" hidden="1">'[24]Galian 1'!$E$167:$AJ$167</definedName>
    <definedName name="_306__123Graph_BCHART_15" hidden="1">'[24]Galian 1'!$E$177:$AJ$177</definedName>
    <definedName name="_307__123Graph_BCHART_16" hidden="1">'[24]Galian 1'!$E$131:$AJ$131</definedName>
    <definedName name="_308__123Graph_BCHART_17" hidden="1">'[24]Galian 1'!$E$216:$AJ$216</definedName>
    <definedName name="_309__123Graph_BCHART_2" hidden="1">'[24]Galian 1'!$E$34:$AJ$34</definedName>
    <definedName name="_31" localSheetId="5">[5]ANALIS!#REF!</definedName>
    <definedName name="_31">[5]ANALIS!#REF!</definedName>
    <definedName name="_310__123Graph_BCHART_20" hidden="1">'[24]Galian 1'!$E$230:$AJ$230</definedName>
    <definedName name="_311__123Graph_BCHART_21" hidden="1">'[24]Galian 1'!$E$240:$AJ$240</definedName>
    <definedName name="_312__123Graph_BCHART_22" hidden="1">'[24]Galian 1'!$E$242:$AJ$242</definedName>
    <definedName name="_313__123Graph_BCHART_23" hidden="1">'[24]Galian 1'!$E$252:$V$252</definedName>
    <definedName name="_314__123Graph_BCHART_24" hidden="1">'[24]Galian 1'!$E$206:$AJ$206</definedName>
    <definedName name="_315__123Graph_BCHART_25" hidden="1">'[24]Galian 1'!$E$290:$AJ$290</definedName>
    <definedName name="_316__123Graph_BCHART_26" hidden="1">'[24]Galian 1'!$E$292:$AJ$292</definedName>
    <definedName name="_317__123Graph_BCHART_27" hidden="1">'[24]Galian 1'!$E$302:$AJ$302</definedName>
    <definedName name="_318__123Graph_BCHART_28" hidden="1">'[24]Galian 1'!$E$304:$AJ$304</definedName>
    <definedName name="_319__123Graph_BCHART_29" hidden="1">'[24]Galian 1'!$E$314:$AJ$314</definedName>
    <definedName name="_32" localSheetId="5">[5]ANALIS!#REF!</definedName>
    <definedName name="_32">[5]ANALIS!#REF!</definedName>
    <definedName name="_320__123Graph_BCHART_3" hidden="1">'[24]Galian 1'!$E$36:$AJ$36</definedName>
    <definedName name="_321__123Graph_BCHART_30" hidden="1">'[24]Galian 1'!$E$316:$X$316</definedName>
    <definedName name="_322__123Graph_BCHART_31" hidden="1">'[24]Galian 1'!$E$326:$X$326</definedName>
    <definedName name="_323__123Graph_BCHART_32" hidden="1">'[24]Galian 1'!$E$252:$V$252</definedName>
    <definedName name="_324__123Graph_BCHART_33" hidden="1">'[24]Galian 1'!$E$356:$AJ$356</definedName>
    <definedName name="_325__123Graph_BCHART_34" hidden="1">'[24]Galian 1'!$E$366:$AJ$366</definedName>
    <definedName name="_326__123Graph_BCHART_35" hidden="1">'[24]Galian 1'!$E$368:$AJ$368</definedName>
    <definedName name="_327__123Graph_BCHART_36" hidden="1">'[24]Galian 1'!$E$378:$AJ$378</definedName>
    <definedName name="_328__123Graph_BCHART_37" hidden="1">'[24]Galian 1'!$E$380:$AJ$380</definedName>
    <definedName name="_329__123Graph_BCHART_38" hidden="1">'[24]Galian 1'!$E$390:$AJ$390</definedName>
    <definedName name="_33" localSheetId="5">[5]ANALIS!#REF!</definedName>
    <definedName name="_33">[5]ANALIS!#REF!</definedName>
    <definedName name="_330__123Graph_BCHART_39" hidden="1">'[24]Galian 1'!$E$392:$AJ$392</definedName>
    <definedName name="_331__123Graph_BCHART_4" hidden="1">'[24]Galian 1'!$E$50:$AJ$50</definedName>
    <definedName name="_332__123Graph_BCHART_40" hidden="1">'[24]Galian 1'!$E$402:$AJ$402</definedName>
    <definedName name="_333__123Graph_BCHART_41" hidden="1">'[24]Galian 1'!$E$431:$AJ$431</definedName>
    <definedName name="_334__123Graph_BCHART_42" hidden="1">'[24]Galian 1'!$E$441:$AJ$441</definedName>
    <definedName name="_335__123Graph_BCHART_43" hidden="1">'[24]Galian 1'!$E$443:$AJ$443</definedName>
    <definedName name="_336__123Graph_BCHART_44" hidden="1">'[24]Galian 1'!$E$453:$AJ$453</definedName>
    <definedName name="_337__123Graph_BCHART_45" hidden="1">'[24]Galian 1'!$E$455:$AJ$455</definedName>
    <definedName name="_338__123Graph_BCHART_46" hidden="1">'[24]Galian 1'!$E$465:$AJ$465</definedName>
    <definedName name="_339__123Graph_BCHART_47" hidden="1">'[24]Galian 1'!$E$467:$AJ$467</definedName>
    <definedName name="_34" localSheetId="5">[5]ANALIS!#REF!</definedName>
    <definedName name="_34">[5]ANALIS!#REF!</definedName>
    <definedName name="_340__123Graph_BCHART_48" hidden="1">'[24]Galian 1'!$E$477:$AJ$477</definedName>
    <definedName name="_341__123Graph_BCHART_5" hidden="1">'[24]Galian 1'!$E$52:$AJ$52</definedName>
    <definedName name="_343__123Graph_BCHART_68" hidden="1">'[24]Galian 1'!$E$218:$AJ$218</definedName>
    <definedName name="_345__123Graph_BCHART_77" hidden="1">'[24]Galian 1'!$E$228:$AJ$228</definedName>
    <definedName name="_347__123Graph_BCHART_9" hidden="1">'[24]Galian 1'!$E$141:$AJ$141</definedName>
    <definedName name="_35" localSheetId="5">[5]ANALIS!#REF!</definedName>
    <definedName name="_35">[5]ANALIS!#REF!</definedName>
    <definedName name="_36" localSheetId="5">[5]ANALIS!#REF!</definedName>
    <definedName name="_36">[5]ANALIS!#REF!</definedName>
    <definedName name="_37" localSheetId="5">[5]ANALIS!#REF!</definedName>
    <definedName name="_37">[5]ANALIS!#REF!</definedName>
    <definedName name="_38" localSheetId="5">[5]ANALIS!#REF!</definedName>
    <definedName name="_38">[5]ANALIS!#REF!</definedName>
    <definedName name="_39" localSheetId="5">[5]ANALIS!#REF!</definedName>
    <definedName name="_39">[5]ANALIS!#REF!</definedName>
    <definedName name="_3PRINT_OUTPUT" localSheetId="5">#REF!</definedName>
    <definedName name="_3PRINT_OUTPUT">#REF!</definedName>
    <definedName name="_4" localSheetId="5">[5]ANALIS!#REF!</definedName>
    <definedName name="_4">[5]ANALIS!#REF!</definedName>
    <definedName name="_4__123Graph_AChart_1B" hidden="1">[27]B!$H$53:$AE$53</definedName>
    <definedName name="_40" localSheetId="5">[5]ANALIS!#REF!</definedName>
    <definedName name="_40">[5]ANALIS!#REF!</definedName>
    <definedName name="_41" localSheetId="5">[5]ANALIS!#REF!</definedName>
    <definedName name="_41">[5]ANALIS!#REF!</definedName>
    <definedName name="_42" localSheetId="5">[5]ANALIS!#REF!</definedName>
    <definedName name="_42">[5]ANALIS!#REF!</definedName>
    <definedName name="_43" localSheetId="5">[5]ANALIS!#REF!</definedName>
    <definedName name="_43">[5]ANALIS!#REF!</definedName>
    <definedName name="_44" localSheetId="5">[5]ANALIS!#REF!</definedName>
    <definedName name="_44">[5]ANALIS!#REF!</definedName>
    <definedName name="_45" localSheetId="5">[5]ANALIS!#REF!</definedName>
    <definedName name="_45">[5]ANALIS!#REF!</definedName>
    <definedName name="_46" localSheetId="5">[5]ANALIS!#REF!</definedName>
    <definedName name="_46">[5]ANALIS!#REF!</definedName>
    <definedName name="_47" localSheetId="5">[5]ANALIS!#REF!</definedName>
    <definedName name="_47">[5]ANALIS!#REF!</definedName>
    <definedName name="_48" localSheetId="5">[5]ANALIS!#REF!</definedName>
    <definedName name="_48">[5]ANALIS!#REF!</definedName>
    <definedName name="_49" localSheetId="5">[5]ANALIS!#REF!</definedName>
    <definedName name="_49">[5]ANALIS!#REF!</definedName>
    <definedName name="_4DOWN_3" localSheetId="5">#REF!</definedName>
    <definedName name="_4DOWN_3">#REF!</definedName>
    <definedName name="_5" localSheetId="5">[5]ANALIS!#REF!</definedName>
    <definedName name="_5">[5]ANALIS!#REF!</definedName>
    <definedName name="_50" localSheetId="5">[5]ANALIS!#REF!</definedName>
    <definedName name="_50">[5]ANALIS!#REF!</definedName>
    <definedName name="_5000" localSheetId="5">#REF!</definedName>
    <definedName name="_5000">#REF!</definedName>
    <definedName name="_51" localSheetId="5">[5]ANALIS!#REF!</definedName>
    <definedName name="_51">[5]ANALIS!#REF!</definedName>
    <definedName name="_52" localSheetId="5">[5]ANALIS!#REF!</definedName>
    <definedName name="_52">[5]ANALIS!#REF!</definedName>
    <definedName name="_53" localSheetId="5">[5]ANALIS!#REF!</definedName>
    <definedName name="_53">[5]ANALIS!#REF!</definedName>
    <definedName name="_54" localSheetId="5">[5]ANALIS!#REF!</definedName>
    <definedName name="_54">[5]ANALIS!#REF!</definedName>
    <definedName name="_55" localSheetId="5">[5]ANALIS!#REF!</definedName>
    <definedName name="_55">[5]ANALIS!#REF!</definedName>
    <definedName name="_56" localSheetId="5">[5]ANALIS!#REF!</definedName>
    <definedName name="_56">[5]ANALIS!#REF!</definedName>
    <definedName name="_57" localSheetId="5">[5]ANALIS!#REF!</definedName>
    <definedName name="_57">[5]ANALIS!#REF!</definedName>
    <definedName name="_58" localSheetId="5">[5]ANALIS!#REF!</definedName>
    <definedName name="_58">[5]ANALIS!#REF!</definedName>
    <definedName name="_59" localSheetId="5">[5]ANALIS!#REF!</definedName>
    <definedName name="_59">[5]ANALIS!#REF!</definedName>
    <definedName name="_5HOME" localSheetId="5">#REF!</definedName>
    <definedName name="_5HOME">#REF!</definedName>
    <definedName name="_6" localSheetId="5">[5]ANALIS!#REF!</definedName>
    <definedName name="_6">[5]ANALIS!#REF!</definedName>
    <definedName name="_60" localSheetId="5">[5]ANALIS!#REF!</definedName>
    <definedName name="_60">[5]ANALIS!#REF!</definedName>
    <definedName name="_61" localSheetId="5">[5]ANALIS!#REF!</definedName>
    <definedName name="_61">[5]ANALIS!#REF!</definedName>
    <definedName name="_62" localSheetId="5">[5]ANALIS!#REF!</definedName>
    <definedName name="_62">[5]ANALIS!#REF!</definedName>
    <definedName name="_63" localSheetId="5">[5]ANALIS!#REF!</definedName>
    <definedName name="_63">[5]ANALIS!#REF!</definedName>
    <definedName name="_64" localSheetId="5">[5]ANALIS!#REF!</definedName>
    <definedName name="_64">[5]ANALIS!#REF!</definedName>
    <definedName name="_65" localSheetId="5">[5]ANALIS!#REF!</definedName>
    <definedName name="_65">[5]ANALIS!#REF!</definedName>
    <definedName name="_66" localSheetId="5">[5]ANALIS!#REF!</definedName>
    <definedName name="_66">[5]ANALIS!#REF!</definedName>
    <definedName name="_67" localSheetId="5">[5]ANALIS!#REF!</definedName>
    <definedName name="_67">[5]ANALIS!#REF!</definedName>
    <definedName name="_68" localSheetId="5">[5]ANALIS!#REF!</definedName>
    <definedName name="_68">[5]ANALIS!#REF!</definedName>
    <definedName name="_69" localSheetId="5">[5]ANALIS!#REF!</definedName>
    <definedName name="_69">[5]ANALIS!#REF!</definedName>
    <definedName name="_6PGDN_2" localSheetId="5">#REF!</definedName>
    <definedName name="_6PGDN_2">#REF!</definedName>
    <definedName name="_7" localSheetId="5">[5]ANALIS!#REF!</definedName>
    <definedName name="_7">[5]ANALIS!#REF!</definedName>
    <definedName name="_70" localSheetId="5">[5]ANALIS!#REF!</definedName>
    <definedName name="_70">[5]ANALIS!#REF!</definedName>
    <definedName name="_71" localSheetId="5">[5]ANALIS!#REF!</definedName>
    <definedName name="_71">[5]ANALIS!#REF!</definedName>
    <definedName name="_72" localSheetId="5">[5]ANALIS!#REF!</definedName>
    <definedName name="_72">[5]ANALIS!#REF!</definedName>
    <definedName name="_73" localSheetId="5">[5]ANALIS!#REF!</definedName>
    <definedName name="_73">[5]ANALIS!#REF!</definedName>
    <definedName name="_74" localSheetId="5">[5]ANALIS!#REF!</definedName>
    <definedName name="_74">[5]ANALIS!#REF!</definedName>
    <definedName name="_75" localSheetId="5">[5]ANALIS!#REF!</definedName>
    <definedName name="_75">[5]ANALIS!#REF!</definedName>
    <definedName name="_750_KVA_X_64__" localSheetId="5">#REF!</definedName>
    <definedName name="_750_KVA_X_64__">#REF!</definedName>
    <definedName name="_76" localSheetId="5">[5]ANALIS!#REF!</definedName>
    <definedName name="_76">[5]ANALIS!#REF!</definedName>
    <definedName name="_77" localSheetId="5">[5]ANALIS!#REF!</definedName>
    <definedName name="_77">[5]ANALIS!#REF!</definedName>
    <definedName name="_78" localSheetId="5">[5]ANALIS!#REF!</definedName>
    <definedName name="_78">[5]ANALIS!#REF!</definedName>
    <definedName name="_79" localSheetId="5">[5]ANALIS!#REF!</definedName>
    <definedName name="_79">[5]ANALIS!#REF!</definedName>
    <definedName name="_7RIGHT_18" localSheetId="5">#REF!</definedName>
    <definedName name="_7RIGHT_18">#REF!</definedName>
    <definedName name="_8" localSheetId="5">[5]ANALIS!#REF!</definedName>
    <definedName name="_8">[5]ANALIS!#REF!</definedName>
    <definedName name="_80" localSheetId="5">[5]ANALIS!#REF!</definedName>
    <definedName name="_80">[5]ANALIS!#REF!</definedName>
    <definedName name="_8000" localSheetId="5">#REF!</definedName>
    <definedName name="_8000">#REF!</definedName>
    <definedName name="_81" localSheetId="5">[5]ANALIS!#REF!</definedName>
    <definedName name="_81">[5]ANALIS!#REF!</definedName>
    <definedName name="_818FA" localSheetId="5">#REF!</definedName>
    <definedName name="_818FA">#REF!</definedName>
    <definedName name="_818PK" localSheetId="5">#REF!</definedName>
    <definedName name="_818PK">#REF!</definedName>
    <definedName name="_82" localSheetId="5">[5]ANALIS!#REF!</definedName>
    <definedName name="_82">[5]ANALIS!#REF!</definedName>
    <definedName name="_83" localSheetId="5">[5]ANALIS!#REF!</definedName>
    <definedName name="_83">[5]ANALIS!#REF!</definedName>
    <definedName name="_84" localSheetId="5">[5]ANALIS!#REF!</definedName>
    <definedName name="_84">[5]ANALIS!#REF!</definedName>
    <definedName name="_85" localSheetId="5">[5]ANALIS!#REF!</definedName>
    <definedName name="_85">[5]ANALIS!#REF!</definedName>
    <definedName name="_86" localSheetId="5">[5]ANALIS!#REF!</definedName>
    <definedName name="_86">[5]ANALIS!#REF!</definedName>
    <definedName name="_87" localSheetId="5">[5]ANALIS!#REF!</definedName>
    <definedName name="_87">[5]ANALIS!#REF!</definedName>
    <definedName name="_88" localSheetId="5">[5]ANALIS!#REF!</definedName>
    <definedName name="_88">[5]ANALIS!#REF!</definedName>
    <definedName name="_89" localSheetId="5">[5]ANALIS!#REF!</definedName>
    <definedName name="_89">[5]ANALIS!#REF!</definedName>
    <definedName name="_8RIGHT_6" localSheetId="5">#REF!</definedName>
    <definedName name="_8RIGHT_6">#REF!</definedName>
    <definedName name="_9" localSheetId="5">[5]ANALIS!#REF!</definedName>
    <definedName name="_9">[5]ANALIS!#REF!</definedName>
    <definedName name="_90" localSheetId="5">[5]ANALIS!#REF!</definedName>
    <definedName name="_90">[5]ANALIS!#REF!</definedName>
    <definedName name="_91" localSheetId="5">[5]ANALIS!#REF!</definedName>
    <definedName name="_91">[5]ANALIS!#REF!</definedName>
    <definedName name="_92" localSheetId="5">[5]ANALIS!#REF!</definedName>
    <definedName name="_92">[5]ANALIS!#REF!</definedName>
    <definedName name="_93" localSheetId="5">[5]ANALIS!#REF!</definedName>
    <definedName name="_93">[5]ANALIS!#REF!</definedName>
    <definedName name="_94" localSheetId="5">[5]ANALIS!#REF!</definedName>
    <definedName name="_94">[5]ANALIS!#REF!</definedName>
    <definedName name="_95" localSheetId="5">[5]ANALIS!#REF!</definedName>
    <definedName name="_95">[5]ANALIS!#REF!</definedName>
    <definedName name="_96" localSheetId="5">[5]ANALIS!#REF!</definedName>
    <definedName name="_96">[5]ANALIS!#REF!</definedName>
    <definedName name="_97" localSheetId="5">[5]ANALIS!#REF!</definedName>
    <definedName name="_97">[5]ANALIS!#REF!</definedName>
    <definedName name="_98" localSheetId="5">[5]ANALIS!#REF!</definedName>
    <definedName name="_98">[5]ANALIS!#REF!</definedName>
    <definedName name="_99" localSheetId="5">[5]ANALIS!#REF!</definedName>
    <definedName name="_99">[5]ANALIS!#REF!</definedName>
    <definedName name="_9Excel_BuiltIn_Print_Area_1_1" localSheetId="5">#REF!</definedName>
    <definedName name="_9Excel_BuiltIn_Print_Area_1_1">#REF!</definedName>
    <definedName name="_A">#N/A</definedName>
    <definedName name="_A___0" localSheetId="5">[28]I_KAMAR!#REF!</definedName>
    <definedName name="_A___0">[28]I_KAMAR!#REF!</definedName>
    <definedName name="_AAD3">#N/A</definedName>
    <definedName name="_abb91" localSheetId="5">[29]chitimc!#REF!</definedName>
    <definedName name="_abb91">[29]chitimc!#REF!</definedName>
    <definedName name="_abs100" localSheetId="5">#REF!</definedName>
    <definedName name="_abs100">#REF!</definedName>
    <definedName name="_ADD1" localSheetId="1">[0]!STOP2:[0]!STOP2E</definedName>
    <definedName name="_ADD1" localSheetId="5">'ANALISA_BONGKAR DAN CLEANIN (2)'!STOP2:'ANALISA_BONGKAR DAN CLEANIN (2)'!STOP2E</definedName>
    <definedName name="_ADD1" localSheetId="2">[0]!STOP2:[0]!STOP2E</definedName>
    <definedName name="_ADD1" localSheetId="10">[0]!STOP2:[0]!STOP2E</definedName>
    <definedName name="_ADD1" localSheetId="7">[0]!STOP2:[0]!STOP2E</definedName>
    <definedName name="_ADD1">[0]!STOP2:[0]!STOP2E</definedName>
    <definedName name="_ADD2" localSheetId="1">[0]!STOP:[0]!STOPE</definedName>
    <definedName name="_ADD2" localSheetId="5">'ANALISA_BONGKAR DAN CLEANIN (2)'!STOP:'ANALISA_BONGKAR DAN CLEANIN (2)'!STOPE</definedName>
    <definedName name="_ADD2" localSheetId="2">[0]!STOP:[0]!STOPE</definedName>
    <definedName name="_ADD2" localSheetId="10">[0]!STOP:[0]!STOPE</definedName>
    <definedName name="_ADD2" localSheetId="7">[0]!STOP:[0]!STOPE</definedName>
    <definedName name="_ADD2">[0]!STOP:[0]!STOPE</definedName>
    <definedName name="_ADD3" localSheetId="1">[0]!STOP:[0]!STOPE</definedName>
    <definedName name="_ADD3" localSheetId="5">'ANALISA_BONGKAR DAN CLEANIN (2)'!STOP:'ANALISA_BONGKAR DAN CLEANIN (2)'!STOPE</definedName>
    <definedName name="_ADD3" localSheetId="2">[0]!STOP:[0]!STOPE</definedName>
    <definedName name="_ADD3" localSheetId="10">[0]!STOP:[0]!STOPE</definedName>
    <definedName name="_ADD3" localSheetId="7">[0]!STOP:[0]!STOPE</definedName>
    <definedName name="_ADD3">[0]!STOP:[0]!STOPE</definedName>
    <definedName name="_ahu100" localSheetId="5">#REF!</definedName>
    <definedName name="_ahu100">#REF!</definedName>
    <definedName name="_ahu150" localSheetId="5">#REF!</definedName>
    <definedName name="_ahu150">#REF!</definedName>
    <definedName name="_ako100" localSheetId="5">#REF!</definedName>
    <definedName name="_ako100">#REF!</definedName>
    <definedName name="_ako150" localSheetId="5">#REF!</definedName>
    <definedName name="_ako150">#REF!</definedName>
    <definedName name="_ako50" localSheetId="5">#REF!</definedName>
    <definedName name="_ako50">#REF!</definedName>
    <definedName name="_ako80" localSheetId="5">#REF!</definedName>
    <definedName name="_ako80">#REF!</definedName>
    <definedName name="_aku100" localSheetId="5">#REF!</definedName>
    <definedName name="_aku100">#REF!</definedName>
    <definedName name="_aku150" localSheetId="5">#REF!</definedName>
    <definedName name="_aku150">#REF!</definedName>
    <definedName name="_alt1">#N/A</definedName>
    <definedName name="_APP3">#N/A</definedName>
    <definedName name="_bcv100" localSheetId="5">#REF!</definedName>
    <definedName name="_bcv100">#REF!</definedName>
    <definedName name="_bcv125" localSheetId="5">#REF!</definedName>
    <definedName name="_bcv125">#REF!</definedName>
    <definedName name="_bcv150" localSheetId="5">#REF!</definedName>
    <definedName name="_bcv150">#REF!</definedName>
    <definedName name="_bjls_28">'[30]dftr harga'!$E$129</definedName>
    <definedName name="_bor50">'[31]Analisa STR'!$H$578</definedName>
    <definedName name="_bor60">'[31]Analisa STR'!$H$566</definedName>
    <definedName name="_BOX2" localSheetId="5">#REF!</definedName>
    <definedName name="_BOX2">#REF!</definedName>
    <definedName name="_bpl32" localSheetId="5">#REF!</definedName>
    <definedName name="_bpl32">#REF!</definedName>
    <definedName name="_bpl9" localSheetId="5">#REF!</definedName>
    <definedName name="_bpl9">#REF!</definedName>
    <definedName name="_bsc100" localSheetId="5">#REF!</definedName>
    <definedName name="_bsc100">#REF!</definedName>
    <definedName name="_bsd1600" localSheetId="5">#REF!</definedName>
    <definedName name="_bsd1600">#REF!</definedName>
    <definedName name="_bsd2500" localSheetId="5">#REF!</definedName>
    <definedName name="_bsd2500">#REF!</definedName>
    <definedName name="_bsd4000" localSheetId="5">#REF!</definedName>
    <definedName name="_bsd4000">#REF!</definedName>
    <definedName name="_bud3500" localSheetId="5">#REF!</definedName>
    <definedName name="_bud3500">#REF!</definedName>
    <definedName name="_BVT1040" localSheetId="5">[5]ANALIS!#REF!</definedName>
    <definedName name="_BVT1040">[5]ANALIS!#REF!</definedName>
    <definedName name="_BVT4100" localSheetId="5">[5]ANALIS!#REF!</definedName>
    <definedName name="_BVT4100">[5]ANALIS!#REF!</definedName>
    <definedName name="_BVT4150" localSheetId="5">[5]ANALIS!#REF!</definedName>
    <definedName name="_BVT4150">[5]ANALIS!#REF!</definedName>
    <definedName name="_BVT4200" localSheetId="5">[5]ANALIS!#REF!</definedName>
    <definedName name="_BVT4200">[5]ANALIS!#REF!</definedName>
    <definedName name="_BVT4250" localSheetId="5">[5]ANALIS!#REF!</definedName>
    <definedName name="_BVT4250">[5]ANALIS!#REF!</definedName>
    <definedName name="_BVT4300" localSheetId="5">[5]ANALIS!#REF!</definedName>
    <definedName name="_BVT4300">[5]ANALIS!#REF!</definedName>
    <definedName name="_BVT450" localSheetId="5">[5]ANALIS!#REF!</definedName>
    <definedName name="_BVT450">[5]ANALIS!#REF!</definedName>
    <definedName name="_BVT475" localSheetId="5">[5]ANALIS!#REF!</definedName>
    <definedName name="_BVT475">[5]ANALIS!#REF!</definedName>
    <definedName name="_BVT640" localSheetId="5">[5]ANALIS!#REF!</definedName>
    <definedName name="_BVT640">[5]ANALIS!#REF!</definedName>
    <definedName name="_BVT9100" localSheetId="5">[5]ANALIS!#REF!</definedName>
    <definedName name="_BVT9100">[5]ANALIS!#REF!</definedName>
    <definedName name="_BVT9150" localSheetId="5">[5]ANALIS!#REF!</definedName>
    <definedName name="_BVT9150">[5]ANALIS!#REF!</definedName>
    <definedName name="_BVT9200" localSheetId="5">[5]ANALIS!#REF!</definedName>
    <definedName name="_BVT9200">[5]ANALIS!#REF!</definedName>
    <definedName name="_BVT9250" localSheetId="5">[5]ANALIS!#REF!</definedName>
    <definedName name="_BVT9250">[5]ANALIS!#REF!</definedName>
    <definedName name="_BVT9300" localSheetId="5">[5]ANALIS!#REF!</definedName>
    <definedName name="_BVT9300">[5]ANALIS!#REF!</definedName>
    <definedName name="_BVT950" localSheetId="5">[5]ANALIS!#REF!</definedName>
    <definedName name="_BVT950">[5]ANALIS!#REF!</definedName>
    <definedName name="_BVT975" localSheetId="5">[5]ANALIS!#REF!</definedName>
    <definedName name="_BVT975">[5]ANALIS!#REF!</definedName>
    <definedName name="_C" localSheetId="5">#REF!</definedName>
    <definedName name="_C">#REF!</definedName>
    <definedName name="_CAL1" localSheetId="5">#REF!</definedName>
    <definedName name="_CAL1">#REF!</definedName>
    <definedName name="_CAL10" localSheetId="5">#REF!</definedName>
    <definedName name="_CAL10">#REF!</definedName>
    <definedName name="_CAL11" localSheetId="5">#REF!</definedName>
    <definedName name="_CAL11">#REF!</definedName>
    <definedName name="_CAL12" localSheetId="5">#REF!</definedName>
    <definedName name="_CAL12">#REF!</definedName>
    <definedName name="_CAL13" localSheetId="5">#REF!</definedName>
    <definedName name="_CAL13">#REF!</definedName>
    <definedName name="_CAL14" localSheetId="5">#REF!</definedName>
    <definedName name="_CAL14">#REF!</definedName>
    <definedName name="_CAL15" localSheetId="5">#REF!</definedName>
    <definedName name="_CAL15">#REF!</definedName>
    <definedName name="_CAL16" localSheetId="5">#REF!</definedName>
    <definedName name="_CAL16">#REF!</definedName>
    <definedName name="_CAL17" localSheetId="5">#REF!</definedName>
    <definedName name="_CAL17">#REF!</definedName>
    <definedName name="_CAL18" localSheetId="5">#REF!</definedName>
    <definedName name="_CAL18">#REF!</definedName>
    <definedName name="_CAL19" localSheetId="5">#REF!</definedName>
    <definedName name="_CAL19">#REF!</definedName>
    <definedName name="_CAL2" localSheetId="5">#REF!</definedName>
    <definedName name="_CAL2">#REF!</definedName>
    <definedName name="_CAL20" localSheetId="5">#REF!</definedName>
    <definedName name="_CAL20">#REF!</definedName>
    <definedName name="_CAL21" localSheetId="5">#REF!</definedName>
    <definedName name="_CAL21">#REF!</definedName>
    <definedName name="_CAL3" localSheetId="5">#REF!</definedName>
    <definedName name="_CAL3">#REF!</definedName>
    <definedName name="_CAL4" localSheetId="5">#REF!</definedName>
    <definedName name="_CAL4">#REF!</definedName>
    <definedName name="_CAL5" localSheetId="5">#REF!</definedName>
    <definedName name="_CAL5">#REF!</definedName>
    <definedName name="_CAL6" localSheetId="5">#REF!</definedName>
    <definedName name="_CAL6">#REF!</definedName>
    <definedName name="_CAL7" localSheetId="5">#REF!</definedName>
    <definedName name="_CAL7">#REF!</definedName>
    <definedName name="_CAL8" localSheetId="5">#REF!</definedName>
    <definedName name="_CAL8">#REF!</definedName>
    <definedName name="_CAL9" localSheetId="5">#REF!</definedName>
    <definedName name="_CAL9">#REF!</definedName>
    <definedName name="_CAN15" localSheetId="5">[32]Material!#REF!</definedName>
    <definedName name="_CAN15">[32]Material!#REF!</definedName>
    <definedName name="_cas80" localSheetId="5">#REF!</definedName>
    <definedName name="_cas80">#REF!</definedName>
    <definedName name="_CCF2" localSheetId="5">#REF!</definedName>
    <definedName name="_CCF2">#REF!</definedName>
    <definedName name="_CFP2">'[17]Currency Rate'!$B$16</definedName>
    <definedName name="_CH1..H1___C__R" localSheetId="5">#REF!</definedName>
    <definedName name="_CH1..H1___C__R">#REF!</definedName>
    <definedName name="_CH11..H11___C_" localSheetId="5">#REF!</definedName>
    <definedName name="_CH11..H11___C_">#REF!</definedName>
    <definedName name="_CH13..H13___C_" localSheetId="5">#REF!</definedName>
    <definedName name="_CH13..H13___C_">#REF!</definedName>
    <definedName name="_CH15..H15___C_" localSheetId="5">#REF!</definedName>
    <definedName name="_CH15..H15___C_">#REF!</definedName>
    <definedName name="_CH17..H17___C_" localSheetId="5">#REF!</definedName>
    <definedName name="_CH17..H17___C_">#REF!</definedName>
    <definedName name="_CH19..H19___C_" localSheetId="5">#REF!</definedName>
    <definedName name="_CH19..H19___C_">#REF!</definedName>
    <definedName name="_CH21..H21___C_" localSheetId="5">#REF!</definedName>
    <definedName name="_CH21..H21___C_">#REF!</definedName>
    <definedName name="_CH23..H23___C_" localSheetId="5">#REF!</definedName>
    <definedName name="_CH23..H23___C_">#REF!</definedName>
    <definedName name="_CH25..H25___C_" localSheetId="5">#REF!</definedName>
    <definedName name="_CH25..H25___C_">#REF!</definedName>
    <definedName name="_CH27..H27___C_" localSheetId="5">#REF!</definedName>
    <definedName name="_CH27..H27___C_">#REF!</definedName>
    <definedName name="_CH29..H29___C_" localSheetId="5">#REF!</definedName>
    <definedName name="_CH29..H29___C_">#REF!</definedName>
    <definedName name="_CH3..H3___C__R" localSheetId="5">#REF!</definedName>
    <definedName name="_CH3..H3___C__R">#REF!</definedName>
    <definedName name="_CH31..H31___C_" localSheetId="5">#REF!</definedName>
    <definedName name="_CH31..H31___C_">#REF!</definedName>
    <definedName name="_CH33..H33___C_" localSheetId="5">#REF!</definedName>
    <definedName name="_CH33..H33___C_">#REF!</definedName>
    <definedName name="_CH35..H35___C_" localSheetId="5">#REF!</definedName>
    <definedName name="_CH35..H35___C_">#REF!</definedName>
    <definedName name="_CH37..H37___C_" localSheetId="5">#REF!</definedName>
    <definedName name="_CH37..H37___C_">#REF!</definedName>
    <definedName name="_CH39..H39___C_" localSheetId="5">#REF!</definedName>
    <definedName name="_CH39..H39___C_">#REF!</definedName>
    <definedName name="_CH41..H41___C_" localSheetId="5">#REF!</definedName>
    <definedName name="_CH41..H41___C_">#REF!</definedName>
    <definedName name="_CH43..H43___C_" localSheetId="5">#REF!</definedName>
    <definedName name="_CH43..H43___C_">#REF!</definedName>
    <definedName name="_CH45..H45___C_" localSheetId="5">#REF!</definedName>
    <definedName name="_CH45..H45___C_">#REF!</definedName>
    <definedName name="_CH5..H5___C__R" localSheetId="5">#REF!</definedName>
    <definedName name="_CH5..H5___C__R">#REF!</definedName>
    <definedName name="_CH7..H7___C__R" localSheetId="5">#REF!</definedName>
    <definedName name="_CH7..H7___C__R">#REF!</definedName>
    <definedName name="_CH9..H9___C__R" localSheetId="5">#REF!</definedName>
    <definedName name="_CH9..H9___C__R">#REF!</definedName>
    <definedName name="_clg01" localSheetId="5">#REF!</definedName>
    <definedName name="_clg01">#REF!</definedName>
    <definedName name="_clg02" localSheetId="5">#REF!</definedName>
    <definedName name="_clg02">#REF!</definedName>
    <definedName name="_clg03" localSheetId="5">#REF!</definedName>
    <definedName name="_clg03">#REF!</definedName>
    <definedName name="_clg04" localSheetId="5">#REF!</definedName>
    <definedName name="_clg04">#REF!</definedName>
    <definedName name="_clg05" localSheetId="5">#REF!</definedName>
    <definedName name="_clg05">#REF!</definedName>
    <definedName name="_clg06" localSheetId="5">#REF!</definedName>
    <definedName name="_clg06">#REF!</definedName>
    <definedName name="_clg07" localSheetId="5">#REF!</definedName>
    <definedName name="_clg07">#REF!</definedName>
    <definedName name="_clg08" localSheetId="5">#REF!</definedName>
    <definedName name="_clg08">#REF!</definedName>
    <definedName name="_clg09" localSheetId="5">#REF!</definedName>
    <definedName name="_clg09">#REF!</definedName>
    <definedName name="_clg10" localSheetId="5">#REF!</definedName>
    <definedName name="_clg10">#REF!</definedName>
    <definedName name="_clg11" localSheetId="5">#REF!</definedName>
    <definedName name="_clg11">#REF!</definedName>
    <definedName name="_clg12" localSheetId="5">#REF!</definedName>
    <definedName name="_clg12">#REF!</definedName>
    <definedName name="_clg13" localSheetId="5">#REF!</definedName>
    <definedName name="_clg13">#REF!</definedName>
    <definedName name="_clg14" localSheetId="5">#REF!</definedName>
    <definedName name="_clg14">#REF!</definedName>
    <definedName name="_clg15" localSheetId="5">#REF!</definedName>
    <definedName name="_clg15">#REF!</definedName>
    <definedName name="_clg16" localSheetId="5">#REF!</definedName>
    <definedName name="_clg16">#REF!</definedName>
    <definedName name="_clg17" localSheetId="5">#REF!</definedName>
    <definedName name="_clg17">#REF!</definedName>
    <definedName name="_clg18" localSheetId="5">#REF!</definedName>
    <definedName name="_clg18">#REF!</definedName>
    <definedName name="_clg19" localSheetId="5">#REF!</definedName>
    <definedName name="_clg19">#REF!</definedName>
    <definedName name="_clg20" localSheetId="5">#REF!</definedName>
    <definedName name="_clg20">#REF!</definedName>
    <definedName name="_clg21" localSheetId="5">#REF!</definedName>
    <definedName name="_clg21">#REF!</definedName>
    <definedName name="_clg22" localSheetId="5">#REF!</definedName>
    <definedName name="_clg22">#REF!</definedName>
    <definedName name="_clg23" localSheetId="5">#REF!</definedName>
    <definedName name="_clg23">#REF!</definedName>
    <definedName name="_clg24" localSheetId="5">#REF!</definedName>
    <definedName name="_clg24">#REF!</definedName>
    <definedName name="_clg25" localSheetId="5">#REF!</definedName>
    <definedName name="_clg25">#REF!</definedName>
    <definedName name="_clg26" localSheetId="5">#REF!</definedName>
    <definedName name="_clg26">#REF!</definedName>
    <definedName name="_clg27" localSheetId="5">#REF!</definedName>
    <definedName name="_clg27">#REF!</definedName>
    <definedName name="_clg28" localSheetId="5">#REF!</definedName>
    <definedName name="_clg28">#REF!</definedName>
    <definedName name="_clg29" localSheetId="5">#REF!</definedName>
    <definedName name="_clg29">#REF!</definedName>
    <definedName name="_clg30" localSheetId="5">#REF!</definedName>
    <definedName name="_clg30">#REF!</definedName>
    <definedName name="_clg31" localSheetId="5">#REF!</definedName>
    <definedName name="_clg31">#REF!</definedName>
    <definedName name="_clg32" localSheetId="5">#REF!</definedName>
    <definedName name="_clg32">#REF!</definedName>
    <definedName name="_clg33" localSheetId="5">#REF!</definedName>
    <definedName name="_clg33">#REF!</definedName>
    <definedName name="_clg34" localSheetId="5">#REF!</definedName>
    <definedName name="_clg34">#REF!</definedName>
    <definedName name="_clg35" localSheetId="5">#REF!</definedName>
    <definedName name="_clg35">#REF!</definedName>
    <definedName name="_clg36" localSheetId="5">#REF!</definedName>
    <definedName name="_clg36">#REF!</definedName>
    <definedName name="_clg37" localSheetId="5">#REF!</definedName>
    <definedName name="_clg37">#REF!</definedName>
    <definedName name="_CLP2" localSheetId="5">#REF!</definedName>
    <definedName name="_CLP2">#REF!</definedName>
    <definedName name="_cod50" localSheetId="5">[18]SAP!#REF!</definedName>
    <definedName name="_cod50">[18]SAP!#REF!</definedName>
    <definedName name="_CON125">[33]analisa!$G$1699</definedName>
    <definedName name="_CON175">[33]analisa!$G$1657</definedName>
    <definedName name="_CON250">[33]analisa!$G$1615</definedName>
    <definedName name="_CON300">[33]analisa!$G$1573</definedName>
    <definedName name="_cor175" localSheetId="5">[34]analisa!#REF!</definedName>
    <definedName name="_cor175">[34]analisa!#REF!</definedName>
    <definedName name="_cor225" localSheetId="5">[34]analisa!#REF!</definedName>
    <definedName name="_cor225">[34]analisa!#REF!</definedName>
    <definedName name="_cor300" localSheetId="5">[34]analisa!#REF!</definedName>
    <definedName name="_cor300">[34]analisa!#REF!</definedName>
    <definedName name="_CT250" localSheetId="5">'[29]dongia (2)'!#REF!</definedName>
    <definedName name="_CT250">'[29]dongia (2)'!#REF!</definedName>
    <definedName name="_cvd100" localSheetId="5">#REF!</definedName>
    <definedName name="_cvd100">#REF!</definedName>
    <definedName name="_cvd15" localSheetId="5">#REF!</definedName>
    <definedName name="_cvd15">#REF!</definedName>
    <definedName name="_cvd150" localSheetId="5">#REF!</definedName>
    <definedName name="_cvd150">#REF!</definedName>
    <definedName name="_cvd50" localSheetId="5">#REF!</definedName>
    <definedName name="_cvd50">#REF!</definedName>
    <definedName name="_cvd65" localSheetId="5">#REF!</definedName>
    <definedName name="_cvd65">#REF!</definedName>
    <definedName name="_daf1" localSheetId="5">#REF!</definedName>
    <definedName name="_daf1">#REF!</definedName>
    <definedName name="_DAF10" localSheetId="5">#REF!</definedName>
    <definedName name="_DAF10">#REF!</definedName>
    <definedName name="_daf2" localSheetId="5">#REF!</definedName>
    <definedName name="_daf2">#REF!</definedName>
    <definedName name="_daf31" localSheetId="5">#REF!</definedName>
    <definedName name="_daf31">#REF!</definedName>
    <definedName name="_daf32" localSheetId="5">#REF!</definedName>
    <definedName name="_daf32">#REF!</definedName>
    <definedName name="_daf33" localSheetId="5">#REF!</definedName>
    <definedName name="_daf33">#REF!</definedName>
    <definedName name="_DAT1">[5]ANALIS!$FJ$4631</definedName>
    <definedName name="_ddn400" localSheetId="5">#REF!</definedName>
    <definedName name="_ddn400">#REF!</definedName>
    <definedName name="_ddn600" localSheetId="5">#REF!</definedName>
    <definedName name="_ddn600">#REF!</definedName>
    <definedName name="_dgt100" localSheetId="5">'[29]dongia (2)'!#REF!</definedName>
    <definedName name="_dgt100">'[29]dongia (2)'!#REF!</definedName>
    <definedName name="_dia6" localSheetId="5">#REF!</definedName>
    <definedName name="_dia6">#REF!</definedName>
    <definedName name="_Dist_Bin" localSheetId="5" hidden="1">#REF!</definedName>
    <definedName name="_Dist_Bin" hidden="1">#REF!</definedName>
    <definedName name="_Dist_Values" localSheetId="5" hidden="1">#REF!</definedName>
    <definedName name="_Dist_Values" hidden="1">#REF!</definedName>
    <definedName name="_DIV1">[33]BoQ!$K$21</definedName>
    <definedName name="_DIV10">[33]BoQ!$K$317</definedName>
    <definedName name="_DIV2">[33]BoQ!$K$39</definedName>
    <definedName name="_DIV3">[33]BoQ!$K$62</definedName>
    <definedName name="_DIV4">[33]BoQ!$K$75</definedName>
    <definedName name="_DIV5">[33]BoQ!$K$86</definedName>
    <definedName name="_DIV6">[33]BoQ!$K$117</definedName>
    <definedName name="_DIV7">[35]Project_P!$G$348</definedName>
    <definedName name="_DIV8">[33]BoQ!$K$274</definedName>
    <definedName name="_DIV9">[33]BoQ!$K$301</definedName>
    <definedName name="_dlh20" localSheetId="5">#REF!</definedName>
    <definedName name="_dlh20">#REF!</definedName>
    <definedName name="_dlh50" localSheetId="5">#REF!</definedName>
    <definedName name="_dlh50">#REF!</definedName>
    <definedName name="_E112720" localSheetId="5">[36]Concrete!#REF!</definedName>
    <definedName name="_E112720">[36]Concrete!#REF!</definedName>
    <definedName name="_EEE01" localSheetId="5">#REF!</definedName>
    <definedName name="_EEE01">#REF!</definedName>
    <definedName name="_EEE02" localSheetId="5">#REF!</definedName>
    <definedName name="_EEE02">#REF!</definedName>
    <definedName name="_EEE03" localSheetId="5">#REF!</definedName>
    <definedName name="_EEE03">#REF!</definedName>
    <definedName name="_EEE04" localSheetId="5">#REF!</definedName>
    <definedName name="_EEE04">#REF!</definedName>
    <definedName name="_EEE05" localSheetId="5">#REF!</definedName>
    <definedName name="_EEE05">#REF!</definedName>
    <definedName name="_EEE06" localSheetId="5">#REF!</definedName>
    <definedName name="_EEE06">#REF!</definedName>
    <definedName name="_EEE07" localSheetId="5">#REF!</definedName>
    <definedName name="_EEE07">#REF!</definedName>
    <definedName name="_EEE08" localSheetId="5">#REF!</definedName>
    <definedName name="_EEE08">#REF!</definedName>
    <definedName name="_EEE09" localSheetId="5">#REF!</definedName>
    <definedName name="_EEE09">#REF!</definedName>
    <definedName name="_EEE10" localSheetId="5">#REF!</definedName>
    <definedName name="_EEE10">#REF!</definedName>
    <definedName name="_EEE11" localSheetId="5">#REF!</definedName>
    <definedName name="_EEE11">#REF!</definedName>
    <definedName name="_EEE12" localSheetId="5">#REF!</definedName>
    <definedName name="_EEE12">#REF!</definedName>
    <definedName name="_EEE13" localSheetId="5">#REF!</definedName>
    <definedName name="_EEE13">#REF!</definedName>
    <definedName name="_EEE14" localSheetId="5">#REF!</definedName>
    <definedName name="_EEE14">#REF!</definedName>
    <definedName name="_EEE15" localSheetId="5">#REF!</definedName>
    <definedName name="_EEE15">#REF!</definedName>
    <definedName name="_EEE16" localSheetId="5">#REF!</definedName>
    <definedName name="_EEE16">#REF!</definedName>
    <definedName name="_EEE17" localSheetId="5">#REF!</definedName>
    <definedName name="_EEE17">#REF!</definedName>
    <definedName name="_EEE18" localSheetId="5">#REF!</definedName>
    <definedName name="_EEE18">#REF!</definedName>
    <definedName name="_EEE19" localSheetId="5">#REF!</definedName>
    <definedName name="_EEE19">#REF!</definedName>
    <definedName name="_EEE20" localSheetId="5">#REF!</definedName>
    <definedName name="_EEE20">#REF!</definedName>
    <definedName name="_EEE21" localSheetId="5">#REF!</definedName>
    <definedName name="_EEE21">#REF!</definedName>
    <definedName name="_EEE22" localSheetId="5">#REF!</definedName>
    <definedName name="_EEE22">#REF!</definedName>
    <definedName name="_EEE23" localSheetId="5">#REF!</definedName>
    <definedName name="_EEE23">#REF!</definedName>
    <definedName name="_EEE24" localSheetId="5">#REF!</definedName>
    <definedName name="_EEE24">#REF!</definedName>
    <definedName name="_EEE25" localSheetId="5">#REF!</definedName>
    <definedName name="_EEE25">#REF!</definedName>
    <definedName name="_EEE26" localSheetId="5">#REF!</definedName>
    <definedName name="_EEE26">#REF!</definedName>
    <definedName name="_EEE27" localSheetId="5">#REF!</definedName>
    <definedName name="_EEE27">#REF!</definedName>
    <definedName name="_EEE28" localSheetId="5">#REF!</definedName>
    <definedName name="_EEE28">#REF!</definedName>
    <definedName name="_EEE29" localSheetId="5">#REF!</definedName>
    <definedName name="_EEE29">#REF!</definedName>
    <definedName name="_EEE30" localSheetId="5">#REF!</definedName>
    <definedName name="_EEE30">#REF!</definedName>
    <definedName name="_EEE31" localSheetId="5">#REF!</definedName>
    <definedName name="_EEE31">#REF!</definedName>
    <definedName name="_EEE32" localSheetId="5">#REF!</definedName>
    <definedName name="_EEE32">#REF!</definedName>
    <definedName name="_EEE33" localSheetId="5">#REF!</definedName>
    <definedName name="_EEE33">#REF!</definedName>
    <definedName name="_Eqp1" localSheetId="5">#REF!</definedName>
    <definedName name="_Eqp1">#REF!</definedName>
    <definedName name="_Eqp2" localSheetId="5">#REF!</definedName>
    <definedName name="_Eqp2">#REF!</definedName>
    <definedName name="_ewr4" localSheetId="5">#REF!</definedName>
    <definedName name="_ewr4">#REF!</definedName>
    <definedName name="_Exc1">[37]Rate!$R$7:$Z$10</definedName>
    <definedName name="_fdd100" localSheetId="5">[18]SAP!#REF!</definedName>
    <definedName name="_fdd100">[18]SAP!#REF!</definedName>
    <definedName name="_Fill" localSheetId="5" hidden="1">#REF!</definedName>
    <definedName name="_Fill" hidden="1">#REF!</definedName>
    <definedName name="_xlnm._FilterDatabase" localSheetId="23" hidden="1">'3. Struktur'!$A$13:$P$37</definedName>
    <definedName name="_xlnm._FilterDatabase" localSheetId="5" hidden="1">'[38]HRG BAHAN &amp; UPAH okk'!#REF!</definedName>
    <definedName name="_xlnm._FilterDatabase" hidden="1">'[38]HRG BAHAN &amp; UPAH okk'!#REF!</definedName>
    <definedName name="_fjd100" localSheetId="5">#REF!</definedName>
    <definedName name="_fjd100">#REF!</definedName>
    <definedName name="_fjd150" localSheetId="5">#REF!</definedName>
    <definedName name="_fjd150">#REF!</definedName>
    <definedName name="_fjd50" localSheetId="5">#REF!</definedName>
    <definedName name="_fjd50">#REF!</definedName>
    <definedName name="_fjd65" localSheetId="5">#REF!</definedName>
    <definedName name="_fjd65">#REF!</definedName>
    <definedName name="_flr01" localSheetId="5">#REF!</definedName>
    <definedName name="_flr01">#REF!</definedName>
    <definedName name="_flr02" localSheetId="5">#REF!</definedName>
    <definedName name="_flr02">#REF!</definedName>
    <definedName name="_flr03" localSheetId="5">#REF!</definedName>
    <definedName name="_flr03">#REF!</definedName>
    <definedName name="_flr04" localSheetId="5">#REF!</definedName>
    <definedName name="_flr04">#REF!</definedName>
    <definedName name="_flr05" localSheetId="5">#REF!</definedName>
    <definedName name="_flr05">#REF!</definedName>
    <definedName name="_flr06" localSheetId="5">#REF!</definedName>
    <definedName name="_flr06">#REF!</definedName>
    <definedName name="_flr07" localSheetId="5">#REF!</definedName>
    <definedName name="_flr07">#REF!</definedName>
    <definedName name="_flr08" localSheetId="5">#REF!</definedName>
    <definedName name="_flr08">#REF!</definedName>
    <definedName name="_flr09" localSheetId="5">#REF!</definedName>
    <definedName name="_flr09">#REF!</definedName>
    <definedName name="_flr10" localSheetId="5">#REF!</definedName>
    <definedName name="_flr10">#REF!</definedName>
    <definedName name="_flr11" localSheetId="5">#REF!</definedName>
    <definedName name="_flr11">#REF!</definedName>
    <definedName name="_flr12" localSheetId="5">#REF!</definedName>
    <definedName name="_flr12">#REF!</definedName>
    <definedName name="_flr13" localSheetId="5">#REF!</definedName>
    <definedName name="_flr13">#REF!</definedName>
    <definedName name="_flr14" localSheetId="5">#REF!</definedName>
    <definedName name="_flr14">#REF!</definedName>
    <definedName name="_flr15" localSheetId="5">#REF!</definedName>
    <definedName name="_flr15">#REF!</definedName>
    <definedName name="_flr16" localSheetId="5">#REF!</definedName>
    <definedName name="_flr16">#REF!</definedName>
    <definedName name="_flr17" localSheetId="5">#REF!</definedName>
    <definedName name="_flr17">#REF!</definedName>
    <definedName name="_flr18" localSheetId="5">#REF!</definedName>
    <definedName name="_flr18">#REF!</definedName>
    <definedName name="_flr181" localSheetId="5">#REF!</definedName>
    <definedName name="_flr181">#REF!</definedName>
    <definedName name="_flr19" localSheetId="5">#REF!</definedName>
    <definedName name="_flr19">#REF!</definedName>
    <definedName name="_flr20" localSheetId="5">#REF!</definedName>
    <definedName name="_flr20">#REF!</definedName>
    <definedName name="_flr21" localSheetId="5">#REF!</definedName>
    <definedName name="_flr21">#REF!</definedName>
    <definedName name="_flr22" localSheetId="5">#REF!</definedName>
    <definedName name="_flr22">#REF!</definedName>
    <definedName name="_flr23" localSheetId="5">#REF!</definedName>
    <definedName name="_flr23">#REF!</definedName>
    <definedName name="_flr24" localSheetId="5">#REF!</definedName>
    <definedName name="_flr24">#REF!</definedName>
    <definedName name="_flr25" localSheetId="5">#REF!</definedName>
    <definedName name="_flr25">#REF!</definedName>
    <definedName name="_flr26" localSheetId="5">#REF!</definedName>
    <definedName name="_flr26">#REF!</definedName>
    <definedName name="_flr27" localSheetId="5">#REF!</definedName>
    <definedName name="_flr27">#REF!</definedName>
    <definedName name="_flr28" localSheetId="5">#REF!</definedName>
    <definedName name="_flr28">#REF!</definedName>
    <definedName name="_flr29" localSheetId="5">#REF!</definedName>
    <definedName name="_flr29">#REF!</definedName>
    <definedName name="_flr30" localSheetId="5">#REF!</definedName>
    <definedName name="_flr30">#REF!</definedName>
    <definedName name="_flr31" localSheetId="5">#REF!</definedName>
    <definedName name="_flr31">#REF!</definedName>
    <definedName name="_flr32" localSheetId="5">#REF!</definedName>
    <definedName name="_flr32">#REF!</definedName>
    <definedName name="_flr33" localSheetId="5">#REF!</definedName>
    <definedName name="_flr33">#REF!</definedName>
    <definedName name="_flr34" localSheetId="5">#REF!</definedName>
    <definedName name="_flr34">#REF!</definedName>
    <definedName name="_flr35" localSheetId="5">#REF!</definedName>
    <definedName name="_flr35">#REF!</definedName>
    <definedName name="_flr36" localSheetId="5">#REF!</definedName>
    <definedName name="_flr36">#REF!</definedName>
    <definedName name="_flr37" localSheetId="5">#REF!</definedName>
    <definedName name="_flr37">#REF!</definedName>
    <definedName name="_flr38" localSheetId="5">#REF!</definedName>
    <definedName name="_flr38">#REF!</definedName>
    <definedName name="_flr39" localSheetId="5">#REF!</definedName>
    <definedName name="_flr39">#REF!</definedName>
    <definedName name="_flr40" localSheetId="5">#REF!</definedName>
    <definedName name="_flr40">#REF!</definedName>
    <definedName name="_flr41" localSheetId="5">#REF!</definedName>
    <definedName name="_flr41">#REF!</definedName>
    <definedName name="_flr42" localSheetId="5">#REF!</definedName>
    <definedName name="_flr42">#REF!</definedName>
    <definedName name="_flr43" localSheetId="5">#REF!</definedName>
    <definedName name="_flr43">#REF!</definedName>
    <definedName name="_flr44" localSheetId="5">#REF!</definedName>
    <definedName name="_flr44">#REF!</definedName>
    <definedName name="_flr45" localSheetId="5">#REF!</definedName>
    <definedName name="_flr45">#REF!</definedName>
    <definedName name="_flr46" localSheetId="5">#REF!</definedName>
    <definedName name="_flr46">#REF!</definedName>
    <definedName name="_flr47" localSheetId="5">#REF!</definedName>
    <definedName name="_flr47">#REF!</definedName>
    <definedName name="_flr48" localSheetId="5">#REF!</definedName>
    <definedName name="_flr48">#REF!</definedName>
    <definedName name="_flr49" localSheetId="5">#REF!</definedName>
    <definedName name="_flr49">#REF!</definedName>
    <definedName name="_flr50" localSheetId="5">#REF!</definedName>
    <definedName name="_flr50">#REF!</definedName>
    <definedName name="_flr51" localSheetId="5">#REF!</definedName>
    <definedName name="_flr51">#REF!</definedName>
    <definedName name="_flr52" localSheetId="5">#REF!</definedName>
    <definedName name="_flr52">#REF!</definedName>
    <definedName name="_flr53" localSheetId="5">#REF!</definedName>
    <definedName name="_flr53">#REF!</definedName>
    <definedName name="_flr54" localSheetId="5">#REF!</definedName>
    <definedName name="_flr54">#REF!</definedName>
    <definedName name="_flr55" localSheetId="5">#REF!</definedName>
    <definedName name="_flr55">#REF!</definedName>
    <definedName name="_flr56" localSheetId="5">#REF!</definedName>
    <definedName name="_flr56">#REF!</definedName>
    <definedName name="_flr57" localSheetId="5">#REF!</definedName>
    <definedName name="_flr57">#REF!</definedName>
    <definedName name="_fmd150" localSheetId="5">#REF!</definedName>
    <definedName name="_fmd150">#REF!</definedName>
    <definedName name="_frc2495" localSheetId="5">#REF!</definedName>
    <definedName name="_frc2495">#REF!</definedName>
    <definedName name="_frc41010" localSheetId="5">#REF!</definedName>
    <definedName name="_frc41010">#REF!</definedName>
    <definedName name="_frc495" localSheetId="5">#REF!</definedName>
    <definedName name="_frc495">#REF!</definedName>
    <definedName name="_fvd100" localSheetId="5">[18]SAP!#REF!</definedName>
    <definedName name="_fvd100">[18]SAP!#REF!</definedName>
    <definedName name="_GAL1" localSheetId="5">[39]Waste!#REF!</definedName>
    <definedName name="_GAL1">[39]Waste!#REF!</definedName>
    <definedName name="_GID1">'[29]LKVL-CK-HT-GD1'!$A$4</definedName>
    <definedName name="_gk2" localSheetId="5" hidden="1">#REF!</definedName>
    <definedName name="_gk2" hidden="1">#REF!</definedName>
    <definedName name="_grc1" localSheetId="5">#REF!</definedName>
    <definedName name="_grc1">#REF!</definedName>
    <definedName name="_grv30" localSheetId="5">[34]bahan!#REF!</definedName>
    <definedName name="_grv30">[34]bahan!#REF!</definedName>
    <definedName name="_gti50" localSheetId="5">#REF!</definedName>
    <definedName name="_gti50">#REF!</definedName>
    <definedName name="_gti60" localSheetId="5">#REF!</definedName>
    <definedName name="_gti60">#REF!</definedName>
    <definedName name="_gvd100" localSheetId="5">#REF!</definedName>
    <definedName name="_gvd100">#REF!</definedName>
    <definedName name="_gvd15" localSheetId="5">#REF!</definedName>
    <definedName name="_gvd15">#REF!</definedName>
    <definedName name="_gvd150" localSheetId="5">#REF!</definedName>
    <definedName name="_gvd150">#REF!</definedName>
    <definedName name="_gvd20" localSheetId="5">[18]SAP!#REF!</definedName>
    <definedName name="_gvd20">[18]SAP!#REF!</definedName>
    <definedName name="_gvd25" localSheetId="5">#REF!</definedName>
    <definedName name="_gvd25">#REF!</definedName>
    <definedName name="_gvd32" localSheetId="5">[18]SAP!#REF!</definedName>
    <definedName name="_gvd32">[18]SAP!#REF!</definedName>
    <definedName name="_gvd40" localSheetId="5">[18]SAP!#REF!</definedName>
    <definedName name="_gvd40">[18]SAP!#REF!</definedName>
    <definedName name="_gvd50" localSheetId="5">#REF!</definedName>
    <definedName name="_gvd50">#REF!</definedName>
    <definedName name="_gvd65" localSheetId="5">#REF!</definedName>
    <definedName name="_gvd65">#REF!</definedName>
    <definedName name="_gvd80" localSheetId="5">[18]SAP!#REF!</definedName>
    <definedName name="_gvd80">[18]SAP!#REF!</definedName>
    <definedName name="_hdw1" localSheetId="5">#REF!</definedName>
    <definedName name="_hdw1">#REF!</definedName>
    <definedName name="_kco7" localSheetId="5">#REF!</definedName>
    <definedName name="_kco7">#REF!</definedName>
    <definedName name="_ker1020" localSheetId="5">#REF!</definedName>
    <definedName name="_ker1020">#REF!</definedName>
    <definedName name="_ker2020" localSheetId="5">#REF!</definedName>
    <definedName name="_ker2020">#REF!</definedName>
    <definedName name="_ker2025" localSheetId="5">#REF!</definedName>
    <definedName name="_ker2025">#REF!</definedName>
    <definedName name="_ker3030" localSheetId="5">#REF!</definedName>
    <definedName name="_ker3030">#REF!</definedName>
    <definedName name="_ker40" localSheetId="5">'[40]HB '!#REF!</definedName>
    <definedName name="_ker40">'[40]HB '!#REF!</definedName>
    <definedName name="_Key1" localSheetId="5" hidden="1">#REF!</definedName>
    <definedName name="_Key1" hidden="1">#REF!</definedName>
    <definedName name="_Key2" localSheetId="5" hidden="1">#REF!</definedName>
    <definedName name="_Key2" hidden="1">#REF!</definedName>
    <definedName name="_kht20" localSheetId="5">#REF!</definedName>
    <definedName name="_kht20">#REF!</definedName>
    <definedName name="_kht40" localSheetId="5">#REF!</definedName>
    <definedName name="_kht40">#REF!</definedName>
    <definedName name="_kht50" localSheetId="5">#REF!</definedName>
    <definedName name="_kht50">#REF!</definedName>
    <definedName name="_ko2" localSheetId="5">#REF!</definedName>
    <definedName name="_ko2">#REF!</definedName>
    <definedName name="_kof1">[19]Analisa!$AB$17</definedName>
    <definedName name="_kr15" localSheetId="5">[18]SAP!#REF!</definedName>
    <definedName name="_kr15">[18]SAP!#REF!</definedName>
    <definedName name="_l" localSheetId="5">[41]Cover!#REF!</definedName>
    <definedName name="_l">[41]Cover!#REF!</definedName>
    <definedName name="_lb1" localSheetId="5">#REF!</definedName>
    <definedName name="_lb1">#REF!</definedName>
    <definedName name="_lb2" localSheetId="5">#REF!</definedName>
    <definedName name="_lb2">#REF!</definedName>
    <definedName name="_ldp60" localSheetId="5">#REF!</definedName>
    <definedName name="_ldp60">#REF!</definedName>
    <definedName name="_lh50" localSheetId="5">#REF!</definedName>
    <definedName name="_lh50">#REF!</definedName>
    <definedName name="_LLL01" localSheetId="5">#REF!</definedName>
    <definedName name="_LLL01">#REF!</definedName>
    <definedName name="_LLL02" localSheetId="5">#REF!</definedName>
    <definedName name="_LLL02">#REF!</definedName>
    <definedName name="_LLL03" localSheetId="5">#REF!</definedName>
    <definedName name="_LLL03">#REF!</definedName>
    <definedName name="_LLL04" localSheetId="5">#REF!</definedName>
    <definedName name="_LLL04">#REF!</definedName>
    <definedName name="_LLL05" localSheetId="5">#REF!</definedName>
    <definedName name="_LLL05">#REF!</definedName>
    <definedName name="_LLL06" localSheetId="5">#REF!</definedName>
    <definedName name="_LLL06">#REF!</definedName>
    <definedName name="_LLL07" localSheetId="5">#REF!</definedName>
    <definedName name="_LLL07">#REF!</definedName>
    <definedName name="_LLL08" localSheetId="5">#REF!</definedName>
    <definedName name="_LLL08">#REF!</definedName>
    <definedName name="_LLL09" localSheetId="5">#REF!</definedName>
    <definedName name="_LLL09">#REF!</definedName>
    <definedName name="_LLL10" localSheetId="5">#REF!</definedName>
    <definedName name="_LLL10">#REF!</definedName>
    <definedName name="_LLL11" localSheetId="5">#REF!</definedName>
    <definedName name="_LLL11">#REF!</definedName>
    <definedName name="_lp100" localSheetId="5">#REF!</definedName>
    <definedName name="_lp100">#REF!</definedName>
    <definedName name="_lp300" localSheetId="5">#REF!</definedName>
    <definedName name="_lp300">#REF!</definedName>
    <definedName name="_lp36" localSheetId="5">#REF!</definedName>
    <definedName name="_lp36">#REF!</definedName>
    <definedName name="_lp500" localSheetId="5">#REF!</definedName>
    <definedName name="_lp500">#REF!</definedName>
    <definedName name="_lp60" localSheetId="5">#REF!</definedName>
    <definedName name="_lp60">#REF!</definedName>
    <definedName name="_lpl11" localSheetId="5">#REF!</definedName>
    <definedName name="_lpl11">#REF!</definedName>
    <definedName name="_lt1" localSheetId="5">#REF!</definedName>
    <definedName name="_lt1">#REF!</definedName>
    <definedName name="_lt2" localSheetId="5">#REF!</definedName>
    <definedName name="_lt2">#REF!</definedName>
    <definedName name="_lt3" localSheetId="5">#REF!</definedName>
    <definedName name="_lt3">#REF!</definedName>
    <definedName name="_lt4" localSheetId="5">#REF!</definedName>
    <definedName name="_lt4">#REF!</definedName>
    <definedName name="_lt5" localSheetId="5">#REF!</definedName>
    <definedName name="_lt5">#REF!</definedName>
    <definedName name="_lt6" localSheetId="5">#REF!</definedName>
    <definedName name="_lt6">#REF!</definedName>
    <definedName name="_lt7" localSheetId="5">#REF!</definedName>
    <definedName name="_lt7">#REF!</definedName>
    <definedName name="_lt8" localSheetId="5">#REF!</definedName>
    <definedName name="_lt8">#REF!</definedName>
    <definedName name="_MAC12" localSheetId="5">#REF!</definedName>
    <definedName name="_MAC12">#REF!</definedName>
    <definedName name="_MAC46" localSheetId="5">#REF!</definedName>
    <definedName name="_MAC46">#REF!</definedName>
    <definedName name="_mat1">[42]rate!$C$79:$C$271</definedName>
    <definedName name="_mat2">[42]rate!$C$79:$J$271</definedName>
    <definedName name="_mbe12" localSheetId="5">[43]Material!#REF!</definedName>
    <definedName name="_mbe12">[43]Material!#REF!</definedName>
    <definedName name="_MDE01">'[44]Analisa Alat Berat'!$BO$27</definedName>
    <definedName name="_MDE02" localSheetId="5">#REF!</definedName>
    <definedName name="_MDE02">#REF!</definedName>
    <definedName name="_MDE03" localSheetId="5">#REF!</definedName>
    <definedName name="_MDE03">#REF!</definedName>
    <definedName name="_MDE04" localSheetId="5">#REF!</definedName>
    <definedName name="_MDE04">#REF!</definedName>
    <definedName name="_MDE05" localSheetId="5">#REF!</definedName>
    <definedName name="_MDE05">#REF!</definedName>
    <definedName name="_MDE06" localSheetId="5">#REF!</definedName>
    <definedName name="_MDE06">#REF!</definedName>
    <definedName name="_MDE07" localSheetId="5">#REF!</definedName>
    <definedName name="_MDE07">#REF!</definedName>
    <definedName name="_MDE08" localSheetId="5">#REF!</definedName>
    <definedName name="_MDE08">#REF!</definedName>
    <definedName name="_MDE09" localSheetId="5">#REF!</definedName>
    <definedName name="_MDE09">#REF!</definedName>
    <definedName name="_MDE10" localSheetId="5">#REF!</definedName>
    <definedName name="_MDE10">#REF!</definedName>
    <definedName name="_MDE11" localSheetId="5">#REF!</definedName>
    <definedName name="_MDE11">#REF!</definedName>
    <definedName name="_MDE12" localSheetId="5">#REF!</definedName>
    <definedName name="_MDE12">#REF!</definedName>
    <definedName name="_MDE13" localSheetId="5">#REF!</definedName>
    <definedName name="_MDE13">#REF!</definedName>
    <definedName name="_MDE14" localSheetId="5">#REF!</definedName>
    <definedName name="_MDE14">#REF!</definedName>
    <definedName name="_MDE15" localSheetId="5">#REF!</definedName>
    <definedName name="_MDE15">#REF!</definedName>
    <definedName name="_MDE16" localSheetId="5">#REF!</definedName>
    <definedName name="_MDE16">#REF!</definedName>
    <definedName name="_MDE17" localSheetId="5">#REF!</definedName>
    <definedName name="_MDE17">#REF!</definedName>
    <definedName name="_MDE18" localSheetId="5">#REF!</definedName>
    <definedName name="_MDE18">#REF!</definedName>
    <definedName name="_MDE19" localSheetId="5">#REF!</definedName>
    <definedName name="_MDE19">#REF!</definedName>
    <definedName name="_MDE20" localSheetId="5">#REF!</definedName>
    <definedName name="_MDE20">#REF!</definedName>
    <definedName name="_MDE21" localSheetId="5">#REF!</definedName>
    <definedName name="_MDE21">#REF!</definedName>
    <definedName name="_MDE22" localSheetId="5">#REF!</definedName>
    <definedName name="_MDE22">#REF!</definedName>
    <definedName name="_MDE23" localSheetId="5">#REF!</definedName>
    <definedName name="_MDE23">#REF!</definedName>
    <definedName name="_MDE24" localSheetId="5">#REF!</definedName>
    <definedName name="_MDE24">#REF!</definedName>
    <definedName name="_MDE25" localSheetId="5">#REF!</definedName>
    <definedName name="_MDE25">#REF!</definedName>
    <definedName name="_MDE26" localSheetId="5">#REF!</definedName>
    <definedName name="_MDE26">#REF!</definedName>
    <definedName name="_MDE27" localSheetId="5">#REF!</definedName>
    <definedName name="_MDE27">#REF!</definedName>
    <definedName name="_MDE28" localSheetId="5">#REF!</definedName>
    <definedName name="_MDE28">#REF!</definedName>
    <definedName name="_MDE29" localSheetId="5">#REF!</definedName>
    <definedName name="_MDE29">#REF!</definedName>
    <definedName name="_MDE30" localSheetId="5">#REF!</definedName>
    <definedName name="_MDE30">#REF!</definedName>
    <definedName name="_MDE31" localSheetId="5">#REF!</definedName>
    <definedName name="_MDE31">#REF!</definedName>
    <definedName name="_MDE32" localSheetId="5">#REF!</definedName>
    <definedName name="_MDE32">#REF!</definedName>
    <definedName name="_MDE33" localSheetId="5">#REF!</definedName>
    <definedName name="_MDE33">#REF!</definedName>
    <definedName name="_MDE34" localSheetId="5">#REF!</definedName>
    <definedName name="_MDE34">#REF!</definedName>
    <definedName name="_ME01" localSheetId="5">#REF!</definedName>
    <definedName name="_ME01">#REF!</definedName>
    <definedName name="_ME02" localSheetId="5">#REF!</definedName>
    <definedName name="_ME02">#REF!</definedName>
    <definedName name="_ME03" localSheetId="5">#REF!</definedName>
    <definedName name="_ME03">#REF!</definedName>
    <definedName name="_ME04" localSheetId="5">#REF!</definedName>
    <definedName name="_ME04">#REF!</definedName>
    <definedName name="_ME05" localSheetId="5">#REF!</definedName>
    <definedName name="_ME05">#REF!</definedName>
    <definedName name="_ME06" localSheetId="5">#REF!</definedName>
    <definedName name="_ME06">#REF!</definedName>
    <definedName name="_ME07" localSheetId="5">#REF!</definedName>
    <definedName name="_ME07">#REF!</definedName>
    <definedName name="_ME08" localSheetId="5">#REF!</definedName>
    <definedName name="_ME08">#REF!</definedName>
    <definedName name="_ME09" localSheetId="5">#REF!</definedName>
    <definedName name="_ME09">#REF!</definedName>
    <definedName name="_ME1" localSheetId="5">#REF!</definedName>
    <definedName name="_ME1">#REF!</definedName>
    <definedName name="_ME10" localSheetId="5">#REF!</definedName>
    <definedName name="_ME10">#REF!</definedName>
    <definedName name="_ME11" localSheetId="5">#REF!</definedName>
    <definedName name="_ME11">#REF!</definedName>
    <definedName name="_ME12" localSheetId="5">#REF!</definedName>
    <definedName name="_ME12">#REF!</definedName>
    <definedName name="_ME13" localSheetId="5">#REF!</definedName>
    <definedName name="_ME13">#REF!</definedName>
    <definedName name="_ME14" localSheetId="5">#REF!</definedName>
    <definedName name="_ME14">#REF!</definedName>
    <definedName name="_ME15" localSheetId="5">#REF!</definedName>
    <definedName name="_ME15">#REF!</definedName>
    <definedName name="_ME16" localSheetId="5">#REF!</definedName>
    <definedName name="_ME16">#REF!</definedName>
    <definedName name="_ME17" localSheetId="5">#REF!</definedName>
    <definedName name="_ME17">#REF!</definedName>
    <definedName name="_ME18" localSheetId="5">#REF!</definedName>
    <definedName name="_ME18">#REF!</definedName>
    <definedName name="_ME19" localSheetId="5">#REF!</definedName>
    <definedName name="_ME19">#REF!</definedName>
    <definedName name="_ME20" localSheetId="5">#REF!</definedName>
    <definedName name="_ME20">#REF!</definedName>
    <definedName name="_ME21" localSheetId="5">#REF!</definedName>
    <definedName name="_ME21">#REF!</definedName>
    <definedName name="_ME22" localSheetId="5">#REF!</definedName>
    <definedName name="_ME22">#REF!</definedName>
    <definedName name="_ME23" localSheetId="5">#REF!</definedName>
    <definedName name="_ME23">#REF!</definedName>
    <definedName name="_ME24" localSheetId="5">#REF!</definedName>
    <definedName name="_ME24">#REF!</definedName>
    <definedName name="_ME25" localSheetId="5">#REF!</definedName>
    <definedName name="_ME25">#REF!</definedName>
    <definedName name="_ME26" localSheetId="5">#REF!</definedName>
    <definedName name="_ME26">#REF!</definedName>
    <definedName name="_ME27" localSheetId="5">#REF!</definedName>
    <definedName name="_ME27">#REF!</definedName>
    <definedName name="_ME28" localSheetId="5">#REF!</definedName>
    <definedName name="_ME28">#REF!</definedName>
    <definedName name="_ME29" localSheetId="5">#REF!</definedName>
    <definedName name="_ME29">#REF!</definedName>
    <definedName name="_ME30" localSheetId="5">#REF!</definedName>
    <definedName name="_ME30">#REF!</definedName>
    <definedName name="_ME31" localSheetId="5">#REF!</definedName>
    <definedName name="_ME31">#REF!</definedName>
    <definedName name="_ME32" localSheetId="5">#REF!</definedName>
    <definedName name="_ME32">#REF!</definedName>
    <definedName name="_ME33" localSheetId="5">#REF!</definedName>
    <definedName name="_ME33">#REF!</definedName>
    <definedName name="_ME34" localSheetId="5">#REF!</definedName>
    <definedName name="_ME34">#REF!</definedName>
    <definedName name="_MMM01" localSheetId="5">#REF!</definedName>
    <definedName name="_MMM01">#REF!</definedName>
    <definedName name="_MMM02" localSheetId="5">#REF!</definedName>
    <definedName name="_MMM02">#REF!</definedName>
    <definedName name="_MMM03" localSheetId="5">#REF!</definedName>
    <definedName name="_MMM03">#REF!</definedName>
    <definedName name="_MMM04" localSheetId="5">#REF!</definedName>
    <definedName name="_MMM04">#REF!</definedName>
    <definedName name="_MMM05" localSheetId="5">#REF!</definedName>
    <definedName name="_MMM05">#REF!</definedName>
    <definedName name="_MMM06" localSheetId="5">#REF!</definedName>
    <definedName name="_MMM06">#REF!</definedName>
    <definedName name="_MMM07" localSheetId="5">#REF!</definedName>
    <definedName name="_MMM07">#REF!</definedName>
    <definedName name="_MMM08" localSheetId="5">#REF!</definedName>
    <definedName name="_MMM08">#REF!</definedName>
    <definedName name="_MMM09" localSheetId="5">#REF!</definedName>
    <definedName name="_MMM09">#REF!</definedName>
    <definedName name="_MMM10" localSheetId="5">#REF!</definedName>
    <definedName name="_MMM10">#REF!</definedName>
    <definedName name="_MMM11" localSheetId="5">#REF!</definedName>
    <definedName name="_MMM11">#REF!</definedName>
    <definedName name="_MMM12" localSheetId="5">#REF!</definedName>
    <definedName name="_MMM12">#REF!</definedName>
    <definedName name="_MMM13" localSheetId="5">#REF!</definedName>
    <definedName name="_MMM13">#REF!</definedName>
    <definedName name="_MMM14" localSheetId="5">#REF!</definedName>
    <definedName name="_MMM14">#REF!</definedName>
    <definedName name="_MMM15" localSheetId="5">#REF!</definedName>
    <definedName name="_MMM15">#REF!</definedName>
    <definedName name="_MMM16" localSheetId="5">#REF!</definedName>
    <definedName name="_MMM16">#REF!</definedName>
    <definedName name="_MMM17" localSheetId="5">#REF!</definedName>
    <definedName name="_MMM17">#REF!</definedName>
    <definedName name="_MMM18" localSheetId="5">#REF!</definedName>
    <definedName name="_MMM18">#REF!</definedName>
    <definedName name="_MMM19" localSheetId="5">#REF!</definedName>
    <definedName name="_MMM19">#REF!</definedName>
    <definedName name="_MMM20" localSheetId="5">#REF!</definedName>
    <definedName name="_MMM20">#REF!</definedName>
    <definedName name="_MMM21" localSheetId="5">#REF!</definedName>
    <definedName name="_MMM21">#REF!</definedName>
    <definedName name="_MMM22" localSheetId="5">#REF!</definedName>
    <definedName name="_MMM22">#REF!</definedName>
    <definedName name="_MMM23" localSheetId="5">#REF!</definedName>
    <definedName name="_MMM23">#REF!</definedName>
    <definedName name="_MMM24" localSheetId="5">#REF!</definedName>
    <definedName name="_MMM24">#REF!</definedName>
    <definedName name="_MMM25" localSheetId="5">#REF!</definedName>
    <definedName name="_MMM25">#REF!</definedName>
    <definedName name="_MMM26" localSheetId="5">#REF!</definedName>
    <definedName name="_MMM26">#REF!</definedName>
    <definedName name="_MMM27" localSheetId="5">#REF!</definedName>
    <definedName name="_MMM27">#REF!</definedName>
    <definedName name="_MMM28" localSheetId="5">#REF!</definedName>
    <definedName name="_MMM28">#REF!</definedName>
    <definedName name="_MMM29" localSheetId="5">#REF!</definedName>
    <definedName name="_MMM29">#REF!</definedName>
    <definedName name="_MMM30" localSheetId="5">#REF!</definedName>
    <definedName name="_MMM30">#REF!</definedName>
    <definedName name="_MMM31" localSheetId="5">#REF!</definedName>
    <definedName name="_MMM31">#REF!</definedName>
    <definedName name="_MMM32" localSheetId="5">#REF!</definedName>
    <definedName name="_MMM32">#REF!</definedName>
    <definedName name="_MMM33" localSheetId="5">#REF!</definedName>
    <definedName name="_MMM33">#REF!</definedName>
    <definedName name="_MMM34" localSheetId="5">#REF!</definedName>
    <definedName name="_MMM34">#REF!</definedName>
    <definedName name="_MMM35" localSheetId="5">#REF!</definedName>
    <definedName name="_MMM35">#REF!</definedName>
    <definedName name="_MMM36" localSheetId="5">#REF!</definedName>
    <definedName name="_MMM36">#REF!</definedName>
    <definedName name="_MMM37" localSheetId="5">#REF!</definedName>
    <definedName name="_MMM37">#REF!</definedName>
    <definedName name="_MMM38" localSheetId="5">#REF!</definedName>
    <definedName name="_MMM38">#REF!</definedName>
    <definedName name="_MMM39" localSheetId="5">#REF!</definedName>
    <definedName name="_MMM39">#REF!</definedName>
    <definedName name="_MMM40" localSheetId="5">#REF!</definedName>
    <definedName name="_MMM40">#REF!</definedName>
    <definedName name="_MMM41" localSheetId="5">#REF!</definedName>
    <definedName name="_MMM41">#REF!</definedName>
    <definedName name="_MMM411" localSheetId="5">#REF!</definedName>
    <definedName name="_MMM411">#REF!</definedName>
    <definedName name="_MMM42" localSheetId="5">#REF!</definedName>
    <definedName name="_MMM42">#REF!</definedName>
    <definedName name="_MMM43" localSheetId="5">#REF!</definedName>
    <definedName name="_MMM43">#REF!</definedName>
    <definedName name="_MMM44" localSheetId="5">#REF!</definedName>
    <definedName name="_MMM44">#REF!</definedName>
    <definedName name="_MMM45" localSheetId="5">#REF!</definedName>
    <definedName name="_MMM45">#REF!</definedName>
    <definedName name="_MMM46" localSheetId="5">#REF!</definedName>
    <definedName name="_MMM46">#REF!</definedName>
    <definedName name="_MMM47" localSheetId="5">#REF!</definedName>
    <definedName name="_MMM47">#REF!</definedName>
    <definedName name="_MMM48" localSheetId="5">#REF!</definedName>
    <definedName name="_MMM48">#REF!</definedName>
    <definedName name="_MMM49" localSheetId="5">#REF!</definedName>
    <definedName name="_MMM49">#REF!</definedName>
    <definedName name="_MMM50" localSheetId="5">#REF!</definedName>
    <definedName name="_MMM50">#REF!</definedName>
    <definedName name="_MMM51" localSheetId="5">#REF!</definedName>
    <definedName name="_MMM51">#REF!</definedName>
    <definedName name="_MMM52" localSheetId="5">#REF!</definedName>
    <definedName name="_MMM52">#REF!</definedName>
    <definedName name="_MMM53" localSheetId="5">#REF!</definedName>
    <definedName name="_MMM53">#REF!</definedName>
    <definedName name="_MMM54" localSheetId="5">#REF!</definedName>
    <definedName name="_MMM54">#REF!</definedName>
    <definedName name="_mp10" localSheetId="25">#REF!</definedName>
    <definedName name="_mp10" localSheetId="24">#REF!</definedName>
    <definedName name="_mp10" localSheetId="23">#REF!</definedName>
    <definedName name="_mp10" localSheetId="22">#REF!</definedName>
    <definedName name="_mp10" localSheetId="21">#REF!</definedName>
    <definedName name="_mp10" localSheetId="20">#REF!</definedName>
    <definedName name="_mp10" localSheetId="19">#REF!</definedName>
    <definedName name="_mp10" localSheetId="18">#REF!</definedName>
    <definedName name="_mp10" localSheetId="17">#REF!</definedName>
    <definedName name="_mp10" localSheetId="13">#REF!</definedName>
    <definedName name="_mp10" localSheetId="14">#REF!</definedName>
    <definedName name="_mp3" localSheetId="24">#REF!</definedName>
    <definedName name="_mp3" localSheetId="23">#REF!</definedName>
    <definedName name="_mp3" localSheetId="22">#REF!</definedName>
    <definedName name="_mp3" localSheetId="21">#REF!</definedName>
    <definedName name="_mp3" localSheetId="20">#REF!</definedName>
    <definedName name="_mp3" localSheetId="19">#REF!</definedName>
    <definedName name="_mp3" localSheetId="18">#REF!</definedName>
    <definedName name="_mp3" localSheetId="17">#REF!</definedName>
    <definedName name="_mp3" localSheetId="13">#REF!</definedName>
    <definedName name="_mp3" localSheetId="14">#REF!</definedName>
    <definedName name="_mp4" localSheetId="24">#REF!</definedName>
    <definedName name="_mp4" localSheetId="23">#REF!</definedName>
    <definedName name="_mp4" localSheetId="22">#REF!</definedName>
    <definedName name="_mp4" localSheetId="21">#REF!</definedName>
    <definedName name="_mp4" localSheetId="20">#REF!</definedName>
    <definedName name="_mp4" localSheetId="19">#REF!</definedName>
    <definedName name="_mp4" localSheetId="18">#REF!</definedName>
    <definedName name="_mp4" localSheetId="17">#REF!</definedName>
    <definedName name="_mp4" localSheetId="13">#REF!</definedName>
    <definedName name="_mp4" localSheetId="14">#REF!</definedName>
    <definedName name="_mp5" localSheetId="24">#REF!</definedName>
    <definedName name="_mp5" localSheetId="23">#REF!</definedName>
    <definedName name="_mp5" localSheetId="22">#REF!</definedName>
    <definedName name="_mp5" localSheetId="21">#REF!</definedName>
    <definedName name="_mp5" localSheetId="20">#REF!</definedName>
    <definedName name="_mp5" localSheetId="19">#REF!</definedName>
    <definedName name="_mp5" localSheetId="18">#REF!</definedName>
    <definedName name="_mp5" localSheetId="17">#REF!</definedName>
    <definedName name="_mp5" localSheetId="13">#REF!</definedName>
    <definedName name="_mp5" localSheetId="14">#REF!</definedName>
    <definedName name="_mp6" localSheetId="24">#REF!</definedName>
    <definedName name="_mp6" localSheetId="23">#REF!</definedName>
    <definedName name="_mp6" localSheetId="22">#REF!</definedName>
    <definedName name="_mp6" localSheetId="21">#REF!</definedName>
    <definedName name="_mp6" localSheetId="20">#REF!</definedName>
    <definedName name="_mp6" localSheetId="19">#REF!</definedName>
    <definedName name="_mp6" localSheetId="18">#REF!</definedName>
    <definedName name="_mp6" localSheetId="17">#REF!</definedName>
    <definedName name="_mp6" localSheetId="13">#REF!</definedName>
    <definedName name="_mp6" localSheetId="14">#REF!</definedName>
    <definedName name="_mp7" localSheetId="24">#REF!</definedName>
    <definedName name="_mp7" localSheetId="23">#REF!</definedName>
    <definedName name="_mp7" localSheetId="22">#REF!</definedName>
    <definedName name="_mp7" localSheetId="21">#REF!</definedName>
    <definedName name="_mp7" localSheetId="20">#REF!</definedName>
    <definedName name="_mp7" localSheetId="19">#REF!</definedName>
    <definedName name="_mp7" localSheetId="18">#REF!</definedName>
    <definedName name="_mp7" localSheetId="17">#REF!</definedName>
    <definedName name="_mp7" localSheetId="13">#REF!</definedName>
    <definedName name="_mp7" localSheetId="14">#REF!</definedName>
    <definedName name="_mp8" localSheetId="24">#REF!</definedName>
    <definedName name="_mp8" localSheetId="23">#REF!</definedName>
    <definedName name="_mp8" localSheetId="22">#REF!</definedName>
    <definedName name="_mp8" localSheetId="21">#REF!</definedName>
    <definedName name="_mp8" localSheetId="20">#REF!</definedName>
    <definedName name="_mp8" localSheetId="19">#REF!</definedName>
    <definedName name="_mp8" localSheetId="18">#REF!</definedName>
    <definedName name="_mp8" localSheetId="17">#REF!</definedName>
    <definedName name="_mp8" localSheetId="13">#REF!</definedName>
    <definedName name="_mp8" localSheetId="14">#REF!</definedName>
    <definedName name="_mp9" localSheetId="24">#REF!</definedName>
    <definedName name="_mp9" localSheetId="23">#REF!</definedName>
    <definedName name="_mp9" localSheetId="22">#REF!</definedName>
    <definedName name="_mp9" localSheetId="21">#REF!</definedName>
    <definedName name="_mp9" localSheetId="20">#REF!</definedName>
    <definedName name="_mp9" localSheetId="19">#REF!</definedName>
    <definedName name="_mp9" localSheetId="18">#REF!</definedName>
    <definedName name="_mp9" localSheetId="17">#REF!</definedName>
    <definedName name="_mp9" localSheetId="13">#REF!</definedName>
    <definedName name="_mp9" localSheetId="14">#REF!</definedName>
    <definedName name="_mpb1" localSheetId="24">#REF!</definedName>
    <definedName name="_mpb1" localSheetId="23">#REF!</definedName>
    <definedName name="_mpb1" localSheetId="22">#REF!</definedName>
    <definedName name="_mpb1" localSheetId="21">#REF!</definedName>
    <definedName name="_mpb1" localSheetId="20">#REF!</definedName>
    <definedName name="_mpb1" localSheetId="19">#REF!</definedName>
    <definedName name="_mpb1" localSheetId="18">#REF!</definedName>
    <definedName name="_mpb1" localSheetId="17">#REF!</definedName>
    <definedName name="_mpb1" localSheetId="13">#REF!</definedName>
    <definedName name="_mpb1" localSheetId="14">#REF!</definedName>
    <definedName name="_mpb2" localSheetId="24">#REF!</definedName>
    <definedName name="_mpb2" localSheetId="23">#REF!</definedName>
    <definedName name="_mpb2" localSheetId="22">#REF!</definedName>
    <definedName name="_mpb2" localSheetId="21">#REF!</definedName>
    <definedName name="_mpb2" localSheetId="20">#REF!</definedName>
    <definedName name="_mpb2" localSheetId="19">#REF!</definedName>
    <definedName name="_mpb2" localSheetId="18">#REF!</definedName>
    <definedName name="_mpb2" localSheetId="17">#REF!</definedName>
    <definedName name="_mpb2" localSheetId="13">#REF!</definedName>
    <definedName name="_mpb2" localSheetId="14">#REF!</definedName>
    <definedName name="_mpb3" localSheetId="24">#REF!</definedName>
    <definedName name="_mpb3" localSheetId="23">#REF!</definedName>
    <definedName name="_mpb3" localSheetId="22">#REF!</definedName>
    <definedName name="_mpb3" localSheetId="21">#REF!</definedName>
    <definedName name="_mpb3" localSheetId="20">#REF!</definedName>
    <definedName name="_mpb3" localSheetId="19">#REF!</definedName>
    <definedName name="_mpb3" localSheetId="18">#REF!</definedName>
    <definedName name="_mpb3" localSheetId="17">#REF!</definedName>
    <definedName name="_mpb3" localSheetId="13">#REF!</definedName>
    <definedName name="_mpb3" localSheetId="14">#REF!</definedName>
    <definedName name="_mpb4" localSheetId="24">#REF!</definedName>
    <definedName name="_mpb4" localSheetId="23">#REF!</definedName>
    <definedName name="_mpb4" localSheetId="22">#REF!</definedName>
    <definedName name="_mpb4" localSheetId="21">#REF!</definedName>
    <definedName name="_mpb4" localSheetId="20">#REF!</definedName>
    <definedName name="_mpb4" localSheetId="19">#REF!</definedName>
    <definedName name="_mpb4" localSheetId="18">#REF!</definedName>
    <definedName name="_mpb4" localSheetId="17">#REF!</definedName>
    <definedName name="_mpb4" localSheetId="13">#REF!</definedName>
    <definedName name="_mpb4" localSheetId="14">#REF!</definedName>
    <definedName name="_mpj1" localSheetId="24">#REF!</definedName>
    <definedName name="_mpj1" localSheetId="23">#REF!</definedName>
    <definedName name="_mpj1" localSheetId="22">#REF!</definedName>
    <definedName name="_mpj1" localSheetId="21">#REF!</definedName>
    <definedName name="_mpj1" localSheetId="20">#REF!</definedName>
    <definedName name="_mpj1" localSheetId="19">#REF!</definedName>
    <definedName name="_mpj1" localSheetId="18">#REF!</definedName>
    <definedName name="_mpj1" localSheetId="17">#REF!</definedName>
    <definedName name="_mpj1" localSheetId="13">#REF!</definedName>
    <definedName name="_mpj1" localSheetId="14">#REF!</definedName>
    <definedName name="_mpj2" localSheetId="24">#REF!</definedName>
    <definedName name="_mpj2" localSheetId="23">#REF!</definedName>
    <definedName name="_mpj2" localSheetId="22">#REF!</definedName>
    <definedName name="_mpj2" localSheetId="21">#REF!</definedName>
    <definedName name="_mpj2" localSheetId="20">#REF!</definedName>
    <definedName name="_mpj2" localSheetId="19">#REF!</definedName>
    <definedName name="_mpj2" localSheetId="18">#REF!</definedName>
    <definedName name="_mpj2" localSheetId="17">#REF!</definedName>
    <definedName name="_mpj2" localSheetId="13">#REF!</definedName>
    <definedName name="_mpj2" localSheetId="14">#REF!</definedName>
    <definedName name="_mpj3" localSheetId="24">#REF!</definedName>
    <definedName name="_mpj3" localSheetId="23">#REF!</definedName>
    <definedName name="_mpj3" localSheetId="22">#REF!</definedName>
    <definedName name="_mpj3" localSheetId="21">#REF!</definedName>
    <definedName name="_mpj3" localSheetId="20">#REF!</definedName>
    <definedName name="_mpj3" localSheetId="19">#REF!</definedName>
    <definedName name="_mpj3" localSheetId="18">#REF!</definedName>
    <definedName name="_mpj3" localSheetId="17">#REF!</definedName>
    <definedName name="_mpj3" localSheetId="13">#REF!</definedName>
    <definedName name="_mpj3" localSheetId="14">#REF!</definedName>
    <definedName name="_mpj4" localSheetId="24">#REF!</definedName>
    <definedName name="_mpj4" localSheetId="23">#REF!</definedName>
    <definedName name="_mpj4" localSheetId="22">#REF!</definedName>
    <definedName name="_mpj4" localSheetId="21">#REF!</definedName>
    <definedName name="_mpj4" localSheetId="20">#REF!</definedName>
    <definedName name="_mpj4" localSheetId="19">#REF!</definedName>
    <definedName name="_mpj4" localSheetId="18">#REF!</definedName>
    <definedName name="_mpj4" localSheetId="17">#REF!</definedName>
    <definedName name="_mpj4" localSheetId="13">#REF!</definedName>
    <definedName name="_mpj4" localSheetId="14">#REF!</definedName>
    <definedName name="_mpj5" localSheetId="24">#REF!</definedName>
    <definedName name="_mpj5" localSheetId="23">#REF!</definedName>
    <definedName name="_mpj5" localSheetId="22">#REF!</definedName>
    <definedName name="_mpj5" localSheetId="21">#REF!</definedName>
    <definedName name="_mpj5" localSheetId="20">#REF!</definedName>
    <definedName name="_mpj5" localSheetId="19">#REF!</definedName>
    <definedName name="_mpj5" localSheetId="18">#REF!</definedName>
    <definedName name="_mpj5" localSheetId="17">#REF!</definedName>
    <definedName name="_mpj5" localSheetId="13">#REF!</definedName>
    <definedName name="_mpj5" localSheetId="14">#REF!</definedName>
    <definedName name="_mpj6" localSheetId="24">#REF!</definedName>
    <definedName name="_mpj6" localSheetId="23">#REF!</definedName>
    <definedName name="_mpj6" localSheetId="22">#REF!</definedName>
    <definedName name="_mpj6" localSheetId="21">#REF!</definedName>
    <definedName name="_mpj6" localSheetId="20">#REF!</definedName>
    <definedName name="_mpj6" localSheetId="19">#REF!</definedName>
    <definedName name="_mpj6" localSheetId="18">#REF!</definedName>
    <definedName name="_mpj6" localSheetId="17">#REF!</definedName>
    <definedName name="_mpj6" localSheetId="13">#REF!</definedName>
    <definedName name="_mpj6" localSheetId="14">#REF!</definedName>
    <definedName name="_mtr2" localSheetId="24">#REF!</definedName>
    <definedName name="_mtr2" localSheetId="23">#REF!</definedName>
    <definedName name="_mtr2" localSheetId="22">#REF!</definedName>
    <definedName name="_mtr2" localSheetId="21">#REF!</definedName>
    <definedName name="_mtr2" localSheetId="20">#REF!</definedName>
    <definedName name="_mtr2" localSheetId="19">#REF!</definedName>
    <definedName name="_mtr2" localSheetId="18">#REF!</definedName>
    <definedName name="_mtr2" localSheetId="17">#REF!</definedName>
    <definedName name="_mtr2" localSheetId="13">#REF!</definedName>
    <definedName name="_mtr2" localSheetId="14">#REF!</definedName>
    <definedName name="_mtr3" localSheetId="24">#REF!</definedName>
    <definedName name="_mtr3" localSheetId="23">#REF!</definedName>
    <definedName name="_mtr3" localSheetId="22">#REF!</definedName>
    <definedName name="_mtr3" localSheetId="21">#REF!</definedName>
    <definedName name="_mtr3" localSheetId="20">#REF!</definedName>
    <definedName name="_mtr3" localSheetId="19">#REF!</definedName>
    <definedName name="_mtr3" localSheetId="18">#REF!</definedName>
    <definedName name="_mtr3" localSheetId="17">#REF!</definedName>
    <definedName name="_mtr3" localSheetId="13">#REF!</definedName>
    <definedName name="_mtr3" localSheetId="14">#REF!</definedName>
    <definedName name="_mw1" localSheetId="24">#REF!</definedName>
    <definedName name="_mw1" localSheetId="23">#REF!</definedName>
    <definedName name="_mw1" localSheetId="22">#REF!</definedName>
    <definedName name="_mw1" localSheetId="21">#REF!</definedName>
    <definedName name="_mw1" localSheetId="20">#REF!</definedName>
    <definedName name="_mw1" localSheetId="19">#REF!</definedName>
    <definedName name="_mw1" localSheetId="18">#REF!</definedName>
    <definedName name="_mw1" localSheetId="17">#REF!</definedName>
    <definedName name="_mw1" localSheetId="13">#REF!</definedName>
    <definedName name="_mw1" localSheetId="14">#REF!</definedName>
    <definedName name="_mw2" localSheetId="24">#REF!</definedName>
    <definedName name="_mw2" localSheetId="23">#REF!</definedName>
    <definedName name="_mw2" localSheetId="22">#REF!</definedName>
    <definedName name="_mw2" localSheetId="21">#REF!</definedName>
    <definedName name="_mw2" localSheetId="20">#REF!</definedName>
    <definedName name="_mw2" localSheetId="19">#REF!</definedName>
    <definedName name="_mw2" localSheetId="18">#REF!</definedName>
    <definedName name="_mw2" localSheetId="17">#REF!</definedName>
    <definedName name="_mw2" localSheetId="13">#REF!</definedName>
    <definedName name="_mw2" localSheetId="14">#REF!</definedName>
    <definedName name="_mw3" localSheetId="24">#REF!</definedName>
    <definedName name="_mw3" localSheetId="23">#REF!</definedName>
    <definedName name="_mw3" localSheetId="22">#REF!</definedName>
    <definedName name="_mw3" localSheetId="21">#REF!</definedName>
    <definedName name="_mw3" localSheetId="20">#REF!</definedName>
    <definedName name="_mw3" localSheetId="19">#REF!</definedName>
    <definedName name="_mw3" localSheetId="18">#REF!</definedName>
    <definedName name="_mw3" localSheetId="17">#REF!</definedName>
    <definedName name="_mw3" localSheetId="13">#REF!</definedName>
    <definedName name="_mw3" localSheetId="14">#REF!</definedName>
    <definedName name="_mw5" localSheetId="24">#REF!</definedName>
    <definedName name="_mw5" localSheetId="23">#REF!</definedName>
    <definedName name="_mw5" localSheetId="22">#REF!</definedName>
    <definedName name="_mw5" localSheetId="21">#REF!</definedName>
    <definedName name="_mw5" localSheetId="20">#REF!</definedName>
    <definedName name="_mw5" localSheetId="19">#REF!</definedName>
    <definedName name="_mw5" localSheetId="18">#REF!</definedName>
    <definedName name="_mw5" localSheetId="17">#REF!</definedName>
    <definedName name="_mw5" localSheetId="13">#REF!</definedName>
    <definedName name="_mw5" localSheetId="14">#REF!</definedName>
    <definedName name="_mw6" localSheetId="24">#REF!</definedName>
    <definedName name="_mw6" localSheetId="23">#REF!</definedName>
    <definedName name="_mw6" localSheetId="22">#REF!</definedName>
    <definedName name="_mw6" localSheetId="21">#REF!</definedName>
    <definedName name="_mw6" localSheetId="20">#REF!</definedName>
    <definedName name="_mw6" localSheetId="19">#REF!</definedName>
    <definedName name="_mw6" localSheetId="18">#REF!</definedName>
    <definedName name="_mw6" localSheetId="17">#REF!</definedName>
    <definedName name="_mw6" localSheetId="13">#REF!</definedName>
    <definedName name="_mw6" localSheetId="14">#REF!</definedName>
    <definedName name="_mw7" localSheetId="24">#REF!</definedName>
    <definedName name="_mw7" localSheetId="23">#REF!</definedName>
    <definedName name="_mw7" localSheetId="22">#REF!</definedName>
    <definedName name="_mw7" localSheetId="21">#REF!</definedName>
    <definedName name="_mw7" localSheetId="20">#REF!</definedName>
    <definedName name="_mw7" localSheetId="19">#REF!</definedName>
    <definedName name="_mw7" localSheetId="18">#REF!</definedName>
    <definedName name="_mw7" localSheetId="17">#REF!</definedName>
    <definedName name="_mw7" localSheetId="13">#REF!</definedName>
    <definedName name="_mw7" localSheetId="14">#REF!</definedName>
    <definedName name="_mw8" localSheetId="24">#REF!</definedName>
    <definedName name="_mw8" localSheetId="23">#REF!</definedName>
    <definedName name="_mw8" localSheetId="22">#REF!</definedName>
    <definedName name="_mw8" localSheetId="21">#REF!</definedName>
    <definedName name="_mw8" localSheetId="20">#REF!</definedName>
    <definedName name="_mw8" localSheetId="19">#REF!</definedName>
    <definedName name="_mw8" localSheetId="18">#REF!</definedName>
    <definedName name="_mw8" localSheetId="17">#REF!</definedName>
    <definedName name="_mw8" localSheetId="13">#REF!</definedName>
    <definedName name="_mw8" localSheetId="14">#REF!</definedName>
    <definedName name="_NCL100" localSheetId="5">#REF!</definedName>
    <definedName name="_NCL100">#REF!</definedName>
    <definedName name="_NCL200" localSheetId="5">#REF!</definedName>
    <definedName name="_NCL200">#REF!</definedName>
    <definedName name="_NCL250" localSheetId="5">#REF!</definedName>
    <definedName name="_NCL250">#REF!</definedName>
    <definedName name="_nin190" localSheetId="5">#REF!</definedName>
    <definedName name="_nin190">#REF!</definedName>
    <definedName name="_nym34" localSheetId="5">#REF!</definedName>
    <definedName name="_nym34">#REF!</definedName>
    <definedName name="_nym46" localSheetId="5">#REF!</definedName>
    <definedName name="_nym46">#REF!</definedName>
    <definedName name="_nyy2416" localSheetId="5">#REF!</definedName>
    <definedName name="_nyy2416">#REF!</definedName>
    <definedName name="_nyy244" localSheetId="5">#REF!</definedName>
    <definedName name="_nyy244">#REF!</definedName>
    <definedName name="_nyy246" localSheetId="5">#REF!</definedName>
    <definedName name="_nyy246">#REF!</definedName>
    <definedName name="_nyy34" localSheetId="5">#REF!</definedName>
    <definedName name="_nyy34">#REF!</definedName>
    <definedName name="_nyy410" localSheetId="5">#REF!</definedName>
    <definedName name="_nyy410">#REF!</definedName>
    <definedName name="_nyy41010" localSheetId="5">#REF!</definedName>
    <definedName name="_nyy41010">#REF!</definedName>
    <definedName name="_nyy412050" localSheetId="5">#REF!</definedName>
    <definedName name="_nyy412050">#REF!</definedName>
    <definedName name="_nyy412070" localSheetId="5">#REF!</definedName>
    <definedName name="_nyy412070">#REF!</definedName>
    <definedName name="_nyy415070" localSheetId="5">#REF!</definedName>
    <definedName name="_nyy415070">#REF!</definedName>
    <definedName name="_nyy416" localSheetId="5">#REF!</definedName>
    <definedName name="_nyy416">#REF!</definedName>
    <definedName name="_nyy41616" localSheetId="5">#REF!</definedName>
    <definedName name="_nyy41616">#REF!</definedName>
    <definedName name="_nyy42525" localSheetId="5">#REF!</definedName>
    <definedName name="_nyy42525">#REF!</definedName>
    <definedName name="_nyy43535" localSheetId="5">#REF!</definedName>
    <definedName name="_nyy43535">#REF!</definedName>
    <definedName name="_nyy44" localSheetId="5">#REF!</definedName>
    <definedName name="_nyy44">#REF!</definedName>
    <definedName name="_nyy444" localSheetId="5">#REF!</definedName>
    <definedName name="_nyy444">#REF!</definedName>
    <definedName name="_nyy45050" localSheetId="5">#REF!</definedName>
    <definedName name="_nyy45050">#REF!</definedName>
    <definedName name="_nyy46" localSheetId="5">#REF!</definedName>
    <definedName name="_nyy46">#REF!</definedName>
    <definedName name="_nyy466" localSheetId="5">#REF!</definedName>
    <definedName name="_nyy466">#REF!</definedName>
    <definedName name="_nyy47050" localSheetId="5">#REF!</definedName>
    <definedName name="_nyy47050">#REF!</definedName>
    <definedName name="_nyy47070" localSheetId="5">#REF!</definedName>
    <definedName name="_nyy47070">#REF!</definedName>
    <definedName name="_nyy49570" localSheetId="5">#REF!</definedName>
    <definedName name="_nyy49570">#REF!</definedName>
    <definedName name="_Order1" hidden="1">255</definedName>
    <definedName name="_Order2" hidden="1">255</definedName>
    <definedName name="_PA1" localSheetId="5">#REF!</definedName>
    <definedName name="_PA1">#REF!</definedName>
    <definedName name="_PA2" localSheetId="5">#REF!</definedName>
    <definedName name="_PA2">#REF!</definedName>
    <definedName name="_pab100" localSheetId="5">#REF!</definedName>
    <definedName name="_pab100">#REF!</definedName>
    <definedName name="_pab125" localSheetId="5">#REF!</definedName>
    <definedName name="_pab125">#REF!</definedName>
    <definedName name="_pab126" localSheetId="5">#REF!</definedName>
    <definedName name="_pab126">#REF!</definedName>
    <definedName name="_pab15" localSheetId="5">#REF!</definedName>
    <definedName name="_pab15">#REF!</definedName>
    <definedName name="_pab150" localSheetId="5">#REF!</definedName>
    <definedName name="_pab150">#REF!</definedName>
    <definedName name="_pab2" localSheetId="5">#REF!</definedName>
    <definedName name="_pab2">#REF!</definedName>
    <definedName name="_pab20" localSheetId="5">#REF!</definedName>
    <definedName name="_pab20">#REF!</definedName>
    <definedName name="_pab25" localSheetId="5">#REF!</definedName>
    <definedName name="_pab25">#REF!</definedName>
    <definedName name="_pab32" localSheetId="5">#REF!</definedName>
    <definedName name="_pab32">#REF!</definedName>
    <definedName name="_pab4" localSheetId="5">#REF!</definedName>
    <definedName name="_pab4">#REF!</definedName>
    <definedName name="_pab40" localSheetId="5">#REF!</definedName>
    <definedName name="_pab40">#REF!</definedName>
    <definedName name="_pab50" localSheetId="5">#REF!</definedName>
    <definedName name="_pab50">#REF!</definedName>
    <definedName name="_pab6" localSheetId="5">#REF!</definedName>
    <definedName name="_pab6">#REF!</definedName>
    <definedName name="_pab65" localSheetId="5">#REF!</definedName>
    <definedName name="_pab65">#REF!</definedName>
    <definedName name="_pab80" localSheetId="5">#REF!</definedName>
    <definedName name="_pab80">#REF!</definedName>
    <definedName name="_PAC012" localSheetId="5">#REF!</definedName>
    <definedName name="_PAC012">#REF!</definedName>
    <definedName name="_pah150" localSheetId="5">#REF!</definedName>
    <definedName name="_pah150">#REF!</definedName>
    <definedName name="_pak100" localSheetId="5">#REF!</definedName>
    <definedName name="_pak100">#REF!</definedName>
    <definedName name="_pak150" localSheetId="5">#REF!</definedName>
    <definedName name="_pak150">#REF!</definedName>
    <definedName name="_pak50" localSheetId="5">#REF!</definedName>
    <definedName name="_pak50">#REF!</definedName>
    <definedName name="_pak80" localSheetId="5">#REF!</definedName>
    <definedName name="_pak80">#REF!</definedName>
    <definedName name="_pav8" localSheetId="5">#REF!</definedName>
    <definedName name="_pav8">#REF!</definedName>
    <definedName name="_pbs100" localSheetId="5">#REF!</definedName>
    <definedName name="_pbs100">#REF!</definedName>
    <definedName name="_pbs15" localSheetId="5">#REF!</definedName>
    <definedName name="_pbs15">#REF!</definedName>
    <definedName name="_pbs150" localSheetId="5">#REF!</definedName>
    <definedName name="_pbs150">#REF!</definedName>
    <definedName name="_pbs40" localSheetId="5">#REF!</definedName>
    <definedName name="_pbs40">#REF!</definedName>
    <definedName name="_pbs50" localSheetId="5">#REF!</definedName>
    <definedName name="_pbs50">#REF!</definedName>
    <definedName name="_pbs65" localSheetId="5">#REF!</definedName>
    <definedName name="_pbs65">#REF!</definedName>
    <definedName name="_pbs80" localSheetId="5">#REF!</definedName>
    <definedName name="_pbs80">#REF!</definedName>
    <definedName name="_PC120">[33]analisa!$G$803</definedName>
    <definedName name="_pc50" localSheetId="5">#REF!</definedName>
    <definedName name="_pc50">#REF!</definedName>
    <definedName name="_pc80" localSheetId="5">#REF!</definedName>
    <definedName name="_pc80">#REF!</definedName>
    <definedName name="_pcf80" localSheetId="5">#REF!</definedName>
    <definedName name="_pcf80">#REF!</definedName>
    <definedName name="_pek2" localSheetId="5">[34]analisa!#REF!</definedName>
    <definedName name="_pek2">[34]analisa!#REF!</definedName>
    <definedName name="_ph100" localSheetId="5">#REF!</definedName>
    <definedName name="_ph100">#REF!</definedName>
    <definedName name="_ph150" localSheetId="5">#REF!</definedName>
    <definedName name="_ph150">#REF!</definedName>
    <definedName name="_phf100" localSheetId="5">#REF!</definedName>
    <definedName name="_phf100">#REF!</definedName>
    <definedName name="_phf150" localSheetId="5">#REF!</definedName>
    <definedName name="_phf150">#REF!</definedName>
    <definedName name="_PJA1" localSheetId="5">#REF!</definedName>
    <definedName name="_PJA1">#REF!</definedName>
    <definedName name="_PJA2" localSheetId="5">#REF!</definedName>
    <definedName name="_PJA2">#REF!</definedName>
    <definedName name="_PJA3" localSheetId="5">#REF!</definedName>
    <definedName name="_PJA3">#REF!</definedName>
    <definedName name="_PJA4" localSheetId="5">#REF!</definedName>
    <definedName name="_PJA4">#REF!</definedName>
    <definedName name="_PJA6" localSheetId="5">#REF!</definedName>
    <definedName name="_PJA6">#REF!</definedName>
    <definedName name="_PL1" localSheetId="5">#REF!</definedName>
    <definedName name="_PL1">#REF!</definedName>
    <definedName name="_PL2" localSheetId="5">#REF!</definedName>
    <definedName name="_PL2">#REF!</definedName>
    <definedName name="_PL3" localSheetId="5">#REF!</definedName>
    <definedName name="_PL3">#REF!</definedName>
    <definedName name="_po1000" localSheetId="5">#REF!</definedName>
    <definedName name="_po1000">#REF!</definedName>
    <definedName name="_PRC019" localSheetId="5">#REF!</definedName>
    <definedName name="_PRC019">#REF!</definedName>
    <definedName name="_PSC052" localSheetId="5">#REF!</definedName>
    <definedName name="_PSC052">#REF!</definedName>
    <definedName name="_PSC084" localSheetId="5">#REF!</definedName>
    <definedName name="_PSC084">#REF!</definedName>
    <definedName name="_pv100" localSheetId="5">#REF!</definedName>
    <definedName name="_pv100">#REF!</definedName>
    <definedName name="_pv40" localSheetId="5">#REF!</definedName>
    <definedName name="_pv40">#REF!</definedName>
    <definedName name="_pv50" localSheetId="5">#REF!</definedName>
    <definedName name="_pv50">#REF!</definedName>
    <definedName name="_pv80" localSheetId="5">#REF!</definedName>
    <definedName name="_pv80">#REF!</definedName>
    <definedName name="_pvc1" localSheetId="5">#REF!</definedName>
    <definedName name="_pvc1">#REF!</definedName>
    <definedName name="_pvc100" localSheetId="5">[18]SAP!#REF!</definedName>
    <definedName name="_pvc100">[18]SAP!#REF!</definedName>
    <definedName name="_pvc12" localSheetId="5">#REF!</definedName>
    <definedName name="_pvc12">#REF!</definedName>
    <definedName name="_pvc150" localSheetId="5">[18]SAP!#REF!</definedName>
    <definedName name="_pvc150">[18]SAP!#REF!</definedName>
    <definedName name="_pvc20" localSheetId="5">[18]SAP!#REF!</definedName>
    <definedName name="_pvc20">[18]SAP!#REF!</definedName>
    <definedName name="_pvc200" localSheetId="5">[18]SAP!#REF!</definedName>
    <definedName name="_pvc200">[18]SAP!#REF!</definedName>
    <definedName name="_pvc25" localSheetId="5">[18]SAP!#REF!</definedName>
    <definedName name="_pvc25">[18]SAP!#REF!</definedName>
    <definedName name="_pvc3" localSheetId="5">#REF!</definedName>
    <definedName name="_pvc3">#REF!</definedName>
    <definedName name="_pvc32" localSheetId="5">[18]SAP!#REF!</definedName>
    <definedName name="_pvc32">[18]SAP!#REF!</definedName>
    <definedName name="_pvc34" localSheetId="5">#REF!</definedName>
    <definedName name="_pvc34">#REF!</definedName>
    <definedName name="_pvc4" localSheetId="5">#REF!</definedName>
    <definedName name="_pvc4">#REF!</definedName>
    <definedName name="_pvc40" localSheetId="5">[18]SAP!#REF!</definedName>
    <definedName name="_pvc40">[18]SAP!#REF!</definedName>
    <definedName name="_pvc44" localSheetId="5">#REF!</definedName>
    <definedName name="_pvc44">#REF!</definedName>
    <definedName name="_pvc50" localSheetId="5">[18]SAP!#REF!</definedName>
    <definedName name="_pvc50">[18]SAP!#REF!</definedName>
    <definedName name="_pvc65" localSheetId="5">[18]SAP!#REF!</definedName>
    <definedName name="_pvc65">[18]SAP!#REF!</definedName>
    <definedName name="_PVC75">[11]DAF.HRG!$W$18</definedName>
    <definedName name="_pvc80" localSheetId="5">[18]SAP!#REF!</definedName>
    <definedName name="_pvc80">[18]SAP!#REF!</definedName>
    <definedName name="_pvf100" localSheetId="5">#REF!</definedName>
    <definedName name="_pvf100">#REF!</definedName>
    <definedName name="_pvf80" localSheetId="5">#REF!</definedName>
    <definedName name="_pvf80">#REF!</definedName>
    <definedName name="_Q" localSheetId="5">#REF!</definedName>
    <definedName name="_Q">#REF!</definedName>
    <definedName name="_qmd15" localSheetId="5">[18]SAP!#REF!</definedName>
    <definedName name="_qmd15">[18]SAP!#REF!</definedName>
    <definedName name="_qmd20" localSheetId="5">[18]SAP!#REF!</definedName>
    <definedName name="_qmd20">[18]SAP!#REF!</definedName>
    <definedName name="_rdd100" localSheetId="5">[18]SAP!#REF!</definedName>
    <definedName name="_rdd100">[18]SAP!#REF!</definedName>
    <definedName name="_rdd150" localSheetId="5">[18]SAP!#REF!</definedName>
    <definedName name="_rdd150">[18]SAP!#REF!</definedName>
    <definedName name="_Regression_Int" hidden="1">1</definedName>
    <definedName name="_rk100" localSheetId="5">#REF!</definedName>
    <definedName name="_rk100">#REF!</definedName>
    <definedName name="_rk150" localSheetId="5">#REF!</definedName>
    <definedName name="_rk150">#REF!</definedName>
    <definedName name="_rk200" localSheetId="5">#REF!</definedName>
    <definedName name="_rk200">#REF!</definedName>
    <definedName name="_rk300" localSheetId="5">#REF!</definedName>
    <definedName name="_rk300">#REF!</definedName>
    <definedName name="_rk400" localSheetId="5">#REF!</definedName>
    <definedName name="_rk400">#REF!</definedName>
    <definedName name="_rk500" localSheetId="5">#REF!</definedName>
    <definedName name="_rk500">#REF!</definedName>
    <definedName name="_rk600" localSheetId="5">#REF!</definedName>
    <definedName name="_rk600">#REF!</definedName>
    <definedName name="_rkl1000" localSheetId="5">#REF!</definedName>
    <definedName name="_rkl1000">#REF!</definedName>
    <definedName name="_rkl1200" localSheetId="5">#REF!</definedName>
    <definedName name="_rkl1200">#REF!</definedName>
    <definedName name="_rkl200" localSheetId="5">#REF!</definedName>
    <definedName name="_rkl200">#REF!</definedName>
    <definedName name="_rkl300" localSheetId="5">#REF!</definedName>
    <definedName name="_rkl300">#REF!</definedName>
    <definedName name="_rkl400" localSheetId="5">#REF!</definedName>
    <definedName name="_rkl400">#REF!</definedName>
    <definedName name="_rkl500" localSheetId="5">#REF!</definedName>
    <definedName name="_rkl500">#REF!</definedName>
    <definedName name="_rkl600" localSheetId="5">#REF!</definedName>
    <definedName name="_rkl600">#REF!</definedName>
    <definedName name="_rkl700" localSheetId="5">#REF!</definedName>
    <definedName name="_rkl700">#REF!</definedName>
    <definedName name="_rkl800" localSheetId="5">#REF!</definedName>
    <definedName name="_rkl800">#REF!</definedName>
    <definedName name="_rst20" localSheetId="5">[34]bahan!#REF!</definedName>
    <definedName name="_rst20">[34]bahan!#REF!</definedName>
    <definedName name="_rst30" localSheetId="5">[34]bahan!#REF!</definedName>
    <definedName name="_rst30">[34]bahan!#REF!</definedName>
    <definedName name="_S" localSheetId="5">#REF!</definedName>
    <definedName name="_S">#REF!</definedName>
    <definedName name="_sc1" localSheetId="5">#REF!</definedName>
    <definedName name="_sc1">#REF!</definedName>
    <definedName name="_SC2" localSheetId="5">#REF!</definedName>
    <definedName name="_SC2">#REF!</definedName>
    <definedName name="_sc3" localSheetId="5">#REF!</definedName>
    <definedName name="_sc3">#REF!</definedName>
    <definedName name="_SFL1" localSheetId="5">#REF!</definedName>
    <definedName name="_SFL1">#REF!</definedName>
    <definedName name="_SFL2" localSheetId="5">#REF!</definedName>
    <definedName name="_SFL2">#REF!</definedName>
    <definedName name="_SFL3" localSheetId="5">#REF!</definedName>
    <definedName name="_SFL3">#REF!</definedName>
    <definedName name="_SFM1" localSheetId="5">#REF!</definedName>
    <definedName name="_SFM1">#REF!</definedName>
    <definedName name="_SFM2" localSheetId="5">#REF!</definedName>
    <definedName name="_SFM2">#REF!</definedName>
    <definedName name="_SFM3" localSheetId="5">#REF!</definedName>
    <definedName name="_SFM3">#REF!</definedName>
    <definedName name="_SFM4" localSheetId="5">#REF!</definedName>
    <definedName name="_SFM4">#REF!</definedName>
    <definedName name="_SFM5" localSheetId="5">#REF!</definedName>
    <definedName name="_SFM5">#REF!</definedName>
    <definedName name="_SFM6" localSheetId="5">#REF!</definedName>
    <definedName name="_SFM6">#REF!</definedName>
    <definedName name="_SFM7" localSheetId="5">#REF!</definedName>
    <definedName name="_SFM7">#REF!</definedName>
    <definedName name="_SFQ1" localSheetId="5">#REF!</definedName>
    <definedName name="_SFQ1">#REF!</definedName>
    <definedName name="_SFQ2" localSheetId="5">#REF!</definedName>
    <definedName name="_SFQ2">#REF!</definedName>
    <definedName name="_SFQ3" localSheetId="5">#REF!</definedName>
    <definedName name="_SFQ3">#REF!</definedName>
    <definedName name="_SFQ4" localSheetId="5">#REF!</definedName>
    <definedName name="_SFQ4">#REF!</definedName>
    <definedName name="_sfv150" localSheetId="5">#REF!</definedName>
    <definedName name="_sfv150">#REF!</definedName>
    <definedName name="_sn1020">'[20]SAT-BHN'!$H$14</definedName>
    <definedName name="_SN3" localSheetId="5">#REF!</definedName>
    <definedName name="_SN3">#REF!</definedName>
    <definedName name="_Sort" localSheetId="5" hidden="1">#REF!</definedName>
    <definedName name="_Sort" hidden="1">#REF!</definedName>
    <definedName name="_SP2">'[45]H. Dasar'!$I$6</definedName>
    <definedName name="_std100" localSheetId="5">#REF!</definedName>
    <definedName name="_std100">#REF!</definedName>
    <definedName name="_std150" localSheetId="5">#REF!</definedName>
    <definedName name="_std150">#REF!</definedName>
    <definedName name="_std50" localSheetId="5">#REF!</definedName>
    <definedName name="_std50">#REF!</definedName>
    <definedName name="_std65" localSheetId="5">#REF!</definedName>
    <definedName name="_std65">#REF!</definedName>
    <definedName name="_str01" localSheetId="5">#REF!</definedName>
    <definedName name="_str01">#REF!</definedName>
    <definedName name="_str02" localSheetId="5">#REF!</definedName>
    <definedName name="_str02">#REF!</definedName>
    <definedName name="_str03" localSheetId="5">#REF!</definedName>
    <definedName name="_str03">#REF!</definedName>
    <definedName name="_str04" localSheetId="5">#REF!</definedName>
    <definedName name="_str04">#REF!</definedName>
    <definedName name="_str05" localSheetId="5">#REF!</definedName>
    <definedName name="_str05">#REF!</definedName>
    <definedName name="_str06" localSheetId="5">#REF!</definedName>
    <definedName name="_str06">#REF!</definedName>
    <definedName name="_str07" localSheetId="5">#REF!</definedName>
    <definedName name="_str07">#REF!</definedName>
    <definedName name="_str08" localSheetId="5">#REF!</definedName>
    <definedName name="_str08">#REF!</definedName>
    <definedName name="_str09" localSheetId="5">#REF!</definedName>
    <definedName name="_str09">#REF!</definedName>
    <definedName name="_str10" localSheetId="5">#REF!</definedName>
    <definedName name="_str10">#REF!</definedName>
    <definedName name="_str100" localSheetId="5">#REF!</definedName>
    <definedName name="_str100">#REF!</definedName>
    <definedName name="_str11" localSheetId="5">#REF!</definedName>
    <definedName name="_str11">#REF!</definedName>
    <definedName name="_str12" localSheetId="5">#REF!</definedName>
    <definedName name="_str12">#REF!</definedName>
    <definedName name="_str13" localSheetId="5">#REF!</definedName>
    <definedName name="_str13">#REF!</definedName>
    <definedName name="_str14" localSheetId="5">#REF!</definedName>
    <definedName name="_str14">#REF!</definedName>
    <definedName name="_str15" localSheetId="5">#REF!</definedName>
    <definedName name="_str15">#REF!</definedName>
    <definedName name="_str16" localSheetId="5">#REF!</definedName>
    <definedName name="_str16">#REF!</definedName>
    <definedName name="_str17" localSheetId="5">#REF!</definedName>
    <definedName name="_str17">#REF!</definedName>
    <definedName name="_str18" localSheetId="5">#REF!</definedName>
    <definedName name="_str18">#REF!</definedName>
    <definedName name="_str19" localSheetId="5">#REF!</definedName>
    <definedName name="_str19">#REF!</definedName>
    <definedName name="_str20" localSheetId="5">#REF!</definedName>
    <definedName name="_str20">#REF!</definedName>
    <definedName name="_str201" localSheetId="5">#REF!</definedName>
    <definedName name="_str201">#REF!</definedName>
    <definedName name="_str21" localSheetId="5">#REF!</definedName>
    <definedName name="_str21">#REF!</definedName>
    <definedName name="_str22" localSheetId="5">#REF!</definedName>
    <definedName name="_str22">#REF!</definedName>
    <definedName name="_str23" localSheetId="5">#REF!</definedName>
    <definedName name="_str23">#REF!</definedName>
    <definedName name="_str24" localSheetId="5">#REF!</definedName>
    <definedName name="_str24">#REF!</definedName>
    <definedName name="_str25" localSheetId="5">#REF!</definedName>
    <definedName name="_str25">#REF!</definedName>
    <definedName name="_str26" localSheetId="5">#REF!</definedName>
    <definedName name="_str26">#REF!</definedName>
    <definedName name="_str27" localSheetId="5">#REF!</definedName>
    <definedName name="_str27">#REF!</definedName>
    <definedName name="_str28" localSheetId="5">#REF!</definedName>
    <definedName name="_str28">#REF!</definedName>
    <definedName name="_str29" localSheetId="5">#REF!</definedName>
    <definedName name="_str29">#REF!</definedName>
    <definedName name="_str30" localSheetId="5">#REF!</definedName>
    <definedName name="_str30">#REF!</definedName>
    <definedName name="_str31" localSheetId="5">#REF!</definedName>
    <definedName name="_str31">#REF!</definedName>
    <definedName name="_str32" localSheetId="5">#REF!</definedName>
    <definedName name="_str32">#REF!</definedName>
    <definedName name="_str33" localSheetId="5">#REF!</definedName>
    <definedName name="_str33">#REF!</definedName>
    <definedName name="_str34" localSheetId="5">#REF!</definedName>
    <definedName name="_str34">#REF!</definedName>
    <definedName name="_str35" localSheetId="5">#REF!</definedName>
    <definedName name="_str35">#REF!</definedName>
    <definedName name="_str36" localSheetId="5">#REF!</definedName>
    <definedName name="_str36">#REF!</definedName>
    <definedName name="_str37" localSheetId="5">#REF!</definedName>
    <definedName name="_str37">#REF!</definedName>
    <definedName name="_str38" localSheetId="5">#REF!</definedName>
    <definedName name="_str38">#REF!</definedName>
    <definedName name="_str39" localSheetId="5">#REF!</definedName>
    <definedName name="_str39">#REF!</definedName>
    <definedName name="_str40" localSheetId="5">#REF!</definedName>
    <definedName name="_str40">#REF!</definedName>
    <definedName name="_str41" localSheetId="5">#REF!</definedName>
    <definedName name="_str41">#REF!</definedName>
    <definedName name="_str42" localSheetId="5">#REF!</definedName>
    <definedName name="_str42">#REF!</definedName>
    <definedName name="_str43" localSheetId="5">#REF!</definedName>
    <definedName name="_str43">#REF!</definedName>
    <definedName name="_str44" localSheetId="5">#REF!</definedName>
    <definedName name="_str44">#REF!</definedName>
    <definedName name="_str45" localSheetId="5">#REF!</definedName>
    <definedName name="_str45">#REF!</definedName>
    <definedName name="_str46" localSheetId="5">#REF!</definedName>
    <definedName name="_str46">#REF!</definedName>
    <definedName name="_str47" localSheetId="5">#REF!</definedName>
    <definedName name="_str47">#REF!</definedName>
    <definedName name="_str48" localSheetId="5">#REF!</definedName>
    <definedName name="_str48">#REF!</definedName>
    <definedName name="_str49" localSheetId="5">#REF!</definedName>
    <definedName name="_str49">#REF!</definedName>
    <definedName name="_str50" localSheetId="5">#REF!</definedName>
    <definedName name="_str50">#REF!</definedName>
    <definedName name="_str51" localSheetId="5">#REF!</definedName>
    <definedName name="_str51">#REF!</definedName>
    <definedName name="_str52" localSheetId="5">#REF!</definedName>
    <definedName name="_str52">#REF!</definedName>
    <definedName name="_str53" localSheetId="5">#REF!</definedName>
    <definedName name="_str53">#REF!</definedName>
    <definedName name="_str54" localSheetId="5">#REF!</definedName>
    <definedName name="_str54">#REF!</definedName>
    <definedName name="_str55" localSheetId="5">#REF!</definedName>
    <definedName name="_str55">#REF!</definedName>
    <definedName name="_str56" localSheetId="5">#REF!</definedName>
    <definedName name="_str56">#REF!</definedName>
    <definedName name="_str561" localSheetId="5">#REF!</definedName>
    <definedName name="_str561">#REF!</definedName>
    <definedName name="_str57" localSheetId="5">#REF!</definedName>
    <definedName name="_str57">#REF!</definedName>
    <definedName name="_str58" localSheetId="5">#REF!</definedName>
    <definedName name="_str58">#REF!</definedName>
    <definedName name="_str59" localSheetId="5">#REF!</definedName>
    <definedName name="_str59">#REF!</definedName>
    <definedName name="_str60" localSheetId="5">#REF!</definedName>
    <definedName name="_str60">#REF!</definedName>
    <definedName name="_str61" localSheetId="5">#REF!</definedName>
    <definedName name="_str61">#REF!</definedName>
    <definedName name="_str62" localSheetId="5">#REF!</definedName>
    <definedName name="_str62">#REF!</definedName>
    <definedName name="_str63" localSheetId="5">#REF!</definedName>
    <definedName name="_str63">#REF!</definedName>
    <definedName name="_str64" localSheetId="5">#REF!</definedName>
    <definedName name="_str64">#REF!</definedName>
    <definedName name="_str65" localSheetId="5">#REF!</definedName>
    <definedName name="_str65">#REF!</definedName>
    <definedName name="_str66" localSheetId="5">#REF!</definedName>
    <definedName name="_str66">#REF!</definedName>
    <definedName name="_str67" localSheetId="5">#REF!</definedName>
    <definedName name="_str67">#REF!</definedName>
    <definedName name="_str68" localSheetId="5">#REF!</definedName>
    <definedName name="_str68">#REF!</definedName>
    <definedName name="_str69" localSheetId="5">#REF!</definedName>
    <definedName name="_str69">#REF!</definedName>
    <definedName name="_str70" localSheetId="5">#REF!</definedName>
    <definedName name="_str70">#REF!</definedName>
    <definedName name="_str71" localSheetId="5">#REF!</definedName>
    <definedName name="_str71">#REF!</definedName>
    <definedName name="_str72" localSheetId="5">#REF!</definedName>
    <definedName name="_str72">#REF!</definedName>
    <definedName name="_str73" localSheetId="5">#REF!</definedName>
    <definedName name="_str73">#REF!</definedName>
    <definedName name="_str74" localSheetId="5">#REF!</definedName>
    <definedName name="_str74">#REF!</definedName>
    <definedName name="_str75" localSheetId="5">#REF!</definedName>
    <definedName name="_str75">#REF!</definedName>
    <definedName name="_str76" localSheetId="5">#REF!</definedName>
    <definedName name="_str76">#REF!</definedName>
    <definedName name="_str77" localSheetId="5">#REF!</definedName>
    <definedName name="_str77">#REF!</definedName>
    <definedName name="_str78" localSheetId="5">#REF!</definedName>
    <definedName name="_str78">#REF!</definedName>
    <definedName name="_str79" localSheetId="5">#REF!</definedName>
    <definedName name="_str79">#REF!</definedName>
    <definedName name="_str80" localSheetId="5">#REF!</definedName>
    <definedName name="_str80">#REF!</definedName>
    <definedName name="_str81" localSheetId="5">#REF!</definedName>
    <definedName name="_str81">#REF!</definedName>
    <definedName name="_str811" localSheetId="5">#REF!</definedName>
    <definedName name="_str811">#REF!</definedName>
    <definedName name="_str812" localSheetId="5">#REF!</definedName>
    <definedName name="_str812">#REF!</definedName>
    <definedName name="_str813" localSheetId="5">#REF!</definedName>
    <definedName name="_str813">#REF!</definedName>
    <definedName name="_str82" localSheetId="5">#REF!</definedName>
    <definedName name="_str82">#REF!</definedName>
    <definedName name="_str83" localSheetId="5">#REF!</definedName>
    <definedName name="_str83">#REF!</definedName>
    <definedName name="_str84" localSheetId="5">#REF!</definedName>
    <definedName name="_str84">#REF!</definedName>
    <definedName name="_str85" localSheetId="5">#REF!</definedName>
    <definedName name="_str85">#REF!</definedName>
    <definedName name="_str86" localSheetId="5">#REF!</definedName>
    <definedName name="_str86">#REF!</definedName>
    <definedName name="_str87" localSheetId="5">#REF!</definedName>
    <definedName name="_str87">#REF!</definedName>
    <definedName name="_str88" localSheetId="5">#REF!</definedName>
    <definedName name="_str88">#REF!</definedName>
    <definedName name="_str89" localSheetId="5">#REF!</definedName>
    <definedName name="_str89">#REF!</definedName>
    <definedName name="_str90" localSheetId="5">#REF!</definedName>
    <definedName name="_str90">#REF!</definedName>
    <definedName name="_str91" localSheetId="5">#REF!</definedName>
    <definedName name="_str91">#REF!</definedName>
    <definedName name="_str92" localSheetId="5">#REF!</definedName>
    <definedName name="_str92">#REF!</definedName>
    <definedName name="_str93" localSheetId="5">#REF!</definedName>
    <definedName name="_str93">#REF!</definedName>
    <definedName name="_str94" localSheetId="5">#REF!</definedName>
    <definedName name="_str94">#REF!</definedName>
    <definedName name="_str95" localSheetId="5">#REF!</definedName>
    <definedName name="_str95">#REF!</definedName>
    <definedName name="_str96" localSheetId="5">#REF!</definedName>
    <definedName name="_str96">#REF!</definedName>
    <definedName name="_str97" localSheetId="5">#REF!</definedName>
    <definedName name="_str97">#REF!</definedName>
    <definedName name="_str98" localSheetId="5">#REF!</definedName>
    <definedName name="_str98">#REF!</definedName>
    <definedName name="_SUB1" localSheetId="5">#REF!</definedName>
    <definedName name="_SUB1">#REF!</definedName>
    <definedName name="_SUB2" localSheetId="5">#REF!</definedName>
    <definedName name="_SUB2">#REF!</definedName>
    <definedName name="_SUB3" localSheetId="5">#REF!</definedName>
    <definedName name="_SUB3">#REF!</definedName>
    <definedName name="_SUB4" localSheetId="5">#REF!</definedName>
    <definedName name="_SUB4">#REF!</definedName>
    <definedName name="_SUB5" localSheetId="5">#REF!</definedName>
    <definedName name="_SUB5">#REF!</definedName>
    <definedName name="_SUB6" localSheetId="5">#REF!</definedName>
    <definedName name="_SUB6">#REF!</definedName>
    <definedName name="_SUB7" localSheetId="5">#REF!</definedName>
    <definedName name="_SUB7">#REF!</definedName>
    <definedName name="_SUM1" localSheetId="5">#REF!</definedName>
    <definedName name="_SUM1">#REF!</definedName>
    <definedName name="_SUM2" localSheetId="5">#REF!</definedName>
    <definedName name="_SUM2">#REF!</definedName>
    <definedName name="_SUM3" localSheetId="5">#REF!</definedName>
    <definedName name="_SUM3">#REF!</definedName>
    <definedName name="_Table1_In1" localSheetId="5" hidden="1">#REF!</definedName>
    <definedName name="_Table1_In1" hidden="1">#REF!</definedName>
    <definedName name="_Table1_Out" localSheetId="5" hidden="1">#REF!</definedName>
    <definedName name="_Table1_Out" hidden="1">#REF!</definedName>
    <definedName name="_Table2_In1" localSheetId="5" hidden="1">#REF!</definedName>
    <definedName name="_Table2_In1" hidden="1">#REF!</definedName>
    <definedName name="_Table2_Out" localSheetId="5" hidden="1">#REF!</definedName>
    <definedName name="_Table2_Out" hidden="1">#REF!</definedName>
    <definedName name="_tg20" localSheetId="5">[34]bahan!#REF!</definedName>
    <definedName name="_tg20">[34]bahan!#REF!</definedName>
    <definedName name="_tg30" localSheetId="5">[34]bahan!#REF!</definedName>
    <definedName name="_tg30">[34]bahan!#REF!</definedName>
    <definedName name="_th100" localSheetId="5">'[29]dongia (2)'!#REF!</definedName>
    <definedName name="_th100">'[29]dongia (2)'!#REF!</definedName>
    <definedName name="_TH160" localSheetId="5">'[29]dongia (2)'!#REF!</definedName>
    <definedName name="_TH160">'[29]dongia (2)'!#REF!</definedName>
    <definedName name="_tk04" localSheetId="5">#REF!</definedName>
    <definedName name="_tk04">#REF!</definedName>
    <definedName name="_TL1" localSheetId="5">#REF!</definedName>
    <definedName name="_TL1">#REF!</definedName>
    <definedName name="_TL2" localSheetId="5">#REF!</definedName>
    <definedName name="_TL2">#REF!</definedName>
    <definedName name="_TL3" localSheetId="5">#REF!</definedName>
    <definedName name="_TL3">#REF!</definedName>
    <definedName name="_TLA120" localSheetId="5">#REF!</definedName>
    <definedName name="_TLA120">#REF!</definedName>
    <definedName name="_TLA35" localSheetId="5">#REF!</definedName>
    <definedName name="_TLA35">#REF!</definedName>
    <definedName name="_TLA50" localSheetId="5">#REF!</definedName>
    <definedName name="_TLA50">#REF!</definedName>
    <definedName name="_TLA70" localSheetId="5">#REF!</definedName>
    <definedName name="_TLA70">#REF!</definedName>
    <definedName name="_TLA95" localSheetId="5">#REF!</definedName>
    <definedName name="_TLA95">#REF!</definedName>
    <definedName name="_tlc20" localSheetId="5">#REF!</definedName>
    <definedName name="_tlc20">#REF!</definedName>
    <definedName name="_TOP2" localSheetId="5">#REF!</definedName>
    <definedName name="_TOP2">#REF!</definedName>
    <definedName name="_TR250" localSheetId="5">'[29]dongia (2)'!#REF!</definedName>
    <definedName name="_TR250">'[29]dongia (2)'!#REF!</definedName>
    <definedName name="_tr375" localSheetId="5">[29]giathanh1!#REF!</definedName>
    <definedName name="_tr375">[29]giathanh1!#REF!</definedName>
    <definedName name="_tsI3">#N/A</definedName>
    <definedName name="_tsv25" localSheetId="5">#REF!</definedName>
    <definedName name="_tsv25">#REF!</definedName>
    <definedName name="_TUL175" localSheetId="5">[5]ANALIS!#REF!</definedName>
    <definedName name="_TUL175">[5]ANALIS!#REF!</definedName>
    <definedName name="_TX1" localSheetId="5">#REF!</definedName>
    <definedName name="_TX1">#REF!</definedName>
    <definedName name="_tz1" localSheetId="5">[46]Sheet1!#REF!</definedName>
    <definedName name="_tz1">[46]Sheet1!#REF!</definedName>
    <definedName name="_ucp10" localSheetId="25">[47]A!#REF!</definedName>
    <definedName name="_ucp10" localSheetId="24">[47]A!#REF!</definedName>
    <definedName name="_ucp10" localSheetId="23">[47]A!#REF!</definedName>
    <definedName name="_ucp10" localSheetId="22">[47]A!#REF!</definedName>
    <definedName name="_ucp10" localSheetId="21">[47]A!#REF!</definedName>
    <definedName name="_ucp10" localSheetId="20">[47]A!#REF!</definedName>
    <definedName name="_ucp10" localSheetId="19">[47]A!#REF!</definedName>
    <definedName name="_ucp10" localSheetId="18">[47]A!#REF!</definedName>
    <definedName name="_ucp10" localSheetId="17">[47]A!#REF!</definedName>
    <definedName name="_ucp10" localSheetId="13">[47]A!#REF!</definedName>
    <definedName name="_ucp10" localSheetId="14">[47]A!#REF!</definedName>
    <definedName name="_ucp11" localSheetId="25">[47]A!#REF!</definedName>
    <definedName name="_ucp11" localSheetId="24">[47]A!#REF!</definedName>
    <definedName name="_ucp11" localSheetId="23">[47]A!#REF!</definedName>
    <definedName name="_ucp11" localSheetId="22">[47]A!#REF!</definedName>
    <definedName name="_ucp11" localSheetId="21">[47]A!#REF!</definedName>
    <definedName name="_ucp11" localSheetId="20">[47]A!#REF!</definedName>
    <definedName name="_ucp11" localSheetId="19">[47]A!#REF!</definedName>
    <definedName name="_ucp11" localSheetId="18">[47]A!#REF!</definedName>
    <definedName name="_ucp11" localSheetId="17">[47]A!#REF!</definedName>
    <definedName name="_ucp11" localSheetId="13">[47]A!#REF!</definedName>
    <definedName name="_ucp11" localSheetId="14">[47]A!#REF!</definedName>
    <definedName name="_ucp5" localSheetId="25">[47]A!#REF!</definedName>
    <definedName name="_ucp5" localSheetId="24">[47]A!#REF!</definedName>
    <definedName name="_ucp5" localSheetId="23">[47]A!#REF!</definedName>
    <definedName name="_ucp5" localSheetId="22">[47]A!#REF!</definedName>
    <definedName name="_ucp5" localSheetId="21">[47]A!#REF!</definedName>
    <definedName name="_ucp5" localSheetId="20">[47]A!#REF!</definedName>
    <definedName name="_ucp5" localSheetId="19">[47]A!#REF!</definedName>
    <definedName name="_ucp5" localSheetId="18">[47]A!#REF!</definedName>
    <definedName name="_ucp5" localSheetId="17">[47]A!#REF!</definedName>
    <definedName name="_ucp5" localSheetId="13">[47]A!#REF!</definedName>
    <definedName name="_ucp5" localSheetId="14">[47]A!#REF!</definedName>
    <definedName name="_ucp7" localSheetId="25">[47]A!#REF!</definedName>
    <definedName name="_ucp7" localSheetId="24">[47]A!#REF!</definedName>
    <definedName name="_ucp7" localSheetId="23">[47]A!#REF!</definedName>
    <definedName name="_ucp7" localSheetId="22">[47]A!#REF!</definedName>
    <definedName name="_ucp7" localSheetId="21">[47]A!#REF!</definedName>
    <definedName name="_ucp7" localSheetId="20">[47]A!#REF!</definedName>
    <definedName name="_ucp7" localSheetId="19">[47]A!#REF!</definedName>
    <definedName name="_ucp7" localSheetId="18">[47]A!#REF!</definedName>
    <definedName name="_ucp7" localSheetId="17">[47]A!#REF!</definedName>
    <definedName name="_ucp7" localSheetId="13">[47]A!#REF!</definedName>
    <definedName name="_ucp7" localSheetId="14">[47]A!#REF!</definedName>
    <definedName name="_uep10" localSheetId="25">[47]A!#REF!</definedName>
    <definedName name="_uep10" localSheetId="24">[47]A!#REF!</definedName>
    <definedName name="_uep10" localSheetId="23">[47]A!#REF!</definedName>
    <definedName name="_uep10" localSheetId="22">[47]A!#REF!</definedName>
    <definedName name="_uep10" localSheetId="21">[47]A!#REF!</definedName>
    <definedName name="_uep10" localSheetId="20">[47]A!#REF!</definedName>
    <definedName name="_uep10" localSheetId="19">[47]A!#REF!</definedName>
    <definedName name="_uep10" localSheetId="18">[47]A!#REF!</definedName>
    <definedName name="_uep10" localSheetId="17">[47]A!#REF!</definedName>
    <definedName name="_uep10" localSheetId="13">[47]A!#REF!</definedName>
    <definedName name="_uep10" localSheetId="14">[47]A!#REF!</definedName>
    <definedName name="_uep11" localSheetId="25">[47]A!#REF!</definedName>
    <definedName name="_uep11" localSheetId="24">[47]A!#REF!</definedName>
    <definedName name="_uep11" localSheetId="23">[47]A!#REF!</definedName>
    <definedName name="_uep11" localSheetId="22">[47]A!#REF!</definedName>
    <definedName name="_uep11" localSheetId="21">[47]A!#REF!</definedName>
    <definedName name="_uep11" localSheetId="20">[47]A!#REF!</definedName>
    <definedName name="_uep11" localSheetId="19">[47]A!#REF!</definedName>
    <definedName name="_uep11" localSheetId="18">[47]A!#REF!</definedName>
    <definedName name="_uep11" localSheetId="17">[47]A!#REF!</definedName>
    <definedName name="_uep11" localSheetId="13">[47]A!#REF!</definedName>
    <definedName name="_uep11" localSheetId="14">[47]A!#REF!</definedName>
    <definedName name="_uep5" localSheetId="25">[47]A!#REF!</definedName>
    <definedName name="_uep5" localSheetId="24">[47]A!#REF!</definedName>
    <definedName name="_uep5" localSheetId="23">[47]A!#REF!</definedName>
    <definedName name="_uep5" localSheetId="22">[47]A!#REF!</definedName>
    <definedName name="_uep5" localSheetId="21">[47]A!#REF!</definedName>
    <definedName name="_uep5" localSheetId="20">[47]A!#REF!</definedName>
    <definedName name="_uep5" localSheetId="19">[47]A!#REF!</definedName>
    <definedName name="_uep5" localSheetId="18">[47]A!#REF!</definedName>
    <definedName name="_uep5" localSheetId="17">[47]A!#REF!</definedName>
    <definedName name="_uep5" localSheetId="13">[47]A!#REF!</definedName>
    <definedName name="_uep5" localSheetId="14">[47]A!#REF!</definedName>
    <definedName name="_uep7" localSheetId="25">[47]A!#REF!</definedName>
    <definedName name="_uep7" localSheetId="24">[47]A!#REF!</definedName>
    <definedName name="_uep7" localSheetId="23">[47]A!#REF!</definedName>
    <definedName name="_uep7" localSheetId="22">[47]A!#REF!</definedName>
    <definedName name="_uep7" localSheetId="21">[47]A!#REF!</definedName>
    <definedName name="_uep7" localSheetId="20">[47]A!#REF!</definedName>
    <definedName name="_uep7" localSheetId="19">[47]A!#REF!</definedName>
    <definedName name="_uep7" localSheetId="18">[47]A!#REF!</definedName>
    <definedName name="_uep7" localSheetId="17">[47]A!#REF!</definedName>
    <definedName name="_uep7" localSheetId="13">[47]A!#REF!</definedName>
    <definedName name="_uep7" localSheetId="14">[47]A!#REF!</definedName>
    <definedName name="_uhp10" localSheetId="25">[47]A!#REF!</definedName>
    <definedName name="_uhp10" localSheetId="24">[47]A!#REF!</definedName>
    <definedName name="_uhp10" localSheetId="23">[47]A!#REF!</definedName>
    <definedName name="_uhp10" localSheetId="22">[47]A!#REF!</definedName>
    <definedName name="_uhp10" localSheetId="21">[47]A!#REF!</definedName>
    <definedName name="_uhp10" localSheetId="20">[47]A!#REF!</definedName>
    <definedName name="_uhp10" localSheetId="19">[47]A!#REF!</definedName>
    <definedName name="_uhp10" localSheetId="18">[47]A!#REF!</definedName>
    <definedName name="_uhp10" localSheetId="17">[47]A!#REF!</definedName>
    <definedName name="_uhp10" localSheetId="13">[47]A!#REF!</definedName>
    <definedName name="_uhp10" localSheetId="14">[47]A!#REF!</definedName>
    <definedName name="_uhp11" localSheetId="25">[47]A!#REF!</definedName>
    <definedName name="_uhp11" localSheetId="24">[47]A!#REF!</definedName>
    <definedName name="_uhp11" localSheetId="23">[47]A!#REF!</definedName>
    <definedName name="_uhp11" localSheetId="22">[47]A!#REF!</definedName>
    <definedName name="_uhp11" localSheetId="21">[47]A!#REF!</definedName>
    <definedName name="_uhp11" localSheetId="20">[47]A!#REF!</definedName>
    <definedName name="_uhp11" localSheetId="19">[47]A!#REF!</definedName>
    <definedName name="_uhp11" localSheetId="18">[47]A!#REF!</definedName>
    <definedName name="_uhp11" localSheetId="17">[47]A!#REF!</definedName>
    <definedName name="_uhp11" localSheetId="13">[47]A!#REF!</definedName>
    <definedName name="_uhp11" localSheetId="14">[47]A!#REF!</definedName>
    <definedName name="_uhp5" localSheetId="25">[47]A!#REF!</definedName>
    <definedName name="_uhp5" localSheetId="24">[47]A!#REF!</definedName>
    <definedName name="_uhp5" localSheetId="23">[47]A!#REF!</definedName>
    <definedName name="_uhp5" localSheetId="22">[47]A!#REF!</definedName>
    <definedName name="_uhp5" localSheetId="21">[47]A!#REF!</definedName>
    <definedName name="_uhp5" localSheetId="20">[47]A!#REF!</definedName>
    <definedName name="_uhp5" localSheetId="19">[47]A!#REF!</definedName>
    <definedName name="_uhp5" localSheetId="18">[47]A!#REF!</definedName>
    <definedName name="_uhp5" localSheetId="17">[47]A!#REF!</definedName>
    <definedName name="_uhp5" localSheetId="13">[47]A!#REF!</definedName>
    <definedName name="_uhp5" localSheetId="14">[47]A!#REF!</definedName>
    <definedName name="_uhp7" localSheetId="25">[47]A!#REF!</definedName>
    <definedName name="_uhp7" localSheetId="24">[47]A!#REF!</definedName>
    <definedName name="_uhp7" localSheetId="23">[47]A!#REF!</definedName>
    <definedName name="_uhp7" localSheetId="22">[47]A!#REF!</definedName>
    <definedName name="_uhp7" localSheetId="21">[47]A!#REF!</definedName>
    <definedName name="_uhp7" localSheetId="20">[47]A!#REF!</definedName>
    <definedName name="_uhp7" localSheetId="19">[47]A!#REF!</definedName>
    <definedName name="_uhp7" localSheetId="18">[47]A!#REF!</definedName>
    <definedName name="_uhp7" localSheetId="17">[47]A!#REF!</definedName>
    <definedName name="_uhp7" localSheetId="13">[47]A!#REF!</definedName>
    <definedName name="_uhp7" localSheetId="14">[47]A!#REF!</definedName>
    <definedName name="_uls60" localSheetId="5">#REF!</definedName>
    <definedName name="_uls60">#REF!</definedName>
    <definedName name="_up05">#N/A</definedName>
    <definedName name="_up10" localSheetId="25">#REF!</definedName>
    <definedName name="_up10" localSheetId="24">#REF!</definedName>
    <definedName name="_up10" localSheetId="23">#REF!</definedName>
    <definedName name="_up10" localSheetId="22">#REF!</definedName>
    <definedName name="_up10" localSheetId="21">#REF!</definedName>
    <definedName name="_up10" localSheetId="20">#REF!</definedName>
    <definedName name="_up10" localSheetId="19">#REF!</definedName>
    <definedName name="_up10" localSheetId="18">#REF!</definedName>
    <definedName name="_up10" localSheetId="17">#REF!</definedName>
    <definedName name="_up10" localSheetId="13">#REF!</definedName>
    <definedName name="_up10" localSheetId="14">#REF!</definedName>
    <definedName name="_UP15">#N/A</definedName>
    <definedName name="_UP20">#N/A</definedName>
    <definedName name="_up3" localSheetId="24">#REF!</definedName>
    <definedName name="_up3" localSheetId="23">#REF!</definedName>
    <definedName name="_up3" localSheetId="22">#REF!</definedName>
    <definedName name="_up3" localSheetId="21">#REF!</definedName>
    <definedName name="_up3" localSheetId="20">#REF!</definedName>
    <definedName name="_up3" localSheetId="19">#REF!</definedName>
    <definedName name="_up3" localSheetId="18">#REF!</definedName>
    <definedName name="_up3" localSheetId="17">#REF!</definedName>
    <definedName name="_up3" localSheetId="13">#REF!</definedName>
    <definedName name="_up3" localSheetId="14">#REF!</definedName>
    <definedName name="_up4" localSheetId="24">#REF!</definedName>
    <definedName name="_up4" localSheetId="23">#REF!</definedName>
    <definedName name="_up4" localSheetId="22">#REF!</definedName>
    <definedName name="_up4" localSheetId="21">#REF!</definedName>
    <definedName name="_up4" localSheetId="20">#REF!</definedName>
    <definedName name="_up4" localSheetId="19">#REF!</definedName>
    <definedName name="_up4" localSheetId="18">#REF!</definedName>
    <definedName name="_up4" localSheetId="17">#REF!</definedName>
    <definedName name="_up4" localSheetId="13">#REF!</definedName>
    <definedName name="_up4" localSheetId="14">#REF!</definedName>
    <definedName name="_up5" localSheetId="24">#REF!</definedName>
    <definedName name="_up5" localSheetId="23">#REF!</definedName>
    <definedName name="_up5" localSheetId="22">#REF!</definedName>
    <definedName name="_up5" localSheetId="21">#REF!</definedName>
    <definedName name="_up5" localSheetId="20">#REF!</definedName>
    <definedName name="_up5" localSheetId="19">#REF!</definedName>
    <definedName name="_up5" localSheetId="18">#REF!</definedName>
    <definedName name="_up5" localSheetId="17">#REF!</definedName>
    <definedName name="_up5" localSheetId="13">#REF!</definedName>
    <definedName name="_up5" localSheetId="14">#REF!</definedName>
    <definedName name="_up6" localSheetId="24">#REF!</definedName>
    <definedName name="_up6" localSheetId="23">#REF!</definedName>
    <definedName name="_up6" localSheetId="22">#REF!</definedName>
    <definedName name="_up6" localSheetId="21">#REF!</definedName>
    <definedName name="_up6" localSheetId="20">#REF!</definedName>
    <definedName name="_up6" localSheetId="19">#REF!</definedName>
    <definedName name="_up6" localSheetId="18">#REF!</definedName>
    <definedName name="_up6" localSheetId="17">#REF!</definedName>
    <definedName name="_up6" localSheetId="13">#REF!</definedName>
    <definedName name="_up6" localSheetId="14">#REF!</definedName>
    <definedName name="_up7" localSheetId="24">#REF!</definedName>
    <definedName name="_up7" localSheetId="23">#REF!</definedName>
    <definedName name="_up7" localSheetId="22">#REF!</definedName>
    <definedName name="_up7" localSheetId="21">#REF!</definedName>
    <definedName name="_up7" localSheetId="20">#REF!</definedName>
    <definedName name="_up7" localSheetId="19">#REF!</definedName>
    <definedName name="_up7" localSheetId="18">#REF!</definedName>
    <definedName name="_up7" localSheetId="17">#REF!</definedName>
    <definedName name="_up7" localSheetId="13">#REF!</definedName>
    <definedName name="_up7" localSheetId="14">#REF!</definedName>
    <definedName name="_up8" localSheetId="24">#REF!</definedName>
    <definedName name="_up8" localSheetId="23">#REF!</definedName>
    <definedName name="_up8" localSheetId="22">#REF!</definedName>
    <definedName name="_up8" localSheetId="21">#REF!</definedName>
    <definedName name="_up8" localSheetId="20">#REF!</definedName>
    <definedName name="_up8" localSheetId="19">#REF!</definedName>
    <definedName name="_up8" localSheetId="18">#REF!</definedName>
    <definedName name="_up8" localSheetId="17">#REF!</definedName>
    <definedName name="_up8" localSheetId="13">#REF!</definedName>
    <definedName name="_up8" localSheetId="14">#REF!</definedName>
    <definedName name="_up9" localSheetId="24">#REF!</definedName>
    <definedName name="_up9" localSheetId="23">#REF!</definedName>
    <definedName name="_up9" localSheetId="22">#REF!</definedName>
    <definedName name="_up9" localSheetId="21">#REF!</definedName>
    <definedName name="_up9" localSheetId="20">#REF!</definedName>
    <definedName name="_up9" localSheetId="19">#REF!</definedName>
    <definedName name="_up9" localSheetId="18">#REF!</definedName>
    <definedName name="_up9" localSheetId="17">#REF!</definedName>
    <definedName name="_up9" localSheetId="13">#REF!</definedName>
    <definedName name="_up9" localSheetId="14">#REF!</definedName>
    <definedName name="_upb1" localSheetId="24">#REF!</definedName>
    <definedName name="_upb1" localSheetId="23">#REF!</definedName>
    <definedName name="_upb1" localSheetId="22">#REF!</definedName>
    <definedName name="_upb1" localSheetId="21">#REF!</definedName>
    <definedName name="_upb1" localSheetId="20">#REF!</definedName>
    <definedName name="_upb1" localSheetId="19">#REF!</definedName>
    <definedName name="_upb1" localSheetId="18">#REF!</definedName>
    <definedName name="_upb1" localSheetId="17">#REF!</definedName>
    <definedName name="_upb1" localSheetId="13">#REF!</definedName>
    <definedName name="_upb1" localSheetId="14">#REF!</definedName>
    <definedName name="_upb2" localSheetId="24">#REF!</definedName>
    <definedName name="_upb2" localSheetId="23">#REF!</definedName>
    <definedName name="_upb2" localSheetId="22">#REF!</definedName>
    <definedName name="_upb2" localSheetId="21">#REF!</definedName>
    <definedName name="_upb2" localSheetId="20">#REF!</definedName>
    <definedName name="_upb2" localSheetId="19">#REF!</definedName>
    <definedName name="_upb2" localSheetId="18">#REF!</definedName>
    <definedName name="_upb2" localSheetId="17">#REF!</definedName>
    <definedName name="_upb2" localSheetId="13">#REF!</definedName>
    <definedName name="_upb2" localSheetId="14">#REF!</definedName>
    <definedName name="_upb3" localSheetId="24">#REF!</definedName>
    <definedName name="_upb3" localSheetId="23">#REF!</definedName>
    <definedName name="_upb3" localSheetId="22">#REF!</definedName>
    <definedName name="_upb3" localSheetId="21">#REF!</definedName>
    <definedName name="_upb3" localSheetId="20">#REF!</definedName>
    <definedName name="_upb3" localSheetId="19">#REF!</definedName>
    <definedName name="_upb3" localSheetId="18">#REF!</definedName>
    <definedName name="_upb3" localSheetId="17">#REF!</definedName>
    <definedName name="_upb3" localSheetId="13">#REF!</definedName>
    <definedName name="_upb3" localSheetId="14">#REF!</definedName>
    <definedName name="_upb4" localSheetId="24">#REF!</definedName>
    <definedName name="_upb4" localSheetId="23">#REF!</definedName>
    <definedName name="_upb4" localSheetId="22">#REF!</definedName>
    <definedName name="_upb4" localSheetId="21">#REF!</definedName>
    <definedName name="_upb4" localSheetId="20">#REF!</definedName>
    <definedName name="_upb4" localSheetId="19">#REF!</definedName>
    <definedName name="_upb4" localSheetId="18">#REF!</definedName>
    <definedName name="_upb4" localSheetId="17">#REF!</definedName>
    <definedName name="_upb4" localSheetId="13">#REF!</definedName>
    <definedName name="_upb4" localSheetId="14">#REF!</definedName>
    <definedName name="_upj1" localSheetId="24">#REF!</definedName>
    <definedName name="_upj1" localSheetId="23">#REF!</definedName>
    <definedName name="_upj1" localSheetId="22">#REF!</definedName>
    <definedName name="_upj1" localSheetId="21">#REF!</definedName>
    <definedName name="_upj1" localSheetId="20">#REF!</definedName>
    <definedName name="_upj1" localSheetId="19">#REF!</definedName>
    <definedName name="_upj1" localSheetId="18">#REF!</definedName>
    <definedName name="_upj1" localSheetId="17">#REF!</definedName>
    <definedName name="_upj1" localSheetId="13">#REF!</definedName>
    <definedName name="_upj1" localSheetId="14">#REF!</definedName>
    <definedName name="_upj2" localSheetId="24">#REF!</definedName>
    <definedName name="_upj2" localSheetId="23">#REF!</definedName>
    <definedName name="_upj2" localSheetId="22">#REF!</definedName>
    <definedName name="_upj2" localSheetId="21">#REF!</definedName>
    <definedName name="_upj2" localSheetId="20">#REF!</definedName>
    <definedName name="_upj2" localSheetId="19">#REF!</definedName>
    <definedName name="_upj2" localSheetId="18">#REF!</definedName>
    <definedName name="_upj2" localSheetId="17">#REF!</definedName>
    <definedName name="_upj2" localSheetId="13">#REF!</definedName>
    <definedName name="_upj2" localSheetId="14">#REF!</definedName>
    <definedName name="_upj3" localSheetId="24">#REF!</definedName>
    <definedName name="_upj3" localSheetId="23">#REF!</definedName>
    <definedName name="_upj3" localSheetId="22">#REF!</definedName>
    <definedName name="_upj3" localSheetId="21">#REF!</definedName>
    <definedName name="_upj3" localSheetId="20">#REF!</definedName>
    <definedName name="_upj3" localSheetId="19">#REF!</definedName>
    <definedName name="_upj3" localSheetId="18">#REF!</definedName>
    <definedName name="_upj3" localSheetId="17">#REF!</definedName>
    <definedName name="_upj3" localSheetId="13">#REF!</definedName>
    <definedName name="_upj3" localSheetId="14">#REF!</definedName>
    <definedName name="_upj4" localSheetId="24">#REF!</definedName>
    <definedName name="_upj4" localSheetId="23">#REF!</definedName>
    <definedName name="_upj4" localSheetId="22">#REF!</definedName>
    <definedName name="_upj4" localSheetId="21">#REF!</definedName>
    <definedName name="_upj4" localSheetId="20">#REF!</definedName>
    <definedName name="_upj4" localSheetId="19">#REF!</definedName>
    <definedName name="_upj4" localSheetId="18">#REF!</definedName>
    <definedName name="_upj4" localSheetId="17">#REF!</definedName>
    <definedName name="_upj4" localSheetId="13">#REF!</definedName>
    <definedName name="_upj4" localSheetId="14">#REF!</definedName>
    <definedName name="_upj5" localSheetId="24">#REF!</definedName>
    <definedName name="_upj5" localSheetId="23">#REF!</definedName>
    <definedName name="_upj5" localSheetId="22">#REF!</definedName>
    <definedName name="_upj5" localSheetId="21">#REF!</definedName>
    <definedName name="_upj5" localSheetId="20">#REF!</definedName>
    <definedName name="_upj5" localSheetId="19">#REF!</definedName>
    <definedName name="_upj5" localSheetId="18">#REF!</definedName>
    <definedName name="_upj5" localSheetId="17">#REF!</definedName>
    <definedName name="_upj5" localSheetId="13">#REF!</definedName>
    <definedName name="_upj5" localSheetId="14">#REF!</definedName>
    <definedName name="_upj6" localSheetId="24">#REF!</definedName>
    <definedName name="_upj6" localSheetId="23">#REF!</definedName>
    <definedName name="_upj6" localSheetId="22">#REF!</definedName>
    <definedName name="_upj6" localSheetId="21">#REF!</definedName>
    <definedName name="_upj6" localSheetId="20">#REF!</definedName>
    <definedName name="_upj6" localSheetId="19">#REF!</definedName>
    <definedName name="_upj6" localSheetId="18">#REF!</definedName>
    <definedName name="_upj6" localSheetId="17">#REF!</definedName>
    <definedName name="_upj6" localSheetId="13">#REF!</definedName>
    <definedName name="_upj6" localSheetId="14">#REF!</definedName>
    <definedName name="_usd2" localSheetId="5">#REF!</definedName>
    <definedName name="_usd2">#REF!</definedName>
    <definedName name="_utr2" localSheetId="24">#REF!</definedName>
    <definedName name="_utr2" localSheetId="23">#REF!</definedName>
    <definedName name="_utr2" localSheetId="22">#REF!</definedName>
    <definedName name="_utr2" localSheetId="21">#REF!</definedName>
    <definedName name="_utr2" localSheetId="20">#REF!</definedName>
    <definedName name="_utr2" localSheetId="19">#REF!</definedName>
    <definedName name="_utr2" localSheetId="18">#REF!</definedName>
    <definedName name="_utr2" localSheetId="17">#REF!</definedName>
    <definedName name="_utr2" localSheetId="13">#REF!</definedName>
    <definedName name="_utr2" localSheetId="14">#REF!</definedName>
    <definedName name="_utr3" localSheetId="24">#REF!</definedName>
    <definedName name="_utr3" localSheetId="23">#REF!</definedName>
    <definedName name="_utr3" localSheetId="22">#REF!</definedName>
    <definedName name="_utr3" localSheetId="21">#REF!</definedName>
    <definedName name="_utr3" localSheetId="20">#REF!</definedName>
    <definedName name="_utr3" localSheetId="19">#REF!</definedName>
    <definedName name="_utr3" localSheetId="18">#REF!</definedName>
    <definedName name="_utr3" localSheetId="17">#REF!</definedName>
    <definedName name="_utr3" localSheetId="13">#REF!</definedName>
    <definedName name="_utr3" localSheetId="14">#REF!</definedName>
    <definedName name="_uw1" localSheetId="24">#REF!</definedName>
    <definedName name="_uw1" localSheetId="23">#REF!</definedName>
    <definedName name="_uw1" localSheetId="22">#REF!</definedName>
    <definedName name="_uw1" localSheetId="21">#REF!</definedName>
    <definedName name="_uw1" localSheetId="20">#REF!</definedName>
    <definedName name="_uw1" localSheetId="19">#REF!</definedName>
    <definedName name="_uw1" localSheetId="18">#REF!</definedName>
    <definedName name="_uw1" localSheetId="17">#REF!</definedName>
    <definedName name="_uw1" localSheetId="13">#REF!</definedName>
    <definedName name="_uw1" localSheetId="14">#REF!</definedName>
    <definedName name="_uw2" localSheetId="24">#REF!</definedName>
    <definedName name="_uw2" localSheetId="23">#REF!</definedName>
    <definedName name="_uw2" localSheetId="22">#REF!</definedName>
    <definedName name="_uw2" localSheetId="21">#REF!</definedName>
    <definedName name="_uw2" localSheetId="20">#REF!</definedName>
    <definedName name="_uw2" localSheetId="19">#REF!</definedName>
    <definedName name="_uw2" localSheetId="18">#REF!</definedName>
    <definedName name="_uw2" localSheetId="17">#REF!</definedName>
    <definedName name="_uw2" localSheetId="13">#REF!</definedName>
    <definedName name="_uw2" localSheetId="14">#REF!</definedName>
    <definedName name="_uw3" localSheetId="24">#REF!</definedName>
    <definedName name="_uw3" localSheetId="23">#REF!</definedName>
    <definedName name="_uw3" localSheetId="22">#REF!</definedName>
    <definedName name="_uw3" localSheetId="21">#REF!</definedName>
    <definedName name="_uw3" localSheetId="20">#REF!</definedName>
    <definedName name="_uw3" localSheetId="19">#REF!</definedName>
    <definedName name="_uw3" localSheetId="18">#REF!</definedName>
    <definedName name="_uw3" localSheetId="17">#REF!</definedName>
    <definedName name="_uw3" localSheetId="13">#REF!</definedName>
    <definedName name="_uw3" localSheetId="14">#REF!</definedName>
    <definedName name="_uw5" localSheetId="24">#REF!</definedName>
    <definedName name="_uw5" localSheetId="23">#REF!</definedName>
    <definedName name="_uw5" localSheetId="22">#REF!</definedName>
    <definedName name="_uw5" localSheetId="21">#REF!</definedName>
    <definedName name="_uw5" localSheetId="20">#REF!</definedName>
    <definedName name="_uw5" localSheetId="19">#REF!</definedName>
    <definedName name="_uw5" localSheetId="18">#REF!</definedName>
    <definedName name="_uw5" localSheetId="17">#REF!</definedName>
    <definedName name="_uw5" localSheetId="13">#REF!</definedName>
    <definedName name="_uw5" localSheetId="14">#REF!</definedName>
    <definedName name="_uw6" localSheetId="24">#REF!</definedName>
    <definedName name="_uw6" localSheetId="23">#REF!</definedName>
    <definedName name="_uw6" localSheetId="22">#REF!</definedName>
    <definedName name="_uw6" localSheetId="21">#REF!</definedName>
    <definedName name="_uw6" localSheetId="20">#REF!</definedName>
    <definedName name="_uw6" localSheetId="19">#REF!</definedName>
    <definedName name="_uw6" localSheetId="18">#REF!</definedName>
    <definedName name="_uw6" localSheetId="17">#REF!</definedName>
    <definedName name="_uw6" localSheetId="13">#REF!</definedName>
    <definedName name="_uw6" localSheetId="14">#REF!</definedName>
    <definedName name="_uw7" localSheetId="24">#REF!</definedName>
    <definedName name="_uw7" localSheetId="23">#REF!</definedName>
    <definedName name="_uw7" localSheetId="22">#REF!</definedName>
    <definedName name="_uw7" localSheetId="21">#REF!</definedName>
    <definedName name="_uw7" localSheetId="20">#REF!</definedName>
    <definedName name="_uw7" localSheetId="19">#REF!</definedName>
    <definedName name="_uw7" localSheetId="18">#REF!</definedName>
    <definedName name="_uw7" localSheetId="17">#REF!</definedName>
    <definedName name="_uw7" localSheetId="13">#REF!</definedName>
    <definedName name="_uw7" localSheetId="14">#REF!</definedName>
    <definedName name="_uw8" localSheetId="24">#REF!</definedName>
    <definedName name="_uw8" localSheetId="23">#REF!</definedName>
    <definedName name="_uw8" localSheetId="22">#REF!</definedName>
    <definedName name="_uw8" localSheetId="21">#REF!</definedName>
    <definedName name="_uw8" localSheetId="20">#REF!</definedName>
    <definedName name="_uw8" localSheetId="19">#REF!</definedName>
    <definedName name="_uw8" localSheetId="18">#REF!</definedName>
    <definedName name="_uw8" localSheetId="17">#REF!</definedName>
    <definedName name="_uw8" localSheetId="13">#REF!</definedName>
    <definedName name="_uw8" localSheetId="14">#REF!</definedName>
    <definedName name="_VL100" localSheetId="5">#REF!</definedName>
    <definedName name="_VL100">#REF!</definedName>
    <definedName name="_VL200" localSheetId="5">#REF!</definedName>
    <definedName name="_VL200">#REF!</definedName>
    <definedName name="_VL250" localSheetId="5">#REF!</definedName>
    <definedName name="_VL250">#REF!</definedName>
    <definedName name="_vnt100" localSheetId="5">#REF!</definedName>
    <definedName name="_vnt100">#REF!</definedName>
    <definedName name="_vnt40" localSheetId="5">#REF!</definedName>
    <definedName name="_vnt40">#REF!</definedName>
    <definedName name="_vnt50" localSheetId="5">#REF!</definedName>
    <definedName name="_vnt50">#REF!</definedName>
    <definedName name="_vnt80" localSheetId="5">#REF!</definedName>
    <definedName name="_vnt80">#REF!</definedName>
    <definedName name="_W" localSheetId="5">#REF!</definedName>
    <definedName name="_W">#REF!</definedName>
    <definedName name="_wal01" localSheetId="5">#REF!</definedName>
    <definedName name="_wal01">#REF!</definedName>
    <definedName name="_wal02" localSheetId="5">#REF!</definedName>
    <definedName name="_wal02">#REF!</definedName>
    <definedName name="_wal03" localSheetId="5">#REF!</definedName>
    <definedName name="_wal03">#REF!</definedName>
    <definedName name="_wal04" localSheetId="5">#REF!</definedName>
    <definedName name="_wal04">#REF!</definedName>
    <definedName name="_wal05" localSheetId="5">#REF!</definedName>
    <definedName name="_wal05">#REF!</definedName>
    <definedName name="_wal06" localSheetId="5">#REF!</definedName>
    <definedName name="_wal06">#REF!</definedName>
    <definedName name="_wal07" localSheetId="5">#REF!</definedName>
    <definedName name="_wal07">#REF!</definedName>
    <definedName name="_wal08" localSheetId="5">#REF!</definedName>
    <definedName name="_wal08">#REF!</definedName>
    <definedName name="_wal09" localSheetId="5">#REF!</definedName>
    <definedName name="_wal09">#REF!</definedName>
    <definedName name="_wal10" localSheetId="5">#REF!</definedName>
    <definedName name="_wal10">#REF!</definedName>
    <definedName name="_wal100" localSheetId="5">#REF!</definedName>
    <definedName name="_wal100">#REF!</definedName>
    <definedName name="_wal101" localSheetId="5">#REF!</definedName>
    <definedName name="_wal101">#REF!</definedName>
    <definedName name="_wal102" localSheetId="5">#REF!</definedName>
    <definedName name="_wal102">#REF!</definedName>
    <definedName name="_wal103" localSheetId="5">#REF!</definedName>
    <definedName name="_wal103">#REF!</definedName>
    <definedName name="_wal104" localSheetId="5">#REF!</definedName>
    <definedName name="_wal104">#REF!</definedName>
    <definedName name="_wal105" localSheetId="5">#REF!</definedName>
    <definedName name="_wal105">#REF!</definedName>
    <definedName name="_wal106" localSheetId="5">#REF!</definedName>
    <definedName name="_wal106">#REF!</definedName>
    <definedName name="_wal11" localSheetId="5">#REF!</definedName>
    <definedName name="_wal11">#REF!</definedName>
    <definedName name="_wal111" localSheetId="5">#REF!</definedName>
    <definedName name="_wal111">#REF!</definedName>
    <definedName name="_wal12" localSheetId="5">#REF!</definedName>
    <definedName name="_wal12">#REF!</definedName>
    <definedName name="_wal13" localSheetId="5">#REF!</definedName>
    <definedName name="_wal13">#REF!</definedName>
    <definedName name="_wal14" localSheetId="5">#REF!</definedName>
    <definedName name="_wal14">#REF!</definedName>
    <definedName name="_wal15" localSheetId="5">#REF!</definedName>
    <definedName name="_wal15">#REF!</definedName>
    <definedName name="_wal16" localSheetId="5">#REF!</definedName>
    <definedName name="_wal16">#REF!</definedName>
    <definedName name="_wal17" localSheetId="5">#REF!</definedName>
    <definedName name="_wal17">#REF!</definedName>
    <definedName name="_wal18" localSheetId="5">#REF!</definedName>
    <definedName name="_wal18">#REF!</definedName>
    <definedName name="_wal19" localSheetId="5">#REF!</definedName>
    <definedName name="_wal19">#REF!</definedName>
    <definedName name="_wal20" localSheetId="5">#REF!</definedName>
    <definedName name="_wal20">#REF!</definedName>
    <definedName name="_wal21" localSheetId="5">#REF!</definedName>
    <definedName name="_wal21">#REF!</definedName>
    <definedName name="_wal22" localSheetId="5">#REF!</definedName>
    <definedName name="_wal22">#REF!</definedName>
    <definedName name="_wal23" localSheetId="5">#REF!</definedName>
    <definedName name="_wal23">#REF!</definedName>
    <definedName name="_wal24" localSheetId="5">#REF!</definedName>
    <definedName name="_wal24">#REF!</definedName>
    <definedName name="_wal25" localSheetId="5">#REF!</definedName>
    <definedName name="_wal25">#REF!</definedName>
    <definedName name="_wal26" localSheetId="5">#REF!</definedName>
    <definedName name="_wal26">#REF!</definedName>
    <definedName name="_wal27" localSheetId="5">#REF!</definedName>
    <definedName name="_wal27">#REF!</definedName>
    <definedName name="_wal28" localSheetId="5">#REF!</definedName>
    <definedName name="_wal28">#REF!</definedName>
    <definedName name="_wal29" localSheetId="5">#REF!</definedName>
    <definedName name="_wal29">#REF!</definedName>
    <definedName name="_wal30" localSheetId="5">#REF!</definedName>
    <definedName name="_wal30">#REF!</definedName>
    <definedName name="_wal31" localSheetId="5">#REF!</definedName>
    <definedName name="_wal31">#REF!</definedName>
    <definedName name="_wal32" localSheetId="5">#REF!</definedName>
    <definedName name="_wal32">#REF!</definedName>
    <definedName name="_wal33" localSheetId="5">#REF!</definedName>
    <definedName name="_wal33">#REF!</definedName>
    <definedName name="_wal34" localSheetId="5">#REF!</definedName>
    <definedName name="_wal34">#REF!</definedName>
    <definedName name="_wal35" localSheetId="5">#REF!</definedName>
    <definedName name="_wal35">#REF!</definedName>
    <definedName name="_wal36" localSheetId="5">#REF!</definedName>
    <definedName name="_wal36">#REF!</definedName>
    <definedName name="_wal37" localSheetId="5">#REF!</definedName>
    <definedName name="_wal37">#REF!</definedName>
    <definedName name="_wal38" localSheetId="5">#REF!</definedName>
    <definedName name="_wal38">#REF!</definedName>
    <definedName name="_wal39" localSheetId="5">#REF!</definedName>
    <definedName name="_wal39">#REF!</definedName>
    <definedName name="_wal40" localSheetId="5">#REF!</definedName>
    <definedName name="_wal40">#REF!</definedName>
    <definedName name="_wal41" localSheetId="5">#REF!</definedName>
    <definedName name="_wal41">#REF!</definedName>
    <definedName name="_wal42" localSheetId="5">#REF!</definedName>
    <definedName name="_wal42">#REF!</definedName>
    <definedName name="_wal43" localSheetId="5">#REF!</definedName>
    <definedName name="_wal43">#REF!</definedName>
    <definedName name="_wal44" localSheetId="5">#REF!</definedName>
    <definedName name="_wal44">#REF!</definedName>
    <definedName name="_wal45" localSheetId="5">#REF!</definedName>
    <definedName name="_wal45">#REF!</definedName>
    <definedName name="_wal46" localSheetId="5">#REF!</definedName>
    <definedName name="_wal46">#REF!</definedName>
    <definedName name="_wal47" localSheetId="5">#REF!</definedName>
    <definedName name="_wal47">#REF!</definedName>
    <definedName name="_wal48" localSheetId="5">#REF!</definedName>
    <definedName name="_wal48">#REF!</definedName>
    <definedName name="_wal49" localSheetId="5">#REF!</definedName>
    <definedName name="_wal49">#REF!</definedName>
    <definedName name="_wal50" localSheetId="5">#REF!</definedName>
    <definedName name="_wal50">#REF!</definedName>
    <definedName name="_wal51" localSheetId="5">#REF!</definedName>
    <definedName name="_wal51">#REF!</definedName>
    <definedName name="_wal52" localSheetId="5">#REF!</definedName>
    <definedName name="_wal52">#REF!</definedName>
    <definedName name="_wal53" localSheetId="5">#REF!</definedName>
    <definedName name="_wal53">#REF!</definedName>
    <definedName name="_wal54" localSheetId="5">#REF!</definedName>
    <definedName name="_wal54">#REF!</definedName>
    <definedName name="_wal55" localSheetId="5">#REF!</definedName>
    <definedName name="_wal55">#REF!</definedName>
    <definedName name="_wal56" localSheetId="5">#REF!</definedName>
    <definedName name="_wal56">#REF!</definedName>
    <definedName name="_wal57" localSheetId="5">#REF!</definedName>
    <definedName name="_wal57">#REF!</definedName>
    <definedName name="_wal58" localSheetId="5">#REF!</definedName>
    <definedName name="_wal58">#REF!</definedName>
    <definedName name="_wal59" localSheetId="5">#REF!</definedName>
    <definedName name="_wal59">#REF!</definedName>
    <definedName name="_wal60" localSheetId="5">#REF!</definedName>
    <definedName name="_wal60">#REF!</definedName>
    <definedName name="_wal601" localSheetId="5">#REF!</definedName>
    <definedName name="_wal601">#REF!</definedName>
    <definedName name="_wal602" localSheetId="5">#REF!</definedName>
    <definedName name="_wal602">#REF!</definedName>
    <definedName name="_wal61" localSheetId="5">#REF!</definedName>
    <definedName name="_wal61">#REF!</definedName>
    <definedName name="_wal62" localSheetId="5">#REF!</definedName>
    <definedName name="_wal62">#REF!</definedName>
    <definedName name="_wal63" localSheetId="5">#REF!</definedName>
    <definedName name="_wal63">#REF!</definedName>
    <definedName name="_wal64" localSheetId="5">#REF!</definedName>
    <definedName name="_wal64">#REF!</definedName>
    <definedName name="_wal65" localSheetId="5">#REF!</definedName>
    <definedName name="_wal65">#REF!</definedName>
    <definedName name="_wal66" localSheetId="5">#REF!</definedName>
    <definedName name="_wal66">#REF!</definedName>
    <definedName name="_wal67" localSheetId="5">#REF!</definedName>
    <definedName name="_wal67">#REF!</definedName>
    <definedName name="_wal68" localSheetId="5">#REF!</definedName>
    <definedName name="_wal68">#REF!</definedName>
    <definedName name="_wal69" localSheetId="5">#REF!</definedName>
    <definedName name="_wal69">#REF!</definedName>
    <definedName name="_wal70" localSheetId="5">#REF!</definedName>
    <definedName name="_wal70">#REF!</definedName>
    <definedName name="_wal71" localSheetId="5">#REF!</definedName>
    <definedName name="_wal71">#REF!</definedName>
    <definedName name="_wal72" localSheetId="5">#REF!</definedName>
    <definedName name="_wal72">#REF!</definedName>
    <definedName name="_wal73" localSheetId="5">#REF!</definedName>
    <definedName name="_wal73">#REF!</definedName>
    <definedName name="_wal74" localSheetId="5">#REF!</definedName>
    <definedName name="_wal74">#REF!</definedName>
    <definedName name="_wal75" localSheetId="5">#REF!</definedName>
    <definedName name="_wal75">#REF!</definedName>
    <definedName name="_wal76" localSheetId="5">#REF!</definedName>
    <definedName name="_wal76">#REF!</definedName>
    <definedName name="_wal77" localSheetId="5">#REF!</definedName>
    <definedName name="_wal77">#REF!</definedName>
    <definedName name="_wal78" localSheetId="5">#REF!</definedName>
    <definedName name="_wal78">#REF!</definedName>
    <definedName name="_wal79" localSheetId="5">#REF!</definedName>
    <definedName name="_wal79">#REF!</definedName>
    <definedName name="_wal80" localSheetId="5">#REF!</definedName>
    <definedName name="_wal80">#REF!</definedName>
    <definedName name="_wal81" localSheetId="5">#REF!</definedName>
    <definedName name="_wal81">#REF!</definedName>
    <definedName name="_wal82" localSheetId="5">#REF!</definedName>
    <definedName name="_wal82">#REF!</definedName>
    <definedName name="_wal83" localSheetId="5">#REF!</definedName>
    <definedName name="_wal83">#REF!</definedName>
    <definedName name="_wal84" localSheetId="5">#REF!</definedName>
    <definedName name="_wal84">#REF!</definedName>
    <definedName name="_wal85" localSheetId="5">#REF!</definedName>
    <definedName name="_wal85">#REF!</definedName>
    <definedName name="_wal86" localSheetId="5">#REF!</definedName>
    <definedName name="_wal86">#REF!</definedName>
    <definedName name="_wal87" localSheetId="5">#REF!</definedName>
    <definedName name="_wal87">#REF!</definedName>
    <definedName name="_wal88" localSheetId="5">#REF!</definedName>
    <definedName name="_wal88">#REF!</definedName>
    <definedName name="_wal89" localSheetId="5">#REF!</definedName>
    <definedName name="_wal89">#REF!</definedName>
    <definedName name="_wal90" localSheetId="5">#REF!</definedName>
    <definedName name="_wal90">#REF!</definedName>
    <definedName name="_wal91" localSheetId="5">#REF!</definedName>
    <definedName name="_wal91">#REF!</definedName>
    <definedName name="_wal92" localSheetId="5">#REF!</definedName>
    <definedName name="_wal92">#REF!</definedName>
    <definedName name="_wal93" localSheetId="5">#REF!</definedName>
    <definedName name="_wal93">#REF!</definedName>
    <definedName name="_wal94" localSheetId="5">#REF!</definedName>
    <definedName name="_wal94">#REF!</definedName>
    <definedName name="_wal95" localSheetId="5">#REF!</definedName>
    <definedName name="_wal95">#REF!</definedName>
    <definedName name="_wal96" localSheetId="5">#REF!</definedName>
    <definedName name="_wal96">#REF!</definedName>
    <definedName name="_wal97" localSheetId="5">#REF!</definedName>
    <definedName name="_wal97">#REF!</definedName>
    <definedName name="_wal98" localSheetId="5">#REF!</definedName>
    <definedName name="_wal98">#REF!</definedName>
    <definedName name="_wal99" localSheetId="5">#REF!</definedName>
    <definedName name="_wal99">#REF!</definedName>
    <definedName name="_WAS100" localSheetId="5">[5]ANALIS!#REF!</definedName>
    <definedName name="_WAS100">[5]ANALIS!#REF!</definedName>
    <definedName name="_WAS25" localSheetId="5">[5]ANALIS!#REF!</definedName>
    <definedName name="_WAS25">[5]ANALIS!#REF!</definedName>
    <definedName name="_WAS40" localSheetId="5">[5]ANALIS!#REF!</definedName>
    <definedName name="_WAS40">[5]ANALIS!#REF!</definedName>
    <definedName name="_WAS50" localSheetId="5">[5]ANALIS!#REF!</definedName>
    <definedName name="_WAS50">[5]ANALIS!#REF!</definedName>
    <definedName name="_WAS75" localSheetId="5">[5]ANALIS!#REF!</definedName>
    <definedName name="_WAS75">[5]ANALIS!#REF!</definedName>
    <definedName name="_WF32" localSheetId="5">[32]Material!#REF!</definedName>
    <definedName name="_WF32">[32]Material!#REF!</definedName>
    <definedName name="_WF42" localSheetId="5">[32]Material!#REF!</definedName>
    <definedName name="_WF42">[32]Material!#REF!</definedName>
    <definedName name="_wf43" localSheetId="5">[48]Material!#REF!</definedName>
    <definedName name="_wf43">[48]Material!#REF!</definedName>
    <definedName name="_WQ" localSheetId="5">[49]BAG_2!#REF!</definedName>
    <definedName name="_WQ">[49]BAG_2!#REF!</definedName>
    <definedName name="_x" localSheetId="5">[50]Cover!#REF!</definedName>
    <definedName name="_x">[50]Cover!#REF!</definedName>
    <definedName name="a" localSheetId="24">#REF!</definedName>
    <definedName name="a" localSheetId="23">#REF!</definedName>
    <definedName name="a" localSheetId="22">#REF!</definedName>
    <definedName name="a" localSheetId="21">#REF!</definedName>
    <definedName name="a" localSheetId="20">#REF!</definedName>
    <definedName name="a" localSheetId="19">#REF!</definedName>
    <definedName name="a" localSheetId="18">#REF!</definedName>
    <definedName name="a" localSheetId="17">#REF!</definedName>
    <definedName name="a" localSheetId="5">#REF!</definedName>
    <definedName name="a" localSheetId="13">#REF!</definedName>
    <definedName name="a" localSheetId="14">#REF!</definedName>
    <definedName name="a">#REF!</definedName>
    <definedName name="A.1" localSheetId="5">#REF!</definedName>
    <definedName name="A.1">#REF!</definedName>
    <definedName name="A.16" localSheetId="5">#REF!</definedName>
    <definedName name="A.16">#REF!</definedName>
    <definedName name="A.18a" localSheetId="5">#REF!</definedName>
    <definedName name="A.18a">#REF!</definedName>
    <definedName name="A.18b" localSheetId="5">#REF!</definedName>
    <definedName name="A.18b">#REF!</definedName>
    <definedName name="A.364" localSheetId="5">#REF!</definedName>
    <definedName name="A.364">#REF!</definedName>
    <definedName name="A.BETON_K.225">[21]ANALISA!$H$278</definedName>
    <definedName name="A_1" localSheetId="5">#REF!</definedName>
    <definedName name="A_1">#REF!</definedName>
    <definedName name="a_10">'[30]dftr harga'!$E$142</definedName>
    <definedName name="a_100">'[30]dftr harga'!$E$230</definedName>
    <definedName name="a_101">'[30]dftr harga'!$E$231</definedName>
    <definedName name="a_102">'[30]dftr harga'!$E$232</definedName>
    <definedName name="a_103">'[30]dftr harga'!$E$233</definedName>
    <definedName name="a_104">'[30]dftr harga'!$E$234</definedName>
    <definedName name="a_105">'[30]dftr harga'!$E$235</definedName>
    <definedName name="a_106">'[30]dftr harga'!$E$236</definedName>
    <definedName name="a_107">'[30]dftr harga'!$E$237</definedName>
    <definedName name="a_108">'[30]dftr harga'!$E$238</definedName>
    <definedName name="a_109">'[30]dftr harga'!$E$239</definedName>
    <definedName name="a_11">'[30]dftr harga'!$E$143</definedName>
    <definedName name="a_110">'[30]dftr harga'!$E$240</definedName>
    <definedName name="a_12">'[30]dftr harga'!$E$144</definedName>
    <definedName name="a_13">'[30]dftr harga'!$E$145</definedName>
    <definedName name="a_14">'[30]dftr harga'!$E$146</definedName>
    <definedName name="a_15">'[30]dftr harga'!$E$147</definedName>
    <definedName name="a_16">'[30]dftr harga'!$E$148</definedName>
    <definedName name="a_17">'[30]dftr harga'!$E$149</definedName>
    <definedName name="a_18">'[30]dftr harga'!$E$150</definedName>
    <definedName name="a_19">'[30]dftr harga'!$E$151</definedName>
    <definedName name="A_2" localSheetId="5">#REF!</definedName>
    <definedName name="A_2">#REF!</definedName>
    <definedName name="a_20">'[30]dftr harga'!$E$152</definedName>
    <definedName name="a_21">'[30]dftr harga'!$E$153</definedName>
    <definedName name="a_22">'[30]dftr harga'!$E$154</definedName>
    <definedName name="a_23">'[30]dftr harga'!$E$155</definedName>
    <definedName name="a_24">'[30]dftr harga'!$E$156</definedName>
    <definedName name="a_25">'[30]dftr harga'!$E$157</definedName>
    <definedName name="a_26">'[30]dftr harga'!$E$158</definedName>
    <definedName name="a_27">'[30]dftr harga'!$E$159</definedName>
    <definedName name="a_28">'[30]dftr harga'!$E$160</definedName>
    <definedName name="a_29">'[30]dftr harga'!$E$161</definedName>
    <definedName name="a_30">'[30]dftr harga'!$E$162</definedName>
    <definedName name="a_31">'[30]dftr harga'!$E$163</definedName>
    <definedName name="a_32">'[30]dftr harga'!$E$164</definedName>
    <definedName name="a_33">'[30]dftr harga'!$E$165</definedName>
    <definedName name="a_34">'[30]dftr harga'!$E$166</definedName>
    <definedName name="a_35">'[30]dftr harga'!$E$167</definedName>
    <definedName name="a_36">'[30]dftr harga'!$E$168</definedName>
    <definedName name="a_37">'[30]dftr harga'!$E$169</definedName>
    <definedName name="a_38">'[30]dftr harga'!$E$170</definedName>
    <definedName name="a_39">'[30]dftr harga'!$E$171</definedName>
    <definedName name="a_4">'[30]dftr harga'!$E$136</definedName>
    <definedName name="a_40">'[30]dftr harga'!$E$172</definedName>
    <definedName name="a_41">'[30]dftr harga'!$E$173</definedName>
    <definedName name="a_42">'[30]dftr harga'!$E$174</definedName>
    <definedName name="a_43">'[30]dftr harga'!$E$175</definedName>
    <definedName name="a_44">'[30]dftr harga'!$E$176</definedName>
    <definedName name="a_45">'[30]dftr harga'!$E$177</definedName>
    <definedName name="a_46">'[30]dftr harga'!$E$178</definedName>
    <definedName name="a_47">'[30]dftr harga'!$E$179</definedName>
    <definedName name="a_48">'[30]dftr harga'!$E$180</definedName>
    <definedName name="a_49">'[30]dftr harga'!$E$181</definedName>
    <definedName name="a_5">'[30]dftr harga'!$E$137</definedName>
    <definedName name="a_50">'[30]dftr harga'!$E$182</definedName>
    <definedName name="a_51">'[30]dftr harga'!$E$183</definedName>
    <definedName name="a_52">'[30]dftr harga'!$E$184</definedName>
    <definedName name="a_53">'[30]dftr harga'!$E$185</definedName>
    <definedName name="a_54">'[30]dftr harga'!$E$186</definedName>
    <definedName name="a_55">'[30]dftr harga'!$E$187</definedName>
    <definedName name="a_56">'[30]dftr harga'!$E$188</definedName>
    <definedName name="a_57">'[30]dftr harga'!$E$189</definedName>
    <definedName name="a_58">'[30]dftr harga'!$E$190</definedName>
    <definedName name="a_59">'[30]dftr harga'!$E$191</definedName>
    <definedName name="a_6">'[30]dftr harga'!$E$138</definedName>
    <definedName name="a_60">'[30]dftr harga'!$E$192</definedName>
    <definedName name="a_61">'[30]dftr harga'!$E$193</definedName>
    <definedName name="a_62">'[30]dftr harga'!$E$194</definedName>
    <definedName name="a_63">'[30]dftr harga'!$E$195</definedName>
    <definedName name="a_64">'[30]dftr harga'!$E$196</definedName>
    <definedName name="a_65">'[30]dftr harga'!$E$197</definedName>
    <definedName name="a_66" localSheetId="5">'[30]dftr harga'!#REF!</definedName>
    <definedName name="a_66">'[30]dftr harga'!#REF!</definedName>
    <definedName name="a_67">'[30]dftr harga'!$E$198</definedName>
    <definedName name="a_68">'[30]dftr harga'!$E$199</definedName>
    <definedName name="a_69">'[30]dftr harga'!$E$200</definedName>
    <definedName name="a_7">'[30]dftr harga'!$E$139</definedName>
    <definedName name="a_70">'[30]dftr harga'!$E$201</definedName>
    <definedName name="a_71">'[30]dftr harga'!$E$202</definedName>
    <definedName name="a_72">'[30]dftr harga'!$E$203</definedName>
    <definedName name="a_73">'[30]dftr harga'!$E$204</definedName>
    <definedName name="a_74">'[30]dftr harga'!$E$205</definedName>
    <definedName name="a_75">'[30]dftr harga'!$E$206</definedName>
    <definedName name="a_76">'[30]dftr harga'!$E$207</definedName>
    <definedName name="a_77">'[30]dftr harga'!$E$208</definedName>
    <definedName name="a_78">'[30]dftr harga'!$E$209</definedName>
    <definedName name="a_79">'[30]dftr harga'!$E$210</definedName>
    <definedName name="a_8">'[30]dftr harga'!$E$140</definedName>
    <definedName name="a_80">'[30]dftr harga'!$E$211</definedName>
    <definedName name="a_81">'[30]dftr harga'!$E$212</definedName>
    <definedName name="a_82">'[30]dftr harga'!$E$213</definedName>
    <definedName name="a_83">'[30]dftr harga'!$E$214</definedName>
    <definedName name="a_84">'[30]dftr harga'!$E$215</definedName>
    <definedName name="a_85">'[30]dftr harga'!$E$216</definedName>
    <definedName name="a_86">'[30]dftr harga'!$E$217</definedName>
    <definedName name="a_87">'[30]dftr harga'!$E$218</definedName>
    <definedName name="a_88">'[30]dftr harga'!$E$219</definedName>
    <definedName name="a_89">'[30]dftr harga'!$E$220</definedName>
    <definedName name="a_9">'[30]dftr harga'!$E$141</definedName>
    <definedName name="a_90">'[30]dftr harga'!$E$221</definedName>
    <definedName name="a_91">'[30]dftr harga'!$E$222</definedName>
    <definedName name="a_92" localSheetId="5">'[30]dftr harga'!#REF!</definedName>
    <definedName name="a_92">'[30]dftr harga'!#REF!</definedName>
    <definedName name="a_93">'[30]dftr harga'!$E$223</definedName>
    <definedName name="a_94">'[30]dftr harga'!$E$224</definedName>
    <definedName name="a_95">'[30]dftr harga'!$E$225</definedName>
    <definedName name="a_96">'[30]dftr harga'!$E$226</definedName>
    <definedName name="a_98">'[30]dftr harga'!$E$228</definedName>
    <definedName name="a_99">'[30]dftr harga'!$E$229</definedName>
    <definedName name="a_acian">'[30]hrg. sat pek'!$J$1371</definedName>
    <definedName name="a_adre" localSheetId="5">'[30]hrg. sat pek'!#REF!</definedName>
    <definedName name="a_adre">'[30]hrg. sat pek'!#REF!</definedName>
    <definedName name="a_airkerja">'[30]hrg. sat pek'!$J$31</definedName>
    <definedName name="a_atap">'[30]hrg. sat pek'!$J$1263</definedName>
    <definedName name="a_bakcuci">'[30]hrg. sat pek'!$J$1633</definedName>
    <definedName name="a_bakkontrol">'[30]hrg. sat pek'!$J$1738</definedName>
    <definedName name="a_balok" localSheetId="5">'[30]hrg. sat pek'!#REF!</definedName>
    <definedName name="a_balok">'[30]hrg. sat pek'!#REF!</definedName>
    <definedName name="a_balokdinding">'[30]hrg. sat pek'!$J$1161</definedName>
    <definedName name="a_balokkonsol" localSheetId="5">'[30]hrg. sat pek'!#REF!</definedName>
    <definedName name="a_balokkonsol">'[30]hrg. sat pek'!#REF!</definedName>
    <definedName name="a_bekisting_balok">'[30]hrg. sat pek'!$J$190</definedName>
    <definedName name="a_bekisting_kolom">'[30]hrg. sat pek'!$J$176</definedName>
    <definedName name="a_bekisting_plat">'[30]hrg. sat pek'!$J$204</definedName>
    <definedName name="a_bekisting_sloof">'[30]hrg. sat pek'!$J$160</definedName>
    <definedName name="a_betoncor" localSheetId="5">'[30]hrg. sat pek'!#REF!</definedName>
    <definedName name="a_betoncor">'[30]hrg. sat pek'!#REF!</definedName>
    <definedName name="a_bkstg_Pplat">'[30]hrg. sat pek'!$J$235</definedName>
    <definedName name="a_blk_1520">'[30]hrg. sat pek'!$J$688</definedName>
    <definedName name="a_blk_1525">'[30]hrg. sat pek'!$J$705</definedName>
    <definedName name="a_blk_1530">'[30]hrg. sat pek'!$J$722</definedName>
    <definedName name="a_blk_2020">'[30]hrg. sat pek'!$J$739</definedName>
    <definedName name="a_blk_2025">'[30]hrg. sat pek'!$J$757</definedName>
    <definedName name="a_blk_2030">'[30]hrg. sat pek'!$J$774</definedName>
    <definedName name="a_blk_2035">'[30]hrg. sat pek'!$J$791</definedName>
    <definedName name="a_blk_2040">'[30]hrg. sat pek'!$J$808</definedName>
    <definedName name="a_blk_2525">'[30]hrg. sat pek'!$J$825</definedName>
    <definedName name="a_blk_2530">'[30]hrg. sat pek'!$J$842</definedName>
    <definedName name="a_blk_2535">'[30]hrg. sat pek'!$J$859</definedName>
    <definedName name="a_blk_2540">'[30]hrg. sat pek'!$J$876</definedName>
    <definedName name="a_blk_2545">'[30]hrg. sat pek'!$J$893</definedName>
    <definedName name="a_blk_2550">'[30]hrg. sat pek'!$J$910</definedName>
    <definedName name="a_blk_3030">'[30]hrg. sat pek'!$J$927</definedName>
    <definedName name="a_blk_3035">'[30]hrg. sat pek'!$J$944</definedName>
    <definedName name="a_blk_3040">'[30]hrg. sat pek'!$J$962</definedName>
    <definedName name="a_blk_3545">'[30]hrg. sat pek'!$J$979</definedName>
    <definedName name="a_blk_3550">'[30]hrg. sat pek'!$J$996</definedName>
    <definedName name="a_blk_4040">'[30]hrg. sat pek'!$J$1013</definedName>
    <definedName name="a_blk_4045">'[30]hrg. sat pek'!$J$1030</definedName>
    <definedName name="a_blk_4050">'[30]hrg. sat pek'!$J$1047</definedName>
    <definedName name="a_dinding_1_2">'[30]hrg. sat pek'!$J$1130</definedName>
    <definedName name="a_dinding_1_4">'[30]hrg. sat pek'!$J$1115</definedName>
    <definedName name="a_engsel">'[30]hrg. sat pek'!$J$1491</definedName>
    <definedName name="a_floordrain">'[30]hrg. sat pek'!$J$1620</definedName>
    <definedName name="a_galian_2m">'[30]hrg. sat pek'!$J$61</definedName>
    <definedName name="a_galian_3m">'[30]hrg. sat pek'!$J$69</definedName>
    <definedName name="a_galian_cadas">'[30]hrg. sat pek'!$J$85</definedName>
    <definedName name="a_galian_keras">'[30]hrg. sat pek'!$J$77</definedName>
    <definedName name="a_galian_lumpur">'[30]hrg. sat pek'!$J$93</definedName>
    <definedName name="a_galianpondasi">'[30]hrg. sat pek'!$J$53</definedName>
    <definedName name="a_gording">'[30]hrg. sat pek'!$J$1232</definedName>
    <definedName name="a_kabeljaringan" localSheetId="5">'[30]hrg. sat pek'!#REF!</definedName>
    <definedName name="a_kabeljaringan">'[30]hrg. sat pek'!#REF!</definedName>
    <definedName name="a_klm__2040">'[30]hrg. sat pek'!$J$432</definedName>
    <definedName name="a_klm_1515">'[30]hrg. sat pek'!$J$296</definedName>
    <definedName name="a_klm_1520">'[30]hrg. sat pek'!$J$313</definedName>
    <definedName name="a_klm_1525">'[30]hrg. sat pek'!$J$330</definedName>
    <definedName name="a_klm_1530">'[30]hrg. sat pek'!$J$347</definedName>
    <definedName name="a_klm_2020">'[30]hrg. sat pek'!$J$364</definedName>
    <definedName name="a_klm_2025">'[30]hrg. sat pek'!$J$381</definedName>
    <definedName name="a_klm_2030">'[30]hrg. sat pek'!$J$398</definedName>
    <definedName name="a_klm_2035">'[30]hrg. sat pek'!$J$415</definedName>
    <definedName name="a_klm_2525">'[30]hrg. sat pek'!$J$449</definedName>
    <definedName name="a_klm_2530">'[30]hrg. sat pek'!$J$467</definedName>
    <definedName name="a_klm_2535">'[30]hrg. sat pek'!$J$484</definedName>
    <definedName name="a_klm_2540">'[30]hrg. sat pek'!$J$501</definedName>
    <definedName name="a_klm_2545">'[30]hrg. sat pek'!$J$518</definedName>
    <definedName name="a_klm_2550">'[30]hrg. sat pek'!$J$535</definedName>
    <definedName name="a_klm_3030">'[30]hrg. sat pek'!$J$552</definedName>
    <definedName name="a_klm_3035">'[30]hrg. sat pek'!$J$569</definedName>
    <definedName name="a_klm_3040">'[30]hrg. sat pek'!$J$586</definedName>
    <definedName name="a_klm_3545">'[30]hrg. sat pek'!$J$603</definedName>
    <definedName name="a_klm_3550">'[30]hrg. sat pek'!$J$620</definedName>
    <definedName name="a_klm_4045">'[30]hrg. sat pek'!$J$654</definedName>
    <definedName name="a_klm_4050">'[30]hrg. sat pek'!$J$671</definedName>
    <definedName name="a_klm4040">'[30]hrg. sat pek'!$J$637</definedName>
    <definedName name="a_kloset_duduk">'[30]hrg. sat pek'!$J$1606</definedName>
    <definedName name="a_kloset_jongkok">'[30]hrg. sat pek'!$J$1591</definedName>
    <definedName name="a_kolom" localSheetId="5">'[30]hrg. sat pek'!#REF!</definedName>
    <definedName name="a_kolom">'[30]hrg. sat pek'!#REF!</definedName>
    <definedName name="a_kran">'[30]hrg. sat pek'!$J$1708</definedName>
    <definedName name="a_kuda2">'[30]hrg. sat pek'!$J$1175</definedName>
    <definedName name="a_kunci_tanamantik">'[30]hrg. sat pek'!$J$1504</definedName>
    <definedName name="a_kusen_pj">'[30]hrg. sat pek'!$J$1146</definedName>
    <definedName name="a_lampupijar" localSheetId="5">'[30]hrg. sat pek'!#REF!</definedName>
    <definedName name="a_lampupijar">'[30]hrg. sat pek'!#REF!</definedName>
    <definedName name="a_lampuTL" localSheetId="5">'[30]hrg. sat pek'!#REF!</definedName>
    <definedName name="a_lampuTL">'[30]hrg. sat pek'!#REF!</definedName>
    <definedName name="a_lisplafon">'[30]hrg. sat pek'!$J$1327</definedName>
    <definedName name="a_lisplank">'[30]hrg. sat pek'!$J$1205</definedName>
    <definedName name="a_listrik">'[30]hrg. sat pek'!$J$1568</definedName>
    <definedName name="a_loskerja" localSheetId="5">'[30]hrg. sat pek'!#REF!</definedName>
    <definedName name="a_loskerja">'[30]hrg. sat pek'!#REF!</definedName>
    <definedName name="a_MBC" localSheetId="5">'[30]hrg. sat pek'!#REF!</definedName>
    <definedName name="a_MBC">'[30]hrg. sat pek'!#REF!</definedName>
    <definedName name="a_mendempul">'[30]hrg. sat pek'!$J$1518</definedName>
    <definedName name="a_mengecat_kayu">'[30]hrg. sat pek'!$J$1535</definedName>
    <definedName name="a_mengecat_tembok">'[30]hrg. sat pek'!$J$1552</definedName>
    <definedName name="a_pas_kaca_15mm">'[30]hrg. sat pek'!$J$1477</definedName>
    <definedName name="a_pas_keramik20">'[30]hrg. sat pek'!$J$1430</definedName>
    <definedName name="a_pas_keramik33">'[30]hrg. sat pek'!$J$1414</definedName>
    <definedName name="a_pas_pintu">'[30]hrg. sat pek'!$J$1448</definedName>
    <definedName name="a_pasangan_jendela">'[30]hrg. sat pek'!$J$1461</definedName>
    <definedName name="a_pasanganaanstampang">'[30]hrg. sat pek'!$J$129</definedName>
    <definedName name="a_pasanganpondasibatukali">'[30]hrg. sat pek'!$J$143</definedName>
    <definedName name="a_pemadatan">'[30]hrg. sat pek'!$J$109</definedName>
    <definedName name="a_pemasanganbouplank">'[30]hrg. sat pek'!$J$15</definedName>
    <definedName name="a_pembersihanlapangan">'[30]hrg. sat pek'!$J$7</definedName>
    <definedName name="a_pembuatangudang">'[30]hrg. sat pek'!$J$33</definedName>
    <definedName name="a_perabung">'[30]hrg. sat pek'!$J$1277</definedName>
    <definedName name="a_pilar" localSheetId="5">'[30]hrg. sat pek'!#REF!</definedName>
    <definedName name="a_pilar">'[30]hrg. sat pek'!#REF!</definedName>
    <definedName name="a_pipa_1_2dim">'[30]hrg. sat pek'!$J$1694</definedName>
    <definedName name="a_pipa_3_4dim">'[30]hrg. sat pek'!$J$1680</definedName>
    <definedName name="a_pipa_3dim">'[30]hrg. sat pek'!$J$1665</definedName>
    <definedName name="a_pipa_airkotor" localSheetId="5">'[30]hrg. sat pek'!#REF!</definedName>
    <definedName name="a_pipa_airkotor">'[30]hrg. sat pek'!#REF!</definedName>
    <definedName name="a_plafon">'[30]hrg. sat pek'!$J$1312</definedName>
    <definedName name="a_plasteran_1.2">'[30]hrg. sat pek'!$J$1343</definedName>
    <definedName name="a_plasteran_1.4">'[30]hrg. sat pek'!$J$1357</definedName>
    <definedName name="a_plat">'[30]hrg. sat pek'!$J$1064</definedName>
    <definedName name="a_pondasi_plat">'[30]hrg. sat pek'!$J$280</definedName>
    <definedName name="a_rabatbeton">'[30]hrg. sat pek'!$J$1723</definedName>
    <definedName name="a_rangkaatap">'[30]hrg. sat pek'!$J$1190</definedName>
    <definedName name="a_rangkaplafon">'[30]hrg. sat pek'!$J$1297</definedName>
    <definedName name="a_resapan">'[30]hrg. sat pek'!$J$1767</definedName>
    <definedName name="a_ringbalok">'[30]hrg. sat pek'!$J$1080</definedName>
    <definedName name="a_septictank">'[30]hrg. sat pek'!$J$1756</definedName>
    <definedName name="a_sloof">'[30]hrg. sat pek'!$J$263</definedName>
    <definedName name="a_stopkontak" localSheetId="5">'[30]hrg. sat pek'!#REF!</definedName>
    <definedName name="a_stopkontak">'[30]hrg. sat pek'!#REF!</definedName>
    <definedName name="a_talang">'[30]hrg. sat pek'!$J$1246</definedName>
    <definedName name="a_tangga">'[30]hrg. sat pek'!$J$1097</definedName>
    <definedName name="a_turapporslen">'[30]hrg. sat pek'!$J$1383</definedName>
    <definedName name="a_urugankembali">'[30]hrg. sat pek'!$J$101</definedName>
    <definedName name="a_uruganpasir_bwhlantai">'[30]hrg. sat pek'!$J$1401</definedName>
    <definedName name="a_uruganpasir_Pplat" localSheetId="5">'[30]hrg. sat pek'!#REF!</definedName>
    <definedName name="a_uruganpasir_Pplat">'[30]hrg. sat pek'!#REF!</definedName>
    <definedName name="a_uruganpasirbawahpondasi">'[30]hrg. sat pek'!$J$118</definedName>
    <definedName name="a_wastafel">'[30]hrg. sat pek'!$J$1649</definedName>
    <definedName name="a1..2349" localSheetId="5">#REF!</definedName>
    <definedName name="a1..2349">#REF!</definedName>
    <definedName name="A120_" localSheetId="5">#REF!</definedName>
    <definedName name="A120_">#REF!</definedName>
    <definedName name="A35_" localSheetId="5">#REF!</definedName>
    <definedName name="A35_">#REF!</definedName>
    <definedName name="A460." localSheetId="5">#REF!</definedName>
    <definedName name="A460.">#REF!</definedName>
    <definedName name="A50_" localSheetId="5">#REF!</definedName>
    <definedName name="A50_">#REF!</definedName>
    <definedName name="A70_" localSheetId="5">#REF!</definedName>
    <definedName name="A70_">#REF!</definedName>
    <definedName name="A901." localSheetId="5">#REF!</definedName>
    <definedName name="A901.">#REF!</definedName>
    <definedName name="A95_" localSheetId="5">#REF!</definedName>
    <definedName name="A95_">#REF!</definedName>
    <definedName name="AA" localSheetId="5">'[51]daf-3(OK)'!#REF!</definedName>
    <definedName name="AA">'[51]daf-3(OK)'!#REF!</definedName>
    <definedName name="AA_02">'[52]HRG BHN'!$G$13</definedName>
    <definedName name="AA_05" localSheetId="5">#REF!</definedName>
    <definedName name="AA_05">#REF!</definedName>
    <definedName name="aaa">[53]Alat!$AW$11</definedName>
    <definedName name="aaaa">'[54]D6-1b'!$B$237:$L$295</definedName>
    <definedName name="aaaaa" localSheetId="5" hidden="1">[55]villa!#REF!</definedName>
    <definedName name="aaaaa" hidden="1">[55]villa!#REF!</definedName>
    <definedName name="AAAAAAAAA" localSheetId="1" hidden="1">{#N/A,#N/A,FALSE,"REK";#N/A,#N/A,FALSE,"Bq-ARS"}</definedName>
    <definedName name="AAAAAAAAA" localSheetId="5" hidden="1">{#N/A,#N/A,FALSE,"REK";#N/A,#N/A,FALSE,"Bq-ARS"}</definedName>
    <definedName name="AAAAAAAAA" localSheetId="2" hidden="1">{#N/A,#N/A,FALSE,"REK";#N/A,#N/A,FALSE,"Bq-ARS"}</definedName>
    <definedName name="AAAAAAAAA" localSheetId="10" hidden="1">{#N/A,#N/A,FALSE,"REK";#N/A,#N/A,FALSE,"Bq-ARS"}</definedName>
    <definedName name="AAAAAAAAA" localSheetId="7" hidden="1">{#N/A,#N/A,FALSE,"REK";#N/A,#N/A,FALSE,"Bq-ARS"}</definedName>
    <definedName name="AAAAAAAAA" hidden="1">{#N/A,#N/A,FALSE,"REK";#N/A,#N/A,FALSE,"Bq-ARS"}</definedName>
    <definedName name="aaaaaaaaaaaaaaa">[56]Rate!$D$49:$D$73</definedName>
    <definedName name="AAAAAAAAAAAAAAAAA">[57]BAHAN!$A$9:$L$132</definedName>
    <definedName name="aax" localSheetId="5">#REF!</definedName>
    <definedName name="aax">#REF!</definedName>
    <definedName name="ab" localSheetId="5">#REF!</definedName>
    <definedName name="ab">#REF!</definedName>
    <definedName name="ABC" localSheetId="19">[58]!ABC</definedName>
    <definedName name="ABC" localSheetId="18">[58]!ABC</definedName>
    <definedName name="ABC" localSheetId="17">[58]!ABC</definedName>
    <definedName name="ABC" localSheetId="15">[58]!ABC</definedName>
    <definedName name="ABC" localSheetId="16">[58]!ABC</definedName>
    <definedName name="ABC" localSheetId="5">[58]!ABC</definedName>
    <definedName name="ABC" localSheetId="10">[58]!ABC</definedName>
    <definedName name="ABC" localSheetId="9">[58]!ABC</definedName>
    <definedName name="ABC" localSheetId="7">[58]!ABC</definedName>
    <definedName name="ABC">[58]!ABC</definedName>
    <definedName name="abcd" localSheetId="24">#REF!</definedName>
    <definedName name="abcd" localSheetId="23">#REF!</definedName>
    <definedName name="abcd" localSheetId="22">#REF!</definedName>
    <definedName name="abcd" localSheetId="21">#REF!</definedName>
    <definedName name="abcd" localSheetId="20">#REF!</definedName>
    <definedName name="abcd" localSheetId="19">#REF!</definedName>
    <definedName name="abcd" localSheetId="18">#REF!</definedName>
    <definedName name="abcd" localSheetId="17">#REF!</definedName>
    <definedName name="abcd" localSheetId="13">#REF!</definedName>
    <definedName name="abcd" localSheetId="14">#REF!</definedName>
    <definedName name="abch100" localSheetId="5">#REF!</definedName>
    <definedName name="abch100">#REF!</definedName>
    <definedName name="abe" localSheetId="5">[59]Cover!#REF!</definedName>
    <definedName name="abe">[59]Cover!#REF!</definedName>
    <definedName name="aber100" localSheetId="5">#REF!</definedName>
    <definedName name="aber100">#REF!</definedName>
    <definedName name="aber15" localSheetId="5">#REF!</definedName>
    <definedName name="aber15">#REF!</definedName>
    <definedName name="Aber150" localSheetId="5">#REF!</definedName>
    <definedName name="Aber150">#REF!</definedName>
    <definedName name="aber2" localSheetId="5">#REF!</definedName>
    <definedName name="aber2">#REF!</definedName>
    <definedName name="aber20" localSheetId="5">#REF!</definedName>
    <definedName name="aber20">#REF!</definedName>
    <definedName name="aber25" localSheetId="5">#REF!</definedName>
    <definedName name="aber25">#REF!</definedName>
    <definedName name="aber32" localSheetId="5">#REF!</definedName>
    <definedName name="aber32">#REF!</definedName>
    <definedName name="aber4" localSheetId="5">#REF!</definedName>
    <definedName name="aber4">#REF!</definedName>
    <definedName name="aber40" localSheetId="5">#REF!</definedName>
    <definedName name="aber40">#REF!</definedName>
    <definedName name="aber50" localSheetId="5">#REF!</definedName>
    <definedName name="aber50">#REF!</definedName>
    <definedName name="Aber6" localSheetId="5">#REF!</definedName>
    <definedName name="Aber6">#REF!</definedName>
    <definedName name="aber80" localSheetId="5">#REF!</definedName>
    <definedName name="aber80">#REF!</definedName>
    <definedName name="aberf100" localSheetId="5">#REF!</definedName>
    <definedName name="aberf100">#REF!</definedName>
    <definedName name="aberf150" localSheetId="5">#REF!</definedName>
    <definedName name="aberf150">#REF!</definedName>
    <definedName name="aberf4" localSheetId="5">#REF!</definedName>
    <definedName name="aberf4">#REF!</definedName>
    <definedName name="aberf6" localSheetId="5">#REF!</definedName>
    <definedName name="aberf6">#REF!</definedName>
    <definedName name="aberf80" localSheetId="5">#REF!</definedName>
    <definedName name="aberf80">#REF!</definedName>
    <definedName name="abfj100" localSheetId="5">#REF!</definedName>
    <definedName name="abfj100">#REF!</definedName>
    <definedName name="abfj150" localSheetId="5">#REF!</definedName>
    <definedName name="abfj150">#REF!</definedName>
    <definedName name="abfj40" localSheetId="5">#REF!</definedName>
    <definedName name="abfj40">#REF!</definedName>
    <definedName name="abfj50" localSheetId="5">#REF!</definedName>
    <definedName name="abfj50">#REF!</definedName>
    <definedName name="abfl40" localSheetId="5">#REF!</definedName>
    <definedName name="abfl40">#REF!</definedName>
    <definedName name="abft100" localSheetId="5">#REF!</definedName>
    <definedName name="abft100">#REF!</definedName>
    <definedName name="abft150" localSheetId="5">#REF!</definedName>
    <definedName name="abft150">#REF!</definedName>
    <definedName name="abft50" localSheetId="5">#REF!</definedName>
    <definedName name="abft50">#REF!</definedName>
    <definedName name="abfv100" localSheetId="5">#REF!</definedName>
    <definedName name="abfv100">#REF!</definedName>
    <definedName name="abfv150" localSheetId="5">#REF!</definedName>
    <definedName name="abfv150">#REF!</definedName>
    <definedName name="abfv50" localSheetId="5">#REF!</definedName>
    <definedName name="abfv50">#REF!</definedName>
    <definedName name="abfv80" localSheetId="5">#REF!</definedName>
    <definedName name="abfv80">#REF!</definedName>
    <definedName name="abgv100" localSheetId="5">#REF!</definedName>
    <definedName name="abgv100">#REF!</definedName>
    <definedName name="abgv150" localSheetId="5">#REF!</definedName>
    <definedName name="abgv150">#REF!</definedName>
    <definedName name="abgv20" localSheetId="5">#REF!</definedName>
    <definedName name="abgv20">#REF!</definedName>
    <definedName name="abgv32" localSheetId="5">#REF!</definedName>
    <definedName name="abgv32">#REF!</definedName>
    <definedName name="abgv40" localSheetId="5">#REF!</definedName>
    <definedName name="abgv40">#REF!</definedName>
    <definedName name="abgv50" localSheetId="5">#REF!</definedName>
    <definedName name="abgv50">#REF!</definedName>
    <definedName name="abka15" localSheetId="5">#REF!</definedName>
    <definedName name="abka15">#REF!</definedName>
    <definedName name="abpg" localSheetId="5">#REF!</definedName>
    <definedName name="abpg">#REF!</definedName>
    <definedName name="ABS" localSheetId="5">#REF!</definedName>
    <definedName name="ABS">#REF!</definedName>
    <definedName name="abwl" localSheetId="5">#REF!</definedName>
    <definedName name="abwl">#REF!</definedName>
    <definedName name="ABX" localSheetId="5">#REF!</definedName>
    <definedName name="ABX">#REF!</definedName>
    <definedName name="AC" localSheetId="5">'[51]daf-3(OK)'!#REF!</definedName>
    <definedName name="AC">'[51]daf-3(OK)'!#REF!</definedName>
    <definedName name="AC_DG" localSheetId="5">#REF!</definedName>
    <definedName name="AC_DG">#REF!</definedName>
    <definedName name="AC_EG" localSheetId="5">#REF!</definedName>
    <definedName name="AC_EG">#REF!</definedName>
    <definedName name="AC_FAG" localSheetId="5">#REF!</definedName>
    <definedName name="AC_FAG">#REF!</definedName>
    <definedName name="AC_FD" localSheetId="5">#REF!</definedName>
    <definedName name="AC_FD">#REF!</definedName>
    <definedName name="AC_FLEXIBLE" localSheetId="5">#REF!</definedName>
    <definedName name="AC_FLEXIBLE">#REF!</definedName>
    <definedName name="AC_MVD" localSheetId="5">#REF!</definedName>
    <definedName name="AC_MVD">#REF!</definedName>
    <definedName name="AC_PVC" localSheetId="5">#REF!</definedName>
    <definedName name="AC_PVC">#REF!</definedName>
    <definedName name="AC_RAG" localSheetId="5">#REF!</definedName>
    <definedName name="AC_RAG">#REF!</definedName>
    <definedName name="AC_SAD" localSheetId="5">#REF!</definedName>
    <definedName name="AC_SAD">#REF!</definedName>
    <definedName name="AC_VBALANCE" localSheetId="5">#REF!</definedName>
    <definedName name="AC_VBALANCE">#REF!</definedName>
    <definedName name="AC_VCHECK" localSheetId="5">#REF!</definedName>
    <definedName name="AC_VCHECK">#REF!</definedName>
    <definedName name="AC_VFLEXIBLE" localSheetId="5">#REF!</definedName>
    <definedName name="AC_VFLEXIBLE">#REF!</definedName>
    <definedName name="AC_VGATE" localSheetId="5">#REF!</definedName>
    <definedName name="AC_VGATE">#REF!</definedName>
    <definedName name="AC_VSTRAINER" localSheetId="5">#REF!</definedName>
    <definedName name="AC_VSTRAINER">#REF!</definedName>
    <definedName name="AC_VTHREE_Y" localSheetId="5">#REF!</definedName>
    <definedName name="AC_VTHREE_Y">#REF!</definedName>
    <definedName name="AC120_" localSheetId="5">#REF!</definedName>
    <definedName name="AC120_">#REF!</definedName>
    <definedName name="AC35_" localSheetId="5">#REF!</definedName>
    <definedName name="AC35_">#REF!</definedName>
    <definedName name="AC50_" localSheetId="5">#REF!</definedName>
    <definedName name="AC50_">#REF!</definedName>
    <definedName name="AC70_" localSheetId="5">#REF!</definedName>
    <definedName name="AC70_">#REF!</definedName>
    <definedName name="AC95_" localSheetId="5">#REF!</definedName>
    <definedName name="AC95_">#REF!</definedName>
    <definedName name="ACBC">[33]analisa!$G$1385</definedName>
    <definedName name="acc">[60]MAPP!$F$12</definedName>
    <definedName name="Acces" localSheetId="5">#REF!</definedName>
    <definedName name="Acces">#REF!</definedName>
    <definedName name="accesoriessteelpipe" localSheetId="5">#REF!</definedName>
    <definedName name="accesoriessteelpipe">#REF!</definedName>
    <definedName name="ACCPNL" localSheetId="5">#REF!</definedName>
    <definedName name="ACCPNL">#REF!</definedName>
    <definedName name="acetelynt" localSheetId="5">'[61]harga lama'!#REF!</definedName>
    <definedName name="acetelynt">'[61]harga lama'!#REF!</definedName>
    <definedName name="acian" localSheetId="5">#REF!</definedName>
    <definedName name="acian">#REF!</definedName>
    <definedName name="ACWC">[33]analisa!$G$1327</definedName>
    <definedName name="ACX" localSheetId="5">#REF!</definedName>
    <definedName name="ACX">#REF!</definedName>
    <definedName name="AD" localSheetId="5">'[51]daf-3(OK)'!#REF!</definedName>
    <definedName name="AD">'[51]daf-3(OK)'!#REF!</definedName>
    <definedName name="ada" localSheetId="13">#REF!</definedName>
    <definedName name="addakwah" localSheetId="5">#REF!</definedName>
    <definedName name="addakwah">#REF!</definedName>
    <definedName name="addfill" localSheetId="5">#REF!</definedName>
    <definedName name="addfill">#REF!</definedName>
    <definedName name="ADDR">#N/A</definedName>
    <definedName name="Address" localSheetId="5">#REF!</definedName>
    <definedName name="Address">#REF!</definedName>
    <definedName name="adf" localSheetId="5">#REF!</definedName>
    <definedName name="adf">#REF!</definedName>
    <definedName name="ADX" localSheetId="5">#REF!</definedName>
    <definedName name="ADX">#REF!</definedName>
    <definedName name="AE" localSheetId="5">'[51]daf-3(OK)'!#REF!</definedName>
    <definedName name="AE">'[51]daf-3(OK)'!#REF!</definedName>
    <definedName name="AF" localSheetId="5">'[51]daf-3(OK)'!#REF!</definedName>
    <definedName name="AF">'[51]daf-3(OK)'!#REF!</definedName>
    <definedName name="aff" localSheetId="5">#REF!</definedName>
    <definedName name="aff">#REF!</definedName>
    <definedName name="AG" localSheetId="5">'[51]daf-3(OK)'!#REF!</definedName>
    <definedName name="AG">'[51]daf-3(OK)'!#REF!</definedName>
    <definedName name="ag142X42" localSheetId="5">[29]chitimc!#REF!</definedName>
    <definedName name="ag142X42">[29]chitimc!#REF!</definedName>
    <definedName name="ag267N59" localSheetId="5">[29]chitimc!#REF!</definedName>
    <definedName name="ag267N59">[29]chitimc!#REF!</definedName>
    <definedName name="AggA">[33]analisa!$G$1119</definedName>
    <definedName name="AggB">[33]analisa!$G$1174</definedName>
    <definedName name="agregat">'[62]HB '!$F$52</definedName>
    <definedName name="agregat_1" localSheetId="5">[63]HB!#REF!</definedName>
    <definedName name="agregat_1">[63]HB!#REF!</definedName>
    <definedName name="AGREGAT_A" hidden="1">'[64]Agregat Halus &amp; Kasar'!$I$12:$I$20</definedName>
    <definedName name="AGST04" localSheetId="1" hidden="1">{#N/A,#N/A,FALSE,"REK";#N/A,#N/A,FALSE,"Bq-ARS"}</definedName>
    <definedName name="AGST04" localSheetId="5" hidden="1">{#N/A,#N/A,FALSE,"REK";#N/A,#N/A,FALSE,"Bq-ARS"}</definedName>
    <definedName name="AGST04" localSheetId="2" hidden="1">{#N/A,#N/A,FALSE,"REK";#N/A,#N/A,FALSE,"Bq-ARS"}</definedName>
    <definedName name="AGST04" localSheetId="10" hidden="1">{#N/A,#N/A,FALSE,"REK";#N/A,#N/A,FALSE,"Bq-ARS"}</definedName>
    <definedName name="AGST04" localSheetId="7" hidden="1">{#N/A,#N/A,FALSE,"REK";#N/A,#N/A,FALSE,"Bq-ARS"}</definedName>
    <definedName name="AGST04" hidden="1">{#N/A,#N/A,FALSE,"REK";#N/A,#N/A,FALSE,"Bq-ARS"}</definedName>
    <definedName name="AH" localSheetId="5">'[51]daf-3(OK)'!#REF!</definedName>
    <definedName name="AH">'[51]daf-3(OK)'!#REF!</definedName>
    <definedName name="ahaha" hidden="1">[65]U_PRICE!$I$1697:$I$2149</definedName>
    <definedName name="ahrd100" localSheetId="5">#REF!</definedName>
    <definedName name="ahrd100">#REF!</definedName>
    <definedName name="ahrd150" localSheetId="5">#REF!</definedName>
    <definedName name="ahrd150">#REF!</definedName>
    <definedName name="ahs" localSheetId="5">#REF!</definedName>
    <definedName name="ahs">#REF!</definedName>
    <definedName name="AHS.Rev1">'[66]BQ-E20-02(Rp)'!$B$14:$I$230</definedName>
    <definedName name="ahuf100" localSheetId="5">#REF!</definedName>
    <definedName name="ahuf100">#REF!</definedName>
    <definedName name="ahuf150" localSheetId="5">#REF!</definedName>
    <definedName name="ahuf150">#REF!</definedName>
    <definedName name="ahuf150ahuf150" localSheetId="5">#REF!</definedName>
    <definedName name="ahuf150ahuf150">#REF!</definedName>
    <definedName name="AI" localSheetId="5">'[51]daf-3(OK)'!#REF!</definedName>
    <definedName name="AI">'[51]daf-3(OK)'!#REF!</definedName>
    <definedName name="Air">[21]BAHAN!$E$43</definedName>
    <definedName name="aircompressor" localSheetId="5">#REF!</definedName>
    <definedName name="aircompressor">#REF!</definedName>
    <definedName name="aircompressor14" localSheetId="5">#REF!</definedName>
    <definedName name="aircompressor14">#REF!</definedName>
    <definedName name="aircompressor750" localSheetId="5">#REF!</definedName>
    <definedName name="aircompressor750">#REF!</definedName>
    <definedName name="airhose2" localSheetId="5">#REF!</definedName>
    <definedName name="airhose2">#REF!</definedName>
    <definedName name="airhose3" localSheetId="5">#REF!</definedName>
    <definedName name="airhose3">#REF!</definedName>
    <definedName name="airphone" localSheetId="5">#REF!</definedName>
    <definedName name="airphone">#REF!</definedName>
    <definedName name="AIRVALVE">[67]RAB!$AJ$45</definedName>
    <definedName name="AJ" localSheetId="5">'[51]daf-3(OK)'!#REF!</definedName>
    <definedName name="AJ">'[51]daf-3(OK)'!#REF!</definedName>
    <definedName name="AK" localSheetId="5">'[51]daf-3(OK)'!#REF!</definedName>
    <definedName name="AK">'[51]daf-3(OK)'!#REF!</definedName>
    <definedName name="akco100" localSheetId="5">#REF!</definedName>
    <definedName name="akco100">#REF!</definedName>
    <definedName name="akco150" localSheetId="5">#REF!</definedName>
    <definedName name="akco150">#REF!</definedName>
    <definedName name="akco80" localSheetId="5">#REF!</definedName>
    <definedName name="akco80">#REF!</definedName>
    <definedName name="akfd50" localSheetId="5">#REF!</definedName>
    <definedName name="akfd50">#REF!</definedName>
    <definedName name="akfj100" localSheetId="5">#REF!</definedName>
    <definedName name="akfj100">#REF!</definedName>
    <definedName name="akgv100" localSheetId="5">#REF!</definedName>
    <definedName name="akgv100">#REF!</definedName>
    <definedName name="akgv80" localSheetId="5">#REF!</definedName>
    <definedName name="akgv80">#REF!</definedName>
    <definedName name="ako" localSheetId="5">#REF!</definedName>
    <definedName name="ako">#REF!</definedName>
    <definedName name="akof100" localSheetId="5">#REF!</definedName>
    <definedName name="akof100">#REF!</definedName>
    <definedName name="akof150" localSheetId="5">#REF!</definedName>
    <definedName name="akof150">#REF!</definedName>
    <definedName name="akof4" localSheetId="5">#REF!</definedName>
    <definedName name="akof4">#REF!</definedName>
    <definedName name="akof6" localSheetId="5">#REF!</definedName>
    <definedName name="akof6">#REF!</definedName>
    <definedName name="akof80" localSheetId="5">#REF!</definedName>
    <definedName name="akof80">#REF!</definedName>
    <definedName name="akofl80" localSheetId="5">#REF!</definedName>
    <definedName name="akofl80">#REF!</definedName>
    <definedName name="akogv100" localSheetId="5">#REF!</definedName>
    <definedName name="akogv100">#REF!</definedName>
    <definedName name="akogv80" localSheetId="5">#REF!</definedName>
    <definedName name="akogv80">#REF!</definedName>
    <definedName name="AKT">'[68]bahan '!$B$158</definedName>
    <definedName name="AL" localSheetId="5">[69]Bahan!#REF!</definedName>
    <definedName name="AL">[69]Bahan!#REF!</definedName>
    <definedName name="alalat" localSheetId="5">'[70]Equipment f CW'!#REF!</definedName>
    <definedName name="alalat">'[70]Equipment f CW'!#REF!</definedName>
    <definedName name="Alamat_kontraktor">'[71]Data FORMAL'!$C$16</definedName>
    <definedName name="Alat">[72]Komponen!$J$7:$M$56</definedName>
    <definedName name="alat1" localSheetId="5">'[73]HARGA ALAT'!#REF!</definedName>
    <definedName name="alat1">'[73]HARGA ALAT'!#REF!</definedName>
    <definedName name="alatbantu" localSheetId="5">'[61]harga lama'!#REF!</definedName>
    <definedName name="alatbantu">'[61]harga lama'!#REF!</definedName>
    <definedName name="AlatR0">'[74]Analisa.Hourly (print)'!$A$1:$AR$87</definedName>
    <definedName name="AlatResume">[74]Alat!$A$1:$L$144</definedName>
    <definedName name="ALATUTAMA" localSheetId="5">#REF!</definedName>
    <definedName name="ALATUTAMA">#REF!</definedName>
    <definedName name="alb">[72]K210!$I$18</definedName>
    <definedName name="albidayah" localSheetId="5">#REF!</definedName>
    <definedName name="albidayah">#REF!</definedName>
    <definedName name="alfajar" localSheetId="5">#REF!</definedName>
    <definedName name="alfajar">#REF!</definedName>
    <definedName name="alhidayah" localSheetId="5">#REF!</definedName>
    <definedName name="alhidayah">#REF!</definedName>
    <definedName name="alhidayah2" localSheetId="5">#REF!</definedName>
    <definedName name="alhidayah2">#REF!</definedName>
    <definedName name="alikhlas" localSheetId="5">#REF!</definedName>
    <definedName name="alikhlas">#REF!</definedName>
    <definedName name="alkhoer" localSheetId="5">#REF!</definedName>
    <definedName name="alkhoer">#REF!</definedName>
    <definedName name="ALL" localSheetId="5">#REF!</definedName>
    <definedName name="ALL">#REF!</definedName>
    <definedName name="almat" localSheetId="5">'[70]Material f CW'!#REF!</definedName>
    <definedName name="almat">'[70]Material f CW'!#REF!</definedName>
    <definedName name="alooo">#N/A</definedName>
    <definedName name="alt">[75]Harsat!$E$7</definedName>
    <definedName name="aluminiumfoil">'[76]Harga Satuan'!$G$66</definedName>
    <definedName name="ALVO" localSheetId="5">[32]Material!#REF!</definedName>
    <definedName name="ALVO">[32]Material!#REF!</definedName>
    <definedName name="AM" localSheetId="5">'[51]daf-3(OK)'!#REF!</definedName>
    <definedName name="AM">'[51]daf-3(OK)'!#REF!</definedName>
    <definedName name="amgrout54">'[76]Harga Satuan'!$G$28</definedName>
    <definedName name="ami" localSheetId="5">[39]GAS!#REF!</definedName>
    <definedName name="ami">[39]GAS!#REF!</definedName>
    <definedName name="AMP" localSheetId="5">#REF!</definedName>
    <definedName name="AMP">#REF!</definedName>
    <definedName name="ampelas" localSheetId="5">#REF!</definedName>
    <definedName name="ampelas">#REF!</definedName>
    <definedName name="amplas" localSheetId="5">#REF!</definedName>
    <definedName name="amplas">#REF!</definedName>
    <definedName name="AN" localSheetId="5">'[51]daf-3(OK)'!#REF!</definedName>
    <definedName name="AN">'[51]daf-3(OK)'!#REF!</definedName>
    <definedName name="an.01" localSheetId="5">#REF!</definedName>
    <definedName name="an.01">#REF!</definedName>
    <definedName name="an.02" localSheetId="5">#REF!</definedName>
    <definedName name="an.02">#REF!</definedName>
    <definedName name="an.03" localSheetId="5">#REF!</definedName>
    <definedName name="an.03">#REF!</definedName>
    <definedName name="an.03a" localSheetId="5">#REF!</definedName>
    <definedName name="an.03a">#REF!</definedName>
    <definedName name="an.04" localSheetId="5">#REF!</definedName>
    <definedName name="an.04">#REF!</definedName>
    <definedName name="an.05" localSheetId="5">#REF!</definedName>
    <definedName name="an.05">#REF!</definedName>
    <definedName name="an.05a" localSheetId="5">#REF!</definedName>
    <definedName name="an.05a">#REF!</definedName>
    <definedName name="an.06" localSheetId="5">#REF!</definedName>
    <definedName name="an.06">#REF!</definedName>
    <definedName name="an.06a" localSheetId="5">#REF!</definedName>
    <definedName name="an.06a">#REF!</definedName>
    <definedName name="an.07" localSheetId="5">#REF!</definedName>
    <definedName name="an.07">#REF!</definedName>
    <definedName name="an.08" localSheetId="5">#REF!</definedName>
    <definedName name="an.08">#REF!</definedName>
    <definedName name="an.09" localSheetId="5">#REF!</definedName>
    <definedName name="an.09">#REF!</definedName>
    <definedName name="AN.10" localSheetId="5">#REF!</definedName>
    <definedName name="AN.10">#REF!</definedName>
    <definedName name="AN.11" localSheetId="5">#REF!</definedName>
    <definedName name="AN.11">#REF!</definedName>
    <definedName name="AN.12" localSheetId="5">#REF!</definedName>
    <definedName name="AN.12">#REF!</definedName>
    <definedName name="AN.13" localSheetId="5">#REF!</definedName>
    <definedName name="AN.13">#REF!</definedName>
    <definedName name="AN.14" localSheetId="5">#REF!</definedName>
    <definedName name="AN.14">#REF!</definedName>
    <definedName name="AN_ADUKAN_BETON_K250">[21]ANALISA!$H$235</definedName>
    <definedName name="AN_BEKISTING_DINDING">[21]ANALISA!$H$359</definedName>
    <definedName name="AN_BEKISTING_KOLOM">[21]ANALISA!$H$307</definedName>
    <definedName name="AN_BEKISTING_PLAT_LANTAI">[21]ANALISA!$H$341</definedName>
    <definedName name="AN_BEKISTING_TANGGA">[21]ANALISA!$H$376</definedName>
    <definedName name="AN_BESI_BETON_PER_KG">[21]ANALISA!$H$279</definedName>
    <definedName name="AN_BETON_1_2_3">[21]ANALISA!$H$156</definedName>
    <definedName name="AN_BETON_TUMBUK_1_3_5">[21]ANALISA!$H$170</definedName>
    <definedName name="AN_GALIAN_TANAH_1m">[21]ANALISA!$H$104</definedName>
    <definedName name="AN_PAGAR_SENG_PENGAMAN">[21]ANALISA!$H$64</definedName>
    <definedName name="AN_PEK">'[77]An. Pekerjaan'!$B$7:$G$1512</definedName>
    <definedName name="AN_PEK2">'[77]Daftar Pekerjaan'!$B$4:$E$114</definedName>
    <definedName name="AN_PLAT_TANGGA_TEBAL_15">[21]ANALISA!$H$505</definedName>
    <definedName name="AN_PLESTERAN_1_3">[21]ANALISA!$H$204</definedName>
    <definedName name="AN_PONDASI_BATUKALI_1_3">[21]ANALISA!$H$434</definedName>
    <definedName name="AN_URUGAN_PASIR">[21]ANALISA!$H$132</definedName>
    <definedName name="AN_URUGAN_TANAH_DGN_ALAT">[21]ANALISA!$H$96</definedName>
    <definedName name="AN_URUGAN_TANAH_KEMBALI">[21]ANALISA!$H$112</definedName>
    <definedName name="ANADC" localSheetId="5">#REF!</definedName>
    <definedName name="ANADC">#REF!</definedName>
    <definedName name="ANAKMC" localSheetId="5">#REF!</definedName>
    <definedName name="ANAKMC">#REF!</definedName>
    <definedName name="ANAL">#N/A</definedName>
    <definedName name="Anal.D">[74]D!$M:$P</definedName>
    <definedName name="Anal.E" localSheetId="5">#REF!</definedName>
    <definedName name="Anal.E">#REF!</definedName>
    <definedName name="Anal.F" localSheetId="5">#REF!</definedName>
    <definedName name="Anal.F">#REF!</definedName>
    <definedName name="Anal.G">[74]F!$M$2:$R$1660</definedName>
    <definedName name="Anal.Grout">[74]G!$M$1:$R$750</definedName>
    <definedName name="Anal.H" localSheetId="5">#REF!</definedName>
    <definedName name="Anal.H">#REF!</definedName>
    <definedName name="Anal.I" localSheetId="5">#REF!</definedName>
    <definedName name="Anal.I">#REF!</definedName>
    <definedName name="Anal.Longsor" localSheetId="5">#REF!</definedName>
    <definedName name="Anal.Longsor">#REF!</definedName>
    <definedName name="Anal.Turbin" localSheetId="5">#REF!</definedName>
    <definedName name="Anal.Turbin">#REF!</definedName>
    <definedName name="ANALAN" localSheetId="5">#REF!</definedName>
    <definedName name="ANALAN">#REF!</definedName>
    <definedName name="ANALISA" localSheetId="5">#REF!</definedName>
    <definedName name="ANALISA">#REF!</definedName>
    <definedName name="Analisa1" localSheetId="5">#REF!</definedName>
    <definedName name="Analisa1">#REF!</definedName>
    <definedName name="analisa10">'[78]Analisa HSP'!$U$51</definedName>
    <definedName name="Analisa101A">[79]Sheet1!$U$51</definedName>
    <definedName name="Analisa101B">[79]Sheet1!$U$231</definedName>
    <definedName name="Analisa101C">[79]Sheet1!$U$410</definedName>
    <definedName name="Analisa101D">[79]Sheet1!$U$589</definedName>
    <definedName name="Analisa101E">[79]Sheet1!$U$768</definedName>
    <definedName name="ANALOGO" localSheetId="5">#REF!</definedName>
    <definedName name="ANALOGO">#REF!</definedName>
    <definedName name="ANASEL" localSheetId="5">#REF!</definedName>
    <definedName name="ANASEL">#REF!</definedName>
    <definedName name="ANAYOL" localSheetId="5">#REF!</definedName>
    <definedName name="ANAYOL">#REF!</definedName>
    <definedName name="Anchor_space" localSheetId="5">#REF!</definedName>
    <definedName name="Anchor_space">#REF!</definedName>
    <definedName name="Anchor_space_2" localSheetId="5">#REF!</definedName>
    <definedName name="Anchor_space_2">#REF!</definedName>
    <definedName name="anchorbar25" localSheetId="5">#REF!</definedName>
    <definedName name="anchorbar25">#REF!</definedName>
    <definedName name="anchorpin" localSheetId="5">#REF!</definedName>
    <definedName name="anchorpin">#REF!</definedName>
    <definedName name="AnConW">[80]AnConW!$A:$IV</definedName>
    <definedName name="AnEarthW">[80]AnEarthW!$A:$IV</definedName>
    <definedName name="anfo" localSheetId="5">#REF!</definedName>
    <definedName name="anfo">#REF!</definedName>
    <definedName name="ANGKA2">[81]rumus!$F$15:$G$24</definedName>
    <definedName name="angkor" localSheetId="5">#REF!</definedName>
    <definedName name="angkor">#REF!</definedName>
    <definedName name="angkur12" localSheetId="5">#REF!</definedName>
    <definedName name="angkur12">#REF!</definedName>
    <definedName name="angkur15" localSheetId="5">#REF!</definedName>
    <definedName name="angkur15">#REF!</definedName>
    <definedName name="angkur19" localSheetId="5">#REF!</definedName>
    <definedName name="angkur19">#REF!</definedName>
    <definedName name="anker" localSheetId="5">[34]bahan!#REF!</definedName>
    <definedName name="anker">[34]bahan!#REF!</definedName>
    <definedName name="ANLDASAR" localSheetId="5">#REF!</definedName>
    <definedName name="ANLDASAR">#REF!</definedName>
    <definedName name="anlisa10">'[78]Analisa HSP'!$U$231</definedName>
    <definedName name="ANLSAT" localSheetId="5">#REF!</definedName>
    <definedName name="ANLSAT">#REF!</definedName>
    <definedName name="ANTIRAYAP" localSheetId="5">#REF!</definedName>
    <definedName name="ANTIRAYAP">#REF!</definedName>
    <definedName name="AO" localSheetId="5">'[51]daf-3(OK)'!#REF!</definedName>
    <definedName name="AO">'[51]daf-3(OK)'!#REF!</definedName>
    <definedName name="AP" localSheetId="5">'[51]daf-3(OK)'!#REF!</definedName>
    <definedName name="AP">'[51]daf-3(OK)'!#REF!</definedName>
    <definedName name="APK">'[68]bahan '!$B$167</definedName>
    <definedName name="App">#N/A</definedName>
    <definedName name="aproval">#N/A</definedName>
    <definedName name="AQ" localSheetId="5">'[51]daf-3(OK)'!#REF!</definedName>
    <definedName name="AQ">'[51]daf-3(OK)'!#REF!</definedName>
    <definedName name="AR" localSheetId="5">'[51]daf-3(OK)'!#REF!</definedName>
    <definedName name="AR">'[51]daf-3(OK)'!#REF!</definedName>
    <definedName name="arde" localSheetId="5">#REF!</definedName>
    <definedName name="arde">#REF!</definedName>
    <definedName name="AREA" localSheetId="5">#REF!</definedName>
    <definedName name="AREA">#REF!</definedName>
    <definedName name="Armature" localSheetId="5">#REF!</definedName>
    <definedName name="Armature">#REF!</definedName>
    <definedName name="armcod100" localSheetId="5">#REF!</definedName>
    <definedName name="armcod100">#REF!</definedName>
    <definedName name="arsitek" localSheetId="5">#REF!</definedName>
    <definedName name="arsitek">#REF!</definedName>
    <definedName name="artdinding1" localSheetId="5">#REF!</definedName>
    <definedName name="artdinding1">#REF!</definedName>
    <definedName name="ARTDINDING2" localSheetId="5">#REF!</definedName>
    <definedName name="ARTDINDING2">#REF!</definedName>
    <definedName name="artdinding3" localSheetId="5">#REF!</definedName>
    <definedName name="artdinding3">#REF!</definedName>
    <definedName name="artkusenpintu1" localSheetId="5">#REF!</definedName>
    <definedName name="artkusenpintu1">#REF!</definedName>
    <definedName name="ARTKUSENPINTU2" localSheetId="5">#REF!</definedName>
    <definedName name="ARTKUSENPINTU2">#REF!</definedName>
    <definedName name="artkusenpintu3" localSheetId="5">#REF!</definedName>
    <definedName name="artkusenpintu3">#REF!</definedName>
    <definedName name="artlantai1" localSheetId="5">#REF!</definedName>
    <definedName name="artlantai1">#REF!</definedName>
    <definedName name="ARTLANTAI2" localSheetId="5">#REF!</definedName>
    <definedName name="ARTLANTAI2">#REF!</definedName>
    <definedName name="ARTLANTAI3" localSheetId="5">#REF!</definedName>
    <definedName name="ARTLANTAI3">#REF!</definedName>
    <definedName name="artpengecatan1" localSheetId="5">#REF!</definedName>
    <definedName name="artpengecatan1">#REF!</definedName>
    <definedName name="artpengecatan2" localSheetId="5">#REF!</definedName>
    <definedName name="artpengecatan2">#REF!</definedName>
    <definedName name="artpengecatan3" localSheetId="5">#REF!</definedName>
    <definedName name="artpengecatan3">#REF!</definedName>
    <definedName name="artperlengkapan1" localSheetId="5">#REF!</definedName>
    <definedName name="artperlengkapan1">#REF!</definedName>
    <definedName name="artperlengkapan2" localSheetId="5">#REF!</definedName>
    <definedName name="artperlengkapan2">#REF!</definedName>
    <definedName name="artperlengkapan3" localSheetId="5">#REF!</definedName>
    <definedName name="artperlengkapan3">#REF!</definedName>
    <definedName name="artplafond1" localSheetId="5">#REF!</definedName>
    <definedName name="artplafond1">#REF!</definedName>
    <definedName name="artplafond2" localSheetId="5">#REF!</definedName>
    <definedName name="artplafond2">#REF!</definedName>
    <definedName name="artplafond3" localSheetId="5">#REF!</definedName>
    <definedName name="artplafond3">#REF!</definedName>
    <definedName name="artsanitair1" localSheetId="5">#REF!</definedName>
    <definedName name="artsanitair1">#REF!</definedName>
    <definedName name="artsanitair2" localSheetId="5">#REF!</definedName>
    <definedName name="artsanitair2">#REF!</definedName>
    <definedName name="artsanitair3" localSheetId="5">#REF!</definedName>
    <definedName name="artsanitair3">#REF!</definedName>
    <definedName name="as" localSheetId="1" hidden="1">{#N/A,#N/A,FALSE,"Chi tiÆt"}</definedName>
    <definedName name="as" localSheetId="5" hidden="1">{#N/A,#N/A,FALSE,"Chi tiÆt"}</definedName>
    <definedName name="as" localSheetId="2" hidden="1">{#N/A,#N/A,FALSE,"Chi tiÆt"}</definedName>
    <definedName name="as" localSheetId="10" hidden="1">{#N/A,#N/A,FALSE,"Chi tiÆt"}</definedName>
    <definedName name="as" localSheetId="7" hidden="1">{#N/A,#N/A,FALSE,"Chi tiÆt"}</definedName>
    <definedName name="as" hidden="1">{#N/A,#N/A,FALSE,"Chi tiÆt"}</definedName>
    <definedName name="asad" localSheetId="5">#REF!</definedName>
    <definedName name="asad">#REF!</definedName>
    <definedName name="asbes" localSheetId="5">'[82]HB '!#REF!</definedName>
    <definedName name="asbes">'[82]HB '!#REF!</definedName>
    <definedName name="asbes_1" localSheetId="5">[63]HB!#REF!</definedName>
    <definedName name="asbes_1">[63]HB!#REF!</definedName>
    <definedName name="asbesemen" localSheetId="5">#REF!</definedName>
    <definedName name="asbesemen">#REF!</definedName>
    <definedName name="asbesgel" localSheetId="5">#REF!</definedName>
    <definedName name="asbesgel">#REF!</definedName>
    <definedName name="ASD" localSheetId="1">#REF!</definedName>
    <definedName name="ASD" localSheetId="5">#REF!</definedName>
    <definedName name="ASD" localSheetId="2">#REF!</definedName>
    <definedName name="ASD" localSheetId="10">#REF!</definedName>
    <definedName name="ASD" localSheetId="7">#REF!</definedName>
    <definedName name="asd">#REF!</definedName>
    <definedName name="ASDASD" localSheetId="5">#REF!</definedName>
    <definedName name="ASDASD">#REF!</definedName>
    <definedName name="Asdat" localSheetId="5">'[82]HB '!#REF!</definedName>
    <definedName name="Asdat">'[82]HB '!#REF!</definedName>
    <definedName name="Asdat_1" localSheetId="5">[63]HB!#REF!</definedName>
    <definedName name="Asdat_1">[63]HB!#REF!</definedName>
    <definedName name="asgel" localSheetId="5">'[61]harga lama'!#REF!</definedName>
    <definedName name="asgel">'[61]harga lama'!#REF!</definedName>
    <definedName name="asgel5" localSheetId="5">#REF!</definedName>
    <definedName name="asgel5">#REF!</definedName>
    <definedName name="asgel5mm" localSheetId="5">'[82]HB '!#REF!</definedName>
    <definedName name="asgel5mm">'[82]HB '!#REF!</definedName>
    <definedName name="asgel5mm_1" localSheetId="5">[63]HB!#REF!</definedName>
    <definedName name="asgel5mm_1">[63]HB!#REF!</definedName>
    <definedName name="asgel6" localSheetId="5">#REF!</definedName>
    <definedName name="asgel6">#REF!</definedName>
    <definedName name="asgel6mm">'[62]HB '!$F$9</definedName>
    <definedName name="asgel6mm_1" localSheetId="5">[63]HB!#REF!</definedName>
    <definedName name="asgel6mm_1">[63]HB!#REF!</definedName>
    <definedName name="asiana">[75]Harsat!$E$6</definedName>
    <definedName name="asopr">[83]UPAH!$H$19</definedName>
    <definedName name="aspal" localSheetId="5">'[61]harga lama'!#REF!</definedName>
    <definedName name="aspal">'[61]harga lama'!#REF!</definedName>
    <definedName name="aspalf" localSheetId="5">#REF!</definedName>
    <definedName name="aspalf">#REF!</definedName>
    <definedName name="Asphalt" localSheetId="5">'[61]harga lama'!#REF!</definedName>
    <definedName name="Asphalt">'[61]harga lama'!#REF!</definedName>
    <definedName name="ASSASUL" localSheetId="5">#REF!</definedName>
    <definedName name="ASSASUL">#REF!</definedName>
    <definedName name="aswung4mm">'[62]HB '!$F$10</definedName>
    <definedName name="aswung4mm_1" localSheetId="5">[63]HB!#REF!</definedName>
    <definedName name="aswung4mm_1">[63]HB!#REF!</definedName>
    <definedName name="aswung5mm" localSheetId="5">'[82]HB '!#REF!</definedName>
    <definedName name="aswung5mm">'[82]HB '!#REF!</definedName>
    <definedName name="aswung5mm_1" localSheetId="5">[63]HB!#REF!</definedName>
    <definedName name="aswung5mm_1">[63]HB!#REF!</definedName>
    <definedName name="ATAP" localSheetId="5">#REF!</definedName>
    <definedName name="ATAP">#REF!</definedName>
    <definedName name="atapmetal">'[76]Harga Satuan'!$G$65</definedName>
    <definedName name="ATC">'[68]bahan '!$B$162</definedName>
    <definedName name="ATK">'[68]bahan '!$B$160</definedName>
    <definedName name="ATSAMF" localSheetId="5">#REF!</definedName>
    <definedName name="ATSAMF">#REF!</definedName>
    <definedName name="Aus" localSheetId="5">#REF!</definedName>
    <definedName name="Aus">#REF!</definedName>
    <definedName name="avaur" localSheetId="5">#REF!</definedName>
    <definedName name="avaur">#REF!</definedName>
    <definedName name="avaur_1" localSheetId="5">[63]HB!#REF!</definedName>
    <definedName name="avaur_1">[63]HB!#REF!</definedName>
    <definedName name="ayub" localSheetId="1">HAJIME:OWARI</definedName>
    <definedName name="ayub" localSheetId="5">'ANALISA_BONGKAR DAN CLEANIN (2)'!HAJIME:'ANALISA_BONGKAR DAN CLEANIN (2)'!OWARI</definedName>
    <definedName name="ayub" localSheetId="2">HAJIME:OWARI</definedName>
    <definedName name="ayub" localSheetId="10">[0]!HAJIME:[0]!OWARI</definedName>
    <definedName name="ayub" localSheetId="7">[0]!HAJIME:[0]!OWARI</definedName>
    <definedName name="ayub">HAJIME:OWARI</definedName>
    <definedName name="B" localSheetId="5">#REF!</definedName>
    <definedName name="B">#REF!</definedName>
    <definedName name="B." localSheetId="5">#REF!</definedName>
    <definedName name="B.">#REF!</definedName>
    <definedName name="b.duct" localSheetId="5">'[84]Traf&amp;Genst'!#REF!</definedName>
    <definedName name="b.duct">'[84]Traf&amp;Genst'!#REF!</definedName>
    <definedName name="B.SARI" localSheetId="5">[34]analisa!#REF!</definedName>
    <definedName name="B.SARI">[34]analisa!#REF!</definedName>
    <definedName name="B_1" localSheetId="5">#REF!</definedName>
    <definedName name="B_1">#REF!</definedName>
    <definedName name="b_240" localSheetId="5">'[29]THPDMoi  (2)'!#REF!</definedName>
    <definedName name="b_240">'[29]THPDMoi  (2)'!#REF!</definedName>
    <definedName name="b_280" localSheetId="5">'[29]THPDMoi  (2)'!#REF!</definedName>
    <definedName name="b_280">'[29]THPDMoi  (2)'!#REF!</definedName>
    <definedName name="b_320" localSheetId="5">'[29]THPDMoi  (2)'!#REF!</definedName>
    <definedName name="b_320">'[29]THPDMoi  (2)'!#REF!</definedName>
    <definedName name="BA" localSheetId="5">#REF!</definedName>
    <definedName name="BA">#REF!</definedName>
    <definedName name="babyroller" localSheetId="5">#REF!</definedName>
    <definedName name="babyroller">#REF!</definedName>
    <definedName name="Backfill">[33]analisa!$G$847</definedName>
    <definedName name="BAGIAN_1" localSheetId="5">#REF!</definedName>
    <definedName name="BAGIAN_1">#REF!</definedName>
    <definedName name="BAHAN">[85]BAHAN!$A$9:$L$60</definedName>
    <definedName name="BAHAN?">'[86]Harsat Bahan'!$A$4:$E$312</definedName>
    <definedName name="BAHAN1">[87]BAHAN!$A$8:$J$77</definedName>
    <definedName name="bajaprofil" localSheetId="5">'[61]harga lama'!#REF!</definedName>
    <definedName name="bajaprofil">'[61]harga lama'!#REF!</definedName>
    <definedName name="bajatulangpolos" localSheetId="5">#REF!</definedName>
    <definedName name="bajatulangpolos">#REF!</definedName>
    <definedName name="bakcp" localSheetId="5">[34]analisa!#REF!</definedName>
    <definedName name="bakcp">[34]analisa!#REF!</definedName>
    <definedName name="bakcuci">'[76]Harga Satuan'!$G$107</definedName>
    <definedName name="bakkm" localSheetId="5">[34]bahan!#REF!</definedName>
    <definedName name="bakkm">[34]bahan!#REF!</definedName>
    <definedName name="BAKKTR" localSheetId="5">[5]ANALIS!#REF!</definedName>
    <definedName name="BAKKTR">[5]ANALIS!#REF!</definedName>
    <definedName name="bakmandi">'[62]HB '!$F$160</definedName>
    <definedName name="bakmandi_1" localSheetId="5">[63]HB!#REF!</definedName>
    <definedName name="bakmandi_1">[63]HB!#REF!</definedName>
    <definedName name="baktraso" localSheetId="5">#REF!</definedName>
    <definedName name="baktraso">#REF!</definedName>
    <definedName name="balai">'[71]Data FORMAL'!$C$1</definedName>
    <definedName name="balok" localSheetId="5">#REF!</definedName>
    <definedName name="balok">#REF!</definedName>
    <definedName name="balok225" localSheetId="5">#REF!</definedName>
    <definedName name="balok225">#REF!</definedName>
    <definedName name="bangciti" localSheetId="5">'[29]dongia (2)'!#REF!</definedName>
    <definedName name="bangciti">'[29]dongia (2)'!#REF!</definedName>
    <definedName name="bar" localSheetId="5">#REF!</definedName>
    <definedName name="bar">#REF!</definedName>
    <definedName name="basaom" localSheetId="5">#REF!</definedName>
    <definedName name="basaom">#REF!</definedName>
    <definedName name="basdim" localSheetId="5">#REF!</definedName>
    <definedName name="basdim">#REF!</definedName>
    <definedName name="basdoc" localSheetId="5">#REF!</definedName>
    <definedName name="basdoc">#REF!</definedName>
    <definedName name="base" localSheetId="5">#REF!</definedName>
    <definedName name="base">#REF!</definedName>
    <definedName name="basfs" localSheetId="5">#REF!</definedName>
    <definedName name="basfs">#REF!</definedName>
    <definedName name="basi" localSheetId="5">#REF!</definedName>
    <definedName name="basi">#REF!</definedName>
    <definedName name="basitc" localSheetId="5">#REF!</definedName>
    <definedName name="basitc">#REF!</definedName>
    <definedName name="basrtu" localSheetId="5">#REF!</definedName>
    <definedName name="basrtu">#REF!</definedName>
    <definedName name="bastw" localSheetId="5">#REF!</definedName>
    <definedName name="bastw">#REF!</definedName>
    <definedName name="bata" localSheetId="5">#REF!</definedName>
    <definedName name="bata">#REF!</definedName>
    <definedName name="bata_1" localSheetId="5">[63]HB!#REF!</definedName>
    <definedName name="bata_1">[63]HB!#REF!</definedName>
    <definedName name="Bata_merah_bakar_kelas_I">[21]BAHAN!$E$48</definedName>
    <definedName name="bata1212">'[76]Harga Satuan'!$G$12</definedName>
    <definedName name="bata1214">'[76]Harga Satuan'!$G$13</definedName>
    <definedName name="batacob" localSheetId="5">[34]bahan!#REF!</definedName>
    <definedName name="batacob">[34]bahan!#REF!</definedName>
    <definedName name="batako" localSheetId="5">#REF!</definedName>
    <definedName name="batako">#REF!</definedName>
    <definedName name="batamerah" localSheetId="5">[34]analisa!#REF!</definedName>
    <definedName name="batamerah">[34]analisa!#REF!</definedName>
    <definedName name="batu">[88]Harsat!$G$26</definedName>
    <definedName name="Batu_belah_pondasi">[22]BAHAN!$E$18</definedName>
    <definedName name="Batu_Koral_Beton_Kali">[21]BAHAN!$E$28</definedName>
    <definedName name="Batu_pecah_mesin_10_15">[21]BAHAN!$E$26</definedName>
    <definedName name="Batu_Templek">[21]BAHAN!$E$29</definedName>
    <definedName name="batu15" localSheetId="5">'[61]harga lama'!#REF!</definedName>
    <definedName name="batu15">'[61]harga lama'!#REF!</definedName>
    <definedName name="batu15kg" localSheetId="5">'[61]harga lama'!#REF!</definedName>
    <definedName name="batu15kg">'[61]harga lama'!#REF!</definedName>
    <definedName name="batu20" localSheetId="5">'[61]harga lama'!#REF!</definedName>
    <definedName name="batu20">'[61]harga lama'!#REF!</definedName>
    <definedName name="batu23" localSheetId="5">'[61]harga lama'!#REF!</definedName>
    <definedName name="batu23">'[61]harga lama'!#REF!</definedName>
    <definedName name="batu40kg" localSheetId="5">'[61]harga lama'!#REF!</definedName>
    <definedName name="batu40kg">'[61]harga lama'!#REF!</definedName>
    <definedName name="batu57" localSheetId="5">'[61]harga lama'!#REF!</definedName>
    <definedName name="batu57">'[61]harga lama'!#REF!</definedName>
    <definedName name="batubat" localSheetId="5">#REF!</definedName>
    <definedName name="batubat">#REF!</definedName>
    <definedName name="batubel" localSheetId="5">#REF!</definedName>
    <definedName name="batubel">#REF!</definedName>
    <definedName name="BATUBELAH" localSheetId="5">[89]Bhn!#REF!</definedName>
    <definedName name="BATUBELAH">[89]Bhn!#REF!</definedName>
    <definedName name="BATUKALI" localSheetId="5">[89]Bhn!#REF!</definedName>
    <definedName name="BATUKALI">[89]Bhn!#REF!</definedName>
    <definedName name="batupecah" localSheetId="5">'[61]harga lama'!#REF!</definedName>
    <definedName name="batupecah">'[61]harga lama'!#REF!</definedName>
    <definedName name="bautasb" localSheetId="5">#REF!</definedName>
    <definedName name="bautasb">#REF!</definedName>
    <definedName name="bautbgl" localSheetId="5">#REF!</definedName>
    <definedName name="bautbgl">#REF!</definedName>
    <definedName name="BAX" localSheetId="5">#REF!</definedName>
    <definedName name="BAX">#REF!</definedName>
    <definedName name="BB" localSheetId="5">[34]analisa!#REF!</definedName>
    <definedName name="BB">[34]analisa!#REF!</definedName>
    <definedName name="BB_05">'[52]HRG BHN'!$G$46</definedName>
    <definedName name="bbasbes" localSheetId="5">#REF!</definedName>
    <definedName name="bbasbes">#REF!</definedName>
    <definedName name="bbbb">'[54]D6-1b'!$B$355:$L$413</definedName>
    <definedName name="bbbbb" localSheetId="5">#REF!</definedName>
    <definedName name="bbbbb">#REF!</definedName>
    <definedName name="bbgsgt" localSheetId="5">[34]bahan!#REF!</definedName>
    <definedName name="bbgsgt">[34]bahan!#REF!</definedName>
    <definedName name="bbsplt" localSheetId="5">[34]bahan!#REF!</definedName>
    <definedName name="bbsplt">[34]bahan!#REF!</definedName>
    <definedName name="BBX" localSheetId="5">#REF!</definedName>
    <definedName name="BBX">#REF!</definedName>
    <definedName name="bcor" localSheetId="5">#REF!</definedName>
    <definedName name="bcor">#REF!</definedName>
    <definedName name="BCX" localSheetId="5">#REF!</definedName>
    <definedName name="BCX">#REF!</definedName>
    <definedName name="bdht15nc" localSheetId="5">[29]gtrinh!#REF!</definedName>
    <definedName name="bdht15nc">[29]gtrinh!#REF!</definedName>
    <definedName name="bdht15vl" localSheetId="5">[29]gtrinh!#REF!</definedName>
    <definedName name="bdht15vl">[29]gtrinh!#REF!</definedName>
    <definedName name="bdht25nc" localSheetId="5">[29]gtrinh!#REF!</definedName>
    <definedName name="bdht25nc">[29]gtrinh!#REF!</definedName>
    <definedName name="bdht25vl" localSheetId="5">[29]gtrinh!#REF!</definedName>
    <definedName name="bdht25vl">[29]gtrinh!#REF!</definedName>
    <definedName name="bdht325nc" localSheetId="5">[29]gtrinh!#REF!</definedName>
    <definedName name="bdht325nc">[29]gtrinh!#REF!</definedName>
    <definedName name="bdht325vl" localSheetId="5">[29]gtrinh!#REF!</definedName>
    <definedName name="bdht325vl">[29]gtrinh!#REF!</definedName>
    <definedName name="bdia6" localSheetId="5">#REF!</definedName>
    <definedName name="bdia6">#REF!</definedName>
    <definedName name="BEBE" localSheetId="5">#REF!</definedName>
    <definedName name="BEBE">#REF!</definedName>
    <definedName name="bebre" localSheetId="5">[59]Cover!#REF!</definedName>
    <definedName name="bebre">[59]Cover!#REF!</definedName>
    <definedName name="bek_b" localSheetId="5">#REF!</definedName>
    <definedName name="bek_b">#REF!</definedName>
    <definedName name="bek_d" localSheetId="5">#REF!</definedName>
    <definedName name="bek_d">#REF!</definedName>
    <definedName name="bek_k" localSheetId="5">#REF!</definedName>
    <definedName name="bek_k">#REF!</definedName>
    <definedName name="bek_l" localSheetId="5">#REF!</definedName>
    <definedName name="bek_l">#REF!</definedName>
    <definedName name="bek_pc" localSheetId="5">#REF!</definedName>
    <definedName name="bek_pc">#REF!</definedName>
    <definedName name="BEKAS" localSheetId="5">#REF!</definedName>
    <definedName name="BEKAS">#REF!</definedName>
    <definedName name="bekism" localSheetId="5">[34]analisa!#REF!</definedName>
    <definedName name="bekism">[34]analisa!#REF!</definedName>
    <definedName name="bekisp" localSheetId="5">[34]analisa!#REF!</definedName>
    <definedName name="bekisp">[34]analisa!#REF!</definedName>
    <definedName name="bekisting" localSheetId="5">#REF!</definedName>
    <definedName name="bekisting">#REF!</definedName>
    <definedName name="bel" localSheetId="5">#REF!</definedName>
    <definedName name="bel">#REF!</definedName>
    <definedName name="BEN" localSheetId="5">#REF!</definedName>
    <definedName name="BEN">#REF!</definedName>
    <definedName name="BEND90S50">[11]DAF.HRG!$W$24</definedName>
    <definedName name="bendrat" localSheetId="5">#REF!</definedName>
    <definedName name="bendrat">#REF!</definedName>
    <definedName name="bendrat_1" localSheetId="5">[63]HB!#REF!</definedName>
    <definedName name="bendrat_1">[63]HB!#REF!</definedName>
    <definedName name="bersih" localSheetId="5">[34]satuan!#REF!</definedName>
    <definedName name="bersih">[34]satuan!#REF!</definedName>
    <definedName name="BERSIHLAP" localSheetId="5">'[90]1.Neo_pbersih-lap'!#REF!</definedName>
    <definedName name="BERSIHLAP">'[90]1.Neo_pbersih-lap'!#REF!</definedName>
    <definedName name="besi">[88]Harsat!$G$28</definedName>
    <definedName name="Besi_baja_beton_U_24__polos">[21]BAHAN!$E$55</definedName>
    <definedName name="Besi_baja_WF">[21]BAHAN!$E$57</definedName>
    <definedName name="besi24" localSheetId="5">[34]analisa!#REF!</definedName>
    <definedName name="besi24">[34]analisa!#REF!</definedName>
    <definedName name="besi39" localSheetId="5">[34]analisa!#REF!</definedName>
    <definedName name="besi39">[34]analisa!#REF!</definedName>
    <definedName name="besibeton" localSheetId="5">[91]ANALISA!#REF!</definedName>
    <definedName name="besibeton">[91]ANALISA!#REF!</definedName>
    <definedName name="betagum" localSheetId="5">#REF!</definedName>
    <definedName name="betagum">#REF!</definedName>
    <definedName name="BETON" localSheetId="5">#REF!</definedName>
    <definedName name="BETON">#REF!</definedName>
    <definedName name="beton_bertulang">'[92]BETON BERTULANG '!$A$1:$AW$155</definedName>
    <definedName name="beton123" localSheetId="5">[91]ANALISA!#REF!</definedName>
    <definedName name="beton123">[91]ANALISA!#REF!</definedName>
    <definedName name="betoncor" localSheetId="5">[34]analisa!#REF!</definedName>
    <definedName name="betoncor">[34]analisa!#REF!</definedName>
    <definedName name="betonu24" localSheetId="5">#REF!</definedName>
    <definedName name="betonu24">#REF!</definedName>
    <definedName name="bgbgl" localSheetId="5">[34]bahan!#REF!</definedName>
    <definedName name="bgbgl">[34]bahan!#REF!</definedName>
    <definedName name="bgkrbekisting" localSheetId="5">[91]ANALISA!#REF!</definedName>
    <definedName name="bgkrbekisting">[91]ANALISA!#REF!</definedName>
    <definedName name="bgsgl" localSheetId="5">[34]bahan!#REF!</definedName>
    <definedName name="bgsgl">[34]bahan!#REF!</definedName>
    <definedName name="bgsgt" localSheetId="5">[34]bahan!#REF!</definedName>
    <definedName name="bgsgt">[34]bahan!#REF!</definedName>
    <definedName name="BH" localSheetId="5">#REF!</definedName>
    <definedName name="BH">#REF!</definedName>
    <definedName name="bhn" localSheetId="5">#REF!</definedName>
    <definedName name="bhn">#REF!</definedName>
    <definedName name="Bhn.As">'[45]BAR SCREEN'!$J$4</definedName>
    <definedName name="BHN13B1" localSheetId="5">#REF!</definedName>
    <definedName name="BHN13B1">#REF!</definedName>
    <definedName name="BHNKCM" localSheetId="5">#REF!</definedName>
    <definedName name="BHNKCM">#REF!</definedName>
    <definedName name="BHNPAP" localSheetId="5">#REF!</definedName>
    <definedName name="BHNPAP">#REF!</definedName>
    <definedName name="BHNRY" localSheetId="5">#REF!</definedName>
    <definedName name="BHNRY">#REF!</definedName>
    <definedName name="BHNTAL" localSheetId="5">#REF!</definedName>
    <definedName name="BHNTAL">#REF!</definedName>
    <definedName name="BHNTB" localSheetId="5">#REF!</definedName>
    <definedName name="BHNTB">#REF!</definedName>
    <definedName name="BHNTN" localSheetId="5">#REF!</definedName>
    <definedName name="BHNTN">#REF!</definedName>
    <definedName name="BhnUmum">'[45]H. Dasar'!$I$4</definedName>
    <definedName name="BIALANG">[93]BIALANG!$C$11:$BC$1704</definedName>
    <definedName name="biaya">#N/A</definedName>
    <definedName name="bilik" localSheetId="5">#REF!</definedName>
    <definedName name="bilik">#REF!</definedName>
    <definedName name="binjai.xls" localSheetId="5" hidden="1">[94]H.Satuan!#REF!</definedName>
    <definedName name="binjai.xls" hidden="1">[94]H.Satuan!#REF!</definedName>
    <definedName name="bitmetalcrown46" localSheetId="5">#REF!</definedName>
    <definedName name="bitmetalcrown46">#REF!</definedName>
    <definedName name="bitumenrubber" localSheetId="5">#REF!</definedName>
    <definedName name="bitumenrubber">#REF!</definedName>
    <definedName name="BJ" localSheetId="5">#REF!</definedName>
    <definedName name="BJ">#REF!</definedName>
    <definedName name="BJ.KONS">[11]DAF.HRG!$I$38</definedName>
    <definedName name="BJLS" localSheetId="5">#REF!</definedName>
    <definedName name="BJLS">#REF!</definedName>
    <definedName name="BJLS_ISL" localSheetId="5">#REF!</definedName>
    <definedName name="BJLS_ISL">#REF!</definedName>
    <definedName name="BJLS_ISL_DLM" localSheetId="5">#REF!</definedName>
    <definedName name="BJLS_ISL_DLM">#REF!</definedName>
    <definedName name="BJLS_NON_ISL" localSheetId="5">#REF!</definedName>
    <definedName name="BJLS_NON_ISL">#REF!</definedName>
    <definedName name="BJLS_PLENUM" localSheetId="5">#REF!</definedName>
    <definedName name="BJLS_PLENUM">#REF!</definedName>
    <definedName name="bjls22_3x6" localSheetId="5">#REF!</definedName>
    <definedName name="bjls22_3x6">#REF!</definedName>
    <definedName name="bjls24_3x6" localSheetId="5">#REF!</definedName>
    <definedName name="bjls24_3x6">#REF!</definedName>
    <definedName name="BKBALOK">'[95]an. struktur'!$K$116</definedName>
    <definedName name="bkjtw" localSheetId="5">#REF!</definedName>
    <definedName name="bkjtw">#REF!</definedName>
    <definedName name="bkmberg" localSheetId="5">#REF!</definedName>
    <definedName name="bkmberg">#REF!</definedName>
    <definedName name="bkmbw" localSheetId="5">#REF!</definedName>
    <definedName name="bkmbw">#REF!</definedName>
    <definedName name="bkmn" localSheetId="5">#REF!</definedName>
    <definedName name="bkmn">#REF!</definedName>
    <definedName name="bkmorando" localSheetId="5">[34]analisa!#REF!</definedName>
    <definedName name="bkmorando">[34]analisa!#REF!</definedName>
    <definedName name="bkmwberg" localSheetId="5">#REF!</definedName>
    <definedName name="bkmwberg">#REF!</definedName>
    <definedName name="BKOSONG" localSheetId="5">[5]ANALIS!#REF!</definedName>
    <definedName name="BKOSONG">[5]ANALIS!#REF!</definedName>
    <definedName name="BL">[96]BAHAN!$E$4</definedName>
    <definedName name="blk" localSheetId="5">[34]bahan!#REF!</definedName>
    <definedName name="blk">[34]bahan!#REF!</definedName>
    <definedName name="blkbjr" localSheetId="5">[34]analisa!#REF!</definedName>
    <definedName name="blkbjr">[34]analisa!#REF!</definedName>
    <definedName name="blkbor" localSheetId="5">[34]analisa!#REF!</definedName>
    <definedName name="blkbor">[34]analisa!#REF!</definedName>
    <definedName name="blkhns" localSheetId="5">[34]bahan!#REF!</definedName>
    <definedName name="blkhns">[34]bahan!#REF!</definedName>
    <definedName name="blkht2" localSheetId="5">[34]analisa!#REF!</definedName>
    <definedName name="blkht2">[34]analisa!#REF!</definedName>
    <definedName name="blkkmp" localSheetId="5">[34]analisa!#REF!</definedName>
    <definedName name="blkkmp">[34]analisa!#REF!</definedName>
    <definedName name="blksam" localSheetId="5">[34]analisa!#REF!</definedName>
    <definedName name="blksam">[34]analisa!#REF!</definedName>
    <definedName name="blower" localSheetId="5">#REF!</definedName>
    <definedName name="blower">#REF!</definedName>
    <definedName name="bmcb" localSheetId="5">#REF!</definedName>
    <definedName name="bmcb">#REF!</definedName>
    <definedName name="bmorandowr" localSheetId="5">[34]analisa!#REF!</definedName>
    <definedName name="bmorandowr">[34]analisa!#REF!</definedName>
    <definedName name="bnbh" localSheetId="5">[97]BAHAN!#REF!</definedName>
    <definedName name="bnbh">[97]BAHAN!#REF!</definedName>
    <definedName name="BNY" localSheetId="5">#REF!</definedName>
    <definedName name="BNY">#REF!</definedName>
    <definedName name="boil" localSheetId="5">#REF!</definedName>
    <definedName name="boil">#REF!</definedName>
    <definedName name="bojong1" localSheetId="5">#REF!</definedName>
    <definedName name="bojong1">#REF!</definedName>
    <definedName name="bojongsari" localSheetId="5">#REF!</definedName>
    <definedName name="bojongsari">#REF!</definedName>
    <definedName name="BOJONGSARI1" localSheetId="5">[34]analisa!#REF!</definedName>
    <definedName name="BOJONGSARI1">[34]analisa!#REF!</definedName>
    <definedName name="bojongsari2" localSheetId="5">#REF!</definedName>
    <definedName name="bojongsari2">#REF!</definedName>
    <definedName name="boltnut" localSheetId="5">#REF!</definedName>
    <definedName name="boltnut">#REF!</definedName>
    <definedName name="bongkar" localSheetId="5">[34]satuan!#REF!</definedName>
    <definedName name="bongkar">[34]satuan!#REF!</definedName>
    <definedName name="book">#N/A</definedName>
    <definedName name="book2">#N/A</definedName>
    <definedName name="book3">#N/A</definedName>
    <definedName name="BOQTahap2" comment="BOQ tahap 2">[93]BOQ!$B$4:$U$246</definedName>
    <definedName name="boringhose25" localSheetId="5">#REF!</definedName>
    <definedName name="boringhose25">#REF!</definedName>
    <definedName name="boringplatform" localSheetId="5">#REF!</definedName>
    <definedName name="boringplatform">#REF!</definedName>
    <definedName name="borneobalok" localSheetId="5">#REF!</definedName>
    <definedName name="borneobalok">#REF!</definedName>
    <definedName name="borneopapan" localSheetId="5">#REF!</definedName>
    <definedName name="borneopapan">#REF!</definedName>
    <definedName name="BOW" localSheetId="5">#REF!</definedName>
    <definedName name="BOW">#REF!</definedName>
    <definedName name="BOW_2" localSheetId="5">#REF!</definedName>
    <definedName name="BOW_2">#REF!</definedName>
    <definedName name="BOX" localSheetId="5">#REF!</definedName>
    <definedName name="BOX">#REF!</definedName>
    <definedName name="BP">[96]BAHAN!$E$2</definedName>
    <definedName name="bpl2x9" localSheetId="5">#REF!</definedName>
    <definedName name="bpl2x9">#REF!</definedName>
    <definedName name="bpl2x9nb" localSheetId="5">#REF!</definedName>
    <definedName name="bpl2x9nb">#REF!</definedName>
    <definedName name="bpl32nb" localSheetId="5">#REF!</definedName>
    <definedName name="bpl32nb">#REF!</definedName>
    <definedName name="bpl9nb" localSheetId="5">#REF!</definedName>
    <definedName name="bpl9nb">#REF!</definedName>
    <definedName name="bplat">[98]ANALISA!$H$105</definedName>
    <definedName name="BQ.Per" localSheetId="5">#REF!</definedName>
    <definedName name="BQ.Per">#REF!</definedName>
    <definedName name="BQ.Pom" localSheetId="5">#REF!</definedName>
    <definedName name="BQ.Pom">#REF!</definedName>
    <definedName name="BR" localSheetId="5">#REF!</definedName>
    <definedName name="BR">#REF!</definedName>
    <definedName name="brc" localSheetId="5">#REF!</definedName>
    <definedName name="brc">#REF!</definedName>
    <definedName name="BS" localSheetId="5">#REF!</definedName>
    <definedName name="BS">#REF!</definedName>
    <definedName name="BS_isolasi" localSheetId="5">#REF!</definedName>
    <definedName name="BS_isolasi">#REF!</definedName>
    <definedName name="bs3w" localSheetId="5">#REF!</definedName>
    <definedName name="bs3w">#REF!</definedName>
    <definedName name="BSB" localSheetId="5">[34]analisa!#REF!</definedName>
    <definedName name="BSB">[34]analisa!#REF!</definedName>
    <definedName name="bsbgl" localSheetId="5">[34]bahan!#REF!</definedName>
    <definedName name="bsbgl">[34]bahan!#REF!</definedName>
    <definedName name="bsbtn" localSheetId="5">#REF!</definedName>
    <definedName name="bsbtn">#REF!</definedName>
    <definedName name="bsbtn_1" localSheetId="5">[63]HB!#REF!</definedName>
    <definedName name="bsbtn_1">[63]HB!#REF!</definedName>
    <definedName name="bsbtn10" localSheetId="5">#REF!</definedName>
    <definedName name="bsbtn10">#REF!</definedName>
    <definedName name="bsbtn12" localSheetId="5">#REF!</definedName>
    <definedName name="bsbtn12">#REF!</definedName>
    <definedName name="bsbtn13" localSheetId="5">#REF!</definedName>
    <definedName name="bsbtn13">#REF!</definedName>
    <definedName name="bsbtn16" localSheetId="5">#REF!</definedName>
    <definedName name="bsbtn16">#REF!</definedName>
    <definedName name="bsbtn19" localSheetId="5">#REF!</definedName>
    <definedName name="bsbtn19">#REF!</definedName>
    <definedName name="bsbtn22" localSheetId="5">#REF!</definedName>
    <definedName name="bsbtn22">#REF!</definedName>
    <definedName name="bsc" localSheetId="5">#REF!</definedName>
    <definedName name="bsc">#REF!</definedName>
    <definedName name="bsplat" localSheetId="5">#REF!</definedName>
    <definedName name="bsplat">#REF!</definedName>
    <definedName name="bssiku" localSheetId="5">#REF!</definedName>
    <definedName name="bssiku">#REF!</definedName>
    <definedName name="bssk" localSheetId="5">[34]bahan!#REF!</definedName>
    <definedName name="bssk">[34]bahan!#REF!</definedName>
    <definedName name="BSSP" localSheetId="5">[34]analisa!#REF!</definedName>
    <definedName name="BSSP">[34]analisa!#REF!</definedName>
    <definedName name="bswf" localSheetId="5">#REF!</definedName>
    <definedName name="bswf">#REF!</definedName>
    <definedName name="bswf150" localSheetId="5">#REF!</definedName>
    <definedName name="bswf150">#REF!</definedName>
    <definedName name="BT" localSheetId="5">[99]RAB!#REF!</definedName>
    <definedName name="BT">[99]RAB!#REF!</definedName>
    <definedName name="btblh" localSheetId="5">#REF!</definedName>
    <definedName name="btblh">#REF!</definedName>
    <definedName name="btblh_1" localSheetId="5">[63]HB!#REF!</definedName>
    <definedName name="btblh_1">[63]HB!#REF!</definedName>
    <definedName name="btgebal" localSheetId="5">#REF!</definedName>
    <definedName name="btgebal">#REF!</definedName>
    <definedName name="bthj" localSheetId="5">[34]bahan!#REF!</definedName>
    <definedName name="bthj">[34]bahan!#REF!</definedName>
    <definedName name="btkali" localSheetId="5">#REF!</definedName>
    <definedName name="btkali">#REF!</definedName>
    <definedName name="btkr" localSheetId="5">[34]bahan!#REF!</definedName>
    <definedName name="btkr">[34]bahan!#REF!</definedName>
    <definedName name="btkrw" localSheetId="5">[34]bahan!#REF!</definedName>
    <definedName name="btkrw">[34]bahan!#REF!</definedName>
    <definedName name="BTM" localSheetId="5">[34]analisa!#REF!</definedName>
    <definedName name="BTM">[34]analisa!#REF!</definedName>
    <definedName name="btmr" localSheetId="5">[34]bahan!#REF!</definedName>
    <definedName name="btmr">[34]bahan!#REF!</definedName>
    <definedName name="btn" localSheetId="5">#REF!</definedName>
    <definedName name="btn">#REF!</definedName>
    <definedName name="btnremik" localSheetId="5">[100]ANALISA!#REF!</definedName>
    <definedName name="btnremik">[100]ANALISA!#REF!</definedName>
    <definedName name="btsentul" localSheetId="5">[101]Bhn!#REF!</definedName>
    <definedName name="btsentul">[101]Bhn!#REF!</definedName>
    <definedName name="bu">#N/A</definedName>
    <definedName name="BUANG" localSheetId="5">[5]ANALIS!#REF!</definedName>
    <definedName name="BUANG">[5]ANALIS!#REF!</definedName>
    <definedName name="bubung" localSheetId="5">'[82]HB '!#REF!</definedName>
    <definedName name="bubung">'[82]HB '!#REF!</definedName>
    <definedName name="bubung_1" localSheetId="5">[63]HB!#REF!</definedName>
    <definedName name="bubung_1">[63]HB!#REF!</definedName>
    <definedName name="bubungasbes" localSheetId="5">[34]analisa!#REF!</definedName>
    <definedName name="bubungasbes">[34]analisa!#REF!</definedName>
    <definedName name="bubungbtn" localSheetId="5">#REF!</definedName>
    <definedName name="bubungbtn">#REF!</definedName>
    <definedName name="budi" localSheetId="5">#REF!</definedName>
    <definedName name="budi">#REF!</definedName>
    <definedName name="budibakti" localSheetId="5">#REF!</definedName>
    <definedName name="budibakti">#REF!</definedName>
    <definedName name="BUDIBAKTI1" localSheetId="5">[34]analisa!#REF!</definedName>
    <definedName name="BUDIBAKTI1">[34]analisa!#REF!</definedName>
    <definedName name="budidaya" localSheetId="5">#REF!</definedName>
    <definedName name="budidaya">#REF!</definedName>
    <definedName name="Buis_beton_dia_20_cm">[22]BAHAN!$E$208</definedName>
    <definedName name="buis20" localSheetId="5">[34]bahan!#REF!</definedName>
    <definedName name="buis20">[34]bahan!#REF!</definedName>
    <definedName name="buis30" localSheetId="5">[34]bahan!#REF!</definedName>
    <definedName name="buis30">[34]bahan!#REF!</definedName>
    <definedName name="buiso100" localSheetId="5">#REF!</definedName>
    <definedName name="buiso100">#REF!</definedName>
    <definedName name="buiso20" localSheetId="5">#REF!</definedName>
    <definedName name="buiso20">#REF!</definedName>
    <definedName name="buiso40" localSheetId="5">#REF!</definedName>
    <definedName name="buiso40">#REF!</definedName>
    <definedName name="buiso50" localSheetId="5">#REF!</definedName>
    <definedName name="buiso50">#REF!</definedName>
    <definedName name="buiso80" localSheetId="5">#REF!</definedName>
    <definedName name="buiso80">#REF!</definedName>
    <definedName name="buisu20" localSheetId="5">#REF!</definedName>
    <definedName name="buisu20">#REF!</definedName>
    <definedName name="buisu30" localSheetId="5">#REF!</definedName>
    <definedName name="buisu30">#REF!</definedName>
    <definedName name="buisu60" localSheetId="5">#REF!</definedName>
    <definedName name="buisu60">#REF!</definedName>
    <definedName name="bulat" localSheetId="5">#REF!</definedName>
    <definedName name="bulat">#REF!</definedName>
    <definedName name="Buldozer_110_HP">[21]BAHAN!$E$252</definedName>
    <definedName name="bulkcement" localSheetId="5">#REF!</definedName>
    <definedName name="bulkcement">#REF!</definedName>
    <definedName name="BULLDOZER" localSheetId="5">#REF!</definedName>
    <definedName name="BULLDOZER">#REF!</definedName>
    <definedName name="bungasari" localSheetId="5">#REF!</definedName>
    <definedName name="bungasari">#REF!</definedName>
    <definedName name="buniwangi" localSheetId="5">#REF!</definedName>
    <definedName name="buniwangi">#REF!</definedName>
    <definedName name="Bus" localSheetId="5">#REF!</definedName>
    <definedName name="Bus">#REF!</definedName>
    <definedName name="Bust">#N/A</definedName>
    <definedName name="buttonbitt" localSheetId="5">#REF!</definedName>
    <definedName name="buttonbitt">#REF!</definedName>
    <definedName name="bv" localSheetId="5">#REF!</definedName>
    <definedName name="bv">#REF!</definedName>
    <definedName name="bvd0.5" localSheetId="5">'[102]DAF-2'!#REF!</definedName>
    <definedName name="bvd0.5">'[102]DAF-2'!#REF!</definedName>
    <definedName name="bvd1.25" localSheetId="5">'[102]DAF-2'!#REF!</definedName>
    <definedName name="bvd1.25">'[102]DAF-2'!#REF!</definedName>
    <definedName name="bvd1.5" localSheetId="5">'[102]DAF-2'!#REF!</definedName>
    <definedName name="bvd1.5">'[102]DAF-2'!#REF!</definedName>
    <definedName name="bvlam" localSheetId="5">#REF!</definedName>
    <definedName name="bvlam">#REF!</definedName>
    <definedName name="bvnbv" localSheetId="5">#REF!</definedName>
    <definedName name="bvnbv">#REF!</definedName>
    <definedName name="bwic_a" localSheetId="5">#REF!</definedName>
    <definedName name="bwic_a">#REF!</definedName>
    <definedName name="bwic_b" localSheetId="5">#REF!</definedName>
    <definedName name="bwic_b">#REF!</definedName>
    <definedName name="bwic_c" localSheetId="5">#REF!</definedName>
    <definedName name="bwic_c">#REF!</definedName>
    <definedName name="C." localSheetId="5">#REF!</definedName>
    <definedName name="C.">#REF!</definedName>
    <definedName name="C_" localSheetId="5">[5]ANALIS!#REF!</definedName>
    <definedName name="C_">[5]ANALIS!#REF!</definedName>
    <definedName name="C_1" localSheetId="5">#REF!</definedName>
    <definedName name="C_1">#REF!</definedName>
    <definedName name="C_2" localSheetId="5">#REF!</definedName>
    <definedName name="C_2">#REF!</definedName>
    <definedName name="CA" localSheetId="5">#REF!</definedName>
    <definedName name="CA">#REF!</definedName>
    <definedName name="cablenyy3x6" localSheetId="5">#REF!</definedName>
    <definedName name="cablenyy3x6">#REF!</definedName>
    <definedName name="CAL" localSheetId="5">#REF!</definedName>
    <definedName name="CAL">#REF!</definedName>
    <definedName name="CAME">[103]Material!$F$53</definedName>
    <definedName name="canal150" localSheetId="5">#REF!</definedName>
    <definedName name="canal150">#REF!</definedName>
    <definedName name="canal150_1" localSheetId="5">[63]HB!#REF!</definedName>
    <definedName name="canal150_1">[63]HB!#REF!</definedName>
    <definedName name="CAPDAT" localSheetId="5">[29]phuluc1!#REF!</definedName>
    <definedName name="CAPDAT">[29]phuluc1!#REF!</definedName>
    <definedName name="car" localSheetId="5">'[39]AHU FCU'!#REF!</definedName>
    <definedName name="car">'[39]AHU FCU'!#REF!</definedName>
    <definedName name="casf80" localSheetId="5">#REF!</definedName>
    <definedName name="casf80">#REF!</definedName>
    <definedName name="CAT" localSheetId="5">#REF!</definedName>
    <definedName name="CAT">#REF!</definedName>
    <definedName name="Cat_dasar__Kayu">[21]BAHAN!$E$140</definedName>
    <definedName name="Cat_dasar_tembok__Indo_9000_Sealer_Water_Base">[21]BAHAN!$E$139</definedName>
    <definedName name="Cat_kayu___besi_Avian">[21]BAHAN!$E$148</definedName>
    <definedName name="Cat_tembok_Vinilex">[21]BAHAN!$E$143</definedName>
    <definedName name="CATAL">'[104]REF.ONLY'!$C$11:$E$265</definedName>
    <definedName name="catbesi" localSheetId="5">#REF!</definedName>
    <definedName name="catbesi">#REF!</definedName>
    <definedName name="catdinding" localSheetId="5">#REF!</definedName>
    <definedName name="catdinding">#REF!</definedName>
    <definedName name="catdindingbaru" localSheetId="5">[34]analisa!#REF!</definedName>
    <definedName name="catdindingbaru">[34]analisa!#REF!</definedName>
    <definedName name="CATE">[103]Material!$F$49</definedName>
    <definedName name="catgenteng" localSheetId="5">#REF!</definedName>
    <definedName name="catgenteng">#REF!</definedName>
    <definedName name="caticidalam">'[76]Harga Satuan'!$G$29</definedName>
    <definedName name="caticiluar">'[76]Harga Satuan'!$G$30</definedName>
    <definedName name="catkayu" localSheetId="5">#REF!</definedName>
    <definedName name="catkayu">#REF!</definedName>
    <definedName name="catkayubaru" localSheetId="5">[34]analisa!#REF!</definedName>
    <definedName name="catkayubaru">[34]analisa!#REF!</definedName>
    <definedName name="catkayuulang" localSheetId="5">[34]analisa!#REF!</definedName>
    <definedName name="catkayuulang">[34]analisa!#REF!</definedName>
    <definedName name="catlangit" localSheetId="5">#REF!</definedName>
    <definedName name="catlangit">#REF!</definedName>
    <definedName name="catmeni" localSheetId="5">#REF!</definedName>
    <definedName name="catmeni">#REF!</definedName>
    <definedName name="catmenie" localSheetId="5">'[61]harga lama'!#REF!</definedName>
    <definedName name="catmenie">'[61]harga lama'!#REF!</definedName>
    <definedName name="catminyak" localSheetId="5">'[61]harga lama'!#REF!</definedName>
    <definedName name="catminyak">'[61]harga lama'!#REF!</definedName>
    <definedName name="cattbk" localSheetId="5">#REF!</definedName>
    <definedName name="cattbk">#REF!</definedName>
    <definedName name="CB" localSheetId="5">#REF!</definedName>
    <definedName name="CB">#REF!</definedName>
    <definedName name="cc" localSheetId="5">#REF!</definedName>
    <definedName name="cc">#REF!</definedName>
    <definedName name="CC_06">'[52]HRG BHN'!$G$61</definedName>
    <definedName name="cccc">'[54]D6-1b'!$B$591:$L$649</definedName>
    <definedName name="CCF" localSheetId="5">#REF!</definedName>
    <definedName name="CCF">#REF!</definedName>
    <definedName name="CCS" localSheetId="5">#REF!</definedName>
    <definedName name="CCS">#REF!</definedName>
    <definedName name="cctv" localSheetId="5">#REF!</definedName>
    <definedName name="cctv">#REF!</definedName>
    <definedName name="CDD" localSheetId="5">#REF!</definedName>
    <definedName name="CDD">#REF!</definedName>
    <definedName name="CDDD" localSheetId="5">'[29]THPDMoi  (2)'!#REF!</definedName>
    <definedName name="CDDD">'[29]THPDMoi  (2)'!#REF!</definedName>
    <definedName name="cddd1p">'[29]TONG HOP VL-NC'!$C$3</definedName>
    <definedName name="cddd3p">'[29]TONG HOP VL-NC'!$C$2</definedName>
    <definedName name="CDL" localSheetId="5">#REF!</definedName>
    <definedName name="CDL">#REF!</definedName>
    <definedName name="celcon_13">[105]FINISHING!$I$60</definedName>
    <definedName name="celcon_15">[105]FINISHING!$I$61</definedName>
    <definedName name="cemara">'[62]HB '!$F$184</definedName>
    <definedName name="cemara_1" localSheetId="5">[63]HB!#REF!</definedName>
    <definedName name="cemara_1">[63]HB!#REF!</definedName>
    <definedName name="cementgrouting" localSheetId="5">#REF!</definedName>
    <definedName name="cementgrouting">#REF!</definedName>
    <definedName name="cenposalm" localSheetId="5">#REF!</definedName>
    <definedName name="cenposalm">#REF!</definedName>
    <definedName name="cenposstel" localSheetId="5">#REF!</definedName>
    <definedName name="cenposstel">#REF!</definedName>
    <definedName name="cer" localSheetId="5">#REF!</definedName>
    <definedName name="cer">#REF!</definedName>
    <definedName name="cetakan" localSheetId="5">#REF!</definedName>
    <definedName name="cetakan">#REF!</definedName>
    <definedName name="CFP" localSheetId="5">#REF!</definedName>
    <definedName name="CFP">#REF!</definedName>
    <definedName name="cgionc" localSheetId="5">'[29]lam-moi'!#REF!</definedName>
    <definedName name="cgionc">'[29]lam-moi'!#REF!</definedName>
    <definedName name="cgiovl" localSheetId="5">'[29]lam-moi'!#REF!</definedName>
    <definedName name="cgiovl">'[29]lam-moi'!#REF!</definedName>
    <definedName name="CH" localSheetId="5">#REF!</definedName>
    <definedName name="CH">#REF!</definedName>
    <definedName name="CHF" localSheetId="5">#REF!</definedName>
    <definedName name="CHF">#REF!</definedName>
    <definedName name="chhtnc" localSheetId="5">'[29]lam-moi'!#REF!</definedName>
    <definedName name="chhtnc">'[29]lam-moi'!#REF!</definedName>
    <definedName name="chhtvl" localSheetId="5">'[29]lam-moi'!#REF!</definedName>
    <definedName name="chhtvl">'[29]lam-moi'!#REF!</definedName>
    <definedName name="chnc" localSheetId="5">'[29]lam-moi'!#REF!</definedName>
    <definedName name="chnc">'[29]lam-moi'!#REF!</definedName>
    <definedName name="chvl" localSheetId="5">'[29]lam-moi'!#REF!</definedName>
    <definedName name="chvl">'[29]lam-moi'!#REF!</definedName>
    <definedName name="cikaret" localSheetId="5">#REF!</definedName>
    <definedName name="cikaret">#REF!</definedName>
    <definedName name="CIKARET1" localSheetId="5">[34]analisa!#REF!</definedName>
    <definedName name="CIKARET1">[34]analisa!#REF!</definedName>
    <definedName name="cikondang" localSheetId="5">#REF!</definedName>
    <definedName name="cikondang">#REF!</definedName>
    <definedName name="cilangkap" localSheetId="5">#REF!</definedName>
    <definedName name="cilangkap">#REF!</definedName>
    <definedName name="cintasari" localSheetId="5">#REF!</definedName>
    <definedName name="cintasari">#REF!</definedName>
    <definedName name="cipanas" localSheetId="5">#REF!</definedName>
    <definedName name="cipanas">#REF!</definedName>
    <definedName name="CIPANAS2" localSheetId="5">[34]analisa!#REF!</definedName>
    <definedName name="CIPANAS2">[34]analisa!#REF!</definedName>
    <definedName name="cipetir" localSheetId="5">#REF!</definedName>
    <definedName name="cipetir">#REF!</definedName>
    <definedName name="cirenda" localSheetId="5">#REF!</definedName>
    <definedName name="cirenda">#REF!</definedName>
    <definedName name="citidd" localSheetId="5">'[29]dongia (2)'!#REF!</definedName>
    <definedName name="citidd">'[29]dongia (2)'!#REF!</definedName>
    <definedName name="City" localSheetId="5">#REF!</definedName>
    <definedName name="City">#REF!</definedName>
    <definedName name="CK" localSheetId="5">#REF!</definedName>
    <definedName name="CK">#REF!</definedName>
    <definedName name="CKB" localSheetId="5">[34]analisa!#REF!</definedName>
    <definedName name="CKB">[34]analisa!#REF!</definedName>
    <definedName name="ckl" localSheetId="5">[34]analisa!#REF!</definedName>
    <definedName name="ckl">[34]analisa!#REF!</definedName>
    <definedName name="cknc" localSheetId="5">'[29]lam-moi'!#REF!</definedName>
    <definedName name="cknc">'[29]lam-moi'!#REF!</definedName>
    <definedName name="ckvl" localSheetId="5">'[29]lam-moi'!#REF!</definedName>
    <definedName name="ckvl">'[29]lam-moi'!#REF!</definedName>
    <definedName name="CLAMP">[106]ALEK!$M$31</definedName>
    <definedName name="CLEANING" localSheetId="5">#REF!</definedName>
    <definedName name="CLEANING">#REF!</definedName>
    <definedName name="CLIPSAL" localSheetId="5">#REF!</definedName>
    <definedName name="CLIPSAL">#REF!</definedName>
    <definedName name="clousedcw714">'[76]Harga Satuan'!$G$33</definedName>
    <definedName name="CLP" localSheetId="5">#REF!</definedName>
    <definedName name="CLP">#REF!</definedName>
    <definedName name="clsddk" localSheetId="5">[34]bahan!#REF!</definedName>
    <definedName name="clsddk">[34]bahan!#REF!</definedName>
    <definedName name="clsddkwr" localSheetId="5">[34]bahan!#REF!</definedName>
    <definedName name="clsddkwr">[34]bahan!#REF!</definedName>
    <definedName name="clswr" localSheetId="5">[34]bahan!#REF!</definedName>
    <definedName name="clswr">[34]bahan!#REF!</definedName>
    <definedName name="CLUBHOUSE" localSheetId="5">#REF!</definedName>
    <definedName name="CLUBHOUSE">#REF!</definedName>
    <definedName name="clvc1">[29]chitiet!$D$3</definedName>
    <definedName name="CLVC3">0.1</definedName>
    <definedName name="CLVCTB" localSheetId="5">#REF!</definedName>
    <definedName name="CLVCTB">#REF!</definedName>
    <definedName name="CN3p">'[29]TONGKE3p '!$X$295</definedName>
    <definedName name="CO" localSheetId="5">#REF!</definedName>
    <definedName name="CO">#REF!</definedName>
    <definedName name="COARSE_AGGREGATE" localSheetId="5">'[107]DAFTAR HARGA'!#REF!</definedName>
    <definedName name="COARSE_AGGREGATE">'[107]DAFTAR HARGA'!#REF!</definedName>
    <definedName name="Code" localSheetId="5" hidden="1">#REF!</definedName>
    <definedName name="Code" hidden="1">#REF!</definedName>
    <definedName name="Coef" localSheetId="5">[108]Analisa!#REF!</definedName>
    <definedName name="Coef">[108]Analisa!#REF!</definedName>
    <definedName name="Cöï_ly_vaän_chuyeãn" localSheetId="5">#REF!</definedName>
    <definedName name="Cöï_ly_vaän_chuyeãn">#REF!</definedName>
    <definedName name="CÖÏ_LY_VAÄN_CHUYEÅN" localSheetId="5">#REF!</definedName>
    <definedName name="CÖÏ_LY_VAÄN_CHUYEÅN">#REF!</definedName>
    <definedName name="comcretepump30" localSheetId="5">#REF!</definedName>
    <definedName name="comcretepump30">#REF!</definedName>
    <definedName name="COMM._TRAVELING" localSheetId="5">#REF!</definedName>
    <definedName name="COMM._TRAVELING">#REF!</definedName>
    <definedName name="Common">[33]analisa!$G$889</definedName>
    <definedName name="commonemb">[33]analisa!$G$981</definedName>
    <definedName name="Company" localSheetId="5">#REF!</definedName>
    <definedName name="Company">#REF!</definedName>
    <definedName name="COMPRESSOR" localSheetId="5">#REF!</definedName>
    <definedName name="COMPRESSOR">#REF!</definedName>
    <definedName name="COMSUMABLE" localSheetId="5">#REF!</definedName>
    <definedName name="COMSUMABLE">#REF!</definedName>
    <definedName name="CON" localSheetId="5">#REF!</definedName>
    <definedName name="CON">#REF!</definedName>
    <definedName name="CONB">[103]Material!$F$24</definedName>
    <definedName name="CONCRETE.B.PAY" localSheetId="5">#REF!</definedName>
    <definedName name="CONCRETE.B.PAY">#REF!</definedName>
    <definedName name="concretea" localSheetId="5">#REF!</definedName>
    <definedName name="concretea">#REF!</definedName>
    <definedName name="concreteb" localSheetId="5">#REF!</definedName>
    <definedName name="concreteb">#REF!</definedName>
    <definedName name="concretec" localSheetId="5">#REF!</definedName>
    <definedName name="concretec">#REF!</definedName>
    <definedName name="concreted" localSheetId="5">#REF!</definedName>
    <definedName name="concreted">#REF!</definedName>
    <definedName name="concretef" localSheetId="5">#REF!</definedName>
    <definedName name="concretef">#REF!</definedName>
    <definedName name="concreteforgirder" localSheetId="5">#REF!</definedName>
    <definedName name="concreteforgirder">#REF!</definedName>
    <definedName name="CONCRETEMIXER" localSheetId="5">#REF!</definedName>
    <definedName name="CONCRETEMIXER">#REF!</definedName>
    <definedName name="concretemixer03" localSheetId="5">#REF!</definedName>
    <definedName name="concretemixer03">#REF!</definedName>
    <definedName name="concretemixer05" localSheetId="5">#REF!</definedName>
    <definedName name="concretemixer05">#REF!</definedName>
    <definedName name="concretevibrator10" localSheetId="5">#REF!</definedName>
    <definedName name="concretevibrator10">#REF!</definedName>
    <definedName name="CONCRETEVIBRO" localSheetId="5">#REF!</definedName>
    <definedName name="CONCRETEVIBRO">#REF!</definedName>
    <definedName name="CONDITION" localSheetId="5">#REF!</definedName>
    <definedName name="CONDITION">#REF!</definedName>
    <definedName name="CONDUIT">[106]ALEK!$M$28</definedName>
    <definedName name="cong1x15" localSheetId="5">[29]giathanh1!#REF!</definedName>
    <definedName name="cong1x15">[29]giathanh1!#REF!</definedName>
    <definedName name="Continue">#N/A</definedName>
    <definedName name="contretebatching" localSheetId="5">#REF!</definedName>
    <definedName name="contretebatching">#REF!</definedName>
    <definedName name="COOP" localSheetId="5">#REF!</definedName>
    <definedName name="COOP">#REF!</definedName>
    <definedName name="coretube64" localSheetId="5">#REF!</definedName>
    <definedName name="coretube64">#REF!</definedName>
    <definedName name="Cot_thep">[109]Du_lieu!$C$19</definedName>
    <definedName name="Country" localSheetId="5">#REF!</definedName>
    <definedName name="Country">#REF!</definedName>
    <definedName name="couplingsleeve38" localSheetId="5">#REF!</definedName>
    <definedName name="couplingsleeve38">#REF!</definedName>
    <definedName name="cover" localSheetId="5">#REF!</definedName>
    <definedName name="cover">#REF!</definedName>
    <definedName name="CPVC100" localSheetId="5">#REF!</definedName>
    <definedName name="CPVC100">#REF!</definedName>
    <definedName name="CPVC1KM">'[29]TH VL, NC, DDHT Thanhphuoc'!$J$19</definedName>
    <definedName name="CPVCDN">'[29]#REF'!$K$33</definedName>
    <definedName name="CR_ALL" localSheetId="5">#REF!</definedName>
    <definedName name="CR_ALL">#REF!</definedName>
    <definedName name="CRANE" localSheetId="5">#REF!</definedName>
    <definedName name="CRANE">#REF!</definedName>
    <definedName name="CRD" localSheetId="5">#REF!</definedName>
    <definedName name="CRD">#REF!</definedName>
    <definedName name="crewlercrane35" localSheetId="5">#REF!</definedName>
    <definedName name="crewlercrane35">#REF!</definedName>
    <definedName name="crgotruck" localSheetId="5">#REF!</definedName>
    <definedName name="crgotruck">#REF!</definedName>
    <definedName name="CRS" localSheetId="5">#REF!</definedName>
    <definedName name="CRS">#REF!</definedName>
    <definedName name="CS" localSheetId="5">#REF!</definedName>
    <definedName name="CS">#REF!</definedName>
    <definedName name="cs3w" localSheetId="5">#REF!</definedName>
    <definedName name="cs3w">#REF!</definedName>
    <definedName name="csd3p" localSheetId="5">#REF!</definedName>
    <definedName name="csd3p">#REF!</definedName>
    <definedName name="csddg1p" localSheetId="5">#REF!</definedName>
    <definedName name="csddg1p">#REF!</definedName>
    <definedName name="csddt1p" localSheetId="5">#REF!</definedName>
    <definedName name="csddt1p">#REF!</definedName>
    <definedName name="csht3p" localSheetId="5">#REF!</definedName>
    <definedName name="csht3p">#REF!</definedName>
    <definedName name="CSSSSSS" localSheetId="5">#REF!</definedName>
    <definedName name="CSSSSSS">#REF!</definedName>
    <definedName name="cstw" localSheetId="5">#REF!</definedName>
    <definedName name="cstw">#REF!</definedName>
    <definedName name="CT" localSheetId="5">[34]analisa!#REF!</definedName>
    <definedName name="CT">[34]analisa!#REF!</definedName>
    <definedName name="cti3x15" localSheetId="5">[29]giathanh1!#REF!</definedName>
    <definedName name="cti3x15">[29]giathanh1!#REF!</definedName>
    <definedName name="CUL" localSheetId="5">#REF!</definedName>
    <definedName name="CUL">#REF!</definedName>
    <definedName name="culy1" localSheetId="5">[29]DONGIA!#REF!</definedName>
    <definedName name="culy1">[29]DONGIA!#REF!</definedName>
    <definedName name="culy2" localSheetId="5">[29]DONGIA!#REF!</definedName>
    <definedName name="culy2">[29]DONGIA!#REF!</definedName>
    <definedName name="culy3" localSheetId="5">[29]DONGIA!#REF!</definedName>
    <definedName name="culy3">[29]DONGIA!#REF!</definedName>
    <definedName name="culy4" localSheetId="5">[29]DONGIA!#REF!</definedName>
    <definedName name="culy4">[29]DONGIA!#REF!</definedName>
    <definedName name="culy5" localSheetId="5">[29]DONGIA!#REF!</definedName>
    <definedName name="culy5">[29]DONGIA!#REF!</definedName>
    <definedName name="cuoc" localSheetId="5">[29]DONGIA!#REF!</definedName>
    <definedName name="cuoc">[29]DONGIA!#REF!</definedName>
    <definedName name="CURB">[33]analisa!$G$1895</definedName>
    <definedName name="CURRENCIES" localSheetId="5">#REF!</definedName>
    <definedName name="CURRENCIES">#REF!</definedName>
    <definedName name="curtain" localSheetId="5">#REF!</definedName>
    <definedName name="curtain">#REF!</definedName>
    <definedName name="cv">[110]gvl!$N$17</definedName>
    <definedName name="CX" localSheetId="5">#REF!</definedName>
    <definedName name="CX">#REF!</definedName>
    <definedName name="cxhtnc" localSheetId="5">'[29]lam-moi'!#REF!</definedName>
    <definedName name="cxhtnc">'[29]lam-moi'!#REF!</definedName>
    <definedName name="cxhtvl" localSheetId="5">'[29]lam-moi'!#REF!</definedName>
    <definedName name="cxhtvl">'[29]lam-moi'!#REF!</definedName>
    <definedName name="cxnc" localSheetId="5">'[29]lam-moi'!#REF!</definedName>
    <definedName name="cxnc">'[29]lam-moi'!#REF!</definedName>
    <definedName name="cxvl" localSheetId="5">'[29]lam-moi'!#REF!</definedName>
    <definedName name="cxvl">'[29]lam-moi'!#REF!</definedName>
    <definedName name="cxxnc" localSheetId="5">'[29]lam-moi'!#REF!</definedName>
    <definedName name="cxxnc">'[29]lam-moi'!#REF!</definedName>
    <definedName name="cxxvl" localSheetId="5">'[29]lam-moi'!#REF!</definedName>
    <definedName name="cxxvl">'[29]lam-moi'!#REF!</definedName>
    <definedName name="D" localSheetId="5">#REF!</definedName>
    <definedName name="D">#REF!</definedName>
    <definedName name="D." localSheetId="5">#REF!</definedName>
    <definedName name="D.">#REF!</definedName>
    <definedName name="D.13" localSheetId="5">#REF!</definedName>
    <definedName name="D.13">#REF!</definedName>
    <definedName name="D_1" localSheetId="5">#REF!</definedName>
    <definedName name="D_1">#REF!</definedName>
    <definedName name="d_2" localSheetId="5">#REF!</definedName>
    <definedName name="d_2">#REF!</definedName>
    <definedName name="d_gw" localSheetId="5">#REF!</definedName>
    <definedName name="d_gw">#REF!</definedName>
    <definedName name="D1x49" localSheetId="5">[29]chitimc!#REF!</definedName>
    <definedName name="D1x49">[29]chitimc!#REF!</definedName>
    <definedName name="D1x49x49" localSheetId="5">[29]chitimc!#REF!</definedName>
    <definedName name="D1x49x49">[29]chitimc!#REF!</definedName>
    <definedName name="d24nc" localSheetId="5">'[29]lam-moi'!#REF!</definedName>
    <definedName name="d24nc">'[29]lam-moi'!#REF!</definedName>
    <definedName name="d24vl" localSheetId="5">'[29]lam-moi'!#REF!</definedName>
    <definedName name="d24vl">'[29]lam-moi'!#REF!</definedName>
    <definedName name="daa" localSheetId="5">#REF!</definedName>
    <definedName name="daa">#REF!</definedName>
    <definedName name="dadasa" localSheetId="1" hidden="1">{#N/A,#N/A,FALSE,"REK";#N/A,#N/A,FALSE,"rab"}</definedName>
    <definedName name="dadasa" localSheetId="5" hidden="1">{#N/A,#N/A,FALSE,"REK";#N/A,#N/A,FALSE,"rab"}</definedName>
    <definedName name="dadasa" localSheetId="2" hidden="1">{#N/A,#N/A,FALSE,"REK";#N/A,#N/A,FALSE,"rab"}</definedName>
    <definedName name="dadasa" localSheetId="10" hidden="1">{#N/A,#N/A,FALSE,"REK";#N/A,#N/A,FALSE,"rab"}</definedName>
    <definedName name="dadasa" localSheetId="7" hidden="1">{#N/A,#N/A,FALSE,"REK";#N/A,#N/A,FALSE,"rab"}</definedName>
    <definedName name="dadasa" hidden="1">{#N/A,#N/A,FALSE,"REK";#N/A,#N/A,FALSE,"rab"}</definedName>
    <definedName name="DAERAH" localSheetId="5">[111]Analisa!#REF!</definedName>
    <definedName name="DAERAH">[111]Analisa!#REF!</definedName>
    <definedName name="Daf.4" localSheetId="5">#REF!</definedName>
    <definedName name="Daf.4">#REF!</definedName>
    <definedName name="DAF_10" localSheetId="5">#REF!</definedName>
    <definedName name="DAF_10">#REF!</definedName>
    <definedName name="DAF_12" localSheetId="5">'[51]daf-7(OK)'!#REF!</definedName>
    <definedName name="DAF_12">'[51]daf-7(OK)'!#REF!</definedName>
    <definedName name="DAF_4" localSheetId="5">#REF!</definedName>
    <definedName name="DAF_4">#REF!</definedName>
    <definedName name="DAF_6" localSheetId="5">'[51]daf-3(OK)'!#REF!</definedName>
    <definedName name="DAF_6">'[51]daf-3(OK)'!#REF!</definedName>
    <definedName name="Daf_mat">[112]Pipe!$A$12:$I$33</definedName>
    <definedName name="Daf_mt">[112]Pipe!$A$1:$IV$10</definedName>
    <definedName name="DAFBESI" localSheetId="5">#REF!</definedName>
    <definedName name="DAFBESI">#REF!</definedName>
    <definedName name="DAFHAR">#N/A</definedName>
    <definedName name="daftar_besi">'[113]DAFTAR BESI'!$A$11:$V$147</definedName>
    <definedName name="DAFTARSEWA" localSheetId="5">#REF!</definedName>
    <definedName name="DAFTARSEWA">#REF!</definedName>
    <definedName name="DAFUP" localSheetId="5">#REF!</definedName>
    <definedName name="DAFUP">#REF!</definedName>
    <definedName name="dak" localSheetId="5">#REF!</definedName>
    <definedName name="dak">#REF!</definedName>
    <definedName name="DARULARKOM" localSheetId="5">#REF!</definedName>
    <definedName name="DARULARKOM">#REF!</definedName>
    <definedName name="DATA" localSheetId="5">#REF!</definedName>
    <definedName name="DATA">#REF!</definedName>
    <definedName name="data1" localSheetId="5" hidden="1">#REF!</definedName>
    <definedName name="data1" hidden="1">#REF!</definedName>
    <definedName name="data2" localSheetId="5" hidden="1">#REF!</definedName>
    <definedName name="data2" hidden="1">#REF!</definedName>
    <definedName name="data3" localSheetId="5" hidden="1">#REF!</definedName>
    <definedName name="data3" hidden="1">#REF!</definedName>
    <definedName name="_xlnm.Database" localSheetId="5">#REF!</definedName>
    <definedName name="_xlnm.Database">#REF!</definedName>
    <definedName name="date1">'[114]RAW MATERIALS '!$H$5</definedName>
    <definedName name="DAX" localSheetId="5">#REF!</definedName>
    <definedName name="DAX">#REF!</definedName>
    <definedName name="DBX" localSheetId="5">#REF!</definedName>
    <definedName name="DBX">#REF!</definedName>
    <definedName name="dc" localSheetId="5">#REF!</definedName>
    <definedName name="dc">#REF!</definedName>
    <definedName name="DCUBJLS" localSheetId="5">#REF!</definedName>
    <definedName name="DCUBJLS">#REF!</definedName>
    <definedName name="DCX" localSheetId="5">#REF!</definedName>
    <definedName name="DCX">#REF!</definedName>
    <definedName name="DD" localSheetId="5">#REF!</definedName>
    <definedName name="DD">#REF!</definedName>
    <definedName name="dd1pnc">[29]chitiet!$G$404</definedName>
    <definedName name="dd1pvl">[29]chitiet!$G$383</definedName>
    <definedName name="dd1x2">[110]gvl!$N$9</definedName>
    <definedName name="dd3pctnc" localSheetId="5">'[29]lam-moi'!#REF!</definedName>
    <definedName name="dd3pctnc">'[29]lam-moi'!#REF!</definedName>
    <definedName name="dd3pctvl" localSheetId="5">'[29]lam-moi'!#REF!</definedName>
    <definedName name="dd3pctvl">'[29]lam-moi'!#REF!</definedName>
    <definedName name="dd3plmvl" localSheetId="5">'[29]lam-moi'!#REF!</definedName>
    <definedName name="dd3plmvl">'[29]lam-moi'!#REF!</definedName>
    <definedName name="dd3pnc" localSheetId="5">'[29]lam-moi'!#REF!</definedName>
    <definedName name="dd3pnc">'[29]lam-moi'!#REF!</definedName>
    <definedName name="dd3pvl" localSheetId="5">'[29]lam-moi'!#REF!</definedName>
    <definedName name="dd3pvl">'[29]lam-moi'!#REF!</definedName>
    <definedName name="DDD" localSheetId="5">#REF!</definedName>
    <definedName name="DDD">#REF!</definedName>
    <definedName name="ddg" localSheetId="5">#REF!</definedName>
    <definedName name="ddg">#REF!</definedName>
    <definedName name="ddhtnc" localSheetId="5">'[29]lam-moi'!#REF!</definedName>
    <definedName name="ddhtnc">'[29]lam-moi'!#REF!</definedName>
    <definedName name="ddhtvl" localSheetId="5">'[29]lam-moi'!#REF!</definedName>
    <definedName name="ddhtvl">'[29]lam-moi'!#REF!</definedName>
    <definedName name="ddt2nc" localSheetId="5">[29]gtrinh!#REF!</definedName>
    <definedName name="ddt2nc">[29]gtrinh!#REF!</definedName>
    <definedName name="ddt2vl" localSheetId="5">[29]gtrinh!#REF!</definedName>
    <definedName name="ddt2vl">[29]gtrinh!#REF!</definedName>
    <definedName name="ddtd3pnc" localSheetId="5">'[29]thao-go'!#REF!</definedName>
    <definedName name="ddtd3pnc">'[29]thao-go'!#REF!</definedName>
    <definedName name="ddtt1pnc" localSheetId="5">[29]gtrinh!#REF!</definedName>
    <definedName name="ddtt1pnc">[29]gtrinh!#REF!</definedName>
    <definedName name="ddtt1pvl" localSheetId="5">[29]gtrinh!#REF!</definedName>
    <definedName name="ddtt1pvl">[29]gtrinh!#REF!</definedName>
    <definedName name="ddtt3pnc" localSheetId="5">[29]gtrinh!#REF!</definedName>
    <definedName name="ddtt3pnc">[29]gtrinh!#REF!</definedName>
    <definedName name="ddtt3pvl" localSheetId="5">[29]gtrinh!#REF!</definedName>
    <definedName name="ddtt3pvl">[29]gtrinh!#REF!</definedName>
    <definedName name="DDX" localSheetId="5">#REF!</definedName>
    <definedName name="DDX">#REF!</definedName>
    <definedName name="deformbar" localSheetId="5">#REF!</definedName>
    <definedName name="deformbar">#REF!</definedName>
    <definedName name="Delivery" localSheetId="5">#REF!</definedName>
    <definedName name="Delivery">#REF!</definedName>
    <definedName name="dempul" localSheetId="5">#REF!</definedName>
    <definedName name="dempul">#REF!</definedName>
    <definedName name="dempul_1" localSheetId="5">[63]HB!#REF!</definedName>
    <definedName name="dempul_1">[63]HB!#REF!</definedName>
    <definedName name="densopaste" localSheetId="5">'[61]harga lama'!#REF!</definedName>
    <definedName name="densopaste">'[61]harga lama'!#REF!</definedName>
    <definedName name="densopool" localSheetId="5">'[61]harga lama'!#REF!</definedName>
    <definedName name="densopool">'[61]harga lama'!#REF!</definedName>
    <definedName name="densotape" localSheetId="5">'[61]harga lama'!#REF!</definedName>
    <definedName name="densotape">'[61]harga lama'!#REF!</definedName>
    <definedName name="der" localSheetId="1">FST:(FSB)</definedName>
    <definedName name="der" localSheetId="5">'ANALISA_BONGKAR DAN CLEANIN (2)'!FST:('ANALISA_BONGKAR DAN CLEANIN (2)'!FSB)</definedName>
    <definedName name="der" localSheetId="2">FST:(FSB)</definedName>
    <definedName name="der" localSheetId="10">[0]!FST:([0]!FSB)</definedName>
    <definedName name="der" localSheetId="7">[0]!FST:([0]!FSB)</definedName>
    <definedName name="der">FST:(FSB)</definedName>
    <definedName name="DES" localSheetId="5">[115]REKAP!#REF!</definedName>
    <definedName name="DES">[115]REKAP!#REF!</definedName>
    <definedName name="Desimal" localSheetId="5">#REF!</definedName>
    <definedName name="Desimal">#REF!</definedName>
    <definedName name="DESRP" localSheetId="5">#REF!</definedName>
    <definedName name="DESRP">#REF!</definedName>
    <definedName name="DESU" localSheetId="5">#REF!</definedName>
    <definedName name="DESU">#REF!</definedName>
    <definedName name="DESUP" localSheetId="5">#REF!</definedName>
    <definedName name="DESUP">#REF!</definedName>
    <definedName name="detib2100" localSheetId="5">#REF!</definedName>
    <definedName name="detib2100">#REF!</definedName>
    <definedName name="detib2120" localSheetId="5">#REF!</definedName>
    <definedName name="detib2120">#REF!</definedName>
    <definedName name="detib250" localSheetId="5">#REF!</definedName>
    <definedName name="detib250">#REF!</definedName>
    <definedName name="detib260" localSheetId="5">#REF!</definedName>
    <definedName name="detib260">#REF!</definedName>
    <definedName name="detib280" localSheetId="5">#REF!</definedName>
    <definedName name="detib280">#REF!</definedName>
    <definedName name="detonator" localSheetId="5">#REF!</definedName>
    <definedName name="detonator">#REF!</definedName>
    <definedName name="dewi2" localSheetId="5">#REF!</definedName>
    <definedName name="dewi2">#REF!</definedName>
    <definedName name="dewi6" localSheetId="5">#REF!</definedName>
    <definedName name="dewi6">#REF!</definedName>
    <definedName name="DFDF" localSheetId="5">#REF!</definedName>
    <definedName name="DFDF">#REF!</definedName>
    <definedName name="dfg" localSheetId="5">#REF!</definedName>
    <definedName name="dfg">#REF!</definedName>
    <definedName name="dgk" localSheetId="5">#REF!</definedName>
    <definedName name="dgk">#REF!</definedName>
    <definedName name="DGM">[29]DONGIA!$A$453:$F$459</definedName>
    <definedName name="dgnc" localSheetId="5">#REF!</definedName>
    <definedName name="dgnc">#REF!</definedName>
    <definedName name="DGTH" localSheetId="5">[29]DONGIA!#REF!</definedName>
    <definedName name="DGTH">[29]DONGIA!#REF!</definedName>
    <definedName name="DGTH1">[29]DONGIA!$A$414:$G$452</definedName>
    <definedName name="dgth2">[29]DONGIA!$A$414:$G$439</definedName>
    <definedName name="DGTR">[29]DONGIA!$A$472:$I$521</definedName>
    <definedName name="dgvl" localSheetId="5">#REF!</definedName>
    <definedName name="dgvl">#REF!</definedName>
    <definedName name="DGVL1">[29]DONGIA!$A$5:$F$235</definedName>
    <definedName name="DGVT">'[29]DON GIA'!$C$5:$G$137</definedName>
    <definedName name="DIA" localSheetId="5">#REF!</definedName>
    <definedName name="DIA">#REF!</definedName>
    <definedName name="diffuser" localSheetId="5">#REF!</definedName>
    <definedName name="diffuser">#REF!</definedName>
    <definedName name="dinding1" localSheetId="5">#REF!</definedName>
    <definedName name="dinding1">#REF!</definedName>
    <definedName name="dindinggrc">'[76]Harga Satuan'!$G$58</definedName>
    <definedName name="dindingpemisah" localSheetId="5">[34]analisa!#REF!</definedName>
    <definedName name="dindingpemisah">[34]analisa!#REF!</definedName>
    <definedName name="dindingulang" localSheetId="5">#REF!</definedName>
    <definedName name="dindingulang">#REF!</definedName>
    <definedName name="DIR">[67]INFO!$E$12</definedName>
    <definedName name="direksi" localSheetId="5">[34]satuan!#REF!</definedName>
    <definedName name="direksi">[34]satuan!#REF!</definedName>
    <definedName name="Direktur">'[71]Data FORMAL'!$C$18</definedName>
    <definedName name="dirgud" localSheetId="5">[34]satuan!#REF!</definedName>
    <definedName name="dirgud">[34]satuan!#REF!</definedName>
    <definedName name="DISC" localSheetId="5">'[116]2-Genset print'!#REF!</definedName>
    <definedName name="DISC">'[116]2-Genset print'!#REF!</definedName>
    <definedName name="discbesi" localSheetId="5">#REF!</definedName>
    <definedName name="discbesi">#REF!</definedName>
    <definedName name="Discount" localSheetId="5" hidden="1">#REF!</definedName>
    <definedName name="Discount" hidden="1">#REF!</definedName>
    <definedName name="discpel" localSheetId="5">#REF!</definedName>
    <definedName name="discpel">#REF!</definedName>
    <definedName name="discsan" localSheetId="5">#REF!</definedName>
    <definedName name="discsan">#REF!</definedName>
    <definedName name="discsantoto" localSheetId="5">#REF!</definedName>
    <definedName name="discsantoto">#REF!</definedName>
    <definedName name="display_area_2" localSheetId="5" hidden="1">#REF!</definedName>
    <definedName name="display_area_2" hidden="1">#REF!</definedName>
    <definedName name="dka" localSheetId="5">#REF!</definedName>
    <definedName name="dka">#REF!</definedName>
    <definedName name="dkk" localSheetId="5">#REF!</definedName>
    <definedName name="dkk">#REF!</definedName>
    <definedName name="DL15HT" localSheetId="5">'[29]TONGKE-HT'!#REF!</definedName>
    <definedName name="DL15HT">'[29]TONGKE-HT'!#REF!</definedName>
    <definedName name="DL16HT" localSheetId="5">'[29]TONGKE-HT'!#REF!</definedName>
    <definedName name="DL16HT">'[29]TONGKE-HT'!#REF!</definedName>
    <definedName name="DL19HT" localSheetId="5">'[29]TONGKE-HT'!#REF!</definedName>
    <definedName name="DL19HT">'[29]TONGKE-HT'!#REF!</definedName>
    <definedName name="dl20dl" localSheetId="5">#REF!</definedName>
    <definedName name="dl20dl">#REF!</definedName>
    <definedName name="DL20HT" localSheetId="5">'[29]TONGKE-HT'!#REF!</definedName>
    <definedName name="DL20HT">'[29]TONGKE-HT'!#REF!</definedName>
    <definedName name="dldl1100">'[117]Isolasi Luar Dalam'!$N$46</definedName>
    <definedName name="dldl160">'[117]Isolasi Luar Dalam'!$L$46</definedName>
    <definedName name="dldl180">'[117]Isolasi Luar Dalam'!$M$46</definedName>
    <definedName name="dldlg100">'[117]Isolasi Luar Dalam'!$N$23</definedName>
    <definedName name="dlh20c" localSheetId="5">#REF!</definedName>
    <definedName name="dlh20c">#REF!</definedName>
    <definedName name="dlh20nb" localSheetId="5">#REF!</definedName>
    <definedName name="dlh20nb">#REF!</definedName>
    <definedName name="dlh50nb" localSheetId="5">#REF!</definedName>
    <definedName name="dlh50nb">#REF!</definedName>
    <definedName name="DLL" localSheetId="5">#REF!</definedName>
    <definedName name="DLL">#REF!</definedName>
    <definedName name="dllg100">'[117]Isolasi Luar'!$N$342</definedName>
    <definedName name="dllg120">'[117]Isolasi Luar'!$O$342</definedName>
    <definedName name="dllg50">'[117]Isolasi Luar'!$K$342</definedName>
    <definedName name="dllg60">'[117]Isolasi Luar'!$L$342</definedName>
    <definedName name="dllg80">'[117]Isolasi Luar'!$M$342</definedName>
    <definedName name="dlpar150" localSheetId="5">#REF!</definedName>
    <definedName name="dlpar150">#REF!</definedName>
    <definedName name="dlpar38120" localSheetId="5">#REF!</definedName>
    <definedName name="dlpar38120">#REF!</definedName>
    <definedName name="dlpar56150" localSheetId="5">#REF!</definedName>
    <definedName name="dlpar56150">#REF!</definedName>
    <definedName name="dlpar75" localSheetId="5">#REF!</definedName>
    <definedName name="dlpar75">#REF!</definedName>
    <definedName name="dlpl18" localSheetId="5">#REF!</definedName>
    <definedName name="dlpl18">#REF!</definedName>
    <definedName name="dlpl18nb" localSheetId="5">#REF!</definedName>
    <definedName name="dlpl18nb">#REF!</definedName>
    <definedName name="dlpl1x13" localSheetId="5">#REF!</definedName>
    <definedName name="dlpl1x13">#REF!</definedName>
    <definedName name="dlpl1x13nb" localSheetId="5">#REF!</definedName>
    <definedName name="dlpl1x13nb">#REF!</definedName>
    <definedName name="dlpl2x18" localSheetId="5">#REF!</definedName>
    <definedName name="dlpl2x18">#REF!</definedName>
    <definedName name="dlpl2x18nb" localSheetId="5">#REF!</definedName>
    <definedName name="dlpl2x18nb">#REF!</definedName>
    <definedName name="dlpl9" localSheetId="5">#REF!</definedName>
    <definedName name="dlpl9">#REF!</definedName>
    <definedName name="dlpl9nb" localSheetId="5">#REF!</definedName>
    <definedName name="dlpl9nb">#REF!</definedName>
    <definedName name="dlplc13w" localSheetId="5">#REF!</definedName>
    <definedName name="dlplc13w">#REF!</definedName>
    <definedName name="dlplc13wbimc" localSheetId="5">#REF!</definedName>
    <definedName name="dlplc13wbimc">#REF!</definedName>
    <definedName name="dlplc2x13" localSheetId="5">#REF!</definedName>
    <definedName name="dlplc2x13">#REF!</definedName>
    <definedName name="dlplc2x13nb" localSheetId="5">#REF!</definedName>
    <definedName name="dlplc2x13nb">#REF!</definedName>
    <definedName name="dlwwh20" localSheetId="5">#REF!</definedName>
    <definedName name="dlwwh20">#REF!</definedName>
    <definedName name="dlwwh20nb" localSheetId="5">#REF!</definedName>
    <definedName name="dlwwh20nb">#REF!</definedName>
    <definedName name="DM" localSheetId="5">#REF!</definedName>
    <definedName name="DM">#REF!</definedName>
    <definedName name="dnpntalm" localSheetId="5">#REF!</definedName>
    <definedName name="dnpntalm">#REF!</definedName>
    <definedName name="Document_array" localSheetId="1">{"Book1","RAB PASAR 30 AUG SCRAB.xls"}</definedName>
    <definedName name="Document_array" localSheetId="5">{"Book1","RAB PASAR 30 AUG SCRAB.xls"}</definedName>
    <definedName name="Document_array" localSheetId="2">{"Book1","RAB PASAR 30 AUG SCRAB.xls"}</definedName>
    <definedName name="Document_array" localSheetId="10">{"Book1","RAB PASAR 30 AUG SCRAB.xls"}</definedName>
    <definedName name="Document_array" localSheetId="7">{"Book1","RAB PASAR 30 AUG SCRAB.xls"}</definedName>
    <definedName name="Document_array">{"Book1","RAB PASAR 30 AUG SCRAB.xls"}</definedName>
    <definedName name="Documents_array">#N/A</definedName>
    <definedName name="DODOL" localSheetId="5">#REF!</definedName>
    <definedName name="DODOL">#REF!</definedName>
    <definedName name="DOLAR">[118]Markup!$J$76</definedName>
    <definedName name="dolar04" localSheetId="5">'[119]BoQ C4'!#REF!</definedName>
    <definedName name="dolar04">'[119]BoQ C4'!#REF!</definedName>
    <definedName name="dolken" localSheetId="5">'[82]HB '!#REF!</definedName>
    <definedName name="dolken">'[82]HB '!#REF!</definedName>
    <definedName name="dolken_1" localSheetId="5">[63]HB!#REF!</definedName>
    <definedName name="dolken_1">[63]HB!#REF!</definedName>
    <definedName name="Dolken_dia_8_s_d_10_cm">[21]BAHAN!$E$110</definedName>
    <definedName name="Dollar" localSheetId="5">#REF!</definedName>
    <definedName name="Dollar">#REF!</definedName>
    <definedName name="DOLSing" localSheetId="5">#REF!</definedName>
    <definedName name="DOLSing">#REF!</definedName>
    <definedName name="DOMBA" localSheetId="5">#REF!</definedName>
    <definedName name="DOMBA">#REF!</definedName>
    <definedName name="dongia">[29]DG!$A$4:$I$567</definedName>
    <definedName name="dongia1">[29]DG!$A$4:$H$606</definedName>
    <definedName name="dozer" localSheetId="5">#REF!</definedName>
    <definedName name="dozer">#REF!</definedName>
    <definedName name="dozerd6" localSheetId="5">#REF!</definedName>
    <definedName name="dozerd6">#REF!</definedName>
    <definedName name="dozerd7" localSheetId="5">#REF!</definedName>
    <definedName name="dozerd7">#REF!</definedName>
    <definedName name="dozerd85" localSheetId="5">#REF!</definedName>
    <definedName name="dozerd85">#REF!</definedName>
    <definedName name="dozerd9" localSheetId="5">#REF!</definedName>
    <definedName name="dozerd9">#REF!</definedName>
    <definedName name="dpa" localSheetId="5">#REF!</definedName>
    <definedName name="dpa">#REF!</definedName>
    <definedName name="dpk" localSheetId="5">#REF!</definedName>
    <definedName name="dpk">#REF!</definedName>
    <definedName name="Drain" localSheetId="5">#REF!</definedName>
    <definedName name="Drain">#REF!</definedName>
    <definedName name="drainagehole76" localSheetId="5">#REF!</definedName>
    <definedName name="drainagehole76">#REF!</definedName>
    <definedName name="drilb2100" localSheetId="5">#REF!</definedName>
    <definedName name="drilb2100">#REF!</definedName>
    <definedName name="drilb2120" localSheetId="5">#REF!</definedName>
    <definedName name="drilb2120">#REF!</definedName>
    <definedName name="drilb250" localSheetId="5">#REF!</definedName>
    <definedName name="drilb250">#REF!</definedName>
    <definedName name="drilb260" localSheetId="5">#REF!</definedName>
    <definedName name="drilb260">#REF!</definedName>
    <definedName name="drilb280" localSheetId="5">#REF!</definedName>
    <definedName name="drilb280">#REF!</definedName>
    <definedName name="drildl3a100" localSheetId="5">#REF!</definedName>
    <definedName name="drildl3a100">#REF!</definedName>
    <definedName name="drildl3a120" localSheetId="5">#REF!</definedName>
    <definedName name="drildl3a120">#REF!</definedName>
    <definedName name="drildl3a50" localSheetId="5">#REF!</definedName>
    <definedName name="drildl3a50">#REF!</definedName>
    <definedName name="drildl3a60" localSheetId="5">#REF!</definedName>
    <definedName name="drildl3a60">#REF!</definedName>
    <definedName name="drildl3a80" localSheetId="5">#REF!</definedName>
    <definedName name="drildl3a80">#REF!</definedName>
    <definedName name="drill1100" localSheetId="5">#REF!</definedName>
    <definedName name="drill1100">#REF!</definedName>
    <definedName name="drill1120" localSheetId="5">#REF!</definedName>
    <definedName name="drill1120">#REF!</definedName>
    <definedName name="drill150" localSheetId="5">#REF!</definedName>
    <definedName name="drill150">#REF!</definedName>
    <definedName name="drill160" localSheetId="5">#REF!</definedName>
    <definedName name="drill160">#REF!</definedName>
    <definedName name="drill180" localSheetId="5">#REF!</definedName>
    <definedName name="drill180">#REF!</definedName>
    <definedName name="drill3100" localSheetId="5">#REF!</definedName>
    <definedName name="drill3100">#REF!</definedName>
    <definedName name="drill3120" localSheetId="5">#REF!</definedName>
    <definedName name="drill3120">#REF!</definedName>
    <definedName name="drill350" localSheetId="5">#REF!</definedName>
    <definedName name="drill350">#REF!</definedName>
    <definedName name="drill360" localSheetId="5">#REF!</definedName>
    <definedName name="drill360">#REF!</definedName>
    <definedName name="drill380" localSheetId="5">#REF!</definedName>
    <definedName name="drill380">#REF!</definedName>
    <definedName name="drill5100" localSheetId="5">#REF!</definedName>
    <definedName name="drill5100">#REF!</definedName>
    <definedName name="drill5120" localSheetId="5">#REF!</definedName>
    <definedName name="drill5120">#REF!</definedName>
    <definedName name="drill550" localSheetId="5">#REF!</definedName>
    <definedName name="drill550">#REF!</definedName>
    <definedName name="drill560" localSheetId="5">#REF!</definedName>
    <definedName name="drill560">#REF!</definedName>
    <definedName name="drill580" localSheetId="5">#REF!</definedName>
    <definedName name="drill580">#REF!</definedName>
    <definedName name="drill5a100" localSheetId="5">#REF!</definedName>
    <definedName name="drill5a100">#REF!</definedName>
    <definedName name="drill5a120" localSheetId="5">#REF!</definedName>
    <definedName name="drill5a120">#REF!</definedName>
    <definedName name="drill5a50" localSheetId="5">#REF!</definedName>
    <definedName name="drill5a50">#REF!</definedName>
    <definedName name="drill5a60" localSheetId="5">#REF!</definedName>
    <definedName name="drill5a60">#REF!</definedName>
    <definedName name="drill5a80" localSheetId="5">#REF!</definedName>
    <definedName name="drill5a80">#REF!</definedName>
    <definedName name="drill6a100" localSheetId="5">#REF!</definedName>
    <definedName name="drill6a100">#REF!</definedName>
    <definedName name="drill6a120" localSheetId="5">#REF!</definedName>
    <definedName name="drill6a120">#REF!</definedName>
    <definedName name="drill6a50" localSheetId="5">#REF!</definedName>
    <definedName name="drill6a50">#REF!</definedName>
    <definedName name="drill6a60" localSheetId="5">#REF!</definedName>
    <definedName name="drill6a60">#REF!</definedName>
    <definedName name="drill6a80" localSheetId="5">#REF!</definedName>
    <definedName name="drill6a80">#REF!</definedName>
    <definedName name="drillerR" localSheetId="5">#REF!</definedName>
    <definedName name="drillerR">#REF!</definedName>
    <definedName name="drillug100" localSheetId="5">#REF!</definedName>
    <definedName name="drillug100">#REF!</definedName>
    <definedName name="drillug120" localSheetId="5">#REF!</definedName>
    <definedName name="drillug120">#REF!</definedName>
    <definedName name="drillug50" localSheetId="5">#REF!</definedName>
    <definedName name="drillug50">#REF!</definedName>
    <definedName name="drillug60" localSheetId="5">#REF!</definedName>
    <definedName name="drillug60">#REF!</definedName>
    <definedName name="drillug80" localSheetId="5">#REF!</definedName>
    <definedName name="drillug80">#REF!</definedName>
    <definedName name="ds1pnc" localSheetId="5">#REF!</definedName>
    <definedName name="ds1pnc">#REF!</definedName>
    <definedName name="ds1pvl" localSheetId="5">#REF!</definedName>
    <definedName name="ds1pvl">#REF!</definedName>
    <definedName name="ds3pnc" localSheetId="5">#REF!</definedName>
    <definedName name="ds3pnc">#REF!</definedName>
    <definedName name="ds3pvl" localSheetId="5">#REF!</definedName>
    <definedName name="ds3pvl">#REF!</definedName>
    <definedName name="dsaf" localSheetId="5">#REF!</definedName>
    <definedName name="dsaf">#REF!</definedName>
    <definedName name="dsct3pnc" localSheetId="5">'[29]#REF'!#REF!</definedName>
    <definedName name="dsct3pnc">'[29]#REF'!#REF!</definedName>
    <definedName name="dsct3pvl" localSheetId="5">'[29]#REF'!#REF!</definedName>
    <definedName name="dsct3pvl">'[29]#REF'!#REF!</definedName>
    <definedName name="dsda" localSheetId="1" hidden="1">{#N/A,#N/A,FALSE,"REK-S-TPL";#N/A,#N/A,FALSE,"REK-TPML";#N/A,#N/A,FALSE,"RAB-TEMPEL"}</definedName>
    <definedName name="dsda" localSheetId="5" hidden="1">{#N/A,#N/A,FALSE,"REK-S-TPL";#N/A,#N/A,FALSE,"REK-TPML";#N/A,#N/A,FALSE,"RAB-TEMPEL"}</definedName>
    <definedName name="dsda" localSheetId="2" hidden="1">{#N/A,#N/A,FALSE,"REK-S-TPL";#N/A,#N/A,FALSE,"REK-TPML";#N/A,#N/A,FALSE,"RAB-TEMPEL"}</definedName>
    <definedName name="dsda" localSheetId="10" hidden="1">{#N/A,#N/A,FALSE,"REK-S-TPL";#N/A,#N/A,FALSE,"REK-TPML";#N/A,#N/A,FALSE,"RAB-TEMPEL"}</definedName>
    <definedName name="dsda" localSheetId="7" hidden="1">{#N/A,#N/A,FALSE,"REK-S-TPL";#N/A,#N/A,FALSE,"REK-TPML";#N/A,#N/A,FALSE,"RAB-TEMPEL"}</definedName>
    <definedName name="dsda" hidden="1">{#N/A,#N/A,FALSE,"REK-S-TPL";#N/A,#N/A,FALSE,"REK-TPML";#N/A,#N/A,FALSE,"RAB-TEMPEL"}</definedName>
    <definedName name="dsilb2100" localSheetId="5">#REF!</definedName>
    <definedName name="dsilb2100">#REF!</definedName>
    <definedName name="dsilb2120" localSheetId="5">#REF!</definedName>
    <definedName name="dsilb2120">#REF!</definedName>
    <definedName name="dsilb250" localSheetId="5">#REF!</definedName>
    <definedName name="dsilb250">#REF!</definedName>
    <definedName name="dsilb260" localSheetId="5">#REF!</definedName>
    <definedName name="dsilb260">#REF!</definedName>
    <definedName name="dsilb280" localSheetId="5">#REF!</definedName>
    <definedName name="dsilb280">#REF!</definedName>
    <definedName name="dsildb2100" localSheetId="5">#REF!</definedName>
    <definedName name="dsildb2100">#REF!</definedName>
    <definedName name="dsildb2120" localSheetId="5">#REF!</definedName>
    <definedName name="dsildb2120">#REF!</definedName>
    <definedName name="dsildb250" localSheetId="5">#REF!</definedName>
    <definedName name="dsildb250">#REF!</definedName>
    <definedName name="dsildb260" localSheetId="5">#REF!</definedName>
    <definedName name="dsildb260">#REF!</definedName>
    <definedName name="dsildb280" localSheetId="5">#REF!</definedName>
    <definedName name="dsildb280">#REF!</definedName>
    <definedName name="dsildl1100" localSheetId="5">#REF!</definedName>
    <definedName name="dsildl1100">#REF!</definedName>
    <definedName name="dsildl1120" localSheetId="5">#REF!</definedName>
    <definedName name="dsildl1120">#REF!</definedName>
    <definedName name="dsildl150" localSheetId="5">#REF!</definedName>
    <definedName name="dsildl150">#REF!</definedName>
    <definedName name="dsildl160" localSheetId="5">#REF!</definedName>
    <definedName name="dsildl160">#REF!</definedName>
    <definedName name="dsildl180" localSheetId="5">#REF!</definedName>
    <definedName name="dsildl180">#REF!</definedName>
    <definedName name="dsildl3100" localSheetId="5">#REF!</definedName>
    <definedName name="dsildl3100">#REF!</definedName>
    <definedName name="dsildl3120" localSheetId="5">#REF!</definedName>
    <definedName name="dsildl3120">#REF!</definedName>
    <definedName name="dsildl350" localSheetId="5">#REF!</definedName>
    <definedName name="dsildl350">#REF!</definedName>
    <definedName name="dsildl360" localSheetId="5">#REF!</definedName>
    <definedName name="dsildl360">#REF!</definedName>
    <definedName name="dsildl380" localSheetId="5">#REF!</definedName>
    <definedName name="dsildl380">#REF!</definedName>
    <definedName name="dsildl3a100" localSheetId="5">#REF!</definedName>
    <definedName name="dsildl3a100">#REF!</definedName>
    <definedName name="dsildl3a120" localSheetId="5">#REF!</definedName>
    <definedName name="dsildl3a120">#REF!</definedName>
    <definedName name="dsildl3a50" localSheetId="5">#REF!</definedName>
    <definedName name="dsildl3a50">#REF!</definedName>
    <definedName name="dsildl3a60" localSheetId="5">#REF!</definedName>
    <definedName name="dsildl3a60">#REF!</definedName>
    <definedName name="dsildl3a80" localSheetId="5">#REF!</definedName>
    <definedName name="dsildl3a80">#REF!</definedName>
    <definedName name="dsildl5100" localSheetId="5">#REF!</definedName>
    <definedName name="dsildl5100">#REF!</definedName>
    <definedName name="dsildl5120" localSheetId="5">#REF!</definedName>
    <definedName name="dsildl5120">#REF!</definedName>
    <definedName name="dsildl550" localSheetId="5">#REF!</definedName>
    <definedName name="dsildl550">#REF!</definedName>
    <definedName name="dsildl560" localSheetId="5">#REF!</definedName>
    <definedName name="dsildl560">#REF!</definedName>
    <definedName name="dsildl580" localSheetId="5">#REF!</definedName>
    <definedName name="dsildl580">#REF!</definedName>
    <definedName name="dsildl5a100" localSheetId="5">#REF!</definedName>
    <definedName name="dsildl5a100">#REF!</definedName>
    <definedName name="dsildl5a120" localSheetId="5">#REF!</definedName>
    <definedName name="dsildl5a120">#REF!</definedName>
    <definedName name="dsildl5a50" localSheetId="5">#REF!</definedName>
    <definedName name="dsildl5a50">#REF!</definedName>
    <definedName name="dsildl5a60" localSheetId="5">#REF!</definedName>
    <definedName name="dsildl5a60">#REF!</definedName>
    <definedName name="dsildl5a80" localSheetId="5">#REF!</definedName>
    <definedName name="dsildl5a80">#REF!</definedName>
    <definedName name="dsildl6a100" localSheetId="5">#REF!</definedName>
    <definedName name="dsildl6a100">#REF!</definedName>
    <definedName name="dsildl6a120" localSheetId="5">#REF!</definedName>
    <definedName name="dsildl6a120">#REF!</definedName>
    <definedName name="dsildl6a50" localSheetId="5">#REF!</definedName>
    <definedName name="dsildl6a50">#REF!</definedName>
    <definedName name="dsildl6a60" localSheetId="5">#REF!</definedName>
    <definedName name="dsildl6a60">#REF!</definedName>
    <definedName name="dsildl6a80" localSheetId="5">#REF!</definedName>
    <definedName name="dsildl6a80">#REF!</definedName>
    <definedName name="dsildlug100" localSheetId="5">#REF!</definedName>
    <definedName name="dsildlug100">#REF!</definedName>
    <definedName name="dsildlug120" localSheetId="5">#REF!</definedName>
    <definedName name="dsildlug120">#REF!</definedName>
    <definedName name="dsildlug50" localSheetId="5">#REF!</definedName>
    <definedName name="dsildlug50">#REF!</definedName>
    <definedName name="dsildlug60" localSheetId="5">#REF!</definedName>
    <definedName name="dsildlug60">#REF!</definedName>
    <definedName name="dsildlug80" localSheetId="5">#REF!</definedName>
    <definedName name="dsildlug80">#REF!</definedName>
    <definedName name="dsill1100" localSheetId="5">#REF!</definedName>
    <definedName name="dsill1100">#REF!</definedName>
    <definedName name="dsill1120" localSheetId="5">#REF!</definedName>
    <definedName name="dsill1120">#REF!</definedName>
    <definedName name="dsill150" localSheetId="5">#REF!</definedName>
    <definedName name="dsill150">#REF!</definedName>
    <definedName name="dsill160" localSheetId="5">#REF!</definedName>
    <definedName name="dsill160">#REF!</definedName>
    <definedName name="dsill180" localSheetId="5">#REF!</definedName>
    <definedName name="dsill180">#REF!</definedName>
    <definedName name="dsill3100" localSheetId="5">#REF!</definedName>
    <definedName name="dsill3100">#REF!</definedName>
    <definedName name="dsill3120" localSheetId="5">#REF!</definedName>
    <definedName name="dsill3120">#REF!</definedName>
    <definedName name="dsill350" localSheetId="5">#REF!</definedName>
    <definedName name="dsill350">#REF!</definedName>
    <definedName name="dsill360" localSheetId="5">#REF!</definedName>
    <definedName name="dsill360">#REF!</definedName>
    <definedName name="dsill380" localSheetId="5">#REF!</definedName>
    <definedName name="dsill380">#REF!</definedName>
    <definedName name="dsill3a100" localSheetId="5">#REF!</definedName>
    <definedName name="dsill3a100">#REF!</definedName>
    <definedName name="dsill3a120" localSheetId="5">#REF!</definedName>
    <definedName name="dsill3a120">#REF!</definedName>
    <definedName name="dsill3a50" localSheetId="5">#REF!</definedName>
    <definedName name="dsill3a50">#REF!</definedName>
    <definedName name="dsill3a60" localSheetId="5">#REF!</definedName>
    <definedName name="dsill3a60">#REF!</definedName>
    <definedName name="dsill3a80" localSheetId="5">#REF!</definedName>
    <definedName name="dsill3a80">#REF!</definedName>
    <definedName name="dsill5100" localSheetId="5">#REF!</definedName>
    <definedName name="dsill5100">#REF!</definedName>
    <definedName name="dsill5120" localSheetId="5">#REF!</definedName>
    <definedName name="dsill5120">#REF!</definedName>
    <definedName name="dsill550" localSheetId="5">#REF!</definedName>
    <definedName name="dsill550">#REF!</definedName>
    <definedName name="dsill560" localSheetId="5">#REF!</definedName>
    <definedName name="dsill560">#REF!</definedName>
    <definedName name="dsill580" localSheetId="5">#REF!</definedName>
    <definedName name="dsill580">#REF!</definedName>
    <definedName name="dsill5a100" localSheetId="5">#REF!</definedName>
    <definedName name="dsill5a100">#REF!</definedName>
    <definedName name="dsill5a120" localSheetId="5">#REF!</definedName>
    <definedName name="dsill5a120">#REF!</definedName>
    <definedName name="dsill5a50" localSheetId="5">#REF!</definedName>
    <definedName name="dsill5a50">#REF!</definedName>
    <definedName name="dsill5a60" localSheetId="5">#REF!</definedName>
    <definedName name="dsill5a60">#REF!</definedName>
    <definedName name="dsill5a80" localSheetId="5">#REF!</definedName>
    <definedName name="dsill5a80">#REF!</definedName>
    <definedName name="dsill6a100" localSheetId="5">#REF!</definedName>
    <definedName name="dsill6a100">#REF!</definedName>
    <definedName name="dsill6a120" localSheetId="5">#REF!</definedName>
    <definedName name="dsill6a120">#REF!</definedName>
    <definedName name="dsill6a50" localSheetId="5">#REF!</definedName>
    <definedName name="dsill6a50">#REF!</definedName>
    <definedName name="dsill6a60" localSheetId="5">#REF!</definedName>
    <definedName name="dsill6a60">#REF!</definedName>
    <definedName name="dsill6a80" localSheetId="5">#REF!</definedName>
    <definedName name="dsill6a80">#REF!</definedName>
    <definedName name="dsillug100" localSheetId="5">#REF!</definedName>
    <definedName name="dsillug100">#REF!</definedName>
    <definedName name="dsillug120" localSheetId="5">#REF!</definedName>
    <definedName name="dsillug120">#REF!</definedName>
    <definedName name="dsillug50" localSheetId="5">#REF!</definedName>
    <definedName name="dsillug50">#REF!</definedName>
    <definedName name="dsillug60" localSheetId="5">#REF!</definedName>
    <definedName name="dsillug60">#REF!</definedName>
    <definedName name="dsillug80" localSheetId="5">#REF!</definedName>
    <definedName name="dsillug80">#REF!</definedName>
    <definedName name="dstib2100" localSheetId="5">#REF!</definedName>
    <definedName name="dstib2100">#REF!</definedName>
    <definedName name="dstib2120" localSheetId="5">#REF!</definedName>
    <definedName name="dstib2120">#REF!</definedName>
    <definedName name="dstib250" localSheetId="5">#REF!</definedName>
    <definedName name="dstib250">#REF!</definedName>
    <definedName name="dstib260" localSheetId="5">#REF!</definedName>
    <definedName name="dstib260">#REF!</definedName>
    <definedName name="dstib280" localSheetId="5">#REF!</definedName>
    <definedName name="dstib280">#REF!</definedName>
    <definedName name="dt12ton" localSheetId="5">#REF!</definedName>
    <definedName name="dt12ton">#REF!</definedName>
    <definedName name="dt20ton" localSheetId="5">#REF!</definedName>
    <definedName name="dt20ton">#REF!</definedName>
    <definedName name="duct_isolasi" localSheetId="5">#REF!</definedName>
    <definedName name="duct_isolasi">#REF!</definedName>
    <definedName name="duct_soundliner" localSheetId="5">#REF!</definedName>
    <definedName name="duct_soundliner">#REF!</definedName>
    <definedName name="duct_tanpa" localSheetId="5">#REF!</definedName>
    <definedName name="duct_tanpa">#REF!</definedName>
    <definedName name="duk" localSheetId="5">[34]bahan!#REF!</definedName>
    <definedName name="duk">[34]bahan!#REF!</definedName>
    <definedName name="dump" localSheetId="5">#REF!</definedName>
    <definedName name="dump">#REF!</definedName>
    <definedName name="Dump_Truck_5_ton_145_HP">[21]BAHAN!$E$255</definedName>
    <definedName name="DUMPTRUCK1" localSheetId="5">#REF!</definedName>
    <definedName name="DUMPTRUCK1">#REF!</definedName>
    <definedName name="DUMPTRUCK2" localSheetId="5">#REF!</definedName>
    <definedName name="DUMPTRUCK2">#REF!</definedName>
    <definedName name="duong1" localSheetId="5">[29]DONGIA!#REF!</definedName>
    <definedName name="duong1">[29]DONGIA!#REF!</definedName>
    <definedName name="duong2" localSheetId="5">[29]DONGIA!#REF!</definedName>
    <definedName name="duong2">[29]DONGIA!#REF!</definedName>
    <definedName name="duong3" localSheetId="5">[29]DONGIA!#REF!</definedName>
    <definedName name="duong3">[29]DONGIA!#REF!</definedName>
    <definedName name="duong4" localSheetId="5">[29]DONGIA!#REF!</definedName>
    <definedName name="duong4">[29]DONGIA!#REF!</definedName>
    <definedName name="duong5" localSheetId="5">[29]DONGIA!#REF!</definedName>
    <definedName name="duong5">[29]DONGIA!#REF!</definedName>
    <definedName name="dw" localSheetId="5">#REF!</definedName>
    <definedName name="dw">#REF!</definedName>
    <definedName name="dz" localSheetId="19">[120]!AAAA</definedName>
    <definedName name="dz" localSheetId="18">[120]!AAAA</definedName>
    <definedName name="dz" localSheetId="17">[120]!AAAA</definedName>
    <definedName name="dz" localSheetId="15">[120]!AAAA</definedName>
    <definedName name="dz" localSheetId="16">[120]!AAAA</definedName>
    <definedName name="dz" localSheetId="5">[120]!AAAA</definedName>
    <definedName name="dz" localSheetId="10">[120]!AAAA</definedName>
    <definedName name="dz" localSheetId="9">[120]!AAAA</definedName>
    <definedName name="dz" localSheetId="7">[120]!AAAA</definedName>
    <definedName name="dz">[120]!AAAA</definedName>
    <definedName name="dzl" localSheetId="5">[121]岩性!#REF!</definedName>
    <definedName name="dzl">[121]岩性!#REF!</definedName>
    <definedName name="E" localSheetId="5">#REF!</definedName>
    <definedName name="E">#REF!</definedName>
    <definedName name="E." localSheetId="5">#REF!</definedName>
    <definedName name="E.">#REF!</definedName>
    <definedName name="E_1" localSheetId="5">#REF!</definedName>
    <definedName name="E_1">#REF!</definedName>
    <definedName name="EA" localSheetId="5">#REF!</definedName>
    <definedName name="EA">#REF!</definedName>
    <definedName name="EA1.1" localSheetId="5">#REF!</definedName>
    <definedName name="EA1.1">#REF!</definedName>
    <definedName name="EA1.2" localSheetId="5">#REF!</definedName>
    <definedName name="EA1.2">#REF!</definedName>
    <definedName name="EA1.3" localSheetId="5">#REF!</definedName>
    <definedName name="EA1.3">#REF!</definedName>
    <definedName name="EA2.1" localSheetId="5">#REF!</definedName>
    <definedName name="EA2.1">#REF!</definedName>
    <definedName name="EA2.2" localSheetId="5">#REF!</definedName>
    <definedName name="EA2.2">#REF!</definedName>
    <definedName name="EA2.3" localSheetId="5">#REF!</definedName>
    <definedName name="EA2.3">#REF!</definedName>
    <definedName name="EA2.5" localSheetId="5">#REF!</definedName>
    <definedName name="EA2.5">#REF!</definedName>
    <definedName name="EA2.6" localSheetId="5">#REF!</definedName>
    <definedName name="EA2.6">#REF!</definedName>
    <definedName name="EA2.7" localSheetId="5">#REF!</definedName>
    <definedName name="EA2.7">#REF!</definedName>
    <definedName name="EA2.8" localSheetId="5">#REF!</definedName>
    <definedName name="EA2.8">#REF!</definedName>
    <definedName name="EA21.1" localSheetId="5">#REF!</definedName>
    <definedName name="EA21.1">#REF!</definedName>
    <definedName name="EA21.2" localSheetId="5">#REF!</definedName>
    <definedName name="EA21.2">#REF!</definedName>
    <definedName name="EA21.3" localSheetId="5">#REF!</definedName>
    <definedName name="EA21.3">#REF!</definedName>
    <definedName name="EA21.4" localSheetId="5">#REF!</definedName>
    <definedName name="EA21.4">#REF!</definedName>
    <definedName name="EA21.5" localSheetId="5">#REF!</definedName>
    <definedName name="EA21.5">#REF!</definedName>
    <definedName name="EA3.1" localSheetId="5">#REF!</definedName>
    <definedName name="EA3.1">#REF!</definedName>
    <definedName name="EA3.2" localSheetId="5">#REF!</definedName>
    <definedName name="EA3.2">#REF!</definedName>
    <definedName name="EA3.3" localSheetId="5">#REF!</definedName>
    <definedName name="EA3.3">#REF!</definedName>
    <definedName name="EA3.4" localSheetId="5">#REF!</definedName>
    <definedName name="EA3.4">#REF!</definedName>
    <definedName name="EB" localSheetId="5">#REF!</definedName>
    <definedName name="EB">#REF!</definedName>
    <definedName name="EB1.1" localSheetId="5">#REF!</definedName>
    <definedName name="EB1.1">#REF!</definedName>
    <definedName name="EC1.1" localSheetId="5">#REF!</definedName>
    <definedName name="EC1.1">#REF!</definedName>
    <definedName name="Eceran.1" localSheetId="5">#REF!</definedName>
    <definedName name="Eceran.1">#REF!</definedName>
    <definedName name="ED1.1" localSheetId="5">#REF!</definedName>
    <definedName name="ED1.1">#REF!</definedName>
    <definedName name="EEE" localSheetId="5">#REF!</definedName>
    <definedName name="EEE">#REF!</definedName>
    <definedName name="EEX" localSheetId="5">#REF!</definedName>
    <definedName name="EEX">#REF!</definedName>
    <definedName name="EF" localSheetId="1" hidden="1">{#N/A,#N/A,FALSE,"Chi tiÆt"}</definedName>
    <definedName name="EF" localSheetId="5" hidden="1">{#N/A,#N/A,FALSE,"Chi tiÆt"}</definedName>
    <definedName name="EF" localSheetId="2" hidden="1">{#N/A,#N/A,FALSE,"Chi tiÆt"}</definedName>
    <definedName name="EF" localSheetId="10" hidden="1">{#N/A,#N/A,FALSE,"Chi tiÆt"}</definedName>
    <definedName name="EF" localSheetId="7" hidden="1">{#N/A,#N/A,FALSE,"Chi tiÆt"}</definedName>
    <definedName name="EF" hidden="1">{#N/A,#N/A,FALSE,"Chi tiÆt"}</definedName>
    <definedName name="EFWEWEF" localSheetId="5">#REF!</definedName>
    <definedName name="EFWEWEF">#REF!</definedName>
    <definedName name="EFX" localSheetId="5">#REF!</definedName>
    <definedName name="EFX">#REF!</definedName>
    <definedName name="eg" localSheetId="5">#REF!</definedName>
    <definedName name="eg">#REF!</definedName>
    <definedName name="EGA" localSheetId="5">#REF!</definedName>
    <definedName name="EGA">#REF!</definedName>
    <definedName name="EGX" localSheetId="5">#REF!</definedName>
    <definedName name="EGX">#REF!</definedName>
    <definedName name="EHX" localSheetId="5">#REF!</definedName>
    <definedName name="EHX">#REF!</definedName>
    <definedName name="EJX" localSheetId="5">#REF!</definedName>
    <definedName name="EJX">#REF!</definedName>
    <definedName name="EKX" localSheetId="5">#REF!</definedName>
    <definedName name="EKX">#REF!</definedName>
    <definedName name="el" localSheetId="5">#REF!</definedName>
    <definedName name="el">#REF!</definedName>
    <definedName name="electriccablejumbo" localSheetId="5">#REF!</definedName>
    <definedName name="electriccablejumbo">#REF!</definedName>
    <definedName name="electriccablelighting" localSheetId="5">#REF!</definedName>
    <definedName name="electriccablelighting">#REF!</definedName>
    <definedName name="electriccablepump" localSheetId="5">#REF!</definedName>
    <definedName name="electriccablepump">#REF!</definedName>
    <definedName name="electricinstallation" localSheetId="5">#REF!</definedName>
    <definedName name="electricinstallation">#REF!</definedName>
    <definedName name="electricpanel" localSheetId="5">#REF!</definedName>
    <definedName name="electricpanel">#REF!</definedName>
    <definedName name="electrode" localSheetId="5">#REF!</definedName>
    <definedName name="electrode">#REF!</definedName>
    <definedName name="elek" localSheetId="5">#REF!</definedName>
    <definedName name="elek">#REF!</definedName>
    <definedName name="ELEKTRIKAL" localSheetId="5">#REF!</definedName>
    <definedName name="ELEKTRIKAL">#REF!</definedName>
    <definedName name="Elektronik" localSheetId="5">#REF!</definedName>
    <definedName name="Elektronik">#REF!</definedName>
    <definedName name="ELX" localSheetId="5">#REF!</definedName>
    <definedName name="ELX">#REF!</definedName>
    <definedName name="em" localSheetId="5">#REF!</definedName>
    <definedName name="em">#REF!</definedName>
    <definedName name="Email" localSheetId="5">#REF!</definedName>
    <definedName name="Email">#REF!</definedName>
    <definedName name="embankment" localSheetId="5">#REF!</definedName>
    <definedName name="embankment">#REF!</definedName>
    <definedName name="emp" localSheetId="5" hidden="1">#REF!</definedName>
    <definedName name="emp" hidden="1">#REF!</definedName>
    <definedName name="EMPCKG" localSheetId="5">#REF!</definedName>
    <definedName name="EMPCKG">#REF!</definedName>
    <definedName name="EMPLOY._WELFARE" localSheetId="5">#REF!</definedName>
    <definedName name="EMPLOY._WELFARE">#REF!</definedName>
    <definedName name="emulsion" localSheetId="5">#REF!</definedName>
    <definedName name="emulsion">#REF!</definedName>
    <definedName name="engkupu" localSheetId="5">#REF!</definedName>
    <definedName name="engkupu">#REF!</definedName>
    <definedName name="engptr" localSheetId="5">[34]bahan!#REF!</definedName>
    <definedName name="engptr">[34]bahan!#REF!</definedName>
    <definedName name="engsel" localSheetId="5">#REF!</definedName>
    <definedName name="engsel">#REF!</definedName>
    <definedName name="engselh">'[62]HB '!$F$176</definedName>
    <definedName name="engselh_1" localSheetId="5">[63]HB!#REF!</definedName>
    <definedName name="engselh_1">[63]HB!#REF!</definedName>
    <definedName name="engselkun">'[40]HB '!$F$177</definedName>
    <definedName name="engselkun_1" localSheetId="5">[63]HB!#REF!</definedName>
    <definedName name="engselkun_1">[63]HB!#REF!</definedName>
    <definedName name="ENTRANCE" localSheetId="5">#REF!</definedName>
    <definedName name="ENTRANCE">#REF!</definedName>
    <definedName name="eol" localSheetId="5">#REF!</definedName>
    <definedName name="eol">#REF!</definedName>
    <definedName name="Epoxiresin" localSheetId="5">'[61]harga lama'!#REF!</definedName>
    <definedName name="Epoxiresin">'[61]harga lama'!#REF!</definedName>
    <definedName name="epoxyclear" localSheetId="5">#REF!</definedName>
    <definedName name="epoxyclear">#REF!</definedName>
    <definedName name="epoxyenamel" localSheetId="5">#REF!</definedName>
    <definedName name="epoxyenamel">#REF!</definedName>
    <definedName name="EQP">[105]PLUMBING!$G$2:$G$65536</definedName>
    <definedName name="EQUIP___MACHINE" localSheetId="5">#REF!</definedName>
    <definedName name="EQUIP___MACHINE">#REF!</definedName>
    <definedName name="EQUIP_RE_EXPORT" localSheetId="5">#REF!</definedName>
    <definedName name="EQUIP_RE_EXPORT">#REF!</definedName>
    <definedName name="equipment">[37]Rate!$B$8:$G$190</definedName>
    <definedName name="EQUPSBI" localSheetId="5">[122]LO!#REF!</definedName>
    <definedName name="EQUPSBI">[122]LO!#REF!</definedName>
    <definedName name="era" localSheetId="5">[39]GAS!#REF!</definedName>
    <definedName name="era">[39]GAS!#REF!</definedName>
    <definedName name="essenza20" localSheetId="5">'[76]Harga Satuan'!#REF!</definedName>
    <definedName name="essenza20">'[76]Harga Satuan'!#REF!</definedName>
    <definedName name="ET" localSheetId="5">[34]analisa!#REF!</definedName>
    <definedName name="ET">[34]analisa!#REF!</definedName>
    <definedName name="eternit" localSheetId="5">#REF!</definedName>
    <definedName name="eternit">#REF!</definedName>
    <definedName name="eternit_1" localSheetId="5">[63]HB!#REF!</definedName>
    <definedName name="eternit_1">[63]HB!#REF!</definedName>
    <definedName name="euro" localSheetId="5">[123]LISTRIK!#REF!</definedName>
    <definedName name="euro">[123]LISTRIK!#REF!</definedName>
    <definedName name="Exc">[33]analisa!$G$6</definedName>
    <definedName name="Exc2m">[33]analisa!$G$935</definedName>
    <definedName name="exca" localSheetId="5">#REF!</definedName>
    <definedName name="exca">#REF!</definedName>
    <definedName name="EXCAVATOR" localSheetId="5">#REF!</definedName>
    <definedName name="EXCAVATOR">#REF!</definedName>
    <definedName name="excavator035" localSheetId="5">#REF!</definedName>
    <definedName name="excavator035">#REF!</definedName>
    <definedName name="excavatorgiantbreak" localSheetId="5">#REF!</definedName>
    <definedName name="excavatorgiantbreak">#REF!</definedName>
    <definedName name="excavatorpc200" localSheetId="5">#REF!</definedName>
    <definedName name="excavatorpc200">#REF!</definedName>
    <definedName name="Excel_BuiltIn_Print_Area_1" localSheetId="5">#REF!</definedName>
    <definedName name="Excel_BuiltIn_Print_Area_1">#REF!</definedName>
    <definedName name="Excel_BuiltIn_Print_Area_1_1" localSheetId="5">#REF!</definedName>
    <definedName name="Excel_BuiltIn_Print_Area_1_1">#REF!</definedName>
    <definedName name="Excel_BuiltIn_Print_Area_1_1_1" localSheetId="5">#REF!</definedName>
    <definedName name="Excel_BuiltIn_Print_Area_1_1_1">#REF!</definedName>
    <definedName name="Excel_BuiltIn_Print_Area_1_1_1_1" localSheetId="5">#REF!</definedName>
    <definedName name="Excel_BuiltIn_Print_Area_1_1_1_1">#REF!</definedName>
    <definedName name="Excel_BuiltIn_Print_Area_10" localSheetId="5">#REF!</definedName>
    <definedName name="Excel_BuiltIn_Print_Area_10">#REF!</definedName>
    <definedName name="Excel_BuiltIn_Print_Area_10_1" localSheetId="5">#REF!</definedName>
    <definedName name="Excel_BuiltIn_Print_Area_10_1">#REF!</definedName>
    <definedName name="Excel_BuiltIn_Print_Area_11" localSheetId="5">#REF!</definedName>
    <definedName name="Excel_BuiltIn_Print_Area_11">#REF!</definedName>
    <definedName name="Excel_BuiltIn_Print_Area_12" localSheetId="5">#REF!</definedName>
    <definedName name="Excel_BuiltIn_Print_Area_12">#REF!</definedName>
    <definedName name="Excel_BuiltIn_Print_Area_2_1" localSheetId="5">#REF!</definedName>
    <definedName name="Excel_BuiltIn_Print_Area_2_1">#REF!</definedName>
    <definedName name="Excel_BuiltIn_Print_Area_26" localSheetId="5">#REF!</definedName>
    <definedName name="Excel_BuiltIn_Print_Area_26">#REF!</definedName>
    <definedName name="Excel_BuiltIn_Print_Area_27" localSheetId="5">#REF!</definedName>
    <definedName name="Excel_BuiltIn_Print_Area_27">#REF!</definedName>
    <definedName name="Excel_BuiltIn_Print_Area_28" localSheetId="5">#REF!</definedName>
    <definedName name="Excel_BuiltIn_Print_Area_28">#REF!</definedName>
    <definedName name="Excel_BuiltIn_Print_Area_29" localSheetId="5">#REF!</definedName>
    <definedName name="Excel_BuiltIn_Print_Area_29">#REF!</definedName>
    <definedName name="Excel_BuiltIn_Print_Area_3" localSheetId="5">[124]cargo!#REF!</definedName>
    <definedName name="Excel_BuiltIn_Print_Area_3">[124]cargo!#REF!</definedName>
    <definedName name="Excel_BuiltIn_Print_Area_3_1" localSheetId="5">#REF!</definedName>
    <definedName name="Excel_BuiltIn_Print_Area_3_1">#REF!</definedName>
    <definedName name="Excel_BuiltIn_Print_Area_3_1_1" localSheetId="5">#REF!</definedName>
    <definedName name="Excel_BuiltIn_Print_Area_3_1_1">#REF!</definedName>
    <definedName name="Excel_BuiltIn_Print_Area_4" localSheetId="5">#REF!</definedName>
    <definedName name="Excel_BuiltIn_Print_Area_4">#REF!</definedName>
    <definedName name="Excel_BuiltIn_Print_Area_4_1" localSheetId="5">#REF!</definedName>
    <definedName name="Excel_BuiltIn_Print_Area_4_1">#REF!</definedName>
    <definedName name="Excel_BuiltIn_Print_Area_5" localSheetId="5">#REF!</definedName>
    <definedName name="Excel_BuiltIn_Print_Area_5">#REF!</definedName>
    <definedName name="Excel_BuiltIn_Print_Area_5_1" localSheetId="5">#REF!</definedName>
    <definedName name="Excel_BuiltIn_Print_Area_5_1">#REF!</definedName>
    <definedName name="Excel_BuiltIn_Print_Area_6_1" localSheetId="5">#REF!</definedName>
    <definedName name="Excel_BuiltIn_Print_Area_6_1">#REF!</definedName>
    <definedName name="Excel_BuiltIn_Print_Area_7" localSheetId="5">#REF!</definedName>
    <definedName name="Excel_BuiltIn_Print_Area_7">#REF!</definedName>
    <definedName name="Excel_BuiltIn_Print_Area_8" localSheetId="5">#REF!</definedName>
    <definedName name="Excel_BuiltIn_Print_Area_8">#REF!</definedName>
    <definedName name="Excel_BuiltIn_Print_Area_8_1" localSheetId="5">#REF!</definedName>
    <definedName name="Excel_BuiltIn_Print_Area_8_1">#REF!</definedName>
    <definedName name="Excel_BuiltIn_Print_Area_9" localSheetId="5">#REF!</definedName>
    <definedName name="Excel_BuiltIn_Print_Area_9">#REF!</definedName>
    <definedName name="Excel_BuiltIn_Print_Area_9_1" localSheetId="5">#REF!</definedName>
    <definedName name="Excel_BuiltIn_Print_Area_9_1">#REF!</definedName>
    <definedName name="Excel_BuiltIn_Print_Titles_1" localSheetId="5">#REF!,#REF!</definedName>
    <definedName name="Excel_BuiltIn_Print_Titles_1">#REF!,#REF!</definedName>
    <definedName name="Excel_BuiltIn_Print_Titles_1_1" localSheetId="5">#REF!,#REF!</definedName>
    <definedName name="Excel_BuiltIn_Print_Titles_1_1">#REF!,#REF!</definedName>
    <definedName name="Excel_BuiltIn_Print_Titles_1_1_1" localSheetId="5">#REF!,#REF!</definedName>
    <definedName name="Excel_BuiltIn_Print_Titles_1_1_1">#REF!,#REF!</definedName>
    <definedName name="Excel_BuiltIn_Print_Titles_1_1_1_1" localSheetId="5">#REF!</definedName>
    <definedName name="Excel_BuiltIn_Print_Titles_1_1_1_1">#REF!</definedName>
    <definedName name="Excel_BuiltIn_Print_Titles_2" localSheetId="5">#REF!</definedName>
    <definedName name="Excel_BuiltIn_Print_Titles_2">#REF!</definedName>
    <definedName name="Excel_BuiltIn_Print_Titles_2_1" localSheetId="5">#REF!</definedName>
    <definedName name="Excel_BuiltIn_Print_Titles_2_1">#REF!</definedName>
    <definedName name="Excel_BuiltIn_Print_Titles_3" localSheetId="5">#REF!</definedName>
    <definedName name="Excel_BuiltIn_Print_Titles_3">#REF!</definedName>
    <definedName name="Excel_BuiltIn_Print_Titles_3_1" localSheetId="5">#REF!,#REF!</definedName>
    <definedName name="Excel_BuiltIn_Print_Titles_3_1">#REF!,#REF!</definedName>
    <definedName name="Excel_BuiltIn_Print_Titles_3_1_1" localSheetId="5">#REF!,#REF!</definedName>
    <definedName name="Excel_BuiltIn_Print_Titles_3_1_1">#REF!,#REF!</definedName>
    <definedName name="Excel_BuiltIn_Print_Titles_3_1_1_1" localSheetId="5">#REF!,#REF!</definedName>
    <definedName name="Excel_BuiltIn_Print_Titles_3_1_1_1">#REF!,#REF!</definedName>
    <definedName name="Excel_BuiltIn_Print_Titles_3_1_1_1_1" localSheetId="5">#REF!,#REF!</definedName>
    <definedName name="Excel_BuiltIn_Print_Titles_3_1_1_1_1">#REF!,#REF!</definedName>
    <definedName name="Excel_BuiltIn_Print_Titles_4" localSheetId="5">#REF!,#REF!</definedName>
    <definedName name="Excel_BuiltIn_Print_Titles_4">#REF!,#REF!</definedName>
    <definedName name="Excel_BuiltIn_Print_Titles_4_1" localSheetId="5">#REF!</definedName>
    <definedName name="Excel_BuiltIn_Print_Titles_4_1">#REF!</definedName>
    <definedName name="Excel_BuiltIn_Print_Titles_6_1" localSheetId="5">#REF!</definedName>
    <definedName name="Excel_BuiltIn_Print_Titles_6_1">#REF!</definedName>
    <definedName name="Excel_BuiltIn_Print_Titles_7" localSheetId="5">#REF!</definedName>
    <definedName name="Excel_BuiltIn_Print_Titles_7">#REF!</definedName>
    <definedName name="Excel_BuiltIn_Print_Titles_8_1" localSheetId="5">#REF!</definedName>
    <definedName name="Excel_BuiltIn_Print_Titles_8_1">#REF!</definedName>
    <definedName name="Export" localSheetId="5">#REF!</definedName>
    <definedName name="Export">#REF!</definedName>
    <definedName name="exposed">'[76]Harga Satuan'!$G$63</definedName>
    <definedName name="exterior" localSheetId="24">#REF!</definedName>
    <definedName name="exterior" localSheetId="23">#REF!</definedName>
    <definedName name="exterior" localSheetId="22">#REF!</definedName>
    <definedName name="exterior" localSheetId="21">#REF!</definedName>
    <definedName name="exterior" localSheetId="20">#REF!</definedName>
    <definedName name="exterior" localSheetId="19">#REF!</definedName>
    <definedName name="exterior" localSheetId="18">#REF!</definedName>
    <definedName name="exterior" localSheetId="17">#REF!</definedName>
    <definedName name="exterior" localSheetId="13">#REF!</definedName>
    <definedName name="exterior" localSheetId="14">#REF!</definedName>
    <definedName name="EXTRA" localSheetId="5">#REF!</definedName>
    <definedName name="EXTRA">#REF!</definedName>
    <definedName name="extrod38" localSheetId="5">#REF!</definedName>
    <definedName name="extrod38">#REF!</definedName>
    <definedName name="F" localSheetId="5">#REF!</definedName>
    <definedName name="F">#REF!</definedName>
    <definedName name="F." localSheetId="5">#REF!</definedName>
    <definedName name="F.">#REF!</definedName>
    <definedName name="f.1a" localSheetId="5">#REF!</definedName>
    <definedName name="f.1a">#REF!</definedName>
    <definedName name="f.21" localSheetId="5">#REF!</definedName>
    <definedName name="f.21">#REF!</definedName>
    <definedName name="f.22" localSheetId="5">#REF!</definedName>
    <definedName name="f.22">#REF!</definedName>
    <definedName name="f.26" localSheetId="5">#REF!</definedName>
    <definedName name="f.26">#REF!</definedName>
    <definedName name="f.33a" localSheetId="5">#REF!</definedName>
    <definedName name="f.33a">#REF!</definedName>
    <definedName name="f.33b" localSheetId="5">#REF!</definedName>
    <definedName name="f.33b">#REF!</definedName>
    <definedName name="f.33c" localSheetId="5">#REF!</definedName>
    <definedName name="f.33c">#REF!</definedName>
    <definedName name="f.34" localSheetId="5">#REF!</definedName>
    <definedName name="f.34">#REF!</definedName>
    <definedName name="f.36" localSheetId="5">#REF!</definedName>
    <definedName name="f.36">#REF!</definedName>
    <definedName name="F_Penawaran">[125]BQ!$P$43</definedName>
    <definedName name="F_S" localSheetId="5">#REF!</definedName>
    <definedName name="F_S">#REF!</definedName>
    <definedName name="F_SL" localSheetId="1">[0]!FST:([0]!FSB)</definedName>
    <definedName name="F_SL" localSheetId="5">'ANALISA_BONGKAR DAN CLEANIN (2)'!FST:('ANALISA_BONGKAR DAN CLEANIN (2)'!FSB)</definedName>
    <definedName name="F_SL" localSheetId="2">[0]!FST:([0]!FSB)</definedName>
    <definedName name="F_SL" localSheetId="10">[0]!FST:([0]!FSB)</definedName>
    <definedName name="F_SL" localSheetId="7">[0]!FST:([0]!FSB)</definedName>
    <definedName name="F_SL">[0]!FST:([0]!FSB)</definedName>
    <definedName name="f92F56" localSheetId="5">[29]dtxl!#REF!</definedName>
    <definedName name="f92F56">[29]dtxl!#REF!</definedName>
    <definedName name="FA" localSheetId="5">#REF!</definedName>
    <definedName name="FA">#REF!</definedName>
    <definedName name="faab" localSheetId="5">#REF!</definedName>
    <definedName name="faab">#REF!</definedName>
    <definedName name="facm" localSheetId="5">#REF!</definedName>
    <definedName name="facm">#REF!</definedName>
    <definedName name="facp" localSheetId="5">#REF!</definedName>
    <definedName name="facp">#REF!</definedName>
    <definedName name="faeol" localSheetId="5">#REF!</definedName>
    <definedName name="faeol">#REF!</definedName>
    <definedName name="fahd" localSheetId="5">#REF!</definedName>
    <definedName name="fahd">#REF!</definedName>
    <definedName name="fahdt" localSheetId="5">#REF!</definedName>
    <definedName name="fahdt">#REF!</definedName>
    <definedName name="fahs" localSheetId="5">#REF!</definedName>
    <definedName name="fahs">#REF!</definedName>
    <definedName name="fail" localSheetId="5">#REF!</definedName>
    <definedName name="fail">#REF!</definedName>
    <definedName name="faitc" localSheetId="5">#REF!</definedName>
    <definedName name="faitc">#REF!</definedName>
    <definedName name="faki" localSheetId="5">#REF!</definedName>
    <definedName name="faki">#REF!</definedName>
    <definedName name="faksparing" localSheetId="13">'[126]BOI-me'!#REF!</definedName>
    <definedName name="Fakta" localSheetId="5">#REF!</definedName>
    <definedName name="Fakta">#REF!</definedName>
    <definedName name="faktd" localSheetId="5">#REF!</definedName>
    <definedName name="faktd">#REF!</definedName>
    <definedName name="faktor" localSheetId="24">#REF!</definedName>
    <definedName name="faktor" localSheetId="23">#REF!</definedName>
    <definedName name="faktor" localSheetId="22">#REF!</definedName>
    <definedName name="faktor" localSheetId="21">#REF!</definedName>
    <definedName name="faktor" localSheetId="20">#REF!</definedName>
    <definedName name="faktor" localSheetId="19">#REF!</definedName>
    <definedName name="faktor" localSheetId="18">#REF!</definedName>
    <definedName name="faktor" localSheetId="17">#REF!</definedName>
    <definedName name="Faktor" localSheetId="5">#REF!</definedName>
    <definedName name="faktor" localSheetId="13">#REF!</definedName>
    <definedName name="faktor" localSheetId="14">#REF!</definedName>
    <definedName name="Faktor">#REF!</definedName>
    <definedName name="FAKTOR_BAHAN_SANITAIR_GROHE" localSheetId="5">#REF!</definedName>
    <definedName name="FAKTOR_BAHAN_SANITAIR_GROHE">#REF!</definedName>
    <definedName name="faktorprelim" localSheetId="13">[126]MUA!#REF!</definedName>
    <definedName name="faktorsparing" localSheetId="24">#REF!</definedName>
    <definedName name="faktorsparing" localSheetId="23">#REF!</definedName>
    <definedName name="faktorsparing" localSheetId="22">#REF!</definedName>
    <definedName name="faktorsparing" localSheetId="21">#REF!</definedName>
    <definedName name="faktorsparing" localSheetId="20">#REF!</definedName>
    <definedName name="faktorsparing" localSheetId="19">#REF!</definedName>
    <definedName name="faktorsparing" localSheetId="18">#REF!</definedName>
    <definedName name="faktorsparing" localSheetId="17">#REF!</definedName>
    <definedName name="faktorsparing" localSheetId="13">#REF!</definedName>
    <definedName name="faktorsparing" localSheetId="14">#REF!</definedName>
    <definedName name="faktorvolume" localSheetId="13">'[126]BQ struktur'!#REF!</definedName>
    <definedName name="fall" localSheetId="5" hidden="1">#REF!</definedName>
    <definedName name="fall" hidden="1">#REF!</definedName>
    <definedName name="fam" localSheetId="5">#REF!</definedName>
    <definedName name="fam">#REF!</definedName>
    <definedName name="famcp" localSheetId="5">#REF!</definedName>
    <definedName name="famcp">#REF!</definedName>
    <definedName name="FAN" localSheetId="5">#REF!</definedName>
    <definedName name="FAN">#REF!</definedName>
    <definedName name="faoi" localSheetId="5">#REF!</definedName>
    <definedName name="faoi">#REF!</definedName>
    <definedName name="far" localSheetId="5">#REF!</definedName>
    <definedName name="far">#REF!</definedName>
    <definedName name="fasd" localSheetId="5">#REF!</definedName>
    <definedName name="fasd">#REF!</definedName>
    <definedName name="fasdt" localSheetId="5">#REF!</definedName>
    <definedName name="fasdt">#REF!</definedName>
    <definedName name="fat" localSheetId="5">#REF!</definedName>
    <definedName name="fat">#REF!</definedName>
    <definedName name="Fax" localSheetId="5">#REF!</definedName>
    <definedName name="Fax">#REF!</definedName>
    <definedName name="FB" localSheetId="5">#REF!</definedName>
    <definedName name="FB">#REF!</definedName>
    <definedName name="FCode" localSheetId="5" hidden="1">#REF!</definedName>
    <definedName name="FCode" hidden="1">#REF!</definedName>
    <definedName name="FCU" localSheetId="5">#REF!</definedName>
    <definedName name="FCU">#REF!</definedName>
    <definedName name="fdfd" localSheetId="1" hidden="1">{#N/A,#N/A,FALSE,"REK";#N/A,#N/A,FALSE,"rab"}</definedName>
    <definedName name="fdfd" localSheetId="5" hidden="1">{#N/A,#N/A,FALSE,"REK";#N/A,#N/A,FALSE,"rab"}</definedName>
    <definedName name="fdfd" localSheetId="2" hidden="1">{#N/A,#N/A,FALSE,"REK";#N/A,#N/A,FALSE,"rab"}</definedName>
    <definedName name="fdfd" localSheetId="10" hidden="1">{#N/A,#N/A,FALSE,"REK";#N/A,#N/A,FALSE,"rab"}</definedName>
    <definedName name="fdfd" localSheetId="7" hidden="1">{#N/A,#N/A,FALSE,"REK";#N/A,#N/A,FALSE,"rab"}</definedName>
    <definedName name="fdfd" hidden="1">{#N/A,#N/A,FALSE,"REK";#N/A,#N/A,FALSE,"rab"}</definedName>
    <definedName name="fe" localSheetId="5">'[127]rab me (by owner) '!#REF!</definedName>
    <definedName name="fe">'[127]rab me (by owner) '!#REF!</definedName>
    <definedName name="feco25" localSheetId="5">#REF!</definedName>
    <definedName name="feco25">#REF!</definedName>
    <definedName name="fedc2" localSheetId="5">#REF!</definedName>
    <definedName name="fedc2">#REF!</definedName>
    <definedName name="fedc35" localSheetId="5">#REF!</definedName>
    <definedName name="fedc35">#REF!</definedName>
    <definedName name="FEE" localSheetId="5">#REF!</definedName>
    <definedName name="FEE">#REF!</definedName>
    <definedName name="fendercell" localSheetId="5">'[61]harga lama'!#REF!</definedName>
    <definedName name="fendercell">'[61]harga lama'!#REF!</definedName>
    <definedName name="fenderv" localSheetId="5">'[61]harga lama'!#REF!</definedName>
    <definedName name="fenderv">'[61]harga lama'!#REF!</definedName>
    <definedName name="FEX" localSheetId="5">#REF!</definedName>
    <definedName name="FEX">#REF!</definedName>
    <definedName name="ffff" localSheetId="5">#REF!</definedName>
    <definedName name="ffff">#REF!</definedName>
    <definedName name="fffff" localSheetId="5">#REF!</definedName>
    <definedName name="fffff">#REF!</definedName>
    <definedName name="fffffffffffffffffffffff" localSheetId="5">#REF!</definedName>
    <definedName name="fffffffffffffffffffffff">#REF!</definedName>
    <definedName name="fffffffffffffffffffffffffffffffff" localSheetId="5">[36]Concrete!#REF!</definedName>
    <definedName name="fffffffffffffffffffffffffffffffff">[36]Concrete!#REF!</definedName>
    <definedName name="fffffffffffffffffffffffffffffffffffffff" localSheetId="5">#REF!</definedName>
    <definedName name="fffffffffffffffffffffffffffffffffffffff">#REF!</definedName>
    <definedName name="FFX" localSheetId="5">#REF!</definedName>
    <definedName name="FFX">#REF!</definedName>
    <definedName name="fg">#N/A</definedName>
    <definedName name="FGX" localSheetId="5">#REF!</definedName>
    <definedName name="FGX">#REF!</definedName>
    <definedName name="FHX" localSheetId="5">#REF!</definedName>
    <definedName name="FHX">#REF!</definedName>
    <definedName name="fiber" localSheetId="5">#REF!</definedName>
    <definedName name="fiber">#REF!</definedName>
    <definedName name="Fibermesh" localSheetId="5">'[61]harga lama'!#REF!</definedName>
    <definedName name="Fibermesh">'[61]harga lama'!#REF!</definedName>
    <definedName name="FIELD_EXPENSES" localSheetId="5">#REF!</definedName>
    <definedName name="FIELD_EXPENSES">#REF!</definedName>
    <definedName name="filtercloth" localSheetId="5">'[61]harga lama'!#REF!</definedName>
    <definedName name="filtercloth">'[61]harga lama'!#REF!</definedName>
    <definedName name="FINE_AGGREGATE" localSheetId="5">'[107]DAFTAR HARGA'!#REF!</definedName>
    <definedName name="FINE_AGGREGATE">'[107]DAFTAR HARGA'!#REF!</definedName>
    <definedName name="fineagreforgrout" localSheetId="5">#REF!</definedName>
    <definedName name="fineagreforgrout">#REF!</definedName>
    <definedName name="FINISHER" localSheetId="5">#REF!</definedName>
    <definedName name="FINISHER">#REF!</definedName>
    <definedName name="Fire" localSheetId="5">#REF!</definedName>
    <definedName name="Fire">#REF!</definedName>
    <definedName name="firkan" localSheetId="5">#REF!</definedName>
    <definedName name="firkan">#REF!</definedName>
    <definedName name="FIRST_FLOOR" localSheetId="5">#REF!</definedName>
    <definedName name="FIRST_FLOOR">#REF!</definedName>
    <definedName name="FISER">[106]ALEK!$M$33</definedName>
    <definedName name="FIT" localSheetId="5">#REF!</definedName>
    <definedName name="FIT">#REF!</definedName>
    <definedName name="FITCIP">'[128]RKP PLUMBING'!$G$173</definedName>
    <definedName name="FITFS" localSheetId="5">#REF!</definedName>
    <definedName name="FITFS">#REF!</definedName>
    <definedName name="Fithyd" localSheetId="5">#REF!</definedName>
    <definedName name="Fithyd">#REF!</definedName>
    <definedName name="Fitsp" localSheetId="5">#REF!</definedName>
    <definedName name="Fitsp">#REF!</definedName>
    <definedName name="FITT" localSheetId="5">#REF!</definedName>
    <definedName name="FITT">#REF!</definedName>
    <definedName name="fitting" localSheetId="5">#REF!</definedName>
    <definedName name="fitting">#REF!</definedName>
    <definedName name="FJX" localSheetId="5">#REF!</definedName>
    <definedName name="FJX">#REF!</definedName>
    <definedName name="fkieifi" hidden="1">[129]H.Satuan!$C$106:$P$132</definedName>
    <definedName name="fkx" localSheetId="5">#REF!</definedName>
    <definedName name="fkx">#REF!</definedName>
    <definedName name="FLATBEDTRUCK" localSheetId="5">#REF!</definedName>
    <definedName name="FLATBEDTRUCK">#REF!</definedName>
    <definedName name="flkljjkj" localSheetId="1" hidden="1">{#N/A,#N/A,FALSE,"REK-S-TPL";#N/A,#N/A,FALSE,"REK-TPML";#N/A,#N/A,FALSE,"RAB-TEMPEL"}</definedName>
    <definedName name="flkljjkj" localSheetId="5" hidden="1">{#N/A,#N/A,FALSE,"REK-S-TPL";#N/A,#N/A,FALSE,"REK-TPML";#N/A,#N/A,FALSE,"RAB-TEMPEL"}</definedName>
    <definedName name="flkljjkj" localSheetId="2" hidden="1">{#N/A,#N/A,FALSE,"REK-S-TPL";#N/A,#N/A,FALSE,"REK-TPML";#N/A,#N/A,FALSE,"RAB-TEMPEL"}</definedName>
    <definedName name="flkljjkj" localSheetId="10" hidden="1">{#N/A,#N/A,FALSE,"REK-S-TPL";#N/A,#N/A,FALSE,"REK-TPML";#N/A,#N/A,FALSE,"RAB-TEMPEL"}</definedName>
    <definedName name="flkljjkj" localSheetId="7" hidden="1">{#N/A,#N/A,FALSE,"REK-S-TPL";#N/A,#N/A,FALSE,"REK-TPML";#N/A,#N/A,FALSE,"RAB-TEMPEL"}</definedName>
    <definedName name="flkljjkj" hidden="1">{#N/A,#N/A,FALSE,"REK-S-TPL";#N/A,#N/A,FALSE,"REK-TPML";#N/A,#N/A,FALSE,"RAB-TEMPEL"}</definedName>
    <definedName name="flmh400" localSheetId="5">#REF!</definedName>
    <definedName name="flmh400">#REF!</definedName>
    <definedName name="floorhard" localSheetId="5">#REF!</definedName>
    <definedName name="floorhard">#REF!</definedName>
    <definedName name="fluorescentlump" localSheetId="5">#REF!</definedName>
    <definedName name="fluorescentlump">#REF!</definedName>
    <definedName name="flx" localSheetId="5">#REF!</definedName>
    <definedName name="flx">#REF!</definedName>
    <definedName name="FM" localSheetId="5">#REF!</definedName>
    <definedName name="FM">#REF!</definedName>
    <definedName name="FO" localSheetId="5">#REF!</definedName>
    <definedName name="FO">#REF!</definedName>
    <definedName name="FOR" localSheetId="5">#REF!</definedName>
    <definedName name="FOR">#REF!</definedName>
    <definedName name="FORM101" localSheetId="5">#REF!</definedName>
    <definedName name="FORM101">#REF!</definedName>
    <definedName name="FORM1021" localSheetId="5">#REF!</definedName>
    <definedName name="FORM1021">#REF!</definedName>
    <definedName name="FORM1022" localSheetId="5">#REF!</definedName>
    <definedName name="FORM1022">#REF!</definedName>
    <definedName name="FORM1031" localSheetId="5">#REF!</definedName>
    <definedName name="FORM1031">#REF!</definedName>
    <definedName name="FORM1032" localSheetId="5">#REF!</definedName>
    <definedName name="FORM1032">#REF!</definedName>
    <definedName name="FORM1041" localSheetId="5">#REF!</definedName>
    <definedName name="FORM1041">#REF!</definedName>
    <definedName name="FORM1042" localSheetId="5">#REF!</definedName>
    <definedName name="FORM1042">#REF!</definedName>
    <definedName name="FORM21" localSheetId="5">[89]D2a!#REF!</definedName>
    <definedName name="FORM21">[89]D2a!#REF!</definedName>
    <definedName name="FORM22E" localSheetId="5">[89]D2a!#REF!</definedName>
    <definedName name="FORM22E">[89]D2a!#REF!</definedName>
    <definedName name="FORM22L" localSheetId="5">[89]D2a!#REF!</definedName>
    <definedName name="FORM22L">[89]D2a!#REF!</definedName>
    <definedName name="FORM231" localSheetId="5">[89]D2a!#REF!</definedName>
    <definedName name="FORM231">[89]D2a!#REF!</definedName>
    <definedName name="FORM232" localSheetId="5">[89]D2a!#REF!</definedName>
    <definedName name="FORM232">[89]D2a!#REF!</definedName>
    <definedName name="FORM233" localSheetId="5">[89]D2a!#REF!</definedName>
    <definedName name="FORM233">[89]D2a!#REF!</definedName>
    <definedName name="FORM234" localSheetId="5">#REF!</definedName>
    <definedName name="FORM234">#REF!</definedName>
    <definedName name="FORM241" localSheetId="5">[89]D2a!#REF!</definedName>
    <definedName name="FORM241">[89]D2a!#REF!</definedName>
    <definedName name="FORM242" localSheetId="5">[89]D2a!#REF!</definedName>
    <definedName name="FORM242">[89]D2a!#REF!</definedName>
    <definedName name="FORM243" localSheetId="5">[89]D2a!#REF!</definedName>
    <definedName name="FORM243">[89]D2a!#REF!</definedName>
    <definedName name="FORM311" localSheetId="5">[89]D3a!#REF!</definedName>
    <definedName name="FORM311">[89]D3a!#REF!</definedName>
    <definedName name="FORM312" localSheetId="5">[89]D3a!#REF!</definedName>
    <definedName name="FORM312">[89]D3a!#REF!</definedName>
    <definedName name="FORM313" localSheetId="5">[89]D3a!#REF!</definedName>
    <definedName name="FORM313">[89]D3a!#REF!</definedName>
    <definedName name="FORM314" localSheetId="5">[89]D3a!#REF!</definedName>
    <definedName name="FORM314">[89]D3a!#REF!</definedName>
    <definedName name="FORM315" localSheetId="5">[89]D3a!#REF!</definedName>
    <definedName name="FORM315">[89]D3a!#REF!</definedName>
    <definedName name="FORM316" localSheetId="5">[89]D3a!#REF!</definedName>
    <definedName name="FORM316">[89]D3a!#REF!</definedName>
    <definedName name="FORM321" localSheetId="5">[89]D3a!#REF!</definedName>
    <definedName name="FORM321">[89]D3a!#REF!</definedName>
    <definedName name="FORM322" localSheetId="5">[89]D3a!#REF!</definedName>
    <definedName name="FORM322">[89]D3a!#REF!</definedName>
    <definedName name="FORM323" localSheetId="5">#REF!</definedName>
    <definedName name="FORM323">#REF!</definedName>
    <definedName name="FORM323L" localSheetId="5">#REF!</definedName>
    <definedName name="FORM323L">#REF!</definedName>
    <definedName name="FORM33" localSheetId="5">[89]D3a!#REF!</definedName>
    <definedName name="FORM33">[89]D3a!#REF!</definedName>
    <definedName name="FORM421" localSheetId="5">#REF!</definedName>
    <definedName name="FORM421">#REF!</definedName>
    <definedName name="FORM422" localSheetId="5">#REF!</definedName>
    <definedName name="FORM422">#REF!</definedName>
    <definedName name="FORM423" localSheetId="5">#REF!</definedName>
    <definedName name="FORM423">#REF!</definedName>
    <definedName name="FORM424" localSheetId="5">#REF!</definedName>
    <definedName name="FORM424">#REF!</definedName>
    <definedName name="FORM425" localSheetId="5">#REF!</definedName>
    <definedName name="FORM425">#REF!</definedName>
    <definedName name="FORM426" localSheetId="5">#REF!</definedName>
    <definedName name="FORM426">#REF!</definedName>
    <definedName name="FORM427" localSheetId="5">#REF!</definedName>
    <definedName name="FORM427">#REF!</definedName>
    <definedName name="FORM511" localSheetId="5">[89]D5a!#REF!</definedName>
    <definedName name="FORM511">[89]D5a!#REF!</definedName>
    <definedName name="FORM512" localSheetId="5">[89]D5a!#REF!</definedName>
    <definedName name="FORM512">[89]D5a!#REF!</definedName>
    <definedName name="FORM521" localSheetId="5">[89]D5a!#REF!</definedName>
    <definedName name="FORM521">[89]D5a!#REF!</definedName>
    <definedName name="FORM522" localSheetId="5">[89]D5a!#REF!</definedName>
    <definedName name="FORM522">[89]D5a!#REF!</definedName>
    <definedName name="FORM541" localSheetId="5">[89]D5a!#REF!</definedName>
    <definedName name="FORM541">[89]D5a!#REF!</definedName>
    <definedName name="FORM542" localSheetId="5">[89]D5a!#REF!</definedName>
    <definedName name="FORM542">[89]D5a!#REF!</definedName>
    <definedName name="FORM621" localSheetId="5">#REF!</definedName>
    <definedName name="FORM621">#REF!</definedName>
    <definedName name="FORM622" localSheetId="5">[89]D6b!#REF!</definedName>
    <definedName name="FORM622">[89]D6b!#REF!</definedName>
    <definedName name="FORM631" localSheetId="5">#REF!</definedName>
    <definedName name="FORM631">#REF!</definedName>
    <definedName name="FORM632" localSheetId="5">#REF!</definedName>
    <definedName name="FORM632">#REF!</definedName>
    <definedName name="FORM635A" localSheetId="5">[89]D6b!#REF!</definedName>
    <definedName name="FORM635A">[89]D6b!#REF!</definedName>
    <definedName name="FORM636" localSheetId="5">#REF!</definedName>
    <definedName name="FORM636">#REF!</definedName>
    <definedName name="FORM641L" localSheetId="5">#REF!</definedName>
    <definedName name="FORM641L">#REF!</definedName>
    <definedName name="FORM642" localSheetId="5">#REF!</definedName>
    <definedName name="FORM642">#REF!</definedName>
    <definedName name="FORM651" localSheetId="5">[89]D6b!#REF!</definedName>
    <definedName name="FORM651">[89]D6b!#REF!</definedName>
    <definedName name="FORM661" localSheetId="5">[89]D6b!#REF!</definedName>
    <definedName name="FORM661">[89]D6b!#REF!</definedName>
    <definedName name="FORM7101" localSheetId="5">#REF!</definedName>
    <definedName name="FORM7101">#REF!</definedName>
    <definedName name="FORM7102" localSheetId="5">#REF!</definedName>
    <definedName name="FORM7102">#REF!</definedName>
    <definedName name="FORM7103" localSheetId="5">#REF!</definedName>
    <definedName name="FORM7103">#REF!</definedName>
    <definedName name="FORM711" localSheetId="5">#REF!</definedName>
    <definedName name="FORM711">#REF!</definedName>
    <definedName name="FORM712" localSheetId="5">#REF!</definedName>
    <definedName name="FORM712">#REF!</definedName>
    <definedName name="FORM713" localSheetId="5">#REF!</definedName>
    <definedName name="FORM713">#REF!</definedName>
    <definedName name="FORM714" localSheetId="5">#REF!</definedName>
    <definedName name="FORM714">#REF!</definedName>
    <definedName name="FORM715" localSheetId="5">#REF!</definedName>
    <definedName name="FORM715">#REF!</definedName>
    <definedName name="FORM716" localSheetId="5">#REF!</definedName>
    <definedName name="FORM716">#REF!</definedName>
    <definedName name="FORM717" localSheetId="5">#REF!</definedName>
    <definedName name="FORM717">#REF!</definedName>
    <definedName name="FORM718" localSheetId="5">#REF!</definedName>
    <definedName name="FORM718">#REF!</definedName>
    <definedName name="FORM73PL" localSheetId="5">#REF!</definedName>
    <definedName name="FORM73PL">#REF!</definedName>
    <definedName name="FORM73UL" localSheetId="5">#REF!</definedName>
    <definedName name="FORM73UL">#REF!</definedName>
    <definedName name="FORM751" localSheetId="5">#REF!</definedName>
    <definedName name="FORM751">#REF!</definedName>
    <definedName name="FORM752" localSheetId="5">#REF!</definedName>
    <definedName name="FORM752">#REF!</definedName>
    <definedName name="FORM7611" localSheetId="5">#REF!</definedName>
    <definedName name="FORM7611">#REF!</definedName>
    <definedName name="FORM7612" localSheetId="5">#REF!</definedName>
    <definedName name="FORM7612">#REF!</definedName>
    <definedName name="FORM7613" localSheetId="5">#REF!</definedName>
    <definedName name="FORM7613">#REF!</definedName>
    <definedName name="FORM7614" localSheetId="5">#REF!</definedName>
    <definedName name="FORM7614">#REF!</definedName>
    <definedName name="FORM7615" localSheetId="5">#REF!</definedName>
    <definedName name="FORM7615">#REF!</definedName>
    <definedName name="FORM7616" localSheetId="5">#REF!</definedName>
    <definedName name="FORM7616">#REF!</definedName>
    <definedName name="FORM7617" localSheetId="5">#REF!</definedName>
    <definedName name="FORM7617">#REF!</definedName>
    <definedName name="FORM7618" localSheetId="5">#REF!</definedName>
    <definedName name="FORM7618">#REF!</definedName>
    <definedName name="FORM7619" localSheetId="5">#REF!</definedName>
    <definedName name="FORM7619">#REF!</definedName>
    <definedName name="FORM7620" localSheetId="5">#REF!</definedName>
    <definedName name="FORM7620">#REF!</definedName>
    <definedName name="FORM7621" localSheetId="5">#REF!</definedName>
    <definedName name="FORM7621">#REF!</definedName>
    <definedName name="FORM7625" localSheetId="5">#REF!</definedName>
    <definedName name="FORM7625">#REF!</definedName>
    <definedName name="FORM7626" localSheetId="5">#REF!</definedName>
    <definedName name="FORM7626">#REF!</definedName>
    <definedName name="FORM767" localSheetId="5">#REF!</definedName>
    <definedName name="FORM767">#REF!</definedName>
    <definedName name="FORM768" localSheetId="5">#REF!</definedName>
    <definedName name="FORM768">#REF!</definedName>
    <definedName name="FORM769" localSheetId="5">#REF!</definedName>
    <definedName name="FORM769">#REF!</definedName>
    <definedName name="FORM76X" localSheetId="5">#REF!</definedName>
    <definedName name="FORM76X">#REF!</definedName>
    <definedName name="FORM771" localSheetId="5">#REF!</definedName>
    <definedName name="FORM771">#REF!</definedName>
    <definedName name="FORM775" localSheetId="5">#REF!</definedName>
    <definedName name="FORM775">#REF!</definedName>
    <definedName name="FORM79" localSheetId="5">#REF!</definedName>
    <definedName name="FORM79">#REF!</definedName>
    <definedName name="FORM79L" localSheetId="5">#REF!</definedName>
    <definedName name="FORM79L">#REF!</definedName>
    <definedName name="FORM811" localSheetId="5">#REF!</definedName>
    <definedName name="FORM811">#REF!</definedName>
    <definedName name="FORM812" localSheetId="5">#REF!</definedName>
    <definedName name="FORM812">#REF!</definedName>
    <definedName name="FORM813" localSheetId="5">#REF!</definedName>
    <definedName name="FORM813">#REF!</definedName>
    <definedName name="FORM814" localSheetId="5">#REF!</definedName>
    <definedName name="FORM814">#REF!</definedName>
    <definedName name="FORM815" localSheetId="5">#REF!</definedName>
    <definedName name="FORM815">#REF!</definedName>
    <definedName name="FORM817" localSheetId="5">#REF!</definedName>
    <definedName name="FORM817">#REF!</definedName>
    <definedName name="FORM818" localSheetId="5">#REF!</definedName>
    <definedName name="FORM818">#REF!</definedName>
    <definedName name="FORM819" localSheetId="5">#REF!</definedName>
    <definedName name="FORM819">#REF!</definedName>
    <definedName name="FORM82" localSheetId="5">#REF!</definedName>
    <definedName name="FORM82">#REF!</definedName>
    <definedName name="FORM83" localSheetId="5">#REF!</definedName>
    <definedName name="FORM83">#REF!</definedName>
    <definedName name="FORM910" localSheetId="5">#REF!</definedName>
    <definedName name="FORM910">#REF!</definedName>
    <definedName name="FORM911" localSheetId="5">#REF!</definedName>
    <definedName name="FORM911">#REF!</definedName>
    <definedName name="FORM912" localSheetId="5">#REF!</definedName>
    <definedName name="FORM912">#REF!</definedName>
    <definedName name="FORM913" localSheetId="5">#REF!</definedName>
    <definedName name="FORM913">#REF!</definedName>
    <definedName name="FORM914" localSheetId="5">#REF!</definedName>
    <definedName name="FORM914">#REF!</definedName>
    <definedName name="FORM915" localSheetId="5">#REF!</definedName>
    <definedName name="FORM915">#REF!</definedName>
    <definedName name="FORM916" localSheetId="5">#REF!</definedName>
    <definedName name="FORM916">#REF!</definedName>
    <definedName name="FORM917" localSheetId="5">#REF!</definedName>
    <definedName name="FORM917">#REF!</definedName>
    <definedName name="FORM918" localSheetId="5">#REF!</definedName>
    <definedName name="FORM918">#REF!</definedName>
    <definedName name="FORM919" localSheetId="5">#REF!</definedName>
    <definedName name="FORM919">#REF!</definedName>
    <definedName name="FORM94" localSheetId="5">#REF!</definedName>
    <definedName name="FORM94">#REF!</definedName>
    <definedName name="FORM95" localSheetId="5">#REF!</definedName>
    <definedName name="FORM95">#REF!</definedName>
    <definedName name="FORM96" localSheetId="5">#REF!</definedName>
    <definedName name="FORM96">#REF!</definedName>
    <definedName name="FORM97" localSheetId="5">#REF!</definedName>
    <definedName name="FORM97">#REF!</definedName>
    <definedName name="FORM98" localSheetId="5">#REF!</definedName>
    <definedName name="FORM98">#REF!</definedName>
    <definedName name="FORM99" localSheetId="5">#REF!</definedName>
    <definedName name="FORM99">#REF!</definedName>
    <definedName name="FORMGEOTEKSTIL" localSheetId="5">#REF!</definedName>
    <definedName name="FORMGEOTEKSTIL">#REF!</definedName>
    <definedName name="formika" localSheetId="5">'[61]harga lama'!#REF!</definedName>
    <definedName name="formika">'[61]harga lama'!#REF!</definedName>
    <definedName name="FORMLatasirK" localSheetId="5">#REF!</definedName>
    <definedName name="FORMLatasirK">#REF!</definedName>
    <definedName name="FORMLatasirKL" localSheetId="5">#REF!</definedName>
    <definedName name="FORMLatasirKL">#REF!</definedName>
    <definedName name="formoil" localSheetId="5">#REF!</definedName>
    <definedName name="formoil">#REF!</definedName>
    <definedName name="FORMW">[33]analisa!$G$1443</definedName>
    <definedName name="formworkforirigation" localSheetId="5">#REF!</definedName>
    <definedName name="formworkforirigation">#REF!</definedName>
    <definedName name="formworklining" localSheetId="5">#REF!</definedName>
    <definedName name="formworklining">#REF!</definedName>
    <definedName name="formworkmasscon" localSheetId="5">#REF!</definedName>
    <definedName name="formworkmasscon">#REF!</definedName>
    <definedName name="fr" localSheetId="5">#REF!</definedName>
    <definedName name="fr">#REF!</definedName>
    <definedName name="frc42115070" localSheetId="5">#REF!</definedName>
    <definedName name="frc42115070">#REF!</definedName>
    <definedName name="frc4x10" localSheetId="5">#REF!</definedName>
    <definedName name="frc4x10">#REF!</definedName>
    <definedName name="frc4x1x400" localSheetId="5">#REF!</definedName>
    <definedName name="frc4x1x400">#REF!</definedName>
    <definedName name="frc4x25" localSheetId="5">#REF!</definedName>
    <definedName name="frc4x25">#REF!</definedName>
    <definedName name="frc4x300" localSheetId="5">#REF!</definedName>
    <definedName name="frc4x300">#REF!</definedName>
    <definedName name="frc4x35" localSheetId="5">#REF!</definedName>
    <definedName name="frc4x35">#REF!</definedName>
    <definedName name="frc4x95" localSheetId="5">#REF!</definedName>
    <definedName name="frc4x95">#REF!</definedName>
    <definedName name="frc5x4" localSheetId="5">#REF!</definedName>
    <definedName name="frc5x4">#REF!</definedName>
    <definedName name="frc5x6" localSheetId="5">#REF!</definedName>
    <definedName name="frc5x6">#REF!</definedName>
    <definedName name="fs" localSheetId="5">#REF!</definedName>
    <definedName name="fs">#REF!</definedName>
    <definedName name="FSB" localSheetId="5">#REF!</definedName>
    <definedName name="FSB">#REF!</definedName>
    <definedName name="FSDATA" localSheetId="5">#REF!</definedName>
    <definedName name="FSDATA">#REF!</definedName>
    <definedName name="fsfs" localSheetId="1" hidden="1">{#N/A,#N/A,FALSE,"REK-S-TPL";#N/A,#N/A,FALSE,"REK-TPML";#N/A,#N/A,FALSE,"RAB-TEMPEL"}</definedName>
    <definedName name="fsfs" localSheetId="5" hidden="1">{#N/A,#N/A,FALSE,"REK-S-TPL";#N/A,#N/A,FALSE,"REK-TPML";#N/A,#N/A,FALSE,"RAB-TEMPEL"}</definedName>
    <definedName name="fsfs" localSheetId="2" hidden="1">{#N/A,#N/A,FALSE,"REK-S-TPL";#N/A,#N/A,FALSE,"REK-TPML";#N/A,#N/A,FALSE,"RAB-TEMPEL"}</definedName>
    <definedName name="fsfs" localSheetId="10" hidden="1">{#N/A,#N/A,FALSE,"REK-S-TPL";#N/A,#N/A,FALSE,"REK-TPML";#N/A,#N/A,FALSE,"RAB-TEMPEL"}</definedName>
    <definedName name="fsfs" localSheetId="7" hidden="1">{#N/A,#N/A,FALSE,"REK-S-TPL";#N/A,#N/A,FALSE,"REK-TPML";#N/A,#N/A,FALSE,"RAB-TEMPEL"}</definedName>
    <definedName name="fsfs" hidden="1">{#N/A,#N/A,FALSE,"REK-S-TPL";#N/A,#N/A,FALSE,"REK-TPML";#N/A,#N/A,FALSE,"RAB-TEMPEL"}</definedName>
    <definedName name="FST" localSheetId="5">#REF!</definedName>
    <definedName name="FST">#REF!</definedName>
    <definedName name="fsvd100" localSheetId="5">#REF!</definedName>
    <definedName name="fsvd100">#REF!</definedName>
    <definedName name="fsvd150" localSheetId="5">#REF!</definedName>
    <definedName name="fsvd150">#REF!</definedName>
    <definedName name="fsvd65" localSheetId="5">#REF!</definedName>
    <definedName name="fsvd65">#REF!</definedName>
    <definedName name="FULVIMIXER" localSheetId="5">#REF!</definedName>
    <definedName name="FULVIMIXER">#REF!</definedName>
    <definedName name="FURNITURE__FURNISHING" localSheetId="5">#REF!</definedName>
    <definedName name="FURNITURE__FURNISHING">#REF!</definedName>
    <definedName name="g">#N/A</definedName>
    <definedName name="G." localSheetId="5">#REF!</definedName>
    <definedName name="G.">#REF!</definedName>
    <definedName name="g.14" localSheetId="5">#REF!</definedName>
    <definedName name="g.14">#REF!</definedName>
    <definedName name="G.2" localSheetId="5">#REF!</definedName>
    <definedName name="G.2">#REF!</definedName>
    <definedName name="G.2a" localSheetId="5">#REF!</definedName>
    <definedName name="G.2a">#REF!</definedName>
    <definedName name="G.2b" localSheetId="5">#REF!</definedName>
    <definedName name="G.2b">#REF!</definedName>
    <definedName name="g.32a" localSheetId="5">#REF!</definedName>
    <definedName name="g.32a">#REF!</definedName>
    <definedName name="G.32h" localSheetId="5">#REF!</definedName>
    <definedName name="G.32h">#REF!</definedName>
    <definedName name="g.32l" localSheetId="5">#REF!</definedName>
    <definedName name="g.32l">#REF!</definedName>
    <definedName name="G.33b" localSheetId="5">#REF!</definedName>
    <definedName name="G.33b">#REF!</definedName>
    <definedName name="G.33b1" localSheetId="5">#REF!</definedName>
    <definedName name="G.33b1">#REF!</definedName>
    <definedName name="G.33m" localSheetId="5">#REF!</definedName>
    <definedName name="G.33m">#REF!</definedName>
    <definedName name="G.38" localSheetId="5">#REF!</definedName>
    <definedName name="G.38">#REF!</definedName>
    <definedName name="g.41a" localSheetId="5">#REF!</definedName>
    <definedName name="g.41a">#REF!</definedName>
    <definedName name="g.41b" localSheetId="5">#REF!</definedName>
    <definedName name="g.41b">#REF!</definedName>
    <definedName name="G.41c" localSheetId="5">#REF!</definedName>
    <definedName name="G.41c">#REF!</definedName>
    <definedName name="G.43a" localSheetId="5">#REF!</definedName>
    <definedName name="G.43a">#REF!</definedName>
    <definedName name="G.43b" localSheetId="5">#REF!</definedName>
    <definedName name="G.43b">#REF!</definedName>
    <definedName name="G.44" localSheetId="5">#REF!</definedName>
    <definedName name="G.44">#REF!</definedName>
    <definedName name="G.50h" localSheetId="5">#REF!</definedName>
    <definedName name="G.50h">#REF!</definedName>
    <definedName name="G.50k" localSheetId="5">#REF!</definedName>
    <definedName name="G.50k">#REF!</definedName>
    <definedName name="G.50q" localSheetId="5">#REF!</definedName>
    <definedName name="G.50q">#REF!</definedName>
    <definedName name="g.69a" localSheetId="5">#REF!</definedName>
    <definedName name="g.69a">#REF!</definedName>
    <definedName name="G.69B" localSheetId="5">#REF!</definedName>
    <definedName name="G.69B">#REF!</definedName>
    <definedName name="G.69C" localSheetId="5">#REF!</definedName>
    <definedName name="G.69C">#REF!</definedName>
    <definedName name="G224." localSheetId="5">'[130]Analis Kusen 1 ESKALASI'!#REF!</definedName>
    <definedName name="G224.">'[130]Analis Kusen 1 ESKALASI'!#REF!</definedName>
    <definedName name="G4_" localSheetId="5">[5]ANALIS!#REF!</definedName>
    <definedName name="G4_">[5]ANALIS!#REF!</definedName>
    <definedName name="G5_" localSheetId="5">[5]ANALIS!#REF!</definedName>
    <definedName name="G5_">[5]ANALIS!#REF!</definedName>
    <definedName name="gabion" localSheetId="5">#REF!</definedName>
    <definedName name="gabion">#REF!</definedName>
    <definedName name="galian" localSheetId="5">#REF!</definedName>
    <definedName name="galian">#REF!</definedName>
    <definedName name="galitnh" localSheetId="5">[34]satuan!#REF!</definedName>
    <definedName name="galitnh">[34]satuan!#REF!</definedName>
    <definedName name="GALTNB" localSheetId="5">[5]ANALIS!#REF!</definedName>
    <definedName name="GALTNB">[5]ANALIS!#REF!</definedName>
    <definedName name="GALTNK" localSheetId="5">[5]ANALIS!#REF!</definedName>
    <definedName name="GALTNK">[5]ANALIS!#REF!</definedName>
    <definedName name="GALTNL" localSheetId="5">[5]ANALIS!#REF!</definedName>
    <definedName name="GALTNL">[5]ANALIS!#REF!</definedName>
    <definedName name="galv25" localSheetId="5">#REF!</definedName>
    <definedName name="galv25">#REF!</definedName>
    <definedName name="galv4" localSheetId="5">#REF!</definedName>
    <definedName name="galv4">#REF!</definedName>
    <definedName name="galvanis3" localSheetId="5">#REF!</definedName>
    <definedName name="galvanis3">#REF!</definedName>
    <definedName name="galvanis3_1" localSheetId="5">[63]HB!#REF!</definedName>
    <definedName name="galvanis3_1">[63]HB!#REF!</definedName>
    <definedName name="galvanispipa" localSheetId="5">#REF!</definedName>
    <definedName name="galvanispipa">#REF!</definedName>
    <definedName name="galvanispipe2" localSheetId="5">#REF!</definedName>
    <definedName name="galvanispipe2">#REF!</definedName>
    <definedName name="galvanispipe5" localSheetId="5">#REF!</definedName>
    <definedName name="galvanispipe5">#REF!</definedName>
    <definedName name="GANDA" localSheetId="5">#REF!</definedName>
    <definedName name="GANDA">#REF!</definedName>
    <definedName name="GANDAA" localSheetId="5">#REF!</definedName>
    <definedName name="GANDAA">#REF!</definedName>
    <definedName name="gcampaka" localSheetId="5">#REF!</definedName>
    <definedName name="gcampaka">#REF!</definedName>
    <definedName name="gedung" localSheetId="5" hidden="1">#REF!</definedName>
    <definedName name="gedung" hidden="1">#REF!</definedName>
    <definedName name="gembok" localSheetId="5">#REF!</definedName>
    <definedName name="gembok">#REF!</definedName>
    <definedName name="gembok_1" localSheetId="5">[63]HB!#REF!</definedName>
    <definedName name="gembok_1">[63]HB!#REF!</definedName>
    <definedName name="GEN">'[104]REF.ONLY'!$C$11:$E$265</definedName>
    <definedName name="gendokglaz" localSheetId="5">#REF!</definedName>
    <definedName name="gendokglaz">#REF!</definedName>
    <definedName name="GENDOKNATUR" localSheetId="5">#REF!</definedName>
    <definedName name="GENDOKNATUR">#REF!</definedName>
    <definedName name="general">[131]GENERAL!$B$7:$O$1929</definedName>
    <definedName name="genkerglaz" localSheetId="5">#REF!</definedName>
    <definedName name="genkerglaz">#REF!</definedName>
    <definedName name="genkernatur" localSheetId="5">#REF!</definedName>
    <definedName name="genkernatur">#REF!</definedName>
    <definedName name="gens" localSheetId="5">[18]SAP!#REF!</definedName>
    <definedName name="gens">[18]SAP!#REF!</definedName>
    <definedName name="GENSET" localSheetId="5">#REF!</definedName>
    <definedName name="GENSET">#REF!</definedName>
    <definedName name="genset125" localSheetId="5">#REF!</definedName>
    <definedName name="genset125">#REF!</definedName>
    <definedName name="genset250" localSheetId="5">#REF!</definedName>
    <definedName name="genset250">#REF!</definedName>
    <definedName name="genset700" localSheetId="5">#REF!</definedName>
    <definedName name="genset700">#REF!</definedName>
    <definedName name="genteng" localSheetId="5">'[40]HB '!#REF!</definedName>
    <definedName name="genteng">'[40]HB '!#REF!</definedName>
    <definedName name="genteng_1" localSheetId="5">[63]HB!#REF!</definedName>
    <definedName name="genteng_1">[63]HB!#REF!</definedName>
    <definedName name="gentengbtn" localSheetId="5">'[82]HB '!#REF!</definedName>
    <definedName name="gentengbtn">'[82]HB '!#REF!</definedName>
    <definedName name="gentengbtn_1" localSheetId="5">[63]HB!#REF!</definedName>
    <definedName name="gentengbtn_1">[63]HB!#REF!</definedName>
    <definedName name="gentenggs" localSheetId="5">#REF!</definedName>
    <definedName name="gentenggs">#REF!</definedName>
    <definedName name="gentonglaz" localSheetId="5">#REF!</definedName>
    <definedName name="gentonglaz">#REF!</definedName>
    <definedName name="gentongnatur" localSheetId="5">#REF!</definedName>
    <definedName name="gentongnatur">#REF!</definedName>
    <definedName name="gentonpol" localSheetId="5">#REF!</definedName>
    <definedName name="gentonpol">#REF!</definedName>
    <definedName name="gentonwar" localSheetId="5">#REF!</definedName>
    <definedName name="gentonwar">#REF!</definedName>
    <definedName name="gf" hidden="1">[132]H.Satuan!$CF$82</definedName>
    <definedName name="GFMHG" localSheetId="5">'[133]HB '!#REF!</definedName>
    <definedName name="GFMHG">'[133]HB '!#REF!</definedName>
    <definedName name="GGG">'[134]REF.ONLY'!$C$11:$E$265</definedName>
    <definedName name="gh">'[135]Bill of Qty MEP'!$AG$285</definedName>
    <definedName name="ghg" localSheetId="5">#REF!</definedName>
    <definedName name="ghg">#REF!</definedName>
    <definedName name="ghgfjhh">[136]Cover!$A$1</definedName>
    <definedName name="GIP" localSheetId="5">#REF!</definedName>
    <definedName name="GIP">#REF!</definedName>
    <definedName name="GIP_isolasi" localSheetId="5">#REF!</definedName>
    <definedName name="GIP_isolasi">#REF!</definedName>
    <definedName name="GIP_MED_ISL" localSheetId="5">#REF!</definedName>
    <definedName name="GIP_MED_ISL">#REF!</definedName>
    <definedName name="GIP_MED_JAKC" localSheetId="5">#REF!</definedName>
    <definedName name="GIP_MED_JAKC">#REF!</definedName>
    <definedName name="GIU" localSheetId="5">#REF!</definedName>
    <definedName name="GIU">#REF!</definedName>
    <definedName name="gkjtw" localSheetId="5">#REF!</definedName>
    <definedName name="gkjtw">#REF!</definedName>
    <definedName name="gkmberg" localSheetId="5">#REF!</definedName>
    <definedName name="gkmberg">#REF!</definedName>
    <definedName name="gkmbw" localSheetId="5">#REF!</definedName>
    <definedName name="gkmbw">#REF!</definedName>
    <definedName name="gkmn" localSheetId="5">#REF!</definedName>
    <definedName name="gkmn">#REF!</definedName>
    <definedName name="gkmorando" localSheetId="5">[34]analisa!#REF!</definedName>
    <definedName name="gkmorando">[34]analisa!#REF!</definedName>
    <definedName name="gkmwberg" localSheetId="5">#REF!</definedName>
    <definedName name="gkmwberg">#REF!</definedName>
    <definedName name="GL" localSheetId="5">#REF!</definedName>
    <definedName name="GL">#REF!</definedName>
    <definedName name="gl3p" localSheetId="5">#REF!</definedName>
    <definedName name="gl3p">#REF!</definedName>
    <definedName name="GLAS" localSheetId="5">[32]Material!#REF!</definedName>
    <definedName name="GLAS">[32]Material!#REF!</definedName>
    <definedName name="glas1" localSheetId="5">[48]Material!#REF!</definedName>
    <definedName name="glas1">[48]Material!#REF!</definedName>
    <definedName name="glassblock" localSheetId="5">#REF!</definedName>
    <definedName name="glassblock">#REF!</definedName>
    <definedName name="glf" localSheetId="5">#REF!</definedName>
    <definedName name="glf">#REF!</definedName>
    <definedName name="glsln" localSheetId="5">[34]bahan!#REF!</definedName>
    <definedName name="glsln">[34]bahan!#REF!</definedName>
    <definedName name="GLWO" localSheetId="5">[32]Material!#REF!</definedName>
    <definedName name="GLWO">[32]Material!#REF!</definedName>
    <definedName name="GM" localSheetId="5">#REF!</definedName>
    <definedName name="GM">#REF!</definedName>
    <definedName name="gogon" hidden="1">'[137]Master 1.0'!$K$203:$CX$203</definedName>
    <definedName name="GON" localSheetId="5">#REF!</definedName>
    <definedName name="GON">#REF!</definedName>
    <definedName name="GONDOLA" localSheetId="5">#REF!</definedName>
    <definedName name="GONDOLA">#REF!</definedName>
    <definedName name="GONDOLA_A" localSheetId="5">#REF!</definedName>
    <definedName name="GONDOLA_A">#REF!</definedName>
    <definedName name="GONDOLA_B" localSheetId="5">#REF!</definedName>
    <definedName name="GONDOLA_B">#REF!</definedName>
    <definedName name="GONDOLA_C" localSheetId="5">#REF!</definedName>
    <definedName name="GONDOLA_C">#REF!</definedName>
    <definedName name="gorbos" localSheetId="5">#REF!</definedName>
    <definedName name="gorbos">#REF!</definedName>
    <definedName name="govpd15" localSheetId="5">#REF!</definedName>
    <definedName name="govpd15">#REF!</definedName>
    <definedName name="gpek">'[138]SIPIL SNI'!$A$5:$B$2123</definedName>
    <definedName name="GR" localSheetId="5">#REF!</definedName>
    <definedName name="GR">#REF!</definedName>
    <definedName name="grade">[33]analisa!$G$1074</definedName>
    <definedName name="GRADER" localSheetId="5">#REF!</definedName>
    <definedName name="GRADER">#REF!</definedName>
    <definedName name="GRAND_PALEMBANG_HOTEL___PALEMBANG" localSheetId="5">#REF!</definedName>
    <definedName name="GRAND_PALEMBANG_HOTEL___PALEMBANG">#REF!</definedName>
    <definedName name="granit" localSheetId="5">#REF!</definedName>
    <definedName name="granit">#REF!</definedName>
    <definedName name="Granit_40_40___NIRO_GRANIT">[21]BAHAN!$E$127</definedName>
    <definedName name="granit60lt">'[76]Harga Satuan'!$G$44</definedName>
    <definedName name="grass" localSheetId="5">#REF!</definedName>
    <definedName name="grass">#REF!</definedName>
    <definedName name="Grass_Block">[21]BAHAN!$E$135</definedName>
    <definedName name="grass2020" localSheetId="5">'[82]HB '!#REF!</definedName>
    <definedName name="grass2020">'[82]HB '!#REF!</definedName>
    <definedName name="grass2020_1" localSheetId="5">[63]HB!#REF!</definedName>
    <definedName name="grass2020_1">[63]HB!#REF!</definedName>
    <definedName name="GRAVEL" localSheetId="5">[89]Bhn!#REF!</definedName>
    <definedName name="GRAVEL">[89]Bhn!#REF!</definedName>
    <definedName name="grc" localSheetId="5">#REF!</definedName>
    <definedName name="grc">#REF!</definedName>
    <definedName name="grendalfa" localSheetId="5">'[82]HB '!#REF!</definedName>
    <definedName name="grendalfa">'[82]HB '!#REF!</definedName>
    <definedName name="grendalfa_1" localSheetId="5">[63]HB!#REF!</definedName>
    <definedName name="grendalfa_1">[63]HB!#REF!</definedName>
    <definedName name="grendbiasa">'[40]HB '!$F$178</definedName>
    <definedName name="grendbiasa_1" localSheetId="5">[63]HB!#REF!</definedName>
    <definedName name="grendbiasa_1">[63]HB!#REF!</definedName>
    <definedName name="grendel" localSheetId="5">#REF!</definedName>
    <definedName name="grendel">#REF!</definedName>
    <definedName name="grendeljendela" localSheetId="5">'[61]harga lama'!#REF!</definedName>
    <definedName name="grendeljendela">'[61]harga lama'!#REF!</definedName>
    <definedName name="grevel" localSheetId="5">#REF!</definedName>
    <definedName name="grevel">#REF!</definedName>
    <definedName name="GROUND_FLOOR" localSheetId="5">#REF!</definedName>
    <definedName name="GROUND_FLOOR">#REF!</definedName>
    <definedName name="grouting" localSheetId="5">#REF!</definedName>
    <definedName name="grouting">#REF!</definedName>
    <definedName name="groutingpump" localSheetId="5">#REF!</definedName>
    <definedName name="groutingpump">#REF!</definedName>
    <definedName name="groutmixer" localSheetId="5">#REF!</definedName>
    <definedName name="groutmixer">#REF!</definedName>
    <definedName name="grsb20" localSheetId="5">[34]bahan!#REF!</definedName>
    <definedName name="grsb20">[34]bahan!#REF!</definedName>
    <definedName name="grsb30" localSheetId="5">[34]bahan!#REF!</definedName>
    <definedName name="grsb30">[34]bahan!#REF!</definedName>
    <definedName name="gs110g" localSheetId="5">#REF!</definedName>
    <definedName name="gs110g">#REF!</definedName>
    <definedName name="gs14g" localSheetId="5">#REF!</definedName>
    <definedName name="gs14g">#REF!</definedName>
    <definedName name="gs55g" localSheetId="5">#REF!</definedName>
    <definedName name="gs55g">#REF!</definedName>
    <definedName name="gs6g" localSheetId="5">#REF!</definedName>
    <definedName name="gs6g">#REF!</definedName>
    <definedName name="gs80g" localSheetId="5">#REF!</definedName>
    <definedName name="gs80g">#REF!</definedName>
    <definedName name="gsekring" localSheetId="5">#REF!</definedName>
    <definedName name="gsekring">#REF!</definedName>
    <definedName name="GT" localSheetId="5">#REF!</definedName>
    <definedName name="GT">#REF!</definedName>
    <definedName name="GTB" localSheetId="5">[34]analisa!#REF!</definedName>
    <definedName name="GTB">[34]analisa!#REF!</definedName>
    <definedName name="GTBB" localSheetId="5">[34]analisa!#REF!</definedName>
    <definedName name="GTBB">[34]analisa!#REF!</definedName>
    <definedName name="GTBM" localSheetId="5">[34]analisa!#REF!</definedName>
    <definedName name="GTBM">[34]analisa!#REF!</definedName>
    <definedName name="GTM" localSheetId="5">[34]analisa!#REF!</definedName>
    <definedName name="GTM">[34]analisa!#REF!</definedName>
    <definedName name="GUN">[139]REQDELTA!$A$1:$F$4595</definedName>
    <definedName name="gv">'[140]Analisa Upah &amp; Bahan Plum'!$Q$7</definedName>
    <definedName name="gvlam" localSheetId="5">#REF!</definedName>
    <definedName name="gvlam">#REF!</definedName>
    <definedName name="gw_Rebar_ratio" localSheetId="5">#REF!</definedName>
    <definedName name="gw_Rebar_ratio">#REF!</definedName>
    <definedName name="gypsum" localSheetId="5">#REF!</definedName>
    <definedName name="gypsum">#REF!</definedName>
    <definedName name="gypsum_1" localSheetId="5">[63]HB!#REF!</definedName>
    <definedName name="gypsum_1">[63]HB!#REF!</definedName>
    <definedName name="h">#N/A</definedName>
    <definedName name="H." localSheetId="5">#REF!</definedName>
    <definedName name="H.">#REF!</definedName>
    <definedName name="h.06" localSheetId="5">#REF!</definedName>
    <definedName name="h.06">#REF!</definedName>
    <definedName name="h.10" localSheetId="5">#REF!</definedName>
    <definedName name="h.10">#REF!</definedName>
    <definedName name="h.15" localSheetId="5">#REF!</definedName>
    <definedName name="h.15">#REF!</definedName>
    <definedName name="h_airkerja">'[30]dftr harga'!$E$13</definedName>
    <definedName name="h_asesoris_bakcuci">'[30]dftr harga'!$E$117</definedName>
    <definedName name="h_bakcuci">'[30]dftr harga'!$E$114</definedName>
    <definedName name="h_batako">'[30]dftr harga'!$E$29</definedName>
    <definedName name="h_batuapung">'[30]dftr harga'!$E$27</definedName>
    <definedName name="h_batubata">'[30]dftr harga'!$E$28</definedName>
    <definedName name="h_batukali">'[30]dftr harga'!$E$30</definedName>
    <definedName name="h_bekisting_tangga">'[30]hrg. sat pek'!$J$219</definedName>
    <definedName name="h_beluccikunci">'[30]dftr harga'!$E$34</definedName>
    <definedName name="h_bengkirai_23_btg">'[30]dftr harga'!$E$67</definedName>
    <definedName name="h_bengkirai_57_btg">'[30]dftr harga'!$E$66</definedName>
    <definedName name="h_besid10">'[30]dftr harga'!$E$35</definedName>
    <definedName name="h_besid12">'[30]dftr harga'!$E$36</definedName>
    <definedName name="h_besid8">'[30]dftr harga'!$E$38</definedName>
    <definedName name="h_besistrip">'[30]dftr harga'!$E$43</definedName>
    <definedName name="h_beton">'[30]hrg. sat pek'!$J$249</definedName>
    <definedName name="h_blk_bengkirai_I_btg">'[30]dftr harga'!$E$68</definedName>
    <definedName name="h_bokMBC">'[30]dftr harga'!$E$128</definedName>
    <definedName name="h_cat_kayu">'[30]dftr harga'!$E$16</definedName>
    <definedName name="h_catdasar">'[30]dftr harga'!$E$15</definedName>
    <definedName name="h_catmeni">'[30]dftr harga'!$E$17</definedName>
    <definedName name="h_catminyak">'[30]dftr harga'!$E$104</definedName>
    <definedName name="h_catpenutup">'[30]dftr harga'!$E$18</definedName>
    <definedName name="h_dempul">'[30]dftr harga'!$E$50</definedName>
    <definedName name="h_engseljendela3in">'[30]dftr harga'!$E$45</definedName>
    <definedName name="h_floordrain">'[30]dftr harga'!$E$116</definedName>
    <definedName name="h_gypsum">'[30]dftr harga'!$E$47</definedName>
    <definedName name="h_k_tukang">'[30]dftr harga'!$E$8</definedName>
    <definedName name="h_kabel_listrik">'[30]dftr harga'!$E$120</definedName>
    <definedName name="h_kacabening5mm">'[30]dftr harga'!$E$54</definedName>
    <definedName name="h_kawatbeton">'[30]dftr harga'!$E$57</definedName>
    <definedName name="h_keramikkasar20x20">'[30]dftr harga'!$E$44</definedName>
    <definedName name="h_kerikilbeton">'[30]dftr harga'!$E$76</definedName>
    <definedName name="h_kiakeramik40x40">'[30]dftr harga'!$E$77</definedName>
    <definedName name="h_klosetduduk">'[30]dftr harga'!$E$19</definedName>
    <definedName name="h_klosetjongkok">'[30]dftr harga'!$E$112</definedName>
    <definedName name="h_kramikpor">'[30]dftr harga'!$E$78</definedName>
    <definedName name="h_kran">'[30]dftr harga'!$E$79</definedName>
    <definedName name="h_lampu_neon">'[30]dftr harga'!$E$127</definedName>
    <definedName name="h_lampupijar">'[30]dftr harga'!$E$122</definedName>
    <definedName name="h_listprofil">'[30]dftr harga'!$E$84</definedName>
    <definedName name="h_mandor">'[30]dftr harga'!$E$7</definedName>
    <definedName name="h_MBC">'[30]dftr harga'!$E$130</definedName>
    <definedName name="h_meni">'[30]dftr harga'!$E$17</definedName>
    <definedName name="h_meranti57perbatang">'[30]dftr harga'!$E$62</definedName>
    <definedName name="h_merantipapankls2perbatang">'[30]dftr harga'!$E$60</definedName>
    <definedName name="h_minyakbekisting">'[30]dftr harga'!$E$86</definedName>
    <definedName name="h_nok">'[30]dftr harga'!$E$89</definedName>
    <definedName name="h_paku">'[30]dftr harga'!$E$90</definedName>
    <definedName name="h_pakuskrup">'[30]dftr harga'!$E$91</definedName>
    <definedName name="h_papan_bengkirai_kls1">'[30]dftr harga'!$E$69</definedName>
    <definedName name="h_pasircor">'[30]dftr harga'!$E$94</definedName>
    <definedName name="h_pasirpasang">'[30]dftr harga'!$E$95</definedName>
    <definedName name="h_pasirurug">'[30]dftr harga'!$E$96</definedName>
    <definedName name="h_pekerja">'[30]dftr harga'!$E$10</definedName>
    <definedName name="h_penutupatap">'[30]dftr harga'!$E$22</definedName>
    <definedName name="h_peralatankcl">'[30]dftr harga'!$E$98</definedName>
    <definedName name="h_pintu">'[30]dftr harga'!$E$100</definedName>
    <definedName name="h_pipa_3dim">'[30]dftr harga'!$E$26</definedName>
    <definedName name="h_pipa_AW_1_2">'[30]dftr harga'!$E$24</definedName>
    <definedName name="h_pipa_AW_3_4">'[30]dftr harga'!$E$25</definedName>
    <definedName name="h_pipalistrik">'[30]dftr harga'!$E$118</definedName>
    <definedName name="h_pk" localSheetId="5">'[30]dftr harga'!#REF!</definedName>
    <definedName name="h_pk">'[30]dftr harga'!#REF!</definedName>
    <definedName name="h_plamir">'[30]dftr harga'!$E$93</definedName>
    <definedName name="h_playwood9mm">'[30]dftr harga'!$E$102</definedName>
    <definedName name="h_psg_listrik">'[30]dftr harga'!$E$97</definedName>
    <definedName name="h_saklar_tunggal">'[30]dftr harga'!$E$119</definedName>
    <definedName name="h_semen">'[30]dftr harga'!$E$113</definedName>
    <definedName name="h_semenwarna">'[30]dftr harga'!$E$52</definedName>
    <definedName name="h_senggelombang">'[30]dftr harga'!$E$107</definedName>
    <definedName name="h_stopkontak">'[30]dftr harga'!$E$126</definedName>
    <definedName name="h_tdos">'[30]dftr harga'!$E$99</definedName>
    <definedName name="h_tukang">'[30]dftr harga'!$E$9</definedName>
    <definedName name="h_tul_d10_lnjr">'[30]dftr harga'!$E$39</definedName>
    <definedName name="h_tul_d8_lnjr">'[30]dftr harga'!$E$42</definedName>
    <definedName name="h_ulin_510_btg">'[30]dftr harga'!$E$71</definedName>
    <definedName name="h_wastafel">'[30]dftr harga'!$E$83</definedName>
    <definedName name="HABE" localSheetId="5">#REF!</definedName>
    <definedName name="HABE">#REF!</definedName>
    <definedName name="haha">#N/A</definedName>
    <definedName name="HAIII">#N/A</definedName>
    <definedName name="HAJIME" localSheetId="5">#REF!</definedName>
    <definedName name="HAJIME">#REF!</definedName>
    <definedName name="hakangin" localSheetId="5">#REF!</definedName>
    <definedName name="hakangin">#REF!</definedName>
    <definedName name="hakangin_1" localSheetId="5">[63]HB!#REF!</definedName>
    <definedName name="hakangin_1">[63]HB!#REF!</definedName>
    <definedName name="hakatk" localSheetId="5">[34]bahan!#REF!</definedName>
    <definedName name="hakatk">[34]bahan!#REF!</definedName>
    <definedName name="hammer" localSheetId="5">'[61]harga lama'!#REF!</definedName>
    <definedName name="hammer">'[61]harga lama'!#REF!</definedName>
    <definedName name="handle">'[62]HB '!$F$175</definedName>
    <definedName name="handle_1" localSheetId="5">[63]HB!#REF!</definedName>
    <definedName name="handle_1">[63]HB!#REF!</definedName>
    <definedName name="HANDRAIL" localSheetId="5">#REF!</definedName>
    <definedName name="HANDRAIL">#REF!</definedName>
    <definedName name="harga" localSheetId="5">#REF!</definedName>
    <definedName name="harga">#REF!</definedName>
    <definedName name="Harga.Alat">[141]HSD!$O$25</definedName>
    <definedName name="HARGA_BAHAN" localSheetId="5">#REF!</definedName>
    <definedName name="HARGA_BAHAN">#REF!</definedName>
    <definedName name="harga_satuan">'[92]HARGA SATUAN'!$A$10:$M$183</definedName>
    <definedName name="harmonika">'[40]HB '!$F$68</definedName>
    <definedName name="harmonika_1" localSheetId="5">[63]HB!#REF!</definedName>
    <definedName name="harmonika_1">[63]HB!#REF!</definedName>
    <definedName name="hd" localSheetId="5">#REF!</definedName>
    <definedName name="hd">#REF!</definedName>
    <definedName name="hdljend" localSheetId="5">#REF!</definedName>
    <definedName name="hdljend">#REF!</definedName>
    <definedName name="hdw" localSheetId="5">#REF!</definedName>
    <definedName name="hdw">#REF!</definedName>
    <definedName name="HDY" localSheetId="5">#REF!</definedName>
    <definedName name="HDY">#REF!</definedName>
    <definedName name="Heä_soá_laép_xaø_H">1.7</definedName>
    <definedName name="heä_soá_sình_laày" localSheetId="5">#REF!</definedName>
    <definedName name="heä_soá_sình_laày">#REF!</definedName>
    <definedName name="HEALTH___SAFETY" localSheetId="5">#REF!</definedName>
    <definedName name="HEALTH___SAFETY">#REF!</definedName>
    <definedName name="Hello">#N/A</definedName>
    <definedName name="helo">#N/A</definedName>
    <definedName name="hERO">[142]Pipe!$A$12:$I$34</definedName>
    <definedName name="hERO_aNADUCT">[142]Pipe!$A$1:$IV$10</definedName>
    <definedName name="hfghf" localSheetId="5">#REF!</definedName>
    <definedName name="hfghf">#REF!</definedName>
    <definedName name="HH_02">'[52]HRG BHN'!$G$281</definedName>
    <definedName name="HH15HT" localSheetId="5">'[29]TONGKE-HT'!#REF!</definedName>
    <definedName name="HH15HT">'[29]TONGKE-HT'!#REF!</definedName>
    <definedName name="HH16HT" localSheetId="5">'[29]TONGKE-HT'!#REF!</definedName>
    <definedName name="HH16HT">'[29]TONGKE-HT'!#REF!</definedName>
    <definedName name="HH19HT" localSheetId="5">'[29]TONGKE-HT'!#REF!</definedName>
    <definedName name="HH19HT">'[29]TONGKE-HT'!#REF!</definedName>
    <definedName name="HH20HT" localSheetId="5">'[29]TONGKE-HT'!#REF!</definedName>
    <definedName name="HH20HT">'[29]TONGKE-HT'!#REF!</definedName>
    <definedName name="HiddenRows" localSheetId="5" hidden="1">#REF!</definedName>
    <definedName name="HiddenRows" hidden="1">#REF!</definedName>
    <definedName name="hil" localSheetId="5">#REF!</definedName>
    <definedName name="hil">#REF!</definedName>
    <definedName name="hinis" localSheetId="5">#REF!</definedName>
    <definedName name="hinis">#REF!</definedName>
    <definedName name="hj" localSheetId="5">#REF!</definedName>
    <definedName name="hj">#REF!</definedName>
    <definedName name="hosecoupling" localSheetId="5">#REF!</definedName>
    <definedName name="hosecoupling">#REF!</definedName>
    <definedName name="HOT">[33]analisa!$G$1793</definedName>
    <definedName name="HOTASPAL">[33]analisa!$G$1794</definedName>
    <definedName name="HS">[99]RAB!$G$17:$G$204</definedName>
    <definedName name="HSCT3">0.1</definedName>
    <definedName name="hsdc1" localSheetId="5">#REF!</definedName>
    <definedName name="hsdc1">#REF!</definedName>
    <definedName name="HSDD" localSheetId="5">[29]phuluc1!#REF!</definedName>
    <definedName name="HSDD">[29]phuluc1!#REF!</definedName>
    <definedName name="HSDN">2.5</definedName>
    <definedName name="HSHH" localSheetId="5">#REF!</definedName>
    <definedName name="HSHH">#REF!</definedName>
    <definedName name="HSHHUT" localSheetId="5">#REF!</definedName>
    <definedName name="HSHHUT">#REF!</definedName>
    <definedName name="hskk1">[29]chitiet!$D$4</definedName>
    <definedName name="HSNC">[109]Du_lieu!$C$6</definedName>
    <definedName name="hspt" localSheetId="5">#REF!</definedName>
    <definedName name="hspt">#REF!</definedName>
    <definedName name="HSSL" localSheetId="5">#REF!</definedName>
    <definedName name="HSSL">#REF!</definedName>
    <definedName name="hsut" localSheetId="5">#REF!</definedName>
    <definedName name="hsut">#REF!</definedName>
    <definedName name="HSVC1" localSheetId="5">#REF!</definedName>
    <definedName name="HSVC1">#REF!</definedName>
    <definedName name="HSVC2" localSheetId="5">#REF!</definedName>
    <definedName name="HSVC2">#REF!</definedName>
    <definedName name="HSVC3" localSheetId="5">#REF!</definedName>
    <definedName name="HSVC3">#REF!</definedName>
    <definedName name="hswt" localSheetId="5">#REF!</definedName>
    <definedName name="hswt">#REF!</definedName>
    <definedName name="ht25nc" localSheetId="5">'[29]lam-moi'!#REF!</definedName>
    <definedName name="ht25nc">'[29]lam-moi'!#REF!</definedName>
    <definedName name="ht25vl" localSheetId="5">'[29]lam-moi'!#REF!</definedName>
    <definedName name="ht25vl">'[29]lam-moi'!#REF!</definedName>
    <definedName name="ht325nc" localSheetId="5">'[29]lam-moi'!#REF!</definedName>
    <definedName name="ht325nc">'[29]lam-moi'!#REF!</definedName>
    <definedName name="ht325vl" localSheetId="5">'[29]lam-moi'!#REF!</definedName>
    <definedName name="ht325vl">'[29]lam-moi'!#REF!</definedName>
    <definedName name="ht37k" localSheetId="5">'[29]lam-moi'!#REF!</definedName>
    <definedName name="ht37k">'[29]lam-moi'!#REF!</definedName>
    <definedName name="ht37nc" localSheetId="5">'[29]lam-moi'!#REF!</definedName>
    <definedName name="ht37nc">'[29]lam-moi'!#REF!</definedName>
    <definedName name="ht50nc" localSheetId="5">'[29]lam-moi'!#REF!</definedName>
    <definedName name="ht50nc">'[29]lam-moi'!#REF!</definedName>
    <definedName name="ht50vl" localSheetId="5">'[29]lam-moi'!#REF!</definedName>
    <definedName name="ht50vl">'[29]lam-moi'!#REF!</definedName>
    <definedName name="HTML_CodePage" hidden="1">1252</definedName>
    <definedName name="HTML_Description" hidden="1">""</definedName>
    <definedName name="HTML_Email" hidden="1">""</definedName>
    <definedName name="HTML_Header" hidden="1">"Sheet1"</definedName>
    <definedName name="HTML_LastUpdate" hidden="1">"4/12/01"</definedName>
    <definedName name="HTML_LineAfter" hidden="1">FALSE</definedName>
    <definedName name="HTML_LineBefore" hidden="1">FALSE</definedName>
    <definedName name="HTML_Name" hidden="1">"TJ 2000"</definedName>
    <definedName name="HTML_OBDlg2" hidden="1">TRUE</definedName>
    <definedName name="HTML_OBDlg4" hidden="1">TRUE</definedName>
    <definedName name="HTML_OS" hidden="1">0</definedName>
    <definedName name="HTML_PathFile" hidden="1">"C:\WINDOWS\Favorites\MyHTML.htm"</definedName>
    <definedName name="HTML_Title" hidden="1">"Book1"</definedName>
    <definedName name="HTNC" localSheetId="5">#REF!</definedName>
    <definedName name="HTNC">#REF!</definedName>
    <definedName name="HTVL" localSheetId="5">#REF!</definedName>
    <definedName name="HTVL">#REF!</definedName>
    <definedName name="HW" localSheetId="5">#REF!</definedName>
    <definedName name="HW">#REF!</definedName>
    <definedName name="hyd" localSheetId="5">[121]岩性!#REF!</definedName>
    <definedName name="hyd">[121]岩性!#REF!</definedName>
    <definedName name="I">#N/A</definedName>
    <definedName name="I." localSheetId="5">#REF!</definedName>
    <definedName name="I.">#REF!</definedName>
    <definedName name="I_L1" localSheetId="5">#REF!</definedName>
    <definedName name="I_L1">#REF!</definedName>
    <definedName name="I_L2" localSheetId="5">#REF!</definedName>
    <definedName name="I_L2">#REF!</definedName>
    <definedName name="I_L3" localSheetId="5">#REF!</definedName>
    <definedName name="I_L3">#REF!</definedName>
    <definedName name="I_LATAP" localSheetId="5">#REF!</definedName>
    <definedName name="I_LATAP">#REF!</definedName>
    <definedName name="I_LD" localSheetId="5">#REF!</definedName>
    <definedName name="I_LD">#REF!</definedName>
    <definedName name="I_LPOS" localSheetId="5">#REF!</definedName>
    <definedName name="I_LPOS">#REF!</definedName>
    <definedName name="I_LU" localSheetId="5">#REF!</definedName>
    <definedName name="I_LU">#REF!</definedName>
    <definedName name="I2É6" localSheetId="5">[29]chitimc!#REF!</definedName>
    <definedName name="I2É6">[29]chitimc!#REF!</definedName>
    <definedName name="ibeam1" localSheetId="5">#REF!</definedName>
    <definedName name="ibeam1">#REF!</definedName>
    <definedName name="ibeam10" localSheetId="5">#REF!</definedName>
    <definedName name="ibeam10">#REF!</definedName>
    <definedName name="ibeam11" localSheetId="5">#REF!</definedName>
    <definedName name="ibeam11">#REF!</definedName>
    <definedName name="ibeam12" localSheetId="5">#REF!</definedName>
    <definedName name="ibeam12">#REF!</definedName>
    <definedName name="ibeam13" localSheetId="5">#REF!</definedName>
    <definedName name="ibeam13">#REF!</definedName>
    <definedName name="ibeam14" localSheetId="5">#REF!</definedName>
    <definedName name="ibeam14">#REF!</definedName>
    <definedName name="ibeam15" localSheetId="5">#REF!</definedName>
    <definedName name="ibeam15">#REF!</definedName>
    <definedName name="ibeam2" localSheetId="5">#REF!</definedName>
    <definedName name="ibeam2">#REF!</definedName>
    <definedName name="ibeam3" localSheetId="5">#REF!</definedName>
    <definedName name="ibeam3">#REF!</definedName>
    <definedName name="ibeam4" localSheetId="5">#REF!</definedName>
    <definedName name="ibeam4">#REF!</definedName>
    <definedName name="ibeam5" localSheetId="5">#REF!</definedName>
    <definedName name="ibeam5">#REF!</definedName>
    <definedName name="ibeam6" localSheetId="5">#REF!</definedName>
    <definedName name="ibeam6">#REF!</definedName>
    <definedName name="ibeam7" localSheetId="5">#REF!</definedName>
    <definedName name="ibeam7">#REF!</definedName>
    <definedName name="ibeam8" localSheetId="5">#REF!</definedName>
    <definedName name="ibeam8">#REF!</definedName>
    <definedName name="ibeam9" localSheetId="5">#REF!</definedName>
    <definedName name="ibeam9">#REF!</definedName>
    <definedName name="ICHAN" localSheetId="5">#REF!</definedName>
    <definedName name="ICHAN">#REF!</definedName>
    <definedName name="icol1" localSheetId="5">#REF!</definedName>
    <definedName name="icol1">#REF!</definedName>
    <definedName name="icol10" localSheetId="5">#REF!</definedName>
    <definedName name="icol10">#REF!</definedName>
    <definedName name="icol11" localSheetId="5">#REF!</definedName>
    <definedName name="icol11">#REF!</definedName>
    <definedName name="icol12" localSheetId="5">#REF!</definedName>
    <definedName name="icol12">#REF!</definedName>
    <definedName name="icol13" localSheetId="5">#REF!</definedName>
    <definedName name="icol13">#REF!</definedName>
    <definedName name="icol14" localSheetId="5">#REF!</definedName>
    <definedName name="icol14">#REF!</definedName>
    <definedName name="icol15" localSheetId="5">#REF!</definedName>
    <definedName name="icol15">#REF!</definedName>
    <definedName name="icol2" localSheetId="5">#REF!</definedName>
    <definedName name="icol2">#REF!</definedName>
    <definedName name="icol3" localSheetId="5">#REF!</definedName>
    <definedName name="icol3">#REF!</definedName>
    <definedName name="icol4" localSheetId="5">#REF!</definedName>
    <definedName name="icol4">#REF!</definedName>
    <definedName name="icol5" localSheetId="5">#REF!</definedName>
    <definedName name="icol5">#REF!</definedName>
    <definedName name="icol6" localSheetId="5">#REF!</definedName>
    <definedName name="icol6">#REF!</definedName>
    <definedName name="icol7" localSheetId="5">#REF!</definedName>
    <definedName name="icol7">#REF!</definedName>
    <definedName name="icol8" localSheetId="5">#REF!</definedName>
    <definedName name="icol8">#REF!</definedName>
    <definedName name="icol9" localSheetId="5">#REF!</definedName>
    <definedName name="icol9">#REF!</definedName>
    <definedName name="ifoot1" localSheetId="5">#REF!</definedName>
    <definedName name="ifoot1">#REF!</definedName>
    <definedName name="ifoot10" localSheetId="5">#REF!</definedName>
    <definedName name="ifoot10">#REF!</definedName>
    <definedName name="ifoot2" localSheetId="5">#REF!</definedName>
    <definedName name="ifoot2">#REF!</definedName>
    <definedName name="ifoot3" localSheetId="5">#REF!</definedName>
    <definedName name="ifoot3">#REF!</definedName>
    <definedName name="ifoot4" localSheetId="5">#REF!</definedName>
    <definedName name="ifoot4">#REF!</definedName>
    <definedName name="ifoot5" localSheetId="5">#REF!</definedName>
    <definedName name="ifoot5">#REF!</definedName>
    <definedName name="ifoot6" localSheetId="5">#REF!</definedName>
    <definedName name="ifoot6">#REF!</definedName>
    <definedName name="ifoot7" localSheetId="5">#REF!</definedName>
    <definedName name="ifoot7">#REF!</definedName>
    <definedName name="ifoot8" localSheetId="5">#REF!</definedName>
    <definedName name="ifoot8">#REF!</definedName>
    <definedName name="ifoot9" localSheetId="5">#REF!</definedName>
    <definedName name="ifoot9">#REF!</definedName>
    <definedName name="ihb" localSheetId="5">#REF!</definedName>
    <definedName name="ihb">#REF!</definedName>
    <definedName name="ihbl" localSheetId="5">#REF!</definedName>
    <definedName name="ihbl">#REF!</definedName>
    <definedName name="ii" localSheetId="5">'[90]1.Neo_pbersih-lap'!#REF!</definedName>
    <definedName name="ii">'[90]1.Neo_pbersih-lap'!#REF!</definedName>
    <definedName name="II_L1" localSheetId="5">#REF!</definedName>
    <definedName name="II_L1">#REF!</definedName>
    <definedName name="II_L2" localSheetId="5">#REF!</definedName>
    <definedName name="II_L2">#REF!</definedName>
    <definedName name="II_L3" localSheetId="5">#REF!</definedName>
    <definedName name="II_L3">#REF!</definedName>
    <definedName name="II_LATAP" localSheetId="5">#REF!</definedName>
    <definedName name="II_LATAP">#REF!</definedName>
    <definedName name="II_LD" localSheetId="5">#REF!</definedName>
    <definedName name="II_LD">#REF!</definedName>
    <definedName name="II_LPOS" localSheetId="5">#REF!</definedName>
    <definedName name="II_LPOS">#REF!</definedName>
    <definedName name="II_LU" localSheetId="5">#REF!</definedName>
    <definedName name="II_LU">#REF!</definedName>
    <definedName name="III">[67]RAB!$AK$452</definedName>
    <definedName name="III_L1" localSheetId="5">#REF!</definedName>
    <definedName name="III_L1">#REF!</definedName>
    <definedName name="III_L2" localSheetId="5">#REF!</definedName>
    <definedName name="III_L2">#REF!</definedName>
    <definedName name="III_L3" localSheetId="5">#REF!</definedName>
    <definedName name="III_L3">#REF!</definedName>
    <definedName name="III_LATAP" localSheetId="5">#REF!</definedName>
    <definedName name="III_LATAP">#REF!</definedName>
    <definedName name="III_LD" localSheetId="5">#REF!</definedName>
    <definedName name="III_LD">#REF!</definedName>
    <definedName name="III_LPOS" localSheetId="5">#REF!</definedName>
    <definedName name="III_LPOS">#REF!</definedName>
    <definedName name="III_LU" localSheetId="5">#REF!</definedName>
    <definedName name="III_LU">#REF!</definedName>
    <definedName name="ij" localSheetId="5">[39]Ducting!#REF!</definedName>
    <definedName name="ij">[39]Ducting!#REF!</definedName>
    <definedName name="ijuk" localSheetId="5">#REF!</definedName>
    <definedName name="ijuk">#REF!</definedName>
    <definedName name="ijuk_1" localSheetId="5">[63]HB!#REF!</definedName>
    <definedName name="ijuk_1">[63]HB!#REF!</definedName>
    <definedName name="IMA">#N/A</definedName>
    <definedName name="incli" localSheetId="5">#REF!</definedName>
    <definedName name="incli">#REF!</definedName>
    <definedName name="index" localSheetId="5">#REF!</definedName>
    <definedName name="index">#REF!</definedName>
    <definedName name="INS">[67]INFO!$E$15</definedName>
    <definedName name="Inst" localSheetId="5">#REF!</definedName>
    <definedName name="Inst">#REF!</definedName>
    <definedName name="INSU" localSheetId="5">#REF!</definedName>
    <definedName name="INSU">#REF!</definedName>
    <definedName name="INSURANCE" localSheetId="5">#REF!</definedName>
    <definedName name="INSURANCE">#REF!</definedName>
    <definedName name="Inter" localSheetId="5">#REF!</definedName>
    <definedName name="Inter">#REF!</definedName>
    <definedName name="iojofjpok" localSheetId="5">#REF!</definedName>
    <definedName name="iojofjpok">#REF!</definedName>
    <definedName name="iprpt1" localSheetId="5">#REF!</definedName>
    <definedName name="iprpt1">#REF!</definedName>
    <definedName name="iprpt10" localSheetId="5">#REF!</definedName>
    <definedName name="iprpt10">#REF!</definedName>
    <definedName name="iprpt2" localSheetId="5">#REF!</definedName>
    <definedName name="iprpt2">#REF!</definedName>
    <definedName name="iprpt3" localSheetId="5">#REF!</definedName>
    <definedName name="iprpt3">#REF!</definedName>
    <definedName name="iprpt4" localSheetId="5">#REF!</definedName>
    <definedName name="iprpt4">#REF!</definedName>
    <definedName name="iprpt5" localSheetId="5">#REF!</definedName>
    <definedName name="iprpt5">#REF!</definedName>
    <definedName name="iprpt6" localSheetId="5">#REF!</definedName>
    <definedName name="iprpt6">#REF!</definedName>
    <definedName name="iprpt7" localSheetId="5">#REF!</definedName>
    <definedName name="iprpt7">#REF!</definedName>
    <definedName name="iprpt8" localSheetId="5">#REF!</definedName>
    <definedName name="iprpt8">#REF!</definedName>
    <definedName name="iprpt9" localSheetId="5">#REF!</definedName>
    <definedName name="iprpt9">#REF!</definedName>
    <definedName name="islab1" localSheetId="5">#REF!</definedName>
    <definedName name="islab1">#REF!</definedName>
    <definedName name="islab10" localSheetId="5">#REF!</definedName>
    <definedName name="islab10">#REF!</definedName>
    <definedName name="islab11" localSheetId="5">#REF!</definedName>
    <definedName name="islab11">#REF!</definedName>
    <definedName name="islab12" localSheetId="5">#REF!</definedName>
    <definedName name="islab12">#REF!</definedName>
    <definedName name="islab13" localSheetId="5">#REF!</definedName>
    <definedName name="islab13">#REF!</definedName>
    <definedName name="islab14" localSheetId="5">#REF!</definedName>
    <definedName name="islab14">#REF!</definedName>
    <definedName name="islab15" localSheetId="5">#REF!</definedName>
    <definedName name="islab15">#REF!</definedName>
    <definedName name="islab2" localSheetId="5">#REF!</definedName>
    <definedName name="islab2">#REF!</definedName>
    <definedName name="islab3" localSheetId="5">#REF!</definedName>
    <definedName name="islab3">#REF!</definedName>
    <definedName name="islab4" localSheetId="5">#REF!</definedName>
    <definedName name="islab4">#REF!</definedName>
    <definedName name="islab5" localSheetId="5">#REF!</definedName>
    <definedName name="islab5">#REF!</definedName>
    <definedName name="islab6" localSheetId="5">#REF!</definedName>
    <definedName name="islab6">#REF!</definedName>
    <definedName name="islab7" localSheetId="5">#REF!</definedName>
    <definedName name="islab7">#REF!</definedName>
    <definedName name="islab8" localSheetId="5">#REF!</definedName>
    <definedName name="islab8">#REF!</definedName>
    <definedName name="islab9" localSheetId="5">#REF!</definedName>
    <definedName name="islab9">#REF!</definedName>
    <definedName name="islamiyah" localSheetId="5">#REF!</definedName>
    <definedName name="islamiyah">#REF!</definedName>
    <definedName name="it" localSheetId="5">[39]IT!#REF!</definedName>
    <definedName name="it">[39]IT!#REF!</definedName>
    <definedName name="ITC" localSheetId="5">#REF!</definedName>
    <definedName name="ITC">#REF!</definedName>
    <definedName name="ITEM" localSheetId="5">#REF!</definedName>
    <definedName name="ITEM">#REF!</definedName>
    <definedName name="IV">[67]RAB!$AK$521</definedName>
    <definedName name="IV_L1" localSheetId="5">#REF!</definedName>
    <definedName name="IV_L1">#REF!</definedName>
    <definedName name="IV_L2" localSheetId="5">#REF!</definedName>
    <definedName name="IV_L2">#REF!</definedName>
    <definedName name="IV_L3" localSheetId="5">#REF!</definedName>
    <definedName name="IV_L3">#REF!</definedName>
    <definedName name="IV_LD" localSheetId="5">#REF!</definedName>
    <definedName name="IV_LD">#REF!</definedName>
    <definedName name="IV_UPOS" localSheetId="5">#REF!</definedName>
    <definedName name="IV_UPOS">#REF!</definedName>
    <definedName name="iwall1" localSheetId="5">#REF!</definedName>
    <definedName name="iwall1">#REF!</definedName>
    <definedName name="iwall10" localSheetId="5">#REF!</definedName>
    <definedName name="iwall10">#REF!</definedName>
    <definedName name="iwall2" localSheetId="5">#REF!</definedName>
    <definedName name="iwall2">#REF!</definedName>
    <definedName name="iwall3" localSheetId="5">#REF!</definedName>
    <definedName name="iwall3">#REF!</definedName>
    <definedName name="iwall4" localSheetId="5">#REF!</definedName>
    <definedName name="iwall4">#REF!</definedName>
    <definedName name="iwall5" localSheetId="5">#REF!</definedName>
    <definedName name="iwall5">#REF!</definedName>
    <definedName name="iwall6" localSheetId="5">#REF!</definedName>
    <definedName name="iwall6">#REF!</definedName>
    <definedName name="iwall7" localSheetId="5">#REF!</definedName>
    <definedName name="iwall7">#REF!</definedName>
    <definedName name="iwall8" localSheetId="5">#REF!</definedName>
    <definedName name="iwall8">#REF!</definedName>
    <definedName name="iwall9" localSheetId="5">#REF!</definedName>
    <definedName name="iwall9">#REF!</definedName>
    <definedName name="j" localSheetId="5">#REF!</definedName>
    <definedName name="j">#REF!</definedName>
    <definedName name="J." localSheetId="5">#REF!</definedName>
    <definedName name="J.">#REF!</definedName>
    <definedName name="ja">'[60]rek det 1-3'!$I$11</definedName>
    <definedName name="JACKHAMMER" localSheetId="5">#REF!</definedName>
    <definedName name="JACKHAMMER">#REF!</definedName>
    <definedName name="jackhammer3" localSheetId="5">#REF!</definedName>
    <definedName name="jackhammer3">#REF!</definedName>
    <definedName name="jaga" localSheetId="5">'[82]HB '!#REF!</definedName>
    <definedName name="jaga">'[82]HB '!#REF!</definedName>
    <definedName name="jaga_1" localSheetId="5">[63]HB!#REF!</definedName>
    <definedName name="jaga_1">[63]HB!#REF!</definedName>
    <definedName name="JAKARTA_OFFICE" localSheetId="5">#REF!</definedName>
    <definedName name="JAKARTA_OFFICE">#REF!</definedName>
    <definedName name="JAKET" localSheetId="5">#REF!</definedName>
    <definedName name="JAKET">#REF!</definedName>
    <definedName name="jambudipa" localSheetId="5">#REF!</definedName>
    <definedName name="jambudipa">#REF!</definedName>
    <definedName name="jangan" localSheetId="5" hidden="1">[143]H.Satuan!#REF!</definedName>
    <definedName name="jangan" hidden="1">[143]H.Satuan!#REF!</definedName>
    <definedName name="JAPANESE_MESS" localSheetId="5">#REF!</definedName>
    <definedName name="JAPANESE_MESS">#REF!</definedName>
    <definedName name="JASA" localSheetId="5">#REF!</definedName>
    <definedName name="JASA">#REF!</definedName>
    <definedName name="Jasa___ppn" localSheetId="5">#REF!</definedName>
    <definedName name="Jasa___ppn">#REF!</definedName>
    <definedName name="jatiblk" localSheetId="5">#REF!</definedName>
    <definedName name="jatiblk">#REF!</definedName>
    <definedName name="jatippn" localSheetId="5">#REF!</definedName>
    <definedName name="jatippn">#REF!</definedName>
    <definedName name="JEFTA" localSheetId="5">#REF!</definedName>
    <definedName name="JEFTA">#REF!</definedName>
    <definedName name="JEND" localSheetId="5">#REF!</definedName>
    <definedName name="JEND">#REF!</definedName>
    <definedName name="jghjgjhg" localSheetId="5">[144]Cover!#REF!</definedName>
    <definedName name="jghjgjhg">[144]Cover!#REF!</definedName>
    <definedName name="jh_pek_persiapan">[30]RAB!$F$11</definedName>
    <definedName name="jik" localSheetId="5">#REF!</definedName>
    <definedName name="jik">#REF!</definedName>
    <definedName name="JJ" localSheetId="5">'[145]DAF-1'!#REF!</definedName>
    <definedName name="JJ">'[145]DAF-1'!#REF!</definedName>
    <definedName name="JJ_12">'[52]HRG BHN'!$G$327</definedName>
    <definedName name="JJ_19">'[52]HRG BHN'!$G$337</definedName>
    <definedName name="JJ_34">'[52]HRG BHN'!$G$358</definedName>
    <definedName name="JJ_37">'[52]HRG BHN'!$G$360</definedName>
    <definedName name="jkljlk" localSheetId="5">[146]Cover!#REF!</definedName>
    <definedName name="jkljlk">[146]Cover!#REF!</definedName>
    <definedName name="JOB">[67]INFO!$E$13</definedName>
    <definedName name="join" localSheetId="5">#REF!</definedName>
    <definedName name="join">#REF!</definedName>
    <definedName name="jointstrips" localSheetId="5">#REF!</definedName>
    <definedName name="jointstrips">#REF!</definedName>
    <definedName name="js">[147]Analisa!$J$7</definedName>
    <definedName name="Jsks" localSheetId="1" hidden="1">{#N/A,#N/A,FALSE,"REK";#N/A,#N/A,FALSE,"rab"}</definedName>
    <definedName name="Jsks" localSheetId="5" hidden="1">{#N/A,#N/A,FALSE,"REK";#N/A,#N/A,FALSE,"rab"}</definedName>
    <definedName name="Jsks" localSheetId="2" hidden="1">{#N/A,#N/A,FALSE,"REK";#N/A,#N/A,FALSE,"rab"}</definedName>
    <definedName name="Jsks" localSheetId="10" hidden="1">{#N/A,#N/A,FALSE,"REK";#N/A,#N/A,FALSE,"rab"}</definedName>
    <definedName name="Jsks" localSheetId="7" hidden="1">{#N/A,#N/A,FALSE,"REK";#N/A,#N/A,FALSE,"rab"}</definedName>
    <definedName name="Jsks" hidden="1">{#N/A,#N/A,FALSE,"REK";#N/A,#N/A,FALSE,"rab"}</definedName>
    <definedName name="JUDUL" localSheetId="5">'[86]Harsat Bahan'!#REF!</definedName>
    <definedName name="JUDUL">'[86]Harsat Bahan'!#REF!</definedName>
    <definedName name="jumbodrill" localSheetId="5">#REF!</definedName>
    <definedName name="jumbodrill">#REF!</definedName>
    <definedName name="K" localSheetId="5">#REF!</definedName>
    <definedName name="K">#REF!</definedName>
    <definedName name="k." localSheetId="5">#REF!</definedName>
    <definedName name="k.">#REF!</definedName>
    <definedName name="K.35A" localSheetId="5">#REF!</definedName>
    <definedName name="K.35A">#REF!</definedName>
    <definedName name="K.35B" localSheetId="5">#REF!</definedName>
    <definedName name="K.35B">#REF!</definedName>
    <definedName name="K_225" localSheetId="5">[32]Material!#REF!</definedName>
    <definedName name="K_225">[32]Material!#REF!</definedName>
    <definedName name="k_bgl_blk_1520">'[30]prhit tulangan'!$L$112</definedName>
    <definedName name="k_bgl_blk_1525">'[30]prhit tulangan'!$L$113</definedName>
    <definedName name="k_bgl_blk_1530">'[30]prhit tulangan'!$L$114</definedName>
    <definedName name="k_bgl_blk2020">'[30]prhit tulangan'!$L$115</definedName>
    <definedName name="k_bgl_blk2025">'[30]prhit tulangan'!$L$116</definedName>
    <definedName name="k_bgl_blk2030">'[30]prhit tulangan'!$L$117</definedName>
    <definedName name="k_bgl_blk2035">'[30]prhit tulangan'!$L$118</definedName>
    <definedName name="k_bgl_blk2040">'[30]prhit tulangan'!$L$119</definedName>
    <definedName name="k_bgl_blk2525">'[30]prhit tulangan'!$L$120</definedName>
    <definedName name="k_bgl_blk2530">'[30]prhit tulangan'!$L$121</definedName>
    <definedName name="k_bgl_blk2535">'[30]prhit tulangan'!$L$122</definedName>
    <definedName name="k_bgl_blk2540">'[30]prhit tulangan'!$L$123</definedName>
    <definedName name="k_bgl_blk2545">'[30]prhit tulangan'!$L$124</definedName>
    <definedName name="k_bgl_blk2550">'[30]prhit tulangan'!$L$125</definedName>
    <definedName name="k_bgl_blk3030">'[30]prhit tulangan'!$L$126</definedName>
    <definedName name="k_bgl_blk3035">'[30]prhit tulangan'!$L$127</definedName>
    <definedName name="k_bgl_blk3040">'[30]prhit tulangan'!$L$128</definedName>
    <definedName name="k_bgl_blk3545">'[30]prhit tulangan'!$L$129</definedName>
    <definedName name="k_bgl_blk3550">'[30]prhit tulangan'!$L$130</definedName>
    <definedName name="k_bgl_blk4040">'[30]prhit tulangan'!$L$131</definedName>
    <definedName name="k_bgl_blk4045">'[30]prhit tulangan'!$L$132</definedName>
    <definedName name="k_bgl_blk4050">'[30]prhit tulangan'!$L$133</definedName>
    <definedName name="k_bgl_klm_1515">'[30]prhit tulangan'!$L$89</definedName>
    <definedName name="k_bgl_klm_2540">'[30]prhit tulangan'!$L$101</definedName>
    <definedName name="k_bgl_klm1520">'[30]prhit tulangan'!$L$90</definedName>
    <definedName name="k_bgl_klm1525">'[30]prhit tulangan'!$L$91</definedName>
    <definedName name="k_bgl_klm1530">'[30]prhit tulangan'!$L$92</definedName>
    <definedName name="k_bgl_klm2020">'[30]prhit tulangan'!$L$93</definedName>
    <definedName name="k_bgl_klm2025">'[30]prhit tulangan'!$L$94</definedName>
    <definedName name="k_bgl_klm2030">'[30]prhit tulangan'!$L$95</definedName>
    <definedName name="k_bgl_klm2035">'[30]prhit tulangan'!$L$96</definedName>
    <definedName name="k_bgl_klm2040">'[30]prhit tulangan'!$L$97</definedName>
    <definedName name="k_bgl_klm2525">'[30]prhit tulangan'!$L$98</definedName>
    <definedName name="k_bgl_klm2530">'[30]prhit tulangan'!$L$99</definedName>
    <definedName name="k_bgl_klm2535">'[30]prhit tulangan'!$L$100</definedName>
    <definedName name="k_bgl_klm2545">'[30]prhit tulangan'!$L$102</definedName>
    <definedName name="k_bgl_klm2550">'[30]prhit tulangan'!$L$103</definedName>
    <definedName name="K_BGL_KLM3030">'[30]prhit tulangan'!$L$104</definedName>
    <definedName name="k_bgl_klm3035">'[30]prhit tulangan'!$L$105</definedName>
    <definedName name="k_bgl_klm3040">'[30]prhit tulangan'!$L$106</definedName>
    <definedName name="k_bgl_klm3545">'[30]prhit tulangan'!$L$107</definedName>
    <definedName name="k_bgl_klm3550">'[30]prhit tulangan'!$L$108</definedName>
    <definedName name="k_bgl_klm4040">'[30]prhit tulangan'!$L$109</definedName>
    <definedName name="k_bgl_klm4045">'[30]prhit tulangan'!$L$110</definedName>
    <definedName name="k_bgl_klm4050">'[30]prhit tulangan'!$L$111</definedName>
    <definedName name="k_bgl_kolom_1515">'[30]prhit tulangan'!$K$89</definedName>
    <definedName name="k_bgl_rblk">'[30]prhit tulangan'!$L$134</definedName>
    <definedName name="k_bgl_sloof">'[30]prhit tulangan'!$L$88</definedName>
    <definedName name="k_bgl_sloof_1520">'[30]prhit tulangan'!$K$88</definedName>
    <definedName name="k_k__klm4045">'[30]prhit tulangan'!$M$110</definedName>
    <definedName name="k_k_blk1520">'[30]prhit tulangan'!$M$112</definedName>
    <definedName name="k_k_blk1525">'[30]prhit tulangan'!$M$113</definedName>
    <definedName name="k_k_blk1530">'[30]prhit tulangan'!$M$114</definedName>
    <definedName name="k_k_blk2020">'[30]prhit tulangan'!$M$115</definedName>
    <definedName name="k_k_blk2025">'[30]prhit tulangan'!$M$116</definedName>
    <definedName name="k_k_blk2030">'[30]prhit tulangan'!$M$117</definedName>
    <definedName name="k_k_blk2035">'[30]prhit tulangan'!$M$118</definedName>
    <definedName name="k_k_blk2525">'[30]prhit tulangan'!$M$120</definedName>
    <definedName name="k_k_blk2530">'[30]prhit tulangan'!$M$121</definedName>
    <definedName name="k_k_blk2535">'[30]prhit tulangan'!$M$122</definedName>
    <definedName name="k_k_blk2540">'[30]prhit tulangan'!$M$123</definedName>
    <definedName name="k_k_blk2545">'[30]prhit tulangan'!$M$124</definedName>
    <definedName name="k_k_blk2550">'[30]prhit tulangan'!$M$125</definedName>
    <definedName name="k_k_blk3030">'[30]prhit tulangan'!$M$126</definedName>
    <definedName name="k_k_blk3035">'[30]prhit tulangan'!$M$127</definedName>
    <definedName name="k_k_blk3040">'[30]prhit tulangan'!$M$128</definedName>
    <definedName name="k_k_blk3545">'[30]prhit tulangan'!$M$129</definedName>
    <definedName name="k_k_blk3550">'[30]prhit tulangan'!$M$130</definedName>
    <definedName name="k_k_blk4040">'[30]prhit tulangan'!$M$131</definedName>
    <definedName name="k_k_blk4045">'[30]prhit tulangan'!$M$132</definedName>
    <definedName name="k_k_blk4050">'[30]prhit tulangan'!$M$133</definedName>
    <definedName name="k_k_klm1515">'[30]prhit tulangan'!$M$89</definedName>
    <definedName name="k_k_klm1520">'[30]prhit tulangan'!$M$90</definedName>
    <definedName name="k_k_klm1525">'[30]prhit tulangan'!$M$91</definedName>
    <definedName name="k_k_klm1530">'[30]prhit tulangan'!$M$92</definedName>
    <definedName name="k_k_klm2020">'[30]prhit tulangan'!$M$93</definedName>
    <definedName name="k_k_klm2025">'[30]prhit tulangan'!$M$94</definedName>
    <definedName name="k_k_klm2030">'[30]prhit tulangan'!$M$95</definedName>
    <definedName name="k_k_klm2035">'[30]prhit tulangan'!$M$96</definedName>
    <definedName name="k_k_klm2040">'[30]prhit tulangan'!$M$97</definedName>
    <definedName name="k_k_klm2525">'[30]prhit tulangan'!$M$98</definedName>
    <definedName name="k_k_klm2530">'[30]prhit tulangan'!$M$99</definedName>
    <definedName name="k_k_klm2540">'[30]prhit tulangan'!$M$101</definedName>
    <definedName name="k_k_klm2545">'[30]prhit tulangan'!$M$102</definedName>
    <definedName name="k_k_klm2550">'[30]prhit tulangan'!$M$103</definedName>
    <definedName name="k_k_klm3030">'[30]prhit tulangan'!$M$104</definedName>
    <definedName name="k_k_klm3035">'[30]prhit tulangan'!$M$105</definedName>
    <definedName name="k_k_klm3040">'[30]prhit tulangan'!$M$106</definedName>
    <definedName name="k_k_klm3545">'[30]prhit tulangan'!$M$107</definedName>
    <definedName name="k_k_klm3550">'[30]prhit tulangan'!$M$108</definedName>
    <definedName name="k_k_klm4040">'[30]prhit tulangan'!$M$109</definedName>
    <definedName name="k_k_klm4050">'[30]prhit tulangan'!$M$111</definedName>
    <definedName name="k_k_plat">'[30]prhit tulangan'!$M$135</definedName>
    <definedName name="k_k_ringbalok">'[30]prhit tulangan'!$M$134</definedName>
    <definedName name="k_k_sloof">'[30]prhit tulangan'!$M$88</definedName>
    <definedName name="k_k_tangga">'[30]prhit tulangan'!$M$136</definedName>
    <definedName name="k_qty">[105]STRUKTUR!$O$48</definedName>
    <definedName name="k_tlg_kolom_1515">'[30]prhit tulangan'!$K$8</definedName>
    <definedName name="k_tlg_sloof_d10">'[30]prhit tulangan'!$K$7</definedName>
    <definedName name="k_tul_blk_1520">'[30]prhit tulangan'!$L$31</definedName>
    <definedName name="k_tul_blk_1525">'[30]prhit tulangan'!$L$32</definedName>
    <definedName name="k_tul_blk_1530">'[30]prhit tulangan'!$L$33</definedName>
    <definedName name="k_tul_blk2020">'[30]prhit tulangan'!$L$34</definedName>
    <definedName name="k_tul_blk2025">'[30]prhit tulangan'!$L$35</definedName>
    <definedName name="k_tul_blk2030">'[30]prhit tulangan'!$L$36</definedName>
    <definedName name="k_tul_blk2035">'[30]prhit tulangan'!$L$37</definedName>
    <definedName name="k_tul_blk2040">'[30]prhit tulangan'!$L$38</definedName>
    <definedName name="k_tul_blk2525">'[30]prhit tulangan'!$L$39</definedName>
    <definedName name="k_tul_blk2530">'[30]prhit tulangan'!$L$40</definedName>
    <definedName name="k_tul_blk2535">'[30]prhit tulangan'!$L$41</definedName>
    <definedName name="k_tul_blk2540">'[30]prhit tulangan'!$L$42</definedName>
    <definedName name="k_tul_blk2545">'[30]prhit tulangan'!$L$43</definedName>
    <definedName name="k_tul_blk2550">'[30]prhit tulangan'!$L$44</definedName>
    <definedName name="k_tul_blk3030">'[30]prhit tulangan'!$L$45</definedName>
    <definedName name="k_tul_blk3035">'[30]prhit tulangan'!$L$46</definedName>
    <definedName name="k_tul_blk3040">'[30]prhit tulangan'!$L$47</definedName>
    <definedName name="k_tul_blk3545">'[30]prhit tulangan'!$L$48</definedName>
    <definedName name="k_tul_blk3550">'[30]prhit tulangan'!$L$49</definedName>
    <definedName name="k_tul_blk4040">'[30]prhit tulangan'!$L$50</definedName>
    <definedName name="k_tul_blk4045">'[30]prhit tulangan'!$L$51</definedName>
    <definedName name="k_tul_blk4050">'[30]prhit tulangan'!$L$52</definedName>
    <definedName name="k_tul_klm_1515">'[30]prhit tulangan'!$L$8</definedName>
    <definedName name="k_tul_klm_1520">'[30]prhit tulangan'!$L$9</definedName>
    <definedName name="k_tul_klm_1525">'[30]prhit tulangan'!$L$10</definedName>
    <definedName name="k_tul_klm_2030">'[30]prhit tulangan'!$L$14</definedName>
    <definedName name="k_tul_klm1530">'[30]prhit tulangan'!$L$11</definedName>
    <definedName name="k_tul_klm2020">'[30]prhit tulangan'!$L$12</definedName>
    <definedName name="k_tul_klm2025">'[30]prhit tulangan'!$L$13</definedName>
    <definedName name="k_tul_klm2035">'[30]prhit tulangan'!$L$15</definedName>
    <definedName name="k_tul_klm2040">'[30]prhit tulangan'!$L$16</definedName>
    <definedName name="k_tul_klm2525">'[30]prhit tulangan'!$L$17</definedName>
    <definedName name="k_tul_klm2530">'[30]prhit tulangan'!$L$18</definedName>
    <definedName name="k_tul_klm2535">'[30]prhit tulangan'!$L$19</definedName>
    <definedName name="k_tul_klm2540">'[30]prhit tulangan'!$L$20</definedName>
    <definedName name="k_tul_klm2545">'[30]prhit tulangan'!$L$21</definedName>
    <definedName name="k_tul_klm2550">'[30]prhit tulangan'!$L$22</definedName>
    <definedName name="K_TUL_KLM3030">'[30]prhit tulangan'!$L$23</definedName>
    <definedName name="k_tul_klm3035">'[30]prhit tulangan'!$L$24</definedName>
    <definedName name="k_tul_klm3040">'[30]prhit tulangan'!$L$25</definedName>
    <definedName name="k_tul_klm3545">'[30]prhit tulangan'!$L$26</definedName>
    <definedName name="k_tul_klm3550">'[30]prhit tulangan'!$L$27</definedName>
    <definedName name="k_tul_klm4040">'[30]prhit tulangan'!$L$28</definedName>
    <definedName name="k_tul_klm4045">'[30]prhit tulangan'!$L$29</definedName>
    <definedName name="k_tul_klm4050">'[30]prhit tulangan'!$L$30</definedName>
    <definedName name="k_tul_pondasiplat">'[30]prhit tulangan'!$L$54</definedName>
    <definedName name="k_tul_rblk">'[30]prhit tulangan'!$L$53</definedName>
    <definedName name="k_tul_sloof">'[30]prhit tulangan'!$L$7</definedName>
    <definedName name="k_tul_tangga">'[30]prhit tulangan'!$L$56</definedName>
    <definedName name="k_up">[105]STRUKTUR!$O$49</definedName>
    <definedName name="K125_" localSheetId="5">[5]ANALIS!#REF!</definedName>
    <definedName name="K125_">[5]ANALIS!#REF!</definedName>
    <definedName name="K175_" localSheetId="5">[5]ANALIS!#REF!</definedName>
    <definedName name="K175_">[5]ANALIS!#REF!</definedName>
    <definedName name="k20p" localSheetId="5">#REF!</definedName>
    <definedName name="k20p">#REF!</definedName>
    <definedName name="k2b" localSheetId="5">'[29]THPDMoi  (2)'!#REF!</definedName>
    <definedName name="k2b">'[29]THPDMoi  (2)'!#REF!</definedName>
    <definedName name="k40p" localSheetId="5">#REF!</definedName>
    <definedName name="k40p">#REF!</definedName>
    <definedName name="k50p" localSheetId="5">#REF!</definedName>
    <definedName name="k50p">#REF!</definedName>
    <definedName name="k60p" localSheetId="5">#REF!</definedName>
    <definedName name="k60p">#REF!</definedName>
    <definedName name="KA" localSheetId="5">#REF!</definedName>
    <definedName name="KA">#REF!</definedName>
    <definedName name="Kaansteen_Pavingblock">[21]BAHAN!$E$136</definedName>
    <definedName name="KAAY" localSheetId="5">[32]Material!#REF!</definedName>
    <definedName name="KAAY">[32]Material!#REF!</definedName>
    <definedName name="kab" localSheetId="5">#REF!</definedName>
    <definedName name="kab">#REF!</definedName>
    <definedName name="kabel" localSheetId="5">#REF!</definedName>
    <definedName name="kabel">#REF!</definedName>
    <definedName name="Kabupaten">'[71]Data FORMAL'!$C$17</definedName>
    <definedName name="KACA_A" localSheetId="5">#REF!</definedName>
    <definedName name="KACA_A">#REF!</definedName>
    <definedName name="KACA_B" localSheetId="5">#REF!</definedName>
    <definedName name="KACA_B">#REF!</definedName>
    <definedName name="KACA_BASE" localSheetId="5">#REF!</definedName>
    <definedName name="KACA_BASE">#REF!</definedName>
    <definedName name="KACA_C" localSheetId="5">#REF!</definedName>
    <definedName name="KACA_C">#REF!</definedName>
    <definedName name="Kaca_polos_5_mm">[21]BAHAN!$E$98</definedName>
    <definedName name="kacabe10" localSheetId="5">#REF!</definedName>
    <definedName name="kacabe10">#REF!</definedName>
    <definedName name="kacabe5" localSheetId="5">#REF!</definedName>
    <definedName name="kacabe5">#REF!</definedName>
    <definedName name="kacabe8" localSheetId="5">#REF!</definedName>
    <definedName name="kacabe8">#REF!</definedName>
    <definedName name="kacacermin">'[76]Harga Satuan'!$G$108</definedName>
    <definedName name="KALA" localSheetId="5">[32]Material!#REF!</definedName>
    <definedName name="KALA">[32]Material!#REF!</definedName>
    <definedName name="KALI" localSheetId="5">#REF!</definedName>
    <definedName name="KALI">#REF!</definedName>
    <definedName name="KALI12" localSheetId="5">[5]ANALIS!#REF!</definedName>
    <definedName name="KALI12">[5]ANALIS!#REF!</definedName>
    <definedName name="kamperbalok" localSheetId="5">#REF!</definedName>
    <definedName name="kamperbalok">#REF!</definedName>
    <definedName name="kamperpapan" localSheetId="5">#REF!</definedName>
    <definedName name="kamperpapan">#REF!</definedName>
    <definedName name="kansteen">'[40]HB '!$F$56</definedName>
    <definedName name="kansteen_1" localSheetId="5">[63]HB!#REF!</definedName>
    <definedName name="kansteen_1">[63]HB!#REF!</definedName>
    <definedName name="kanstin" localSheetId="5">#REF!</definedName>
    <definedName name="kanstin">#REF!</definedName>
    <definedName name="kanstincar" localSheetId="5">#REF!</definedName>
    <definedName name="kanstincar">#REF!</definedName>
    <definedName name="kanstinjalan" localSheetId="5">#REF!</definedName>
    <definedName name="kanstinjalan">#REF!</definedName>
    <definedName name="kanstinluar" localSheetId="5">#REF!</definedName>
    <definedName name="kanstinluar">#REF!</definedName>
    <definedName name="kapek" localSheetId="5">[34]bahan!#REF!</definedName>
    <definedName name="kapek">[34]bahan!#REF!</definedName>
    <definedName name="kapet" localSheetId="5">[34]bahan!#REF!</definedName>
    <definedName name="kapet">[34]bahan!#REF!</definedName>
    <definedName name="kapur" localSheetId="5">#REF!</definedName>
    <definedName name="kapur">#REF!</definedName>
    <definedName name="kasa" localSheetId="5">#REF!</definedName>
    <definedName name="kasa">#REF!</definedName>
    <definedName name="kasa_1" localSheetId="5">[63]HB!#REF!</definedName>
    <definedName name="kasa_1">[63]HB!#REF!</definedName>
    <definedName name="KASBUN" localSheetId="1">{"Book1","RAB PASAR 30 AUG SCRAB.xls"}</definedName>
    <definedName name="KASBUN" localSheetId="5">{"Book1","RAB PASAR 30 AUG SCRAB.xls"}</definedName>
    <definedName name="KASBUN" localSheetId="2">{"Book1","RAB PASAR 30 AUG SCRAB.xls"}</definedName>
    <definedName name="KASBUN" localSheetId="10">{"Book1","RAB PASAR 30 AUG SCRAB.xls"}</definedName>
    <definedName name="KASBUN" localSheetId="7">{"Book1","RAB PASAR 30 AUG SCRAB.xls"}</definedName>
    <definedName name="KASBUN">{"Book1","RAB PASAR 30 AUG SCRAB.xls"}</definedName>
    <definedName name="kaso" localSheetId="5">[34]analisa!#REF!</definedName>
    <definedName name="kaso">[34]analisa!#REF!</definedName>
    <definedName name="KASOPL" localSheetId="5">[34]analisa!#REF!</definedName>
    <definedName name="KASOPL">[34]analisa!#REF!</definedName>
    <definedName name="kasoreng" localSheetId="5">#REF!</definedName>
    <definedName name="kasoreng">#REF!</definedName>
    <definedName name="KAWA">[103]Material!$F$25</definedName>
    <definedName name="kawatbeton" localSheetId="5">#REF!</definedName>
    <definedName name="kawatbeton">#REF!</definedName>
    <definedName name="Kayu_balok_Albasia">[21]BAHAN!$E$101</definedName>
    <definedName name="Kayu_balok_Borneo">[21]BAHAN!$E$105</definedName>
    <definedName name="Kayu_papan_Albasia">[21]BAHAN!$E$102</definedName>
    <definedName name="Kayu_papan_Borneo_super___Meranti___uk._3_20_cm">[21]BAHAN!$E$106</definedName>
    <definedName name="Kayubakar" localSheetId="5">'[61]harga lama'!#REF!</definedName>
    <definedName name="Kayubakar">'[61]harga lama'!#REF!</definedName>
    <definedName name="kayukamper" localSheetId="5">#REF!</definedName>
    <definedName name="kayukamper">#REF!</definedName>
    <definedName name="kayumer" localSheetId="5">#REF!</definedName>
    <definedName name="kayumer">#REF!</definedName>
    <definedName name="kayuulang" localSheetId="5">#REF!</definedName>
    <definedName name="kayuulang">#REF!</definedName>
    <definedName name="kb" localSheetId="5">#REF!</definedName>
    <definedName name="kb">#REF!</definedName>
    <definedName name="Kbl.Bsr" localSheetId="5">#REF!</definedName>
    <definedName name="Kbl.Bsr">#REF!</definedName>
    <definedName name="KBL.KCL" localSheetId="5">#REF!</definedName>
    <definedName name="KBL.KCL">#REF!</definedName>
    <definedName name="kblnym" localSheetId="5">#REF!</definedName>
    <definedName name="kblnym">#REF!</definedName>
    <definedName name="kbs" localSheetId="5">#REF!</definedName>
    <definedName name="kbs">#REF!</definedName>
    <definedName name="KC" localSheetId="5">#REF!</definedName>
    <definedName name="KC">#REF!</definedName>
    <definedName name="kccermin3" localSheetId="5">#REF!</definedName>
    <definedName name="kccermin3">#REF!</definedName>
    <definedName name="kcl" localSheetId="5">#REF!</definedName>
    <definedName name="kcl">#REF!</definedName>
    <definedName name="kcpln" localSheetId="5">[34]bahan!#REF!</definedName>
    <definedName name="kcpln">[34]bahan!#REF!</definedName>
    <definedName name="kcpolos3" localSheetId="5">#REF!</definedName>
    <definedName name="kcpolos3">#REF!</definedName>
    <definedName name="kcpolos5" localSheetId="5">#REF!</definedName>
    <definedName name="kcpolos5">#REF!</definedName>
    <definedName name="kcptr" localSheetId="5">[34]bahan!#REF!</definedName>
    <definedName name="kcptr">[34]bahan!#REF!</definedName>
    <definedName name="kcrb" localSheetId="5">[34]bahan!#REF!</definedName>
    <definedName name="kcrb">[34]bahan!#REF!</definedName>
    <definedName name="kcs3w" localSheetId="5">#REF!</definedName>
    <definedName name="kcs3w">#REF!</definedName>
    <definedName name="kcstw" localSheetId="5">#REF!</definedName>
    <definedName name="kcstw">#REF!</definedName>
    <definedName name="kd" localSheetId="5">#REF!</definedName>
    <definedName name="kd">#REF!</definedName>
    <definedName name="kd_2020">'[20]SAT-BHN'!$H$11</definedName>
    <definedName name="kdc" localSheetId="5">#REF!</definedName>
    <definedName name="kdc">#REF!</definedName>
    <definedName name="KE_20">[103]Material!$F$26</definedName>
    <definedName name="KE_30">[103]Material!$F$27</definedName>
    <definedName name="kenek" localSheetId="5">[95]harsat!#REF!</definedName>
    <definedName name="kenek">[95]harsat!#REF!</definedName>
    <definedName name="KENEK_TRUK" localSheetId="5">#REF!</definedName>
    <definedName name="KENEK_TRUK">#REF!</definedName>
    <definedName name="KEPALA_TUKANG_BATU" localSheetId="5">#REF!</definedName>
    <definedName name="KEPALA_TUKANG_BATU">#REF!</definedName>
    <definedName name="KEPALA_TUKANG_BESI_BETON" localSheetId="5">#REF!</definedName>
    <definedName name="KEPALA_TUKANG_BESI_BETON">#REF!</definedName>
    <definedName name="KEPALA_TUKANG_BESI_PROFIL" localSheetId="5">#REF!</definedName>
    <definedName name="KEPALA_TUKANG_BESI_PROFIL">#REF!</definedName>
    <definedName name="KEPALA_TUKANG_CAT___PELITUR" localSheetId="5">#REF!</definedName>
    <definedName name="KEPALA_TUKANG_CAT___PELITUR">#REF!</definedName>
    <definedName name="KEPALA_TUKANG_KAYU" localSheetId="5">#REF!</definedName>
    <definedName name="KEPALA_TUKANG_KAYU">#REF!</definedName>
    <definedName name="kepalatukanglas" localSheetId="5">'[61]harga lama'!#REF!</definedName>
    <definedName name="kepalatukanglas">'[61]harga lama'!#REF!</definedName>
    <definedName name="keptkbatu">'[62]HB '!$F$199</definedName>
    <definedName name="keptkbatu_1" localSheetId="5">[63]HB!#REF!</definedName>
    <definedName name="keptkbatu_1">[63]HB!#REF!</definedName>
    <definedName name="keptkbesi">'[62]HB '!$F$200</definedName>
    <definedName name="keptkbesi_1" localSheetId="5">[63]HB!#REF!</definedName>
    <definedName name="keptkbesi_1">[63]HB!#REF!</definedName>
    <definedName name="keptkkayu">'[40]HB '!$F$198</definedName>
    <definedName name="keptkkayu_1" localSheetId="5">[63]HB!#REF!</definedName>
    <definedName name="keptkkayu_1">[63]HB!#REF!</definedName>
    <definedName name="ker2020_1" localSheetId="5">[63]HB!#REF!</definedName>
    <definedName name="ker2020_1">[63]HB!#REF!</definedName>
    <definedName name="ker2025_1" localSheetId="5">[63]HB!#REF!</definedName>
    <definedName name="ker2025_1">[63]HB!#REF!</definedName>
    <definedName name="ker3030_1" localSheetId="5">[63]HB!#REF!</definedName>
    <definedName name="ker3030_1">[63]HB!#REF!</definedName>
    <definedName name="ker3030es" localSheetId="5">#REF!</definedName>
    <definedName name="ker3030es">#REF!</definedName>
    <definedName name="ker40_1" localSheetId="5">[63]HB!#REF!</definedName>
    <definedName name="ker40_1">[63]HB!#REF!</definedName>
    <definedName name="keram20" localSheetId="5">#REF!</definedName>
    <definedName name="keram20">#REF!</definedName>
    <definedName name="keram30" localSheetId="5">#REF!</definedName>
    <definedName name="keram30">#REF!</definedName>
    <definedName name="keram30polis" localSheetId="5">#REF!</definedName>
    <definedName name="keram30polis">#REF!</definedName>
    <definedName name="keram30unpolis" localSheetId="5">#REF!</definedName>
    <definedName name="keram30unpolis">#REF!</definedName>
    <definedName name="Keramik_dinding_20_25__corak_warna">[21]BAHAN!$E$117</definedName>
    <definedName name="keramik20" localSheetId="5">#REF!</definedName>
    <definedName name="keramik20">#REF!</definedName>
    <definedName name="keramik25" localSheetId="5">'[61]harga lama'!#REF!</definedName>
    <definedName name="keramik25">'[61]harga lama'!#REF!</definedName>
    <definedName name="keramik30" localSheetId="5">#REF!</definedName>
    <definedName name="keramik30">#REF!</definedName>
    <definedName name="keramik40" localSheetId="5">#REF!</definedName>
    <definedName name="keramik40">#REF!</definedName>
    <definedName name="kerba" localSheetId="5">[101]Bhn!#REF!</definedName>
    <definedName name="kerba">[101]Bhn!#REF!</definedName>
    <definedName name="kerbb" localSheetId="5">[101]Bhn!#REF!</definedName>
    <definedName name="kerbb">[101]Bhn!#REF!</definedName>
    <definedName name="Kerikilbeton" localSheetId="5">'[61]harga lama'!#REF!</definedName>
    <definedName name="Kerikilbeton">'[61]harga lama'!#REF!</definedName>
    <definedName name="kerikiljagung" localSheetId="5">'[61]harga lama'!#REF!</definedName>
    <definedName name="kerikiljagung">'[61]harga lama'!#REF!</definedName>
    <definedName name="kertile" localSheetId="5">'[82]HB '!#REF!</definedName>
    <definedName name="kertile">'[82]HB '!#REF!</definedName>
    <definedName name="kertile_1" localSheetId="5">[63]HB!#REF!</definedName>
    <definedName name="kertile_1">[63]HB!#REF!</definedName>
    <definedName name="kfs" localSheetId="5">#REF!</definedName>
    <definedName name="kfs">#REF!</definedName>
    <definedName name="kgs" localSheetId="5">#REF!</definedName>
    <definedName name="kgs">#REF!</definedName>
    <definedName name="khd" localSheetId="5">#REF!</definedName>
    <definedName name="khd">#REF!</definedName>
    <definedName name="khts" localSheetId="5">#REF!</definedName>
    <definedName name="khts">#REF!</definedName>
    <definedName name="kipayung" localSheetId="5">#REF!</definedName>
    <definedName name="kipayung">#REF!</definedName>
    <definedName name="kitc100x2x0.6" localSheetId="5">#REF!</definedName>
    <definedName name="kitc100x2x0.6">#REF!</definedName>
    <definedName name="kitc2x100x2x0.6" localSheetId="5">#REF!</definedName>
    <definedName name="kitc2x100x2x0.6">#REF!</definedName>
    <definedName name="kji" localSheetId="5">#REF!</definedName>
    <definedName name="kji">#REF!</definedName>
    <definedName name="kjkll" localSheetId="5">[59]Cover!#REF!</definedName>
    <definedName name="kjkll">[59]Cover!#REF!</definedName>
    <definedName name="kk" localSheetId="5">#REF!</definedName>
    <definedName name="kk">#REF!</definedName>
    <definedName name="kk10a" localSheetId="5">#REF!</definedName>
    <definedName name="kk10a">#REF!</definedName>
    <definedName name="kk16a" localSheetId="5">#REF!</definedName>
    <definedName name="kk16a">#REF!</definedName>
    <definedName name="kkkkkkk" localSheetId="5">[148]Material!#REF!</definedName>
    <definedName name="kkkkkkk">[148]Material!#REF!</definedName>
    <definedName name="kkm" localSheetId="5">#REF!</definedName>
    <definedName name="kkm">#REF!</definedName>
    <definedName name="kknym" localSheetId="5">#REF!</definedName>
    <definedName name="kknym">#REF!</definedName>
    <definedName name="kknymhy" localSheetId="5">#REF!</definedName>
    <definedName name="kknymhy">#REF!</definedName>
    <definedName name="kkt" localSheetId="5">#REF!</definedName>
    <definedName name="kkt">#REF!</definedName>
    <definedName name="kkts" localSheetId="5">#REF!</definedName>
    <definedName name="kkts">#REF!</definedName>
    <definedName name="klb" localSheetId="5">#REF!</definedName>
    <definedName name="klb">#REF!</definedName>
    <definedName name="kldd1p" localSheetId="5">'[29]#REF'!#REF!</definedName>
    <definedName name="kldd1p">'[29]#REF'!#REF!</definedName>
    <definedName name="kldd3p" localSheetId="5">'[29]lam-moi'!#REF!</definedName>
    <definedName name="kldd3p">'[29]lam-moi'!#REF!</definedName>
    <definedName name="klkgkhghjg" localSheetId="5">[136]Cover!#REF!</definedName>
    <definedName name="klkgkhghjg">[136]Cover!#REF!</definedName>
    <definedName name="klm" localSheetId="5">#REF!</definedName>
    <definedName name="klm">#REF!</definedName>
    <definedName name="kloset">'[40]HB '!$F$156</definedName>
    <definedName name="kloset_1" localSheetId="5">[63]HB!#REF!</definedName>
    <definedName name="kloset_1">[63]HB!#REF!</definedName>
    <definedName name="klosjong" localSheetId="5">#REF!</definedName>
    <definedName name="klosjong">#REF!</definedName>
    <definedName name="klp" localSheetId="5">#REF!</definedName>
    <definedName name="klp">#REF!</definedName>
    <definedName name="km" localSheetId="5">#REF!</definedName>
    <definedName name="km">#REF!</definedName>
    <definedName name="kmcs" localSheetId="5">#REF!</definedName>
    <definedName name="kmcs">#REF!</definedName>
    <definedName name="kmm" localSheetId="5">#REF!</definedName>
    <definedName name="kmm">#REF!</definedName>
    <definedName name="kmong" localSheetId="5">[29]giathanh1!#REF!</definedName>
    <definedName name="kmong">[29]giathanh1!#REF!</definedName>
    <definedName name="KMPOST">[33]analisa!$G$1937</definedName>
    <definedName name="kmts" localSheetId="5">#REF!</definedName>
    <definedName name="kmts">#REF!</definedName>
    <definedName name="knee" localSheetId="5">#REF!</definedName>
    <definedName name="knee">#REF!</definedName>
    <definedName name="knee_1" localSheetId="5">[63]HB!#REF!</definedName>
    <definedName name="knee_1">[63]HB!#REF!</definedName>
    <definedName name="KNF" localSheetId="5">'[149]B - Norelec'!#REF!</definedName>
    <definedName name="KNF">'[149]B - Norelec'!#REF!</definedName>
    <definedName name="ko" localSheetId="5">[150]HB!#REF!</definedName>
    <definedName name="ko">[150]HB!#REF!</definedName>
    <definedName name="KODE" localSheetId="5">#REF!</definedName>
    <definedName name="KODE">#REF!</definedName>
    <definedName name="KodeSatker">[151]Valid!$B$2:$B$17</definedName>
    <definedName name="kodok" localSheetId="5">[34]bahan!#REF!</definedName>
    <definedName name="kodok">[34]bahan!#REF!</definedName>
    <definedName name="kodokgls" localSheetId="5">[34]bahan!#REF!</definedName>
    <definedName name="kodokgls">[34]bahan!#REF!</definedName>
    <definedName name="KOEF">[152]Analisa!$L$10</definedName>
    <definedName name="KOEF_AUSD" localSheetId="5">#REF!</definedName>
    <definedName name="KOEF_AUSD">#REF!</definedName>
    <definedName name="KOEF_EURO" localSheetId="5">#REF!</definedName>
    <definedName name="KOEF_EURO">#REF!</definedName>
    <definedName name="koef_rp" localSheetId="5">#REF!</definedName>
    <definedName name="koef_rp">#REF!</definedName>
    <definedName name="KOEF_SGD" localSheetId="5">#REF!</definedName>
    <definedName name="KOEF_SGD">#REF!</definedName>
    <definedName name="koef_usd" localSheetId="5">#REF!</definedName>
    <definedName name="koef_usd">#REF!</definedName>
    <definedName name="KOEF_Yen" localSheetId="5">#REF!</definedName>
    <definedName name="KOEF_Yen">#REF!</definedName>
    <definedName name="koef1" localSheetId="5">#REF!</definedName>
    <definedName name="koef1">#REF!</definedName>
    <definedName name="koeflingg" localSheetId="5">#REF!</definedName>
    <definedName name="koeflingg">#REF!</definedName>
    <definedName name="koeflingk" localSheetId="5">#REF!</definedName>
    <definedName name="koeflingk">#REF!</definedName>
    <definedName name="kof" localSheetId="5">#REF!</definedName>
    <definedName name="kof">#REF!</definedName>
    <definedName name="koi" localSheetId="5">#REF!</definedName>
    <definedName name="koi">#REF!</definedName>
    <definedName name="KOL">[153]Bahan!$K$7</definedName>
    <definedName name="koling" localSheetId="5">#REF!</definedName>
    <definedName name="koling">#REF!</definedName>
    <definedName name="kolom" localSheetId="5">#REF!</definedName>
    <definedName name="kolom">#REF!</definedName>
    <definedName name="kolompraktis" localSheetId="24">#REF!</definedName>
    <definedName name="kolompraktis" localSheetId="23">#REF!</definedName>
    <definedName name="kolompraktis" localSheetId="22">#REF!</definedName>
    <definedName name="kolompraktis" localSheetId="21">#REF!</definedName>
    <definedName name="kolompraktis" localSheetId="20">#REF!</definedName>
    <definedName name="kolompraktis" localSheetId="19">#REF!</definedName>
    <definedName name="kolompraktis" localSheetId="18">#REF!</definedName>
    <definedName name="kolompraktis" localSheetId="17">#REF!</definedName>
    <definedName name="kolompraktis" localSheetId="13">#REF!</definedName>
    <definedName name="kolompraktis" localSheetId="14">#REF!</definedName>
    <definedName name="kolompraktis">'[76]Harga Satuan'!$G$43</definedName>
    <definedName name="kolter" localSheetId="5">#REF!</definedName>
    <definedName name="kolter">#REF!</definedName>
    <definedName name="KOM">[153]HB!$H$5</definedName>
    <definedName name="kome">'[154]RAB ME'!$L$13</definedName>
    <definedName name="konstbaja" localSheetId="5">#REF!</definedName>
    <definedName name="konstbaja">#REF!</definedName>
    <definedName name="Kontraktor">'[71]Data FORMAL'!$C$15</definedName>
    <definedName name="KONVER_A" localSheetId="5">#REF!</definedName>
    <definedName name="KONVER_A">#REF!</definedName>
    <definedName name="KONVER_B" localSheetId="5">#REF!</definedName>
    <definedName name="KONVER_B">#REF!</definedName>
    <definedName name="KONVER_C" localSheetId="5">#REF!</definedName>
    <definedName name="KONVER_C">#REF!</definedName>
    <definedName name="KOP" localSheetId="5">#REF!</definedName>
    <definedName name="KOP">#REF!</definedName>
    <definedName name="KORA">[103]Material!$F$16</definedName>
    <definedName name="KORAL_JAGUNG" localSheetId="5">#REF!</definedName>
    <definedName name="KORAL_JAGUNG">#REF!</definedName>
    <definedName name="KORALBETON" localSheetId="5">#REF!</definedName>
    <definedName name="KORALBETON">#REF!</definedName>
    <definedName name="kout" localSheetId="5">#REF!</definedName>
    <definedName name="kout">#REF!</definedName>
    <definedName name="koutv" localSheetId="5">#REF!</definedName>
    <definedName name="koutv">#REF!</definedName>
    <definedName name="kp1ph" localSheetId="5">#REF!</definedName>
    <definedName name="kp1ph">#REF!</definedName>
    <definedName name="KPAYUNG" localSheetId="5">[34]analisa!#REF!</definedName>
    <definedName name="KPAYUNG">[34]analisa!#REF!</definedName>
    <definedName name="kpo" localSheetId="5">#REF!</definedName>
    <definedName name="kpo">#REF!</definedName>
    <definedName name="kprblk" localSheetId="5">#REF!</definedName>
    <definedName name="kprblk">#REF!</definedName>
    <definedName name="kprblk_1" localSheetId="5">[63]HB!#REF!</definedName>
    <definedName name="kprblk_1">[63]HB!#REF!</definedName>
    <definedName name="kprppn" localSheetId="5">#REF!</definedName>
    <definedName name="kprppn">#REF!</definedName>
    <definedName name="kprreng" localSheetId="5">#REF!</definedName>
    <definedName name="kprreng">#REF!</definedName>
    <definedName name="kprusuk" localSheetId="5">#REF!</definedName>
    <definedName name="kprusuk">#REF!</definedName>
    <definedName name="kran">'[40]HB '!$F$157</definedName>
    <definedName name="kran_1" localSheetId="5">[63]HB!#REF!</definedName>
    <definedName name="kran_1">[63]HB!#REF!</definedName>
    <definedName name="kranshow" localSheetId="5">#REF!</definedName>
    <definedName name="kranshow">#REF!</definedName>
    <definedName name="kranwas" localSheetId="5">#REF!</definedName>
    <definedName name="kranwas">#REF!</definedName>
    <definedName name="KRB" localSheetId="5">[34]analisa!#REF!</definedName>
    <definedName name="KRB">[34]analisa!#REF!</definedName>
    <definedName name="krmk10" localSheetId="5">[34]bahan!#REF!</definedName>
    <definedName name="krmk10">[34]bahan!#REF!</definedName>
    <definedName name="krmk10wr" localSheetId="5">[34]bahan!#REF!</definedName>
    <definedName name="krmk10wr">[34]bahan!#REF!</definedName>
    <definedName name="krstn" localSheetId="5">[34]bahan!#REF!</definedName>
    <definedName name="krstn">[34]bahan!#REF!</definedName>
    <definedName name="kruing" localSheetId="5">#REF!</definedName>
    <definedName name="kruing">#REF!</definedName>
    <definedName name="ks57kbj" localSheetId="5">[34]bahan!#REF!</definedName>
    <definedName name="ks57kbj">[34]bahan!#REF!</definedName>
    <definedName name="ks57km" localSheetId="5">[34]bahan!#REF!</definedName>
    <definedName name="ks57km">[34]bahan!#REF!</definedName>
    <definedName name="ksk" localSheetId="5">#REF!</definedName>
    <definedName name="ksk">#REF!</definedName>
    <definedName name="ksl" localSheetId="5">#REF!</definedName>
    <definedName name="ksl">#REF!</definedName>
    <definedName name="ksp" localSheetId="5">#REF!</definedName>
    <definedName name="ksp">#REF!</definedName>
    <definedName name="ksr" localSheetId="5">#REF!</definedName>
    <definedName name="ksr">#REF!</definedName>
    <definedName name="kst" localSheetId="5">#REF!</definedName>
    <definedName name="kst">#REF!</definedName>
    <definedName name="kt" localSheetId="5">#REF!</definedName>
    <definedName name="kt">#REF!</definedName>
    <definedName name="KTB" localSheetId="5">[34]analisa!#REF!</definedName>
    <definedName name="KTB">[34]analisa!#REF!</definedName>
    <definedName name="KTBA" localSheetId="5">#REF!</definedName>
    <definedName name="KTBA">#REF!</definedName>
    <definedName name="KTBE" localSheetId="5">#REF!</definedName>
    <definedName name="KTBE">#REF!</definedName>
    <definedName name="ktbt" localSheetId="5">#REF!</definedName>
    <definedName name="ktbt">#REF!</definedName>
    <definedName name="KTK" localSheetId="5">#REF!</definedName>
    <definedName name="KTK">#REF!</definedName>
    <definedName name="KTKA" localSheetId="5">#REF!</definedName>
    <definedName name="KTKA">#REF!</definedName>
    <definedName name="ktpm" localSheetId="5">#REF!</definedName>
    <definedName name="ktpm">#REF!</definedName>
    <definedName name="kuas" localSheetId="5">#REF!</definedName>
    <definedName name="kuas">#REF!</definedName>
    <definedName name="Kuas_3">[21]BAHAN!$E$180</definedName>
    <definedName name="kuas2.5" localSheetId="5">#REF!</definedName>
    <definedName name="kuas2.5">#REF!</definedName>
    <definedName name="kuasrool8" localSheetId="5">#REF!</definedName>
    <definedName name="kuasrool8">#REF!</definedName>
    <definedName name="kudakamper" localSheetId="5">[34]analisa!#REF!</definedName>
    <definedName name="kudakamper">[34]analisa!#REF!</definedName>
    <definedName name="kudakls2" localSheetId="5">#REF!</definedName>
    <definedName name="kudakls2">#REF!</definedName>
    <definedName name="kudakru" localSheetId="5">#REF!</definedName>
    <definedName name="kudakru">#REF!</definedName>
    <definedName name="kudamedan" localSheetId="5">#REF!</definedName>
    <definedName name="kudamedan">#REF!</definedName>
    <definedName name="kun">[155]Cover!$A$1</definedName>
    <definedName name="kunci" localSheetId="5">#REF!</definedName>
    <definedName name="kunci">#REF!</definedName>
    <definedName name="kunci_1" localSheetId="5">[63]HB!#REF!</definedName>
    <definedName name="kunci_1">[63]HB!#REF!</definedName>
    <definedName name="kunci1" localSheetId="5">[34]bahan!#REF!</definedName>
    <definedName name="kunci1">[34]bahan!#REF!</definedName>
    <definedName name="Kunci2slag" localSheetId="5">'[61]harga lama'!#REF!</definedName>
    <definedName name="Kunci2slag">'[61]harga lama'!#REF!</definedName>
    <definedName name="kuncipnt" localSheetId="5">#REF!</definedName>
    <definedName name="kuncipnt">#REF!</definedName>
    <definedName name="KURUG" localSheetId="5">#REF!</definedName>
    <definedName name="KURUG">#REF!</definedName>
    <definedName name="KUSEN__PINTU__JENDELA__ALAT_ALAT_PENGGANTUNG_DAN_CURTAIN_WALL" localSheetId="5">#REF!</definedName>
    <definedName name="KUSEN__PINTU__JENDELA__ALAT_ALAT_PENGGANTUNG_DAN_CURTAIN_WALL">#REF!</definedName>
    <definedName name="KUSEN_A" localSheetId="5">#REF!</definedName>
    <definedName name="KUSEN_A">#REF!</definedName>
    <definedName name="KUSEN_B" localSheetId="5">#REF!</definedName>
    <definedName name="KUSEN_B">#REF!</definedName>
    <definedName name="KUSEN_BASE" localSheetId="5">#REF!</definedName>
    <definedName name="KUSEN_BASE">#REF!</definedName>
    <definedName name="KUSEN_C" localSheetId="5">#REF!</definedName>
    <definedName name="KUSEN_C">#REF!</definedName>
    <definedName name="kusenkamper" localSheetId="5">[34]analisa!#REF!</definedName>
    <definedName name="kusenkamper">[34]analisa!#REF!</definedName>
    <definedName name="kusenkls2" localSheetId="5">#REF!</definedName>
    <definedName name="kusenkls2">#REF!</definedName>
    <definedName name="kusenpintu1" localSheetId="5">#REF!</definedName>
    <definedName name="kusenpintu1">#REF!</definedName>
    <definedName name="kusensamar" localSheetId="5">#REF!</definedName>
    <definedName name="kusensamar">#REF!</definedName>
    <definedName name="kutamanis" localSheetId="5">#REF!</definedName>
    <definedName name="kutamanis">#REF!</definedName>
    <definedName name="kutp" localSheetId="5">#REF!</definedName>
    <definedName name="kutp">#REF!</definedName>
    <definedName name="kvc" localSheetId="5">#REF!</definedName>
    <definedName name="kvc">#REF!</definedName>
    <definedName name="kwdr" localSheetId="5">[34]bahan!#REF!</definedName>
    <definedName name="kwdr">[34]bahan!#REF!</definedName>
    <definedName name="kwh1st" localSheetId="5">#REF!</definedName>
    <definedName name="kwh1st">#REF!</definedName>
    <definedName name="kwh3st" localSheetId="5">#REF!</definedName>
    <definedName name="kwh3st">#REF!</definedName>
    <definedName name="kwharm" localSheetId="5">[34]bahan!#REF!</definedName>
    <definedName name="kwharm">[34]bahan!#REF!</definedName>
    <definedName name="ky" localSheetId="5">#REF!</definedName>
    <definedName name="ky">#REF!</definedName>
    <definedName name="KYB" localSheetId="5">[34]analisa!#REF!</definedName>
    <definedName name="KYB">[34]analisa!#REF!</definedName>
    <definedName name="kygelam" localSheetId="5">#REF!</definedName>
    <definedName name="kygelam">#REF!</definedName>
    <definedName name="KYK" localSheetId="5">[34]analisa!#REF!</definedName>
    <definedName name="KYK">[34]analisa!#REF!</definedName>
    <definedName name="l" localSheetId="5">#REF!</definedName>
    <definedName name="l">#REF!</definedName>
    <definedName name="L.SARI" localSheetId="5">[34]analisa!#REF!</definedName>
    <definedName name="L.SARI">[34]analisa!#REF!</definedName>
    <definedName name="l_2" localSheetId="5">#REF!</definedName>
    <definedName name="l_2">#REF!</definedName>
    <definedName name="L_A" localSheetId="5">#REF!</definedName>
    <definedName name="L_A">#REF!</definedName>
    <definedName name="L_B" localSheetId="5">#REF!</definedName>
    <definedName name="L_B">#REF!</definedName>
    <definedName name="L_BASE" localSheetId="5">#REF!</definedName>
    <definedName name="L_BASE">#REF!</definedName>
    <definedName name="L_C" localSheetId="5">#REF!</definedName>
    <definedName name="L_C">#REF!</definedName>
    <definedName name="l1ti50" localSheetId="5">#REF!</definedName>
    <definedName name="l1ti50">#REF!</definedName>
    <definedName name="l1ti60" localSheetId="5">#REF!</definedName>
    <definedName name="l1ti60">#REF!</definedName>
    <definedName name="l3l100" localSheetId="5">#REF!</definedName>
    <definedName name="l3l100">#REF!</definedName>
    <definedName name="l3l50" localSheetId="5">#REF!</definedName>
    <definedName name="l3l50">#REF!</definedName>
    <definedName name="l3l60" localSheetId="5">#REF!</definedName>
    <definedName name="l3l60">#REF!</definedName>
    <definedName name="l3l70" localSheetId="5">#REF!</definedName>
    <definedName name="l3l70">#REF!</definedName>
    <definedName name="l3l80" localSheetId="5">#REF!</definedName>
    <definedName name="l3l80">#REF!</definedName>
    <definedName name="l3ld100" localSheetId="5">#REF!</definedName>
    <definedName name="l3ld100">#REF!</definedName>
    <definedName name="l3ld50" localSheetId="5">#REF!</definedName>
    <definedName name="l3ld50">#REF!</definedName>
    <definedName name="l3ld60" localSheetId="5">#REF!</definedName>
    <definedName name="l3ld60">#REF!</definedName>
    <definedName name="l3ld70" localSheetId="5">#REF!</definedName>
    <definedName name="l3ld70">#REF!</definedName>
    <definedName name="l3ld80" localSheetId="5">#REF!</definedName>
    <definedName name="l3ld80">#REF!</definedName>
    <definedName name="l3ti50" localSheetId="5">#REF!</definedName>
    <definedName name="l3ti50">#REF!</definedName>
    <definedName name="l3ti60" localSheetId="5">#REF!</definedName>
    <definedName name="l3ti60">#REF!</definedName>
    <definedName name="l3ti80" localSheetId="5">#REF!</definedName>
    <definedName name="l3ti80">#REF!</definedName>
    <definedName name="l3tisf50" localSheetId="5">#REF!</definedName>
    <definedName name="l3tisf50">#REF!</definedName>
    <definedName name="l3tisf60" localSheetId="5">#REF!</definedName>
    <definedName name="l3tisf60">#REF!</definedName>
    <definedName name="LAB" localSheetId="5">#REF!</definedName>
    <definedName name="LAB">#REF!</definedName>
    <definedName name="LABO" localSheetId="5">#REF!</definedName>
    <definedName name="LABO">#REF!</definedName>
    <definedName name="LABOUR_CAMP" localSheetId="5">#REF!</definedName>
    <definedName name="LABOUR_CAMP">#REF!</definedName>
    <definedName name="LAMPU" localSheetId="5">#REF!</definedName>
    <definedName name="LAMPU">#REF!</definedName>
    <definedName name="langitbaru" localSheetId="5">[34]analisa!#REF!</definedName>
    <definedName name="langitbaru">[34]analisa!#REF!</definedName>
    <definedName name="langitulang" localSheetId="5">#REF!</definedName>
    <definedName name="langitulang">#REF!</definedName>
    <definedName name="Langues" localSheetId="5">#REF!</definedName>
    <definedName name="Langues">#REF!</definedName>
    <definedName name="Lantai_Batu_Pearstone">[21]BAHAN!$E$132</definedName>
    <definedName name="LANTAI_P3" localSheetId="5">#REF!</definedName>
    <definedName name="LANTAI_P3">#REF!</definedName>
    <definedName name="lantai02" localSheetId="24">#REF!</definedName>
    <definedName name="lantai02" localSheetId="23">#REF!</definedName>
    <definedName name="lantai02" localSheetId="22">#REF!</definedName>
    <definedName name="lantai02" localSheetId="21">#REF!</definedName>
    <definedName name="lantai02" localSheetId="20">#REF!</definedName>
    <definedName name="lantai02" localSheetId="19">#REF!</definedName>
    <definedName name="lantai02" localSheetId="18">#REF!</definedName>
    <definedName name="lantai02" localSheetId="17">#REF!</definedName>
    <definedName name="lantai02" localSheetId="13">#REF!</definedName>
    <definedName name="lantai02" localSheetId="14">#REF!</definedName>
    <definedName name="lantai03" localSheetId="24">#REF!</definedName>
    <definedName name="lantai03" localSheetId="23">#REF!</definedName>
    <definedName name="lantai03" localSheetId="22">#REF!</definedName>
    <definedName name="lantai03" localSheetId="21">#REF!</definedName>
    <definedName name="lantai03" localSheetId="20">#REF!</definedName>
    <definedName name="lantai03" localSheetId="19">#REF!</definedName>
    <definedName name="lantai03" localSheetId="18">#REF!</definedName>
    <definedName name="lantai03" localSheetId="17">#REF!</definedName>
    <definedName name="lantai03" localSheetId="13">#REF!</definedName>
    <definedName name="lantai03" localSheetId="14">#REF!</definedName>
    <definedName name="lantai04" localSheetId="24">#REF!</definedName>
    <definedName name="lantai04" localSheetId="23">#REF!</definedName>
    <definedName name="lantai04" localSheetId="22">#REF!</definedName>
    <definedName name="lantai04" localSheetId="21">#REF!</definedName>
    <definedName name="lantai04" localSheetId="20">#REF!</definedName>
    <definedName name="lantai04" localSheetId="19">#REF!</definedName>
    <definedName name="lantai04" localSheetId="18">#REF!</definedName>
    <definedName name="lantai04" localSheetId="17">#REF!</definedName>
    <definedName name="lantai04" localSheetId="13">#REF!</definedName>
    <definedName name="lantai04" localSheetId="14">#REF!</definedName>
    <definedName name="lantai05" localSheetId="24">#REF!</definedName>
    <definedName name="lantai05" localSheetId="23">#REF!</definedName>
    <definedName name="lantai05" localSheetId="22">#REF!</definedName>
    <definedName name="lantai05" localSheetId="21">#REF!</definedName>
    <definedName name="lantai05" localSheetId="20">#REF!</definedName>
    <definedName name="lantai05" localSheetId="19">#REF!</definedName>
    <definedName name="lantai05" localSheetId="18">#REF!</definedName>
    <definedName name="lantai05" localSheetId="17">#REF!</definedName>
    <definedName name="lantai05" localSheetId="13">#REF!</definedName>
    <definedName name="lantai05" localSheetId="14">#REF!</definedName>
    <definedName name="lantai06" localSheetId="24">#REF!</definedName>
    <definedName name="lantai06" localSheetId="23">#REF!</definedName>
    <definedName name="lantai06" localSheetId="22">#REF!</definedName>
    <definedName name="lantai06" localSheetId="21">#REF!</definedName>
    <definedName name="lantai06" localSheetId="20">#REF!</definedName>
    <definedName name="lantai06" localSheetId="19">#REF!</definedName>
    <definedName name="lantai06" localSheetId="18">#REF!</definedName>
    <definedName name="lantai06" localSheetId="17">#REF!</definedName>
    <definedName name="lantai06" localSheetId="13">#REF!</definedName>
    <definedName name="lantai06" localSheetId="14">#REF!</definedName>
    <definedName name="lantai07" localSheetId="24">#REF!</definedName>
    <definedName name="lantai07" localSheetId="23">#REF!</definedName>
    <definedName name="lantai07" localSheetId="22">#REF!</definedName>
    <definedName name="lantai07" localSheetId="21">#REF!</definedName>
    <definedName name="lantai07" localSheetId="20">#REF!</definedName>
    <definedName name="lantai07" localSheetId="19">#REF!</definedName>
    <definedName name="lantai07" localSheetId="18">#REF!</definedName>
    <definedName name="lantai07" localSheetId="17">#REF!</definedName>
    <definedName name="lantai07" localSheetId="13">#REF!</definedName>
    <definedName name="lantai07" localSheetId="14">#REF!</definedName>
    <definedName name="lantai08" localSheetId="24">#REF!</definedName>
    <definedName name="lantai08" localSheetId="23">#REF!</definedName>
    <definedName name="lantai08" localSheetId="22">#REF!</definedName>
    <definedName name="lantai08" localSheetId="21">#REF!</definedName>
    <definedName name="lantai08" localSheetId="20">#REF!</definedName>
    <definedName name="lantai08" localSheetId="19">#REF!</definedName>
    <definedName name="lantai08" localSheetId="18">#REF!</definedName>
    <definedName name="lantai08" localSheetId="17">#REF!</definedName>
    <definedName name="lantai08" localSheetId="13">#REF!</definedName>
    <definedName name="lantai08" localSheetId="14">#REF!</definedName>
    <definedName name="lantai09" localSheetId="24">#REF!</definedName>
    <definedName name="lantai09" localSheetId="23">#REF!</definedName>
    <definedName name="lantai09" localSheetId="22">#REF!</definedName>
    <definedName name="lantai09" localSheetId="21">#REF!</definedName>
    <definedName name="lantai09" localSheetId="20">#REF!</definedName>
    <definedName name="lantai09" localSheetId="19">#REF!</definedName>
    <definedName name="lantai09" localSheetId="18">#REF!</definedName>
    <definedName name="lantai09" localSheetId="17">#REF!</definedName>
    <definedName name="lantai09" localSheetId="13">#REF!</definedName>
    <definedName name="lantai09" localSheetId="14">#REF!</definedName>
    <definedName name="lantai10" localSheetId="24">#REF!</definedName>
    <definedName name="lantai10" localSheetId="23">#REF!</definedName>
    <definedName name="lantai10" localSheetId="22">#REF!</definedName>
    <definedName name="lantai10" localSheetId="21">#REF!</definedName>
    <definedName name="lantai10" localSheetId="20">#REF!</definedName>
    <definedName name="lantai10" localSheetId="19">#REF!</definedName>
    <definedName name="lantai10" localSheetId="18">#REF!</definedName>
    <definedName name="lantai10" localSheetId="17">#REF!</definedName>
    <definedName name="lantai10" localSheetId="13">#REF!</definedName>
    <definedName name="lantai10" localSheetId="14">#REF!</definedName>
    <definedName name="lantai11" localSheetId="24">#REF!</definedName>
    <definedName name="lantai11" localSheetId="23">#REF!</definedName>
    <definedName name="lantai11" localSheetId="22">#REF!</definedName>
    <definedName name="lantai11" localSheetId="21">#REF!</definedName>
    <definedName name="lantai11" localSheetId="20">#REF!</definedName>
    <definedName name="lantai11" localSheetId="19">#REF!</definedName>
    <definedName name="lantai11" localSheetId="18">#REF!</definedName>
    <definedName name="lantai11" localSheetId="17">#REF!</definedName>
    <definedName name="lantai11" localSheetId="13">#REF!</definedName>
    <definedName name="lantai11" localSheetId="14">#REF!</definedName>
    <definedName name="lantai12" localSheetId="24">#REF!</definedName>
    <definedName name="lantai12" localSheetId="23">#REF!</definedName>
    <definedName name="lantai12" localSheetId="22">#REF!</definedName>
    <definedName name="lantai12" localSheetId="21">#REF!</definedName>
    <definedName name="lantai12" localSheetId="20">#REF!</definedName>
    <definedName name="lantai12" localSheetId="19">#REF!</definedName>
    <definedName name="lantai12" localSheetId="18">#REF!</definedName>
    <definedName name="lantai12" localSheetId="17">#REF!</definedName>
    <definedName name="lantai12" localSheetId="13">#REF!</definedName>
    <definedName name="lantai12" localSheetId="14">#REF!</definedName>
    <definedName name="lantai13" localSheetId="24">#REF!</definedName>
    <definedName name="lantai13" localSheetId="23">#REF!</definedName>
    <definedName name="lantai13" localSheetId="22">#REF!</definedName>
    <definedName name="lantai13" localSheetId="21">#REF!</definedName>
    <definedName name="lantai13" localSheetId="20">#REF!</definedName>
    <definedName name="lantai13" localSheetId="19">#REF!</definedName>
    <definedName name="lantai13" localSheetId="18">#REF!</definedName>
    <definedName name="lantai13" localSheetId="17">#REF!</definedName>
    <definedName name="lantai13" localSheetId="13">#REF!</definedName>
    <definedName name="lantai13" localSheetId="14">#REF!</definedName>
    <definedName name="lantai14" localSheetId="24">#REF!</definedName>
    <definedName name="lantai14" localSheetId="23">#REF!</definedName>
    <definedName name="lantai14" localSheetId="22">#REF!</definedName>
    <definedName name="lantai14" localSheetId="21">#REF!</definedName>
    <definedName name="lantai14" localSheetId="20">#REF!</definedName>
    <definedName name="lantai14" localSheetId="19">#REF!</definedName>
    <definedName name="lantai14" localSheetId="18">#REF!</definedName>
    <definedName name="lantai14" localSheetId="17">#REF!</definedName>
    <definedName name="lantai14" localSheetId="13">#REF!</definedName>
    <definedName name="lantai14" localSheetId="14">#REF!</definedName>
    <definedName name="lantai15" localSheetId="24">#REF!</definedName>
    <definedName name="lantai15" localSheetId="23">#REF!</definedName>
    <definedName name="lantai15" localSheetId="22">#REF!</definedName>
    <definedName name="lantai15" localSheetId="21">#REF!</definedName>
    <definedName name="lantai15" localSheetId="20">#REF!</definedName>
    <definedName name="lantai15" localSheetId="19">#REF!</definedName>
    <definedName name="lantai15" localSheetId="18">#REF!</definedName>
    <definedName name="lantai15" localSheetId="17">#REF!</definedName>
    <definedName name="lantai15" localSheetId="13">#REF!</definedName>
    <definedName name="lantai15" localSheetId="14">#REF!</definedName>
    <definedName name="lantai16" localSheetId="24">#REF!</definedName>
    <definedName name="lantai16" localSheetId="23">#REF!</definedName>
    <definedName name="lantai16" localSheetId="22">#REF!</definedName>
    <definedName name="lantai16" localSheetId="21">#REF!</definedName>
    <definedName name="lantai16" localSheetId="20">#REF!</definedName>
    <definedName name="lantai16" localSheetId="19">#REF!</definedName>
    <definedName name="lantai16" localSheetId="18">#REF!</definedName>
    <definedName name="lantai16" localSheetId="17">#REF!</definedName>
    <definedName name="lantai16" localSheetId="13">#REF!</definedName>
    <definedName name="lantai16" localSheetId="14">#REF!</definedName>
    <definedName name="lantai17" localSheetId="24">#REF!</definedName>
    <definedName name="lantai17" localSheetId="23">#REF!</definedName>
    <definedName name="lantai17" localSheetId="22">#REF!</definedName>
    <definedName name="lantai17" localSheetId="21">#REF!</definedName>
    <definedName name="lantai17" localSheetId="20">#REF!</definedName>
    <definedName name="lantai17" localSheetId="19">#REF!</definedName>
    <definedName name="lantai17" localSheetId="18">#REF!</definedName>
    <definedName name="lantai17" localSheetId="17">#REF!</definedName>
    <definedName name="lantai17" localSheetId="13">#REF!</definedName>
    <definedName name="lantai17" localSheetId="14">#REF!</definedName>
    <definedName name="lantai18" localSheetId="24">#REF!</definedName>
    <definedName name="lantai18" localSheetId="23">#REF!</definedName>
    <definedName name="lantai18" localSheetId="22">#REF!</definedName>
    <definedName name="lantai18" localSheetId="21">#REF!</definedName>
    <definedName name="lantai18" localSheetId="20">#REF!</definedName>
    <definedName name="lantai18" localSheetId="19">#REF!</definedName>
    <definedName name="lantai18" localSheetId="18">#REF!</definedName>
    <definedName name="lantai18" localSheetId="17">#REF!</definedName>
    <definedName name="lantai18" localSheetId="13">#REF!</definedName>
    <definedName name="lantai18" localSheetId="14">#REF!</definedName>
    <definedName name="lantaiatap" localSheetId="24">#REF!</definedName>
    <definedName name="lantaiatap" localSheetId="23">#REF!</definedName>
    <definedName name="lantaiatap" localSheetId="22">#REF!</definedName>
    <definedName name="lantaiatap" localSheetId="21">#REF!</definedName>
    <definedName name="lantaiatap" localSheetId="20">#REF!</definedName>
    <definedName name="lantaiatap" localSheetId="19">#REF!</definedName>
    <definedName name="lantaiatap" localSheetId="18">#REF!</definedName>
    <definedName name="lantaiatap" localSheetId="17">#REF!</definedName>
    <definedName name="lantaiatap" localSheetId="13">#REF!</definedName>
    <definedName name="lantaiatap" localSheetId="14">#REF!</definedName>
    <definedName name="lantaibeton225" localSheetId="5">[34]analisa!#REF!</definedName>
    <definedName name="lantaibeton225">[34]analisa!#REF!</definedName>
    <definedName name="lantaibtn225" localSheetId="5">#REF!</definedName>
    <definedName name="lantaibtn225">#REF!</definedName>
    <definedName name="lantaiground" localSheetId="24">#REF!</definedName>
    <definedName name="lantaiground" localSheetId="23">#REF!</definedName>
    <definedName name="lantaiground" localSheetId="22">#REF!</definedName>
    <definedName name="lantaiground" localSheetId="21">#REF!</definedName>
    <definedName name="lantaiground" localSheetId="20">#REF!</definedName>
    <definedName name="lantaiground" localSheetId="19">#REF!</definedName>
    <definedName name="lantaiground" localSheetId="18">#REF!</definedName>
    <definedName name="lantaiground" localSheetId="17">#REF!</definedName>
    <definedName name="lantaiground" localSheetId="13">#REF!</definedName>
    <definedName name="lantaiground" localSheetId="14">#REF!</definedName>
    <definedName name="lantaikarpet">'[76]Harga Satuan'!$G$56</definedName>
    <definedName name="lantailowerground" localSheetId="24">#REF!</definedName>
    <definedName name="lantailowerground" localSheetId="23">#REF!</definedName>
    <definedName name="lantailowerground" localSheetId="22">#REF!</definedName>
    <definedName name="lantailowerground" localSheetId="21">#REF!</definedName>
    <definedName name="lantailowerground" localSheetId="20">#REF!</definedName>
    <definedName name="lantailowerground" localSheetId="19">#REF!</definedName>
    <definedName name="lantailowerground" localSheetId="18">#REF!</definedName>
    <definedName name="lantailowerground" localSheetId="17">#REF!</definedName>
    <definedName name="lantailowerground" localSheetId="13">#REF!</definedName>
    <definedName name="lantailowerground" localSheetId="14">#REF!</definedName>
    <definedName name="lb_balokring">'[30]prhit tulangan'!$M$53</definedName>
    <definedName name="lb_blk1520">'[30]prhit tulangan'!$M$31</definedName>
    <definedName name="lb_blk1525">'[30]prhit tulangan'!$M$32</definedName>
    <definedName name="lb_blk1530">'[30]prhit tulangan'!$M$33</definedName>
    <definedName name="lb_blk2020">'[30]prhit tulangan'!$M$34</definedName>
    <definedName name="lb_blk2025">'[30]prhit tulangan'!$M$35</definedName>
    <definedName name="lb_blk2030">'[30]prhit tulangan'!$M$36</definedName>
    <definedName name="lb_blk2035">'[30]prhit tulangan'!$M$37</definedName>
    <definedName name="lb_blk2040">'[30]prhit tulangan'!$M$38</definedName>
    <definedName name="lb_blk2525">'[30]prhit tulangan'!$M$39</definedName>
    <definedName name="lb_blk2530">'[30]prhit tulangan'!$M$40</definedName>
    <definedName name="lb_blk2535">'[30]prhit tulangan'!$M$41</definedName>
    <definedName name="lb_blk2540">'[30]prhit tulangan'!$M$42</definedName>
    <definedName name="lb_blk2545">'[30]prhit tulangan'!$M$43</definedName>
    <definedName name="lb_blk2550">'[30]prhit tulangan'!$M$44</definedName>
    <definedName name="lb_blk3030">'[30]prhit tulangan'!$M$45</definedName>
    <definedName name="lb_blk3035">'[30]prhit tulangan'!$M$46</definedName>
    <definedName name="lb_blk3040">'[30]prhit tulangan'!$M$47</definedName>
    <definedName name="lb_blk3545">'[30]prhit tulangan'!$M$48</definedName>
    <definedName name="lb_blk3550">'[30]prhit tulangan'!$M$49</definedName>
    <definedName name="lb_blk4040">'[30]prhit tulangan'!$M$50</definedName>
    <definedName name="lb_blk4045">'[30]prhit tulangan'!$M$51</definedName>
    <definedName name="lb_blk4050">'[30]prhit tulangan'!$M$52</definedName>
    <definedName name="lb_klm__1530">'[30]prhit tulangan'!$M$11</definedName>
    <definedName name="lb_klm_1515">'[30]prhit tulangan'!$M$8</definedName>
    <definedName name="lb_klm_1520">'[30]prhit tulangan'!$M$9</definedName>
    <definedName name="lb_klm_1525">'[30]prhit tulangan'!$M$10</definedName>
    <definedName name="lb_klm_2020">'[30]prhit tulangan'!$M$12</definedName>
    <definedName name="lb_klm_2025">'[30]prhit tulangan'!$M$13</definedName>
    <definedName name="lb_klm2030">'[30]prhit tulangan'!$M$14</definedName>
    <definedName name="lb_klm2035">'[30]prhit tulangan'!$M$15</definedName>
    <definedName name="lb_klm2040">'[30]prhit tulangan'!$M$16</definedName>
    <definedName name="lb_klm2525">'[30]prhit tulangan'!$M$17</definedName>
    <definedName name="lb_klm2530">'[30]prhit tulangan'!$M$18</definedName>
    <definedName name="lb_klm2535">'[30]prhit tulangan'!$M$19</definedName>
    <definedName name="lb_klm2540">'[30]prhit tulangan'!$M$20</definedName>
    <definedName name="lb_klm2545">'[30]prhit tulangan'!$M$21</definedName>
    <definedName name="lb_klm2550">'[30]prhit tulangan'!$M$22</definedName>
    <definedName name="LB_KLM3030">'[30]prhit tulangan'!$M$23</definedName>
    <definedName name="lb_klm3040">'[30]prhit tulangan'!$M$25</definedName>
    <definedName name="lb_klm3545">'[30]prhit tulangan'!$M$26</definedName>
    <definedName name="lb_klm3550">'[30]prhit tulangan'!$M$27</definedName>
    <definedName name="lb_klm4040">'[30]prhit tulangan'!$M$28</definedName>
    <definedName name="lb_klm4045">'[30]prhit tulangan'!$M$29</definedName>
    <definedName name="lb_klm4050">'[30]prhit tulangan'!$M$30</definedName>
    <definedName name="lb_platlantai">'[30]prhit tulangan'!$M$55</definedName>
    <definedName name="lb_pondasiplat">'[30]prhit tulangan'!$M$54</definedName>
    <definedName name="lb_sloof">'[30]prhit tulangan'!$M$7</definedName>
    <definedName name="lb_tangga">'[30]prhit tulangan'!$M$56</definedName>
    <definedName name="lbowpvc4" localSheetId="5">#REF!</definedName>
    <definedName name="lbowpvc4">#REF!</definedName>
    <definedName name="LBR">[105]PLUMBING!$F$2:$F$65536</definedName>
    <definedName name="LE" localSheetId="5">#REF!</definedName>
    <definedName name="LE">#REF!</definedName>
    <definedName name="leb" localSheetId="5">#REF!</definedName>
    <definedName name="leb">#REF!</definedName>
    <definedName name="LEGAL_WELFARE" localSheetId="5">#REF!</definedName>
    <definedName name="LEGAL_WELFARE">#REF!</definedName>
    <definedName name="legdrill" localSheetId="5">#REF!</definedName>
    <definedName name="legdrill">#REF!</definedName>
    <definedName name="legwire" localSheetId="5">#REF!</definedName>
    <definedName name="legwire">#REF!</definedName>
    <definedName name="lemfox">'[40]HB '!$F$101</definedName>
    <definedName name="lemfox_1" localSheetId="5">[63]HB!#REF!</definedName>
    <definedName name="lemfox_1">[63]HB!#REF!</definedName>
    <definedName name="lemkayu" localSheetId="5">#REF!</definedName>
    <definedName name="lemkayu">#REF!</definedName>
    <definedName name="lempar" localSheetId="5">[34]bahan!#REF!</definedName>
    <definedName name="lempar">[34]bahan!#REF!</definedName>
    <definedName name="lempvc" localSheetId="5">#REF!</definedName>
    <definedName name="lempvc">#REF!</definedName>
    <definedName name="lgld100" localSheetId="5">#REF!</definedName>
    <definedName name="lgld100">#REF!</definedName>
    <definedName name="lgld70" localSheetId="5">#REF!</definedName>
    <definedName name="lgld70">#REF!</definedName>
    <definedName name="lgld80" localSheetId="5">#REF!</definedName>
    <definedName name="lgld80">#REF!</definedName>
    <definedName name="lgs" localSheetId="5">[34]analisa!#REF!</definedName>
    <definedName name="lgs">[34]analisa!#REF!</definedName>
    <definedName name="lgti50" localSheetId="5">#REF!</definedName>
    <definedName name="lgti50">#REF!</definedName>
    <definedName name="lgti60" localSheetId="5">#REF!</definedName>
    <definedName name="lgti60">#REF!</definedName>
    <definedName name="lgti70" localSheetId="5">#REF!</definedName>
    <definedName name="lgti70">#REF!</definedName>
    <definedName name="lgtisf50" localSheetId="5">#REF!</definedName>
    <definedName name="lgtisf50">#REF!</definedName>
    <definedName name="lgtisf60" localSheetId="5">#REF!</definedName>
    <definedName name="lgtisf60">#REF!</definedName>
    <definedName name="LIFT" localSheetId="5">#REF!</definedName>
    <definedName name="LIFT">#REF!</definedName>
    <definedName name="limbangan" localSheetId="5">#REF!</definedName>
    <definedName name="limbangan">#REF!</definedName>
    <definedName name="LINTAS10">[67]RAB!$AK$60</definedName>
    <definedName name="LINTAS6">[67]RAB!$AK$280</definedName>
    <definedName name="lispla" localSheetId="5">'[82]HB '!#REF!</definedName>
    <definedName name="lispla">'[82]HB '!#REF!</definedName>
    <definedName name="lispla_1" localSheetId="5">[63]HB!#REF!</definedName>
    <definedName name="lispla_1">[63]HB!#REF!</definedName>
    <definedName name="lisplang" localSheetId="5">#REF!</definedName>
    <definedName name="lisplang">#REF!</definedName>
    <definedName name="lisplank" localSheetId="5">[34]analisa!#REF!</definedName>
    <definedName name="lisplank">[34]analisa!#REF!</definedName>
    <definedName name="listAmdal">[151]DB!$AA$3:$AA$6</definedName>
    <definedName name="listDED">[151]DB!$AB$3:$AB$14</definedName>
    <definedName name="ListDukungan1">[151]Valid!$A$2:$A$12</definedName>
    <definedName name="listFS">[151]DB!$Z$3:$Z$6</definedName>
    <definedName name="listgypsum">'[40]HB '!$F$13</definedName>
    <definedName name="listgypsum_1" localSheetId="5">[63]HB!#REF!</definedName>
    <definedName name="listgypsum_1">[63]HB!#REF!</definedName>
    <definedName name="listJenisKontrak">[151]DB!$U$3:$U$5</definedName>
    <definedName name="listJenisPekerjaan">[151]DB!$T$3:$T$4</definedName>
    <definedName name="listKewenangan">[151]DB!$S$3:$S$7</definedName>
    <definedName name="listLahan">[151]DB!$AC$3:$AC$14</definedName>
    <definedName name="listOP">[151]DB!$AD$3:$AD$15</definedName>
    <definedName name="ListOutput">[151]DB!$I$252:$I$266</definedName>
    <definedName name="listpla" localSheetId="5">#REF!</definedName>
    <definedName name="listpla">#REF!</definedName>
    <definedName name="listplafond">'[76]Harga Satuan'!$G$64</definedName>
    <definedName name="ListProgram">[151]DB!$L$3:$L$11</definedName>
    <definedName name="listProvinsi">[151]DB!$P$3:$P$36</definedName>
    <definedName name="listReadiness">[151]DB!$V$3:$V$14</definedName>
    <definedName name="LISTRIK" localSheetId="5">#REF!</definedName>
    <definedName name="LISTRIK">#REF!</definedName>
    <definedName name="ListSelectKabKota">[151]DB!$AP$3:$AP$30</definedName>
    <definedName name="listSharing">[151]DB!$AE$3:$AE$15</definedName>
    <definedName name="listSinkronisasi">[151]DB!$X$3:$X$7</definedName>
    <definedName name="ljjj">[156]HB!$E$78</definedName>
    <definedName name="lkhjk" localSheetId="1" hidden="1">{#N/A,#N/A,FALSE,"REK";#N/A,#N/A,FALSE,"Bq-ARS"}</definedName>
    <definedName name="lkhjk" localSheetId="5" hidden="1">{#N/A,#N/A,FALSE,"REK";#N/A,#N/A,FALSE,"Bq-ARS"}</definedName>
    <definedName name="lkhjk" localSheetId="2" hidden="1">{#N/A,#N/A,FALSE,"REK";#N/A,#N/A,FALSE,"Bq-ARS"}</definedName>
    <definedName name="lkhjk" localSheetId="10" hidden="1">{#N/A,#N/A,FALSE,"REK";#N/A,#N/A,FALSE,"Bq-ARS"}</definedName>
    <definedName name="lkhjk" localSheetId="7" hidden="1">{#N/A,#N/A,FALSE,"REK";#N/A,#N/A,FALSE,"Bq-ARS"}</definedName>
    <definedName name="lkhjk" hidden="1">{#N/A,#N/A,FALSE,"REK";#N/A,#N/A,FALSE,"Bq-ARS"}</definedName>
    <definedName name="ll" localSheetId="5">[43]Material!#REF!</definedName>
    <definedName name="ll">[43]Material!#REF!</definedName>
    <definedName name="llfoeo" localSheetId="5" hidden="1">[129]H.Satuan!#REF!</definedName>
    <definedName name="llfoeo" hidden="1">[129]H.Satuan!#REF!</definedName>
    <definedName name="LLL" localSheetId="5">#REF!</definedName>
    <definedName name="LLL">#REF!</definedName>
    <definedName name="Lmk" localSheetId="5">#REF!</definedName>
    <definedName name="Lmk">#REF!</definedName>
    <definedName name="lmp25w" localSheetId="5">'[82]HB '!#REF!</definedName>
    <definedName name="lmp25w">'[82]HB '!#REF!</definedName>
    <definedName name="lmp25w_1" localSheetId="5">[63]HB!#REF!</definedName>
    <definedName name="lmp25w_1">[63]HB!#REF!</definedName>
    <definedName name="LOAD" localSheetId="5">#REF!</definedName>
    <definedName name="LOAD">#REF!</definedName>
    <definedName name="LOBBY" localSheetId="5">#REF!</definedName>
    <definedName name="LOBBY">#REF!</definedName>
    <definedName name="LOBY_A" localSheetId="5">#REF!</definedName>
    <definedName name="LOBY_A">#REF!</definedName>
    <definedName name="LOBY_B" localSheetId="5">#REF!</definedName>
    <definedName name="LOBY_B">#REF!</definedName>
    <definedName name="LOBY_BASE" localSheetId="5">#REF!</definedName>
    <definedName name="LOBY_BASE">#REF!</definedName>
    <definedName name="LOBY_C" localSheetId="5">#REF!</definedName>
    <definedName name="LOBY_C">#REF!</definedName>
    <definedName name="LOKALJO" localSheetId="5">'[114]COST-PERSON-J.O.'!#REF!</definedName>
    <definedName name="LOKALJO">'[114]COST-PERSON-J.O.'!#REF!</definedName>
    <definedName name="LOKASI">[67]INFO!$E$6</definedName>
    <definedName name="LOL" localSheetId="5">#REF!</definedName>
    <definedName name="LOL">#REF!</definedName>
    <definedName name="LOS" localSheetId="5">[34]satuan!#REF!</definedName>
    <definedName name="LOS">[34]satuan!#REF!</definedName>
    <definedName name="lp" localSheetId="5">#REF!</definedName>
    <definedName name="lp">#REF!</definedName>
    <definedName name="lp100nb" localSheetId="5">#REF!</definedName>
    <definedName name="lp100nb">#REF!</definedName>
    <definedName name="lp36nb" localSheetId="5">#REF!</definedName>
    <definedName name="lp36nb">#REF!</definedName>
    <definedName name="lt" localSheetId="5">#REF!</definedName>
    <definedName name="lt">#REF!</definedName>
    <definedName name="lta" localSheetId="5">#REF!</definedName>
    <definedName name="lta">#REF!</definedName>
    <definedName name="luas" localSheetId="5">#REF!</definedName>
    <definedName name="luas">#REF!</definedName>
    <definedName name="Luas_Bangunan" localSheetId="5">#REF!</definedName>
    <definedName name="Luas_Bangunan">#REF!</definedName>
    <definedName name="m" localSheetId="5">[5]ANALIS!#REF!</definedName>
    <definedName name="m">[5]ANALIS!#REF!</definedName>
    <definedName name="M_RP">'[157]Rekap Direct Cost'!$G$12:$G$322</definedName>
    <definedName name="M_US">'[157]Rekap Direct Cost'!$F$12:$F$322</definedName>
    <definedName name="m102bnnc" localSheetId="5">'[29]lam-moi'!#REF!</definedName>
    <definedName name="m102bnnc">'[29]lam-moi'!#REF!</definedName>
    <definedName name="m102bnvl" localSheetId="5">'[29]lam-moi'!#REF!</definedName>
    <definedName name="m102bnvl">'[29]lam-moi'!#REF!</definedName>
    <definedName name="m10aamtc" localSheetId="5">'[29]t-h HA THE'!#REF!</definedName>
    <definedName name="m10aamtc">'[29]t-h HA THE'!#REF!</definedName>
    <definedName name="m10aanc" localSheetId="5">'[29]lam-moi'!#REF!</definedName>
    <definedName name="m10aanc">'[29]lam-moi'!#REF!</definedName>
    <definedName name="m10aavl" localSheetId="5">'[29]lam-moi'!#REF!</definedName>
    <definedName name="m10aavl">'[29]lam-moi'!#REF!</definedName>
    <definedName name="m10anc" localSheetId="5">'[29]lam-moi'!#REF!</definedName>
    <definedName name="m10anc">'[29]lam-moi'!#REF!</definedName>
    <definedName name="m10avl" localSheetId="5">'[29]lam-moi'!#REF!</definedName>
    <definedName name="m10avl">'[29]lam-moi'!#REF!</definedName>
    <definedName name="m10banc" localSheetId="5">'[29]lam-moi'!#REF!</definedName>
    <definedName name="m10banc">'[29]lam-moi'!#REF!</definedName>
    <definedName name="m10bavl" localSheetId="5">'[29]lam-moi'!#REF!</definedName>
    <definedName name="m10bavl">'[29]lam-moi'!#REF!</definedName>
    <definedName name="m122bnnc" localSheetId="5">'[29]lam-moi'!#REF!</definedName>
    <definedName name="m122bnnc">'[29]lam-moi'!#REF!</definedName>
    <definedName name="m122bnvl" localSheetId="5">'[29]lam-moi'!#REF!</definedName>
    <definedName name="m122bnvl">'[29]lam-moi'!#REF!</definedName>
    <definedName name="m12aanc" localSheetId="5">'[29]lam-moi'!#REF!</definedName>
    <definedName name="m12aanc">'[29]lam-moi'!#REF!</definedName>
    <definedName name="m12aavl" localSheetId="5">'[29]lam-moi'!#REF!</definedName>
    <definedName name="m12aavl">'[29]lam-moi'!#REF!</definedName>
    <definedName name="m12anc" localSheetId="5">'[29]lam-moi'!#REF!</definedName>
    <definedName name="m12anc">'[29]lam-moi'!#REF!</definedName>
    <definedName name="m12avl" localSheetId="5">'[29]lam-moi'!#REF!</definedName>
    <definedName name="m12avl">'[29]lam-moi'!#REF!</definedName>
    <definedName name="M12ba3p" localSheetId="5">#REF!</definedName>
    <definedName name="M12ba3p">#REF!</definedName>
    <definedName name="m12banc" localSheetId="5">'[29]lam-moi'!#REF!</definedName>
    <definedName name="m12banc">'[29]lam-moi'!#REF!</definedName>
    <definedName name="m12bavl" localSheetId="5">'[29]lam-moi'!#REF!</definedName>
    <definedName name="m12bavl">'[29]lam-moi'!#REF!</definedName>
    <definedName name="M12bb1p" localSheetId="5">#REF!</definedName>
    <definedName name="M12bb1p">#REF!</definedName>
    <definedName name="m12bbnc" localSheetId="5">'[29]lam-moi'!#REF!</definedName>
    <definedName name="m12bbnc">'[29]lam-moi'!#REF!</definedName>
    <definedName name="m12bbvl" localSheetId="5">'[29]lam-moi'!#REF!</definedName>
    <definedName name="m12bbvl">'[29]lam-moi'!#REF!</definedName>
    <definedName name="M12bnnc" localSheetId="5">'[29]#REF'!#REF!</definedName>
    <definedName name="M12bnnc">'[29]#REF'!#REF!</definedName>
    <definedName name="M12bnvl" localSheetId="5">'[29]#REF'!#REF!</definedName>
    <definedName name="M12bnvl">'[29]#REF'!#REF!</definedName>
    <definedName name="M12cbnc" localSheetId="5">#REF!</definedName>
    <definedName name="M12cbnc">#REF!</definedName>
    <definedName name="M12cbvl" localSheetId="5">#REF!</definedName>
    <definedName name="M12cbvl">#REF!</definedName>
    <definedName name="m142bnnc" localSheetId="5">'[29]lam-moi'!#REF!</definedName>
    <definedName name="m142bnnc">'[29]lam-moi'!#REF!</definedName>
    <definedName name="m142bnvl" localSheetId="5">'[29]lam-moi'!#REF!</definedName>
    <definedName name="m142bnvl">'[29]lam-moi'!#REF!</definedName>
    <definedName name="M14bb1p" localSheetId="5">#REF!</definedName>
    <definedName name="M14bb1p">#REF!</definedName>
    <definedName name="m14bbnc" localSheetId="5">'[29]lam-moi'!#REF!</definedName>
    <definedName name="m14bbnc">'[29]lam-moi'!#REF!</definedName>
    <definedName name="M14bbvc" localSheetId="5">'[29]CHITIET VL-NC-TT -1p'!#REF!</definedName>
    <definedName name="M14bbvc">'[29]CHITIET VL-NC-TT -1p'!#REF!</definedName>
    <definedName name="m14bbvl" localSheetId="5">'[29]lam-moi'!#REF!</definedName>
    <definedName name="m14bbvl">'[29]lam-moi'!#REF!</definedName>
    <definedName name="M8a" localSheetId="5">'[29]THPDMoi  (2)'!#REF!</definedName>
    <definedName name="M8a">'[29]THPDMoi  (2)'!#REF!</definedName>
    <definedName name="M8aa" localSheetId="5">'[29]THPDMoi  (2)'!#REF!</definedName>
    <definedName name="M8aa">'[29]THPDMoi  (2)'!#REF!</definedName>
    <definedName name="m8aanc" localSheetId="5">#REF!</definedName>
    <definedName name="m8aanc">#REF!</definedName>
    <definedName name="m8aavl" localSheetId="5">#REF!</definedName>
    <definedName name="m8aavl">#REF!</definedName>
    <definedName name="m8amtc" localSheetId="5">'[29]t-h HA THE'!#REF!</definedName>
    <definedName name="m8amtc">'[29]t-h HA THE'!#REF!</definedName>
    <definedName name="m8anc" localSheetId="5">'[29]lam-moi'!#REF!</definedName>
    <definedName name="m8anc">'[29]lam-moi'!#REF!</definedName>
    <definedName name="m8avl" localSheetId="5">'[29]lam-moi'!#REF!</definedName>
    <definedName name="m8avl">'[29]lam-moi'!#REF!</definedName>
    <definedName name="MA">#N/A</definedName>
    <definedName name="Ma3pnc" localSheetId="5">#REF!</definedName>
    <definedName name="Ma3pnc">#REF!</definedName>
    <definedName name="Ma3pvl" localSheetId="5">#REF!</definedName>
    <definedName name="Ma3pvl">#REF!</definedName>
    <definedName name="Maa3pnc" localSheetId="5">#REF!</definedName>
    <definedName name="Maa3pnc">#REF!</definedName>
    <definedName name="Maa3pvl" localSheetId="5">#REF!</definedName>
    <definedName name="Maa3pvl">#REF!</definedName>
    <definedName name="macibataringan" localSheetId="24">#REF!</definedName>
    <definedName name="macibataringan" localSheetId="23">#REF!</definedName>
    <definedName name="macibataringan" localSheetId="22">#REF!</definedName>
    <definedName name="macibataringan" localSheetId="21">#REF!</definedName>
    <definedName name="macibataringan" localSheetId="20">#REF!</definedName>
    <definedName name="macibataringan" localSheetId="19">#REF!</definedName>
    <definedName name="macibataringan" localSheetId="18">#REF!</definedName>
    <definedName name="macibataringan" localSheetId="17">#REF!</definedName>
    <definedName name="macibataringan" localSheetId="13">#REF!</definedName>
    <definedName name="macibataringan" localSheetId="14">#REF!</definedName>
    <definedName name="maciibrick" localSheetId="24">#REF!</definedName>
    <definedName name="maciibrick" localSheetId="23">#REF!</definedName>
    <definedName name="maciibrick" localSheetId="22">#REF!</definedName>
    <definedName name="maciibrick" localSheetId="21">#REF!</definedName>
    <definedName name="maciibrick" localSheetId="20">#REF!</definedName>
    <definedName name="maciibrick" localSheetId="19">#REF!</definedName>
    <definedName name="maciibrick" localSheetId="18">#REF!</definedName>
    <definedName name="maciibrick" localSheetId="17">#REF!</definedName>
    <definedName name="maciibrick" localSheetId="13">#REF!</definedName>
    <definedName name="maciibrick" localSheetId="14">#REF!</definedName>
    <definedName name="magne" localSheetId="5">#REF!</definedName>
    <definedName name="magne">#REF!</definedName>
    <definedName name="MAINTENANCE" localSheetId="5">#REF!</definedName>
    <definedName name="MAINTENANCE">#REF!</definedName>
    <definedName name="Malat" localSheetId="5">#REF!</definedName>
    <definedName name="Malat">#REF!</definedName>
    <definedName name="MAMAT" localSheetId="1" hidden="1">{#N/A,#N/A,FALSE,"REK";#N/A,#N/A,FALSE,"rab"}</definedName>
    <definedName name="MAMAT" localSheetId="5" hidden="1">{#N/A,#N/A,FALSE,"REK";#N/A,#N/A,FALSE,"rab"}</definedName>
    <definedName name="MAMAT" localSheetId="2" hidden="1">{#N/A,#N/A,FALSE,"REK";#N/A,#N/A,FALSE,"rab"}</definedName>
    <definedName name="MAMAT" localSheetId="10" hidden="1">{#N/A,#N/A,FALSE,"REK";#N/A,#N/A,FALSE,"rab"}</definedName>
    <definedName name="MAMAT" localSheetId="7" hidden="1">{#N/A,#N/A,FALSE,"REK";#N/A,#N/A,FALSE,"rab"}</definedName>
    <definedName name="MAMAT" hidden="1">{#N/A,#N/A,FALSE,"REK";#N/A,#N/A,FALSE,"rab"}</definedName>
    <definedName name="MAN">#N/A</definedName>
    <definedName name="MAND" localSheetId="5">#REF!</definedName>
    <definedName name="MAND">#REF!</definedName>
    <definedName name="mandor">[88]Harsat!$G$30</definedName>
    <definedName name="mandor_1" localSheetId="5">[63]HB!#REF!</definedName>
    <definedName name="mandor_1">[63]HB!#REF!</definedName>
    <definedName name="ManMonth" localSheetId="5">#REF!</definedName>
    <definedName name="ManMonth">#REF!</definedName>
    <definedName name="manpower">[37]Rate!$J$6:$O$29</definedName>
    <definedName name="MARGA2" localSheetId="5">[34]analisa!#REF!</definedName>
    <definedName name="MARGA2">[34]analisa!#REF!</definedName>
    <definedName name="margaluyu" localSheetId="5">#REF!</definedName>
    <definedName name="margaluyu">#REF!</definedName>
    <definedName name="marine" localSheetId="5">'[61]harga lama'!#REF!</definedName>
    <definedName name="marine">'[61]harga lama'!#REF!</definedName>
    <definedName name="mark" localSheetId="13">[126]MUA!#REF!</definedName>
    <definedName name="mark_up" localSheetId="5">#REF!</definedName>
    <definedName name="mark_up">#REF!</definedName>
    <definedName name="MARKING">[33]analisa!$G$1846</definedName>
    <definedName name="MARKUP" localSheetId="5">#REF!</definedName>
    <definedName name="MARKUP">#REF!</definedName>
    <definedName name="marmer" localSheetId="5">#REF!</definedName>
    <definedName name="marmer">#REF!</definedName>
    <definedName name="marmer60ddbasah">'[76]Harga Satuan'!$G$49</definedName>
    <definedName name="MAS" localSheetId="5">[34]analisa!#REF!</definedName>
    <definedName name="MAS">[34]analisa!#REF!</definedName>
    <definedName name="MASONRY">[33]analisa!$G$1742</definedName>
    <definedName name="mat" localSheetId="5">#REF!</definedName>
    <definedName name="mat">#REF!</definedName>
    <definedName name="mata">'[158]Metod TWR'!$E$1616</definedName>
    <definedName name="MATERIAL" localSheetId="5">#REF!</definedName>
    <definedName name="MATERIAL">#REF!</definedName>
    <definedName name="MATERIAL_BANTU__BESI_SIKU" localSheetId="5">'[107]DAFTAR HARGA'!#REF!</definedName>
    <definedName name="MATERIAL_BANTU__BESI_SIKU">'[107]DAFTAR HARGA'!#REF!</definedName>
    <definedName name="matlaut" localSheetId="5">#REF!</definedName>
    <definedName name="matlaut">#REF!</definedName>
    <definedName name="MATV" localSheetId="5">#REF!</definedName>
    <definedName name="MATV">#REF!</definedName>
    <definedName name="MAUN" localSheetId="1" hidden="1">{#N/A,#N/A,FALSE,"REK";#N/A,#N/A,FALSE,"Bq-ARS"}</definedName>
    <definedName name="MAUN" localSheetId="5" hidden="1">{#N/A,#N/A,FALSE,"REK";#N/A,#N/A,FALSE,"Bq-ARS"}</definedName>
    <definedName name="MAUN" localSheetId="2" hidden="1">{#N/A,#N/A,FALSE,"REK";#N/A,#N/A,FALSE,"Bq-ARS"}</definedName>
    <definedName name="MAUN" localSheetId="10" hidden="1">{#N/A,#N/A,FALSE,"REK";#N/A,#N/A,FALSE,"Bq-ARS"}</definedName>
    <definedName name="MAUN" localSheetId="7" hidden="1">{#N/A,#N/A,FALSE,"REK";#N/A,#N/A,FALSE,"Bq-ARS"}</definedName>
    <definedName name="MAUN" hidden="1">{#N/A,#N/A,FALSE,"REK";#N/A,#N/A,FALSE,"Bq-ARS"}</definedName>
    <definedName name="MB" localSheetId="5">[34]analisa!#REF!</definedName>
    <definedName name="MB">[34]analisa!#REF!</definedName>
    <definedName name="Mba1p" localSheetId="5">#REF!</definedName>
    <definedName name="Mba1p">#REF!</definedName>
    <definedName name="Mba3p" localSheetId="5">#REF!</definedName>
    <definedName name="Mba3p">#REF!</definedName>
    <definedName name="mbaja" localSheetId="24">#REF!</definedName>
    <definedName name="mbaja" localSheetId="23">#REF!</definedName>
    <definedName name="mbaja" localSheetId="22">#REF!</definedName>
    <definedName name="mbaja" localSheetId="21">#REF!</definedName>
    <definedName name="mbaja" localSheetId="20">#REF!</definedName>
    <definedName name="mbaja" localSheetId="19">#REF!</definedName>
    <definedName name="mbaja" localSheetId="18">#REF!</definedName>
    <definedName name="mbaja" localSheetId="17">#REF!</definedName>
    <definedName name="mbaja" localSheetId="13">#REF!</definedName>
    <definedName name="mbaja" localSheetId="14">#REF!</definedName>
    <definedName name="mbataringan" localSheetId="24">#REF!</definedName>
    <definedName name="mbataringan" localSheetId="23">#REF!</definedName>
    <definedName name="mbataringan" localSheetId="22">#REF!</definedName>
    <definedName name="mbataringan" localSheetId="21">#REF!</definedName>
    <definedName name="mbataringan" localSheetId="20">#REF!</definedName>
    <definedName name="mbataringan" localSheetId="19">#REF!</definedName>
    <definedName name="mbataringan" localSheetId="18">#REF!</definedName>
    <definedName name="mbataringan" localSheetId="17">#REF!</definedName>
    <definedName name="mbataringan" localSheetId="13">#REF!</definedName>
    <definedName name="mbataringan" localSheetId="14">#REF!</definedName>
    <definedName name="Mbb3p" localSheetId="5">#REF!</definedName>
    <definedName name="Mbb3p">#REF!</definedName>
    <definedName name="mbcp10" localSheetId="25">[47]A!#REF!</definedName>
    <definedName name="mbcp10" localSheetId="24">[47]A!#REF!</definedName>
    <definedName name="mbcp10" localSheetId="23">[47]A!#REF!</definedName>
    <definedName name="mbcp10" localSheetId="22">[47]A!#REF!</definedName>
    <definedName name="mbcp10" localSheetId="21">[47]A!#REF!</definedName>
    <definedName name="mbcp10" localSheetId="20">[47]A!#REF!</definedName>
    <definedName name="mbcp10" localSheetId="19">[47]A!#REF!</definedName>
    <definedName name="mbcp10" localSheetId="18">[47]A!#REF!</definedName>
    <definedName name="mbcp10" localSheetId="17">[47]A!#REF!</definedName>
    <definedName name="mbcp10" localSheetId="13">[47]A!#REF!</definedName>
    <definedName name="mbcp10" localSheetId="14">[47]A!#REF!</definedName>
    <definedName name="mbcp11" localSheetId="25">[47]A!#REF!</definedName>
    <definedName name="mbcp11" localSheetId="24">[47]A!#REF!</definedName>
    <definedName name="mbcp11" localSheetId="23">[47]A!#REF!</definedName>
    <definedName name="mbcp11" localSheetId="22">[47]A!#REF!</definedName>
    <definedName name="mbcp11" localSheetId="21">[47]A!#REF!</definedName>
    <definedName name="mbcp11" localSheetId="20">[47]A!#REF!</definedName>
    <definedName name="mbcp11" localSheetId="19">[47]A!#REF!</definedName>
    <definedName name="mbcp11" localSheetId="18">[47]A!#REF!</definedName>
    <definedName name="mbcp11" localSheetId="17">[47]A!#REF!</definedName>
    <definedName name="mbcp11" localSheetId="13">[47]A!#REF!</definedName>
    <definedName name="mbcp11" localSheetId="14">[47]A!#REF!</definedName>
    <definedName name="mbcp5" localSheetId="25">[47]A!#REF!</definedName>
    <definedName name="mbcp5" localSheetId="24">[47]A!#REF!</definedName>
    <definedName name="mbcp5" localSheetId="23">[47]A!#REF!</definedName>
    <definedName name="mbcp5" localSheetId="22">[47]A!#REF!</definedName>
    <definedName name="mbcp5" localSheetId="21">[47]A!#REF!</definedName>
    <definedName name="mbcp5" localSheetId="20">[47]A!#REF!</definedName>
    <definedName name="mbcp5" localSheetId="19">[47]A!#REF!</definedName>
    <definedName name="mbcp5" localSheetId="18">[47]A!#REF!</definedName>
    <definedName name="mbcp5" localSheetId="17">[47]A!#REF!</definedName>
    <definedName name="mbcp5" localSheetId="13">[47]A!#REF!</definedName>
    <definedName name="mbcp5" localSheetId="14">[47]A!#REF!</definedName>
    <definedName name="mbcp7" localSheetId="25">[47]A!#REF!</definedName>
    <definedName name="mbcp7" localSheetId="24">[47]A!#REF!</definedName>
    <definedName name="mbcp7" localSheetId="23">[47]A!#REF!</definedName>
    <definedName name="mbcp7" localSheetId="22">[47]A!#REF!</definedName>
    <definedName name="mbcp7" localSheetId="21">[47]A!#REF!</definedName>
    <definedName name="mbcp7" localSheetId="20">[47]A!#REF!</definedName>
    <definedName name="mbcp7" localSheetId="19">[47]A!#REF!</definedName>
    <definedName name="mbcp7" localSheetId="18">[47]A!#REF!</definedName>
    <definedName name="mbcp7" localSheetId="17">[47]A!#REF!</definedName>
    <definedName name="mbcp7" localSheetId="13">[47]A!#REF!</definedName>
    <definedName name="mbcp7" localSheetId="14">[47]A!#REF!</definedName>
    <definedName name="mbep10" localSheetId="25">[47]A!#REF!</definedName>
    <definedName name="mbep10" localSheetId="24">[47]A!#REF!</definedName>
    <definedName name="mbep10" localSheetId="23">[47]A!#REF!</definedName>
    <definedName name="mbep10" localSheetId="22">[47]A!#REF!</definedName>
    <definedName name="mbep10" localSheetId="21">[47]A!#REF!</definedName>
    <definedName name="mbep10" localSheetId="20">[47]A!#REF!</definedName>
    <definedName name="mbep10" localSheetId="19">[47]A!#REF!</definedName>
    <definedName name="mbep10" localSheetId="18">[47]A!#REF!</definedName>
    <definedName name="mbep10" localSheetId="17">[47]A!#REF!</definedName>
    <definedName name="mbep10" localSheetId="13">[47]A!#REF!</definedName>
    <definedName name="mbep10" localSheetId="14">[47]A!#REF!</definedName>
    <definedName name="mbep11" localSheetId="25">[47]A!#REF!</definedName>
    <definedName name="mbep11" localSheetId="24">[47]A!#REF!</definedName>
    <definedName name="mbep11" localSheetId="23">[47]A!#REF!</definedName>
    <definedName name="mbep11" localSheetId="22">[47]A!#REF!</definedName>
    <definedName name="mbep11" localSheetId="21">[47]A!#REF!</definedName>
    <definedName name="mbep11" localSheetId="20">[47]A!#REF!</definedName>
    <definedName name="mbep11" localSheetId="19">[47]A!#REF!</definedName>
    <definedName name="mbep11" localSheetId="18">[47]A!#REF!</definedName>
    <definedName name="mbep11" localSheetId="17">[47]A!#REF!</definedName>
    <definedName name="mbep11" localSheetId="13">[47]A!#REF!</definedName>
    <definedName name="mbep11" localSheetId="14">[47]A!#REF!</definedName>
    <definedName name="mbep5" localSheetId="25">[47]A!#REF!</definedName>
    <definedName name="mbep5" localSheetId="24">[47]A!#REF!</definedName>
    <definedName name="mbep5" localSheetId="23">[47]A!#REF!</definedName>
    <definedName name="mbep5" localSheetId="22">[47]A!#REF!</definedName>
    <definedName name="mbep5" localSheetId="21">[47]A!#REF!</definedName>
    <definedName name="mbep5" localSheetId="20">[47]A!#REF!</definedName>
    <definedName name="mbep5" localSheetId="19">[47]A!#REF!</definedName>
    <definedName name="mbep5" localSheetId="18">[47]A!#REF!</definedName>
    <definedName name="mbep5" localSheetId="17">[47]A!#REF!</definedName>
    <definedName name="mbep5" localSheetId="13">[47]A!#REF!</definedName>
    <definedName name="mbep5" localSheetId="14">[47]A!#REF!</definedName>
    <definedName name="mbep7" localSheetId="25">[47]A!#REF!</definedName>
    <definedName name="mbep7" localSheetId="24">[47]A!#REF!</definedName>
    <definedName name="mbep7" localSheetId="23">[47]A!#REF!</definedName>
    <definedName name="mbep7" localSheetId="22">[47]A!#REF!</definedName>
    <definedName name="mbep7" localSheetId="21">[47]A!#REF!</definedName>
    <definedName name="mbep7" localSheetId="20">[47]A!#REF!</definedName>
    <definedName name="mbep7" localSheetId="19">[47]A!#REF!</definedName>
    <definedName name="mbep7" localSheetId="18">[47]A!#REF!</definedName>
    <definedName name="mbep7" localSheetId="17">[47]A!#REF!</definedName>
    <definedName name="mbep7" localSheetId="13">[47]A!#REF!</definedName>
    <definedName name="mbep7" localSheetId="14">[47]A!#REF!</definedName>
    <definedName name="mbesi" localSheetId="5">#REF!</definedName>
    <definedName name="mbesi">#REF!</definedName>
    <definedName name="Mbeton" localSheetId="5">#REF!</definedName>
    <definedName name="Mbeton">#REF!</definedName>
    <definedName name="mbhn" localSheetId="5">#REF!</definedName>
    <definedName name="mbhn">#REF!</definedName>
    <definedName name="mbhp10" localSheetId="25">[47]A!#REF!</definedName>
    <definedName name="mbhp10" localSheetId="24">[47]A!#REF!</definedName>
    <definedName name="mbhp10" localSheetId="23">[47]A!#REF!</definedName>
    <definedName name="mbhp10" localSheetId="22">[47]A!#REF!</definedName>
    <definedName name="mbhp10" localSheetId="21">[47]A!#REF!</definedName>
    <definedName name="mbhp10" localSheetId="20">[47]A!#REF!</definedName>
    <definedName name="mbhp10" localSheetId="19">[47]A!#REF!</definedName>
    <definedName name="mbhp10" localSheetId="18">[47]A!#REF!</definedName>
    <definedName name="mbhp10" localSheetId="17">[47]A!#REF!</definedName>
    <definedName name="mbhp10" localSheetId="13">[47]A!#REF!</definedName>
    <definedName name="mbhp10" localSheetId="14">[47]A!#REF!</definedName>
    <definedName name="mbhp11" localSheetId="25">[47]A!#REF!</definedName>
    <definedName name="mbhp11" localSheetId="24">[47]A!#REF!</definedName>
    <definedName name="mbhp11" localSheetId="23">[47]A!#REF!</definedName>
    <definedName name="mbhp11" localSheetId="22">[47]A!#REF!</definedName>
    <definedName name="mbhp11" localSheetId="21">[47]A!#REF!</definedName>
    <definedName name="mbhp11" localSheetId="20">[47]A!#REF!</definedName>
    <definedName name="mbhp11" localSheetId="19">[47]A!#REF!</definedName>
    <definedName name="mbhp11" localSheetId="18">[47]A!#REF!</definedName>
    <definedName name="mbhp11" localSheetId="17">[47]A!#REF!</definedName>
    <definedName name="mbhp11" localSheetId="13">[47]A!#REF!</definedName>
    <definedName name="mbhp11" localSheetId="14">[47]A!#REF!</definedName>
    <definedName name="mbhp5" localSheetId="25">[47]A!#REF!</definedName>
    <definedName name="mbhp5" localSheetId="24">[47]A!#REF!</definedName>
    <definedName name="mbhp5" localSheetId="23">[47]A!#REF!</definedName>
    <definedName name="mbhp5" localSheetId="22">[47]A!#REF!</definedName>
    <definedName name="mbhp5" localSheetId="21">[47]A!#REF!</definedName>
    <definedName name="mbhp5" localSheetId="20">[47]A!#REF!</definedName>
    <definedName name="mbhp5" localSheetId="19">[47]A!#REF!</definedName>
    <definedName name="mbhp5" localSheetId="18">[47]A!#REF!</definedName>
    <definedName name="mbhp5" localSheetId="17">[47]A!#REF!</definedName>
    <definedName name="mbhp5" localSheetId="13">[47]A!#REF!</definedName>
    <definedName name="mbhp5" localSheetId="14">[47]A!#REF!</definedName>
    <definedName name="mbhp7" localSheetId="25">[47]A!#REF!</definedName>
    <definedName name="mbhp7" localSheetId="24">[47]A!#REF!</definedName>
    <definedName name="mbhp7" localSheetId="23">[47]A!#REF!</definedName>
    <definedName name="mbhp7" localSheetId="22">[47]A!#REF!</definedName>
    <definedName name="mbhp7" localSheetId="21">[47]A!#REF!</definedName>
    <definedName name="mbhp7" localSheetId="20">[47]A!#REF!</definedName>
    <definedName name="mbhp7" localSheetId="19">[47]A!#REF!</definedName>
    <definedName name="mbhp7" localSheetId="18">[47]A!#REF!</definedName>
    <definedName name="mbhp7" localSheetId="17">[47]A!#REF!</definedName>
    <definedName name="mbhp7" localSheetId="13">[47]A!#REF!</definedName>
    <definedName name="mbhp7" localSheetId="14">[47]A!#REF!</definedName>
    <definedName name="mblockp10" localSheetId="25">[47]A!#REF!</definedName>
    <definedName name="mblockp10" localSheetId="24">[47]A!#REF!</definedName>
    <definedName name="mblockp10" localSheetId="23">[47]A!#REF!</definedName>
    <definedName name="mblockp10" localSheetId="22">[47]A!#REF!</definedName>
    <definedName name="mblockp10" localSheetId="21">[47]A!#REF!</definedName>
    <definedName name="mblockp10" localSheetId="20">[47]A!#REF!</definedName>
    <definedName name="mblockp10" localSheetId="19">[47]A!#REF!</definedName>
    <definedName name="mblockp10" localSheetId="18">[47]A!#REF!</definedName>
    <definedName name="mblockp10" localSheetId="17">[47]A!#REF!</definedName>
    <definedName name="mblockp10" localSheetId="13">[47]A!#REF!</definedName>
    <definedName name="mblockp10" localSheetId="14">[47]A!#REF!</definedName>
    <definedName name="mblockp11" localSheetId="25">[47]A!#REF!</definedName>
    <definedName name="mblockp11" localSheetId="24">[47]A!#REF!</definedName>
    <definedName name="mblockp11" localSheetId="23">[47]A!#REF!</definedName>
    <definedName name="mblockp11" localSheetId="22">[47]A!#REF!</definedName>
    <definedName name="mblockp11" localSheetId="21">[47]A!#REF!</definedName>
    <definedName name="mblockp11" localSheetId="20">[47]A!#REF!</definedName>
    <definedName name="mblockp11" localSheetId="19">[47]A!#REF!</definedName>
    <definedName name="mblockp11" localSheetId="18">[47]A!#REF!</definedName>
    <definedName name="mblockp11" localSheetId="17">[47]A!#REF!</definedName>
    <definedName name="mblockp11" localSheetId="13">[47]A!#REF!</definedName>
    <definedName name="mblockp11" localSheetId="14">[47]A!#REF!</definedName>
    <definedName name="mblockp5" localSheetId="25">[47]A!#REF!</definedName>
    <definedName name="mblockp5" localSheetId="24">[47]A!#REF!</definedName>
    <definedName name="mblockp5" localSheetId="23">[47]A!#REF!</definedName>
    <definedName name="mblockp5" localSheetId="22">[47]A!#REF!</definedName>
    <definedName name="mblockp5" localSheetId="21">[47]A!#REF!</definedName>
    <definedName name="mblockp5" localSheetId="20">[47]A!#REF!</definedName>
    <definedName name="mblockp5" localSheetId="19">[47]A!#REF!</definedName>
    <definedName name="mblockp5" localSheetId="18">[47]A!#REF!</definedName>
    <definedName name="mblockp5" localSheetId="17">[47]A!#REF!</definedName>
    <definedName name="mblockp5" localSheetId="13">[47]A!#REF!</definedName>
    <definedName name="mblockp5" localSheetId="14">[47]A!#REF!</definedName>
    <definedName name="mblockp7" localSheetId="25">[47]A!#REF!</definedName>
    <definedName name="mblockp7" localSheetId="24">[47]A!#REF!</definedName>
    <definedName name="mblockp7" localSheetId="23">[47]A!#REF!</definedName>
    <definedName name="mblockp7" localSheetId="22">[47]A!#REF!</definedName>
    <definedName name="mblockp7" localSheetId="21">[47]A!#REF!</definedName>
    <definedName name="mblockp7" localSheetId="20">[47]A!#REF!</definedName>
    <definedName name="mblockp7" localSheetId="19">[47]A!#REF!</definedName>
    <definedName name="mblockp7" localSheetId="18">[47]A!#REF!</definedName>
    <definedName name="mblockp7" localSheetId="17">[47]A!#REF!</definedName>
    <definedName name="mblockp7" localSheetId="13">[47]A!#REF!</definedName>
    <definedName name="mblockp7" localSheetId="14">[47]A!#REF!</definedName>
    <definedName name="Mbn1p" localSheetId="5">#REF!</definedName>
    <definedName name="Mbn1p">#REF!</definedName>
    <definedName name="mbnc" localSheetId="5">'[29]lam-moi'!#REF!</definedName>
    <definedName name="mbnc">'[29]lam-moi'!#REF!</definedName>
    <definedName name="mbrapiprecast" localSheetId="25">[47]A!#REF!</definedName>
    <definedName name="mbrapiprecast" localSheetId="24">[47]A!#REF!</definedName>
    <definedName name="mbrapiprecast" localSheetId="23">[47]A!#REF!</definedName>
    <definedName name="mbrapiprecast" localSheetId="22">[47]A!#REF!</definedName>
    <definedName name="mbrapiprecast" localSheetId="21">[47]A!#REF!</definedName>
    <definedName name="mbrapiprecast" localSheetId="20">[47]A!#REF!</definedName>
    <definedName name="mbrapiprecast" localSheetId="19">[47]A!#REF!</definedName>
    <definedName name="mbrapiprecast" localSheetId="18">[47]A!#REF!</definedName>
    <definedName name="mbrapiprecast" localSheetId="17">[47]A!#REF!</definedName>
    <definedName name="mbrapiprecast" localSheetId="13">[47]A!#REF!</definedName>
    <definedName name="mbrapiprecast" localSheetId="14">[47]A!#REF!</definedName>
    <definedName name="mbtn" localSheetId="5">#REF!</definedName>
    <definedName name="mbtn">#REF!</definedName>
    <definedName name="MBU" localSheetId="5">'[116]2-Genset print'!#REF!</definedName>
    <definedName name="MBU">'[116]2-Genset print'!#REF!</definedName>
    <definedName name="mbvl" localSheetId="5">'[29]lam-moi'!#REF!</definedName>
    <definedName name="mbvl">'[29]lam-moi'!#REF!</definedName>
    <definedName name="mcatdalam" localSheetId="25">#REF!</definedName>
    <definedName name="mcatdalam" localSheetId="24">#REF!</definedName>
    <definedName name="mcatdalam" localSheetId="23">#REF!</definedName>
    <definedName name="mcatdalam" localSheetId="22">#REF!</definedName>
    <definedName name="mcatdalam" localSheetId="21">#REF!</definedName>
    <definedName name="mcatdalam" localSheetId="20">#REF!</definedName>
    <definedName name="mcatdalam" localSheetId="19">#REF!</definedName>
    <definedName name="mcatdalam" localSheetId="18">#REF!</definedName>
    <definedName name="mcatdalam" localSheetId="17">#REF!</definedName>
    <definedName name="mcatdalam" localSheetId="13">#REF!</definedName>
    <definedName name="mcatdalam" localSheetId="14">#REF!</definedName>
    <definedName name="mcatluar" localSheetId="24">#REF!</definedName>
    <definedName name="mcatluar" localSheetId="23">#REF!</definedName>
    <definedName name="mcatluar" localSheetId="22">#REF!</definedName>
    <definedName name="mcatluar" localSheetId="21">#REF!</definedName>
    <definedName name="mcatluar" localSheetId="20">#REF!</definedName>
    <definedName name="mcatluar" localSheetId="19">#REF!</definedName>
    <definedName name="mcatluar" localSheetId="18">#REF!</definedName>
    <definedName name="mcatluar" localSheetId="17">#REF!</definedName>
    <definedName name="mcatluar" localSheetId="13">#REF!</definedName>
    <definedName name="mcatluar" localSheetId="14">#REF!</definedName>
    <definedName name="mcerminwanita" localSheetId="24">#REF!</definedName>
    <definedName name="mcerminwanita" localSheetId="23">#REF!</definedName>
    <definedName name="mcerminwanita" localSheetId="22">#REF!</definedName>
    <definedName name="mcerminwanita" localSheetId="21">#REF!</definedName>
    <definedName name="mcerminwanita" localSheetId="20">#REF!</definedName>
    <definedName name="mcerminwanita" localSheetId="19">#REF!</definedName>
    <definedName name="mcerminwanita" localSheetId="18">#REF!</definedName>
    <definedName name="mcerminwanita" localSheetId="17">#REF!</definedName>
    <definedName name="mcerminwanita" localSheetId="13">#REF!</definedName>
    <definedName name="mcerminwanita" localSheetId="14">#REF!</definedName>
    <definedName name="mclosetduduk" localSheetId="24">#REF!</definedName>
    <definedName name="mclosetduduk" localSheetId="23">#REF!</definedName>
    <definedName name="mclosetduduk" localSheetId="22">#REF!</definedName>
    <definedName name="mclosetduduk" localSheetId="21">#REF!</definedName>
    <definedName name="mclosetduduk" localSheetId="20">#REF!</definedName>
    <definedName name="mclosetduduk" localSheetId="19">#REF!</definedName>
    <definedName name="mclosetduduk" localSheetId="18">#REF!</definedName>
    <definedName name="mclosetduduk" localSheetId="17">#REF!</definedName>
    <definedName name="mclosetduduk" localSheetId="13">#REF!</definedName>
    <definedName name="mclosetduduk" localSheetId="14">#REF!</definedName>
    <definedName name="mclosetjongkok" localSheetId="24">#REF!</definedName>
    <definedName name="mclosetjongkok" localSheetId="23">#REF!</definedName>
    <definedName name="mclosetjongkok" localSheetId="22">#REF!</definedName>
    <definedName name="mclosetjongkok" localSheetId="21">#REF!</definedName>
    <definedName name="mclosetjongkok" localSheetId="20">#REF!</definedName>
    <definedName name="mclosetjongkok" localSheetId="19">#REF!</definedName>
    <definedName name="mclosetjongkok" localSheetId="18">#REF!</definedName>
    <definedName name="mclosetjongkok" localSheetId="17">#REF!</definedName>
    <definedName name="mclosetjongkok" localSheetId="13">#REF!</definedName>
    <definedName name="mclosetjongkok" localSheetId="14">#REF!</definedName>
    <definedName name="mcs" localSheetId="5">#REF!</definedName>
    <definedName name="mcs">#REF!</definedName>
    <definedName name="MCT" localSheetId="5">[34]analisa!#REF!</definedName>
    <definedName name="MCT">[34]analisa!#REF!</definedName>
    <definedName name="mdoghouse" localSheetId="24">#REF!</definedName>
    <definedName name="mdoghouse" localSheetId="23">#REF!</definedName>
    <definedName name="mdoghouse" localSheetId="22">#REF!</definedName>
    <definedName name="mdoghouse" localSheetId="21">#REF!</definedName>
    <definedName name="mdoghouse" localSheetId="20">#REF!</definedName>
    <definedName name="mdoghouse" localSheetId="19">#REF!</definedName>
    <definedName name="mdoghouse" localSheetId="18">#REF!</definedName>
    <definedName name="mdoghouse" localSheetId="17">#REF!</definedName>
    <definedName name="mdoghouse" localSheetId="13">#REF!</definedName>
    <definedName name="mdoghouse" localSheetId="14">#REF!</definedName>
    <definedName name="MDP" localSheetId="5">#REF!</definedName>
    <definedName name="MDP">#REF!</definedName>
    <definedName name="MDR" localSheetId="5">#REF!</definedName>
    <definedName name="MDR">#REF!</definedName>
    <definedName name="ME" localSheetId="5">#REF!</definedName>
    <definedName name="ME">#REF!</definedName>
    <definedName name="me_by_owner" localSheetId="5">'[127]BQ (by owner)'!#REF!</definedName>
    <definedName name="me_by_owner">'[127]BQ (by owner)'!#REF!</definedName>
    <definedName name="me_fisik" localSheetId="5">'[127]rab me (fisik)'!#REF!</definedName>
    <definedName name="me_fisik">'[127]rab me (fisik)'!#REF!</definedName>
    <definedName name="MEA" localSheetId="5">[39]REKAP!#REF!</definedName>
    <definedName name="MEA">[39]REKAP!#REF!</definedName>
    <definedName name="MEC" localSheetId="5">[39]REKAP!#REF!</definedName>
    <definedName name="MEC">[39]REKAP!#REF!</definedName>
    <definedName name="MEDIUM_AGGREGATE" localSheetId="5">'[107]DAFTAR HARGA'!#REF!</definedName>
    <definedName name="MEDIUM_AGGREGATE">'[107]DAFTAR HARGA'!#REF!</definedName>
    <definedName name="MEKANIKAL" localSheetId="5">#REF!</definedName>
    <definedName name="MEKANIKAL">#REF!</definedName>
    <definedName name="MEL" localSheetId="5">[39]REKAP!#REF!</definedName>
    <definedName name="MEL">[39]REKAP!#REF!</definedName>
    <definedName name="MEMASANG_1_M__PIPA_PVC._TYPE__AW__DIA_3_____SNI._Edisi_Rev._2005">[21]ANALISA!$H$757</definedName>
    <definedName name="MEN" localSheetId="5">[39]REKAP!#REF!</definedName>
    <definedName name="MEN">[39]REKAP!#REF!</definedName>
    <definedName name="Meni_kayu___besi_Bola_mas">[21]BAHAN!$E$150</definedName>
    <definedName name="MEP" localSheetId="5">[39]REKAP!#REF!</definedName>
    <definedName name="MEP">[39]REKAP!#REF!</definedName>
    <definedName name="MER" localSheetId="5">[39]REKAP!#REF!</definedName>
    <definedName name="MER">[39]REKAP!#REF!</definedName>
    <definedName name="Mesin.As">'[45]BAR SCREEN'!$J$5</definedName>
    <definedName name="mesingilas" localSheetId="5">'[61]harga lama'!#REF!</definedName>
    <definedName name="mesingilas">'[61]harga lama'!#REF!</definedName>
    <definedName name="mesinlas" localSheetId="5">'[61]harga lama'!#REF!</definedName>
    <definedName name="mesinlas">'[61]harga lama'!#REF!</definedName>
    <definedName name="MESS_JAKARTA" localSheetId="5">#REF!</definedName>
    <definedName name="MESS_JAKARTA">#REF!</definedName>
    <definedName name="MESS_U.PANDANG" localSheetId="5">#REF!</definedName>
    <definedName name="MESS_U.PANDANG">#REF!</definedName>
    <definedName name="metalling" localSheetId="5">#REF!</definedName>
    <definedName name="metalling">#REF!</definedName>
    <definedName name="mff" localSheetId="5">#REF!</definedName>
    <definedName name="mff">#REF!</definedName>
    <definedName name="mfinishmeja" localSheetId="24">#REF!</definedName>
    <definedName name="mfinishmeja" localSheetId="23">#REF!</definedName>
    <definedName name="mfinishmeja" localSheetId="22">#REF!</definedName>
    <definedName name="mfinishmeja" localSheetId="21">#REF!</definedName>
    <definedName name="mfinishmeja" localSheetId="20">#REF!</definedName>
    <definedName name="mfinishmeja" localSheetId="19">#REF!</definedName>
    <definedName name="mfinishmeja" localSheetId="18">#REF!</definedName>
    <definedName name="mfinishmeja" localSheetId="17">#REF!</definedName>
    <definedName name="mfinishmeja" localSheetId="13">#REF!</definedName>
    <definedName name="mfinishmeja" localSheetId="14">#REF!</definedName>
    <definedName name="mfloordrainonda" localSheetId="24">#REF!</definedName>
    <definedName name="mfloordrainonda" localSheetId="23">#REF!</definedName>
    <definedName name="mfloordrainonda" localSheetId="22">#REF!</definedName>
    <definedName name="mfloordrainonda" localSheetId="21">#REF!</definedName>
    <definedName name="mfloordrainonda" localSheetId="20">#REF!</definedName>
    <definedName name="mfloordrainonda" localSheetId="19">#REF!</definedName>
    <definedName name="mfloordrainonda" localSheetId="18">#REF!</definedName>
    <definedName name="mfloordrainonda" localSheetId="17">#REF!</definedName>
    <definedName name="mfloordrainonda" localSheetId="13">#REF!</definedName>
    <definedName name="mfloordrainonda" localSheetId="14">#REF!</definedName>
    <definedName name="Mgardupln" localSheetId="24">#REF!</definedName>
    <definedName name="Mgardupln" localSheetId="23">#REF!</definedName>
    <definedName name="Mgardupln" localSheetId="22">#REF!</definedName>
    <definedName name="Mgardupln" localSheetId="21">#REF!</definedName>
    <definedName name="Mgardupln" localSheetId="20">#REF!</definedName>
    <definedName name="Mgardupln" localSheetId="19">#REF!</definedName>
    <definedName name="Mgardupln" localSheetId="18">#REF!</definedName>
    <definedName name="Mgardupln" localSheetId="17">#REF!</definedName>
    <definedName name="Mgardupln" localSheetId="13">#REF!</definedName>
    <definedName name="Mgardupln" localSheetId="14">#REF!</definedName>
    <definedName name="mgrounding" localSheetId="24">#REF!</definedName>
    <definedName name="mgrounding" localSheetId="23">#REF!</definedName>
    <definedName name="mgrounding" localSheetId="22">#REF!</definedName>
    <definedName name="mgrounding" localSheetId="21">#REF!</definedName>
    <definedName name="mgrounding" localSheetId="20">#REF!</definedName>
    <definedName name="mgrounding" localSheetId="19">#REF!</definedName>
    <definedName name="mgrounding" localSheetId="18">#REF!</definedName>
    <definedName name="mgrounding" localSheetId="17">#REF!</definedName>
    <definedName name="mgrounding" localSheetId="13">#REF!</definedName>
    <definedName name="mgrounding" localSheetId="14">#REF!</definedName>
    <definedName name="mhandshowerso255pw" localSheetId="24">#REF!</definedName>
    <definedName name="mhandshowerso255pw" localSheetId="23">#REF!</definedName>
    <definedName name="mhandshowerso255pw" localSheetId="22">#REF!</definedName>
    <definedName name="mhandshowerso255pw" localSheetId="21">#REF!</definedName>
    <definedName name="mhandshowerso255pw" localSheetId="20">#REF!</definedName>
    <definedName name="mhandshowerso255pw" localSheetId="19">#REF!</definedName>
    <definedName name="mhandshowerso255pw" localSheetId="18">#REF!</definedName>
    <definedName name="mhandshowerso255pw" localSheetId="17">#REF!</definedName>
    <definedName name="mhandshowerso255pw" localSheetId="13">#REF!</definedName>
    <definedName name="mhandshowerso255pw" localSheetId="14">#REF!</definedName>
    <definedName name="mheadshowertx403spiv" localSheetId="24">#REF!</definedName>
    <definedName name="mheadshowertx403spiv" localSheetId="23">#REF!</definedName>
    <definedName name="mheadshowertx403spiv" localSheetId="22">#REF!</definedName>
    <definedName name="mheadshowertx403spiv" localSheetId="21">#REF!</definedName>
    <definedName name="mheadshowertx403spiv" localSheetId="20">#REF!</definedName>
    <definedName name="mheadshowertx403spiv" localSheetId="19">#REF!</definedName>
    <definedName name="mheadshowertx403spiv" localSheetId="18">#REF!</definedName>
    <definedName name="mheadshowertx403spiv" localSheetId="17">#REF!</definedName>
    <definedName name="mheadshowertx403spiv" localSheetId="13">#REF!</definedName>
    <definedName name="mheadshowertx403spiv" localSheetId="14">#REF!</definedName>
    <definedName name="MIBE" localSheetId="5">[32]Material!#REF!</definedName>
    <definedName name="MIBE">[32]Material!#REF!</definedName>
    <definedName name="mibe1" localSheetId="5">[148]Material!#REF!</definedName>
    <definedName name="mibe1">[148]Material!#REF!</definedName>
    <definedName name="mibrick" localSheetId="24">#REF!</definedName>
    <definedName name="mibrick" localSheetId="23">#REF!</definedName>
    <definedName name="mibrick" localSheetId="22">#REF!</definedName>
    <definedName name="mibrick" localSheetId="21">#REF!</definedName>
    <definedName name="mibrick" localSheetId="20">#REF!</definedName>
    <definedName name="mibrick" localSheetId="19">#REF!</definedName>
    <definedName name="mibrick" localSheetId="18">#REF!</definedName>
    <definedName name="mibrick" localSheetId="17">#REF!</definedName>
    <definedName name="mibrick" localSheetId="13">#REF!</definedName>
    <definedName name="mibrick" localSheetId="14">#REF!</definedName>
    <definedName name="mibrickinternal" localSheetId="24">#REF!</definedName>
    <definedName name="mibrickinternal" localSheetId="23">#REF!</definedName>
    <definedName name="mibrickinternal" localSheetId="22">#REF!</definedName>
    <definedName name="mibrickinternal" localSheetId="21">#REF!</definedName>
    <definedName name="mibrickinternal" localSheetId="20">#REF!</definedName>
    <definedName name="mibrickinternal" localSheetId="19">#REF!</definedName>
    <definedName name="mibrickinternal" localSheetId="18">#REF!</definedName>
    <definedName name="mibrickinternal" localSheetId="17">#REF!</definedName>
    <definedName name="mibrickinternal" localSheetId="13">#REF!</definedName>
    <definedName name="mibrickinternal" localSheetId="14">#REF!</definedName>
    <definedName name="mibrickq" localSheetId="24">#REF!</definedName>
    <definedName name="mibrickq" localSheetId="23">#REF!</definedName>
    <definedName name="mibrickq" localSheetId="22">#REF!</definedName>
    <definedName name="mibrickq" localSheetId="21">#REF!</definedName>
    <definedName name="mibrickq" localSheetId="20">#REF!</definedName>
    <definedName name="mibrickq" localSheetId="19">#REF!</definedName>
    <definedName name="mibrickq" localSheetId="18">#REF!</definedName>
    <definedName name="mibrickq" localSheetId="17">#REF!</definedName>
    <definedName name="mibrickq" localSheetId="13">#REF!</definedName>
    <definedName name="mibrickq" localSheetId="14">#REF!</definedName>
    <definedName name="MIMIN" localSheetId="1" hidden="1">{#N/A,#N/A,FALSE,"REK";#N/A,#N/A,FALSE,"rab"}</definedName>
    <definedName name="MIMIN" localSheetId="5" hidden="1">{#N/A,#N/A,FALSE,"REK";#N/A,#N/A,FALSE,"rab"}</definedName>
    <definedName name="MIMIN" localSheetId="2" hidden="1">{#N/A,#N/A,FALSE,"REK";#N/A,#N/A,FALSE,"rab"}</definedName>
    <definedName name="MIMIN" localSheetId="10" hidden="1">{#N/A,#N/A,FALSE,"REK";#N/A,#N/A,FALSE,"rab"}</definedName>
    <definedName name="MIMIN" localSheetId="7" hidden="1">{#N/A,#N/A,FALSE,"REK";#N/A,#N/A,FALSE,"rab"}</definedName>
    <definedName name="MIMIN" hidden="1">{#N/A,#N/A,FALSE,"REK";#N/A,#N/A,FALSE,"rab"}</definedName>
    <definedName name="minguan" localSheetId="1" hidden="1">{#N/A,#N/A,FALSE,"REK";#N/A,#N/A,FALSE,"rab"}</definedName>
    <definedName name="minguan" localSheetId="5" hidden="1">{#N/A,#N/A,FALSE,"REK";#N/A,#N/A,FALSE,"rab"}</definedName>
    <definedName name="minguan" localSheetId="2" hidden="1">{#N/A,#N/A,FALSE,"REK";#N/A,#N/A,FALSE,"rab"}</definedName>
    <definedName name="minguan" localSheetId="10" hidden="1">{#N/A,#N/A,FALSE,"REK";#N/A,#N/A,FALSE,"rab"}</definedName>
    <definedName name="minguan" localSheetId="7" hidden="1">{#N/A,#N/A,FALSE,"REK";#N/A,#N/A,FALSE,"rab"}</definedName>
    <definedName name="minguan" hidden="1">{#N/A,#N/A,FALSE,"REK";#N/A,#N/A,FALSE,"rab"}</definedName>
    <definedName name="minyak" localSheetId="5">'[61]harga lama'!#REF!</definedName>
    <definedName name="minyak">'[61]harga lama'!#REF!</definedName>
    <definedName name="Minyak_Bekisting">[21]BAHAN!$E$188</definedName>
    <definedName name="MISC" localSheetId="5">#REF!</definedName>
    <definedName name="MISC">#REF!</definedName>
    <definedName name="MISC._FEILD_EXP" localSheetId="5">#REF!</definedName>
    <definedName name="MISC._FEILD_EXP">#REF!</definedName>
    <definedName name="MISC._TEMP" localSheetId="5">#REF!</definedName>
    <definedName name="MISC._TEMP">#REF!</definedName>
    <definedName name="miscforrock" localSheetId="5">#REF!</definedName>
    <definedName name="miscforrock">#REF!</definedName>
    <definedName name="mit" localSheetId="5">#REF!</definedName>
    <definedName name="mit">#REF!</definedName>
    <definedName name="mixer" localSheetId="5">'[82]HB '!#REF!</definedName>
    <definedName name="mixer">'[82]HB '!#REF!</definedName>
    <definedName name="mixer_1" localSheetId="5">[63]HB!#REF!</definedName>
    <definedName name="mixer_1">[63]HB!#REF!</definedName>
    <definedName name="mjasa" localSheetId="5">#REF!</definedName>
    <definedName name="mjasa">#REF!</definedName>
    <definedName name="mjetspray" localSheetId="24">#REF!</definedName>
    <definedName name="mjetspray" localSheetId="23">#REF!</definedName>
    <definedName name="mjetspray" localSheetId="22">#REF!</definedName>
    <definedName name="mjetspray" localSheetId="21">#REF!</definedName>
    <definedName name="mjetspray" localSheetId="20">#REF!</definedName>
    <definedName name="mjetspray" localSheetId="19">#REF!</definedName>
    <definedName name="mjetspray" localSheetId="18">#REF!</definedName>
    <definedName name="mjetspray" localSheetId="17">#REF!</definedName>
    <definedName name="mjetspray" localSheetId="13">#REF!</definedName>
    <definedName name="mjetspray" localSheetId="14">#REF!</definedName>
    <definedName name="MK" localSheetId="5">[34]analisa!#REF!</definedName>
    <definedName name="MK">[34]analisa!#REF!</definedName>
    <definedName name="mkeramik2020" localSheetId="24">#REF!</definedName>
    <definedName name="mkeramik2020" localSheetId="23">#REF!</definedName>
    <definedName name="mkeramik2020" localSheetId="22">#REF!</definedName>
    <definedName name="mkeramik2020" localSheetId="21">#REF!</definedName>
    <definedName name="mkeramik2020" localSheetId="20">#REF!</definedName>
    <definedName name="mkeramik2020" localSheetId="19">#REF!</definedName>
    <definedName name="mkeramik2020" localSheetId="18">#REF!</definedName>
    <definedName name="mkeramik2020" localSheetId="17">#REF!</definedName>
    <definedName name="mkeramik2020" localSheetId="13">#REF!</definedName>
    <definedName name="mkeramik2020" localSheetId="14">#REF!</definedName>
    <definedName name="mkeramik3030" localSheetId="24">#REF!</definedName>
    <definedName name="mkeramik3030" localSheetId="23">#REF!</definedName>
    <definedName name="mkeramik3030" localSheetId="22">#REF!</definedName>
    <definedName name="mkeramik3030" localSheetId="21">#REF!</definedName>
    <definedName name="mkeramik3030" localSheetId="20">#REF!</definedName>
    <definedName name="mkeramik3030" localSheetId="19">#REF!</definedName>
    <definedName name="mkeramik3030" localSheetId="18">#REF!</definedName>
    <definedName name="mkeramik3030" localSheetId="17">#REF!</definedName>
    <definedName name="mkeramik3030" localSheetId="13">#REF!</definedName>
    <definedName name="mkeramik3030" localSheetId="14">#REF!</definedName>
    <definedName name="mkeramik4040" localSheetId="24">#REF!</definedName>
    <definedName name="mkeramik4040" localSheetId="23">#REF!</definedName>
    <definedName name="mkeramik4040" localSheetId="22">#REF!</definedName>
    <definedName name="mkeramik4040" localSheetId="21">#REF!</definedName>
    <definedName name="mkeramik4040" localSheetId="20">#REF!</definedName>
    <definedName name="mkeramik4040" localSheetId="19">#REF!</definedName>
    <definedName name="mkeramik4040" localSheetId="18">#REF!</definedName>
    <definedName name="mkeramik4040" localSheetId="17">#REF!</definedName>
    <definedName name="mkeramik4040" localSheetId="13">#REF!</definedName>
    <definedName name="mkeramik4040" localSheetId="14">#REF!</definedName>
    <definedName name="mkeramikhomo6060" localSheetId="24">#REF!</definedName>
    <definedName name="mkeramikhomo6060" localSheetId="23">#REF!</definedName>
    <definedName name="mkeramikhomo6060" localSheetId="22">#REF!</definedName>
    <definedName name="mkeramikhomo6060" localSheetId="21">#REF!</definedName>
    <definedName name="mkeramikhomo6060" localSheetId="20">#REF!</definedName>
    <definedName name="mkeramikhomo6060" localSheetId="19">#REF!</definedName>
    <definedName name="mkeramikhomo6060" localSheetId="18">#REF!</definedName>
    <definedName name="mkeramikhomo6060" localSheetId="17">#REF!</definedName>
    <definedName name="mkeramikhomo6060" localSheetId="13">#REF!</definedName>
    <definedName name="mkeramikhomo6060" localSheetId="14">#REF!</definedName>
    <definedName name="MKM" localSheetId="5">#REF!</definedName>
    <definedName name="MKM">#REF!</definedName>
    <definedName name="mkrancls03" localSheetId="24">#REF!</definedName>
    <definedName name="mkrancls03" localSheetId="23">#REF!</definedName>
    <definedName name="mkrancls03" localSheetId="22">#REF!</definedName>
    <definedName name="mkrancls03" localSheetId="21">#REF!</definedName>
    <definedName name="mkrancls03" localSheetId="20">#REF!</definedName>
    <definedName name="mkrancls03" localSheetId="19">#REF!</definedName>
    <definedName name="mkrancls03" localSheetId="18">#REF!</definedName>
    <definedName name="mkrancls03" localSheetId="17">#REF!</definedName>
    <definedName name="mkrancls03" localSheetId="13">#REF!</definedName>
    <definedName name="mkrancls03" localSheetId="14">#REF!</definedName>
    <definedName name="mkrank406ctg" localSheetId="24">#REF!</definedName>
    <definedName name="mkrank406ctg" localSheetId="23">#REF!</definedName>
    <definedName name="mkrank406ctg" localSheetId="22">#REF!</definedName>
    <definedName name="mkrank406ctg" localSheetId="21">#REF!</definedName>
    <definedName name="mkrank406ctg" localSheetId="20">#REF!</definedName>
    <definedName name="mkrank406ctg" localSheetId="19">#REF!</definedName>
    <definedName name="mkrank406ctg" localSheetId="18">#REF!</definedName>
    <definedName name="mkrank406ctg" localSheetId="17">#REF!</definedName>
    <definedName name="mkrank406ctg" localSheetId="13">#REF!</definedName>
    <definedName name="mkrank406ctg" localSheetId="14">#REF!</definedName>
    <definedName name="mm" localSheetId="5">#REF!</definedName>
    <definedName name="mm">#REF!</definedName>
    <definedName name="mme" localSheetId="5">#REF!</definedName>
    <definedName name="mme">#REF!</definedName>
    <definedName name="mmejabeton" localSheetId="24">#REF!</definedName>
    <definedName name="mmejabeton" localSheetId="23">#REF!</definedName>
    <definedName name="mmejabeton" localSheetId="22">#REF!</definedName>
    <definedName name="mmejabeton" localSheetId="21">#REF!</definedName>
    <definedName name="mmejabeton" localSheetId="20">#REF!</definedName>
    <definedName name="mmejabeton" localSheetId="19">#REF!</definedName>
    <definedName name="mmejabeton" localSheetId="18">#REF!</definedName>
    <definedName name="mmejabeton" localSheetId="17">#REF!</definedName>
    <definedName name="mmejabeton" localSheetId="13">#REF!</definedName>
    <definedName name="mmejabeton" localSheetId="14">#REF!</definedName>
    <definedName name="mmixer" localSheetId="24">#REF!</definedName>
    <definedName name="mmixer" localSheetId="23">#REF!</definedName>
    <definedName name="mmixer" localSheetId="22">#REF!</definedName>
    <definedName name="mmixer" localSheetId="21">#REF!</definedName>
    <definedName name="mmixer" localSheetId="20">#REF!</definedName>
    <definedName name="mmixer" localSheetId="19">#REF!</definedName>
    <definedName name="mmixer" localSheetId="18">#REF!</definedName>
    <definedName name="mmixer" localSheetId="17">#REF!</definedName>
    <definedName name="mmixer" localSheetId="13">#REF!</definedName>
    <definedName name="mmixer" localSheetId="14">#REF!</definedName>
    <definedName name="mmm" localSheetId="5">[29]giathanh1!#REF!</definedName>
    <definedName name="mmm">[29]giathanh1!#REF!</definedName>
    <definedName name="MMM17A" localSheetId="5">#REF!</definedName>
    <definedName name="MMM17A">#REF!</definedName>
    <definedName name="MMM35A" localSheetId="5">#REF!</definedName>
    <definedName name="MMM35A">#REF!</definedName>
    <definedName name="mnoshing" localSheetId="24">#REF!</definedName>
    <definedName name="mnoshing" localSheetId="23">#REF!</definedName>
    <definedName name="mnoshing" localSheetId="22">#REF!</definedName>
    <definedName name="mnoshing" localSheetId="21">#REF!</definedName>
    <definedName name="mnoshing" localSheetId="20">#REF!</definedName>
    <definedName name="mnoshing" localSheetId="19">#REF!</definedName>
    <definedName name="mnoshing" localSheetId="18">#REF!</definedName>
    <definedName name="mnoshing" localSheetId="17">#REF!</definedName>
    <definedName name="mnoshing" localSheetId="13">#REF!</definedName>
    <definedName name="mnoshing" localSheetId="14">#REF!</definedName>
    <definedName name="Mob">'[45]H. Dasar'!$I$13</definedName>
    <definedName name="mobilcrane" localSheetId="5">#REF!</definedName>
    <definedName name="mobilcrane">#REF!</definedName>
    <definedName name="MOOI">[103]Material!$F$58</definedName>
    <definedName name="morandowarna" localSheetId="5">[34]analisa!#REF!</definedName>
    <definedName name="morandowarna">[34]analisa!#REF!</definedName>
    <definedName name="morgls" localSheetId="5">[34]bahan!#REF!</definedName>
    <definedName name="morgls">[34]bahan!#REF!</definedName>
    <definedName name="Motor_Grader_100_HP">[21]BAHAN!$E$253</definedName>
    <definedName name="motorgrader125" localSheetId="5">#REF!</definedName>
    <definedName name="motorgrader125">#REF!</definedName>
    <definedName name="mp1x25" localSheetId="5">'[29]dongia (2)'!#REF!</definedName>
    <definedName name="mp1x25">'[29]dongia (2)'!#REF!</definedName>
    <definedName name="mpagar" localSheetId="24">#REF!</definedName>
    <definedName name="mpagar" localSheetId="23">#REF!</definedName>
    <definedName name="mpagar" localSheetId="22">#REF!</definedName>
    <definedName name="mpagar" localSheetId="21">#REF!</definedName>
    <definedName name="mpagar" localSheetId="20">#REF!</definedName>
    <definedName name="mpagar" localSheetId="19">#REF!</definedName>
    <definedName name="mpagar" localSheetId="18">#REF!</definedName>
    <definedName name="mpagar" localSheetId="17">#REF!</definedName>
    <definedName name="mpagar" localSheetId="13">#REF!</definedName>
    <definedName name="mpagar" localSheetId="14">#REF!</definedName>
    <definedName name="mpan" localSheetId="5">'[159]HSBU '!#REF!</definedName>
    <definedName name="mpan">'[159]HSBU '!#REF!</definedName>
    <definedName name="mparkir" localSheetId="24">#REF!</definedName>
    <definedName name="mparkir" localSheetId="23">#REF!</definedName>
    <definedName name="mparkir" localSheetId="22">#REF!</definedName>
    <definedName name="mparkir" localSheetId="21">#REF!</definedName>
    <definedName name="mparkir" localSheetId="20">#REF!</definedName>
    <definedName name="mparkir" localSheetId="19">#REF!</definedName>
    <definedName name="mparkir" localSheetId="18">#REF!</definedName>
    <definedName name="mparkir" localSheetId="17">#REF!</definedName>
    <definedName name="mparkir" localSheetId="13">#REF!</definedName>
    <definedName name="mparkir" localSheetId="14">#REF!</definedName>
    <definedName name="mpartisigypsum" localSheetId="24">#REF!</definedName>
    <definedName name="mpartisigypsum" localSheetId="23">#REF!</definedName>
    <definedName name="mpartisigypsum" localSheetId="22">#REF!</definedName>
    <definedName name="mpartisigypsum" localSheetId="21">#REF!</definedName>
    <definedName name="mpartisigypsum" localSheetId="20">#REF!</definedName>
    <definedName name="mpartisigypsum" localSheetId="19">#REF!</definedName>
    <definedName name="mpartisigypsum" localSheetId="18">#REF!</definedName>
    <definedName name="mpartisigypsum" localSheetId="17">#REF!</definedName>
    <definedName name="mpartisigypsum" localSheetId="13">#REF!</definedName>
    <definedName name="mpartisigypsum" localSheetId="14">#REF!</definedName>
    <definedName name="mpaving" localSheetId="24">#REF!</definedName>
    <definedName name="mpaving" localSheetId="23">#REF!</definedName>
    <definedName name="mpaving" localSheetId="22">#REF!</definedName>
    <definedName name="mpaving" localSheetId="21">#REF!</definedName>
    <definedName name="mpaving" localSheetId="20">#REF!</definedName>
    <definedName name="mpaving" localSheetId="19">#REF!</definedName>
    <definedName name="mpaving" localSheetId="18">#REF!</definedName>
    <definedName name="mpaving" localSheetId="17">#REF!</definedName>
    <definedName name="mpaving" localSheetId="13">#REF!</definedName>
    <definedName name="mpaving" localSheetId="14">#REF!</definedName>
    <definedName name="mpd" localSheetId="24">#REF!</definedName>
    <definedName name="mpd" localSheetId="23">#REF!</definedName>
    <definedName name="mpd" localSheetId="22">#REF!</definedName>
    <definedName name="mpd" localSheetId="21">#REF!</definedName>
    <definedName name="mpd" localSheetId="20">#REF!</definedName>
    <definedName name="mpd" localSheetId="19">#REF!</definedName>
    <definedName name="mpd" localSheetId="18">#REF!</definedName>
    <definedName name="mpd" localSheetId="17">#REF!</definedName>
    <definedName name="mpd" localSheetId="13">#REF!</definedName>
    <definedName name="mpd" localSheetId="14">#REF!</definedName>
    <definedName name="mpl" localSheetId="5">#REF!</definedName>
    <definedName name="mpl">#REF!</definedName>
    <definedName name="mplafondgypsum" localSheetId="24">#REF!</definedName>
    <definedName name="mplafondgypsum" localSheetId="23">#REF!</definedName>
    <definedName name="mplafondgypsum" localSheetId="22">#REF!</definedName>
    <definedName name="mplafondgypsum" localSheetId="21">#REF!</definedName>
    <definedName name="mplafondgypsum" localSheetId="20">#REF!</definedName>
    <definedName name="mplafondgypsum" localSheetId="19">#REF!</definedName>
    <definedName name="mplafondgypsum" localSheetId="18">#REF!</definedName>
    <definedName name="mplafondgypsum" localSheetId="17">#REF!</definedName>
    <definedName name="mplafondgypsum" localSheetId="13">#REF!</definedName>
    <definedName name="mplafondgypsum" localSheetId="14">#REF!</definedName>
    <definedName name="mplafondkalsiboard" localSheetId="24">#REF!</definedName>
    <definedName name="mplafondkalsiboard" localSheetId="23">#REF!</definedName>
    <definedName name="mplafondkalsiboard" localSheetId="22">#REF!</definedName>
    <definedName name="mplafondkalsiboard" localSheetId="21">#REF!</definedName>
    <definedName name="mplafondkalsiboard" localSheetId="20">#REF!</definedName>
    <definedName name="mplafondkalsiboard" localSheetId="19">#REF!</definedName>
    <definedName name="mplafondkalsiboard" localSheetId="18">#REF!</definedName>
    <definedName name="mplafondkalsiboard" localSheetId="17">#REF!</definedName>
    <definedName name="mplafondkalsiboard" localSheetId="13">#REF!</definedName>
    <definedName name="mplafondkalsiboard" localSheetId="14">#REF!</definedName>
    <definedName name="mpolyurethene" localSheetId="24">#REF!</definedName>
    <definedName name="mpolyurethene" localSheetId="23">#REF!</definedName>
    <definedName name="mpolyurethene" localSheetId="22">#REF!</definedName>
    <definedName name="mpolyurethene" localSheetId="21">#REF!</definedName>
    <definedName name="mpolyurethene" localSheetId="20">#REF!</definedName>
    <definedName name="mpolyurethene" localSheetId="19">#REF!</definedName>
    <definedName name="mpolyurethene" localSheetId="18">#REF!</definedName>
    <definedName name="mpolyurethene" localSheetId="17">#REF!</definedName>
    <definedName name="mpolyurethene" localSheetId="13">#REF!</definedName>
    <definedName name="mpolyurethene" localSheetId="14">#REF!</definedName>
    <definedName name="mprel" localSheetId="5">#REF!</definedName>
    <definedName name="mprel">#REF!</definedName>
    <definedName name="mps" localSheetId="24">#REF!</definedName>
    <definedName name="mps" localSheetId="23">#REF!</definedName>
    <definedName name="mps" localSheetId="22">#REF!</definedName>
    <definedName name="mps" localSheetId="21">#REF!</definedName>
    <definedName name="mps" localSheetId="20">#REF!</definedName>
    <definedName name="mps" localSheetId="19">#REF!</definedName>
    <definedName name="mps" localSheetId="18">#REF!</definedName>
    <definedName name="mps" localSheetId="17">#REF!</definedName>
    <definedName name="mps" localSheetId="13">#REF!</definedName>
    <definedName name="mps" localSheetId="14">#REF!</definedName>
    <definedName name="mrailingbalkon" localSheetId="24">#REF!</definedName>
    <definedName name="mrailingbalkon" localSheetId="23">#REF!</definedName>
    <definedName name="mrailingbalkon" localSheetId="22">#REF!</definedName>
    <definedName name="mrailingbalkon" localSheetId="21">#REF!</definedName>
    <definedName name="mrailingbalkon" localSheetId="20">#REF!</definedName>
    <definedName name="mrailingbalkon" localSheetId="19">#REF!</definedName>
    <definedName name="mrailingbalkon" localSheetId="18">#REF!</definedName>
    <definedName name="mrailingbalkon" localSheetId="17">#REF!</definedName>
    <definedName name="mrailingbalkon" localSheetId="13">#REF!</definedName>
    <definedName name="mrailingbalkon" localSheetId="14">#REF!</definedName>
    <definedName name="mrailingtangga" localSheetId="24">#REF!</definedName>
    <definedName name="mrailingtangga" localSheetId="23">#REF!</definedName>
    <definedName name="mrailingtangga" localSheetId="22">#REF!</definedName>
    <definedName name="mrailingtangga" localSheetId="21">#REF!</definedName>
    <definedName name="mrailingtangga" localSheetId="20">#REF!</definedName>
    <definedName name="mrailingtangga" localSheetId="19">#REF!</definedName>
    <definedName name="mrailingtangga" localSheetId="18">#REF!</definedName>
    <definedName name="mrailingtangga" localSheetId="17">#REF!</definedName>
    <definedName name="mrailingtangga" localSheetId="13">#REF!</definedName>
    <definedName name="mrailingtangga" localSheetId="14">#REF!</definedName>
    <definedName name="mramp" localSheetId="24">#REF!</definedName>
    <definedName name="mramp" localSheetId="23">#REF!</definedName>
    <definedName name="mramp" localSheetId="22">#REF!</definedName>
    <definedName name="mramp" localSheetId="21">#REF!</definedName>
    <definedName name="mramp" localSheetId="20">#REF!</definedName>
    <definedName name="mramp" localSheetId="19">#REF!</definedName>
    <definedName name="mramp" localSheetId="18">#REF!</definedName>
    <definedName name="mramp" localSheetId="17">#REF!</definedName>
    <definedName name="mramp" localSheetId="13">#REF!</definedName>
    <definedName name="mramp" localSheetId="14">#REF!</definedName>
    <definedName name="mrd" localSheetId="24">#REF!</definedName>
    <definedName name="mrd" localSheetId="23">#REF!</definedName>
    <definedName name="mrd" localSheetId="22">#REF!</definedName>
    <definedName name="mrd" localSheetId="21">#REF!</definedName>
    <definedName name="mrd" localSheetId="20">#REF!</definedName>
    <definedName name="mrd" localSheetId="19">#REF!</definedName>
    <definedName name="mrd" localSheetId="18">#REF!</definedName>
    <definedName name="mrd" localSheetId="17">#REF!</definedName>
    <definedName name="mrd" localSheetId="13">#REF!</definedName>
    <definedName name="mrd" localSheetId="14">#REF!</definedName>
    <definedName name="mrtl" localSheetId="5">[34]analisa!#REF!</definedName>
    <definedName name="mrtl">[34]analisa!#REF!</definedName>
    <definedName name="msaluranair" localSheetId="24">#REF!</definedName>
    <definedName name="msaluranair" localSheetId="23">#REF!</definedName>
    <definedName name="msaluranair" localSheetId="22">#REF!</definedName>
    <definedName name="msaluranair" localSheetId="21">#REF!</definedName>
    <definedName name="msaluranair" localSheetId="20">#REF!</definedName>
    <definedName name="msaluranair" localSheetId="19">#REF!</definedName>
    <definedName name="msaluranair" localSheetId="18">#REF!</definedName>
    <definedName name="msaluranair" localSheetId="17">#REF!</definedName>
    <definedName name="msaluranair" localSheetId="13">#REF!</definedName>
    <definedName name="msaluranair" localSheetId="14">#REF!</definedName>
    <definedName name="mscreed" localSheetId="24">#REF!</definedName>
    <definedName name="mscreed" localSheetId="23">#REF!</definedName>
    <definedName name="mscreed" localSheetId="22">#REF!</definedName>
    <definedName name="mscreed" localSheetId="21">#REF!</definedName>
    <definedName name="mscreed" localSheetId="20">#REF!</definedName>
    <definedName name="mscreed" localSheetId="19">#REF!</definedName>
    <definedName name="mscreed" localSheetId="18">#REF!</definedName>
    <definedName name="mscreed" localSheetId="17">#REF!</definedName>
    <definedName name="mscreed" localSheetId="13">#REF!</definedName>
    <definedName name="mscreed" localSheetId="14">#REF!</definedName>
    <definedName name="msekaturinal" localSheetId="24">#REF!</definedName>
    <definedName name="msekaturinal" localSheetId="23">#REF!</definedName>
    <definedName name="msekaturinal" localSheetId="22">#REF!</definedName>
    <definedName name="msekaturinal" localSheetId="21">#REF!</definedName>
    <definedName name="msekaturinal" localSheetId="20">#REF!</definedName>
    <definedName name="msekaturinal" localSheetId="19">#REF!</definedName>
    <definedName name="msekaturinal" localSheetId="18">#REF!</definedName>
    <definedName name="msekaturinal" localSheetId="17">#REF!</definedName>
    <definedName name="msekaturinal" localSheetId="13">#REF!</definedName>
    <definedName name="msekaturinal" localSheetId="14">#REF!</definedName>
    <definedName name="msink1lobang" localSheetId="24">#REF!</definedName>
    <definedName name="msink1lobang" localSheetId="23">#REF!</definedName>
    <definedName name="msink1lobang" localSheetId="22">#REF!</definedName>
    <definedName name="msink1lobang" localSheetId="21">#REF!</definedName>
    <definedName name="msink1lobang" localSheetId="20">#REF!</definedName>
    <definedName name="msink1lobang" localSheetId="19">#REF!</definedName>
    <definedName name="msink1lobang" localSheetId="18">#REF!</definedName>
    <definedName name="msink1lobang" localSheetId="17">#REF!</definedName>
    <definedName name="msink1lobang" localSheetId="13">#REF!</definedName>
    <definedName name="msink1lobang" localSheetId="14">#REF!</definedName>
    <definedName name="msinktapv637t" localSheetId="24">#REF!</definedName>
    <definedName name="msinktapv637t" localSheetId="23">#REF!</definedName>
    <definedName name="msinktapv637t" localSheetId="22">#REF!</definedName>
    <definedName name="msinktapv637t" localSheetId="21">#REF!</definedName>
    <definedName name="msinktapv637t" localSheetId="20">#REF!</definedName>
    <definedName name="msinktapv637t" localSheetId="19">#REF!</definedName>
    <definedName name="msinktapv637t" localSheetId="18">#REF!</definedName>
    <definedName name="msinktapv637t" localSheetId="17">#REF!</definedName>
    <definedName name="msinktapv637t" localSheetId="13">#REF!</definedName>
    <definedName name="msinktapv637t" localSheetId="14">#REF!</definedName>
    <definedName name="msirip" localSheetId="24">#REF!</definedName>
    <definedName name="msirip" localSheetId="23">#REF!</definedName>
    <definedName name="msirip" localSheetId="22">#REF!</definedName>
    <definedName name="msirip" localSheetId="21">#REF!</definedName>
    <definedName name="msirip" localSheetId="20">#REF!</definedName>
    <definedName name="msirip" localSheetId="19">#REF!</definedName>
    <definedName name="msirip" localSheetId="18">#REF!</definedName>
    <definedName name="msirip" localSheetId="17">#REF!</definedName>
    <definedName name="msirip" localSheetId="13">#REF!</definedName>
    <definedName name="msirip" localSheetId="14">#REF!</definedName>
    <definedName name="msloof" localSheetId="24">#REF!</definedName>
    <definedName name="msloof" localSheetId="23">#REF!</definedName>
    <definedName name="msloof" localSheetId="22">#REF!</definedName>
    <definedName name="msloof" localSheetId="21">#REF!</definedName>
    <definedName name="msloof" localSheetId="20">#REF!</definedName>
    <definedName name="msloof" localSheetId="19">#REF!</definedName>
    <definedName name="msloof" localSheetId="18">#REF!</definedName>
    <definedName name="msloof" localSheetId="17">#REF!</definedName>
    <definedName name="msloof" localSheetId="13">#REF!</definedName>
    <definedName name="msloof" localSheetId="14">#REF!</definedName>
    <definedName name="msoapholder" localSheetId="24">#REF!</definedName>
    <definedName name="msoapholder" localSheetId="23">#REF!</definedName>
    <definedName name="msoapholder" localSheetId="22">#REF!</definedName>
    <definedName name="msoapholder" localSheetId="21">#REF!</definedName>
    <definedName name="msoapholder" localSheetId="20">#REF!</definedName>
    <definedName name="msoapholder" localSheetId="19">#REF!</definedName>
    <definedName name="msoapholder" localSheetId="18">#REF!</definedName>
    <definedName name="msoapholder" localSheetId="17">#REF!</definedName>
    <definedName name="msoapholder" localSheetId="13">#REF!</definedName>
    <definedName name="msoapholder" localSheetId="14">#REF!</definedName>
    <definedName name="mstr" localSheetId="5">'[159]HSBU '!#REF!</definedName>
    <definedName name="mstr">'[159]HSBU '!#REF!</definedName>
    <definedName name="msumur" localSheetId="24">#REF!</definedName>
    <definedName name="msumur" localSheetId="23">#REF!</definedName>
    <definedName name="msumur" localSheetId="22">#REF!</definedName>
    <definedName name="msumur" localSheetId="21">#REF!</definedName>
    <definedName name="msumur" localSheetId="20">#REF!</definedName>
    <definedName name="msumur" localSheetId="19">#REF!</definedName>
    <definedName name="msumur" localSheetId="18">#REF!</definedName>
    <definedName name="msumur" localSheetId="17">#REF!</definedName>
    <definedName name="msumur" localSheetId="13">#REF!</definedName>
    <definedName name="msumur" localSheetId="14">#REF!</definedName>
    <definedName name="mt">[160]HB!$F$78</definedName>
    <definedName name="mtanggulan" localSheetId="24">#REF!</definedName>
    <definedName name="mtanggulan" localSheetId="23">#REF!</definedName>
    <definedName name="mtanggulan" localSheetId="22">#REF!</definedName>
    <definedName name="mtanggulan" localSheetId="21">#REF!</definedName>
    <definedName name="mtanggulan" localSheetId="20">#REF!</definedName>
    <definedName name="mtanggulan" localSheetId="19">#REF!</definedName>
    <definedName name="mtanggulan" localSheetId="18">#REF!</definedName>
    <definedName name="mtanggulan" localSheetId="17">#REF!</definedName>
    <definedName name="mtanggulan" localSheetId="13">#REF!</definedName>
    <definedName name="mtanggulan" localSheetId="14">#REF!</definedName>
    <definedName name="MTC1P" localSheetId="5">'[29]TONG HOP VL-NC TT'!#REF!</definedName>
    <definedName name="MTC1P">'[29]TONG HOP VL-NC TT'!#REF!</definedName>
    <definedName name="MTC3P" localSheetId="5">'[29]TONG HOP VL-NC TT'!#REF!</definedName>
    <definedName name="MTC3P">'[29]TONG HOP VL-NC TT'!#REF!</definedName>
    <definedName name="MTCHC">[29]TNHCHINH!$K$38</definedName>
    <definedName name="MTCMB" localSheetId="5">'[29]#REF'!#REF!</definedName>
    <definedName name="MTCMB">'[29]#REF'!#REF!</definedName>
    <definedName name="mtempatsampah" localSheetId="24">#REF!</definedName>
    <definedName name="mtempatsampah" localSheetId="23">#REF!</definedName>
    <definedName name="mtempatsampah" localSheetId="22">#REF!</definedName>
    <definedName name="mtempatsampah" localSheetId="21">#REF!</definedName>
    <definedName name="mtempatsampah" localSheetId="20">#REF!</definedName>
    <definedName name="mtempatsampah" localSheetId="19">#REF!</definedName>
    <definedName name="mtempatsampah" localSheetId="18">#REF!</definedName>
    <definedName name="mtempatsampah" localSheetId="17">#REF!</definedName>
    <definedName name="mtempatsampah" localSheetId="13">#REF!</definedName>
    <definedName name="mtempatsampah" localSheetId="14">#REF!</definedName>
    <definedName name="mtissueholderts116r" localSheetId="24">#REF!</definedName>
    <definedName name="mtissueholderts116r" localSheetId="23">#REF!</definedName>
    <definedName name="mtissueholderts116r" localSheetId="22">#REF!</definedName>
    <definedName name="mtissueholderts116r" localSheetId="21">#REF!</definedName>
    <definedName name="mtissueholderts116r" localSheetId="20">#REF!</definedName>
    <definedName name="mtissueholderts116r" localSheetId="19">#REF!</definedName>
    <definedName name="mtissueholderts116r" localSheetId="18">#REF!</definedName>
    <definedName name="mtissueholderts116r" localSheetId="17">#REF!</definedName>
    <definedName name="mtissueholderts116r" localSheetId="13">#REF!</definedName>
    <definedName name="mtissueholderts116r" localSheetId="14">#REF!</definedName>
    <definedName name="MTMAC12" localSheetId="5">#REF!</definedName>
    <definedName name="MTMAC12">#REF!</definedName>
    <definedName name="mtr" localSheetId="24">#REF!</definedName>
    <definedName name="mtr" localSheetId="23">#REF!</definedName>
    <definedName name="mtr" localSheetId="22">#REF!</definedName>
    <definedName name="mtr" localSheetId="21">#REF!</definedName>
    <definedName name="mtr" localSheetId="20">#REF!</definedName>
    <definedName name="mtr" localSheetId="19">#REF!</definedName>
    <definedName name="mtr" localSheetId="18">#REF!</definedName>
    <definedName name="mtr" localSheetId="17">#REF!</definedName>
    <definedName name="mtr" localSheetId="5">'[29]TH XL'!#REF!</definedName>
    <definedName name="mtr" localSheetId="13">#REF!</definedName>
    <definedName name="mtr" localSheetId="14">#REF!</definedName>
    <definedName name="mtr">'[29]TH XL'!#REF!</definedName>
    <definedName name="mtram" localSheetId="5">#REF!</definedName>
    <definedName name="mtram">#REF!</definedName>
    <definedName name="mts" localSheetId="5">#REF!</definedName>
    <definedName name="mts">#REF!</definedName>
    <definedName name="MU" localSheetId="5">#REF!</definedName>
    <definedName name="MU">#REF!</definedName>
    <definedName name="muars" localSheetId="5">#REF!</definedName>
    <definedName name="muars">#REF!</definedName>
    <definedName name="MUB" localSheetId="5">'[116]2-Genset print'!#REF!</definedName>
    <definedName name="MUB">'[116]2-Genset print'!#REF!</definedName>
    <definedName name="mucp10" localSheetId="25">[47]A!#REF!</definedName>
    <definedName name="mucp10" localSheetId="24">[47]A!#REF!</definedName>
    <definedName name="mucp10" localSheetId="23">[47]A!#REF!</definedName>
    <definedName name="mucp10" localSheetId="22">[47]A!#REF!</definedName>
    <definedName name="mucp10" localSheetId="21">[47]A!#REF!</definedName>
    <definedName name="mucp10" localSheetId="20">[47]A!#REF!</definedName>
    <definedName name="mucp10" localSheetId="19">[47]A!#REF!</definedName>
    <definedName name="mucp10" localSheetId="18">[47]A!#REF!</definedName>
    <definedName name="mucp10" localSheetId="17">[47]A!#REF!</definedName>
    <definedName name="mucp10" localSheetId="13">[47]A!#REF!</definedName>
    <definedName name="mucp10" localSheetId="14">[47]A!#REF!</definedName>
    <definedName name="mucp11" localSheetId="25">[47]A!#REF!</definedName>
    <definedName name="mucp11" localSheetId="24">[47]A!#REF!</definedName>
    <definedName name="mucp11" localSheetId="23">[47]A!#REF!</definedName>
    <definedName name="mucp11" localSheetId="22">[47]A!#REF!</definedName>
    <definedName name="mucp11" localSheetId="21">[47]A!#REF!</definedName>
    <definedName name="mucp11" localSheetId="20">[47]A!#REF!</definedName>
    <definedName name="mucp11" localSheetId="19">[47]A!#REF!</definedName>
    <definedName name="mucp11" localSheetId="18">[47]A!#REF!</definedName>
    <definedName name="mucp11" localSheetId="17">[47]A!#REF!</definedName>
    <definedName name="mucp11" localSheetId="13">[47]A!#REF!</definedName>
    <definedName name="mucp11" localSheetId="14">[47]A!#REF!</definedName>
    <definedName name="mucp5" localSheetId="25">[47]A!#REF!</definedName>
    <definedName name="mucp5" localSheetId="24">[47]A!#REF!</definedName>
    <definedName name="mucp5" localSheetId="23">[47]A!#REF!</definedName>
    <definedName name="mucp5" localSheetId="22">[47]A!#REF!</definedName>
    <definedName name="mucp5" localSheetId="21">[47]A!#REF!</definedName>
    <definedName name="mucp5" localSheetId="20">[47]A!#REF!</definedName>
    <definedName name="mucp5" localSheetId="19">[47]A!#REF!</definedName>
    <definedName name="mucp5" localSheetId="18">[47]A!#REF!</definedName>
    <definedName name="mucp5" localSheetId="17">[47]A!#REF!</definedName>
    <definedName name="mucp5" localSheetId="13">[47]A!#REF!</definedName>
    <definedName name="mucp5" localSheetId="14">[47]A!#REF!</definedName>
    <definedName name="mucp7" localSheetId="25">[47]A!#REF!</definedName>
    <definedName name="mucp7" localSheetId="24">[47]A!#REF!</definedName>
    <definedName name="mucp7" localSheetId="23">[47]A!#REF!</definedName>
    <definedName name="mucp7" localSheetId="22">[47]A!#REF!</definedName>
    <definedName name="mucp7" localSheetId="21">[47]A!#REF!</definedName>
    <definedName name="mucp7" localSheetId="20">[47]A!#REF!</definedName>
    <definedName name="mucp7" localSheetId="19">[47]A!#REF!</definedName>
    <definedName name="mucp7" localSheetId="18">[47]A!#REF!</definedName>
    <definedName name="mucp7" localSheetId="17">[47]A!#REF!</definedName>
    <definedName name="mucp7" localSheetId="13">[47]A!#REF!</definedName>
    <definedName name="mucp7" localSheetId="14">[47]A!#REF!</definedName>
    <definedName name="muep10" localSheetId="25">[47]A!#REF!</definedName>
    <definedName name="muep10" localSheetId="24">[47]A!#REF!</definedName>
    <definedName name="muep10" localSheetId="23">[47]A!#REF!</definedName>
    <definedName name="muep10" localSheetId="22">[47]A!#REF!</definedName>
    <definedName name="muep10" localSheetId="21">[47]A!#REF!</definedName>
    <definedName name="muep10" localSheetId="20">[47]A!#REF!</definedName>
    <definedName name="muep10" localSheetId="19">[47]A!#REF!</definedName>
    <definedName name="muep10" localSheetId="18">[47]A!#REF!</definedName>
    <definedName name="muep10" localSheetId="17">[47]A!#REF!</definedName>
    <definedName name="muep10" localSheetId="13">[47]A!#REF!</definedName>
    <definedName name="muep10" localSheetId="14">[47]A!#REF!</definedName>
    <definedName name="muep11" localSheetId="25">[47]A!#REF!</definedName>
    <definedName name="muep11" localSheetId="24">[47]A!#REF!</definedName>
    <definedName name="muep11" localSheetId="23">[47]A!#REF!</definedName>
    <definedName name="muep11" localSheetId="22">[47]A!#REF!</definedName>
    <definedName name="muep11" localSheetId="21">[47]A!#REF!</definedName>
    <definedName name="muep11" localSheetId="20">[47]A!#REF!</definedName>
    <definedName name="muep11" localSheetId="19">[47]A!#REF!</definedName>
    <definedName name="muep11" localSheetId="18">[47]A!#REF!</definedName>
    <definedName name="muep11" localSheetId="17">[47]A!#REF!</definedName>
    <definedName name="muep11" localSheetId="13">[47]A!#REF!</definedName>
    <definedName name="muep11" localSheetId="14">[47]A!#REF!</definedName>
    <definedName name="muep5" localSheetId="25">[47]A!#REF!</definedName>
    <definedName name="muep5" localSheetId="24">[47]A!#REF!</definedName>
    <definedName name="muep5" localSheetId="23">[47]A!#REF!</definedName>
    <definedName name="muep5" localSheetId="22">[47]A!#REF!</definedName>
    <definedName name="muep5" localSheetId="21">[47]A!#REF!</definedName>
    <definedName name="muep5" localSheetId="20">[47]A!#REF!</definedName>
    <definedName name="muep5" localSheetId="19">[47]A!#REF!</definedName>
    <definedName name="muep5" localSheetId="18">[47]A!#REF!</definedName>
    <definedName name="muep5" localSheetId="17">[47]A!#REF!</definedName>
    <definedName name="muep5" localSheetId="13">[47]A!#REF!</definedName>
    <definedName name="muep5" localSheetId="14">[47]A!#REF!</definedName>
    <definedName name="muep7" localSheetId="25">[47]A!#REF!</definedName>
    <definedName name="muep7" localSheetId="24">[47]A!#REF!</definedName>
    <definedName name="muep7" localSheetId="23">[47]A!#REF!</definedName>
    <definedName name="muep7" localSheetId="22">[47]A!#REF!</definedName>
    <definedName name="muep7" localSheetId="21">[47]A!#REF!</definedName>
    <definedName name="muep7" localSheetId="20">[47]A!#REF!</definedName>
    <definedName name="muep7" localSheetId="19">[47]A!#REF!</definedName>
    <definedName name="muep7" localSheetId="18">[47]A!#REF!</definedName>
    <definedName name="muep7" localSheetId="17">[47]A!#REF!</definedName>
    <definedName name="muep7" localSheetId="13">[47]A!#REF!</definedName>
    <definedName name="muep7" localSheetId="14">[47]A!#REF!</definedName>
    <definedName name="muga" localSheetId="5">#REF!</definedName>
    <definedName name="muga">#REF!</definedName>
    <definedName name="muhp10" localSheetId="25">[47]A!#REF!</definedName>
    <definedName name="muhp10" localSheetId="24">[47]A!#REF!</definedName>
    <definedName name="muhp10" localSheetId="23">[47]A!#REF!</definedName>
    <definedName name="muhp10" localSheetId="22">[47]A!#REF!</definedName>
    <definedName name="muhp10" localSheetId="21">[47]A!#REF!</definedName>
    <definedName name="muhp10" localSheetId="20">[47]A!#REF!</definedName>
    <definedName name="muhp10" localSheetId="19">[47]A!#REF!</definedName>
    <definedName name="muhp10" localSheetId="18">[47]A!#REF!</definedName>
    <definedName name="muhp10" localSheetId="17">[47]A!#REF!</definedName>
    <definedName name="muhp10" localSheetId="13">[47]A!#REF!</definedName>
    <definedName name="muhp10" localSheetId="14">[47]A!#REF!</definedName>
    <definedName name="muhp11" localSheetId="25">[47]A!#REF!</definedName>
    <definedName name="muhp11" localSheetId="24">[47]A!#REF!</definedName>
    <definedName name="muhp11" localSheetId="23">[47]A!#REF!</definedName>
    <definedName name="muhp11" localSheetId="22">[47]A!#REF!</definedName>
    <definedName name="muhp11" localSheetId="21">[47]A!#REF!</definedName>
    <definedName name="muhp11" localSheetId="20">[47]A!#REF!</definedName>
    <definedName name="muhp11" localSheetId="19">[47]A!#REF!</definedName>
    <definedName name="muhp11" localSheetId="18">[47]A!#REF!</definedName>
    <definedName name="muhp11" localSheetId="17">[47]A!#REF!</definedName>
    <definedName name="muhp11" localSheetId="13">[47]A!#REF!</definedName>
    <definedName name="muhp11" localSheetId="14">[47]A!#REF!</definedName>
    <definedName name="muhp5" localSheetId="25">[47]A!#REF!</definedName>
    <definedName name="muhp5" localSheetId="24">[47]A!#REF!</definedName>
    <definedName name="muhp5" localSheetId="23">[47]A!#REF!</definedName>
    <definedName name="muhp5" localSheetId="22">[47]A!#REF!</definedName>
    <definedName name="muhp5" localSheetId="21">[47]A!#REF!</definedName>
    <definedName name="muhp5" localSheetId="20">[47]A!#REF!</definedName>
    <definedName name="muhp5" localSheetId="19">[47]A!#REF!</definedName>
    <definedName name="muhp5" localSheetId="18">[47]A!#REF!</definedName>
    <definedName name="muhp5" localSheetId="17">[47]A!#REF!</definedName>
    <definedName name="muhp5" localSheetId="13">[47]A!#REF!</definedName>
    <definedName name="muhp5" localSheetId="14">[47]A!#REF!</definedName>
    <definedName name="muhp7" localSheetId="25">[47]A!#REF!</definedName>
    <definedName name="muhp7" localSheetId="24">[47]A!#REF!</definedName>
    <definedName name="muhp7" localSheetId="23">[47]A!#REF!</definedName>
    <definedName name="muhp7" localSheetId="22">[47]A!#REF!</definedName>
    <definedName name="muhp7" localSheetId="21">[47]A!#REF!</definedName>
    <definedName name="muhp7" localSheetId="20">[47]A!#REF!</definedName>
    <definedName name="muhp7" localSheetId="19">[47]A!#REF!</definedName>
    <definedName name="muhp7" localSheetId="18">[47]A!#REF!</definedName>
    <definedName name="muhp7" localSheetId="17">[47]A!#REF!</definedName>
    <definedName name="muhp7" localSheetId="13">[47]A!#REF!</definedName>
    <definedName name="muhp7" localSheetId="14">[47]A!#REF!</definedName>
    <definedName name="mulockp10" localSheetId="25">[47]A!#REF!</definedName>
    <definedName name="mulockp10" localSheetId="24">[47]A!#REF!</definedName>
    <definedName name="mulockp10" localSheetId="23">[47]A!#REF!</definedName>
    <definedName name="mulockp10" localSheetId="22">[47]A!#REF!</definedName>
    <definedName name="mulockp10" localSheetId="21">[47]A!#REF!</definedName>
    <definedName name="mulockp10" localSheetId="20">[47]A!#REF!</definedName>
    <definedName name="mulockp10" localSheetId="19">[47]A!#REF!</definedName>
    <definedName name="mulockp10" localSheetId="18">[47]A!#REF!</definedName>
    <definedName name="mulockp10" localSheetId="17">[47]A!#REF!</definedName>
    <definedName name="mulockp10" localSheetId="13">[47]A!#REF!</definedName>
    <definedName name="mulockp10" localSheetId="14">[47]A!#REF!</definedName>
    <definedName name="mulockp11" localSheetId="25">[47]A!#REF!</definedName>
    <definedName name="mulockp11" localSheetId="24">[47]A!#REF!</definedName>
    <definedName name="mulockp11" localSheetId="23">[47]A!#REF!</definedName>
    <definedName name="mulockp11" localSheetId="22">[47]A!#REF!</definedName>
    <definedName name="mulockp11" localSheetId="21">[47]A!#REF!</definedName>
    <definedName name="mulockp11" localSheetId="20">[47]A!#REF!</definedName>
    <definedName name="mulockp11" localSheetId="19">[47]A!#REF!</definedName>
    <definedName name="mulockp11" localSheetId="18">[47]A!#REF!</definedName>
    <definedName name="mulockp11" localSheetId="17">[47]A!#REF!</definedName>
    <definedName name="mulockp11" localSheetId="13">[47]A!#REF!</definedName>
    <definedName name="mulockp11" localSheetId="14">[47]A!#REF!</definedName>
    <definedName name="mulockp5" localSheetId="25">[47]A!#REF!</definedName>
    <definedName name="mulockp5" localSheetId="24">[47]A!#REF!</definedName>
    <definedName name="mulockp5" localSheetId="23">[47]A!#REF!</definedName>
    <definedName name="mulockp5" localSheetId="22">[47]A!#REF!</definedName>
    <definedName name="mulockp5" localSheetId="21">[47]A!#REF!</definedName>
    <definedName name="mulockp5" localSheetId="20">[47]A!#REF!</definedName>
    <definedName name="mulockp5" localSheetId="19">[47]A!#REF!</definedName>
    <definedName name="mulockp5" localSheetId="18">[47]A!#REF!</definedName>
    <definedName name="mulockp5" localSheetId="17">[47]A!#REF!</definedName>
    <definedName name="mulockp5" localSheetId="13">[47]A!#REF!</definedName>
    <definedName name="mulockp5" localSheetId="14">[47]A!#REF!</definedName>
    <definedName name="mulockp7" localSheetId="25">[47]A!#REF!</definedName>
    <definedName name="mulockp7" localSheetId="24">[47]A!#REF!</definedName>
    <definedName name="mulockp7" localSheetId="23">[47]A!#REF!</definedName>
    <definedName name="mulockp7" localSheetId="22">[47]A!#REF!</definedName>
    <definedName name="mulockp7" localSheetId="21">[47]A!#REF!</definedName>
    <definedName name="mulockp7" localSheetId="20">[47]A!#REF!</definedName>
    <definedName name="mulockp7" localSheetId="19">[47]A!#REF!</definedName>
    <definedName name="mulockp7" localSheetId="18">[47]A!#REF!</definedName>
    <definedName name="mulockp7" localSheetId="17">[47]A!#REF!</definedName>
    <definedName name="mulockp7" localSheetId="13">[47]A!#REF!</definedName>
    <definedName name="mulockp7" localSheetId="14">[47]A!#REF!</definedName>
    <definedName name="multiplek12">'[40]HB '!$F$23</definedName>
    <definedName name="multiplek12_1" localSheetId="5">[63]HB!#REF!</definedName>
    <definedName name="multiplek12_1">[63]HB!#REF!</definedName>
    <definedName name="mume" localSheetId="5">'[161]Rekap DBAK'!#REF!</definedName>
    <definedName name="mume">'[161]Rekap DBAK'!#REF!</definedName>
    <definedName name="mupah" localSheetId="5">#REF!</definedName>
    <definedName name="mupah">#REF!</definedName>
    <definedName name="mupan" localSheetId="5">#REF!</definedName>
    <definedName name="mupan">#REF!</definedName>
    <definedName name="Muph" localSheetId="5">#REF!</definedName>
    <definedName name="Muph">#REF!</definedName>
    <definedName name="murapiprecast" localSheetId="25">[47]A!#REF!</definedName>
    <definedName name="murapiprecast" localSheetId="24">[47]A!#REF!</definedName>
    <definedName name="murapiprecast" localSheetId="23">[47]A!#REF!</definedName>
    <definedName name="murapiprecast" localSheetId="22">[47]A!#REF!</definedName>
    <definedName name="murapiprecast" localSheetId="21">[47]A!#REF!</definedName>
    <definedName name="murapiprecast" localSheetId="20">[47]A!#REF!</definedName>
    <definedName name="murapiprecast" localSheetId="19">[47]A!#REF!</definedName>
    <definedName name="murapiprecast" localSheetId="18">[47]A!#REF!</definedName>
    <definedName name="murapiprecast" localSheetId="17">[47]A!#REF!</definedName>
    <definedName name="murapiprecast" localSheetId="13">[47]A!#REF!</definedName>
    <definedName name="murapiprecast" localSheetId="14">[47]A!#REF!</definedName>
    <definedName name="murbaut12" localSheetId="5">#REF!</definedName>
    <definedName name="murbaut12">#REF!</definedName>
    <definedName name="murbaut16" localSheetId="5">#REF!</definedName>
    <definedName name="murbaut16">#REF!</definedName>
    <definedName name="murbaut19" localSheetId="5">#REF!</definedName>
    <definedName name="murbaut19">#REF!</definedName>
    <definedName name="murbaut22" localSheetId="5">#REF!</definedName>
    <definedName name="murbaut22">#REF!</definedName>
    <definedName name="murbautklem" localSheetId="5">#REF!</definedName>
    <definedName name="murbautklem">#REF!</definedName>
    <definedName name="murinoir" localSheetId="25">#REF!</definedName>
    <definedName name="murinoir" localSheetId="24">#REF!</definedName>
    <definedName name="murinoir" localSheetId="23">#REF!</definedName>
    <definedName name="murinoir" localSheetId="22">#REF!</definedName>
    <definedName name="murinoir" localSheetId="21">#REF!</definedName>
    <definedName name="murinoir" localSheetId="20">#REF!</definedName>
    <definedName name="murinoir" localSheetId="19">#REF!</definedName>
    <definedName name="murinoir" localSheetId="18">#REF!</definedName>
    <definedName name="murinoir" localSheetId="17">#REF!</definedName>
    <definedName name="murinoir" localSheetId="13">#REF!</definedName>
    <definedName name="murinoir" localSheetId="14">#REF!</definedName>
    <definedName name="MUSLIMIN" localSheetId="5">#REF!</definedName>
    <definedName name="MUSLIMIN">#REF!</definedName>
    <definedName name="mustr" localSheetId="5">#REF!</definedName>
    <definedName name="mustr">#REF!</definedName>
    <definedName name="mwastafelsingle" localSheetId="24">#REF!</definedName>
    <definedName name="mwastafelsingle" localSheetId="23">#REF!</definedName>
    <definedName name="mwastafelsingle" localSheetId="22">#REF!</definedName>
    <definedName name="mwastafelsingle" localSheetId="21">#REF!</definedName>
    <definedName name="mwastafelsingle" localSheetId="20">#REF!</definedName>
    <definedName name="mwastafelsingle" localSheetId="19">#REF!</definedName>
    <definedName name="mwastafelsingle" localSheetId="18">#REF!</definedName>
    <definedName name="mwastafelsingle" localSheetId="17">#REF!</definedName>
    <definedName name="mwastafelsingle" localSheetId="13">#REF!</definedName>
    <definedName name="mwastafelsingle" localSheetId="14">#REF!</definedName>
    <definedName name="mwaterproofcoating" localSheetId="24">#REF!</definedName>
    <definedName name="mwaterproofcoating" localSheetId="23">#REF!</definedName>
    <definedName name="mwaterproofcoating" localSheetId="22">#REF!</definedName>
    <definedName name="mwaterproofcoating" localSheetId="21">#REF!</definedName>
    <definedName name="mwaterproofcoating" localSheetId="20">#REF!</definedName>
    <definedName name="mwaterproofcoating" localSheetId="19">#REF!</definedName>
    <definedName name="mwaterproofcoating" localSheetId="18">#REF!</definedName>
    <definedName name="mwaterproofcoating" localSheetId="17">#REF!</definedName>
    <definedName name="mwaterproofcoating" localSheetId="13">#REF!</definedName>
    <definedName name="mwaterproofcoating" localSheetId="14">#REF!</definedName>
    <definedName name="mwd" localSheetId="24">#REF!</definedName>
    <definedName name="mwd" localSheetId="23">#REF!</definedName>
    <definedName name="mwd" localSheetId="22">#REF!</definedName>
    <definedName name="mwd" localSheetId="21">#REF!</definedName>
    <definedName name="mwd" localSheetId="20">#REF!</definedName>
    <definedName name="mwd" localSheetId="19">#REF!</definedName>
    <definedName name="mwd" localSheetId="18">#REF!</definedName>
    <definedName name="mwd" localSheetId="17">#REF!</definedName>
    <definedName name="mwd" localSheetId="13">#REF!</definedName>
    <definedName name="mwd" localSheetId="14">#REF!</definedName>
    <definedName name="mwk" localSheetId="24">#REF!</definedName>
    <definedName name="mwk" localSheetId="23">#REF!</definedName>
    <definedName name="mwk" localSheetId="22">#REF!</definedName>
    <definedName name="mwk" localSheetId="21">#REF!</definedName>
    <definedName name="mwk" localSheetId="20">#REF!</definedName>
    <definedName name="mwk" localSheetId="19">#REF!</definedName>
    <definedName name="mwk" localSheetId="18">#REF!</definedName>
    <definedName name="mwk" localSheetId="17">#REF!</definedName>
    <definedName name="mwk" localSheetId="13">#REF!</definedName>
    <definedName name="mwk" localSheetId="14">#REF!</definedName>
    <definedName name="N" localSheetId="5">#REF!</definedName>
    <definedName name="N">#REF!</definedName>
    <definedName name="N1IN">'[29]TONGKE3p '!$U$295</definedName>
    <definedName name="n1pig" localSheetId="5">#REF!</definedName>
    <definedName name="n1pig">#REF!</definedName>
    <definedName name="n1pignc" localSheetId="5">'[29]lam-moi'!#REF!</definedName>
    <definedName name="n1pignc">'[29]lam-moi'!#REF!</definedName>
    <definedName name="n1pigvl" localSheetId="5">'[29]lam-moi'!#REF!</definedName>
    <definedName name="n1pigvl">'[29]lam-moi'!#REF!</definedName>
    <definedName name="n1pind" localSheetId="5">#REF!</definedName>
    <definedName name="n1pind">#REF!</definedName>
    <definedName name="n1pindnc" localSheetId="5">'[29]lam-moi'!#REF!</definedName>
    <definedName name="n1pindnc">'[29]lam-moi'!#REF!</definedName>
    <definedName name="n1pindvl" localSheetId="5">'[29]lam-moi'!#REF!</definedName>
    <definedName name="n1pindvl">'[29]lam-moi'!#REF!</definedName>
    <definedName name="n1ping" localSheetId="5">#REF!</definedName>
    <definedName name="n1ping">#REF!</definedName>
    <definedName name="n1pingnc" localSheetId="5">'[29]lam-moi'!#REF!</definedName>
    <definedName name="n1pingnc">'[29]lam-moi'!#REF!</definedName>
    <definedName name="n1pingvl" localSheetId="5">'[29]lam-moi'!#REF!</definedName>
    <definedName name="n1pingvl">'[29]lam-moi'!#REF!</definedName>
    <definedName name="n1pint" localSheetId="5">#REF!</definedName>
    <definedName name="n1pint">#REF!</definedName>
    <definedName name="n1pintnc" localSheetId="5">'[29]lam-moi'!#REF!</definedName>
    <definedName name="n1pintnc">'[29]lam-moi'!#REF!</definedName>
    <definedName name="n1pintvl" localSheetId="5">'[29]lam-moi'!#REF!</definedName>
    <definedName name="n1pintvl">'[29]lam-moi'!#REF!</definedName>
    <definedName name="n24nc" localSheetId="5">'[29]lam-moi'!#REF!</definedName>
    <definedName name="n24nc">'[29]lam-moi'!#REF!</definedName>
    <definedName name="n24vl" localSheetId="5">'[29]lam-moi'!#REF!</definedName>
    <definedName name="n24vl">'[29]lam-moi'!#REF!</definedName>
    <definedName name="n2mignc" localSheetId="5">'[29]lam-moi'!#REF!</definedName>
    <definedName name="n2mignc">'[29]lam-moi'!#REF!</definedName>
    <definedName name="n2migvl" localSheetId="5">'[29]lam-moi'!#REF!</definedName>
    <definedName name="n2migvl">'[29]lam-moi'!#REF!</definedName>
    <definedName name="n2min1nc" localSheetId="5">'[29]lam-moi'!#REF!</definedName>
    <definedName name="n2min1nc">'[29]lam-moi'!#REF!</definedName>
    <definedName name="n2min1vl" localSheetId="5">'[29]lam-moi'!#REF!</definedName>
    <definedName name="n2min1vl">'[29]lam-moi'!#REF!</definedName>
    <definedName name="NA" localSheetId="5">#REF!</definedName>
    <definedName name="NA">#REF!</definedName>
    <definedName name="naco" localSheetId="5">#REF!</definedName>
    <definedName name="naco">#REF!</definedName>
    <definedName name="nail" localSheetId="5">#REF!</definedName>
    <definedName name="nail">#REF!</definedName>
    <definedName name="nako">'[62]HB '!$F$119</definedName>
    <definedName name="nako_1" localSheetId="5">[63]HB!#REF!</definedName>
    <definedName name="nako_1">[63]HB!#REF!</definedName>
    <definedName name="Nama_direksi">'[71]Data FORMAL'!$C$7</definedName>
    <definedName name="nama_paket">'[71]Data FORMAL'!$C$4</definedName>
    <definedName name="nama_Pengawas">'[71]Data FORMAL'!$C$9</definedName>
    <definedName name="Nama_ppk">'[71]Data FORMAL'!$C$5</definedName>
    <definedName name="NamaSatker">[151]Valid!$C$2:$C$17</definedName>
    <definedName name="Name" localSheetId="5">#REF!</definedName>
    <definedName name="Name">#REF!</definedName>
    <definedName name="naple34" localSheetId="5">#REF!</definedName>
    <definedName name="naple34">#REF!</definedName>
    <definedName name="natimah" localSheetId="5">#REF!</definedName>
    <definedName name="natimah">#REF!</definedName>
    <definedName name="nc1nc" localSheetId="5">'[29]lam-moi'!#REF!</definedName>
    <definedName name="nc1nc">'[29]lam-moi'!#REF!</definedName>
    <definedName name="nc1p" localSheetId="5">#REF!</definedName>
    <definedName name="nc1p">#REF!</definedName>
    <definedName name="nc1vl" localSheetId="5">'[29]lam-moi'!#REF!</definedName>
    <definedName name="nc1vl">'[29]lam-moi'!#REF!</definedName>
    <definedName name="nc24nc" localSheetId="5">'[29]lam-moi'!#REF!</definedName>
    <definedName name="nc24nc">'[29]lam-moi'!#REF!</definedName>
    <definedName name="nc24vl" localSheetId="5">'[29]lam-moi'!#REF!</definedName>
    <definedName name="nc24vl">'[29]lam-moi'!#REF!</definedName>
    <definedName name="nc3p" localSheetId="5">#REF!</definedName>
    <definedName name="nc3p">#REF!</definedName>
    <definedName name="NCBD100" localSheetId="5">#REF!</definedName>
    <definedName name="NCBD100">#REF!</definedName>
    <definedName name="NCBD200" localSheetId="5">#REF!</definedName>
    <definedName name="NCBD200">#REF!</definedName>
    <definedName name="NCBD250" localSheetId="5">#REF!</definedName>
    <definedName name="NCBD250">#REF!</definedName>
    <definedName name="ncdd" localSheetId="5">'[29]TH XL'!#REF!</definedName>
    <definedName name="ncdd">'[29]TH XL'!#REF!</definedName>
    <definedName name="NCDD2" localSheetId="5">'[29]TH XL'!#REF!</definedName>
    <definedName name="NCDD2">'[29]TH XL'!#REF!</definedName>
    <definedName name="NCHC">[29]TNHCHINH!$J$38</definedName>
    <definedName name="nctr" localSheetId="5">'[29]TH XL'!#REF!</definedName>
    <definedName name="nctr">'[29]TH XL'!#REF!</definedName>
    <definedName name="nctram" localSheetId="5">#REF!</definedName>
    <definedName name="nctram">#REF!</definedName>
    <definedName name="NCVC100" localSheetId="5">#REF!</definedName>
    <definedName name="NCVC100">#REF!</definedName>
    <definedName name="NCVC200" localSheetId="5">#REF!</definedName>
    <definedName name="NCVC200">#REF!</definedName>
    <definedName name="NCVC250" localSheetId="5">#REF!</definedName>
    <definedName name="NCVC250">#REF!</definedName>
    <definedName name="NCVC3P" localSheetId="5">#REF!</definedName>
    <definedName name="NCVC3P">#REF!</definedName>
    <definedName name="neglasari" localSheetId="5">#REF!</definedName>
    <definedName name="neglasari">#REF!</definedName>
    <definedName name="NEOPRENE.PAY" localSheetId="5">#REF!</definedName>
    <definedName name="NEOPRENE.PAY">#REF!</definedName>
    <definedName name="nhn" localSheetId="5">#REF!</definedName>
    <definedName name="nhn">#REF!</definedName>
    <definedName name="nhnnc" localSheetId="5">'[29]lam-moi'!#REF!</definedName>
    <definedName name="nhnnc">'[29]lam-moi'!#REF!</definedName>
    <definedName name="nhnvl" localSheetId="5">'[29]lam-moi'!#REF!</definedName>
    <definedName name="nhnvl">'[29]lam-moi'!#REF!</definedName>
    <definedName name="nig" localSheetId="5">#REF!</definedName>
    <definedName name="nig">#REF!</definedName>
    <definedName name="NIG13p">'[29]TONGKE3p '!$T$295</definedName>
    <definedName name="nig1p" localSheetId="5">#REF!</definedName>
    <definedName name="nig1p">#REF!</definedName>
    <definedName name="nig3p" localSheetId="5">#REF!</definedName>
    <definedName name="nig3p">#REF!</definedName>
    <definedName name="nightnc" localSheetId="5">[29]gtrinh!#REF!</definedName>
    <definedName name="nightnc">[29]gtrinh!#REF!</definedName>
    <definedName name="nightvl" localSheetId="5">[29]gtrinh!#REF!</definedName>
    <definedName name="nightvl">[29]gtrinh!#REF!</definedName>
    <definedName name="nignc1p" localSheetId="5">#REF!</definedName>
    <definedName name="nignc1p">#REF!</definedName>
    <definedName name="nignc3p">'[29]CHITIET VL-NC'!$G$107</definedName>
    <definedName name="nigvl1p" localSheetId="5">#REF!</definedName>
    <definedName name="nigvl1p">#REF!</definedName>
    <definedName name="nigvl3p">'[29]CHITIET VL-NC'!$G$99</definedName>
    <definedName name="nin" localSheetId="5">#REF!</definedName>
    <definedName name="nin">#REF!</definedName>
    <definedName name="nin14nc3p" localSheetId="5">#REF!</definedName>
    <definedName name="nin14nc3p">#REF!</definedName>
    <definedName name="nin14vl3p" localSheetId="5">#REF!</definedName>
    <definedName name="nin14vl3p">#REF!</definedName>
    <definedName name="nin1903p" localSheetId="5">#REF!</definedName>
    <definedName name="nin1903p">#REF!</definedName>
    <definedName name="nin190nc" localSheetId="5">'[29]lam-moi'!#REF!</definedName>
    <definedName name="nin190nc">'[29]lam-moi'!#REF!</definedName>
    <definedName name="nin190nc3p" localSheetId="5">#REF!</definedName>
    <definedName name="nin190nc3p">#REF!</definedName>
    <definedName name="nin190vl" localSheetId="5">'[29]lam-moi'!#REF!</definedName>
    <definedName name="nin190vl">'[29]lam-moi'!#REF!</definedName>
    <definedName name="nin190vl3p" localSheetId="5">#REF!</definedName>
    <definedName name="nin190vl3p">#REF!</definedName>
    <definedName name="nin1pnc" localSheetId="5">'[29]lam-moi'!#REF!</definedName>
    <definedName name="nin1pnc">'[29]lam-moi'!#REF!</definedName>
    <definedName name="nin1pvl" localSheetId="5">'[29]lam-moi'!#REF!</definedName>
    <definedName name="nin1pvl">'[29]lam-moi'!#REF!</definedName>
    <definedName name="nin2903p" localSheetId="5">#REF!</definedName>
    <definedName name="nin2903p">#REF!</definedName>
    <definedName name="nin290nc3p" localSheetId="5">#REF!</definedName>
    <definedName name="nin290nc3p">#REF!</definedName>
    <definedName name="nin290vl3p" localSheetId="5">#REF!</definedName>
    <definedName name="nin290vl3p">#REF!</definedName>
    <definedName name="nin3p" localSheetId="5">#REF!</definedName>
    <definedName name="nin3p">#REF!</definedName>
    <definedName name="nind" localSheetId="5">#REF!</definedName>
    <definedName name="nind">#REF!</definedName>
    <definedName name="nind1p" localSheetId="5">#REF!</definedName>
    <definedName name="nind1p">#REF!</definedName>
    <definedName name="nind3p" localSheetId="5">#REF!</definedName>
    <definedName name="nind3p">#REF!</definedName>
    <definedName name="nindnc" localSheetId="5">'[29]lam-moi'!#REF!</definedName>
    <definedName name="nindnc">'[29]lam-moi'!#REF!</definedName>
    <definedName name="nindnc1p" localSheetId="5">#REF!</definedName>
    <definedName name="nindnc1p">#REF!</definedName>
    <definedName name="nindnc3p" localSheetId="5">#REF!</definedName>
    <definedName name="nindnc3p">#REF!</definedName>
    <definedName name="nindvl" localSheetId="5">'[29]lam-moi'!#REF!</definedName>
    <definedName name="nindvl">'[29]lam-moi'!#REF!</definedName>
    <definedName name="nindvl1p" localSheetId="5">#REF!</definedName>
    <definedName name="nindvl1p">#REF!</definedName>
    <definedName name="nindvl3p" localSheetId="5">#REF!</definedName>
    <definedName name="nindvl3p">#REF!</definedName>
    <definedName name="ning1p" localSheetId="5">#REF!</definedName>
    <definedName name="ning1p">#REF!</definedName>
    <definedName name="ningnc1p" localSheetId="5">#REF!</definedName>
    <definedName name="ningnc1p">#REF!</definedName>
    <definedName name="ningvl1p" localSheetId="5">#REF!</definedName>
    <definedName name="ningvl1p">#REF!</definedName>
    <definedName name="ninnc" localSheetId="5">'[29]lam-moi'!#REF!</definedName>
    <definedName name="ninnc">'[29]lam-moi'!#REF!</definedName>
    <definedName name="ninnc3p" localSheetId="5">#REF!</definedName>
    <definedName name="ninnc3p">#REF!</definedName>
    <definedName name="nint1p" localSheetId="5">#REF!</definedName>
    <definedName name="nint1p">#REF!</definedName>
    <definedName name="nintnc1p" localSheetId="5">#REF!</definedName>
    <definedName name="nintnc1p">#REF!</definedName>
    <definedName name="nintvl1p" localSheetId="5">#REF!</definedName>
    <definedName name="nintvl1p">#REF!</definedName>
    <definedName name="ninvl" localSheetId="5">'[29]lam-moi'!#REF!</definedName>
    <definedName name="ninvl">'[29]lam-moi'!#REF!</definedName>
    <definedName name="ninvl3p" localSheetId="5">#REF!</definedName>
    <definedName name="ninvl3p">#REF!</definedName>
    <definedName name="nip_ppk">'[71]Data FORMAL'!$C$6</definedName>
    <definedName name="NK" localSheetId="5">#REF!</definedName>
    <definedName name="NK">#REF!</definedName>
    <definedName name="nl" localSheetId="5">#REF!</definedName>
    <definedName name="nl">#REF!</definedName>
    <definedName name="NL12nc" localSheetId="5">'[29]#REF'!#REF!</definedName>
    <definedName name="NL12nc">'[29]#REF'!#REF!</definedName>
    <definedName name="NL12vl" localSheetId="5">'[29]#REF'!#REF!</definedName>
    <definedName name="NL12vl">'[29]#REF'!#REF!</definedName>
    <definedName name="nl1p" localSheetId="5">#REF!</definedName>
    <definedName name="nl1p">#REF!</definedName>
    <definedName name="nl3p" localSheetId="5">#REF!</definedName>
    <definedName name="nl3p">#REF!</definedName>
    <definedName name="nlht" localSheetId="5">'[29]THPDMoi  (2)'!#REF!</definedName>
    <definedName name="nlht">'[29]THPDMoi  (2)'!#REF!</definedName>
    <definedName name="nlmtc" localSheetId="5">'[29]t-h HA THE'!#REF!</definedName>
    <definedName name="nlmtc">'[29]t-h HA THE'!#REF!</definedName>
    <definedName name="nlnc" localSheetId="5">'[29]lam-moi'!#REF!</definedName>
    <definedName name="nlnc">'[29]lam-moi'!#REF!</definedName>
    <definedName name="nlnc3p" localSheetId="5">#REF!</definedName>
    <definedName name="nlnc3p">#REF!</definedName>
    <definedName name="nlnc3pha" localSheetId="5">#REF!</definedName>
    <definedName name="nlnc3pha">#REF!</definedName>
    <definedName name="NLTK1p" localSheetId="5">#REF!</definedName>
    <definedName name="NLTK1p">#REF!</definedName>
    <definedName name="nlvl" localSheetId="5">'[29]lam-moi'!#REF!</definedName>
    <definedName name="nlvl">'[29]lam-moi'!#REF!</definedName>
    <definedName name="nlvl1">[29]chitiet!$G$302</definedName>
    <definedName name="nlvl3p" localSheetId="5">#REF!</definedName>
    <definedName name="nlvl3p">#REF!</definedName>
    <definedName name="nn" localSheetId="5">#REF!</definedName>
    <definedName name="nn">#REF!</definedName>
    <definedName name="nn1p" localSheetId="5">#REF!</definedName>
    <definedName name="nn1p">#REF!</definedName>
    <definedName name="nn3p" localSheetId="5">#REF!</definedName>
    <definedName name="nn3p">#REF!</definedName>
    <definedName name="nnnc" localSheetId="5">'[29]lam-moi'!#REF!</definedName>
    <definedName name="nnnc">'[29]lam-moi'!#REF!</definedName>
    <definedName name="nnnc3p" localSheetId="5">#REF!</definedName>
    <definedName name="nnnc3p">#REF!</definedName>
    <definedName name="nnvl" localSheetId="5">'[29]lam-moi'!#REF!</definedName>
    <definedName name="nnvl">'[29]lam-moi'!#REF!</definedName>
    <definedName name="nnvl3p" localSheetId="5">#REF!</definedName>
    <definedName name="nnvl3p">#REF!</definedName>
    <definedName name="no_addendum">'[71]Data FORMAL'!$C$12</definedName>
    <definedName name="No_kontrak">'[71]Data FORMAL'!$C$11</definedName>
    <definedName name="NOIFS" localSheetId="5">#REF!</definedName>
    <definedName name="NOIFS">#REF!</definedName>
    <definedName name="NOIP" localSheetId="5">#REF!</definedName>
    <definedName name="NOIP">#REF!</definedName>
    <definedName name="NOIT" localSheetId="5">#REF!</definedName>
    <definedName name="NOIT">#REF!</definedName>
    <definedName name="nokk" localSheetId="5">[34]bahan!#REF!</definedName>
    <definedName name="nokk">[34]bahan!#REF!</definedName>
    <definedName name="noknat" localSheetId="5">[34]bahan!#REF!</definedName>
    <definedName name="noknat">[34]bahan!#REF!</definedName>
    <definedName name="nokstel" localSheetId="5">#REF!</definedName>
    <definedName name="nokstel">#REF!</definedName>
    <definedName name="nokwr" localSheetId="5">[34]bahan!#REF!</definedName>
    <definedName name="nokwr">[34]bahan!#REF!</definedName>
    <definedName name="NOMFS" localSheetId="5">#REF!</definedName>
    <definedName name="NOMFS">#REF!</definedName>
    <definedName name="NOMP" localSheetId="5">#REF!</definedName>
    <definedName name="NOMP">#REF!</definedName>
    <definedName name="NOMT" localSheetId="5">#REF!</definedName>
    <definedName name="NOMT">#REF!</definedName>
    <definedName name="nor" localSheetId="5">[39]TLP!#REF!</definedName>
    <definedName name="nor">[39]TLP!#REF!</definedName>
    <definedName name="note">[162]MUA!$K$7</definedName>
    <definedName name="NOUM" localSheetId="5">[32]Material!#REF!</definedName>
    <definedName name="NOUM">[32]Material!#REF!</definedName>
    <definedName name="nuoc">[110]gvl!$N$38</definedName>
    <definedName name="nurulfalah" localSheetId="5">#REF!</definedName>
    <definedName name="nurulfalah">#REF!</definedName>
    <definedName name="nurulhuda" localSheetId="5">#REF!</definedName>
    <definedName name="nurulhuda">#REF!</definedName>
    <definedName name="nx" localSheetId="5">'[29]THPDMoi  (2)'!#REF!</definedName>
    <definedName name="nx">'[29]THPDMoi  (2)'!#REF!</definedName>
    <definedName name="nxmtc" localSheetId="5">'[29]t-h HA THE'!#REF!</definedName>
    <definedName name="nxmtc">'[29]t-h HA THE'!#REF!</definedName>
    <definedName name="NYA1C" localSheetId="5">#REF!</definedName>
    <definedName name="NYA1C">#REF!</definedName>
    <definedName name="nyfgby3x6lt" localSheetId="5">#REF!</definedName>
    <definedName name="nyfgby3x6lt">#REF!</definedName>
    <definedName name="nyfgby410" localSheetId="5">#REF!</definedName>
    <definedName name="nyfgby410">#REF!</definedName>
    <definedName name="nyfgby4x6lt" localSheetId="5">#REF!</definedName>
    <definedName name="nyfgby4x6lt">#REF!</definedName>
    <definedName name="nyfgby4x95" localSheetId="5">#REF!</definedName>
    <definedName name="nyfgby4x95">#REF!</definedName>
    <definedName name="nyfgby5x6lt" localSheetId="5">#REF!</definedName>
    <definedName name="nyfgby5x6lt">#REF!</definedName>
    <definedName name="NYM2C" localSheetId="5">#REF!</definedName>
    <definedName name="NYM2C">#REF!</definedName>
    <definedName name="nym32.5" localSheetId="5">#REF!</definedName>
    <definedName name="nym32.5">#REF!</definedName>
    <definedName name="nym3x2.5flt" localSheetId="5">#REF!</definedName>
    <definedName name="nym3x2.5flt">#REF!</definedName>
    <definedName name="nym42.5" localSheetId="5">#REF!</definedName>
    <definedName name="nym42.5">#REF!</definedName>
    <definedName name="nymhy" localSheetId="5">#REF!</definedName>
    <definedName name="nymhy">#REF!</definedName>
    <definedName name="nyy11x1x500" localSheetId="5">#REF!</definedName>
    <definedName name="nyy11x1x500">#REF!</definedName>
    <definedName name="nyy14x1x500" localSheetId="5">#REF!</definedName>
    <definedName name="nyy14x1x500">#REF!</definedName>
    <definedName name="nyy16x1x500" localSheetId="5">#REF!</definedName>
    <definedName name="nyy16x1x500">#REF!</definedName>
    <definedName name="nyy18x1x500" localSheetId="5">#REF!</definedName>
    <definedName name="nyy18x1x500">#REF!</definedName>
    <definedName name="nyy21x1x500" localSheetId="5">#REF!</definedName>
    <definedName name="nyy21x1x500">#REF!</definedName>
    <definedName name="nyy2415070" localSheetId="5">#REF!</definedName>
    <definedName name="nyy2415070">#REF!</definedName>
    <definedName name="nyy25x1x500" localSheetId="5">#REF!</definedName>
    <definedName name="nyy25x1x500">#REF!</definedName>
    <definedName name="nyy2x4x16" localSheetId="5">#REF!</definedName>
    <definedName name="nyy2x4x16">#REF!</definedName>
    <definedName name="nyy32.5" localSheetId="5">#REF!</definedName>
    <definedName name="nyy32.5">#REF!</definedName>
    <definedName name="nyy3x6" localSheetId="5">#REF!</definedName>
    <definedName name="nyy3x6">#REF!</definedName>
    <definedName name="nyy42.5" localSheetId="5">#REF!</definedName>
    <definedName name="nyy42.5">#REF!</definedName>
    <definedName name="nyy42115070" localSheetId="5">#REF!</definedName>
    <definedName name="nyy42115070">#REF!</definedName>
    <definedName name="nyy4212470" localSheetId="5">#REF!</definedName>
    <definedName name="nyy4212470">#REF!</definedName>
    <definedName name="nyy4x10" localSheetId="5">#REF!</definedName>
    <definedName name="nyy4x10">#REF!</definedName>
    <definedName name="nyy4x120" localSheetId="5">#REF!</definedName>
    <definedName name="nyy4x120">#REF!</definedName>
    <definedName name="nyy4x16" localSheetId="5">#REF!</definedName>
    <definedName name="nyy4x16">#REF!</definedName>
    <definedName name="nyy4x185" localSheetId="5">#REF!</definedName>
    <definedName name="nyy4x185">#REF!</definedName>
    <definedName name="nyy4x1x300" localSheetId="5">#REF!</definedName>
    <definedName name="nyy4x1x300">#REF!</definedName>
    <definedName name="nyy4x1x400" localSheetId="5">#REF!</definedName>
    <definedName name="nyy4x1x400">#REF!</definedName>
    <definedName name="nyy4x1x500" localSheetId="5">#REF!</definedName>
    <definedName name="nyy4x1x500">#REF!</definedName>
    <definedName name="nyy4x25" localSheetId="5">#REF!</definedName>
    <definedName name="nyy4x25">#REF!</definedName>
    <definedName name="nyy4x50" localSheetId="5">#REF!</definedName>
    <definedName name="nyy4x50">#REF!</definedName>
    <definedName name="nyy4x70" localSheetId="5">#REF!</definedName>
    <definedName name="nyy4x70">#REF!</definedName>
    <definedName name="nyy4x95" localSheetId="5">#REF!</definedName>
    <definedName name="nyy4x95">#REF!</definedName>
    <definedName name="nyy5x4" localSheetId="5">#REF!</definedName>
    <definedName name="nyy5x4">#REF!</definedName>
    <definedName name="nyy5x6" localSheetId="5">#REF!</definedName>
    <definedName name="nyy5x6">#REF!</definedName>
    <definedName name="nyy7x1x300" localSheetId="5">#REF!</definedName>
    <definedName name="nyy7x1x300">#REF!</definedName>
    <definedName name="nyy7x1x500" localSheetId="5">#REF!</definedName>
    <definedName name="nyy7x1x500">#REF!</definedName>
    <definedName name="obeam1" localSheetId="5">#REF!</definedName>
    <definedName name="obeam1">#REF!</definedName>
    <definedName name="obeam10" localSheetId="5">#REF!</definedName>
    <definedName name="obeam10">#REF!</definedName>
    <definedName name="obeam11" localSheetId="5">#REF!</definedName>
    <definedName name="obeam11">#REF!</definedName>
    <definedName name="obeam12" localSheetId="5">#REF!</definedName>
    <definedName name="obeam12">#REF!</definedName>
    <definedName name="obeam13" localSheetId="5">#REF!</definedName>
    <definedName name="obeam13">#REF!</definedName>
    <definedName name="obeam14" localSheetId="5">#REF!</definedName>
    <definedName name="obeam14">#REF!</definedName>
    <definedName name="obeam15" localSheetId="5">#REF!</definedName>
    <definedName name="obeam15">#REF!</definedName>
    <definedName name="obeam2" localSheetId="5">#REF!</definedName>
    <definedName name="obeam2">#REF!</definedName>
    <definedName name="obeam3" localSheetId="5">#REF!</definedName>
    <definedName name="obeam3">#REF!</definedName>
    <definedName name="obeam4" localSheetId="5">#REF!</definedName>
    <definedName name="obeam4">#REF!</definedName>
    <definedName name="obeam5" localSheetId="5">#REF!</definedName>
    <definedName name="obeam5">#REF!</definedName>
    <definedName name="obeam6" localSheetId="5">#REF!</definedName>
    <definedName name="obeam6">#REF!</definedName>
    <definedName name="obeam7" localSheetId="5">#REF!</definedName>
    <definedName name="obeam7">#REF!</definedName>
    <definedName name="obeam8" localSheetId="5">#REF!</definedName>
    <definedName name="obeam8">#REF!</definedName>
    <definedName name="obeam9" localSheetId="5">#REF!</definedName>
    <definedName name="obeam9">#REF!</definedName>
    <definedName name="ocol1" localSheetId="5">#REF!</definedName>
    <definedName name="ocol1">#REF!</definedName>
    <definedName name="ocol10" localSheetId="5">#REF!</definedName>
    <definedName name="ocol10">#REF!</definedName>
    <definedName name="ocol11" localSheetId="5">#REF!</definedName>
    <definedName name="ocol11">#REF!</definedName>
    <definedName name="ocol12" localSheetId="5">#REF!</definedName>
    <definedName name="ocol12">#REF!</definedName>
    <definedName name="ocol13" localSheetId="5">#REF!</definedName>
    <definedName name="ocol13">#REF!</definedName>
    <definedName name="ocol14" localSheetId="5">#REF!</definedName>
    <definedName name="ocol14">#REF!</definedName>
    <definedName name="ocol15" localSheetId="5">#REF!</definedName>
    <definedName name="ocol15">#REF!</definedName>
    <definedName name="ocol2" localSheetId="5">#REF!</definedName>
    <definedName name="ocol2">#REF!</definedName>
    <definedName name="ocol3" localSheetId="5">#REF!</definedName>
    <definedName name="ocol3">#REF!</definedName>
    <definedName name="ocol4" localSheetId="5">#REF!</definedName>
    <definedName name="ocol4">#REF!</definedName>
    <definedName name="ocol5" localSheetId="5">#REF!</definedName>
    <definedName name="ocol5">#REF!</definedName>
    <definedName name="ocol6" localSheetId="5">#REF!</definedName>
    <definedName name="ocol6">#REF!</definedName>
    <definedName name="ocol7" localSheetId="5">#REF!</definedName>
    <definedName name="ocol7">#REF!</definedName>
    <definedName name="ocol8" localSheetId="5">#REF!</definedName>
    <definedName name="ocol8">#REF!</definedName>
    <definedName name="ocol9" localSheetId="5">#REF!</definedName>
    <definedName name="ocol9">#REF!</definedName>
    <definedName name="OFFICE_SUPPLY" localSheetId="5">#REF!</definedName>
    <definedName name="OFFICE_SUPPLY">#REF!</definedName>
    <definedName name="ofoot1" localSheetId="5">#REF!</definedName>
    <definedName name="ofoot1">#REF!</definedName>
    <definedName name="ofoot10" localSheetId="5">#REF!</definedName>
    <definedName name="ofoot10">#REF!</definedName>
    <definedName name="ofoot2" localSheetId="5">#REF!</definedName>
    <definedName name="ofoot2">#REF!</definedName>
    <definedName name="ofoot3" localSheetId="5">#REF!</definedName>
    <definedName name="ofoot3">#REF!</definedName>
    <definedName name="ofoot4" localSheetId="5">#REF!</definedName>
    <definedName name="ofoot4">#REF!</definedName>
    <definedName name="ofoot5" localSheetId="5">#REF!</definedName>
    <definedName name="ofoot5">#REF!</definedName>
    <definedName name="ofoot6" localSheetId="5">#REF!</definedName>
    <definedName name="ofoot6">#REF!</definedName>
    <definedName name="ofoot7" localSheetId="5">#REF!</definedName>
    <definedName name="ofoot7">#REF!</definedName>
    <definedName name="ofoot8" localSheetId="5">#REF!</definedName>
    <definedName name="ofoot8">#REF!</definedName>
    <definedName name="ofoot9" localSheetId="5">#REF!</definedName>
    <definedName name="ofoot9">#REF!</definedName>
    <definedName name="OIL___FUEL" localSheetId="5">#REF!</definedName>
    <definedName name="OIL___FUEL">#REF!</definedName>
    <definedName name="oksand" localSheetId="5">#REF!</definedName>
    <definedName name="oksand">#REF!</definedName>
    <definedName name="OPERATING_EQUIPMENT" localSheetId="5">#REF!</definedName>
    <definedName name="OPERATING_EQUIPMENT">#REF!</definedName>
    <definedName name="OPERATION_COST" localSheetId="5">#REF!</definedName>
    <definedName name="OPERATION_COST">#REF!</definedName>
    <definedName name="operator">[83]UPAH!$H$18</definedName>
    <definedName name="OPERATOR_ALAT_BESAR" localSheetId="5">#REF!</definedName>
    <definedName name="OPERATOR_ALAT_BESAR">#REF!</definedName>
    <definedName name="OPR" localSheetId="5">#REF!</definedName>
    <definedName name="OPR">#REF!</definedName>
    <definedName name="oprpt1" localSheetId="5">#REF!</definedName>
    <definedName name="oprpt1">#REF!</definedName>
    <definedName name="oprpt10" localSheetId="5">#REF!</definedName>
    <definedName name="oprpt10">#REF!</definedName>
    <definedName name="oprpt2" localSheetId="5">#REF!</definedName>
    <definedName name="oprpt2">#REF!</definedName>
    <definedName name="oprpt3" localSheetId="5">#REF!</definedName>
    <definedName name="oprpt3">#REF!</definedName>
    <definedName name="oprpt4" localSheetId="5">#REF!</definedName>
    <definedName name="oprpt4">#REF!</definedName>
    <definedName name="oprpt5" localSheetId="5">#REF!</definedName>
    <definedName name="oprpt5">#REF!</definedName>
    <definedName name="oprpt6" localSheetId="5">#REF!</definedName>
    <definedName name="oprpt6">#REF!</definedName>
    <definedName name="oprpt7" localSheetId="5">#REF!</definedName>
    <definedName name="oprpt7">#REF!</definedName>
    <definedName name="oprpt8" localSheetId="5">#REF!</definedName>
    <definedName name="oprpt8">#REF!</definedName>
    <definedName name="oprpt9" localSheetId="5">#REF!</definedName>
    <definedName name="oprpt9">#REF!</definedName>
    <definedName name="OrderTable" localSheetId="5" hidden="1">#REF!</definedName>
    <definedName name="OrderTable" hidden="1">#REF!</definedName>
    <definedName name="ornamenpuncak">'[76]Harga Satuan'!$G$72</definedName>
    <definedName name="osc" localSheetId="5">'[29]THPDMoi  (2)'!#REF!</definedName>
    <definedName name="osc">'[29]THPDMoi  (2)'!#REF!</definedName>
    <definedName name="oslab1" localSheetId="5">#REF!</definedName>
    <definedName name="oslab1">#REF!</definedName>
    <definedName name="oslab10" localSheetId="5">#REF!</definedName>
    <definedName name="oslab10">#REF!</definedName>
    <definedName name="oslab11" localSheetId="5">#REF!</definedName>
    <definedName name="oslab11">#REF!</definedName>
    <definedName name="oslab12" localSheetId="5">#REF!</definedName>
    <definedName name="oslab12">#REF!</definedName>
    <definedName name="oslab13" localSheetId="5">#REF!</definedName>
    <definedName name="oslab13">#REF!</definedName>
    <definedName name="oslab14" localSheetId="5">#REF!</definedName>
    <definedName name="oslab14">#REF!</definedName>
    <definedName name="oslab15" localSheetId="5">#REF!</definedName>
    <definedName name="oslab15">#REF!</definedName>
    <definedName name="oslab2" localSheetId="5">#REF!</definedName>
    <definedName name="oslab2">#REF!</definedName>
    <definedName name="oslab3" localSheetId="5">#REF!</definedName>
    <definedName name="oslab3">#REF!</definedName>
    <definedName name="oslab4" localSheetId="5">#REF!</definedName>
    <definedName name="oslab4">#REF!</definedName>
    <definedName name="oslab5" localSheetId="5">#REF!</definedName>
    <definedName name="oslab5">#REF!</definedName>
    <definedName name="oslab6" localSheetId="5">#REF!</definedName>
    <definedName name="oslab6">#REF!</definedName>
    <definedName name="oslab7" localSheetId="5">#REF!</definedName>
    <definedName name="oslab7">#REF!</definedName>
    <definedName name="oslab8" localSheetId="5">#REF!</definedName>
    <definedName name="oslab8">#REF!</definedName>
    <definedName name="oslab9" localSheetId="5">#REF!</definedName>
    <definedName name="oslab9">#REF!</definedName>
    <definedName name="ot" localSheetId="5">#REF!</definedName>
    <definedName name="ot">#REF!</definedName>
    <definedName name="OUT" localSheetId="5">#REF!</definedName>
    <definedName name="OUT">#REF!</definedName>
    <definedName name="outv" localSheetId="5">#REF!</definedName>
    <definedName name="outv">#REF!</definedName>
    <definedName name="outvl" localSheetId="5">#REF!</definedName>
    <definedName name="outvl">#REF!</definedName>
    <definedName name="overpal" localSheetId="5">#REF!</definedName>
    <definedName name="overpal">#REF!</definedName>
    <definedName name="overtime" localSheetId="5">#REF!</definedName>
    <definedName name="overtime">#REF!</definedName>
    <definedName name="owall1" localSheetId="5">#REF!</definedName>
    <definedName name="owall1">#REF!</definedName>
    <definedName name="owall10" localSheetId="5">#REF!</definedName>
    <definedName name="owall10">#REF!</definedName>
    <definedName name="owall2" localSheetId="5">#REF!</definedName>
    <definedName name="owall2">#REF!</definedName>
    <definedName name="owall3" localSheetId="5">#REF!</definedName>
    <definedName name="owall3">#REF!</definedName>
    <definedName name="owall4" localSheetId="5">#REF!</definedName>
    <definedName name="owall4">#REF!</definedName>
    <definedName name="owall5" localSheetId="5">#REF!</definedName>
    <definedName name="owall5">#REF!</definedName>
    <definedName name="owall6" localSheetId="5">#REF!</definedName>
    <definedName name="owall6">#REF!</definedName>
    <definedName name="owall7" localSheetId="5">#REF!</definedName>
    <definedName name="owall7">#REF!</definedName>
    <definedName name="owall8" localSheetId="5">#REF!</definedName>
    <definedName name="owall8">#REF!</definedName>
    <definedName name="owall9" localSheetId="5">#REF!</definedName>
    <definedName name="owall9">#REF!</definedName>
    <definedName name="OWARI" localSheetId="5">#REF!</definedName>
    <definedName name="OWARI">#REF!</definedName>
    <definedName name="owell" localSheetId="5">#REF!</definedName>
    <definedName name="owell">#REF!</definedName>
    <definedName name="Oxigen" localSheetId="5">'[61]harga lama'!#REF!</definedName>
    <definedName name="Oxigen">'[61]harga lama'!#REF!</definedName>
    <definedName name="oxygen" localSheetId="5">'[61]harga lama'!#REF!</definedName>
    <definedName name="oxygen">'[61]harga lama'!#REF!</definedName>
    <definedName name="p" localSheetId="5">#REF!</definedName>
    <definedName name="p">#REF!</definedName>
    <definedName name="P.BEND11.25S100">[11]DAF.HRG!$Y$34</definedName>
    <definedName name="P.BEND11.25S50">[11]DAF.HRG!$Y$36</definedName>
    <definedName name="P.BEND11.25S75">[11]DAF.HRG!$Y$35</definedName>
    <definedName name="P.BEND22.5S50">[11]DAF.HRG!$Y$31</definedName>
    <definedName name="P.BEND22.5S75">[11]DAF.HRG!$Y$30</definedName>
    <definedName name="P.BEND45AF200">[11]DAF.HRG!$Y$76</definedName>
    <definedName name="P.BEND90AF100">[11]DAF.HRG!$Y$74</definedName>
    <definedName name="P.BEND90AF200">[11]DAF.HRG!$Y$73</definedName>
    <definedName name="P.BEND90AF75">[11]DAF.HRG!$Y$75</definedName>
    <definedName name="P.BEND90S100">[11]DAF.HRG!$Y$22</definedName>
    <definedName name="P.BEND90S50">[11]DAF.HRG!$Y$24</definedName>
    <definedName name="P.BEND90S75">[11]DAF.HRG!$Y$23</definedName>
    <definedName name="P.FLAS100">[11]DAF.HRG!$Y$87</definedName>
    <definedName name="P.FLAS200">[11]DAF.HRG!$Y$86</definedName>
    <definedName name="P.FLAS75">[11]DAF.HRG!$Y$88</definedName>
    <definedName name="P.FSOCKET100">[11]DAF.HRG!$Y$40</definedName>
    <definedName name="P.FSOCKET200">[11]DAF.HRG!$Y$39</definedName>
    <definedName name="P.GIBOULT200">[11]DAF.HRG!$Y$90</definedName>
    <definedName name="P.SPIGOT200">[11]DAF.HRG!$Y$44</definedName>
    <definedName name="P.TEEAF100">[11]DAF.HRG!$Y$60</definedName>
    <definedName name="P.TEEAF200">[11]DAF.HRG!$Y$58</definedName>
    <definedName name="P.TEEAF75">[11]DAF.HRG!$Y$59</definedName>
    <definedName name="P_10" localSheetId="5">#REF!</definedName>
    <definedName name="P_10">#REF!</definedName>
    <definedName name="P_12" localSheetId="5">#REF!</definedName>
    <definedName name="P_12">#REF!</definedName>
    <definedName name="P_9" localSheetId="5">[163]REKAP_VOLUME!#REF!</definedName>
    <definedName name="P_9">[163]REKAP_VOLUME!#REF!</definedName>
    <definedName name="p_d" localSheetId="5">#REF!</definedName>
    <definedName name="p_d">#REF!</definedName>
    <definedName name="p_d1" localSheetId="5">#REF!</definedName>
    <definedName name="p_d1">#REF!</definedName>
    <definedName name="p1ti50" localSheetId="5">#REF!</definedName>
    <definedName name="p1ti50">#REF!</definedName>
    <definedName name="p1ti60" localSheetId="5">#REF!</definedName>
    <definedName name="p1ti60">#REF!</definedName>
    <definedName name="p1ti70" localSheetId="5">#REF!</definedName>
    <definedName name="p1ti70">#REF!</definedName>
    <definedName name="p1ti80" localSheetId="5">#REF!</definedName>
    <definedName name="p1ti80">#REF!</definedName>
    <definedName name="p1tif50" localSheetId="5">#REF!</definedName>
    <definedName name="p1tif50">#REF!</definedName>
    <definedName name="p2ti50" localSheetId="5">#REF!</definedName>
    <definedName name="p2ti50">#REF!</definedName>
    <definedName name="p2ti60" localSheetId="5">#REF!</definedName>
    <definedName name="p2ti60">#REF!</definedName>
    <definedName name="p2ti70" localSheetId="5">#REF!</definedName>
    <definedName name="p2ti70">#REF!</definedName>
    <definedName name="p2ti80" localSheetId="5">#REF!</definedName>
    <definedName name="p2ti80">#REF!</definedName>
    <definedName name="p2tif50" localSheetId="5">#REF!</definedName>
    <definedName name="p2tif50">#REF!</definedName>
    <definedName name="p3al50" localSheetId="5">#REF!</definedName>
    <definedName name="p3al50">#REF!</definedName>
    <definedName name="p3al60" localSheetId="5">#REF!</definedName>
    <definedName name="p3al60">#REF!</definedName>
    <definedName name="p3al70" localSheetId="5">#REF!</definedName>
    <definedName name="p3al70">#REF!</definedName>
    <definedName name="p3al80" localSheetId="5">#REF!</definedName>
    <definedName name="p3al80">#REF!</definedName>
    <definedName name="p3ati50" localSheetId="5">#REF!</definedName>
    <definedName name="p3ati50">#REF!</definedName>
    <definedName name="p3ati60" localSheetId="5">#REF!</definedName>
    <definedName name="p3ati60">#REF!</definedName>
    <definedName name="p3atif50" localSheetId="5">#REF!</definedName>
    <definedName name="p3atif50">#REF!</definedName>
    <definedName name="p3atifr50" localSheetId="5">#REF!</definedName>
    <definedName name="p3atifr50">#REF!</definedName>
    <definedName name="p3atifr60" localSheetId="5">#REF!</definedName>
    <definedName name="p3atifr60">#REF!</definedName>
    <definedName name="p3ti50" localSheetId="5">#REF!</definedName>
    <definedName name="p3ti50">#REF!</definedName>
    <definedName name="p3ti60" localSheetId="5">#REF!</definedName>
    <definedName name="p3ti60">#REF!</definedName>
    <definedName name="p3ti70" localSheetId="5">#REF!</definedName>
    <definedName name="p3ti70">#REF!</definedName>
    <definedName name="p3ti80" localSheetId="5">#REF!</definedName>
    <definedName name="p3ti80">#REF!</definedName>
    <definedName name="p3tif50" localSheetId="5">#REF!</definedName>
    <definedName name="p3tif50">#REF!</definedName>
    <definedName name="pa" localSheetId="5">#REF!</definedName>
    <definedName name="pa">#REF!</definedName>
    <definedName name="PABE">[103]Material!$F$11</definedName>
    <definedName name="pabf100" localSheetId="5">#REF!</definedName>
    <definedName name="pabf100">#REF!</definedName>
    <definedName name="pabf125" localSheetId="5">#REF!</definedName>
    <definedName name="pabf125">#REF!</definedName>
    <definedName name="pabf150" localSheetId="5">#REF!</definedName>
    <definedName name="pabf150">#REF!</definedName>
    <definedName name="pabf4" localSheetId="5">#REF!</definedName>
    <definedName name="pabf4">#REF!</definedName>
    <definedName name="pabf6" localSheetId="5">#REF!</definedName>
    <definedName name="pabf6">#REF!</definedName>
    <definedName name="pabf65" localSheetId="5">#REF!</definedName>
    <definedName name="pabf65">#REF!</definedName>
    <definedName name="pabf80" localSheetId="5">#REF!</definedName>
    <definedName name="pabf80">#REF!</definedName>
    <definedName name="PABL_1" localSheetId="5">[32]Material!#REF!</definedName>
    <definedName name="PABL_1">[32]Material!#REF!</definedName>
    <definedName name="PABL_2" localSheetId="5">[32]Material!#REF!</definedName>
    <definedName name="PABL_2">[32]Material!#REF!</definedName>
    <definedName name="PABL_3" localSheetId="5">[48]Material!#REF!</definedName>
    <definedName name="PABL_3">[48]Material!#REF!</definedName>
    <definedName name="pabl2a" localSheetId="5">[148]Material!#REF!</definedName>
    <definedName name="pabl2a">[148]Material!#REF!</definedName>
    <definedName name="pabl2a1" localSheetId="5">[43]Material!#REF!</definedName>
    <definedName name="pabl2a1">[43]Material!#REF!</definedName>
    <definedName name="pabx" localSheetId="5">'[127]rab me (by owner) '!#REF!</definedName>
    <definedName name="pabx">'[127]rab me (by owner) '!#REF!</definedName>
    <definedName name="PAC0Q2" localSheetId="5">#REF!</definedName>
    <definedName name="PAC0Q2">#REF!</definedName>
    <definedName name="pagar" localSheetId="5">[34]satuan!#REF!</definedName>
    <definedName name="pagar">[34]satuan!#REF!</definedName>
    <definedName name="pagarbrc" localSheetId="5">#REF!</definedName>
    <definedName name="pagarbrc">#REF!</definedName>
    <definedName name="PAIN" localSheetId="5">#REF!</definedName>
    <definedName name="PAIN">#REF!</definedName>
    <definedName name="PAKET" localSheetId="5">#REF!</definedName>
    <definedName name="PAKET">#REF!</definedName>
    <definedName name="pakf100" localSheetId="5">#REF!</definedName>
    <definedName name="pakf100">#REF!</definedName>
    <definedName name="pakf150" localSheetId="5">#REF!</definedName>
    <definedName name="pakf150">#REF!</definedName>
    <definedName name="pakf80" localSheetId="5">#REF!</definedName>
    <definedName name="pakf80">#REF!</definedName>
    <definedName name="paku" localSheetId="5">#REF!</definedName>
    <definedName name="paku">#REF!</definedName>
    <definedName name="Paku__2_s_d_5_cm">[21]BAHAN!$E$64</definedName>
    <definedName name="Paku__4_s_d_7_cm">[21]BAHAN!$E$65</definedName>
    <definedName name="paku_1" localSheetId="5">[63]HB!#REF!</definedName>
    <definedName name="paku_1">[63]HB!#REF!</definedName>
    <definedName name="Paku_uk._8_s_d_12_cm">[21]BAHAN!$E$66</definedName>
    <definedName name="paku1" localSheetId="5">#REF!</definedName>
    <definedName name="paku1">#REF!</definedName>
    <definedName name="paku2" localSheetId="5">#REF!</definedName>
    <definedName name="paku2">#REF!</definedName>
    <definedName name="pakuasb" localSheetId="5">#REF!</definedName>
    <definedName name="pakuasb">#REF!</definedName>
    <definedName name="pakuasb_1" localSheetId="5">[63]HB!#REF!</definedName>
    <definedName name="pakuasb_1">[63]HB!#REF!</definedName>
    <definedName name="pakuonduline" localSheetId="5">'[61]harga lama'!#REF!</definedName>
    <definedName name="pakuonduline">'[61]harga lama'!#REF!</definedName>
    <definedName name="palm">'[40]HB '!$F$183</definedName>
    <definedName name="palm_1" localSheetId="5">[63]HB!#REF!</definedName>
    <definedName name="palm_1">[63]HB!#REF!</definedName>
    <definedName name="PAN" localSheetId="5">#REF!</definedName>
    <definedName name="PAN">#REF!</definedName>
    <definedName name="panah">"AutoShape 2"</definedName>
    <definedName name="pancang" localSheetId="5">#REF!</definedName>
    <definedName name="pancang">#REF!</definedName>
    <definedName name="panel" localSheetId="5">#REF!</definedName>
    <definedName name="panel">#REF!</definedName>
    <definedName name="panelmcb" localSheetId="5">'[82]HB '!#REF!</definedName>
    <definedName name="panelmcb">'[82]HB '!#REF!</definedName>
    <definedName name="panelmcb_1" localSheetId="5">[63]HB!#REF!</definedName>
    <definedName name="panelmcb_1">[63]HB!#REF!</definedName>
    <definedName name="PAPA">[103]Material!$F$12</definedName>
    <definedName name="PARTISI" localSheetId="5">#REF!</definedName>
    <definedName name="PARTISI">#REF!</definedName>
    <definedName name="pas">#N/A</definedName>
    <definedName name="PAS.GATE100">[11]DAF.HRG!$Y$81</definedName>
    <definedName name="PAS.GATE200">[11]DAF.HRG!$Y$80</definedName>
    <definedName name="PAS.GATE75">[11]DAF.HRG!$Y$82</definedName>
    <definedName name="PAS.GI100">[11]DAF.HRG!$Y$54</definedName>
    <definedName name="PAS.GI200">[11]DAF.HRG!$Y$52</definedName>
    <definedName name="PAS.GI50">[11]DAF.HRG!$Y$56</definedName>
    <definedName name="PAS.GI75">[11]DAF.HRG!$Y$55</definedName>
    <definedName name="PAS.PVC100">[11]DAF.HRG!$Y$17</definedName>
    <definedName name="PAS.PVC200">[11]DAF.HRG!$Y$15</definedName>
    <definedName name="PAS.STREETB">[11]DAF.HRG!$Y$96</definedName>
    <definedName name="PASIR" localSheetId="5">[89]Bhn!#REF!</definedName>
    <definedName name="PASIR">[89]Bhn!#REF!</definedName>
    <definedName name="Pasir_beton_I_Galunggung">[21]BAHAN!$E$17</definedName>
    <definedName name="Pasir_urug">[22]BAHAN!$E$14</definedName>
    <definedName name="pasirurug" localSheetId="25">#REF!</definedName>
    <definedName name="pasirurug" localSheetId="24">#REF!</definedName>
    <definedName name="pasirurug" localSheetId="23">#REF!</definedName>
    <definedName name="pasirurug" localSheetId="22">#REF!</definedName>
    <definedName name="pasirurug" localSheetId="21">#REF!</definedName>
    <definedName name="pasirurug" localSheetId="20">#REF!</definedName>
    <definedName name="pasirurug" localSheetId="19">#REF!</definedName>
    <definedName name="pasirurug" localSheetId="18">#REF!</definedName>
    <definedName name="pasirurug" localSheetId="17">#REF!</definedName>
    <definedName name="PASIRURUG" localSheetId="5">[89]Bhn!#REF!</definedName>
    <definedName name="pasirurug" localSheetId="13">#REF!</definedName>
    <definedName name="pasirurug" localSheetId="14">#REF!</definedName>
    <definedName name="PASIRURUG">[89]Bhn!#REF!</definedName>
    <definedName name="PAUR">[103]Material!$F$13</definedName>
    <definedName name="pavabu6" localSheetId="5">#REF!</definedName>
    <definedName name="pavabu6">#REF!</definedName>
    <definedName name="pavabu8" localSheetId="5">#REF!</definedName>
    <definedName name="pavabu8">#REF!</definedName>
    <definedName name="pavblock6" localSheetId="5">#REF!</definedName>
    <definedName name="pavblock6">#REF!</definedName>
    <definedName name="pavblock8" localSheetId="5">#REF!</definedName>
    <definedName name="pavblock8">#REF!</definedName>
    <definedName name="Paving_Block">[21]BAHAN!$E$134</definedName>
    <definedName name="payung" localSheetId="5">#REF!</definedName>
    <definedName name="payung">#REF!</definedName>
    <definedName name="PB" localSheetId="5">#REF!</definedName>
    <definedName name="PB">#REF!</definedName>
    <definedName name="PB_BAK" localSheetId="5">#REF!</definedName>
    <definedName name="PB_BAK">#REF!</definedName>
    <definedName name="PB_CO" localSheetId="5">#REF!</definedName>
    <definedName name="PB_CO">#REF!</definedName>
    <definedName name="PB_GIP" localSheetId="5">#REF!</definedName>
    <definedName name="PB_GIP">#REF!</definedName>
    <definedName name="PB_METER" localSheetId="5">#REF!</definedName>
    <definedName name="PB_METER">#REF!</definedName>
    <definedName name="PB_POMPA" localSheetId="5">#REF!</definedName>
    <definedName name="PB_POMPA">#REF!</definedName>
    <definedName name="PB_PVC" localSheetId="5">#REF!</definedName>
    <definedName name="PB_PVC">#REF!</definedName>
    <definedName name="PB_RD" localSheetId="5">#REF!</definedName>
    <definedName name="PB_RD">#REF!</definedName>
    <definedName name="PB_VCHECK" localSheetId="5">#REF!</definedName>
    <definedName name="PB_VCHECK">#REF!</definedName>
    <definedName name="PB_VENT" localSheetId="5">#REF!</definedName>
    <definedName name="PB_VENT">#REF!</definedName>
    <definedName name="PB_VFLEX" localSheetId="5">#REF!</definedName>
    <definedName name="PB_VFLEX">#REF!</definedName>
    <definedName name="PB_VFOOT" localSheetId="5">#REF!</definedName>
    <definedName name="PB_VFOOT">#REF!</definedName>
    <definedName name="PB_VGATE" localSheetId="5">#REF!</definedName>
    <definedName name="PB_VGATE">#REF!</definedName>
    <definedName name="PB_VSTRAINER" localSheetId="5">#REF!</definedName>
    <definedName name="PB_VSTRAINER">#REF!</definedName>
    <definedName name="pb6abu" localSheetId="5">'[40]HB '!#REF!</definedName>
    <definedName name="pb6abu">'[40]HB '!#REF!</definedName>
    <definedName name="pb6abu_1" localSheetId="5">[63]HB!#REF!</definedName>
    <definedName name="pb6abu_1">[63]HB!#REF!</definedName>
    <definedName name="pb6abu3" localSheetId="5">'[82]HB '!#REF!</definedName>
    <definedName name="pb6abu3">'[82]HB '!#REF!</definedName>
    <definedName name="pb6abu3_1" localSheetId="5">[63]HB!#REF!</definedName>
    <definedName name="pb6abu3_1">[63]HB!#REF!</definedName>
    <definedName name="pb6merah" localSheetId="5">'[40]HB '!#REF!</definedName>
    <definedName name="pb6merah">'[40]HB '!#REF!</definedName>
    <definedName name="pb6merah_1" localSheetId="5">[63]HB!#REF!</definedName>
    <definedName name="pb6merah_1">[63]HB!#REF!</definedName>
    <definedName name="pb8abu" localSheetId="5">#REF!</definedName>
    <definedName name="pb8abu">#REF!</definedName>
    <definedName name="pb8abu_1" localSheetId="5">[63]HB!#REF!</definedName>
    <definedName name="pb8abu_1">[63]HB!#REF!</definedName>
    <definedName name="pb8merah" localSheetId="5">'[40]HB '!#REF!</definedName>
    <definedName name="pb8merah">'[40]HB '!#REF!</definedName>
    <definedName name="pb8merah_1" localSheetId="5">[63]HB!#REF!</definedName>
    <definedName name="pb8merah_1">[63]HB!#REF!</definedName>
    <definedName name="pbsf100" localSheetId="5">#REF!</definedName>
    <definedName name="pbsf100">#REF!</definedName>
    <definedName name="pbsf150" localSheetId="5">#REF!</definedName>
    <definedName name="pbsf150">#REF!</definedName>
    <definedName name="pbsf65" localSheetId="5">#REF!</definedName>
    <definedName name="pbsf65">#REF!</definedName>
    <definedName name="pbsf80" localSheetId="5">#REF!</definedName>
    <definedName name="pbsf80">#REF!</definedName>
    <definedName name="pc" localSheetId="5">#REF!</definedName>
    <definedName name="pc">#REF!</definedName>
    <definedName name="PCGR">[103]Material!$F$30</definedName>
    <definedName name="Pcoat">[33]analisa!$G$1226</definedName>
    <definedName name="pcputih" localSheetId="5">[34]analisa!#REF!</definedName>
    <definedName name="pcputih">[34]analisa!#REF!</definedName>
    <definedName name="pcwrn" localSheetId="5">[34]analisa!#REF!</definedName>
    <definedName name="pcwrn">[34]analisa!#REF!</definedName>
    <definedName name="PD" localSheetId="5">#REF!</definedName>
    <definedName name="PD">#REF!</definedName>
    <definedName name="PE" localSheetId="5">#REF!</definedName>
    <definedName name="PE">#REF!</definedName>
    <definedName name="PECF" localSheetId="5">#REF!</definedName>
    <definedName name="PECF">#REF!</definedName>
    <definedName name="PECL" localSheetId="5">#REF!</definedName>
    <definedName name="PECL">#REF!</definedName>
    <definedName name="PEDESTRIANROLLER" localSheetId="5">#REF!</definedName>
    <definedName name="PEDESTRIANROLLER">#REF!</definedName>
    <definedName name="pek" localSheetId="5">#REF!</definedName>
    <definedName name="pek">#REF!</definedName>
    <definedName name="PEKE">[103]Upah!$F$33</definedName>
    <definedName name="Pekerja">[72]Komponen!$A$7:$C$20</definedName>
    <definedName name="pekerja_1" localSheetId="5">[63]HB!#REF!</definedName>
    <definedName name="pekerja_1">[63]HB!#REF!</definedName>
    <definedName name="PEKERJA_SETENGAH_TERAMPIL" localSheetId="5">#REF!</definedName>
    <definedName name="PEKERJA_SETENGAH_TERAMPIL">#REF!</definedName>
    <definedName name="PEKERJA_TERAMPIL" localSheetId="5">#REF!</definedName>
    <definedName name="PEKERJA_TERAMPIL">#REF!</definedName>
    <definedName name="PEKERJAAN" localSheetId="5">#REF!</definedName>
    <definedName name="PEKERJAAN">#REF!</definedName>
    <definedName name="PEKERJAAN__A_C" localSheetId="5">#REF!</definedName>
    <definedName name="PEKERJAAN__A_C">#REF!</definedName>
    <definedName name="PEKERJAAN_CAT" localSheetId="5">#REF!</definedName>
    <definedName name="PEKERJAAN_CAT">#REF!</definedName>
    <definedName name="PEKERJAAN_CCTV__SOUND_SYSTEM____MATV" localSheetId="5">#REF!</definedName>
    <definedName name="PEKERJAAN_CCTV__SOUND_SYSTEM____MATV">#REF!</definedName>
    <definedName name="PEKERJAAN_DINDING_DAN_FINISHING_DINDING" localSheetId="5">#REF!</definedName>
    <definedName name="PEKERJAAN_DINDING_DAN_FINISHING_DINDING">#REF!</definedName>
    <definedName name="PEKERJAAN_FINISHING_LANTAI" localSheetId="5">#REF!</definedName>
    <definedName name="PEKERJAAN_FINISHING_LANTAI">#REF!</definedName>
    <definedName name="PEKERJAAN_GONDOLA" localSheetId="5">#REF!</definedName>
    <definedName name="PEKERJAAN_GONDOLA">#REF!</definedName>
    <definedName name="PEKERJAAN_LIFT_ex_KOREA" localSheetId="5">#REF!</definedName>
    <definedName name="PEKERJAAN_LIFT_ex_KOREA">#REF!</definedName>
    <definedName name="PEKERJAAN_LISTRIK___GENSET" localSheetId="5">#REF!</definedName>
    <definedName name="PEKERJAAN_LISTRIK___GENSET">#REF!</definedName>
    <definedName name="PEKERJAAN_LUAR" localSheetId="5">#REF!</definedName>
    <definedName name="PEKERJAAN_LUAR">#REF!</definedName>
    <definedName name="PEKERJAAN_PLAFOND" localSheetId="5">#REF!</definedName>
    <definedName name="PEKERJAAN_PLAFOND">#REF!</definedName>
    <definedName name="PEKERJAAN_PLUMBING___SANITARY" localSheetId="5">#REF!</definedName>
    <definedName name="PEKERJAAN_PLUMBING___SANITARY">#REF!</definedName>
    <definedName name="PEKERJAAN_PONDASI" localSheetId="5">#REF!</definedName>
    <definedName name="PEKERJAAN_PONDASI">#REF!</definedName>
    <definedName name="PEKERJAAN_RAILING_DAN_LAIN___LAIN" localSheetId="5">#REF!</definedName>
    <definedName name="PEKERJAAN_RAILING_DAN_LAIN___LAIN">#REF!</definedName>
    <definedName name="PEKERJAAN_SPRINKLER___FIRE_FIGHTING" localSheetId="5">#REF!</definedName>
    <definedName name="PEKERJAAN_SPRINKLER___FIRE_FIGHTING">#REF!</definedName>
    <definedName name="PEKERJAAN_STRUKTUR_ATAS_DAN_ATAP" localSheetId="5">#REF!</definedName>
    <definedName name="PEKERJAAN_STRUKTUR_ATAS_DAN_ATAP">#REF!</definedName>
    <definedName name="PEKERJAAN_SUB_STRUKTUR" localSheetId="5">#REF!</definedName>
    <definedName name="PEKERJAAN_SUB_STRUKTUR">#REF!</definedName>
    <definedName name="PEKERJAAN_TANAH" localSheetId="5">#REF!</definedName>
    <definedName name="PEKERJAAN_TANAH">#REF!</definedName>
    <definedName name="PEKERJAAN_TELEPON" localSheetId="5">#REF!</definedName>
    <definedName name="PEKERJAAN_TELEPON">#REF!</definedName>
    <definedName name="Pelaksanaan" localSheetId="5">#REF!</definedName>
    <definedName name="Pelaksanaan">#REF!</definedName>
    <definedName name="PEMBANTU_OPERATOR___MEKANIK" localSheetId="5">#REF!</definedName>
    <definedName name="PEMBANTU_OPERATOR___MEKANIK">#REF!</definedName>
    <definedName name="Pembesian" localSheetId="5">#REF!</definedName>
    <definedName name="Pembesian">#REF!</definedName>
    <definedName name="Pembulatan">'[157]Rekap Direct Cost'!$C$5</definedName>
    <definedName name="Pembulatan_US">'[157]Rekap Direct Cost'!$C$6</definedName>
    <definedName name="pemisah" localSheetId="5">#REF!</definedName>
    <definedName name="pemisah">#REF!</definedName>
    <definedName name="pen_exppn" localSheetId="5">[95]Dashboard!#REF!</definedName>
    <definedName name="pen_exppn">[95]Dashboard!#REF!</definedName>
    <definedName name="Penawaran">[125]BQ!$P$42</definedName>
    <definedName name="pengalaman" localSheetId="5" hidden="1">#REF!</definedName>
    <definedName name="pengalaman" hidden="1">#REF!</definedName>
    <definedName name="PENGECATAN1" localSheetId="5">#REF!</definedName>
    <definedName name="PENGECATAN1">#REF!</definedName>
    <definedName name="pengki" localSheetId="5">[34]analisa!#REF!</definedName>
    <definedName name="pengki">[34]analisa!#REF!</definedName>
    <definedName name="PENJAGA_MALAM" localSheetId="5">#REF!</definedName>
    <definedName name="PENJAGA_MALAM">#REF!</definedName>
    <definedName name="penyekata100">'[76]Harga Satuan'!$G$37</definedName>
    <definedName name="perancah" localSheetId="5">#REF!</definedName>
    <definedName name="perancah">#REF!</definedName>
    <definedName name="perancahlaut" localSheetId="5">#REF!</definedName>
    <definedName name="perancahlaut">#REF!</definedName>
    <definedName name="PERCENT" localSheetId="5">#REF!</definedName>
    <definedName name="PERCENT">#REF!</definedName>
    <definedName name="PERLENGKAPAN1" localSheetId="5">#REF!</definedName>
    <definedName name="PERLENGKAPAN1">#REF!</definedName>
    <definedName name="Pers">'[45]H. Dasar'!$I$11</definedName>
    <definedName name="Personil" localSheetId="5">#REF!</definedName>
    <definedName name="Personil">#REF!</definedName>
    <definedName name="pet" localSheetId="5">#REF!</definedName>
    <definedName name="pet">#REF!</definedName>
    <definedName name="PETC" localSheetId="5">#REF!</definedName>
    <definedName name="PETC">#REF!</definedName>
    <definedName name="pf" localSheetId="5">#REF!</definedName>
    <definedName name="pf">#REF!</definedName>
    <definedName name="PF_S" localSheetId="5">#REF!</definedName>
    <definedName name="PF_S">#REF!</definedName>
    <definedName name="PFMAT" localSheetId="5">[115]REKAP!#REF!</definedName>
    <definedName name="PFMAT">[115]REKAP!#REF!</definedName>
    <definedName name="PFRP" localSheetId="5">#REF!</definedName>
    <definedName name="PFRP">#REF!</definedName>
    <definedName name="PFUPAH" localSheetId="5">[115]REKAP!#REF!</definedName>
    <definedName name="PFUPAH">[115]REKAP!#REF!</definedName>
    <definedName name="PFUS" localSheetId="5">#REF!</definedName>
    <definedName name="PFUS">#REF!</definedName>
    <definedName name="pgc" localSheetId="5">#REF!</definedName>
    <definedName name="pgc">#REF!</definedName>
    <definedName name="ph" localSheetId="5">#REF!</definedName>
    <definedName name="ph">#REF!</definedName>
    <definedName name="Phone" localSheetId="5">#REF!</definedName>
    <definedName name="Phone">#REF!</definedName>
    <definedName name="pickup" localSheetId="5">'[61]harga lama'!#REF!</definedName>
    <definedName name="pickup">'[61]harga lama'!#REF!</definedName>
    <definedName name="pijar" localSheetId="5">#REF!</definedName>
    <definedName name="pijar">#REF!</definedName>
    <definedName name="PIL" localSheetId="5">#REF!</definedName>
    <definedName name="PIL">#REF!</definedName>
    <definedName name="PINTU_A" localSheetId="5">#REF!</definedName>
    <definedName name="PINTU_A">#REF!</definedName>
    <definedName name="PINTU_B" localSheetId="5">#REF!</definedName>
    <definedName name="PINTU_B">#REF!</definedName>
    <definedName name="PINTU_BASE" localSheetId="5">#REF!</definedName>
    <definedName name="PINTU_BASE">#REF!</definedName>
    <definedName name="PINTU_C" localSheetId="5">#REF!</definedName>
    <definedName name="PINTU_C">#REF!</definedName>
    <definedName name="pintuplywood" localSheetId="5">#REF!</definedName>
    <definedName name="pintuplywood">#REF!</definedName>
    <definedName name="PIP" localSheetId="5">#REF!</definedName>
    <definedName name="PIP">#REF!</definedName>
    <definedName name="pipa" localSheetId="5">#REF!</definedName>
    <definedName name="pipa">#REF!</definedName>
    <definedName name="Pipa_pralon_PVC.___AW___dia_1____sekulaitas_Maspion____Abu___abu">[21]BAHAN!$E$197</definedName>
    <definedName name="Pipa_pralon_PVC.___AW___dia_1_1_2____sekulaitas_Maspion__Abu_abu">[21]BAHAN!$E$199</definedName>
    <definedName name="Pipa_pralon_PVC.___AW___dia_1_2____sekulaitas_Maspion___Abu_abu">[22]BAHAN!$E$191</definedName>
    <definedName name="Pipa_pralon_PVC.___AW___dia_2____sekulaitas_Maspion____Abu___abu">[21]BAHAN!$E$200</definedName>
    <definedName name="Pipa_pralon_PVC.___AW___dia_2_1_2____sekulaitas_Maspion__Abu_abu">[21]BAHAN!$E$201</definedName>
    <definedName name="Pipa_pralon_PVC.___AW___dia_3____sekulaitas_Maspion____Abu___abu">[21]BAHAN!$E$202</definedName>
    <definedName name="Pipa_pralon_PVC.___AW___dia_4____sekulaitas_Maspion____Abu___abu">[21]BAHAN!$E$203</definedName>
    <definedName name="Pipa_pralon_PVC.___AW___dia_6____sekulaitas_Maspion____Abu___abu">[21]BAHAN!$E$204</definedName>
    <definedName name="pipabaja" localSheetId="5">'[61]harga lama'!#REF!</definedName>
    <definedName name="pipabaja">'[61]harga lama'!#REF!</definedName>
    <definedName name="pipabs2" localSheetId="5">#REF!</definedName>
    <definedName name="pipabs2">#REF!</definedName>
    <definedName name="pipagalvanis2" localSheetId="5">#REF!</definedName>
    <definedName name="pipagalvanis2">#REF!</definedName>
    <definedName name="piparel25" localSheetId="5">#REF!</definedName>
    <definedName name="piparel25">#REF!</definedName>
    <definedName name="PIPE" localSheetId="5">#REF!</definedName>
    <definedName name="PIPE">#REF!</definedName>
    <definedName name="PIPE_SMLS_CS_A106_B_SCH80_T_C_SRL" localSheetId="5">#REF!</definedName>
    <definedName name="PIPE_SMLS_CS_A106_B_SCH80_T_C_SRL">#REF!</definedName>
    <definedName name="PJG" localSheetId="5">#REF!</definedName>
    <definedName name="PJG">#REF!</definedName>
    <definedName name="pk" localSheetId="5">#REF!</definedName>
    <definedName name="pk">#REF!</definedName>
    <definedName name="PK_FE" localSheetId="5">#REF!</definedName>
    <definedName name="PK_FE">#REF!</definedName>
    <definedName name="PK_GIP_40" localSheetId="5">#REF!</definedName>
    <definedName name="PK_GIP_40">#REF!</definedName>
    <definedName name="PK_HEAD" localSheetId="5">#REF!</definedName>
    <definedName name="PK_HEAD">#REF!</definedName>
    <definedName name="PKC" localSheetId="5">[34]analisa!#REF!</definedName>
    <definedName name="PKC">[34]analisa!#REF!</definedName>
    <definedName name="pkpmp" localSheetId="5">#REF!</definedName>
    <definedName name="pkpmp">#REF!</definedName>
    <definedName name="pl" localSheetId="5">#REF!</definedName>
    <definedName name="pl">#REF!</definedName>
    <definedName name="PLAFOND1" localSheetId="5">#REF!</definedName>
    <definedName name="PLAFOND1">#REF!</definedName>
    <definedName name="plafondcalsium">'[76]Harga Satuan'!$G$62</definedName>
    <definedName name="plafondgrcmotif">'[76]Harga Satuan'!$G$61</definedName>
    <definedName name="plafondgypsum9mm">'[76]Harga Satuan'!$G$60</definedName>
    <definedName name="PLAM">[103]Material!$F$46</definedName>
    <definedName name="Plamir">[21]BAHAN!$E$189</definedName>
    <definedName name="plamirkayu" localSheetId="5">#REF!</definedName>
    <definedName name="plamirkayu">#REF!</definedName>
    <definedName name="plamirtbk" localSheetId="5">#REF!</definedName>
    <definedName name="plamirtbk">#REF!</definedName>
    <definedName name="plamur" localSheetId="5">#REF!</definedName>
    <definedName name="plamur">#REF!</definedName>
    <definedName name="PLASTERING.PAY" localSheetId="5">#REF!</definedName>
    <definedName name="PLASTERING.PAY">#REF!</definedName>
    <definedName name="plastik">'[40]HB '!$F$187</definedName>
    <definedName name="plastik_1" localSheetId="5">[63]HB!#REF!</definedName>
    <definedName name="plastik_1">[63]HB!#REF!</definedName>
    <definedName name="plat" localSheetId="5">#REF!</definedName>
    <definedName name="plat">#REF!</definedName>
    <definedName name="Plat_lantai______t_20_cm" localSheetId="5">#REF!</definedName>
    <definedName name="Plat_lantai______t_20_cm">#REF!</definedName>
    <definedName name="platbaja" localSheetId="5">'[61]harga lama'!#REF!</definedName>
    <definedName name="platbaja">'[61]harga lama'!#REF!</definedName>
    <definedName name="platbordes" localSheetId="5">#REF!</definedName>
    <definedName name="platbordes">#REF!</definedName>
    <definedName name="platbordes_1" localSheetId="5">[63]HB!#REF!</definedName>
    <definedName name="platbordes_1">[63]HB!#REF!</definedName>
    <definedName name="plate" localSheetId="5">#REF!</definedName>
    <definedName name="plate">#REF!</definedName>
    <definedName name="platseng60" localSheetId="5">#REF!</definedName>
    <definedName name="platseng60">#REF!</definedName>
    <definedName name="platstrip">'[40]HB '!$F$65</definedName>
    <definedName name="platstrip_1" localSheetId="5">[63]HB!#REF!</definedName>
    <definedName name="platstrip_1">[63]HB!#REF!</definedName>
    <definedName name="Play_Wood_9_mm__uk._1_20_x_2_40">[21]BAHAN!$E$112</definedName>
    <definedName name="PLD" localSheetId="5">#REF!</definedName>
    <definedName name="PLD">#REF!</definedName>
    <definedName name="plester12">'[76]Harga Satuan'!$G$14</definedName>
    <definedName name="plester13" localSheetId="5">#REF!</definedName>
    <definedName name="plester13">#REF!</definedName>
    <definedName name="plester14">'[76]Harga Satuan'!$G$15</definedName>
    <definedName name="plester15" localSheetId="5">#REF!</definedName>
    <definedName name="plester15">#REF!</definedName>
    <definedName name="plesteraci" localSheetId="24">#REF!</definedName>
    <definedName name="plesteraci" localSheetId="23">#REF!</definedName>
    <definedName name="plesteraci" localSheetId="22">#REF!</definedName>
    <definedName name="plesteraci" localSheetId="21">#REF!</definedName>
    <definedName name="plesteraci" localSheetId="20">#REF!</definedName>
    <definedName name="plesteraci" localSheetId="19">#REF!</definedName>
    <definedName name="plesteraci" localSheetId="18">#REF!</definedName>
    <definedName name="plesteraci" localSheetId="17">#REF!</definedName>
    <definedName name="plesteraci" localSheetId="13">#REF!</definedName>
    <definedName name="plesteraci" localSheetId="14">#REF!</definedName>
    <definedName name="plesterbeton">'[76]Harga Satuan'!$G$16</definedName>
    <definedName name="PLIN" localSheetId="5">[34]analisa!#REF!</definedName>
    <definedName name="PLIN">[34]analisa!#REF!</definedName>
    <definedName name="plint20" localSheetId="5">#REF!</definedName>
    <definedName name="plint20">#REF!</definedName>
    <definedName name="plint30" localSheetId="5">#REF!</definedName>
    <definedName name="plint30">#REF!</definedName>
    <definedName name="plint30polis" localSheetId="5">#REF!</definedName>
    <definedName name="plint30polis">#REF!</definedName>
    <definedName name="plintessenza1040">'[76]Harga Satuan'!$G$51</definedName>
    <definedName name="plintgranit1060">'[76]Harga Satuan'!$G$52</definedName>
    <definedName name="plintkayujati">'[76]Harga Satuan'!$G$54</definedName>
    <definedName name="plintkeramik1030">'[76]Harga Satuan'!$G$53</definedName>
    <definedName name="PLK" localSheetId="5">[34]analisa!#REF!</definedName>
    <definedName name="PLK">[34]analisa!#REF!</definedName>
    <definedName name="PLP" localSheetId="5">#REF!</definedName>
    <definedName name="PLP">#REF!</definedName>
    <definedName name="PLT" localSheetId="5">[34]analisa!#REF!</definedName>
    <definedName name="PLT">[34]analisa!#REF!</definedName>
    <definedName name="pltgkb" localSheetId="5">[34]bahan!#REF!</definedName>
    <definedName name="pltgkb">[34]bahan!#REF!</definedName>
    <definedName name="pltgls" localSheetId="5">[34]bahan!#REF!</definedName>
    <definedName name="pltgls">[34]bahan!#REF!</definedName>
    <definedName name="pltgwr10" localSheetId="5">[34]bahan!#REF!</definedName>
    <definedName name="pltgwr10">[34]bahan!#REF!</definedName>
    <definedName name="pltgwr15" localSheetId="5">[34]bahan!#REF!</definedName>
    <definedName name="pltgwr15">[34]bahan!#REF!</definedName>
    <definedName name="plum" localSheetId="5">#REF!</definedName>
    <definedName name="plum">#REF!</definedName>
    <definedName name="ply18_4x8_1" localSheetId="5">#REF!</definedName>
    <definedName name="ply18_4x8_1">#REF!</definedName>
    <definedName name="ply18_4x8_2" localSheetId="5">#REF!</definedName>
    <definedName name="ply18_4x8_2">#REF!</definedName>
    <definedName name="ply4_4x8" localSheetId="5">#REF!</definedName>
    <definedName name="ply4_4x8">#REF!</definedName>
    <definedName name="pmunding" localSheetId="5">#REF!</definedName>
    <definedName name="pmunding">#REF!</definedName>
    <definedName name="PMUP" localSheetId="5">#REF!</definedName>
    <definedName name="PMUP">#REF!</definedName>
    <definedName name="pnepiezo" localSheetId="5">#REF!</definedName>
    <definedName name="pnepiezo">#REF!</definedName>
    <definedName name="PNL" localSheetId="5">#REF!</definedName>
    <definedName name="PNL">#REF!</definedName>
    <definedName name="pntbs" localSheetId="5">#REF!</definedName>
    <definedName name="pntbs">#REF!</definedName>
    <definedName name="POCE">[103]Material!$F$10</definedName>
    <definedName name="POINTING.PAY" localSheetId="5">'[164]surfacing &amp; point...'!#REF!</definedName>
    <definedName name="POINTING.PAY">'[164]surfacing &amp; point...'!#REF!</definedName>
    <definedName name="polipropylene" localSheetId="5">'[61]harga lama'!#REF!</definedName>
    <definedName name="polipropylene">'[61]harga lama'!#REF!</definedName>
    <definedName name="polstyrenefiller" localSheetId="5">#REF!</definedName>
    <definedName name="polstyrenefiller">#REF!</definedName>
    <definedName name="polyethyenesheet" localSheetId="5">#REF!</definedName>
    <definedName name="polyethyenesheet">#REF!</definedName>
    <definedName name="pompa">#N/A</definedName>
    <definedName name="pondasi225" localSheetId="5">#REF!</definedName>
    <definedName name="pondasi225">#REF!</definedName>
    <definedName name="pondstp" localSheetId="5">[34]satuan!#REF!</definedName>
    <definedName name="pondstp">[34]satuan!#REF!</definedName>
    <definedName name="ponton" localSheetId="5">'[61]harga lama'!#REF!</definedName>
    <definedName name="ponton">'[61]harga lama'!#REF!</definedName>
    <definedName name="PORS" localSheetId="5">[34]analisa!#REF!</definedName>
    <definedName name="PORS">[34]analisa!#REF!</definedName>
    <definedName name="portlandcement1" localSheetId="5">#REF!</definedName>
    <definedName name="portlandcement1">#REF!</definedName>
    <definedName name="powergelmag" localSheetId="5">#REF!</definedName>
    <definedName name="powergelmag">#REF!</definedName>
    <definedName name="PP" localSheetId="5">#REF!</definedName>
    <definedName name="PP">#REF!</definedName>
    <definedName name="PPA" localSheetId="5">#REF!</definedName>
    <definedName name="PPA">#REF!</definedName>
    <definedName name="pph" localSheetId="5">#REF!</definedName>
    <definedName name="pph">#REF!</definedName>
    <definedName name="PPI" localSheetId="5">#REF!</definedName>
    <definedName name="PPI">#REF!</definedName>
    <definedName name="ppk">'[71]Data FORMAL'!$C$2</definedName>
    <definedName name="ppn" localSheetId="5">#REF!</definedName>
    <definedName name="ppn">#REF!</definedName>
    <definedName name="ppnbek" localSheetId="5">#REF!</definedName>
    <definedName name="ppnbek">#REF!</definedName>
    <definedName name="ppnbjr" localSheetId="5">[34]analisa!#REF!</definedName>
    <definedName name="ppnbjr">[34]analisa!#REF!</definedName>
    <definedName name="ppnbor" localSheetId="5">[34]analisa!#REF!</definedName>
    <definedName name="ppnbor">[34]analisa!#REF!</definedName>
    <definedName name="ppnht2" localSheetId="5">[34]analisa!#REF!</definedName>
    <definedName name="ppnht2">[34]analisa!#REF!</definedName>
    <definedName name="ppnjati">'[62]HB '!$F$29</definedName>
    <definedName name="ppnjati_1" localSheetId="5">[63]HB!#REF!</definedName>
    <definedName name="ppnjati_1">[63]HB!#REF!</definedName>
    <definedName name="ppnkmp" localSheetId="5">[34]analisa!#REF!</definedName>
    <definedName name="ppnkmp">[34]analisa!#REF!</definedName>
    <definedName name="ppnkpr">'[40]HB '!$F$33</definedName>
    <definedName name="ppnkpr_1" localSheetId="5">[63]HB!#REF!</definedName>
    <definedName name="ppnkpr_1">[63]HB!#REF!</definedName>
    <definedName name="ppnmer">'[40]HB '!$F$36</definedName>
    <definedName name="ppnmer_1" localSheetId="5">[63]HB!#REF!</definedName>
    <definedName name="ppnmer_1">[63]HB!#REF!</definedName>
    <definedName name="ppnsam" localSheetId="5">[34]analisa!#REF!</definedName>
    <definedName name="ppnsam">[34]analisa!#REF!</definedName>
    <definedName name="Pralon" localSheetId="5">#REF!</definedName>
    <definedName name="Pralon">#REF!</definedName>
    <definedName name="PRECAST_A" localSheetId="5">#REF!</definedName>
    <definedName name="PRECAST_A">#REF!</definedName>
    <definedName name="PRECAST_B" localSheetId="5">#REF!</definedName>
    <definedName name="PRECAST_B">#REF!</definedName>
    <definedName name="PRECAST_C" localSheetId="5">#REF!</definedName>
    <definedName name="PRECAST_C">#REF!</definedName>
    <definedName name="prelim" localSheetId="24">#REF!</definedName>
    <definedName name="prelim" localSheetId="23">#REF!</definedName>
    <definedName name="prelim" localSheetId="22">#REF!</definedName>
    <definedName name="prelim" localSheetId="21">#REF!</definedName>
    <definedName name="prelim" localSheetId="20">#REF!</definedName>
    <definedName name="prelim" localSheetId="19">#REF!</definedName>
    <definedName name="prelim" localSheetId="18">#REF!</definedName>
    <definedName name="prelim" localSheetId="17">#REF!</definedName>
    <definedName name="prelim" localSheetId="5">#REF!</definedName>
    <definedName name="prelim" localSheetId="13">#REF!</definedName>
    <definedName name="prelim" localSheetId="14">#REF!</definedName>
    <definedName name="prelim">#REF!</definedName>
    <definedName name="PRELIMJURUUKUR" localSheetId="5">#REF!</definedName>
    <definedName name="PRELIMJURUUKUR">#REF!</definedName>
    <definedName name="Prem" localSheetId="5" hidden="1">[165]A!#REF!</definedName>
    <definedName name="Prem" hidden="1">[165]A!#REF!</definedName>
    <definedName name="pressuregroutcement" localSheetId="5">#REF!</definedName>
    <definedName name="pressuregroutcement">#REF!</definedName>
    <definedName name="pressuregroutsand" localSheetId="5">#REF!</definedName>
    <definedName name="pressuregroutsand">#REF!</definedName>
    <definedName name="Pricing_1">[166]Pricing!$A$2:$ED$480</definedName>
    <definedName name="pricing1">[131]Pricing!$D$15:$BH$933</definedName>
    <definedName name="PRIME_COAT" localSheetId="5">'[107]DAFTAR HARGA'!#REF!</definedName>
    <definedName name="PRIME_COAT">'[107]DAFTAR HARGA'!#REF!</definedName>
    <definedName name="print" localSheetId="5">#REF!</definedName>
    <definedName name="print">#REF!</definedName>
    <definedName name="_xlnm.Print_Area" localSheetId="25">'1. Prelim'!$A$1:$Y$68</definedName>
    <definedName name="_xlnm.Print_Area" localSheetId="24">'2. Perbaikan Beton'!$A$1:$S$48</definedName>
    <definedName name="_xlnm.Print_Area" localSheetId="23">'3. Struktur'!$A$1:$S$37</definedName>
    <definedName name="_xlnm.Print_Area" localSheetId="22">'4. Pekerjaan Dinding PI'!$A$1:$S$57</definedName>
    <definedName name="_xlnm.Print_Area" localSheetId="21">'5. Pekerjaan Atap'!$A$1:$T$38</definedName>
    <definedName name="_xlnm.Print_Area" localSheetId="20">'6. Pekerjaan Plafond'!$A$1:$S$93</definedName>
    <definedName name="_xlnm.Print_Area" localSheetId="19">'7. Pekerjaan Kolam Renang'!$A$1:$O$59</definedName>
    <definedName name="_xlnm.Print_Area" localSheetId="18">'8. Pekerjaan Lantai Baseman'!$A$1:$S$38</definedName>
    <definedName name="_xlnm.Print_Area" localSheetId="17">'9. Pekerjaan MEP'!$A$1:$Q$235</definedName>
    <definedName name="_xlnm.Print_Area" localSheetId="5">'ANALISA_BONGKAR DAN CLEANIN (2)'!$A$13:$G$1395</definedName>
    <definedName name="_xlnm.Print_Area" localSheetId="2">'ANALISA_BONGKAR DAN CLEANING'!$A$13:$G$138</definedName>
    <definedName name="_xlnm.Print_Area" localSheetId="10">ANALISA_DINDING!$A$13:$G$123</definedName>
    <definedName name="_xlnm.Print_Area" localSheetId="7">ANALISA_Plambing!$A$13:$G$476</definedName>
    <definedName name="_xlnm.Print_Area" localSheetId="13">'Ars Diamond'!$A$1:$Z$751</definedName>
    <definedName name="_xlnm.Print_Area" localSheetId="14">'Ars topaz'!$A$1:$P$724</definedName>
    <definedName name="_xlnm.Print_Area" localSheetId="12">hardscape!$A$1:$L$275</definedName>
    <definedName name="_xlnm.Print_Area" localSheetId="26">rekap!$A$1:$L$27</definedName>
    <definedName name="_xlnm.Print_Area">#REF!</definedName>
    <definedName name="Print_Area_MI" localSheetId="5">#REF!</definedName>
    <definedName name="Print_Area_MI">#REF!</definedName>
    <definedName name="Print_Area_MI1">'[167]BQ-1A'!$A$1:$I$820</definedName>
    <definedName name="Print_Area1" localSheetId="5">#REF!</definedName>
    <definedName name="Print_Area1">#REF!</definedName>
    <definedName name="PRINT_TILTES" localSheetId="5">#REF!</definedName>
    <definedName name="PRINT_TILTES">#REF!</definedName>
    <definedName name="PRINT_TITILES" localSheetId="5">#REF!</definedName>
    <definedName name="PRINT_TITILES">#REF!</definedName>
    <definedName name="PRINT_TITLE" localSheetId="5">#REF!</definedName>
    <definedName name="PRINT_TITLE">#REF!</definedName>
    <definedName name="_xlnm.Print_Titles" localSheetId="25">'1. Prelim'!$11:$12</definedName>
    <definedName name="_xlnm.Print_Titles" localSheetId="24">'2. Perbaikan Beton'!$11:$12</definedName>
    <definedName name="_xlnm.Print_Titles" localSheetId="23">'3. Struktur'!$11:$12</definedName>
    <definedName name="_xlnm.Print_Titles" localSheetId="22">'4. Pekerjaan Dinding PI'!$11:$12</definedName>
    <definedName name="_xlnm.Print_Titles" localSheetId="21">'5. Pekerjaan Atap'!$11:$12</definedName>
    <definedName name="_xlnm.Print_Titles" localSheetId="20">'6. Pekerjaan Plafond'!$11:$12</definedName>
    <definedName name="_xlnm.Print_Titles" localSheetId="19">'7. Pekerjaan Kolam Renang'!$10:$11</definedName>
    <definedName name="_xlnm.Print_Titles" localSheetId="18">'8. Pekerjaan Lantai Baseman'!$11:$12</definedName>
    <definedName name="_xlnm.Print_Titles" localSheetId="17">'9. Pekerjaan MEP'!$11:$12</definedName>
    <definedName name="_xlnm.Print_Titles" localSheetId="5">#REF!</definedName>
    <definedName name="_xlnm.Print_Titles" localSheetId="13">'Ars Diamond'!$11:$12</definedName>
    <definedName name="_xlnm.Print_Titles" localSheetId="14">'Ars topaz'!$11:$12</definedName>
    <definedName name="_xlnm.Print_Titles" localSheetId="12">hardscape!$11:$12</definedName>
    <definedName name="_xlnm.Print_Titles" localSheetId="26">rekap!$15:$15</definedName>
    <definedName name="_xlnm.Print_Titles">#REF!</definedName>
    <definedName name="PRINT_TITLES_MI" localSheetId="5">#REF!</definedName>
    <definedName name="PRINT_TITLES_MI">#REF!</definedName>
    <definedName name="Print_Titles_MI_1" localSheetId="5">#REF!</definedName>
    <definedName name="Print_Titles_MI_1">#REF!</definedName>
    <definedName name="PRITN_TITLES" localSheetId="5">#REF!</definedName>
    <definedName name="PRITN_TITLES">#REF!</definedName>
    <definedName name="PRO" localSheetId="5">#REF!</definedName>
    <definedName name="PRO">#REF!</definedName>
    <definedName name="ProdForm" localSheetId="5" hidden="1">#REF!</definedName>
    <definedName name="ProdForm" hidden="1">#REF!</definedName>
    <definedName name="Product" localSheetId="5" hidden="1">#REF!</definedName>
    <definedName name="Product" hidden="1">#REF!</definedName>
    <definedName name="profil3" localSheetId="5">[34]bahan!#REF!</definedName>
    <definedName name="profil3">[34]bahan!#REF!</definedName>
    <definedName name="profil4" localSheetId="5">[34]bahan!#REF!</definedName>
    <definedName name="profil4">[34]bahan!#REF!</definedName>
    <definedName name="profil5" localSheetId="5">[34]bahan!#REF!</definedName>
    <definedName name="profil5">[34]bahan!#REF!</definedName>
    <definedName name="Profit">'[157]Rekap Direct Cost'!$G$6</definedName>
    <definedName name="protectionpits" localSheetId="5">#REF!</definedName>
    <definedName name="protectionpits">#REF!</definedName>
    <definedName name="PROYEK">[67]INFO!$E$3</definedName>
    <definedName name="prs" localSheetId="5">#REF!</definedName>
    <definedName name="prs">#REF!</definedName>
    <definedName name="PS" localSheetId="5">#REF!</definedName>
    <definedName name="PS">#REF!</definedName>
    <definedName name="PSB" localSheetId="5">[34]analisa!#REF!</definedName>
    <definedName name="PSB">[34]analisa!#REF!</definedName>
    <definedName name="psrbtn">'[40]HB '!$F$48</definedName>
    <definedName name="psrbtn_1" localSheetId="5">[63]HB!#REF!</definedName>
    <definedName name="psrbtn_1">[63]HB!#REF!</definedName>
    <definedName name="psrcor" localSheetId="5">#REF!</definedName>
    <definedName name="psrcor">#REF!</definedName>
    <definedName name="psrps">'[40]HB '!$F$49</definedName>
    <definedName name="psrps_1" localSheetId="5">[63]HB!#REF!</definedName>
    <definedName name="psrps_1">[63]HB!#REF!</definedName>
    <definedName name="psrurug">'[40]HB '!$F$50</definedName>
    <definedName name="psrurug_1" localSheetId="5">[63]HB!#REF!</definedName>
    <definedName name="psrurug_1">[63]HB!#REF!</definedName>
    <definedName name="PSU" localSheetId="5">[34]analisa!#REF!</definedName>
    <definedName name="PSU">[34]analisa!#REF!</definedName>
    <definedName name="PT">[168]REKAP!$I$36</definedName>
    <definedName name="PTNC">'[29]DON GIA'!$G$227</definedName>
    <definedName name="PU" localSheetId="5">#REF!</definedName>
    <definedName name="PU">#REF!</definedName>
    <definedName name="PUP" localSheetId="5">#REF!</definedName>
    <definedName name="PUP">#REF!</definedName>
    <definedName name="PUPS" localSheetId="5">#REF!</definedName>
    <definedName name="PUPS">#REF!</definedName>
    <definedName name="PUPSL1" localSheetId="5">#REF!</definedName>
    <definedName name="PUPSL1">#REF!</definedName>
    <definedName name="PUPSL2" localSheetId="5">#REF!</definedName>
    <definedName name="PUPSL2">#REF!</definedName>
    <definedName name="PUPSL3" localSheetId="5">#REF!</definedName>
    <definedName name="PUPSL3">#REF!</definedName>
    <definedName name="pupuk">'[40]HB '!$F$186</definedName>
    <definedName name="pupuk_1" localSheetId="5">[63]HB!#REF!</definedName>
    <definedName name="pupuk_1">[63]HB!#REF!</definedName>
    <definedName name="PUSAT">'[78]LS-Rutin'!$D$12</definedName>
    <definedName name="PVC" localSheetId="5">#REF!</definedName>
    <definedName name="PVC">#REF!</definedName>
    <definedName name="PVC.100" localSheetId="5">#REF!</definedName>
    <definedName name="PVC.100">#REF!</definedName>
    <definedName name="PVC.200" localSheetId="5">#REF!</definedName>
    <definedName name="PVC.200">#REF!</definedName>
    <definedName name="PVC_10" localSheetId="5">#REF!</definedName>
    <definedName name="PVC_10">#REF!</definedName>
    <definedName name="PVC_8" localSheetId="5">#REF!</definedName>
    <definedName name="PVC_8">#REF!</definedName>
    <definedName name="PVC_AZ" localSheetId="5">#REF!</definedName>
    <definedName name="PVC_AZ">#REF!</definedName>
    <definedName name="pvcf100" localSheetId="5">[18]SAP!#REF!</definedName>
    <definedName name="pvcf100">[18]SAP!#REF!</definedName>
    <definedName name="pvcf150" localSheetId="5">[18]SAP!#REF!</definedName>
    <definedName name="pvcf150">[18]SAP!#REF!</definedName>
    <definedName name="pvcf200" localSheetId="5">[18]SAP!#REF!</definedName>
    <definedName name="pvcf200">[18]SAP!#REF!</definedName>
    <definedName name="pvcf65" localSheetId="5">[18]SAP!#REF!</definedName>
    <definedName name="pvcf65">[18]SAP!#REF!</definedName>
    <definedName name="pvcf80" localSheetId="5">[18]SAP!#REF!</definedName>
    <definedName name="pvcf80">[18]SAP!#REF!</definedName>
    <definedName name="q">'[169]Cover Daf-2'!$A$1</definedName>
    <definedName name="QA">[99]RAB!$F$17:$F$204</definedName>
    <definedName name="qqq" localSheetId="5">#REF!</definedName>
    <definedName name="qqq">#REF!</definedName>
    <definedName name="qsfdq" localSheetId="5">#REF!</definedName>
    <definedName name="qsfdq">#REF!</definedName>
    <definedName name="R_" localSheetId="5">#REF!</definedName>
    <definedName name="R_">#REF!</definedName>
    <definedName name="R_BETON">[30]Rekapitulasi!$D$6</definedName>
    <definedName name="R_DINDING">[30]Rekapitulasi!$D$8</definedName>
    <definedName name="R_KAPDANATAP">[30]Rekapitulasi!$D$10</definedName>
    <definedName name="R_KESELURUHAN">[30]Rekapitulasi!$D$26</definedName>
    <definedName name="R_LANTAI">[30]Rekapitulasi!$D$16</definedName>
    <definedName name="R_PENGECATAN">[30]Rekapitulasi!$D$20</definedName>
    <definedName name="R_PERLENGKAPANDALAM">[30]Rekapitulasi!$D$22</definedName>
    <definedName name="R_PERLENGKAPANLUAR">[30]Rekapitulasi!$D$24</definedName>
    <definedName name="R_PINTUDANJENDELA">[30]Rekapitulasi!$D$18</definedName>
    <definedName name="R_PLAFON">[30]Rekapitulasi!$D$12</definedName>
    <definedName name="R_PLASTERAN">[30]Rekapitulasi!$D$14</definedName>
    <definedName name="R_PONDASI">[30]Rekapitulasi!$D$4</definedName>
    <definedName name="RA" localSheetId="5">#REF!</definedName>
    <definedName name="RA">#REF!</definedName>
    <definedName name="ra11p" localSheetId="5">#REF!</definedName>
    <definedName name="ra11p">#REF!</definedName>
    <definedName name="ra13p" localSheetId="5">#REF!</definedName>
    <definedName name="ra13p">#REF!</definedName>
    <definedName name="RAB" localSheetId="5">#REF!</definedName>
    <definedName name="RAB">#REF!</definedName>
    <definedName name="rab_atap">[30]RAB!$F$110</definedName>
    <definedName name="rab_balokplafon">[30]RAB!$F$115</definedName>
    <definedName name="rab_batukali">[30]RAB!$F$28</definedName>
    <definedName name="rab_betonbertulang">[30]RAB!$F$82</definedName>
    <definedName name="rab_betoncor">[30]RAB!$F$86</definedName>
    <definedName name="rab_dinding">[30]RAB!$F$92</definedName>
    <definedName name="rab_galian">[30]RAB!$F$22</definedName>
    <definedName name="rab_kapdanrangkaatap">[30]RAB!$F$106</definedName>
    <definedName name="rab_kasa">[30]RAB!$F$147</definedName>
    <definedName name="rab_kusen">[30]RAB!$F$96</definedName>
    <definedName name="rab_mendempuldanmengecat">[30]RAB!$F$158</definedName>
    <definedName name="rab_pasanganlantai">[30]RAB!$F$138</definedName>
    <definedName name="rab_pasanganlistrik">[30]RAB!$F$163</definedName>
    <definedName name="rab_pasangplafon">[30]RAB!$F$119</definedName>
    <definedName name="rab_penggantungkunci">[30]RAB!$F$152</definedName>
    <definedName name="rab_perlengkapanluar">[30]RAB!$F$181</definedName>
    <definedName name="rab_pintudanjendela">[30]RAB!$F$144</definedName>
    <definedName name="rab_plasteran">[30]RAB!$F$126</definedName>
    <definedName name="rab_sanitair">[30]RAB!$F$174</definedName>
    <definedName name="rab_turapporslen">[30]RAB!$F$129</definedName>
    <definedName name="rab_urugan_bawalantai">[30]RAB!$F$134</definedName>
    <definedName name="raba">'[170]BOQ -RAB Total (2)'!$B:$L</definedName>
    <definedName name="rabasgel" localSheetId="5">'[61]harga lama'!#REF!</definedName>
    <definedName name="rabasgel">'[61]harga lama'!#REF!</definedName>
    <definedName name="rabungondulen" localSheetId="5">'[61]harga lama'!#REF!</definedName>
    <definedName name="rabungondulen">'[61]harga lama'!#REF!</definedName>
    <definedName name="rack1" localSheetId="5">'[29]THPDMoi  (2)'!#REF!</definedName>
    <definedName name="rack1">'[29]THPDMoi  (2)'!#REF!</definedName>
    <definedName name="rack2" localSheetId="5">'[29]THPDMoi  (2)'!#REF!</definedName>
    <definedName name="rack2">'[29]THPDMoi  (2)'!#REF!</definedName>
    <definedName name="rack3" localSheetId="5">'[29]THPDMoi  (2)'!#REF!</definedName>
    <definedName name="rack3">'[29]THPDMoi  (2)'!#REF!</definedName>
    <definedName name="rack4" localSheetId="5">'[29]THPDMoi  (2)'!#REF!</definedName>
    <definedName name="rack4">'[29]THPDMoi  (2)'!#REF!</definedName>
    <definedName name="rahayu" localSheetId="5">#REF!</definedName>
    <definedName name="rahayu">#REF!</definedName>
    <definedName name="railingpipagip">'[76]Harga Satuan'!$G$70</definedName>
    <definedName name="raillingkabelst">'[76]Harga Satuan'!$G$67</definedName>
    <definedName name="raillingstornamen">'[76]Harga Satuan'!$G$68</definedName>
    <definedName name="ram" localSheetId="5">[34]bahan!#REF!</definedName>
    <definedName name="ram">[34]bahan!#REF!</definedName>
    <definedName name="RAMP2" localSheetId="1" hidden="1">{#N/A,#N/A,FALSE,"REK";#N/A,#N/A,FALSE,"rab"}</definedName>
    <definedName name="RAMP2" localSheetId="5" hidden="1">{#N/A,#N/A,FALSE,"REK";#N/A,#N/A,FALSE,"rab"}</definedName>
    <definedName name="RAMP2" localSheetId="2" hidden="1">{#N/A,#N/A,FALSE,"REK";#N/A,#N/A,FALSE,"rab"}</definedName>
    <definedName name="RAMP2" localSheetId="10" hidden="1">{#N/A,#N/A,FALSE,"REK";#N/A,#N/A,FALSE,"rab"}</definedName>
    <definedName name="RAMP2" localSheetId="7" hidden="1">{#N/A,#N/A,FALSE,"REK";#N/A,#N/A,FALSE,"rab"}</definedName>
    <definedName name="RAMP2" hidden="1">{#N/A,#N/A,FALSE,"REK";#N/A,#N/A,FALSE,"rab"}</definedName>
    <definedName name="RAMP3" localSheetId="1" hidden="1">{#N/A,#N/A,FALSE,"REK-S-TPL";#N/A,#N/A,FALSE,"REK-TPML";#N/A,#N/A,FALSE,"RAB-TEMPEL"}</definedName>
    <definedName name="RAMP3" localSheetId="5" hidden="1">{#N/A,#N/A,FALSE,"REK-S-TPL";#N/A,#N/A,FALSE,"REK-TPML";#N/A,#N/A,FALSE,"RAB-TEMPEL"}</definedName>
    <definedName name="RAMP3" localSheetId="2" hidden="1">{#N/A,#N/A,FALSE,"REK-S-TPL";#N/A,#N/A,FALSE,"REK-TPML";#N/A,#N/A,FALSE,"RAB-TEMPEL"}</definedName>
    <definedName name="RAMP3" localSheetId="10" hidden="1">{#N/A,#N/A,FALSE,"REK-S-TPL";#N/A,#N/A,FALSE,"REK-TPML";#N/A,#N/A,FALSE,"RAB-TEMPEL"}</definedName>
    <definedName name="RAMP3" localSheetId="7" hidden="1">{#N/A,#N/A,FALSE,"REK-S-TPL";#N/A,#N/A,FALSE,"REK-TPML";#N/A,#N/A,FALSE,"RAB-TEMPEL"}</definedName>
    <definedName name="RAMP3" hidden="1">{#N/A,#N/A,FALSE,"REK-S-TPL";#N/A,#N/A,FALSE,"REK-TPML";#N/A,#N/A,FALSE,"RAB-TEMPEL"}</definedName>
    <definedName name="rangkur16mm" localSheetId="13">[126]AHS!#REF!</definedName>
    <definedName name="rantirayap" localSheetId="13">[126]AHS!#REF!</definedName>
    <definedName name="RAP" localSheetId="5">#REF!</definedName>
    <definedName name="RAP">#REF!</definedName>
    <definedName name="RATE" localSheetId="5">#REF!</definedName>
    <definedName name="RATE">#REF!</definedName>
    <definedName name="raw" localSheetId="5">[37]Rate!#REF!</definedName>
    <definedName name="raw">[37]Rate!#REF!</definedName>
    <definedName name="rayben3" localSheetId="5">#REF!</definedName>
    <definedName name="rayben3">#REF!</definedName>
    <definedName name="rayben5" localSheetId="5">#REF!</definedName>
    <definedName name="rayben5">#REF!</definedName>
    <definedName name="rbajaprofil" localSheetId="13">[126]AHS!#REF!</definedName>
    <definedName name="RBARS">[33]analisa!$G$1487</definedName>
    <definedName name="rbaut16" localSheetId="13">[126]AHS!#REF!</definedName>
    <definedName name="RBBEND45250" localSheetId="5">[5]ANALIS!#REF!</definedName>
    <definedName name="RBBEND45250">[5]ANALIS!#REF!</definedName>
    <definedName name="rbekbalok" localSheetId="13">[126]AHS!#REF!</definedName>
    <definedName name="rbekbataco" localSheetId="13">[126]AHS!#REF!</definedName>
    <definedName name="rbekdinding" localSheetId="13">[126]AHS!#REF!</definedName>
    <definedName name="rbekkolom" localSheetId="13">[126]AHS!#REF!</definedName>
    <definedName name="rbekslab" localSheetId="13">[126]AHS!#REF!</definedName>
    <definedName name="rbektangga" localSheetId="13">[126]AHS!#REF!</definedName>
    <definedName name="rbetondinding" localSheetId="13">[126]AHS!#REF!</definedName>
    <definedName name="rbetonjadi" localSheetId="13">[126]AHS!#REF!</definedName>
    <definedName name="rbetonk300" localSheetId="13">[126]AHS!#REF!</definedName>
    <definedName name="rbetonk350" localSheetId="13">[126]AHS!#REF!</definedName>
    <definedName name="rbetonk500" localSheetId="13">[126]AHS!#REF!</definedName>
    <definedName name="rbuangtanah" localSheetId="13">[126]AHS!#REF!</definedName>
    <definedName name="RCArea" localSheetId="5" hidden="1">#REF!</definedName>
    <definedName name="RCArea" hidden="1">#REF!</definedName>
    <definedName name="RD.As">'[45]BAR SCREEN'!$J$6</definedName>
    <definedName name="rdewatering" localSheetId="13">[126]AHS!#REF!</definedName>
    <definedName name="RDU" localSheetId="5">#REF!</definedName>
    <definedName name="RDU">#REF!</definedName>
    <definedName name="Readymix">'[45]H. Dasar'!$I$8</definedName>
    <definedName name="REAL" localSheetId="5">#REF!</definedName>
    <definedName name="REAL">#REF!</definedName>
    <definedName name="Rebar_ratio" localSheetId="5">#REF!</definedName>
    <definedName name="Rebar_ratio">#REF!</definedName>
    <definedName name="Rebar_ratio_2" localSheetId="5">#REF!</definedName>
    <definedName name="Rebar_ratio_2">#REF!</definedName>
    <definedName name="rebargab">[171]AHS!$K$151</definedName>
    <definedName name="RECAP" localSheetId="5">#REF!</definedName>
    <definedName name="RECAP">#REF!</definedName>
    <definedName name="RECORD">#N/A</definedName>
    <definedName name="Record1">#N/A</definedName>
    <definedName name="Record10">#N/A</definedName>
    <definedName name="Record11">#N/A</definedName>
    <definedName name="Record12">#N/A</definedName>
    <definedName name="Record13">#N/A</definedName>
    <definedName name="Record14">#N/A</definedName>
    <definedName name="Record15">#N/A</definedName>
    <definedName name="Record16">#N/A</definedName>
    <definedName name="Record17">#N/A</definedName>
    <definedName name="Record18">#N/A</definedName>
    <definedName name="Record19">#N/A</definedName>
    <definedName name="Record2">#N/A</definedName>
    <definedName name="Record20">#N/A</definedName>
    <definedName name="Record21">#N/A</definedName>
    <definedName name="Record22">#N/A</definedName>
    <definedName name="Record23">#N/A</definedName>
    <definedName name="Record3">#N/A</definedName>
    <definedName name="Record4">#N/A</definedName>
    <definedName name="Record5">#N/A</definedName>
    <definedName name="Record6">#N/A</definedName>
    <definedName name="Record7">#N/A</definedName>
    <definedName name="Record8">#N/A</definedName>
    <definedName name="Record9">#N/A</definedName>
    <definedName name="red">#N/A</definedName>
    <definedName name="redoxideprimer" localSheetId="5">#REF!</definedName>
    <definedName name="redoxideprimer">#REF!</definedName>
    <definedName name="reduser14" localSheetId="5">#REF!</definedName>
    <definedName name="reduser14">#REF!</definedName>
    <definedName name="REKANLDSR" localSheetId="5">#REF!</definedName>
    <definedName name="REKANLDSR">#REF!</definedName>
    <definedName name="REKAP" localSheetId="5">#REF!</definedName>
    <definedName name="REKAP">#REF!</definedName>
    <definedName name="REKAPITULASI" localSheetId="5">#REF!</definedName>
    <definedName name="REKAPITULASI">#REF!</definedName>
    <definedName name="remix175" localSheetId="5">#REF!</definedName>
    <definedName name="remix175">#REF!</definedName>
    <definedName name="remix225" localSheetId="5">#REF!</definedName>
    <definedName name="remix225">#REF!</definedName>
    <definedName name="remix250">'[40]HB '!$F$55</definedName>
    <definedName name="remix250_1" localSheetId="5">[63]HB!#REF!</definedName>
    <definedName name="remix250_1">[63]HB!#REF!</definedName>
    <definedName name="removecofferdam" localSheetId="5">#REF!</definedName>
    <definedName name="removecofferdam">#REF!</definedName>
    <definedName name="reng23kb" localSheetId="5">[34]bahan!#REF!</definedName>
    <definedName name="reng23kb">[34]bahan!#REF!</definedName>
    <definedName name="reng34km" localSheetId="5">[34]bahan!#REF!</definedName>
    <definedName name="reng34km">[34]bahan!#REF!</definedName>
    <definedName name="rengjati" localSheetId="5">#REF!</definedName>
    <definedName name="rengjati">#REF!</definedName>
    <definedName name="RENTAL" localSheetId="5">[114]RENTAL1!#REF!</definedName>
    <definedName name="RENTAL">[114]RENTAL1!#REF!</definedName>
    <definedName name="REQUEST_FOR_APPROVAL_OF_CONTRACT" localSheetId="5">#REF!</definedName>
    <definedName name="REQUEST_FOR_APPROVAL_OF_CONTRACT">#REF!</definedName>
    <definedName name="resin" localSheetId="5">#REF!</definedName>
    <definedName name="resin">#REF!</definedName>
    <definedName name="RESULT" localSheetId="5">#REF!</definedName>
    <definedName name="RESULT">#REF!</definedName>
    <definedName name="ret" localSheetId="1">STOP:STOPE</definedName>
    <definedName name="ret" localSheetId="5">'ANALISA_BONGKAR DAN CLEANIN (2)'!STOP:'ANALISA_BONGKAR DAN CLEANIN (2)'!STOPE</definedName>
    <definedName name="ret" localSheetId="2">STOP:STOPE</definedName>
    <definedName name="ret" localSheetId="10">[0]!STOP:[0]!STOPE</definedName>
    <definedName name="ret" localSheetId="7">[0]!STOP:[0]!STOPE</definedName>
    <definedName name="ret">STOP:STOPE</definedName>
    <definedName name="RFSL" localSheetId="5">#REF!</definedName>
    <definedName name="RFSL">#REF!</definedName>
    <definedName name="rgalian" localSheetId="13">[126]AHS!#REF!</definedName>
    <definedName name="rider" localSheetId="5">'[61]harga lama'!#REF!</definedName>
    <definedName name="rider">'[61]harga lama'!#REF!</definedName>
    <definedName name="RINCIANSEWA" localSheetId="5">#REF!</definedName>
    <definedName name="RINCIANSEWA">#REF!</definedName>
    <definedName name="RINSU" localSheetId="5">#REF!</definedName>
    <definedName name="RINSU">#REF!</definedName>
    <definedName name="rk" localSheetId="5">#REF!</definedName>
    <definedName name="rk">#REF!</definedName>
    <definedName name="rklmpraktis" localSheetId="13">[126]AHS!#REF!</definedName>
    <definedName name="RLABO" localSheetId="5">#REF!</definedName>
    <definedName name="RLABO">#REF!</definedName>
    <definedName name="rlantaikerja" localSheetId="13">[126]AHS!#REF!</definedName>
    <definedName name="RMISC" localSheetId="5">#REF!</definedName>
    <definedName name="RMISC">#REF!</definedName>
    <definedName name="rockbolt25" localSheetId="5">#REF!</definedName>
    <definedName name="rockbolt25">#REF!</definedName>
    <definedName name="rockexcavation" localSheetId="5">#REF!</definedName>
    <definedName name="rockexcavation">#REF!</definedName>
    <definedName name="Rol_cat">[21]BAHAN!$E$182</definedName>
    <definedName name="roldoralm" localSheetId="5">#REF!</definedName>
    <definedName name="roldoralm">#REF!</definedName>
    <definedName name="roldorstel" localSheetId="5">#REF!</definedName>
    <definedName name="roldorstel">#REF!</definedName>
    <definedName name="ROLL">[103]Material!$F$57</definedName>
    <definedName name="roller" localSheetId="5">[172]harga!#REF!</definedName>
    <definedName name="roller">[172]harga!#REF!</definedName>
    <definedName name="roltba">'[40]HB '!$F$162</definedName>
    <definedName name="roltba_1" localSheetId="5">[63]HB!#REF!</definedName>
    <definedName name="roltba_1">[63]HB!#REF!</definedName>
    <definedName name="roster" localSheetId="5">#REF!</definedName>
    <definedName name="roster">#REF!</definedName>
    <definedName name="ROUND" localSheetId="5">#REF!</definedName>
    <definedName name="ROUND">#REF!</definedName>
    <definedName name="Round1" localSheetId="5">#REF!</definedName>
    <definedName name="Round1">#REF!</definedName>
    <definedName name="Round2" localSheetId="5">#REF!</definedName>
    <definedName name="Round2">#REF!</definedName>
    <definedName name="ROUNDL" localSheetId="5">#REF!</definedName>
    <definedName name="ROUNDL">#REF!</definedName>
    <definedName name="ROUNDM" localSheetId="5">#REF!</definedName>
    <definedName name="ROUNDM">#REF!</definedName>
    <definedName name="Rp" localSheetId="5">'[40]HB '!#REF!</definedName>
    <definedName name="Rp">'[40]HB '!#REF!</definedName>
    <definedName name="Rp.BEGISTING">[67]ANA.SAT!$K$496</definedName>
    <definedName name="Rp.BETONK175">[67]ANA.SAT!$K$441</definedName>
    <definedName name="Rp.BETONK225">[67]ANA.SAT!$K$410</definedName>
    <definedName name="Rp.CATBESI">[67]ANA.SAT!$K$523</definedName>
    <definedName name="Rp.EXPOSE">[67]ANA.SAT!$K$1764</definedName>
    <definedName name="Rp.GALASPAL">[67]ANA.SAT!$K$179</definedName>
    <definedName name="Rp.GALTAN">[67]ANA.SAT!$K$23</definedName>
    <definedName name="Rp.GALTANTU">[67]ANA.SAT!$K$49</definedName>
    <definedName name="Rp.JLASPALT20">[67]ANA.SAT!$H$1680</definedName>
    <definedName name="Rp.PASBATKALI">[67]ANA.SAT!$K$292</definedName>
    <definedName name="Rp.PASBATKOS">[67]ANA.SAT!$K$263</definedName>
    <definedName name="Rp.PASGIP100">[67]Baru!$K$1452</definedName>
    <definedName name="Rp.PASGIP150">[67]ANA.SAT!$K$1444</definedName>
    <definedName name="Rp.PASGIP200">[67]Baru!$K$1424</definedName>
    <definedName name="Rp.PASGIP250">[67]ANA.SAT!$K$1388</definedName>
    <definedName name="Rp.PASGIP50">[67]ANA.SAT!$K$1528</definedName>
    <definedName name="Rp.PASGIP75">[67]ANA.SAT!$K$1500</definedName>
    <definedName name="Rp.PASPVC100">[67]Baru!$K$1366</definedName>
    <definedName name="Rp.PASPVC150">[67]Baru!$K$1338</definedName>
    <definedName name="Rp.PASPVC200">[67]Baru!$K$1310</definedName>
    <definedName name="Rp.PASPVC250">[67]Baru!$K$1282</definedName>
    <definedName name="Rp.PASPVC300">[67]Baru!$K$1254</definedName>
    <definedName name="Rp.PASPVC350">[67]Baru!$K$1225</definedName>
    <definedName name="Rp.PASPVC75">[67]Baru!$K$1394</definedName>
    <definedName name="Rp.PASTEE100">[67]ANA.SAT!$K$1571</definedName>
    <definedName name="Rp.PASTEE200">[67]ANA.SAT!$K$1556</definedName>
    <definedName name="Rp.PASTEE50">[67]ANA.SAT!$K$1586</definedName>
    <definedName name="Rp.PASVALVE100">[67]ANA.SAT!$K$1630</definedName>
    <definedName name="Rp.PASVALVE200">[67]ANA.SAT!$K$1615</definedName>
    <definedName name="Rp.PASVALVE50">[67]ANA.SAT!$K$1645</definedName>
    <definedName name="Rp.PLESTERAN">[67]ANA.SAT!$K$350</definedName>
    <definedName name="Rp.RABATON">[67]ANA.SAT!$K$379</definedName>
    <definedName name="Rp.STREETBOX">[67]ANA.SAT!$K$1671</definedName>
    <definedName name="Rp.TIMBTAN">[67]ANA.SAT!$K$127</definedName>
    <definedName name="Rp.TRASSRAM">[67]ANA.SAT!$K$321</definedName>
    <definedName name="Rp.TRUSTGI200">[67]ANA.SAT!$K$1733</definedName>
    <definedName name="Rp.TULANGTON">[67]ANA.SAT!$K$468</definedName>
    <definedName name="Rp.URGPASIR">[67]ANA.SAT!$K$153</definedName>
    <definedName name="Rp.URGTANAH">[67]ANA.SAT!$K$101</definedName>
    <definedName name="Rp_1" localSheetId="5">[63]HB!#REF!</definedName>
    <definedName name="Rp_1">[63]HB!#REF!</definedName>
    <definedName name="RPAIN" localSheetId="5">#REF!</definedName>
    <definedName name="RPAIN">#REF!</definedName>
    <definedName name="rpasbatamerah30cm" localSheetId="13">[126]AHS!#REF!</definedName>
    <definedName name="rpasirurug" localSheetId="13">[126]AHS!#REF!</definedName>
    <definedName name="rplanterbox" localSheetId="13">[126]AHS!#REF!</definedName>
    <definedName name="rpotongpancang" localSheetId="13">[126]AHS!#REF!</definedName>
    <definedName name="RPRATE" localSheetId="5">#REF!</definedName>
    <definedName name="RPRATE">#REF!</definedName>
    <definedName name="rprestress" localSheetId="13">[126]AHS!#REF!</definedName>
    <definedName name="rrebarsbo" localSheetId="13">[126]AHS!#REF!</definedName>
    <definedName name="rrr" localSheetId="5">#REF!</definedName>
    <definedName name="rrr">#REF!</definedName>
    <definedName name="rrrrr">'[104]REF.ONLY'!$C$11:$E$265</definedName>
    <definedName name="rsheetpile" localSheetId="13">[126]AHS!#REF!</definedName>
    <definedName name="RSLEE" localSheetId="5">#REF!</definedName>
    <definedName name="RSLEE">#REF!</definedName>
    <definedName name="rsoldierpile" localSheetId="13">[126]AHS!#REF!</definedName>
    <definedName name="RSUBT" localSheetId="5">#REF!</definedName>
    <definedName name="RSUBT">#REF!</definedName>
    <definedName name="RSUM1" localSheetId="5">#REF!</definedName>
    <definedName name="RSUM1">#REF!</definedName>
    <definedName name="RSUM2" localSheetId="5">#REF!</definedName>
    <definedName name="RSUM2">#REF!</definedName>
    <definedName name="RSUM3" localSheetId="5">#REF!</definedName>
    <definedName name="RSUM3">#REF!</definedName>
    <definedName name="rtangga" localSheetId="13">[126]AHS!#REF!</definedName>
    <definedName name="RTEST" localSheetId="5">#REF!</definedName>
    <definedName name="RTEST">#REF!</definedName>
    <definedName name="rubberhose2" localSheetId="5">#REF!</definedName>
    <definedName name="rubberhose2">#REF!</definedName>
    <definedName name="Rucika" localSheetId="5">#REF!</definedName>
    <definedName name="Rucika">#REF!</definedName>
    <definedName name="Rucika_Wavin" localSheetId="5">#REF!</definedName>
    <definedName name="Rucika_Wavin">#REF!</definedName>
    <definedName name="rukan_a" localSheetId="5">[173]TOWN!#REF!</definedName>
    <definedName name="rukan_a">[173]TOWN!#REF!</definedName>
    <definedName name="rukan_aa" localSheetId="5">[173]TOWN!#REF!</definedName>
    <definedName name="rukan_aa">[173]TOWN!#REF!</definedName>
    <definedName name="rukan_b" localSheetId="5">[173]TOWN!#REF!</definedName>
    <definedName name="rukan_b">[173]TOWN!#REF!</definedName>
    <definedName name="rukan_c" localSheetId="5">[173]TOWN!#REF!</definedName>
    <definedName name="rukan_c">[173]TOWN!#REF!</definedName>
    <definedName name="rukan_cc" localSheetId="5">[173]TOWN!#REF!</definedName>
    <definedName name="rukan_cc">[173]TOWN!#REF!</definedName>
    <definedName name="rukan_d" localSheetId="5">[173]TOWN!#REF!</definedName>
    <definedName name="rukan_d">[173]TOWN!#REF!</definedName>
    <definedName name="rukan_dd" localSheetId="5">[173]TOWN!#REF!</definedName>
    <definedName name="rukan_dd">[173]TOWN!#REF!</definedName>
    <definedName name="rukan_e" localSheetId="5">[173]TOWN!#REF!</definedName>
    <definedName name="rukan_e">[173]TOWN!#REF!</definedName>
    <definedName name="rukan_ee" localSheetId="5">[173]TOWN!#REF!</definedName>
    <definedName name="rukan_ee">[173]TOWN!#REF!</definedName>
    <definedName name="Ruko" localSheetId="5">#REF!</definedName>
    <definedName name="Ruko">#REF!</definedName>
    <definedName name="rumput">'[40]HB '!$F$182</definedName>
    <definedName name="rumput_1" localSheetId="5">[63]HB!#REF!</definedName>
    <definedName name="rumput_1">[63]HB!#REF!</definedName>
    <definedName name="RUPIAH">[118]Markup!$I$76</definedName>
    <definedName name="rurugkembali" localSheetId="13">[126]AHS!#REF!</definedName>
    <definedName name="rwpcoating" localSheetId="13">[126]AHS!#REF!</definedName>
    <definedName name="rwpintegral" localSheetId="13">[126]AHS!#REF!</definedName>
    <definedName name="S" localSheetId="5">#REF!</definedName>
    <definedName name="S">#REF!</definedName>
    <definedName name="S.05A" localSheetId="5">#REF!</definedName>
    <definedName name="S.05A">#REF!</definedName>
    <definedName name="S.05B" localSheetId="5">#REF!</definedName>
    <definedName name="S.05B">#REF!</definedName>
    <definedName name="s.05c" localSheetId="5">#REF!</definedName>
    <definedName name="s.05c">#REF!</definedName>
    <definedName name="s.05d" localSheetId="5">#REF!</definedName>
    <definedName name="s.05d">#REF!</definedName>
    <definedName name="S.05E" localSheetId="5">#REF!</definedName>
    <definedName name="S.05E">#REF!</definedName>
    <definedName name="s.05f" localSheetId="5">#REF!</definedName>
    <definedName name="s.05f">#REF!</definedName>
    <definedName name="S.05g" localSheetId="5">#REF!</definedName>
    <definedName name="S.05g">#REF!</definedName>
    <definedName name="S.05H" localSheetId="5">#REF!</definedName>
    <definedName name="S.05H">#REF!</definedName>
    <definedName name="S.05i" localSheetId="5">#REF!</definedName>
    <definedName name="S.05i">#REF!</definedName>
    <definedName name="s.05j" localSheetId="5">#REF!</definedName>
    <definedName name="s.05j">#REF!</definedName>
    <definedName name="S.05K" localSheetId="5">#REF!</definedName>
    <definedName name="S.05K">#REF!</definedName>
    <definedName name="S.05L" localSheetId="5">#REF!</definedName>
    <definedName name="S.05L">#REF!</definedName>
    <definedName name="S.05M" localSheetId="5">#REF!</definedName>
    <definedName name="S.05M">#REF!</definedName>
    <definedName name="S.05N" localSheetId="5">#REF!</definedName>
    <definedName name="S.05N">#REF!</definedName>
    <definedName name="S.05O" localSheetId="5">#REF!</definedName>
    <definedName name="S.05O">#REF!</definedName>
    <definedName name="S.05P" localSheetId="5">#REF!</definedName>
    <definedName name="S.05P">#REF!</definedName>
    <definedName name="S.05Q" localSheetId="5">#REF!</definedName>
    <definedName name="S.05Q">#REF!</definedName>
    <definedName name="s.05r" localSheetId="5">#REF!</definedName>
    <definedName name="s.05r">#REF!</definedName>
    <definedName name="s.05s" localSheetId="5">#REF!</definedName>
    <definedName name="s.05s">#REF!</definedName>
    <definedName name="s.05t" localSheetId="5">#REF!</definedName>
    <definedName name="s.05t">#REF!</definedName>
    <definedName name="S.05U" localSheetId="5">#REF!</definedName>
    <definedName name="S.05U">#REF!</definedName>
    <definedName name="S.09a" localSheetId="5">#REF!</definedName>
    <definedName name="S.09a">#REF!</definedName>
    <definedName name="S.09b" localSheetId="5">#REF!</definedName>
    <definedName name="S.09b">#REF!</definedName>
    <definedName name="S.09c" localSheetId="5">#REF!</definedName>
    <definedName name="S.09c">#REF!</definedName>
    <definedName name="S.21" localSheetId="5">#REF!</definedName>
    <definedName name="S.21">#REF!</definedName>
    <definedName name="S.23" localSheetId="5">#REF!</definedName>
    <definedName name="S.23">#REF!</definedName>
    <definedName name="S.24" localSheetId="5">#REF!</definedName>
    <definedName name="S.24">#REF!</definedName>
    <definedName name="S.25" localSheetId="5">#REF!</definedName>
    <definedName name="S.25">#REF!</definedName>
    <definedName name="S.26" localSheetId="5">#REF!</definedName>
    <definedName name="S.26">#REF!</definedName>
    <definedName name="S.BARU" localSheetId="5">#REF!</definedName>
    <definedName name="S.BARU">#REF!</definedName>
    <definedName name="S.BOX">[11]DAF.HRG!$I$43</definedName>
    <definedName name="S.LAMA.A" localSheetId="5">#REF!</definedName>
    <definedName name="S.LAMA.A">#REF!</definedName>
    <definedName name="S.LAMA.B" localSheetId="5">#REF!</definedName>
    <definedName name="S.LAMA.B">#REF!</definedName>
    <definedName name="S.LAMA.C" localSheetId="5">#REF!</definedName>
    <definedName name="S.LAMA.C">#REF!</definedName>
    <definedName name="SA">#N/A</definedName>
    <definedName name="SA.1" localSheetId="5">#REF!</definedName>
    <definedName name="SA.1">#REF!</definedName>
    <definedName name="SA.10" localSheetId="5">#REF!</definedName>
    <definedName name="SA.10">#REF!</definedName>
    <definedName name="SA.11" localSheetId="5">#REF!</definedName>
    <definedName name="SA.11">#REF!</definedName>
    <definedName name="SA.12" localSheetId="5">#REF!</definedName>
    <definedName name="SA.12">#REF!</definedName>
    <definedName name="SA.13" localSheetId="5">#REF!</definedName>
    <definedName name="SA.13">#REF!</definedName>
    <definedName name="SA.14" localSheetId="5">#REF!</definedName>
    <definedName name="SA.14">#REF!</definedName>
    <definedName name="SA.2" localSheetId="5">#REF!</definedName>
    <definedName name="SA.2">#REF!</definedName>
    <definedName name="SA.3" localSheetId="5">#REF!</definedName>
    <definedName name="SA.3">#REF!</definedName>
    <definedName name="SA.4" localSheetId="5">#REF!</definedName>
    <definedName name="SA.4">#REF!</definedName>
    <definedName name="SA.5" localSheetId="5">#REF!</definedName>
    <definedName name="SA.5">#REF!</definedName>
    <definedName name="SA.6" localSheetId="5">#REF!</definedName>
    <definedName name="SA.6">#REF!</definedName>
    <definedName name="SA.7" localSheetId="5">#REF!</definedName>
    <definedName name="SA.7">#REF!</definedName>
    <definedName name="SA.8" localSheetId="5">#REF!</definedName>
    <definedName name="SA.8">#REF!</definedName>
    <definedName name="SA.9" localSheetId="5">#REF!</definedName>
    <definedName name="SA.9">#REF!</definedName>
    <definedName name="SAD" localSheetId="5">#REF!</definedName>
    <definedName name="SAD">#REF!</definedName>
    <definedName name="SAFETY_CONTROL" localSheetId="5">#REF!</definedName>
    <definedName name="SAFETY_CONTROL">#REF!</definedName>
    <definedName name="saklar" localSheetId="5">'[61]harga lama'!#REF!</definedName>
    <definedName name="saklar">'[61]harga lama'!#REF!</definedName>
    <definedName name="saklarg" localSheetId="5">'[40]HB '!#REF!</definedName>
    <definedName name="saklarg">'[40]HB '!#REF!</definedName>
    <definedName name="saklarg_1" localSheetId="5">[63]HB!#REF!</definedName>
    <definedName name="saklarg_1">[63]HB!#REF!</definedName>
    <definedName name="SALARY" localSheetId="5">#REF!</definedName>
    <definedName name="SALARY">#REF!</definedName>
    <definedName name="SALARY___WAGE" localSheetId="5">#REF!</definedName>
    <definedName name="SALARY___WAGE">#REF!</definedName>
    <definedName name="SALES" localSheetId="5">#REF!</definedName>
    <definedName name="SALES">#REF!</definedName>
    <definedName name="SAMBUNGAN_LISTRIK" localSheetId="5">#REF!</definedName>
    <definedName name="SAMBUNGAN_LISTRIK">#REF!</definedName>
    <definedName name="sand" localSheetId="5">#REF!</definedName>
    <definedName name="sand">#REF!</definedName>
    <definedName name="sandbag" localSheetId="5">#REF!</definedName>
    <definedName name="sandbag">#REF!</definedName>
    <definedName name="sandforgrouting" localSheetId="5">#REF!</definedName>
    <definedName name="sandforgrouting">#REF!</definedName>
    <definedName name="sandforplaster" localSheetId="5">#REF!</definedName>
    <definedName name="sandforplaster">#REF!</definedName>
    <definedName name="sandstone" localSheetId="5">#REF!</definedName>
    <definedName name="sandstone">#REF!</definedName>
    <definedName name="sandvikbit38" localSheetId="5">#REF!</definedName>
    <definedName name="sandvikbit38">#REF!</definedName>
    <definedName name="SANITAIR1" localSheetId="5">#REF!</definedName>
    <definedName name="SANITAIR1">#REF!</definedName>
    <definedName name="sarogol" localSheetId="5">#REF!</definedName>
    <definedName name="sarogol">#REF!</definedName>
    <definedName name="SASE">[103]Material!$F$47</definedName>
    <definedName name="sat">'[174]sat-utama1'!$A$5:$U$246</definedName>
    <definedName name="SB" localSheetId="5">#REF!</definedName>
    <definedName name="SB">#REF!</definedName>
    <definedName name="SB.1" localSheetId="5">#REF!</definedName>
    <definedName name="SB.1">#REF!</definedName>
    <definedName name="SB.2" localSheetId="5">#REF!</definedName>
    <definedName name="SB.2">#REF!</definedName>
    <definedName name="SB.3" localSheetId="5">#REF!</definedName>
    <definedName name="SB.3">#REF!</definedName>
    <definedName name="SB.4" localSheetId="5">#REF!</definedName>
    <definedName name="SB.4">#REF!</definedName>
    <definedName name="SB.5" localSheetId="5">#REF!</definedName>
    <definedName name="SB.5">#REF!</definedName>
    <definedName name="sc" localSheetId="5">#REF!</definedName>
    <definedName name="sc">#REF!</definedName>
    <definedName name="SC.1" localSheetId="5">#REF!</definedName>
    <definedName name="SC.1">#REF!</definedName>
    <definedName name="SCAFFOLDING" localSheetId="5">#REF!</definedName>
    <definedName name="SCAFFOLDING">#REF!</definedName>
    <definedName name="SCBVB" localSheetId="5">#REF!</definedName>
    <definedName name="SCBVB">#REF!</definedName>
    <definedName name="scc" localSheetId="5">#REF!</definedName>
    <definedName name="scc">#REF!</definedName>
    <definedName name="scedu" localSheetId="5">#REF!</definedName>
    <definedName name="scedu">#REF!</definedName>
    <definedName name="sch">[93]SCURVE!$B$44:$AM$233</definedName>
    <definedName name="screed" localSheetId="25">#REF!</definedName>
    <definedName name="screed" localSheetId="24">#REF!</definedName>
    <definedName name="screed" localSheetId="23">#REF!</definedName>
    <definedName name="screed" localSheetId="22">#REF!</definedName>
    <definedName name="screed" localSheetId="21">#REF!</definedName>
    <definedName name="screed" localSheetId="20">#REF!</definedName>
    <definedName name="screed" localSheetId="19">#REF!</definedName>
    <definedName name="screed" localSheetId="18">#REF!</definedName>
    <definedName name="screed" localSheetId="17">#REF!</definedName>
    <definedName name="screed" localSheetId="13">#REF!</definedName>
    <definedName name="screed" localSheetId="14">#REF!</definedName>
    <definedName name="screed5cm">'[76]Harga Satuan'!$G$57</definedName>
    <definedName name="SD" localSheetId="5">#REF!</definedName>
    <definedName name="SD">#REF!</definedName>
    <definedName name="sd3p" localSheetId="5">'[29]lam-moi'!#REF!</definedName>
    <definedName name="sd3p">'[29]lam-moi'!#REF!</definedName>
    <definedName name="sda" localSheetId="5" hidden="1">#REF!</definedName>
    <definedName name="sda" hidden="1">#REF!</definedName>
    <definedName name="sdfgfhjkj" localSheetId="5">[136]Cover!#REF!</definedName>
    <definedName name="sdfgfhjkj">[136]Cover!#REF!</definedName>
    <definedName name="SDMONG" localSheetId="5">#REF!</definedName>
    <definedName name="SDMONG">#REF!</definedName>
    <definedName name="sdtbk" localSheetId="5">[34]analisa!#REF!</definedName>
    <definedName name="sdtbk">[34]analisa!#REF!</definedName>
    <definedName name="se" localSheetId="5">#REF!</definedName>
    <definedName name="se">#REF!</definedName>
    <definedName name="sebur">[175]Sheet1!$BC$4:$BD$1003</definedName>
    <definedName name="sebut">[176]Sheet1!$BC$4:$BD$1003</definedName>
    <definedName name="sekgnd" localSheetId="5">#REF!</definedName>
    <definedName name="sekgnd">#REF!</definedName>
    <definedName name="sektgl" localSheetId="5">#REF!</definedName>
    <definedName name="sektgl">#REF!</definedName>
    <definedName name="selected">[33]analisa!$G$1027</definedName>
    <definedName name="selotip" localSheetId="5">[34]bahan!#REF!</definedName>
    <definedName name="selotip">[34]bahan!#REF!</definedName>
    <definedName name="semen" localSheetId="5">#REF!</definedName>
    <definedName name="semen">#REF!</definedName>
    <definedName name="semen_1" localSheetId="5">[63]HB!#REF!</definedName>
    <definedName name="semen_1">[63]HB!#REF!</definedName>
    <definedName name="Semen_putih">[21]BAHAN!$E$36</definedName>
    <definedName name="Semen_Tiga_Roda">[21]BAHAN!$E$35</definedName>
    <definedName name="Semen_warna_muda">[22]BAHAN!$E$32</definedName>
    <definedName name="Semen_warna_tua">[21]BAHAN!$E$38</definedName>
    <definedName name="semenpc" localSheetId="5">#REF!</definedName>
    <definedName name="semenpc">#REF!</definedName>
    <definedName name="semenpth" localSheetId="5">'[40]HB '!#REF!</definedName>
    <definedName name="semenpth">'[40]HB '!#REF!</definedName>
    <definedName name="semenpth_1" localSheetId="5">[63]HB!#REF!</definedName>
    <definedName name="semenpth_1">[63]HB!#REF!</definedName>
    <definedName name="semenwarna">'[40]HB '!$F$54</definedName>
    <definedName name="semenwarna_1" localSheetId="5">[63]HB!#REF!</definedName>
    <definedName name="semenwarna_1">[63]HB!#REF!</definedName>
    <definedName name="Seng_gelombang_BJLS_25_uk._0.90_x_1.80_m">[21]BAHAN!$E$61</definedName>
    <definedName name="sengbjls30" localSheetId="5">#REF!</definedName>
    <definedName name="sengbjls30">#REF!</definedName>
    <definedName name="senggel" localSheetId="5">'[40]HB '!#REF!</definedName>
    <definedName name="senggel">'[40]HB '!#REF!</definedName>
    <definedName name="senggel_1" localSheetId="5">[63]HB!#REF!</definedName>
    <definedName name="senggel_1">[63]HB!#REF!</definedName>
    <definedName name="senggol" localSheetId="5">#REF!</definedName>
    <definedName name="senggol">#REF!</definedName>
    <definedName name="SENGPL" localSheetId="5">[34]analisa!#REF!</definedName>
    <definedName name="SENGPL">[34]analisa!#REF!</definedName>
    <definedName name="sengplat" localSheetId="5">#REF!</definedName>
    <definedName name="sengplat">#REF!</definedName>
    <definedName name="septictank2" localSheetId="5">'[61]harga lama'!#REF!</definedName>
    <definedName name="septictank2">'[61]harga lama'!#REF!</definedName>
    <definedName name="set" localSheetId="5">#REF!</definedName>
    <definedName name="set">#REF!</definedName>
    <definedName name="setgbr" localSheetId="5">#REF!</definedName>
    <definedName name="setgbr">#REF!</definedName>
    <definedName name="SetPlate" localSheetId="5">#REF!</definedName>
    <definedName name="SetPlate">#REF!</definedName>
    <definedName name="sewo" localSheetId="1" hidden="1">{#N/A,#N/A,FALSE,"REK-S-TPL";#N/A,#N/A,FALSE,"REK-TPML";#N/A,#N/A,FALSE,"RAB-TEMPEL"}</definedName>
    <definedName name="sewo" localSheetId="5" hidden="1">{#N/A,#N/A,FALSE,"REK-S-TPL";#N/A,#N/A,FALSE,"REK-TPML";#N/A,#N/A,FALSE,"RAB-TEMPEL"}</definedName>
    <definedName name="sewo" localSheetId="2" hidden="1">{#N/A,#N/A,FALSE,"REK-S-TPL";#N/A,#N/A,FALSE,"REK-TPML";#N/A,#N/A,FALSE,"RAB-TEMPEL"}</definedName>
    <definedName name="sewo" localSheetId="10" hidden="1">{#N/A,#N/A,FALSE,"REK-S-TPL";#N/A,#N/A,FALSE,"REK-TPML";#N/A,#N/A,FALSE,"RAB-TEMPEL"}</definedName>
    <definedName name="sewo" localSheetId="7" hidden="1">{#N/A,#N/A,FALSE,"REK-S-TPL";#N/A,#N/A,FALSE,"REK-TPML";#N/A,#N/A,FALSE,"RAB-TEMPEL"}</definedName>
    <definedName name="sewo" hidden="1">{#N/A,#N/A,FALSE,"REK-S-TPL";#N/A,#N/A,FALSE,"REK-TPML";#N/A,#N/A,FALSE,"RAB-TEMPEL"}</definedName>
    <definedName name="SFL" localSheetId="5">#REF!</definedName>
    <definedName name="SFL">#REF!</definedName>
    <definedName name="sfvd100" localSheetId="5">#REF!</definedName>
    <definedName name="sfvd100">#REF!</definedName>
    <definedName name="sg" localSheetId="5">#REF!</definedName>
    <definedName name="sg">#REF!</definedName>
    <definedName name="SGD" localSheetId="5">#REF!</definedName>
    <definedName name="SGD">#REF!</definedName>
    <definedName name="sgel" localSheetId="5">[34]bahan!#REF!</definedName>
    <definedName name="sgel">[34]bahan!#REF!</definedName>
    <definedName name="sgnc" localSheetId="5">[29]gtrinh!#REF!</definedName>
    <definedName name="sgnc">[29]gtrinh!#REF!</definedName>
    <definedName name="sgvl" localSheetId="5">[29]gtrinh!#REF!</definedName>
    <definedName name="sgvl">[29]gtrinh!#REF!</definedName>
    <definedName name="shandviktr6131" localSheetId="5">#REF!</definedName>
    <definedName name="shandviktr6131">#REF!</definedName>
    <definedName name="SHF" localSheetId="5">#REF!</definedName>
    <definedName name="SHF">#REF!</definedName>
    <definedName name="sht" localSheetId="5">'[29]THPDMoi  (2)'!#REF!</definedName>
    <definedName name="sht">'[29]THPDMoi  (2)'!#REF!</definedName>
    <definedName name="sht3p" localSheetId="5">'[29]lam-moi'!#REF!</definedName>
    <definedName name="sht3p">'[29]lam-moi'!#REF!</definedName>
    <definedName name="SIAP" localSheetId="5">#REF!</definedName>
    <definedName name="SIAP">#REF!</definedName>
    <definedName name="sifon">'[40]HB '!$F$161</definedName>
    <definedName name="sifon_1" localSheetId="5">[63]HB!#REF!</definedName>
    <definedName name="sifon_1">[63]HB!#REF!</definedName>
    <definedName name="SIGNATURE" localSheetId="5">#REF!</definedName>
    <definedName name="SIGNATURE">#REF!</definedName>
    <definedName name="Sika_Top_107_Seal">[22]BAHAN!$E$39</definedName>
    <definedName name="sikp" localSheetId="5">[34]analisa!#REF!</definedName>
    <definedName name="sikp">[34]analisa!#REF!</definedName>
    <definedName name="siku40">'[40]HB '!$F$69</definedName>
    <definedName name="siku40_1" localSheetId="5">[63]HB!#REF!</definedName>
    <definedName name="siku40_1">[63]HB!#REF!</definedName>
    <definedName name="siku6b" localSheetId="5">[150]HB!#REF!</definedName>
    <definedName name="siku6b">[150]HB!#REF!</definedName>
    <definedName name="siku6k" localSheetId="5">'[40]HB '!#REF!</definedName>
    <definedName name="siku6k">'[40]HB '!#REF!</definedName>
    <definedName name="siku6k_1" localSheetId="5">[63]HB!#REF!</definedName>
    <definedName name="siku6k_1">[63]HB!#REF!</definedName>
    <definedName name="sim" localSheetId="5">#REF!</definedName>
    <definedName name="sim">#REF!</definedName>
    <definedName name="simen" localSheetId="5">#REF!</definedName>
    <definedName name="simen">#REF!</definedName>
    <definedName name="simpang" localSheetId="5">#REF!</definedName>
    <definedName name="simpang">#REF!</definedName>
    <definedName name="Sin" localSheetId="5">#REF!</definedName>
    <definedName name="Sin">#REF!</definedName>
    <definedName name="siphon" localSheetId="5">#REF!</definedName>
    <definedName name="siphon">#REF!</definedName>
    <definedName name="sipil">[177]index!$B$4</definedName>
    <definedName name="sirbatu" localSheetId="5">#REF!</definedName>
    <definedName name="sirbatu">#REF!</definedName>
    <definedName name="sirlak" localSheetId="5">#REF!</definedName>
    <definedName name="sirlak">#REF!</definedName>
    <definedName name="sirsang" localSheetId="5">#REF!</definedName>
    <definedName name="sirsang">#REF!</definedName>
    <definedName name="SIRT">[103]Material!$F$15</definedName>
    <definedName name="sirton" localSheetId="5">#REF!</definedName>
    <definedName name="sirton">#REF!</definedName>
    <definedName name="SIRTU" localSheetId="5">[89]Bhn!#REF!</definedName>
    <definedName name="SIRTU">[89]Bhn!#REF!</definedName>
    <definedName name="sirurug" localSheetId="5">#REF!</definedName>
    <definedName name="sirurug">#REF!</definedName>
    <definedName name="sk" localSheetId="5">#REF!</definedName>
    <definedName name="sk">#REF!</definedName>
    <definedName name="skedul" hidden="1">[178]Div2!$G$12:$G$20</definedName>
    <definedName name="skh" localSheetId="5">#REF!</definedName>
    <definedName name="skh">#REF!</definedName>
    <definedName name="skhd" localSheetId="5">#REF!</definedName>
    <definedName name="skhd">#REF!</definedName>
    <definedName name="skhds" localSheetId="5">#REF!</definedName>
    <definedName name="skhds">#REF!</definedName>
    <definedName name="skk" localSheetId="5">#REF!</definedName>
    <definedName name="skk">#REF!</definedName>
    <definedName name="skl" localSheetId="5">#REF!</definedName>
    <definedName name="skl">#REF!</definedName>
    <definedName name="sklrgnd" localSheetId="5">#REF!</definedName>
    <definedName name="sklrgnd">#REF!</definedName>
    <definedName name="sklrtgl" localSheetId="5">#REF!</definedName>
    <definedName name="sklrtgl">#REF!</definedName>
    <definedName name="skp" localSheetId="5">[34]analisa!#REF!</definedName>
    <definedName name="skp">[34]analisa!#REF!</definedName>
    <definedName name="SL_CRD" localSheetId="5">#REF!</definedName>
    <definedName name="SL_CRD">#REF!</definedName>
    <definedName name="SL_CRS" localSheetId="5">#REF!</definedName>
    <definedName name="SL_CRS">#REF!</definedName>
    <definedName name="SL_CS" localSheetId="5">#REF!</definedName>
    <definedName name="SL_CS">#REF!</definedName>
    <definedName name="SL_DD" localSheetId="5">#REF!</definedName>
    <definedName name="SL_DD">#REF!</definedName>
    <definedName name="slang">'[40]HB '!$F$163</definedName>
    <definedName name="slang_1" localSheetId="5">[63]HB!#REF!</definedName>
    <definedName name="slang_1">[63]HB!#REF!</definedName>
    <definedName name="slank" localSheetId="5">#REF!</definedName>
    <definedName name="slank">#REF!</definedName>
    <definedName name="SLEE" localSheetId="5">#REF!</definedName>
    <definedName name="SLEE">#REF!</definedName>
    <definedName name="SLIDE" localSheetId="5">#REF!</definedName>
    <definedName name="SLIDE">#REF!</definedName>
    <definedName name="sloof175" localSheetId="5">#REF!</definedName>
    <definedName name="sloof175">#REF!</definedName>
    <definedName name="smalltoolwire" localSheetId="5">#REF!</definedName>
    <definedName name="smalltoolwire">#REF!</definedName>
    <definedName name="SMOF" localSheetId="5">#REF!</definedName>
    <definedName name="SMOF">#REF!</definedName>
    <definedName name="SMOL" localSheetId="5">#REF!</definedName>
    <definedName name="SMOL">#REF!</definedName>
    <definedName name="smp" localSheetId="5">'[161]ME UMY'!#REF!</definedName>
    <definedName name="smp">'[161]ME UMY'!#REF!</definedName>
    <definedName name="snvt">'[71]Data FORMAL'!$C$3</definedName>
    <definedName name="SO" localSheetId="5">#REF!</definedName>
    <definedName name="SO">#REF!</definedName>
    <definedName name="SOARE_PARTS" localSheetId="5">#REF!</definedName>
    <definedName name="SOARE_PARTS">#REF!</definedName>
    <definedName name="soc3p" localSheetId="5">#REF!</definedName>
    <definedName name="soc3p">#REF!</definedName>
    <definedName name="SOCK">[106]ALEK!$M$30</definedName>
    <definedName name="soddng" localSheetId="5">#REF!</definedName>
    <definedName name="soddng">#REF!</definedName>
    <definedName name="SOH" localSheetId="5">#REF!</definedName>
    <definedName name="SOH">#REF!</definedName>
    <definedName name="soil" localSheetId="5">#REF!</definedName>
    <definedName name="soil">#REF!</definedName>
    <definedName name="solar" localSheetId="5">'[61]harga lama'!#REF!</definedName>
    <definedName name="solar">'[61]harga lama'!#REF!</definedName>
    <definedName name="Sound" localSheetId="5">#REF!</definedName>
    <definedName name="Sound">#REF!</definedName>
    <definedName name="Sound_car" localSheetId="5">#REF!</definedName>
    <definedName name="Sound_car">#REF!</definedName>
    <definedName name="Sound_utama" localSheetId="5">#REF!</definedName>
    <definedName name="Sound_utama">#REF!</definedName>
    <definedName name="sp" localSheetId="5">#REF!</definedName>
    <definedName name="sp">#REF!</definedName>
    <definedName name="SpecialPrice" localSheetId="5" hidden="1">#REF!</definedName>
    <definedName name="SpecialPrice" hidden="1">#REF!</definedName>
    <definedName name="SPHUBJLS" localSheetId="5">#REF!</definedName>
    <definedName name="SPHUBJLS">#REF!</definedName>
    <definedName name="spirtus" localSheetId="5">#REF!</definedName>
    <definedName name="spirtus">#REF!</definedName>
    <definedName name="spk1p" localSheetId="5">'[29]#REF'!#REF!</definedName>
    <definedName name="spk1p">'[29]#REF'!#REF!</definedName>
    <definedName name="spk3p" localSheetId="5">'[29]lam-moi'!#REF!</definedName>
    <definedName name="spk3p">'[29]lam-moi'!#REF!</definedName>
    <definedName name="split" localSheetId="5">#REF!</definedName>
    <definedName name="split">#REF!</definedName>
    <definedName name="spp" localSheetId="5" hidden="1">#REF!</definedName>
    <definedName name="spp" hidden="1">#REF!</definedName>
    <definedName name="SPRAYER" localSheetId="5">#REF!</definedName>
    <definedName name="SPRAYER">#REF!</definedName>
    <definedName name="SS" localSheetId="5">#REF!</definedName>
    <definedName name="SS">#REF!</definedName>
    <definedName name="SSE" localSheetId="5">#REF!</definedName>
    <definedName name="SSE">#REF!</definedName>
    <definedName name="SSS" localSheetId="5">#REF!</definedName>
    <definedName name="SSS">#REF!</definedName>
    <definedName name="ssss" localSheetId="5">#REF!</definedName>
    <definedName name="ssss">#REF!</definedName>
    <definedName name="ssw" localSheetId="5">#REF!</definedName>
    <definedName name="ssw">#REF!</definedName>
    <definedName name="st" localSheetId="5">#REF!</definedName>
    <definedName name="st">#REF!</definedName>
    <definedName name="st3p" localSheetId="5">'[29]lam-moi'!#REF!</definedName>
    <definedName name="st3p">'[29]lam-moi'!#REF!</definedName>
    <definedName name="STAFF" localSheetId="5">#REF!</definedName>
    <definedName name="STAFF">#REF!</definedName>
    <definedName name="STAFF_MESS" localSheetId="5">#REF!</definedName>
    <definedName name="STAFF_MESS">#REF!</definedName>
    <definedName name="stainlesstlpipacap" localSheetId="5">#REF!</definedName>
    <definedName name="stainlesstlpipacap">#REF!</definedName>
    <definedName name="stamper" localSheetId="5">[172]harga!#REF!</definedName>
    <definedName name="stamper">[172]harga!#REF!</definedName>
    <definedName name="State" localSheetId="5">#REF!</definedName>
    <definedName name="State">#REF!</definedName>
    <definedName name="STDE" localSheetId="5">[32]Material!#REF!</definedName>
    <definedName name="STDE">[32]Material!#REF!</definedName>
    <definedName name="stde1" localSheetId="5">[148]Material!#REF!</definedName>
    <definedName name="stde1">[148]Material!#REF!</definedName>
    <definedName name="stde11" localSheetId="5">[43]Material!#REF!</definedName>
    <definedName name="stde11">[43]Material!#REF!</definedName>
    <definedName name="steelhbeam" localSheetId="5">#REF!</definedName>
    <definedName name="steelhbeam">#REF!</definedName>
    <definedName name="steelpipe" localSheetId="5">#REF!</definedName>
    <definedName name="steelpipe">#REF!</definedName>
    <definedName name="steelspiles" localSheetId="5">#REF!</definedName>
    <definedName name="steelspiles">#REF!</definedName>
    <definedName name="steelwire" localSheetId="5">#REF!</definedName>
    <definedName name="steelwire">#REF!</definedName>
    <definedName name="STEELWORK.PAY" localSheetId="5">#REF!</definedName>
    <definedName name="STEELWORK.PAY">#REF!</definedName>
    <definedName name="STEIGER" localSheetId="5">[179]Analisa!#REF!</definedName>
    <definedName name="STEIGER">[179]Analisa!#REF!</definedName>
    <definedName name="stektiang" localSheetId="5">#REF!</definedName>
    <definedName name="stektiang">#REF!</definedName>
    <definedName name="sten1" localSheetId="5">#REF!</definedName>
    <definedName name="sten1">#REF!</definedName>
    <definedName name="sten12">'[40]HB '!$F$45</definedName>
    <definedName name="sten12_1" localSheetId="5">[63]HB!#REF!</definedName>
    <definedName name="sten12_1">[63]HB!#REF!</definedName>
    <definedName name="sten12t" localSheetId="5">'[40]HB '!#REF!</definedName>
    <definedName name="sten12t">'[40]HB '!#REF!</definedName>
    <definedName name="sten12t_1" localSheetId="5">[63]HB!#REF!</definedName>
    <definedName name="sten12t_1">[63]HB!#REF!</definedName>
    <definedName name="sten23" localSheetId="5">#REF!</definedName>
    <definedName name="sten23">#REF!</definedName>
    <definedName name="sten35" localSheetId="5">#REF!</definedName>
    <definedName name="sten35">#REF!</definedName>
    <definedName name="sten57" localSheetId="5">#REF!</definedName>
    <definedName name="sten57">#REF!</definedName>
    <definedName name="stepnos" localSheetId="5">#REF!</definedName>
    <definedName name="stepnos">#REF!</definedName>
    <definedName name="stepnos_kerampolis" localSheetId="5">#REF!</definedName>
    <definedName name="stepnos_kerampolis">#REF!</definedName>
    <definedName name="STONE.PAY" localSheetId="5">'[164]stone mas ARE'!#REF!</definedName>
    <definedName name="STONE.PAY">'[164]stone mas ARE'!#REF!</definedName>
    <definedName name="STONECRUSHER" localSheetId="5">#REF!</definedName>
    <definedName name="STONECRUSHER">#REF!</definedName>
    <definedName name="STONEPITCHING.PAY" localSheetId="5">#REF!</definedName>
    <definedName name="STONEPITCHING.PAY">#REF!</definedName>
    <definedName name="stoot" localSheetId="5">[34]analisa!#REF!</definedName>
    <definedName name="stoot">[34]analisa!#REF!</definedName>
    <definedName name="STOP" localSheetId="5">#REF!</definedName>
    <definedName name="STOP">#REF!</definedName>
    <definedName name="STOP2" localSheetId="5">#REF!</definedName>
    <definedName name="STOP2">#REF!</definedName>
    <definedName name="STOP2E" localSheetId="5">#REF!</definedName>
    <definedName name="STOP2E">#REF!</definedName>
    <definedName name="STOPE" localSheetId="5">#REF!</definedName>
    <definedName name="STOPE">#REF!</definedName>
    <definedName name="stopkontak" localSheetId="5">'[40]HB '!#REF!</definedName>
    <definedName name="stopkontak">'[40]HB '!#REF!</definedName>
    <definedName name="stopkontak_1" localSheetId="5">[63]HB!#REF!</definedName>
    <definedName name="stopkontak_1">[63]HB!#REF!</definedName>
    <definedName name="stopkontak3" localSheetId="5">#REF!</definedName>
    <definedName name="stopkontak3">#REF!</definedName>
    <definedName name="stpiezo" localSheetId="5">#REF!</definedName>
    <definedName name="stpiezo">#REF!</definedName>
    <definedName name="stpkrn">[34]bahan!$E$189</definedName>
    <definedName name="STR" localSheetId="5">#REF!</definedName>
    <definedName name="STR">#REF!</definedName>
    <definedName name="STRUKTUR">[180]index!$B$4</definedName>
    <definedName name="Subkon">'[45]H. Dasar'!$I$12</definedName>
    <definedName name="submersible3" localSheetId="5">#REF!</definedName>
    <definedName name="submersible3">#REF!</definedName>
    <definedName name="submersible4" localSheetId="5">#REF!</definedName>
    <definedName name="submersible4">#REF!</definedName>
    <definedName name="submersible6" localSheetId="5">#REF!</definedName>
    <definedName name="submersible6">#REF!</definedName>
    <definedName name="SUBT" localSheetId="5">#REF!</definedName>
    <definedName name="SUBT">#REF!</definedName>
    <definedName name="SUBT.FIELD_EXP" localSheetId="5">#REF!</definedName>
    <definedName name="SUBT.FIELD_EXP">#REF!</definedName>
    <definedName name="SUBT.TEMP._WORK" localSheetId="5">#REF!</definedName>
    <definedName name="SUBT.TEMP._WORK">#REF!</definedName>
    <definedName name="SUGENG">#N/A</definedName>
    <definedName name="sukamandi" localSheetId="5">#REF!</definedName>
    <definedName name="sukamandi">#REF!</definedName>
    <definedName name="sukatani" localSheetId="5">#REF!</definedName>
    <definedName name="sukatani">#REF!</definedName>
    <definedName name="sum" localSheetId="5">[48]Material!#REF!</definedName>
    <definedName name="sum">[48]Material!#REF!</definedName>
    <definedName name="SUM2A" localSheetId="5">#REF!</definedName>
    <definedName name="SUM2A">#REF!</definedName>
    <definedName name="sumbat">'[40]HB '!$F$150</definedName>
    <definedName name="sumbat_1" localSheetId="5">[63]HB!#REF!</definedName>
    <definedName name="sumbat_1">[63]HB!#REF!</definedName>
    <definedName name="sumersible3" localSheetId="5">#REF!</definedName>
    <definedName name="sumersible3">#REF!</definedName>
    <definedName name="SUMI" localSheetId="5">#REF!</definedName>
    <definedName name="SUMI">#REF!</definedName>
    <definedName name="Summary">[181]Dist_analys!$H$279</definedName>
    <definedName name="sunyhose4" localSheetId="5">#REF!</definedName>
    <definedName name="sunyhose4">#REF!</definedName>
    <definedName name="SUP" localSheetId="5">#REF!</definedName>
    <definedName name="SUP">#REF!</definedName>
    <definedName name="supergloss" localSheetId="5">#REF!</definedName>
    <definedName name="supergloss">#REF!</definedName>
    <definedName name="SUPFS" localSheetId="5">#REF!</definedName>
    <definedName name="SUPFS">#REF!</definedName>
    <definedName name="SUPIR_TRUK" localSheetId="5">#REF!</definedName>
    <definedName name="SUPIR_TRUK">#REF!</definedName>
    <definedName name="SUPT" localSheetId="5">#REF!</definedName>
    <definedName name="SUPT">#REF!</definedName>
    <definedName name="sw" localSheetId="5">#REF!</definedName>
    <definedName name="sw">#REF!</definedName>
    <definedName name="SWIM" localSheetId="5">#REF!</definedName>
    <definedName name="SWIM">#REF!</definedName>
    <definedName name="t">[182]BHN1!$F$167</definedName>
    <definedName name="t_2" localSheetId="5">#REF!</definedName>
    <definedName name="t_2">#REF!</definedName>
    <definedName name="t_gw" localSheetId="5">#REF!</definedName>
    <definedName name="t_gw">#REF!</definedName>
    <definedName name="t101p" localSheetId="5">#REF!</definedName>
    <definedName name="t101p">#REF!</definedName>
    <definedName name="t103p" localSheetId="5">#REF!</definedName>
    <definedName name="t103p">#REF!</definedName>
    <definedName name="t105mnc" localSheetId="5">'[29]thao-go'!#REF!</definedName>
    <definedName name="t105mnc">'[29]thao-go'!#REF!</definedName>
    <definedName name="t10m" localSheetId="5">'[29]lam-moi'!#REF!</definedName>
    <definedName name="t10m">'[29]lam-moi'!#REF!</definedName>
    <definedName name="t10nc" localSheetId="5">'[29]lam-moi'!#REF!</definedName>
    <definedName name="t10nc">'[29]lam-moi'!#REF!</definedName>
    <definedName name="t10nc1p" localSheetId="5">#REF!</definedName>
    <definedName name="t10nc1p">#REF!</definedName>
    <definedName name="t10ncm" localSheetId="5">'[29]lam-moi'!#REF!</definedName>
    <definedName name="t10ncm">'[29]lam-moi'!#REF!</definedName>
    <definedName name="t10vl" localSheetId="5">'[29]lam-moi'!#REF!</definedName>
    <definedName name="t10vl">'[29]lam-moi'!#REF!</definedName>
    <definedName name="t10vl1p" localSheetId="5">#REF!</definedName>
    <definedName name="t10vl1p">#REF!</definedName>
    <definedName name="t121p" localSheetId="5">#REF!</definedName>
    <definedName name="t121p">#REF!</definedName>
    <definedName name="t123p" localSheetId="5">#REF!</definedName>
    <definedName name="t123p">#REF!</definedName>
    <definedName name="t12m" localSheetId="5">'[29]lam-moi'!#REF!</definedName>
    <definedName name="t12m">'[29]lam-moi'!#REF!</definedName>
    <definedName name="t12mnc" localSheetId="5">'[29]thao-go'!#REF!</definedName>
    <definedName name="t12mnc">'[29]thao-go'!#REF!</definedName>
    <definedName name="t12nc" localSheetId="5">'[29]lam-moi'!#REF!</definedName>
    <definedName name="t12nc">'[29]lam-moi'!#REF!</definedName>
    <definedName name="t12nc3p">'[29]CHITIET VL-NC'!$G$38</definedName>
    <definedName name="t12ncm" localSheetId="5">'[29]lam-moi'!#REF!</definedName>
    <definedName name="t12ncm">'[29]lam-moi'!#REF!</definedName>
    <definedName name="t12vl" localSheetId="5">'[29]lam-moi'!#REF!</definedName>
    <definedName name="t12vl">'[29]lam-moi'!#REF!</definedName>
    <definedName name="t12vl3p">'[29]CHITIET VL-NC'!$G$34</definedName>
    <definedName name="t141p" localSheetId="5">#REF!</definedName>
    <definedName name="t141p">#REF!</definedName>
    <definedName name="t143p" localSheetId="5">#REF!</definedName>
    <definedName name="t143p">#REF!</definedName>
    <definedName name="t14m" localSheetId="5">'[29]lam-moi'!#REF!</definedName>
    <definedName name="t14m">'[29]lam-moi'!#REF!</definedName>
    <definedName name="t14mnc" localSheetId="5">'[29]thao-go'!#REF!</definedName>
    <definedName name="t14mnc">'[29]thao-go'!#REF!</definedName>
    <definedName name="t14nc" localSheetId="5">'[29]lam-moi'!#REF!</definedName>
    <definedName name="t14nc">'[29]lam-moi'!#REF!</definedName>
    <definedName name="t14nc3p" localSheetId="5">#REF!</definedName>
    <definedName name="t14nc3p">#REF!</definedName>
    <definedName name="t14ncm" localSheetId="5">'[29]lam-moi'!#REF!</definedName>
    <definedName name="t14ncm">'[29]lam-moi'!#REF!</definedName>
    <definedName name="T14vc" localSheetId="5">'[29]CHITIET VL-NC-TT -1p'!#REF!</definedName>
    <definedName name="T14vc">'[29]CHITIET VL-NC-TT -1p'!#REF!</definedName>
    <definedName name="t14vl" localSheetId="5">'[29]lam-moi'!#REF!</definedName>
    <definedName name="t14vl">'[29]lam-moi'!#REF!</definedName>
    <definedName name="t14vl3p" localSheetId="5">#REF!</definedName>
    <definedName name="t14vl3p">#REF!</definedName>
    <definedName name="T203P" localSheetId="5">[29]VC!#REF!</definedName>
    <definedName name="T203P">[29]VC!#REF!</definedName>
    <definedName name="t20m" localSheetId="5">'[29]lam-moi'!#REF!</definedName>
    <definedName name="t20m">'[29]lam-moi'!#REF!</definedName>
    <definedName name="t20ncm" localSheetId="5">'[29]lam-moi'!#REF!</definedName>
    <definedName name="t20ncm">'[29]lam-moi'!#REF!</definedName>
    <definedName name="t7m" localSheetId="5">'[29]THPDMoi  (2)'!#REF!</definedName>
    <definedName name="t7m">'[29]THPDMoi  (2)'!#REF!</definedName>
    <definedName name="t7nc" localSheetId="5">'[29]lam-moi'!#REF!</definedName>
    <definedName name="t7nc">'[29]lam-moi'!#REF!</definedName>
    <definedName name="t7vl" localSheetId="5">'[29]lam-moi'!#REF!</definedName>
    <definedName name="t7vl">'[29]lam-moi'!#REF!</definedName>
    <definedName name="t84mnc" localSheetId="5">'[29]thao-go'!#REF!</definedName>
    <definedName name="t84mnc">'[29]thao-go'!#REF!</definedName>
    <definedName name="t8m" localSheetId="5">'[29]THPDMoi  (2)'!#REF!</definedName>
    <definedName name="t8m">'[29]THPDMoi  (2)'!#REF!</definedName>
    <definedName name="t8nc" localSheetId="5">'[29]lam-moi'!#REF!</definedName>
    <definedName name="t8nc">'[29]lam-moi'!#REF!</definedName>
    <definedName name="t8vl" localSheetId="5">'[29]lam-moi'!#REF!</definedName>
    <definedName name="t8vl">'[29]lam-moi'!#REF!</definedName>
    <definedName name="ta" localSheetId="5">#REF!</definedName>
    <definedName name="ta">#REF!</definedName>
    <definedName name="TABLE" localSheetId="5">#REF!</definedName>
    <definedName name="TABLE">#REF!</definedName>
    <definedName name="TACK_COAT" localSheetId="5">'[107]DAFTAR HARGA'!#REF!</definedName>
    <definedName name="TACK_COAT">'[107]DAFTAR HARGA'!#REF!</definedName>
    <definedName name="talangseng" localSheetId="5">#REF!</definedName>
    <definedName name="talangseng">#REF!</definedName>
    <definedName name="talkaret" localSheetId="5">#REF!</definedName>
    <definedName name="talkaret">#REF!</definedName>
    <definedName name="TAMPER" localSheetId="5">#REF!</definedName>
    <definedName name="TAMPER">#REF!</definedName>
    <definedName name="TANAH" localSheetId="5">#REF!</definedName>
    <definedName name="TANAH">#REF!</definedName>
    <definedName name="Tanah_Gembur_Lembang">[21]BAHAN!$E$12</definedName>
    <definedName name="Tanah_Urug">[21]BAHAN!$E$10</definedName>
    <definedName name="tanahtaman">'[40]HB '!$F$185</definedName>
    <definedName name="tanahtaman_1" localSheetId="5">[63]HB!#REF!</definedName>
    <definedName name="tanahtaman_1">[63]HB!#REF!</definedName>
    <definedName name="Tanahurug" localSheetId="5">'[61]harga lama'!#REF!</definedName>
    <definedName name="Tanahurug">'[61]harga lama'!#REF!</definedName>
    <definedName name="Tandem" localSheetId="5">[172]harga!#REF!</definedName>
    <definedName name="Tandem">[172]harga!#REF!</definedName>
    <definedName name="TANDEMROLLER" localSheetId="5">#REF!</definedName>
    <definedName name="TANDEMROLLER">#REF!</definedName>
    <definedName name="tandemroller8" localSheetId="5">#REF!</definedName>
    <definedName name="tandemroller8">#REF!</definedName>
    <definedName name="TANGGA" localSheetId="5">#REF!</definedName>
    <definedName name="TANGGA">#REF!</definedName>
    <definedName name="tanjd" localSheetId="5" hidden="1">[129]H.Satuan!#REF!</definedName>
    <definedName name="tanjd" hidden="1">[129]H.Satuan!#REF!</definedName>
    <definedName name="tankfb2" localSheetId="5">[34]bahan!#REF!</definedName>
    <definedName name="tankfb2">[34]bahan!#REF!</definedName>
    <definedName name="tanki" localSheetId="5">#REF!</definedName>
    <definedName name="tanki">#REF!</definedName>
    <definedName name="tansubur" localSheetId="5">#REF!</definedName>
    <definedName name="tansubur">#REF!</definedName>
    <definedName name="tanurug" localSheetId="5">#REF!</definedName>
    <definedName name="tanurug">#REF!</definedName>
    <definedName name="TAUR">[103]Material!$F$14</definedName>
    <definedName name="Tawar" localSheetId="5">#REF!</definedName>
    <definedName name="Tawar">#REF!</definedName>
    <definedName name="tawg16" localSheetId="5">#REF!</definedName>
    <definedName name="tawg16">#REF!</definedName>
    <definedName name="TaxTV">10%</definedName>
    <definedName name="TaxXL">5%</definedName>
    <definedName name="TB" localSheetId="5">#REF!</definedName>
    <definedName name="TB">#REF!</definedName>
    <definedName name="TBBEND1125100" localSheetId="5">[5]ANALIS!#REF!</definedName>
    <definedName name="TBBEND1125100">[5]ANALIS!#REF!</definedName>
    <definedName name="TBBEND1125150" localSheetId="5">[5]ANALIS!#REF!</definedName>
    <definedName name="TBBEND1125150">[5]ANALIS!#REF!</definedName>
    <definedName name="TBBEND1125200" localSheetId="5">[5]ANALIS!#REF!</definedName>
    <definedName name="TBBEND1125200">[5]ANALIS!#REF!</definedName>
    <definedName name="TBBEND1125250" localSheetId="5">[5]ANALIS!#REF!</definedName>
    <definedName name="TBBEND1125250">[5]ANALIS!#REF!</definedName>
    <definedName name="TBBEND1125300" localSheetId="5">[5]ANALIS!#REF!</definedName>
    <definedName name="TBBEND1125300">[5]ANALIS!#REF!</definedName>
    <definedName name="TBBEND1125350" localSheetId="5">[5]ANALIS!#REF!</definedName>
    <definedName name="TBBEND1125350">[5]ANALIS!#REF!</definedName>
    <definedName name="TBBEND112580" localSheetId="5">[5]ANALIS!#REF!</definedName>
    <definedName name="TBBEND112580">[5]ANALIS!#REF!</definedName>
    <definedName name="TBBEND225100" localSheetId="5">[5]ANALIS!#REF!</definedName>
    <definedName name="TBBEND225100">[5]ANALIS!#REF!</definedName>
    <definedName name="TBBEND225150" localSheetId="5">[5]ANALIS!#REF!</definedName>
    <definedName name="TBBEND225150">[5]ANALIS!#REF!</definedName>
    <definedName name="TBBEND225200" localSheetId="5">[5]ANALIS!#REF!</definedName>
    <definedName name="TBBEND225200">[5]ANALIS!#REF!</definedName>
    <definedName name="TBBEND225250" localSheetId="5">[5]ANALIS!#REF!</definedName>
    <definedName name="TBBEND225250">[5]ANALIS!#REF!</definedName>
    <definedName name="TBBEND225300" localSheetId="5">[5]ANALIS!#REF!</definedName>
    <definedName name="TBBEND225300">[5]ANALIS!#REF!</definedName>
    <definedName name="TBBEND225350" localSheetId="5">[5]ANALIS!#REF!</definedName>
    <definedName name="TBBEND225350">[5]ANALIS!#REF!</definedName>
    <definedName name="TBBEND22580" localSheetId="5">[5]ANALIS!#REF!</definedName>
    <definedName name="TBBEND22580">[5]ANALIS!#REF!</definedName>
    <definedName name="TBBEND45100" localSheetId="5">[5]ANALIS!#REF!</definedName>
    <definedName name="TBBEND45100">[5]ANALIS!#REF!</definedName>
    <definedName name="TBBEND45150" localSheetId="5">[5]ANALIS!#REF!</definedName>
    <definedName name="TBBEND45150">[5]ANALIS!#REF!</definedName>
    <definedName name="TBBEND45200" localSheetId="5">[5]ANALIS!#REF!</definedName>
    <definedName name="TBBEND45200">[5]ANALIS!#REF!</definedName>
    <definedName name="TBBEND45300" localSheetId="5">[5]ANALIS!#REF!</definedName>
    <definedName name="TBBEND45300">[5]ANALIS!#REF!</definedName>
    <definedName name="TBBEND45350" localSheetId="5">[5]ANALIS!#REF!</definedName>
    <definedName name="TBBEND45350">[5]ANALIS!#REF!</definedName>
    <definedName name="TBBEND4580" localSheetId="5">[5]ANALIS!#REF!</definedName>
    <definedName name="TBBEND4580">[5]ANALIS!#REF!</definedName>
    <definedName name="TBBEND90100" localSheetId="5">[5]ANALIS!#REF!</definedName>
    <definedName name="TBBEND90100">[5]ANALIS!#REF!</definedName>
    <definedName name="TBBEND90150" localSheetId="5">[5]ANALIS!#REF!</definedName>
    <definedName name="TBBEND90150">[5]ANALIS!#REF!</definedName>
    <definedName name="TBBEND90200" localSheetId="5">[5]ANALIS!#REF!</definedName>
    <definedName name="TBBEND90200">[5]ANALIS!#REF!</definedName>
    <definedName name="TBBEND90250" localSheetId="5">[5]ANALIS!#REF!</definedName>
    <definedName name="TBBEND90250">[5]ANALIS!#REF!</definedName>
    <definedName name="TBBEND90300" localSheetId="5">[5]ANALIS!#REF!</definedName>
    <definedName name="TBBEND90300">[5]ANALIS!#REF!</definedName>
    <definedName name="TBBEND90350" localSheetId="5">[5]ANALIS!#REF!</definedName>
    <definedName name="TBBEND90350">[5]ANALIS!#REF!</definedName>
    <definedName name="TBBEND9080" localSheetId="5">[5]ANALIS!#REF!</definedName>
    <definedName name="TBBEND9080">[5]ANALIS!#REF!</definedName>
    <definedName name="tbdd1p" localSheetId="5">'[29]lam-moi'!#REF!</definedName>
    <definedName name="tbdd1p">'[29]lam-moi'!#REF!</definedName>
    <definedName name="tbdd3p" localSheetId="5">'[29]lam-moi'!#REF!</definedName>
    <definedName name="tbdd3p">'[29]lam-moi'!#REF!</definedName>
    <definedName name="tbddsdl" localSheetId="5">'[29]lam-moi'!#REF!</definedName>
    <definedName name="tbddsdl">'[29]lam-moi'!#REF!</definedName>
    <definedName name="TBDOP100" localSheetId="5">[5]ANALIS!#REF!</definedName>
    <definedName name="TBDOP100">[5]ANALIS!#REF!</definedName>
    <definedName name="TBDOP150" localSheetId="5">[5]ANALIS!#REF!</definedName>
    <definedName name="TBDOP150">[5]ANALIS!#REF!</definedName>
    <definedName name="TBDOP200" localSheetId="5">[5]ANALIS!#REF!</definedName>
    <definedName name="TBDOP200">[5]ANALIS!#REF!</definedName>
    <definedName name="TBDOP250" localSheetId="5">[5]ANALIS!#REF!</definedName>
    <definedName name="TBDOP250">[5]ANALIS!#REF!</definedName>
    <definedName name="TBDOP300" localSheetId="5">[5]ANALIS!#REF!</definedName>
    <definedName name="TBDOP300">[5]ANALIS!#REF!</definedName>
    <definedName name="TBDOP350" localSheetId="5">[5]ANALIS!#REF!</definedName>
    <definedName name="TBDOP350">[5]ANALIS!#REF!</definedName>
    <definedName name="TBDOP80" localSheetId="5">[5]ANALIS!#REF!</definedName>
    <definedName name="TBDOP80">[5]ANALIS!#REF!</definedName>
    <definedName name="tbi" localSheetId="5">#REF!</definedName>
    <definedName name="tbi">#REF!</definedName>
    <definedName name="tbl_ProdInfo" localSheetId="5" hidden="1">#REF!</definedName>
    <definedName name="tbl_ProdInfo" hidden="1">#REF!</definedName>
    <definedName name="TBREDUCER10080" localSheetId="5">[5]ANALIS!#REF!</definedName>
    <definedName name="TBREDUCER10080">[5]ANALIS!#REF!</definedName>
    <definedName name="TBREDUCER150100" localSheetId="5">[5]ANALIS!#REF!</definedName>
    <definedName name="TBREDUCER150100">[5]ANALIS!#REF!</definedName>
    <definedName name="TBREDUCER200150" localSheetId="5">[5]ANALIS!#REF!</definedName>
    <definedName name="TBREDUCER200150">[5]ANALIS!#REF!</definedName>
    <definedName name="TBREDUCER250150" localSheetId="5">[5]ANALIS!#REF!</definedName>
    <definedName name="TBREDUCER250150">[5]ANALIS!#REF!</definedName>
    <definedName name="TBREDUCER250200" localSheetId="5">[5]ANALIS!#REF!</definedName>
    <definedName name="TBREDUCER250200">[5]ANALIS!#REF!</definedName>
    <definedName name="TBREDUCER300200" localSheetId="5">[5]ANALIS!#REF!</definedName>
    <definedName name="TBREDUCER300200">[5]ANALIS!#REF!</definedName>
    <definedName name="TBREDUCER300250" localSheetId="5">[5]ANALIS!#REF!</definedName>
    <definedName name="TBREDUCER300250">[5]ANALIS!#REF!</definedName>
    <definedName name="TBREDUCER350200" localSheetId="5">[5]ANALIS!#REF!</definedName>
    <definedName name="TBREDUCER350200">[5]ANALIS!#REF!</definedName>
    <definedName name="TBREDUCER350250" localSheetId="5">[5]ANALIS!#REF!</definedName>
    <definedName name="TBREDUCER350250">[5]ANALIS!#REF!</definedName>
    <definedName name="TBREDUCER350300" localSheetId="5">[5]ANALIS!#REF!</definedName>
    <definedName name="TBREDUCER350300">[5]ANALIS!#REF!</definedName>
    <definedName name="TBs" localSheetId="5">#REF!</definedName>
    <definedName name="TBs">#REF!</definedName>
    <definedName name="tbsm5tl2x36" localSheetId="5">#REF!</definedName>
    <definedName name="tbsm5tl2x36">#REF!</definedName>
    <definedName name="tbsm5tl2x36nb" localSheetId="5">#REF!</definedName>
    <definedName name="tbsm5tl2x36nb">#REF!</definedName>
    <definedName name="tbt" localSheetId="5">#REF!</definedName>
    <definedName name="tbt">#REF!</definedName>
    <definedName name="TBTEE100" localSheetId="5">[5]ANALIS!#REF!</definedName>
    <definedName name="TBTEE100">[5]ANALIS!#REF!</definedName>
    <definedName name="TBTEE150" localSheetId="5">[5]ANALIS!#REF!</definedName>
    <definedName name="TBTEE150">[5]ANALIS!#REF!</definedName>
    <definedName name="TBTEE200" localSheetId="5">[5]ANALIS!#REF!</definedName>
    <definedName name="TBTEE200">[5]ANALIS!#REF!</definedName>
    <definedName name="TBTEE250" localSheetId="5">[5]ANALIS!#REF!</definedName>
    <definedName name="TBTEE250">[5]ANALIS!#REF!</definedName>
    <definedName name="TBTEE300" localSheetId="5">[5]ANALIS!#REF!</definedName>
    <definedName name="TBTEE300">[5]ANALIS!#REF!</definedName>
    <definedName name="TBTEE350" localSheetId="5">[5]ANALIS!#REF!</definedName>
    <definedName name="TBTEE350">[5]ANALIS!#REF!</definedName>
    <definedName name="TBTEE80" localSheetId="5">[5]ANALIS!#REF!</definedName>
    <definedName name="TBTEE80">[5]ANALIS!#REF!</definedName>
    <definedName name="tbtr" localSheetId="5">'[29]TH XL'!#REF!</definedName>
    <definedName name="tbtr">'[29]TH XL'!#REF!</definedName>
    <definedName name="tbtram" localSheetId="5">#REF!</definedName>
    <definedName name="tbtram">#REF!</definedName>
    <definedName name="TBVALVE100" localSheetId="5">[5]ANALIS!#REF!</definedName>
    <definedName name="TBVALVE100">[5]ANALIS!#REF!</definedName>
    <definedName name="TBVALVE150" localSheetId="5">[5]ANALIS!#REF!</definedName>
    <definedName name="TBVALVE150">[5]ANALIS!#REF!</definedName>
    <definedName name="TBVALVE200" localSheetId="5">[5]ANALIS!#REF!</definedName>
    <definedName name="TBVALVE200">[5]ANALIS!#REF!</definedName>
    <definedName name="TBVALVE250" localSheetId="5">[5]ANALIS!#REF!</definedName>
    <definedName name="TBVALVE250">[5]ANALIS!#REF!</definedName>
    <definedName name="TBVALVE300" localSheetId="5">[5]ANALIS!#REF!</definedName>
    <definedName name="TBVALVE300">[5]ANALIS!#REF!</definedName>
    <definedName name="TBVALVE350" localSheetId="5">[5]ANALIS!#REF!</definedName>
    <definedName name="TBVALVE350">[5]ANALIS!#REF!</definedName>
    <definedName name="TBVALVE80" localSheetId="5">[5]ANALIS!#REF!</definedName>
    <definedName name="TBVALVE80">[5]ANALIS!#REF!</definedName>
    <definedName name="TBVBEND100" localSheetId="5">[5]ANALIS!#REF!</definedName>
    <definedName name="TBVBEND100">[5]ANALIS!#REF!</definedName>
    <definedName name="TBVBEND150" localSheetId="5">[5]ANALIS!#REF!</definedName>
    <definedName name="TBVBEND150">[5]ANALIS!#REF!</definedName>
    <definedName name="TBVBEND200" localSheetId="5">[5]ANALIS!#REF!</definedName>
    <definedName name="TBVBEND200">[5]ANALIS!#REF!</definedName>
    <definedName name="TBVBEND250" localSheetId="5">[5]ANALIS!#REF!</definedName>
    <definedName name="TBVBEND250">[5]ANALIS!#REF!</definedName>
    <definedName name="TBVBEND300" localSheetId="5">[5]ANALIS!#REF!</definedName>
    <definedName name="TBVBEND300">[5]ANALIS!#REF!</definedName>
    <definedName name="TBVBEND350" localSheetId="5">[5]ANALIS!#REF!</definedName>
    <definedName name="TBVBEND350">[5]ANALIS!#REF!</definedName>
    <definedName name="TBVBEND80" localSheetId="5">[5]ANALIS!#REF!</definedName>
    <definedName name="TBVBEND80">[5]ANALIS!#REF!</definedName>
    <definedName name="TC" localSheetId="5">#REF!</definedName>
    <definedName name="TC">#REF!</definedName>
    <definedName name="TC_NHANH1" localSheetId="5">#REF!</definedName>
    <definedName name="TC_NHANH1">#REF!</definedName>
    <definedName name="tcoat">[33]analisa!$G$1272</definedName>
    <definedName name="tcxxnc" localSheetId="5">'[29]thao-go'!#REF!</definedName>
    <definedName name="tcxxnc">'[29]thao-go'!#REF!</definedName>
    <definedName name="td" localSheetId="5">#REF!</definedName>
    <definedName name="td">#REF!</definedName>
    <definedName name="td10vl" localSheetId="5">'[29]#REF'!#REF!</definedName>
    <definedName name="td10vl">'[29]#REF'!#REF!</definedName>
    <definedName name="td12nc" localSheetId="5">'[29]#REF'!#REF!</definedName>
    <definedName name="td12nc">'[29]#REF'!#REF!</definedName>
    <definedName name="td1cnc" localSheetId="5">'[29]lam-moi'!#REF!</definedName>
    <definedName name="td1cnc">'[29]lam-moi'!#REF!</definedName>
    <definedName name="td1cvl" localSheetId="5">'[29]lam-moi'!#REF!</definedName>
    <definedName name="td1cvl">'[29]lam-moi'!#REF!</definedName>
    <definedName name="td1p" localSheetId="5">#REF!</definedName>
    <definedName name="td1p">#REF!</definedName>
    <definedName name="TD1pnc" localSheetId="5">'[29]CHITIET VL-NC-TT -1p'!#REF!</definedName>
    <definedName name="TD1pnc">'[29]CHITIET VL-NC-TT -1p'!#REF!</definedName>
    <definedName name="TD1pvl" localSheetId="5">'[29]CHITIET VL-NC-TT -1p'!#REF!</definedName>
    <definedName name="TD1pvl">'[29]CHITIET VL-NC-TT -1p'!#REF!</definedName>
    <definedName name="td3p" localSheetId="5">#REF!</definedName>
    <definedName name="td3p">#REF!</definedName>
    <definedName name="tdc84nc" localSheetId="5">'[29]thao-go'!#REF!</definedName>
    <definedName name="tdc84nc">'[29]thao-go'!#REF!</definedName>
    <definedName name="tdcnc" localSheetId="5">'[29]thao-go'!#REF!</definedName>
    <definedName name="tdcnc">'[29]thao-go'!#REF!</definedName>
    <definedName name="tdgnc" localSheetId="5">'[29]lam-moi'!#REF!</definedName>
    <definedName name="tdgnc">'[29]lam-moi'!#REF!</definedName>
    <definedName name="tdgvl" localSheetId="5">'[29]lam-moi'!#REF!</definedName>
    <definedName name="tdgvl">'[29]lam-moi'!#REF!</definedName>
    <definedName name="tdhtnc" localSheetId="5">'[29]lam-moi'!#REF!</definedName>
    <definedName name="tdhtnc">'[29]lam-moi'!#REF!</definedName>
    <definedName name="tdhtvl" localSheetId="5">'[29]lam-moi'!#REF!</definedName>
    <definedName name="tdhtvl">'[29]lam-moi'!#REF!</definedName>
    <definedName name="tdnc" localSheetId="5">[29]gtrinh!#REF!</definedName>
    <definedName name="tdnc">[29]gtrinh!#REF!</definedName>
    <definedName name="tdnc1p" localSheetId="5">#REF!</definedName>
    <definedName name="tdnc1p">#REF!</definedName>
    <definedName name="tdnc3p">'[29]CHITIET VL-NC'!$G$28</definedName>
    <definedName name="TDT">[168]REKAP!$I$41</definedName>
    <definedName name="tdt1pnc" localSheetId="5">[29]gtrinh!#REF!</definedName>
    <definedName name="tdt1pnc">[29]gtrinh!#REF!</definedName>
    <definedName name="tdt1pvl" localSheetId="5">[29]gtrinh!#REF!</definedName>
    <definedName name="tdt1pvl">[29]gtrinh!#REF!</definedName>
    <definedName name="tdt2cnc" localSheetId="5">'[29]lam-moi'!#REF!</definedName>
    <definedName name="tdt2cnc">'[29]lam-moi'!#REF!</definedName>
    <definedName name="tdt2cvl" localSheetId="5">[29]chitiet!#REF!</definedName>
    <definedName name="tdt2cvl">[29]chitiet!#REF!</definedName>
    <definedName name="tdtr2cnc" localSheetId="5">#REF!</definedName>
    <definedName name="tdtr2cnc">#REF!</definedName>
    <definedName name="tdtr2cvl" localSheetId="5">#REF!</definedName>
    <definedName name="tdtr2cvl">#REF!</definedName>
    <definedName name="tdtrnc" localSheetId="5">[29]gtrinh!#REF!</definedName>
    <definedName name="tdtrnc">[29]gtrinh!#REF!</definedName>
    <definedName name="tdtrvl" localSheetId="5">[29]gtrinh!#REF!</definedName>
    <definedName name="tdtrvl">[29]gtrinh!#REF!</definedName>
    <definedName name="tdvl" localSheetId="5">[29]gtrinh!#REF!</definedName>
    <definedName name="tdvl">[29]gtrinh!#REF!</definedName>
    <definedName name="tdvl1p" localSheetId="5">#REF!</definedName>
    <definedName name="tdvl1p">#REF!</definedName>
    <definedName name="tdvl3p">'[29]CHITIET VL-NC'!$G$23</definedName>
    <definedName name="teak4_3x7" localSheetId="5">#REF!</definedName>
    <definedName name="teak4_3x7">#REF!</definedName>
    <definedName name="teak4_4x8" localSheetId="5">#REF!</definedName>
    <definedName name="teak4_4x8">#REF!</definedName>
    <definedName name="teakoil" localSheetId="5">#REF!</definedName>
    <definedName name="teakoil">#REF!</definedName>
    <definedName name="teakw4" localSheetId="5">[34]bahan!#REF!</definedName>
    <definedName name="teakw4">[34]bahan!#REF!</definedName>
    <definedName name="teer">'[40]HB '!$F$104</definedName>
    <definedName name="teer_1" localSheetId="5">[63]HB!#REF!</definedName>
    <definedName name="teer_1">[63]HB!#REF!</definedName>
    <definedName name="tegel20" localSheetId="5">#REF!</definedName>
    <definedName name="tegel20">#REF!</definedName>
    <definedName name="tegel30" localSheetId="5">#REF!</definedName>
    <definedName name="tegel30">#REF!</definedName>
    <definedName name="tegelabu20" localSheetId="5">[34]analisa!#REF!</definedName>
    <definedName name="tegelabu20">[34]analisa!#REF!</definedName>
    <definedName name="tegelabu30" localSheetId="5">[34]analisa!#REF!</definedName>
    <definedName name="tegelabu30">[34]analisa!#REF!</definedName>
    <definedName name="TELP" localSheetId="5">#REF!</definedName>
    <definedName name="TELP">#REF!</definedName>
    <definedName name="TEMP._BUILDING" localSheetId="5">#REF!</definedName>
    <definedName name="TEMP._BUILDING">#REF!</definedName>
    <definedName name="TEMP.ELEC_WATER" localSheetId="5">#REF!</definedName>
    <definedName name="TEMP.ELEC_WATER">#REF!</definedName>
    <definedName name="temp10" localSheetId="5">#REF!</definedName>
    <definedName name="temp10">#REF!</definedName>
    <definedName name="Tempatmasak" localSheetId="5">[172]harga!#REF!</definedName>
    <definedName name="Tempatmasak">[172]harga!#REF!</definedName>
    <definedName name="TEMPORARY_WORK" localSheetId="5">#REF!</definedName>
    <definedName name="TEMPORARY_WORK">#REF!</definedName>
    <definedName name="temporarybridge" localSheetId="5">#REF!</definedName>
    <definedName name="temporarybridge">#REF!</definedName>
    <definedName name="tenolite" localSheetId="5">#REF!</definedName>
    <definedName name="tenolite">#REF!</definedName>
    <definedName name="ter" localSheetId="1">STOP:STOPE</definedName>
    <definedName name="ter" localSheetId="5">'ANALISA_BONGKAR DAN CLEANIN (2)'!STOP:'ANALISA_BONGKAR DAN CLEANIN (2)'!STOPE</definedName>
    <definedName name="ter" localSheetId="2">STOP:STOPE</definedName>
    <definedName name="ter" localSheetId="10">[0]!STOP:[0]!STOPE</definedName>
    <definedName name="ter" localSheetId="7">[0]!STOP:[0]!STOPE</definedName>
    <definedName name="ter">STOP:STOPE</definedName>
    <definedName name="TES" localSheetId="5">#REF!</definedName>
    <definedName name="TES">#REF!</definedName>
    <definedName name="TEST" localSheetId="5">#REF!</definedName>
    <definedName name="TEST">#REF!</definedName>
    <definedName name="tgbdk30" localSheetId="5">[34]bahan!#REF!</definedName>
    <definedName name="tgbdk30">[34]bahan!#REF!</definedName>
    <definedName name="tgbsh20" localSheetId="5">[34]bahan!#REF!</definedName>
    <definedName name="tgbsh20">[34]bahan!#REF!</definedName>
    <definedName name="tgbsh30" localSheetId="5">[34]bahan!#REF!</definedName>
    <definedName name="tgbsh30">[34]bahan!#REF!</definedName>
    <definedName name="tgl" localSheetId="5">#REF!</definedName>
    <definedName name="tgl">#REF!</definedName>
    <definedName name="tglabu2020" localSheetId="5">#REF!</definedName>
    <definedName name="tglabu2020">#REF!</definedName>
    <definedName name="tgstainlis" localSheetId="5">#REF!</definedName>
    <definedName name="tgstainlis">#REF!</definedName>
    <definedName name="tgwafel20" localSheetId="5">[34]bahan!#REF!</definedName>
    <definedName name="tgwafel20">[34]bahan!#REF!</definedName>
    <definedName name="tgwafel30" localSheetId="5">[34]bahan!#REF!</definedName>
    <definedName name="tgwafel30">[34]bahan!#REF!</definedName>
    <definedName name="tgwrn20" localSheetId="5">[34]bahan!#REF!</definedName>
    <definedName name="tgwrn20">[34]bahan!#REF!</definedName>
    <definedName name="tgwrn30" localSheetId="5">[34]bahan!#REF!</definedName>
    <definedName name="tgwrn30">[34]bahan!#REF!</definedName>
    <definedName name="th">#N/A</definedName>
    <definedName name="th3x15" localSheetId="5">[29]giathanh1!#REF!</definedName>
    <definedName name="th3x15">[29]giathanh1!#REF!</definedName>
    <definedName name="ThanhXuan110" localSheetId="5">'[183]KH-Q1,Q2,01'!#REF!</definedName>
    <definedName name="ThanhXuan110">'[183]KH-Q1,Q2,01'!#REF!</definedName>
    <definedName name="THGO1pnc" localSheetId="5">#REF!</definedName>
    <definedName name="THGO1pnc">#REF!</definedName>
    <definedName name="thht" localSheetId="5">#REF!</definedName>
    <definedName name="thht">#REF!</definedName>
    <definedName name="thinner" localSheetId="5">#REF!</definedName>
    <definedName name="thinner">#REF!</definedName>
    <definedName name="THKP160" localSheetId="5">'[29]dongia (2)'!#REF!</definedName>
    <definedName name="THKP160">'[29]dongia (2)'!#REF!</definedName>
    <definedName name="thkp3" localSheetId="5">#REF!</definedName>
    <definedName name="thkp3">#REF!</definedName>
    <definedName name="THREEWHEELROLLER" localSheetId="5">#REF!</definedName>
    <definedName name="THREEWHEELROLLER">#REF!</definedName>
    <definedName name="thtr15" localSheetId="5">[29]giathanh1!#REF!</definedName>
    <definedName name="thtr15">[29]giathanh1!#REF!</definedName>
    <definedName name="thtt" localSheetId="5">#REF!</definedName>
    <definedName name="thtt">#REF!</definedName>
    <definedName name="TI" localSheetId="5">#REF!</definedName>
    <definedName name="TI">#REF!</definedName>
    <definedName name="tidf10" localSheetId="5">#REF!</definedName>
    <definedName name="tidf10">#REF!</definedName>
    <definedName name="tidf100" localSheetId="5">#REF!</definedName>
    <definedName name="tidf100">#REF!</definedName>
    <definedName name="tidf350" localSheetId="5">#REF!</definedName>
    <definedName name="tidf350">#REF!</definedName>
    <definedName name="Tiepdia">[29]Tiepdia!$A:$IV</definedName>
    <definedName name="tin" localSheetId="5">#REF!</definedName>
    <definedName name="tin">#REF!</definedName>
    <definedName name="tiner" localSheetId="5">#REF!</definedName>
    <definedName name="tiner">#REF!</definedName>
    <definedName name="Tinner" localSheetId="5">'[61]harga lama'!#REF!</definedName>
    <definedName name="Tinner">'[61]harga lama'!#REF!</definedName>
    <definedName name="tipar" localSheetId="5">#REF!</definedName>
    <definedName name="tipar">#REF!</definedName>
    <definedName name="TIREROLLER" localSheetId="5">#REF!</definedName>
    <definedName name="TIREROLLER">#REF!</definedName>
    <definedName name="TK" localSheetId="5">#REF!</definedName>
    <definedName name="TK">#REF!</definedName>
    <definedName name="TK_01">'[52]HRG BHN'!$G$453</definedName>
    <definedName name="TK_01A" localSheetId="5">#REF!</definedName>
    <definedName name="TK_01A">#REF!</definedName>
    <definedName name="TK_03">'[52]HRG BHN'!$G$455</definedName>
    <definedName name="TK_03A">'[52]HRG BHN'!$G$456</definedName>
    <definedName name="TK_03B">'[52]HRG BHN'!$G$457</definedName>
    <definedName name="TK_04">'[52]HRG BHN'!$G$459</definedName>
    <definedName name="TK_04A">'[52]HRG BHN'!$G$460</definedName>
    <definedName name="TK_04B">'[52]HRG BHN'!$G$461</definedName>
    <definedName name="TK_04C" localSheetId="5">#REF!</definedName>
    <definedName name="TK_04C">#REF!</definedName>
    <definedName name="TK_05" localSheetId="5">#REF!</definedName>
    <definedName name="TK_05">#REF!</definedName>
    <definedName name="TK_05A" localSheetId="5">#REF!</definedName>
    <definedName name="TK_05A">#REF!</definedName>
    <definedName name="TK_06" localSheetId="5">#REF!</definedName>
    <definedName name="TK_06">#REF!</definedName>
    <definedName name="TK_07" localSheetId="5">#REF!</definedName>
    <definedName name="TK_07">#REF!</definedName>
    <definedName name="TK_13">'[52]HRG BHN'!$G$474</definedName>
    <definedName name="tk_batu">[95]harsat!$K$69</definedName>
    <definedName name="tk_besi">[95]harsat!$K$70</definedName>
    <definedName name="tk_bobokan">[95]harsat!$K$71</definedName>
    <definedName name="tk_cor" localSheetId="5">[95]harsat!#REF!</definedName>
    <definedName name="tk_cor">[95]harsat!#REF!</definedName>
    <definedName name="tk_gali">[95]harsat!$K$72</definedName>
    <definedName name="tk_kayu" localSheetId="5">#REF!</definedName>
    <definedName name="tk_kayu">#REF!</definedName>
    <definedName name="tkb" localSheetId="5">[34]bahan!#REF!</definedName>
    <definedName name="tkb">[34]bahan!#REF!</definedName>
    <definedName name="tkbatu">'[40]HB '!$F$203</definedName>
    <definedName name="tkbatu_1" localSheetId="5">[63]HB!#REF!</definedName>
    <definedName name="tkbatu_1">[63]HB!#REF!</definedName>
    <definedName name="tkbesi">'[40]HB '!$F$204</definedName>
    <definedName name="tkbesi_1" localSheetId="5">[63]HB!#REF!</definedName>
    <definedName name="tkbesi_1">[63]HB!#REF!</definedName>
    <definedName name="TKBS" localSheetId="5">[34]analisa!#REF!</definedName>
    <definedName name="TKBS">[34]analisa!#REF!</definedName>
    <definedName name="tkc" localSheetId="5">[34]bahan!#REF!</definedName>
    <definedName name="tkc">[34]bahan!#REF!</definedName>
    <definedName name="tkcat">'[40]HB '!$F$205</definedName>
    <definedName name="tkcat_1" localSheetId="5">[63]HB!#REF!</definedName>
    <definedName name="tkcat_1">[63]HB!#REF!</definedName>
    <definedName name="tkgali">'[40]HB '!$F$201</definedName>
    <definedName name="tkgali_1" localSheetId="5">[63]HB!#REF!</definedName>
    <definedName name="tkgali_1">[63]HB!#REF!</definedName>
    <definedName name="tki" localSheetId="5">#REF!</definedName>
    <definedName name="tki">#REF!</definedName>
    <definedName name="tkitc10x2x0.6" localSheetId="5">#REF!</definedName>
    <definedName name="tkitc10x2x0.6">#REF!</definedName>
    <definedName name="TKK" localSheetId="5">[34]analisa!#REF!</definedName>
    <definedName name="TKK">[34]analisa!#REF!</definedName>
    <definedName name="tkkayu">'[40]HB '!$F$202</definedName>
    <definedName name="tkkayu_1" localSheetId="5">[63]HB!#REF!</definedName>
    <definedName name="tkkayu_1">[63]HB!#REF!</definedName>
    <definedName name="tkledeng" localSheetId="5">'[184]HB me'!#REF!</definedName>
    <definedName name="tkledeng">'[184]HB me'!#REF!</definedName>
    <definedName name="tklistrik" localSheetId="5">'[184]HB me'!#REF!</definedName>
    <definedName name="tklistrik">'[184]HB me'!#REF!</definedName>
    <definedName name="tkplitur" localSheetId="5">'[184]HB me'!#REF!</definedName>
    <definedName name="tkplitur">'[184]HB me'!#REF!</definedName>
    <definedName name="TKR" localSheetId="5">[34]analisa!#REF!</definedName>
    <definedName name="TKR">[34]analisa!#REF!</definedName>
    <definedName name="TKRK" localSheetId="5">[34]analisa!#REF!</definedName>
    <definedName name="TKRK">[34]analisa!#REF!</definedName>
    <definedName name="tkt" localSheetId="5">[34]bahan!#REF!</definedName>
    <definedName name="tkt">[34]bahan!#REF!</definedName>
    <definedName name="TKY" localSheetId="5">#REF!</definedName>
    <definedName name="TKY">#REF!</definedName>
    <definedName name="tl" localSheetId="5">#REF!</definedName>
    <definedName name="tl">#REF!</definedName>
    <definedName name="tl1x18b" localSheetId="5">#REF!</definedName>
    <definedName name="tl1x18b">#REF!</definedName>
    <definedName name="tl1x18bnb" localSheetId="5">#REF!</definedName>
    <definedName name="tl1x18bnb">#REF!</definedName>
    <definedName name="tl1x18ep" localSheetId="5">#REF!</definedName>
    <definedName name="tl1x18ep">#REF!</definedName>
    <definedName name="tl1x18gmsnb" localSheetId="5">#REF!</definedName>
    <definedName name="tl1x18gmsnb">#REF!</definedName>
    <definedName name="tl1x18tki" localSheetId="5">#REF!</definedName>
    <definedName name="tl1x18tki">#REF!</definedName>
    <definedName name="tl1x18tkinb" localSheetId="5">#REF!</definedName>
    <definedName name="tl1x18tkinb">#REF!</definedName>
    <definedName name="tl1x18tko" localSheetId="5">#REF!</definedName>
    <definedName name="tl1x18tko">#REF!</definedName>
    <definedName name="tl1x18tkonb" localSheetId="5">#REF!</definedName>
    <definedName name="tl1x18tkonb">#REF!</definedName>
    <definedName name="tl1x20" localSheetId="5">#REF!</definedName>
    <definedName name="tl1x20">#REF!</definedName>
    <definedName name="tl1x36b" localSheetId="5">#REF!</definedName>
    <definedName name="tl1x36b">#REF!</definedName>
    <definedName name="tl1x36bimc" localSheetId="5">#REF!</definedName>
    <definedName name="tl1x36bimc">#REF!</definedName>
    <definedName name="tl1x36bnb" localSheetId="5">#REF!</definedName>
    <definedName name="tl1x36bnb">#REF!</definedName>
    <definedName name="tl1x36gmsnb" localSheetId="5">#REF!</definedName>
    <definedName name="tl1x36gmsnb">#REF!</definedName>
    <definedName name="tl1x36tbs" localSheetId="5">#REF!</definedName>
    <definedName name="tl1x36tbs">#REF!</definedName>
    <definedName name="tl1x36tbsnb" localSheetId="5">#REF!</definedName>
    <definedName name="tl1x36tbsnb">#REF!</definedName>
    <definedName name="tl1x36tki" localSheetId="5">#REF!</definedName>
    <definedName name="tl1x36tki">#REF!</definedName>
    <definedName name="tl1x36tkinb" localSheetId="5">#REF!</definedName>
    <definedName name="tl1x36tkinb">#REF!</definedName>
    <definedName name="tl1x36tko" localSheetId="5">#REF!</definedName>
    <definedName name="tl1x36tko">#REF!</definedName>
    <definedName name="tl1x36tkonb" localSheetId="5">#REF!</definedName>
    <definedName name="tl1x36tkonb">#REF!</definedName>
    <definedName name="tl1x40" localSheetId="5">#REF!</definedName>
    <definedName name="tl1x40">#REF!</definedName>
    <definedName name="tl2x18tbsm2" localSheetId="5">#REF!</definedName>
    <definedName name="tl2x18tbsm2">#REF!</definedName>
    <definedName name="tl2x20" localSheetId="5">#REF!</definedName>
    <definedName name="tl2x20">#REF!</definedName>
    <definedName name="tl2x36tbs" localSheetId="5">#REF!</definedName>
    <definedName name="tl2x36tbs">#REF!</definedName>
    <definedName name="tl2x36tbsnb" localSheetId="5">#REF!</definedName>
    <definedName name="tl2x36tbsnb">#REF!</definedName>
    <definedName name="tl2x36tki" localSheetId="5">#REF!</definedName>
    <definedName name="tl2x36tki">#REF!</definedName>
    <definedName name="tl2x36tkinb" localSheetId="5">#REF!</definedName>
    <definedName name="tl2x36tkinb">#REF!</definedName>
    <definedName name="tl2x36tko" localSheetId="5">#REF!</definedName>
    <definedName name="tl2x36tko">#REF!</definedName>
    <definedName name="tl2x36tkonb" localSheetId="5">#REF!</definedName>
    <definedName name="tl2x36tkonb">#REF!</definedName>
    <definedName name="tla2x18iac" localSheetId="5">#REF!</definedName>
    <definedName name="tla2x18iac">#REF!</definedName>
    <definedName name="tla2x18iacbimc" localSheetId="5">#REF!</definedName>
    <definedName name="tla2x18iacbimc">#REF!</definedName>
    <definedName name="TLAC120" localSheetId="5">#REF!</definedName>
    <definedName name="TLAC120">#REF!</definedName>
    <definedName name="TLAC35" localSheetId="5">#REF!</definedName>
    <definedName name="TLAC35">#REF!</definedName>
    <definedName name="TLAC50" localSheetId="5">#REF!</definedName>
    <definedName name="TLAC50">#REF!</definedName>
    <definedName name="TLAC70" localSheetId="5">#REF!</definedName>
    <definedName name="TLAC70">#REF!</definedName>
    <definedName name="TLAC95" localSheetId="5">#REF!</definedName>
    <definedName name="TLAC95">#REF!</definedName>
    <definedName name="TLAMP_DO3">#N/A</definedName>
    <definedName name="tlb1x18" localSheetId="5">#REF!</definedName>
    <definedName name="tlb1x18">#REF!</definedName>
    <definedName name="tlb1x36" localSheetId="5">#REF!</definedName>
    <definedName name="tlb1x36">#REF!</definedName>
    <definedName name="tlb1x36bimc" localSheetId="5">#REF!</definedName>
    <definedName name="tlb1x36bimc">#REF!</definedName>
    <definedName name="tlb1x36w" localSheetId="5">#REF!</definedName>
    <definedName name="tlb1x36w">#REF!</definedName>
    <definedName name="tlbk1x36" localSheetId="5">#REF!</definedName>
    <definedName name="tlbk1x36">#REF!</definedName>
    <definedName name="tlbvs2x18" localSheetId="5">#REF!</definedName>
    <definedName name="tlbvs2x18">#REF!</definedName>
    <definedName name="tlbvs2x18bimc" localSheetId="5">#REF!</definedName>
    <definedName name="tlbvs2x18bimc">#REF!</definedName>
    <definedName name="tlc20bimc" localSheetId="5">#REF!</definedName>
    <definedName name="tlc20bimc">#REF!</definedName>
    <definedName name="tlg_plat">'[30]prhit tulangan'!$L$55</definedName>
    <definedName name="tlidf250p" localSheetId="5">#REF!</definedName>
    <definedName name="tlidf250p">#REF!</definedName>
    <definedName name="tlp" localSheetId="5">#REF!</definedName>
    <definedName name="tlp">#REF!</definedName>
    <definedName name="tltko2x36" localSheetId="5">#REF!</definedName>
    <definedName name="tltko2x36">#REF!</definedName>
    <definedName name="tltko2x36bimc" localSheetId="5">#REF!</definedName>
    <definedName name="tltko2x36bimc">#REF!</definedName>
    <definedName name="tltl20nb" localSheetId="5">#REF!</definedName>
    <definedName name="tltl20nb">#REF!</definedName>
    <definedName name="tn1pinnc" localSheetId="5">'[29]thao-go'!#REF!</definedName>
    <definedName name="tn1pinnc">'[29]thao-go'!#REF!</definedName>
    <definedName name="tn2mhnnc" localSheetId="5">'[29]thao-go'!#REF!</definedName>
    <definedName name="tn2mhnnc">'[29]thao-go'!#REF!</definedName>
    <definedName name="TNCM" localSheetId="5">'[29]CHITIET VL-NC-TT-3p'!#REF!</definedName>
    <definedName name="TNCM">'[29]CHITIET VL-NC-TT-3p'!#REF!</definedName>
    <definedName name="tnhnnc" localSheetId="5">'[29]thao-go'!#REF!</definedName>
    <definedName name="tnhnnc">'[29]thao-go'!#REF!</definedName>
    <definedName name="tnhtanam" localSheetId="5">#REF!</definedName>
    <definedName name="tnhtanam">#REF!</definedName>
    <definedName name="tnhurug" localSheetId="5">#REF!</definedName>
    <definedName name="tnhurug">#REF!</definedName>
    <definedName name="tnignc" localSheetId="5">'[29]thao-go'!#REF!</definedName>
    <definedName name="tnignc">'[29]thao-go'!#REF!</definedName>
    <definedName name="tnin190nc" localSheetId="5">'[29]thao-go'!#REF!</definedName>
    <definedName name="tnin190nc">'[29]thao-go'!#REF!</definedName>
    <definedName name="tnlnc" localSheetId="5">'[29]thao-go'!#REF!</definedName>
    <definedName name="tnlnc">'[29]thao-go'!#REF!</definedName>
    <definedName name="tnnnc" localSheetId="5">'[29]thao-go'!#REF!</definedName>
    <definedName name="tnnnc">'[29]thao-go'!#REF!</definedName>
    <definedName name="TO" localSheetId="5">[34]analisa!#REF!</definedName>
    <definedName name="TO">[34]analisa!#REF!</definedName>
    <definedName name="toa" localSheetId="5">#REF!</definedName>
    <definedName name="toa">#REF!</definedName>
    <definedName name="TOOLS" localSheetId="5">#REF!</definedName>
    <definedName name="TOOLS">#REF!</definedName>
    <definedName name="TOP" localSheetId="5">#REF!</definedName>
    <definedName name="TOP">#REF!</definedName>
    <definedName name="total" localSheetId="5">[160]HB!#REF!</definedName>
    <definedName name="total">[160]HB!#REF!</definedName>
    <definedName name="TOTAL_TEMP.__FE" localSheetId="5">#REF!</definedName>
    <definedName name="TOTAL_TEMP.__FE">#REF!</definedName>
    <definedName name="TOW" localSheetId="5">#REF!</definedName>
    <definedName name="TOW">#REF!</definedName>
    <definedName name="TOW_2" localSheetId="5">#REF!</definedName>
    <definedName name="TOW_2">#REF!</definedName>
    <definedName name="town_a" localSheetId="5">#REF!</definedName>
    <definedName name="town_a">#REF!</definedName>
    <definedName name="town_b" localSheetId="5">#REF!</definedName>
    <definedName name="town_b">#REF!</definedName>
    <definedName name="town_c" localSheetId="5">#REF!</definedName>
    <definedName name="town_c">#REF!</definedName>
    <definedName name="town_d" localSheetId="5">#REF!</definedName>
    <definedName name="town_d">#REF!</definedName>
    <definedName name="town_e" localSheetId="5">#REF!</definedName>
    <definedName name="town_e">#REF!</definedName>
    <definedName name="TP" localSheetId="5">#REF!</definedName>
    <definedName name="TP">#REF!</definedName>
    <definedName name="tpm" localSheetId="5">#REF!</definedName>
    <definedName name="tpm">#REF!</definedName>
    <definedName name="TPT" localSheetId="5">#REF!</definedName>
    <definedName name="TPT">#REF!</definedName>
    <definedName name="tr" localSheetId="5">#REF!</definedName>
    <definedName name="tr">#REF!</definedName>
    <definedName name="TR15HT" localSheetId="5">'[29]TONGKE-HT'!#REF!</definedName>
    <definedName name="TR15HT">'[29]TONGKE-HT'!#REF!</definedName>
    <definedName name="TR16HT" localSheetId="5">'[29]TONGKE-HT'!#REF!</definedName>
    <definedName name="TR16HT">'[29]TONGKE-HT'!#REF!</definedName>
    <definedName name="TR19HT" localSheetId="5">'[29]TONGKE-HT'!#REF!</definedName>
    <definedName name="TR19HT">'[29]TONGKE-HT'!#REF!</definedName>
    <definedName name="tr1x15" localSheetId="5">[29]giathanh1!#REF!</definedName>
    <definedName name="tr1x15">[29]giathanh1!#REF!</definedName>
    <definedName name="TR20HT" localSheetId="5">'[29]TONGKE-HT'!#REF!</definedName>
    <definedName name="TR20HT">'[29]TONGKE-HT'!#REF!</definedName>
    <definedName name="tr3x100" localSheetId="5">'[29]dongia (2)'!#REF!</definedName>
    <definedName name="tr3x100">'[29]dongia (2)'!#REF!</definedName>
    <definedName name="TRACKLOADER" localSheetId="5">#REF!</definedName>
    <definedName name="TRACKLOADER">#REF!</definedName>
    <definedName name="tralis" localSheetId="5">#REF!</definedName>
    <definedName name="tralis">#REF!</definedName>
    <definedName name="traljend" localSheetId="5">#REF!</definedName>
    <definedName name="traljend">#REF!</definedName>
    <definedName name="tram100" localSheetId="5">'[29]dongia (2)'!#REF!</definedName>
    <definedName name="tram100">'[29]dongia (2)'!#REF!</definedName>
    <definedName name="tram1x25" localSheetId="5">'[29]dongia (2)'!#REF!</definedName>
    <definedName name="tram1x25">'[29]dongia (2)'!#REF!</definedName>
    <definedName name="Trash">'[45]H. Dasar'!$I$9</definedName>
    <definedName name="trckloader" localSheetId="5">#REF!</definedName>
    <definedName name="trckloader">#REF!</definedName>
    <definedName name="tree" localSheetId="5">'[39]TRAY-EC'!#REF!</definedName>
    <definedName name="tree">'[39]TRAY-EC'!#REF!</definedName>
    <definedName name="TRIP" localSheetId="5">[34]analisa!#REF!</definedName>
    <definedName name="TRIP">[34]analisa!#REF!</definedName>
    <definedName name="trip110" localSheetId="5">#REF!</definedName>
    <definedName name="trip110">#REF!</definedName>
    <definedName name="trip12_4x8" localSheetId="5">#REF!</definedName>
    <definedName name="trip12_4x8">#REF!</definedName>
    <definedName name="trip120" localSheetId="5">[150]HB!#REF!</definedName>
    <definedName name="trip120">[150]HB!#REF!</definedName>
    <definedName name="trip15_4x8" localSheetId="5">#REF!</definedName>
    <definedName name="trip15_4x8">#REF!</definedName>
    <definedName name="trip4_3x7" localSheetId="5">#REF!</definedName>
    <definedName name="trip4_3x7">#REF!</definedName>
    <definedName name="trip6" localSheetId="5">[34]bahan!#REF!</definedName>
    <definedName name="trip6">[34]bahan!#REF!</definedName>
    <definedName name="trip6_3x7" localSheetId="5">#REF!</definedName>
    <definedName name="trip6_3x7">#REF!</definedName>
    <definedName name="trip9_4x8" localSheetId="5">#REF!</definedName>
    <definedName name="trip9_4x8">#REF!</definedName>
    <definedName name="tripalm110" localSheetId="5">#REF!</definedName>
    <definedName name="tripalm110">#REF!</definedName>
    <definedName name="triplek" localSheetId="5">#REF!</definedName>
    <definedName name="triplek">#REF!</definedName>
    <definedName name="Triplek_4_mm__uk._1_20_x_2_40">[21]BAHAN!$E$111</definedName>
    <definedName name="TRIX" localSheetId="5">[4]Pt!#REF!</definedName>
    <definedName name="TRIX">[4]Pt!#REF!</definedName>
    <definedName name="TRL" localSheetId="5">#REF!</definedName>
    <definedName name="TRL">#REF!</definedName>
    <definedName name="tru10mtc" localSheetId="5">'[29]t-h HA THE'!#REF!</definedName>
    <definedName name="tru10mtc">'[29]t-h HA THE'!#REF!</definedName>
    <definedName name="tru8mtc" localSheetId="5">'[29]t-h HA THE'!#REF!</definedName>
    <definedName name="tru8mtc">'[29]t-h HA THE'!#REF!</definedName>
    <definedName name="truckcrane10" localSheetId="5">#REF!</definedName>
    <definedName name="truckcrane10">#REF!</definedName>
    <definedName name="truckmixer6" localSheetId="5">#REF!</definedName>
    <definedName name="truckmixer6">#REF!</definedName>
    <definedName name="Try" localSheetId="5">#REF!</definedName>
    <definedName name="Try">#REF!</definedName>
    <definedName name="TS" localSheetId="5">#REF!</definedName>
    <definedName name="TS">#REF!</definedName>
    <definedName name="tscb" localSheetId="5">#REF!</definedName>
    <definedName name="tscb">#REF!</definedName>
    <definedName name="tscs3w" localSheetId="5">#REF!</definedName>
    <definedName name="tscs3w">#REF!</definedName>
    <definedName name="tscs6w" localSheetId="5">#REF!</definedName>
    <definedName name="tscs6w">#REF!</definedName>
    <definedName name="tshs15" localSheetId="5">#REF!</definedName>
    <definedName name="tshs15">#REF!</definedName>
    <definedName name="tshs6w" localSheetId="5">#REF!</definedName>
    <definedName name="tshs6w">#REF!</definedName>
    <definedName name="tski" localSheetId="5">#REF!</definedName>
    <definedName name="tski">#REF!</definedName>
    <definedName name="tskie" localSheetId="5">#REF!</definedName>
    <definedName name="tskie">#REF!</definedName>
    <definedName name="tsnya2x1.5" localSheetId="5">#REF!</definedName>
    <definedName name="tsnya2x1.5">#REF!</definedName>
    <definedName name="tsnyafrc" localSheetId="5">#REF!</definedName>
    <definedName name="tsnyafrc">#REF!</definedName>
    <definedName name="tso" localSheetId="5">#REF!</definedName>
    <definedName name="tso">#REF!</definedName>
    <definedName name="TT_1P" localSheetId="5">#REF!</definedName>
    <definedName name="TT_1P">#REF!</definedName>
    <definedName name="TT_3p" localSheetId="5">#REF!</definedName>
    <definedName name="TT_3p">#REF!</definedName>
    <definedName name="tt1pnc" localSheetId="5">'[29]lam-moi'!#REF!</definedName>
    <definedName name="tt1pnc">'[29]lam-moi'!#REF!</definedName>
    <definedName name="tt1pvl" localSheetId="5">'[29]lam-moi'!#REF!</definedName>
    <definedName name="tt1pvl">'[29]lam-moi'!#REF!</definedName>
    <definedName name="tt3pnc" localSheetId="5">'[29]lam-moi'!#REF!</definedName>
    <definedName name="tt3pnc">'[29]lam-moi'!#REF!</definedName>
    <definedName name="tt3pvl" localSheetId="5">'[29]lam-moi'!#REF!</definedName>
    <definedName name="tt3pvl">'[29]lam-moi'!#REF!</definedName>
    <definedName name="TTDD">[29]TDTKP!$E$44+[29]TDTKP!$F$44+[29]TDTKP!$G$44</definedName>
    <definedName name="TTDD3P" localSheetId="5">[29]TDTKP1!#REF!</definedName>
    <definedName name="TTDD3P">[29]TDTKP1!#REF!</definedName>
    <definedName name="TTDDCT3p" localSheetId="5">[29]TDTKP1!#REF!</definedName>
    <definedName name="TTDDCT3p">[29]TDTKP1!#REF!</definedName>
    <definedName name="TTK3p">'[29]TONGKE3p '!$C$295</definedName>
    <definedName name="ttkinst" localSheetId="5">'[40]HB '!#REF!</definedName>
    <definedName name="ttkinst">'[40]HB '!#REF!</definedName>
    <definedName name="ttkinst_1" localSheetId="5">[63]HB!#REF!</definedName>
    <definedName name="ttkinst_1">[63]HB!#REF!</definedName>
    <definedName name="ttklampu" localSheetId="5">#REF!</definedName>
    <definedName name="ttklampu">#REF!</definedName>
    <definedName name="ttkstop" localSheetId="5">#REF!</definedName>
    <definedName name="ttkstop">#REF!</definedName>
    <definedName name="ttronmk" localSheetId="5">#REF!</definedName>
    <definedName name="ttronmk">#REF!</definedName>
    <definedName name="TTS" localSheetId="5">#REF!</definedName>
    <definedName name="TTS">#REF!</definedName>
    <definedName name="TTTT" localSheetId="5">#REF!</definedName>
    <definedName name="TTTT">#REF!</definedName>
    <definedName name="TUAL" localSheetId="5">#REF!</definedName>
    <definedName name="TUAL">#REF!</definedName>
    <definedName name="TUBA" localSheetId="5">#REF!</definedName>
    <definedName name="TUBA">#REF!</definedName>
    <definedName name="TUBAJ" localSheetId="5">#REF!</definedName>
    <definedName name="TUBAJ">#REF!</definedName>
    <definedName name="TUBE">[103]Upah!$F$21</definedName>
    <definedName name="TUCA" localSheetId="5">#REF!</definedName>
    <definedName name="TUCA">#REF!</definedName>
    <definedName name="tugboat" localSheetId="5">'[61]harga lama'!#REF!</definedName>
    <definedName name="tugboat">'[61]harga lama'!#REF!</definedName>
    <definedName name="TUKA">[103]Upah!$F$17</definedName>
    <definedName name="TUKANG_BATU_SETENGAH_TERAMPIL" localSheetId="5">#REF!</definedName>
    <definedName name="TUKANG_BATU_SETENGAH_TERAMPIL">#REF!</definedName>
    <definedName name="TUKANG_BATU_TERAMPIL" localSheetId="5">#REF!</definedName>
    <definedName name="TUKANG_BATU_TERAMPIL">#REF!</definedName>
    <definedName name="TUKANG_BESI_BETON_SETENGAH_TERAMPIL" localSheetId="5">#REF!</definedName>
    <definedName name="TUKANG_BESI_BETON_SETENGAH_TERAMPIL">#REF!</definedName>
    <definedName name="TUKANG_BESI_BETON_TERAMPIL" localSheetId="5">#REF!</definedName>
    <definedName name="TUKANG_BESI_BETON_TERAMPIL">#REF!</definedName>
    <definedName name="TUKANG_BESI_PROFIL_SETENGAH_TERAMPIL" localSheetId="5">#REF!</definedName>
    <definedName name="TUKANG_BESI_PROFIL_SETENGAH_TERAMPIL">#REF!</definedName>
    <definedName name="TUKANG_BESI_PROFIL_TERAMPIL" localSheetId="5">#REF!</definedName>
    <definedName name="TUKANG_BESI_PROFIL_TERAMPIL">#REF!</definedName>
    <definedName name="TUKANG_CAT___PELITUR_SETENGAH_TERAMPIL" localSheetId="5">#REF!</definedName>
    <definedName name="TUKANG_CAT___PELITUR_SETENGAH_TERAMPIL">#REF!</definedName>
    <definedName name="TUKANG_CAT___PELITUR_TERAMPIL" localSheetId="5">#REF!</definedName>
    <definedName name="TUKANG_CAT___PELITUR_TERAMPIL">#REF!</definedName>
    <definedName name="TUKANG_GALI" localSheetId="5">#REF!</definedName>
    <definedName name="TUKANG_GALI">#REF!</definedName>
    <definedName name="TUKANG_KAYU_SETENGAH_TERAMPIL" localSheetId="5">#REF!</definedName>
    <definedName name="TUKANG_KAYU_SETENGAH_TERAMPIL">#REF!</definedName>
    <definedName name="TUKANG_KAYU_TERAMPIL" localSheetId="5">#REF!</definedName>
    <definedName name="TUKANG_KAYU_TERAMPIL">#REF!</definedName>
    <definedName name="TUKANG_MEUBELAIR" localSheetId="5">#REF!</definedName>
    <definedName name="TUKANG_MEUBELAIR">#REF!</definedName>
    <definedName name="TUKANG_TAMAN" localSheetId="5">#REF!</definedName>
    <definedName name="TUKANG_TAMAN">#REF!</definedName>
    <definedName name="turbo" localSheetId="5">[34]bahan!#REF!</definedName>
    <definedName name="turbo">[34]bahan!#REF!</definedName>
    <definedName name="turbogls" localSheetId="5">[34]bahan!#REF!</definedName>
    <definedName name="turbogls">[34]bahan!#REF!</definedName>
    <definedName name="tv" localSheetId="5">#REF!</definedName>
    <definedName name="tv">#REF!</definedName>
    <definedName name="TV.Nas" localSheetId="5">#REF!</definedName>
    <definedName name="TV.Nas">#REF!</definedName>
    <definedName name="TV.Phil" localSheetId="5">#REF!</definedName>
    <definedName name="TV.Phil">#REF!</definedName>
    <definedName name="tv75nc" localSheetId="5">#REF!</definedName>
    <definedName name="tv75nc">#REF!</definedName>
    <definedName name="tv75vl" localSheetId="5">#REF!</definedName>
    <definedName name="tv75vl">#REF!</definedName>
    <definedName name="twlk">#N/A</definedName>
    <definedName name="twood" localSheetId="5">#REF!</definedName>
    <definedName name="twood">#REF!</definedName>
    <definedName name="twood110" localSheetId="5">#REF!</definedName>
    <definedName name="twood110">#REF!</definedName>
    <definedName name="twood122" localSheetId="5">#REF!</definedName>
    <definedName name="twood122">#REF!</definedName>
    <definedName name="twoodalm" localSheetId="5">#REF!</definedName>
    <definedName name="twoodalm">#REF!</definedName>
    <definedName name="tx1pignc" localSheetId="5">'[29]thao-go'!#REF!</definedName>
    <definedName name="tx1pignc">'[29]thao-go'!#REF!</definedName>
    <definedName name="tx1pindnc" localSheetId="5">'[29]thao-go'!#REF!</definedName>
    <definedName name="tx1pindnc">'[29]thao-go'!#REF!</definedName>
    <definedName name="tx1pingnc" localSheetId="5">'[29]thao-go'!#REF!</definedName>
    <definedName name="tx1pingnc">'[29]thao-go'!#REF!</definedName>
    <definedName name="tx1pintnc" localSheetId="5">'[29]thao-go'!#REF!</definedName>
    <definedName name="tx1pintnc">'[29]thao-go'!#REF!</definedName>
    <definedName name="tx1pitnc" localSheetId="5">'[29]thao-go'!#REF!</definedName>
    <definedName name="tx1pitnc">'[29]thao-go'!#REF!</definedName>
    <definedName name="tx2mhnnc" localSheetId="5">'[29]thao-go'!#REF!</definedName>
    <definedName name="tx2mhnnc">'[29]thao-go'!#REF!</definedName>
    <definedName name="tx2mitnc" localSheetId="5">'[29]thao-go'!#REF!</definedName>
    <definedName name="tx2mitnc">'[29]thao-go'!#REF!</definedName>
    <definedName name="txhnnc" localSheetId="5">'[29]thao-go'!#REF!</definedName>
    <definedName name="txhnnc">'[29]thao-go'!#REF!</definedName>
    <definedName name="txig1nc" localSheetId="5">'[29]thao-go'!#REF!</definedName>
    <definedName name="txig1nc">'[29]thao-go'!#REF!</definedName>
    <definedName name="txin190nc" localSheetId="5">'[29]thao-go'!#REF!</definedName>
    <definedName name="txin190nc">'[29]thao-go'!#REF!</definedName>
    <definedName name="txinnc" localSheetId="5">'[29]thao-go'!#REF!</definedName>
    <definedName name="txinnc">'[29]thao-go'!#REF!</definedName>
    <definedName name="txit1nc" localSheetId="5">'[29]thao-go'!#REF!</definedName>
    <definedName name="txit1nc">'[29]thao-go'!#REF!</definedName>
    <definedName name="Tyler" localSheetId="5">#REF!</definedName>
    <definedName name="Tyler">#REF!</definedName>
    <definedName name="TYPICAL_FLOOR___7_LEVEL" localSheetId="5">#REF!</definedName>
    <definedName name="TYPICAL_FLOOR___7_LEVEL">#REF!</definedName>
    <definedName name="u" localSheetId="5">[185]FINISHING!#REF!</definedName>
    <definedName name="u">[185]FINISHING!#REF!</definedName>
    <definedName name="U.KEPALA_TUKANG_BATU">[21]HSU!$D$12</definedName>
    <definedName name="U.KEPALA_TUKANG_BESI_BETON">[21]HSU!$D$18</definedName>
    <definedName name="U.KEPALA_TUKANG_CAT">[21]HSU!$D$20</definedName>
    <definedName name="U.KEPALA_TUKANG_GALI">[22]HSU!$D$23</definedName>
    <definedName name="U.KEPALA_TUKANG_KAYU">[21]HSU!$D$14</definedName>
    <definedName name="U.KEPALA_TUKANG_PIPA">[21]HSU!$D$24</definedName>
    <definedName name="U.KEPALA_TUKBESPROFIL_TUKLAS">[21]HSU!$D$16</definedName>
    <definedName name="U.MANDOR">[21]HSU!$D$25</definedName>
    <definedName name="U.OPERATOR">[21]HSU!$D$27</definedName>
    <definedName name="U.PEKERJA">[21]HSU!$D$10</definedName>
    <definedName name="U.PEMBANTU_OPERATOR">[21]HSU!$D$26</definedName>
    <definedName name="U.SOPIR_TRUCK">[21]HSU!$D$28</definedName>
    <definedName name="U.TUK_BESI_PROFIL_TUK_LAS">[21]HSU!$D$15</definedName>
    <definedName name="U.TUKANG_BATU">[21]HSU!$D$11</definedName>
    <definedName name="U.TUKANG_BESI_BETON">[21]HSU!$D$17</definedName>
    <definedName name="U.TUKANG_CAT">[21]HSU!$D$19</definedName>
    <definedName name="U.TUKANG_GALI">[22]HSU!$D$22</definedName>
    <definedName name="U.TUKANG_KAYU">[21]HSU!$D$13</definedName>
    <definedName name="U.TUKANG_PIPA">[21]HSU!$D$23</definedName>
    <definedName name="u_cip" localSheetId="5">#REF!</definedName>
    <definedName name="u_cip">#REF!</definedName>
    <definedName name="u_pvc" localSheetId="5">#REF!</definedName>
    <definedName name="u_pvc">#REF!</definedName>
    <definedName name="uacibataringan" localSheetId="24">#REF!</definedName>
    <definedName name="uacibataringan" localSheetId="23">#REF!</definedName>
    <definedName name="uacibataringan" localSheetId="22">#REF!</definedName>
    <definedName name="uacibataringan" localSheetId="21">#REF!</definedName>
    <definedName name="uacibataringan" localSheetId="20">#REF!</definedName>
    <definedName name="uacibataringan" localSheetId="19">#REF!</definedName>
    <definedName name="uacibataringan" localSheetId="18">#REF!</definedName>
    <definedName name="uacibataringan" localSheetId="17">#REF!</definedName>
    <definedName name="uacibataringan" localSheetId="13">#REF!</definedName>
    <definedName name="uacibataringan" localSheetId="14">#REF!</definedName>
    <definedName name="uaciibrick" localSheetId="24">#REF!</definedName>
    <definedName name="uaciibrick" localSheetId="23">#REF!</definedName>
    <definedName name="uaciibrick" localSheetId="22">#REF!</definedName>
    <definedName name="uaciibrick" localSheetId="21">#REF!</definedName>
    <definedName name="uaciibrick" localSheetId="20">#REF!</definedName>
    <definedName name="uaciibrick" localSheetId="19">#REF!</definedName>
    <definedName name="uaciibrick" localSheetId="18">#REF!</definedName>
    <definedName name="uaciibrick" localSheetId="17">#REF!</definedName>
    <definedName name="uaciibrick" localSheetId="13">#REF!</definedName>
    <definedName name="uaciibrick" localSheetId="14">#REF!</definedName>
    <definedName name="ubaja" localSheetId="24">#REF!</definedName>
    <definedName name="ubaja" localSheetId="23">#REF!</definedName>
    <definedName name="ubaja" localSheetId="22">#REF!</definedName>
    <definedName name="ubaja" localSheetId="21">#REF!</definedName>
    <definedName name="ubaja" localSheetId="20">#REF!</definedName>
    <definedName name="ubaja" localSheetId="19">#REF!</definedName>
    <definedName name="ubaja" localSheetId="18">#REF!</definedName>
    <definedName name="ubaja" localSheetId="17">#REF!</definedName>
    <definedName name="ubaja" localSheetId="13">#REF!</definedName>
    <definedName name="ubaja" localSheetId="14">#REF!</definedName>
    <definedName name="ubataringan" localSheetId="24">#REF!</definedName>
    <definedName name="ubataringan" localSheetId="23">#REF!</definedName>
    <definedName name="ubataringan" localSheetId="22">#REF!</definedName>
    <definedName name="ubataringan" localSheetId="21">#REF!</definedName>
    <definedName name="ubataringan" localSheetId="20">#REF!</definedName>
    <definedName name="ubataringan" localSheetId="19">#REF!</definedName>
    <definedName name="ubataringan" localSheetId="18">#REF!</definedName>
    <definedName name="ubataringan" localSheetId="17">#REF!</definedName>
    <definedName name="ubataringan" localSheetId="13">#REF!</definedName>
    <definedName name="ubataringan" localSheetId="14">#REF!</definedName>
    <definedName name="ubatu" localSheetId="5">#REF!</definedName>
    <definedName name="ubatu">#REF!</definedName>
    <definedName name="ubesi" localSheetId="5">#REF!</definedName>
    <definedName name="ubesi">#REF!</definedName>
    <definedName name="ucat" localSheetId="5">#REF!</definedName>
    <definedName name="ucat">#REF!</definedName>
    <definedName name="ucatdalam" localSheetId="24">#REF!</definedName>
    <definedName name="ucatdalam" localSheetId="23">#REF!</definedName>
    <definedName name="ucatdalam" localSheetId="22">#REF!</definedName>
    <definedName name="ucatdalam" localSheetId="21">#REF!</definedName>
    <definedName name="ucatdalam" localSheetId="20">#REF!</definedName>
    <definedName name="ucatdalam" localSheetId="19">#REF!</definedName>
    <definedName name="ucatdalam" localSheetId="18">#REF!</definedName>
    <definedName name="ucatdalam" localSheetId="17">#REF!</definedName>
    <definedName name="ucatdalam" localSheetId="13">#REF!</definedName>
    <definedName name="ucatdalam" localSheetId="14">#REF!</definedName>
    <definedName name="ucatluar" localSheetId="24">#REF!</definedName>
    <definedName name="ucatluar" localSheetId="23">#REF!</definedName>
    <definedName name="ucatluar" localSheetId="22">#REF!</definedName>
    <definedName name="ucatluar" localSheetId="21">#REF!</definedName>
    <definedName name="ucatluar" localSheetId="20">#REF!</definedName>
    <definedName name="ucatluar" localSheetId="19">#REF!</definedName>
    <definedName name="ucatluar" localSheetId="18">#REF!</definedName>
    <definedName name="ucatluar" localSheetId="17">#REF!</definedName>
    <definedName name="ucatluar" localSheetId="13">#REF!</definedName>
    <definedName name="ucatluar" localSheetId="14">#REF!</definedName>
    <definedName name="ucerminpria" localSheetId="24">#REF!</definedName>
    <definedName name="ucerminpria" localSheetId="23">#REF!</definedName>
    <definedName name="ucerminpria" localSheetId="22">#REF!</definedName>
    <definedName name="ucerminpria" localSheetId="21">#REF!</definedName>
    <definedName name="ucerminpria" localSheetId="20">#REF!</definedName>
    <definedName name="ucerminpria" localSheetId="19">#REF!</definedName>
    <definedName name="ucerminpria" localSheetId="18">#REF!</definedName>
    <definedName name="ucerminpria" localSheetId="17">#REF!</definedName>
    <definedName name="ucerminpria" localSheetId="13">#REF!</definedName>
    <definedName name="ucerminpria" localSheetId="14">#REF!</definedName>
    <definedName name="uclosetduduk" localSheetId="24">#REF!</definedName>
    <definedName name="uclosetduduk" localSheetId="23">#REF!</definedName>
    <definedName name="uclosetduduk" localSheetId="22">#REF!</definedName>
    <definedName name="uclosetduduk" localSheetId="21">#REF!</definedName>
    <definedName name="uclosetduduk" localSheetId="20">#REF!</definedName>
    <definedName name="uclosetduduk" localSheetId="19">#REF!</definedName>
    <definedName name="uclosetduduk" localSheetId="18">#REF!</definedName>
    <definedName name="uclosetduduk" localSheetId="17">#REF!</definedName>
    <definedName name="uclosetduduk" localSheetId="13">#REF!</definedName>
    <definedName name="uclosetduduk" localSheetId="14">#REF!</definedName>
    <definedName name="uclosetjongkok" localSheetId="24">#REF!</definedName>
    <definedName name="uclosetjongkok" localSheetId="23">#REF!</definedName>
    <definedName name="uclosetjongkok" localSheetId="22">#REF!</definedName>
    <definedName name="uclosetjongkok" localSheetId="21">#REF!</definedName>
    <definedName name="uclosetjongkok" localSheetId="20">#REF!</definedName>
    <definedName name="uclosetjongkok" localSheetId="19">#REF!</definedName>
    <definedName name="uclosetjongkok" localSheetId="18">#REF!</definedName>
    <definedName name="uclosetjongkok" localSheetId="17">#REF!</definedName>
    <definedName name="uclosetjongkok" localSheetId="13">#REF!</definedName>
    <definedName name="uclosetjongkok" localSheetId="14">#REF!</definedName>
    <definedName name="udoghouse" localSheetId="24">#REF!</definedName>
    <definedName name="udoghouse" localSheetId="23">#REF!</definedName>
    <definedName name="udoghouse" localSheetId="22">#REF!</definedName>
    <definedName name="udoghouse" localSheetId="21">#REF!</definedName>
    <definedName name="udoghouse" localSheetId="20">#REF!</definedName>
    <definedName name="udoghouse" localSheetId="19">#REF!</definedName>
    <definedName name="udoghouse" localSheetId="18">#REF!</definedName>
    <definedName name="udoghouse" localSheetId="17">#REF!</definedName>
    <definedName name="udoghouse" localSheetId="13">#REF!</definedName>
    <definedName name="udoghouse" localSheetId="14">#REF!</definedName>
    <definedName name="ufinishmeja" localSheetId="24">#REF!</definedName>
    <definedName name="ufinishmeja" localSheetId="23">#REF!</definedName>
    <definedName name="ufinishmeja" localSheetId="22">#REF!</definedName>
    <definedName name="ufinishmeja" localSheetId="21">#REF!</definedName>
    <definedName name="ufinishmeja" localSheetId="20">#REF!</definedName>
    <definedName name="ufinishmeja" localSheetId="19">#REF!</definedName>
    <definedName name="ufinishmeja" localSheetId="18">#REF!</definedName>
    <definedName name="ufinishmeja" localSheetId="17">#REF!</definedName>
    <definedName name="ufinishmeja" localSheetId="13">#REF!</definedName>
    <definedName name="ufinishmeja" localSheetId="14">#REF!</definedName>
    <definedName name="ufloordrainonda" localSheetId="24">#REF!</definedName>
    <definedName name="ufloordrainonda" localSheetId="23">#REF!</definedName>
    <definedName name="ufloordrainonda" localSheetId="22">#REF!</definedName>
    <definedName name="ufloordrainonda" localSheetId="21">#REF!</definedName>
    <definedName name="ufloordrainonda" localSheetId="20">#REF!</definedName>
    <definedName name="ufloordrainonda" localSheetId="19">#REF!</definedName>
    <definedName name="ufloordrainonda" localSheetId="18">#REF!</definedName>
    <definedName name="ufloordrainonda" localSheetId="17">#REF!</definedName>
    <definedName name="ufloordrainonda" localSheetId="13">#REF!</definedName>
    <definedName name="ufloordrainonda" localSheetId="14">#REF!</definedName>
    <definedName name="ugardupln" localSheetId="24">#REF!</definedName>
    <definedName name="ugardupln" localSheetId="23">#REF!</definedName>
    <definedName name="ugardupln" localSheetId="22">#REF!</definedName>
    <definedName name="ugardupln" localSheetId="21">#REF!</definedName>
    <definedName name="ugardupln" localSheetId="20">#REF!</definedName>
    <definedName name="ugardupln" localSheetId="19">#REF!</definedName>
    <definedName name="ugardupln" localSheetId="18">#REF!</definedName>
    <definedName name="ugardupln" localSheetId="17">#REF!</definedName>
    <definedName name="ugardupln" localSheetId="13">#REF!</definedName>
    <definedName name="ugardupln" localSheetId="14">#REF!</definedName>
    <definedName name="ugrounding" localSheetId="24">#REF!</definedName>
    <definedName name="ugrounding" localSheetId="23">#REF!</definedName>
    <definedName name="ugrounding" localSheetId="22">#REF!</definedName>
    <definedName name="ugrounding" localSheetId="21">#REF!</definedName>
    <definedName name="ugrounding" localSheetId="20">#REF!</definedName>
    <definedName name="ugrounding" localSheetId="19">#REF!</definedName>
    <definedName name="ugrounding" localSheetId="18">#REF!</definedName>
    <definedName name="ugrounding" localSheetId="17">#REF!</definedName>
    <definedName name="ugrounding" localSheetId="13">#REF!</definedName>
    <definedName name="ugrounding" localSheetId="14">#REF!</definedName>
    <definedName name="uhandshowerso255pw" localSheetId="24">#REF!</definedName>
    <definedName name="uhandshowerso255pw" localSheetId="23">#REF!</definedName>
    <definedName name="uhandshowerso255pw" localSheetId="22">#REF!</definedName>
    <definedName name="uhandshowerso255pw" localSheetId="21">#REF!</definedName>
    <definedName name="uhandshowerso255pw" localSheetId="20">#REF!</definedName>
    <definedName name="uhandshowerso255pw" localSheetId="19">#REF!</definedName>
    <definedName name="uhandshowerso255pw" localSheetId="18">#REF!</definedName>
    <definedName name="uhandshowerso255pw" localSheetId="17">#REF!</definedName>
    <definedName name="uhandshowerso255pw" localSheetId="13">#REF!</definedName>
    <definedName name="uhandshowerso255pw" localSheetId="14">#REF!</definedName>
    <definedName name="uheadshowertx403spiv" localSheetId="24">#REF!</definedName>
    <definedName name="uheadshowertx403spiv" localSheetId="23">#REF!</definedName>
    <definedName name="uheadshowertx403spiv" localSheetId="22">#REF!</definedName>
    <definedName name="uheadshowertx403spiv" localSheetId="21">#REF!</definedName>
    <definedName name="uheadshowertx403spiv" localSheetId="20">#REF!</definedName>
    <definedName name="uheadshowertx403spiv" localSheetId="19">#REF!</definedName>
    <definedName name="uheadshowertx403spiv" localSheetId="18">#REF!</definedName>
    <definedName name="uheadshowertx403spiv" localSheetId="17">#REF!</definedName>
    <definedName name="uheadshowertx403spiv" localSheetId="13">#REF!</definedName>
    <definedName name="uheadshowertx403spiv" localSheetId="14">#REF!</definedName>
    <definedName name="uibrick" localSheetId="24">#REF!</definedName>
    <definedName name="uibrick" localSheetId="23">#REF!</definedName>
    <definedName name="uibrick" localSheetId="22">#REF!</definedName>
    <definedName name="uibrick" localSheetId="21">#REF!</definedName>
    <definedName name="uibrick" localSheetId="20">#REF!</definedName>
    <definedName name="uibrick" localSheetId="19">#REF!</definedName>
    <definedName name="uibrick" localSheetId="18">#REF!</definedName>
    <definedName name="uibrick" localSheetId="17">#REF!</definedName>
    <definedName name="uibrick" localSheetId="13">#REF!</definedName>
    <definedName name="uibrick" localSheetId="14">#REF!</definedName>
    <definedName name="uibrickinternal" localSheetId="24">#REF!</definedName>
    <definedName name="uibrickinternal" localSheetId="23">#REF!</definedName>
    <definedName name="uibrickinternal" localSheetId="22">#REF!</definedName>
    <definedName name="uibrickinternal" localSheetId="21">#REF!</definedName>
    <definedName name="uibrickinternal" localSheetId="20">#REF!</definedName>
    <definedName name="uibrickinternal" localSheetId="19">#REF!</definedName>
    <definedName name="uibrickinternal" localSheetId="18">#REF!</definedName>
    <definedName name="uibrickinternal" localSheetId="17">#REF!</definedName>
    <definedName name="uibrickinternal" localSheetId="13">#REF!</definedName>
    <definedName name="uibrickinternal" localSheetId="14">#REF!</definedName>
    <definedName name="UINSTKTAG">#N/A</definedName>
    <definedName name="UINSTPEN">#N/A</definedName>
    <definedName name="UINSTSK">#N/A</definedName>
    <definedName name="ujetspray" localSheetId="24">#REF!</definedName>
    <definedName name="ujetspray" localSheetId="23">#REF!</definedName>
    <definedName name="ujetspray" localSheetId="22">#REF!</definedName>
    <definedName name="ujetspray" localSheetId="21">#REF!</definedName>
    <definedName name="ujetspray" localSheetId="20">#REF!</definedName>
    <definedName name="ujetspray" localSheetId="19">#REF!</definedName>
    <definedName name="ujetspray" localSheetId="18">#REF!</definedName>
    <definedName name="ujetspray" localSheetId="17">#REF!</definedName>
    <definedName name="ujetspray" localSheetId="13">#REF!</definedName>
    <definedName name="ujetspray" localSheetId="14">#REF!</definedName>
    <definedName name="UK" localSheetId="5">#REF!</definedName>
    <definedName name="UK">#REF!</definedName>
    <definedName name="ukalsiboard" localSheetId="24">#REF!</definedName>
    <definedName name="ukalsiboard" localSheetId="23">#REF!</definedName>
    <definedName name="ukalsiboard" localSheetId="22">#REF!</definedName>
    <definedName name="ukalsiboard" localSheetId="21">#REF!</definedName>
    <definedName name="ukalsiboard" localSheetId="20">#REF!</definedName>
    <definedName name="ukalsiboard" localSheetId="19">#REF!</definedName>
    <definedName name="ukalsiboard" localSheetId="18">#REF!</definedName>
    <definedName name="ukalsiboard" localSheetId="17">#REF!</definedName>
    <definedName name="ukalsiboard" localSheetId="13">#REF!</definedName>
    <definedName name="ukalsiboard" localSheetId="14">#REF!</definedName>
    <definedName name="ukayu" localSheetId="5">#REF!</definedName>
    <definedName name="ukayu">#REF!</definedName>
    <definedName name="ukepala" localSheetId="5">#REF!</definedName>
    <definedName name="ukepala">#REF!</definedName>
    <definedName name="ukeramik2020" localSheetId="24">#REF!</definedName>
    <definedName name="ukeramik2020" localSheetId="23">#REF!</definedName>
    <definedName name="ukeramik2020" localSheetId="22">#REF!</definedName>
    <definedName name="ukeramik2020" localSheetId="21">#REF!</definedName>
    <definedName name="ukeramik2020" localSheetId="20">#REF!</definedName>
    <definedName name="ukeramik2020" localSheetId="19">#REF!</definedName>
    <definedName name="ukeramik2020" localSheetId="18">#REF!</definedName>
    <definedName name="ukeramik2020" localSheetId="17">#REF!</definedName>
    <definedName name="ukeramik2020" localSheetId="13">#REF!</definedName>
    <definedName name="ukeramik2020" localSheetId="14">#REF!</definedName>
    <definedName name="ukeramik3030" localSheetId="24">#REF!</definedName>
    <definedName name="ukeramik3030" localSheetId="23">#REF!</definedName>
    <definedName name="ukeramik3030" localSheetId="22">#REF!</definedName>
    <definedName name="ukeramik3030" localSheetId="21">#REF!</definedName>
    <definedName name="ukeramik3030" localSheetId="20">#REF!</definedName>
    <definedName name="ukeramik3030" localSheetId="19">#REF!</definedName>
    <definedName name="ukeramik3030" localSheetId="18">#REF!</definedName>
    <definedName name="ukeramik3030" localSheetId="17">#REF!</definedName>
    <definedName name="ukeramik3030" localSheetId="13">#REF!</definedName>
    <definedName name="ukeramik3030" localSheetId="14">#REF!</definedName>
    <definedName name="ukeramik4040" localSheetId="24">#REF!</definedName>
    <definedName name="ukeramik4040" localSheetId="23">#REF!</definedName>
    <definedName name="ukeramik4040" localSheetId="22">#REF!</definedName>
    <definedName name="ukeramik4040" localSheetId="21">#REF!</definedName>
    <definedName name="ukeramik4040" localSheetId="20">#REF!</definedName>
    <definedName name="ukeramik4040" localSheetId="19">#REF!</definedName>
    <definedName name="ukeramik4040" localSheetId="18">#REF!</definedName>
    <definedName name="ukeramik4040" localSheetId="17">#REF!</definedName>
    <definedName name="ukeramik4040" localSheetId="13">#REF!</definedName>
    <definedName name="ukeramik4040" localSheetId="14">#REF!</definedName>
    <definedName name="ukeramikhomo6060" localSheetId="24">#REF!</definedName>
    <definedName name="ukeramikhomo6060" localSheetId="23">#REF!</definedName>
    <definedName name="ukeramikhomo6060" localSheetId="22">#REF!</definedName>
    <definedName name="ukeramikhomo6060" localSheetId="21">#REF!</definedName>
    <definedName name="ukeramikhomo6060" localSheetId="20">#REF!</definedName>
    <definedName name="ukeramikhomo6060" localSheetId="19">#REF!</definedName>
    <definedName name="ukeramikhomo6060" localSheetId="18">#REF!</definedName>
    <definedName name="ukeramikhomo6060" localSheetId="17">#REF!</definedName>
    <definedName name="ukeramikhomo6060" localSheetId="13">#REF!</definedName>
    <definedName name="ukeramikhomo6060" localSheetId="14">#REF!</definedName>
    <definedName name="ukir" localSheetId="5">#REF!</definedName>
    <definedName name="ukir">#REF!</definedName>
    <definedName name="UKK" localSheetId="5">#REF!</definedName>
    <definedName name="UKK">#REF!</definedName>
    <definedName name="ukrancls03" localSheetId="24">#REF!</definedName>
    <definedName name="ukrancls03" localSheetId="23">#REF!</definedName>
    <definedName name="ukrancls03" localSheetId="22">#REF!</definedName>
    <definedName name="ukrancls03" localSheetId="21">#REF!</definedName>
    <definedName name="ukrancls03" localSheetId="20">#REF!</definedName>
    <definedName name="ukrancls03" localSheetId="19">#REF!</definedName>
    <definedName name="ukrancls03" localSheetId="18">#REF!</definedName>
    <definedName name="ukrancls03" localSheetId="17">#REF!</definedName>
    <definedName name="ukrancls03" localSheetId="13">#REF!</definedName>
    <definedName name="ukrancls03" localSheetId="14">#REF!</definedName>
    <definedName name="ukrank406ctg" localSheetId="24">#REF!</definedName>
    <definedName name="ukrank406ctg" localSheetId="23">#REF!</definedName>
    <definedName name="ukrank406ctg" localSheetId="22">#REF!</definedName>
    <definedName name="ukrank406ctg" localSheetId="21">#REF!</definedName>
    <definedName name="ukrank406ctg" localSheetId="20">#REF!</definedName>
    <definedName name="ukrank406ctg" localSheetId="19">#REF!</definedName>
    <definedName name="ukrank406ctg" localSheetId="18">#REF!</definedName>
    <definedName name="ukrank406ctg" localSheetId="17">#REF!</definedName>
    <definedName name="ukrank406ctg" localSheetId="13">#REF!</definedName>
    <definedName name="ukrank406ctg" localSheetId="14">#REF!</definedName>
    <definedName name="ulockp10" localSheetId="24">[47]A!#REF!</definedName>
    <definedName name="ulockp10" localSheetId="23">[47]A!#REF!</definedName>
    <definedName name="ulockp10" localSheetId="22">[47]A!#REF!</definedName>
    <definedName name="ulockp10" localSheetId="21">[47]A!#REF!</definedName>
    <definedName name="ulockp10" localSheetId="20">[47]A!#REF!</definedName>
    <definedName name="ulockp10" localSheetId="19">[47]A!#REF!</definedName>
    <definedName name="ulockp10" localSheetId="18">[47]A!#REF!</definedName>
    <definedName name="ulockp10" localSheetId="17">[47]A!#REF!</definedName>
    <definedName name="ulockp10" localSheetId="13">[47]A!#REF!</definedName>
    <definedName name="ulockp10" localSheetId="14">[47]A!#REF!</definedName>
    <definedName name="ulockp11" localSheetId="24">[47]A!#REF!</definedName>
    <definedName name="ulockp11" localSheetId="23">[47]A!#REF!</definedName>
    <definedName name="ulockp11" localSheetId="22">[47]A!#REF!</definedName>
    <definedName name="ulockp11" localSheetId="21">[47]A!#REF!</definedName>
    <definedName name="ulockp11" localSheetId="20">[47]A!#REF!</definedName>
    <definedName name="ulockp11" localSheetId="19">[47]A!#REF!</definedName>
    <definedName name="ulockp11" localSheetId="18">[47]A!#REF!</definedName>
    <definedName name="ulockp11" localSheetId="17">[47]A!#REF!</definedName>
    <definedName name="ulockp11" localSheetId="13">[47]A!#REF!</definedName>
    <definedName name="ulockp11" localSheetId="14">[47]A!#REF!</definedName>
    <definedName name="ulockp5" localSheetId="24">[47]A!#REF!</definedName>
    <definedName name="ulockp5" localSheetId="23">[47]A!#REF!</definedName>
    <definedName name="ulockp5" localSheetId="22">[47]A!#REF!</definedName>
    <definedName name="ulockp5" localSheetId="21">[47]A!#REF!</definedName>
    <definedName name="ulockp5" localSheetId="20">[47]A!#REF!</definedName>
    <definedName name="ulockp5" localSheetId="19">[47]A!#REF!</definedName>
    <definedName name="ulockp5" localSheetId="18">[47]A!#REF!</definedName>
    <definedName name="ulockp5" localSheetId="17">[47]A!#REF!</definedName>
    <definedName name="ulockp5" localSheetId="13">[47]A!#REF!</definedName>
    <definedName name="ulockp5" localSheetId="14">[47]A!#REF!</definedName>
    <definedName name="ulockp7" localSheetId="24">[47]A!#REF!</definedName>
    <definedName name="ulockp7" localSheetId="23">[47]A!#REF!</definedName>
    <definedName name="ulockp7" localSheetId="22">[47]A!#REF!</definedName>
    <definedName name="ulockp7" localSheetId="21">[47]A!#REF!</definedName>
    <definedName name="ulockp7" localSheetId="20">[47]A!#REF!</definedName>
    <definedName name="ulockp7" localSheetId="19">[47]A!#REF!</definedName>
    <definedName name="ulockp7" localSheetId="18">[47]A!#REF!</definedName>
    <definedName name="ulockp7" localSheetId="17">[47]A!#REF!</definedName>
    <definedName name="ulockp7" localSheetId="13">[47]A!#REF!</definedName>
    <definedName name="ulockp7" localSheetId="14">[47]A!#REF!</definedName>
    <definedName name="ulwp60" localSheetId="5">#REF!</definedName>
    <definedName name="ulwp60">#REF!</definedName>
    <definedName name="UMAN" localSheetId="5">#REF!</definedName>
    <definedName name="UMAN">#REF!</definedName>
    <definedName name="umandor" localSheetId="5">#REF!</definedName>
    <definedName name="umandor">#REF!</definedName>
    <definedName name="umejabeton" localSheetId="25">#REF!</definedName>
    <definedName name="umejabeton" localSheetId="24">#REF!</definedName>
    <definedName name="umejabeton" localSheetId="23">#REF!</definedName>
    <definedName name="umejabeton" localSheetId="22">#REF!</definedName>
    <definedName name="umejabeton" localSheetId="21">#REF!</definedName>
    <definedName name="umejabeton" localSheetId="20">#REF!</definedName>
    <definedName name="umejabeton" localSheetId="19">#REF!</definedName>
    <definedName name="umejabeton" localSheetId="18">#REF!</definedName>
    <definedName name="umejabeton" localSheetId="17">#REF!</definedName>
    <definedName name="umejabeton" localSheetId="13">#REF!</definedName>
    <definedName name="umejabeton" localSheetId="14">#REF!</definedName>
    <definedName name="umixer" localSheetId="24">#REF!</definedName>
    <definedName name="umixer" localSheetId="23">#REF!</definedName>
    <definedName name="umixer" localSheetId="22">#REF!</definedName>
    <definedName name="umixer" localSheetId="21">#REF!</definedName>
    <definedName name="umixer" localSheetId="20">#REF!</definedName>
    <definedName name="umixer" localSheetId="19">#REF!</definedName>
    <definedName name="umixer" localSheetId="18">#REF!</definedName>
    <definedName name="umixer" localSheetId="17">#REF!</definedName>
    <definedName name="umixer" localSheetId="13">#REF!</definedName>
    <definedName name="umixer" localSheetId="14">#REF!</definedName>
    <definedName name="umum">#N/A</definedName>
    <definedName name="undercoat" localSheetId="5">#REF!</definedName>
    <definedName name="undercoat">#REF!</definedName>
    <definedName name="UNLOG5" localSheetId="24">[186]A!#REF!</definedName>
    <definedName name="UNLOG5" localSheetId="23">[186]A!#REF!</definedName>
    <definedName name="UNLOG5" localSheetId="22">[186]A!#REF!</definedName>
    <definedName name="UNLOG5" localSheetId="21">[186]A!#REF!</definedName>
    <definedName name="UNLOG5" localSheetId="20">[186]A!#REF!</definedName>
    <definedName name="UNLOG5" localSheetId="19">[186]A!#REF!</definedName>
    <definedName name="UNLOG5" localSheetId="18">[186]A!#REF!</definedName>
    <definedName name="UNLOG5" localSheetId="17">[186]A!#REF!</definedName>
    <definedName name="UNLOG5" localSheetId="13">[186]A!#REF!</definedName>
    <definedName name="UNLOG5" localSheetId="14">[186]A!#REF!</definedName>
    <definedName name="UNME" localSheetId="5">[32]Material!#REF!</definedName>
    <definedName name="UNME">[32]Material!#REF!</definedName>
    <definedName name="unoshing" localSheetId="25">#REF!</definedName>
    <definedName name="unoshing" localSheetId="24">#REF!</definedName>
    <definedName name="unoshing" localSheetId="23">#REF!</definedName>
    <definedName name="unoshing" localSheetId="22">#REF!</definedName>
    <definedName name="unoshing" localSheetId="21">#REF!</definedName>
    <definedName name="unoshing" localSheetId="20">#REF!</definedName>
    <definedName name="unoshing" localSheetId="19">#REF!</definedName>
    <definedName name="unoshing" localSheetId="18">#REF!</definedName>
    <definedName name="unoshing" localSheetId="17">#REF!</definedName>
    <definedName name="unoshing" localSheetId="13">#REF!</definedName>
    <definedName name="unoshing" localSheetId="14">#REF!</definedName>
    <definedName name="UNYFGBY416">#N/A</definedName>
    <definedName name="UNYFGBY425">#N/A</definedName>
    <definedName name="UNYM34">#N/A</definedName>
    <definedName name="UNYY34">#N/A</definedName>
    <definedName name="UNYY36">#N/A</definedName>
    <definedName name="UNYY410">#N/A</definedName>
    <definedName name="UNYY416">#N/A</definedName>
    <definedName name="UNYY46">#N/A</definedName>
    <definedName name="up20d">#N/A</definedName>
    <definedName name="upagar" localSheetId="24">#REF!</definedName>
    <definedName name="upagar" localSheetId="23">#REF!</definedName>
    <definedName name="upagar" localSheetId="22">#REF!</definedName>
    <definedName name="upagar" localSheetId="21">#REF!</definedName>
    <definedName name="upagar" localSheetId="20">#REF!</definedName>
    <definedName name="upagar" localSheetId="19">#REF!</definedName>
    <definedName name="upagar" localSheetId="18">#REF!</definedName>
    <definedName name="upagar" localSheetId="17">#REF!</definedName>
    <definedName name="upagar" localSheetId="13">#REF!</definedName>
    <definedName name="upagar" localSheetId="14">#REF!</definedName>
    <definedName name="UPAH">[85]UPAH!$A$8:$K$30</definedName>
    <definedName name="UPAH?">'[86]Harsat Upah'!$A$5:$E$32</definedName>
    <definedName name="UPAH1" xml:space="preserve"> '[187]Harga Sat'!$D$32:$I$50</definedName>
    <definedName name="upah2">[42]rate!$C$22:$J$66</definedName>
    <definedName name="upahpolos" localSheetId="5">#REF!</definedName>
    <definedName name="upahpolos">#REF!</definedName>
    <definedName name="upahulir" localSheetId="5">#REF!</definedName>
    <definedName name="upahulir">#REF!</definedName>
    <definedName name="uparkir" localSheetId="24">#REF!</definedName>
    <definedName name="uparkir" localSheetId="23">#REF!</definedName>
    <definedName name="uparkir" localSheetId="22">#REF!</definedName>
    <definedName name="uparkir" localSheetId="21">#REF!</definedName>
    <definedName name="uparkir" localSheetId="20">#REF!</definedName>
    <definedName name="uparkir" localSheetId="19">#REF!</definedName>
    <definedName name="uparkir" localSheetId="18">#REF!</definedName>
    <definedName name="uparkir" localSheetId="17">#REF!</definedName>
    <definedName name="uparkir" localSheetId="13">#REF!</definedName>
    <definedName name="uparkir" localSheetId="14">#REF!</definedName>
    <definedName name="upartisigypsum" localSheetId="24">#REF!</definedName>
    <definedName name="upartisigypsum" localSheetId="23">#REF!</definedName>
    <definedName name="upartisigypsum" localSheetId="22">#REF!</definedName>
    <definedName name="upartisigypsum" localSheetId="21">#REF!</definedName>
    <definedName name="upartisigypsum" localSheetId="20">#REF!</definedName>
    <definedName name="upartisigypsum" localSheetId="19">#REF!</definedName>
    <definedName name="upartisigypsum" localSheetId="18">#REF!</definedName>
    <definedName name="upartisigypsum" localSheetId="17">#REF!</definedName>
    <definedName name="upartisigypsum" localSheetId="13">#REF!</definedName>
    <definedName name="upartisigypsum" localSheetId="14">#REF!</definedName>
    <definedName name="upaving" localSheetId="24">#REF!</definedName>
    <definedName name="upaving" localSheetId="23">#REF!</definedName>
    <definedName name="upaving" localSheetId="22">#REF!</definedName>
    <definedName name="upaving" localSheetId="21">#REF!</definedName>
    <definedName name="upaving" localSheetId="20">#REF!</definedName>
    <definedName name="upaving" localSheetId="19">#REF!</definedName>
    <definedName name="upaving" localSheetId="18">#REF!</definedName>
    <definedName name="upaving" localSheetId="17">#REF!</definedName>
    <definedName name="upaving" localSheetId="13">#REF!</definedName>
    <definedName name="upaving" localSheetId="14">#REF!</definedName>
    <definedName name="upd" localSheetId="24">#REF!</definedName>
    <definedName name="upd" localSheetId="23">#REF!</definedName>
    <definedName name="upd" localSheetId="22">#REF!</definedName>
    <definedName name="upd" localSheetId="21">#REF!</definedName>
    <definedName name="upd" localSheetId="20">#REF!</definedName>
    <definedName name="upd" localSheetId="19">#REF!</definedName>
    <definedName name="upd" localSheetId="18">#REF!</definedName>
    <definedName name="upd" localSheetId="17">#REF!</definedName>
    <definedName name="upd" localSheetId="13">#REF!</definedName>
    <definedName name="upd" localSheetId="14">#REF!</definedName>
    <definedName name="upekerja" localSheetId="5">#REF!</definedName>
    <definedName name="upekerja">#REF!</definedName>
    <definedName name="Uph" localSheetId="5">#REF!</definedName>
    <definedName name="Uph">#REF!</definedName>
    <definedName name="uph.As">'[45]BAR SCREEN'!$J$3</definedName>
    <definedName name="UPL" localSheetId="5">#REF!</definedName>
    <definedName name="UPL">#REF!</definedName>
    <definedName name="uplafondgypsum" localSheetId="24">#REF!</definedName>
    <definedName name="uplafondgypsum" localSheetId="23">#REF!</definedName>
    <definedName name="uplafondgypsum" localSheetId="22">#REF!</definedName>
    <definedName name="uplafondgypsum" localSheetId="21">#REF!</definedName>
    <definedName name="uplafondgypsum" localSheetId="20">#REF!</definedName>
    <definedName name="uplafondgypsum" localSheetId="19">#REF!</definedName>
    <definedName name="uplafondgypsum" localSheetId="18">#REF!</definedName>
    <definedName name="uplafondgypsum" localSheetId="17">#REF!</definedName>
    <definedName name="uplafondgypsum" localSheetId="13">#REF!</definedName>
    <definedName name="uplafondgypsum" localSheetId="14">#REF!</definedName>
    <definedName name="upolyurethene" localSheetId="24">#REF!</definedName>
    <definedName name="upolyurethene" localSheetId="23">#REF!</definedName>
    <definedName name="upolyurethene" localSheetId="22">#REF!</definedName>
    <definedName name="upolyurethene" localSheetId="21">#REF!</definedName>
    <definedName name="upolyurethene" localSheetId="20">#REF!</definedName>
    <definedName name="upolyurethene" localSheetId="19">#REF!</definedName>
    <definedName name="upolyurethene" localSheetId="18">#REF!</definedName>
    <definedName name="upolyurethene" localSheetId="17">#REF!</definedName>
    <definedName name="upolyurethene" localSheetId="13">#REF!</definedName>
    <definedName name="upolyurethene" localSheetId="14">#REF!</definedName>
    <definedName name="ups" localSheetId="24">#REF!</definedName>
    <definedName name="ups" localSheetId="23">#REF!</definedName>
    <definedName name="ups" localSheetId="22">#REF!</definedName>
    <definedName name="ups" localSheetId="21">#REF!</definedName>
    <definedName name="ups" localSheetId="20">#REF!</definedName>
    <definedName name="ups" localSheetId="19">#REF!</definedName>
    <definedName name="ups" localSheetId="18">#REF!</definedName>
    <definedName name="ups" localSheetId="17">#REF!</definedName>
    <definedName name="ups" localSheetId="13">#REF!</definedName>
    <definedName name="ups" localSheetId="14">#REF!</definedName>
    <definedName name="upto" localSheetId="5">#REF!</definedName>
    <definedName name="upto">#REF!</definedName>
    <definedName name="URAIAN101" localSheetId="5">#REF!</definedName>
    <definedName name="URAIAN101">#REF!</definedName>
    <definedName name="URAIAN1021" localSheetId="5">#REF!</definedName>
    <definedName name="URAIAN1021">#REF!</definedName>
    <definedName name="URAIAN1022" localSheetId="5">#REF!</definedName>
    <definedName name="URAIAN1022">#REF!</definedName>
    <definedName name="URAIAN1031" localSheetId="5">#REF!</definedName>
    <definedName name="URAIAN1031">#REF!</definedName>
    <definedName name="URAIAN1032" localSheetId="5">#REF!</definedName>
    <definedName name="URAIAN1032">#REF!</definedName>
    <definedName name="URAIAN1041" localSheetId="5">#REF!</definedName>
    <definedName name="URAIAN1041">#REF!</definedName>
    <definedName name="URAIAN1042" localSheetId="5">#REF!</definedName>
    <definedName name="URAIAN1042">#REF!</definedName>
    <definedName name="URAIAN22E" localSheetId="5">[89]D2a!#REF!</definedName>
    <definedName name="URAIAN22E">[89]D2a!#REF!</definedName>
    <definedName name="URAIAN234" localSheetId="5">#REF!</definedName>
    <definedName name="URAIAN234">#REF!</definedName>
    <definedName name="URAIAN234L" localSheetId="5">#REF!</definedName>
    <definedName name="URAIAN234L">#REF!</definedName>
    <definedName name="URAIAN241" localSheetId="5">[89]D2a!#REF!</definedName>
    <definedName name="URAIAN241">[89]D2a!#REF!</definedName>
    <definedName name="URAIAN242" localSheetId="5">[89]D2a!#REF!</definedName>
    <definedName name="URAIAN242">[89]D2a!#REF!</definedName>
    <definedName name="URAIAN323" localSheetId="5">#REF!</definedName>
    <definedName name="URAIAN323">#REF!</definedName>
    <definedName name="URAIAN323L" localSheetId="5">#REF!</definedName>
    <definedName name="URAIAN323L">#REF!</definedName>
    <definedName name="URAIAN421" localSheetId="5">#REF!</definedName>
    <definedName name="URAIAN421">#REF!</definedName>
    <definedName name="URAIAN422" localSheetId="5">#REF!</definedName>
    <definedName name="URAIAN422">#REF!</definedName>
    <definedName name="URAIAN423" localSheetId="5">#REF!</definedName>
    <definedName name="URAIAN423">#REF!</definedName>
    <definedName name="URAIAN424" localSheetId="5">#REF!</definedName>
    <definedName name="URAIAN424">#REF!</definedName>
    <definedName name="URAIAN425" localSheetId="5">#REF!</definedName>
    <definedName name="URAIAN425">#REF!</definedName>
    <definedName name="URAIAN426" localSheetId="5">#REF!</definedName>
    <definedName name="URAIAN426">#REF!</definedName>
    <definedName name="URAIAN427" localSheetId="5">#REF!</definedName>
    <definedName name="URAIAN427">#REF!</definedName>
    <definedName name="URAIAN521" localSheetId="5">[89]D5a!#REF!</definedName>
    <definedName name="URAIAN521">[89]D5a!#REF!</definedName>
    <definedName name="URAIAN522" localSheetId="5">[89]D5a!#REF!</definedName>
    <definedName name="URAIAN522">[89]D5a!#REF!</definedName>
    <definedName name="URAIAN541" localSheetId="5">[89]D5a!#REF!</definedName>
    <definedName name="URAIAN541">[89]D5a!#REF!</definedName>
    <definedName name="URAIAN542" localSheetId="5">[89]D5a!#REF!</definedName>
    <definedName name="URAIAN542">[89]D5a!#REF!</definedName>
    <definedName name="URAIAN611" localSheetId="5">[89]D6b!#REF!</definedName>
    <definedName name="URAIAN611">[89]D6b!#REF!</definedName>
    <definedName name="URAIAN612" localSheetId="5">[89]D6b!#REF!</definedName>
    <definedName name="URAIAN612">[89]D6b!#REF!</definedName>
    <definedName name="URAIAN621" localSheetId="5">#REF!</definedName>
    <definedName name="URAIAN621">#REF!</definedName>
    <definedName name="URAIAN622" localSheetId="5">[89]D6b!#REF!</definedName>
    <definedName name="URAIAN622">[89]D6b!#REF!</definedName>
    <definedName name="URAIAN623" localSheetId="5">[89]D6b!#REF!</definedName>
    <definedName name="URAIAN623">[89]D6b!#REF!</definedName>
    <definedName name="URAIAN624" localSheetId="5">[89]D6b!#REF!</definedName>
    <definedName name="URAIAN624">[89]D6b!#REF!</definedName>
    <definedName name="URAIAN631" localSheetId="5">#REF!</definedName>
    <definedName name="URAIAN631">#REF!</definedName>
    <definedName name="URAIAN632" localSheetId="5">#REF!</definedName>
    <definedName name="URAIAN632">#REF!</definedName>
    <definedName name="URAIAN633" localSheetId="5">[89]D6b!#REF!</definedName>
    <definedName name="URAIAN633">[89]D6b!#REF!</definedName>
    <definedName name="URAIAN634" localSheetId="5">[89]D6b!#REF!</definedName>
    <definedName name="URAIAN634">[89]D6b!#REF!</definedName>
    <definedName name="URAIAN635" localSheetId="5">[89]D6b!#REF!</definedName>
    <definedName name="URAIAN635">[89]D6b!#REF!</definedName>
    <definedName name="URAIAN635A" localSheetId="5">[89]D6b!#REF!</definedName>
    <definedName name="URAIAN635A">[89]D6b!#REF!</definedName>
    <definedName name="URAIAN636" localSheetId="5">#REF!</definedName>
    <definedName name="URAIAN636">#REF!</definedName>
    <definedName name="URAIAN641L" localSheetId="5">#REF!</definedName>
    <definedName name="URAIAN641L">#REF!</definedName>
    <definedName name="URAIAN642" localSheetId="5">#REF!</definedName>
    <definedName name="URAIAN642">#REF!</definedName>
    <definedName name="URAIAN651" localSheetId="5">[89]D6b!#REF!</definedName>
    <definedName name="URAIAN651">[89]D6b!#REF!</definedName>
    <definedName name="URAIAN661" localSheetId="5">[89]D6b!#REF!</definedName>
    <definedName name="URAIAN661">[89]D6b!#REF!</definedName>
    <definedName name="URAIAN7101" localSheetId="5">#REF!</definedName>
    <definedName name="URAIAN7101">#REF!</definedName>
    <definedName name="URAIAN7102" localSheetId="5">#REF!</definedName>
    <definedName name="URAIAN7102">#REF!</definedName>
    <definedName name="URAIAN7103" localSheetId="5">#REF!</definedName>
    <definedName name="URAIAN7103">#REF!</definedName>
    <definedName name="URAIAN711" localSheetId="5">#REF!</definedName>
    <definedName name="URAIAN711">#REF!</definedName>
    <definedName name="URAIAN712" localSheetId="5">#REF!</definedName>
    <definedName name="URAIAN712">#REF!</definedName>
    <definedName name="URAIAN713" localSheetId="5">#REF!</definedName>
    <definedName name="URAIAN713">#REF!</definedName>
    <definedName name="URAIAN714" localSheetId="5">#REF!</definedName>
    <definedName name="URAIAN714">#REF!</definedName>
    <definedName name="URAIAN715" localSheetId="5">#REF!</definedName>
    <definedName name="URAIAN715">#REF!</definedName>
    <definedName name="URAIAN716" localSheetId="5">#REF!</definedName>
    <definedName name="URAIAN716">#REF!</definedName>
    <definedName name="URAIAN717" localSheetId="5">#REF!</definedName>
    <definedName name="URAIAN717">#REF!</definedName>
    <definedName name="URAIAN718" localSheetId="5">#REF!</definedName>
    <definedName name="URAIAN718">#REF!</definedName>
    <definedName name="URAIAN73PL" localSheetId="5">#REF!</definedName>
    <definedName name="URAIAN73PL">#REF!</definedName>
    <definedName name="URAIAN73UL" localSheetId="5">#REF!</definedName>
    <definedName name="URAIAN73UL">#REF!</definedName>
    <definedName name="URAIAN751" localSheetId="5">#REF!</definedName>
    <definedName name="URAIAN751">#REF!</definedName>
    <definedName name="URAIAN752" localSheetId="5">#REF!</definedName>
    <definedName name="URAIAN752">#REF!</definedName>
    <definedName name="URAIAN7611" localSheetId="5">#REF!</definedName>
    <definedName name="URAIAN7611">#REF!</definedName>
    <definedName name="URAIAN7612" localSheetId="5">#REF!</definedName>
    <definedName name="URAIAN7612">#REF!</definedName>
    <definedName name="URAIAN7613" localSheetId="5">#REF!</definedName>
    <definedName name="URAIAN7613">#REF!</definedName>
    <definedName name="URAIAN7614" localSheetId="5">#REF!</definedName>
    <definedName name="URAIAN7614">#REF!</definedName>
    <definedName name="URAIAN7615" localSheetId="5">#REF!</definedName>
    <definedName name="URAIAN7615">#REF!</definedName>
    <definedName name="URAIAN7616" localSheetId="5">#REF!</definedName>
    <definedName name="URAIAN7616">#REF!</definedName>
    <definedName name="URAIAN7617" localSheetId="5">#REF!</definedName>
    <definedName name="URAIAN7617">#REF!</definedName>
    <definedName name="URAIAN7618" localSheetId="5">#REF!</definedName>
    <definedName name="URAIAN7618">#REF!</definedName>
    <definedName name="URAIAN7619" localSheetId="5">#REF!</definedName>
    <definedName name="URAIAN7619">#REF!</definedName>
    <definedName name="URAIAN7620" localSheetId="5">#REF!</definedName>
    <definedName name="URAIAN7620">#REF!</definedName>
    <definedName name="URAIAN7621" localSheetId="5">#REF!</definedName>
    <definedName name="URAIAN7621">#REF!</definedName>
    <definedName name="URAIAN7625" localSheetId="5">#REF!</definedName>
    <definedName name="URAIAN7625">#REF!</definedName>
    <definedName name="URAIAN7626" localSheetId="5">#REF!</definedName>
    <definedName name="URAIAN7626">#REF!</definedName>
    <definedName name="URAIAN767" localSheetId="5">#REF!</definedName>
    <definedName name="URAIAN767">#REF!</definedName>
    <definedName name="URAIAN768" localSheetId="5">#REF!</definedName>
    <definedName name="URAIAN768">#REF!</definedName>
    <definedName name="URAIAN769" localSheetId="5">#REF!</definedName>
    <definedName name="URAIAN769">#REF!</definedName>
    <definedName name="URAIAN76x" localSheetId="5">#REF!</definedName>
    <definedName name="URAIAN76x">#REF!</definedName>
    <definedName name="URAIAN771" localSheetId="5">#REF!</definedName>
    <definedName name="URAIAN771">#REF!</definedName>
    <definedName name="URAIAN775" localSheetId="5">#REF!</definedName>
    <definedName name="URAIAN775">#REF!</definedName>
    <definedName name="URAIAN79" localSheetId="5">#REF!</definedName>
    <definedName name="URAIAN79">#REF!</definedName>
    <definedName name="URAIAN79L" localSheetId="5">#REF!</definedName>
    <definedName name="URAIAN79L">#REF!</definedName>
    <definedName name="URAIAN811" localSheetId="5">#REF!</definedName>
    <definedName name="URAIAN811">#REF!</definedName>
    <definedName name="URAIAN812" localSheetId="5">#REF!</definedName>
    <definedName name="URAIAN812">#REF!</definedName>
    <definedName name="URAIAN813" localSheetId="5">#REF!</definedName>
    <definedName name="URAIAN813">#REF!</definedName>
    <definedName name="URAIAN814" localSheetId="5">#REF!</definedName>
    <definedName name="URAIAN814">#REF!</definedName>
    <definedName name="URAIAN815" localSheetId="5">#REF!</definedName>
    <definedName name="URAIAN815">#REF!</definedName>
    <definedName name="URAIAN817" localSheetId="5">#REF!</definedName>
    <definedName name="URAIAN817">#REF!</definedName>
    <definedName name="URAIAN818" localSheetId="5">#REF!</definedName>
    <definedName name="URAIAN818">#REF!</definedName>
    <definedName name="URAIAN819" localSheetId="5">#REF!</definedName>
    <definedName name="URAIAN819">#REF!</definedName>
    <definedName name="URAIAN82" localSheetId="5">#REF!</definedName>
    <definedName name="URAIAN82">#REF!</definedName>
    <definedName name="URAIAN83" localSheetId="5">#REF!</definedName>
    <definedName name="URAIAN83">#REF!</definedName>
    <definedName name="URAIAN910" localSheetId="5">#REF!</definedName>
    <definedName name="URAIAN910">#REF!</definedName>
    <definedName name="URAIAN911" localSheetId="5">#REF!</definedName>
    <definedName name="URAIAN911">#REF!</definedName>
    <definedName name="URAIAN912" localSheetId="5">#REF!</definedName>
    <definedName name="URAIAN912">#REF!</definedName>
    <definedName name="URAIAN913" localSheetId="5">#REF!</definedName>
    <definedName name="URAIAN913">#REF!</definedName>
    <definedName name="URAIAN914" localSheetId="5">#REF!</definedName>
    <definedName name="URAIAN914">#REF!</definedName>
    <definedName name="URAIAN915" localSheetId="5">#REF!</definedName>
    <definedName name="URAIAN915">#REF!</definedName>
    <definedName name="URAIAN916" localSheetId="5">#REF!</definedName>
    <definedName name="URAIAN916">#REF!</definedName>
    <definedName name="URAIAN917" localSheetId="5">#REF!</definedName>
    <definedName name="URAIAN917">#REF!</definedName>
    <definedName name="URAIAN918" localSheetId="5">#REF!</definedName>
    <definedName name="URAIAN918">#REF!</definedName>
    <definedName name="URAIAN919" localSheetId="5">#REF!</definedName>
    <definedName name="URAIAN919">#REF!</definedName>
    <definedName name="URAIAN94" localSheetId="5">#REF!</definedName>
    <definedName name="URAIAN94">#REF!</definedName>
    <definedName name="URAIAN95" localSheetId="5">#REF!</definedName>
    <definedName name="URAIAN95">#REF!</definedName>
    <definedName name="URAIAN96" localSheetId="5">#REF!</definedName>
    <definedName name="URAIAN96">#REF!</definedName>
    <definedName name="URAIAN97" localSheetId="5">#REF!</definedName>
    <definedName name="URAIAN97">#REF!</definedName>
    <definedName name="URAIAN98" localSheetId="5">#REF!</definedName>
    <definedName name="URAIAN98">#REF!</definedName>
    <definedName name="URAIAN99" localSheetId="5">#REF!</definedName>
    <definedName name="URAIAN99">#REF!</definedName>
    <definedName name="URAIANGEOTEKSTIL" localSheetId="5">#REF!</definedName>
    <definedName name="URAIANGEOTEKSTIL">#REF!</definedName>
    <definedName name="URAIANLatasirK" localSheetId="5">#REF!</definedName>
    <definedName name="URAIANLatasirK">#REF!</definedName>
    <definedName name="URAIANLatasirKL" localSheetId="5">#REF!</definedName>
    <definedName name="URAIANLatasirKL">#REF!</definedName>
    <definedName name="urailingbalkon" localSheetId="24">#REF!</definedName>
    <definedName name="urailingbalkon" localSheetId="23">#REF!</definedName>
    <definedName name="urailingbalkon" localSheetId="22">#REF!</definedName>
    <definedName name="urailingbalkon" localSheetId="21">#REF!</definedName>
    <definedName name="urailingbalkon" localSheetId="20">#REF!</definedName>
    <definedName name="urailingbalkon" localSheetId="19">#REF!</definedName>
    <definedName name="urailingbalkon" localSheetId="18">#REF!</definedName>
    <definedName name="urailingbalkon" localSheetId="17">#REF!</definedName>
    <definedName name="urailingbalkon" localSheetId="13">#REF!</definedName>
    <definedName name="urailingbalkon" localSheetId="14">#REF!</definedName>
    <definedName name="urailingtangga" localSheetId="24">#REF!</definedName>
    <definedName name="urailingtangga" localSheetId="23">#REF!</definedName>
    <definedName name="urailingtangga" localSheetId="22">#REF!</definedName>
    <definedName name="urailingtangga" localSheetId="21">#REF!</definedName>
    <definedName name="urailingtangga" localSheetId="20">#REF!</definedName>
    <definedName name="urailingtangga" localSheetId="19">#REF!</definedName>
    <definedName name="urailingtangga" localSheetId="18">#REF!</definedName>
    <definedName name="urailingtangga" localSheetId="17">#REF!</definedName>
    <definedName name="urailingtangga" localSheetId="13">#REF!</definedName>
    <definedName name="urailingtangga" localSheetId="14">#REF!</definedName>
    <definedName name="uramp" localSheetId="24">#REF!</definedName>
    <definedName name="uramp" localSheetId="23">#REF!</definedName>
    <definedName name="uramp" localSheetId="22">#REF!</definedName>
    <definedName name="uramp" localSheetId="21">#REF!</definedName>
    <definedName name="uramp" localSheetId="20">#REF!</definedName>
    <definedName name="uramp" localSheetId="19">#REF!</definedName>
    <definedName name="uramp" localSheetId="18">#REF!</definedName>
    <definedName name="uramp" localSheetId="17">#REF!</definedName>
    <definedName name="uramp" localSheetId="13">#REF!</definedName>
    <definedName name="uramp" localSheetId="14">#REF!</definedName>
    <definedName name="urapiprecast" localSheetId="24">[47]A!#REF!</definedName>
    <definedName name="urapiprecast" localSheetId="23">[47]A!#REF!</definedName>
    <definedName name="urapiprecast" localSheetId="22">[47]A!#REF!</definedName>
    <definedName name="urapiprecast" localSheetId="21">[47]A!#REF!</definedName>
    <definedName name="urapiprecast" localSheetId="20">[47]A!#REF!</definedName>
    <definedName name="urapiprecast" localSheetId="19">[47]A!#REF!</definedName>
    <definedName name="urapiprecast" localSheetId="18">[47]A!#REF!</definedName>
    <definedName name="urapiprecast" localSheetId="17">[47]A!#REF!</definedName>
    <definedName name="urapiprecast" localSheetId="13">[47]A!#REF!</definedName>
    <definedName name="urapiprecast" localSheetId="14">[47]A!#REF!</definedName>
    <definedName name="urd" localSheetId="25">#REF!</definedName>
    <definedName name="urd" localSheetId="24">#REF!</definedName>
    <definedName name="urd" localSheetId="23">#REF!</definedName>
    <definedName name="urd" localSheetId="22">#REF!</definedName>
    <definedName name="urd" localSheetId="21">#REF!</definedName>
    <definedName name="urd" localSheetId="20">#REF!</definedName>
    <definedName name="urd" localSheetId="19">#REF!</definedName>
    <definedName name="urd" localSheetId="18">#REF!</definedName>
    <definedName name="urd" localSheetId="17">#REF!</definedName>
    <definedName name="urd" localSheetId="13">#REF!</definedName>
    <definedName name="urd" localSheetId="14">#REF!</definedName>
    <definedName name="urgpsr10" localSheetId="5">[34]satuan!#REF!</definedName>
    <definedName name="urgpsr10">[34]satuan!#REF!</definedName>
    <definedName name="urinalu370">'[76]Harga Satuan'!$G$35</definedName>
    <definedName name="urinoir" localSheetId="5">'[61]harga lama'!#REF!</definedName>
    <definedName name="urinoir">'[61]harga lama'!#REF!</definedName>
    <definedName name="urpasir10" localSheetId="5">[34]satuan!#REF!</definedName>
    <definedName name="urpasir10">[34]satuan!#REF!</definedName>
    <definedName name="urug" localSheetId="5">#REF!</definedName>
    <definedName name="urug">#REF!</definedName>
    <definedName name="uruganpasir" localSheetId="5">[34]analisa!#REF!</definedName>
    <definedName name="uruganpasir">[34]analisa!#REF!</definedName>
    <definedName name="urugantanah" localSheetId="5">[34]analisa!#REF!</definedName>
    <definedName name="urugantanah">[34]analisa!#REF!</definedName>
    <definedName name="urugpasir" localSheetId="5">#REF!</definedName>
    <definedName name="urugpasir">#REF!</definedName>
    <definedName name="URUGPS" localSheetId="5">[5]ANALIS!#REF!</definedName>
    <definedName name="URUGPS">[5]ANALIS!#REF!</definedName>
    <definedName name="URUGTN" localSheetId="5">[5]ANALIS!#REF!</definedName>
    <definedName name="URUGTN">[5]ANALIS!#REF!</definedName>
    <definedName name="US" localSheetId="5">[115]REKAP!#REF!</definedName>
    <definedName name="US">[115]REKAP!#REF!</definedName>
    <definedName name="usaluranair" localSheetId="24">#REF!</definedName>
    <definedName name="usaluranair" localSheetId="23">#REF!</definedName>
    <definedName name="usaluranair" localSheetId="22">#REF!</definedName>
    <definedName name="usaluranair" localSheetId="21">#REF!</definedName>
    <definedName name="usaluranair" localSheetId="20">#REF!</definedName>
    <definedName name="usaluranair" localSheetId="19">#REF!</definedName>
    <definedName name="usaluranair" localSheetId="18">#REF!</definedName>
    <definedName name="usaluranair" localSheetId="17">#REF!</definedName>
    <definedName name="usaluranair" localSheetId="13">#REF!</definedName>
    <definedName name="usaluranair" localSheetId="14">#REF!</definedName>
    <definedName name="uscreed" localSheetId="24">#REF!</definedName>
    <definedName name="uscreed" localSheetId="23">#REF!</definedName>
    <definedName name="uscreed" localSheetId="22">#REF!</definedName>
    <definedName name="uscreed" localSheetId="21">#REF!</definedName>
    <definedName name="uscreed" localSheetId="20">#REF!</definedName>
    <definedName name="uscreed" localSheetId="19">#REF!</definedName>
    <definedName name="uscreed" localSheetId="18">#REF!</definedName>
    <definedName name="uscreed" localSheetId="17">#REF!</definedName>
    <definedName name="uscreed" localSheetId="13">#REF!</definedName>
    <definedName name="uscreed" localSheetId="14">#REF!</definedName>
    <definedName name="usd" localSheetId="5">[123]LISTRIK!#REF!</definedName>
    <definedName name="usd">[123]LISTRIK!#REF!</definedName>
    <definedName name="USD_RP_RATE">[188]COST!$J$9</definedName>
    <definedName name="usekaturinal" localSheetId="24">#REF!</definedName>
    <definedName name="usekaturinal" localSheetId="23">#REF!</definedName>
    <definedName name="usekaturinal" localSheetId="22">#REF!</definedName>
    <definedName name="usekaturinal" localSheetId="21">#REF!</definedName>
    <definedName name="usekaturinal" localSheetId="20">#REF!</definedName>
    <definedName name="usekaturinal" localSheetId="19">#REF!</definedName>
    <definedName name="usekaturinal" localSheetId="18">#REF!</definedName>
    <definedName name="usekaturinal" localSheetId="17">#REF!</definedName>
    <definedName name="usekaturinal" localSheetId="13">#REF!</definedName>
    <definedName name="usekaturinal" localSheetId="14">#REF!</definedName>
    <definedName name="usink1lobang" localSheetId="24">#REF!</definedName>
    <definedName name="usink1lobang" localSheetId="23">#REF!</definedName>
    <definedName name="usink1lobang" localSheetId="22">#REF!</definedName>
    <definedName name="usink1lobang" localSheetId="21">#REF!</definedName>
    <definedName name="usink1lobang" localSheetId="20">#REF!</definedName>
    <definedName name="usink1lobang" localSheetId="19">#REF!</definedName>
    <definedName name="usink1lobang" localSheetId="18">#REF!</definedName>
    <definedName name="usink1lobang" localSheetId="17">#REF!</definedName>
    <definedName name="usink1lobang" localSheetId="13">#REF!</definedName>
    <definedName name="usink1lobang" localSheetId="14">#REF!</definedName>
    <definedName name="usinktapv637t" localSheetId="24">#REF!</definedName>
    <definedName name="usinktapv637t" localSheetId="23">#REF!</definedName>
    <definedName name="usinktapv637t" localSheetId="22">#REF!</definedName>
    <definedName name="usinktapv637t" localSheetId="21">#REF!</definedName>
    <definedName name="usinktapv637t" localSheetId="20">#REF!</definedName>
    <definedName name="usinktapv637t" localSheetId="19">#REF!</definedName>
    <definedName name="usinktapv637t" localSheetId="18">#REF!</definedName>
    <definedName name="usinktapv637t" localSheetId="17">#REF!</definedName>
    <definedName name="usinktapv637t" localSheetId="13">#REF!</definedName>
    <definedName name="usinktapv637t" localSheetId="14">#REF!</definedName>
    <definedName name="usirip" localSheetId="24">#REF!</definedName>
    <definedName name="usirip" localSheetId="23">#REF!</definedName>
    <definedName name="usirip" localSheetId="22">#REF!</definedName>
    <definedName name="usirip" localSheetId="21">#REF!</definedName>
    <definedName name="usirip" localSheetId="20">#REF!</definedName>
    <definedName name="usirip" localSheetId="19">#REF!</definedName>
    <definedName name="usirip" localSheetId="18">#REF!</definedName>
    <definedName name="usirip" localSheetId="17">#REF!</definedName>
    <definedName name="usirip" localSheetId="13">#REF!</definedName>
    <definedName name="usirip" localSheetId="14">#REF!</definedName>
    <definedName name="usloof" localSheetId="24">#REF!</definedName>
    <definedName name="usloof" localSheetId="23">#REF!</definedName>
    <definedName name="usloof" localSheetId="22">#REF!</definedName>
    <definedName name="usloof" localSheetId="21">#REF!</definedName>
    <definedName name="usloof" localSheetId="20">#REF!</definedName>
    <definedName name="usloof" localSheetId="19">#REF!</definedName>
    <definedName name="usloof" localSheetId="18">#REF!</definedName>
    <definedName name="usloof" localSheetId="17">#REF!</definedName>
    <definedName name="usloof" localSheetId="13">#REF!</definedName>
    <definedName name="usloof" localSheetId="14">#REF!</definedName>
    <definedName name="usoapholder" localSheetId="24">#REF!</definedName>
    <definedName name="usoapholder" localSheetId="23">#REF!</definedName>
    <definedName name="usoapholder" localSheetId="22">#REF!</definedName>
    <definedName name="usoapholder" localSheetId="21">#REF!</definedName>
    <definedName name="usoapholder" localSheetId="20">#REF!</definedName>
    <definedName name="usoapholder" localSheetId="19">#REF!</definedName>
    <definedName name="usoapholder" localSheetId="18">#REF!</definedName>
    <definedName name="usoapholder" localSheetId="17">#REF!</definedName>
    <definedName name="usoapholder" localSheetId="13">#REF!</definedName>
    <definedName name="usoapholder" localSheetId="14">#REF!</definedName>
    <definedName name="usukmer">'[40]HB '!$F$37</definedName>
    <definedName name="usukmer_1" localSheetId="5">[63]HB!#REF!</definedName>
    <definedName name="usukmer_1">[63]HB!#REF!</definedName>
    <definedName name="usumur" localSheetId="24">#REF!</definedName>
    <definedName name="usumur" localSheetId="23">#REF!</definedName>
    <definedName name="usumur" localSheetId="22">#REF!</definedName>
    <definedName name="usumur" localSheetId="21">#REF!</definedName>
    <definedName name="usumur" localSheetId="20">#REF!</definedName>
    <definedName name="usumur" localSheetId="19">#REF!</definedName>
    <definedName name="usumur" localSheetId="18">#REF!</definedName>
    <definedName name="usumur" localSheetId="17">#REF!</definedName>
    <definedName name="usumur" localSheetId="13">#REF!</definedName>
    <definedName name="usumur" localSheetId="14">#REF!</definedName>
    <definedName name="utanggulan" localSheetId="24">#REF!</definedName>
    <definedName name="utanggulan" localSheetId="23">#REF!</definedName>
    <definedName name="utanggulan" localSheetId="22">#REF!</definedName>
    <definedName name="utanggulan" localSheetId="21">#REF!</definedName>
    <definedName name="utanggulan" localSheetId="20">#REF!</definedName>
    <definedName name="utanggulan" localSheetId="19">#REF!</definedName>
    <definedName name="utanggulan" localSheetId="18">#REF!</definedName>
    <definedName name="utanggulan" localSheetId="17">#REF!</definedName>
    <definedName name="utanggulan" localSheetId="13">#REF!</definedName>
    <definedName name="utanggulan" localSheetId="14">#REF!</definedName>
    <definedName name="utempatsampah" localSheetId="24">#REF!</definedName>
    <definedName name="utempatsampah" localSheetId="23">#REF!</definedName>
    <definedName name="utempatsampah" localSheetId="22">#REF!</definedName>
    <definedName name="utempatsampah" localSheetId="21">#REF!</definedName>
    <definedName name="utempatsampah" localSheetId="20">#REF!</definedName>
    <definedName name="utempatsampah" localSheetId="19">#REF!</definedName>
    <definedName name="utempatsampah" localSheetId="18">#REF!</definedName>
    <definedName name="utempatsampah" localSheetId="17">#REF!</definedName>
    <definedName name="utempatsampah" localSheetId="13">#REF!</definedName>
    <definedName name="utempatsampah" localSheetId="14">#REF!</definedName>
    <definedName name="utissueholderts116r" localSheetId="24">#REF!</definedName>
    <definedName name="utissueholderts116r" localSheetId="23">#REF!</definedName>
    <definedName name="utissueholderts116r" localSheetId="22">#REF!</definedName>
    <definedName name="utissueholderts116r" localSheetId="21">#REF!</definedName>
    <definedName name="utissueholderts116r" localSheetId="20">#REF!</definedName>
    <definedName name="utissueholderts116r" localSheetId="19">#REF!</definedName>
    <definedName name="utissueholderts116r" localSheetId="18">#REF!</definedName>
    <definedName name="utissueholderts116r" localSheetId="17">#REF!</definedName>
    <definedName name="utissueholderts116r" localSheetId="13">#REF!</definedName>
    <definedName name="utissueholderts116r" localSheetId="14">#REF!</definedName>
    <definedName name="utr" localSheetId="24">#REF!</definedName>
    <definedName name="utr" localSheetId="23">#REF!</definedName>
    <definedName name="utr" localSheetId="22">#REF!</definedName>
    <definedName name="utr" localSheetId="21">#REF!</definedName>
    <definedName name="utr" localSheetId="20">#REF!</definedName>
    <definedName name="utr" localSheetId="19">#REF!</definedName>
    <definedName name="utr" localSheetId="18">#REF!</definedName>
    <definedName name="utr" localSheetId="17">#REF!</definedName>
    <definedName name="utr" localSheetId="13">#REF!</definedName>
    <definedName name="utr" localSheetId="14">#REF!</definedName>
    <definedName name="uurinoir" localSheetId="24">#REF!</definedName>
    <definedName name="uurinoir" localSheetId="23">#REF!</definedName>
    <definedName name="uurinoir" localSheetId="22">#REF!</definedName>
    <definedName name="uurinoir" localSheetId="21">#REF!</definedName>
    <definedName name="uurinoir" localSheetId="20">#REF!</definedName>
    <definedName name="uurinoir" localSheetId="19">#REF!</definedName>
    <definedName name="uurinoir" localSheetId="18">#REF!</definedName>
    <definedName name="uurinoir" localSheetId="17">#REF!</definedName>
    <definedName name="uurinoir" localSheetId="13">#REF!</definedName>
    <definedName name="uurinoir" localSheetId="14">#REF!</definedName>
    <definedName name="uv" localSheetId="5">#REF!</definedName>
    <definedName name="uv">#REF!</definedName>
    <definedName name="uwastafelsingle" localSheetId="24">#REF!</definedName>
    <definedName name="uwastafelsingle" localSheetId="23">#REF!</definedName>
    <definedName name="uwastafelsingle" localSheetId="22">#REF!</definedName>
    <definedName name="uwastafelsingle" localSheetId="21">#REF!</definedName>
    <definedName name="uwastafelsingle" localSheetId="20">#REF!</definedName>
    <definedName name="uwastafelsingle" localSheetId="19">#REF!</definedName>
    <definedName name="uwastafelsingle" localSheetId="18">#REF!</definedName>
    <definedName name="uwastafelsingle" localSheetId="17">#REF!</definedName>
    <definedName name="uwastafelsingle" localSheetId="11">#REF!</definedName>
    <definedName name="uwastafelsingle" localSheetId="15">#REF!</definedName>
    <definedName name="uwastafelsingle" localSheetId="16">#REF!</definedName>
    <definedName name="uwastafelsingle" localSheetId="13">#REF!</definedName>
    <definedName name="uwastafelsingle" localSheetId="14">#REF!</definedName>
    <definedName name="uwaterproofcoating" localSheetId="24">#REF!</definedName>
    <definedName name="uwaterproofcoating" localSheetId="23">#REF!</definedName>
    <definedName name="uwaterproofcoating" localSheetId="22">#REF!</definedName>
    <definedName name="uwaterproofcoating" localSheetId="21">#REF!</definedName>
    <definedName name="uwaterproofcoating" localSheetId="20">#REF!</definedName>
    <definedName name="uwaterproofcoating" localSheetId="19">#REF!</definedName>
    <definedName name="uwaterproofcoating" localSheetId="18">#REF!</definedName>
    <definedName name="uwaterproofcoating" localSheetId="17">#REF!</definedName>
    <definedName name="uwaterproofcoating" localSheetId="13">#REF!</definedName>
    <definedName name="uwaterproofcoating" localSheetId="14">#REF!</definedName>
    <definedName name="uwd" localSheetId="24">#REF!</definedName>
    <definedName name="uwd" localSheetId="23">#REF!</definedName>
    <definedName name="uwd" localSheetId="22">#REF!</definedName>
    <definedName name="uwd" localSheetId="21">#REF!</definedName>
    <definedName name="uwd" localSheetId="20">#REF!</definedName>
    <definedName name="uwd" localSheetId="19">#REF!</definedName>
    <definedName name="uwd" localSheetId="18">#REF!</definedName>
    <definedName name="uwd" localSheetId="17">#REF!</definedName>
    <definedName name="uwd" localSheetId="13">#REF!</definedName>
    <definedName name="uwd" localSheetId="14">#REF!</definedName>
    <definedName name="uwk" localSheetId="24">#REF!</definedName>
    <definedName name="uwk" localSheetId="23">#REF!</definedName>
    <definedName name="uwk" localSheetId="22">#REF!</definedName>
    <definedName name="uwk" localSheetId="21">#REF!</definedName>
    <definedName name="uwk" localSheetId="20">#REF!</definedName>
    <definedName name="uwk" localSheetId="19">#REF!</definedName>
    <definedName name="uwk" localSheetId="18">#REF!</definedName>
    <definedName name="uwk" localSheetId="17">#REF!</definedName>
    <definedName name="uwk" localSheetId="13">#REF!</definedName>
    <definedName name="uwk" localSheetId="14">#REF!</definedName>
    <definedName name="V" localSheetId="5">'[149]B - Norelec'!#REF!</definedName>
    <definedName name="V">'[149]B - Norelec'!#REF!</definedName>
    <definedName name="v__balok2030">'[30]vol pek'!$C$58</definedName>
    <definedName name="v__kolom2550">'[30]vol pek'!$C$44</definedName>
    <definedName name="V_2">[189]Pipe!$A$12:$I$33</definedName>
    <definedName name="V_A" localSheetId="5">#REF!</definedName>
    <definedName name="V_A">#REF!</definedName>
    <definedName name="V_ACIAN">'[30]vol pek'!$C$115</definedName>
    <definedName name="v_airkerja">'[30]vol pek'!$C$8</definedName>
    <definedName name="v_atap">'[30]vol pek'!$C$101</definedName>
    <definedName name="V_B" localSheetId="5">#REF!</definedName>
    <definedName name="V_B">#REF!</definedName>
    <definedName name="v_bakcucipiring">'[30]vol pek'!$C$158</definedName>
    <definedName name="v_bakkontrol">'[30]vol pek'!$C$168</definedName>
    <definedName name="v_balok1520">'[30]vol pek'!$C$53</definedName>
    <definedName name="v_balok1525">'[30]vol pek'!$C$54</definedName>
    <definedName name="v_balok1530">'[30]vol pek'!$C$55</definedName>
    <definedName name="v_balok2020">'[30]vol pek'!$C$56</definedName>
    <definedName name="v_balok2025">'[30]vol pek'!$C$57</definedName>
    <definedName name="v_balok2035">'[30]vol pek'!$C$59</definedName>
    <definedName name="v_balok2040">'[30]vol pek'!$C$60</definedName>
    <definedName name="v_balok2525">'[30]vol pek'!$C$61</definedName>
    <definedName name="v_balok2530">'[30]vol pek'!$C$62</definedName>
    <definedName name="v_balok2535">'[30]vol pek'!$C$63</definedName>
    <definedName name="v_balok2540">'[30]vol pek'!$C$64</definedName>
    <definedName name="v_balok2545">'[30]vol pek'!$C$65</definedName>
    <definedName name="v_balok2550">'[30]vol pek'!$C$66</definedName>
    <definedName name="v_balok3035">'[30]vol pek'!$C$68</definedName>
    <definedName name="v_balok3040">'[30]vol pek'!$C$69</definedName>
    <definedName name="v_balok3545">'[30]vol pek'!$C$70</definedName>
    <definedName name="v_balok3550">'[30]vol pek'!$C$71</definedName>
    <definedName name="v_balok4040">'[30]vol pek'!$C$72</definedName>
    <definedName name="v_balok4045">'[30]vol pek'!$C$73</definedName>
    <definedName name="v_balok4050">'[30]vol pek'!$C$74</definedName>
    <definedName name="v_balokdinding">'[30]vol pek'!$C$93</definedName>
    <definedName name="v_baut_angkur" localSheetId="5">'[30]vol pek'!#REF!</definedName>
    <definedName name="v_baut_angkur">'[30]vol pek'!#REF!</definedName>
    <definedName name="v_bautkusen">'[30]vol pek'!$C$89</definedName>
    <definedName name="v_betoncor">'[30]vol pek'!$C$80</definedName>
    <definedName name="v_blk_3030">'[30]vol pek'!$C$67</definedName>
    <definedName name="V_C" localSheetId="5">#REF!</definedName>
    <definedName name="V_C">#REF!</definedName>
    <definedName name="v_cat_kayu">'[30]vol pek'!$C$141</definedName>
    <definedName name="v_cat_tembok">'[30]vol pek'!$C$143</definedName>
    <definedName name="V_D" localSheetId="5">#REF!</definedName>
    <definedName name="V_D">#REF!</definedName>
    <definedName name="v_dempul">'[30]vol pek'!$C$139</definedName>
    <definedName name="v_dinding_1_2">'[30]vol pek'!$C$85</definedName>
    <definedName name="v_dinding_1_4">'[30]vol pek'!$C$84</definedName>
    <definedName name="v_dinding1_2">'[30]vol pek'!$C$113</definedName>
    <definedName name="v_dinding1_4">'[30]vol pek'!$C$114</definedName>
    <definedName name="v_engsel">'[30]vol pek'!$C$134</definedName>
    <definedName name="v_engseljendela">'[30]vol pek'!$C$135</definedName>
    <definedName name="v_floordrain">'[30]vol pek'!$C$157</definedName>
    <definedName name="v_galian_2m">'[30]vol pek'!$C$14</definedName>
    <definedName name="v_galian_3m">'[30]vol pek'!$C$15</definedName>
    <definedName name="v_galian_cadas">'[30]vol pek'!$C$17</definedName>
    <definedName name="v_galian_keras">'[30]vol pek'!$C$16</definedName>
    <definedName name="v_galian_lumpur">'[30]vol pek'!$C$18</definedName>
    <definedName name="v_galiantanahpondasi">'[30]vol pek'!$C$13</definedName>
    <definedName name="v_gording">'[30]vol pek'!$C$98</definedName>
    <definedName name="v_gudangsemen">'[30]vol pek'!$C$9</definedName>
    <definedName name="v_kabeljaringan">'[30]vol pek'!$C$151</definedName>
    <definedName name="v_kaca_15mm">'[30]vol pek'!$C$132</definedName>
    <definedName name="v_keran">'[30]vol pek'!$C$163</definedName>
    <definedName name="v_klosetduduk">'[30]vol pek'!$C$156</definedName>
    <definedName name="v_klosetjongkok">'[30]vol pek'!$C$155</definedName>
    <definedName name="v_kolom1515">'[30]vol pek'!$C$30</definedName>
    <definedName name="v_kolom1520">'[30]vol pek'!$C$31</definedName>
    <definedName name="v_kolom1525">'[30]vol pek'!$C$32</definedName>
    <definedName name="v_kolom1530">'[30]vol pek'!$C$33</definedName>
    <definedName name="v_kolom2020">'[30]vol pek'!$C$34</definedName>
    <definedName name="v_kolom2025">'[30]vol pek'!$C$35</definedName>
    <definedName name="v_kolom2030">'[30]vol pek'!$C$36</definedName>
    <definedName name="v_kolom2035">'[30]vol pek'!$C$37</definedName>
    <definedName name="v_kolom2040">'[30]vol pek'!$C$38</definedName>
    <definedName name="v_kolom2525">'[30]vol pek'!$C$39</definedName>
    <definedName name="v_kolom2530">'[30]vol pek'!$C$40</definedName>
    <definedName name="v_kolom2535">'[30]vol pek'!$C$41</definedName>
    <definedName name="v_kolom2540">'[30]vol pek'!$C$42</definedName>
    <definedName name="v_kolom2545">'[30]vol pek'!$C$43</definedName>
    <definedName name="v_kolom3030">'[30]vol pek'!$C$45</definedName>
    <definedName name="v_kolom3035">'[30]vol pek'!$C$46</definedName>
    <definedName name="v_kolom3040">'[30]vol pek'!$C$47</definedName>
    <definedName name="v_kolom3545">'[30]vol pek'!$C$48</definedName>
    <definedName name="v_kolom3550">'[30]vol pek'!$C$49</definedName>
    <definedName name="v_kolom4040">'[30]vol pek'!$C$50</definedName>
    <definedName name="v_kolom4045">'[30]vol pek'!$C$51</definedName>
    <definedName name="v_kolom4050">'[30]vol pek'!$C$52</definedName>
    <definedName name="v_kuda2">'[30]vol pek'!$C$94</definedName>
    <definedName name="v_kusen">'[30]vol pek'!$C$88</definedName>
    <definedName name="v_lampupijar">'[30]vol pek'!$C$147</definedName>
    <definedName name="v_lampuTL">'[30]vol pek'!$C$149</definedName>
    <definedName name="v_lisplafon">'[30]vol pek'!$C$109</definedName>
    <definedName name="v_lisplank">'[30]vol pek'!$C$96</definedName>
    <definedName name="v_papanreuter">'[30]vol pek'!$C$97</definedName>
    <definedName name="v_pasangan_jendela">'[30]vol pek'!$C$130</definedName>
    <definedName name="v_pasangan_keramik20">'[30]vol pek'!$C$125</definedName>
    <definedName name="v_pasangan_keramik33">'[30]vol pek'!$C$124</definedName>
    <definedName name="v_pasangan_kunci">'[30]vol pek'!$C$136</definedName>
    <definedName name="v_pemadatan">'[30]vol pek'!$C$20</definedName>
    <definedName name="v_pemasanganbouplank">'[30]vol pek'!$C$7</definedName>
    <definedName name="v_pembersihanlapangan">'[30]vol pek'!$C$6</definedName>
    <definedName name="v_perabung">'[30]vol pek'!$C$102</definedName>
    <definedName name="v_pintu_jendela">'[30]vol pek'!$C$129</definedName>
    <definedName name="v_pipa_1_2">'[30]vol pek'!$C$162</definedName>
    <definedName name="v_Pipa_3_4">'[30]vol pek'!$C$161</definedName>
    <definedName name="v_pipa_3dim">'[30]vol pek'!$C$160</definedName>
    <definedName name="v_pipa_airkotor" localSheetId="5">'[30]vol pek'!#REF!</definedName>
    <definedName name="v_pipa_airkotor">'[30]vol pek'!#REF!</definedName>
    <definedName name="v_plafon">'[30]vol pek'!$C$108</definedName>
    <definedName name="v_plat">'[30]vol pek'!$C$75</definedName>
    <definedName name="v_pondasi_plat">'[30]vol pek'!$C$29</definedName>
    <definedName name="v_pondasibatukali">'[30]vol pek'!$C$24</definedName>
    <definedName name="v_pondasibatukosong">'[30]vol pek'!$C$23</definedName>
    <definedName name="v_rabat_kerikil" localSheetId="5">'[30]vol pek'!#REF!</definedName>
    <definedName name="v_rabat_kerikil">'[30]vol pek'!#REF!</definedName>
    <definedName name="v_rabatbeton">'[30]vol pek'!$C$167</definedName>
    <definedName name="v_rangkaatap">'[30]vol pek'!$C$95</definedName>
    <definedName name="v_rangkaplafon">'[30]vol pek'!$C$106</definedName>
    <definedName name="v_rangkaplafon_luar" localSheetId="5">'[30]vol pek'!#REF!</definedName>
    <definedName name="v_rangkaplafon_luar">'[30]vol pek'!#REF!</definedName>
    <definedName name="v_resapan">'[30]vol pek'!$C$169</definedName>
    <definedName name="v_ringbalok">'[30]vol pek'!$C$76</definedName>
    <definedName name="v_sakelar">'[30]vol pek'!$C$153</definedName>
    <definedName name="v_septictank">'[30]vol pek'!$C$170</definedName>
    <definedName name="v_sloof">'[30]vol pek'!$C$28</definedName>
    <definedName name="v_stopkontak">'[30]vol pek'!$C$148</definedName>
    <definedName name="v_talang">'[30]vol pek'!$C$99</definedName>
    <definedName name="v_tangga">'[30]vol pek'!$C$77</definedName>
    <definedName name="v_turapporslen">'[30]vol pek'!$C$117</definedName>
    <definedName name="v_urugankembali">'[30]vol pek'!$C$19</definedName>
    <definedName name="v_uruganpasir_bawahpondasi">'[30]vol pek'!$C$22</definedName>
    <definedName name="v_uruganpasir_bwhlantai">'[30]vol pek'!$C$122</definedName>
    <definedName name="v_uruganpasir_Pplat" localSheetId="5">'[30]vol pek'!#REF!</definedName>
    <definedName name="v_uruganpasir_Pplat">'[30]vol pek'!#REF!</definedName>
    <definedName name="v_urugantanah_bwhlantai" localSheetId="5">'[30]vol pek'!#REF!</definedName>
    <definedName name="v_urugantanah_bwhlantai">'[30]vol pek'!#REF!</definedName>
    <definedName name="v_wastafel">'[30]vol pek'!$C$159</definedName>
    <definedName name="val">[190]Pipe!$A$12:$I$31</definedName>
    <definedName name="Valve" localSheetId="5">#REF!</definedName>
    <definedName name="Valve">#REF!</definedName>
    <definedName name="vc" localSheetId="5">#REF!</definedName>
    <definedName name="vc">#REF!</definedName>
    <definedName name="VCDD3p" localSheetId="5">'[29]KPVC-BD '!#REF!</definedName>
    <definedName name="VCDD3p">'[29]KPVC-BD '!#REF!</definedName>
    <definedName name="VCHT" localSheetId="5">#REF!</definedName>
    <definedName name="VCHT">#REF!</definedName>
    <definedName name="VCTT" localSheetId="5">#REF!</definedName>
    <definedName name="VCTT">#REF!</definedName>
    <definedName name="VCVBT1">'[29]VCV-BE-TONG'!$G$11</definedName>
    <definedName name="VCVBT2">'[29]VCV-BE-TONG'!$G$17</definedName>
    <definedName name="vd" localSheetId="5">#REF!</definedName>
    <definedName name="vd">#REF!</definedName>
    <definedName name="vd3p" localSheetId="5">#REF!</definedName>
    <definedName name="vd3p">#REF!</definedName>
    <definedName name="VEHICLES" localSheetId="5">#REF!</definedName>
    <definedName name="VEHICLES">#REF!</definedName>
    <definedName name="ver" localSheetId="5">#REF!</definedName>
    <definedName name="ver">#REF!</definedName>
    <definedName name="VI" localSheetId="5">#REF!</definedName>
    <definedName name="VI">#REF!</definedName>
    <definedName name="vibrator" localSheetId="5">'[61]harga lama'!#REF!</definedName>
    <definedName name="vibrator">'[61]harga lama'!#REF!</definedName>
    <definedName name="vibratorroler19" localSheetId="5">#REF!</definedName>
    <definedName name="vibratorroler19">#REF!</definedName>
    <definedName name="vibratorroller" localSheetId="5">#REF!</definedName>
    <definedName name="vibratorroller">#REF!</definedName>
    <definedName name="vibratorroller19" localSheetId="5">#REF!</definedName>
    <definedName name="vibratorroller19">#REF!</definedName>
    <definedName name="vibratoryrroller" localSheetId="5">#REF!</definedName>
    <definedName name="vibratoryrroller">#REF!</definedName>
    <definedName name="vibro" localSheetId="5">#REF!</definedName>
    <definedName name="vibro">#REF!</definedName>
    <definedName name="Vibro_Roller">[21]BAHAN!$E$256</definedName>
    <definedName name="VIBROROLLER" localSheetId="5">#REF!</definedName>
    <definedName name="VIBROROLLER">#REF!</definedName>
    <definedName name="VII_L1" localSheetId="5">#REF!</definedName>
    <definedName name="VII_L1">#REF!</definedName>
    <definedName name="VII_L2" localSheetId="5">#REF!</definedName>
    <definedName name="VII_L2">#REF!</definedName>
    <definedName name="VII_L3" localSheetId="5">#REF!</definedName>
    <definedName name="VII_L3">#REF!</definedName>
    <definedName name="VII_LATAP" localSheetId="5">#REF!</definedName>
    <definedName name="VII_LATAP">#REF!</definedName>
    <definedName name="VII_LD" localSheetId="5">#REF!</definedName>
    <definedName name="VII_LD">#REF!</definedName>
    <definedName name="vinylacrylic" localSheetId="5">#REF!</definedName>
    <definedName name="vinylacrylic">#REF!</definedName>
    <definedName name="vl" localSheetId="5">#REF!</definedName>
    <definedName name="vl">#REF!</definedName>
    <definedName name="vl1p" localSheetId="5">#REF!</definedName>
    <definedName name="vl1p">#REF!</definedName>
    <definedName name="vl3p" localSheetId="5">#REF!</definedName>
    <definedName name="vl3p">#REF!</definedName>
    <definedName name="vlam" localSheetId="5">[34]bahan!#REF!</definedName>
    <definedName name="vlam">[34]bahan!#REF!</definedName>
    <definedName name="vldd" localSheetId="5">'[29]TH XL'!#REF!</definedName>
    <definedName name="vldd">'[29]TH XL'!#REF!</definedName>
    <definedName name="vldn400" localSheetId="5">#REF!</definedName>
    <definedName name="vldn400">#REF!</definedName>
    <definedName name="vldn600" localSheetId="5">#REF!</definedName>
    <definedName name="vldn600">#REF!</definedName>
    <definedName name="VLHC">[29]TNHCHINH!$I$38</definedName>
    <definedName name="vltr" localSheetId="5">'[29]TH XL'!#REF!</definedName>
    <definedName name="vltr">'[29]TH XL'!#REF!</definedName>
    <definedName name="vltram" localSheetId="5">#REF!</definedName>
    <definedName name="vltram">#REF!</definedName>
    <definedName name="VLV" localSheetId="5">#REF!</definedName>
    <definedName name="VLV">#REF!</definedName>
    <definedName name="vntf100" localSheetId="5">#REF!</definedName>
    <definedName name="vntf100">#REF!</definedName>
    <definedName name="vntf80" localSheetId="5">#REF!</definedName>
    <definedName name="vntf80">#REF!</definedName>
    <definedName name="vol" localSheetId="5">[185]FINISHING!#REF!</definedName>
    <definedName name="vol">[185]FINISHING!#REF!</definedName>
    <definedName name="VOLUME" localSheetId="5">#REF!</definedName>
    <definedName name="VOLUME">#REF!</definedName>
    <definedName name="vr3p" localSheetId="5">#REF!</definedName>
    <definedName name="vr3p">#REF!</definedName>
    <definedName name="vt1pbs" localSheetId="5">'[29]lam-moi'!#REF!</definedName>
    <definedName name="vt1pbs">'[29]lam-moi'!#REF!</definedName>
    <definedName name="vtbs" localSheetId="5">'[29]lam-moi'!#REF!</definedName>
    <definedName name="vtbs">'[29]lam-moi'!#REF!</definedName>
    <definedName name="VUP" localSheetId="5">#REF!</definedName>
    <definedName name="VUP">#REF!</definedName>
    <definedName name="vv" localSheetId="5">#REF!</definedName>
    <definedName name="vv">#REF!</definedName>
    <definedName name="vvv" localSheetId="5">#REF!</definedName>
    <definedName name="vvv">#REF!</definedName>
    <definedName name="vvvv">'[54]D6-1b'!$B$532:$L$590</definedName>
    <definedName name="w">'[134]REF.ONLY'!$C$11:$E$265</definedName>
    <definedName name="W.01" localSheetId="5">#REF!</definedName>
    <definedName name="W.01">#REF!</definedName>
    <definedName name="W.0104" localSheetId="5">#REF!</definedName>
    <definedName name="W.0104">#REF!</definedName>
    <definedName name="W.02" localSheetId="5">#REF!</definedName>
    <definedName name="W.02">#REF!</definedName>
    <definedName name="W.0346" localSheetId="5">#REF!</definedName>
    <definedName name="W.0346">#REF!</definedName>
    <definedName name="W.03a" localSheetId="5">#REF!</definedName>
    <definedName name="W.03a">#REF!</definedName>
    <definedName name="W.03b" localSheetId="5">#REF!</definedName>
    <definedName name="W.03b">#REF!</definedName>
    <definedName name="W.04" localSheetId="5">#REF!</definedName>
    <definedName name="W.04">#REF!</definedName>
    <definedName name="W.05a" localSheetId="5">#REF!</definedName>
    <definedName name="W.05a">#REF!</definedName>
    <definedName name="W.05b" localSheetId="5">#REF!</definedName>
    <definedName name="W.05b">#REF!</definedName>
    <definedName name="W.O5B" localSheetId="5">#REF!</definedName>
    <definedName name="W.O5B">#REF!</definedName>
    <definedName name="WA" localSheetId="5">#REF!</definedName>
    <definedName name="WA">#REF!</definedName>
    <definedName name="wafel2020" localSheetId="5">#REF!</definedName>
    <definedName name="wafel2020">#REF!</definedName>
    <definedName name="washing" localSheetId="5">#REF!</definedName>
    <definedName name="washing">#REF!</definedName>
    <definedName name="wastafel">'[40]HB '!$F$155</definedName>
    <definedName name="wastafel_1" localSheetId="5">[63]HB!#REF!</definedName>
    <definedName name="wastafel_1">[63]HB!#REF!</definedName>
    <definedName name="WATE" localSheetId="5">[32]Material!#REF!</definedName>
    <definedName name="WATE">[32]Material!#REF!</definedName>
    <definedName name="water" localSheetId="5">#REF!</definedName>
    <definedName name="water">#REF!</definedName>
    <definedName name="waterforcooling" localSheetId="5">#REF!</definedName>
    <definedName name="waterforcooling">#REF!</definedName>
    <definedName name="watermur">'[40]HB '!$F$159</definedName>
    <definedName name="watermur_1" localSheetId="5">[63]HB!#REF!</definedName>
    <definedName name="watermur_1">[63]HB!#REF!</definedName>
    <definedName name="Waterpass" localSheetId="5">'[61]harga lama'!#REF!</definedName>
    <definedName name="Waterpass">'[61]harga lama'!#REF!</definedName>
    <definedName name="waterproof" localSheetId="5">#REF!</definedName>
    <definedName name="waterproof">#REF!</definedName>
    <definedName name="waterproofing">'[40]HB '!$F$165</definedName>
    <definedName name="waterproofing_1" localSheetId="5">[63]HB!#REF!</definedName>
    <definedName name="waterproofing_1">[63]HB!#REF!</definedName>
    <definedName name="waterproofingnituthene" localSheetId="5">'[76]Harga Satuan'!#REF!</definedName>
    <definedName name="waterproofingnituthene">'[76]Harga Satuan'!#REF!</definedName>
    <definedName name="WATERPUMP" localSheetId="5">#REF!</definedName>
    <definedName name="WATERPUMP">#REF!</definedName>
    <definedName name="waterstop">'[40]HB '!$F$166</definedName>
    <definedName name="waterstop_1" localSheetId="5">[63]HB!#REF!</definedName>
    <definedName name="waterstop_1">[63]HB!#REF!</definedName>
    <definedName name="WATERTANKER" localSheetId="5">#REF!</definedName>
    <definedName name="WATERTANKER">#REF!</definedName>
    <definedName name="watertanker4" localSheetId="5">#REF!</definedName>
    <definedName name="watertanker4">#REF!</definedName>
    <definedName name="watertanker8" localSheetId="5">#REF!</definedName>
    <definedName name="watertanker8">#REF!</definedName>
    <definedName name="Wavin" localSheetId="5">#REF!</definedName>
    <definedName name="Wavin">#REF!</definedName>
    <definedName name="WD" localSheetId="5">#REF!</definedName>
    <definedName name="WD">#REF!</definedName>
    <definedName name="weathershield" localSheetId="5">#REF!</definedName>
    <definedName name="weathershield">#REF!</definedName>
    <definedName name="wedus" localSheetId="5" hidden="1">#REF!</definedName>
    <definedName name="wedus" hidden="1">#REF!</definedName>
    <definedName name="week">[191]Cover!$B$18</definedName>
    <definedName name="weldingmachine3" localSheetId="5">#REF!</definedName>
    <definedName name="weldingmachine3">#REF!</definedName>
    <definedName name="westafell548">'[76]Harga Satuan'!$G$34</definedName>
    <definedName name="wf" localSheetId="5">'[40]HB '!#REF!</definedName>
    <definedName name="wf">'[40]HB '!#REF!</definedName>
    <definedName name="wf_1" localSheetId="5">[63]HB!#REF!</definedName>
    <definedName name="wf_1">[63]HB!#REF!</definedName>
    <definedName name="Wheel_Loader_115_HP">[21]BAHAN!$E$254</definedName>
    <definedName name="wheeljumbo2" localSheetId="5">#REF!</definedName>
    <definedName name="wheeljumbo2">#REF!</definedName>
    <definedName name="WHEELLOADER" localSheetId="5">#REF!</definedName>
    <definedName name="WHEELLOADER">#REF!</definedName>
    <definedName name="wheelloader100" localSheetId="5">#REF!</definedName>
    <definedName name="wheelloader100">#REF!</definedName>
    <definedName name="windak" localSheetId="5">#REF!</definedName>
    <definedName name="windak">#REF!</definedName>
    <definedName name="wiremesh" localSheetId="5">#REF!</definedName>
    <definedName name="wiremesh">#REF!</definedName>
    <definedName name="WIRSBO" localSheetId="5">#REF!</definedName>
    <definedName name="WIRSBO">#REF!</definedName>
    <definedName name="wls" localSheetId="5">[18]SAP!#REF!</definedName>
    <definedName name="wls">[18]SAP!#REF!</definedName>
    <definedName name="WOFI">[103]Material!$F$52</definedName>
    <definedName name="wooden" localSheetId="5">#REF!</definedName>
    <definedName name="wooden">#REF!</definedName>
    <definedName name="WP" localSheetId="5">#REF!</definedName>
    <definedName name="WP">#REF!</definedName>
    <definedName name="wr" localSheetId="5">[192]A!#REF!</definedName>
    <definedName name="wr">[192]A!#REF!</definedName>
    <definedName name="wrn.AAA." localSheetId="1" hidden="1">{#N/A,#N/A,FALSE,"REK";#N/A,#N/A,FALSE,"Bq-ARS"}</definedName>
    <definedName name="wrn.AAA." localSheetId="5" hidden="1">{#N/A,#N/A,FALSE,"REK";#N/A,#N/A,FALSE,"Bq-ARS"}</definedName>
    <definedName name="wrn.AAA." localSheetId="2" hidden="1">{#N/A,#N/A,FALSE,"REK";#N/A,#N/A,FALSE,"Bq-ARS"}</definedName>
    <definedName name="wrn.AAA." localSheetId="10" hidden="1">{#N/A,#N/A,FALSE,"REK";#N/A,#N/A,FALSE,"Bq-ARS"}</definedName>
    <definedName name="wrn.AAA." localSheetId="7" hidden="1">{#N/A,#N/A,FALSE,"REK";#N/A,#N/A,FALSE,"Bq-ARS"}</definedName>
    <definedName name="wrn.AAA." hidden="1">{#N/A,#N/A,FALSE,"REK";#N/A,#N/A,FALSE,"Bq-ARS"}</definedName>
    <definedName name="wrn.chi._.tiÆt." localSheetId="1" hidden="1">{#N/A,#N/A,FALSE,"Chi tiÆt"}</definedName>
    <definedName name="wrn.chi._.tiÆt." localSheetId="5" hidden="1">{#N/A,#N/A,FALSE,"Chi tiÆt"}</definedName>
    <definedName name="wrn.chi._.tiÆt." localSheetId="2" hidden="1">{#N/A,#N/A,FALSE,"Chi tiÆt"}</definedName>
    <definedName name="wrn.chi._.tiÆt." localSheetId="10" hidden="1">{#N/A,#N/A,FALSE,"Chi tiÆt"}</definedName>
    <definedName name="wrn.chi._.tiÆt." localSheetId="7" hidden="1">{#N/A,#N/A,FALSE,"Chi tiÆt"}</definedName>
    <definedName name="wrn.chi._.tiÆt." hidden="1">{#N/A,#N/A,FALSE,"Chi tiÆt"}</definedName>
    <definedName name="wrn.rtpl." localSheetId="1" hidden="1">{#N/A,#N/A,FALSE,"REK-S-TPL";#N/A,#N/A,FALSE,"REK-TPML";#N/A,#N/A,FALSE,"RAB-TEMPEL"}</definedName>
    <definedName name="wrn.rtpl." localSheetId="5" hidden="1">{#N/A,#N/A,FALSE,"REK-S-TPL";#N/A,#N/A,FALSE,"REK-TPML";#N/A,#N/A,FALSE,"RAB-TEMPEL"}</definedName>
    <definedName name="wrn.rtpl." localSheetId="2" hidden="1">{#N/A,#N/A,FALSE,"REK-S-TPL";#N/A,#N/A,FALSE,"REK-TPML";#N/A,#N/A,FALSE,"RAB-TEMPEL"}</definedName>
    <definedName name="wrn.rtpl." localSheetId="10" hidden="1">{#N/A,#N/A,FALSE,"REK-S-TPL";#N/A,#N/A,FALSE,"REK-TPML";#N/A,#N/A,FALSE,"RAB-TEMPEL"}</definedName>
    <definedName name="wrn.rtpl." localSheetId="7" hidden="1">{#N/A,#N/A,FALSE,"REK-S-TPL";#N/A,#N/A,FALSE,"REK-TPML";#N/A,#N/A,FALSE,"RAB-TEMPEL"}</definedName>
    <definedName name="wrn.rtpl." hidden="1">{#N/A,#N/A,FALSE,"REK-S-TPL";#N/A,#N/A,FALSE,"REK-TPML";#N/A,#N/A,FALSE,"RAB-TEMPEL"}</definedName>
    <definedName name="wrn.ry." localSheetId="1" hidden="1">{#N/A,#N/A,FALSE,"REK";#N/A,#N/A,FALSE,"rab"}</definedName>
    <definedName name="wrn.ry." localSheetId="5" hidden="1">{#N/A,#N/A,FALSE,"REK";#N/A,#N/A,FALSE,"rab"}</definedName>
    <definedName name="wrn.ry." localSheetId="2" hidden="1">{#N/A,#N/A,FALSE,"REK";#N/A,#N/A,FALSE,"rab"}</definedName>
    <definedName name="wrn.ry." localSheetId="10" hidden="1">{#N/A,#N/A,FALSE,"REK";#N/A,#N/A,FALSE,"rab"}</definedName>
    <definedName name="wrn.ry." localSheetId="7" hidden="1">{#N/A,#N/A,FALSE,"REK";#N/A,#N/A,FALSE,"rab"}</definedName>
    <definedName name="wrn.ry." hidden="1">{#N/A,#N/A,FALSE,"REK";#N/A,#N/A,FALSE,"rab"}</definedName>
    <definedName name="wrn.ry.2" localSheetId="1" hidden="1">{#N/A,#N/A,FALSE,"REK";#N/A,#N/A,FALSE,"rab"}</definedName>
    <definedName name="wrn.ry.2" localSheetId="5" hidden="1">{#N/A,#N/A,FALSE,"REK";#N/A,#N/A,FALSE,"rab"}</definedName>
    <definedName name="wrn.ry.2" localSheetId="2" hidden="1">{#N/A,#N/A,FALSE,"REK";#N/A,#N/A,FALSE,"rab"}</definedName>
    <definedName name="wrn.ry.2" localSheetId="10" hidden="1">{#N/A,#N/A,FALSE,"REK";#N/A,#N/A,FALSE,"rab"}</definedName>
    <definedName name="wrn.ry.2" localSheetId="7" hidden="1">{#N/A,#N/A,FALSE,"REK";#N/A,#N/A,FALSE,"rab"}</definedName>
    <definedName name="wrn.ry.2" hidden="1">{#N/A,#N/A,FALSE,"REK";#N/A,#N/A,FALSE,"rab"}</definedName>
    <definedName name="wstpt" localSheetId="5">[34]bahan!#REF!</definedName>
    <definedName name="wstpt">[34]bahan!#REF!</definedName>
    <definedName name="wstwr" localSheetId="5">[34]bahan!#REF!</definedName>
    <definedName name="wstwr">[34]bahan!#REF!</definedName>
    <definedName name="wt" localSheetId="5">#REF!</definedName>
    <definedName name="wt">#REF!</definedName>
    <definedName name="wtc" localSheetId="5">#REF!</definedName>
    <definedName name="wtc">#REF!</definedName>
    <definedName name="wtp" localSheetId="5">#REF!</definedName>
    <definedName name="wtp">#REF!</definedName>
    <definedName name="WWW" localSheetId="5">#REF!</definedName>
    <definedName name="WWW">#REF!</definedName>
    <definedName name="wx" localSheetId="5">#REF!</definedName>
    <definedName name="wx">#REF!</definedName>
    <definedName name="x" localSheetId="5">'[169]Cover Daf-2'!#REF!</definedName>
    <definedName name="x">'[169]Cover Daf-2'!#REF!</definedName>
    <definedName name="x17dnc" localSheetId="5">[29]chitiet!#REF!</definedName>
    <definedName name="x17dnc">[29]chitiet!#REF!</definedName>
    <definedName name="x17dvl" localSheetId="5">[29]chitiet!#REF!</definedName>
    <definedName name="x17dvl">[29]chitiet!#REF!</definedName>
    <definedName name="x17knc" localSheetId="5">[29]chitiet!#REF!</definedName>
    <definedName name="x17knc">[29]chitiet!#REF!</definedName>
    <definedName name="x17kvl" localSheetId="5">[29]chitiet!#REF!</definedName>
    <definedName name="x17kvl">[29]chitiet!#REF!</definedName>
    <definedName name="X1pFCOnc" localSheetId="5">'[29]CHITIET VL-NC-TT -1p'!#REF!</definedName>
    <definedName name="X1pFCOnc">'[29]CHITIET VL-NC-TT -1p'!#REF!</definedName>
    <definedName name="X1pFCOvc" localSheetId="5">'[29]CHITIET VL-NC-TT -1p'!#REF!</definedName>
    <definedName name="X1pFCOvc">'[29]CHITIET VL-NC-TT -1p'!#REF!</definedName>
    <definedName name="X1pFCOvl" localSheetId="5">'[29]CHITIET VL-NC-TT -1p'!#REF!</definedName>
    <definedName name="X1pFCOvl">'[29]CHITIET VL-NC-TT -1p'!#REF!</definedName>
    <definedName name="x1pignc" localSheetId="5">'[29]lam-moi'!#REF!</definedName>
    <definedName name="x1pignc">'[29]lam-moi'!#REF!</definedName>
    <definedName name="X1pIGvc" localSheetId="5">'[29]CHITIET VL-NC-TT -1p'!#REF!</definedName>
    <definedName name="X1pIGvc">'[29]CHITIET VL-NC-TT -1p'!#REF!</definedName>
    <definedName name="x1pigvl" localSheetId="5">'[29]lam-moi'!#REF!</definedName>
    <definedName name="x1pigvl">'[29]lam-moi'!#REF!</definedName>
    <definedName name="x1pind" localSheetId="5">#REF!</definedName>
    <definedName name="x1pind">#REF!</definedName>
    <definedName name="x1pindnc" localSheetId="5">'[29]lam-moi'!#REF!</definedName>
    <definedName name="x1pindnc">'[29]lam-moi'!#REF!</definedName>
    <definedName name="x1pindvl" localSheetId="5">'[29]lam-moi'!#REF!</definedName>
    <definedName name="x1pindvl">'[29]lam-moi'!#REF!</definedName>
    <definedName name="x1ping" localSheetId="5">#REF!</definedName>
    <definedName name="x1ping">#REF!</definedName>
    <definedName name="x1pingnc" localSheetId="5">'[29]lam-moi'!#REF!</definedName>
    <definedName name="x1pingnc">'[29]lam-moi'!#REF!</definedName>
    <definedName name="x1pingvl" localSheetId="5">'[29]lam-moi'!#REF!</definedName>
    <definedName name="x1pingvl">'[29]lam-moi'!#REF!</definedName>
    <definedName name="x1pint" localSheetId="5">#REF!</definedName>
    <definedName name="x1pint">#REF!</definedName>
    <definedName name="x1pintnc" localSheetId="5">'[29]lam-moi'!#REF!</definedName>
    <definedName name="x1pintnc">'[29]lam-moi'!#REF!</definedName>
    <definedName name="X1pINTvc" localSheetId="5">'[29]CHITIET VL-NC-TT -1p'!#REF!</definedName>
    <definedName name="X1pINTvc">'[29]CHITIET VL-NC-TT -1p'!#REF!</definedName>
    <definedName name="x1pintvl" localSheetId="5">'[29]lam-moi'!#REF!</definedName>
    <definedName name="x1pintvl">'[29]lam-moi'!#REF!</definedName>
    <definedName name="x1pitnc" localSheetId="5">'[29]lam-moi'!#REF!</definedName>
    <definedName name="x1pitnc">'[29]lam-moi'!#REF!</definedName>
    <definedName name="X1pITvc" localSheetId="5">'[29]CHITIET VL-NC-TT -1p'!#REF!</definedName>
    <definedName name="X1pITvc">'[29]CHITIET VL-NC-TT -1p'!#REF!</definedName>
    <definedName name="x1pitvl" localSheetId="5">'[29]lam-moi'!#REF!</definedName>
    <definedName name="x1pitvl">'[29]lam-moi'!#REF!</definedName>
    <definedName name="x20knc" localSheetId="5">[29]chitiet!#REF!</definedName>
    <definedName name="x20knc">[29]chitiet!#REF!</definedName>
    <definedName name="x20kvl" localSheetId="5">[29]chitiet!#REF!</definedName>
    <definedName name="x20kvl">[29]chitiet!#REF!</definedName>
    <definedName name="x22knc" localSheetId="5">[29]chitiet!#REF!</definedName>
    <definedName name="x22knc">[29]chitiet!#REF!</definedName>
    <definedName name="x22kvl" localSheetId="5">[29]chitiet!#REF!</definedName>
    <definedName name="x22kvl">[29]chitiet!#REF!</definedName>
    <definedName name="x2mig1nc" localSheetId="5">'[29]lam-moi'!#REF!</definedName>
    <definedName name="x2mig1nc">'[29]lam-moi'!#REF!</definedName>
    <definedName name="x2mig1vl" localSheetId="5">'[29]lam-moi'!#REF!</definedName>
    <definedName name="x2mig1vl">'[29]lam-moi'!#REF!</definedName>
    <definedName name="x2min1nc" localSheetId="5">'[29]lam-moi'!#REF!</definedName>
    <definedName name="x2min1nc">'[29]lam-moi'!#REF!</definedName>
    <definedName name="x2min1vl" localSheetId="5">'[29]lam-moi'!#REF!</definedName>
    <definedName name="x2min1vl">'[29]lam-moi'!#REF!</definedName>
    <definedName name="x2mit1vl" localSheetId="5">'[29]lam-moi'!#REF!</definedName>
    <definedName name="x2mit1vl">'[29]lam-moi'!#REF!</definedName>
    <definedName name="x2mitnc" localSheetId="5">'[29]lam-moi'!#REF!</definedName>
    <definedName name="x2mitnc">'[29]lam-moi'!#REF!</definedName>
    <definedName name="XCCT">0.5</definedName>
    <definedName name="xdsnc" localSheetId="5">[29]gtrinh!#REF!</definedName>
    <definedName name="xdsnc">[29]gtrinh!#REF!</definedName>
    <definedName name="xdsvl" localSheetId="5">[29]gtrinh!#REF!</definedName>
    <definedName name="xdsvl">[29]gtrinh!#REF!</definedName>
    <definedName name="xfco" localSheetId="5">#REF!</definedName>
    <definedName name="xfco">#REF!</definedName>
    <definedName name="xfco3p" localSheetId="5">#REF!</definedName>
    <definedName name="xfco3p">#REF!</definedName>
    <definedName name="xfconc" localSheetId="5">'[29]lam-moi'!#REF!</definedName>
    <definedName name="xfconc">'[29]lam-moi'!#REF!</definedName>
    <definedName name="xfconc3p">'[29]CHITIET VL-NC'!$G$94</definedName>
    <definedName name="xfcotnc" localSheetId="5">#REF!</definedName>
    <definedName name="xfcotnc">#REF!</definedName>
    <definedName name="xfcotvl" localSheetId="5">#REF!</definedName>
    <definedName name="xfcotvl">#REF!</definedName>
    <definedName name="xfcovl" localSheetId="5">'[29]lam-moi'!#REF!</definedName>
    <definedName name="xfcovl">'[29]lam-moi'!#REF!</definedName>
    <definedName name="xfcovl3p">'[29]CHITIET VL-NC'!$G$90</definedName>
    <definedName name="xfnc" localSheetId="5">'[29]lam-moi'!#REF!</definedName>
    <definedName name="xfnc">'[29]lam-moi'!#REF!</definedName>
    <definedName name="xfvl" localSheetId="5">'[29]lam-moi'!#REF!</definedName>
    <definedName name="xfvl">'[29]lam-moi'!#REF!</definedName>
    <definedName name="xhn" localSheetId="5">#REF!</definedName>
    <definedName name="xhn">#REF!</definedName>
    <definedName name="xhnnc" localSheetId="5">'[29]lam-moi'!#REF!</definedName>
    <definedName name="xhnnc">'[29]lam-moi'!#REF!</definedName>
    <definedName name="xhnvl" localSheetId="5">'[29]lam-moi'!#REF!</definedName>
    <definedName name="xhnvl">'[29]lam-moi'!#REF!</definedName>
    <definedName name="xig" localSheetId="5">#REF!</definedName>
    <definedName name="xig">#REF!</definedName>
    <definedName name="xig1" localSheetId="5">#REF!</definedName>
    <definedName name="xig1">#REF!</definedName>
    <definedName name="xig1nc" localSheetId="5">'[29]lam-moi'!#REF!</definedName>
    <definedName name="xig1nc">'[29]lam-moi'!#REF!</definedName>
    <definedName name="xig1p" localSheetId="5">#REF!</definedName>
    <definedName name="xig1p">#REF!</definedName>
    <definedName name="xig1pnc" localSheetId="5">'[29]lam-moi'!#REF!</definedName>
    <definedName name="xig1pnc">'[29]lam-moi'!#REF!</definedName>
    <definedName name="xig1pvl" localSheetId="5">'[29]lam-moi'!#REF!</definedName>
    <definedName name="xig1pvl">'[29]lam-moi'!#REF!</definedName>
    <definedName name="xig1vl" localSheetId="5">'[29]lam-moi'!#REF!</definedName>
    <definedName name="xig1vl">'[29]lam-moi'!#REF!</definedName>
    <definedName name="xig2nc" localSheetId="5">'[29]lam-moi'!#REF!</definedName>
    <definedName name="xig2nc">'[29]lam-moi'!#REF!</definedName>
    <definedName name="xig2vl" localSheetId="5">'[29]lam-moi'!#REF!</definedName>
    <definedName name="xig2vl">'[29]lam-moi'!#REF!</definedName>
    <definedName name="xig3p" localSheetId="5">#REF!</definedName>
    <definedName name="xig3p">#REF!</definedName>
    <definedName name="xiggnc">'[29]CHITIET VL-NC'!$G$57</definedName>
    <definedName name="xiggvl">'[29]CHITIET VL-NC'!$G$53</definedName>
    <definedName name="xignc" localSheetId="5">'[29]lam-moi'!#REF!</definedName>
    <definedName name="xignc">'[29]lam-moi'!#REF!</definedName>
    <definedName name="xignc3p" localSheetId="5">#REF!</definedName>
    <definedName name="xignc3p">#REF!</definedName>
    <definedName name="xigvl" localSheetId="5">'[29]lam-moi'!#REF!</definedName>
    <definedName name="xigvl">'[29]lam-moi'!#REF!</definedName>
    <definedName name="xigvl3p" localSheetId="5">#REF!</definedName>
    <definedName name="xigvl3p">#REF!</definedName>
    <definedName name="xin" localSheetId="5">#REF!</definedName>
    <definedName name="xin">#REF!</definedName>
    <definedName name="xin190" localSheetId="5">#REF!</definedName>
    <definedName name="xin190">#REF!</definedName>
    <definedName name="xin1903p" localSheetId="5">#REF!</definedName>
    <definedName name="xin1903p">#REF!</definedName>
    <definedName name="xin190nc" localSheetId="5">'[29]lam-moi'!#REF!</definedName>
    <definedName name="xin190nc">'[29]lam-moi'!#REF!</definedName>
    <definedName name="xin190nc3p">'[29]CHITIET VL-NC'!$G$76</definedName>
    <definedName name="xin190vl" localSheetId="5">'[29]lam-moi'!#REF!</definedName>
    <definedName name="xin190vl">'[29]lam-moi'!#REF!</definedName>
    <definedName name="xin190vl3p">'[29]CHITIET VL-NC'!$G$72</definedName>
    <definedName name="xin2903p" localSheetId="5">#REF!</definedName>
    <definedName name="xin2903p">#REF!</definedName>
    <definedName name="xin290nc3p" localSheetId="5">#REF!</definedName>
    <definedName name="xin290nc3p">#REF!</definedName>
    <definedName name="xin290vl3p" localSheetId="5">#REF!</definedName>
    <definedName name="xin290vl3p">#REF!</definedName>
    <definedName name="xin3p" localSheetId="5">#REF!</definedName>
    <definedName name="xin3p">#REF!</definedName>
    <definedName name="xin901nc" localSheetId="5">'[29]lam-moi'!#REF!</definedName>
    <definedName name="xin901nc">'[29]lam-moi'!#REF!</definedName>
    <definedName name="xin901vl" localSheetId="5">'[29]lam-moi'!#REF!</definedName>
    <definedName name="xin901vl">'[29]lam-moi'!#REF!</definedName>
    <definedName name="xind" localSheetId="5">#REF!</definedName>
    <definedName name="xind">#REF!</definedName>
    <definedName name="xind1p" localSheetId="5">#REF!</definedName>
    <definedName name="xind1p">#REF!</definedName>
    <definedName name="xind1pnc" localSheetId="5">'[29]lam-moi'!#REF!</definedName>
    <definedName name="xind1pnc">'[29]lam-moi'!#REF!</definedName>
    <definedName name="xind1pvl" localSheetId="5">'[29]lam-moi'!#REF!</definedName>
    <definedName name="xind1pvl">'[29]lam-moi'!#REF!</definedName>
    <definedName name="xind3p" localSheetId="5">#REF!</definedName>
    <definedName name="xind3p">#REF!</definedName>
    <definedName name="xindnc" localSheetId="5">'[29]lam-moi'!#REF!</definedName>
    <definedName name="xindnc">'[29]lam-moi'!#REF!</definedName>
    <definedName name="xindnc1p" localSheetId="5">#REF!</definedName>
    <definedName name="xindnc1p">#REF!</definedName>
    <definedName name="xindnc3p">'[29]CHITIET VL-NC'!$G$85</definedName>
    <definedName name="xindvl" localSheetId="5">'[29]lam-moi'!#REF!</definedName>
    <definedName name="xindvl">'[29]lam-moi'!#REF!</definedName>
    <definedName name="xindvl1p" localSheetId="5">#REF!</definedName>
    <definedName name="xindvl1p">#REF!</definedName>
    <definedName name="xindvl3p">'[29]CHITIET VL-NC'!$G$80</definedName>
    <definedName name="xing1p" localSheetId="5">#REF!</definedName>
    <definedName name="xing1p">#REF!</definedName>
    <definedName name="xing1pnc" localSheetId="5">'[29]lam-moi'!#REF!</definedName>
    <definedName name="xing1pnc">'[29]lam-moi'!#REF!</definedName>
    <definedName name="xing1pvl" localSheetId="5">'[29]lam-moi'!#REF!</definedName>
    <definedName name="xing1pvl">'[29]lam-moi'!#REF!</definedName>
    <definedName name="xingnc1p" localSheetId="5">#REF!</definedName>
    <definedName name="xingnc1p">#REF!</definedName>
    <definedName name="xingvl1p" localSheetId="5">#REF!</definedName>
    <definedName name="xingvl1p">#REF!</definedName>
    <definedName name="xinnc" localSheetId="5">'[29]lam-moi'!#REF!</definedName>
    <definedName name="xinnc">'[29]lam-moi'!#REF!</definedName>
    <definedName name="xinnc3p" localSheetId="5">#REF!</definedName>
    <definedName name="xinnc3p">#REF!</definedName>
    <definedName name="xint1p" localSheetId="5">#REF!</definedName>
    <definedName name="xint1p">#REF!</definedName>
    <definedName name="xinvl" localSheetId="5">'[29]lam-moi'!#REF!</definedName>
    <definedName name="xinvl">'[29]lam-moi'!#REF!</definedName>
    <definedName name="xinvl3p" localSheetId="5">#REF!</definedName>
    <definedName name="xinvl3p">#REF!</definedName>
    <definedName name="xit" localSheetId="5">#REF!</definedName>
    <definedName name="xit">#REF!</definedName>
    <definedName name="xit1" localSheetId="5">#REF!</definedName>
    <definedName name="xit1">#REF!</definedName>
    <definedName name="xit1nc" localSheetId="5">'[29]lam-moi'!#REF!</definedName>
    <definedName name="xit1nc">'[29]lam-moi'!#REF!</definedName>
    <definedName name="xit1p" localSheetId="5">#REF!</definedName>
    <definedName name="xit1p">#REF!</definedName>
    <definedName name="xit1pnc" localSheetId="5">'[29]lam-moi'!#REF!</definedName>
    <definedName name="xit1pnc">'[29]lam-moi'!#REF!</definedName>
    <definedName name="xit1pvl" localSheetId="5">'[29]lam-moi'!#REF!</definedName>
    <definedName name="xit1pvl">'[29]lam-moi'!#REF!</definedName>
    <definedName name="xit1vl" localSheetId="5">'[29]lam-moi'!#REF!</definedName>
    <definedName name="xit1vl">'[29]lam-moi'!#REF!</definedName>
    <definedName name="xit2nc" localSheetId="5">'[29]lam-moi'!#REF!</definedName>
    <definedName name="xit2nc">'[29]lam-moi'!#REF!</definedName>
    <definedName name="xit2nc3p" localSheetId="5">#REF!</definedName>
    <definedName name="xit2nc3p">#REF!</definedName>
    <definedName name="xit2vl" localSheetId="5">'[29]lam-moi'!#REF!</definedName>
    <definedName name="xit2vl">'[29]lam-moi'!#REF!</definedName>
    <definedName name="xit2vl3p" localSheetId="5">#REF!</definedName>
    <definedName name="xit2vl3p">#REF!</definedName>
    <definedName name="xit3p" localSheetId="5">#REF!</definedName>
    <definedName name="xit3p">#REF!</definedName>
    <definedName name="xitnc" localSheetId="5">'[29]lam-moi'!#REF!</definedName>
    <definedName name="xitnc">'[29]lam-moi'!#REF!</definedName>
    <definedName name="xitnc3p" localSheetId="5">#REF!</definedName>
    <definedName name="xitnc3p">#REF!</definedName>
    <definedName name="xittnc">'[29]CHITIET VL-NC'!$G$48</definedName>
    <definedName name="xittvl">'[29]CHITIET VL-NC'!$G$44</definedName>
    <definedName name="xitvl" localSheetId="5">'[29]lam-moi'!#REF!</definedName>
    <definedName name="xitvl">'[29]lam-moi'!#REF!</definedName>
    <definedName name="xitvl3p" localSheetId="5">#REF!</definedName>
    <definedName name="xitvl3p">#REF!</definedName>
    <definedName name="xm">[110]gvl!$N$16</definedName>
    <definedName name="xr1nc" localSheetId="5">'[29]lam-moi'!#REF!</definedName>
    <definedName name="xr1nc">'[29]lam-moi'!#REF!</definedName>
    <definedName name="xr1vl" localSheetId="5">'[29]lam-moi'!#REF!</definedName>
    <definedName name="xr1vl">'[29]lam-moi'!#REF!</definedName>
    <definedName name="xtr3pnc" localSheetId="5">[29]gtrinh!#REF!</definedName>
    <definedName name="xtr3pnc">[29]gtrinh!#REF!</definedName>
    <definedName name="xtr3pvl" localSheetId="5">[29]gtrinh!#REF!</definedName>
    <definedName name="xtr3pvl">[29]gtrinh!#REF!</definedName>
    <definedName name="XX" localSheetId="5">#REF!</definedName>
    <definedName name="XX">#REF!</definedName>
    <definedName name="xxx" localSheetId="1" hidden="1">{#N/A,#N/A,FALSE,"REK";#N/A,#N/A,FALSE,"rab"}</definedName>
    <definedName name="xxx" localSheetId="5" hidden="1">{#N/A,#N/A,FALSE,"REK";#N/A,#N/A,FALSE,"rab"}</definedName>
    <definedName name="xxx" localSheetId="2" hidden="1">{#N/A,#N/A,FALSE,"REK";#N/A,#N/A,FALSE,"rab"}</definedName>
    <definedName name="xxx" localSheetId="10" hidden="1">{#N/A,#N/A,FALSE,"REK";#N/A,#N/A,FALSE,"rab"}</definedName>
    <definedName name="xxx" localSheetId="7" hidden="1">{#N/A,#N/A,FALSE,"REK";#N/A,#N/A,FALSE,"rab"}</definedName>
    <definedName name="xxx" hidden="1">{#N/A,#N/A,FALSE,"REK";#N/A,#N/A,FALSE,"rab"}</definedName>
    <definedName name="xxxx">[193]AnConW!$A:$IV</definedName>
    <definedName name="xxxxxxxxxxxxxxxxx">[193]AnEarthW!$A:$IV</definedName>
    <definedName name="y" localSheetId="5">#REF!</definedName>
    <definedName name="y">#REF!</definedName>
    <definedName name="Y.Couegnat" localSheetId="5">#REF!</definedName>
    <definedName name="Y.Couegnat">#REF!</definedName>
    <definedName name="yayuk" localSheetId="5" hidden="1">#REF!</definedName>
    <definedName name="yayuk" hidden="1">#REF!</definedName>
    <definedName name="yen" localSheetId="5">[123]LISTRIK!#REF!</definedName>
    <definedName name="yen">[123]LISTRIK!#REF!</definedName>
    <definedName name="yyy" localSheetId="5">#REF!</definedName>
    <definedName name="yyy">#REF!</definedName>
    <definedName name="Z" localSheetId="5">#REF!</definedName>
    <definedName name="Z">#REF!</definedName>
    <definedName name="Z_4900D912_D400_4A61_8DD9_12CD5711EDE2_.wvu.FilterData" localSheetId="5" hidden="1">'[38]HRG BAHAN &amp; UPAH okk'!#REF!</definedName>
    <definedName name="Z_4900D912_D400_4A61_8DD9_12CD5711EDE2_.wvu.FilterData" hidden="1">'[38]HRG BAHAN &amp; UPAH okk'!#REF!</definedName>
    <definedName name="Z_4A4DBCF5_6E02_43D6_8F4D_223D21633DB8_.wvu.PrintArea" localSheetId="5" hidden="1">#REF!</definedName>
    <definedName name="Z_4A4DBCF5_6E02_43D6_8F4D_223D21633DB8_.wvu.PrintArea" hidden="1">#REF!</definedName>
    <definedName name="Z_4A4DBCF5_6E02_43D6_8F4D_223D21633DB8_.wvu.Rows" hidden="1">'[194]Analisa SNI STANDART '!$A$155:$IV$155,'[194]Analisa SNI STANDART '!$A$3144:$IV$3431</definedName>
    <definedName name="Z_5107985B_0AF1_481E_8B01_41E5AE471770_.wvu.FilterData" localSheetId="5" hidden="1">'[38]HRG BAHAN &amp; UPAH okk'!#REF!</definedName>
    <definedName name="Z_5107985B_0AF1_481E_8B01_41E5AE471770_.wvu.FilterData" hidden="1">'[38]HRG BAHAN &amp; UPAH okk'!#REF!</definedName>
    <definedName name="Z_60C09D59_E1B8_4DE0_84A5_C4D52EC877AC_.wvu.Rows" hidden="1">'[38]Analis Kusen okk'!$A$17:$IV$20,'[38]Analis Kusen okk'!$A$25:$IV$26,'[38]Analis Kusen okk'!$A$28:$IV$30,'[38]Analis Kusen okk'!$A$33:$IV$42,'[38]Analis Kusen okk'!$A$44:$IV$44,'[38]Analis Kusen okk'!$A$47:$IV$50,'[38]Analis Kusen okk'!$A$52:$IV$60,'[38]Analis Kusen okk'!$A$65:$IV$67,'[38]Analis Kusen okk'!$A$143:$IV$878</definedName>
    <definedName name="Z_905CC869_795C_4E5E_B879_52BB42470404_.wvu.FilterData" localSheetId="5" hidden="1">'[38]HRG BAHAN &amp; UPAH okk'!#REF!</definedName>
    <definedName name="Z_905CC869_795C_4E5E_B879_52BB42470404_.wvu.FilterData" hidden="1">'[38]HRG BAHAN &amp; UPAH okk'!#REF!</definedName>
    <definedName name="Z_951381D6_C6D1_4C6C_A572_59CAF1F656FA_.wvu.Rows" localSheetId="5" hidden="1">#REF!</definedName>
    <definedName name="Z_951381D6_C6D1_4C6C_A572_59CAF1F656FA_.wvu.Rows" hidden="1">#REF!</definedName>
    <definedName name="Z_C5F07B99_5B9B_4D7E_8E51_7715CFFC23CA_.wvu.Rows" hidden="1">[195]Estimate!$A$32:$IV$42,[195]Estimate!$A$56:$IV$63,[195]Estimate!$A$69:$IV$72,[195]Estimate!$A$85:$IV$90,[195]Estimate!$A$103:$IV$108,[195]Estimate!$A$125:$IV$126,[195]Estimate!$A$142:$IV$147,[195]Estimate!$A$151:$IV$154,[195]Estimate!$A$158:$IV$191,[195]Estimate!$A$193:$IV$194,[195]Estimate!$A$198:$IV$225,[195]Estimate!$A$227:$IV$232,[195]Estimate!$A$253:$IV$254,[195]Estimate!$A$265:$IV$274,[195]Estimate!$A$287:$IV$316,[195]Estimate!$A$319:$IV$354</definedName>
    <definedName name="Z_C68F7E66_DBEE_4C62_8CE7_6B99B31303FC_.wvu.Rows" hidden="1">'[196]AnalisaSIPIL RIIL'!$A$208:$IV$214,'[196]AnalisaSIPIL RIIL'!$A$224:$IV$231,'[196]AnalisaSIPIL RIIL'!$A$468:$IV$482</definedName>
    <definedName name="Z_D86151A1_DA90_11D5_A2BA_000021D4E035_.wvu.Rows" hidden="1">'[197]auto-PPN'!$A$16:$IV$65536,'[197]auto-PPN'!$A$3:$IV$15</definedName>
    <definedName name="Zincrinch" localSheetId="5">'[61]harga lama'!#REF!</definedName>
    <definedName name="Zincrinch">'[61]harga lama'!#REF!</definedName>
    <definedName name="Zip" localSheetId="5">#REF!</definedName>
    <definedName name="Zip">#REF!</definedName>
    <definedName name="ZZ" localSheetId="5">#REF!</definedName>
    <definedName name="ZZ">#REF!</definedName>
    <definedName name="一月份" localSheetId="5">#REF!</definedName>
    <definedName name="一月份">#REF!</definedName>
    <definedName name="三月份" localSheetId="5">#REF!</definedName>
    <definedName name="三月份">#REF!</definedName>
    <definedName name="二月份" localSheetId="5">#REF!</definedName>
    <definedName name="二月份">#REF!</definedName>
    <definedName name="总" localSheetId="5">#REF!</definedName>
    <definedName name="总">#REF!</definedName>
    <definedName name="销售统计" localSheetId="5">#REF!</definedName>
    <definedName name="销售统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0" i="21" l="1"/>
  <c r="AD41" i="1"/>
  <c r="AD36" i="1"/>
  <c r="AD29" i="1"/>
  <c r="AD28" i="1"/>
  <c r="AD16" i="1"/>
  <c r="AD17" i="1"/>
  <c r="AD15" i="1"/>
  <c r="T29" i="34" l="1"/>
  <c r="T30" i="34"/>
  <c r="T36" i="34"/>
  <c r="X34" i="22"/>
  <c r="X37" i="22"/>
  <c r="X38" i="22"/>
  <c r="X39" i="22"/>
  <c r="X42" i="22"/>
  <c r="X45" i="22"/>
  <c r="X48" i="22"/>
  <c r="X51" i="22"/>
  <c r="X54" i="22"/>
  <c r="X57" i="22"/>
  <c r="X60" i="22"/>
  <c r="X63" i="22"/>
  <c r="X64" i="22"/>
  <c r="X67" i="22"/>
  <c r="X70" i="22"/>
  <c r="X73" i="22"/>
  <c r="X76" i="22"/>
  <c r="X79" i="22"/>
  <c r="X80" i="22"/>
  <c r="X83" i="22"/>
  <c r="X86" i="22"/>
  <c r="X89" i="22"/>
  <c r="X33" i="3"/>
  <c r="D32" i="37" l="1"/>
  <c r="U26" i="1"/>
  <c r="AD26" i="1" s="1"/>
  <c r="U27" i="1"/>
  <c r="AD27" i="1" s="1"/>
  <c r="AA44" i="24" l="1"/>
  <c r="V46" i="33" l="1"/>
  <c r="V47" i="33"/>
  <c r="V56" i="33"/>
  <c r="V57" i="33"/>
  <c r="V76" i="33"/>
  <c r="V77" i="33"/>
  <c r="V78" i="33"/>
  <c r="V99" i="33"/>
  <c r="V100" i="33"/>
  <c r="V113" i="33"/>
  <c r="V114" i="33"/>
  <c r="V130" i="33"/>
  <c r="V131" i="33"/>
  <c r="V132" i="33"/>
  <c r="V153" i="33"/>
  <c r="V154" i="33"/>
  <c r="V162" i="33"/>
  <c r="V163" i="33"/>
  <c r="V179" i="33"/>
  <c r="V180" i="33"/>
  <c r="V181" i="33"/>
  <c r="V201" i="33"/>
  <c r="V202" i="33"/>
  <c r="V210" i="33"/>
  <c r="V211" i="33"/>
  <c r="V227" i="33"/>
  <c r="V228" i="33"/>
  <c r="V229" i="33"/>
  <c r="S46" i="33"/>
  <c r="S47" i="33"/>
  <c r="S56" i="33"/>
  <c r="S57" i="33"/>
  <c r="S76" i="33"/>
  <c r="S77" i="33"/>
  <c r="S78" i="33"/>
  <c r="S99" i="33"/>
  <c r="S100" i="33"/>
  <c r="S113" i="33"/>
  <c r="S114" i="33"/>
  <c r="S130" i="33"/>
  <c r="S131" i="33"/>
  <c r="S132" i="33"/>
  <c r="S153" i="33"/>
  <c r="S154" i="33"/>
  <c r="S162" i="33"/>
  <c r="S163" i="33"/>
  <c r="S179" i="33"/>
  <c r="S180" i="33"/>
  <c r="S181" i="33"/>
  <c r="S201" i="33"/>
  <c r="S202" i="33"/>
  <c r="S210" i="33"/>
  <c r="S211" i="33"/>
  <c r="S227" i="33"/>
  <c r="S228" i="33"/>
  <c r="S229" i="33"/>
  <c r="W29" i="34"/>
  <c r="W30" i="34"/>
  <c r="W36" i="34"/>
  <c r="Q29" i="34"/>
  <c r="Q30" i="34"/>
  <c r="Q36" i="34"/>
  <c r="AA34" i="22"/>
  <c r="AA37" i="22"/>
  <c r="AA38" i="22"/>
  <c r="AA39" i="22"/>
  <c r="AA42" i="22"/>
  <c r="AA45" i="22"/>
  <c r="AA48" i="22"/>
  <c r="AA51" i="22"/>
  <c r="AA54" i="22"/>
  <c r="AA57" i="22"/>
  <c r="AA60" i="22"/>
  <c r="AA63" i="22"/>
  <c r="AA64" i="22"/>
  <c r="AA67" i="22"/>
  <c r="AA70" i="22"/>
  <c r="AA73" i="22"/>
  <c r="AA76" i="22"/>
  <c r="AA79" i="22"/>
  <c r="AA80" i="22"/>
  <c r="AA83" i="22"/>
  <c r="AA86" i="22"/>
  <c r="AA89" i="22"/>
  <c r="U34" i="22"/>
  <c r="U37" i="22"/>
  <c r="U38" i="22"/>
  <c r="U39" i="22"/>
  <c r="U42" i="22"/>
  <c r="U45" i="22"/>
  <c r="U48" i="22"/>
  <c r="U51" i="22"/>
  <c r="U54" i="22"/>
  <c r="U57" i="22"/>
  <c r="U60" i="22"/>
  <c r="U63" i="22"/>
  <c r="U64" i="22"/>
  <c r="U67" i="22"/>
  <c r="U70" i="22"/>
  <c r="U73" i="22"/>
  <c r="U76" i="22"/>
  <c r="U79" i="22"/>
  <c r="U80" i="22"/>
  <c r="U83" i="22"/>
  <c r="U86" i="22"/>
  <c r="U89" i="22"/>
  <c r="AB29" i="25"/>
  <c r="AB31" i="25"/>
  <c r="AB33" i="25"/>
  <c r="AB35" i="25"/>
  <c r="Y29" i="25"/>
  <c r="Y31" i="25"/>
  <c r="Y33" i="25"/>
  <c r="Y35" i="25"/>
  <c r="V29" i="25"/>
  <c r="V31" i="25"/>
  <c r="V33" i="25"/>
  <c r="V35" i="25"/>
  <c r="U33" i="3"/>
  <c r="AG18" i="1"/>
  <c r="AG24" i="1"/>
  <c r="AG30" i="1"/>
  <c r="AG37" i="1"/>
  <c r="AG42" i="1"/>
  <c r="AG44" i="1"/>
  <c r="AG45" i="1"/>
  <c r="AG47" i="1"/>
  <c r="AG48" i="1"/>
  <c r="AG50" i="1"/>
  <c r="AA16" i="1"/>
  <c r="AA17" i="1"/>
  <c r="AA18" i="1"/>
  <c r="AA24" i="1"/>
  <c r="AA26" i="1"/>
  <c r="AA27" i="1"/>
  <c r="AA28" i="1"/>
  <c r="AA29" i="1"/>
  <c r="AA30" i="1"/>
  <c r="AA36" i="1"/>
  <c r="AA37" i="1"/>
  <c r="AA44" i="1"/>
  <c r="AA45" i="1"/>
  <c r="AA47" i="1"/>
  <c r="AA48" i="1"/>
  <c r="AA50" i="1"/>
  <c r="AA52" i="1"/>
  <c r="AA53" i="1"/>
  <c r="AA54" i="1"/>
  <c r="AA55" i="1"/>
  <c r="AA56" i="1"/>
  <c r="AA57" i="1"/>
  <c r="AA58" i="1"/>
  <c r="AA59" i="1"/>
  <c r="AA60" i="1"/>
  <c r="AA61" i="1"/>
  <c r="AA62" i="1"/>
  <c r="AA63" i="1"/>
  <c r="AA64" i="1"/>
  <c r="AA15" i="1"/>
  <c r="U44" i="24"/>
  <c r="X44" i="24"/>
  <c r="AD64" i="1"/>
  <c r="AD63" i="1"/>
  <c r="AD62" i="1"/>
  <c r="AD61" i="1"/>
  <c r="AD60" i="1"/>
  <c r="AD59" i="1"/>
  <c r="AD58" i="1"/>
  <c r="AD57" i="1"/>
  <c r="AD56" i="1"/>
  <c r="AD55" i="1"/>
  <c r="AD54" i="1"/>
  <c r="AD53" i="1"/>
  <c r="AD52" i="1"/>
  <c r="AD50" i="1"/>
  <c r="AD48" i="1"/>
  <c r="AD47" i="1"/>
  <c r="AD45" i="1"/>
  <c r="AD44" i="1"/>
  <c r="AD42" i="1"/>
  <c r="AD37" i="1"/>
  <c r="AD30" i="1"/>
  <c r="AD24" i="1"/>
  <c r="AD18" i="1"/>
  <c r="H185" i="42" l="1"/>
  <c r="N185" i="42" s="1"/>
  <c r="E183" i="42"/>
  <c r="H181" i="42"/>
  <c r="N181" i="42" s="1"/>
  <c r="H177" i="42"/>
  <c r="L177" i="42" s="1"/>
  <c r="H172" i="42"/>
  <c r="L172" i="42" s="1"/>
  <c r="H171" i="42"/>
  <c r="L171" i="42" s="1"/>
  <c r="H170" i="42"/>
  <c r="L170" i="42" s="1"/>
  <c r="H169" i="42"/>
  <c r="L169" i="42" s="1"/>
  <c r="E167" i="42"/>
  <c r="H163" i="42"/>
  <c r="L163" i="42" s="1"/>
  <c r="H162" i="42"/>
  <c r="L162" i="42" s="1"/>
  <c r="H161" i="42"/>
  <c r="L161" i="42" s="1"/>
  <c r="H160" i="42"/>
  <c r="L160" i="42" s="1"/>
  <c r="E158" i="42"/>
  <c r="H154" i="42"/>
  <c r="L154" i="42" s="1"/>
  <c r="L153" i="42"/>
  <c r="H153" i="42"/>
  <c r="H152" i="42"/>
  <c r="L152" i="42" s="1"/>
  <c r="H151" i="42"/>
  <c r="L151" i="42" s="1"/>
  <c r="L147" i="42"/>
  <c r="H146" i="42"/>
  <c r="L146" i="42" s="1"/>
  <c r="H145" i="42"/>
  <c r="L145" i="42" s="1"/>
  <c r="H144" i="42"/>
  <c r="L144" i="42" s="1"/>
  <c r="L143" i="42"/>
  <c r="L142" i="42"/>
  <c r="L138" i="42"/>
  <c r="H137" i="42"/>
  <c r="L137" i="42" s="1"/>
  <c r="H136" i="42"/>
  <c r="L136" i="42" s="1"/>
  <c r="H135" i="42"/>
  <c r="L135" i="42" s="1"/>
  <c r="L134" i="42"/>
  <c r="L133" i="42"/>
  <c r="E131" i="42"/>
  <c r="E140" i="42" s="1"/>
  <c r="L128" i="42"/>
  <c r="H127" i="42"/>
  <c r="L127" i="42" s="1"/>
  <c r="H126" i="42"/>
  <c r="L126" i="42" s="1"/>
  <c r="H125" i="42"/>
  <c r="L125" i="42" s="1"/>
  <c r="L124" i="42"/>
  <c r="L123" i="42"/>
  <c r="E121" i="42"/>
  <c r="L118" i="42"/>
  <c r="H117" i="42"/>
  <c r="L117" i="42" s="1"/>
  <c r="H116" i="42"/>
  <c r="L116" i="42" s="1"/>
  <c r="H115" i="42"/>
  <c r="L115" i="42" s="1"/>
  <c r="L114" i="42"/>
  <c r="L113" i="42"/>
  <c r="H108" i="42"/>
  <c r="N108" i="42" s="1"/>
  <c r="H104" i="42"/>
  <c r="N104" i="42" s="1"/>
  <c r="H103" i="42"/>
  <c r="N103" i="42" s="1"/>
  <c r="H102" i="42"/>
  <c r="N102" i="42" s="1"/>
  <c r="N101" i="42"/>
  <c r="H100" i="42"/>
  <c r="N100" i="42" s="1"/>
  <c r="N99" i="42"/>
  <c r="H95" i="42"/>
  <c r="N95" i="42" s="1"/>
  <c r="H94" i="42"/>
  <c r="N94" i="42" s="1"/>
  <c r="H93" i="42"/>
  <c r="N93" i="42" s="1"/>
  <c r="N92" i="42"/>
  <c r="H91" i="42"/>
  <c r="N91" i="42" s="1"/>
  <c r="N90" i="42"/>
  <c r="N85" i="42"/>
  <c r="H85" i="42"/>
  <c r="H84" i="42"/>
  <c r="N84" i="42" s="1"/>
  <c r="H83" i="42"/>
  <c r="N83" i="42" s="1"/>
  <c r="N82" i="42"/>
  <c r="H81" i="42"/>
  <c r="N81" i="42" s="1"/>
  <c r="N80" i="42"/>
  <c r="E78" i="42"/>
  <c r="E88" i="42" s="1"/>
  <c r="E97" i="42" s="1"/>
  <c r="E106" i="42" s="1"/>
  <c r="H75" i="42"/>
  <c r="L75" i="42" s="1"/>
  <c r="H74" i="42"/>
  <c r="L74" i="42" s="1"/>
  <c r="H73" i="42"/>
  <c r="L73" i="42" s="1"/>
  <c r="L72" i="42"/>
  <c r="H71" i="42"/>
  <c r="L71" i="42" s="1"/>
  <c r="L70" i="42"/>
  <c r="Z66" i="42"/>
  <c r="Z65" i="42"/>
  <c r="Z64" i="42"/>
  <c r="Z63" i="42"/>
  <c r="Z62" i="42"/>
  <c r="Z61" i="42"/>
  <c r="Z60" i="42"/>
  <c r="Z59" i="42"/>
  <c r="Z58" i="42"/>
  <c r="Z57" i="42"/>
  <c r="L47" i="42"/>
  <c r="Z46" i="42"/>
  <c r="Y45" i="42"/>
  <c r="E45" i="42"/>
  <c r="E49" i="42" s="1"/>
  <c r="H32" i="42"/>
  <c r="L32" i="42" s="1"/>
  <c r="H30" i="42"/>
  <c r="L30" i="42" s="1"/>
  <c r="H26" i="42"/>
  <c r="L26" i="42" s="1"/>
  <c r="E24" i="42"/>
  <c r="E28" i="42" s="1"/>
  <c r="E34" i="42" s="1"/>
  <c r="Y23" i="42"/>
  <c r="L23" i="42"/>
  <c r="Y21" i="42"/>
  <c r="L21" i="42"/>
  <c r="E19" i="42"/>
  <c r="H18" i="42"/>
  <c r="L18" i="42" s="1"/>
  <c r="H15" i="42"/>
  <c r="L15" i="42" s="1"/>
  <c r="H11" i="42"/>
  <c r="L11" i="42" s="1"/>
  <c r="Y9" i="42"/>
  <c r="L119" i="42" l="1"/>
  <c r="N105" i="42"/>
  <c r="L139" i="42"/>
  <c r="L156" i="42"/>
  <c r="L174" i="42"/>
  <c r="Z56" i="42"/>
  <c r="L129" i="42"/>
  <c r="L76" i="42"/>
  <c r="N86" i="42"/>
  <c r="N96" i="42"/>
  <c r="L148" i="42"/>
  <c r="L165" i="42"/>
  <c r="H109" i="42"/>
  <c r="N109" i="42" s="1"/>
  <c r="L36" i="3" l="1"/>
  <c r="L33" i="3" s="1"/>
  <c r="E36" i="3"/>
  <c r="J36" i="3" s="1"/>
  <c r="E35" i="3"/>
  <c r="J35" i="3" s="1"/>
  <c r="E34" i="3"/>
  <c r="M33" i="3"/>
  <c r="O33" i="3" s="1"/>
  <c r="J33" i="3"/>
  <c r="I33" i="3"/>
  <c r="H33" i="3"/>
  <c r="G33" i="3"/>
  <c r="H35" i="3" l="1"/>
  <c r="I35" i="3"/>
  <c r="J34" i="3"/>
  <c r="G35" i="3"/>
  <c r="K35" i="3" s="1"/>
  <c r="V33" i="3"/>
  <c r="S33" i="3"/>
  <c r="N33" i="3"/>
  <c r="P33" i="3" s="1"/>
  <c r="Y33" i="3"/>
  <c r="G34" i="3"/>
  <c r="G36" i="3"/>
  <c r="H34" i="3"/>
  <c r="H36" i="3"/>
  <c r="I34" i="3"/>
  <c r="I36" i="3"/>
  <c r="W33" i="3" l="1"/>
  <c r="T33" i="3"/>
  <c r="K36" i="3"/>
  <c r="K34" i="3"/>
  <c r="Q36" i="3" s="1"/>
  <c r="AA33" i="3" l="1"/>
  <c r="AB33" i="3" s="1"/>
  <c r="Z33" i="3" s="1"/>
  <c r="T58" i="34"/>
  <c r="U30" i="22"/>
  <c r="V30" i="22"/>
  <c r="U31" i="22"/>
  <c r="V31" i="22" s="1"/>
  <c r="V34" i="22"/>
  <c r="V37" i="22"/>
  <c r="V38" i="22"/>
  <c r="V39" i="22"/>
  <c r="V42" i="22"/>
  <c r="V45" i="22"/>
  <c r="V48" i="22"/>
  <c r="V51" i="22"/>
  <c r="V54" i="22"/>
  <c r="V57" i="22"/>
  <c r="V60" i="22"/>
  <c r="V63" i="22"/>
  <c r="V64" i="22"/>
  <c r="V67" i="22"/>
  <c r="V70" i="22"/>
  <c r="V73" i="22"/>
  <c r="V76" i="22"/>
  <c r="V79" i="22"/>
  <c r="V80" i="22"/>
  <c r="V83" i="22"/>
  <c r="V86" i="22"/>
  <c r="V89" i="22"/>
  <c r="AC29" i="25"/>
  <c r="AC31" i="25"/>
  <c r="AC33" i="25"/>
  <c r="AC35" i="25"/>
  <c r="AB37" i="25"/>
  <c r="W29" i="25"/>
  <c r="W31" i="25"/>
  <c r="W33" i="25"/>
  <c r="W35" i="25"/>
  <c r="V37" i="25"/>
  <c r="W37" i="25" s="1"/>
  <c r="Y37" i="25"/>
  <c r="Z37" i="25" s="1"/>
  <c r="Z35" i="25"/>
  <c r="X37" i="21"/>
  <c r="Y37" i="21" s="1"/>
  <c r="U37" i="21"/>
  <c r="X36" i="21"/>
  <c r="Y36" i="21" s="1"/>
  <c r="U36" i="21"/>
  <c r="V36" i="21" s="1"/>
  <c r="AA36" i="21" s="1"/>
  <c r="AB36" i="21" s="1"/>
  <c r="X35" i="21"/>
  <c r="Y35" i="21" s="1"/>
  <c r="U35" i="21"/>
  <c r="X34" i="21"/>
  <c r="Y34" i="21" s="1"/>
  <c r="U34" i="21"/>
  <c r="V34" i="21" s="1"/>
  <c r="AA34" i="21" s="1"/>
  <c r="AB34" i="21" s="1"/>
  <c r="X29" i="21"/>
  <c r="AA29" i="21" s="1"/>
  <c r="AB29" i="21" s="1"/>
  <c r="U29" i="21"/>
  <c r="V29" i="21" s="1"/>
  <c r="T29" i="21" s="1"/>
  <c r="U24" i="21"/>
  <c r="X24" i="21" s="1"/>
  <c r="U19" i="21"/>
  <c r="V19" i="21" s="1"/>
  <c r="U41" i="3"/>
  <c r="V41" i="3" s="1"/>
  <c r="AA41" i="3" s="1"/>
  <c r="AB41" i="3" s="1"/>
  <c r="U40" i="3"/>
  <c r="V40" i="3" s="1"/>
  <c r="U39" i="3"/>
  <c r="V39" i="3" s="1"/>
  <c r="U38" i="3"/>
  <c r="V38" i="3" s="1"/>
  <c r="AE36" i="1"/>
  <c r="AE29" i="1"/>
  <c r="AE27" i="1"/>
  <c r="AE26" i="1"/>
  <c r="AE16" i="1"/>
  <c r="AE17" i="1"/>
  <c r="AE15" i="1"/>
  <c r="AA12" i="24"/>
  <c r="Z10" i="24"/>
  <c r="X12" i="24"/>
  <c r="W10" i="24"/>
  <c r="Z67" i="1"/>
  <c r="AB36" i="1"/>
  <c r="AB27" i="1"/>
  <c r="AB29" i="1"/>
  <c r="AB26" i="1"/>
  <c r="U23" i="1"/>
  <c r="AD23" i="1" s="1"/>
  <c r="U22" i="1"/>
  <c r="AD22" i="1" s="1"/>
  <c r="AB16" i="1"/>
  <c r="AB17" i="1"/>
  <c r="AB15" i="1"/>
  <c r="AA40" i="3" l="1"/>
  <c r="AB40" i="3" s="1"/>
  <c r="AA38" i="3"/>
  <c r="AB38" i="3" s="1"/>
  <c r="AA39" i="3"/>
  <c r="AB39" i="3" s="1"/>
  <c r="AE22" i="1"/>
  <c r="AA22" i="1"/>
  <c r="AB22" i="1" s="1"/>
  <c r="AE23" i="1"/>
  <c r="AA23" i="1"/>
  <c r="AB23" i="1" s="1"/>
  <c r="AC16" i="1"/>
  <c r="AB14" i="1"/>
  <c r="AE14" i="1"/>
  <c r="AC37" i="25"/>
  <c r="Z29" i="25"/>
  <c r="AA24" i="21"/>
  <c r="AB24" i="21" s="1"/>
  <c r="Z24" i="21" s="1"/>
  <c r="Y24" i="21"/>
  <c r="T19" i="21"/>
  <c r="V24" i="21"/>
  <c r="T24" i="21" s="1"/>
  <c r="Y29" i="21"/>
  <c r="W29" i="21" s="1"/>
  <c r="V35" i="21"/>
  <c r="AA35" i="21" s="1"/>
  <c r="AB35" i="21" s="1"/>
  <c r="V37" i="21"/>
  <c r="AA37" i="21" s="1"/>
  <c r="AB37" i="21" s="1"/>
  <c r="X19" i="21"/>
  <c r="Y16" i="1"/>
  <c r="Z16" i="1" s="1"/>
  <c r="Y17" i="1"/>
  <c r="AC17" i="1" s="1"/>
  <c r="Y15" i="1"/>
  <c r="AC15" i="1" s="1"/>
  <c r="U65" i="1"/>
  <c r="Z17" i="1" l="1"/>
  <c r="Z15" i="1"/>
  <c r="AG15" i="1" s="1"/>
  <c r="AH15" i="1" s="1"/>
  <c r="AF15" i="1" s="1"/>
  <c r="AD65" i="1"/>
  <c r="AE65" i="1" s="1"/>
  <c r="AA65" i="1"/>
  <c r="AB65" i="1" s="1"/>
  <c r="AG17" i="1"/>
  <c r="AH17" i="1" s="1"/>
  <c r="AF17" i="1" s="1"/>
  <c r="AG16" i="1"/>
  <c r="AH16" i="1" s="1"/>
  <c r="AF16" i="1" s="1"/>
  <c r="AA19" i="21"/>
  <c r="AB19" i="21" s="1"/>
  <c r="Y19" i="21"/>
  <c r="V33" i="21"/>
  <c r="W24" i="21"/>
  <c r="Z29" i="21"/>
  <c r="AH14" i="1" l="1"/>
  <c r="Y33" i="21"/>
  <c r="W19" i="21"/>
  <c r="Z19" i="21"/>
  <c r="AB33" i="21"/>
  <c r="Y26" i="1"/>
  <c r="Y27" i="1"/>
  <c r="T28" i="1"/>
  <c r="Y28" i="1" s="1"/>
  <c r="Y29" i="1"/>
  <c r="Y22" i="1"/>
  <c r="Y23" i="1"/>
  <c r="U21" i="1"/>
  <c r="AD21" i="1" s="1"/>
  <c r="U20" i="1"/>
  <c r="AD20" i="1" s="1"/>
  <c r="D55" i="30"/>
  <c r="D53" i="30"/>
  <c r="Y36" i="1"/>
  <c r="H34" i="30"/>
  <c r="E39" i="30"/>
  <c r="G39" i="30" s="1"/>
  <c r="E1386" i="41"/>
  <c r="E1383" i="41"/>
  <c r="G1383" i="41" s="1"/>
  <c r="G1382" i="41"/>
  <c r="E1382" i="41"/>
  <c r="E1381" i="41"/>
  <c r="G1381" i="41" s="1"/>
  <c r="G1380" i="41"/>
  <c r="E1380" i="41"/>
  <c r="E1384" i="41" s="1"/>
  <c r="E1385" i="41" s="1"/>
  <c r="G1379" i="41"/>
  <c r="F1379" i="41"/>
  <c r="G1378" i="41"/>
  <c r="F1378" i="41"/>
  <c r="F1377" i="41"/>
  <c r="G1377" i="41" s="1"/>
  <c r="F1376" i="41"/>
  <c r="G1376" i="41" s="1"/>
  <c r="F1375" i="41"/>
  <c r="F1384" i="41" s="1"/>
  <c r="F1385" i="41" s="1"/>
  <c r="E1367" i="41"/>
  <c r="E1368" i="41" s="1"/>
  <c r="G1366" i="41"/>
  <c r="E1366" i="41"/>
  <c r="G1365" i="41"/>
  <c r="E1365" i="41"/>
  <c r="E1364" i="41"/>
  <c r="G1364" i="41" s="1"/>
  <c r="D1362" i="41"/>
  <c r="G1361" i="41"/>
  <c r="F1361" i="41"/>
  <c r="E1354" i="41"/>
  <c r="E1355" i="41" s="1"/>
  <c r="E1353" i="41"/>
  <c r="G1353" i="41" s="1"/>
  <c r="E1352" i="41"/>
  <c r="G1352" i="41" s="1"/>
  <c r="G1351" i="41"/>
  <c r="E1351" i="41"/>
  <c r="G1350" i="41"/>
  <c r="E1350" i="41"/>
  <c r="F1349" i="41"/>
  <c r="G1349" i="41" s="1"/>
  <c r="F1348" i="41"/>
  <c r="G1348" i="41" s="1"/>
  <c r="G1347" i="41"/>
  <c r="G1354" i="41" s="1"/>
  <c r="F1347" i="41"/>
  <c r="F1354" i="41" s="1"/>
  <c r="G1340" i="41"/>
  <c r="F1340" i="41"/>
  <c r="G1339" i="41"/>
  <c r="E1339" i="41"/>
  <c r="G1338" i="41"/>
  <c r="E1338" i="41"/>
  <c r="E1337" i="41"/>
  <c r="G1337" i="41" s="1"/>
  <c r="E1336" i="41"/>
  <c r="G1336" i="41" s="1"/>
  <c r="E1335" i="41"/>
  <c r="G1335" i="41" s="1"/>
  <c r="E1334" i="41"/>
  <c r="G1334" i="41" s="1"/>
  <c r="G1333" i="41"/>
  <c r="F1333" i="41"/>
  <c r="G1332" i="41"/>
  <c r="F1332" i="41"/>
  <c r="F1331" i="41"/>
  <c r="G1331" i="41" s="1"/>
  <c r="F1330" i="41"/>
  <c r="G1330" i="41" s="1"/>
  <c r="F1329" i="41"/>
  <c r="G1329" i="41" s="1"/>
  <c r="E1321" i="41"/>
  <c r="G1321" i="41" s="1"/>
  <c r="E1320" i="41"/>
  <c r="G1320" i="41" s="1"/>
  <c r="G1319" i="41"/>
  <c r="E1319" i="41"/>
  <c r="E1322" i="41" s="1"/>
  <c r="E1323" i="41" s="1"/>
  <c r="F1318" i="41"/>
  <c r="E1312" i="41"/>
  <c r="E1313" i="41" s="1"/>
  <c r="E1310" i="41"/>
  <c r="G1310" i="41" s="1"/>
  <c r="E1309" i="41"/>
  <c r="G1309" i="41" s="1"/>
  <c r="G1308" i="41"/>
  <c r="E1308" i="41"/>
  <c r="E1311" i="41" s="1"/>
  <c r="F1307" i="41"/>
  <c r="E1302" i="41"/>
  <c r="E1299" i="41"/>
  <c r="G1299" i="41" s="1"/>
  <c r="E1298" i="41"/>
  <c r="G1298" i="41" s="1"/>
  <c r="E1297" i="41"/>
  <c r="E1300" i="41" s="1"/>
  <c r="E1301" i="41" s="1"/>
  <c r="F1296" i="41"/>
  <c r="G1296" i="41" s="1"/>
  <c r="F1289" i="41"/>
  <c r="F1290" i="41" s="1"/>
  <c r="F1291" i="41" s="1"/>
  <c r="E1289" i="41"/>
  <c r="G1288" i="41"/>
  <c r="E1288" i="41"/>
  <c r="E1287" i="41"/>
  <c r="G1287" i="41" s="1"/>
  <c r="E1286" i="41"/>
  <c r="G1286" i="41" s="1"/>
  <c r="F1285" i="41"/>
  <c r="G1285" i="41" s="1"/>
  <c r="E1277" i="41"/>
  <c r="G1277" i="41" s="1"/>
  <c r="G1276" i="41"/>
  <c r="E1276" i="41"/>
  <c r="E1275" i="41"/>
  <c r="G1275" i="41" s="1"/>
  <c r="D1274" i="41"/>
  <c r="F1274" i="41" s="1"/>
  <c r="F1278" i="41" s="1"/>
  <c r="F1279" i="41" s="1"/>
  <c r="F1273" i="41"/>
  <c r="G1273" i="41" s="1"/>
  <c r="E1265" i="41"/>
  <c r="G1265" i="41" s="1"/>
  <c r="G1264" i="41"/>
  <c r="E1264" i="41"/>
  <c r="E1263" i="41"/>
  <c r="G1263" i="41" s="1"/>
  <c r="D1262" i="41"/>
  <c r="F1262" i="41" s="1"/>
  <c r="F1261" i="41"/>
  <c r="G1261" i="41" s="1"/>
  <c r="G1253" i="41"/>
  <c r="E1253" i="41"/>
  <c r="E1252" i="41"/>
  <c r="G1251" i="41"/>
  <c r="E1251" i="41"/>
  <c r="D1250" i="41"/>
  <c r="F1250" i="41" s="1"/>
  <c r="F1249" i="41"/>
  <c r="G1249" i="41" s="1"/>
  <c r="E1241" i="41"/>
  <c r="G1241" i="41" s="1"/>
  <c r="G1240" i="41"/>
  <c r="E1240" i="41"/>
  <c r="E1242" i="41" s="1"/>
  <c r="E1243" i="41" s="1"/>
  <c r="E1244" i="41" s="1"/>
  <c r="G1239" i="41"/>
  <c r="E1239" i="41"/>
  <c r="F1238" i="41"/>
  <c r="F1242" i="41" s="1"/>
  <c r="F1243" i="41" s="1"/>
  <c r="E1230" i="41"/>
  <c r="E1229" i="41"/>
  <c r="G1229" i="41" s="1"/>
  <c r="G1228" i="41"/>
  <c r="E1228" i="41"/>
  <c r="E1227" i="41"/>
  <c r="G1227" i="41" s="1"/>
  <c r="G1226" i="41"/>
  <c r="F1226" i="41"/>
  <c r="F1225" i="41"/>
  <c r="F1231" i="41" s="1"/>
  <c r="F1218" i="41"/>
  <c r="F1219" i="41" s="1"/>
  <c r="E1217" i="41"/>
  <c r="G1217" i="41" s="1"/>
  <c r="E1216" i="41"/>
  <c r="G1216" i="41" s="1"/>
  <c r="E1215" i="41"/>
  <c r="E1218" i="41" s="1"/>
  <c r="G1214" i="41"/>
  <c r="E1214" i="41"/>
  <c r="F1213" i="41"/>
  <c r="G1213" i="41" s="1"/>
  <c r="F1212" i="41"/>
  <c r="G1212" i="41" s="1"/>
  <c r="G1204" i="41"/>
  <c r="E1204" i="41"/>
  <c r="E1203" i="41"/>
  <c r="G1203" i="41" s="1"/>
  <c r="G1202" i="41"/>
  <c r="E1202" i="41"/>
  <c r="E1205" i="41" s="1"/>
  <c r="E1206" i="41" s="1"/>
  <c r="E1207" i="41" s="1"/>
  <c r="F1201" i="41"/>
  <c r="G1200" i="41"/>
  <c r="F1200" i="41"/>
  <c r="F1193" i="41"/>
  <c r="E1192" i="41"/>
  <c r="E1191" i="41"/>
  <c r="G1191" i="41" s="1"/>
  <c r="E1190" i="41"/>
  <c r="G1190" i="41" s="1"/>
  <c r="G1189" i="41"/>
  <c r="F1189" i="41"/>
  <c r="G1188" i="41"/>
  <c r="F1188" i="41"/>
  <c r="E1180" i="41"/>
  <c r="G1180" i="41" s="1"/>
  <c r="E1179" i="41"/>
  <c r="G1179" i="41" s="1"/>
  <c r="E1178" i="41"/>
  <c r="E1177" i="41"/>
  <c r="G1177" i="41" s="1"/>
  <c r="F1176" i="41"/>
  <c r="G1176" i="41" s="1"/>
  <c r="D1176" i="41"/>
  <c r="F1175" i="41"/>
  <c r="G1175" i="41" s="1"/>
  <c r="E1167" i="41"/>
  <c r="G1167" i="41" s="1"/>
  <c r="G1166" i="41"/>
  <c r="E1166" i="41"/>
  <c r="G1165" i="41"/>
  <c r="E1165" i="41"/>
  <c r="E1164" i="41"/>
  <c r="D1163" i="41"/>
  <c r="F1163" i="41" s="1"/>
  <c r="G1163" i="41" s="1"/>
  <c r="F1162" i="41"/>
  <c r="G1162" i="41" s="1"/>
  <c r="G1154" i="41"/>
  <c r="E1154" i="41"/>
  <c r="E1153" i="41"/>
  <c r="G1153" i="41" s="1"/>
  <c r="G1152" i="41"/>
  <c r="E1152" i="41"/>
  <c r="E1155" i="41" s="1"/>
  <c r="E1156" i="41" s="1"/>
  <c r="E1157" i="41" s="1"/>
  <c r="F1151" i="41"/>
  <c r="G1151" i="41" s="1"/>
  <c r="F1150" i="41"/>
  <c r="G1150" i="41" s="1"/>
  <c r="E1142" i="41"/>
  <c r="G1142" i="41" s="1"/>
  <c r="G1141" i="41"/>
  <c r="E1141" i="41"/>
  <c r="F1140" i="41"/>
  <c r="E1140" i="41"/>
  <c r="G1140" i="41" s="1"/>
  <c r="G1139" i="41"/>
  <c r="F1139" i="41"/>
  <c r="F1138" i="41"/>
  <c r="F1143" i="41" s="1"/>
  <c r="F1144" i="41" s="1"/>
  <c r="F1145" i="41" s="1"/>
  <c r="E1131" i="41"/>
  <c r="G1131" i="41" s="1"/>
  <c r="E1130" i="41"/>
  <c r="G1130" i="41" s="1"/>
  <c r="E1129" i="41"/>
  <c r="G1128" i="41"/>
  <c r="F1128" i="41"/>
  <c r="F1132" i="41" s="1"/>
  <c r="F1133" i="41" s="1"/>
  <c r="F1134" i="41" s="1"/>
  <c r="E1121" i="41"/>
  <c r="E1120" i="41"/>
  <c r="G1120" i="41" s="1"/>
  <c r="E1119" i="41"/>
  <c r="G1119" i="41" s="1"/>
  <c r="E1118" i="41"/>
  <c r="G1118" i="41" s="1"/>
  <c r="E1117" i="41"/>
  <c r="G1117" i="41" s="1"/>
  <c r="F1116" i="41"/>
  <c r="G1116" i="41" s="1"/>
  <c r="F1115" i="41"/>
  <c r="G1114" i="41"/>
  <c r="F1114" i="41"/>
  <c r="F1113" i="41"/>
  <c r="G1113" i="41" s="1"/>
  <c r="F1112" i="41"/>
  <c r="G1112" i="41" s="1"/>
  <c r="E1105" i="41"/>
  <c r="G1105" i="41" s="1"/>
  <c r="G1104" i="41"/>
  <c r="E1104" i="41"/>
  <c r="E1103" i="41"/>
  <c r="E1106" i="41" s="1"/>
  <c r="E1107" i="41" s="1"/>
  <c r="E1108" i="41" s="1"/>
  <c r="D1102" i="41"/>
  <c r="F1102" i="41" s="1"/>
  <c r="F1101" i="41"/>
  <c r="G1101" i="41" s="1"/>
  <c r="E1093" i="41"/>
  <c r="G1093" i="41" s="1"/>
  <c r="E1092" i="41"/>
  <c r="E1094" i="41" s="1"/>
  <c r="G1091" i="41"/>
  <c r="E1091" i="41"/>
  <c r="F1090" i="41"/>
  <c r="G1090" i="41" s="1"/>
  <c r="D1090" i="41"/>
  <c r="G1089" i="41"/>
  <c r="F1089" i="41"/>
  <c r="F1094" i="41" s="1"/>
  <c r="G1081" i="41"/>
  <c r="E1081" i="41"/>
  <c r="E1080" i="41"/>
  <c r="G1079" i="41"/>
  <c r="E1079" i="41"/>
  <c r="F1078" i="41"/>
  <c r="G1078" i="41" s="1"/>
  <c r="D1078" i="41"/>
  <c r="F1077" i="41"/>
  <c r="G1077" i="41" s="1"/>
  <c r="E1069" i="41"/>
  <c r="G1069" i="41" s="1"/>
  <c r="E1068" i="41"/>
  <c r="G1068" i="41" s="1"/>
  <c r="G1067" i="41"/>
  <c r="E1067" i="41"/>
  <c r="E1070" i="41" s="1"/>
  <c r="E1071" i="41" s="1"/>
  <c r="E1072" i="41" s="1"/>
  <c r="D1066" i="41"/>
  <c r="F1066" i="41" s="1"/>
  <c r="F1065" i="41"/>
  <c r="G1065" i="41" s="1"/>
  <c r="E1057" i="41"/>
  <c r="G1057" i="41" s="1"/>
  <c r="G1056" i="41"/>
  <c r="E1056" i="41"/>
  <c r="E1055" i="41"/>
  <c r="G1054" i="41"/>
  <c r="F1054" i="41"/>
  <c r="D1054" i="41"/>
  <c r="F1053" i="41"/>
  <c r="F1058" i="41" s="1"/>
  <c r="E1045" i="41"/>
  <c r="G1045" i="41" s="1"/>
  <c r="E1044" i="41"/>
  <c r="G1043" i="41"/>
  <c r="E1043" i="41"/>
  <c r="D1042" i="41"/>
  <c r="F1042" i="41" s="1"/>
  <c r="G1042" i="41" s="1"/>
  <c r="G1041" i="41"/>
  <c r="F1041" i="41"/>
  <c r="E1033" i="41"/>
  <c r="G1033" i="41" s="1"/>
  <c r="E1032" i="41"/>
  <c r="G1032" i="41" s="1"/>
  <c r="G1031" i="41"/>
  <c r="E1031" i="41"/>
  <c r="E1034" i="41" s="1"/>
  <c r="E1035" i="41" s="1"/>
  <c r="E1036" i="41" s="1"/>
  <c r="F1030" i="41"/>
  <c r="G1029" i="41"/>
  <c r="F1029" i="41"/>
  <c r="G1028" i="41"/>
  <c r="F1028" i="41"/>
  <c r="F1027" i="41"/>
  <c r="G1027" i="41" s="1"/>
  <c r="G1026" i="41"/>
  <c r="F1026" i="41"/>
  <c r="F1025" i="41"/>
  <c r="G1025" i="41" s="1"/>
  <c r="E1017" i="41"/>
  <c r="G1017" i="41" s="1"/>
  <c r="G1016" i="41"/>
  <c r="E1016" i="41"/>
  <c r="E1015" i="41"/>
  <c r="F1014" i="41"/>
  <c r="G1014" i="41" s="1"/>
  <c r="D1014" i="41"/>
  <c r="F1013" i="41"/>
  <c r="G1013" i="41" s="1"/>
  <c r="E1005" i="41"/>
  <c r="G1005" i="41" s="1"/>
  <c r="G1004" i="41"/>
  <c r="E1004" i="41"/>
  <c r="G1003" i="41"/>
  <c r="E1003" i="41"/>
  <c r="E1006" i="41" s="1"/>
  <c r="E1007" i="41" s="1"/>
  <c r="E1008" i="41" s="1"/>
  <c r="G1002" i="41"/>
  <c r="F1002" i="41"/>
  <c r="F1001" i="41"/>
  <c r="F1000" i="41"/>
  <c r="G1000" i="41" s="1"/>
  <c r="F999" i="41"/>
  <c r="G999" i="41" s="1"/>
  <c r="E991" i="41"/>
  <c r="G991" i="41" s="1"/>
  <c r="E990" i="41"/>
  <c r="G990" i="41" s="1"/>
  <c r="E989" i="41"/>
  <c r="G989" i="41" s="1"/>
  <c r="F988" i="41"/>
  <c r="G988" i="41" s="1"/>
  <c r="F987" i="41"/>
  <c r="F982" i="41"/>
  <c r="E979" i="41"/>
  <c r="G979" i="41" s="1"/>
  <c r="E978" i="41"/>
  <c r="E977" i="41"/>
  <c r="G977" i="41" s="1"/>
  <c r="F976" i="41"/>
  <c r="G976" i="41" s="1"/>
  <c r="F975" i="41"/>
  <c r="F980" i="41" s="1"/>
  <c r="F981" i="41" s="1"/>
  <c r="E967" i="41"/>
  <c r="G967" i="41" s="1"/>
  <c r="E966" i="41"/>
  <c r="G966" i="41" s="1"/>
  <c r="E965" i="41"/>
  <c r="G965" i="41" s="1"/>
  <c r="F964" i="41"/>
  <c r="F963" i="41"/>
  <c r="G963" i="41" s="1"/>
  <c r="G962" i="41"/>
  <c r="F962" i="41"/>
  <c r="E952" i="41"/>
  <c r="G952" i="41" s="1"/>
  <c r="E951" i="41"/>
  <c r="G951" i="41" s="1"/>
  <c r="E950" i="41"/>
  <c r="G950" i="41" s="1"/>
  <c r="F949" i="41"/>
  <c r="G949" i="41" s="1"/>
  <c r="G948" i="41"/>
  <c r="F948" i="41"/>
  <c r="F947" i="41"/>
  <c r="E939" i="41"/>
  <c r="E938" i="41"/>
  <c r="G938" i="41" s="1"/>
  <c r="E937" i="41"/>
  <c r="G937" i="41" s="1"/>
  <c r="G936" i="41"/>
  <c r="F936" i="41"/>
  <c r="F935" i="41"/>
  <c r="E929" i="41"/>
  <c r="E930" i="41" s="1"/>
  <c r="E928" i="41"/>
  <c r="E927" i="41"/>
  <c r="G927" i="41" s="1"/>
  <c r="E926" i="41"/>
  <c r="G926" i="41" s="1"/>
  <c r="E925" i="41"/>
  <c r="G925" i="41" s="1"/>
  <c r="G924" i="41"/>
  <c r="F924" i="41"/>
  <c r="F923" i="41"/>
  <c r="G922" i="41"/>
  <c r="F922" i="41"/>
  <c r="E914" i="41"/>
  <c r="G914" i="41" s="1"/>
  <c r="E913" i="41"/>
  <c r="G913" i="41" s="1"/>
  <c r="G912" i="41"/>
  <c r="F912" i="41"/>
  <c r="E911" i="41"/>
  <c r="F910" i="41"/>
  <c r="E902" i="41"/>
  <c r="G902" i="41" s="1"/>
  <c r="E901" i="41"/>
  <c r="E903" i="41" s="1"/>
  <c r="G900" i="41"/>
  <c r="E900" i="41"/>
  <c r="F899" i="41"/>
  <c r="G899" i="41" s="1"/>
  <c r="G898" i="41"/>
  <c r="F898" i="41"/>
  <c r="F897" i="41"/>
  <c r="G897" i="41" s="1"/>
  <c r="E889" i="41"/>
  <c r="G889" i="41" s="1"/>
  <c r="G888" i="41"/>
  <c r="E888" i="41"/>
  <c r="E887" i="41"/>
  <c r="F886" i="41"/>
  <c r="G885" i="41"/>
  <c r="F885" i="41"/>
  <c r="F884" i="41"/>
  <c r="G884" i="41" s="1"/>
  <c r="G883" i="41"/>
  <c r="F883" i="41"/>
  <c r="F882" i="41"/>
  <c r="G882" i="41" s="1"/>
  <c r="E874" i="41"/>
  <c r="G874" i="41" s="1"/>
  <c r="E873" i="41"/>
  <c r="G873" i="41" s="1"/>
  <c r="G872" i="41"/>
  <c r="E872" i="41"/>
  <c r="E871" i="41"/>
  <c r="G871" i="41" s="1"/>
  <c r="F870" i="41"/>
  <c r="F869" i="41"/>
  <c r="G869" i="41" s="1"/>
  <c r="E861" i="41"/>
  <c r="G861" i="41" s="1"/>
  <c r="G860" i="41"/>
  <c r="E860" i="41"/>
  <c r="E859" i="41"/>
  <c r="G859" i="41" s="1"/>
  <c r="E858" i="41"/>
  <c r="G858" i="41" s="1"/>
  <c r="D857" i="41"/>
  <c r="F857" i="41" s="1"/>
  <c r="F856" i="41"/>
  <c r="G856" i="41" s="1"/>
  <c r="E848" i="41"/>
  <c r="G848" i="41" s="1"/>
  <c r="G847" i="41"/>
  <c r="E847" i="41"/>
  <c r="E846" i="41"/>
  <c r="G846" i="41" s="1"/>
  <c r="E845" i="41"/>
  <c r="G845" i="41" s="1"/>
  <c r="F844" i="41"/>
  <c r="G844" i="41" s="1"/>
  <c r="F843" i="41"/>
  <c r="E835" i="41"/>
  <c r="G835" i="41" s="1"/>
  <c r="G834" i="41"/>
  <c r="E834" i="41"/>
  <c r="E833" i="41"/>
  <c r="G833" i="41" s="1"/>
  <c r="E832" i="41"/>
  <c r="F831" i="41"/>
  <c r="G831" i="41" s="1"/>
  <c r="F830" i="41"/>
  <c r="F824" i="41"/>
  <c r="F825" i="41" s="1"/>
  <c r="F823" i="41"/>
  <c r="G822" i="41"/>
  <c r="E822" i="41"/>
  <c r="E821" i="41"/>
  <c r="G821" i="41" s="1"/>
  <c r="E820" i="41"/>
  <c r="G820" i="41" s="1"/>
  <c r="E819" i="41"/>
  <c r="G818" i="41"/>
  <c r="F818" i="41"/>
  <c r="F813" i="41"/>
  <c r="F812" i="41"/>
  <c r="F811" i="41"/>
  <c r="E810" i="41"/>
  <c r="E811" i="41" s="1"/>
  <c r="E809" i="41"/>
  <c r="G809" i="41" s="1"/>
  <c r="E808" i="41"/>
  <c r="G808" i="41" s="1"/>
  <c r="E807" i="41"/>
  <c r="G807" i="41" s="1"/>
  <c r="G806" i="41"/>
  <c r="F806" i="41"/>
  <c r="F799" i="41"/>
  <c r="F800" i="41" s="1"/>
  <c r="F801" i="41" s="1"/>
  <c r="G798" i="41"/>
  <c r="E798" i="41"/>
  <c r="E797" i="41"/>
  <c r="G797" i="41" s="1"/>
  <c r="E796" i="41"/>
  <c r="E795" i="41"/>
  <c r="G795" i="41" s="1"/>
  <c r="F794" i="41"/>
  <c r="G794" i="41" s="1"/>
  <c r="E787" i="41"/>
  <c r="G786" i="41"/>
  <c r="G787" i="41" s="1"/>
  <c r="E786" i="41"/>
  <c r="G785" i="41"/>
  <c r="E785" i="41"/>
  <c r="G784" i="41"/>
  <c r="E784" i="41"/>
  <c r="G783" i="41"/>
  <c r="E783" i="41"/>
  <c r="F782" i="41"/>
  <c r="G782" i="41" s="1"/>
  <c r="F776" i="41"/>
  <c r="F775" i="41"/>
  <c r="G774" i="41"/>
  <c r="E774" i="41"/>
  <c r="E773" i="41"/>
  <c r="E772" i="41"/>
  <c r="G772" i="41" s="1"/>
  <c r="G771" i="41"/>
  <c r="E771" i="41"/>
  <c r="F770" i="41"/>
  <c r="G770" i="41" s="1"/>
  <c r="E763" i="41"/>
  <c r="E764" i="41" s="1"/>
  <c r="E765" i="41" s="1"/>
  <c r="G762" i="41"/>
  <c r="E762" i="41"/>
  <c r="G761" i="41"/>
  <c r="E761" i="41"/>
  <c r="E760" i="41"/>
  <c r="G760" i="41" s="1"/>
  <c r="E759" i="41"/>
  <c r="G759" i="41" s="1"/>
  <c r="F758" i="41"/>
  <c r="F763" i="41" s="1"/>
  <c r="G757" i="41"/>
  <c r="F757" i="41"/>
  <c r="E750" i="41"/>
  <c r="E749" i="41"/>
  <c r="G749" i="41" s="1"/>
  <c r="G748" i="41"/>
  <c r="E748" i="41"/>
  <c r="E747" i="41"/>
  <c r="G747" i="41" s="1"/>
  <c r="E746" i="41"/>
  <c r="G746" i="41" s="1"/>
  <c r="F745" i="41"/>
  <c r="G745" i="41" s="1"/>
  <c r="F744" i="41"/>
  <c r="G736" i="41"/>
  <c r="E736" i="41"/>
  <c r="E735" i="41"/>
  <c r="G735" i="41" s="1"/>
  <c r="E734" i="41"/>
  <c r="G734" i="41" s="1"/>
  <c r="E733" i="41"/>
  <c r="G733" i="41" s="1"/>
  <c r="F732" i="41"/>
  <c r="G732" i="41" s="1"/>
  <c r="F731" i="41"/>
  <c r="G731" i="41" s="1"/>
  <c r="G730" i="41"/>
  <c r="F730" i="41"/>
  <c r="E722" i="41"/>
  <c r="G722" i="41" s="1"/>
  <c r="E721" i="41"/>
  <c r="E720" i="41"/>
  <c r="G720" i="41" s="1"/>
  <c r="E719" i="41"/>
  <c r="G719" i="41" s="1"/>
  <c r="G718" i="41"/>
  <c r="F718" i="41"/>
  <c r="F717" i="41"/>
  <c r="F723" i="41" s="1"/>
  <c r="E709" i="41"/>
  <c r="G709" i="41" s="1"/>
  <c r="G708" i="41"/>
  <c r="E708" i="41"/>
  <c r="E707" i="41"/>
  <c r="G707" i="41" s="1"/>
  <c r="E706" i="41"/>
  <c r="G705" i="41"/>
  <c r="F705" i="41"/>
  <c r="F710" i="41" s="1"/>
  <c r="F711" i="41" s="1"/>
  <c r="F704" i="41"/>
  <c r="G704" i="41" s="1"/>
  <c r="F703" i="41"/>
  <c r="G703" i="41" s="1"/>
  <c r="G696" i="41"/>
  <c r="E696" i="41"/>
  <c r="E695" i="41"/>
  <c r="G695" i="41" s="1"/>
  <c r="G694" i="41"/>
  <c r="E694" i="41"/>
  <c r="G693" i="41"/>
  <c r="E693" i="41"/>
  <c r="E692" i="41"/>
  <c r="F691" i="41"/>
  <c r="G691" i="41" s="1"/>
  <c r="F690" i="41"/>
  <c r="G690" i="41" s="1"/>
  <c r="F689" i="41"/>
  <c r="G683" i="41"/>
  <c r="E683" i="41"/>
  <c r="G682" i="41"/>
  <c r="E682" i="41"/>
  <c r="G681" i="41"/>
  <c r="E681" i="41"/>
  <c r="F680" i="41"/>
  <c r="E673" i="41"/>
  <c r="G673" i="41" s="1"/>
  <c r="E672" i="41"/>
  <c r="G671" i="41"/>
  <c r="E671" i="41"/>
  <c r="G670" i="41"/>
  <c r="F670" i="41"/>
  <c r="G669" i="41"/>
  <c r="F669" i="41"/>
  <c r="G668" i="41"/>
  <c r="F668" i="41"/>
  <c r="F667" i="41"/>
  <c r="E659" i="41"/>
  <c r="G659" i="41" s="1"/>
  <c r="G658" i="41"/>
  <c r="E658" i="41"/>
  <c r="E657" i="41"/>
  <c r="F656" i="41"/>
  <c r="G656" i="41" s="1"/>
  <c r="F655" i="41"/>
  <c r="G655" i="41" s="1"/>
  <c r="F654" i="41"/>
  <c r="G654" i="41" s="1"/>
  <c r="F653" i="41"/>
  <c r="G653" i="41" s="1"/>
  <c r="G652" i="41"/>
  <c r="F652" i="41"/>
  <c r="F651" i="41"/>
  <c r="E643" i="41"/>
  <c r="E642" i="41"/>
  <c r="G642" i="41" s="1"/>
  <c r="E641" i="41"/>
  <c r="G641" i="41" s="1"/>
  <c r="F640" i="41"/>
  <c r="G640" i="41" s="1"/>
  <c r="F639" i="41"/>
  <c r="G639" i="41" s="1"/>
  <c r="F638" i="41"/>
  <c r="G638" i="41" s="1"/>
  <c r="F637" i="41"/>
  <c r="E628" i="41"/>
  <c r="G628" i="41" s="1"/>
  <c r="E627" i="41"/>
  <c r="G627" i="41" s="1"/>
  <c r="G626" i="41"/>
  <c r="E626" i="41"/>
  <c r="F625" i="41"/>
  <c r="F629" i="41" s="1"/>
  <c r="E618" i="41"/>
  <c r="G618" i="41" s="1"/>
  <c r="E617" i="41"/>
  <c r="G617" i="41" s="1"/>
  <c r="E616" i="41"/>
  <c r="G616" i="41" s="1"/>
  <c r="F615" i="41"/>
  <c r="G615" i="41" s="1"/>
  <c r="D615" i="41"/>
  <c r="F614" i="41"/>
  <c r="G614" i="41" s="1"/>
  <c r="G619" i="41" s="1"/>
  <c r="E606" i="41"/>
  <c r="G606" i="41" s="1"/>
  <c r="E605" i="41"/>
  <c r="G605" i="41" s="1"/>
  <c r="E604" i="41"/>
  <c r="G604" i="41" s="1"/>
  <c r="E603" i="41"/>
  <c r="G603" i="41" s="1"/>
  <c r="F602" i="41"/>
  <c r="G602" i="41" s="1"/>
  <c r="F601" i="41"/>
  <c r="E593" i="41"/>
  <c r="G593" i="41" s="1"/>
  <c r="E592" i="41"/>
  <c r="G592" i="41" s="1"/>
  <c r="E591" i="41"/>
  <c r="E594" i="41" s="1"/>
  <c r="E595" i="41" s="1"/>
  <c r="G590" i="41"/>
  <c r="F590" i="41"/>
  <c r="G589" i="41"/>
  <c r="F589" i="41"/>
  <c r="G588" i="41"/>
  <c r="F588" i="41"/>
  <c r="G587" i="41"/>
  <c r="F587" i="41"/>
  <c r="G578" i="41"/>
  <c r="E578" i="41"/>
  <c r="E577" i="41"/>
  <c r="G577" i="41" s="1"/>
  <c r="E576" i="41"/>
  <c r="G576" i="41" s="1"/>
  <c r="E575" i="41"/>
  <c r="G575" i="41" s="1"/>
  <c r="I574" i="41"/>
  <c r="I575" i="41" s="1"/>
  <c r="I576" i="41" s="1"/>
  <c r="G574" i="41"/>
  <c r="F574" i="41"/>
  <c r="F573" i="41"/>
  <c r="G573" i="41" s="1"/>
  <c r="F572" i="41"/>
  <c r="F579" i="41" s="1"/>
  <c r="F566" i="41"/>
  <c r="E565" i="41"/>
  <c r="G564" i="41"/>
  <c r="E564" i="41"/>
  <c r="G557" i="41"/>
  <c r="E557" i="41"/>
  <c r="E556" i="41"/>
  <c r="G556" i="41" s="1"/>
  <c r="E555" i="41"/>
  <c r="G555" i="41" s="1"/>
  <c r="E554" i="41"/>
  <c r="E558" i="41" s="1"/>
  <c r="F553" i="41"/>
  <c r="G553" i="41" s="1"/>
  <c r="F552" i="41"/>
  <c r="G552" i="41" s="1"/>
  <c r="G551" i="41"/>
  <c r="F551" i="41"/>
  <c r="E551" i="41"/>
  <c r="F550" i="41"/>
  <c r="G550" i="41" s="1"/>
  <c r="F549" i="41"/>
  <c r="G549" i="41" s="1"/>
  <c r="F548" i="41"/>
  <c r="G547" i="41"/>
  <c r="F547" i="41"/>
  <c r="E541" i="41"/>
  <c r="G540" i="41"/>
  <c r="E540" i="41"/>
  <c r="G539" i="41"/>
  <c r="E539" i="41"/>
  <c r="E538" i="41"/>
  <c r="G538" i="41" s="1"/>
  <c r="E537" i="41"/>
  <c r="G537" i="41" s="1"/>
  <c r="F536" i="41"/>
  <c r="G536" i="41" s="1"/>
  <c r="F535" i="41"/>
  <c r="F541" i="41" s="1"/>
  <c r="E528" i="41"/>
  <c r="G528" i="41" s="1"/>
  <c r="E527" i="41"/>
  <c r="G527" i="41" s="1"/>
  <c r="G526" i="41"/>
  <c r="E526" i="41"/>
  <c r="E525" i="41"/>
  <c r="G525" i="41" s="1"/>
  <c r="E524" i="41"/>
  <c r="G524" i="41" s="1"/>
  <c r="E523" i="41"/>
  <c r="G523" i="41" s="1"/>
  <c r="F522" i="41"/>
  <c r="G522" i="41" s="1"/>
  <c r="G521" i="41"/>
  <c r="F521" i="41"/>
  <c r="F520" i="41"/>
  <c r="G520" i="41" s="1"/>
  <c r="F519" i="41"/>
  <c r="G519" i="41" s="1"/>
  <c r="G518" i="41"/>
  <c r="F518" i="41"/>
  <c r="F517" i="41"/>
  <c r="G517" i="41" s="1"/>
  <c r="F516" i="41"/>
  <c r="G516" i="41" s="1"/>
  <c r="D515" i="41"/>
  <c r="F515" i="41" s="1"/>
  <c r="G515" i="41" s="1"/>
  <c r="F514" i="41"/>
  <c r="G514" i="41" s="1"/>
  <c r="G513" i="41"/>
  <c r="F513" i="41"/>
  <c r="F512" i="41"/>
  <c r="G512" i="41" s="1"/>
  <c r="E506" i="41"/>
  <c r="G505" i="41"/>
  <c r="E505" i="41"/>
  <c r="E504" i="41"/>
  <c r="G504" i="41" s="1"/>
  <c r="G503" i="41"/>
  <c r="E503" i="41"/>
  <c r="E502" i="41"/>
  <c r="G502" i="41" s="1"/>
  <c r="F501" i="41"/>
  <c r="G501" i="41" s="1"/>
  <c r="F500" i="41"/>
  <c r="E493" i="41"/>
  <c r="G493" i="41" s="1"/>
  <c r="E492" i="41"/>
  <c r="G492" i="41" s="1"/>
  <c r="E491" i="41"/>
  <c r="G491" i="41" s="1"/>
  <c r="G490" i="41"/>
  <c r="E490" i="41"/>
  <c r="G489" i="41"/>
  <c r="F489" i="41"/>
  <c r="F488" i="41"/>
  <c r="G488" i="41" s="1"/>
  <c r="G481" i="41"/>
  <c r="E481" i="41"/>
  <c r="G480" i="41"/>
  <c r="E480" i="41"/>
  <c r="E479" i="41"/>
  <c r="G479" i="41" s="1"/>
  <c r="E478" i="41"/>
  <c r="G478" i="41" s="1"/>
  <c r="F477" i="41"/>
  <c r="G477" i="41" s="1"/>
  <c r="F476" i="41"/>
  <c r="G476" i="41" s="1"/>
  <c r="F475" i="41"/>
  <c r="F482" i="41" s="1"/>
  <c r="F484" i="41" s="1"/>
  <c r="A475" i="41"/>
  <c r="G468" i="41"/>
  <c r="E468" i="41"/>
  <c r="E467" i="41"/>
  <c r="G467" i="41" s="1"/>
  <c r="G466" i="41"/>
  <c r="E466" i="41"/>
  <c r="G465" i="41"/>
  <c r="E465" i="41"/>
  <c r="F464" i="41"/>
  <c r="G464" i="41" s="1"/>
  <c r="G457" i="41"/>
  <c r="E457" i="41"/>
  <c r="G456" i="41"/>
  <c r="E456" i="41"/>
  <c r="E455" i="41"/>
  <c r="G455" i="41" s="1"/>
  <c r="E454" i="41"/>
  <c r="G454" i="41" s="1"/>
  <c r="F453" i="41"/>
  <c r="F458" i="41" s="1"/>
  <c r="F460" i="41" s="1"/>
  <c r="E446" i="41"/>
  <c r="G446" i="41" s="1"/>
  <c r="E445" i="41"/>
  <c r="G445" i="41" s="1"/>
  <c r="E444" i="41"/>
  <c r="G444" i="41" s="1"/>
  <c r="E443" i="41"/>
  <c r="G442" i="41"/>
  <c r="F442" i="41"/>
  <c r="G441" i="41"/>
  <c r="F441" i="41"/>
  <c r="F440" i="41"/>
  <c r="G440" i="41" s="1"/>
  <c r="F439" i="41"/>
  <c r="G432" i="41"/>
  <c r="E432" i="41"/>
  <c r="E431" i="41"/>
  <c r="G431" i="41" s="1"/>
  <c r="E430" i="41"/>
  <c r="G430" i="41" s="1"/>
  <c r="G429" i="41"/>
  <c r="E429" i="41"/>
  <c r="F428" i="41"/>
  <c r="G428" i="41" s="1"/>
  <c r="E421" i="41"/>
  <c r="G421" i="41" s="1"/>
  <c r="E420" i="41"/>
  <c r="E419" i="41"/>
  <c r="G419" i="41" s="1"/>
  <c r="E418" i="41"/>
  <c r="G418" i="41" s="1"/>
  <c r="F417" i="41"/>
  <c r="G417" i="41" s="1"/>
  <c r="F416" i="41"/>
  <c r="E409" i="41"/>
  <c r="G409" i="41" s="1"/>
  <c r="G408" i="41"/>
  <c r="E408" i="41"/>
  <c r="E407" i="41"/>
  <c r="G407" i="41" s="1"/>
  <c r="E406" i="41"/>
  <c r="E405" i="41"/>
  <c r="G405" i="41" s="1"/>
  <c r="F404" i="41"/>
  <c r="G404" i="41" s="1"/>
  <c r="F403" i="41"/>
  <c r="G403" i="41" s="1"/>
  <c r="G402" i="41"/>
  <c r="F402" i="41"/>
  <c r="E395" i="41"/>
  <c r="G395" i="41" s="1"/>
  <c r="E394" i="41"/>
  <c r="G394" i="41" s="1"/>
  <c r="E393" i="41"/>
  <c r="G393" i="41" s="1"/>
  <c r="E392" i="41"/>
  <c r="G392" i="41" s="1"/>
  <c r="F391" i="41"/>
  <c r="G391" i="41" s="1"/>
  <c r="F390" i="41"/>
  <c r="G390" i="41" s="1"/>
  <c r="F389" i="41"/>
  <c r="G389" i="41" s="1"/>
  <c r="G388" i="41"/>
  <c r="F388" i="41"/>
  <c r="F387" i="41"/>
  <c r="G387" i="41" s="1"/>
  <c r="G386" i="41"/>
  <c r="F386" i="41"/>
  <c r="F381" i="41"/>
  <c r="E379" i="41"/>
  <c r="E380" i="41" s="1"/>
  <c r="G380" i="41" s="1"/>
  <c r="E372" i="41"/>
  <c r="G372" i="41" s="1"/>
  <c r="G371" i="41"/>
  <c r="E371" i="41"/>
  <c r="E370" i="41"/>
  <c r="G370" i="41" s="1"/>
  <c r="E369" i="41"/>
  <c r="G369" i="41" s="1"/>
  <c r="F368" i="41"/>
  <c r="G368" i="41" s="1"/>
  <c r="F367" i="41"/>
  <c r="G367" i="41" s="1"/>
  <c r="A360" i="41"/>
  <c r="E360" i="41" s="1"/>
  <c r="G360" i="41" s="1"/>
  <c r="E359" i="41"/>
  <c r="G359" i="41" s="1"/>
  <c r="E358" i="41"/>
  <c r="G358" i="41" s="1"/>
  <c r="E357" i="41"/>
  <c r="G357" i="41" s="1"/>
  <c r="G356" i="41"/>
  <c r="F356" i="41"/>
  <c r="G355" i="41"/>
  <c r="F355" i="41"/>
  <c r="F354" i="41"/>
  <c r="G354" i="41" s="1"/>
  <c r="F349" i="41"/>
  <c r="E348" i="41"/>
  <c r="E347" i="41"/>
  <c r="G347" i="41" s="1"/>
  <c r="E340" i="41"/>
  <c r="G340" i="41" s="1"/>
  <c r="E339" i="41"/>
  <c r="G339" i="41" s="1"/>
  <c r="E338" i="41"/>
  <c r="G338" i="41" s="1"/>
  <c r="G337" i="41"/>
  <c r="E337" i="41"/>
  <c r="E336" i="41"/>
  <c r="G336" i="41" s="1"/>
  <c r="E335" i="41"/>
  <c r="G335" i="41" s="1"/>
  <c r="G334" i="41"/>
  <c r="E334" i="41"/>
  <c r="F333" i="41"/>
  <c r="G333" i="41" s="1"/>
  <c r="G332" i="41"/>
  <c r="F332" i="41"/>
  <c r="F331" i="41"/>
  <c r="F341" i="41" s="1"/>
  <c r="F342" i="41" s="1"/>
  <c r="F343" i="41" s="1"/>
  <c r="F330" i="41"/>
  <c r="G330" i="41" s="1"/>
  <c r="G329" i="41"/>
  <c r="F329" i="41"/>
  <c r="F328" i="41"/>
  <c r="G328" i="41" s="1"/>
  <c r="F327" i="41"/>
  <c r="G327" i="41" s="1"/>
  <c r="A326" i="41"/>
  <c r="F326" i="41" s="1"/>
  <c r="G326" i="41" s="1"/>
  <c r="E319" i="41"/>
  <c r="G319" i="41" s="1"/>
  <c r="G318" i="41"/>
  <c r="E318" i="41"/>
  <c r="E317" i="41"/>
  <c r="G317" i="41" s="1"/>
  <c r="E316" i="41"/>
  <c r="F315" i="41"/>
  <c r="G315" i="41" s="1"/>
  <c r="F314" i="41"/>
  <c r="F320" i="41" s="1"/>
  <c r="E307" i="41"/>
  <c r="G307" i="41" s="1"/>
  <c r="E306" i="41"/>
  <c r="G306" i="41" s="1"/>
  <c r="E305" i="41"/>
  <c r="G305" i="41" s="1"/>
  <c r="E304" i="41"/>
  <c r="G304" i="41" s="1"/>
  <c r="E303" i="41"/>
  <c r="G303" i="41" s="1"/>
  <c r="E302" i="41"/>
  <c r="G302" i="41" s="1"/>
  <c r="E301" i="41"/>
  <c r="F300" i="41"/>
  <c r="G300" i="41" s="1"/>
  <c r="F299" i="41"/>
  <c r="F298" i="41"/>
  <c r="G298" i="41" s="1"/>
  <c r="F297" i="41"/>
  <c r="G297" i="41" s="1"/>
  <c r="F296" i="41"/>
  <c r="G296" i="41" s="1"/>
  <c r="F295" i="41"/>
  <c r="G295" i="41" s="1"/>
  <c r="G294" i="41"/>
  <c r="F294" i="41"/>
  <c r="F293" i="41"/>
  <c r="G293" i="41" s="1"/>
  <c r="A293" i="41"/>
  <c r="E286" i="41"/>
  <c r="G286" i="41" s="1"/>
  <c r="E285" i="41"/>
  <c r="G285" i="41" s="1"/>
  <c r="E284" i="41"/>
  <c r="G284" i="41" s="1"/>
  <c r="E283" i="41"/>
  <c r="G283" i="41" s="1"/>
  <c r="E282" i="41"/>
  <c r="G282" i="41" s="1"/>
  <c r="E281" i="41"/>
  <c r="G281" i="41" s="1"/>
  <c r="E280" i="41"/>
  <c r="F279" i="41"/>
  <c r="G279" i="41" s="1"/>
  <c r="F278" i="41"/>
  <c r="G278" i="41" s="1"/>
  <c r="F277" i="41"/>
  <c r="G277" i="41" s="1"/>
  <c r="F276" i="41"/>
  <c r="G276" i="41" s="1"/>
  <c r="F275" i="41"/>
  <c r="G275" i="41" s="1"/>
  <c r="F274" i="41"/>
  <c r="F273" i="41"/>
  <c r="G273" i="41" s="1"/>
  <c r="F272" i="41"/>
  <c r="G272" i="41" s="1"/>
  <c r="A272" i="41"/>
  <c r="E265" i="41"/>
  <c r="G265" i="41" s="1"/>
  <c r="E264" i="41"/>
  <c r="G264" i="41" s="1"/>
  <c r="E263" i="41"/>
  <c r="G263" i="41" s="1"/>
  <c r="G262" i="41"/>
  <c r="E262" i="41"/>
  <c r="E261" i="41"/>
  <c r="F260" i="41"/>
  <c r="G260" i="41" s="1"/>
  <c r="F259" i="41"/>
  <c r="G259" i="41" s="1"/>
  <c r="F258" i="41"/>
  <c r="F266" i="41" s="1"/>
  <c r="E251" i="41"/>
  <c r="G251" i="41" s="1"/>
  <c r="E250" i="41"/>
  <c r="G250" i="41" s="1"/>
  <c r="G249" i="41"/>
  <c r="E249" i="41"/>
  <c r="G248" i="41"/>
  <c r="F248" i="41"/>
  <c r="F247" i="41"/>
  <c r="G247" i="41" s="1"/>
  <c r="F246" i="41"/>
  <c r="F252" i="41" s="1"/>
  <c r="E239" i="41"/>
  <c r="G239" i="41" s="1"/>
  <c r="E238" i="41"/>
  <c r="G238" i="41" s="1"/>
  <c r="E237" i="41"/>
  <c r="G237" i="41" s="1"/>
  <c r="E236" i="41"/>
  <c r="G235" i="41"/>
  <c r="F235" i="41"/>
  <c r="F234" i="41"/>
  <c r="G234" i="41" s="1"/>
  <c r="A233" i="41"/>
  <c r="F233" i="41" s="1"/>
  <c r="F227" i="41"/>
  <c r="E225" i="41"/>
  <c r="E224" i="41"/>
  <c r="G224" i="41" s="1"/>
  <c r="E216" i="41"/>
  <c r="G216" i="41" s="1"/>
  <c r="E215" i="41"/>
  <c r="G214" i="41"/>
  <c r="F214" i="41"/>
  <c r="F217" i="41" s="1"/>
  <c r="F208" i="41"/>
  <c r="E206" i="41"/>
  <c r="G206" i="41" s="1"/>
  <c r="E205" i="41"/>
  <c r="G205" i="41" s="1"/>
  <c r="G207" i="41" s="1"/>
  <c r="E197" i="41"/>
  <c r="G197" i="41" s="1"/>
  <c r="G196" i="41"/>
  <c r="E196" i="41"/>
  <c r="E198" i="41" s="1"/>
  <c r="G195" i="41"/>
  <c r="F195" i="41"/>
  <c r="F198" i="41" s="1"/>
  <c r="F189" i="41"/>
  <c r="E187" i="41"/>
  <c r="G187" i="41" s="1"/>
  <c r="E186" i="41"/>
  <c r="E178" i="41"/>
  <c r="G178" i="41" s="1"/>
  <c r="E177" i="41"/>
  <c r="G177" i="41" s="1"/>
  <c r="E176" i="41"/>
  <c r="G176" i="41" s="1"/>
  <c r="E175" i="41"/>
  <c r="G174" i="41"/>
  <c r="F174" i="41"/>
  <c r="F173" i="41"/>
  <c r="E164" i="41"/>
  <c r="G164" i="41" s="1"/>
  <c r="E163" i="41"/>
  <c r="G163" i="41" s="1"/>
  <c r="E162" i="41"/>
  <c r="G162" i="41" s="1"/>
  <c r="E161" i="41"/>
  <c r="G161" i="41" s="1"/>
  <c r="F160" i="41"/>
  <c r="G160" i="41" s="1"/>
  <c r="F159" i="41"/>
  <c r="F158" i="41"/>
  <c r="G158" i="41" s="1"/>
  <c r="E151" i="41"/>
  <c r="F150" i="41"/>
  <c r="E150" i="41"/>
  <c r="E149" i="41"/>
  <c r="G149" i="41" s="1"/>
  <c r="E148" i="41"/>
  <c r="G148" i="41" s="1"/>
  <c r="F141" i="41"/>
  <c r="E140" i="41"/>
  <c r="G140" i="41" s="1"/>
  <c r="E139" i="41"/>
  <c r="G139" i="41" s="1"/>
  <c r="F133" i="41"/>
  <c r="E132" i="41"/>
  <c r="G132" i="41" s="1"/>
  <c r="G131" i="41"/>
  <c r="E131" i="41"/>
  <c r="E130" i="41"/>
  <c r="G129" i="41"/>
  <c r="F129" i="41"/>
  <c r="G128" i="41"/>
  <c r="F128" i="41"/>
  <c r="G127" i="41"/>
  <c r="F127" i="41"/>
  <c r="F121" i="41"/>
  <c r="E120" i="41"/>
  <c r="G119" i="41"/>
  <c r="E119" i="41"/>
  <c r="E118" i="41"/>
  <c r="G118" i="41" s="1"/>
  <c r="E117" i="41"/>
  <c r="G117" i="41" s="1"/>
  <c r="F116" i="41"/>
  <c r="G116" i="41" s="1"/>
  <c r="F115" i="41"/>
  <c r="G115" i="41" s="1"/>
  <c r="F114" i="41"/>
  <c r="E106" i="41"/>
  <c r="G106" i="41" s="1"/>
  <c r="G105" i="41"/>
  <c r="E105" i="41"/>
  <c r="E104" i="41"/>
  <c r="E103" i="41"/>
  <c r="G103" i="41" s="1"/>
  <c r="F102" i="41"/>
  <c r="G102" i="41" s="1"/>
  <c r="F101" i="41"/>
  <c r="G101" i="41" s="1"/>
  <c r="F100" i="41"/>
  <c r="G100" i="41" s="1"/>
  <c r="F99" i="41"/>
  <c r="G99" i="41" s="1"/>
  <c r="F98" i="41"/>
  <c r="G98" i="41" s="1"/>
  <c r="F97" i="41"/>
  <c r="G97" i="41" s="1"/>
  <c r="F96" i="41"/>
  <c r="G96" i="41" s="1"/>
  <c r="F95" i="41"/>
  <c r="G87" i="41"/>
  <c r="E87" i="41"/>
  <c r="E86" i="41"/>
  <c r="G86" i="41" s="1"/>
  <c r="E85" i="41"/>
  <c r="G85" i="41" s="1"/>
  <c r="E84" i="41"/>
  <c r="E88" i="41" s="1"/>
  <c r="F83" i="41"/>
  <c r="G83" i="41" s="1"/>
  <c r="F82" i="41"/>
  <c r="G82" i="41" s="1"/>
  <c r="G81" i="41"/>
  <c r="F81" i="41"/>
  <c r="F80" i="41"/>
  <c r="G80" i="41" s="1"/>
  <c r="F79" i="41"/>
  <c r="G79" i="41" s="1"/>
  <c r="F78" i="41"/>
  <c r="G78" i="41" s="1"/>
  <c r="F77" i="41"/>
  <c r="G77" i="41" s="1"/>
  <c r="F76" i="41"/>
  <c r="E68" i="41"/>
  <c r="G68" i="41" s="1"/>
  <c r="E67" i="41"/>
  <c r="G67" i="41" s="1"/>
  <c r="F66" i="41"/>
  <c r="G66" i="41" s="1"/>
  <c r="F65" i="41"/>
  <c r="G65" i="41" s="1"/>
  <c r="F64" i="41"/>
  <c r="G64" i="41" s="1"/>
  <c r="E56" i="41"/>
  <c r="G56" i="41" s="1"/>
  <c r="E55" i="41"/>
  <c r="G55" i="41" s="1"/>
  <c r="E54" i="41"/>
  <c r="G54" i="41" s="1"/>
  <c r="F53" i="41"/>
  <c r="G53" i="41" s="1"/>
  <c r="G52" i="41"/>
  <c r="F52" i="41"/>
  <c r="G51" i="41"/>
  <c r="F51" i="41"/>
  <c r="F50" i="41"/>
  <c r="G50" i="41" s="1"/>
  <c r="F49" i="41"/>
  <c r="F48" i="41"/>
  <c r="G48" i="41" s="1"/>
  <c r="F47" i="41"/>
  <c r="G47" i="41" s="1"/>
  <c r="F46" i="41"/>
  <c r="F59" i="41" s="1"/>
  <c r="F40" i="41"/>
  <c r="E39" i="41"/>
  <c r="E38" i="41"/>
  <c r="G38" i="41" s="1"/>
  <c r="E37" i="41"/>
  <c r="G37" i="41" s="1"/>
  <c r="R34" i="41"/>
  <c r="F31" i="41"/>
  <c r="E29" i="41"/>
  <c r="G29" i="41" s="1"/>
  <c r="E28" i="41"/>
  <c r="G28" i="41" s="1"/>
  <c r="G30" i="41" s="1"/>
  <c r="F22" i="41"/>
  <c r="E22" i="41"/>
  <c r="E21" i="41"/>
  <c r="G20" i="41"/>
  <c r="E20" i="41"/>
  <c r="E19" i="41"/>
  <c r="G19" i="41" s="1"/>
  <c r="T35" i="1"/>
  <c r="T34" i="1"/>
  <c r="T33" i="1"/>
  <c r="T32" i="1"/>
  <c r="E36" i="1"/>
  <c r="E35" i="1"/>
  <c r="E34" i="1"/>
  <c r="E33" i="1"/>
  <c r="E32" i="1"/>
  <c r="C36" i="1"/>
  <c r="C35" i="1"/>
  <c r="C34" i="1"/>
  <c r="C33" i="1"/>
  <c r="C32" i="1"/>
  <c r="U40" i="1"/>
  <c r="AD40" i="1" s="1"/>
  <c r="U39" i="1"/>
  <c r="AD39" i="1" s="1"/>
  <c r="T40" i="1"/>
  <c r="T39" i="1"/>
  <c r="E41" i="1"/>
  <c r="E40" i="1"/>
  <c r="E39" i="1"/>
  <c r="B41" i="1"/>
  <c r="B40" i="1"/>
  <c r="B39" i="1"/>
  <c r="G43" i="21"/>
  <c r="F66" i="37"/>
  <c r="G66" i="37" s="1"/>
  <c r="F53" i="37"/>
  <c r="G53" i="37" s="1"/>
  <c r="F39" i="37"/>
  <c r="G39" i="37" s="1"/>
  <c r="H40" i="21"/>
  <c r="H41" i="21" s="1"/>
  <c r="G40" i="21"/>
  <c r="G361" i="41" l="1"/>
  <c r="G362" i="41" s="1"/>
  <c r="G363" i="41" s="1"/>
  <c r="E23" i="41"/>
  <c r="G46" i="41"/>
  <c r="E179" i="41"/>
  <c r="G175" i="41"/>
  <c r="G331" i="41"/>
  <c r="G341" i="41" s="1"/>
  <c r="G625" i="41"/>
  <c r="E710" i="41"/>
  <c r="F737" i="41"/>
  <c r="G935" i="41"/>
  <c r="F940" i="41"/>
  <c r="E1266" i="41"/>
  <c r="E1267" i="41" s="1"/>
  <c r="E1268" i="41" s="1"/>
  <c r="G987" i="41"/>
  <c r="G992" i="41" s="1"/>
  <c r="G993" i="41" s="1"/>
  <c r="G994" i="41" s="1"/>
  <c r="F992" i="41"/>
  <c r="E320" i="41"/>
  <c r="G236" i="41"/>
  <c r="E240" i="41"/>
  <c r="G1289" i="41"/>
  <c r="E1340" i="41"/>
  <c r="E1342" i="41" s="1"/>
  <c r="G1367" i="41"/>
  <c r="E1058" i="41"/>
  <c r="G1055" i="41"/>
  <c r="F1254" i="41"/>
  <c r="F1255" i="41" s="1"/>
  <c r="F1256" i="41" s="1"/>
  <c r="G1250" i="41"/>
  <c r="G1254" i="41" s="1"/>
  <c r="F1322" i="41"/>
  <c r="G1318" i="41"/>
  <c r="G1322" i="41" s="1"/>
  <c r="G215" i="41"/>
  <c r="G217" i="41" s="1"/>
  <c r="E217" i="41"/>
  <c r="F777" i="41"/>
  <c r="F928" i="41"/>
  <c r="G923" i="41"/>
  <c r="G928" i="41" s="1"/>
  <c r="G929" i="41" s="1"/>
  <c r="G930" i="41" s="1"/>
  <c r="G1092" i="41"/>
  <c r="F1355" i="41"/>
  <c r="F1356" i="41"/>
  <c r="F1386" i="41"/>
  <c r="Y25" i="1"/>
  <c r="E433" i="41"/>
  <c r="F836" i="41"/>
  <c r="F838" i="41" s="1"/>
  <c r="G830" i="41"/>
  <c r="E1278" i="41"/>
  <c r="E1279" i="41" s="1"/>
  <c r="E1280" i="41" s="1"/>
  <c r="D1363" i="41"/>
  <c r="F1363" i="41" s="1"/>
  <c r="G1363" i="41" s="1"/>
  <c r="F1362" i="41"/>
  <c r="G1362" i="41" s="1"/>
  <c r="E287" i="41"/>
  <c r="F697" i="41"/>
  <c r="G689" i="41"/>
  <c r="E69" i="41"/>
  <c r="E70" i="41" s="1"/>
  <c r="E71" i="41" s="1"/>
  <c r="F724" i="41"/>
  <c r="F725" i="41" s="1"/>
  <c r="F107" i="41"/>
  <c r="G565" i="41"/>
  <c r="G566" i="41" s="1"/>
  <c r="E566" i="41"/>
  <c r="E567" i="41" s="1"/>
  <c r="F607" i="41"/>
  <c r="E890" i="41"/>
  <c r="E892" i="41" s="1"/>
  <c r="G887" i="41"/>
  <c r="G910" i="41"/>
  <c r="G915" i="41" s="1"/>
  <c r="F915" i="41"/>
  <c r="E1219" i="41"/>
  <c r="E1220" i="41"/>
  <c r="G1094" i="41"/>
  <c r="F122" i="41"/>
  <c r="G114" i="41"/>
  <c r="G120" i="41" s="1"/>
  <c r="E252" i="41"/>
  <c r="G601" i="41"/>
  <c r="G911" i="41"/>
  <c r="E915" i="41"/>
  <c r="G975" i="41"/>
  <c r="F1311" i="41"/>
  <c r="G1307" i="41"/>
  <c r="G1311" i="41" s="1"/>
  <c r="G1312" i="41" s="1"/>
  <c r="G1313" i="41" s="1"/>
  <c r="E1324" i="41"/>
  <c r="F373" i="41"/>
  <c r="F375" i="41" s="1"/>
  <c r="F630" i="41"/>
  <c r="F631" i="41" s="1"/>
  <c r="G1262" i="41"/>
  <c r="F1266" i="41"/>
  <c r="E133" i="41"/>
  <c r="E207" i="41"/>
  <c r="E266" i="41"/>
  <c r="G316" i="41"/>
  <c r="F447" i="41"/>
  <c r="F449" i="41" s="1"/>
  <c r="G717" i="41"/>
  <c r="F903" i="41"/>
  <c r="G1053" i="41"/>
  <c r="G1058" i="41" s="1"/>
  <c r="G1138" i="41"/>
  <c r="E1356" i="41"/>
  <c r="E1193" i="41"/>
  <c r="G21" i="41"/>
  <c r="E107" i="41"/>
  <c r="G130" i="41"/>
  <c r="E165" i="41"/>
  <c r="E188" i="41"/>
  <c r="G453" i="41"/>
  <c r="E596" i="41"/>
  <c r="E619" i="41"/>
  <c r="E660" i="41"/>
  <c r="E953" i="41"/>
  <c r="E968" i="41"/>
  <c r="E969" i="41" s="1"/>
  <c r="E970" i="41" s="1"/>
  <c r="E992" i="41"/>
  <c r="E993" i="41" s="1"/>
  <c r="E994" i="41" s="1"/>
  <c r="E1018" i="41"/>
  <c r="G1103" i="41"/>
  <c r="E1122" i="41"/>
  <c r="G1225" i="41"/>
  <c r="E152" i="41"/>
  <c r="F179" i="41"/>
  <c r="F660" i="41"/>
  <c r="F953" i="41"/>
  <c r="F954" i="41" s="1"/>
  <c r="F955" i="41" s="1"/>
  <c r="F1122" i="41"/>
  <c r="F1300" i="41"/>
  <c r="F1301" i="41" s="1"/>
  <c r="F1302" i="41" s="1"/>
  <c r="F88" i="41"/>
  <c r="F89" i="41" s="1"/>
  <c r="G141" i="41"/>
  <c r="F165" i="41"/>
  <c r="E447" i="41"/>
  <c r="E482" i="41"/>
  <c r="F594" i="41"/>
  <c r="F787" i="41"/>
  <c r="E849" i="41"/>
  <c r="E862" i="41"/>
  <c r="E863" i="41" s="1"/>
  <c r="E864" i="41" s="1"/>
  <c r="E1143" i="41"/>
  <c r="E1144" i="41" s="1"/>
  <c r="E1145" i="41" s="1"/>
  <c r="G1375" i="41"/>
  <c r="G1384" i="41" s="1"/>
  <c r="G1386" i="41" s="1"/>
  <c r="Y21" i="1"/>
  <c r="E1254" i="41"/>
  <c r="G84" i="41"/>
  <c r="E141" i="41"/>
  <c r="G198" i="41"/>
  <c r="F308" i="41"/>
  <c r="G314" i="41"/>
  <c r="G320" i="41" s="1"/>
  <c r="F361" i="41"/>
  <c r="G379" i="41"/>
  <c r="E458" i="41"/>
  <c r="G458" i="41" s="1"/>
  <c r="G460" i="41" s="1"/>
  <c r="F558" i="41"/>
  <c r="F559" i="41" s="1"/>
  <c r="G554" i="41"/>
  <c r="F674" i="41"/>
  <c r="E30" i="41"/>
  <c r="F57" i="41"/>
  <c r="F58" i="41" s="1"/>
  <c r="F287" i="41"/>
  <c r="F433" i="41"/>
  <c r="F435" i="41" s="1"/>
  <c r="F494" i="41"/>
  <c r="F496" i="41" s="1"/>
  <c r="G548" i="41"/>
  <c r="G667" i="41"/>
  <c r="E836" i="41"/>
  <c r="E838" i="41" s="1"/>
  <c r="F875" i="41"/>
  <c r="F876" i="41" s="1"/>
  <c r="F877" i="41" s="1"/>
  <c r="G901" i="41"/>
  <c r="E980" i="41"/>
  <c r="F1006" i="41"/>
  <c r="F1194" i="41"/>
  <c r="F1195" i="41" s="1"/>
  <c r="G133" i="41"/>
  <c r="E579" i="41"/>
  <c r="E580" i="41" s="1"/>
  <c r="G49" i="41"/>
  <c r="F142" i="41"/>
  <c r="F143" i="41" s="1"/>
  <c r="E341" i="41"/>
  <c r="E410" i="41"/>
  <c r="E411" i="41" s="1"/>
  <c r="G572" i="41"/>
  <c r="G579" i="41" s="1"/>
  <c r="G580" i="41" s="1"/>
  <c r="E684" i="41"/>
  <c r="E685" i="41" s="1"/>
  <c r="G832" i="41"/>
  <c r="G870" i="41"/>
  <c r="G875" i="41" s="1"/>
  <c r="G978" i="41"/>
  <c r="F1168" i="41"/>
  <c r="F1169" i="41" s="1"/>
  <c r="F1170" i="41" s="1"/>
  <c r="E57" i="41"/>
  <c r="F71" i="41"/>
  <c r="G150" i="41"/>
  <c r="E226" i="41"/>
  <c r="E308" i="41"/>
  <c r="E607" i="41"/>
  <c r="E697" i="41"/>
  <c r="E699" i="41" s="1"/>
  <c r="E737" i="41"/>
  <c r="E738" i="41" s="1"/>
  <c r="E739" i="41" s="1"/>
  <c r="E875" i="41"/>
  <c r="F1018" i="41"/>
  <c r="F1019" i="41" s="1"/>
  <c r="G1155" i="41"/>
  <c r="F1220" i="41"/>
  <c r="Z26" i="1"/>
  <c r="AC26" i="1"/>
  <c r="AA20" i="1"/>
  <c r="AB20" i="1" s="1"/>
  <c r="AE20" i="1"/>
  <c r="Y20" i="1"/>
  <c r="AE39" i="1"/>
  <c r="AA39" i="1"/>
  <c r="AB39" i="1" s="1"/>
  <c r="AE21" i="1"/>
  <c r="AC21" i="1" s="1"/>
  <c r="AA21" i="1"/>
  <c r="AB21" i="1" s="1"/>
  <c r="Z21" i="1" s="1"/>
  <c r="Z23" i="1"/>
  <c r="AC23" i="1"/>
  <c r="Z22" i="1"/>
  <c r="AC22" i="1"/>
  <c r="AC29" i="1"/>
  <c r="Z29" i="1"/>
  <c r="AA40" i="1"/>
  <c r="AB28" i="1"/>
  <c r="AE28" i="1"/>
  <c r="AC27" i="1"/>
  <c r="Z27" i="1"/>
  <c r="AC36" i="1"/>
  <c r="Z36" i="1"/>
  <c r="AB40" i="1"/>
  <c r="AE40" i="1"/>
  <c r="Y39" i="1"/>
  <c r="Y40" i="1"/>
  <c r="G57" i="41"/>
  <c r="E180" i="41"/>
  <c r="E181" i="41" s="1"/>
  <c r="G342" i="41"/>
  <c r="G343" i="41" s="1"/>
  <c r="G143" i="41"/>
  <c r="G142" i="41"/>
  <c r="F542" i="41"/>
  <c r="F543" i="41" s="1"/>
  <c r="G199" i="41"/>
  <c r="G200" i="41"/>
  <c r="F309" i="41"/>
  <c r="F310" i="41"/>
  <c r="G322" i="41"/>
  <c r="G321" i="41"/>
  <c r="F362" i="41"/>
  <c r="F363" i="41" s="1"/>
  <c r="F288" i="41"/>
  <c r="F289" i="41" s="1"/>
  <c r="G857" i="41"/>
  <c r="G862" i="41" s="1"/>
  <c r="F862" i="41"/>
  <c r="G31" i="41"/>
  <c r="G32" i="41" s="1"/>
  <c r="F253" i="41"/>
  <c r="F254" i="41" s="1"/>
  <c r="E342" i="41"/>
  <c r="E343" i="41" s="1"/>
  <c r="E227" i="41"/>
  <c r="E228" i="41" s="1"/>
  <c r="E309" i="41"/>
  <c r="E310" i="41" s="1"/>
  <c r="F1106" i="41"/>
  <c r="G1102" i="41"/>
  <c r="G1106" i="41" s="1"/>
  <c r="G1157" i="41"/>
  <c r="G1156" i="41"/>
  <c r="E58" i="41"/>
  <c r="E59" i="41" s="1"/>
  <c r="F267" i="41"/>
  <c r="F268" i="41" s="1"/>
  <c r="G208" i="41"/>
  <c r="G209" i="41" s="1"/>
  <c r="G151" i="41"/>
  <c r="G152" i="41" s="1"/>
  <c r="G39" i="41"/>
  <c r="G69" i="41"/>
  <c r="E135" i="41"/>
  <c r="E134" i="41"/>
  <c r="E267" i="41"/>
  <c r="E268" i="41" s="1"/>
  <c r="G22" i="41"/>
  <c r="G23" i="41" s="1"/>
  <c r="E189" i="41"/>
  <c r="E190" i="41" s="1"/>
  <c r="G233" i="41"/>
  <c r="G240" i="41" s="1"/>
  <c r="F240" i="41"/>
  <c r="G122" i="41"/>
  <c r="G121" i="41"/>
  <c r="G134" i="41"/>
  <c r="G135" i="41" s="1"/>
  <c r="F180" i="41"/>
  <c r="F181" i="41" s="1"/>
  <c r="F1070" i="41"/>
  <c r="G1066" i="41"/>
  <c r="G1070" i="41" s="1"/>
  <c r="F166" i="41"/>
  <c r="F167" i="41"/>
  <c r="E108" i="41"/>
  <c r="E109" i="41"/>
  <c r="F108" i="41"/>
  <c r="F109" i="41"/>
  <c r="E253" i="41"/>
  <c r="E254" i="41" s="1"/>
  <c r="G620" i="41"/>
  <c r="G621" i="41" s="1"/>
  <c r="G916" i="41"/>
  <c r="G917" i="41" s="1"/>
  <c r="E199" i="41"/>
  <c r="E200" i="41" s="1"/>
  <c r="E89" i="41"/>
  <c r="E90" i="41" s="1"/>
  <c r="E122" i="41"/>
  <c r="G218" i="41"/>
  <c r="G219" i="41" s="1"/>
  <c r="E289" i="41"/>
  <c r="E288" i="41"/>
  <c r="F69" i="41"/>
  <c r="F70" i="41" s="1"/>
  <c r="G104" i="41"/>
  <c r="G159" i="41"/>
  <c r="G165" i="41" s="1"/>
  <c r="G225" i="41"/>
  <c r="G226" i="41" s="1"/>
  <c r="G261" i="41"/>
  <c r="G274" i="41"/>
  <c r="G287" i="41" s="1"/>
  <c r="G280" i="41"/>
  <c r="G299" i="41"/>
  <c r="E373" i="41"/>
  <c r="E375" i="41" s="1"/>
  <c r="G406" i="41"/>
  <c r="G410" i="41" s="1"/>
  <c r="G535" i="41"/>
  <c r="G541" i="41" s="1"/>
  <c r="F764" i="41"/>
  <c r="F765" i="41" s="1"/>
  <c r="E788" i="41"/>
  <c r="E789" i="41" s="1"/>
  <c r="G810" i="41"/>
  <c r="F929" i="41"/>
  <c r="F930" i="41" s="1"/>
  <c r="E954" i="41"/>
  <c r="E955" i="41" s="1"/>
  <c r="G1001" i="41"/>
  <c r="G1006" i="41" s="1"/>
  <c r="F1020" i="41"/>
  <c r="G1252" i="41"/>
  <c r="G1356" i="41"/>
  <c r="G1355" i="41"/>
  <c r="F1034" i="41"/>
  <c r="G1030" i="41"/>
  <c r="G1034" i="41" s="1"/>
  <c r="E1255" i="41"/>
  <c r="E1256" i="41" s="1"/>
  <c r="E31" i="41"/>
  <c r="E32" i="41" s="1"/>
  <c r="E40" i="41"/>
  <c r="E41" i="41" s="1"/>
  <c r="E208" i="41"/>
  <c r="E209" i="41" s="1"/>
  <c r="E469" i="41"/>
  <c r="E494" i="41"/>
  <c r="G558" i="41"/>
  <c r="E560" i="41"/>
  <c r="E559" i="41"/>
  <c r="E674" i="41"/>
  <c r="G672" i="41"/>
  <c r="G674" i="41" s="1"/>
  <c r="G676" i="41" s="1"/>
  <c r="F712" i="41"/>
  <c r="G737" i="41"/>
  <c r="G758" i="41"/>
  <c r="G763" i="41" s="1"/>
  <c r="F789" i="41"/>
  <c r="F788" i="41"/>
  <c r="G903" i="41"/>
  <c r="G947" i="41"/>
  <c r="G953" i="41" s="1"/>
  <c r="E1168" i="41"/>
  <c r="G1164" i="41"/>
  <c r="G1168" i="41" s="1"/>
  <c r="G788" i="41"/>
  <c r="G789" i="41" s="1"/>
  <c r="F1007" i="41"/>
  <c r="F1008" i="41" s="1"/>
  <c r="F134" i="41"/>
  <c r="F135" i="41" s="1"/>
  <c r="E142" i="41"/>
  <c r="E143" i="41" s="1"/>
  <c r="E166" i="41"/>
  <c r="E167" i="41" s="1"/>
  <c r="F199" i="41"/>
  <c r="F200" i="41" s="1"/>
  <c r="E241" i="41"/>
  <c r="E242" i="41" s="1"/>
  <c r="F609" i="41"/>
  <c r="G710" i="41"/>
  <c r="G723" i="41"/>
  <c r="E877" i="41"/>
  <c r="E876" i="41"/>
  <c r="E904" i="41"/>
  <c r="E905" i="41" s="1"/>
  <c r="G1205" i="41"/>
  <c r="G1218" i="41"/>
  <c r="E1231" i="41"/>
  <c r="G1230" i="41"/>
  <c r="G1231" i="41" s="1"/>
  <c r="G1290" i="41"/>
  <c r="G1291" i="41" s="1"/>
  <c r="F1312" i="41"/>
  <c r="F1313" i="41" s="1"/>
  <c r="G381" i="41"/>
  <c r="G382" i="41" s="1"/>
  <c r="F619" i="41"/>
  <c r="F675" i="41"/>
  <c r="F676" i="41" s="1"/>
  <c r="E711" i="41"/>
  <c r="E712" i="41" s="1"/>
  <c r="E1046" i="41"/>
  <c r="G1044" i="41"/>
  <c r="F1205" i="41"/>
  <c r="G1201" i="41"/>
  <c r="F1267" i="41"/>
  <c r="F1268" i="41" s="1"/>
  <c r="E1291" i="41"/>
  <c r="E1290" i="41"/>
  <c r="F90" i="41"/>
  <c r="E121" i="41"/>
  <c r="F151" i="41"/>
  <c r="F152" i="41" s="1"/>
  <c r="F218" i="41"/>
  <c r="F219" i="41" s="1"/>
  <c r="G301" i="41"/>
  <c r="G348" i="41"/>
  <c r="E361" i="41"/>
  <c r="E381" i="41"/>
  <c r="E382" i="41" s="1"/>
  <c r="G443" i="41"/>
  <c r="G607" i="41"/>
  <c r="G706" i="41"/>
  <c r="F994" i="41"/>
  <c r="F993" i="41"/>
  <c r="E1082" i="41"/>
  <c r="G1080" i="41"/>
  <c r="G1082" i="41" s="1"/>
  <c r="F1244" i="41"/>
  <c r="E608" i="41"/>
  <c r="E609" i="41" s="1"/>
  <c r="E812" i="41"/>
  <c r="E813" i="41" s="1"/>
  <c r="E321" i="41"/>
  <c r="E322" i="41" s="1"/>
  <c r="E349" i="41"/>
  <c r="E350" i="41" s="1"/>
  <c r="F410" i="41"/>
  <c r="E422" i="41"/>
  <c r="G567" i="41"/>
  <c r="F684" i="41"/>
  <c r="G680" i="41"/>
  <c r="G684" i="41" s="1"/>
  <c r="F1123" i="41"/>
  <c r="F1124" i="41" s="1"/>
  <c r="E1123" i="41"/>
  <c r="E1124" i="41" s="1"/>
  <c r="F1155" i="41"/>
  <c r="E1181" i="41"/>
  <c r="G1178" i="41"/>
  <c r="G1181" i="41" s="1"/>
  <c r="G1238" i="41"/>
  <c r="G1242" i="41" s="1"/>
  <c r="G1266" i="41"/>
  <c r="G95" i="41"/>
  <c r="G107" i="41" s="1"/>
  <c r="G186" i="41"/>
  <c r="G188" i="41" s="1"/>
  <c r="G258" i="41"/>
  <c r="F321" i="41"/>
  <c r="F322" i="41" s="1"/>
  <c r="F396" i="41"/>
  <c r="E396" i="41"/>
  <c r="G420" i="41"/>
  <c r="E508" i="41"/>
  <c r="F580" i="41"/>
  <c r="F581" i="41" s="1"/>
  <c r="E644" i="41"/>
  <c r="G643" i="41"/>
  <c r="E799" i="41"/>
  <c r="G796" i="41"/>
  <c r="G799" i="41" s="1"/>
  <c r="E823" i="41"/>
  <c r="G819" i="41"/>
  <c r="G823" i="41" s="1"/>
  <c r="E850" i="41"/>
  <c r="E851" i="41" s="1"/>
  <c r="F968" i="41"/>
  <c r="G964" i="41"/>
  <c r="G968" i="41" s="1"/>
  <c r="G1015" i="41"/>
  <c r="G1018" i="41" s="1"/>
  <c r="G1115" i="41"/>
  <c r="G1121" i="41"/>
  <c r="F1342" i="41"/>
  <c r="F1341" i="41"/>
  <c r="G396" i="41"/>
  <c r="F529" i="41"/>
  <c r="F531" i="41" s="1"/>
  <c r="F644" i="41"/>
  <c r="G637" i="41"/>
  <c r="E775" i="41"/>
  <c r="G773" i="41"/>
  <c r="G775" i="41" s="1"/>
  <c r="G836" i="41"/>
  <c r="F849" i="41"/>
  <c r="G843" i="41"/>
  <c r="G849" i="41" s="1"/>
  <c r="G980" i="41"/>
  <c r="E1059" i="41"/>
  <c r="E1060" i="41" s="1"/>
  <c r="G1095" i="41"/>
  <c r="G1096" i="41" s="1"/>
  <c r="G1143" i="41"/>
  <c r="F1280" i="41"/>
  <c r="G1342" i="41"/>
  <c r="G1341" i="41"/>
  <c r="E412" i="41"/>
  <c r="E460" i="41"/>
  <c r="E484" i="41"/>
  <c r="G482" i="41"/>
  <c r="G484" i="41" s="1"/>
  <c r="F506" i="41"/>
  <c r="F508" i="41" s="1"/>
  <c r="G500" i="41"/>
  <c r="G529" i="41"/>
  <c r="G531" i="41" s="1"/>
  <c r="G591" i="41"/>
  <c r="G594" i="41" s="1"/>
  <c r="G629" i="41"/>
  <c r="G651" i="41"/>
  <c r="G657" i="41"/>
  <c r="E698" i="41"/>
  <c r="F890" i="41"/>
  <c r="F892" i="41" s="1"/>
  <c r="G886" i="41"/>
  <c r="G890" i="41" s="1"/>
  <c r="F916" i="41"/>
  <c r="F917" i="41" s="1"/>
  <c r="E1095" i="41"/>
  <c r="E1096" i="41" s="1"/>
  <c r="E1194" i="41"/>
  <c r="E1195" i="41" s="1"/>
  <c r="G1215" i="41"/>
  <c r="G1274" i="41"/>
  <c r="G1278" i="41" s="1"/>
  <c r="G76" i="41"/>
  <c r="G88" i="41" s="1"/>
  <c r="G173" i="41"/>
  <c r="G179" i="41" s="1"/>
  <c r="G246" i="41"/>
  <c r="G252" i="41" s="1"/>
  <c r="G373" i="41"/>
  <c r="E449" i="41"/>
  <c r="G475" i="41"/>
  <c r="E629" i="41"/>
  <c r="G692" i="41"/>
  <c r="G697" i="41" s="1"/>
  <c r="G699" i="41" s="1"/>
  <c r="E723" i="41"/>
  <c r="G721" i="41"/>
  <c r="E752" i="41"/>
  <c r="E751" i="41"/>
  <c r="F1096" i="41"/>
  <c r="E1132" i="41"/>
  <c r="G1129" i="41"/>
  <c r="G1132" i="41" s="1"/>
  <c r="G1192" i="41"/>
  <c r="G1193" i="41" s="1"/>
  <c r="G1297" i="41"/>
  <c r="G1300" i="41" s="1"/>
  <c r="F1368" i="41"/>
  <c r="F422" i="41"/>
  <c r="G416" i="41"/>
  <c r="E542" i="41"/>
  <c r="E543" i="41" s="1"/>
  <c r="E581" i="41"/>
  <c r="F750" i="41"/>
  <c r="G744" i="41"/>
  <c r="G750" i="41" s="1"/>
  <c r="G811" i="41"/>
  <c r="E940" i="41"/>
  <c r="G939" i="41"/>
  <c r="G940" i="41" s="1"/>
  <c r="E981" i="41"/>
  <c r="E982" i="41" s="1"/>
  <c r="G1046" i="41"/>
  <c r="F698" i="41"/>
  <c r="F699" i="41" s="1"/>
  <c r="E916" i="41"/>
  <c r="E917" i="41" s="1"/>
  <c r="E1341" i="41"/>
  <c r="E1369" i="41"/>
  <c r="E1370" i="41" s="1"/>
  <c r="G439" i="41"/>
  <c r="F469" i="41"/>
  <c r="F471" i="41" s="1"/>
  <c r="F1059" i="41"/>
  <c r="F1060" i="41" s="1"/>
  <c r="F1095" i="41"/>
  <c r="E529" i="41"/>
  <c r="E531" i="41" s="1"/>
  <c r="F1046" i="41"/>
  <c r="F1082" i="41"/>
  <c r="F608" i="41"/>
  <c r="F941" i="41"/>
  <c r="F942" i="41" s="1"/>
  <c r="F1232" i="41"/>
  <c r="F1233" i="41" s="1"/>
  <c r="G1385" i="41"/>
  <c r="F1181" i="41"/>
  <c r="R30" i="24"/>
  <c r="R31" i="24"/>
  <c r="R32" i="24"/>
  <c r="R33" i="24"/>
  <c r="R34" i="24"/>
  <c r="R29" i="24"/>
  <c r="G1059" i="41" l="1"/>
  <c r="G1060" i="41" s="1"/>
  <c r="F661" i="41"/>
  <c r="F662" i="41"/>
  <c r="G644" i="41"/>
  <c r="G308" i="41"/>
  <c r="G581" i="41"/>
  <c r="F560" i="41"/>
  <c r="F595" i="41"/>
  <c r="F596" i="41" s="1"/>
  <c r="F738" i="41"/>
  <c r="F739" i="41" s="1"/>
  <c r="F905" i="41"/>
  <c r="F904" i="41"/>
  <c r="G447" i="41"/>
  <c r="G449" i="41" s="1"/>
  <c r="E1019" i="41"/>
  <c r="E1020" i="41"/>
  <c r="G1368" i="41"/>
  <c r="G1369" i="41" s="1"/>
  <c r="G1370" i="41" s="1"/>
  <c r="E435" i="41"/>
  <c r="G433" i="41"/>
  <c r="G435" i="41" s="1"/>
  <c r="E686" i="41"/>
  <c r="E218" i="41"/>
  <c r="E219" i="41" s="1"/>
  <c r="E620" i="41"/>
  <c r="E621" i="41"/>
  <c r="AG21" i="1"/>
  <c r="AH21" i="1" s="1"/>
  <c r="AF21" i="1" s="1"/>
  <c r="E661" i="41"/>
  <c r="E662" i="41"/>
  <c r="G1323" i="41"/>
  <c r="G1324" i="41"/>
  <c r="F1324" i="41"/>
  <c r="F1323" i="41"/>
  <c r="AG29" i="1"/>
  <c r="AH29" i="1" s="1"/>
  <c r="AF29" i="1" s="1"/>
  <c r="AG22" i="1"/>
  <c r="AH22" i="1" s="1"/>
  <c r="AF22" i="1" s="1"/>
  <c r="AG27" i="1"/>
  <c r="AH27" i="1" s="1"/>
  <c r="AF27" i="1" s="1"/>
  <c r="AC28" i="1"/>
  <c r="AE25" i="1"/>
  <c r="Z28" i="1"/>
  <c r="AB25" i="1"/>
  <c r="AG36" i="1"/>
  <c r="AH36" i="1" s="1"/>
  <c r="AF36" i="1" s="1"/>
  <c r="AC20" i="1"/>
  <c r="AE19" i="1"/>
  <c r="Z20" i="1"/>
  <c r="AB19" i="1"/>
  <c r="AG23" i="1"/>
  <c r="AH23" i="1" s="1"/>
  <c r="AF23" i="1" s="1"/>
  <c r="AG26" i="1"/>
  <c r="AH26" i="1" s="1"/>
  <c r="AF26" i="1" s="1"/>
  <c r="Z40" i="1"/>
  <c r="Y41" i="1"/>
  <c r="Z39" i="1"/>
  <c r="AC39" i="1"/>
  <c r="AC40" i="1"/>
  <c r="G891" i="41"/>
  <c r="G892" i="41" s="1"/>
  <c r="G411" i="41"/>
  <c r="G412" i="41" s="1"/>
  <c r="G776" i="41"/>
  <c r="G777" i="41"/>
  <c r="G1232" i="41"/>
  <c r="G1233" i="41" s="1"/>
  <c r="G309" i="41"/>
  <c r="G310" i="41" s="1"/>
  <c r="G941" i="41"/>
  <c r="G942" i="41" s="1"/>
  <c r="G1133" i="41"/>
  <c r="G1134" i="41" s="1"/>
  <c r="I1134" i="41" s="1"/>
  <c r="G1169" i="41"/>
  <c r="G1170" i="41" s="1"/>
  <c r="G288" i="41"/>
  <c r="G289" i="41" s="1"/>
  <c r="G1019" i="41"/>
  <c r="G1020" i="41" s="1"/>
  <c r="G969" i="41"/>
  <c r="G970" i="41" s="1"/>
  <c r="G824" i="41"/>
  <c r="G825" i="41" s="1"/>
  <c r="G800" i="41"/>
  <c r="G801" i="41" s="1"/>
  <c r="G227" i="41"/>
  <c r="G228" i="41" s="1"/>
  <c r="G166" i="41"/>
  <c r="G167" i="41" s="1"/>
  <c r="G108" i="41"/>
  <c r="G109" i="41"/>
  <c r="G724" i="41"/>
  <c r="G725" i="41"/>
  <c r="G542" i="41"/>
  <c r="G543" i="41" s="1"/>
  <c r="G1071" i="41"/>
  <c r="G1072" i="41" s="1"/>
  <c r="E776" i="41"/>
  <c r="E777" i="41"/>
  <c r="G1083" i="41"/>
  <c r="G1084" i="41" s="1"/>
  <c r="G1007" i="41"/>
  <c r="G1008" i="41" s="1"/>
  <c r="F1071" i="41"/>
  <c r="F1072" i="41" s="1"/>
  <c r="E362" i="41"/>
  <c r="E363" i="41" s="1"/>
  <c r="G1219" i="41"/>
  <c r="G1220" i="41" s="1"/>
  <c r="G764" i="41"/>
  <c r="G765" i="41" s="1"/>
  <c r="G241" i="41"/>
  <c r="G242" i="41" s="1"/>
  <c r="G70" i="41"/>
  <c r="G71" i="41" s="1"/>
  <c r="G1107" i="41"/>
  <c r="G1108" i="41" s="1"/>
  <c r="F863" i="41"/>
  <c r="F864" i="41" s="1"/>
  <c r="G506" i="41"/>
  <c r="G508" i="41" s="1"/>
  <c r="G1255" i="41"/>
  <c r="G1256" i="41" s="1"/>
  <c r="G349" i="41"/>
  <c r="G350" i="41" s="1"/>
  <c r="F620" i="41"/>
  <c r="F621" i="41" s="1"/>
  <c r="G1206" i="41"/>
  <c r="G1207" i="41" s="1"/>
  <c r="G595" i="41"/>
  <c r="G596" i="41" s="1"/>
  <c r="G738" i="41"/>
  <c r="G739" i="41" s="1"/>
  <c r="G40" i="41"/>
  <c r="G41" i="41" s="1"/>
  <c r="F1107" i="41"/>
  <c r="F1108" i="41" s="1"/>
  <c r="G863" i="41"/>
  <c r="G864" i="41" s="1"/>
  <c r="G1267" i="41"/>
  <c r="G1268" i="41" s="1"/>
  <c r="G1243" i="41"/>
  <c r="G1244" i="41" s="1"/>
  <c r="G1183" i="41"/>
  <c r="G1182" i="41"/>
  <c r="E1169" i="41"/>
  <c r="E1170" i="41" s="1"/>
  <c r="F1182" i="41"/>
  <c r="F1183" i="41" s="1"/>
  <c r="G685" i="41"/>
  <c r="G686" i="41" s="1"/>
  <c r="G645" i="41"/>
  <c r="G646" i="41" s="1"/>
  <c r="G374" i="41"/>
  <c r="G375" i="41"/>
  <c r="G398" i="41"/>
  <c r="G397" i="41"/>
  <c r="E824" i="41"/>
  <c r="E825" i="41" s="1"/>
  <c r="F685" i="41"/>
  <c r="F686" i="41" s="1"/>
  <c r="E1083" i="41"/>
  <c r="E1084" i="41"/>
  <c r="F1206" i="41"/>
  <c r="F1207" i="41" s="1"/>
  <c r="E675" i="41"/>
  <c r="E676" i="41" s="1"/>
  <c r="F1035" i="41"/>
  <c r="F1036" i="41" s="1"/>
  <c r="E941" i="41"/>
  <c r="E942" i="41" s="1"/>
  <c r="G813" i="41"/>
  <c r="G812" i="41"/>
  <c r="G751" i="41"/>
  <c r="G752" i="41" s="1"/>
  <c r="G981" i="41"/>
  <c r="G982" i="41"/>
  <c r="F1083" i="41"/>
  <c r="F1084" i="41"/>
  <c r="G1047" i="41"/>
  <c r="G1048" i="41" s="1"/>
  <c r="E724" i="41"/>
  <c r="E725" i="41" s="1"/>
  <c r="G1279" i="41"/>
  <c r="G1280" i="41" s="1"/>
  <c r="E397" i="41"/>
  <c r="E398" i="41" s="1"/>
  <c r="E1182" i="41"/>
  <c r="E1183" i="41" s="1"/>
  <c r="E1232" i="41"/>
  <c r="E1233" i="41" s="1"/>
  <c r="F645" i="41"/>
  <c r="F646" i="41" s="1"/>
  <c r="G89" i="41"/>
  <c r="G90" i="41" s="1"/>
  <c r="G1036" i="41"/>
  <c r="G1035" i="41"/>
  <c r="G850" i="41"/>
  <c r="G851" i="41" s="1"/>
  <c r="E800" i="41"/>
  <c r="E801" i="41" s="1"/>
  <c r="F397" i="41"/>
  <c r="F398" i="41"/>
  <c r="F1156" i="41"/>
  <c r="F1157" i="41" s="1"/>
  <c r="E423" i="41"/>
  <c r="E424" i="41" s="1"/>
  <c r="G422" i="41"/>
  <c r="E1047" i="41"/>
  <c r="E1048" i="41" s="1"/>
  <c r="G954" i="41"/>
  <c r="G955" i="41" s="1"/>
  <c r="F969" i="41"/>
  <c r="F970" i="41" s="1"/>
  <c r="G253" i="41"/>
  <c r="G254" i="41" s="1"/>
  <c r="G180" i="41"/>
  <c r="G181" i="41" s="1"/>
  <c r="F850" i="41"/>
  <c r="F851" i="41" s="1"/>
  <c r="G1122" i="41"/>
  <c r="F411" i="41"/>
  <c r="F412" i="41" s="1"/>
  <c r="G559" i="41"/>
  <c r="G560" i="41" s="1"/>
  <c r="E645" i="41"/>
  <c r="E646" i="41" s="1"/>
  <c r="F242" i="41"/>
  <c r="F241" i="41"/>
  <c r="E630" i="41"/>
  <c r="E631" i="41" s="1"/>
  <c r="G660" i="41"/>
  <c r="F1369" i="41"/>
  <c r="F1370" i="41" s="1"/>
  <c r="G630" i="41"/>
  <c r="G631" i="41" s="1"/>
  <c r="G837" i="41"/>
  <c r="G838" i="41" s="1"/>
  <c r="G266" i="41"/>
  <c r="G904" i="41"/>
  <c r="G905" i="41" s="1"/>
  <c r="E496" i="41"/>
  <c r="G494" i="41"/>
  <c r="G496" i="41" s="1"/>
  <c r="G1195" i="41"/>
  <c r="G1194" i="41"/>
  <c r="G711" i="41"/>
  <c r="G712" i="41" s="1"/>
  <c r="E1133" i="41"/>
  <c r="E1134" i="41" s="1"/>
  <c r="F751" i="41"/>
  <c r="F752" i="41" s="1"/>
  <c r="F1047" i="41"/>
  <c r="F1048" i="41" s="1"/>
  <c r="F423" i="41"/>
  <c r="F424" i="41" s="1"/>
  <c r="G1301" i="41"/>
  <c r="G1302" i="41" s="1"/>
  <c r="G1144" i="41"/>
  <c r="G1145" i="41"/>
  <c r="G189" i="41"/>
  <c r="G190" i="41" s="1"/>
  <c r="G608" i="41"/>
  <c r="G609" i="41"/>
  <c r="G877" i="41"/>
  <c r="G876" i="41"/>
  <c r="E471" i="41"/>
  <c r="G469" i="41"/>
  <c r="G471" i="41" s="1"/>
  <c r="G58" i="41"/>
  <c r="G59" i="41" s="1"/>
  <c r="H40" i="34"/>
  <c r="H38" i="34"/>
  <c r="N21" i="34"/>
  <c r="N19" i="34"/>
  <c r="AG28" i="1" l="1"/>
  <c r="AH28" i="1" s="1"/>
  <c r="AF28" i="1" s="1"/>
  <c r="AG40" i="1"/>
  <c r="AH40" i="1" s="1"/>
  <c r="AF40" i="1" s="1"/>
  <c r="AE41" i="1"/>
  <c r="AA41" i="1"/>
  <c r="AB41" i="1" s="1"/>
  <c r="AG39" i="1"/>
  <c r="AH39" i="1" s="1"/>
  <c r="AG20" i="1"/>
  <c r="AH20" i="1" s="1"/>
  <c r="G267" i="41"/>
  <c r="G268" i="41" s="1"/>
  <c r="G1123" i="41"/>
  <c r="G1124" i="41" s="1"/>
  <c r="G423" i="41"/>
  <c r="G424" i="41" s="1"/>
  <c r="G661" i="41"/>
  <c r="G662" i="41" s="1"/>
  <c r="J46" i="21"/>
  <c r="I46" i="21"/>
  <c r="H46" i="21"/>
  <c r="AH25" i="1" l="1"/>
  <c r="AF20" i="1"/>
  <c r="AH19" i="1"/>
  <c r="AF39" i="1"/>
  <c r="Z41" i="1"/>
  <c r="AB38" i="1"/>
  <c r="AC41" i="1"/>
  <c r="AE38" i="1"/>
  <c r="AG41" i="1" l="1"/>
  <c r="AH41" i="1" s="1"/>
  <c r="AF41" i="1" s="1"/>
  <c r="AH38" i="1"/>
  <c r="AF27" i="25"/>
  <c r="N18" i="34"/>
  <c r="O18" i="34" s="1"/>
  <c r="O19" i="34"/>
  <c r="O21" i="34"/>
  <c r="N37" i="34"/>
  <c r="N38" i="34"/>
  <c r="N39" i="34"/>
  <c r="O39" i="34" s="1"/>
  <c r="N40" i="34"/>
  <c r="N41" i="34"/>
  <c r="N42" i="34"/>
  <c r="N43" i="34"/>
  <c r="N44" i="34"/>
  <c r="N45" i="34"/>
  <c r="N46" i="34"/>
  <c r="N47" i="34"/>
  <c r="N51" i="34"/>
  <c r="N52" i="34"/>
  <c r="M65" i="34"/>
  <c r="L63" i="34"/>
  <c r="J21" i="34"/>
  <c r="K21" i="34"/>
  <c r="G20" i="34"/>
  <c r="A18" i="34"/>
  <c r="I20" i="34"/>
  <c r="H20" i="34"/>
  <c r="K19" i="34"/>
  <c r="J19" i="34"/>
  <c r="H55" i="34"/>
  <c r="J55" i="34" s="1"/>
  <c r="D144" i="31"/>
  <c r="J52" i="34"/>
  <c r="K52" i="34"/>
  <c r="J51" i="34"/>
  <c r="K51" i="34"/>
  <c r="A49" i="34"/>
  <c r="A50" i="34" s="1"/>
  <c r="A51" i="34" s="1"/>
  <c r="A52" i="34" s="1"/>
  <c r="A53" i="34" s="1"/>
  <c r="A54" i="34" s="1"/>
  <c r="G31" i="34"/>
  <c r="K46" i="34"/>
  <c r="K44" i="34"/>
  <c r="K42" i="34"/>
  <c r="K40" i="34"/>
  <c r="K38" i="34"/>
  <c r="E33" i="40"/>
  <c r="G33" i="40" s="1"/>
  <c r="E32" i="40"/>
  <c r="G32" i="40" s="1"/>
  <c r="E31" i="40"/>
  <c r="E34" i="40" s="1"/>
  <c r="G30" i="40"/>
  <c r="F30" i="40"/>
  <c r="D29" i="40"/>
  <c r="F29" i="40" s="1"/>
  <c r="E21" i="40"/>
  <c r="G21" i="40" s="1"/>
  <c r="G20" i="40"/>
  <c r="E20" i="40"/>
  <c r="E19" i="40"/>
  <c r="E22" i="40" s="1"/>
  <c r="D18" i="40"/>
  <c r="F18" i="40" s="1"/>
  <c r="G18" i="40" s="1"/>
  <c r="F17" i="40"/>
  <c r="G17" i="40" s="1"/>
  <c r="G16" i="40"/>
  <c r="F16" i="40"/>
  <c r="F15" i="40"/>
  <c r="G15" i="40" s="1"/>
  <c r="F7" i="40"/>
  <c r="I6" i="40"/>
  <c r="E5" i="40"/>
  <c r="G5" i="40" s="1"/>
  <c r="E4" i="40"/>
  <c r="G4" i="40" s="1"/>
  <c r="J46" i="34"/>
  <c r="I28" i="34"/>
  <c r="K28" i="34" s="1"/>
  <c r="I27" i="34"/>
  <c r="K27" i="34" s="1"/>
  <c r="I26" i="34"/>
  <c r="K26" i="34" s="1"/>
  <c r="I25" i="34"/>
  <c r="K25" i="34" s="1"/>
  <c r="I24" i="34"/>
  <c r="K24" i="34" s="1"/>
  <c r="J44" i="34"/>
  <c r="H17" i="34"/>
  <c r="I17" i="34"/>
  <c r="H16" i="34"/>
  <c r="I16" i="34"/>
  <c r="K16" i="34" s="1"/>
  <c r="R24" i="35"/>
  <c r="S24" i="35" s="1"/>
  <c r="R25" i="35"/>
  <c r="S25" i="35" s="1"/>
  <c r="R26" i="35"/>
  <c r="S26" i="35" s="1"/>
  <c r="R27" i="35"/>
  <c r="S27" i="35" s="1"/>
  <c r="R28" i="35"/>
  <c r="R30" i="35"/>
  <c r="S30" i="35" s="1"/>
  <c r="R31" i="35"/>
  <c r="S31" i="35" s="1"/>
  <c r="R32" i="35"/>
  <c r="S32" i="35" s="1"/>
  <c r="R33" i="35"/>
  <c r="S33" i="35" s="1"/>
  <c r="R34" i="35"/>
  <c r="S34" i="35" s="1"/>
  <c r="R35" i="35"/>
  <c r="S35" i="35" s="1"/>
  <c r="R36" i="35"/>
  <c r="S36" i="35" s="1"/>
  <c r="R32" i="22"/>
  <c r="R44" i="21"/>
  <c r="R45" i="21"/>
  <c r="R47" i="21"/>
  <c r="R52" i="21"/>
  <c r="R53" i="21"/>
  <c r="R54" i="21"/>
  <c r="R40" i="3"/>
  <c r="R39" i="3"/>
  <c r="R38" i="3"/>
  <c r="R46" i="24"/>
  <c r="R45" i="24"/>
  <c r="H19" i="38"/>
  <c r="I19" i="38" s="1"/>
  <c r="H18" i="38"/>
  <c r="H2" i="38"/>
  <c r="I2" i="38" s="1"/>
  <c r="H5" i="38"/>
  <c r="H4" i="38"/>
  <c r="H21" i="39"/>
  <c r="I21" i="39" s="1"/>
  <c r="I24" i="39" s="1"/>
  <c r="I25" i="39" s="1"/>
  <c r="H4" i="39"/>
  <c r="F32" i="37"/>
  <c r="U51" i="1"/>
  <c r="A25" i="1"/>
  <c r="A31" i="1" s="1"/>
  <c r="W16" i="1"/>
  <c r="W17" i="1"/>
  <c r="W15" i="1"/>
  <c r="D22" i="31"/>
  <c r="D50" i="31"/>
  <c r="D60" i="31"/>
  <c r="D62" i="31"/>
  <c r="D74" i="31"/>
  <c r="D99" i="31"/>
  <c r="D109" i="31"/>
  <c r="D111" i="31"/>
  <c r="D124" i="31"/>
  <c r="D148" i="31"/>
  <c r="D158" i="31"/>
  <c r="D160" i="31"/>
  <c r="D172" i="31"/>
  <c r="D196" i="31"/>
  <c r="D206" i="31"/>
  <c r="D208" i="31"/>
  <c r="D220" i="31"/>
  <c r="D244" i="31"/>
  <c r="D333" i="31"/>
  <c r="D334" i="31"/>
  <c r="D335" i="31"/>
  <c r="D321" i="31"/>
  <c r="D322" i="31"/>
  <c r="D323" i="31"/>
  <c r="D310" i="31"/>
  <c r="D48" i="31" s="1"/>
  <c r="D311" i="31"/>
  <c r="D49" i="31" s="1"/>
  <c r="D312" i="31"/>
  <c r="D38" i="31" s="1"/>
  <c r="D299" i="31"/>
  <c r="D300" i="31"/>
  <c r="D301" i="31"/>
  <c r="D288" i="31"/>
  <c r="D289" i="31"/>
  <c r="D290" i="31"/>
  <c r="D277" i="31"/>
  <c r="D278" i="31"/>
  <c r="D279" i="31"/>
  <c r="D265" i="31"/>
  <c r="D266" i="31"/>
  <c r="D267" i="31"/>
  <c r="H86" i="39"/>
  <c r="H72" i="39"/>
  <c r="H70" i="39"/>
  <c r="H69" i="39"/>
  <c r="I69" i="39" s="1"/>
  <c r="I73" i="39" s="1"/>
  <c r="I74" i="39" s="1"/>
  <c r="H23" i="39"/>
  <c r="H55" i="39"/>
  <c r="A20" i="39"/>
  <c r="A36" i="39" s="1"/>
  <c r="A52" i="39" s="1"/>
  <c r="A68" i="39" s="1"/>
  <c r="A85" i="39" s="1"/>
  <c r="I97" i="39"/>
  <c r="I96" i="39"/>
  <c r="I95" i="39"/>
  <c r="I94" i="39"/>
  <c r="I89" i="39"/>
  <c r="H88" i="39"/>
  <c r="I88" i="39" s="1"/>
  <c r="I87" i="39"/>
  <c r="I86" i="39"/>
  <c r="I80" i="39"/>
  <c r="I79" i="39"/>
  <c r="I78" i="39"/>
  <c r="I77" i="39"/>
  <c r="I72" i="39"/>
  <c r="H71" i="39"/>
  <c r="I71" i="39" s="1"/>
  <c r="I70" i="39"/>
  <c r="I63" i="39"/>
  <c r="I62" i="39"/>
  <c r="I61" i="39"/>
  <c r="I60" i="39"/>
  <c r="I55" i="39"/>
  <c r="I54" i="39"/>
  <c r="I53" i="39"/>
  <c r="I47" i="39"/>
  <c r="I46" i="39"/>
  <c r="I45" i="39"/>
  <c r="I44" i="39"/>
  <c r="H39" i="39"/>
  <c r="I39" i="39" s="1"/>
  <c r="I38" i="39"/>
  <c r="H37" i="39"/>
  <c r="I37" i="39" s="1"/>
  <c r="I31" i="39"/>
  <c r="I30" i="39"/>
  <c r="I29" i="39"/>
  <c r="I28" i="39"/>
  <c r="I23" i="39"/>
  <c r="I22" i="39"/>
  <c r="I15" i="39"/>
  <c r="I14" i="39"/>
  <c r="I13" i="39"/>
  <c r="I12" i="39"/>
  <c r="I7" i="39"/>
  <c r="I6" i="39"/>
  <c r="I5" i="39"/>
  <c r="I4" i="39"/>
  <c r="H310" i="20"/>
  <c r="H293" i="20"/>
  <c r="G34" i="24"/>
  <c r="G33" i="24"/>
  <c r="G32" i="24"/>
  <c r="G31" i="24"/>
  <c r="G30" i="24"/>
  <c r="G29" i="24"/>
  <c r="H28" i="38"/>
  <c r="H29" i="38"/>
  <c r="I29" i="38" s="1"/>
  <c r="H30" i="38"/>
  <c r="H31" i="38"/>
  <c r="I31" i="38" s="1"/>
  <c r="I18" i="38"/>
  <c r="H20" i="38"/>
  <c r="A17" i="38"/>
  <c r="I30" i="38"/>
  <c r="I28" i="38"/>
  <c r="I23" i="38"/>
  <c r="I22" i="38"/>
  <c r="I21" i="38"/>
  <c r="I20" i="38"/>
  <c r="I13" i="38"/>
  <c r="I12" i="38"/>
  <c r="I11" i="38"/>
  <c r="I10" i="38"/>
  <c r="I5" i="38"/>
  <c r="I4" i="38"/>
  <c r="I3" i="38"/>
  <c r="K29" i="35"/>
  <c r="D116" i="37"/>
  <c r="F116" i="37" s="1"/>
  <c r="G116" i="37" s="1"/>
  <c r="E120" i="37"/>
  <c r="G120" i="37" s="1"/>
  <c r="D119" i="37"/>
  <c r="E119" i="37" s="1"/>
  <c r="G119" i="37" s="1"/>
  <c r="E118" i="37"/>
  <c r="F117" i="37"/>
  <c r="G117" i="37" s="1"/>
  <c r="D104" i="37"/>
  <c r="F104" i="37" s="1"/>
  <c r="F105" i="37"/>
  <c r="G105" i="37" s="1"/>
  <c r="E96" i="37"/>
  <c r="G96" i="37" s="1"/>
  <c r="E95" i="37"/>
  <c r="G95" i="37" s="1"/>
  <c r="D94" i="37"/>
  <c r="E94" i="37" s="1"/>
  <c r="G94" i="37" s="1"/>
  <c r="E93" i="37"/>
  <c r="G93" i="37" s="1"/>
  <c r="D92" i="37"/>
  <c r="F92" i="37" s="1"/>
  <c r="G92" i="37" s="1"/>
  <c r="D90" i="37"/>
  <c r="F90" i="37" s="1"/>
  <c r="G90" i="37" s="1"/>
  <c r="H89" i="37"/>
  <c r="D89" i="37"/>
  <c r="F89" i="37" s="1"/>
  <c r="D77" i="37"/>
  <c r="D91" i="37" s="1"/>
  <c r="F91" i="37" s="1"/>
  <c r="G91" i="37" s="1"/>
  <c r="D74" i="37"/>
  <c r="H74" i="37"/>
  <c r="F77" i="37"/>
  <c r="G77" i="37" s="1"/>
  <c r="E80" i="37"/>
  <c r="G80" i="37" s="1"/>
  <c r="E81" i="37"/>
  <c r="G81" i="37" s="1"/>
  <c r="D79" i="37"/>
  <c r="E79" i="37" s="1"/>
  <c r="G79" i="37" s="1"/>
  <c r="E78" i="37"/>
  <c r="F75" i="37"/>
  <c r="F74" i="37"/>
  <c r="G74" i="37" s="1"/>
  <c r="D107" i="37"/>
  <c r="E107" i="37" s="1"/>
  <c r="G107" i="37" s="1"/>
  <c r="D64" i="37"/>
  <c r="E64" i="37" s="1"/>
  <c r="G64" i="37" s="1"/>
  <c r="E108" i="37"/>
  <c r="G108" i="37" s="1"/>
  <c r="E106" i="37"/>
  <c r="D33" i="37"/>
  <c r="A33" i="37"/>
  <c r="F34" i="37"/>
  <c r="G34" i="37" s="1"/>
  <c r="F17" i="37"/>
  <c r="G17" i="37" s="1"/>
  <c r="F18" i="37"/>
  <c r="G18" i="37" s="1"/>
  <c r="F19" i="37"/>
  <c r="G19" i="37" s="1"/>
  <c r="E20" i="37"/>
  <c r="E21" i="37"/>
  <c r="G21" i="37" s="1"/>
  <c r="E22" i="37"/>
  <c r="G22" i="37" s="1"/>
  <c r="E23" i="37"/>
  <c r="G23" i="37" s="1"/>
  <c r="F35" i="37"/>
  <c r="G35" i="37" s="1"/>
  <c r="E36" i="37"/>
  <c r="E38" i="37"/>
  <c r="G38" i="37" s="1"/>
  <c r="F47" i="37"/>
  <c r="F54" i="37" s="1"/>
  <c r="F48" i="37"/>
  <c r="G48" i="37" s="1"/>
  <c r="E49" i="37"/>
  <c r="E50" i="37"/>
  <c r="G50" i="37" s="1"/>
  <c r="E51" i="37"/>
  <c r="G51" i="37" s="1"/>
  <c r="E52" i="37"/>
  <c r="G52" i="37" s="1"/>
  <c r="F61" i="37"/>
  <c r="D62" i="37"/>
  <c r="F62" i="37" s="1"/>
  <c r="G62" i="37" s="1"/>
  <c r="E63" i="37"/>
  <c r="E65" i="37"/>
  <c r="G65" i="37" s="1"/>
  <c r="F30" i="36"/>
  <c r="G30" i="36" s="1"/>
  <c r="D29" i="36"/>
  <c r="F29" i="36" s="1"/>
  <c r="E33" i="36"/>
  <c r="G33" i="36" s="1"/>
  <c r="E32" i="36"/>
  <c r="G32" i="36" s="1"/>
  <c r="E31" i="36"/>
  <c r="I6" i="36"/>
  <c r="D18" i="36"/>
  <c r="F18" i="36" s="1"/>
  <c r="G18" i="36" s="1"/>
  <c r="F17" i="36"/>
  <c r="G17" i="36" s="1"/>
  <c r="F16" i="36"/>
  <c r="G16" i="36" s="1"/>
  <c r="F7" i="36"/>
  <c r="E5" i="36"/>
  <c r="G5" i="36" s="1"/>
  <c r="E4" i="36"/>
  <c r="E21" i="36"/>
  <c r="G21" i="36" s="1"/>
  <c r="E20" i="36"/>
  <c r="G20" i="36" s="1"/>
  <c r="E19" i="36"/>
  <c r="F15" i="36"/>
  <c r="B24" i="6"/>
  <c r="A24" i="6"/>
  <c r="B23" i="6"/>
  <c r="A23" i="6"/>
  <c r="B22" i="6"/>
  <c r="A22" i="6"/>
  <c r="K23" i="35"/>
  <c r="F17" i="34"/>
  <c r="B21" i="6"/>
  <c r="A21" i="6"/>
  <c r="B20" i="6"/>
  <c r="A20" i="6"/>
  <c r="B19" i="6"/>
  <c r="A19" i="6"/>
  <c r="B18" i="6"/>
  <c r="A18" i="6"/>
  <c r="B17" i="6"/>
  <c r="A17" i="6"/>
  <c r="B16" i="6"/>
  <c r="A16" i="6"/>
  <c r="A244" i="31"/>
  <c r="E244" i="31" s="1"/>
  <c r="G244" i="31" s="1"/>
  <c r="A243" i="31"/>
  <c r="A242" i="31"/>
  <c r="D241" i="31"/>
  <c r="F241" i="31" s="1"/>
  <c r="G241" i="31" s="1"/>
  <c r="F240" i="31"/>
  <c r="G240" i="31" s="1"/>
  <c r="E212" i="33"/>
  <c r="E213" i="33"/>
  <c r="E214" i="33"/>
  <c r="E215" i="33"/>
  <c r="E216" i="33"/>
  <c r="E217" i="33"/>
  <c r="E218" i="33"/>
  <c r="E219" i="33"/>
  <c r="E220" i="33"/>
  <c r="E221" i="33"/>
  <c r="E222" i="33"/>
  <c r="E223" i="33"/>
  <c r="E224" i="33"/>
  <c r="E225" i="33"/>
  <c r="E226" i="33"/>
  <c r="E115" i="33"/>
  <c r="E116" i="33"/>
  <c r="E117" i="33"/>
  <c r="E118" i="33"/>
  <c r="E119" i="33"/>
  <c r="E120" i="33"/>
  <c r="E121" i="33"/>
  <c r="E122" i="33"/>
  <c r="E123" i="33"/>
  <c r="E124" i="33"/>
  <c r="E125" i="33"/>
  <c r="E126" i="33"/>
  <c r="E127" i="33"/>
  <c r="E128" i="33"/>
  <c r="E129" i="33"/>
  <c r="E71" i="33"/>
  <c r="E72" i="33"/>
  <c r="E73" i="33"/>
  <c r="E74" i="33"/>
  <c r="E75" i="33"/>
  <c r="E70" i="33"/>
  <c r="A196" i="31"/>
  <c r="E196" i="31" s="1"/>
  <c r="G196" i="31" s="1"/>
  <c r="A195" i="31"/>
  <c r="A194" i="31"/>
  <c r="D193" i="31"/>
  <c r="F193" i="31" s="1"/>
  <c r="G193" i="31" s="1"/>
  <c r="F192" i="31"/>
  <c r="G192" i="31" s="1"/>
  <c r="A48" i="31"/>
  <c r="A50" i="31"/>
  <c r="A49" i="31"/>
  <c r="D58" i="31"/>
  <c r="A62" i="31"/>
  <c r="A61" i="31"/>
  <c r="A60" i="31"/>
  <c r="A74" i="31"/>
  <c r="A73" i="31"/>
  <c r="A72" i="31"/>
  <c r="D70" i="31"/>
  <c r="A299" i="31"/>
  <c r="E299" i="31" s="1"/>
  <c r="A301" i="31"/>
  <c r="A300" i="31"/>
  <c r="E300" i="31" s="1"/>
  <c r="G300" i="31" s="1"/>
  <c r="A312" i="31"/>
  <c r="A311" i="31"/>
  <c r="A310" i="31"/>
  <c r="E310" i="31" s="1"/>
  <c r="D309" i="31"/>
  <c r="F309" i="31" s="1"/>
  <c r="G309" i="31" s="1"/>
  <c r="F308" i="31"/>
  <c r="G308" i="31" s="1"/>
  <c r="D298" i="31"/>
  <c r="F298" i="31" s="1"/>
  <c r="G298" i="31" s="1"/>
  <c r="F297" i="31"/>
  <c r="G297" i="31" s="1"/>
  <c r="A290" i="31"/>
  <c r="A289" i="31"/>
  <c r="E289" i="31" s="1"/>
  <c r="G289" i="31" s="1"/>
  <c r="A288" i="31"/>
  <c r="E288" i="31" s="1"/>
  <c r="D287" i="31"/>
  <c r="F287" i="31" s="1"/>
  <c r="G287" i="31" s="1"/>
  <c r="F286" i="31"/>
  <c r="A279" i="31"/>
  <c r="A278" i="31"/>
  <c r="A277" i="31"/>
  <c r="E277" i="31" s="1"/>
  <c r="D276" i="31"/>
  <c r="F276" i="31" s="1"/>
  <c r="G276" i="31" s="1"/>
  <c r="F275" i="31"/>
  <c r="A266" i="31"/>
  <c r="E266" i="31" s="1"/>
  <c r="G266" i="31" s="1"/>
  <c r="A265" i="31"/>
  <c r="E265" i="31" s="1"/>
  <c r="A267" i="31"/>
  <c r="E267" i="31" s="1"/>
  <c r="G267" i="31" s="1"/>
  <c r="D264" i="31"/>
  <c r="F264" i="31" s="1"/>
  <c r="G264" i="31" s="1"/>
  <c r="F263" i="31"/>
  <c r="G263" i="31" s="1"/>
  <c r="A254" i="31"/>
  <c r="E254" i="31" s="1"/>
  <c r="G254" i="31" s="1"/>
  <c r="A253" i="31"/>
  <c r="E253" i="31" s="1"/>
  <c r="A255" i="31"/>
  <c r="E255" i="31" s="1"/>
  <c r="G255" i="31" s="1"/>
  <c r="D252" i="31"/>
  <c r="F252" i="31" s="1"/>
  <c r="G252" i="31" s="1"/>
  <c r="F251" i="31"/>
  <c r="G251" i="31" s="1"/>
  <c r="A165" i="33"/>
  <c r="A166" i="33" s="1"/>
  <c r="A167" i="33" s="1"/>
  <c r="A168" i="33" s="1"/>
  <c r="A169" i="33" s="1"/>
  <c r="A170" i="33" s="1"/>
  <c r="A171" i="33" s="1"/>
  <c r="A172" i="33" s="1"/>
  <c r="A173" i="33" s="1"/>
  <c r="A174" i="33" s="1"/>
  <c r="A175" i="33" s="1"/>
  <c r="A176" i="33" s="1"/>
  <c r="A177" i="33" s="1"/>
  <c r="A178" i="33" s="1"/>
  <c r="A231" i="31"/>
  <c r="A230" i="31"/>
  <c r="A232" i="31"/>
  <c r="D229" i="31"/>
  <c r="F229" i="31" s="1"/>
  <c r="F228" i="31"/>
  <c r="G228" i="31" s="1"/>
  <c r="A220" i="31"/>
  <c r="E220" i="31" s="1"/>
  <c r="G220" i="31" s="1"/>
  <c r="A219" i="31"/>
  <c r="A218" i="31"/>
  <c r="D217" i="31"/>
  <c r="F217" i="31" s="1"/>
  <c r="G217" i="31" s="1"/>
  <c r="F216" i="31"/>
  <c r="G216" i="31" s="1"/>
  <c r="A208" i="31"/>
  <c r="A207" i="31"/>
  <c r="A206" i="31"/>
  <c r="D205" i="31"/>
  <c r="F205" i="31" s="1"/>
  <c r="F204" i="31"/>
  <c r="G204" i="31" s="1"/>
  <c r="A183" i="31"/>
  <c r="A185" i="31"/>
  <c r="A184" i="31"/>
  <c r="D182" i="31"/>
  <c r="F182" i="31" s="1"/>
  <c r="F181" i="31"/>
  <c r="G181" i="31" s="1"/>
  <c r="F168" i="31"/>
  <c r="G168" i="31" s="1"/>
  <c r="D169" i="31"/>
  <c r="F169" i="31" s="1"/>
  <c r="A170" i="31"/>
  <c r="A171" i="31"/>
  <c r="A172" i="31"/>
  <c r="A160" i="31"/>
  <c r="A159" i="31"/>
  <c r="A158" i="31"/>
  <c r="D157" i="31"/>
  <c r="F157" i="31" s="1"/>
  <c r="G157" i="31" s="1"/>
  <c r="F156" i="31"/>
  <c r="A136" i="31"/>
  <c r="A135" i="31"/>
  <c r="D132" i="31"/>
  <c r="A134" i="31"/>
  <c r="D46" i="31"/>
  <c r="D835" i="32"/>
  <c r="E835" i="32" s="1"/>
  <c r="E834" i="32"/>
  <c r="E823" i="32"/>
  <c r="D823" i="32"/>
  <c r="E822" i="32"/>
  <c r="D811" i="32"/>
  <c r="E811" i="32" s="1"/>
  <c r="E810" i="32"/>
  <c r="J229" i="33"/>
  <c r="J230" i="33"/>
  <c r="J231" i="33"/>
  <c r="K231" i="33" s="1"/>
  <c r="J232" i="33"/>
  <c r="K232" i="33" s="1"/>
  <c r="J233" i="33"/>
  <c r="K233" i="33" s="1"/>
  <c r="F230" i="33"/>
  <c r="F231" i="33"/>
  <c r="F232" i="33"/>
  <c r="F233" i="33"/>
  <c r="B229" i="33"/>
  <c r="B230" i="33"/>
  <c r="B231" i="33"/>
  <c r="B232" i="33"/>
  <c r="B233" i="33"/>
  <c r="A231" i="33"/>
  <c r="A232" i="33" s="1"/>
  <c r="A233" i="33" s="1"/>
  <c r="AC230" i="33"/>
  <c r="AB230" i="33"/>
  <c r="K230" i="33"/>
  <c r="J219" i="33"/>
  <c r="K219" i="33" s="1"/>
  <c r="J220" i="33"/>
  <c r="K220" i="33" s="1"/>
  <c r="J221" i="33"/>
  <c r="K221" i="33" s="1"/>
  <c r="J222" i="33"/>
  <c r="K222" i="33" s="1"/>
  <c r="J223" i="33"/>
  <c r="K223" i="33" s="1"/>
  <c r="J224" i="33"/>
  <c r="K224" i="33" s="1"/>
  <c r="J225" i="33"/>
  <c r="K225" i="33" s="1"/>
  <c r="J226" i="33"/>
  <c r="K226" i="33" s="1"/>
  <c r="J211" i="33"/>
  <c r="J212" i="33"/>
  <c r="K212" i="33" s="1"/>
  <c r="J213" i="33"/>
  <c r="K213" i="33" s="1"/>
  <c r="J214" i="33"/>
  <c r="K214" i="33" s="1"/>
  <c r="J215" i="33"/>
  <c r="K215" i="33" s="1"/>
  <c r="J216" i="33"/>
  <c r="K216" i="33" s="1"/>
  <c r="J217" i="33"/>
  <c r="K217" i="33" s="1"/>
  <c r="J218" i="33"/>
  <c r="K218" i="33" s="1"/>
  <c r="B211" i="33"/>
  <c r="B212" i="33"/>
  <c r="B213" i="33"/>
  <c r="B214" i="33"/>
  <c r="B215" i="33"/>
  <c r="B216" i="33"/>
  <c r="B217" i="33"/>
  <c r="B218" i="33"/>
  <c r="B219" i="33"/>
  <c r="B220" i="33"/>
  <c r="B221" i="33"/>
  <c r="B222" i="33"/>
  <c r="B223" i="33"/>
  <c r="B224" i="33"/>
  <c r="B225" i="33"/>
  <c r="B226" i="33"/>
  <c r="A213" i="33"/>
  <c r="A214" i="33" s="1"/>
  <c r="A215" i="33" s="1"/>
  <c r="A216" i="33" s="1"/>
  <c r="A217" i="33" s="1"/>
  <c r="A218" i="33" s="1"/>
  <c r="A219" i="33" s="1"/>
  <c r="A220" i="33" s="1"/>
  <c r="A221" i="33" s="1"/>
  <c r="A222" i="33" s="1"/>
  <c r="A223" i="33" s="1"/>
  <c r="A224" i="33" s="1"/>
  <c r="A225" i="33" s="1"/>
  <c r="A226" i="33" s="1"/>
  <c r="AC212" i="33"/>
  <c r="AB212" i="33"/>
  <c r="D799" i="32"/>
  <c r="E799" i="32" s="1"/>
  <c r="E805" i="32" s="1"/>
  <c r="E798" i="32"/>
  <c r="D787" i="32"/>
  <c r="E787" i="32" s="1"/>
  <c r="E786" i="32"/>
  <c r="D775" i="32"/>
  <c r="E775" i="32" s="1"/>
  <c r="E774" i="32"/>
  <c r="D511" i="32"/>
  <c r="E511" i="32" s="1"/>
  <c r="C517" i="32"/>
  <c r="C516" i="32"/>
  <c r="C515" i="32"/>
  <c r="C514" i="32"/>
  <c r="D523" i="32"/>
  <c r="E523" i="32" s="1"/>
  <c r="E529" i="32" s="1"/>
  <c r="D920" i="32"/>
  <c r="E920" i="32" s="1"/>
  <c r="E919" i="32"/>
  <c r="D908" i="32"/>
  <c r="E908" i="32" s="1"/>
  <c r="E907" i="32"/>
  <c r="D896" i="32"/>
  <c r="E896" i="32" s="1"/>
  <c r="E895" i="32"/>
  <c r="D884" i="32"/>
  <c r="E884" i="32" s="1"/>
  <c r="E883" i="32"/>
  <c r="D872" i="32"/>
  <c r="E872" i="32" s="1"/>
  <c r="E871" i="32"/>
  <c r="D860" i="32"/>
  <c r="E860" i="32" s="1"/>
  <c r="E859" i="32"/>
  <c r="C505" i="32"/>
  <c r="C504" i="32"/>
  <c r="C503" i="32"/>
  <c r="C502" i="32"/>
  <c r="D499" i="32"/>
  <c r="E499" i="32" s="1"/>
  <c r="D487" i="32"/>
  <c r="E487" i="32" s="1"/>
  <c r="D475" i="32"/>
  <c r="E475" i="32" s="1"/>
  <c r="C481" i="32"/>
  <c r="C480" i="32"/>
  <c r="C479" i="32"/>
  <c r="C478" i="32"/>
  <c r="D848" i="32"/>
  <c r="E848" i="32" s="1"/>
  <c r="E847" i="32"/>
  <c r="E846" i="32"/>
  <c r="D763" i="32"/>
  <c r="E763" i="32" s="1"/>
  <c r="E762" i="32"/>
  <c r="D751" i="32"/>
  <c r="E751" i="32" s="1"/>
  <c r="E750" i="32"/>
  <c r="D739" i="32"/>
  <c r="E739" i="32" s="1"/>
  <c r="E738" i="32"/>
  <c r="D727" i="32"/>
  <c r="E727" i="32" s="1"/>
  <c r="E726" i="32"/>
  <c r="D714" i="32"/>
  <c r="D715" i="32" s="1"/>
  <c r="E715" i="32" s="1"/>
  <c r="D702" i="32"/>
  <c r="D703" i="32" s="1"/>
  <c r="E703" i="32" s="1"/>
  <c r="D691" i="32"/>
  <c r="E691" i="32" s="1"/>
  <c r="E690" i="32"/>
  <c r="D679" i="32"/>
  <c r="E679" i="32" s="1"/>
  <c r="E678" i="32"/>
  <c r="E666" i="32"/>
  <c r="D667" i="32"/>
  <c r="E667" i="32" s="1"/>
  <c r="D655" i="32"/>
  <c r="E655" i="32" s="1"/>
  <c r="E654" i="32"/>
  <c r="D643" i="32"/>
  <c r="E643" i="32" s="1"/>
  <c r="E642" i="32"/>
  <c r="D631" i="32"/>
  <c r="E631" i="32" s="1"/>
  <c r="E630" i="32"/>
  <c r="D619" i="32"/>
  <c r="E619" i="32" s="1"/>
  <c r="E618" i="32"/>
  <c r="D607" i="32"/>
  <c r="E607" i="32" s="1"/>
  <c r="E606" i="32"/>
  <c r="D595" i="32"/>
  <c r="E595" i="32" s="1"/>
  <c r="E594" i="32"/>
  <c r="D583" i="32"/>
  <c r="E583" i="32" s="1"/>
  <c r="E582" i="32"/>
  <c r="D571" i="32"/>
  <c r="E571" i="32" s="1"/>
  <c r="E570" i="32"/>
  <c r="C564" i="32"/>
  <c r="C562" i="32"/>
  <c r="C563" i="32"/>
  <c r="C561" i="32"/>
  <c r="D559" i="32"/>
  <c r="E559" i="32" s="1"/>
  <c r="E558" i="32"/>
  <c r="D546" i="32"/>
  <c r="E546" i="32" s="1"/>
  <c r="C551" i="32"/>
  <c r="C550" i="32"/>
  <c r="C549" i="32"/>
  <c r="C552" i="32"/>
  <c r="D535" i="32"/>
  <c r="E535" i="32" s="1"/>
  <c r="C540" i="32"/>
  <c r="E534" i="32"/>
  <c r="J203" i="33"/>
  <c r="K203" i="33" s="1"/>
  <c r="J204" i="33"/>
  <c r="K204" i="33" s="1"/>
  <c r="J205" i="33"/>
  <c r="K205" i="33" s="1"/>
  <c r="J206" i="33"/>
  <c r="K206" i="33" s="1"/>
  <c r="J207" i="33"/>
  <c r="K207" i="33" s="1"/>
  <c r="J208" i="33"/>
  <c r="K208" i="33" s="1"/>
  <c r="J209" i="33"/>
  <c r="K209" i="33" s="1"/>
  <c r="F203" i="33"/>
  <c r="F204" i="33"/>
  <c r="F205" i="33"/>
  <c r="F206" i="33"/>
  <c r="F207" i="33"/>
  <c r="F208" i="33"/>
  <c r="F209" i="33"/>
  <c r="B202" i="33"/>
  <c r="B203" i="33"/>
  <c r="B204" i="33"/>
  <c r="B205" i="33"/>
  <c r="B206" i="33"/>
  <c r="B207" i="33"/>
  <c r="B208" i="33"/>
  <c r="B209" i="33"/>
  <c r="A204" i="33"/>
  <c r="A205" i="33" s="1"/>
  <c r="A206" i="33" s="1"/>
  <c r="A207" i="33" s="1"/>
  <c r="A208" i="33" s="1"/>
  <c r="A209" i="33" s="1"/>
  <c r="AC203" i="33"/>
  <c r="AB203" i="33"/>
  <c r="D120" i="31"/>
  <c r="D121" i="31" s="1"/>
  <c r="F121" i="31" s="1"/>
  <c r="G121" i="31" s="1"/>
  <c r="D107" i="31"/>
  <c r="E124" i="31"/>
  <c r="G124" i="31" s="1"/>
  <c r="D95" i="31"/>
  <c r="D96" i="31" s="1"/>
  <c r="F96" i="31" s="1"/>
  <c r="G96" i="31" s="1"/>
  <c r="E99" i="31"/>
  <c r="G99" i="31" s="1"/>
  <c r="D83" i="31"/>
  <c r="D84" i="31" s="1"/>
  <c r="F84" i="31" s="1"/>
  <c r="G84" i="31" s="1"/>
  <c r="E413" i="31"/>
  <c r="G413" i="31" s="1"/>
  <c r="E412" i="31"/>
  <c r="G412" i="31" s="1"/>
  <c r="E411" i="31"/>
  <c r="G411" i="31" s="1"/>
  <c r="E410" i="31"/>
  <c r="G410" i="31" s="1"/>
  <c r="F409" i="31"/>
  <c r="G409" i="31" s="1"/>
  <c r="F408" i="31"/>
  <c r="D349" i="31"/>
  <c r="D346" i="31"/>
  <c r="E399" i="31"/>
  <c r="G399" i="31" s="1"/>
  <c r="E398" i="31"/>
  <c r="G398" i="31" s="1"/>
  <c r="E397" i="31"/>
  <c r="G397" i="31" s="1"/>
  <c r="E396" i="31"/>
  <c r="G396" i="31" s="1"/>
  <c r="F395" i="31"/>
  <c r="G395" i="31" s="1"/>
  <c r="F394" i="31"/>
  <c r="K477" i="32"/>
  <c r="K478" i="32" s="1"/>
  <c r="K479" i="32" s="1"/>
  <c r="K480" i="32" s="1"/>
  <c r="K481" i="32" s="1"/>
  <c r="K482" i="32" s="1"/>
  <c r="K485" i="32" s="1"/>
  <c r="K486" i="32" s="1"/>
  <c r="K487" i="32" s="1"/>
  <c r="K489" i="32" s="1"/>
  <c r="K490" i="32" s="1"/>
  <c r="K491" i="32" s="1"/>
  <c r="K492" i="32" s="1"/>
  <c r="K493" i="32" s="1"/>
  <c r="K494" i="32" s="1"/>
  <c r="K495" i="32" s="1"/>
  <c r="K496" i="32" s="1"/>
  <c r="K497" i="32" s="1"/>
  <c r="J182" i="33"/>
  <c r="K182" i="33" s="1"/>
  <c r="J183" i="33"/>
  <c r="K183" i="33" s="1"/>
  <c r="J184" i="33"/>
  <c r="J185" i="33"/>
  <c r="K185" i="33" s="1"/>
  <c r="J186" i="33"/>
  <c r="K186" i="33" s="1"/>
  <c r="J187" i="33"/>
  <c r="K187" i="33" s="1"/>
  <c r="J188" i="33"/>
  <c r="K188" i="33" s="1"/>
  <c r="J189" i="33"/>
  <c r="K189" i="33" s="1"/>
  <c r="J190" i="33"/>
  <c r="K190" i="33" s="1"/>
  <c r="J191" i="33"/>
  <c r="K191" i="33" s="1"/>
  <c r="J192" i="33"/>
  <c r="J193" i="33"/>
  <c r="K193" i="33" s="1"/>
  <c r="J194" i="33"/>
  <c r="K194" i="33" s="1"/>
  <c r="J195" i="33"/>
  <c r="K195" i="33" s="1"/>
  <c r="J196" i="33"/>
  <c r="J197" i="33"/>
  <c r="K197" i="33" s="1"/>
  <c r="J198" i="33"/>
  <c r="K198" i="33" s="1"/>
  <c r="J199" i="33"/>
  <c r="K199" i="33" s="1"/>
  <c r="J200" i="33"/>
  <c r="F182" i="33"/>
  <c r="F183" i="33"/>
  <c r="F184" i="33"/>
  <c r="F185" i="33"/>
  <c r="F186" i="33"/>
  <c r="F187" i="33"/>
  <c r="F188" i="33"/>
  <c r="F189" i="33"/>
  <c r="F190" i="33"/>
  <c r="F191" i="33"/>
  <c r="F192" i="33"/>
  <c r="F193" i="33"/>
  <c r="F194" i="33"/>
  <c r="F195" i="33"/>
  <c r="F196" i="33"/>
  <c r="F197" i="33"/>
  <c r="F198" i="33"/>
  <c r="F199" i="33"/>
  <c r="F200" i="33"/>
  <c r="B181" i="33"/>
  <c r="B182" i="33"/>
  <c r="B183" i="33"/>
  <c r="B184" i="33"/>
  <c r="B185" i="33"/>
  <c r="B186" i="33"/>
  <c r="B187" i="33"/>
  <c r="B188" i="33"/>
  <c r="B189" i="33"/>
  <c r="B190" i="33"/>
  <c r="B191" i="33"/>
  <c r="B192" i="33"/>
  <c r="B193" i="33"/>
  <c r="B194" i="33"/>
  <c r="B195" i="33"/>
  <c r="B196" i="33"/>
  <c r="B197" i="33"/>
  <c r="B198" i="33"/>
  <c r="B199" i="33"/>
  <c r="B200" i="33"/>
  <c r="K196" i="33"/>
  <c r="A183" i="33"/>
  <c r="A184" i="33" s="1"/>
  <c r="A185" i="33" s="1"/>
  <c r="A186" i="33" s="1"/>
  <c r="A187" i="33" s="1"/>
  <c r="A188" i="33" s="1"/>
  <c r="A189" i="33" s="1"/>
  <c r="A190" i="33" s="1"/>
  <c r="A191" i="33" s="1"/>
  <c r="A192" i="33" s="1"/>
  <c r="A193" i="33" s="1"/>
  <c r="A194" i="33" s="1"/>
  <c r="A195" i="33" s="1"/>
  <c r="A196" i="33" s="1"/>
  <c r="A197" i="33" s="1"/>
  <c r="A198" i="33" s="1"/>
  <c r="A199" i="33" s="1"/>
  <c r="A200" i="33" s="1"/>
  <c r="AC182" i="33"/>
  <c r="AB182" i="33"/>
  <c r="F164" i="33"/>
  <c r="F165" i="33"/>
  <c r="F166" i="33"/>
  <c r="F167" i="33"/>
  <c r="F168" i="33"/>
  <c r="F169" i="33"/>
  <c r="F170" i="33"/>
  <c r="F171" i="33"/>
  <c r="F172" i="33"/>
  <c r="F173" i="33"/>
  <c r="F174" i="33"/>
  <c r="F175" i="33"/>
  <c r="F176" i="33"/>
  <c r="F177" i="33"/>
  <c r="F178" i="33"/>
  <c r="I164" i="33"/>
  <c r="K164" i="33" s="1"/>
  <c r="I165" i="33"/>
  <c r="K165" i="33" s="1"/>
  <c r="I166" i="33"/>
  <c r="K166" i="33" s="1"/>
  <c r="I167" i="33"/>
  <c r="K167" i="33" s="1"/>
  <c r="I168" i="33"/>
  <c r="K168" i="33" s="1"/>
  <c r="I169" i="33"/>
  <c r="K169" i="33" s="1"/>
  <c r="I170" i="33"/>
  <c r="K170" i="33" s="1"/>
  <c r="I171" i="33"/>
  <c r="K171" i="33" s="1"/>
  <c r="I172" i="33"/>
  <c r="K172" i="33" s="1"/>
  <c r="I173" i="33"/>
  <c r="K173" i="33" s="1"/>
  <c r="I174" i="33"/>
  <c r="K174" i="33" s="1"/>
  <c r="I175" i="33"/>
  <c r="K175" i="33" s="1"/>
  <c r="I176" i="33"/>
  <c r="K176" i="33" s="1"/>
  <c r="I177" i="33"/>
  <c r="K177" i="33" s="1"/>
  <c r="I178" i="33"/>
  <c r="K178" i="33" s="1"/>
  <c r="I155" i="33"/>
  <c r="K155" i="33" s="1"/>
  <c r="I156" i="33"/>
  <c r="K156" i="33" s="1"/>
  <c r="I157" i="33"/>
  <c r="K157" i="33" s="1"/>
  <c r="I158" i="33"/>
  <c r="K158" i="33" s="1"/>
  <c r="I159" i="33"/>
  <c r="K159" i="33" s="1"/>
  <c r="I160" i="33"/>
  <c r="K160" i="33" s="1"/>
  <c r="I161" i="33"/>
  <c r="K161" i="33" s="1"/>
  <c r="I133" i="33"/>
  <c r="K133" i="33" s="1"/>
  <c r="I134" i="33"/>
  <c r="K134" i="33" s="1"/>
  <c r="I135" i="33"/>
  <c r="K135" i="33" s="1"/>
  <c r="I136" i="33"/>
  <c r="K136" i="33" s="1"/>
  <c r="I137" i="33"/>
  <c r="K137" i="33" s="1"/>
  <c r="I138" i="33"/>
  <c r="K138" i="33" s="1"/>
  <c r="I139" i="33"/>
  <c r="K139" i="33" s="1"/>
  <c r="I140" i="33"/>
  <c r="K140" i="33" s="1"/>
  <c r="I141" i="33"/>
  <c r="K141" i="33" s="1"/>
  <c r="I142" i="33"/>
  <c r="K142" i="33" s="1"/>
  <c r="I143" i="33"/>
  <c r="K143" i="33" s="1"/>
  <c r="I144" i="33"/>
  <c r="K144" i="33" s="1"/>
  <c r="I145" i="33"/>
  <c r="K145" i="33" s="1"/>
  <c r="I146" i="33"/>
  <c r="K146" i="33" s="1"/>
  <c r="I147" i="33"/>
  <c r="K147" i="33" s="1"/>
  <c r="I148" i="33"/>
  <c r="K148" i="33" s="1"/>
  <c r="I149" i="33"/>
  <c r="K149" i="33" s="1"/>
  <c r="I150" i="33"/>
  <c r="K150" i="33" s="1"/>
  <c r="I151" i="33"/>
  <c r="K151" i="33" s="1"/>
  <c r="I152" i="33"/>
  <c r="K152" i="33" s="1"/>
  <c r="B163" i="33"/>
  <c r="B164" i="33"/>
  <c r="B165" i="33"/>
  <c r="B166" i="33"/>
  <c r="B167" i="33"/>
  <c r="B168" i="33"/>
  <c r="B169" i="33"/>
  <c r="B170" i="33"/>
  <c r="B171" i="33"/>
  <c r="B172" i="33"/>
  <c r="B173" i="33"/>
  <c r="B174" i="33"/>
  <c r="B175" i="33"/>
  <c r="B176" i="33"/>
  <c r="B177" i="33"/>
  <c r="B178" i="33"/>
  <c r="AC164" i="33"/>
  <c r="AB164" i="33"/>
  <c r="F155" i="33"/>
  <c r="F156" i="33"/>
  <c r="F157" i="33"/>
  <c r="F158" i="33"/>
  <c r="F159" i="33"/>
  <c r="F160" i="33"/>
  <c r="F161" i="33"/>
  <c r="B154" i="33"/>
  <c r="B155" i="33"/>
  <c r="B156" i="33"/>
  <c r="B157" i="33"/>
  <c r="B158" i="33"/>
  <c r="B159" i="33"/>
  <c r="B160" i="33"/>
  <c r="B161" i="33"/>
  <c r="A156" i="33"/>
  <c r="A157" i="33" s="1"/>
  <c r="A158" i="33" s="1"/>
  <c r="A159" i="33" s="1"/>
  <c r="A160" i="33" s="1"/>
  <c r="A161" i="33" s="1"/>
  <c r="AC155" i="33"/>
  <c r="AB155" i="33"/>
  <c r="F133" i="33"/>
  <c r="F134" i="33"/>
  <c r="F135" i="33"/>
  <c r="F136" i="33"/>
  <c r="F137" i="33"/>
  <c r="F138" i="33"/>
  <c r="F139" i="33"/>
  <c r="F140" i="33"/>
  <c r="F141" i="33"/>
  <c r="F142" i="33"/>
  <c r="F143" i="33"/>
  <c r="F144" i="33"/>
  <c r="F145" i="33"/>
  <c r="F146" i="33"/>
  <c r="F147" i="33"/>
  <c r="F148" i="33"/>
  <c r="F149" i="33"/>
  <c r="F150" i="33"/>
  <c r="F151" i="33"/>
  <c r="F152" i="33"/>
  <c r="B132" i="33"/>
  <c r="B133" i="33"/>
  <c r="B134" i="33"/>
  <c r="B135" i="33"/>
  <c r="B136" i="33"/>
  <c r="B137" i="33"/>
  <c r="B138" i="33"/>
  <c r="B139" i="33"/>
  <c r="B140" i="33"/>
  <c r="B141" i="33"/>
  <c r="B142" i="33"/>
  <c r="B143" i="33"/>
  <c r="B144" i="33"/>
  <c r="B145" i="33"/>
  <c r="B146" i="33"/>
  <c r="B147" i="33"/>
  <c r="B148" i="33"/>
  <c r="B149" i="33"/>
  <c r="B150" i="33"/>
  <c r="B151" i="33"/>
  <c r="B152" i="33"/>
  <c r="A134" i="33"/>
  <c r="A135" i="33" s="1"/>
  <c r="A136" i="33" s="1"/>
  <c r="A137" i="33" s="1"/>
  <c r="A138" i="33" s="1"/>
  <c r="A139" i="33" s="1"/>
  <c r="A140" i="33" s="1"/>
  <c r="A141" i="33" s="1"/>
  <c r="A142" i="33" s="1"/>
  <c r="A143" i="33" s="1"/>
  <c r="A144" i="33" s="1"/>
  <c r="A145" i="33" s="1"/>
  <c r="A146" i="33" s="1"/>
  <c r="A147" i="33" s="1"/>
  <c r="A148" i="33" s="1"/>
  <c r="A149" i="33" s="1"/>
  <c r="A150" i="33" s="1"/>
  <c r="A151" i="33" s="1"/>
  <c r="A152" i="33" s="1"/>
  <c r="AC133" i="33"/>
  <c r="AB133" i="33"/>
  <c r="K25" i="33"/>
  <c r="K26" i="33"/>
  <c r="K27" i="33"/>
  <c r="K28" i="33"/>
  <c r="K29" i="33"/>
  <c r="K30" i="33"/>
  <c r="K31" i="33"/>
  <c r="K32" i="33"/>
  <c r="K33" i="33"/>
  <c r="K34" i="33"/>
  <c r="K35" i="33"/>
  <c r="K36" i="33"/>
  <c r="K37" i="33"/>
  <c r="K38" i="33"/>
  <c r="K39" i="33"/>
  <c r="K40" i="33"/>
  <c r="K41" i="33"/>
  <c r="K42" i="33"/>
  <c r="K43" i="33"/>
  <c r="K44" i="33"/>
  <c r="K45" i="33"/>
  <c r="K48" i="33"/>
  <c r="K49" i="33"/>
  <c r="K50" i="33"/>
  <c r="K51" i="33"/>
  <c r="K52" i="33"/>
  <c r="K53" i="33"/>
  <c r="K54" i="33"/>
  <c r="K55" i="33"/>
  <c r="K57" i="33"/>
  <c r="K58" i="33"/>
  <c r="K59" i="33"/>
  <c r="K60" i="33"/>
  <c r="K61" i="33"/>
  <c r="K62" i="33"/>
  <c r="K63" i="33"/>
  <c r="K64" i="33"/>
  <c r="K65" i="33"/>
  <c r="K66" i="33"/>
  <c r="K67" i="33"/>
  <c r="K68" i="33"/>
  <c r="K69" i="33"/>
  <c r="K70" i="33"/>
  <c r="K71" i="33"/>
  <c r="K72" i="33"/>
  <c r="K73" i="33"/>
  <c r="K74" i="33"/>
  <c r="K75" i="33"/>
  <c r="H115" i="33"/>
  <c r="K115" i="33" s="1"/>
  <c r="H116" i="33"/>
  <c r="K116" i="33" s="1"/>
  <c r="H117" i="33"/>
  <c r="K117" i="33" s="1"/>
  <c r="H118" i="33"/>
  <c r="K118" i="33" s="1"/>
  <c r="H119" i="33"/>
  <c r="K119" i="33" s="1"/>
  <c r="H120" i="33"/>
  <c r="K120" i="33" s="1"/>
  <c r="H121" i="33"/>
  <c r="K121" i="33" s="1"/>
  <c r="H122" i="33"/>
  <c r="K122" i="33" s="1"/>
  <c r="H123" i="33"/>
  <c r="K123" i="33" s="1"/>
  <c r="H124" i="33"/>
  <c r="K124" i="33" s="1"/>
  <c r="H125" i="33"/>
  <c r="K125" i="33" s="1"/>
  <c r="H126" i="33"/>
  <c r="K126" i="33" s="1"/>
  <c r="H127" i="33"/>
  <c r="K127" i="33" s="1"/>
  <c r="H128" i="33"/>
  <c r="K128" i="33" s="1"/>
  <c r="H129" i="33"/>
  <c r="K129" i="33" s="1"/>
  <c r="F115" i="33"/>
  <c r="F116" i="33"/>
  <c r="F117" i="33"/>
  <c r="F118" i="33"/>
  <c r="F119" i="33"/>
  <c r="F120" i="33"/>
  <c r="F121" i="33"/>
  <c r="F122" i="33"/>
  <c r="F123" i="33"/>
  <c r="F124" i="33"/>
  <c r="F125" i="33"/>
  <c r="F126" i="33"/>
  <c r="F127" i="33"/>
  <c r="F128" i="33"/>
  <c r="F129" i="33"/>
  <c r="B114" i="33"/>
  <c r="B115" i="33"/>
  <c r="B116" i="33"/>
  <c r="B117" i="33"/>
  <c r="B118" i="33"/>
  <c r="B119" i="33"/>
  <c r="B120" i="33"/>
  <c r="B121" i="33"/>
  <c r="B122" i="33"/>
  <c r="B123" i="33"/>
  <c r="B124" i="33"/>
  <c r="B125" i="33"/>
  <c r="B126" i="33"/>
  <c r="B127" i="33"/>
  <c r="B128" i="33"/>
  <c r="B129" i="33"/>
  <c r="A116" i="33"/>
  <c r="A117" i="33" s="1"/>
  <c r="A118" i="33" s="1"/>
  <c r="A119" i="33" s="1"/>
  <c r="A120" i="33" s="1"/>
  <c r="A121" i="33" s="1"/>
  <c r="A122" i="33" s="1"/>
  <c r="A123" i="33" s="1"/>
  <c r="A124" i="33" s="1"/>
  <c r="A125" i="33" s="1"/>
  <c r="A126" i="33" s="1"/>
  <c r="A127" i="33" s="1"/>
  <c r="A128" i="33" s="1"/>
  <c r="A129" i="33" s="1"/>
  <c r="AC115" i="33"/>
  <c r="AB115" i="33"/>
  <c r="H101" i="33"/>
  <c r="K101" i="33" s="1"/>
  <c r="H102" i="33"/>
  <c r="K102" i="33" s="1"/>
  <c r="H103" i="33"/>
  <c r="K103" i="33" s="1"/>
  <c r="H104" i="33"/>
  <c r="K104" i="33" s="1"/>
  <c r="H105" i="33"/>
  <c r="K105" i="33" s="1"/>
  <c r="H106" i="33"/>
  <c r="K106" i="33" s="1"/>
  <c r="H107" i="33"/>
  <c r="K107" i="33" s="1"/>
  <c r="H108" i="33"/>
  <c r="K108" i="33" s="1"/>
  <c r="H109" i="33"/>
  <c r="K109" i="33" s="1"/>
  <c r="H110" i="33"/>
  <c r="K110" i="33" s="1"/>
  <c r="H111" i="33"/>
  <c r="K111" i="33" s="1"/>
  <c r="H112" i="33"/>
  <c r="K112" i="33" s="1"/>
  <c r="F101" i="33"/>
  <c r="F102" i="33"/>
  <c r="F103" i="33"/>
  <c r="F104" i="33"/>
  <c r="F105" i="33"/>
  <c r="F106" i="33"/>
  <c r="F107" i="33"/>
  <c r="F108" i="33"/>
  <c r="F109" i="33"/>
  <c r="F110" i="33"/>
  <c r="F111" i="33"/>
  <c r="F112" i="33"/>
  <c r="B100" i="33"/>
  <c r="B101" i="33"/>
  <c r="B102" i="33"/>
  <c r="B103" i="33"/>
  <c r="B104" i="33"/>
  <c r="B105" i="33"/>
  <c r="B106" i="33"/>
  <c r="B107" i="33"/>
  <c r="B108" i="33"/>
  <c r="B109" i="33"/>
  <c r="B110" i="33"/>
  <c r="B111" i="33"/>
  <c r="B112" i="33"/>
  <c r="A102" i="33"/>
  <c r="A103" i="33" s="1"/>
  <c r="A104" i="33" s="1"/>
  <c r="A105" i="33" s="1"/>
  <c r="A106" i="33" s="1"/>
  <c r="A107" i="33" s="1"/>
  <c r="A108" i="33" s="1"/>
  <c r="A109" i="33" s="1"/>
  <c r="A110" i="33" s="1"/>
  <c r="A111" i="33" s="1"/>
  <c r="A112" i="33" s="1"/>
  <c r="AC101" i="33"/>
  <c r="AB101" i="33"/>
  <c r="F78" i="33"/>
  <c r="F79" i="33"/>
  <c r="F80" i="33"/>
  <c r="F81" i="33"/>
  <c r="F82" i="33"/>
  <c r="F83" i="33"/>
  <c r="F84" i="33"/>
  <c r="F85" i="33"/>
  <c r="F86" i="33"/>
  <c r="F87" i="33"/>
  <c r="F88" i="33"/>
  <c r="F89" i="33"/>
  <c r="F90" i="33"/>
  <c r="F91" i="33"/>
  <c r="F92" i="33"/>
  <c r="F93" i="33"/>
  <c r="F94" i="33"/>
  <c r="F95" i="33"/>
  <c r="F96" i="33"/>
  <c r="F97" i="33"/>
  <c r="F98" i="33"/>
  <c r="H78" i="33"/>
  <c r="K78" i="33" s="1"/>
  <c r="H79" i="33"/>
  <c r="K79" i="33" s="1"/>
  <c r="H80" i="33"/>
  <c r="K80" i="33" s="1"/>
  <c r="H81" i="33"/>
  <c r="K81" i="33" s="1"/>
  <c r="H82" i="33"/>
  <c r="K82" i="33" s="1"/>
  <c r="H83" i="33"/>
  <c r="K83" i="33" s="1"/>
  <c r="H84" i="33"/>
  <c r="K84" i="33" s="1"/>
  <c r="H85" i="33"/>
  <c r="K85" i="33" s="1"/>
  <c r="H86" i="33"/>
  <c r="K86" i="33" s="1"/>
  <c r="H87" i="33"/>
  <c r="K87" i="33" s="1"/>
  <c r="H88" i="33"/>
  <c r="K88" i="33" s="1"/>
  <c r="H89" i="33"/>
  <c r="K89" i="33" s="1"/>
  <c r="H90" i="33"/>
  <c r="K90" i="33" s="1"/>
  <c r="H91" i="33"/>
  <c r="K91" i="33" s="1"/>
  <c r="H92" i="33"/>
  <c r="K92" i="33" s="1"/>
  <c r="H93" i="33"/>
  <c r="K93" i="33" s="1"/>
  <c r="H94" i="33"/>
  <c r="K94" i="33" s="1"/>
  <c r="H95" i="33"/>
  <c r="K95" i="33" s="1"/>
  <c r="H96" i="33"/>
  <c r="K96" i="33" s="1"/>
  <c r="H97" i="33"/>
  <c r="K97" i="33" s="1"/>
  <c r="H98" i="33"/>
  <c r="K98" i="33" s="1"/>
  <c r="A80" i="33"/>
  <c r="A81" i="33" s="1"/>
  <c r="A82" i="33" s="1"/>
  <c r="A83" i="33" s="1"/>
  <c r="A84" i="33" s="1"/>
  <c r="A85" i="33" s="1"/>
  <c r="A86" i="33" s="1"/>
  <c r="A87" i="33" s="1"/>
  <c r="A88" i="33" s="1"/>
  <c r="A89" i="33" s="1"/>
  <c r="A90" i="33" s="1"/>
  <c r="A91" i="33" s="1"/>
  <c r="A92" i="33" s="1"/>
  <c r="A93" i="33" s="1"/>
  <c r="A94" i="33" s="1"/>
  <c r="A95" i="33" s="1"/>
  <c r="A96" i="33" s="1"/>
  <c r="A97" i="33" s="1"/>
  <c r="A98" i="33" s="1"/>
  <c r="AC79" i="33"/>
  <c r="AB79" i="33"/>
  <c r="A59" i="33"/>
  <c r="A60" i="33" s="1"/>
  <c r="A61" i="33" s="1"/>
  <c r="A62" i="33" s="1"/>
  <c r="A63" i="33" s="1"/>
  <c r="A64" i="33" s="1"/>
  <c r="A65" i="33" s="1"/>
  <c r="A66" i="33" s="1"/>
  <c r="A67" i="33" s="1"/>
  <c r="A68" i="33" s="1"/>
  <c r="A69" i="33" s="1"/>
  <c r="A70" i="33" s="1"/>
  <c r="A71" i="33" s="1"/>
  <c r="A72" i="33" s="1"/>
  <c r="A73" i="33" s="1"/>
  <c r="A74" i="33" s="1"/>
  <c r="A75" i="33" s="1"/>
  <c r="A49" i="33"/>
  <c r="A50" i="33" s="1"/>
  <c r="A51" i="33" s="1"/>
  <c r="A52" i="33" s="1"/>
  <c r="A53" i="33" s="1"/>
  <c r="A54" i="33" s="1"/>
  <c r="A55" i="33" s="1"/>
  <c r="AC24" i="33"/>
  <c r="AB24" i="33"/>
  <c r="K24" i="33"/>
  <c r="AC12" i="33"/>
  <c r="AB10" i="33"/>
  <c r="D180" i="32"/>
  <c r="D181" i="32"/>
  <c r="D182" i="32"/>
  <c r="F182" i="32" s="1"/>
  <c r="D183" i="32"/>
  <c r="D109" i="32"/>
  <c r="D110" i="32"/>
  <c r="D111" i="32"/>
  <c r="D122" i="32" s="1"/>
  <c r="D134" i="32" s="1"/>
  <c r="D112" i="32"/>
  <c r="D62" i="32"/>
  <c r="D63" i="32"/>
  <c r="F63" i="32" s="1"/>
  <c r="D64" i="32"/>
  <c r="D78" i="32" s="1"/>
  <c r="F78" i="32" s="1"/>
  <c r="D65" i="32"/>
  <c r="D51" i="32"/>
  <c r="D52" i="32"/>
  <c r="F52" i="32" s="1"/>
  <c r="D53" i="32"/>
  <c r="F53" i="32" s="1"/>
  <c r="D54" i="32"/>
  <c r="D32" i="32"/>
  <c r="D40" i="32" s="1"/>
  <c r="F40" i="32" s="1"/>
  <c r="D33" i="32"/>
  <c r="D41" i="32" s="1"/>
  <c r="F41" i="32" s="1"/>
  <c r="D26" i="32"/>
  <c r="F26" i="32" s="1"/>
  <c r="D27" i="32"/>
  <c r="F27" i="32" s="1"/>
  <c r="D478" i="32"/>
  <c r="D479" i="32"/>
  <c r="D480" i="32"/>
  <c r="D504" i="32" s="1"/>
  <c r="D527" i="32" s="1"/>
  <c r="F527" i="32" s="1"/>
  <c r="D481" i="32"/>
  <c r="E465" i="32"/>
  <c r="E471" i="32" s="1"/>
  <c r="E455" i="32"/>
  <c r="E461" i="32" s="1"/>
  <c r="F450" i="32"/>
  <c r="E447" i="32"/>
  <c r="E451" i="32" s="1"/>
  <c r="E437" i="32"/>
  <c r="E443" i="32" s="1"/>
  <c r="E427" i="32"/>
  <c r="E433" i="32" s="1"/>
  <c r="E416" i="32"/>
  <c r="E405" i="32"/>
  <c r="D406" i="32" s="1"/>
  <c r="E406" i="32" s="1"/>
  <c r="E397" i="32"/>
  <c r="E401" i="32" s="1"/>
  <c r="E390" i="32"/>
  <c r="E394" i="32" s="1"/>
  <c r="E383" i="32"/>
  <c r="E387" i="32" s="1"/>
  <c r="E376" i="32"/>
  <c r="E380" i="32" s="1"/>
  <c r="E369" i="32"/>
  <c r="E373" i="32" s="1"/>
  <c r="E362" i="32"/>
  <c r="E366" i="32" s="1"/>
  <c r="D351" i="32"/>
  <c r="E351" i="32" s="1"/>
  <c r="E340" i="32"/>
  <c r="E339" i="32"/>
  <c r="E329" i="32"/>
  <c r="E328" i="32"/>
  <c r="E327" i="32"/>
  <c r="E317" i="32"/>
  <c r="E323" i="32" s="1"/>
  <c r="E307" i="32"/>
  <c r="E306" i="32"/>
  <c r="E305" i="32"/>
  <c r="E295" i="32"/>
  <c r="E294" i="32"/>
  <c r="E284" i="32"/>
  <c r="E283" i="32"/>
  <c r="E273" i="32"/>
  <c r="E272" i="32"/>
  <c r="E259" i="32"/>
  <c r="E246" i="32"/>
  <c r="E233" i="32"/>
  <c r="E223" i="32"/>
  <c r="D235" i="32"/>
  <c r="E220" i="32"/>
  <c r="D210" i="32"/>
  <c r="E210" i="32" s="1"/>
  <c r="E216" i="32" s="1"/>
  <c r="E188" i="32"/>
  <c r="E178" i="32"/>
  <c r="E176" i="32"/>
  <c r="D164" i="32"/>
  <c r="E164" i="32" s="1"/>
  <c r="D163" i="32"/>
  <c r="E163" i="32" s="1"/>
  <c r="D161" i="32"/>
  <c r="E161" i="32" s="1"/>
  <c r="D160" i="32"/>
  <c r="E160" i="32" s="1"/>
  <c r="D140" i="32"/>
  <c r="D158" i="32" s="1"/>
  <c r="E158" i="32" s="1"/>
  <c r="D130" i="32"/>
  <c r="E130" i="32" s="1"/>
  <c r="E118" i="32"/>
  <c r="D117" i="32"/>
  <c r="D141" i="32" s="1"/>
  <c r="E116" i="32"/>
  <c r="C112" i="32"/>
  <c r="C111" i="32"/>
  <c r="C110" i="32"/>
  <c r="C109" i="32"/>
  <c r="C107" i="32"/>
  <c r="E107" i="32" s="1"/>
  <c r="C106" i="32"/>
  <c r="E106" i="32" s="1"/>
  <c r="B100" i="32"/>
  <c r="B99" i="32"/>
  <c r="B98" i="32"/>
  <c r="B97" i="32"/>
  <c r="B95" i="32"/>
  <c r="B94" i="32"/>
  <c r="E85" i="32"/>
  <c r="D84" i="32"/>
  <c r="E84" i="32" s="1"/>
  <c r="D83" i="32"/>
  <c r="D94" i="32" s="1"/>
  <c r="E94" i="32" s="1"/>
  <c r="E74" i="32"/>
  <c r="D73" i="32"/>
  <c r="D129" i="32" s="1"/>
  <c r="E129" i="32" s="1"/>
  <c r="D72" i="32"/>
  <c r="D128" i="32" s="1"/>
  <c r="E128" i="32" s="1"/>
  <c r="D71" i="32"/>
  <c r="D127" i="32" s="1"/>
  <c r="E60" i="32"/>
  <c r="D59" i="32"/>
  <c r="E59" i="32" s="1"/>
  <c r="E49" i="32"/>
  <c r="E48" i="32"/>
  <c r="E47" i="32"/>
  <c r="E38" i="32"/>
  <c r="E42" i="32" s="1"/>
  <c r="C33" i="32"/>
  <c r="C32" i="32"/>
  <c r="F21" i="32"/>
  <c r="F20" i="32"/>
  <c r="F19" i="32"/>
  <c r="F18" i="32"/>
  <c r="E16" i="32"/>
  <c r="E15" i="32"/>
  <c r="E14" i="32"/>
  <c r="F9" i="32"/>
  <c r="F8" i="32"/>
  <c r="F7" i="32"/>
  <c r="D231" i="31" l="1"/>
  <c r="D184" i="31"/>
  <c r="D135" i="31"/>
  <c r="D86" i="31"/>
  <c r="E86" i="31" s="1"/>
  <c r="G86" i="31" s="1"/>
  <c r="D37" i="31"/>
  <c r="O37" i="34"/>
  <c r="T37" i="34"/>
  <c r="W37" i="34"/>
  <c r="Q37" i="34"/>
  <c r="E231" i="31"/>
  <c r="G231" i="31" s="1"/>
  <c r="I90" i="39"/>
  <c r="I91" i="39" s="1"/>
  <c r="D230" i="31"/>
  <c r="D183" i="31"/>
  <c r="D134" i="31"/>
  <c r="D85" i="31"/>
  <c r="E85" i="31" s="1"/>
  <c r="D36" i="31"/>
  <c r="X46" i="24"/>
  <c r="U46" i="24"/>
  <c r="S28" i="35"/>
  <c r="X28" i="35"/>
  <c r="G6" i="40"/>
  <c r="T51" i="34"/>
  <c r="U51" i="34" s="1"/>
  <c r="S51" i="34" s="1"/>
  <c r="Q51" i="34"/>
  <c r="R51" i="34" s="1"/>
  <c r="X45" i="24"/>
  <c r="U45" i="24"/>
  <c r="O52" i="34"/>
  <c r="T52" i="34"/>
  <c r="U52" i="34" s="1"/>
  <c r="S52" i="34" s="1"/>
  <c r="Q52" i="34"/>
  <c r="R52" i="34" s="1"/>
  <c r="P52" i="34" s="1"/>
  <c r="E207" i="31"/>
  <c r="G207" i="31" s="1"/>
  <c r="T47" i="34"/>
  <c r="Q47" i="34"/>
  <c r="W47" i="34"/>
  <c r="E278" i="31"/>
  <c r="G278" i="31" s="1"/>
  <c r="E311" i="31"/>
  <c r="G311" i="31" s="1"/>
  <c r="G49" i="37"/>
  <c r="E54" i="37"/>
  <c r="D218" i="31"/>
  <c r="D170" i="31"/>
  <c r="D122" i="31"/>
  <c r="D72" i="31"/>
  <c r="D20" i="31"/>
  <c r="S53" i="21"/>
  <c r="AA53" i="21"/>
  <c r="AB53" i="21" s="1"/>
  <c r="U53" i="21"/>
  <c r="V53" i="21" s="1"/>
  <c r="X53" i="21"/>
  <c r="Y53" i="21" s="1"/>
  <c r="O45" i="34"/>
  <c r="T45" i="34"/>
  <c r="Q45" i="34"/>
  <c r="W45" i="34"/>
  <c r="O51" i="34"/>
  <c r="S52" i="21"/>
  <c r="AA52" i="21"/>
  <c r="AB52" i="21" s="1"/>
  <c r="X52" i="21"/>
  <c r="Y52" i="21" s="1"/>
  <c r="U52" i="21"/>
  <c r="V52" i="21" s="1"/>
  <c r="O44" i="34"/>
  <c r="T44" i="34"/>
  <c r="U44" i="34" s="1"/>
  <c r="Q44" i="34"/>
  <c r="R44" i="34" s="1"/>
  <c r="O47" i="34"/>
  <c r="E230" i="31"/>
  <c r="D219" i="31"/>
  <c r="E219" i="31" s="1"/>
  <c r="D123" i="31"/>
  <c r="D21" i="31"/>
  <c r="E218" i="31"/>
  <c r="D207" i="31"/>
  <c r="D159" i="31"/>
  <c r="E159" i="31" s="1"/>
  <c r="G159" i="31" s="1"/>
  <c r="D110" i="31"/>
  <c r="D61" i="31"/>
  <c r="S47" i="21"/>
  <c r="AA47" i="21"/>
  <c r="AB47" i="21" s="1"/>
  <c r="U47" i="21"/>
  <c r="V47" i="21" s="1"/>
  <c r="X47" i="21"/>
  <c r="Y47" i="21" s="1"/>
  <c r="T43" i="34"/>
  <c r="Q43" i="34"/>
  <c r="W43" i="34"/>
  <c r="O43" i="34"/>
  <c r="D171" i="31"/>
  <c r="D73" i="31"/>
  <c r="U54" i="21"/>
  <c r="V54" i="21" s="1"/>
  <c r="AA54" i="21"/>
  <c r="AB54" i="21" s="1"/>
  <c r="X54" i="21"/>
  <c r="Y54" i="21" s="1"/>
  <c r="O46" i="34"/>
  <c r="T46" i="34"/>
  <c r="U46" i="34" s="1"/>
  <c r="Q46" i="34"/>
  <c r="R46" i="34" s="1"/>
  <c r="P46" i="34" s="1"/>
  <c r="S45" i="21"/>
  <c r="AA45" i="21"/>
  <c r="AB45" i="21" s="1"/>
  <c r="U45" i="21"/>
  <c r="V45" i="21" s="1"/>
  <c r="X45" i="21"/>
  <c r="Y45" i="21" s="1"/>
  <c r="O42" i="34"/>
  <c r="T42" i="34"/>
  <c r="U42" i="34" s="1"/>
  <c r="Q42" i="34"/>
  <c r="R42" i="34" s="1"/>
  <c r="F245" i="31"/>
  <c r="F246" i="31" s="1"/>
  <c r="S44" i="21"/>
  <c r="AA44" i="21"/>
  <c r="AB44" i="21" s="1"/>
  <c r="U44" i="21"/>
  <c r="V44" i="21" s="1"/>
  <c r="X44" i="21"/>
  <c r="Y44" i="21" s="1"/>
  <c r="O41" i="34"/>
  <c r="T41" i="34"/>
  <c r="Q41" i="34"/>
  <c r="W41" i="34"/>
  <c r="E121" i="37"/>
  <c r="E122" i="37" s="1"/>
  <c r="E123" i="37" s="1"/>
  <c r="M56" i="21" s="1"/>
  <c r="D243" i="31"/>
  <c r="E243" i="31" s="1"/>
  <c r="G243" i="31" s="1"/>
  <c r="D195" i="31"/>
  <c r="D147" i="31"/>
  <c r="D98" i="31"/>
  <c r="E98" i="31" s="1"/>
  <c r="G98" i="31" s="1"/>
  <c r="S54" i="21"/>
  <c r="O40" i="34"/>
  <c r="T40" i="34"/>
  <c r="U40" i="34" s="1"/>
  <c r="Q40" i="34"/>
  <c r="R40" i="34" s="1"/>
  <c r="G61" i="37"/>
  <c r="F67" i="37"/>
  <c r="F68" i="37" s="1"/>
  <c r="K40" i="35"/>
  <c r="E194" i="31"/>
  <c r="G194" i="31" s="1"/>
  <c r="G197" i="31" s="1"/>
  <c r="G63" i="37"/>
  <c r="G67" i="37" s="1"/>
  <c r="E67" i="37"/>
  <c r="D242" i="31"/>
  <c r="E242" i="31" s="1"/>
  <c r="D194" i="31"/>
  <c r="D146" i="31"/>
  <c r="D383" i="31" s="1"/>
  <c r="D97" i="31"/>
  <c r="E97" i="31" s="1"/>
  <c r="X32" i="22"/>
  <c r="U32" i="22"/>
  <c r="T39" i="34"/>
  <c r="W39" i="34"/>
  <c r="Q39" i="34"/>
  <c r="E232" i="31"/>
  <c r="G232" i="31" s="1"/>
  <c r="E195" i="31"/>
  <c r="G195" i="31" s="1"/>
  <c r="D232" i="31"/>
  <c r="D185" i="31"/>
  <c r="D136" i="31"/>
  <c r="D87" i="31"/>
  <c r="E87" i="31" s="1"/>
  <c r="G87" i="31" s="1"/>
  <c r="O38" i="34"/>
  <c r="T38" i="34"/>
  <c r="U38" i="34" s="1"/>
  <c r="Q38" i="34"/>
  <c r="R38" i="34" s="1"/>
  <c r="P38" i="34" s="1"/>
  <c r="S39" i="3"/>
  <c r="X39" i="3"/>
  <c r="Y39" i="3" s="1"/>
  <c r="S40" i="3"/>
  <c r="X40" i="3"/>
  <c r="Y40" i="3" s="1"/>
  <c r="G32" i="37"/>
  <c r="F40" i="37"/>
  <c r="AA51" i="1"/>
  <c r="AB51" i="1" s="1"/>
  <c r="AD51" i="1"/>
  <c r="AE51" i="1" s="1"/>
  <c r="N20" i="34"/>
  <c r="O20" i="34" s="1"/>
  <c r="N16" i="34"/>
  <c r="O16" i="34" s="1"/>
  <c r="N17" i="34"/>
  <c r="O17" i="34" s="1"/>
  <c r="J20" i="34"/>
  <c r="L52" i="34"/>
  <c r="L21" i="34"/>
  <c r="L19" i="34"/>
  <c r="K20" i="34"/>
  <c r="L51" i="34"/>
  <c r="L46" i="34"/>
  <c r="E35" i="40"/>
  <c r="E36" i="40" s="1"/>
  <c r="E23" i="40"/>
  <c r="E24" i="40" s="1"/>
  <c r="I31" i="34" s="1"/>
  <c r="G7" i="40"/>
  <c r="G8" i="40" s="1"/>
  <c r="G9" i="40" s="1"/>
  <c r="F34" i="40"/>
  <c r="G29" i="40"/>
  <c r="F22" i="40"/>
  <c r="E6" i="40"/>
  <c r="G19" i="40"/>
  <c r="G22" i="40" s="1"/>
  <c r="G31" i="40"/>
  <c r="L44" i="34"/>
  <c r="J42" i="34"/>
  <c r="J40" i="34"/>
  <c r="J16" i="34"/>
  <c r="L16" i="34" s="1"/>
  <c r="K17" i="34"/>
  <c r="W14" i="1"/>
  <c r="U14" i="1" s="1"/>
  <c r="I98" i="39"/>
  <c r="I99" i="39" s="1"/>
  <c r="I100" i="39" s="1"/>
  <c r="N36" i="25" s="1"/>
  <c r="I32" i="39"/>
  <c r="I33" i="39" s="1"/>
  <c r="I64" i="39"/>
  <c r="I65" i="39" s="1"/>
  <c r="I48" i="39"/>
  <c r="I49" i="39" s="1"/>
  <c r="I81" i="39"/>
  <c r="I82" i="39" s="1"/>
  <c r="I16" i="39"/>
  <c r="I17" i="39" s="1"/>
  <c r="I18" i="39" s="1"/>
  <c r="N27" i="25" s="1"/>
  <c r="I56" i="39"/>
  <c r="I57" i="39" s="1"/>
  <c r="I40" i="39"/>
  <c r="I41" i="39" s="1"/>
  <c r="I8" i="39"/>
  <c r="I9" i="39" s="1"/>
  <c r="I10" i="39" s="1"/>
  <c r="M27" i="25" s="1"/>
  <c r="I75" i="39"/>
  <c r="M34" i="25" s="1"/>
  <c r="I26" i="39"/>
  <c r="M28" i="25" s="1"/>
  <c r="I92" i="39"/>
  <c r="M36" i="25" s="1"/>
  <c r="I32" i="38"/>
  <c r="I33" i="38" s="1"/>
  <c r="I6" i="38"/>
  <c r="I7" i="38" s="1"/>
  <c r="I14" i="38"/>
  <c r="I24" i="38"/>
  <c r="I25" i="38" s="1"/>
  <c r="F121" i="37"/>
  <c r="G118" i="37"/>
  <c r="G121" i="37" s="1"/>
  <c r="E97" i="37"/>
  <c r="G89" i="37"/>
  <c r="G97" i="37" s="1"/>
  <c r="F97" i="37"/>
  <c r="D76" i="37"/>
  <c r="F76" i="37" s="1"/>
  <c r="G76" i="37" s="1"/>
  <c r="E82" i="37"/>
  <c r="E83" i="37" s="1"/>
  <c r="E84" i="37" s="1"/>
  <c r="M46" i="21" s="1"/>
  <c r="G75" i="37"/>
  <c r="G78" i="37"/>
  <c r="G104" i="37"/>
  <c r="F109" i="37"/>
  <c r="E109" i="37"/>
  <c r="G106" i="37"/>
  <c r="E37" i="37"/>
  <c r="G37" i="37" s="1"/>
  <c r="F33" i="37"/>
  <c r="G33" i="37" s="1"/>
  <c r="G36" i="37"/>
  <c r="G20" i="37"/>
  <c r="G24" i="37" s="1"/>
  <c r="E24" i="37"/>
  <c r="E55" i="37"/>
  <c r="E68" i="37"/>
  <c r="G47" i="37"/>
  <c r="F55" i="37"/>
  <c r="F24" i="37"/>
  <c r="F34" i="36"/>
  <c r="E34" i="36"/>
  <c r="E35" i="36" s="1"/>
  <c r="G31" i="36"/>
  <c r="G29" i="36"/>
  <c r="G34" i="36" s="1"/>
  <c r="E22" i="36"/>
  <c r="E23" i="36" s="1"/>
  <c r="E6" i="36"/>
  <c r="G4" i="36"/>
  <c r="G6" i="36" s="1"/>
  <c r="F22" i="36"/>
  <c r="F23" i="36" s="1"/>
  <c r="G15" i="36"/>
  <c r="G19" i="36"/>
  <c r="J17" i="34"/>
  <c r="F247" i="31"/>
  <c r="L68" i="33" s="1"/>
  <c r="F197" i="31"/>
  <c r="G310" i="31"/>
  <c r="F313" i="31"/>
  <c r="E301" i="31"/>
  <c r="G301" i="31" s="1"/>
  <c r="E312" i="31"/>
  <c r="G312" i="31" s="1"/>
  <c r="E290" i="31"/>
  <c r="G299" i="31"/>
  <c r="F302" i="31"/>
  <c r="E279" i="31"/>
  <c r="F291" i="31"/>
  <c r="F292" i="31" s="1"/>
  <c r="F293" i="31" s="1"/>
  <c r="L176" i="33" s="1"/>
  <c r="G288" i="31"/>
  <c r="G286" i="31"/>
  <c r="F280" i="31"/>
  <c r="F281" i="31" s="1"/>
  <c r="F282" i="31" s="1"/>
  <c r="L175" i="33" s="1"/>
  <c r="G277" i="31"/>
  <c r="G275" i="31"/>
  <c r="F268" i="31"/>
  <c r="F269" i="31" s="1"/>
  <c r="E268" i="31"/>
  <c r="G265" i="31"/>
  <c r="G268" i="31" s="1"/>
  <c r="F233" i="31"/>
  <c r="F234" i="31" s="1"/>
  <c r="F235" i="31" s="1"/>
  <c r="E256" i="31"/>
  <c r="E257" i="31" s="1"/>
  <c r="E258" i="31" s="1"/>
  <c r="M173" i="33" s="1"/>
  <c r="G253" i="31"/>
  <c r="G256" i="31" s="1"/>
  <c r="F256" i="31"/>
  <c r="G230" i="31"/>
  <c r="G229" i="31"/>
  <c r="G218" i="31"/>
  <c r="F221" i="31"/>
  <c r="E185" i="31"/>
  <c r="G185" i="31" s="1"/>
  <c r="E208" i="31"/>
  <c r="G208" i="31" s="1"/>
  <c r="F209" i="31"/>
  <c r="G205" i="31"/>
  <c r="E206" i="31"/>
  <c r="E184" i="31"/>
  <c r="G184" i="31" s="1"/>
  <c r="F186" i="31"/>
  <c r="G182" i="31"/>
  <c r="E171" i="31"/>
  <c r="G171" i="31" s="1"/>
  <c r="E183" i="31"/>
  <c r="E172" i="31"/>
  <c r="G172" i="31" s="1"/>
  <c r="E170" i="31"/>
  <c r="G170" i="31" s="1"/>
  <c r="G169" i="31"/>
  <c r="F173" i="31"/>
  <c r="E160" i="31"/>
  <c r="G160" i="31" s="1"/>
  <c r="E158" i="31"/>
  <c r="G158" i="31" s="1"/>
  <c r="G156" i="31"/>
  <c r="F161" i="31"/>
  <c r="E829" i="32"/>
  <c r="E830" i="32" s="1"/>
  <c r="E831" i="32" s="1"/>
  <c r="E841" i="32"/>
  <c r="E842" i="32" s="1"/>
  <c r="E843" i="32" s="1"/>
  <c r="E817" i="32"/>
  <c r="E818" i="32" s="1"/>
  <c r="E819" i="32" s="1"/>
  <c r="L105" i="33" s="1"/>
  <c r="E806" i="32"/>
  <c r="E807" i="32" s="1"/>
  <c r="L104" i="33" s="1"/>
  <c r="E793" i="32"/>
  <c r="E781" i="32"/>
  <c r="E782" i="32" s="1"/>
  <c r="E783" i="32" s="1"/>
  <c r="D512" i="32"/>
  <c r="E512" i="32" s="1"/>
  <c r="E518" i="32" s="1"/>
  <c r="D500" i="32"/>
  <c r="E500" i="32" s="1"/>
  <c r="E506" i="32" s="1"/>
  <c r="E507" i="32" s="1"/>
  <c r="E508" i="32" s="1"/>
  <c r="L26" i="33" s="1"/>
  <c r="D476" i="32"/>
  <c r="E476" i="32" s="1"/>
  <c r="E482" i="32" s="1"/>
  <c r="E483" i="32" s="1"/>
  <c r="E484" i="32" s="1"/>
  <c r="E926" i="32"/>
  <c r="E927" i="32" s="1"/>
  <c r="E928" i="32" s="1"/>
  <c r="D488" i="32"/>
  <c r="E488" i="32" s="1"/>
  <c r="E494" i="32" s="1"/>
  <c r="E495" i="32" s="1"/>
  <c r="E496" i="32" s="1"/>
  <c r="E530" i="32"/>
  <c r="E531" i="32" s="1"/>
  <c r="L82" i="33" s="1"/>
  <c r="E914" i="32"/>
  <c r="E915" i="32" s="1"/>
  <c r="E890" i="32"/>
  <c r="E891" i="32" s="1"/>
  <c r="E892" i="32" s="1"/>
  <c r="E902" i="32"/>
  <c r="E903" i="32" s="1"/>
  <c r="E904" i="32" s="1"/>
  <c r="L53" i="33" s="1"/>
  <c r="E878" i="32"/>
  <c r="E879" i="32" s="1"/>
  <c r="E880" i="32" s="1"/>
  <c r="E866" i="32"/>
  <c r="E867" i="32" s="1"/>
  <c r="E868" i="32" s="1"/>
  <c r="E854" i="32"/>
  <c r="E855" i="32" s="1"/>
  <c r="E856" i="32" s="1"/>
  <c r="L49" i="33" s="1"/>
  <c r="E769" i="32"/>
  <c r="E770" i="32" s="1"/>
  <c r="E771" i="32" s="1"/>
  <c r="L155" i="33" s="1"/>
  <c r="E757" i="32"/>
  <c r="E758" i="32" s="1"/>
  <c r="E759" i="32" s="1"/>
  <c r="E714" i="32"/>
  <c r="E721" i="32" s="1"/>
  <c r="E722" i="32" s="1"/>
  <c r="E723" i="32" s="1"/>
  <c r="E745" i="32"/>
  <c r="E746" i="32" s="1"/>
  <c r="E747" i="32" s="1"/>
  <c r="E733" i="32"/>
  <c r="E734" i="32" s="1"/>
  <c r="E735" i="32" s="1"/>
  <c r="E702" i="32"/>
  <c r="E709" i="32" s="1"/>
  <c r="E697" i="32"/>
  <c r="E698" i="32" s="1"/>
  <c r="E699" i="32" s="1"/>
  <c r="L40" i="33" s="1"/>
  <c r="E685" i="32"/>
  <c r="E686" i="32" s="1"/>
  <c r="E687" i="32" s="1"/>
  <c r="E589" i="32"/>
  <c r="E590" i="32" s="1"/>
  <c r="E591" i="32" s="1"/>
  <c r="E673" i="32"/>
  <c r="E661" i="32"/>
  <c r="E662" i="32" s="1"/>
  <c r="E663" i="32" s="1"/>
  <c r="E649" i="32"/>
  <c r="E650" i="32" s="1"/>
  <c r="E637" i="32"/>
  <c r="E638" i="32" s="1"/>
  <c r="E639" i="32" s="1"/>
  <c r="L92" i="33" s="1"/>
  <c r="E625" i="32"/>
  <c r="E626" i="32" s="1"/>
  <c r="E601" i="32"/>
  <c r="E602" i="32" s="1"/>
  <c r="E603" i="32" s="1"/>
  <c r="E613" i="32"/>
  <c r="D547" i="32"/>
  <c r="E547" i="32" s="1"/>
  <c r="E553" i="32" s="1"/>
  <c r="E577" i="32"/>
  <c r="E578" i="32" s="1"/>
  <c r="E579" i="32" s="1"/>
  <c r="E565" i="32"/>
  <c r="E566" i="32" s="1"/>
  <c r="D491" i="32"/>
  <c r="D490" i="32"/>
  <c r="D503" i="32"/>
  <c r="D526" i="32" s="1"/>
  <c r="F526" i="32" s="1"/>
  <c r="D502" i="32"/>
  <c r="E541" i="32"/>
  <c r="E542" i="32" s="1"/>
  <c r="E543" i="32" s="1"/>
  <c r="D493" i="32"/>
  <c r="D505" i="32"/>
  <c r="D528" i="32" s="1"/>
  <c r="F528" i="32" s="1"/>
  <c r="D492" i="32"/>
  <c r="F504" i="32"/>
  <c r="F120" i="31"/>
  <c r="E123" i="31"/>
  <c r="G123" i="31" s="1"/>
  <c r="E122" i="31"/>
  <c r="E100" i="31"/>
  <c r="G97" i="31"/>
  <c r="F95" i="31"/>
  <c r="G85" i="31"/>
  <c r="F414" i="31"/>
  <c r="F415" i="31" s="1"/>
  <c r="F83" i="31"/>
  <c r="G408" i="31"/>
  <c r="G414" i="31" s="1"/>
  <c r="D385" i="31"/>
  <c r="E414" i="31"/>
  <c r="E415" i="31" s="1"/>
  <c r="F400" i="31"/>
  <c r="F401" i="31" s="1"/>
  <c r="F402" i="31" s="1"/>
  <c r="D348" i="31"/>
  <c r="D361" i="31" s="1"/>
  <c r="D384" i="31"/>
  <c r="D347" i="31"/>
  <c r="D360" i="31" s="1"/>
  <c r="D371" i="31"/>
  <c r="D359" i="31"/>
  <c r="G394" i="31"/>
  <c r="G400" i="31" s="1"/>
  <c r="G401" i="31" s="1"/>
  <c r="G402" i="31" s="1"/>
  <c r="E400" i="31"/>
  <c r="E401" i="31" s="1"/>
  <c r="E402" i="31" s="1"/>
  <c r="D89" i="32"/>
  <c r="D99" i="32" s="1"/>
  <c r="F99" i="32" s="1"/>
  <c r="F110" i="32"/>
  <c r="F480" i="32"/>
  <c r="F64" i="32"/>
  <c r="F111" i="32"/>
  <c r="D341" i="32"/>
  <c r="D352" i="32" s="1"/>
  <c r="E352" i="32" s="1"/>
  <c r="E358" i="32" s="1"/>
  <c r="E72" i="32"/>
  <c r="E199" i="32"/>
  <c r="E143" i="32"/>
  <c r="F478" i="32"/>
  <c r="E279" i="32"/>
  <c r="E301" i="32"/>
  <c r="E83" i="32"/>
  <c r="E91" i="32" s="1"/>
  <c r="E145" i="32"/>
  <c r="E342" i="32"/>
  <c r="E222" i="32"/>
  <c r="E290" i="32"/>
  <c r="F10" i="32"/>
  <c r="G10" i="32" s="1"/>
  <c r="F32" i="32"/>
  <c r="F28" i="32"/>
  <c r="G28" i="32" s="1"/>
  <c r="D88" i="32"/>
  <c r="D98" i="32" s="1"/>
  <c r="F98" i="32" s="1"/>
  <c r="D121" i="32"/>
  <c r="F33" i="32"/>
  <c r="E55" i="32"/>
  <c r="D77" i="32"/>
  <c r="F77" i="32" s="1"/>
  <c r="D151" i="32"/>
  <c r="D169" i="32" s="1"/>
  <c r="F169" i="32" s="1"/>
  <c r="E22" i="32"/>
  <c r="D95" i="32"/>
  <c r="E95" i="32" s="1"/>
  <c r="E101" i="32" s="1"/>
  <c r="K184" i="33"/>
  <c r="K192" i="33"/>
  <c r="K200" i="33"/>
  <c r="D417" i="32"/>
  <c r="E417" i="32" s="1"/>
  <c r="E423" i="32" s="1"/>
  <c r="E313" i="32"/>
  <c r="E335" i="32"/>
  <c r="F22" i="32"/>
  <c r="F51" i="32"/>
  <c r="F42" i="32"/>
  <c r="G42" i="32" s="1"/>
  <c r="E66" i="32"/>
  <c r="D144" i="32"/>
  <c r="E127" i="32"/>
  <c r="E136" i="32" s="1"/>
  <c r="E113" i="32"/>
  <c r="D159" i="32"/>
  <c r="E141" i="32"/>
  <c r="D227" i="32"/>
  <c r="D152" i="32"/>
  <c r="F134" i="32"/>
  <c r="D277" i="32"/>
  <c r="E71" i="32"/>
  <c r="E142" i="32"/>
  <c r="E146" i="32"/>
  <c r="E117" i="32"/>
  <c r="E124" i="32" s="1"/>
  <c r="D189" i="32"/>
  <c r="E73" i="32"/>
  <c r="F122" i="32"/>
  <c r="E140" i="32"/>
  <c r="D249" i="32"/>
  <c r="E235" i="32"/>
  <c r="D236" i="32"/>
  <c r="E412" i="32"/>
  <c r="F481" i="32"/>
  <c r="D193" i="32"/>
  <c r="D198" i="32"/>
  <c r="E198" i="32" s="1"/>
  <c r="F479" i="32"/>
  <c r="G219" i="31" l="1"/>
  <c r="E221" i="31"/>
  <c r="G242" i="31"/>
  <c r="G245" i="31" s="1"/>
  <c r="E245" i="31"/>
  <c r="I33" i="34"/>
  <c r="K33" i="34" s="1"/>
  <c r="I34" i="34"/>
  <c r="K34" i="34" s="1"/>
  <c r="I35" i="34"/>
  <c r="K35" i="34" s="1"/>
  <c r="K31" i="34"/>
  <c r="I32" i="34"/>
  <c r="K32" i="34" s="1"/>
  <c r="E233" i="31"/>
  <c r="E197" i="31"/>
  <c r="E198" i="31" s="1"/>
  <c r="E199" i="31" s="1"/>
  <c r="M64" i="33" s="1"/>
  <c r="O64" i="33" s="1"/>
  <c r="G40" i="37"/>
  <c r="S38" i="34"/>
  <c r="W38" i="34" s="1"/>
  <c r="X38" i="34" s="1"/>
  <c r="V38" i="34" s="1"/>
  <c r="S46" i="34"/>
  <c r="W46" i="34" s="1"/>
  <c r="X46" i="34" s="1"/>
  <c r="V46" i="34" s="1"/>
  <c r="P40" i="34"/>
  <c r="E40" i="37"/>
  <c r="E41" i="37" s="1"/>
  <c r="E42" i="37" s="1"/>
  <c r="M40" i="21" s="1"/>
  <c r="P42" i="34"/>
  <c r="F36" i="36"/>
  <c r="F35" i="36"/>
  <c r="S40" i="34"/>
  <c r="S42" i="34"/>
  <c r="W52" i="34"/>
  <c r="X52" i="34" s="1"/>
  <c r="V52" i="34" s="1"/>
  <c r="P44" i="34"/>
  <c r="E88" i="31"/>
  <c r="G54" i="37"/>
  <c r="G55" i="37" s="1"/>
  <c r="G56" i="37" s="1"/>
  <c r="S44" i="34"/>
  <c r="G221" i="31"/>
  <c r="P51" i="34"/>
  <c r="W51" i="34" s="1"/>
  <c r="X51" i="34" s="1"/>
  <c r="V51" i="34" s="1"/>
  <c r="S27" i="25"/>
  <c r="S36" i="25"/>
  <c r="N49" i="33"/>
  <c r="N105" i="33"/>
  <c r="N68" i="33"/>
  <c r="N40" i="33"/>
  <c r="L203" i="33"/>
  <c r="L110" i="33"/>
  <c r="N26" i="33"/>
  <c r="N104" i="33"/>
  <c r="L20" i="34"/>
  <c r="G23" i="40"/>
  <c r="G24" i="40" s="1"/>
  <c r="F35" i="40"/>
  <c r="F36" i="40" s="1"/>
  <c r="E7" i="40"/>
  <c r="E8" i="40" s="1"/>
  <c r="E9" i="40" s="1"/>
  <c r="F23" i="40"/>
  <c r="F24" i="40"/>
  <c r="H31" i="34" s="1"/>
  <c r="G34" i="40"/>
  <c r="L42" i="34"/>
  <c r="L40" i="34"/>
  <c r="L17" i="34"/>
  <c r="N155" i="33"/>
  <c r="I8" i="38"/>
  <c r="L40" i="22" s="1"/>
  <c r="G313" i="31"/>
  <c r="G314" i="31" s="1"/>
  <c r="G315" i="31" s="1"/>
  <c r="G302" i="31"/>
  <c r="G303" i="31" s="1"/>
  <c r="G304" i="31" s="1"/>
  <c r="I66" i="39"/>
  <c r="N32" i="25" s="1"/>
  <c r="I50" i="39"/>
  <c r="N30" i="25" s="1"/>
  <c r="I34" i="39"/>
  <c r="N28" i="25" s="1"/>
  <c r="S28" i="25" s="1"/>
  <c r="I58" i="39"/>
  <c r="M32" i="25" s="1"/>
  <c r="I83" i="39"/>
  <c r="N34" i="25" s="1"/>
  <c r="S34" i="25" s="1"/>
  <c r="I42" i="39"/>
  <c r="M30" i="25" s="1"/>
  <c r="S30" i="25" s="1"/>
  <c r="I34" i="38"/>
  <c r="M33" i="22" s="1"/>
  <c r="I26" i="38"/>
  <c r="L33" i="22" s="1"/>
  <c r="R33" i="22" s="1"/>
  <c r="I15" i="38"/>
  <c r="I16" i="38" s="1"/>
  <c r="M40" i="22" s="1"/>
  <c r="L172" i="33"/>
  <c r="L69" i="33"/>
  <c r="F122" i="37"/>
  <c r="F123" i="37" s="1"/>
  <c r="L56" i="21" s="1"/>
  <c r="R56" i="21" s="1"/>
  <c r="G122" i="37"/>
  <c r="G123" i="37" s="1"/>
  <c r="G109" i="37"/>
  <c r="G110" i="37" s="1"/>
  <c r="G111" i="37" s="1"/>
  <c r="M50" i="21"/>
  <c r="M48" i="21"/>
  <c r="M51" i="21"/>
  <c r="M49" i="21"/>
  <c r="F98" i="37"/>
  <c r="F99" i="37" s="1"/>
  <c r="G98" i="37"/>
  <c r="G99" i="37" s="1"/>
  <c r="F82" i="37"/>
  <c r="F83" i="37" s="1"/>
  <c r="F84" i="37" s="1"/>
  <c r="L46" i="21" s="1"/>
  <c r="R46" i="21" s="1"/>
  <c r="E98" i="37"/>
  <c r="E99" i="37" s="1"/>
  <c r="G82" i="37"/>
  <c r="G83" i="37" s="1"/>
  <c r="G84" i="37" s="1"/>
  <c r="F41" i="37"/>
  <c r="E110" i="37"/>
  <c r="E111" i="37" s="1"/>
  <c r="M55" i="21" s="1"/>
  <c r="F110" i="37"/>
  <c r="F111" i="37" s="1"/>
  <c r="L55" i="21" s="1"/>
  <c r="G41" i="37"/>
  <c r="G42" i="37" s="1"/>
  <c r="G25" i="37"/>
  <c r="G26" i="37" s="1"/>
  <c r="G68" i="37"/>
  <c r="G69" i="37" s="1"/>
  <c r="F25" i="37"/>
  <c r="F26" i="37" s="1"/>
  <c r="E69" i="37"/>
  <c r="E56" i="37"/>
  <c r="M41" i="21" s="1"/>
  <c r="F69" i="37"/>
  <c r="F56" i="37"/>
  <c r="L41" i="21" s="1"/>
  <c r="E25" i="37"/>
  <c r="E26" i="37" s="1"/>
  <c r="E36" i="36"/>
  <c r="G35" i="36"/>
  <c r="G36" i="36" s="1"/>
  <c r="G22" i="36"/>
  <c r="G23" i="36" s="1"/>
  <c r="G24" i="36" s="1"/>
  <c r="F24" i="36"/>
  <c r="E24" i="36"/>
  <c r="G7" i="36"/>
  <c r="G8" i="36" s="1"/>
  <c r="G9" i="36" s="1"/>
  <c r="E7" i="36"/>
  <c r="J38" i="34"/>
  <c r="G246" i="31"/>
  <c r="G247" i="31" s="1"/>
  <c r="E246" i="31"/>
  <c r="E247" i="31" s="1"/>
  <c r="M68" i="33" s="1"/>
  <c r="O68" i="33" s="1"/>
  <c r="G290" i="31"/>
  <c r="E291" i="31"/>
  <c r="E292" i="31" s="1"/>
  <c r="E293" i="31" s="1"/>
  <c r="M176" i="33" s="1"/>
  <c r="P176" i="33" s="1"/>
  <c r="G198" i="31"/>
  <c r="G199" i="31" s="1"/>
  <c r="F198" i="31"/>
  <c r="F199" i="31" s="1"/>
  <c r="L64" i="33" s="1"/>
  <c r="N175" i="33"/>
  <c r="L126" i="33"/>
  <c r="L223" i="33"/>
  <c r="N176" i="33"/>
  <c r="L127" i="33"/>
  <c r="L224" i="33"/>
  <c r="O173" i="33"/>
  <c r="M221" i="33"/>
  <c r="O221" i="33" s="1"/>
  <c r="M124" i="33"/>
  <c r="E302" i="31"/>
  <c r="E303" i="31" s="1"/>
  <c r="E304" i="31" s="1"/>
  <c r="F314" i="31"/>
  <c r="F315" i="31" s="1"/>
  <c r="L177" i="33" s="1"/>
  <c r="E313" i="31"/>
  <c r="G279" i="31"/>
  <c r="G280" i="31" s="1"/>
  <c r="E280" i="31"/>
  <c r="E281" i="31" s="1"/>
  <c r="E282" i="31" s="1"/>
  <c r="M175" i="33" s="1"/>
  <c r="P175" i="33" s="1"/>
  <c r="F303" i="31"/>
  <c r="F304" i="31" s="1"/>
  <c r="G291" i="31"/>
  <c r="G292" i="31" s="1"/>
  <c r="G293" i="31" s="1"/>
  <c r="F270" i="31"/>
  <c r="L174" i="33" s="1"/>
  <c r="G269" i="31"/>
  <c r="G270" i="31" s="1"/>
  <c r="E269" i="31"/>
  <c r="E270" i="31" s="1"/>
  <c r="M174" i="33" s="1"/>
  <c r="G257" i="31"/>
  <c r="G258" i="31" s="1"/>
  <c r="F257" i="31"/>
  <c r="F258" i="31" s="1"/>
  <c r="L173" i="33" s="1"/>
  <c r="P173" i="33" s="1"/>
  <c r="G233" i="31"/>
  <c r="G234" i="31" s="1"/>
  <c r="G235" i="31" s="1"/>
  <c r="E234" i="31"/>
  <c r="E235" i="31" s="1"/>
  <c r="G222" i="31"/>
  <c r="G223" i="31" s="1"/>
  <c r="F222" i="31"/>
  <c r="F223" i="31" s="1"/>
  <c r="E222" i="31"/>
  <c r="E223" i="31" s="1"/>
  <c r="E209" i="31"/>
  <c r="G206" i="31"/>
  <c r="G209" i="31" s="1"/>
  <c r="G173" i="31"/>
  <c r="G174" i="31" s="1"/>
  <c r="F210" i="31"/>
  <c r="F211" i="31" s="1"/>
  <c r="E186" i="31"/>
  <c r="G183" i="31"/>
  <c r="G186" i="31" s="1"/>
  <c r="E173" i="31"/>
  <c r="E174" i="31" s="1"/>
  <c r="E175" i="31" s="1"/>
  <c r="F187" i="31"/>
  <c r="F188" i="31" s="1"/>
  <c r="F174" i="31"/>
  <c r="F175" i="31" s="1"/>
  <c r="E161" i="31"/>
  <c r="E162" i="31" s="1"/>
  <c r="E163" i="31" s="1"/>
  <c r="F162" i="31"/>
  <c r="F163" i="31" s="1"/>
  <c r="F416" i="31"/>
  <c r="G161" i="31"/>
  <c r="L106" i="33"/>
  <c r="L157" i="33"/>
  <c r="L50" i="33"/>
  <c r="L159" i="33"/>
  <c r="L108" i="33"/>
  <c r="L102" i="33"/>
  <c r="L156" i="33"/>
  <c r="L107" i="33"/>
  <c r="L158" i="33"/>
  <c r="L109" i="33"/>
  <c r="L160" i="33"/>
  <c r="N82" i="33"/>
  <c r="L136" i="33"/>
  <c r="L55" i="33"/>
  <c r="L161" i="33"/>
  <c r="N92" i="33"/>
  <c r="L146" i="33"/>
  <c r="E794" i="32"/>
  <c r="E795" i="32" s="1"/>
  <c r="L103" i="33" s="1"/>
  <c r="L25" i="33"/>
  <c r="L81" i="33"/>
  <c r="L27" i="33"/>
  <c r="L83" i="33"/>
  <c r="L32" i="33"/>
  <c r="L88" i="33"/>
  <c r="L43" i="33"/>
  <c r="L96" i="33"/>
  <c r="L24" i="33"/>
  <c r="L80" i="33"/>
  <c r="L39" i="33"/>
  <c r="L94" i="33"/>
  <c r="L44" i="33"/>
  <c r="L97" i="33"/>
  <c r="L48" i="33"/>
  <c r="L101" i="33"/>
  <c r="L33" i="33"/>
  <c r="L89" i="33"/>
  <c r="L37" i="33"/>
  <c r="L93" i="33"/>
  <c r="L42" i="33"/>
  <c r="L95" i="33"/>
  <c r="L31" i="33"/>
  <c r="L87" i="33"/>
  <c r="L45" i="33"/>
  <c r="L98" i="33"/>
  <c r="D540" i="32"/>
  <c r="D552" i="32" s="1"/>
  <c r="D517" i="32"/>
  <c r="F517" i="32" s="1"/>
  <c r="D538" i="32"/>
  <c r="D562" i="32" s="1"/>
  <c r="D586" i="32" s="1"/>
  <c r="D515" i="32"/>
  <c r="F515" i="32" s="1"/>
  <c r="D539" i="32"/>
  <c r="D551" i="32" s="1"/>
  <c r="D575" i="32" s="1"/>
  <c r="D516" i="32"/>
  <c r="F516" i="32" s="1"/>
  <c r="D537" i="32"/>
  <c r="D561" i="32" s="1"/>
  <c r="D585" i="32" s="1"/>
  <c r="D514" i="32"/>
  <c r="F514" i="32" s="1"/>
  <c r="E519" i="32"/>
  <c r="E520" i="32" s="1"/>
  <c r="L79" i="33" s="1"/>
  <c r="F502" i="32"/>
  <c r="D525" i="32"/>
  <c r="F525" i="32" s="1"/>
  <c r="F529" i="32" s="1"/>
  <c r="E916" i="32"/>
  <c r="L54" i="33" s="1"/>
  <c r="N53" i="33"/>
  <c r="L52" i="33"/>
  <c r="L51" i="33"/>
  <c r="G22" i="32"/>
  <c r="E710" i="32"/>
  <c r="E711" i="32" s="1"/>
  <c r="L41" i="33" s="1"/>
  <c r="E674" i="32"/>
  <c r="E675" i="32" s="1"/>
  <c r="L38" i="33" s="1"/>
  <c r="E651" i="32"/>
  <c r="L36" i="33" s="1"/>
  <c r="E627" i="32"/>
  <c r="F493" i="32"/>
  <c r="E614" i="32"/>
  <c r="E615" i="32" s="1"/>
  <c r="D549" i="32"/>
  <c r="D573" i="32" s="1"/>
  <c r="E567" i="32"/>
  <c r="F503" i="32"/>
  <c r="F505" i="32"/>
  <c r="E554" i="32"/>
  <c r="E555" i="32" s="1"/>
  <c r="F151" i="32"/>
  <c r="F89" i="32"/>
  <c r="D372" i="31"/>
  <c r="E125" i="31"/>
  <c r="G122" i="31"/>
  <c r="G120" i="31"/>
  <c r="F125" i="31"/>
  <c r="G95" i="31"/>
  <c r="G100" i="31" s="1"/>
  <c r="F100" i="31"/>
  <c r="E416" i="31"/>
  <c r="E101" i="31"/>
  <c r="E102" i="31" s="1"/>
  <c r="G83" i="31"/>
  <c r="G88" i="31" s="1"/>
  <c r="F88" i="31"/>
  <c r="D373" i="31"/>
  <c r="E89" i="31"/>
  <c r="E90" i="31" s="1"/>
  <c r="G415" i="31"/>
  <c r="G416" i="31" s="1"/>
  <c r="E341" i="32"/>
  <c r="E348" i="32" s="1"/>
  <c r="D133" i="32"/>
  <c r="D150" i="32" s="1"/>
  <c r="E80" i="32"/>
  <c r="F88" i="32"/>
  <c r="F482" i="32"/>
  <c r="F34" i="32"/>
  <c r="G34" i="32" s="1"/>
  <c r="D149" i="32"/>
  <c r="F121" i="32"/>
  <c r="F193" i="32"/>
  <c r="D204" i="32"/>
  <c r="F54" i="32"/>
  <c r="F55" i="32" s="1"/>
  <c r="G55" i="32" s="1"/>
  <c r="D162" i="32"/>
  <c r="E144" i="32"/>
  <c r="E154" i="32" s="1"/>
  <c r="D200" i="32"/>
  <c r="E200" i="32" s="1"/>
  <c r="E206" i="32" s="1"/>
  <c r="E189" i="32"/>
  <c r="E195" i="32" s="1"/>
  <c r="D240" i="32"/>
  <c r="F227" i="32"/>
  <c r="D76" i="32"/>
  <c r="F76" i="32" s="1"/>
  <c r="D87" i="32"/>
  <c r="F62" i="32"/>
  <c r="D261" i="32"/>
  <c r="E261" i="32" s="1"/>
  <c r="E249" i="32"/>
  <c r="D177" i="32"/>
  <c r="E177" i="32" s="1"/>
  <c r="E184" i="32" s="1"/>
  <c r="E159" i="32"/>
  <c r="D248" i="32"/>
  <c r="E236" i="32"/>
  <c r="F277" i="32"/>
  <c r="D288" i="32"/>
  <c r="D170" i="32"/>
  <c r="F170" i="32" s="1"/>
  <c r="F152" i="32"/>
  <c r="V176" i="33" l="1"/>
  <c r="W176" i="33" s="1"/>
  <c r="S176" i="33"/>
  <c r="T176" i="33" s="1"/>
  <c r="L42" i="21"/>
  <c r="L43" i="21"/>
  <c r="X56" i="21"/>
  <c r="U56" i="21"/>
  <c r="X33" i="22"/>
  <c r="U33" i="22"/>
  <c r="M42" i="21"/>
  <c r="M43" i="21"/>
  <c r="R40" i="22"/>
  <c r="V175" i="33"/>
  <c r="W175" i="33" s="1"/>
  <c r="S175" i="33"/>
  <c r="T175" i="33" s="1"/>
  <c r="W44" i="34"/>
  <c r="X44" i="34" s="1"/>
  <c r="V44" i="34" s="1"/>
  <c r="F538" i="32"/>
  <c r="Y30" i="25"/>
  <c r="V30" i="25"/>
  <c r="D563" i="32"/>
  <c r="D587" i="32" s="1"/>
  <c r="F587" i="32" s="1"/>
  <c r="Y34" i="25"/>
  <c r="V34" i="25"/>
  <c r="V173" i="33"/>
  <c r="W173" i="33" s="1"/>
  <c r="S173" i="33"/>
  <c r="T173" i="33" s="1"/>
  <c r="H32" i="34"/>
  <c r="H33" i="34"/>
  <c r="J31" i="34"/>
  <c r="L31" i="34" s="1"/>
  <c r="N31" i="34"/>
  <c r="H34" i="34"/>
  <c r="H35" i="34"/>
  <c r="X46" i="21"/>
  <c r="U46" i="21"/>
  <c r="Y28" i="25"/>
  <c r="V28" i="25"/>
  <c r="Y36" i="25"/>
  <c r="V36" i="25"/>
  <c r="Y27" i="25"/>
  <c r="V27" i="25"/>
  <c r="W42" i="34"/>
  <c r="X42" i="34" s="1"/>
  <c r="V42" i="34" s="1"/>
  <c r="R41" i="21"/>
  <c r="W40" i="34"/>
  <c r="X40" i="34" s="1"/>
  <c r="V40" i="34" s="1"/>
  <c r="S32" i="25"/>
  <c r="R55" i="21"/>
  <c r="Q68" i="33"/>
  <c r="I50" i="34"/>
  <c r="K50" i="34" s="1"/>
  <c r="I49" i="34"/>
  <c r="I48" i="34"/>
  <c r="N37" i="33"/>
  <c r="N39" i="33"/>
  <c r="N27" i="33"/>
  <c r="N106" i="33"/>
  <c r="N172" i="33"/>
  <c r="N107" i="33"/>
  <c r="N110" i="33"/>
  <c r="N36" i="33"/>
  <c r="N51" i="33"/>
  <c r="N45" i="33"/>
  <c r="N42" i="33"/>
  <c r="N33" i="33"/>
  <c r="N44" i="33"/>
  <c r="N32" i="33"/>
  <c r="N25" i="33"/>
  <c r="N50" i="33"/>
  <c r="N223" i="33"/>
  <c r="L220" i="33"/>
  <c r="P68" i="33"/>
  <c r="N41" i="33"/>
  <c r="N31" i="33"/>
  <c r="N48" i="33"/>
  <c r="N43" i="33"/>
  <c r="N108" i="33"/>
  <c r="N64" i="33"/>
  <c r="Q64" i="33" s="1"/>
  <c r="P64" i="33"/>
  <c r="N38" i="33"/>
  <c r="N52" i="33"/>
  <c r="N101" i="33"/>
  <c r="L137" i="33"/>
  <c r="L185" i="33" s="1"/>
  <c r="N103" i="33"/>
  <c r="N109" i="33"/>
  <c r="N102" i="33"/>
  <c r="P174" i="33"/>
  <c r="N224" i="33"/>
  <c r="N69" i="33"/>
  <c r="N203" i="33"/>
  <c r="N136" i="33"/>
  <c r="L123" i="33"/>
  <c r="G35" i="40"/>
  <c r="G36" i="40" s="1"/>
  <c r="M29" i="35"/>
  <c r="O29" i="35" s="1"/>
  <c r="M23" i="35"/>
  <c r="O23" i="35" s="1"/>
  <c r="N24" i="33"/>
  <c r="AA24" i="33"/>
  <c r="L29" i="35"/>
  <c r="L23" i="35"/>
  <c r="M172" i="33"/>
  <c r="P172" i="33" s="1"/>
  <c r="M69" i="33"/>
  <c r="O69" i="33" s="1"/>
  <c r="Q69" i="33" s="1"/>
  <c r="L51" i="21"/>
  <c r="R51" i="21" s="1"/>
  <c r="L49" i="21"/>
  <c r="R49" i="21" s="1"/>
  <c r="L48" i="21"/>
  <c r="R48" i="21" s="1"/>
  <c r="L50" i="21"/>
  <c r="R50" i="21" s="1"/>
  <c r="F42" i="37"/>
  <c r="L40" i="21" s="1"/>
  <c r="R40" i="21" s="1"/>
  <c r="X40" i="21" s="1"/>
  <c r="E8" i="36"/>
  <c r="E9" i="36" s="1"/>
  <c r="L38" i="34"/>
  <c r="N159" i="33"/>
  <c r="L207" i="33"/>
  <c r="N126" i="33"/>
  <c r="L72" i="33"/>
  <c r="N161" i="33"/>
  <c r="L209" i="33"/>
  <c r="N160" i="33"/>
  <c r="L208" i="33"/>
  <c r="N156" i="33"/>
  <c r="L204" i="33"/>
  <c r="O124" i="33"/>
  <c r="M70" i="33"/>
  <c r="O70" i="33" s="1"/>
  <c r="N127" i="33"/>
  <c r="L73" i="33"/>
  <c r="N146" i="33"/>
  <c r="L194" i="33"/>
  <c r="N158" i="33"/>
  <c r="L206" i="33"/>
  <c r="N157" i="33"/>
  <c r="L205" i="33"/>
  <c r="L169" i="33"/>
  <c r="N169" i="33" s="1"/>
  <c r="L65" i="33"/>
  <c r="L170" i="33"/>
  <c r="L66" i="33"/>
  <c r="M171" i="33"/>
  <c r="M219" i="33" s="1"/>
  <c r="O219" i="33" s="1"/>
  <c r="M67" i="33"/>
  <c r="O67" i="33" s="1"/>
  <c r="L171" i="33"/>
  <c r="L67" i="33"/>
  <c r="L128" i="33"/>
  <c r="L225" i="33"/>
  <c r="L167" i="33"/>
  <c r="L62" i="33"/>
  <c r="M168" i="33"/>
  <c r="M63" i="33"/>
  <c r="O63" i="33" s="1"/>
  <c r="N173" i="33"/>
  <c r="Q173" i="33" s="1"/>
  <c r="L221" i="33"/>
  <c r="L124" i="33"/>
  <c r="P124" i="33" s="1"/>
  <c r="N174" i="33"/>
  <c r="L125" i="33"/>
  <c r="L222" i="33"/>
  <c r="M178" i="33"/>
  <c r="M167" i="33"/>
  <c r="M62" i="33"/>
  <c r="O62" i="33" s="1"/>
  <c r="O175" i="33"/>
  <c r="Q175" i="33" s="1"/>
  <c r="M223" i="33"/>
  <c r="O223" i="33" s="1"/>
  <c r="M126" i="33"/>
  <c r="P126" i="33" s="1"/>
  <c r="L168" i="33"/>
  <c r="L63" i="33"/>
  <c r="O174" i="33"/>
  <c r="M222" i="33"/>
  <c r="O222" i="33" s="1"/>
  <c r="M125" i="33"/>
  <c r="O176" i="33"/>
  <c r="Q176" i="33" s="1"/>
  <c r="M127" i="33"/>
  <c r="P127" i="33" s="1"/>
  <c r="M224" i="33"/>
  <c r="O224" i="33" s="1"/>
  <c r="N177" i="33"/>
  <c r="L178" i="33"/>
  <c r="E314" i="31"/>
  <c r="E315" i="31" s="1"/>
  <c r="M177" i="33" s="1"/>
  <c r="P177" i="33" s="1"/>
  <c r="G281" i="31"/>
  <c r="G282" i="31" s="1"/>
  <c r="G175" i="31"/>
  <c r="G210" i="31"/>
  <c r="G211" i="31" s="1"/>
  <c r="E210" i="31"/>
  <c r="E211" i="31" s="1"/>
  <c r="G187" i="31"/>
  <c r="G188" i="31" s="1"/>
  <c r="E187" i="31"/>
  <c r="E188" i="31" s="1"/>
  <c r="G162" i="31"/>
  <c r="G163" i="31" s="1"/>
  <c r="G125" i="31"/>
  <c r="G126" i="31" s="1"/>
  <c r="G127" i="31" s="1"/>
  <c r="F537" i="32"/>
  <c r="N87" i="33"/>
  <c r="L141" i="33"/>
  <c r="N93" i="33"/>
  <c r="L147" i="33"/>
  <c r="N94" i="33"/>
  <c r="L148" i="33"/>
  <c r="N96" i="33"/>
  <c r="L150" i="33"/>
  <c r="D550" i="32"/>
  <c r="D574" i="32" s="1"/>
  <c r="N79" i="33"/>
  <c r="L133" i="33"/>
  <c r="N55" i="33"/>
  <c r="L112" i="33"/>
  <c r="N54" i="33"/>
  <c r="L111" i="33"/>
  <c r="N98" i="33"/>
  <c r="L152" i="33"/>
  <c r="N95" i="33"/>
  <c r="L149" i="33"/>
  <c r="N89" i="33"/>
  <c r="L143" i="33"/>
  <c r="N97" i="33"/>
  <c r="L151" i="33"/>
  <c r="N80" i="33"/>
  <c r="L134" i="33"/>
  <c r="N88" i="33"/>
  <c r="L142" i="33"/>
  <c r="N81" i="33"/>
  <c r="L135" i="33"/>
  <c r="D564" i="32"/>
  <c r="D588" i="32" s="1"/>
  <c r="F539" i="32"/>
  <c r="F518" i="32"/>
  <c r="G518" i="32" s="1"/>
  <c r="L84" i="33"/>
  <c r="N83" i="33"/>
  <c r="L29" i="33"/>
  <c r="L85" i="33"/>
  <c r="F540" i="32"/>
  <c r="L34" i="33"/>
  <c r="L90" i="33"/>
  <c r="L35" i="33"/>
  <c r="L91" i="33"/>
  <c r="L30" i="33"/>
  <c r="L86" i="33"/>
  <c r="F530" i="32"/>
  <c r="F531" i="32" s="1"/>
  <c r="M82" i="33" s="1"/>
  <c r="P82" i="33" s="1"/>
  <c r="G529" i="32"/>
  <c r="F561" i="32"/>
  <c r="F562" i="32"/>
  <c r="F506" i="32"/>
  <c r="F507" i="32" s="1"/>
  <c r="F508" i="32" s="1"/>
  <c r="M26" i="33" s="1"/>
  <c r="F585" i="32"/>
  <c r="D609" i="32"/>
  <c r="F586" i="32"/>
  <c r="D610" i="32"/>
  <c r="F575" i="32"/>
  <c r="D599" i="32"/>
  <c r="F573" i="32"/>
  <c r="D597" i="32"/>
  <c r="F551" i="32"/>
  <c r="F552" i="32"/>
  <c r="D576" i="32"/>
  <c r="F549" i="32"/>
  <c r="F541" i="32"/>
  <c r="G482" i="32"/>
  <c r="F483" i="32"/>
  <c r="F484" i="32" s="1"/>
  <c r="F133" i="32"/>
  <c r="E126" i="31"/>
  <c r="E127" i="31" s="1"/>
  <c r="F126" i="31"/>
  <c r="F127" i="31" s="1"/>
  <c r="F101" i="31"/>
  <c r="F102" i="31" s="1"/>
  <c r="G101" i="31"/>
  <c r="G102" i="31" s="1"/>
  <c r="F89" i="31"/>
  <c r="F90" i="31" s="1"/>
  <c r="G89" i="31"/>
  <c r="G90" i="31" s="1"/>
  <c r="F149" i="32"/>
  <c r="D167" i="32"/>
  <c r="E162" i="32"/>
  <c r="E172" i="32" s="1"/>
  <c r="D221" i="32"/>
  <c r="F181" i="32"/>
  <c r="D192" i="32"/>
  <c r="D262" i="32"/>
  <c r="E262" i="32" s="1"/>
  <c r="E248" i="32"/>
  <c r="F240" i="32"/>
  <c r="D253" i="32"/>
  <c r="D214" i="32"/>
  <c r="F214" i="32" s="1"/>
  <c r="F204" i="32"/>
  <c r="D97" i="32"/>
  <c r="F87" i="32"/>
  <c r="D168" i="32"/>
  <c r="F150" i="32"/>
  <c r="F65" i="32"/>
  <c r="F66" i="32" s="1"/>
  <c r="G66" i="32" s="1"/>
  <c r="D90" i="32"/>
  <c r="D79" i="32"/>
  <c r="F79" i="32" s="1"/>
  <c r="F80" i="32" s="1"/>
  <c r="G80" i="32" s="1"/>
  <c r="F288" i="32"/>
  <c r="D299" i="32"/>
  <c r="N23" i="35" l="1"/>
  <c r="P23" i="35" s="1"/>
  <c r="R23" i="35"/>
  <c r="F563" i="32"/>
  <c r="X49" i="21"/>
  <c r="U49" i="21"/>
  <c r="V64" i="33"/>
  <c r="W64" i="33" s="1"/>
  <c r="U64" i="33" s="1"/>
  <c r="Y64" i="33" s="1"/>
  <c r="Z64" i="33" s="1"/>
  <c r="X64" i="33" s="1"/>
  <c r="S64" i="33"/>
  <c r="T64" i="33" s="1"/>
  <c r="R64" i="33" s="1"/>
  <c r="J32" i="34"/>
  <c r="L32" i="34" s="1"/>
  <c r="N32" i="34"/>
  <c r="X40" i="22"/>
  <c r="U40" i="22"/>
  <c r="Q224" i="33"/>
  <c r="X51" i="21"/>
  <c r="U51" i="21"/>
  <c r="R173" i="33"/>
  <c r="N29" i="35"/>
  <c r="P29" i="35" s="1"/>
  <c r="R29" i="35"/>
  <c r="V127" i="33"/>
  <c r="W127" i="33" s="1"/>
  <c r="S127" i="33"/>
  <c r="T127" i="33" s="1"/>
  <c r="R127" i="33" s="1"/>
  <c r="U173" i="33"/>
  <c r="Y173" i="33" s="1"/>
  <c r="Z173" i="33" s="1"/>
  <c r="X173" i="33" s="1"/>
  <c r="V82" i="33"/>
  <c r="W82" i="33" s="1"/>
  <c r="S82" i="33"/>
  <c r="T82" i="33" s="1"/>
  <c r="R82" i="33" s="1"/>
  <c r="V124" i="33"/>
  <c r="W124" i="33" s="1"/>
  <c r="S124" i="33"/>
  <c r="T124" i="33" s="1"/>
  <c r="D611" i="32"/>
  <c r="V68" i="33"/>
  <c r="W68" i="33" s="1"/>
  <c r="U68" i="33" s="1"/>
  <c r="S68" i="33"/>
  <c r="T68" i="33" s="1"/>
  <c r="R68" i="33" s="1"/>
  <c r="Y32" i="25"/>
  <c r="V32" i="25"/>
  <c r="J35" i="34"/>
  <c r="L35" i="34" s="1"/>
  <c r="N35" i="34"/>
  <c r="R43" i="21"/>
  <c r="J34" i="34"/>
  <c r="L34" i="34" s="1"/>
  <c r="N34" i="34"/>
  <c r="R42" i="21"/>
  <c r="F550" i="32"/>
  <c r="V126" i="33"/>
  <c r="W126" i="33" s="1"/>
  <c r="S126" i="33"/>
  <c r="T126" i="33" s="1"/>
  <c r="X41" i="21"/>
  <c r="U41" i="21"/>
  <c r="O31" i="34"/>
  <c r="T31" i="34"/>
  <c r="U31" i="34" s="1"/>
  <c r="Q31" i="34"/>
  <c r="R31" i="34" s="1"/>
  <c r="P31" i="34" s="1"/>
  <c r="V172" i="33"/>
  <c r="W172" i="33" s="1"/>
  <c r="U172" i="33" s="1"/>
  <c r="S172" i="33"/>
  <c r="T172" i="33" s="1"/>
  <c r="V174" i="33"/>
  <c r="W174" i="33" s="1"/>
  <c r="U174" i="33" s="1"/>
  <c r="S174" i="33"/>
  <c r="T174" i="33" s="1"/>
  <c r="X55" i="21"/>
  <c r="U55" i="21"/>
  <c r="V177" i="33"/>
  <c r="W177" i="33" s="1"/>
  <c r="S177" i="33"/>
  <c r="T177" i="33" s="1"/>
  <c r="X50" i="21"/>
  <c r="U50" i="21"/>
  <c r="R175" i="33"/>
  <c r="R176" i="33"/>
  <c r="F519" i="32"/>
  <c r="F520" i="32" s="1"/>
  <c r="M79" i="33" s="1"/>
  <c r="P79" i="33" s="1"/>
  <c r="F564" i="32"/>
  <c r="X48" i="21"/>
  <c r="U48" i="21"/>
  <c r="N33" i="34"/>
  <c r="J33" i="34"/>
  <c r="L33" i="34" s="1"/>
  <c r="U175" i="33"/>
  <c r="U176" i="33"/>
  <c r="Y176" i="33" s="1"/>
  <c r="Z176" i="33" s="1"/>
  <c r="X176" i="33" s="1"/>
  <c r="U40" i="21"/>
  <c r="Q223" i="33"/>
  <c r="N137" i="33"/>
  <c r="O172" i="33"/>
  <c r="Q172" i="33" s="1"/>
  <c r="H50" i="34"/>
  <c r="H49" i="34"/>
  <c r="H48" i="34"/>
  <c r="I57" i="34"/>
  <c r="K57" i="34" s="1"/>
  <c r="I56" i="34"/>
  <c r="K56" i="34" s="1"/>
  <c r="K48" i="34"/>
  <c r="K49" i="34"/>
  <c r="I55" i="34"/>
  <c r="L28" i="33"/>
  <c r="N111" i="33"/>
  <c r="N65" i="33"/>
  <c r="O26" i="33"/>
  <c r="Q26" i="33" s="1"/>
  <c r="P26" i="33"/>
  <c r="N34" i="33"/>
  <c r="N222" i="33"/>
  <c r="Q222" i="33" s="1"/>
  <c r="P222" i="33"/>
  <c r="N62" i="33"/>
  <c r="Q62" i="33" s="1"/>
  <c r="P62" i="33"/>
  <c r="L217" i="33"/>
  <c r="N217" i="33" s="1"/>
  <c r="N73" i="33"/>
  <c r="N204" i="33"/>
  <c r="N207" i="33"/>
  <c r="N112" i="33"/>
  <c r="P178" i="33"/>
  <c r="M220" i="33"/>
  <c r="O220" i="33" s="1"/>
  <c r="P168" i="33"/>
  <c r="P125" i="33"/>
  <c r="P167" i="33"/>
  <c r="N67" i="33"/>
  <c r="Q67" i="33" s="1"/>
  <c r="P67" i="33"/>
  <c r="N66" i="33"/>
  <c r="N220" i="33"/>
  <c r="P224" i="33"/>
  <c r="N30" i="33"/>
  <c r="N63" i="33"/>
  <c r="Q63" i="33" s="1"/>
  <c r="P63" i="33"/>
  <c r="N221" i="33"/>
  <c r="Q221" i="33" s="1"/>
  <c r="P221" i="33"/>
  <c r="N206" i="33"/>
  <c r="N209" i="33"/>
  <c r="N123" i="33"/>
  <c r="P69" i="33"/>
  <c r="N35" i="33"/>
  <c r="M123" i="33"/>
  <c r="O123" i="33" s="1"/>
  <c r="N225" i="33"/>
  <c r="N171" i="33"/>
  <c r="P171" i="33"/>
  <c r="L218" i="33"/>
  <c r="N205" i="33"/>
  <c r="N208" i="33"/>
  <c r="N72" i="33"/>
  <c r="P223" i="33"/>
  <c r="N194" i="33"/>
  <c r="N185" i="33"/>
  <c r="N148" i="33"/>
  <c r="L121" i="33"/>
  <c r="L122" i="33"/>
  <c r="P40" i="35"/>
  <c r="M122" i="33"/>
  <c r="O122" i="33" s="1"/>
  <c r="Q174" i="33"/>
  <c r="N135" i="33"/>
  <c r="L184" i="33"/>
  <c r="N134" i="33"/>
  <c r="L183" i="33"/>
  <c r="N143" i="33"/>
  <c r="L191" i="33"/>
  <c r="N152" i="33"/>
  <c r="L200" i="33"/>
  <c r="O127" i="33"/>
  <c r="Q127" i="33" s="1"/>
  <c r="M73" i="33"/>
  <c r="O73" i="33" s="1"/>
  <c r="N124" i="33"/>
  <c r="Q124" i="33" s="1"/>
  <c r="L70" i="33"/>
  <c r="O171" i="33"/>
  <c r="N150" i="33"/>
  <c r="L198" i="33"/>
  <c r="N147" i="33"/>
  <c r="L195" i="33"/>
  <c r="N128" i="33"/>
  <c r="L74" i="33"/>
  <c r="L120" i="33"/>
  <c r="N141" i="33"/>
  <c r="L189" i="33"/>
  <c r="N142" i="33"/>
  <c r="L190" i="33"/>
  <c r="N151" i="33"/>
  <c r="L199" i="33"/>
  <c r="N149" i="33"/>
  <c r="L197" i="33"/>
  <c r="N133" i="33"/>
  <c r="L182" i="33"/>
  <c r="O125" i="33"/>
  <c r="M71" i="33"/>
  <c r="O71" i="33" s="1"/>
  <c r="O126" i="33"/>
  <c r="Q126" i="33" s="1"/>
  <c r="M72" i="33"/>
  <c r="O72" i="33" s="1"/>
  <c r="N125" i="33"/>
  <c r="L71" i="33"/>
  <c r="M169" i="33"/>
  <c r="O169" i="33" s="1"/>
  <c r="Q169" i="33" s="1"/>
  <c r="M65" i="33"/>
  <c r="O65" i="33" s="1"/>
  <c r="N170" i="33"/>
  <c r="L219" i="33"/>
  <c r="M170" i="33"/>
  <c r="M121" i="33" s="1"/>
  <c r="O121" i="33" s="1"/>
  <c r="M66" i="33"/>
  <c r="O66" i="33" s="1"/>
  <c r="O167" i="33"/>
  <c r="M215" i="33"/>
  <c r="M118" i="33"/>
  <c r="O118" i="33" s="1"/>
  <c r="M226" i="33"/>
  <c r="O226" i="33" s="1"/>
  <c r="M129" i="33"/>
  <c r="O178" i="33"/>
  <c r="O168" i="33"/>
  <c r="M119" i="33"/>
  <c r="O119" i="33" s="1"/>
  <c r="M216" i="33"/>
  <c r="M225" i="33"/>
  <c r="O225" i="33" s="1"/>
  <c r="M128" i="33"/>
  <c r="P128" i="33" s="1"/>
  <c r="L226" i="33"/>
  <c r="L129" i="33"/>
  <c r="N178" i="33"/>
  <c r="N168" i="33"/>
  <c r="L119" i="33"/>
  <c r="L216" i="33"/>
  <c r="O177" i="33"/>
  <c r="Q177" i="33" s="1"/>
  <c r="N167" i="33"/>
  <c r="L215" i="33"/>
  <c r="L118" i="33"/>
  <c r="O82" i="33"/>
  <c r="Q82" i="33" s="1"/>
  <c r="M136" i="33"/>
  <c r="N91" i="33"/>
  <c r="L145" i="33"/>
  <c r="N84" i="33"/>
  <c r="L138" i="33"/>
  <c r="O79" i="33"/>
  <c r="Q79" i="33" s="1"/>
  <c r="M133" i="33"/>
  <c r="P133" i="33" s="1"/>
  <c r="N85" i="33"/>
  <c r="L139" i="33"/>
  <c r="N86" i="33"/>
  <c r="L140" i="33"/>
  <c r="N90" i="33"/>
  <c r="L144" i="33"/>
  <c r="N29" i="33"/>
  <c r="M24" i="33"/>
  <c r="M80" i="33"/>
  <c r="P80" i="33" s="1"/>
  <c r="G506" i="32"/>
  <c r="F565" i="32"/>
  <c r="G565" i="32" s="1"/>
  <c r="F610" i="32"/>
  <c r="D634" i="32"/>
  <c r="F609" i="32"/>
  <c r="D633" i="32"/>
  <c r="F611" i="32"/>
  <c r="D635" i="32"/>
  <c r="F597" i="32"/>
  <c r="D621" i="32"/>
  <c r="F599" i="32"/>
  <c r="D623" i="32"/>
  <c r="F588" i="32"/>
  <c r="F589" i="32" s="1"/>
  <c r="F590" i="32" s="1"/>
  <c r="F591" i="32" s="1"/>
  <c r="D612" i="32"/>
  <c r="F574" i="32"/>
  <c r="D598" i="32"/>
  <c r="F576" i="32"/>
  <c r="D600" i="32"/>
  <c r="F553" i="32"/>
  <c r="G553" i="32" s="1"/>
  <c r="G541" i="32"/>
  <c r="F542" i="32"/>
  <c r="F543" i="32" s="1"/>
  <c r="D276" i="32"/>
  <c r="F167" i="32"/>
  <c r="F97" i="32"/>
  <c r="F253" i="32"/>
  <c r="D266" i="32"/>
  <c r="F266" i="32" s="1"/>
  <c r="D203" i="32"/>
  <c r="F192" i="32"/>
  <c r="F299" i="32"/>
  <c r="D311" i="32"/>
  <c r="D226" i="32"/>
  <c r="F168" i="32"/>
  <c r="F90" i="32"/>
  <c r="F91" i="32" s="1"/>
  <c r="G91" i="32" s="1"/>
  <c r="D100" i="32"/>
  <c r="E221" i="32"/>
  <c r="E229" i="32" s="1"/>
  <c r="D234" i="32"/>
  <c r="O34" i="34" l="1"/>
  <c r="T34" i="34"/>
  <c r="U34" i="34" s="1"/>
  <c r="S34" i="34" s="1"/>
  <c r="Q34" i="34"/>
  <c r="R34" i="34" s="1"/>
  <c r="P34" i="34" s="1"/>
  <c r="V63" i="33"/>
  <c r="W63" i="33" s="1"/>
  <c r="U63" i="33" s="1"/>
  <c r="Y63" i="33" s="1"/>
  <c r="Z63" i="33" s="1"/>
  <c r="X63" i="33" s="1"/>
  <c r="S63" i="33"/>
  <c r="T63" i="33" s="1"/>
  <c r="R63" i="33" s="1"/>
  <c r="V178" i="33"/>
  <c r="W178" i="33" s="1"/>
  <c r="S178" i="33"/>
  <c r="T178" i="33" s="1"/>
  <c r="V79" i="33"/>
  <c r="W79" i="33" s="1"/>
  <c r="U79" i="33" s="1"/>
  <c r="S79" i="33"/>
  <c r="T79" i="33" s="1"/>
  <c r="R79" i="33" s="1"/>
  <c r="R172" i="33"/>
  <c r="Y172" i="33" s="1"/>
  <c r="Z172" i="33" s="1"/>
  <c r="X172" i="33" s="1"/>
  <c r="U82" i="33"/>
  <c r="Y82" i="33" s="1"/>
  <c r="Z82" i="33" s="1"/>
  <c r="X82" i="33" s="1"/>
  <c r="V26" i="33"/>
  <c r="W26" i="33" s="1"/>
  <c r="U26" i="33" s="1"/>
  <c r="S26" i="33"/>
  <c r="T26" i="33" s="1"/>
  <c r="R26" i="33" s="1"/>
  <c r="V133" i="33"/>
  <c r="W133" i="33" s="1"/>
  <c r="S133" i="33"/>
  <c r="T133" i="33" s="1"/>
  <c r="V171" i="33"/>
  <c r="W171" i="33" s="1"/>
  <c r="S171" i="33"/>
  <c r="T171" i="33" s="1"/>
  <c r="X43" i="21"/>
  <c r="U43" i="21"/>
  <c r="O32" i="34"/>
  <c r="T32" i="34"/>
  <c r="U32" i="34" s="1"/>
  <c r="Q32" i="34"/>
  <c r="R32" i="34" s="1"/>
  <c r="P32" i="34" s="1"/>
  <c r="O35" i="34"/>
  <c r="T35" i="34"/>
  <c r="U35" i="34" s="1"/>
  <c r="Q35" i="34"/>
  <c r="R35" i="34" s="1"/>
  <c r="V224" i="33"/>
  <c r="W224" i="33" s="1"/>
  <c r="U224" i="33" s="1"/>
  <c r="Y224" i="33" s="1"/>
  <c r="Z224" i="33" s="1"/>
  <c r="X224" i="33" s="1"/>
  <c r="S224" i="33"/>
  <c r="T224" i="33" s="1"/>
  <c r="R224" i="33" s="1"/>
  <c r="S31" i="34"/>
  <c r="W31" i="34" s="1"/>
  <c r="X31" i="34" s="1"/>
  <c r="V31" i="34" s="1"/>
  <c r="U127" i="33"/>
  <c r="Y127" i="33" s="1"/>
  <c r="Z127" i="33" s="1"/>
  <c r="X127" i="33" s="1"/>
  <c r="X29" i="35"/>
  <c r="Y29" i="35" s="1"/>
  <c r="W29" i="35" s="1"/>
  <c r="U29" i="35"/>
  <c r="V29" i="35" s="1"/>
  <c r="S29" i="35"/>
  <c r="V69" i="33"/>
  <c r="W69" i="33" s="1"/>
  <c r="U69" i="33" s="1"/>
  <c r="S69" i="33"/>
  <c r="T69" i="33" s="1"/>
  <c r="R69" i="33" s="1"/>
  <c r="V67" i="33"/>
  <c r="W67" i="33" s="1"/>
  <c r="U67" i="33" s="1"/>
  <c r="Y67" i="33" s="1"/>
  <c r="Z67" i="33" s="1"/>
  <c r="X67" i="33" s="1"/>
  <c r="S67" i="33"/>
  <c r="T67" i="33" s="1"/>
  <c r="R67" i="33" s="1"/>
  <c r="V62" i="33"/>
  <c r="W62" i="33" s="1"/>
  <c r="U62" i="33" s="1"/>
  <c r="Y62" i="33" s="1"/>
  <c r="Z62" i="33" s="1"/>
  <c r="X62" i="33" s="1"/>
  <c r="S62" i="33"/>
  <c r="T62" i="33" s="1"/>
  <c r="R62" i="33" s="1"/>
  <c r="R177" i="33"/>
  <c r="V80" i="33"/>
  <c r="W80" i="33" s="1"/>
  <c r="S80" i="33"/>
  <c r="T80" i="33" s="1"/>
  <c r="V128" i="33"/>
  <c r="W128" i="33" s="1"/>
  <c r="U128" i="33" s="1"/>
  <c r="S128" i="33"/>
  <c r="T128" i="33" s="1"/>
  <c r="O33" i="34"/>
  <c r="T33" i="34"/>
  <c r="U33" i="34" s="1"/>
  <c r="Q33" i="34"/>
  <c r="R33" i="34" s="1"/>
  <c r="P33" i="34" s="1"/>
  <c r="U177" i="33"/>
  <c r="Y177" i="33" s="1"/>
  <c r="Z177" i="33" s="1"/>
  <c r="X177" i="33" s="1"/>
  <c r="R126" i="33"/>
  <c r="Y68" i="33"/>
  <c r="Z68" i="33" s="1"/>
  <c r="X68" i="33" s="1"/>
  <c r="Y175" i="33"/>
  <c r="Z175" i="33" s="1"/>
  <c r="X175" i="33" s="1"/>
  <c r="V223" i="33"/>
  <c r="W223" i="33" s="1"/>
  <c r="U223" i="33" s="1"/>
  <c r="S223" i="33"/>
  <c r="T223" i="33" s="1"/>
  <c r="R223" i="33" s="1"/>
  <c r="V167" i="33"/>
  <c r="W167" i="33" s="1"/>
  <c r="S167" i="33"/>
  <c r="T167" i="33" s="1"/>
  <c r="V222" i="33"/>
  <c r="W222" i="33" s="1"/>
  <c r="U222" i="33" s="1"/>
  <c r="S222" i="33"/>
  <c r="T222" i="33" s="1"/>
  <c r="R222" i="33" s="1"/>
  <c r="U126" i="33"/>
  <c r="Y126" i="33" s="1"/>
  <c r="Z126" i="33" s="1"/>
  <c r="X126" i="33" s="1"/>
  <c r="V125" i="33"/>
  <c r="W125" i="33" s="1"/>
  <c r="U125" i="33" s="1"/>
  <c r="Y125" i="33" s="1"/>
  <c r="Z125" i="33" s="1"/>
  <c r="X125" i="33" s="1"/>
  <c r="S125" i="33"/>
  <c r="T125" i="33" s="1"/>
  <c r="R125" i="33" s="1"/>
  <c r="R124" i="33"/>
  <c r="X23" i="35"/>
  <c r="Y23" i="35" s="1"/>
  <c r="U23" i="35"/>
  <c r="V23" i="35" s="1"/>
  <c r="S23" i="35"/>
  <c r="S38" i="35" s="1"/>
  <c r="V221" i="33"/>
  <c r="W221" i="33" s="1"/>
  <c r="U221" i="33" s="1"/>
  <c r="Y221" i="33" s="1"/>
  <c r="Z221" i="33" s="1"/>
  <c r="X221" i="33" s="1"/>
  <c r="S221" i="33"/>
  <c r="T221" i="33" s="1"/>
  <c r="R221" i="33" s="1"/>
  <c r="V168" i="33"/>
  <c r="W168" i="33" s="1"/>
  <c r="U168" i="33" s="1"/>
  <c r="S168" i="33"/>
  <c r="T168" i="33" s="1"/>
  <c r="R174" i="33"/>
  <c r="Y174" i="33" s="1"/>
  <c r="Z174" i="33" s="1"/>
  <c r="X174" i="33" s="1"/>
  <c r="X42" i="21"/>
  <c r="U42" i="21"/>
  <c r="U124" i="33"/>
  <c r="Y124" i="33" s="1"/>
  <c r="Z124" i="33" s="1"/>
  <c r="X124" i="33" s="1"/>
  <c r="P220" i="33"/>
  <c r="Q72" i="33"/>
  <c r="P215" i="33"/>
  <c r="K55" i="34"/>
  <c r="L55" i="34" s="1"/>
  <c r="N55" i="34"/>
  <c r="L232" i="33"/>
  <c r="N232" i="33" s="1"/>
  <c r="Q65" i="33"/>
  <c r="P216" i="33"/>
  <c r="Q168" i="33"/>
  <c r="Q125" i="33"/>
  <c r="J48" i="34"/>
  <c r="L48" i="34" s="1"/>
  <c r="N48" i="34"/>
  <c r="H57" i="34"/>
  <c r="H56" i="34"/>
  <c r="J49" i="34"/>
  <c r="L49" i="34" s="1"/>
  <c r="N49" i="34"/>
  <c r="P129" i="33"/>
  <c r="J50" i="34"/>
  <c r="L50" i="34" s="1"/>
  <c r="N50" i="34"/>
  <c r="P225" i="33"/>
  <c r="Q171" i="33"/>
  <c r="Q73" i="33"/>
  <c r="N119" i="33"/>
  <c r="Q119" i="33" s="1"/>
  <c r="P119" i="33"/>
  <c r="N226" i="33"/>
  <c r="Q226" i="33" s="1"/>
  <c r="P226" i="33"/>
  <c r="P170" i="33"/>
  <c r="N121" i="33"/>
  <c r="Q121" i="33" s="1"/>
  <c r="P121" i="33"/>
  <c r="N218" i="33"/>
  <c r="O24" i="33"/>
  <c r="Q24" i="33" s="1"/>
  <c r="P24" i="33"/>
  <c r="N118" i="33"/>
  <c r="Q118" i="33" s="1"/>
  <c r="P118" i="33"/>
  <c r="Q225" i="33"/>
  <c r="N219" i="33"/>
  <c r="Q219" i="33" s="1"/>
  <c r="P219" i="33"/>
  <c r="N71" i="33"/>
  <c r="Q71" i="33" s="1"/>
  <c r="P71" i="33"/>
  <c r="N120" i="33"/>
  <c r="N70" i="33"/>
  <c r="Q70" i="33" s="1"/>
  <c r="P70" i="33"/>
  <c r="P72" i="33"/>
  <c r="Q123" i="33"/>
  <c r="Q220" i="33"/>
  <c r="P169" i="33"/>
  <c r="N28" i="33"/>
  <c r="N122" i="33"/>
  <c r="Q122" i="33" s="1"/>
  <c r="P122" i="33"/>
  <c r="P73" i="33"/>
  <c r="P65" i="33"/>
  <c r="Q66" i="33"/>
  <c r="N74" i="33"/>
  <c r="P123" i="33"/>
  <c r="P66" i="33"/>
  <c r="N182" i="33"/>
  <c r="N189" i="33"/>
  <c r="N191" i="33"/>
  <c r="N198" i="33"/>
  <c r="O136" i="33"/>
  <c r="Q136" i="33" s="1"/>
  <c r="P136" i="33"/>
  <c r="N199" i="33"/>
  <c r="N184" i="33"/>
  <c r="N197" i="33"/>
  <c r="N190" i="33"/>
  <c r="N200" i="33"/>
  <c r="N183" i="33"/>
  <c r="K41" i="35"/>
  <c r="M120" i="33"/>
  <c r="O120" i="33" s="1"/>
  <c r="M217" i="33"/>
  <c r="O217" i="33" s="1"/>
  <c r="Q217" i="33" s="1"/>
  <c r="M218" i="33"/>
  <c r="O218" i="33" s="1"/>
  <c r="Q167" i="33"/>
  <c r="O170" i="33"/>
  <c r="Q170" i="33" s="1"/>
  <c r="N216" i="33"/>
  <c r="L231" i="33"/>
  <c r="N139" i="33"/>
  <c r="L187" i="33"/>
  <c r="N138" i="33"/>
  <c r="L186" i="33"/>
  <c r="O128" i="33"/>
  <c r="Q128" i="33" s="1"/>
  <c r="M74" i="33"/>
  <c r="O74" i="33" s="1"/>
  <c r="N215" i="33"/>
  <c r="L230" i="33"/>
  <c r="L196" i="33"/>
  <c r="N195" i="33"/>
  <c r="N144" i="33"/>
  <c r="L192" i="33"/>
  <c r="O216" i="33"/>
  <c r="M231" i="33"/>
  <c r="O231" i="33" s="1"/>
  <c r="O129" i="33"/>
  <c r="M75" i="33"/>
  <c r="O75" i="33" s="1"/>
  <c r="N140" i="33"/>
  <c r="L188" i="33"/>
  <c r="O133" i="33"/>
  <c r="Q133" i="33" s="1"/>
  <c r="M182" i="33"/>
  <c r="O182" i="33" s="1"/>
  <c r="N145" i="33"/>
  <c r="L193" i="33"/>
  <c r="Q178" i="33"/>
  <c r="N129" i="33"/>
  <c r="L75" i="33"/>
  <c r="O215" i="33"/>
  <c r="M230" i="33"/>
  <c r="O230" i="33" s="1"/>
  <c r="O80" i="33"/>
  <c r="Q80" i="33" s="1"/>
  <c r="M134" i="33"/>
  <c r="P134" i="33" s="1"/>
  <c r="M27" i="33"/>
  <c r="M83" i="33"/>
  <c r="M32" i="33"/>
  <c r="M88" i="33"/>
  <c r="P88" i="33" s="1"/>
  <c r="F566" i="32"/>
  <c r="F567" i="32" s="1"/>
  <c r="F635" i="32"/>
  <c r="D659" i="32"/>
  <c r="F634" i="32"/>
  <c r="D658" i="32"/>
  <c r="F633" i="32"/>
  <c r="D657" i="32"/>
  <c r="F623" i="32"/>
  <c r="D647" i="32"/>
  <c r="F621" i="32"/>
  <c r="D645" i="32"/>
  <c r="G589" i="32"/>
  <c r="F612" i="32"/>
  <c r="F613" i="32" s="1"/>
  <c r="F614" i="32" s="1"/>
  <c r="F615" i="32" s="1"/>
  <c r="D636" i="32"/>
  <c r="F598" i="32"/>
  <c r="D622" i="32"/>
  <c r="F600" i="32"/>
  <c r="D624" i="32"/>
  <c r="F577" i="32"/>
  <c r="G577" i="32" s="1"/>
  <c r="F554" i="32"/>
  <c r="F555" i="32" s="1"/>
  <c r="D287" i="32"/>
  <c r="F276" i="32"/>
  <c r="F100" i="32"/>
  <c r="F101" i="32" s="1"/>
  <c r="G101" i="32" s="1"/>
  <c r="D321" i="32"/>
  <c r="F311" i="32"/>
  <c r="D247" i="32"/>
  <c r="E234" i="32"/>
  <c r="E242" i="32" s="1"/>
  <c r="F226" i="32"/>
  <c r="D239" i="32"/>
  <c r="F203" i="32"/>
  <c r="D213" i="32"/>
  <c r="F213" i="32" s="1"/>
  <c r="D120" i="32"/>
  <c r="F109" i="32"/>
  <c r="V169" i="33" l="1"/>
  <c r="W169" i="33" s="1"/>
  <c r="U169" i="33" s="1"/>
  <c r="S169" i="33"/>
  <c r="T169" i="33" s="1"/>
  <c r="R169" i="33" s="1"/>
  <c r="V118" i="33"/>
  <c r="W118" i="33" s="1"/>
  <c r="U118" i="33" s="1"/>
  <c r="S118" i="33"/>
  <c r="T118" i="33" s="1"/>
  <c r="R118" i="33" s="1"/>
  <c r="S33" i="34"/>
  <c r="W33" i="34" s="1"/>
  <c r="X33" i="34" s="1"/>
  <c r="V33" i="34" s="1"/>
  <c r="Y69" i="33"/>
  <c r="Z69" i="33" s="1"/>
  <c r="X69" i="33" s="1"/>
  <c r="S32" i="34"/>
  <c r="W32" i="34" s="1"/>
  <c r="X32" i="34" s="1"/>
  <c r="V32" i="34" s="1"/>
  <c r="V134" i="33"/>
  <c r="W134" i="33" s="1"/>
  <c r="S134" i="33"/>
  <c r="T134" i="33" s="1"/>
  <c r="V24" i="33"/>
  <c r="W24" i="33" s="1"/>
  <c r="S24" i="33"/>
  <c r="T24" i="33" s="1"/>
  <c r="V225" i="33"/>
  <c r="W225" i="33" s="1"/>
  <c r="U225" i="33" s="1"/>
  <c r="Y225" i="33" s="1"/>
  <c r="Z225" i="33" s="1"/>
  <c r="X225" i="33" s="1"/>
  <c r="S225" i="33"/>
  <c r="T225" i="33" s="1"/>
  <c r="R225" i="33" s="1"/>
  <c r="V216" i="33"/>
  <c r="W216" i="33" s="1"/>
  <c r="S216" i="33"/>
  <c r="T216" i="33" s="1"/>
  <c r="R168" i="33"/>
  <c r="Y222" i="33"/>
  <c r="Z222" i="33" s="1"/>
  <c r="X222" i="33" s="1"/>
  <c r="R128" i="33"/>
  <c r="T29" i="35"/>
  <c r="AA29" i="35" s="1"/>
  <c r="AB29" i="35" s="1"/>
  <c r="Z29" i="35" s="1"/>
  <c r="Y79" i="33"/>
  <c r="Z79" i="33" s="1"/>
  <c r="X79" i="33" s="1"/>
  <c r="V66" i="33"/>
  <c r="W66" i="33" s="1"/>
  <c r="U66" i="33" s="1"/>
  <c r="Y66" i="33" s="1"/>
  <c r="Z66" i="33" s="1"/>
  <c r="X66" i="33" s="1"/>
  <c r="S66" i="33"/>
  <c r="T66" i="33" s="1"/>
  <c r="R66" i="33" s="1"/>
  <c r="V72" i="33"/>
  <c r="W72" i="33" s="1"/>
  <c r="U72" i="33" s="1"/>
  <c r="S72" i="33"/>
  <c r="T72" i="33" s="1"/>
  <c r="R72" i="33" s="1"/>
  <c r="O50" i="34"/>
  <c r="T50" i="34"/>
  <c r="U50" i="34" s="1"/>
  <c r="S50" i="34" s="1"/>
  <c r="W50" i="34" s="1"/>
  <c r="X50" i="34" s="1"/>
  <c r="V50" i="34" s="1"/>
  <c r="Q50" i="34"/>
  <c r="R50" i="34" s="1"/>
  <c r="P50" i="34" s="1"/>
  <c r="Y168" i="33"/>
  <c r="Z168" i="33" s="1"/>
  <c r="X168" i="33" s="1"/>
  <c r="R167" i="33"/>
  <c r="Y128" i="33"/>
  <c r="Z128" i="33" s="1"/>
  <c r="X128" i="33" s="1"/>
  <c r="R178" i="33"/>
  <c r="V123" i="33"/>
  <c r="W123" i="33" s="1"/>
  <c r="U123" i="33" s="1"/>
  <c r="Y123" i="33" s="1"/>
  <c r="Z123" i="33" s="1"/>
  <c r="X123" i="33" s="1"/>
  <c r="S123" i="33"/>
  <c r="T123" i="33" s="1"/>
  <c r="R123" i="33" s="1"/>
  <c r="V70" i="33"/>
  <c r="W70" i="33" s="1"/>
  <c r="U70" i="33" s="1"/>
  <c r="S70" i="33"/>
  <c r="T70" i="33" s="1"/>
  <c r="R70" i="33" s="1"/>
  <c r="U167" i="33"/>
  <c r="Y167" i="33" s="1"/>
  <c r="Z167" i="33" s="1"/>
  <c r="X167" i="33" s="1"/>
  <c r="R80" i="33"/>
  <c r="U178" i="33"/>
  <c r="V129" i="33"/>
  <c r="W129" i="33" s="1"/>
  <c r="S129" i="33"/>
  <c r="T129" i="33" s="1"/>
  <c r="O55" i="34"/>
  <c r="T55" i="34"/>
  <c r="U55" i="34" s="1"/>
  <c r="S55" i="34" s="1"/>
  <c r="Q55" i="34"/>
  <c r="R55" i="34" s="1"/>
  <c r="U80" i="33"/>
  <c r="R171" i="33"/>
  <c r="V121" i="33"/>
  <c r="W121" i="33" s="1"/>
  <c r="U121" i="33" s="1"/>
  <c r="S121" i="33"/>
  <c r="T121" i="33" s="1"/>
  <c r="R121" i="33" s="1"/>
  <c r="O49" i="34"/>
  <c r="T49" i="34"/>
  <c r="U49" i="34" s="1"/>
  <c r="S49" i="34" s="1"/>
  <c r="W49" i="34" s="1"/>
  <c r="X49" i="34" s="1"/>
  <c r="V49" i="34" s="1"/>
  <c r="Q49" i="34"/>
  <c r="R49" i="34" s="1"/>
  <c r="P49" i="34" s="1"/>
  <c r="E23" i="6"/>
  <c r="Y223" i="33"/>
  <c r="Z223" i="33" s="1"/>
  <c r="X223" i="33" s="1"/>
  <c r="U171" i="33"/>
  <c r="Y171" i="33" s="1"/>
  <c r="Z171" i="33" s="1"/>
  <c r="X171" i="33" s="1"/>
  <c r="V170" i="33"/>
  <c r="W170" i="33" s="1"/>
  <c r="U170" i="33" s="1"/>
  <c r="Y170" i="33" s="1"/>
  <c r="Z170" i="33" s="1"/>
  <c r="X170" i="33" s="1"/>
  <c r="S170" i="33"/>
  <c r="T170" i="33" s="1"/>
  <c r="R170" i="33" s="1"/>
  <c r="V215" i="33"/>
  <c r="W215" i="33" s="1"/>
  <c r="U215" i="33" s="1"/>
  <c r="S215" i="33"/>
  <c r="T215" i="33" s="1"/>
  <c r="R215" i="33" s="1"/>
  <c r="V38" i="35"/>
  <c r="V39" i="35" s="1"/>
  <c r="T23" i="35"/>
  <c r="R133" i="33"/>
  <c r="V65" i="33"/>
  <c r="W65" i="33" s="1"/>
  <c r="U65" i="33" s="1"/>
  <c r="S65" i="33"/>
  <c r="T65" i="33" s="1"/>
  <c r="R65" i="33" s="1"/>
  <c r="V71" i="33"/>
  <c r="W71" i="33" s="1"/>
  <c r="U71" i="33" s="1"/>
  <c r="S71" i="33"/>
  <c r="T71" i="33" s="1"/>
  <c r="R71" i="33" s="1"/>
  <c r="V73" i="33"/>
  <c r="W73" i="33" s="1"/>
  <c r="U73" i="33" s="1"/>
  <c r="Y73" i="33" s="1"/>
  <c r="Z73" i="33" s="1"/>
  <c r="X73" i="33" s="1"/>
  <c r="S73" i="33"/>
  <c r="T73" i="33" s="1"/>
  <c r="R73" i="33" s="1"/>
  <c r="V226" i="33"/>
  <c r="W226" i="33" s="1"/>
  <c r="U226" i="33" s="1"/>
  <c r="S226" i="33"/>
  <c r="T226" i="33" s="1"/>
  <c r="R226" i="33" s="1"/>
  <c r="W23" i="35"/>
  <c r="AA23" i="35" s="1"/>
  <c r="AB23" i="35" s="1"/>
  <c r="Y38" i="35"/>
  <c r="P35" i="34"/>
  <c r="U133" i="33"/>
  <c r="Y133" i="33" s="1"/>
  <c r="Z133" i="33" s="1"/>
  <c r="X133" i="33" s="1"/>
  <c r="W34" i="34"/>
  <c r="X34" i="34" s="1"/>
  <c r="V34" i="34" s="1"/>
  <c r="V136" i="33"/>
  <c r="W136" i="33" s="1"/>
  <c r="U136" i="33" s="1"/>
  <c r="S136" i="33"/>
  <c r="T136" i="33" s="1"/>
  <c r="R136" i="33" s="1"/>
  <c r="V122" i="33"/>
  <c r="W122" i="33" s="1"/>
  <c r="U122" i="33" s="1"/>
  <c r="Y122" i="33" s="1"/>
  <c r="Z122" i="33" s="1"/>
  <c r="X122" i="33" s="1"/>
  <c r="S122" i="33"/>
  <c r="T122" i="33" s="1"/>
  <c r="R122" i="33" s="1"/>
  <c r="V219" i="33"/>
  <c r="W219" i="33" s="1"/>
  <c r="U219" i="33" s="1"/>
  <c r="Y219" i="33" s="1"/>
  <c r="Z219" i="33" s="1"/>
  <c r="X219" i="33" s="1"/>
  <c r="S219" i="33"/>
  <c r="T219" i="33" s="1"/>
  <c r="R219" i="33" s="1"/>
  <c r="V220" i="33"/>
  <c r="W220" i="33" s="1"/>
  <c r="U220" i="33" s="1"/>
  <c r="S220" i="33"/>
  <c r="T220" i="33" s="1"/>
  <c r="R220" i="33" s="1"/>
  <c r="S35" i="34"/>
  <c r="V88" i="33"/>
  <c r="W88" i="33" s="1"/>
  <c r="U88" i="33" s="1"/>
  <c r="S88" i="33"/>
  <c r="T88" i="33" s="1"/>
  <c r="R88" i="33" s="1"/>
  <c r="V119" i="33"/>
  <c r="W119" i="33" s="1"/>
  <c r="U119" i="33" s="1"/>
  <c r="S119" i="33"/>
  <c r="T119" i="33" s="1"/>
  <c r="R119" i="33" s="1"/>
  <c r="O48" i="34"/>
  <c r="T48" i="34"/>
  <c r="U48" i="34" s="1"/>
  <c r="Q48" i="34"/>
  <c r="R48" i="34" s="1"/>
  <c r="Y26" i="33"/>
  <c r="Z26" i="33" s="1"/>
  <c r="X26" i="33" s="1"/>
  <c r="Q182" i="33"/>
  <c r="J57" i="34"/>
  <c r="L57" i="34" s="1"/>
  <c r="N57" i="34"/>
  <c r="J56" i="34"/>
  <c r="L56" i="34" s="1"/>
  <c r="N56" i="34"/>
  <c r="M232" i="33"/>
  <c r="O232" i="33" s="1"/>
  <c r="Q232" i="33" s="1"/>
  <c r="P120" i="33"/>
  <c r="P182" i="33"/>
  <c r="Q74" i="33"/>
  <c r="O32" i="33"/>
  <c r="Q32" i="33" s="1"/>
  <c r="P32" i="33"/>
  <c r="N231" i="33"/>
  <c r="Q231" i="33" s="1"/>
  <c r="P231" i="33"/>
  <c r="M137" i="33"/>
  <c r="P137" i="33" s="1"/>
  <c r="P83" i="33"/>
  <c r="O27" i="33"/>
  <c r="Q27" i="33" s="1"/>
  <c r="P27" i="33"/>
  <c r="N75" i="33"/>
  <c r="Q75" i="33" s="1"/>
  <c r="P75" i="33"/>
  <c r="P74" i="33"/>
  <c r="Q218" i="33"/>
  <c r="Q129" i="33"/>
  <c r="N230" i="33"/>
  <c r="Q230" i="33" s="1"/>
  <c r="P230" i="33"/>
  <c r="Q120" i="33"/>
  <c r="P217" i="33"/>
  <c r="P218" i="33"/>
  <c r="N196" i="33"/>
  <c r="N187" i="33"/>
  <c r="N186" i="33"/>
  <c r="N192" i="33"/>
  <c r="N193" i="33"/>
  <c r="N188" i="33"/>
  <c r="Q216" i="33"/>
  <c r="O134" i="33"/>
  <c r="Q134" i="33" s="1"/>
  <c r="M183" i="33"/>
  <c r="Q215" i="33"/>
  <c r="O137" i="33"/>
  <c r="Q137" i="33" s="1"/>
  <c r="M185" i="33"/>
  <c r="O88" i="33"/>
  <c r="Q88" i="33" s="1"/>
  <c r="M142" i="33"/>
  <c r="P142" i="33" s="1"/>
  <c r="M34" i="33"/>
  <c r="M90" i="33"/>
  <c r="P90" i="33" s="1"/>
  <c r="M84" i="33"/>
  <c r="P84" i="33" s="1"/>
  <c r="O83" i="33"/>
  <c r="Q83" i="33" s="1"/>
  <c r="M29" i="33"/>
  <c r="M85" i="33"/>
  <c r="P85" i="33" s="1"/>
  <c r="M30" i="33"/>
  <c r="M86" i="33"/>
  <c r="P86" i="33" s="1"/>
  <c r="F601" i="32"/>
  <c r="G601" i="32" s="1"/>
  <c r="F658" i="32"/>
  <c r="D682" i="32"/>
  <c r="F657" i="32"/>
  <c r="D681" i="32"/>
  <c r="F659" i="32"/>
  <c r="D683" i="32"/>
  <c r="F647" i="32"/>
  <c r="D671" i="32"/>
  <c r="F645" i="32"/>
  <c r="D669" i="32"/>
  <c r="F636" i="32"/>
  <c r="F637" i="32" s="1"/>
  <c r="F638" i="32" s="1"/>
  <c r="F639" i="32" s="1"/>
  <c r="M92" i="33" s="1"/>
  <c r="P92" i="33" s="1"/>
  <c r="D660" i="32"/>
  <c r="F624" i="32"/>
  <c r="D648" i="32"/>
  <c r="G613" i="32"/>
  <c r="F622" i="32"/>
  <c r="D646" i="32"/>
  <c r="F578" i="32"/>
  <c r="F579" i="32" s="1"/>
  <c r="F287" i="32"/>
  <c r="D298" i="32"/>
  <c r="F321" i="32"/>
  <c r="D333" i="32"/>
  <c r="D132" i="32"/>
  <c r="F120" i="32"/>
  <c r="D260" i="32"/>
  <c r="E260" i="32" s="1"/>
  <c r="E268" i="32" s="1"/>
  <c r="E247" i="32"/>
  <c r="E255" i="32" s="1"/>
  <c r="D252" i="32"/>
  <c r="F239" i="32"/>
  <c r="D123" i="32"/>
  <c r="F112" i="32"/>
  <c r="F113" i="32" s="1"/>
  <c r="G113" i="32" s="1"/>
  <c r="V218" i="33" l="1"/>
  <c r="W218" i="33" s="1"/>
  <c r="U218" i="33" s="1"/>
  <c r="S218" i="33"/>
  <c r="T218" i="33" s="1"/>
  <c r="R218" i="33" s="1"/>
  <c r="V83" i="33"/>
  <c r="W83" i="33" s="1"/>
  <c r="U83" i="33" s="1"/>
  <c r="Y83" i="33" s="1"/>
  <c r="Z83" i="33" s="1"/>
  <c r="X83" i="33" s="1"/>
  <c r="S83" i="33"/>
  <c r="T83" i="33" s="1"/>
  <c r="R83" i="33" s="1"/>
  <c r="O57" i="34"/>
  <c r="T57" i="34"/>
  <c r="U57" i="34" s="1"/>
  <c r="Q57" i="34"/>
  <c r="R57" i="34" s="1"/>
  <c r="P57" i="34" s="1"/>
  <c r="V137" i="33"/>
  <c r="W137" i="33" s="1"/>
  <c r="U137" i="33" s="1"/>
  <c r="Y137" i="33" s="1"/>
  <c r="Z137" i="33" s="1"/>
  <c r="X137" i="33" s="1"/>
  <c r="S137" i="33"/>
  <c r="T137" i="33" s="1"/>
  <c r="R137" i="33" s="1"/>
  <c r="Y220" i="33"/>
  <c r="Z220" i="33" s="1"/>
  <c r="X220" i="33" s="1"/>
  <c r="Y215" i="33"/>
  <c r="Z215" i="33" s="1"/>
  <c r="X215" i="33" s="1"/>
  <c r="Y121" i="33"/>
  <c r="Z121" i="33" s="1"/>
  <c r="X121" i="33" s="1"/>
  <c r="Y70" i="33"/>
  <c r="Z70" i="33" s="1"/>
  <c r="X70" i="33" s="1"/>
  <c r="Y72" i="33"/>
  <c r="Z72" i="33" s="1"/>
  <c r="X72" i="33" s="1"/>
  <c r="R24" i="33"/>
  <c r="Z23" i="35"/>
  <c r="AB38" i="35"/>
  <c r="V217" i="33"/>
  <c r="W217" i="33" s="1"/>
  <c r="U217" i="33" s="1"/>
  <c r="S217" i="33"/>
  <c r="T217" i="33" s="1"/>
  <c r="R217" i="33" s="1"/>
  <c r="V92" i="33"/>
  <c r="W92" i="33" s="1"/>
  <c r="S92" i="33"/>
  <c r="T92" i="33" s="1"/>
  <c r="V86" i="33"/>
  <c r="W86" i="33" s="1"/>
  <c r="U86" i="33" s="1"/>
  <c r="S86" i="33"/>
  <c r="T86" i="33" s="1"/>
  <c r="V231" i="33"/>
  <c r="W231" i="33" s="1"/>
  <c r="U231" i="33" s="1"/>
  <c r="Y231" i="33" s="1"/>
  <c r="Z231" i="33" s="1"/>
  <c r="X231" i="33" s="1"/>
  <c r="S231" i="33"/>
  <c r="T231" i="33" s="1"/>
  <c r="R231" i="33" s="1"/>
  <c r="Y226" i="33"/>
  <c r="Z226" i="33" s="1"/>
  <c r="X226" i="33" s="1"/>
  <c r="U24" i="33"/>
  <c r="Y24" i="33" s="1"/>
  <c r="Z24" i="33" s="1"/>
  <c r="V230" i="33"/>
  <c r="W230" i="33" s="1"/>
  <c r="U230" i="33" s="1"/>
  <c r="Y230" i="33" s="1"/>
  <c r="Z230" i="33" s="1"/>
  <c r="X230" i="33" s="1"/>
  <c r="S230" i="33"/>
  <c r="T230" i="33" s="1"/>
  <c r="R230" i="33" s="1"/>
  <c r="Y80" i="33"/>
  <c r="Z80" i="33" s="1"/>
  <c r="X80" i="33" s="1"/>
  <c r="R134" i="33"/>
  <c r="V32" i="33"/>
  <c r="W32" i="33" s="1"/>
  <c r="U32" i="33" s="1"/>
  <c r="S32" i="33"/>
  <c r="T32" i="33" s="1"/>
  <c r="R32" i="33" s="1"/>
  <c r="P48" i="34"/>
  <c r="P55" i="34"/>
  <c r="W55" i="34" s="1"/>
  <c r="X55" i="34" s="1"/>
  <c r="V55" i="34" s="1"/>
  <c r="U134" i="33"/>
  <c r="S48" i="34"/>
  <c r="W48" i="34" s="1"/>
  <c r="X48" i="34" s="1"/>
  <c r="V48" i="34" s="1"/>
  <c r="V85" i="33"/>
  <c r="W85" i="33" s="1"/>
  <c r="S85" i="33"/>
  <c r="T85" i="33" s="1"/>
  <c r="Y71" i="33"/>
  <c r="Z71" i="33" s="1"/>
  <c r="X71" i="33" s="1"/>
  <c r="V84" i="33"/>
  <c r="W84" i="33" s="1"/>
  <c r="U84" i="33" s="1"/>
  <c r="S84" i="33"/>
  <c r="T84" i="33" s="1"/>
  <c r="V74" i="33"/>
  <c r="W74" i="33" s="1"/>
  <c r="U74" i="33" s="1"/>
  <c r="S74" i="33"/>
  <c r="T74" i="33" s="1"/>
  <c r="R74" i="33" s="1"/>
  <c r="V182" i="33"/>
  <c r="W182" i="33" s="1"/>
  <c r="U182" i="33" s="1"/>
  <c r="S182" i="33"/>
  <c r="T182" i="33" s="1"/>
  <c r="R182" i="33" s="1"/>
  <c r="Y136" i="33"/>
  <c r="Z136" i="33" s="1"/>
  <c r="X136" i="33" s="1"/>
  <c r="R129" i="33"/>
  <c r="V90" i="33"/>
  <c r="W90" i="33" s="1"/>
  <c r="S90" i="33"/>
  <c r="T90" i="33" s="1"/>
  <c r="V75" i="33"/>
  <c r="W75" i="33" s="1"/>
  <c r="U75" i="33" s="1"/>
  <c r="Y75" i="33" s="1"/>
  <c r="Z75" i="33" s="1"/>
  <c r="X75" i="33" s="1"/>
  <c r="S75" i="33"/>
  <c r="T75" i="33" s="1"/>
  <c r="R75" i="33" s="1"/>
  <c r="V120" i="33"/>
  <c r="W120" i="33" s="1"/>
  <c r="U120" i="33" s="1"/>
  <c r="Y120" i="33" s="1"/>
  <c r="Z120" i="33" s="1"/>
  <c r="X120" i="33" s="1"/>
  <c r="S120" i="33"/>
  <c r="T120" i="33" s="1"/>
  <c r="R120" i="33" s="1"/>
  <c r="Y119" i="33"/>
  <c r="Z119" i="33" s="1"/>
  <c r="X119" i="33" s="1"/>
  <c r="Y65" i="33"/>
  <c r="Z65" i="33" s="1"/>
  <c r="X65" i="33" s="1"/>
  <c r="U129" i="33"/>
  <c r="Y178" i="33"/>
  <c r="Z178" i="33" s="1"/>
  <c r="X178" i="33" s="1"/>
  <c r="R216" i="33"/>
  <c r="Y118" i="33"/>
  <c r="Z118" i="33" s="1"/>
  <c r="X118" i="33" s="1"/>
  <c r="V142" i="33"/>
  <c r="W142" i="33" s="1"/>
  <c r="S142" i="33"/>
  <c r="T142" i="33" s="1"/>
  <c r="V27" i="33"/>
  <c r="W27" i="33" s="1"/>
  <c r="U27" i="33" s="1"/>
  <c r="Y27" i="33" s="1"/>
  <c r="Z27" i="33" s="1"/>
  <c r="X27" i="33" s="1"/>
  <c r="S27" i="33"/>
  <c r="T27" i="33" s="1"/>
  <c r="R27" i="33" s="1"/>
  <c r="Y88" i="33"/>
  <c r="Z88" i="33" s="1"/>
  <c r="X88" i="33" s="1"/>
  <c r="U216" i="33"/>
  <c r="Y216" i="33" s="1"/>
  <c r="Z216" i="33" s="1"/>
  <c r="X216" i="33" s="1"/>
  <c r="O56" i="34"/>
  <c r="T56" i="34"/>
  <c r="U56" i="34" s="1"/>
  <c r="S56" i="34" s="1"/>
  <c r="W56" i="34" s="1"/>
  <c r="X56" i="34" s="1"/>
  <c r="V56" i="34" s="1"/>
  <c r="Q56" i="34"/>
  <c r="R56" i="34" s="1"/>
  <c r="P56" i="34" s="1"/>
  <c r="W35" i="34"/>
  <c r="X35" i="34" s="1"/>
  <c r="V35" i="34" s="1"/>
  <c r="AB39" i="35"/>
  <c r="J23" i="6"/>
  <c r="I23" i="6" s="1"/>
  <c r="H23" i="6"/>
  <c r="G23" i="6" s="1"/>
  <c r="Y39" i="35"/>
  <c r="AD39" i="35" s="1"/>
  <c r="Y169" i="33"/>
  <c r="Z169" i="33" s="1"/>
  <c r="X169" i="33" s="1"/>
  <c r="P232" i="33"/>
  <c r="O30" i="33"/>
  <c r="Q30" i="33" s="1"/>
  <c r="P30" i="33"/>
  <c r="O29" i="33"/>
  <c r="Q29" i="33" s="1"/>
  <c r="P29" i="33"/>
  <c r="O34" i="33"/>
  <c r="Q34" i="33" s="1"/>
  <c r="P34" i="33"/>
  <c r="O185" i="33"/>
  <c r="Q185" i="33" s="1"/>
  <c r="P185" i="33"/>
  <c r="O183" i="33"/>
  <c r="Q183" i="33" s="1"/>
  <c r="P183" i="33"/>
  <c r="O142" i="33"/>
  <c r="Q142" i="33" s="1"/>
  <c r="M190" i="33"/>
  <c r="O85" i="33"/>
  <c r="Q85" i="33" s="1"/>
  <c r="M139" i="33"/>
  <c r="P139" i="33" s="1"/>
  <c r="O90" i="33"/>
  <c r="Q90" i="33" s="1"/>
  <c r="M144" i="33"/>
  <c r="P144" i="33" s="1"/>
  <c r="O92" i="33"/>
  <c r="Q92" i="33" s="1"/>
  <c r="M146" i="33"/>
  <c r="P146" i="33" s="1"/>
  <c r="O86" i="33"/>
  <c r="Q86" i="33" s="1"/>
  <c r="M140" i="33"/>
  <c r="P140" i="33" s="1"/>
  <c r="O84" i="33"/>
  <c r="Q84" i="33" s="1"/>
  <c r="M138" i="33"/>
  <c r="P138" i="33" s="1"/>
  <c r="M28" i="33"/>
  <c r="F602" i="32"/>
  <c r="F603" i="32" s="1"/>
  <c r="M33" i="33" s="1"/>
  <c r="M31" i="33"/>
  <c r="M87" i="33"/>
  <c r="P87" i="33" s="1"/>
  <c r="G637" i="32"/>
  <c r="F681" i="32"/>
  <c r="D705" i="32"/>
  <c r="F683" i="32"/>
  <c r="D707" i="32"/>
  <c r="F682" i="32"/>
  <c r="D706" i="32"/>
  <c r="F671" i="32"/>
  <c r="D695" i="32"/>
  <c r="F669" i="32"/>
  <c r="D693" i="32"/>
  <c r="F660" i="32"/>
  <c r="F661" i="32" s="1"/>
  <c r="F662" i="32" s="1"/>
  <c r="F663" i="32" s="1"/>
  <c r="D684" i="32"/>
  <c r="F646" i="32"/>
  <c r="D670" i="32"/>
  <c r="F648" i="32"/>
  <c r="D672" i="32"/>
  <c r="F625" i="32"/>
  <c r="F626" i="32" s="1"/>
  <c r="F627" i="32" s="1"/>
  <c r="F298" i="32"/>
  <c r="D310" i="32"/>
  <c r="D265" i="32"/>
  <c r="F252" i="32"/>
  <c r="D148" i="32"/>
  <c r="F132" i="32"/>
  <c r="D410" i="32"/>
  <c r="D346" i="32"/>
  <c r="F346" i="32" s="1"/>
  <c r="F333" i="32"/>
  <c r="D356" i="32"/>
  <c r="F356" i="32" s="1"/>
  <c r="F123" i="32"/>
  <c r="F124" i="32" s="1"/>
  <c r="G124" i="32" s="1"/>
  <c r="D135" i="32"/>
  <c r="Y74" i="33" l="1"/>
  <c r="Z74" i="33" s="1"/>
  <c r="X74" i="33" s="1"/>
  <c r="Y32" i="33"/>
  <c r="Z32" i="33" s="1"/>
  <c r="X32" i="33" s="1"/>
  <c r="R92" i="33"/>
  <c r="V29" i="33"/>
  <c r="W29" i="33" s="1"/>
  <c r="U29" i="33" s="1"/>
  <c r="Y29" i="33" s="1"/>
  <c r="Z29" i="33" s="1"/>
  <c r="X29" i="33" s="1"/>
  <c r="S29" i="33"/>
  <c r="T29" i="33" s="1"/>
  <c r="R29" i="33" s="1"/>
  <c r="V87" i="33"/>
  <c r="W87" i="33" s="1"/>
  <c r="S87" i="33"/>
  <c r="T87" i="33" s="1"/>
  <c r="R87" i="33" s="1"/>
  <c r="V139" i="33"/>
  <c r="W139" i="33" s="1"/>
  <c r="U139" i="33" s="1"/>
  <c r="S139" i="33"/>
  <c r="T139" i="33" s="1"/>
  <c r="R139" i="33" s="1"/>
  <c r="V30" i="33"/>
  <c r="W30" i="33" s="1"/>
  <c r="U30" i="33" s="1"/>
  <c r="Y30" i="33" s="1"/>
  <c r="Z30" i="33" s="1"/>
  <c r="X30" i="33" s="1"/>
  <c r="S30" i="33"/>
  <c r="T30" i="33" s="1"/>
  <c r="R30" i="33" s="1"/>
  <c r="R84" i="33"/>
  <c r="U92" i="33"/>
  <c r="Y92" i="33" s="1"/>
  <c r="Z92" i="33" s="1"/>
  <c r="X92" i="33" s="1"/>
  <c r="V144" i="33"/>
  <c r="W144" i="33" s="1"/>
  <c r="S144" i="33"/>
  <c r="T144" i="33" s="1"/>
  <c r="V232" i="33"/>
  <c r="W232" i="33" s="1"/>
  <c r="U232" i="33" s="1"/>
  <c r="S232" i="33"/>
  <c r="T232" i="33" s="1"/>
  <c r="R232" i="33" s="1"/>
  <c r="Y217" i="33"/>
  <c r="Z217" i="33" s="1"/>
  <c r="X217" i="33" s="1"/>
  <c r="R85" i="33"/>
  <c r="L23" i="6"/>
  <c r="K23" i="6" s="1"/>
  <c r="AD38" i="35"/>
  <c r="AD40" i="35" s="1"/>
  <c r="S57" i="34"/>
  <c r="W57" i="34" s="1"/>
  <c r="X57" i="34" s="1"/>
  <c r="V57" i="34" s="1"/>
  <c r="V138" i="33"/>
  <c r="W138" i="33" s="1"/>
  <c r="S138" i="33"/>
  <c r="T138" i="33" s="1"/>
  <c r="V183" i="33"/>
  <c r="W183" i="33" s="1"/>
  <c r="U183" i="33" s="1"/>
  <c r="Y183" i="33" s="1"/>
  <c r="Z183" i="33" s="1"/>
  <c r="X183" i="33" s="1"/>
  <c r="S183" i="33"/>
  <c r="T183" i="33" s="1"/>
  <c r="R183" i="33" s="1"/>
  <c r="R142" i="33"/>
  <c r="R90" i="33"/>
  <c r="U85" i="33"/>
  <c r="X24" i="33"/>
  <c r="Y84" i="33"/>
  <c r="Z84" i="33" s="1"/>
  <c r="X84" i="33" s="1"/>
  <c r="U142" i="33"/>
  <c r="Y142" i="33" s="1"/>
  <c r="Z142" i="33" s="1"/>
  <c r="X142" i="33" s="1"/>
  <c r="U90" i="33"/>
  <c r="Y90" i="33" s="1"/>
  <c r="Z90" i="33" s="1"/>
  <c r="X90" i="33" s="1"/>
  <c r="V185" i="33"/>
  <c r="W185" i="33" s="1"/>
  <c r="U185" i="33" s="1"/>
  <c r="S185" i="33"/>
  <c r="T185" i="33" s="1"/>
  <c r="R185" i="33" s="1"/>
  <c r="Y134" i="33"/>
  <c r="Z134" i="33" s="1"/>
  <c r="X134" i="33" s="1"/>
  <c r="Y218" i="33"/>
  <c r="Z218" i="33" s="1"/>
  <c r="X218" i="33" s="1"/>
  <c r="V140" i="33"/>
  <c r="W140" i="33" s="1"/>
  <c r="S140" i="33"/>
  <c r="T140" i="33" s="1"/>
  <c r="V146" i="33"/>
  <c r="W146" i="33" s="1"/>
  <c r="S146" i="33"/>
  <c r="T146" i="33" s="1"/>
  <c r="R146" i="33" s="1"/>
  <c r="V34" i="33"/>
  <c r="W34" i="33" s="1"/>
  <c r="U34" i="33" s="1"/>
  <c r="Y34" i="33" s="1"/>
  <c r="Z34" i="33" s="1"/>
  <c r="X34" i="33" s="1"/>
  <c r="S34" i="33"/>
  <c r="T34" i="33" s="1"/>
  <c r="R34" i="33" s="1"/>
  <c r="Y129" i="33"/>
  <c r="Z129" i="33" s="1"/>
  <c r="X129" i="33" s="1"/>
  <c r="Y182" i="33"/>
  <c r="Z182" i="33" s="1"/>
  <c r="X182" i="33" s="1"/>
  <c r="R86" i="33"/>
  <c r="Y86" i="33" s="1"/>
  <c r="Z86" i="33" s="1"/>
  <c r="X86" i="33" s="1"/>
  <c r="O33" i="33"/>
  <c r="Q33" i="33" s="1"/>
  <c r="P33" i="33"/>
  <c r="O28" i="33"/>
  <c r="Q28" i="33" s="1"/>
  <c r="P28" i="33"/>
  <c r="O31" i="33"/>
  <c r="Q31" i="33" s="1"/>
  <c r="P31" i="33"/>
  <c r="O190" i="33"/>
  <c r="Q190" i="33" s="1"/>
  <c r="P190" i="33"/>
  <c r="M89" i="33"/>
  <c r="P89" i="33" s="1"/>
  <c r="O140" i="33"/>
  <c r="Q140" i="33" s="1"/>
  <c r="M188" i="33"/>
  <c r="O144" i="33"/>
  <c r="Q144" i="33" s="1"/>
  <c r="M192" i="33"/>
  <c r="O138" i="33"/>
  <c r="Q138" i="33" s="1"/>
  <c r="M186" i="33"/>
  <c r="O146" i="33"/>
  <c r="Q146" i="33" s="1"/>
  <c r="M194" i="33"/>
  <c r="O139" i="33"/>
  <c r="Q139" i="33" s="1"/>
  <c r="M187" i="33"/>
  <c r="O87" i="33"/>
  <c r="Q87" i="33" s="1"/>
  <c r="M141" i="33"/>
  <c r="P141" i="33" s="1"/>
  <c r="M143" i="33"/>
  <c r="P143" i="33" s="1"/>
  <c r="M37" i="33"/>
  <c r="M93" i="33"/>
  <c r="P93" i="33" s="1"/>
  <c r="M35" i="33"/>
  <c r="M91" i="33"/>
  <c r="P91" i="33" s="1"/>
  <c r="G661" i="32"/>
  <c r="F707" i="32"/>
  <c r="D731" i="32"/>
  <c r="F706" i="32"/>
  <c r="D730" i="32"/>
  <c r="F705" i="32"/>
  <c r="D729" i="32"/>
  <c r="F695" i="32"/>
  <c r="D719" i="32"/>
  <c r="F693" i="32"/>
  <c r="D717" i="32"/>
  <c r="F684" i="32"/>
  <c r="F685" i="32" s="1"/>
  <c r="F686" i="32" s="1"/>
  <c r="F687" i="32" s="1"/>
  <c r="D708" i="32"/>
  <c r="F670" i="32"/>
  <c r="D694" i="32"/>
  <c r="F672" i="32"/>
  <c r="D696" i="32"/>
  <c r="G625" i="32"/>
  <c r="F649" i="32"/>
  <c r="F310" i="32"/>
  <c r="D320" i="32"/>
  <c r="D166" i="32"/>
  <c r="F148" i="32"/>
  <c r="F410" i="32"/>
  <c r="D421" i="32"/>
  <c r="D409" i="32"/>
  <c r="F265" i="32"/>
  <c r="F135" i="32"/>
  <c r="F136" i="32" s="1"/>
  <c r="G136" i="32" s="1"/>
  <c r="D153" i="32"/>
  <c r="V143" i="33" l="1"/>
  <c r="W143" i="33" s="1"/>
  <c r="S143" i="33"/>
  <c r="T143" i="33" s="1"/>
  <c r="V141" i="33"/>
  <c r="W141" i="33" s="1"/>
  <c r="S141" i="33"/>
  <c r="T141" i="33" s="1"/>
  <c r="V89" i="33"/>
  <c r="W89" i="33" s="1"/>
  <c r="S89" i="33"/>
  <c r="T89" i="33" s="1"/>
  <c r="Y139" i="33"/>
  <c r="Z139" i="33" s="1"/>
  <c r="X139" i="33" s="1"/>
  <c r="U87" i="33"/>
  <c r="Y87" i="33" s="1"/>
  <c r="Z87" i="33" s="1"/>
  <c r="X87" i="33" s="1"/>
  <c r="V31" i="33"/>
  <c r="W31" i="33" s="1"/>
  <c r="U31" i="33" s="1"/>
  <c r="Y31" i="33" s="1"/>
  <c r="Z31" i="33" s="1"/>
  <c r="X31" i="33" s="1"/>
  <c r="S31" i="33"/>
  <c r="T31" i="33" s="1"/>
  <c r="R31" i="33" s="1"/>
  <c r="U146" i="33"/>
  <c r="Y146" i="33" s="1"/>
  <c r="Z146" i="33" s="1"/>
  <c r="X146" i="33" s="1"/>
  <c r="Y85" i="33"/>
  <c r="Z85" i="33" s="1"/>
  <c r="X85" i="33" s="1"/>
  <c r="R140" i="33"/>
  <c r="Y232" i="33"/>
  <c r="Z232" i="33" s="1"/>
  <c r="X232" i="33" s="1"/>
  <c r="V28" i="33"/>
  <c r="W28" i="33" s="1"/>
  <c r="U28" i="33" s="1"/>
  <c r="S28" i="33"/>
  <c r="T28" i="33" s="1"/>
  <c r="R28" i="33" s="1"/>
  <c r="U140" i="33"/>
  <c r="Y140" i="33" s="1"/>
  <c r="Z140" i="33" s="1"/>
  <c r="X140" i="33" s="1"/>
  <c r="R144" i="33"/>
  <c r="U144" i="33"/>
  <c r="Y144" i="33" s="1"/>
  <c r="Z144" i="33" s="1"/>
  <c r="X144" i="33" s="1"/>
  <c r="V91" i="33"/>
  <c r="W91" i="33" s="1"/>
  <c r="U91" i="33" s="1"/>
  <c r="S91" i="33"/>
  <c r="T91" i="33" s="1"/>
  <c r="R91" i="33" s="1"/>
  <c r="V33" i="33"/>
  <c r="W33" i="33" s="1"/>
  <c r="U33" i="33" s="1"/>
  <c r="S33" i="33"/>
  <c r="T33" i="33" s="1"/>
  <c r="R33" i="33" s="1"/>
  <c r="R138" i="33"/>
  <c r="V190" i="33"/>
  <c r="W190" i="33" s="1"/>
  <c r="U190" i="33" s="1"/>
  <c r="S190" i="33"/>
  <c r="T190" i="33" s="1"/>
  <c r="R190" i="33" s="1"/>
  <c r="V93" i="33"/>
  <c r="W93" i="33" s="1"/>
  <c r="S93" i="33"/>
  <c r="T93" i="33" s="1"/>
  <c r="Y185" i="33"/>
  <c r="Z185" i="33" s="1"/>
  <c r="X185" i="33" s="1"/>
  <c r="U138" i="33"/>
  <c r="O89" i="33"/>
  <c r="Q89" i="33" s="1"/>
  <c r="O35" i="33"/>
  <c r="Q35" i="33" s="1"/>
  <c r="P35" i="33"/>
  <c r="O37" i="33"/>
  <c r="Q37" i="33" s="1"/>
  <c r="P37" i="33"/>
  <c r="O192" i="33"/>
  <c r="Q192" i="33" s="1"/>
  <c r="P192" i="33"/>
  <c r="O194" i="33"/>
  <c r="Q194" i="33" s="1"/>
  <c r="P194" i="33"/>
  <c r="O187" i="33"/>
  <c r="Q187" i="33" s="1"/>
  <c r="P187" i="33"/>
  <c r="O186" i="33"/>
  <c r="Q186" i="33" s="1"/>
  <c r="P186" i="33"/>
  <c r="O188" i="33"/>
  <c r="Q188" i="33" s="1"/>
  <c r="P188" i="33"/>
  <c r="O141" i="33"/>
  <c r="Q141" i="33" s="1"/>
  <c r="M189" i="33"/>
  <c r="O143" i="33"/>
  <c r="Q143" i="33" s="1"/>
  <c r="M191" i="33"/>
  <c r="O91" i="33"/>
  <c r="Q91" i="33" s="1"/>
  <c r="M145" i="33"/>
  <c r="P145" i="33" s="1"/>
  <c r="O93" i="33"/>
  <c r="Q93" i="33" s="1"/>
  <c r="M147" i="33"/>
  <c r="P147" i="33" s="1"/>
  <c r="M39" i="33"/>
  <c r="M94" i="33"/>
  <c r="P94" i="33" s="1"/>
  <c r="F729" i="32"/>
  <c r="D753" i="32"/>
  <c r="D777" i="32" s="1"/>
  <c r="F731" i="32"/>
  <c r="D755" i="32"/>
  <c r="D779" i="32" s="1"/>
  <c r="F730" i="32"/>
  <c r="D754" i="32"/>
  <c r="D778" i="32" s="1"/>
  <c r="F717" i="32"/>
  <c r="D741" i="32"/>
  <c r="F719" i="32"/>
  <c r="D743" i="32"/>
  <c r="F708" i="32"/>
  <c r="F709" i="32" s="1"/>
  <c r="F710" i="32" s="1"/>
  <c r="F711" i="32" s="1"/>
  <c r="M41" i="33" s="1"/>
  <c r="D732" i="32"/>
  <c r="F694" i="32"/>
  <c r="D718" i="32"/>
  <c r="F696" i="32"/>
  <c r="D720" i="32"/>
  <c r="G685" i="32"/>
  <c r="F673" i="32"/>
  <c r="F650" i="32"/>
  <c r="F651" i="32" s="1"/>
  <c r="M36" i="33" s="1"/>
  <c r="G649" i="32"/>
  <c r="F320" i="32"/>
  <c r="D332" i="32"/>
  <c r="G137" i="32"/>
  <c r="D420" i="32"/>
  <c r="F420" i="32" s="1"/>
  <c r="F409" i="32"/>
  <c r="D171" i="32"/>
  <c r="F153" i="32"/>
  <c r="F154" i="32" s="1"/>
  <c r="G154" i="32" s="1"/>
  <c r="F421" i="32"/>
  <c r="D431" i="32"/>
  <c r="D225" i="32"/>
  <c r="F166" i="32"/>
  <c r="V37" i="33" l="1"/>
  <c r="W37" i="33" s="1"/>
  <c r="U37" i="33" s="1"/>
  <c r="S37" i="33"/>
  <c r="T37" i="33" s="1"/>
  <c r="R37" i="33" s="1"/>
  <c r="Y33" i="33"/>
  <c r="Z33" i="33" s="1"/>
  <c r="X33" i="33" s="1"/>
  <c r="Y91" i="33"/>
  <c r="Z91" i="33" s="1"/>
  <c r="X91" i="33" s="1"/>
  <c r="V94" i="33"/>
  <c r="W94" i="33" s="1"/>
  <c r="S94" i="33"/>
  <c r="T94" i="33" s="1"/>
  <c r="V186" i="33"/>
  <c r="W186" i="33" s="1"/>
  <c r="U186" i="33" s="1"/>
  <c r="Y186" i="33" s="1"/>
  <c r="Z186" i="33" s="1"/>
  <c r="X186" i="33" s="1"/>
  <c r="S186" i="33"/>
  <c r="T186" i="33" s="1"/>
  <c r="R186" i="33" s="1"/>
  <c r="Y138" i="33"/>
  <c r="Z138" i="33" s="1"/>
  <c r="X138" i="33" s="1"/>
  <c r="R89" i="33"/>
  <c r="V147" i="33"/>
  <c r="W147" i="33" s="1"/>
  <c r="U147" i="33" s="1"/>
  <c r="S147" i="33"/>
  <c r="T147" i="33" s="1"/>
  <c r="R147" i="33" s="1"/>
  <c r="V187" i="33"/>
  <c r="W187" i="33" s="1"/>
  <c r="U187" i="33" s="1"/>
  <c r="Y187" i="33" s="1"/>
  <c r="Z187" i="33" s="1"/>
  <c r="X187" i="33" s="1"/>
  <c r="S187" i="33"/>
  <c r="T187" i="33" s="1"/>
  <c r="R187" i="33" s="1"/>
  <c r="U89" i="33"/>
  <c r="V188" i="33"/>
  <c r="W188" i="33" s="1"/>
  <c r="U188" i="33" s="1"/>
  <c r="Y188" i="33" s="1"/>
  <c r="Z188" i="33" s="1"/>
  <c r="X188" i="33" s="1"/>
  <c r="S188" i="33"/>
  <c r="T188" i="33" s="1"/>
  <c r="R188" i="33" s="1"/>
  <c r="R93" i="33"/>
  <c r="R141" i="33"/>
  <c r="V145" i="33"/>
  <c r="W145" i="33" s="1"/>
  <c r="S145" i="33"/>
  <c r="T145" i="33" s="1"/>
  <c r="R145" i="33" s="1"/>
  <c r="V194" i="33"/>
  <c r="W194" i="33" s="1"/>
  <c r="U194" i="33" s="1"/>
  <c r="S194" i="33"/>
  <c r="T194" i="33" s="1"/>
  <c r="R194" i="33" s="1"/>
  <c r="U93" i="33"/>
  <c r="Y93" i="33" s="1"/>
  <c r="Z93" i="33" s="1"/>
  <c r="X93" i="33" s="1"/>
  <c r="Y28" i="33"/>
  <c r="Z28" i="33" s="1"/>
  <c r="X28" i="33" s="1"/>
  <c r="U141" i="33"/>
  <c r="V35" i="33"/>
  <c r="W35" i="33" s="1"/>
  <c r="U35" i="33" s="1"/>
  <c r="S35" i="33"/>
  <c r="T35" i="33" s="1"/>
  <c r="R35" i="33" s="1"/>
  <c r="R143" i="33"/>
  <c r="V192" i="33"/>
  <c r="W192" i="33" s="1"/>
  <c r="U192" i="33" s="1"/>
  <c r="S192" i="33"/>
  <c r="T192" i="33" s="1"/>
  <c r="R192" i="33" s="1"/>
  <c r="Y190" i="33"/>
  <c r="Z190" i="33" s="1"/>
  <c r="X190" i="33" s="1"/>
  <c r="U143" i="33"/>
  <c r="Y143" i="33" s="1"/>
  <c r="Z143" i="33" s="1"/>
  <c r="X143" i="33" s="1"/>
  <c r="O36" i="33"/>
  <c r="Q36" i="33" s="1"/>
  <c r="P36" i="33"/>
  <c r="O39" i="33"/>
  <c r="Q39" i="33" s="1"/>
  <c r="P39" i="33"/>
  <c r="O41" i="33"/>
  <c r="Q41" i="33" s="1"/>
  <c r="P41" i="33"/>
  <c r="O191" i="33"/>
  <c r="Q191" i="33" s="1"/>
  <c r="P191" i="33"/>
  <c r="O189" i="33"/>
  <c r="Q189" i="33" s="1"/>
  <c r="P189" i="33"/>
  <c r="O147" i="33"/>
  <c r="Q147" i="33" s="1"/>
  <c r="M195" i="33"/>
  <c r="P195" i="33" s="1"/>
  <c r="O145" i="33"/>
  <c r="Q145" i="33" s="1"/>
  <c r="M193" i="33"/>
  <c r="O94" i="33"/>
  <c r="Q94" i="33" s="1"/>
  <c r="M148" i="33"/>
  <c r="F778" i="32"/>
  <c r="D802" i="32"/>
  <c r="F777" i="32"/>
  <c r="D801" i="32"/>
  <c r="F779" i="32"/>
  <c r="D803" i="32"/>
  <c r="G709" i="32"/>
  <c r="F755" i="32"/>
  <c r="D852" i="32"/>
  <c r="D864" i="32" s="1"/>
  <c r="D888" i="32" s="1"/>
  <c r="F754" i="32"/>
  <c r="D851" i="32"/>
  <c r="D863" i="32" s="1"/>
  <c r="D887" i="32" s="1"/>
  <c r="F753" i="32"/>
  <c r="D850" i="32"/>
  <c r="D862" i="32" s="1"/>
  <c r="D886" i="32" s="1"/>
  <c r="F741" i="32"/>
  <c r="D765" i="32"/>
  <c r="F743" i="32"/>
  <c r="D767" i="32"/>
  <c r="D791" i="32" s="1"/>
  <c r="F732" i="32"/>
  <c r="F733" i="32" s="1"/>
  <c r="F734" i="32" s="1"/>
  <c r="F735" i="32" s="1"/>
  <c r="D756" i="32"/>
  <c r="D780" i="32" s="1"/>
  <c r="F718" i="32"/>
  <c r="D742" i="32"/>
  <c r="F720" i="32"/>
  <c r="D744" i="32"/>
  <c r="F697" i="32"/>
  <c r="F698" i="32" s="1"/>
  <c r="F699" i="32" s="1"/>
  <c r="M40" i="33" s="1"/>
  <c r="G673" i="32"/>
  <c r="F674" i="32"/>
  <c r="F675" i="32" s="1"/>
  <c r="M38" i="33" s="1"/>
  <c r="D345" i="32"/>
  <c r="F345" i="32" s="1"/>
  <c r="F332" i="32"/>
  <c r="D355" i="32"/>
  <c r="F355" i="32" s="1"/>
  <c r="F180" i="32"/>
  <c r="D191" i="32"/>
  <c r="D430" i="32"/>
  <c r="F449" i="32"/>
  <c r="F451" i="32" s="1"/>
  <c r="G451" i="32" s="1"/>
  <c r="D238" i="32"/>
  <c r="F225" i="32"/>
  <c r="F171" i="32"/>
  <c r="F172" i="32" s="1"/>
  <c r="G172" i="32" s="1"/>
  <c r="D228" i="32"/>
  <c r="D441" i="32"/>
  <c r="F431" i="32"/>
  <c r="V36" i="33" l="1"/>
  <c r="W36" i="33" s="1"/>
  <c r="U36" i="33" s="1"/>
  <c r="S36" i="33"/>
  <c r="T36" i="33" s="1"/>
  <c r="R36" i="33" s="1"/>
  <c r="Y147" i="33"/>
  <c r="Z147" i="33" s="1"/>
  <c r="X147" i="33" s="1"/>
  <c r="Y194" i="33"/>
  <c r="Z194" i="33" s="1"/>
  <c r="X194" i="33" s="1"/>
  <c r="U145" i="33"/>
  <c r="Y145" i="33" s="1"/>
  <c r="Z145" i="33" s="1"/>
  <c r="X145" i="33" s="1"/>
  <c r="V189" i="33"/>
  <c r="W189" i="33" s="1"/>
  <c r="U189" i="33" s="1"/>
  <c r="S189" i="33"/>
  <c r="T189" i="33" s="1"/>
  <c r="R189" i="33" s="1"/>
  <c r="Y192" i="33"/>
  <c r="Z192" i="33" s="1"/>
  <c r="X192" i="33" s="1"/>
  <c r="R94" i="33"/>
  <c r="V191" i="33"/>
  <c r="W191" i="33" s="1"/>
  <c r="U191" i="33" s="1"/>
  <c r="S191" i="33"/>
  <c r="T191" i="33" s="1"/>
  <c r="R191" i="33" s="1"/>
  <c r="U94" i="33"/>
  <c r="Y94" i="33" s="1"/>
  <c r="Z94" i="33" s="1"/>
  <c r="X94" i="33" s="1"/>
  <c r="V195" i="33"/>
  <c r="W195" i="33" s="1"/>
  <c r="S195" i="33"/>
  <c r="T195" i="33" s="1"/>
  <c r="V41" i="33"/>
  <c r="W41" i="33" s="1"/>
  <c r="U41" i="33" s="1"/>
  <c r="Y41" i="33" s="1"/>
  <c r="Z41" i="33" s="1"/>
  <c r="X41" i="33" s="1"/>
  <c r="S41" i="33"/>
  <c r="T41" i="33" s="1"/>
  <c r="R41" i="33" s="1"/>
  <c r="Y35" i="33"/>
  <c r="Z35" i="33" s="1"/>
  <c r="X35" i="33" s="1"/>
  <c r="Y89" i="33"/>
  <c r="Z89" i="33" s="1"/>
  <c r="X89" i="33" s="1"/>
  <c r="Y141" i="33"/>
  <c r="Z141" i="33" s="1"/>
  <c r="X141" i="33" s="1"/>
  <c r="V39" i="33"/>
  <c r="W39" i="33" s="1"/>
  <c r="U39" i="33" s="1"/>
  <c r="S39" i="33"/>
  <c r="T39" i="33" s="1"/>
  <c r="R39" i="33" s="1"/>
  <c r="Y37" i="33"/>
  <c r="Z37" i="33" s="1"/>
  <c r="X37" i="33" s="1"/>
  <c r="O38" i="33"/>
  <c r="Q38" i="33" s="1"/>
  <c r="P38" i="33"/>
  <c r="O40" i="33"/>
  <c r="Q40" i="33" s="1"/>
  <c r="P40" i="33"/>
  <c r="O148" i="33"/>
  <c r="Q148" i="33" s="1"/>
  <c r="P148" i="33"/>
  <c r="O193" i="33"/>
  <c r="Q193" i="33" s="1"/>
  <c r="P193" i="33"/>
  <c r="M196" i="33"/>
  <c r="O195" i="33"/>
  <c r="Q195" i="33" s="1"/>
  <c r="F801" i="32"/>
  <c r="D825" i="32"/>
  <c r="F825" i="32" s="1"/>
  <c r="F803" i="32"/>
  <c r="D827" i="32"/>
  <c r="F827" i="32" s="1"/>
  <c r="F802" i="32"/>
  <c r="D826" i="32"/>
  <c r="F826" i="32" s="1"/>
  <c r="F791" i="32"/>
  <c r="D815" i="32"/>
  <c r="F780" i="32"/>
  <c r="F781" i="32" s="1"/>
  <c r="G781" i="32" s="1"/>
  <c r="D804" i="32"/>
  <c r="F765" i="32"/>
  <c r="D789" i="32"/>
  <c r="M43" i="33"/>
  <c r="M96" i="33"/>
  <c r="P96" i="33" s="1"/>
  <c r="F886" i="32"/>
  <c r="D910" i="32"/>
  <c r="F910" i="32" s="1"/>
  <c r="F888" i="32"/>
  <c r="D912" i="32"/>
  <c r="F912" i="32" s="1"/>
  <c r="F887" i="32"/>
  <c r="D911" i="32"/>
  <c r="F911" i="32" s="1"/>
  <c r="F850" i="32"/>
  <c r="D874" i="32"/>
  <c r="F852" i="32"/>
  <c r="D876" i="32"/>
  <c r="F851" i="32"/>
  <c r="D875" i="32"/>
  <c r="F767" i="32"/>
  <c r="F863" i="32"/>
  <c r="G733" i="32"/>
  <c r="G697" i="32"/>
  <c r="F756" i="32"/>
  <c r="F757" i="32" s="1"/>
  <c r="F758" i="32" s="1"/>
  <c r="F759" i="32" s="1"/>
  <c r="D853" i="32"/>
  <c r="D865" i="32" s="1"/>
  <c r="F744" i="32"/>
  <c r="D768" i="32"/>
  <c r="D792" i="32" s="1"/>
  <c r="F742" i="32"/>
  <c r="D766" i="32"/>
  <c r="D790" i="32" s="1"/>
  <c r="F721" i="32"/>
  <c r="F722" i="32" s="1"/>
  <c r="F723" i="32" s="1"/>
  <c r="F430" i="32"/>
  <c r="D440" i="32"/>
  <c r="F441" i="32"/>
  <c r="F228" i="32"/>
  <c r="F229" i="32" s="1"/>
  <c r="G229" i="32" s="1"/>
  <c r="D241" i="32"/>
  <c r="F238" i="32"/>
  <c r="D251" i="32"/>
  <c r="F191" i="32"/>
  <c r="D202" i="32"/>
  <c r="D194" i="32"/>
  <c r="F183" i="32"/>
  <c r="F184" i="32" s="1"/>
  <c r="G184" i="32" s="1"/>
  <c r="Y191" i="33" l="1"/>
  <c r="Z191" i="33" s="1"/>
  <c r="X191" i="33" s="1"/>
  <c r="Y39" i="33"/>
  <c r="Z39" i="33" s="1"/>
  <c r="X39" i="33" s="1"/>
  <c r="V96" i="33"/>
  <c r="W96" i="33" s="1"/>
  <c r="S96" i="33"/>
  <c r="T96" i="33" s="1"/>
  <c r="F782" i="32"/>
  <c r="F783" i="32" s="1"/>
  <c r="V38" i="33"/>
  <c r="W38" i="33" s="1"/>
  <c r="U38" i="33" s="1"/>
  <c r="Y38" i="33" s="1"/>
  <c r="Z38" i="33" s="1"/>
  <c r="X38" i="33" s="1"/>
  <c r="S38" i="33"/>
  <c r="T38" i="33" s="1"/>
  <c r="R38" i="33" s="1"/>
  <c r="V193" i="33"/>
  <c r="W193" i="33" s="1"/>
  <c r="U193" i="33" s="1"/>
  <c r="S193" i="33"/>
  <c r="T193" i="33" s="1"/>
  <c r="R193" i="33" s="1"/>
  <c r="Y189" i="33"/>
  <c r="Z189" i="33" s="1"/>
  <c r="X189" i="33" s="1"/>
  <c r="V148" i="33"/>
  <c r="W148" i="33" s="1"/>
  <c r="U148" i="33" s="1"/>
  <c r="S148" i="33"/>
  <c r="T148" i="33" s="1"/>
  <c r="R148" i="33" s="1"/>
  <c r="V40" i="33"/>
  <c r="W40" i="33" s="1"/>
  <c r="U40" i="33" s="1"/>
  <c r="S40" i="33"/>
  <c r="T40" i="33" s="1"/>
  <c r="R40" i="33" s="1"/>
  <c r="R195" i="33"/>
  <c r="U195" i="33"/>
  <c r="Y36" i="33"/>
  <c r="Z36" i="33" s="1"/>
  <c r="X36" i="33" s="1"/>
  <c r="O43" i="33"/>
  <c r="Q43" i="33" s="1"/>
  <c r="P43" i="33"/>
  <c r="O196" i="33"/>
  <c r="Q196" i="33" s="1"/>
  <c r="P196" i="33"/>
  <c r="M102" i="33"/>
  <c r="M156" i="33"/>
  <c r="P156" i="33" s="1"/>
  <c r="O96" i="33"/>
  <c r="Q96" i="33" s="1"/>
  <c r="M150" i="33"/>
  <c r="P150" i="33" s="1"/>
  <c r="F815" i="32"/>
  <c r="D839" i="32"/>
  <c r="F839" i="32" s="1"/>
  <c r="F804" i="32"/>
  <c r="F805" i="32" s="1"/>
  <c r="G805" i="32" s="1"/>
  <c r="D828" i="32"/>
  <c r="F828" i="32" s="1"/>
  <c r="F829" i="32" s="1"/>
  <c r="F790" i="32"/>
  <c r="D814" i="32"/>
  <c r="F792" i="32"/>
  <c r="D816" i="32"/>
  <c r="F789" i="32"/>
  <c r="D813" i="32"/>
  <c r="F806" i="32"/>
  <c r="F807" i="32" s="1"/>
  <c r="M104" i="33" s="1"/>
  <c r="M42" i="33"/>
  <c r="M95" i="33"/>
  <c r="P95" i="33" s="1"/>
  <c r="M45" i="33"/>
  <c r="M98" i="33"/>
  <c r="P98" i="33" s="1"/>
  <c r="F875" i="32"/>
  <c r="D899" i="32"/>
  <c r="F876" i="32"/>
  <c r="D900" i="32"/>
  <c r="F874" i="32"/>
  <c r="D898" i="32"/>
  <c r="F865" i="32"/>
  <c r="D889" i="32"/>
  <c r="F853" i="32"/>
  <c r="F854" i="32" s="1"/>
  <c r="F855" i="32" s="1"/>
  <c r="F856" i="32" s="1"/>
  <c r="M49" i="33" s="1"/>
  <c r="D877" i="32"/>
  <c r="F745" i="32"/>
  <c r="F746" i="32" s="1"/>
  <c r="F747" i="32" s="1"/>
  <c r="F768" i="32"/>
  <c r="F864" i="32"/>
  <c r="F766" i="32"/>
  <c r="F862" i="32"/>
  <c r="G757" i="32"/>
  <c r="G721" i="32"/>
  <c r="D212" i="32"/>
  <c r="F212" i="32" s="1"/>
  <c r="F202" i="32"/>
  <c r="F440" i="32"/>
  <c r="D205" i="32"/>
  <c r="F194" i="32"/>
  <c r="F195" i="32" s="1"/>
  <c r="G195" i="32" s="1"/>
  <c r="D254" i="32"/>
  <c r="F241" i="32"/>
  <c r="F242" i="32" s="1"/>
  <c r="G242" i="32" s="1"/>
  <c r="F251" i="32"/>
  <c r="D264" i="32"/>
  <c r="F459" i="32"/>
  <c r="D469" i="32"/>
  <c r="F491" i="32" s="1"/>
  <c r="Y148" i="33" l="1"/>
  <c r="Z148" i="33" s="1"/>
  <c r="X148" i="33" s="1"/>
  <c r="V156" i="33"/>
  <c r="W156" i="33" s="1"/>
  <c r="S156" i="33"/>
  <c r="T156" i="33" s="1"/>
  <c r="V196" i="33"/>
  <c r="W196" i="33" s="1"/>
  <c r="U196" i="33" s="1"/>
  <c r="Y196" i="33" s="1"/>
  <c r="Z196" i="33" s="1"/>
  <c r="X196" i="33" s="1"/>
  <c r="S196" i="33"/>
  <c r="T196" i="33" s="1"/>
  <c r="R196" i="33" s="1"/>
  <c r="F793" i="32"/>
  <c r="Y193" i="33"/>
  <c r="Z193" i="33" s="1"/>
  <c r="X193" i="33" s="1"/>
  <c r="V43" i="33"/>
  <c r="W43" i="33" s="1"/>
  <c r="U43" i="33" s="1"/>
  <c r="S43" i="33"/>
  <c r="T43" i="33" s="1"/>
  <c r="R43" i="33" s="1"/>
  <c r="V98" i="33"/>
  <c r="W98" i="33" s="1"/>
  <c r="S98" i="33"/>
  <c r="T98" i="33" s="1"/>
  <c r="Y195" i="33"/>
  <c r="Z195" i="33" s="1"/>
  <c r="X195" i="33" s="1"/>
  <c r="R96" i="33"/>
  <c r="V95" i="33"/>
  <c r="W95" i="33" s="1"/>
  <c r="S95" i="33"/>
  <c r="T95" i="33" s="1"/>
  <c r="U96" i="33"/>
  <c r="Y96" i="33" s="1"/>
  <c r="Z96" i="33" s="1"/>
  <c r="X96" i="33" s="1"/>
  <c r="V150" i="33"/>
  <c r="W150" i="33" s="1"/>
  <c r="S150" i="33"/>
  <c r="T150" i="33" s="1"/>
  <c r="Y40" i="33"/>
  <c r="Z40" i="33" s="1"/>
  <c r="X40" i="33" s="1"/>
  <c r="O104" i="33"/>
  <c r="Q104" i="33" s="1"/>
  <c r="P104" i="33"/>
  <c r="O45" i="33"/>
  <c r="Q45" i="33" s="1"/>
  <c r="P45" i="33"/>
  <c r="O49" i="33"/>
  <c r="Q49" i="33" s="1"/>
  <c r="P49" i="33"/>
  <c r="O42" i="33"/>
  <c r="Q42" i="33" s="1"/>
  <c r="P42" i="33"/>
  <c r="O102" i="33"/>
  <c r="Q102" i="33" s="1"/>
  <c r="P102" i="33"/>
  <c r="O150" i="33"/>
  <c r="Q150" i="33" s="1"/>
  <c r="M198" i="33"/>
  <c r="O156" i="33"/>
  <c r="Q156" i="33" s="1"/>
  <c r="M204" i="33"/>
  <c r="O98" i="33"/>
  <c r="Q98" i="33" s="1"/>
  <c r="M152" i="33"/>
  <c r="P152" i="33" s="1"/>
  <c r="O95" i="33"/>
  <c r="Q95" i="33" s="1"/>
  <c r="M149" i="33"/>
  <c r="P149" i="33" s="1"/>
  <c r="F813" i="32"/>
  <c r="D837" i="32"/>
  <c r="F837" i="32" s="1"/>
  <c r="F814" i="32"/>
  <c r="D838" i="32"/>
  <c r="F838" i="32" s="1"/>
  <c r="F816" i="32"/>
  <c r="D840" i="32"/>
  <c r="F840" i="32" s="1"/>
  <c r="F830" i="32"/>
  <c r="F831" i="32" s="1"/>
  <c r="G829" i="32"/>
  <c r="G745" i="32"/>
  <c r="F794" i="32"/>
  <c r="F795" i="32" s="1"/>
  <c r="M103" i="33" s="1"/>
  <c r="G793" i="32"/>
  <c r="M44" i="33"/>
  <c r="M97" i="33"/>
  <c r="P97" i="33" s="1"/>
  <c r="G854" i="32"/>
  <c r="F900" i="32"/>
  <c r="D924" i="32"/>
  <c r="F924" i="32" s="1"/>
  <c r="F898" i="32"/>
  <c r="D922" i="32"/>
  <c r="F922" i="32" s="1"/>
  <c r="F899" i="32"/>
  <c r="D923" i="32"/>
  <c r="F923" i="32" s="1"/>
  <c r="F889" i="32"/>
  <c r="F890" i="32" s="1"/>
  <c r="F891" i="32" s="1"/>
  <c r="F892" i="32" s="1"/>
  <c r="D913" i="32"/>
  <c r="F913" i="32" s="1"/>
  <c r="F914" i="32" s="1"/>
  <c r="F877" i="32"/>
  <c r="F878" i="32" s="1"/>
  <c r="F879" i="32" s="1"/>
  <c r="F880" i="32" s="1"/>
  <c r="D901" i="32"/>
  <c r="F769" i="32"/>
  <c r="F770" i="32" s="1"/>
  <c r="F771" i="32" s="1"/>
  <c r="M155" i="33" s="1"/>
  <c r="P155" i="33" s="1"/>
  <c r="F866" i="32"/>
  <c r="F867" i="32" s="1"/>
  <c r="F868" i="32" s="1"/>
  <c r="F469" i="32"/>
  <c r="F264" i="32"/>
  <c r="D275" i="32"/>
  <c r="D468" i="32"/>
  <c r="F490" i="32" s="1"/>
  <c r="F458" i="32"/>
  <c r="F205" i="32"/>
  <c r="F206" i="32" s="1"/>
  <c r="G206" i="32" s="1"/>
  <c r="D215" i="32"/>
  <c r="F215" i="32" s="1"/>
  <c r="F216" i="32" s="1"/>
  <c r="G216" i="32" s="1"/>
  <c r="D267" i="32"/>
  <c r="F254" i="32"/>
  <c r="F255" i="32" s="1"/>
  <c r="G255" i="32" s="1"/>
  <c r="V152" i="33" l="1"/>
  <c r="W152" i="33" s="1"/>
  <c r="S152" i="33"/>
  <c r="T152" i="33" s="1"/>
  <c r="V45" i="33"/>
  <c r="W45" i="33" s="1"/>
  <c r="U45" i="33" s="1"/>
  <c r="S45" i="33"/>
  <c r="T45" i="33" s="1"/>
  <c r="R45" i="33" s="1"/>
  <c r="R98" i="33"/>
  <c r="U98" i="33"/>
  <c r="Y98" i="33" s="1"/>
  <c r="Z98" i="33" s="1"/>
  <c r="X98" i="33" s="1"/>
  <c r="Y43" i="33"/>
  <c r="Z43" i="33" s="1"/>
  <c r="X43" i="33" s="1"/>
  <c r="R150" i="33"/>
  <c r="V104" i="33"/>
  <c r="W104" i="33" s="1"/>
  <c r="U104" i="33" s="1"/>
  <c r="Y104" i="33" s="1"/>
  <c r="Z104" i="33" s="1"/>
  <c r="X104" i="33" s="1"/>
  <c r="S104" i="33"/>
  <c r="T104" i="33" s="1"/>
  <c r="R104" i="33" s="1"/>
  <c r="V102" i="33"/>
  <c r="W102" i="33" s="1"/>
  <c r="U102" i="33" s="1"/>
  <c r="S102" i="33"/>
  <c r="T102" i="33" s="1"/>
  <c r="R102" i="33" s="1"/>
  <c r="U150" i="33"/>
  <c r="F817" i="32"/>
  <c r="V42" i="33"/>
  <c r="W42" i="33" s="1"/>
  <c r="U42" i="33" s="1"/>
  <c r="S42" i="33"/>
  <c r="T42" i="33" s="1"/>
  <c r="R42" i="33" s="1"/>
  <c r="R95" i="33"/>
  <c r="R156" i="33"/>
  <c r="V155" i="33"/>
  <c r="W155" i="33" s="1"/>
  <c r="S155" i="33"/>
  <c r="T155" i="33" s="1"/>
  <c r="R155" i="33" s="1"/>
  <c r="U95" i="33"/>
  <c r="Y95" i="33" s="1"/>
  <c r="Z95" i="33" s="1"/>
  <c r="X95" i="33" s="1"/>
  <c r="U156" i="33"/>
  <c r="V97" i="33"/>
  <c r="W97" i="33" s="1"/>
  <c r="U97" i="33" s="1"/>
  <c r="S97" i="33"/>
  <c r="T97" i="33" s="1"/>
  <c r="R97" i="33" s="1"/>
  <c r="V149" i="33"/>
  <c r="W149" i="33" s="1"/>
  <c r="S149" i="33"/>
  <c r="T149" i="33" s="1"/>
  <c r="R149" i="33" s="1"/>
  <c r="V49" i="33"/>
  <c r="W49" i="33" s="1"/>
  <c r="U49" i="33" s="1"/>
  <c r="S49" i="33"/>
  <c r="T49" i="33" s="1"/>
  <c r="R49" i="33" s="1"/>
  <c r="O44" i="33"/>
  <c r="Q44" i="33" s="1"/>
  <c r="P44" i="33"/>
  <c r="O204" i="33"/>
  <c r="Q204" i="33" s="1"/>
  <c r="P204" i="33"/>
  <c r="O103" i="33"/>
  <c r="Q103" i="33" s="1"/>
  <c r="P103" i="33"/>
  <c r="O198" i="33"/>
  <c r="Q198" i="33" s="1"/>
  <c r="P198" i="33"/>
  <c r="O149" i="33"/>
  <c r="Q149" i="33" s="1"/>
  <c r="M197" i="33"/>
  <c r="O152" i="33"/>
  <c r="Q152" i="33" s="1"/>
  <c r="M200" i="33"/>
  <c r="O155" i="33"/>
  <c r="Q155" i="33" s="1"/>
  <c r="M203" i="33"/>
  <c r="M50" i="33"/>
  <c r="M159" i="33"/>
  <c r="P159" i="33" s="1"/>
  <c r="M108" i="33"/>
  <c r="O97" i="33"/>
  <c r="Q97" i="33" s="1"/>
  <c r="M151" i="33"/>
  <c r="P151" i="33" s="1"/>
  <c r="M109" i="33"/>
  <c r="M160" i="33"/>
  <c r="P160" i="33" s="1"/>
  <c r="M106" i="33"/>
  <c r="M157" i="33"/>
  <c r="P157" i="33" s="1"/>
  <c r="F841" i="32"/>
  <c r="F818" i="32"/>
  <c r="F819" i="32" s="1"/>
  <c r="M105" i="33" s="1"/>
  <c r="G817" i="32"/>
  <c r="M48" i="33"/>
  <c r="M101" i="33"/>
  <c r="G878" i="32"/>
  <c r="G890" i="32"/>
  <c r="F901" i="32"/>
  <c r="F902" i="32" s="1"/>
  <c r="F903" i="32" s="1"/>
  <c r="F904" i="32" s="1"/>
  <c r="M53" i="33" s="1"/>
  <c r="P53" i="33" s="1"/>
  <c r="D925" i="32"/>
  <c r="F925" i="32" s="1"/>
  <c r="F926" i="32" s="1"/>
  <c r="M52" i="33"/>
  <c r="F915" i="32"/>
  <c r="F916" i="32" s="1"/>
  <c r="M54" i="33" s="1"/>
  <c r="P54" i="33" s="1"/>
  <c r="G914" i="32"/>
  <c r="M51" i="33"/>
  <c r="G769" i="32"/>
  <c r="G866" i="32"/>
  <c r="F468" i="32"/>
  <c r="D278" i="32"/>
  <c r="F267" i="32"/>
  <c r="F268" i="32" s="1"/>
  <c r="G268" i="32" s="1"/>
  <c r="F275" i="32"/>
  <c r="D286" i="32"/>
  <c r="Y102" i="33" l="1"/>
  <c r="Z102" i="33" s="1"/>
  <c r="X102" i="33" s="1"/>
  <c r="V53" i="33"/>
  <c r="W53" i="33" s="1"/>
  <c r="S53" i="33"/>
  <c r="T53" i="33" s="1"/>
  <c r="V103" i="33"/>
  <c r="W103" i="33" s="1"/>
  <c r="U103" i="33" s="1"/>
  <c r="S103" i="33"/>
  <c r="T103" i="33" s="1"/>
  <c r="R103" i="33" s="1"/>
  <c r="Y156" i="33"/>
  <c r="Z156" i="33" s="1"/>
  <c r="X156" i="33" s="1"/>
  <c r="V159" i="33"/>
  <c r="W159" i="33" s="1"/>
  <c r="S159" i="33"/>
  <c r="T159" i="33" s="1"/>
  <c r="V204" i="33"/>
  <c r="W204" i="33" s="1"/>
  <c r="U204" i="33" s="1"/>
  <c r="Y204" i="33" s="1"/>
  <c r="Z204" i="33" s="1"/>
  <c r="X204" i="33" s="1"/>
  <c r="S204" i="33"/>
  <c r="T204" i="33" s="1"/>
  <c r="R204" i="33" s="1"/>
  <c r="U155" i="33"/>
  <c r="Y155" i="33" s="1"/>
  <c r="Z155" i="33" s="1"/>
  <c r="X155" i="33" s="1"/>
  <c r="V44" i="33"/>
  <c r="W44" i="33" s="1"/>
  <c r="U44" i="33" s="1"/>
  <c r="Y44" i="33" s="1"/>
  <c r="Z44" i="33" s="1"/>
  <c r="X44" i="33" s="1"/>
  <c r="S44" i="33"/>
  <c r="T44" i="33" s="1"/>
  <c r="R44" i="33" s="1"/>
  <c r="V198" i="33"/>
  <c r="W198" i="33" s="1"/>
  <c r="U198" i="33" s="1"/>
  <c r="S198" i="33"/>
  <c r="T198" i="33" s="1"/>
  <c r="R198" i="33" s="1"/>
  <c r="V151" i="33"/>
  <c r="W151" i="33" s="1"/>
  <c r="S151" i="33"/>
  <c r="T151" i="33" s="1"/>
  <c r="Y49" i="33"/>
  <c r="Z49" i="33" s="1"/>
  <c r="X49" i="33" s="1"/>
  <c r="Y42" i="33"/>
  <c r="Z42" i="33" s="1"/>
  <c r="X42" i="33" s="1"/>
  <c r="Y45" i="33"/>
  <c r="Z45" i="33" s="1"/>
  <c r="X45" i="33" s="1"/>
  <c r="V54" i="33"/>
  <c r="W54" i="33" s="1"/>
  <c r="U54" i="33" s="1"/>
  <c r="Y54" i="33" s="1"/>
  <c r="Z54" i="33" s="1"/>
  <c r="X54" i="33" s="1"/>
  <c r="S54" i="33"/>
  <c r="T54" i="33" s="1"/>
  <c r="R54" i="33" s="1"/>
  <c r="R152" i="33"/>
  <c r="Y97" i="33"/>
  <c r="Z97" i="33" s="1"/>
  <c r="X97" i="33" s="1"/>
  <c r="V157" i="33"/>
  <c r="W157" i="33" s="1"/>
  <c r="S157" i="33"/>
  <c r="T157" i="33" s="1"/>
  <c r="V160" i="33"/>
  <c r="W160" i="33" s="1"/>
  <c r="S160" i="33"/>
  <c r="T160" i="33" s="1"/>
  <c r="R160" i="33" s="1"/>
  <c r="U149" i="33"/>
  <c r="Y149" i="33" s="1"/>
  <c r="Z149" i="33" s="1"/>
  <c r="X149" i="33" s="1"/>
  <c r="Y150" i="33"/>
  <c r="Z150" i="33" s="1"/>
  <c r="X150" i="33" s="1"/>
  <c r="U152" i="33"/>
  <c r="O51" i="33"/>
  <c r="Q51" i="33" s="1"/>
  <c r="P51" i="33"/>
  <c r="O101" i="33"/>
  <c r="Q101" i="33" s="1"/>
  <c r="P101" i="33"/>
  <c r="O109" i="33"/>
  <c r="Q109" i="33" s="1"/>
  <c r="P109" i="33"/>
  <c r="O50" i="33"/>
  <c r="Q50" i="33" s="1"/>
  <c r="P50" i="33"/>
  <c r="O106" i="33"/>
  <c r="Q106" i="33" s="1"/>
  <c r="P106" i="33"/>
  <c r="O203" i="33"/>
  <c r="Q203" i="33" s="1"/>
  <c r="P203" i="33"/>
  <c r="O48" i="33"/>
  <c r="Q48" i="33" s="1"/>
  <c r="P48" i="33"/>
  <c r="O52" i="33"/>
  <c r="Q52" i="33" s="1"/>
  <c r="P52" i="33"/>
  <c r="O105" i="33"/>
  <c r="Q105" i="33" s="1"/>
  <c r="P105" i="33"/>
  <c r="O108" i="33"/>
  <c r="Q108" i="33" s="1"/>
  <c r="P108" i="33"/>
  <c r="O200" i="33"/>
  <c r="Q200" i="33" s="1"/>
  <c r="P200" i="33"/>
  <c r="O197" i="33"/>
  <c r="Q197" i="33" s="1"/>
  <c r="P197" i="33"/>
  <c r="O159" i="33"/>
  <c r="Q159" i="33" s="1"/>
  <c r="M207" i="33"/>
  <c r="O157" i="33"/>
  <c r="Q157" i="33" s="1"/>
  <c r="M205" i="33"/>
  <c r="O151" i="33"/>
  <c r="Q151" i="33" s="1"/>
  <c r="M199" i="33"/>
  <c r="O160" i="33"/>
  <c r="Q160" i="33" s="1"/>
  <c r="M208" i="33"/>
  <c r="O53" i="33"/>
  <c r="Q53" i="33" s="1"/>
  <c r="M110" i="33"/>
  <c r="O54" i="33"/>
  <c r="Q54" i="33" s="1"/>
  <c r="M111" i="33"/>
  <c r="F842" i="32"/>
  <c r="F843" i="32" s="1"/>
  <c r="G841" i="32"/>
  <c r="G902" i="32"/>
  <c r="F927" i="32"/>
  <c r="F928" i="32" s="1"/>
  <c r="G926" i="32"/>
  <c r="F286" i="32"/>
  <c r="D297" i="32"/>
  <c r="D289" i="32"/>
  <c r="F278" i="32"/>
  <c r="F279" i="32" s="1"/>
  <c r="G279" i="32" s="1"/>
  <c r="V52" i="33" l="1"/>
  <c r="W52" i="33" s="1"/>
  <c r="U52" i="33" s="1"/>
  <c r="S52" i="33"/>
  <c r="T52" i="33" s="1"/>
  <c r="R52" i="33" s="1"/>
  <c r="V101" i="33"/>
  <c r="W101" i="33" s="1"/>
  <c r="U101" i="33" s="1"/>
  <c r="S101" i="33"/>
  <c r="T101" i="33" s="1"/>
  <c r="R101" i="33" s="1"/>
  <c r="V48" i="33"/>
  <c r="W48" i="33" s="1"/>
  <c r="U48" i="33" s="1"/>
  <c r="S48" i="33"/>
  <c r="T48" i="33" s="1"/>
  <c r="R48" i="33" s="1"/>
  <c r="R159" i="33"/>
  <c r="V197" i="33"/>
  <c r="W197" i="33" s="1"/>
  <c r="U197" i="33" s="1"/>
  <c r="S197" i="33"/>
  <c r="T197" i="33" s="1"/>
  <c r="R197" i="33" s="1"/>
  <c r="V203" i="33"/>
  <c r="W203" i="33" s="1"/>
  <c r="U203" i="33" s="1"/>
  <c r="Y203" i="33" s="1"/>
  <c r="Z203" i="33" s="1"/>
  <c r="X203" i="33" s="1"/>
  <c r="S203" i="33"/>
  <c r="T203" i="33" s="1"/>
  <c r="R203" i="33" s="1"/>
  <c r="Y152" i="33"/>
  <c r="Z152" i="33" s="1"/>
  <c r="X152" i="33" s="1"/>
  <c r="U159" i="33"/>
  <c r="V200" i="33"/>
  <c r="W200" i="33" s="1"/>
  <c r="U200" i="33" s="1"/>
  <c r="S200" i="33"/>
  <c r="T200" i="33" s="1"/>
  <c r="R200" i="33" s="1"/>
  <c r="V106" i="33"/>
  <c r="W106" i="33" s="1"/>
  <c r="U106" i="33" s="1"/>
  <c r="Y106" i="33" s="1"/>
  <c r="Z106" i="33" s="1"/>
  <c r="X106" i="33" s="1"/>
  <c r="S106" i="33"/>
  <c r="T106" i="33" s="1"/>
  <c r="R106" i="33" s="1"/>
  <c r="R151" i="33"/>
  <c r="U151" i="33"/>
  <c r="Y103" i="33"/>
  <c r="Z103" i="33" s="1"/>
  <c r="X103" i="33" s="1"/>
  <c r="V108" i="33"/>
  <c r="W108" i="33" s="1"/>
  <c r="U108" i="33" s="1"/>
  <c r="S108" i="33"/>
  <c r="T108" i="33" s="1"/>
  <c r="R108" i="33" s="1"/>
  <c r="V50" i="33"/>
  <c r="W50" i="33" s="1"/>
  <c r="U50" i="33" s="1"/>
  <c r="S50" i="33"/>
  <c r="T50" i="33" s="1"/>
  <c r="R50" i="33" s="1"/>
  <c r="U160" i="33"/>
  <c r="Y160" i="33" s="1"/>
  <c r="Z160" i="33" s="1"/>
  <c r="X160" i="33" s="1"/>
  <c r="R53" i="33"/>
  <c r="R157" i="33"/>
  <c r="Y198" i="33"/>
  <c r="Z198" i="33" s="1"/>
  <c r="X198" i="33" s="1"/>
  <c r="U53" i="33"/>
  <c r="Y53" i="33" s="1"/>
  <c r="Z53" i="33" s="1"/>
  <c r="X53" i="33" s="1"/>
  <c r="V51" i="33"/>
  <c r="W51" i="33" s="1"/>
  <c r="U51" i="33" s="1"/>
  <c r="Y51" i="33" s="1"/>
  <c r="Z51" i="33" s="1"/>
  <c r="X51" i="33" s="1"/>
  <c r="S51" i="33"/>
  <c r="T51" i="33" s="1"/>
  <c r="R51" i="33" s="1"/>
  <c r="V105" i="33"/>
  <c r="W105" i="33" s="1"/>
  <c r="U105" i="33" s="1"/>
  <c r="Y105" i="33" s="1"/>
  <c r="Z105" i="33" s="1"/>
  <c r="X105" i="33" s="1"/>
  <c r="S105" i="33"/>
  <c r="T105" i="33" s="1"/>
  <c r="R105" i="33" s="1"/>
  <c r="V109" i="33"/>
  <c r="W109" i="33" s="1"/>
  <c r="U109" i="33" s="1"/>
  <c r="Y109" i="33" s="1"/>
  <c r="Z109" i="33" s="1"/>
  <c r="X109" i="33" s="1"/>
  <c r="S109" i="33"/>
  <c r="T109" i="33" s="1"/>
  <c r="R109" i="33" s="1"/>
  <c r="U157" i="33"/>
  <c r="Y157" i="33" s="1"/>
  <c r="Z157" i="33" s="1"/>
  <c r="X157" i="33" s="1"/>
  <c r="O208" i="33"/>
  <c r="Q208" i="33" s="1"/>
  <c r="P208" i="33"/>
  <c r="O110" i="33"/>
  <c r="Q110" i="33" s="1"/>
  <c r="P110" i="33"/>
  <c r="O207" i="33"/>
  <c r="Q207" i="33" s="1"/>
  <c r="P207" i="33"/>
  <c r="O111" i="33"/>
  <c r="Q111" i="33" s="1"/>
  <c r="P111" i="33"/>
  <c r="O205" i="33"/>
  <c r="Q205" i="33" s="1"/>
  <c r="P205" i="33"/>
  <c r="O199" i="33"/>
  <c r="Q199" i="33" s="1"/>
  <c r="P199" i="33"/>
  <c r="M107" i="33"/>
  <c r="M158" i="33"/>
  <c r="P158" i="33" s="1"/>
  <c r="M55" i="33"/>
  <c r="P55" i="33" s="1"/>
  <c r="M161" i="33"/>
  <c r="P161" i="33" s="1"/>
  <c r="D300" i="32"/>
  <c r="F289" i="32"/>
  <c r="F290" i="32" s="1"/>
  <c r="G290" i="32" s="1"/>
  <c r="F297" i="32"/>
  <c r="D309" i="32"/>
  <c r="Y50" i="33" l="1"/>
  <c r="Z50" i="33" s="1"/>
  <c r="X50" i="33" s="1"/>
  <c r="Y197" i="33"/>
  <c r="Z197" i="33" s="1"/>
  <c r="X197" i="33" s="1"/>
  <c r="Y151" i="33"/>
  <c r="Z151" i="33" s="1"/>
  <c r="X151" i="33" s="1"/>
  <c r="V207" i="33"/>
  <c r="W207" i="33" s="1"/>
  <c r="U207" i="33" s="1"/>
  <c r="Y207" i="33" s="1"/>
  <c r="Z207" i="33" s="1"/>
  <c r="X207" i="33" s="1"/>
  <c r="S207" i="33"/>
  <c r="T207" i="33" s="1"/>
  <c r="R207" i="33" s="1"/>
  <c r="Y48" i="33"/>
  <c r="Z48" i="33" s="1"/>
  <c r="X48" i="33" s="1"/>
  <c r="V205" i="33"/>
  <c r="W205" i="33" s="1"/>
  <c r="U205" i="33" s="1"/>
  <c r="S205" i="33"/>
  <c r="T205" i="33" s="1"/>
  <c r="R205" i="33" s="1"/>
  <c r="V111" i="33"/>
  <c r="W111" i="33" s="1"/>
  <c r="U111" i="33" s="1"/>
  <c r="S111" i="33"/>
  <c r="T111" i="33" s="1"/>
  <c r="R111" i="33" s="1"/>
  <c r="V161" i="33"/>
  <c r="W161" i="33" s="1"/>
  <c r="U161" i="33" s="1"/>
  <c r="S161" i="33"/>
  <c r="T161" i="33" s="1"/>
  <c r="R161" i="33" s="1"/>
  <c r="Y101" i="33"/>
  <c r="Z101" i="33" s="1"/>
  <c r="X101" i="33" s="1"/>
  <c r="V199" i="33"/>
  <c r="W199" i="33" s="1"/>
  <c r="U199" i="33" s="1"/>
  <c r="S199" i="33"/>
  <c r="T199" i="33" s="1"/>
  <c r="R199" i="33" s="1"/>
  <c r="V110" i="33"/>
  <c r="W110" i="33" s="1"/>
  <c r="U110" i="33" s="1"/>
  <c r="Y110" i="33" s="1"/>
  <c r="Z110" i="33" s="1"/>
  <c r="X110" i="33" s="1"/>
  <c r="S110" i="33"/>
  <c r="T110" i="33" s="1"/>
  <c r="R110" i="33" s="1"/>
  <c r="V158" i="33"/>
  <c r="W158" i="33" s="1"/>
  <c r="S158" i="33"/>
  <c r="T158" i="33" s="1"/>
  <c r="V208" i="33"/>
  <c r="W208" i="33" s="1"/>
  <c r="U208" i="33" s="1"/>
  <c r="S208" i="33"/>
  <c r="T208" i="33" s="1"/>
  <c r="R208" i="33" s="1"/>
  <c r="Y200" i="33"/>
  <c r="Z200" i="33" s="1"/>
  <c r="X200" i="33" s="1"/>
  <c r="Y108" i="33"/>
  <c r="Z108" i="33" s="1"/>
  <c r="X108" i="33" s="1"/>
  <c r="V55" i="33"/>
  <c r="W55" i="33" s="1"/>
  <c r="U55" i="33" s="1"/>
  <c r="S55" i="33"/>
  <c r="T55" i="33" s="1"/>
  <c r="Y159" i="33"/>
  <c r="Z159" i="33" s="1"/>
  <c r="X159" i="33" s="1"/>
  <c r="Y52" i="33"/>
  <c r="Z52" i="33" s="1"/>
  <c r="X52" i="33" s="1"/>
  <c r="O107" i="33"/>
  <c r="Q107" i="33" s="1"/>
  <c r="P107" i="33"/>
  <c r="O161" i="33"/>
  <c r="Q161" i="33" s="1"/>
  <c r="M209" i="33"/>
  <c r="O158" i="33"/>
  <c r="Q158" i="33" s="1"/>
  <c r="M206" i="33"/>
  <c r="O55" i="33"/>
  <c r="Q55" i="33" s="1"/>
  <c r="Q47" i="33" s="1"/>
  <c r="M112" i="33"/>
  <c r="D378" i="32"/>
  <c r="D319" i="32"/>
  <c r="F309" i="32"/>
  <c r="D312" i="32"/>
  <c r="F300" i="32"/>
  <c r="F301" i="32" s="1"/>
  <c r="G301" i="32" s="1"/>
  <c r="Y161" i="33" l="1"/>
  <c r="Z161" i="33" s="1"/>
  <c r="X161" i="33" s="1"/>
  <c r="R158" i="33"/>
  <c r="Y205" i="33"/>
  <c r="Z205" i="33" s="1"/>
  <c r="X205" i="33" s="1"/>
  <c r="Y111" i="33"/>
  <c r="Z111" i="33" s="1"/>
  <c r="X111" i="33" s="1"/>
  <c r="U158" i="33"/>
  <c r="Y208" i="33"/>
  <c r="Z208" i="33" s="1"/>
  <c r="X208" i="33" s="1"/>
  <c r="V107" i="33"/>
  <c r="W107" i="33" s="1"/>
  <c r="U107" i="33" s="1"/>
  <c r="S107" i="33"/>
  <c r="T107" i="33" s="1"/>
  <c r="R107" i="33" s="1"/>
  <c r="Y199" i="33"/>
  <c r="Z199" i="33" s="1"/>
  <c r="X199" i="33" s="1"/>
  <c r="R55" i="33"/>
  <c r="Y55" i="33" s="1"/>
  <c r="Z55" i="33" s="1"/>
  <c r="X55" i="33" s="1"/>
  <c r="Q154" i="33"/>
  <c r="O112" i="33"/>
  <c r="Q112" i="33" s="1"/>
  <c r="Q100" i="33" s="1"/>
  <c r="P112" i="33"/>
  <c r="O209" i="33"/>
  <c r="Q209" i="33" s="1"/>
  <c r="P209" i="33"/>
  <c r="O206" i="33"/>
  <c r="Q206" i="33" s="1"/>
  <c r="Q202" i="33" s="1"/>
  <c r="P206" i="33"/>
  <c r="F319" i="32"/>
  <c r="D331" i="32"/>
  <c r="F312" i="32"/>
  <c r="F313" i="32" s="1"/>
  <c r="G313" i="32" s="1"/>
  <c r="D322" i="32"/>
  <c r="D364" i="32"/>
  <c r="F378" i="32"/>
  <c r="D385" i="32"/>
  <c r="V206" i="33" l="1"/>
  <c r="W206" i="33" s="1"/>
  <c r="U206" i="33" s="1"/>
  <c r="S206" i="33"/>
  <c r="T206" i="33" s="1"/>
  <c r="R206" i="33" s="1"/>
  <c r="Y158" i="33"/>
  <c r="Z158" i="33" s="1"/>
  <c r="X158" i="33" s="1"/>
  <c r="Y107" i="33"/>
  <c r="Z107" i="33" s="1"/>
  <c r="X107" i="33" s="1"/>
  <c r="V209" i="33"/>
  <c r="W209" i="33" s="1"/>
  <c r="U209" i="33" s="1"/>
  <c r="Y209" i="33" s="1"/>
  <c r="Z209" i="33" s="1"/>
  <c r="X209" i="33" s="1"/>
  <c r="S209" i="33"/>
  <c r="T209" i="33" s="1"/>
  <c r="R209" i="33" s="1"/>
  <c r="V112" i="33"/>
  <c r="W112" i="33" s="1"/>
  <c r="U112" i="33" s="1"/>
  <c r="S112" i="33"/>
  <c r="T112" i="33" s="1"/>
  <c r="R112" i="33" s="1"/>
  <c r="D392" i="32"/>
  <c r="F385" i="32"/>
  <c r="F331" i="32"/>
  <c r="D354" i="32"/>
  <c r="F354" i="32" s="1"/>
  <c r="D344" i="32"/>
  <c r="F344" i="32" s="1"/>
  <c r="F364" i="32"/>
  <c r="D371" i="32"/>
  <c r="F371" i="32" s="1"/>
  <c r="D334" i="32"/>
  <c r="F322" i="32"/>
  <c r="F323" i="32" s="1"/>
  <c r="G323" i="32" s="1"/>
  <c r="Y112" i="33" l="1"/>
  <c r="Z112" i="33" s="1"/>
  <c r="X112" i="33" s="1"/>
  <c r="Y206" i="33"/>
  <c r="Z206" i="33" s="1"/>
  <c r="X206" i="33" s="1"/>
  <c r="F334" i="32"/>
  <c r="F335" i="32" s="1"/>
  <c r="G335" i="32" s="1"/>
  <c r="D357" i="32"/>
  <c r="D347" i="32"/>
  <c r="F347" i="32" s="1"/>
  <c r="F348" i="32" s="1"/>
  <c r="G348" i="32" s="1"/>
  <c r="F392" i="32"/>
  <c r="D399" i="32"/>
  <c r="D408" i="32" l="1"/>
  <c r="F399" i="32"/>
  <c r="F357" i="32"/>
  <c r="F358" i="32" s="1"/>
  <c r="G358" i="32" s="1"/>
  <c r="D365" i="32"/>
  <c r="D372" i="32" l="1"/>
  <c r="F365" i="32"/>
  <c r="F366" i="32" s="1"/>
  <c r="G366" i="32" s="1"/>
  <c r="F408" i="32"/>
  <c r="D419" i="32"/>
  <c r="F419" i="32" s="1"/>
  <c r="F372" i="32" l="1"/>
  <c r="F373" i="32" s="1"/>
  <c r="G373" i="32" s="1"/>
  <c r="D379" i="32"/>
  <c r="D429" i="32"/>
  <c r="D386" i="32" l="1"/>
  <c r="F379" i="32"/>
  <c r="F380" i="32" s="1"/>
  <c r="G380" i="32" s="1"/>
  <c r="D439" i="32"/>
  <c r="F429" i="32"/>
  <c r="F386" i="32" l="1"/>
  <c r="F387" i="32" s="1"/>
  <c r="G387" i="32" s="1"/>
  <c r="D393" i="32"/>
  <c r="F439" i="32"/>
  <c r="F457" i="32" l="1"/>
  <c r="D467" i="32"/>
  <c r="D400" i="32"/>
  <c r="F393" i="32"/>
  <c r="F394" i="32" s="1"/>
  <c r="G394" i="32" s="1"/>
  <c r="F467" i="32" l="1"/>
  <c r="F400" i="32"/>
  <c r="F401" i="32" s="1"/>
  <c r="G401" i="32" s="1"/>
  <c r="D411" i="32"/>
  <c r="D422" i="32" l="1"/>
  <c r="F411" i="32"/>
  <c r="F412" i="32" s="1"/>
  <c r="G412" i="32" s="1"/>
  <c r="D432" i="32" l="1"/>
  <c r="F422" i="32"/>
  <c r="F423" i="32" s="1"/>
  <c r="G423" i="32" s="1"/>
  <c r="F432" i="32" l="1"/>
  <c r="F433" i="32" s="1"/>
  <c r="G433" i="32" s="1"/>
  <c r="D442" i="32"/>
  <c r="F442" i="32" l="1"/>
  <c r="F443" i="32" s="1"/>
  <c r="G443" i="32" s="1"/>
  <c r="D470" i="32" l="1"/>
  <c r="F460" i="32"/>
  <c r="F461" i="32" s="1"/>
  <c r="G461" i="32" s="1"/>
  <c r="F470" i="32" l="1"/>
  <c r="F471" i="32" s="1"/>
  <c r="G471" i="32" s="1"/>
  <c r="F492" i="32"/>
  <c r="F494" i="32" s="1"/>
  <c r="F18" i="31"/>
  <c r="G18" i="31" s="1"/>
  <c r="E20" i="31"/>
  <c r="E21" i="31"/>
  <c r="G21" i="31" s="1"/>
  <c r="E22" i="31"/>
  <c r="G22" i="31" s="1"/>
  <c r="F30" i="31"/>
  <c r="G30" i="31" s="1"/>
  <c r="F31" i="31"/>
  <c r="G31" i="31" s="1"/>
  <c r="F32" i="31"/>
  <c r="G32" i="31" s="1"/>
  <c r="F33" i="31"/>
  <c r="G33" i="31" s="1"/>
  <c r="F34" i="31"/>
  <c r="G34" i="31" s="1"/>
  <c r="F35" i="31"/>
  <c r="G35" i="31" s="1"/>
  <c r="E36" i="31"/>
  <c r="E37" i="31"/>
  <c r="G37" i="31" s="1"/>
  <c r="E38" i="31"/>
  <c r="G38" i="31" s="1"/>
  <c r="F46" i="31"/>
  <c r="G46" i="31" s="1"/>
  <c r="E48" i="31"/>
  <c r="E49" i="31"/>
  <c r="G49" i="31" s="1"/>
  <c r="E50" i="31"/>
  <c r="G50" i="31" s="1"/>
  <c r="D59" i="31"/>
  <c r="F59" i="31" s="1"/>
  <c r="G59" i="31" s="1"/>
  <c r="E60" i="31"/>
  <c r="E61" i="31"/>
  <c r="G61" i="31" s="1"/>
  <c r="E62" i="31"/>
  <c r="G62" i="31" s="1"/>
  <c r="F70" i="31"/>
  <c r="G70" i="31" s="1"/>
  <c r="E72" i="31"/>
  <c r="E73" i="31"/>
  <c r="G73" i="31" s="1"/>
  <c r="E74" i="31"/>
  <c r="G74" i="31" s="1"/>
  <c r="F107" i="31"/>
  <c r="G107" i="31" s="1"/>
  <c r="E109" i="31"/>
  <c r="E110" i="31"/>
  <c r="G110" i="31" s="1"/>
  <c r="E111" i="31"/>
  <c r="G111" i="31" s="1"/>
  <c r="F132" i="31"/>
  <c r="G132" i="31" s="1"/>
  <c r="E134" i="31"/>
  <c r="E135" i="31"/>
  <c r="G135" i="31" s="1"/>
  <c r="E136" i="31"/>
  <c r="G136" i="31" s="1"/>
  <c r="F144" i="31"/>
  <c r="G144" i="31" s="1"/>
  <c r="E146" i="31"/>
  <c r="E147" i="31"/>
  <c r="G147" i="31" s="1"/>
  <c r="E148" i="31"/>
  <c r="G148" i="31" s="1"/>
  <c r="E472" i="31"/>
  <c r="G472" i="31" s="1"/>
  <c r="E471" i="31"/>
  <c r="G471" i="31" s="1"/>
  <c r="E470" i="31"/>
  <c r="G470" i="31" s="1"/>
  <c r="D469" i="31"/>
  <c r="F469" i="31" s="1"/>
  <c r="G469" i="31" s="1"/>
  <c r="E460" i="31"/>
  <c r="G460" i="31" s="1"/>
  <c r="E459" i="31"/>
  <c r="G459" i="31" s="1"/>
  <c r="E458" i="31"/>
  <c r="G458" i="31" s="1"/>
  <c r="D457" i="31"/>
  <c r="F457" i="31" s="1"/>
  <c r="G457" i="31" s="1"/>
  <c r="E448" i="31"/>
  <c r="G448" i="31" s="1"/>
  <c r="E447" i="31"/>
  <c r="G447" i="31" s="1"/>
  <c r="E446" i="31"/>
  <c r="G446" i="31" s="1"/>
  <c r="F444" i="31"/>
  <c r="E436" i="31"/>
  <c r="G436" i="31" s="1"/>
  <c r="E435" i="31"/>
  <c r="G435" i="31" s="1"/>
  <c r="E434" i="31"/>
  <c r="G434" i="31" s="1"/>
  <c r="F433" i="31"/>
  <c r="F437" i="31" s="1"/>
  <c r="E425" i="31"/>
  <c r="G425" i="31" s="1"/>
  <c r="E424" i="31"/>
  <c r="G424" i="31" s="1"/>
  <c r="E423" i="31"/>
  <c r="G423" i="31" s="1"/>
  <c r="E422" i="31"/>
  <c r="G422" i="31" s="1"/>
  <c r="F421" i="31"/>
  <c r="F420" i="31"/>
  <c r="G420" i="31" s="1"/>
  <c r="E386" i="31"/>
  <c r="G386" i="31" s="1"/>
  <c r="E385" i="31"/>
  <c r="G385" i="31" s="1"/>
  <c r="E384" i="31"/>
  <c r="G384" i="31" s="1"/>
  <c r="E383" i="31"/>
  <c r="G383" i="31" s="1"/>
  <c r="F382" i="31"/>
  <c r="G382" i="31" s="1"/>
  <c r="F381" i="31"/>
  <c r="E373" i="31"/>
  <c r="G373" i="31" s="1"/>
  <c r="E372" i="31"/>
  <c r="G372" i="31" s="1"/>
  <c r="E371" i="31"/>
  <c r="F370" i="31"/>
  <c r="G370" i="31" s="1"/>
  <c r="F369" i="31"/>
  <c r="G369" i="31" s="1"/>
  <c r="E361" i="31"/>
  <c r="G361" i="31" s="1"/>
  <c r="E360" i="31"/>
  <c r="G360" i="31" s="1"/>
  <c r="E359" i="31"/>
  <c r="F358" i="31"/>
  <c r="G358" i="31" s="1"/>
  <c r="F357" i="31"/>
  <c r="E349" i="31"/>
  <c r="G349" i="31" s="1"/>
  <c r="E348" i="31"/>
  <c r="G348" i="31" s="1"/>
  <c r="E347" i="31"/>
  <c r="G347" i="31" s="1"/>
  <c r="E346" i="31"/>
  <c r="G346" i="31" s="1"/>
  <c r="D345" i="31"/>
  <c r="F345" i="31" s="1"/>
  <c r="G345" i="31" s="1"/>
  <c r="F344" i="31"/>
  <c r="G344" i="31" s="1"/>
  <c r="E336" i="31"/>
  <c r="G336" i="31" s="1"/>
  <c r="E335" i="31"/>
  <c r="G335" i="31" s="1"/>
  <c r="E334" i="31"/>
  <c r="G334" i="31" s="1"/>
  <c r="E333" i="31"/>
  <c r="G333" i="31" s="1"/>
  <c r="D332" i="31"/>
  <c r="F332" i="31" s="1"/>
  <c r="G332" i="31" s="1"/>
  <c r="F331" i="31"/>
  <c r="E323" i="31"/>
  <c r="G323" i="31" s="1"/>
  <c r="E322" i="31"/>
  <c r="G322" i="31" s="1"/>
  <c r="E321" i="31"/>
  <c r="F320" i="31"/>
  <c r="G320" i="31" s="1"/>
  <c r="F319" i="31"/>
  <c r="G319" i="31" s="1"/>
  <c r="E135" i="30"/>
  <c r="G135" i="30" s="1"/>
  <c r="E134" i="30"/>
  <c r="G134" i="30" s="1"/>
  <c r="E133" i="30"/>
  <c r="G133" i="30" s="1"/>
  <c r="F132" i="30"/>
  <c r="G132" i="30" s="1"/>
  <c r="F131" i="30"/>
  <c r="G131" i="30" s="1"/>
  <c r="F130" i="30"/>
  <c r="F124" i="30"/>
  <c r="E122" i="30"/>
  <c r="G122" i="30" s="1"/>
  <c r="E121" i="30"/>
  <c r="G121" i="30" s="1"/>
  <c r="E120" i="30"/>
  <c r="G120" i="30" s="1"/>
  <c r="F119" i="30"/>
  <c r="G119" i="30" s="1"/>
  <c r="F118" i="30"/>
  <c r="G118" i="30" s="1"/>
  <c r="F117" i="30"/>
  <c r="G117" i="30" s="1"/>
  <c r="E109" i="30"/>
  <c r="G109" i="30" s="1"/>
  <c r="E108" i="30"/>
  <c r="G108" i="30" s="1"/>
  <c r="E107" i="30"/>
  <c r="G107" i="30" s="1"/>
  <c r="E106" i="30"/>
  <c r="F105" i="30"/>
  <c r="G105" i="30" s="1"/>
  <c r="F104" i="30"/>
  <c r="G104" i="30" s="1"/>
  <c r="F103" i="30"/>
  <c r="G103" i="30" s="1"/>
  <c r="F102" i="30"/>
  <c r="G102" i="30" s="1"/>
  <c r="F101" i="30"/>
  <c r="G101" i="30" s="1"/>
  <c r="F100" i="30"/>
  <c r="G100" i="30" s="1"/>
  <c r="F99" i="30"/>
  <c r="G99" i="30" s="1"/>
  <c r="F98" i="30"/>
  <c r="G98" i="30" s="1"/>
  <c r="E90" i="30"/>
  <c r="G90" i="30" s="1"/>
  <c r="E89" i="30"/>
  <c r="G89" i="30" s="1"/>
  <c r="E88" i="30"/>
  <c r="E87" i="30"/>
  <c r="G87" i="30" s="1"/>
  <c r="F86" i="30"/>
  <c r="G86" i="30" s="1"/>
  <c r="F85" i="30"/>
  <c r="G85" i="30" s="1"/>
  <c r="F84" i="30"/>
  <c r="G84" i="30" s="1"/>
  <c r="F83" i="30"/>
  <c r="G83" i="30" s="1"/>
  <c r="F82" i="30"/>
  <c r="G82" i="30" s="1"/>
  <c r="F81" i="30"/>
  <c r="G81" i="30" s="1"/>
  <c r="F80" i="30"/>
  <c r="G80" i="30" s="1"/>
  <c r="F79" i="30"/>
  <c r="E71" i="30"/>
  <c r="G71" i="30" s="1"/>
  <c r="E70" i="30"/>
  <c r="F69" i="30"/>
  <c r="F68" i="30"/>
  <c r="G68" i="30" s="1"/>
  <c r="F67" i="30"/>
  <c r="G67" i="30" s="1"/>
  <c r="E59" i="30"/>
  <c r="G59" i="30" s="1"/>
  <c r="E58" i="30"/>
  <c r="G58" i="30" s="1"/>
  <c r="E57" i="30"/>
  <c r="F56" i="30"/>
  <c r="G56" i="30" s="1"/>
  <c r="F55" i="30"/>
  <c r="G55" i="30" s="1"/>
  <c r="F54" i="30"/>
  <c r="G54" i="30" s="1"/>
  <c r="F53" i="30"/>
  <c r="G53" i="30" s="1"/>
  <c r="F52" i="30"/>
  <c r="G52" i="30" s="1"/>
  <c r="F51" i="30"/>
  <c r="G51" i="30" s="1"/>
  <c r="F50" i="30"/>
  <c r="G50" i="30" s="1"/>
  <c r="F49" i="30"/>
  <c r="F41" i="30"/>
  <c r="E38" i="30"/>
  <c r="G38" i="30" s="1"/>
  <c r="E37" i="30"/>
  <c r="E40" i="30" s="1"/>
  <c r="R34" i="30"/>
  <c r="F31" i="30"/>
  <c r="E29" i="30"/>
  <c r="G29" i="30" s="1"/>
  <c r="E28" i="30"/>
  <c r="G28" i="30" s="1"/>
  <c r="F22" i="30"/>
  <c r="E20" i="30"/>
  <c r="G20" i="30" s="1"/>
  <c r="E19" i="30"/>
  <c r="G30" i="30" l="1"/>
  <c r="G31" i="30" s="1"/>
  <c r="G32" i="30" s="1"/>
  <c r="F495" i="32"/>
  <c r="F496" i="32" s="1"/>
  <c r="G494" i="32"/>
  <c r="D145" i="31"/>
  <c r="F145" i="31" s="1"/>
  <c r="G145" i="31" s="1"/>
  <c r="D71" i="31"/>
  <c r="F71" i="31" s="1"/>
  <c r="G71" i="31" s="1"/>
  <c r="D19" i="31"/>
  <c r="F19" i="31" s="1"/>
  <c r="G19" i="31" s="1"/>
  <c r="D445" i="31"/>
  <c r="F445" i="31" s="1"/>
  <c r="G445" i="31" s="1"/>
  <c r="D108" i="31"/>
  <c r="F108" i="31" s="1"/>
  <c r="G108" i="31" s="1"/>
  <c r="E72" i="30"/>
  <c r="E73" i="30" s="1"/>
  <c r="E74" i="30" s="1"/>
  <c r="G70" i="30"/>
  <c r="F74" i="30"/>
  <c r="E41" i="30"/>
  <c r="E42" i="30" s="1"/>
  <c r="E43" i="30" s="1"/>
  <c r="E44" i="30" s="1"/>
  <c r="E30" i="30"/>
  <c r="E31" i="30" s="1"/>
  <c r="E32" i="30" s="1"/>
  <c r="F58" i="31"/>
  <c r="G58" i="31" s="1"/>
  <c r="F426" i="31"/>
  <c r="F427" i="31" s="1"/>
  <c r="F428" i="31" s="1"/>
  <c r="F468" i="31"/>
  <c r="F473" i="31" s="1"/>
  <c r="D133" i="31"/>
  <c r="F133" i="31" s="1"/>
  <c r="G133" i="31" s="1"/>
  <c r="D47" i="31"/>
  <c r="F47" i="31" s="1"/>
  <c r="G47" i="31" s="1"/>
  <c r="F456" i="31"/>
  <c r="F461" i="31" s="1"/>
  <c r="E149" i="31"/>
  <c r="G146" i="31"/>
  <c r="G149" i="31" s="1"/>
  <c r="E112" i="31"/>
  <c r="G109" i="31"/>
  <c r="E51" i="31"/>
  <c r="G48" i="31"/>
  <c r="E39" i="31"/>
  <c r="G36" i="31"/>
  <c r="G39" i="31" s="1"/>
  <c r="E23" i="31"/>
  <c r="G20" i="31"/>
  <c r="G23" i="31" s="1"/>
  <c r="E63" i="31"/>
  <c r="G60" i="31"/>
  <c r="E137" i="31"/>
  <c r="G134" i="31"/>
  <c r="E75" i="31"/>
  <c r="G72" i="31"/>
  <c r="F149" i="31"/>
  <c r="F39" i="31"/>
  <c r="F23" i="31"/>
  <c r="F374" i="31"/>
  <c r="F375" i="31" s="1"/>
  <c r="F376" i="31" s="1"/>
  <c r="G421" i="31"/>
  <c r="G426" i="31" s="1"/>
  <c r="F350" i="31"/>
  <c r="F351" i="31" s="1"/>
  <c r="E374" i="31"/>
  <c r="E375" i="31" s="1"/>
  <c r="E324" i="31"/>
  <c r="E325" i="31" s="1"/>
  <c r="E326" i="31" s="1"/>
  <c r="G357" i="31"/>
  <c r="F362" i="31"/>
  <c r="G359" i="31"/>
  <c r="E362" i="31"/>
  <c r="F337" i="31"/>
  <c r="G331" i="31"/>
  <c r="G337" i="31" s="1"/>
  <c r="G350" i="31"/>
  <c r="G444" i="31"/>
  <c r="G321" i="31"/>
  <c r="G324" i="31" s="1"/>
  <c r="F324" i="31"/>
  <c r="F387" i="31"/>
  <c r="G381" i="31"/>
  <c r="G387" i="31" s="1"/>
  <c r="E337" i="31"/>
  <c r="E387" i="31"/>
  <c r="E350" i="31"/>
  <c r="F438" i="31"/>
  <c r="F439" i="31" s="1"/>
  <c r="L233" i="33" s="1"/>
  <c r="G371" i="31"/>
  <c r="G374" i="31" s="1"/>
  <c r="G433" i="31"/>
  <c r="G437" i="31" s="1"/>
  <c r="E426" i="31"/>
  <c r="E437" i="31"/>
  <c r="E449" i="31"/>
  <c r="E461" i="31"/>
  <c r="E473" i="31"/>
  <c r="G88" i="30"/>
  <c r="E91" i="30"/>
  <c r="G57" i="30"/>
  <c r="E60" i="30"/>
  <c r="G49" i="30"/>
  <c r="F62" i="30"/>
  <c r="F60" i="30"/>
  <c r="F61" i="30" s="1"/>
  <c r="F72" i="30"/>
  <c r="F73" i="30" s="1"/>
  <c r="G37" i="30"/>
  <c r="G40" i="30" s="1"/>
  <c r="G69" i="30"/>
  <c r="F110" i="30"/>
  <c r="F125" i="30"/>
  <c r="E123" i="30"/>
  <c r="F136" i="30"/>
  <c r="G130" i="30"/>
  <c r="G136" i="30" s="1"/>
  <c r="E21" i="30"/>
  <c r="G19" i="30"/>
  <c r="G21" i="30" s="1"/>
  <c r="F91" i="30"/>
  <c r="F92" i="30" s="1"/>
  <c r="G106" i="30"/>
  <c r="G110" i="30" s="1"/>
  <c r="E110" i="30"/>
  <c r="G123" i="30"/>
  <c r="G79" i="30"/>
  <c r="E136" i="30"/>
  <c r="F137" i="31" l="1"/>
  <c r="G137" i="31"/>
  <c r="N233" i="33"/>
  <c r="G72" i="30"/>
  <c r="G73" i="30" s="1"/>
  <c r="G74" i="30" s="1"/>
  <c r="G91" i="30"/>
  <c r="G92" i="30" s="1"/>
  <c r="G93" i="30" s="1"/>
  <c r="F63" i="31"/>
  <c r="F64" i="31" s="1"/>
  <c r="F65" i="31" s="1"/>
  <c r="G112" i="31"/>
  <c r="G113" i="31" s="1"/>
  <c r="G114" i="31" s="1"/>
  <c r="F112" i="31"/>
  <c r="F113" i="31" s="1"/>
  <c r="F114" i="31" s="1"/>
  <c r="F75" i="31"/>
  <c r="F76" i="31" s="1"/>
  <c r="F77" i="31" s="1"/>
  <c r="L58" i="33" s="1"/>
  <c r="G75" i="31"/>
  <c r="G76" i="31" s="1"/>
  <c r="G77" i="31" s="1"/>
  <c r="G63" i="31"/>
  <c r="G64" i="31" s="1"/>
  <c r="G65" i="31" s="1"/>
  <c r="M25" i="33"/>
  <c r="M81" i="33"/>
  <c r="P81" i="33" s="1"/>
  <c r="F51" i="31"/>
  <c r="F52" i="31" s="1"/>
  <c r="F53" i="31" s="1"/>
  <c r="G51" i="31"/>
  <c r="G52" i="31" s="1"/>
  <c r="G53" i="31" s="1"/>
  <c r="G449" i="31"/>
  <c r="G450" i="31" s="1"/>
  <c r="G451" i="31" s="1"/>
  <c r="G456" i="31"/>
  <c r="G461" i="31" s="1"/>
  <c r="G462" i="31" s="1"/>
  <c r="G463" i="31" s="1"/>
  <c r="F449" i="31"/>
  <c r="F450" i="31" s="1"/>
  <c r="F451" i="31" s="1"/>
  <c r="F352" i="31"/>
  <c r="G60" i="30"/>
  <c r="F93" i="30"/>
  <c r="G468" i="31"/>
  <c r="G473" i="31" s="1"/>
  <c r="G474" i="31" s="1"/>
  <c r="G475" i="31" s="1"/>
  <c r="E376" i="31"/>
  <c r="F24" i="31"/>
  <c r="F25" i="31" s="1"/>
  <c r="E76" i="31"/>
  <c r="E77" i="31" s="1"/>
  <c r="M58" i="33" s="1"/>
  <c r="O58" i="33" s="1"/>
  <c r="E52" i="31"/>
  <c r="E53" i="31" s="1"/>
  <c r="F40" i="31"/>
  <c r="F41" i="31" s="1"/>
  <c r="G40" i="31"/>
  <c r="G41" i="31" s="1"/>
  <c r="G138" i="31"/>
  <c r="G139" i="31" s="1"/>
  <c r="G24" i="31"/>
  <c r="G25" i="31" s="1"/>
  <c r="G150" i="31"/>
  <c r="G151" i="31" s="1"/>
  <c r="E24" i="31"/>
  <c r="E25" i="31" s="1"/>
  <c r="E113" i="31"/>
  <c r="E114" i="31" s="1"/>
  <c r="F138" i="31"/>
  <c r="F139" i="31" s="1"/>
  <c r="H53" i="34" s="1"/>
  <c r="F150" i="31"/>
  <c r="F151" i="31" s="1"/>
  <c r="H54" i="34" s="1"/>
  <c r="E138" i="31"/>
  <c r="E139" i="31" s="1"/>
  <c r="I53" i="34" s="1"/>
  <c r="K53" i="34" s="1"/>
  <c r="E64" i="31"/>
  <c r="E65" i="31" s="1"/>
  <c r="E40" i="31"/>
  <c r="E41" i="31" s="1"/>
  <c r="E150" i="31"/>
  <c r="E151" i="31" s="1"/>
  <c r="I54" i="34" s="1"/>
  <c r="K54" i="34" s="1"/>
  <c r="G362" i="31"/>
  <c r="G363" i="31" s="1"/>
  <c r="G325" i="31"/>
  <c r="G326" i="31" s="1"/>
  <c r="E474" i="31"/>
  <c r="E475" i="31" s="1"/>
  <c r="E427" i="31"/>
  <c r="E428" i="31" s="1"/>
  <c r="G427" i="31"/>
  <c r="G428" i="31" s="1"/>
  <c r="G388" i="31"/>
  <c r="G389" i="31" s="1"/>
  <c r="G338" i="31"/>
  <c r="G339" i="31" s="1"/>
  <c r="E363" i="31"/>
  <c r="E364" i="31" s="1"/>
  <c r="E462" i="31"/>
  <c r="E463" i="31" s="1"/>
  <c r="G375" i="31"/>
  <c r="G376" i="31" s="1"/>
  <c r="E388" i="31"/>
  <c r="E389" i="31" s="1"/>
  <c r="F388" i="31"/>
  <c r="F389" i="31" s="1"/>
  <c r="F338" i="31"/>
  <c r="F339" i="31" s="1"/>
  <c r="E450" i="31"/>
  <c r="E451" i="31" s="1"/>
  <c r="F462" i="31"/>
  <c r="F463" i="31" s="1"/>
  <c r="E338" i="31"/>
  <c r="E339" i="31" s="1"/>
  <c r="F325" i="31"/>
  <c r="F326" i="31" s="1"/>
  <c r="F363" i="31"/>
  <c r="F364" i="31" s="1"/>
  <c r="E438" i="31"/>
  <c r="E439" i="31" s="1"/>
  <c r="M233" i="33" s="1"/>
  <c r="O233" i="33" s="1"/>
  <c r="G438" i="31"/>
  <c r="G439" i="31" s="1"/>
  <c r="F474" i="31"/>
  <c r="F475" i="31" s="1"/>
  <c r="E351" i="31"/>
  <c r="E352" i="31" s="1"/>
  <c r="G351" i="31"/>
  <c r="G352" i="31" s="1"/>
  <c r="G111" i="30"/>
  <c r="G112" i="30" s="1"/>
  <c r="E22" i="30"/>
  <c r="E23" i="30" s="1"/>
  <c r="E124" i="30"/>
  <c r="E125" i="30" s="1"/>
  <c r="G41" i="30"/>
  <c r="G42" i="30" s="1"/>
  <c r="G43" i="30" s="1"/>
  <c r="G44" i="30" s="1"/>
  <c r="E61" i="30"/>
  <c r="E62" i="30" s="1"/>
  <c r="G124" i="30"/>
  <c r="G125" i="30" s="1"/>
  <c r="G61" i="30"/>
  <c r="G62" i="30" s="1"/>
  <c r="U33" i="1" s="1"/>
  <c r="AD33" i="1" s="1"/>
  <c r="E111" i="30"/>
  <c r="E112" i="30" s="1"/>
  <c r="G137" i="30"/>
  <c r="G138" i="30" s="1"/>
  <c r="F111" i="30"/>
  <c r="F112" i="30" s="1"/>
  <c r="E92" i="30"/>
  <c r="E93" i="30" s="1"/>
  <c r="E137" i="30"/>
  <c r="E138" i="30" s="1"/>
  <c r="G22" i="30"/>
  <c r="G23" i="30" s="1"/>
  <c r="F137" i="30"/>
  <c r="F138" i="30" s="1"/>
  <c r="U35" i="1" l="1"/>
  <c r="U34" i="1"/>
  <c r="V81" i="33"/>
  <c r="W81" i="33" s="1"/>
  <c r="S81" i="33"/>
  <c r="T81" i="33" s="1"/>
  <c r="Y33" i="1"/>
  <c r="AA33" i="1"/>
  <c r="AB33" i="1" s="1"/>
  <c r="Z33" i="1" s="1"/>
  <c r="AE33" i="1"/>
  <c r="AC33" i="1" s="1"/>
  <c r="Q233" i="33"/>
  <c r="Q229" i="33" s="1"/>
  <c r="Q228" i="33" s="1"/>
  <c r="J54" i="34"/>
  <c r="L54" i="34" s="1"/>
  <c r="N54" i="34"/>
  <c r="J53" i="34"/>
  <c r="L53" i="34" s="1"/>
  <c r="N53" i="34"/>
  <c r="N58" i="33"/>
  <c r="Q58" i="33" s="1"/>
  <c r="P58" i="33"/>
  <c r="O25" i="33"/>
  <c r="Q25" i="33" s="1"/>
  <c r="Q23" i="33" s="1"/>
  <c r="P25" i="33"/>
  <c r="P233" i="33"/>
  <c r="L164" i="33"/>
  <c r="L59" i="33"/>
  <c r="M164" i="33"/>
  <c r="M212" i="33" s="1"/>
  <c r="O212" i="33" s="1"/>
  <c r="M59" i="33"/>
  <c r="O59" i="33" s="1"/>
  <c r="L166" i="33"/>
  <c r="L61" i="33"/>
  <c r="M165" i="33"/>
  <c r="O165" i="33" s="1"/>
  <c r="M60" i="33"/>
  <c r="O60" i="33" s="1"/>
  <c r="M166" i="33"/>
  <c r="M61" i="33"/>
  <c r="O61" i="33" s="1"/>
  <c r="L165" i="33"/>
  <c r="L60" i="33"/>
  <c r="O81" i="33"/>
  <c r="Q81" i="33" s="1"/>
  <c r="Q78" i="33" s="1"/>
  <c r="M135" i="33"/>
  <c r="P135" i="33" s="1"/>
  <c r="G364" i="31"/>
  <c r="V233" i="33" l="1"/>
  <c r="W233" i="33" s="1"/>
  <c r="U233" i="33" s="1"/>
  <c r="S233" i="33"/>
  <c r="T233" i="33" s="1"/>
  <c r="R233" i="33" s="1"/>
  <c r="V58" i="33"/>
  <c r="W58" i="33" s="1"/>
  <c r="U58" i="33" s="1"/>
  <c r="S58" i="33"/>
  <c r="T58" i="33" s="1"/>
  <c r="R58" i="33" s="1"/>
  <c r="R81" i="33"/>
  <c r="U81" i="33"/>
  <c r="Y81" i="33" s="1"/>
  <c r="Z81" i="33" s="1"/>
  <c r="X81" i="33" s="1"/>
  <c r="O53" i="34"/>
  <c r="T53" i="34"/>
  <c r="U53" i="34" s="1"/>
  <c r="Q53" i="34"/>
  <c r="R53" i="34" s="1"/>
  <c r="P53" i="34" s="1"/>
  <c r="AD34" i="1"/>
  <c r="AE34" i="1" s="1"/>
  <c r="AC34" i="1" s="1"/>
  <c r="AG34" i="1" s="1"/>
  <c r="AH34" i="1" s="1"/>
  <c r="AF34" i="1" s="1"/>
  <c r="Y34" i="1"/>
  <c r="U32" i="1"/>
  <c r="AA34" i="1"/>
  <c r="AB34" i="1" s="1"/>
  <c r="Z34" i="1" s="1"/>
  <c r="V135" i="33"/>
  <c r="W135" i="33" s="1"/>
  <c r="S135" i="33"/>
  <c r="T135" i="33" s="1"/>
  <c r="V25" i="33"/>
  <c r="W25" i="33" s="1"/>
  <c r="S25" i="33"/>
  <c r="T25" i="33" s="1"/>
  <c r="O54" i="34"/>
  <c r="T54" i="34"/>
  <c r="U54" i="34" s="1"/>
  <c r="S54" i="34" s="1"/>
  <c r="W54" i="34" s="1"/>
  <c r="X54" i="34" s="1"/>
  <c r="V54" i="34" s="1"/>
  <c r="Q54" i="34"/>
  <c r="R54" i="34" s="1"/>
  <c r="P54" i="34" s="1"/>
  <c r="AD35" i="1"/>
  <c r="AE35" i="1" s="1"/>
  <c r="Y35" i="1"/>
  <c r="AA35" i="1"/>
  <c r="AB35" i="1" s="1"/>
  <c r="AG33" i="1"/>
  <c r="AH33" i="1" s="1"/>
  <c r="AF33" i="1"/>
  <c r="M115" i="33"/>
  <c r="O115" i="33" s="1"/>
  <c r="P165" i="33"/>
  <c r="O164" i="33"/>
  <c r="N61" i="33"/>
  <c r="Q61" i="33" s="1"/>
  <c r="P61" i="33"/>
  <c r="N59" i="33"/>
  <c r="Q59" i="33" s="1"/>
  <c r="P59" i="33"/>
  <c r="N60" i="33"/>
  <c r="Q60" i="33" s="1"/>
  <c r="P60" i="33"/>
  <c r="M116" i="33"/>
  <c r="O116" i="33" s="1"/>
  <c r="P166" i="33"/>
  <c r="N164" i="33"/>
  <c r="P164" i="33"/>
  <c r="L212" i="33"/>
  <c r="O135" i="33"/>
  <c r="Q135" i="33" s="1"/>
  <c r="Q132" i="33" s="1"/>
  <c r="M184" i="33"/>
  <c r="L115" i="33"/>
  <c r="M213" i="33"/>
  <c r="O213" i="33" s="1"/>
  <c r="O166" i="33"/>
  <c r="M214" i="33"/>
  <c r="O214" i="33" s="1"/>
  <c r="M117" i="33"/>
  <c r="O117" i="33" s="1"/>
  <c r="N166" i="33"/>
  <c r="L117" i="33"/>
  <c r="L214" i="33"/>
  <c r="N165" i="33"/>
  <c r="Q165" i="33" s="1"/>
  <c r="L213" i="33"/>
  <c r="L116" i="33"/>
  <c r="V165" i="33" l="1"/>
  <c r="W165" i="33" s="1"/>
  <c r="U165" i="33" s="1"/>
  <c r="Y165" i="33" s="1"/>
  <c r="Z165" i="33" s="1"/>
  <c r="X165" i="33" s="1"/>
  <c r="S165" i="33"/>
  <c r="T165" i="33" s="1"/>
  <c r="R165" i="33" s="1"/>
  <c r="S53" i="34"/>
  <c r="W53" i="34" s="1"/>
  <c r="X53" i="34" s="1"/>
  <c r="V53" i="34" s="1"/>
  <c r="AC35" i="1"/>
  <c r="V164" i="33"/>
  <c r="W164" i="33" s="1"/>
  <c r="S164" i="33"/>
  <c r="T164" i="33" s="1"/>
  <c r="R164" i="33" s="1"/>
  <c r="R25" i="33"/>
  <c r="R135" i="33"/>
  <c r="Y58" i="33"/>
  <c r="Z58" i="33" s="1"/>
  <c r="X58" i="33" s="1"/>
  <c r="U135" i="33"/>
  <c r="Y135" i="33" s="1"/>
  <c r="Z135" i="33" s="1"/>
  <c r="X135" i="33" s="1"/>
  <c r="V59" i="33"/>
  <c r="W59" i="33" s="1"/>
  <c r="U59" i="33" s="1"/>
  <c r="Y59" i="33" s="1"/>
  <c r="Z59" i="33" s="1"/>
  <c r="X59" i="33" s="1"/>
  <c r="S59" i="33"/>
  <c r="T59" i="33" s="1"/>
  <c r="R59" i="33" s="1"/>
  <c r="AD32" i="1"/>
  <c r="AE32" i="1" s="1"/>
  <c r="Y32" i="1"/>
  <c r="U31" i="1" s="1"/>
  <c r="AA32" i="1"/>
  <c r="AB32" i="1" s="1"/>
  <c r="V166" i="33"/>
  <c r="W166" i="33" s="1"/>
  <c r="S166" i="33"/>
  <c r="T166" i="33" s="1"/>
  <c r="U25" i="33"/>
  <c r="Y25" i="33" s="1"/>
  <c r="Z25" i="33" s="1"/>
  <c r="V60" i="33"/>
  <c r="W60" i="33" s="1"/>
  <c r="U60" i="33" s="1"/>
  <c r="S60" i="33"/>
  <c r="T60" i="33" s="1"/>
  <c r="R60" i="33" s="1"/>
  <c r="V61" i="33"/>
  <c r="W61" i="33" s="1"/>
  <c r="U61" i="33" s="1"/>
  <c r="S61" i="33"/>
  <c r="T61" i="33" s="1"/>
  <c r="R61" i="33" s="1"/>
  <c r="Z35" i="1"/>
  <c r="Y233" i="33"/>
  <c r="Z233" i="33" s="1"/>
  <c r="X233" i="33" s="1"/>
  <c r="Q164" i="33"/>
  <c r="N116" i="33"/>
  <c r="Q116" i="33" s="1"/>
  <c r="P116" i="33"/>
  <c r="N117" i="33"/>
  <c r="Q117" i="33" s="1"/>
  <c r="P117" i="33"/>
  <c r="N212" i="33"/>
  <c r="Q212" i="33" s="1"/>
  <c r="P212" i="33"/>
  <c r="N213" i="33"/>
  <c r="Q213" i="33" s="1"/>
  <c r="P213" i="33"/>
  <c r="N115" i="33"/>
  <c r="Q115" i="33" s="1"/>
  <c r="P115" i="33"/>
  <c r="N214" i="33"/>
  <c r="Q214" i="33" s="1"/>
  <c r="P214" i="33"/>
  <c r="O184" i="33"/>
  <c r="Q184" i="33" s="1"/>
  <c r="Q181" i="33" s="1"/>
  <c r="P184" i="33"/>
  <c r="Q57" i="33"/>
  <c r="Q22" i="33" s="1"/>
  <c r="Q166" i="33"/>
  <c r="Y61" i="33" l="1"/>
  <c r="Z61" i="33" s="1"/>
  <c r="X61" i="33" s="1"/>
  <c r="V212" i="33"/>
  <c r="W212" i="33" s="1"/>
  <c r="U212" i="33" s="1"/>
  <c r="Y212" i="33" s="1"/>
  <c r="Z212" i="33" s="1"/>
  <c r="X212" i="33" s="1"/>
  <c r="S212" i="33"/>
  <c r="T212" i="33" s="1"/>
  <c r="R212" i="33" s="1"/>
  <c r="Y60" i="33"/>
  <c r="Z60" i="33" s="1"/>
  <c r="X60" i="33" s="1"/>
  <c r="V117" i="33"/>
  <c r="W117" i="33" s="1"/>
  <c r="U117" i="33" s="1"/>
  <c r="Y117" i="33" s="1"/>
  <c r="Z117" i="33" s="1"/>
  <c r="X117" i="33" s="1"/>
  <c r="S117" i="33"/>
  <c r="T117" i="33" s="1"/>
  <c r="R117" i="33" s="1"/>
  <c r="V184" i="33"/>
  <c r="W184" i="33" s="1"/>
  <c r="U184" i="33" s="1"/>
  <c r="S184" i="33"/>
  <c r="T184" i="33" s="1"/>
  <c r="R184" i="33" s="1"/>
  <c r="V116" i="33"/>
  <c r="W116" i="33" s="1"/>
  <c r="U116" i="33" s="1"/>
  <c r="Y116" i="33" s="1"/>
  <c r="Z116" i="33" s="1"/>
  <c r="X116" i="33" s="1"/>
  <c r="S116" i="33"/>
  <c r="T116" i="33" s="1"/>
  <c r="R116" i="33" s="1"/>
  <c r="V214" i="33"/>
  <c r="W214" i="33" s="1"/>
  <c r="U214" i="33" s="1"/>
  <c r="S214" i="33"/>
  <c r="T214" i="33" s="1"/>
  <c r="R214" i="33" s="1"/>
  <c r="X25" i="33"/>
  <c r="R166" i="33"/>
  <c r="U166" i="33"/>
  <c r="Y166" i="33" s="1"/>
  <c r="Z166" i="33" s="1"/>
  <c r="X166" i="33" s="1"/>
  <c r="U164" i="33"/>
  <c r="Y164" i="33" s="1"/>
  <c r="Z164" i="33" s="1"/>
  <c r="X164" i="33" s="1"/>
  <c r="V115" i="33"/>
  <c r="W115" i="33" s="1"/>
  <c r="U115" i="33" s="1"/>
  <c r="Y115" i="33" s="1"/>
  <c r="Z115" i="33" s="1"/>
  <c r="X115" i="33" s="1"/>
  <c r="S115" i="33"/>
  <c r="T115" i="33" s="1"/>
  <c r="R115" i="33" s="1"/>
  <c r="Z32" i="1"/>
  <c r="AG32" i="1" s="1"/>
  <c r="AH32" i="1" s="1"/>
  <c r="AB31" i="1"/>
  <c r="AB68" i="1" s="1"/>
  <c r="H16" i="6" s="1"/>
  <c r="AG35" i="1"/>
  <c r="AH35" i="1" s="1"/>
  <c r="AF35" i="1" s="1"/>
  <c r="V213" i="33"/>
  <c r="W213" i="33" s="1"/>
  <c r="U213" i="33" s="1"/>
  <c r="S213" i="33"/>
  <c r="T213" i="33" s="1"/>
  <c r="R213" i="33" s="1"/>
  <c r="AC32" i="1"/>
  <c r="AE31" i="1"/>
  <c r="AE68" i="1" s="1"/>
  <c r="J16" i="6" s="1"/>
  <c r="Q114" i="33"/>
  <c r="Q77" i="33" s="1"/>
  <c r="Q163" i="33"/>
  <c r="Q131" i="33" s="1"/>
  <c r="Q211" i="33"/>
  <c r="Q180" i="33" s="1"/>
  <c r="AF32" i="1" l="1"/>
  <c r="AH31" i="1"/>
  <c r="Y184" i="33"/>
  <c r="Z184" i="33" s="1"/>
  <c r="X184" i="33" s="1"/>
  <c r="W235" i="33"/>
  <c r="J24" i="6" s="1"/>
  <c r="T235" i="33"/>
  <c r="H24" i="6" s="1"/>
  <c r="Z235" i="33"/>
  <c r="L24" i="6" s="1"/>
  <c r="Y213" i="33"/>
  <c r="Z213" i="33" s="1"/>
  <c r="X213" i="33" s="1"/>
  <c r="Y214" i="33"/>
  <c r="Z214" i="33" s="1"/>
  <c r="X214" i="33" s="1"/>
  <c r="Q235" i="33"/>
  <c r="E24" i="6" s="1"/>
  <c r="I411" i="20" l="1"/>
  <c r="I412" i="20"/>
  <c r="I413" i="20"/>
  <c r="I421" i="20"/>
  <c r="I420" i="20"/>
  <c r="I419" i="20"/>
  <c r="I418" i="20"/>
  <c r="I410" i="20"/>
  <c r="I409" i="20"/>
  <c r="I408" i="20"/>
  <c r="A407" i="20"/>
  <c r="H392" i="20"/>
  <c r="I392" i="20" s="1"/>
  <c r="H394" i="20"/>
  <c r="I394" i="20" s="1"/>
  <c r="I403" i="20"/>
  <c r="I402" i="20"/>
  <c r="I401" i="20"/>
  <c r="I400" i="20"/>
  <c r="I395" i="20"/>
  <c r="I393" i="20"/>
  <c r="A391" i="20"/>
  <c r="G33" i="22"/>
  <c r="K33" i="22" s="1"/>
  <c r="F33" i="22"/>
  <c r="J90" i="22"/>
  <c r="B89" i="22"/>
  <c r="B86" i="22"/>
  <c r="J84" i="22"/>
  <c r="B83" i="22"/>
  <c r="J81" i="22"/>
  <c r="B80" i="22"/>
  <c r="I77" i="22"/>
  <c r="B76" i="22"/>
  <c r="I74" i="22"/>
  <c r="B73" i="22"/>
  <c r="B70" i="22"/>
  <c r="B67" i="22"/>
  <c r="B64" i="22"/>
  <c r="B208" i="27"/>
  <c r="B209" i="27" s="1"/>
  <c r="B210" i="27" s="1"/>
  <c r="B190" i="27"/>
  <c r="B191" i="27" s="1"/>
  <c r="B192" i="27" s="1"/>
  <c r="B193" i="27" s="1"/>
  <c r="B194" i="27" s="1"/>
  <c r="B195" i="27" s="1"/>
  <c r="B196" i="27" s="1"/>
  <c r="B197" i="27" s="1"/>
  <c r="B198" i="27" s="1"/>
  <c r="B199" i="27" s="1"/>
  <c r="B200" i="27" s="1"/>
  <c r="B201" i="27" s="1"/>
  <c r="B202" i="27" s="1"/>
  <c r="B203" i="27" s="1"/>
  <c r="B182" i="27"/>
  <c r="B183" i="27" s="1"/>
  <c r="B184" i="27" s="1"/>
  <c r="B185" i="27" s="1"/>
  <c r="B186" i="27" s="1"/>
  <c r="B187" i="27" s="1"/>
  <c r="B162" i="27"/>
  <c r="B163" i="27" s="1"/>
  <c r="B164" i="27" s="1"/>
  <c r="B165" i="27" s="1"/>
  <c r="B166" i="27" s="1"/>
  <c r="B167" i="27" s="1"/>
  <c r="B168" i="27" s="1"/>
  <c r="B169" i="27" s="1"/>
  <c r="B170" i="27" s="1"/>
  <c r="B171" i="27" s="1"/>
  <c r="B172" i="27" s="1"/>
  <c r="B173" i="27" s="1"/>
  <c r="B174" i="27" s="1"/>
  <c r="B175" i="27" s="1"/>
  <c r="B176" i="27" s="1"/>
  <c r="B177" i="27" s="1"/>
  <c r="B178" i="27" s="1"/>
  <c r="B179" i="27" s="1"/>
  <c r="B144" i="27"/>
  <c r="B145" i="27" s="1"/>
  <c r="B146" i="27" s="1"/>
  <c r="B147" i="27" s="1"/>
  <c r="B148" i="27" s="1"/>
  <c r="B149" i="27" s="1"/>
  <c r="B150" i="27" s="1"/>
  <c r="B151" i="27" s="1"/>
  <c r="B152" i="27" s="1"/>
  <c r="B153" i="27" s="1"/>
  <c r="B154" i="27" s="1"/>
  <c r="B155" i="27" s="1"/>
  <c r="B156" i="27" s="1"/>
  <c r="B157" i="27" s="1"/>
  <c r="B137" i="27"/>
  <c r="B138" i="27" s="1"/>
  <c r="B139" i="27" s="1"/>
  <c r="B140" i="27" s="1"/>
  <c r="B141" i="27" s="1"/>
  <c r="B136" i="27"/>
  <c r="B115" i="27"/>
  <c r="B116" i="27" s="1"/>
  <c r="B117" i="27" s="1"/>
  <c r="B118" i="27" s="1"/>
  <c r="B119" i="27" s="1"/>
  <c r="B120" i="27" s="1"/>
  <c r="B121" i="27" s="1"/>
  <c r="B122" i="27" s="1"/>
  <c r="B123" i="27" s="1"/>
  <c r="B124" i="27" s="1"/>
  <c r="B125" i="27" s="1"/>
  <c r="B126" i="27" s="1"/>
  <c r="B127" i="27" s="1"/>
  <c r="B128" i="27" s="1"/>
  <c r="B129" i="27" s="1"/>
  <c r="B130" i="27" s="1"/>
  <c r="B131" i="27" s="1"/>
  <c r="B132" i="27" s="1"/>
  <c r="B133" i="27" s="1"/>
  <c r="B97" i="27"/>
  <c r="B98" i="27" s="1"/>
  <c r="B99" i="27" s="1"/>
  <c r="B100" i="27" s="1"/>
  <c r="B101" i="27" s="1"/>
  <c r="B102" i="27" s="1"/>
  <c r="B103" i="27" s="1"/>
  <c r="B104" i="27" s="1"/>
  <c r="B105" i="27" s="1"/>
  <c r="B106" i="27" s="1"/>
  <c r="B107" i="27" s="1"/>
  <c r="B108" i="27" s="1"/>
  <c r="B109" i="27" s="1"/>
  <c r="B110" i="27" s="1"/>
  <c r="B87" i="27"/>
  <c r="B88" i="27" s="1"/>
  <c r="B89" i="27" s="1"/>
  <c r="B90" i="27" s="1"/>
  <c r="B91" i="27" s="1"/>
  <c r="B92" i="27" s="1"/>
  <c r="B93" i="27" s="1"/>
  <c r="B94" i="27" s="1"/>
  <c r="B63" i="27"/>
  <c r="B64" i="27" s="1"/>
  <c r="B65" i="27" s="1"/>
  <c r="B66" i="27" s="1"/>
  <c r="B67" i="27" s="1"/>
  <c r="B68" i="27" s="1"/>
  <c r="B69" i="27" s="1"/>
  <c r="B70" i="27" s="1"/>
  <c r="B71" i="27" s="1"/>
  <c r="B72" i="27" s="1"/>
  <c r="B73" i="27" s="1"/>
  <c r="B74" i="27" s="1"/>
  <c r="B75" i="27" s="1"/>
  <c r="B76" i="27" s="1"/>
  <c r="B77" i="27" s="1"/>
  <c r="B78" i="27" s="1"/>
  <c r="B79" i="27" s="1"/>
  <c r="B80" i="27" s="1"/>
  <c r="B81" i="27" s="1"/>
  <c r="B42" i="27"/>
  <c r="B43" i="27" s="1"/>
  <c r="B44" i="27" s="1"/>
  <c r="B45" i="27" s="1"/>
  <c r="B46" i="27" s="1"/>
  <c r="B47" i="27" s="1"/>
  <c r="B48" i="27" s="1"/>
  <c r="B49" i="27" s="1"/>
  <c r="B50" i="27" s="1"/>
  <c r="B51" i="27" s="1"/>
  <c r="B52" i="27" s="1"/>
  <c r="B53" i="27" s="1"/>
  <c r="B54" i="27" s="1"/>
  <c r="B55" i="27" s="1"/>
  <c r="B56" i="27" s="1"/>
  <c r="B57" i="27" s="1"/>
  <c r="B58" i="27" s="1"/>
  <c r="B36" i="27"/>
  <c r="B37" i="27" s="1"/>
  <c r="B38" i="27" s="1"/>
  <c r="B39" i="27" s="1"/>
  <c r="B10" i="27"/>
  <c r="B11" i="27" s="1"/>
  <c r="B12" i="27" s="1"/>
  <c r="B13" i="27" s="1"/>
  <c r="B14" i="27" s="1"/>
  <c r="B15" i="27" s="1"/>
  <c r="B16" i="27" s="1"/>
  <c r="B17" i="27" s="1"/>
  <c r="B18" i="27" s="1"/>
  <c r="B19" i="27" s="1"/>
  <c r="B20" i="27" s="1"/>
  <c r="B21" i="27" s="1"/>
  <c r="B22" i="27" s="1"/>
  <c r="B23" i="27" s="1"/>
  <c r="B24" i="27" s="1"/>
  <c r="B25" i="27" s="1"/>
  <c r="B26" i="27" s="1"/>
  <c r="B27" i="27" s="1"/>
  <c r="B28" i="27" s="1"/>
  <c r="B29" i="27" s="1"/>
  <c r="B30" i="27" s="1"/>
  <c r="F58" i="26"/>
  <c r="F59" i="26" s="1"/>
  <c r="B54" i="26"/>
  <c r="B55" i="26" s="1"/>
  <c r="B56" i="26" s="1"/>
  <c r="B57" i="26" s="1"/>
  <c r="F49" i="26"/>
  <c r="F50" i="26" s="1"/>
  <c r="B39" i="26"/>
  <c r="B40" i="26" s="1"/>
  <c r="B41" i="26" s="1"/>
  <c r="B42" i="26" s="1"/>
  <c r="B43" i="26" s="1"/>
  <c r="B44" i="26" s="1"/>
  <c r="B45" i="26" s="1"/>
  <c r="B46" i="26" s="1"/>
  <c r="B47" i="26" s="1"/>
  <c r="B48" i="26" s="1"/>
  <c r="B49" i="26" s="1"/>
  <c r="F35" i="26"/>
  <c r="B24" i="26"/>
  <c r="B25" i="26" s="1"/>
  <c r="B26" i="26" s="1"/>
  <c r="B27" i="26" s="1"/>
  <c r="B28" i="26" s="1"/>
  <c r="B29" i="26" s="1"/>
  <c r="B30" i="26" s="1"/>
  <c r="B31" i="26" s="1"/>
  <c r="B32" i="26" s="1"/>
  <c r="B33" i="26" s="1"/>
  <c r="B34" i="26" s="1"/>
  <c r="F20" i="26"/>
  <c r="B9" i="26"/>
  <c r="B10" i="26" s="1"/>
  <c r="B11" i="26" s="1"/>
  <c r="B12" i="26" s="1"/>
  <c r="B13" i="26" s="1"/>
  <c r="B14" i="26" s="1"/>
  <c r="B15" i="26" s="1"/>
  <c r="B16" i="26" s="1"/>
  <c r="B17" i="26" s="1"/>
  <c r="B18" i="26" s="1"/>
  <c r="B19" i="26" s="1"/>
  <c r="S33" i="22" l="1"/>
  <c r="V33" i="22"/>
  <c r="Y33" i="22"/>
  <c r="W33" i="22" s="1"/>
  <c r="I75" i="22"/>
  <c r="AC74" i="22"/>
  <c r="J85" i="22"/>
  <c r="AC84" i="22"/>
  <c r="J91" i="22"/>
  <c r="AC90" i="22"/>
  <c r="K90" i="22"/>
  <c r="I78" i="22"/>
  <c r="K78" i="22" s="1"/>
  <c r="AC77" i="22"/>
  <c r="J82" i="22"/>
  <c r="K82" i="22" s="1"/>
  <c r="AC81" i="22"/>
  <c r="I414" i="20"/>
  <c r="I415" i="20" s="1"/>
  <c r="I416" i="20" s="1"/>
  <c r="I422" i="20"/>
  <c r="I404" i="20"/>
  <c r="I423" i="20"/>
  <c r="I424" i="20" s="1"/>
  <c r="I396" i="20"/>
  <c r="I397" i="20" s="1"/>
  <c r="I398" i="20" s="1"/>
  <c r="I405" i="20"/>
  <c r="I406" i="20" s="1"/>
  <c r="K91" i="22"/>
  <c r="K84" i="22"/>
  <c r="K74" i="22"/>
  <c r="K85" i="22"/>
  <c r="K81" i="22"/>
  <c r="K77" i="22"/>
  <c r="K75" i="22"/>
  <c r="H377" i="20"/>
  <c r="I377" i="20" s="1"/>
  <c r="I386" i="20"/>
  <c r="I385" i="20"/>
  <c r="I384" i="20"/>
  <c r="I383" i="20"/>
  <c r="H378" i="20"/>
  <c r="I378" i="20" s="1"/>
  <c r="I376" i="20"/>
  <c r="H375" i="20"/>
  <c r="I375" i="20" s="1"/>
  <c r="A374" i="20"/>
  <c r="H358" i="20"/>
  <c r="I358" i="20" s="1"/>
  <c r="H360" i="20"/>
  <c r="I360" i="20" s="1"/>
  <c r="I369" i="20"/>
  <c r="I368" i="20"/>
  <c r="I367" i="20"/>
  <c r="I366" i="20"/>
  <c r="H361" i="20"/>
  <c r="I361" i="20" s="1"/>
  <c r="H359" i="20"/>
  <c r="I359" i="20" s="1"/>
  <c r="A357" i="20"/>
  <c r="I352" i="20"/>
  <c r="I351" i="20"/>
  <c r="I350" i="20"/>
  <c r="I349" i="20"/>
  <c r="H344" i="20"/>
  <c r="I344" i="20" s="1"/>
  <c r="H343" i="20"/>
  <c r="I343" i="20" s="1"/>
  <c r="I342" i="20"/>
  <c r="A341" i="20"/>
  <c r="H326" i="20"/>
  <c r="I326" i="20" s="1"/>
  <c r="H296" i="20"/>
  <c r="I296" i="20" s="1"/>
  <c r="H312" i="20"/>
  <c r="I312" i="20" s="1"/>
  <c r="H328" i="20"/>
  <c r="I328" i="20" s="1"/>
  <c r="I336" i="20"/>
  <c r="I335" i="20"/>
  <c r="I334" i="20"/>
  <c r="I333" i="20"/>
  <c r="H327" i="20"/>
  <c r="I327" i="20" s="1"/>
  <c r="A325" i="20"/>
  <c r="I320" i="20"/>
  <c r="I319" i="20"/>
  <c r="I318" i="20"/>
  <c r="I317" i="20"/>
  <c r="I311" i="20"/>
  <c r="A309" i="20"/>
  <c r="I303" i="20"/>
  <c r="I304" i="20"/>
  <c r="AA33" i="22" l="1"/>
  <c r="AB33" i="22" s="1"/>
  <c r="Z33" i="22" s="1"/>
  <c r="T33" i="22"/>
  <c r="L36" i="22"/>
  <c r="L88" i="22"/>
  <c r="L82" i="22"/>
  <c r="L75" i="22"/>
  <c r="L69" i="22"/>
  <c r="L62" i="22"/>
  <c r="L56" i="22"/>
  <c r="L50" i="22"/>
  <c r="L44" i="22"/>
  <c r="L91" i="22"/>
  <c r="N91" i="22" s="1"/>
  <c r="L85" i="22"/>
  <c r="N85" i="22" s="1"/>
  <c r="L78" i="22"/>
  <c r="L72" i="22"/>
  <c r="L66" i="22"/>
  <c r="L59" i="22"/>
  <c r="L53" i="22"/>
  <c r="L47" i="22"/>
  <c r="L41" i="22"/>
  <c r="N33" i="22"/>
  <c r="M36" i="22"/>
  <c r="M88" i="22"/>
  <c r="M82" i="22"/>
  <c r="O82" i="22" s="1"/>
  <c r="M75" i="22"/>
  <c r="O75" i="22" s="1"/>
  <c r="M69" i="22"/>
  <c r="M62" i="22"/>
  <c r="M56" i="22"/>
  <c r="M50" i="22"/>
  <c r="M44" i="22"/>
  <c r="M91" i="22"/>
  <c r="M85" i="22"/>
  <c r="O85" i="22" s="1"/>
  <c r="M78" i="22"/>
  <c r="O78" i="22" s="1"/>
  <c r="M72" i="22"/>
  <c r="M66" i="22"/>
  <c r="M59" i="22"/>
  <c r="M53" i="22"/>
  <c r="M47" i="22"/>
  <c r="M41" i="22"/>
  <c r="O33" i="22"/>
  <c r="M43" i="22"/>
  <c r="M35" i="22"/>
  <c r="L43" i="22"/>
  <c r="R43" i="22" s="1"/>
  <c r="L35" i="22"/>
  <c r="O91" i="22"/>
  <c r="N82" i="22"/>
  <c r="I387" i="20"/>
  <c r="I388" i="20" s="1"/>
  <c r="I389" i="20" s="1"/>
  <c r="I379" i="20"/>
  <c r="I380" i="20" s="1"/>
  <c r="I381" i="20" s="1"/>
  <c r="I370" i="20"/>
  <c r="I371" i="20" s="1"/>
  <c r="I372" i="20" s="1"/>
  <c r="I362" i="20"/>
  <c r="I363" i="20" s="1"/>
  <c r="I364" i="20" s="1"/>
  <c r="O34" i="25" s="1"/>
  <c r="I337" i="20"/>
  <c r="I338" i="20" s="1"/>
  <c r="I339" i="20" s="1"/>
  <c r="I353" i="20"/>
  <c r="I354" i="20" s="1"/>
  <c r="I355" i="20" s="1"/>
  <c r="I345" i="20"/>
  <c r="I346" i="20" s="1"/>
  <c r="I347" i="20" s="1"/>
  <c r="I329" i="20"/>
  <c r="I330" i="20" s="1"/>
  <c r="I331" i="20" s="1"/>
  <c r="I310" i="20"/>
  <c r="I313" i="20" s="1"/>
  <c r="I314" i="20" s="1"/>
  <c r="I315" i="20" s="1"/>
  <c r="I321" i="20"/>
  <c r="I322" i="20" s="1"/>
  <c r="I323" i="20" s="1"/>
  <c r="L28" i="25"/>
  <c r="L30" i="25"/>
  <c r="L32" i="25"/>
  <c r="L34" i="25"/>
  <c r="L36" i="25"/>
  <c r="L27" i="25"/>
  <c r="I302" i="20"/>
  <c r="I301" i="20"/>
  <c r="I295" i="20"/>
  <c r="I294" i="20"/>
  <c r="I293" i="20"/>
  <c r="A292" i="20"/>
  <c r="AE27" i="25"/>
  <c r="AD27" i="25"/>
  <c r="AE12" i="25"/>
  <c r="AD10" i="25"/>
  <c r="K46" i="24"/>
  <c r="K45" i="24"/>
  <c r="K44" i="24"/>
  <c r="L43" i="24"/>
  <c r="R43" i="24" s="1"/>
  <c r="L42" i="24"/>
  <c r="R42" i="24" s="1"/>
  <c r="L41" i="24"/>
  <c r="R41" i="24" s="1"/>
  <c r="L40" i="24"/>
  <c r="R40" i="24" s="1"/>
  <c r="L39" i="24"/>
  <c r="R39" i="24" s="1"/>
  <c r="L38" i="24"/>
  <c r="G43" i="24"/>
  <c r="K43" i="24" s="1"/>
  <c r="G42" i="24"/>
  <c r="K42" i="24" s="1"/>
  <c r="G41" i="24"/>
  <c r="K41" i="24" s="1"/>
  <c r="G40" i="24"/>
  <c r="K40" i="24" s="1"/>
  <c r="G39" i="24"/>
  <c r="K39" i="24" s="1"/>
  <c r="G38" i="24"/>
  <c r="K38" i="24" s="1"/>
  <c r="K36" i="24"/>
  <c r="O36" i="24" s="1"/>
  <c r="K34" i="24"/>
  <c r="S34" i="24" s="1"/>
  <c r="K29" i="24"/>
  <c r="S29" i="24" s="1"/>
  <c r="K33" i="24"/>
  <c r="S33" i="24" s="1"/>
  <c r="K32" i="24"/>
  <c r="K31" i="24"/>
  <c r="K30" i="24"/>
  <c r="K27" i="24"/>
  <c r="N27" i="24" s="1"/>
  <c r="U12" i="24"/>
  <c r="T10" i="24"/>
  <c r="F29" i="23"/>
  <c r="J87" i="22" s="1"/>
  <c r="AC87" i="22" s="1"/>
  <c r="B28" i="23"/>
  <c r="B29" i="23" s="1"/>
  <c r="B30" i="23" s="1"/>
  <c r="F8" i="23"/>
  <c r="F23" i="23"/>
  <c r="I71" i="22" s="1"/>
  <c r="AC71" i="22" s="1"/>
  <c r="G22" i="23"/>
  <c r="F22" i="23"/>
  <c r="I68" i="22" s="1"/>
  <c r="AC68" i="22" s="1"/>
  <c r="G21" i="23"/>
  <c r="F21" i="23"/>
  <c r="I65" i="22" s="1"/>
  <c r="B22" i="23"/>
  <c r="B23" i="23" s="1"/>
  <c r="B24" i="23" s="1"/>
  <c r="B25" i="23" s="1"/>
  <c r="F19" i="23"/>
  <c r="H61" i="22" s="1"/>
  <c r="G19" i="23"/>
  <c r="F12" i="23"/>
  <c r="H43" i="22" s="1"/>
  <c r="G12" i="23"/>
  <c r="F13" i="23"/>
  <c r="H46" i="22" s="1"/>
  <c r="G13" i="23"/>
  <c r="F15" i="23"/>
  <c r="G15" i="23"/>
  <c r="F16" i="23"/>
  <c r="H52" i="22" s="1"/>
  <c r="G16" i="23"/>
  <c r="F17" i="23"/>
  <c r="H55" i="22" s="1"/>
  <c r="G17" i="23"/>
  <c r="F18" i="23"/>
  <c r="H58" i="22" s="1"/>
  <c r="G18" i="23"/>
  <c r="G11" i="23"/>
  <c r="F11" i="23"/>
  <c r="H40" i="22" s="1"/>
  <c r="D14" i="23"/>
  <c r="F14" i="23" s="1"/>
  <c r="B12" i="23"/>
  <c r="B13" i="23" s="1"/>
  <c r="B14" i="23" s="1"/>
  <c r="B15" i="23" s="1"/>
  <c r="B16" i="23" s="1"/>
  <c r="B17" i="23" s="1"/>
  <c r="B18" i="23" s="1"/>
  <c r="B19" i="23" s="1"/>
  <c r="K36" i="22"/>
  <c r="K35" i="22"/>
  <c r="K32" i="22"/>
  <c r="K51" i="21"/>
  <c r="K50" i="21"/>
  <c r="K49" i="21"/>
  <c r="K48" i="21"/>
  <c r="K46" i="21"/>
  <c r="J41" i="21"/>
  <c r="J42" i="21" s="1"/>
  <c r="J56" i="21" s="1"/>
  <c r="I41" i="21"/>
  <c r="I42" i="21" s="1"/>
  <c r="I56" i="21" s="1"/>
  <c r="H42" i="21"/>
  <c r="G41" i="21"/>
  <c r="G42" i="21" s="1"/>
  <c r="G55" i="21" s="1"/>
  <c r="G56" i="21" s="1"/>
  <c r="K40" i="21"/>
  <c r="K45" i="5"/>
  <c r="N45" i="5" s="1"/>
  <c r="H41" i="5"/>
  <c r="H42" i="5" s="1"/>
  <c r="I41" i="5"/>
  <c r="I42" i="5" s="1"/>
  <c r="J41" i="5"/>
  <c r="J42" i="5" s="1"/>
  <c r="G41" i="5"/>
  <c r="G42" i="5" s="1"/>
  <c r="J29" i="3"/>
  <c r="I29" i="3"/>
  <c r="H29" i="3"/>
  <c r="G29" i="3"/>
  <c r="E32" i="3"/>
  <c r="E31" i="3"/>
  <c r="E30" i="3"/>
  <c r="J24" i="3"/>
  <c r="I24" i="3"/>
  <c r="H24" i="3"/>
  <c r="G24" i="3"/>
  <c r="G19" i="3"/>
  <c r="E27" i="3"/>
  <c r="E26" i="3"/>
  <c r="E25" i="3"/>
  <c r="L32" i="3"/>
  <c r="M29" i="3"/>
  <c r="L27" i="3"/>
  <c r="L24" i="3" s="1"/>
  <c r="M24" i="3"/>
  <c r="J19" i="3"/>
  <c r="I19" i="3"/>
  <c r="E20" i="3"/>
  <c r="H19" i="3"/>
  <c r="E22" i="3"/>
  <c r="L22" i="3"/>
  <c r="L19" i="3" s="1"/>
  <c r="M19" i="3"/>
  <c r="E21" i="3"/>
  <c r="H34" i="20"/>
  <c r="H23" i="20"/>
  <c r="G23" i="20"/>
  <c r="G21" i="20"/>
  <c r="H22" i="20"/>
  <c r="I5" i="20"/>
  <c r="L5" i="20"/>
  <c r="N5" i="20"/>
  <c r="A38" i="1"/>
  <c r="R569" i="5"/>
  <c r="G456" i="5"/>
  <c r="G444" i="5"/>
  <c r="G450" i="5"/>
  <c r="K450" i="5" s="1"/>
  <c r="G438" i="5"/>
  <c r="K438" i="5" s="1"/>
  <c r="G280" i="5"/>
  <c r="K280" i="5" s="1"/>
  <c r="L254" i="5"/>
  <c r="L253" i="5"/>
  <c r="L252" i="5"/>
  <c r="V275" i="18" s="1"/>
  <c r="S254" i="5"/>
  <c r="M254" i="5" s="1"/>
  <c r="S253" i="5"/>
  <c r="M253" i="5" s="1"/>
  <c r="W276" i="18" s="1"/>
  <c r="S252" i="5"/>
  <c r="M252" i="5" s="1"/>
  <c r="W275" i="18" s="1"/>
  <c r="AC528" i="18"/>
  <c r="S517" i="5"/>
  <c r="S513" i="5"/>
  <c r="S509" i="5"/>
  <c r="S505" i="5"/>
  <c r="S497" i="5"/>
  <c r="S453" i="5"/>
  <c r="S441" i="5"/>
  <c r="S435" i="5"/>
  <c r="L435" i="5"/>
  <c r="S425" i="5"/>
  <c r="S424" i="5"/>
  <c r="S420" i="5"/>
  <c r="S419" i="5"/>
  <c r="S415" i="5"/>
  <c r="S414" i="5"/>
  <c r="S410" i="5"/>
  <c r="S409" i="5"/>
  <c r="S404" i="5"/>
  <c r="S405" i="5"/>
  <c r="S246" i="5"/>
  <c r="M246" i="5" s="1"/>
  <c r="L246" i="5"/>
  <c r="L240" i="5"/>
  <c r="M239" i="5"/>
  <c r="L239" i="5"/>
  <c r="S240" i="5"/>
  <c r="M240" i="5" s="1"/>
  <c r="U748" i="18"/>
  <c r="X748" i="18" s="1"/>
  <c r="U747" i="18"/>
  <c r="U746" i="18"/>
  <c r="U745" i="18"/>
  <c r="U744" i="18"/>
  <c r="U743" i="18"/>
  <c r="U742" i="18"/>
  <c r="U741" i="18"/>
  <c r="U740" i="18"/>
  <c r="U739" i="18"/>
  <c r="U738" i="18"/>
  <c r="U737" i="18"/>
  <c r="U736" i="18"/>
  <c r="U735" i="18"/>
  <c r="U734" i="18"/>
  <c r="U733" i="18"/>
  <c r="U732" i="18"/>
  <c r="U731" i="18"/>
  <c r="U730" i="18"/>
  <c r="U729" i="18"/>
  <c r="U728" i="18"/>
  <c r="U727" i="18"/>
  <c r="U726" i="18"/>
  <c r="U725" i="18"/>
  <c r="U724" i="18"/>
  <c r="U723" i="18"/>
  <c r="U722" i="18"/>
  <c r="U721" i="18"/>
  <c r="U720" i="18"/>
  <c r="U719" i="18"/>
  <c r="U718" i="18"/>
  <c r="U717" i="18"/>
  <c r="U716" i="18"/>
  <c r="U715" i="18"/>
  <c r="U714" i="18"/>
  <c r="U713" i="18"/>
  <c r="U712" i="18"/>
  <c r="U711" i="18"/>
  <c r="U710" i="18"/>
  <c r="U709" i="18"/>
  <c r="U708" i="18"/>
  <c r="U707" i="18"/>
  <c r="U706" i="18"/>
  <c r="U705" i="18"/>
  <c r="U704" i="18"/>
  <c r="U703" i="18"/>
  <c r="U702" i="18"/>
  <c r="U701" i="18"/>
  <c r="U700" i="18"/>
  <c r="U699" i="18"/>
  <c r="U698" i="18"/>
  <c r="U697" i="18"/>
  <c r="U696" i="18"/>
  <c r="U695" i="18"/>
  <c r="U694" i="18"/>
  <c r="U693" i="18"/>
  <c r="U692" i="18"/>
  <c r="U691" i="18"/>
  <c r="U690" i="18"/>
  <c r="U689" i="18"/>
  <c r="U688" i="18"/>
  <c r="U687" i="18"/>
  <c r="U686" i="18"/>
  <c r="U685" i="18"/>
  <c r="U684" i="18"/>
  <c r="U683" i="18"/>
  <c r="U682" i="18"/>
  <c r="U681" i="18"/>
  <c r="U680" i="18"/>
  <c r="U679" i="18"/>
  <c r="U678" i="18"/>
  <c r="U677" i="18"/>
  <c r="U676" i="18"/>
  <c r="U675" i="18"/>
  <c r="U674" i="18"/>
  <c r="U673" i="18"/>
  <c r="U672" i="18"/>
  <c r="U671" i="18"/>
  <c r="U670" i="18"/>
  <c r="U669" i="18"/>
  <c r="U668" i="18"/>
  <c r="U667" i="18"/>
  <c r="U666" i="18"/>
  <c r="U665" i="18"/>
  <c r="U664" i="18"/>
  <c r="U663" i="18"/>
  <c r="U662" i="18"/>
  <c r="U655" i="18"/>
  <c r="U654" i="18"/>
  <c r="U653" i="18"/>
  <c r="U652" i="18"/>
  <c r="U651" i="18"/>
  <c r="U650" i="18"/>
  <c r="U649" i="18"/>
  <c r="U648" i="18"/>
  <c r="U647" i="18"/>
  <c r="U646" i="18"/>
  <c r="U645" i="18"/>
  <c r="U644" i="18"/>
  <c r="U643" i="18"/>
  <c r="U642" i="18"/>
  <c r="U641" i="18"/>
  <c r="U640" i="18"/>
  <c r="U639" i="18"/>
  <c r="U638" i="18"/>
  <c r="U637" i="18"/>
  <c r="U636" i="18"/>
  <c r="U635" i="18"/>
  <c r="U634" i="18"/>
  <c r="U633" i="18"/>
  <c r="U632" i="18"/>
  <c r="U631" i="18"/>
  <c r="U630" i="18"/>
  <c r="U629" i="18"/>
  <c r="U628" i="18"/>
  <c r="U627" i="18"/>
  <c r="U626" i="18"/>
  <c r="U625" i="18"/>
  <c r="U624" i="18"/>
  <c r="U623" i="18"/>
  <c r="U622" i="18"/>
  <c r="U621" i="18"/>
  <c r="U620" i="18"/>
  <c r="U619" i="18"/>
  <c r="U618" i="18"/>
  <c r="U617" i="18"/>
  <c r="U616" i="18"/>
  <c r="U615" i="18"/>
  <c r="U614" i="18"/>
  <c r="U613" i="18"/>
  <c r="U612" i="18"/>
  <c r="U611" i="18"/>
  <c r="U610" i="18"/>
  <c r="U609" i="18"/>
  <c r="U608" i="18"/>
  <c r="U607" i="18"/>
  <c r="U606" i="18"/>
  <c r="U605" i="18"/>
  <c r="U604" i="18"/>
  <c r="U591" i="18"/>
  <c r="U590" i="18"/>
  <c r="U589" i="18"/>
  <c r="U588" i="18"/>
  <c r="U587" i="18"/>
  <c r="U586" i="18"/>
  <c r="U585" i="18"/>
  <c r="U584" i="18"/>
  <c r="U583" i="18"/>
  <c r="U582" i="18"/>
  <c r="U581" i="18"/>
  <c r="U579" i="18"/>
  <c r="U576" i="18"/>
  <c r="U575" i="18"/>
  <c r="U574" i="18"/>
  <c r="U573" i="18"/>
  <c r="U572" i="18"/>
  <c r="U571" i="18"/>
  <c r="U570" i="18"/>
  <c r="U569" i="18"/>
  <c r="U568" i="18"/>
  <c r="U567" i="18"/>
  <c r="U566" i="18"/>
  <c r="U565" i="18"/>
  <c r="U564" i="18"/>
  <c r="U563" i="18"/>
  <c r="U562" i="18"/>
  <c r="U561" i="18"/>
  <c r="U560" i="18"/>
  <c r="U559" i="18"/>
  <c r="U558" i="18"/>
  <c r="U557" i="18"/>
  <c r="U556" i="18"/>
  <c r="U555" i="18"/>
  <c r="U554" i="18"/>
  <c r="U553" i="18"/>
  <c r="U532" i="18"/>
  <c r="U531" i="18"/>
  <c r="U528" i="18"/>
  <c r="U527" i="18"/>
  <c r="U524" i="18"/>
  <c r="U523" i="18"/>
  <c r="U516" i="18"/>
  <c r="U507" i="18"/>
  <c r="U503" i="18"/>
  <c r="U500" i="18"/>
  <c r="U499" i="18"/>
  <c r="U494" i="18"/>
  <c r="U493" i="18"/>
  <c r="U492" i="18"/>
  <c r="U491" i="18"/>
  <c r="U487" i="18"/>
  <c r="U486" i="18"/>
  <c r="U482" i="18"/>
  <c r="U481" i="18"/>
  <c r="U473" i="18"/>
  <c r="U470" i="18"/>
  <c r="U467" i="18"/>
  <c r="U464" i="18"/>
  <c r="U455" i="18"/>
  <c r="U454" i="18"/>
  <c r="U452" i="18"/>
  <c r="U443" i="18"/>
  <c r="U442" i="18"/>
  <c r="U441" i="18"/>
  <c r="U440" i="18"/>
  <c r="U439" i="18"/>
  <c r="U437" i="18"/>
  <c r="U435" i="18"/>
  <c r="U434" i="18"/>
  <c r="U432" i="18"/>
  <c r="U430" i="18"/>
  <c r="U429" i="18"/>
  <c r="U428" i="18"/>
  <c r="U427" i="18"/>
  <c r="U426" i="18"/>
  <c r="U425" i="18"/>
  <c r="U424" i="18"/>
  <c r="U423" i="18"/>
  <c r="U422" i="18"/>
  <c r="U421" i="18"/>
  <c r="U420" i="18"/>
  <c r="U419" i="18"/>
  <c r="U418" i="18"/>
  <c r="U417" i="18"/>
  <c r="U416" i="18"/>
  <c r="U415" i="18"/>
  <c r="U414" i="18"/>
  <c r="U413" i="18"/>
  <c r="U412" i="18"/>
  <c r="U411" i="18"/>
  <c r="U410" i="18"/>
  <c r="U409" i="18"/>
  <c r="U408" i="18"/>
  <c r="U407" i="18"/>
  <c r="U406" i="18"/>
  <c r="U405" i="18"/>
  <c r="U403" i="18"/>
  <c r="U402" i="18"/>
  <c r="U401" i="18"/>
  <c r="U400" i="18"/>
  <c r="U399" i="18"/>
  <c r="U397" i="18"/>
  <c r="U395" i="18"/>
  <c r="U394" i="18"/>
  <c r="U393" i="18"/>
  <c r="U391" i="18"/>
  <c r="U390" i="18"/>
  <c r="U389" i="18"/>
  <c r="U388" i="18"/>
  <c r="U387" i="18"/>
  <c r="U386" i="18"/>
  <c r="U385" i="18"/>
  <c r="U384" i="18"/>
  <c r="U383" i="18"/>
  <c r="U382" i="18"/>
  <c r="U381" i="18"/>
  <c r="U380" i="18"/>
  <c r="U379" i="18"/>
  <c r="U378" i="18"/>
  <c r="U377" i="18"/>
  <c r="U376" i="18"/>
  <c r="U375" i="18"/>
  <c r="U374" i="18"/>
  <c r="U373" i="18"/>
  <c r="U372" i="18"/>
  <c r="U371" i="18"/>
  <c r="U370" i="18"/>
  <c r="U369" i="18"/>
  <c r="U368" i="18"/>
  <c r="U367" i="18"/>
  <c r="U366" i="18"/>
  <c r="U365" i="18"/>
  <c r="U364" i="18"/>
  <c r="U363" i="18"/>
  <c r="U362" i="18"/>
  <c r="U361" i="18"/>
  <c r="U360" i="18"/>
  <c r="U359" i="18"/>
  <c r="U358" i="18"/>
  <c r="U357" i="18"/>
  <c r="U356" i="18"/>
  <c r="U355" i="18"/>
  <c r="U354" i="18"/>
  <c r="U353" i="18"/>
  <c r="U352" i="18"/>
  <c r="U351" i="18"/>
  <c r="U350" i="18"/>
  <c r="U349" i="18"/>
  <c r="U348" i="18"/>
  <c r="U344" i="18"/>
  <c r="U343" i="18"/>
  <c r="U342" i="18"/>
  <c r="U341" i="18"/>
  <c r="U340" i="18"/>
  <c r="U338" i="18"/>
  <c r="U333" i="18"/>
  <c r="U332" i="18"/>
  <c r="U331" i="18"/>
  <c r="U330" i="18"/>
  <c r="U329" i="18"/>
  <c r="U328" i="18"/>
  <c r="U327" i="18"/>
  <c r="U325" i="18"/>
  <c r="U320" i="18"/>
  <c r="U319" i="18"/>
  <c r="U318" i="18"/>
  <c r="U317" i="18"/>
  <c r="U316" i="18"/>
  <c r="U314" i="18"/>
  <c r="U313" i="18"/>
  <c r="U312" i="18"/>
  <c r="U311" i="18"/>
  <c r="U310" i="18"/>
  <c r="U309" i="18"/>
  <c r="U308" i="18"/>
  <c r="U307" i="18"/>
  <c r="U306" i="18"/>
  <c r="U305" i="18"/>
  <c r="U304" i="18"/>
  <c r="U303" i="18"/>
  <c r="U302" i="18"/>
  <c r="U301" i="18"/>
  <c r="U300" i="18"/>
  <c r="U298" i="18"/>
  <c r="U297" i="18"/>
  <c r="U296" i="18"/>
  <c r="U295" i="18"/>
  <c r="U294" i="18"/>
  <c r="U292" i="18"/>
  <c r="U291" i="18"/>
  <c r="U290" i="18"/>
  <c r="U289" i="18"/>
  <c r="U288" i="18"/>
  <c r="U287" i="18"/>
  <c r="U286" i="18"/>
  <c r="U282" i="18"/>
  <c r="U281" i="18"/>
  <c r="U280" i="18"/>
  <c r="U278" i="18"/>
  <c r="U274" i="18"/>
  <c r="U273" i="18"/>
  <c r="U272" i="18"/>
  <c r="U270" i="18"/>
  <c r="U269" i="18"/>
  <c r="U268" i="18"/>
  <c r="U267" i="18"/>
  <c r="U266" i="18"/>
  <c r="U265" i="18"/>
  <c r="U264" i="18"/>
  <c r="U263" i="18"/>
  <c r="U262" i="18"/>
  <c r="U261" i="18"/>
  <c r="U257" i="18"/>
  <c r="U253" i="18"/>
  <c r="U248" i="18"/>
  <c r="U247" i="18"/>
  <c r="U245" i="18"/>
  <c r="U243" i="18"/>
  <c r="U238" i="18"/>
  <c r="U237" i="18"/>
  <c r="U219" i="18"/>
  <c r="U218" i="18"/>
  <c r="U217" i="18"/>
  <c r="U216" i="18"/>
  <c r="U215" i="18"/>
  <c r="U214" i="18"/>
  <c r="U213" i="18"/>
  <c r="U212" i="18"/>
  <c r="U211" i="18"/>
  <c r="U210" i="18"/>
  <c r="U209" i="18"/>
  <c r="U208" i="18"/>
  <c r="U207" i="18"/>
  <c r="U206" i="18"/>
  <c r="U205" i="18"/>
  <c r="U203" i="18"/>
  <c r="U202" i="18"/>
  <c r="U201" i="18"/>
  <c r="U200" i="18"/>
  <c r="U199" i="18"/>
  <c r="U198" i="18"/>
  <c r="U197" i="18"/>
  <c r="U196" i="18"/>
  <c r="U195" i="18"/>
  <c r="U194" i="18"/>
  <c r="U193" i="18"/>
  <c r="U192" i="18"/>
  <c r="U191" i="18"/>
  <c r="U190" i="18"/>
  <c r="U189" i="18"/>
  <c r="U188" i="18"/>
  <c r="U187" i="18"/>
  <c r="U186" i="18"/>
  <c r="U185" i="18"/>
  <c r="U184" i="18"/>
  <c r="U183" i="18"/>
  <c r="U182" i="18"/>
  <c r="U181" i="18"/>
  <c r="U180" i="18"/>
  <c r="U179" i="18"/>
  <c r="U178" i="18"/>
  <c r="U177" i="18"/>
  <c r="U176" i="18"/>
  <c r="U175" i="18"/>
  <c r="U174" i="18"/>
  <c r="U173" i="18"/>
  <c r="U172" i="18"/>
  <c r="U171" i="18"/>
  <c r="U170" i="18"/>
  <c r="U169" i="18"/>
  <c r="U168" i="18"/>
  <c r="U167" i="18"/>
  <c r="U166" i="18"/>
  <c r="U165" i="18"/>
  <c r="U164" i="18"/>
  <c r="U163" i="18"/>
  <c r="U162" i="18"/>
  <c r="U161" i="18"/>
  <c r="U160" i="18"/>
  <c r="U159" i="18"/>
  <c r="U158" i="18"/>
  <c r="U157" i="18"/>
  <c r="U156" i="18"/>
  <c r="U155" i="18"/>
  <c r="U154" i="18"/>
  <c r="U153" i="18"/>
  <c r="U152" i="18"/>
  <c r="U151" i="18"/>
  <c r="U150" i="18"/>
  <c r="U127" i="18"/>
  <c r="U126" i="18"/>
  <c r="U125" i="18"/>
  <c r="U124" i="18"/>
  <c r="U123" i="18"/>
  <c r="U122" i="18"/>
  <c r="U121" i="18"/>
  <c r="U120" i="18"/>
  <c r="U119" i="18"/>
  <c r="U118" i="18"/>
  <c r="U117" i="18"/>
  <c r="U116" i="18"/>
  <c r="U115" i="18"/>
  <c r="U114" i="18"/>
  <c r="U113" i="18"/>
  <c r="U112" i="18"/>
  <c r="U111" i="18"/>
  <c r="U110" i="18"/>
  <c r="U109" i="18"/>
  <c r="U108" i="18"/>
  <c r="U107" i="18"/>
  <c r="U106" i="18"/>
  <c r="U105" i="18"/>
  <c r="U104" i="18"/>
  <c r="U103" i="18"/>
  <c r="U102" i="18"/>
  <c r="U101" i="18"/>
  <c r="U100" i="18"/>
  <c r="U99" i="18"/>
  <c r="U98" i="18"/>
  <c r="U97" i="18"/>
  <c r="U76" i="18"/>
  <c r="U75" i="18"/>
  <c r="U74" i="18"/>
  <c r="U73" i="18"/>
  <c r="U72" i="18"/>
  <c r="U71" i="18"/>
  <c r="U70" i="18"/>
  <c r="U69" i="18"/>
  <c r="U68" i="18"/>
  <c r="U67" i="18"/>
  <c r="U66" i="18"/>
  <c r="U65" i="18"/>
  <c r="U64" i="18"/>
  <c r="U63" i="18"/>
  <c r="U62" i="18"/>
  <c r="U61" i="18"/>
  <c r="U60" i="18"/>
  <c r="U59" i="18"/>
  <c r="U58" i="18"/>
  <c r="U57" i="18"/>
  <c r="U56" i="18"/>
  <c r="U55" i="18"/>
  <c r="U54" i="18"/>
  <c r="U53" i="18"/>
  <c r="U52" i="18"/>
  <c r="U51" i="18"/>
  <c r="U50" i="18"/>
  <c r="U49" i="18"/>
  <c r="U48" i="18"/>
  <c r="U47" i="18"/>
  <c r="U46" i="18"/>
  <c r="K722" i="5"/>
  <c r="K721" i="5"/>
  <c r="K720" i="5"/>
  <c r="K719" i="5"/>
  <c r="K718" i="5"/>
  <c r="K717" i="5"/>
  <c r="K716" i="5"/>
  <c r="K715" i="5"/>
  <c r="K714" i="5"/>
  <c r="K713" i="5"/>
  <c r="K712" i="5"/>
  <c r="K711" i="5"/>
  <c r="K710" i="5"/>
  <c r="K709" i="5"/>
  <c r="K708" i="5"/>
  <c r="K707" i="5"/>
  <c r="K706" i="5"/>
  <c r="K705" i="5"/>
  <c r="K704" i="5"/>
  <c r="K703" i="5"/>
  <c r="K702" i="5"/>
  <c r="K701" i="5"/>
  <c r="K700" i="5"/>
  <c r="K699" i="5"/>
  <c r="K698" i="5"/>
  <c r="K697" i="5"/>
  <c r="K696" i="5"/>
  <c r="K695" i="5"/>
  <c r="K694" i="5"/>
  <c r="K693" i="5"/>
  <c r="K692" i="5"/>
  <c r="K691" i="5"/>
  <c r="K690" i="5"/>
  <c r="K689" i="5"/>
  <c r="K688" i="5"/>
  <c r="K687" i="5"/>
  <c r="K686" i="5"/>
  <c r="K685" i="5"/>
  <c r="K684" i="5"/>
  <c r="K683" i="5"/>
  <c r="K682" i="5"/>
  <c r="K681" i="5"/>
  <c r="K680" i="5"/>
  <c r="K679" i="5"/>
  <c r="K678" i="5"/>
  <c r="K677" i="5"/>
  <c r="K676" i="5"/>
  <c r="K674" i="5"/>
  <c r="K672" i="5"/>
  <c r="K671" i="5"/>
  <c r="K670" i="5"/>
  <c r="K669" i="5"/>
  <c r="K668" i="5"/>
  <c r="K667" i="5"/>
  <c r="K666" i="5"/>
  <c r="K665" i="5"/>
  <c r="K664" i="5"/>
  <c r="K663" i="5"/>
  <c r="K662" i="5"/>
  <c r="K661" i="5"/>
  <c r="K660" i="5"/>
  <c r="K659" i="5"/>
  <c r="K658" i="5"/>
  <c r="K657" i="5"/>
  <c r="K655" i="5"/>
  <c r="K593" i="5"/>
  <c r="K594" i="5"/>
  <c r="K595" i="5"/>
  <c r="K596" i="5"/>
  <c r="K597" i="5"/>
  <c r="K598" i="5"/>
  <c r="K599" i="5"/>
  <c r="K600"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30" i="5"/>
  <c r="K631" i="5"/>
  <c r="K635" i="5"/>
  <c r="K636" i="5"/>
  <c r="K637" i="5"/>
  <c r="K638" i="5"/>
  <c r="K639" i="5"/>
  <c r="K640" i="5"/>
  <c r="K641" i="5"/>
  <c r="K642" i="5"/>
  <c r="K643" i="5"/>
  <c r="K644" i="5"/>
  <c r="K645" i="5"/>
  <c r="K646" i="5"/>
  <c r="K592" i="5"/>
  <c r="K580" i="5"/>
  <c r="K579" i="5"/>
  <c r="K578" i="5"/>
  <c r="K577" i="5"/>
  <c r="K576" i="5"/>
  <c r="K575" i="5"/>
  <c r="K571" i="5"/>
  <c r="K569" i="5"/>
  <c r="K566" i="5"/>
  <c r="K563" i="5"/>
  <c r="K562" i="5"/>
  <c r="K561" i="5"/>
  <c r="K560" i="5"/>
  <c r="K559" i="5"/>
  <c r="K558" i="5"/>
  <c r="K557" i="5"/>
  <c r="K556" i="5"/>
  <c r="K555" i="5"/>
  <c r="K554" i="5"/>
  <c r="K553" i="5"/>
  <c r="K552" i="5"/>
  <c r="K551" i="5"/>
  <c r="K550" i="5"/>
  <c r="K549" i="5"/>
  <c r="K548" i="5"/>
  <c r="K547" i="5"/>
  <c r="K546" i="5"/>
  <c r="K545" i="5"/>
  <c r="K544" i="5"/>
  <c r="K543" i="5"/>
  <c r="K542" i="5"/>
  <c r="K521" i="5"/>
  <c r="K520" i="5"/>
  <c r="K517" i="5"/>
  <c r="K513" i="5"/>
  <c r="K509" i="5"/>
  <c r="K508" i="5"/>
  <c r="K501" i="5"/>
  <c r="K500" i="5"/>
  <c r="K497" i="5"/>
  <c r="K496" i="5"/>
  <c r="K488" i="5"/>
  <c r="K487" i="5"/>
  <c r="K486" i="5"/>
  <c r="K485" i="5"/>
  <c r="K484" i="5"/>
  <c r="K482" i="5"/>
  <c r="K481" i="5"/>
  <c r="K480" i="5"/>
  <c r="K479" i="5"/>
  <c r="K478" i="5"/>
  <c r="K477" i="5"/>
  <c r="K476" i="5"/>
  <c r="K475" i="5"/>
  <c r="K474" i="5"/>
  <c r="K473" i="5"/>
  <c r="K471" i="5"/>
  <c r="K470" i="5"/>
  <c r="K469" i="5"/>
  <c r="K468" i="5"/>
  <c r="K464" i="5"/>
  <c r="K463" i="5"/>
  <c r="K456" i="5"/>
  <c r="K453" i="5"/>
  <c r="K452" i="5"/>
  <c r="K447" i="5"/>
  <c r="K446" i="5"/>
  <c r="K444" i="5"/>
  <c r="K441" i="5"/>
  <c r="K440" i="5"/>
  <c r="K435" i="5"/>
  <c r="K434" i="5"/>
  <c r="K432" i="5"/>
  <c r="K431" i="5"/>
  <c r="K428" i="5"/>
  <c r="K429" i="5"/>
  <c r="K425" i="5"/>
  <c r="K424" i="5"/>
  <c r="K423" i="5"/>
  <c r="K422" i="5"/>
  <c r="K421" i="5"/>
  <c r="K420" i="5"/>
  <c r="K419" i="5"/>
  <c r="K418" i="5"/>
  <c r="K417" i="5"/>
  <c r="K416" i="5"/>
  <c r="K414" i="5"/>
  <c r="K412" i="5"/>
  <c r="K411" i="5"/>
  <c r="K407" i="5"/>
  <c r="K406"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4" i="5"/>
  <c r="K373" i="5"/>
  <c r="K372" i="5"/>
  <c r="K371" i="5"/>
  <c r="K370" i="5"/>
  <c r="K369" i="5"/>
  <c r="K368" i="5"/>
  <c r="K364" i="5"/>
  <c r="K363" i="5"/>
  <c r="K362" i="5"/>
  <c r="K361" i="5"/>
  <c r="K360" i="5"/>
  <c r="K359"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0" i="5"/>
  <c r="K309" i="5"/>
  <c r="K308" i="5"/>
  <c r="K307" i="5"/>
  <c r="K306" i="5"/>
  <c r="K305" i="5"/>
  <c r="K304" i="5"/>
  <c r="K302" i="5"/>
  <c r="K297" i="5"/>
  <c r="K296" i="5"/>
  <c r="K295" i="5"/>
  <c r="K294" i="5"/>
  <c r="K293" i="5"/>
  <c r="K291" i="5"/>
  <c r="K290" i="5"/>
  <c r="K289" i="5"/>
  <c r="K288" i="5"/>
  <c r="K287" i="5"/>
  <c r="K286" i="5"/>
  <c r="K285" i="5"/>
  <c r="K284" i="5"/>
  <c r="K283" i="5"/>
  <c r="K282" i="5"/>
  <c r="K281" i="5"/>
  <c r="K279" i="5"/>
  <c r="K278" i="5"/>
  <c r="K277" i="5"/>
  <c r="K276" i="5"/>
  <c r="K275" i="5"/>
  <c r="K274" i="5"/>
  <c r="K273" i="5"/>
  <c r="K272" i="5"/>
  <c r="K271" i="5"/>
  <c r="K270" i="5"/>
  <c r="K269" i="5"/>
  <c r="K268" i="5"/>
  <c r="K267" i="5"/>
  <c r="K266" i="5"/>
  <c r="K265" i="5"/>
  <c r="K264" i="5"/>
  <c r="K263" i="5"/>
  <c r="K259" i="5"/>
  <c r="N259" i="5" s="1"/>
  <c r="K258" i="5"/>
  <c r="N258" i="5" s="1"/>
  <c r="K257" i="5"/>
  <c r="K255" i="5"/>
  <c r="O255" i="5" s="1"/>
  <c r="K251" i="5"/>
  <c r="N251" i="5" s="1"/>
  <c r="K250" i="5"/>
  <c r="O250" i="5" s="1"/>
  <c r="K249" i="5"/>
  <c r="N249" i="5" s="1"/>
  <c r="K247" i="5"/>
  <c r="O247" i="5" s="1"/>
  <c r="K242" i="5"/>
  <c r="O242" i="5" s="1"/>
  <c r="K241" i="5"/>
  <c r="O241" i="5" s="1"/>
  <c r="K239" i="5"/>
  <c r="K237" i="5"/>
  <c r="K233" i="5"/>
  <c r="K229" i="5"/>
  <c r="K224" i="5"/>
  <c r="K223" i="5"/>
  <c r="K221" i="5"/>
  <c r="K219" i="5"/>
  <c r="K214" i="5"/>
  <c r="K213" i="5"/>
  <c r="K195" i="5"/>
  <c r="K194" i="5"/>
  <c r="K193" i="5"/>
  <c r="K192" i="5"/>
  <c r="K191" i="5"/>
  <c r="K190" i="5"/>
  <c r="K189" i="5"/>
  <c r="K188" i="5"/>
  <c r="K186"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4" i="5"/>
  <c r="K153" i="5"/>
  <c r="K152" i="5"/>
  <c r="K151" i="5"/>
  <c r="K150" i="5"/>
  <c r="K149" i="5"/>
  <c r="K147" i="5"/>
  <c r="K146" i="5"/>
  <c r="K145" i="5"/>
  <c r="K144" i="5"/>
  <c r="K143" i="5"/>
  <c r="K142" i="5"/>
  <c r="K141" i="5"/>
  <c r="K137" i="5"/>
  <c r="K136" i="5"/>
  <c r="K135" i="5"/>
  <c r="K134" i="5"/>
  <c r="K133" i="5"/>
  <c r="K132" i="5"/>
  <c r="K131" i="5"/>
  <c r="K130" i="5"/>
  <c r="K129" i="5"/>
  <c r="K126" i="5"/>
  <c r="K122" i="5"/>
  <c r="K121" i="5"/>
  <c r="K120" i="5"/>
  <c r="K119" i="5"/>
  <c r="K95" i="5"/>
  <c r="K94" i="5"/>
  <c r="K91" i="5"/>
  <c r="K89" i="5"/>
  <c r="K88" i="5"/>
  <c r="K85" i="5"/>
  <c r="K82" i="5"/>
  <c r="K79" i="5"/>
  <c r="K76" i="5"/>
  <c r="K75" i="5"/>
  <c r="K74" i="5"/>
  <c r="K73" i="5"/>
  <c r="K72" i="5"/>
  <c r="K71" i="5"/>
  <c r="K70" i="5"/>
  <c r="K69" i="5"/>
  <c r="K68" i="5"/>
  <c r="K66" i="5"/>
  <c r="P104" i="19"/>
  <c r="N104" i="19" s="1"/>
  <c r="P50" i="19"/>
  <c r="P70" i="19"/>
  <c r="V278" i="18"/>
  <c r="X278" i="18" s="1"/>
  <c r="W278" i="18"/>
  <c r="Y278" i="18" s="1"/>
  <c r="V281" i="18"/>
  <c r="W281" i="18"/>
  <c r="V282" i="18"/>
  <c r="W282" i="18"/>
  <c r="V272" i="18"/>
  <c r="V273" i="18"/>
  <c r="X273" i="18" s="1"/>
  <c r="W273" i="18"/>
  <c r="V274" i="18"/>
  <c r="W274" i="18"/>
  <c r="Y274" i="18" s="1"/>
  <c r="V271" i="18"/>
  <c r="N242" i="5"/>
  <c r="P242" i="5" s="1"/>
  <c r="L257" i="5"/>
  <c r="V280" i="18" s="1"/>
  <c r="X280" i="18" s="1"/>
  <c r="L256" i="5"/>
  <c r="V279" i="18" s="1"/>
  <c r="M249" i="5"/>
  <c r="W272" i="18" s="1"/>
  <c r="Y748" i="18"/>
  <c r="V749" i="18"/>
  <c r="O49" i="21" l="1"/>
  <c r="Y49" i="21"/>
  <c r="V49" i="21"/>
  <c r="S49" i="21"/>
  <c r="N30" i="24"/>
  <c r="S30" i="24"/>
  <c r="O43" i="24"/>
  <c r="V43" i="24"/>
  <c r="T43" i="24" s="1"/>
  <c r="S43" i="24"/>
  <c r="T30" i="25"/>
  <c r="Z30" i="25"/>
  <c r="X30" i="25" s="1"/>
  <c r="W30" i="25"/>
  <c r="U30" i="25" s="1"/>
  <c r="O50" i="21"/>
  <c r="Y50" i="21"/>
  <c r="V50" i="21"/>
  <c r="S50" i="21"/>
  <c r="N31" i="24"/>
  <c r="S31" i="24"/>
  <c r="H28" i="34"/>
  <c r="H24" i="34"/>
  <c r="H27" i="34"/>
  <c r="H26" i="34"/>
  <c r="R38" i="24"/>
  <c r="H25" i="34"/>
  <c r="T28" i="25"/>
  <c r="Z28" i="25"/>
  <c r="W28" i="25"/>
  <c r="O51" i="21"/>
  <c r="V51" i="21"/>
  <c r="Y51" i="21"/>
  <c r="S51" i="21"/>
  <c r="N32" i="24"/>
  <c r="S32" i="24"/>
  <c r="X39" i="24"/>
  <c r="U39" i="24"/>
  <c r="Y32" i="22"/>
  <c r="V32" i="22"/>
  <c r="X40" i="24"/>
  <c r="U40" i="24"/>
  <c r="X43" i="22"/>
  <c r="U43" i="22"/>
  <c r="S48" i="24"/>
  <c r="X41" i="24"/>
  <c r="U41" i="24"/>
  <c r="X42" i="24"/>
  <c r="U42" i="24"/>
  <c r="V42" i="24" s="1"/>
  <c r="T42" i="24" s="1"/>
  <c r="X272" i="18"/>
  <c r="X43" i="24"/>
  <c r="Y43" i="24" s="1"/>
  <c r="W43" i="24" s="1"/>
  <c r="AA43" i="24" s="1"/>
  <c r="AB43" i="24" s="1"/>
  <c r="Z43" i="24" s="1"/>
  <c r="U43" i="24"/>
  <c r="Y282" i="18"/>
  <c r="H49" i="22"/>
  <c r="K49" i="22" s="1"/>
  <c r="S38" i="24"/>
  <c r="O44" i="24"/>
  <c r="AB44" i="24"/>
  <c r="Y44" i="24"/>
  <c r="S44" i="24"/>
  <c r="X282" i="18"/>
  <c r="V39" i="24"/>
  <c r="Y39" i="24"/>
  <c r="S39" i="24"/>
  <c r="O45" i="24"/>
  <c r="V45" i="24"/>
  <c r="Y45" i="24"/>
  <c r="S45" i="24"/>
  <c r="T27" i="25"/>
  <c r="Z27" i="25"/>
  <c r="W27" i="25"/>
  <c r="U27" i="25" s="1"/>
  <c r="Y272" i="18"/>
  <c r="O40" i="24"/>
  <c r="V40" i="24"/>
  <c r="Y40" i="24"/>
  <c r="S40" i="24"/>
  <c r="O46" i="24"/>
  <c r="Y46" i="24"/>
  <c r="V46" i="24"/>
  <c r="S46" i="24"/>
  <c r="T36" i="25"/>
  <c r="W36" i="25"/>
  <c r="Z36" i="25"/>
  <c r="X36" i="25" s="1"/>
  <c r="I32" i="3"/>
  <c r="Y46" i="21"/>
  <c r="V46" i="21"/>
  <c r="Y41" i="24"/>
  <c r="W41" i="24" s="1"/>
  <c r="V41" i="24"/>
  <c r="T41" i="24" s="1"/>
  <c r="S41" i="24"/>
  <c r="T34" i="25"/>
  <c r="Z34" i="25"/>
  <c r="X34" i="25" s="1"/>
  <c r="W34" i="25"/>
  <c r="U34" i="25" s="1"/>
  <c r="J27" i="3"/>
  <c r="O48" i="21"/>
  <c r="V48" i="21"/>
  <c r="T48" i="21" s="1"/>
  <c r="Y48" i="21"/>
  <c r="S48" i="21"/>
  <c r="Y42" i="24"/>
  <c r="W42" i="24" s="1"/>
  <c r="S42" i="24"/>
  <c r="T32" i="25"/>
  <c r="W32" i="25"/>
  <c r="U32" i="25" s="1"/>
  <c r="Z32" i="25"/>
  <c r="X32" i="25" s="1"/>
  <c r="Y40" i="21"/>
  <c r="V40" i="21"/>
  <c r="I66" i="22"/>
  <c r="K66" i="22" s="1"/>
  <c r="AC65" i="22"/>
  <c r="R24" i="3"/>
  <c r="R19" i="3"/>
  <c r="H56" i="21"/>
  <c r="K56" i="21" s="1"/>
  <c r="K43" i="21"/>
  <c r="S40" i="21"/>
  <c r="O46" i="21"/>
  <c r="S46" i="21"/>
  <c r="R35" i="22"/>
  <c r="R59" i="22"/>
  <c r="R85" i="22"/>
  <c r="R56" i="22"/>
  <c r="R82" i="22"/>
  <c r="R41" i="22"/>
  <c r="R66" i="22"/>
  <c r="S66" i="22" s="1"/>
  <c r="R91" i="22"/>
  <c r="R62" i="22"/>
  <c r="R88" i="22"/>
  <c r="R47" i="22"/>
  <c r="R72" i="22"/>
  <c r="R44" i="22"/>
  <c r="R69" i="22"/>
  <c r="R36" i="22"/>
  <c r="R53" i="22"/>
  <c r="N78" i="22"/>
  <c r="R78" i="22"/>
  <c r="R50" i="22"/>
  <c r="N75" i="22"/>
  <c r="R75" i="22"/>
  <c r="O32" i="22"/>
  <c r="S32" i="22"/>
  <c r="H32" i="3"/>
  <c r="O36" i="25"/>
  <c r="P36" i="25"/>
  <c r="L29" i="3"/>
  <c r="R29" i="3" s="1"/>
  <c r="N46" i="24"/>
  <c r="P46" i="24" s="1"/>
  <c r="A43" i="1"/>
  <c r="A46" i="1" s="1"/>
  <c r="A49" i="1" s="1"/>
  <c r="A51" i="1" s="1"/>
  <c r="A65" i="1" s="1"/>
  <c r="P75" i="22"/>
  <c r="K40" i="22"/>
  <c r="H41" i="22"/>
  <c r="K41" i="22" s="1"/>
  <c r="K55" i="22"/>
  <c r="H56" i="22"/>
  <c r="K56" i="22" s="1"/>
  <c r="K43" i="22"/>
  <c r="H44" i="22"/>
  <c r="K44" i="22" s="1"/>
  <c r="K58" i="22"/>
  <c r="H59" i="22"/>
  <c r="K59" i="22" s="1"/>
  <c r="K52" i="22"/>
  <c r="H53" i="22"/>
  <c r="K53" i="22" s="1"/>
  <c r="K46" i="22"/>
  <c r="H47" i="22"/>
  <c r="K47" i="22" s="1"/>
  <c r="K61" i="22"/>
  <c r="H62" i="22"/>
  <c r="K62" i="22" s="1"/>
  <c r="J32" i="3"/>
  <c r="H55" i="21"/>
  <c r="O32" i="25"/>
  <c r="O66" i="22"/>
  <c r="P78" i="22"/>
  <c r="G32" i="3"/>
  <c r="I55" i="21"/>
  <c r="I69" i="22"/>
  <c r="K69" i="22" s="1"/>
  <c r="K68" i="22"/>
  <c r="K65" i="22"/>
  <c r="N45" i="24"/>
  <c r="P28" i="25"/>
  <c r="P32" i="25"/>
  <c r="P34" i="25"/>
  <c r="P33" i="22"/>
  <c r="J88" i="22"/>
  <c r="K88" i="22" s="1"/>
  <c r="K87" i="22"/>
  <c r="O28" i="25"/>
  <c r="P30" i="25"/>
  <c r="I72" i="22"/>
  <c r="K72" i="22" s="1"/>
  <c r="K71" i="22"/>
  <c r="O30" i="25"/>
  <c r="P85" i="22"/>
  <c r="P82" i="22"/>
  <c r="L46" i="22"/>
  <c r="L58" i="22"/>
  <c r="L55" i="22"/>
  <c r="L52" i="22"/>
  <c r="L61" i="22"/>
  <c r="L68" i="22"/>
  <c r="L49" i="22"/>
  <c r="L65" i="22"/>
  <c r="M61" i="22"/>
  <c r="M58" i="22"/>
  <c r="M46" i="22"/>
  <c r="O46" i="22" s="1"/>
  <c r="M55" i="22"/>
  <c r="M52" i="22"/>
  <c r="M49" i="22"/>
  <c r="M65" i="22"/>
  <c r="O65" i="22" s="1"/>
  <c r="M68" i="22"/>
  <c r="P91" i="22"/>
  <c r="O5" i="20"/>
  <c r="I297" i="20"/>
  <c r="I298" i="20" s="1"/>
  <c r="P45" i="24"/>
  <c r="N39" i="24"/>
  <c r="N44" i="24"/>
  <c r="N43" i="24"/>
  <c r="P43" i="24" s="1"/>
  <c r="O38" i="24"/>
  <c r="N38" i="24"/>
  <c r="N41" i="24"/>
  <c r="O41" i="24"/>
  <c r="O42" i="24"/>
  <c r="N42" i="24"/>
  <c r="N33" i="24"/>
  <c r="O33" i="24"/>
  <c r="O39" i="24"/>
  <c r="O30" i="24"/>
  <c r="P30" i="24" s="1"/>
  <c r="N36" i="24"/>
  <c r="P36" i="24" s="1"/>
  <c r="O31" i="24"/>
  <c r="P31" i="24" s="1"/>
  <c r="O32" i="24"/>
  <c r="N40" i="24"/>
  <c r="P40" i="24" s="1"/>
  <c r="N34" i="24"/>
  <c r="O34" i="24"/>
  <c r="N29" i="24"/>
  <c r="O29" i="24"/>
  <c r="O27" i="24"/>
  <c r="P27" i="24" s="1"/>
  <c r="O35" i="22"/>
  <c r="O36" i="22"/>
  <c r="G14" i="23"/>
  <c r="N35" i="22"/>
  <c r="N36" i="22"/>
  <c r="N32" i="22"/>
  <c r="J55" i="21"/>
  <c r="N51" i="21"/>
  <c r="P51" i="21" s="1"/>
  <c r="N50" i="21"/>
  <c r="P50" i="21" s="1"/>
  <c r="N49" i="21"/>
  <c r="P49" i="21" s="1"/>
  <c r="N48" i="21"/>
  <c r="P48" i="21" s="1"/>
  <c r="K42" i="21"/>
  <c r="K41" i="21"/>
  <c r="O40" i="21"/>
  <c r="N46" i="21"/>
  <c r="O258" i="5"/>
  <c r="N247" i="5"/>
  <c r="O45" i="5"/>
  <c r="P45" i="5" s="1"/>
  <c r="K42" i="5"/>
  <c r="K41" i="5"/>
  <c r="N250" i="5"/>
  <c r="P250" i="5" s="1"/>
  <c r="N239" i="5"/>
  <c r="N241" i="5"/>
  <c r="P241" i="5" s="1"/>
  <c r="I20" i="3"/>
  <c r="G26" i="3"/>
  <c r="G30" i="3"/>
  <c r="H27" i="3"/>
  <c r="G31" i="3"/>
  <c r="I25" i="3"/>
  <c r="I27" i="3"/>
  <c r="J25" i="3"/>
  <c r="I26" i="3"/>
  <c r="J26" i="3"/>
  <c r="K29" i="3"/>
  <c r="H30" i="3"/>
  <c r="H31" i="3"/>
  <c r="I31" i="3"/>
  <c r="G20" i="3"/>
  <c r="J21" i="3"/>
  <c r="J31" i="3"/>
  <c r="I30" i="3"/>
  <c r="J30" i="3"/>
  <c r="H26" i="3"/>
  <c r="G25" i="3"/>
  <c r="G27" i="3"/>
  <c r="H25" i="3"/>
  <c r="K24" i="3"/>
  <c r="H22" i="3"/>
  <c r="K19" i="3"/>
  <c r="I21" i="3"/>
  <c r="J20" i="3"/>
  <c r="H21" i="3"/>
  <c r="G22" i="3"/>
  <c r="J22" i="3"/>
  <c r="H20" i="3"/>
  <c r="I22" i="3"/>
  <c r="G21" i="3"/>
  <c r="N255" i="5"/>
  <c r="P255" i="5" s="1"/>
  <c r="M260" i="5"/>
  <c r="W283" i="18" s="1"/>
  <c r="O251" i="5"/>
  <c r="P251" i="5" s="1"/>
  <c r="P258" i="5"/>
  <c r="M261" i="5"/>
  <c r="W284" i="18" s="1"/>
  <c r="M257" i="5"/>
  <c r="O249" i="5"/>
  <c r="P249" i="5" s="1"/>
  <c r="O259" i="5"/>
  <c r="P259" i="5" s="1"/>
  <c r="P247" i="5"/>
  <c r="N257" i="5"/>
  <c r="X274" i="18"/>
  <c r="Z274" i="18" s="1"/>
  <c r="O239" i="5"/>
  <c r="Z748" i="18"/>
  <c r="L260" i="5"/>
  <c r="V277" i="18"/>
  <c r="L262" i="5"/>
  <c r="Z272" i="18"/>
  <c r="X281" i="18"/>
  <c r="V276" i="18"/>
  <c r="L261" i="5"/>
  <c r="Y273" i="18"/>
  <c r="Z273" i="18" s="1"/>
  <c r="Y281" i="18"/>
  <c r="Z278" i="18"/>
  <c r="Z282" i="18"/>
  <c r="W40" i="24" l="1"/>
  <c r="AA40" i="24" s="1"/>
  <c r="AB40" i="24" s="1"/>
  <c r="Z40" i="24" s="1"/>
  <c r="X78" i="22"/>
  <c r="Y78" i="22" s="1"/>
  <c r="U78" i="22"/>
  <c r="X41" i="22"/>
  <c r="Y41" i="22" s="1"/>
  <c r="W41" i="22" s="1"/>
  <c r="U41" i="22"/>
  <c r="V41" i="22" s="1"/>
  <c r="T41" i="22" s="1"/>
  <c r="T46" i="21"/>
  <c r="T40" i="24"/>
  <c r="W39" i="24"/>
  <c r="W51" i="21"/>
  <c r="AA51" i="21" s="1"/>
  <c r="AB51" i="21" s="1"/>
  <c r="Z51" i="21" s="1"/>
  <c r="J28" i="34"/>
  <c r="L28" i="34" s="1"/>
  <c r="N28" i="34"/>
  <c r="W48" i="21"/>
  <c r="AA48" i="21" s="1"/>
  <c r="AB48" i="21" s="1"/>
  <c r="Z48" i="21" s="1"/>
  <c r="W46" i="21"/>
  <c r="AA46" i="21" s="1"/>
  <c r="AB46" i="21" s="1"/>
  <c r="Z46" i="21" s="1"/>
  <c r="T39" i="24"/>
  <c r="T51" i="21"/>
  <c r="X82" i="22"/>
  <c r="Y82" i="22" s="1"/>
  <c r="W82" i="22" s="1"/>
  <c r="U82" i="22"/>
  <c r="H50" i="22"/>
  <c r="K50" i="22" s="1"/>
  <c r="X53" i="22"/>
  <c r="U53" i="22"/>
  <c r="X56" i="22"/>
  <c r="U56" i="22"/>
  <c r="V56" i="22" s="1"/>
  <c r="T56" i="22" s="1"/>
  <c r="Y66" i="22"/>
  <c r="W66" i="22" s="1"/>
  <c r="AA66" i="22" s="1"/>
  <c r="AB66" i="22" s="1"/>
  <c r="Z66" i="22" s="1"/>
  <c r="S36" i="22"/>
  <c r="X36" i="22"/>
  <c r="Y36" i="22" s="1"/>
  <c r="U36" i="22"/>
  <c r="V36" i="22" s="1"/>
  <c r="X85" i="22"/>
  <c r="Y85" i="22" s="1"/>
  <c r="U85" i="22"/>
  <c r="AB36" i="25"/>
  <c r="AC36" i="25" s="1"/>
  <c r="AA36" i="25" s="1"/>
  <c r="W38" i="25"/>
  <c r="U28" i="25"/>
  <c r="X50" i="22"/>
  <c r="U50" i="22"/>
  <c r="N44" i="22"/>
  <c r="Y44" i="22"/>
  <c r="W44" i="22" s="1"/>
  <c r="V44" i="22"/>
  <c r="T44" i="22" s="1"/>
  <c r="X69" i="22"/>
  <c r="Y69" i="22" s="1"/>
  <c r="W69" i="22" s="1"/>
  <c r="U69" i="22"/>
  <c r="V69" i="22" s="1"/>
  <c r="X59" i="22"/>
  <c r="Y59" i="22" s="1"/>
  <c r="W59" i="22" s="1"/>
  <c r="U59" i="22"/>
  <c r="V59" i="22" s="1"/>
  <c r="T59" i="22" s="1"/>
  <c r="U36" i="25"/>
  <c r="X27" i="25"/>
  <c r="AB27" i="25" s="1"/>
  <c r="AC27" i="25" s="1"/>
  <c r="Z38" i="25"/>
  <c r="T50" i="21"/>
  <c r="Y72" i="22"/>
  <c r="W72" i="22" s="1"/>
  <c r="Y53" i="22"/>
  <c r="W53" i="22" s="1"/>
  <c r="V53" i="22"/>
  <c r="T53" i="22" s="1"/>
  <c r="X91" i="22"/>
  <c r="Y91" i="22" s="1"/>
  <c r="U91" i="22"/>
  <c r="J27" i="34"/>
  <c r="L27" i="34" s="1"/>
  <c r="N27" i="34"/>
  <c r="O43" i="22"/>
  <c r="Y43" i="22"/>
  <c r="V43" i="22"/>
  <c r="X44" i="22"/>
  <c r="U44" i="22"/>
  <c r="S35" i="22"/>
  <c r="X35" i="22"/>
  <c r="Y35" i="22" s="1"/>
  <c r="W35" i="22" s="1"/>
  <c r="U35" i="22"/>
  <c r="V35" i="22" s="1"/>
  <c r="T35" i="22" s="1"/>
  <c r="AB32" i="25"/>
  <c r="AC32" i="25" s="1"/>
  <c r="AA32" i="25" s="1"/>
  <c r="T32" i="22"/>
  <c r="X28" i="25"/>
  <c r="AB28" i="25" s="1"/>
  <c r="AC28" i="25" s="1"/>
  <c r="AA28" i="25" s="1"/>
  <c r="W50" i="21"/>
  <c r="AA50" i="21" s="1"/>
  <c r="AB50" i="21" s="1"/>
  <c r="Z50" i="21" s="1"/>
  <c r="E17" i="6"/>
  <c r="O62" i="22"/>
  <c r="N56" i="22"/>
  <c r="Y56" i="22"/>
  <c r="W56" i="22" s="1"/>
  <c r="X47" i="22"/>
  <c r="Y47" i="22" s="1"/>
  <c r="W47" i="22" s="1"/>
  <c r="AA47" i="22" s="1"/>
  <c r="AB47" i="22" s="1"/>
  <c r="Z47" i="22" s="1"/>
  <c r="U47" i="22"/>
  <c r="AB34" i="25"/>
  <c r="AC34" i="25" s="1"/>
  <c r="AA34" i="25" s="1"/>
  <c r="T46" i="24"/>
  <c r="W45" i="24"/>
  <c r="AA45" i="24" s="1"/>
  <c r="AB45" i="24" s="1"/>
  <c r="Z45" i="24" s="1"/>
  <c r="J25" i="34"/>
  <c r="L25" i="34" s="1"/>
  <c r="N25" i="34"/>
  <c r="T49" i="21"/>
  <c r="V72" i="22"/>
  <c r="X72" i="22"/>
  <c r="U72" i="22"/>
  <c r="W32" i="22"/>
  <c r="AA32" i="22" s="1"/>
  <c r="AB32" i="22" s="1"/>
  <c r="P44" i="24"/>
  <c r="O58" i="22"/>
  <c r="N47" i="22"/>
  <c r="V47" i="22"/>
  <c r="T47" i="22" s="1"/>
  <c r="N66" i="22"/>
  <c r="P66" i="22" s="1"/>
  <c r="V88" i="22"/>
  <c r="X88" i="22"/>
  <c r="Y88" i="22" s="1"/>
  <c r="W88" i="22" s="1"/>
  <c r="AA88" i="22" s="1"/>
  <c r="AB88" i="22" s="1"/>
  <c r="Z88" i="22" s="1"/>
  <c r="U88" i="22"/>
  <c r="W46" i="24"/>
  <c r="T45" i="24"/>
  <c r="X38" i="24"/>
  <c r="Y38" i="24" s="1"/>
  <c r="U38" i="24"/>
  <c r="V38" i="24" s="1"/>
  <c r="AB30" i="25"/>
  <c r="AC30" i="25" s="1"/>
  <c r="AA30" i="25" s="1"/>
  <c r="W49" i="21"/>
  <c r="AA49" i="21" s="1"/>
  <c r="AB49" i="21" s="1"/>
  <c r="Z49" i="21" s="1"/>
  <c r="AA42" i="24"/>
  <c r="AB42" i="24" s="1"/>
  <c r="Z42" i="24" s="1"/>
  <c r="V66" i="22"/>
  <c r="X66" i="22"/>
  <c r="U66" i="22"/>
  <c r="AA41" i="24"/>
  <c r="AB41" i="24" s="1"/>
  <c r="Z41" i="24" s="1"/>
  <c r="J24" i="34"/>
  <c r="L24" i="34" s="1"/>
  <c r="N24" i="34"/>
  <c r="P32" i="24"/>
  <c r="N40" i="22"/>
  <c r="V40" i="22"/>
  <c r="Y40" i="22"/>
  <c r="X75" i="22"/>
  <c r="Y75" i="22" s="1"/>
  <c r="W75" i="22" s="1"/>
  <c r="U75" i="22"/>
  <c r="V75" i="22" s="1"/>
  <c r="T75" i="22" s="1"/>
  <c r="X62" i="22"/>
  <c r="Y62" i="22" s="1"/>
  <c r="W62" i="22" s="1"/>
  <c r="U62" i="22"/>
  <c r="V62" i="22" s="1"/>
  <c r="T62" i="22" s="1"/>
  <c r="J26" i="34"/>
  <c r="L26" i="34" s="1"/>
  <c r="N26" i="34"/>
  <c r="X24" i="3"/>
  <c r="U24" i="3"/>
  <c r="X29" i="3"/>
  <c r="Y29" i="3" s="1"/>
  <c r="W29" i="3" s="1"/>
  <c r="U29" i="3"/>
  <c r="V29" i="3" s="1"/>
  <c r="X19" i="3"/>
  <c r="U19" i="3"/>
  <c r="V19" i="3"/>
  <c r="Y19" i="3"/>
  <c r="N24" i="3"/>
  <c r="Y24" i="3"/>
  <c r="V24" i="3"/>
  <c r="O29" i="3"/>
  <c r="S56" i="21"/>
  <c r="Y56" i="21"/>
  <c r="V56" i="21"/>
  <c r="T56" i="21" s="1"/>
  <c r="V43" i="21"/>
  <c r="Y43" i="21"/>
  <c r="V41" i="21"/>
  <c r="Y41" i="21"/>
  <c r="W41" i="21" s="1"/>
  <c r="T40" i="21"/>
  <c r="S42" i="21"/>
  <c r="V42" i="21"/>
  <c r="Y42" i="21"/>
  <c r="W40" i="21"/>
  <c r="S75" i="22"/>
  <c r="S91" i="22"/>
  <c r="V91" i="22"/>
  <c r="T66" i="22"/>
  <c r="S78" i="22"/>
  <c r="V78" i="22"/>
  <c r="S85" i="22"/>
  <c r="V85" i="22"/>
  <c r="S82" i="22"/>
  <c r="V82" i="22"/>
  <c r="T82" i="22" s="1"/>
  <c r="S88" i="22"/>
  <c r="T88" i="22" s="1"/>
  <c r="S69" i="22"/>
  <c r="N62" i="22"/>
  <c r="P62" i="22" s="1"/>
  <c r="S72" i="22"/>
  <c r="Q34" i="25"/>
  <c r="Q36" i="25"/>
  <c r="S43" i="21"/>
  <c r="O43" i="21"/>
  <c r="N43" i="21"/>
  <c r="P46" i="21"/>
  <c r="K55" i="21"/>
  <c r="O41" i="21"/>
  <c r="S41" i="21"/>
  <c r="R68" i="22"/>
  <c r="N58" i="22"/>
  <c r="R58" i="22"/>
  <c r="N55" i="22"/>
  <c r="R55" i="22"/>
  <c r="R61" i="22"/>
  <c r="N46" i="22"/>
  <c r="P46" i="22" s="1"/>
  <c r="R46" i="22"/>
  <c r="S62" i="22"/>
  <c r="N49" i="22"/>
  <c r="R49" i="22"/>
  <c r="N65" i="22"/>
  <c r="P65" i="22" s="1"/>
  <c r="R65" i="22"/>
  <c r="R52" i="22"/>
  <c r="O68" i="22"/>
  <c r="N68" i="22"/>
  <c r="O59" i="22"/>
  <c r="S59" i="22"/>
  <c r="N41" i="22"/>
  <c r="S41" i="22"/>
  <c r="N59" i="22"/>
  <c r="N43" i="22"/>
  <c r="P43" i="22" s="1"/>
  <c r="S43" i="22"/>
  <c r="O40" i="22"/>
  <c r="S40" i="22"/>
  <c r="O61" i="22"/>
  <c r="S61" i="22"/>
  <c r="O47" i="22"/>
  <c r="S47" i="22"/>
  <c r="O44" i="22"/>
  <c r="P44" i="22" s="1"/>
  <c r="S44" i="22"/>
  <c r="O55" i="22"/>
  <c r="N52" i="22"/>
  <c r="O53" i="22"/>
  <c r="S53" i="22"/>
  <c r="O50" i="22"/>
  <c r="S50" i="22"/>
  <c r="O56" i="22"/>
  <c r="S56" i="22"/>
  <c r="S29" i="3"/>
  <c r="K32" i="3"/>
  <c r="N19" i="3"/>
  <c r="S19" i="3"/>
  <c r="S24" i="3"/>
  <c r="P32" i="22"/>
  <c r="N50" i="22"/>
  <c r="O49" i="22"/>
  <c r="N53" i="22"/>
  <c r="O52" i="22"/>
  <c r="N61" i="22"/>
  <c r="P61" i="22" s="1"/>
  <c r="O41" i="22"/>
  <c r="Q30" i="25"/>
  <c r="Q32" i="25"/>
  <c r="Q28" i="25"/>
  <c r="O72" i="22"/>
  <c r="N72" i="22"/>
  <c r="O88" i="22"/>
  <c r="N88" i="22"/>
  <c r="N69" i="22"/>
  <c r="O69" i="22"/>
  <c r="P58" i="22"/>
  <c r="M81" i="22"/>
  <c r="O81" i="22" s="1"/>
  <c r="M87" i="22"/>
  <c r="O87" i="22" s="1"/>
  <c r="M77" i="22"/>
  <c r="O77" i="22" s="1"/>
  <c r="M74" i="22"/>
  <c r="O74" i="22" s="1"/>
  <c r="M71" i="22"/>
  <c r="O71" i="22" s="1"/>
  <c r="M90" i="22"/>
  <c r="O90" i="22" s="1"/>
  <c r="M84" i="22"/>
  <c r="O84" i="22" s="1"/>
  <c r="L77" i="22"/>
  <c r="L81" i="22"/>
  <c r="L74" i="22"/>
  <c r="L90" i="22"/>
  <c r="L71" i="22"/>
  <c r="L87" i="22"/>
  <c r="L84" i="22"/>
  <c r="I305" i="20"/>
  <c r="I306" i="20" s="1"/>
  <c r="I299" i="20"/>
  <c r="O27" i="25" s="1"/>
  <c r="P39" i="24"/>
  <c r="P38" i="24"/>
  <c r="P33" i="24"/>
  <c r="P42" i="24"/>
  <c r="P41" i="24"/>
  <c r="P34" i="24"/>
  <c r="P29" i="24"/>
  <c r="P36" i="22"/>
  <c r="P35" i="22"/>
  <c r="O56" i="21"/>
  <c r="N56" i="21"/>
  <c r="O42" i="21"/>
  <c r="P239" i="5"/>
  <c r="K27" i="3"/>
  <c r="K26" i="3"/>
  <c r="N29" i="3"/>
  <c r="K31" i="3"/>
  <c r="K30" i="3"/>
  <c r="K25" i="3"/>
  <c r="O24" i="3"/>
  <c r="K20" i="3"/>
  <c r="K22" i="3"/>
  <c r="K21" i="3"/>
  <c r="W280" i="18"/>
  <c r="Y280" i="18" s="1"/>
  <c r="Z280" i="18" s="1"/>
  <c r="O257" i="5"/>
  <c r="P257" i="5" s="1"/>
  <c r="Z281" i="18"/>
  <c r="V283" i="18"/>
  <c r="V285" i="18"/>
  <c r="W277" i="18"/>
  <c r="M262" i="5"/>
  <c r="V284" i="18"/>
  <c r="S181" i="5"/>
  <c r="S174" i="5"/>
  <c r="G749" i="18"/>
  <c r="U749" i="18" s="1"/>
  <c r="S594" i="18"/>
  <c r="S595" i="18" s="1"/>
  <c r="S596" i="18" s="1"/>
  <c r="R594" i="18"/>
  <c r="R595" i="18" s="1"/>
  <c r="R596" i="18" s="1"/>
  <c r="Q594" i="18"/>
  <c r="Q595" i="18" s="1"/>
  <c r="Q596" i="18" s="1"/>
  <c r="P594" i="18"/>
  <c r="P595" i="18" s="1"/>
  <c r="P596" i="18" s="1"/>
  <c r="O594" i="18"/>
  <c r="O595" i="18" s="1"/>
  <c r="O596" i="18" s="1"/>
  <c r="N594" i="18"/>
  <c r="N595" i="18" s="1"/>
  <c r="N596" i="18" s="1"/>
  <c r="M594" i="18"/>
  <c r="M595" i="18" s="1"/>
  <c r="M596" i="18" s="1"/>
  <c r="L594" i="18"/>
  <c r="L595" i="18" s="1"/>
  <c r="L596" i="18" s="1"/>
  <c r="K594" i="18"/>
  <c r="K595" i="18" s="1"/>
  <c r="K596" i="18" s="1"/>
  <c r="J594" i="18"/>
  <c r="J595" i="18" s="1"/>
  <c r="J596" i="18" s="1"/>
  <c r="I594" i="18"/>
  <c r="I595" i="18" s="1"/>
  <c r="I596" i="18" s="1"/>
  <c r="H594" i="18"/>
  <c r="S593" i="18"/>
  <c r="R593" i="18"/>
  <c r="Q593" i="18"/>
  <c r="P593" i="18"/>
  <c r="O593" i="18"/>
  <c r="N593" i="18"/>
  <c r="M593" i="18"/>
  <c r="L593" i="18"/>
  <c r="K593" i="18"/>
  <c r="J593" i="18"/>
  <c r="I593" i="18"/>
  <c r="H593" i="18"/>
  <c r="S592" i="18"/>
  <c r="R592" i="18"/>
  <c r="Q592" i="18"/>
  <c r="P592" i="18"/>
  <c r="O592" i="18"/>
  <c r="N592" i="18"/>
  <c r="M592" i="18"/>
  <c r="L592" i="18"/>
  <c r="K592" i="18"/>
  <c r="J592" i="18"/>
  <c r="I592" i="18"/>
  <c r="H592" i="18"/>
  <c r="S580" i="18"/>
  <c r="R580" i="18"/>
  <c r="Q580" i="18"/>
  <c r="P580" i="18"/>
  <c r="O580" i="18"/>
  <c r="N580" i="18"/>
  <c r="M580" i="18"/>
  <c r="L580" i="18"/>
  <c r="K580" i="18"/>
  <c r="J580" i="18"/>
  <c r="I580" i="18"/>
  <c r="H580" i="18"/>
  <c r="S577" i="18"/>
  <c r="S578" i="18" s="1"/>
  <c r="R577" i="18"/>
  <c r="R578" i="18" s="1"/>
  <c r="Q577" i="18"/>
  <c r="Q578" i="18" s="1"/>
  <c r="P577" i="18"/>
  <c r="P578" i="18" s="1"/>
  <c r="O577" i="18"/>
  <c r="O578" i="18" s="1"/>
  <c r="N577" i="18"/>
  <c r="N578" i="18" s="1"/>
  <c r="M577" i="18"/>
  <c r="M578" i="18" s="1"/>
  <c r="L577" i="18"/>
  <c r="L578" i="18" s="1"/>
  <c r="K577" i="18"/>
  <c r="K578" i="18" s="1"/>
  <c r="J577" i="18"/>
  <c r="J578" i="18" s="1"/>
  <c r="I577" i="18"/>
  <c r="I578" i="18" s="1"/>
  <c r="H577" i="18"/>
  <c r="S438" i="18"/>
  <c r="R438" i="18"/>
  <c r="Q438" i="18"/>
  <c r="P438" i="18"/>
  <c r="O438" i="18"/>
  <c r="N438" i="18"/>
  <c r="M438" i="18"/>
  <c r="L438" i="18"/>
  <c r="K438" i="18"/>
  <c r="J438" i="18"/>
  <c r="I438" i="18"/>
  <c r="H438" i="18"/>
  <c r="S436" i="18"/>
  <c r="R436" i="18"/>
  <c r="Q436" i="18"/>
  <c r="P436" i="18"/>
  <c r="O436" i="18"/>
  <c r="N436" i="18"/>
  <c r="M436" i="18"/>
  <c r="L436" i="18"/>
  <c r="K436" i="18"/>
  <c r="J436" i="18"/>
  <c r="I436" i="18"/>
  <c r="H436" i="18"/>
  <c r="S433" i="18"/>
  <c r="R433" i="18"/>
  <c r="Q433" i="18"/>
  <c r="P433" i="18"/>
  <c r="O433" i="18"/>
  <c r="N433" i="18"/>
  <c r="M433" i="18"/>
  <c r="L433" i="18"/>
  <c r="K433" i="18"/>
  <c r="J433" i="18"/>
  <c r="I433" i="18"/>
  <c r="H433" i="18"/>
  <c r="S431" i="18"/>
  <c r="R431" i="18"/>
  <c r="Q431" i="18"/>
  <c r="P431" i="18"/>
  <c r="O431" i="18"/>
  <c r="N431" i="18"/>
  <c r="M431" i="18"/>
  <c r="L431" i="18"/>
  <c r="K431" i="18"/>
  <c r="J431" i="18"/>
  <c r="I431" i="18"/>
  <c r="H431" i="18"/>
  <c r="G334" i="18"/>
  <c r="U334" i="18" s="1"/>
  <c r="G326" i="18"/>
  <c r="U326" i="18" s="1"/>
  <c r="T321" i="18"/>
  <c r="T322" i="18" s="1"/>
  <c r="T323" i="18" s="1"/>
  <c r="T324" i="18" s="1"/>
  <c r="S321" i="18"/>
  <c r="S322" i="18" s="1"/>
  <c r="S323" i="18" s="1"/>
  <c r="S324" i="18" s="1"/>
  <c r="R321" i="18"/>
  <c r="R322" i="18" s="1"/>
  <c r="R323" i="18" s="1"/>
  <c r="R324" i="18" s="1"/>
  <c r="Q321" i="18"/>
  <c r="Q322" i="18" s="1"/>
  <c r="Q323" i="18" s="1"/>
  <c r="Q324" i="18" s="1"/>
  <c r="P321" i="18"/>
  <c r="P322" i="18" s="1"/>
  <c r="P323" i="18" s="1"/>
  <c r="P324" i="18" s="1"/>
  <c r="O321" i="18"/>
  <c r="O322" i="18" s="1"/>
  <c r="O323" i="18" s="1"/>
  <c r="O324" i="18" s="1"/>
  <c r="N321" i="18"/>
  <c r="N322" i="18" s="1"/>
  <c r="N323" i="18" s="1"/>
  <c r="N324" i="18" s="1"/>
  <c r="M321" i="18"/>
  <c r="M322" i="18" s="1"/>
  <c r="M323" i="18" s="1"/>
  <c r="M324" i="18" s="1"/>
  <c r="L321" i="18"/>
  <c r="L322" i="18" s="1"/>
  <c r="L323" i="18" s="1"/>
  <c r="L324" i="18" s="1"/>
  <c r="K321" i="18"/>
  <c r="K322" i="18" s="1"/>
  <c r="K323" i="18" s="1"/>
  <c r="K324" i="18" s="1"/>
  <c r="J321" i="18"/>
  <c r="J322" i="18" s="1"/>
  <c r="J323" i="18" s="1"/>
  <c r="J324" i="18" s="1"/>
  <c r="I321" i="18"/>
  <c r="I322" i="18" s="1"/>
  <c r="I323" i="18" s="1"/>
  <c r="I324" i="18" s="1"/>
  <c r="H321" i="18"/>
  <c r="T315" i="18"/>
  <c r="S315" i="18"/>
  <c r="R315" i="18"/>
  <c r="Q315" i="18"/>
  <c r="P315" i="18"/>
  <c r="O315" i="18"/>
  <c r="N315" i="18"/>
  <c r="M315" i="18"/>
  <c r="L315" i="18"/>
  <c r="K315" i="18"/>
  <c r="J315" i="18"/>
  <c r="I315" i="18"/>
  <c r="H315" i="18"/>
  <c r="S284" i="18"/>
  <c r="S285" i="18" s="1"/>
  <c r="R284" i="18"/>
  <c r="R285" i="18" s="1"/>
  <c r="Q284" i="18"/>
  <c r="Q285" i="18" s="1"/>
  <c r="P284" i="18"/>
  <c r="P285" i="18" s="1"/>
  <c r="O284" i="18"/>
  <c r="O285" i="18" s="1"/>
  <c r="N284" i="18"/>
  <c r="S283" i="18"/>
  <c r="R283" i="18"/>
  <c r="Q283" i="18"/>
  <c r="P283" i="18"/>
  <c r="O283" i="18"/>
  <c r="N283" i="18"/>
  <c r="S279" i="18"/>
  <c r="R279" i="18"/>
  <c r="Q279" i="18"/>
  <c r="P279" i="18"/>
  <c r="O279" i="18"/>
  <c r="N279" i="18"/>
  <c r="S276" i="18"/>
  <c r="S277" i="18" s="1"/>
  <c r="R276" i="18"/>
  <c r="R277" i="18" s="1"/>
  <c r="Q276" i="18"/>
  <c r="Q277" i="18" s="1"/>
  <c r="P276" i="18"/>
  <c r="P277" i="18" s="1"/>
  <c r="O276" i="18"/>
  <c r="O277" i="18" s="1"/>
  <c r="N276" i="18"/>
  <c r="N277" i="18" s="1"/>
  <c r="M276" i="18"/>
  <c r="M277" i="18" s="1"/>
  <c r="L276" i="18"/>
  <c r="L277" i="18" s="1"/>
  <c r="K276" i="18"/>
  <c r="K277" i="18" s="1"/>
  <c r="J276" i="18"/>
  <c r="J277" i="18" s="1"/>
  <c r="I276" i="18"/>
  <c r="I277" i="18" s="1"/>
  <c r="H276" i="18"/>
  <c r="S275" i="18"/>
  <c r="R275" i="18"/>
  <c r="Q275" i="18"/>
  <c r="P275" i="18"/>
  <c r="O275" i="18"/>
  <c r="N275" i="18"/>
  <c r="M275" i="18"/>
  <c r="L275" i="18"/>
  <c r="K275" i="18"/>
  <c r="J275" i="18"/>
  <c r="I275" i="18"/>
  <c r="H275" i="18"/>
  <c r="S271" i="18"/>
  <c r="R271" i="18"/>
  <c r="Q271" i="18"/>
  <c r="P271" i="18"/>
  <c r="O271" i="18"/>
  <c r="N271" i="18"/>
  <c r="M271" i="18"/>
  <c r="L271" i="18"/>
  <c r="K271" i="18"/>
  <c r="J271" i="18"/>
  <c r="I271" i="18"/>
  <c r="H271" i="18"/>
  <c r="H255" i="18"/>
  <c r="S246" i="18"/>
  <c r="S250" i="18" s="1"/>
  <c r="S251" i="18" s="1"/>
  <c r="S252" i="18" s="1"/>
  <c r="R246" i="18"/>
  <c r="R250" i="18" s="1"/>
  <c r="R251" i="18" s="1"/>
  <c r="R252" i="18" s="1"/>
  <c r="Q246" i="18"/>
  <c r="Q250" i="18" s="1"/>
  <c r="Q251" i="18" s="1"/>
  <c r="Q252" i="18" s="1"/>
  <c r="P246" i="18"/>
  <c r="P250" i="18" s="1"/>
  <c r="P251" i="18" s="1"/>
  <c r="P252" i="18" s="1"/>
  <c r="O246" i="18"/>
  <c r="O250" i="18" s="1"/>
  <c r="O251" i="18" s="1"/>
  <c r="O252" i="18" s="1"/>
  <c r="N246" i="18"/>
  <c r="N250" i="18" s="1"/>
  <c r="N251" i="18" s="1"/>
  <c r="N252" i="18" s="1"/>
  <c r="M246" i="18"/>
  <c r="M250" i="18" s="1"/>
  <c r="M251" i="18" s="1"/>
  <c r="M252" i="18" s="1"/>
  <c r="L246" i="18"/>
  <c r="L250" i="18" s="1"/>
  <c r="L251" i="18" s="1"/>
  <c r="L252" i="18" s="1"/>
  <c r="K246" i="18"/>
  <c r="K250" i="18" s="1"/>
  <c r="K251" i="18" s="1"/>
  <c r="K252" i="18" s="1"/>
  <c r="J246" i="18"/>
  <c r="J250" i="18" s="1"/>
  <c r="J251" i="18" s="1"/>
  <c r="J252" i="18" s="1"/>
  <c r="I246" i="18"/>
  <c r="I250" i="18" s="1"/>
  <c r="I251" i="18" s="1"/>
  <c r="I252" i="18" s="1"/>
  <c r="H246" i="18"/>
  <c r="S244" i="18"/>
  <c r="R244" i="18"/>
  <c r="Q244" i="18"/>
  <c r="P244" i="18"/>
  <c r="O244" i="18"/>
  <c r="N244" i="18"/>
  <c r="M244" i="18"/>
  <c r="L244" i="18"/>
  <c r="K244" i="18"/>
  <c r="J244" i="18"/>
  <c r="I244" i="18"/>
  <c r="H244" i="18"/>
  <c r="H239" i="18"/>
  <c r="S235" i="18"/>
  <c r="S255" i="18" s="1"/>
  <c r="R235" i="18"/>
  <c r="R236" i="18" s="1"/>
  <c r="Q235" i="18"/>
  <c r="Q255" i="18" s="1"/>
  <c r="P235" i="18"/>
  <c r="P236" i="18" s="1"/>
  <c r="O235" i="18"/>
  <c r="O255" i="18" s="1"/>
  <c r="N235" i="18"/>
  <c r="N236" i="18" s="1"/>
  <c r="M235" i="18"/>
  <c r="M236" i="18" s="1"/>
  <c r="L235" i="18"/>
  <c r="L236" i="18" s="1"/>
  <c r="K235" i="18"/>
  <c r="K255" i="18" s="1"/>
  <c r="J235" i="18"/>
  <c r="J236" i="18" s="1"/>
  <c r="I235" i="18"/>
  <c r="I234" i="18" s="1"/>
  <c r="H234" i="18"/>
  <c r="S204" i="18"/>
  <c r="R204" i="18"/>
  <c r="Q204" i="18"/>
  <c r="P204" i="18"/>
  <c r="O204" i="18"/>
  <c r="N204" i="18"/>
  <c r="M204" i="18"/>
  <c r="L204" i="18"/>
  <c r="K204" i="18"/>
  <c r="J204" i="18"/>
  <c r="I204" i="18"/>
  <c r="H204" i="18"/>
  <c r="V199" i="18"/>
  <c r="Y201" i="18"/>
  <c r="J581" i="5"/>
  <c r="J584" i="5" s="1"/>
  <c r="I581" i="5"/>
  <c r="I584" i="5" s="1"/>
  <c r="H581" i="5"/>
  <c r="H570" i="5" s="1"/>
  <c r="J567" i="5"/>
  <c r="J568" i="5" s="1"/>
  <c r="I567" i="5"/>
  <c r="I568" i="5" s="1"/>
  <c r="H567" i="5"/>
  <c r="J415" i="5"/>
  <c r="I415" i="5"/>
  <c r="H415" i="5"/>
  <c r="J413" i="5"/>
  <c r="I413" i="5"/>
  <c r="H413" i="5"/>
  <c r="J409" i="5"/>
  <c r="J410" i="5" s="1"/>
  <c r="I409" i="5"/>
  <c r="I410" i="5" s="1"/>
  <c r="H409" i="5"/>
  <c r="H408" i="5" s="1"/>
  <c r="J404" i="5"/>
  <c r="J405" i="5" s="1"/>
  <c r="I404" i="5"/>
  <c r="I405" i="5" s="1"/>
  <c r="H404" i="5"/>
  <c r="H403" i="5" s="1"/>
  <c r="G311" i="5"/>
  <c r="G303" i="5"/>
  <c r="K303" i="5" s="1"/>
  <c r="J292" i="5"/>
  <c r="I292" i="5"/>
  <c r="H292" i="5"/>
  <c r="J261" i="5"/>
  <c r="J262" i="5" s="1"/>
  <c r="I261" i="5"/>
  <c r="J260" i="5"/>
  <c r="I260" i="5"/>
  <c r="J256" i="5"/>
  <c r="I256" i="5"/>
  <c r="J253" i="5"/>
  <c r="J254" i="5" s="1"/>
  <c r="I253" i="5"/>
  <c r="J252" i="5"/>
  <c r="I252" i="5"/>
  <c r="J248" i="5"/>
  <c r="I248" i="5"/>
  <c r="J244" i="5"/>
  <c r="J245" i="5" s="1"/>
  <c r="J246" i="5" s="1"/>
  <c r="I244" i="5"/>
  <c r="I245" i="5" s="1"/>
  <c r="I246" i="5" s="1"/>
  <c r="H244" i="5"/>
  <c r="J240" i="5"/>
  <c r="J243" i="5" s="1"/>
  <c r="I240" i="5"/>
  <c r="I243" i="5" s="1"/>
  <c r="H240" i="5"/>
  <c r="J238" i="5"/>
  <c r="I238" i="5"/>
  <c r="H238" i="5"/>
  <c r="J231" i="5"/>
  <c r="J235" i="5" s="1"/>
  <c r="J236" i="5" s="1"/>
  <c r="I231" i="5"/>
  <c r="I235" i="5" s="1"/>
  <c r="I236" i="5" s="1"/>
  <c r="J222" i="5"/>
  <c r="J226" i="5" s="1"/>
  <c r="J227" i="5" s="1"/>
  <c r="J228" i="5" s="1"/>
  <c r="I222" i="5"/>
  <c r="I226" i="5" s="1"/>
  <c r="I227" i="5" s="1"/>
  <c r="I228" i="5" s="1"/>
  <c r="H222" i="5"/>
  <c r="J220" i="5"/>
  <c r="I220" i="5"/>
  <c r="H220" i="5"/>
  <c r="J215" i="5"/>
  <c r="I215" i="5"/>
  <c r="H212" i="5"/>
  <c r="H211" i="5"/>
  <c r="H210" i="5" s="1"/>
  <c r="J210" i="5"/>
  <c r="I210" i="5"/>
  <c r="AA62" i="22" l="1"/>
  <c r="AB62" i="22" s="1"/>
  <c r="Z62" i="22" s="1"/>
  <c r="AA41" i="22"/>
  <c r="AB41" i="22" s="1"/>
  <c r="Z41" i="22" s="1"/>
  <c r="AA59" i="22"/>
  <c r="AB59" i="22" s="1"/>
  <c r="Z59" i="22" s="1"/>
  <c r="W24" i="3"/>
  <c r="O24" i="34"/>
  <c r="T24" i="34"/>
  <c r="U24" i="34" s="1"/>
  <c r="Q24" i="34"/>
  <c r="R24" i="34" s="1"/>
  <c r="W38" i="24"/>
  <c r="AA38" i="24" s="1"/>
  <c r="AB38" i="24" s="1"/>
  <c r="Y48" i="24"/>
  <c r="AA72" i="22"/>
  <c r="AB72" i="22" s="1"/>
  <c r="Z72" i="22" s="1"/>
  <c r="AA56" i="22"/>
  <c r="AB56" i="22" s="1"/>
  <c r="Z56" i="22" s="1"/>
  <c r="S46" i="22"/>
  <c r="X46" i="22"/>
  <c r="Y46" i="22" s="1"/>
  <c r="W46" i="22" s="1"/>
  <c r="U46" i="22"/>
  <c r="V46" i="22" s="1"/>
  <c r="T46" i="22" s="1"/>
  <c r="P43" i="21"/>
  <c r="T85" i="22"/>
  <c r="L61" i="34"/>
  <c r="L64" i="34" s="1"/>
  <c r="W78" i="22"/>
  <c r="AA78" i="22" s="1"/>
  <c r="AB78" i="22" s="1"/>
  <c r="Z78" i="22" s="1"/>
  <c r="P29" i="3"/>
  <c r="AA46" i="24"/>
  <c r="AB46" i="24" s="1"/>
  <c r="Z46" i="24" s="1"/>
  <c r="J20" i="6"/>
  <c r="AA44" i="22"/>
  <c r="AB44" i="22" s="1"/>
  <c r="Z44" i="22" s="1"/>
  <c r="X61" i="22"/>
  <c r="Y61" i="22" s="1"/>
  <c r="W61" i="22" s="1"/>
  <c r="U61" i="22"/>
  <c r="V61" i="22" s="1"/>
  <c r="T61" i="22" s="1"/>
  <c r="T78" i="22"/>
  <c r="AA75" i="22"/>
  <c r="AB75" i="22" s="1"/>
  <c r="Z75" i="22" s="1"/>
  <c r="T43" i="22"/>
  <c r="AA27" i="25"/>
  <c r="AC38" i="25"/>
  <c r="L20" i="6" s="1"/>
  <c r="AA53" i="22"/>
  <c r="AB53" i="22" s="1"/>
  <c r="Z53" i="22" s="1"/>
  <c r="P47" i="22"/>
  <c r="S55" i="22"/>
  <c r="X55" i="22"/>
  <c r="Y55" i="22" s="1"/>
  <c r="W55" i="22" s="1"/>
  <c r="U55" i="22"/>
  <c r="V55" i="22" s="1"/>
  <c r="W40" i="22"/>
  <c r="Z32" i="22"/>
  <c r="W43" i="22"/>
  <c r="H20" i="6"/>
  <c r="Z39" i="25"/>
  <c r="AB50" i="22"/>
  <c r="Z50" i="22" s="1"/>
  <c r="Y50" i="22"/>
  <c r="W50" i="22" s="1"/>
  <c r="AA50" i="22" s="1"/>
  <c r="V50" i="22"/>
  <c r="T50" i="22" s="1"/>
  <c r="O28" i="34"/>
  <c r="T28" i="34"/>
  <c r="U28" i="34" s="1"/>
  <c r="S28" i="34" s="1"/>
  <c r="Q28" i="34"/>
  <c r="R28" i="34" s="1"/>
  <c r="T38" i="24"/>
  <c r="V48" i="24"/>
  <c r="P55" i="22"/>
  <c r="T40" i="22"/>
  <c r="X49" i="22"/>
  <c r="Y49" i="22" s="1"/>
  <c r="W49" i="22" s="1"/>
  <c r="U49" i="22"/>
  <c r="V49" i="22" s="1"/>
  <c r="O26" i="34"/>
  <c r="T26" i="34"/>
  <c r="U26" i="34" s="1"/>
  <c r="Q26" i="34"/>
  <c r="R26" i="34" s="1"/>
  <c r="P56" i="22"/>
  <c r="S52" i="22"/>
  <c r="X52" i="22"/>
  <c r="Y52" i="22" s="1"/>
  <c r="U52" i="22"/>
  <c r="V52" i="22" s="1"/>
  <c r="S58" i="22"/>
  <c r="X58" i="22"/>
  <c r="Y58" i="22" s="1"/>
  <c r="W58" i="22" s="1"/>
  <c r="U58" i="22"/>
  <c r="V58" i="22" s="1"/>
  <c r="T72" i="22"/>
  <c r="T91" i="22"/>
  <c r="T29" i="3"/>
  <c r="AA29" i="3" s="1"/>
  <c r="AB29" i="3" s="1"/>
  <c r="Z29" i="3" s="1"/>
  <c r="O27" i="34"/>
  <c r="T27" i="34"/>
  <c r="U27" i="34" s="1"/>
  <c r="Q27" i="34"/>
  <c r="R27" i="34" s="1"/>
  <c r="P27" i="34" s="1"/>
  <c r="AA35" i="22"/>
  <c r="AB35" i="22" s="1"/>
  <c r="Z35" i="22" s="1"/>
  <c r="AA82" i="22"/>
  <c r="AB82" i="22" s="1"/>
  <c r="Z82" i="22" s="1"/>
  <c r="AA39" i="24"/>
  <c r="AB39" i="24" s="1"/>
  <c r="Z39" i="24" s="1"/>
  <c r="X65" i="22"/>
  <c r="Y65" i="22" s="1"/>
  <c r="U65" i="22"/>
  <c r="W85" i="22"/>
  <c r="AA85" i="22" s="1"/>
  <c r="AB85" i="22" s="1"/>
  <c r="Z85" i="22" s="1"/>
  <c r="P53" i="22"/>
  <c r="P40" i="22"/>
  <c r="V68" i="22"/>
  <c r="X68" i="22"/>
  <c r="Y68" i="22" s="1"/>
  <c r="W68" i="22" s="1"/>
  <c r="U68" i="22"/>
  <c r="T69" i="22"/>
  <c r="AA69" i="22" s="1"/>
  <c r="AB69" i="22" s="1"/>
  <c r="Z69" i="22" s="1"/>
  <c r="W56" i="21"/>
  <c r="AA56" i="21" s="1"/>
  <c r="AB56" i="21" s="1"/>
  <c r="Z56" i="21" s="1"/>
  <c r="T36" i="22"/>
  <c r="P49" i="22"/>
  <c r="S49" i="22"/>
  <c r="O25" i="34"/>
  <c r="T25" i="34"/>
  <c r="U25" i="34" s="1"/>
  <c r="S25" i="34" s="1"/>
  <c r="Q25" i="34"/>
  <c r="R25" i="34" s="1"/>
  <c r="W91" i="22"/>
  <c r="AA91" i="22" s="1"/>
  <c r="AB91" i="22" s="1"/>
  <c r="Z91" i="22" s="1"/>
  <c r="W36" i="22"/>
  <c r="AA36" i="22" s="1"/>
  <c r="AB36" i="22" s="1"/>
  <c r="Z36" i="22" s="1"/>
  <c r="Y37" i="3"/>
  <c r="W19" i="3"/>
  <c r="V37" i="3"/>
  <c r="H18" i="6" s="1"/>
  <c r="T19" i="3"/>
  <c r="Q32" i="3"/>
  <c r="S37" i="3"/>
  <c r="AA40" i="21"/>
  <c r="AB40" i="21" s="1"/>
  <c r="Z40" i="21" s="1"/>
  <c r="W43" i="21"/>
  <c r="T43" i="21"/>
  <c r="W42" i="21"/>
  <c r="T42" i="21"/>
  <c r="T41" i="21"/>
  <c r="AA41" i="21" s="1"/>
  <c r="AB41" i="21" s="1"/>
  <c r="Z41" i="21" s="1"/>
  <c r="S55" i="21"/>
  <c r="V55" i="21"/>
  <c r="Y55" i="21"/>
  <c r="N55" i="21"/>
  <c r="O55" i="21"/>
  <c r="S65" i="22"/>
  <c r="V65" i="22"/>
  <c r="P59" i="22"/>
  <c r="S68" i="22"/>
  <c r="P68" i="22"/>
  <c r="P24" i="3"/>
  <c r="T24" i="3"/>
  <c r="AA24" i="3" s="1"/>
  <c r="AB24" i="3" s="1"/>
  <c r="Z24" i="3" s="1"/>
  <c r="S57" i="21"/>
  <c r="N84" i="22"/>
  <c r="P84" i="22" s="1"/>
  <c r="R84" i="22"/>
  <c r="N74" i="22"/>
  <c r="P74" i="22" s="1"/>
  <c r="R74" i="22"/>
  <c r="P41" i="22"/>
  <c r="N90" i="22"/>
  <c r="P90" i="22" s="1"/>
  <c r="R90" i="22"/>
  <c r="N87" i="22"/>
  <c r="P87" i="22" s="1"/>
  <c r="R87" i="22"/>
  <c r="N81" i="22"/>
  <c r="P81" i="22" s="1"/>
  <c r="R81" i="22"/>
  <c r="N71" i="22"/>
  <c r="P71" i="22" s="1"/>
  <c r="R71" i="22"/>
  <c r="N77" i="22"/>
  <c r="P77" i="22" s="1"/>
  <c r="R77" i="22"/>
  <c r="P52" i="22"/>
  <c r="P88" i="22"/>
  <c r="P50" i="22"/>
  <c r="P72" i="22"/>
  <c r="P69" i="22"/>
  <c r="P56" i="21"/>
  <c r="S234" i="18"/>
  <c r="I307" i="20"/>
  <c r="P27" i="25" s="1"/>
  <c r="Q27" i="25" s="1"/>
  <c r="I230" i="5"/>
  <c r="I403" i="5"/>
  <c r="J570" i="5"/>
  <c r="J403" i="5"/>
  <c r="I408" i="5"/>
  <c r="J408" i="5"/>
  <c r="L234" i="18"/>
  <c r="O234" i="18"/>
  <c r="O236" i="18"/>
  <c r="O240" i="18" s="1"/>
  <c r="O241" i="18" s="1"/>
  <c r="O242" i="18" s="1"/>
  <c r="G335" i="18"/>
  <c r="G336" i="18" s="1"/>
  <c r="K403" i="5"/>
  <c r="K408" i="5"/>
  <c r="K413" i="5"/>
  <c r="K415" i="5"/>
  <c r="J230" i="5"/>
  <c r="K238" i="5"/>
  <c r="K240" i="5"/>
  <c r="N240" i="5" s="1"/>
  <c r="K244" i="5"/>
  <c r="N244" i="5" s="1"/>
  <c r="K248" i="5"/>
  <c r="N248" i="5" s="1"/>
  <c r="K260" i="5"/>
  <c r="O260" i="5" s="1"/>
  <c r="K210" i="5"/>
  <c r="O240" i="5"/>
  <c r="H405" i="5"/>
  <c r="K405" i="5" s="1"/>
  <c r="K404" i="5"/>
  <c r="H568" i="5"/>
  <c r="K568" i="5" s="1"/>
  <c r="K567" i="5"/>
  <c r="I255" i="18"/>
  <c r="I254" i="18" s="1"/>
  <c r="U235" i="18"/>
  <c r="H256" i="18"/>
  <c r="H215" i="5"/>
  <c r="K215" i="5" s="1"/>
  <c r="K212" i="5"/>
  <c r="K256" i="5"/>
  <c r="I570" i="5"/>
  <c r="K234" i="18"/>
  <c r="P234" i="18"/>
  <c r="S236" i="18"/>
  <c r="S240" i="18" s="1"/>
  <c r="S241" i="18" s="1"/>
  <c r="S242" i="18" s="1"/>
  <c r="U271" i="18"/>
  <c r="X271" i="18" s="1"/>
  <c r="U275" i="18"/>
  <c r="H277" i="18"/>
  <c r="U277" i="18" s="1"/>
  <c r="X277" i="18" s="1"/>
  <c r="U276" i="18"/>
  <c r="U279" i="18"/>
  <c r="X279" i="18" s="1"/>
  <c r="N285" i="18"/>
  <c r="U285" i="18" s="1"/>
  <c r="U284" i="18"/>
  <c r="Y284" i="18" s="1"/>
  <c r="U315" i="18"/>
  <c r="U431" i="18"/>
  <c r="U433" i="18"/>
  <c r="U436" i="18"/>
  <c r="U438" i="18"/>
  <c r="H578" i="18"/>
  <c r="U578" i="18" s="1"/>
  <c r="U577" i="18"/>
  <c r="U580" i="18"/>
  <c r="U592" i="18"/>
  <c r="U593" i="18"/>
  <c r="H595" i="18"/>
  <c r="U594" i="18"/>
  <c r="X749" i="18"/>
  <c r="Y749" i="18"/>
  <c r="H216" i="5"/>
  <c r="K211" i="5"/>
  <c r="K220" i="5"/>
  <c r="H226" i="5"/>
  <c r="K222" i="5"/>
  <c r="K253" i="5"/>
  <c r="K292" i="5"/>
  <c r="Q234" i="18"/>
  <c r="U321" i="18"/>
  <c r="X285" i="18"/>
  <c r="H410" i="5"/>
  <c r="K410" i="5" s="1"/>
  <c r="K409" i="5"/>
  <c r="K252" i="5"/>
  <c r="K261" i="5"/>
  <c r="K298" i="5"/>
  <c r="G312" i="5"/>
  <c r="K311" i="5"/>
  <c r="H584" i="5"/>
  <c r="K584" i="5" s="1"/>
  <c r="K581" i="5"/>
  <c r="I582" i="5"/>
  <c r="U204" i="18"/>
  <c r="M234" i="18"/>
  <c r="K236" i="18"/>
  <c r="K240" i="18" s="1"/>
  <c r="K241" i="18" s="1"/>
  <c r="K242" i="18" s="1"/>
  <c r="U244" i="18"/>
  <c r="X244" i="18" s="1"/>
  <c r="H249" i="18"/>
  <c r="U246" i="18"/>
  <c r="H254" i="18"/>
  <c r="U283" i="18"/>
  <c r="Y283" i="18" s="1"/>
  <c r="H322" i="18"/>
  <c r="W285" i="18"/>
  <c r="Y285" i="18" s="1"/>
  <c r="L240" i="18"/>
  <c r="L241" i="18" s="1"/>
  <c r="L242" i="18" s="1"/>
  <c r="L239" i="18"/>
  <c r="P240" i="18"/>
  <c r="P241" i="18" s="1"/>
  <c r="P242" i="18" s="1"/>
  <c r="P239" i="18"/>
  <c r="K256" i="18"/>
  <c r="K254" i="18"/>
  <c r="O256" i="18"/>
  <c r="O254" i="18"/>
  <c r="S256" i="18"/>
  <c r="S254" i="18"/>
  <c r="J240" i="18"/>
  <c r="J241" i="18" s="1"/>
  <c r="J242" i="18" s="1"/>
  <c r="J239" i="18"/>
  <c r="N239" i="18"/>
  <c r="N240" i="18"/>
  <c r="N241" i="18" s="1"/>
  <c r="N242" i="18" s="1"/>
  <c r="R239" i="18"/>
  <c r="R240" i="18"/>
  <c r="R241" i="18" s="1"/>
  <c r="R242" i="18" s="1"/>
  <c r="I256" i="18"/>
  <c r="M240" i="18"/>
  <c r="M241" i="18" s="1"/>
  <c r="M242" i="18" s="1"/>
  <c r="M239" i="18"/>
  <c r="Q256" i="18"/>
  <c r="Q254" i="18"/>
  <c r="I236" i="18"/>
  <c r="Q236" i="18"/>
  <c r="L249" i="18"/>
  <c r="P249" i="18"/>
  <c r="H250" i="18"/>
  <c r="L255" i="18"/>
  <c r="P255" i="18"/>
  <c r="J234" i="18"/>
  <c r="N234" i="18"/>
  <c r="R234" i="18"/>
  <c r="K249" i="18"/>
  <c r="O249" i="18"/>
  <c r="S249" i="18"/>
  <c r="J249" i="18"/>
  <c r="N249" i="18"/>
  <c r="R249" i="18"/>
  <c r="J255" i="18"/>
  <c r="N255" i="18"/>
  <c r="R255" i="18"/>
  <c r="I249" i="18"/>
  <c r="M249" i="18"/>
  <c r="Q249" i="18"/>
  <c r="M255" i="18"/>
  <c r="X201" i="18"/>
  <c r="Z201" i="18" s="1"/>
  <c r="X199" i="18"/>
  <c r="J586" i="5"/>
  <c r="J585" i="5"/>
  <c r="I586" i="5"/>
  <c r="I585" i="5"/>
  <c r="I583" i="5"/>
  <c r="H582" i="5"/>
  <c r="H583" i="5"/>
  <c r="J582" i="5"/>
  <c r="J583" i="5"/>
  <c r="H231" i="5"/>
  <c r="K231" i="5" s="1"/>
  <c r="H243" i="5"/>
  <c r="K243" i="5" s="1"/>
  <c r="H245" i="5"/>
  <c r="I254" i="5"/>
  <c r="K254" i="5" s="1"/>
  <c r="I262" i="5"/>
  <c r="K262" i="5" s="1"/>
  <c r="N262" i="5" s="1"/>
  <c r="J232" i="5"/>
  <c r="J234" i="5" s="1"/>
  <c r="I232" i="5"/>
  <c r="I234" i="5" s="1"/>
  <c r="H232" i="5"/>
  <c r="H225" i="5"/>
  <c r="J225" i="5"/>
  <c r="I225" i="5"/>
  <c r="X81" i="22" l="1"/>
  <c r="Y81" i="22" s="1"/>
  <c r="U81" i="22"/>
  <c r="S27" i="34"/>
  <c r="W27" i="34" s="1"/>
  <c r="X27" i="34" s="1"/>
  <c r="V27" i="34" s="1"/>
  <c r="P26" i="34"/>
  <c r="AC39" i="25"/>
  <c r="J17" i="6"/>
  <c r="I17" i="6" s="1"/>
  <c r="W48" i="24"/>
  <c r="AA42" i="21"/>
  <c r="AB42" i="21" s="1"/>
  <c r="Z42" i="21" s="1"/>
  <c r="AA68" i="22"/>
  <c r="AB68" i="22" s="1"/>
  <c r="Z68" i="22" s="1"/>
  <c r="S26" i="34"/>
  <c r="W26" i="34" s="1"/>
  <c r="X26" i="34" s="1"/>
  <c r="V26" i="34" s="1"/>
  <c r="Z38" i="24"/>
  <c r="AB48" i="24"/>
  <c r="P24" i="34"/>
  <c r="R59" i="34"/>
  <c r="T68" i="22"/>
  <c r="AA43" i="21"/>
  <c r="AB43" i="21" s="1"/>
  <c r="Z43" i="21" s="1"/>
  <c r="P25" i="34"/>
  <c r="T49" i="22"/>
  <c r="S24" i="34"/>
  <c r="W24" i="34" s="1"/>
  <c r="X24" i="34" s="1"/>
  <c r="U59" i="34"/>
  <c r="X90" i="22"/>
  <c r="Y90" i="22" s="1"/>
  <c r="W90" i="22" s="1"/>
  <c r="AA90" i="22" s="1"/>
  <c r="AB90" i="22" s="1"/>
  <c r="Z90" i="22" s="1"/>
  <c r="U90" i="22"/>
  <c r="W25" i="34"/>
  <c r="X25" i="34" s="1"/>
  <c r="V25" i="34" s="1"/>
  <c r="AA49" i="22"/>
  <c r="AB49" i="22" s="1"/>
  <c r="Z49" i="22" s="1"/>
  <c r="O59" i="34"/>
  <c r="U335" i="18"/>
  <c r="T58" i="22"/>
  <c r="AA43" i="22"/>
  <c r="AB43" i="22" s="1"/>
  <c r="Z43" i="22" s="1"/>
  <c r="X87" i="22"/>
  <c r="Y87" i="22" s="1"/>
  <c r="U87" i="22"/>
  <c r="AA58" i="22"/>
  <c r="AB58" i="22" s="1"/>
  <c r="Z58" i="22" s="1"/>
  <c r="W28" i="34"/>
  <c r="X28" i="34" s="1"/>
  <c r="V28" i="34" s="1"/>
  <c r="O239" i="18"/>
  <c r="X74" i="22"/>
  <c r="Y74" i="22" s="1"/>
  <c r="W74" i="22" s="1"/>
  <c r="U74" i="22"/>
  <c r="W65" i="22"/>
  <c r="H17" i="6"/>
  <c r="G17" i="6" s="1"/>
  <c r="T48" i="24"/>
  <c r="AA55" i="22"/>
  <c r="AB55" i="22" s="1"/>
  <c r="Z55" i="22" s="1"/>
  <c r="T52" i="22"/>
  <c r="AA40" i="22"/>
  <c r="AB40" i="22" s="1"/>
  <c r="Z40" i="22" s="1"/>
  <c r="AA46" i="22"/>
  <c r="AB46" i="22" s="1"/>
  <c r="Z46" i="22" s="1"/>
  <c r="X71" i="22"/>
  <c r="Y71" i="22" s="1"/>
  <c r="U71" i="22"/>
  <c r="X77" i="22"/>
  <c r="Y77" i="22" s="1"/>
  <c r="U77" i="22"/>
  <c r="X84" i="22"/>
  <c r="Y84" i="22" s="1"/>
  <c r="U84" i="22"/>
  <c r="W55" i="21"/>
  <c r="W52" i="22"/>
  <c r="AA52" i="22" s="1"/>
  <c r="AB52" i="22" s="1"/>
  <c r="Z52" i="22" s="1"/>
  <c r="P28" i="34"/>
  <c r="T55" i="22"/>
  <c r="AA61" i="22"/>
  <c r="AB61" i="22" s="1"/>
  <c r="Z61" i="22" s="1"/>
  <c r="V44" i="3"/>
  <c r="AA19" i="3"/>
  <c r="AB19" i="3" s="1"/>
  <c r="E18" i="6"/>
  <c r="G18" i="6" s="1"/>
  <c r="Y44" i="3"/>
  <c r="J18" i="6"/>
  <c r="I18" i="6" s="1"/>
  <c r="P55" i="21"/>
  <c r="T55" i="21"/>
  <c r="AA55" i="21" s="1"/>
  <c r="AB55" i="21" s="1"/>
  <c r="Z55" i="21" s="1"/>
  <c r="V57" i="21"/>
  <c r="Y57" i="21"/>
  <c r="Y58" i="21" s="1"/>
  <c r="E19" i="6"/>
  <c r="V58" i="21"/>
  <c r="S84" i="22"/>
  <c r="V84" i="22"/>
  <c r="T84" i="22" s="1"/>
  <c r="S87" i="22"/>
  <c r="V87" i="22"/>
  <c r="T87" i="22" s="1"/>
  <c r="S90" i="22"/>
  <c r="V90" i="22"/>
  <c r="T90" i="22" s="1"/>
  <c r="S81" i="22"/>
  <c r="V81" i="22"/>
  <c r="T81" i="22" s="1"/>
  <c r="S74" i="22"/>
  <c r="V74" i="22"/>
  <c r="T65" i="22"/>
  <c r="S71" i="22"/>
  <c r="V71" i="22"/>
  <c r="T71" i="22" s="1"/>
  <c r="S77" i="22"/>
  <c r="V77" i="22"/>
  <c r="T77" i="22" s="1"/>
  <c r="T38" i="25"/>
  <c r="P50" i="24"/>
  <c r="K239" i="18"/>
  <c r="X284" i="18"/>
  <c r="U234" i="18"/>
  <c r="U255" i="18"/>
  <c r="Z749" i="18"/>
  <c r="H585" i="5"/>
  <c r="K585" i="5" s="1"/>
  <c r="H586" i="5"/>
  <c r="K586" i="5" s="1"/>
  <c r="N260" i="5"/>
  <c r="P260" i="5" s="1"/>
  <c r="O244" i="5"/>
  <c r="P244" i="5" s="1"/>
  <c r="K225" i="5"/>
  <c r="K570" i="5"/>
  <c r="Z284" i="18"/>
  <c r="Z285" i="18"/>
  <c r="K583" i="5"/>
  <c r="O261" i="5"/>
  <c r="N261" i="5"/>
  <c r="Y276" i="18"/>
  <c r="X276" i="18"/>
  <c r="H251" i="18"/>
  <c r="U250" i="18"/>
  <c r="U236" i="18"/>
  <c r="O262" i="5"/>
  <c r="P262" i="5" s="1"/>
  <c r="G313" i="5"/>
  <c r="K312" i="5"/>
  <c r="O252" i="5"/>
  <c r="N252" i="5"/>
  <c r="O253" i="5"/>
  <c r="N253" i="5"/>
  <c r="N256" i="5"/>
  <c r="P240" i="5"/>
  <c r="N254" i="5"/>
  <c r="O254" i="5"/>
  <c r="S239" i="18"/>
  <c r="H258" i="18"/>
  <c r="X283" i="18"/>
  <c r="Z283" i="18" s="1"/>
  <c r="H217" i="5"/>
  <c r="K216" i="5"/>
  <c r="H596" i="18"/>
  <c r="U596" i="18" s="1"/>
  <c r="U595" i="18"/>
  <c r="Y275" i="18"/>
  <c r="X275" i="18"/>
  <c r="G337" i="18"/>
  <c r="U337" i="18" s="1"/>
  <c r="U336" i="18"/>
  <c r="N243" i="5"/>
  <c r="O243" i="5"/>
  <c r="H234" i="5"/>
  <c r="K234" i="5" s="1"/>
  <c r="K232" i="5"/>
  <c r="H246" i="5"/>
  <c r="K246" i="5" s="1"/>
  <c r="K245" i="5"/>
  <c r="K582" i="5"/>
  <c r="H259" i="18"/>
  <c r="U322" i="18"/>
  <c r="H323" i="18"/>
  <c r="U249" i="18"/>
  <c r="K299" i="5"/>
  <c r="H227" i="5"/>
  <c r="K226" i="5"/>
  <c r="Y277" i="18"/>
  <c r="Z277" i="18" s="1"/>
  <c r="M256" i="18"/>
  <c r="M254" i="18"/>
  <c r="R256" i="18"/>
  <c r="R254" i="18"/>
  <c r="L256" i="18"/>
  <c r="L254" i="18"/>
  <c r="Q240" i="18"/>
  <c r="Q241" i="18" s="1"/>
  <c r="Q242" i="18" s="1"/>
  <c r="Q239" i="18"/>
  <c r="P256" i="18"/>
  <c r="P254" i="18"/>
  <c r="O259" i="18"/>
  <c r="O260" i="18" s="1"/>
  <c r="O258" i="18"/>
  <c r="J256" i="18"/>
  <c r="J254" i="18"/>
  <c r="N256" i="18"/>
  <c r="N254" i="18"/>
  <c r="I239" i="18"/>
  <c r="I240" i="18"/>
  <c r="Q259" i="18"/>
  <c r="Q260" i="18" s="1"/>
  <c r="Q258" i="18"/>
  <c r="I259" i="18"/>
  <c r="I260" i="18" s="1"/>
  <c r="I258" i="18"/>
  <c r="S259" i="18"/>
  <c r="S260" i="18" s="1"/>
  <c r="S258" i="18"/>
  <c r="K259" i="18"/>
  <c r="K260" i="18" s="1"/>
  <c r="K258" i="18"/>
  <c r="H235" i="5"/>
  <c r="H230" i="5"/>
  <c r="K230" i="5" s="1"/>
  <c r="H273" i="19"/>
  <c r="J273" i="19" s="1"/>
  <c r="H271" i="19"/>
  <c r="H272" i="19" s="1"/>
  <c r="J272" i="19" s="1"/>
  <c r="H266" i="19"/>
  <c r="K273" i="19"/>
  <c r="K272" i="19"/>
  <c r="K271" i="19"/>
  <c r="K267" i="19"/>
  <c r="J267" i="19"/>
  <c r="K266" i="19"/>
  <c r="J266" i="19"/>
  <c r="K265" i="19"/>
  <c r="J265" i="19"/>
  <c r="W77" i="22" l="1"/>
  <c r="AA77" i="22" s="1"/>
  <c r="AB77" i="22" s="1"/>
  <c r="Z77" i="22" s="1"/>
  <c r="W71" i="22"/>
  <c r="AA71" i="22" s="1"/>
  <c r="AB71" i="22" s="1"/>
  <c r="Z71" i="22" s="1"/>
  <c r="J22" i="6"/>
  <c r="V93" i="22"/>
  <c r="V24" i="34"/>
  <c r="X59" i="34"/>
  <c r="L22" i="6" s="1"/>
  <c r="W87" i="22"/>
  <c r="AA87" i="22" s="1"/>
  <c r="AB87" i="22" s="1"/>
  <c r="Z87" i="22" s="1"/>
  <c r="S93" i="22"/>
  <c r="Y93" i="22"/>
  <c r="AA74" i="22"/>
  <c r="AB74" i="22" s="1"/>
  <c r="Z74" i="22" s="1"/>
  <c r="AA65" i="22"/>
  <c r="AB65" i="22" s="1"/>
  <c r="Z65" i="22" s="1"/>
  <c r="H22" i="6"/>
  <c r="U60" i="34"/>
  <c r="Z48" i="24"/>
  <c r="L17" i="6"/>
  <c r="K17" i="6" s="1"/>
  <c r="AC48" i="24"/>
  <c r="AD48" i="24" s="1"/>
  <c r="AE48" i="24" s="1"/>
  <c r="U256" i="18"/>
  <c r="W39" i="25"/>
  <c r="AD39" i="25" s="1"/>
  <c r="AD38" i="25"/>
  <c r="W84" i="22"/>
  <c r="AA84" i="22" s="1"/>
  <c r="AB84" i="22" s="1"/>
  <c r="Z84" i="22" s="1"/>
  <c r="Y59" i="34"/>
  <c r="E22" i="6"/>
  <c r="R60" i="34"/>
  <c r="W81" i="22"/>
  <c r="AA81" i="22" s="1"/>
  <c r="AB81" i="22" s="1"/>
  <c r="Z81" i="22" s="1"/>
  <c r="Z19" i="3"/>
  <c r="AB37" i="3"/>
  <c r="AB57" i="21"/>
  <c r="AB58" i="21"/>
  <c r="H21" i="6"/>
  <c r="Y94" i="22"/>
  <c r="V94" i="22"/>
  <c r="H19" i="6"/>
  <c r="J19" i="6"/>
  <c r="AC58" i="21"/>
  <c r="T74" i="22"/>
  <c r="E20" i="6"/>
  <c r="E21" i="6"/>
  <c r="U254" i="18"/>
  <c r="L272" i="19"/>
  <c r="P254" i="5"/>
  <c r="P261" i="5"/>
  <c r="P252" i="5"/>
  <c r="P253" i="5"/>
  <c r="Z275" i="18"/>
  <c r="Z276" i="18"/>
  <c r="I241" i="18"/>
  <c r="U240" i="18"/>
  <c r="K301" i="5"/>
  <c r="K300" i="5"/>
  <c r="H252" i="18"/>
  <c r="U252" i="18" s="1"/>
  <c r="U251" i="18"/>
  <c r="L265" i="19"/>
  <c r="L267" i="19"/>
  <c r="L273" i="19"/>
  <c r="U239" i="18"/>
  <c r="H260" i="18"/>
  <c r="H228" i="5"/>
  <c r="K228" i="5" s="1"/>
  <c r="K227" i="5"/>
  <c r="H324" i="18"/>
  <c r="U324" i="18" s="1"/>
  <c r="U323" i="18"/>
  <c r="O245" i="5"/>
  <c r="N245" i="5"/>
  <c r="L266" i="19"/>
  <c r="J271" i="19"/>
  <c r="L271" i="19" s="1"/>
  <c r="H236" i="5"/>
  <c r="K236" i="5" s="1"/>
  <c r="K235" i="5"/>
  <c r="O246" i="5"/>
  <c r="N246" i="5"/>
  <c r="P243" i="5"/>
  <c r="H218" i="5"/>
  <c r="K218" i="5" s="1"/>
  <c r="K217" i="5"/>
  <c r="G314" i="5"/>
  <c r="K314" i="5" s="1"/>
  <c r="K313" i="5"/>
  <c r="N259" i="18"/>
  <c r="N260" i="18" s="1"/>
  <c r="N258" i="18"/>
  <c r="R259" i="18"/>
  <c r="R260" i="18" s="1"/>
  <c r="R258" i="18"/>
  <c r="J259" i="18"/>
  <c r="J260" i="18" s="1"/>
  <c r="J258" i="18"/>
  <c r="P259" i="18"/>
  <c r="P260" i="18" s="1"/>
  <c r="P258" i="18"/>
  <c r="L258" i="18"/>
  <c r="L259" i="18"/>
  <c r="L260" i="18" s="1"/>
  <c r="M259" i="18"/>
  <c r="M260" i="18" s="1"/>
  <c r="M258" i="18"/>
  <c r="J21" i="6" l="1"/>
  <c r="J25" i="6" s="1"/>
  <c r="AB94" i="22"/>
  <c r="AD40" i="25"/>
  <c r="K22" i="6"/>
  <c r="I22" i="6"/>
  <c r="X60" i="34"/>
  <c r="Y60" i="34" s="1"/>
  <c r="Y61" i="34" s="1"/>
  <c r="AB93" i="22"/>
  <c r="L21" i="6" s="1"/>
  <c r="K21" i="6" s="1"/>
  <c r="G22" i="6"/>
  <c r="L18" i="6"/>
  <c r="K18" i="6" s="1"/>
  <c r="AB44" i="3"/>
  <c r="I21" i="6"/>
  <c r="G20" i="6"/>
  <c r="I20" i="6"/>
  <c r="K20" i="6"/>
  <c r="G21" i="6"/>
  <c r="AC94" i="22"/>
  <c r="L19" i="6"/>
  <c r="K19" i="6" s="1"/>
  <c r="AC57" i="21"/>
  <c r="AC59" i="21"/>
  <c r="I19" i="6"/>
  <c r="G19" i="6"/>
  <c r="H25" i="6"/>
  <c r="P95" i="22"/>
  <c r="U258" i="18"/>
  <c r="P246" i="5"/>
  <c r="P245" i="5"/>
  <c r="U259" i="18"/>
  <c r="U260" i="18"/>
  <c r="I242" i="18"/>
  <c r="U242" i="18" s="1"/>
  <c r="U241" i="18"/>
  <c r="AC93" i="22" l="1"/>
  <c r="AC95" i="22" s="1"/>
  <c r="J26" i="6"/>
  <c r="J27" i="6" s="1"/>
  <c r="H26" i="6"/>
  <c r="H27" i="6" s="1"/>
  <c r="R609" i="5"/>
  <c r="N258" i="19"/>
  <c r="N229" i="19"/>
  <c r="N192" i="19"/>
  <c r="V401" i="18"/>
  <c r="W401" i="18"/>
  <c r="V398" i="18"/>
  <c r="S231" i="5"/>
  <c r="R231" i="5"/>
  <c r="T517" i="5" l="1"/>
  <c r="M517" i="5" s="1"/>
  <c r="L517" i="5"/>
  <c r="T513" i="5"/>
  <c r="L513" i="5" s="1"/>
  <c r="R690" i="5"/>
  <c r="R579" i="5"/>
  <c r="M513" i="5" l="1"/>
  <c r="I284" i="20" l="1"/>
  <c r="I283" i="20"/>
  <c r="I278" i="20"/>
  <c r="I277" i="20"/>
  <c r="I276" i="20"/>
  <c r="I275" i="20"/>
  <c r="I274" i="20"/>
  <c r="A273" i="20"/>
  <c r="I285" i="20" l="1"/>
  <c r="I286" i="20" s="1"/>
  <c r="I287" i="20" s="1"/>
  <c r="I279" i="20"/>
  <c r="I280" i="20" l="1"/>
  <c r="I281" i="20" s="1"/>
  <c r="I288" i="20" s="1"/>
  <c r="I289" i="20" s="1"/>
  <c r="M121" i="5"/>
  <c r="E150" i="5" l="1"/>
  <c r="E194" i="5"/>
  <c r="K519" i="5" l="1"/>
  <c r="K518" i="5"/>
  <c r="K515" i="5"/>
  <c r="K514" i="5"/>
  <c r="K511" i="5"/>
  <c r="I516" i="5"/>
  <c r="I512" i="5"/>
  <c r="J459" i="5"/>
  <c r="I459" i="5"/>
  <c r="H459" i="5"/>
  <c r="J458" i="5"/>
  <c r="I458" i="5"/>
  <c r="H458" i="5"/>
  <c r="I627" i="5"/>
  <c r="H634" i="5"/>
  <c r="H632" i="5"/>
  <c r="K516" i="5" l="1"/>
  <c r="K458" i="5"/>
  <c r="K459" i="5"/>
  <c r="K512" i="5"/>
  <c r="H633" i="5"/>
  <c r="I628" i="5"/>
  <c r="O378" i="5"/>
  <c r="N378" i="5"/>
  <c r="N513" i="5"/>
  <c r="O513" i="5"/>
  <c r="N517" i="5"/>
  <c r="O517" i="5"/>
  <c r="S398" i="18"/>
  <c r="R398" i="18"/>
  <c r="Q398" i="18"/>
  <c r="P398" i="18"/>
  <c r="O398" i="18"/>
  <c r="N398" i="18"/>
  <c r="M398" i="18"/>
  <c r="L398" i="18"/>
  <c r="K398" i="18"/>
  <c r="J398" i="18"/>
  <c r="I398" i="18"/>
  <c r="H398" i="18"/>
  <c r="G398" i="18"/>
  <c r="J375" i="5"/>
  <c r="I375" i="5"/>
  <c r="H375" i="5"/>
  <c r="G375" i="5"/>
  <c r="K375" i="5" l="1"/>
  <c r="U398" i="18"/>
  <c r="X398" i="18" s="1"/>
  <c r="I629" i="5"/>
  <c r="P517" i="5"/>
  <c r="P378" i="5"/>
  <c r="X401" i="18"/>
  <c r="Y401" i="18"/>
  <c r="P513" i="5"/>
  <c r="Z401" i="18" l="1"/>
  <c r="N375" i="5"/>
  <c r="M168" i="5" l="1"/>
  <c r="L168" i="5"/>
  <c r="S567" i="5" l="1"/>
  <c r="S555" i="5"/>
  <c r="S547" i="5"/>
  <c r="R547" i="5"/>
  <c r="S392" i="18"/>
  <c r="R392" i="18"/>
  <c r="Q392" i="18"/>
  <c r="P392" i="18"/>
  <c r="O392" i="18"/>
  <c r="N392" i="18"/>
  <c r="M392" i="18"/>
  <c r="L392" i="18"/>
  <c r="K392" i="18"/>
  <c r="J392" i="18"/>
  <c r="I392" i="18"/>
  <c r="H392" i="18"/>
  <c r="G392" i="18"/>
  <c r="V374" i="18"/>
  <c r="V256" i="18"/>
  <c r="I365" i="5"/>
  <c r="J365" i="5"/>
  <c r="I366" i="5"/>
  <c r="J366" i="5"/>
  <c r="I367" i="5"/>
  <c r="J367" i="5"/>
  <c r="H367" i="5"/>
  <c r="H366" i="5"/>
  <c r="H365" i="5"/>
  <c r="I356" i="5"/>
  <c r="J356" i="5"/>
  <c r="I357" i="5"/>
  <c r="I358" i="5" s="1"/>
  <c r="J357" i="5"/>
  <c r="J358" i="5" s="1"/>
  <c r="H357" i="5"/>
  <c r="H356" i="5"/>
  <c r="C384" i="18"/>
  <c r="S69" i="5"/>
  <c r="R69" i="5"/>
  <c r="S66" i="5"/>
  <c r="R66" i="5"/>
  <c r="T447" i="5"/>
  <c r="T453" i="5" s="1"/>
  <c r="T435" i="5"/>
  <c r="T441" i="5" s="1"/>
  <c r="T432" i="5"/>
  <c r="T431" i="5"/>
  <c r="T429" i="5"/>
  <c r="T505" i="5"/>
  <c r="T501" i="5"/>
  <c r="S501" i="5" s="1"/>
  <c r="S488" i="5"/>
  <c r="T480" i="5"/>
  <c r="T481" i="5" s="1"/>
  <c r="R481" i="5" s="1"/>
  <c r="S481" i="5" s="1"/>
  <c r="S474" i="5"/>
  <c r="S464" i="5"/>
  <c r="S459" i="5"/>
  <c r="S382" i="5"/>
  <c r="S371" i="5"/>
  <c r="S370" i="5"/>
  <c r="R480" i="5" l="1"/>
  <c r="S480" i="5" s="1"/>
  <c r="K365" i="5"/>
  <c r="K366" i="5"/>
  <c r="H358" i="5"/>
  <c r="K358" i="5" s="1"/>
  <c r="K357" i="5"/>
  <c r="K356" i="5"/>
  <c r="K367" i="5"/>
  <c r="U392" i="18"/>
  <c r="T509" i="5"/>
  <c r="T488" i="5"/>
  <c r="S358" i="5" l="1"/>
  <c r="M358" i="5" s="1"/>
  <c r="S357" i="5"/>
  <c r="M357" i="5" s="1"/>
  <c r="S356" i="5"/>
  <c r="M356" i="5" s="1"/>
  <c r="S353" i="5"/>
  <c r="M353" i="5" s="1"/>
  <c r="S352" i="5"/>
  <c r="M352" i="5" s="1"/>
  <c r="R345" i="5"/>
  <c r="R346" i="5"/>
  <c r="R347" i="5"/>
  <c r="R348" i="5"/>
  <c r="R349" i="5"/>
  <c r="S340" i="5"/>
  <c r="S337" i="5"/>
  <c r="S349" i="5" s="1"/>
  <c r="S336" i="5"/>
  <c r="S348" i="5" s="1"/>
  <c r="S335" i="5"/>
  <c r="S347" i="5" s="1"/>
  <c r="S334" i="5"/>
  <c r="S346" i="5" s="1"/>
  <c r="S333" i="5"/>
  <c r="S345" i="5" s="1"/>
  <c r="S327" i="5"/>
  <c r="S323" i="5"/>
  <c r="S322" i="5"/>
  <c r="R324" i="5"/>
  <c r="S324" i="5" s="1"/>
  <c r="L322" i="5"/>
  <c r="L399" i="5" s="1"/>
  <c r="S317" i="5"/>
  <c r="S301" i="5"/>
  <c r="M301" i="5" s="1"/>
  <c r="M314" i="5" s="1"/>
  <c r="S300" i="5"/>
  <c r="M300" i="5" s="1"/>
  <c r="M313" i="5" s="1"/>
  <c r="S299" i="5"/>
  <c r="M299" i="5" s="1"/>
  <c r="M312" i="5" s="1"/>
  <c r="S298" i="5"/>
  <c r="M298" i="5" s="1"/>
  <c r="M311" i="5" s="1"/>
  <c r="T221" i="5"/>
  <c r="T228" i="5"/>
  <c r="S282" i="5"/>
  <c r="S272" i="5"/>
  <c r="S271" i="5"/>
  <c r="M231" i="5"/>
  <c r="S227" i="5"/>
  <c r="S225" i="5"/>
  <c r="M225" i="5" s="1"/>
  <c r="S222" i="5"/>
  <c r="M222" i="5" s="1"/>
  <c r="W246" i="18" s="1"/>
  <c r="S221" i="5"/>
  <c r="M221" i="5" s="1"/>
  <c r="W245" i="18" s="1"/>
  <c r="S218" i="5"/>
  <c r="M218" i="5" s="1"/>
  <c r="S217" i="5"/>
  <c r="M217" i="5" s="1"/>
  <c r="M227" i="5" s="1"/>
  <c r="S216" i="5"/>
  <c r="M522" i="5"/>
  <c r="M521" i="5"/>
  <c r="L521" i="5"/>
  <c r="M520" i="5"/>
  <c r="L520" i="5"/>
  <c r="M519" i="5"/>
  <c r="L519" i="5"/>
  <c r="M510" i="5"/>
  <c r="L510" i="5"/>
  <c r="M507" i="5"/>
  <c r="L507" i="5"/>
  <c r="M506" i="5"/>
  <c r="L506" i="5"/>
  <c r="M505" i="5"/>
  <c r="M503" i="5"/>
  <c r="L503" i="5"/>
  <c r="M502" i="5"/>
  <c r="L502" i="5"/>
  <c r="M501" i="5"/>
  <c r="M499" i="5"/>
  <c r="L499" i="5"/>
  <c r="M498" i="5"/>
  <c r="L498" i="5"/>
  <c r="M495" i="5"/>
  <c r="L495" i="5"/>
  <c r="M494" i="5"/>
  <c r="L494" i="5"/>
  <c r="M493" i="5"/>
  <c r="L493" i="5"/>
  <c r="M492" i="5"/>
  <c r="L492" i="5"/>
  <c r="M491" i="5"/>
  <c r="L491" i="5"/>
  <c r="M490" i="5"/>
  <c r="L490" i="5"/>
  <c r="M486" i="5"/>
  <c r="L486" i="5"/>
  <c r="M482" i="5"/>
  <c r="L482" i="5"/>
  <c r="M481" i="5"/>
  <c r="O481" i="5" s="1"/>
  <c r="L481" i="5"/>
  <c r="N481" i="5" s="1"/>
  <c r="M478" i="5"/>
  <c r="L478" i="5"/>
  <c r="M477" i="5"/>
  <c r="L477" i="5"/>
  <c r="M476" i="5"/>
  <c r="L476" i="5"/>
  <c r="M475" i="5"/>
  <c r="L475" i="5"/>
  <c r="M474" i="5"/>
  <c r="L474" i="5"/>
  <c r="L473" i="5"/>
  <c r="M471" i="5"/>
  <c r="L471" i="5"/>
  <c r="M470" i="5"/>
  <c r="L470" i="5"/>
  <c r="M469" i="5"/>
  <c r="L469" i="5"/>
  <c r="M467" i="5"/>
  <c r="L467" i="5"/>
  <c r="M466" i="5"/>
  <c r="L466" i="5"/>
  <c r="M464" i="5"/>
  <c r="L464" i="5"/>
  <c r="M462" i="5"/>
  <c r="L462" i="5"/>
  <c r="M461" i="5"/>
  <c r="L461" i="5"/>
  <c r="M460" i="5"/>
  <c r="L460" i="5"/>
  <c r="M459" i="5"/>
  <c r="L459" i="5"/>
  <c r="M457" i="5"/>
  <c r="L457" i="5"/>
  <c r="M455" i="5"/>
  <c r="L455" i="5"/>
  <c r="M454" i="5"/>
  <c r="L454" i="5"/>
  <c r="M451" i="5"/>
  <c r="L451" i="5"/>
  <c r="M449" i="5"/>
  <c r="L449" i="5"/>
  <c r="M448" i="5"/>
  <c r="L448" i="5"/>
  <c r="M445" i="5"/>
  <c r="L445" i="5"/>
  <c r="M443" i="5"/>
  <c r="L443" i="5"/>
  <c r="M442" i="5"/>
  <c r="L442" i="5"/>
  <c r="M439" i="5"/>
  <c r="L439" i="5"/>
  <c r="M437" i="5"/>
  <c r="L437" i="5"/>
  <c r="M436" i="5"/>
  <c r="L436" i="5"/>
  <c r="M433" i="5"/>
  <c r="L433" i="5"/>
  <c r="M430" i="5"/>
  <c r="L430" i="5"/>
  <c r="M427" i="5"/>
  <c r="L427" i="5"/>
  <c r="M426" i="5"/>
  <c r="L426" i="5"/>
  <c r="M425" i="5"/>
  <c r="O425" i="5" s="1"/>
  <c r="L425" i="5"/>
  <c r="N425" i="5" s="1"/>
  <c r="M422" i="5"/>
  <c r="L422" i="5"/>
  <c r="M421" i="5"/>
  <c r="L421" i="5"/>
  <c r="M420" i="5"/>
  <c r="L420" i="5"/>
  <c r="L418" i="5"/>
  <c r="M417" i="5"/>
  <c r="L417" i="5"/>
  <c r="M416" i="5"/>
  <c r="L416" i="5"/>
  <c r="M415" i="5"/>
  <c r="L415" i="5"/>
  <c r="M412" i="5"/>
  <c r="L412" i="5"/>
  <c r="M411" i="5"/>
  <c r="L411" i="5"/>
  <c r="M410" i="5"/>
  <c r="L410" i="5"/>
  <c r="M407" i="5"/>
  <c r="L407" i="5"/>
  <c r="M406" i="5"/>
  <c r="L406" i="5"/>
  <c r="M405" i="5"/>
  <c r="O405" i="5" s="1"/>
  <c r="L405" i="5"/>
  <c r="N405" i="5" s="1"/>
  <c r="M404" i="5"/>
  <c r="L404" i="5"/>
  <c r="M402" i="5"/>
  <c r="L402" i="5"/>
  <c r="M398" i="5"/>
  <c r="L398" i="5"/>
  <c r="M397" i="5"/>
  <c r="L397" i="5"/>
  <c r="M393" i="5"/>
  <c r="L393" i="5"/>
  <c r="M392" i="5"/>
  <c r="L392" i="5"/>
  <c r="M391" i="5"/>
  <c r="L391" i="5"/>
  <c r="M390" i="5"/>
  <c r="L390" i="5"/>
  <c r="M389" i="5"/>
  <c r="L389" i="5"/>
  <c r="M388" i="5"/>
  <c r="L388" i="5"/>
  <c r="M387" i="5"/>
  <c r="L387" i="5"/>
  <c r="M386" i="5"/>
  <c r="L386" i="5"/>
  <c r="M385" i="5"/>
  <c r="L385" i="5"/>
  <c r="M384" i="5"/>
  <c r="L384" i="5"/>
  <c r="M383" i="5"/>
  <c r="L383" i="5"/>
  <c r="M382" i="5"/>
  <c r="L382" i="5"/>
  <c r="M380" i="5"/>
  <c r="L380" i="5"/>
  <c r="M372" i="5"/>
  <c r="L372" i="5"/>
  <c r="M371" i="5"/>
  <c r="M377" i="5" s="1"/>
  <c r="L371" i="5"/>
  <c r="L377" i="5" s="1"/>
  <c r="M370" i="5"/>
  <c r="M376" i="5" s="1"/>
  <c r="L370" i="5"/>
  <c r="L376" i="5" s="1"/>
  <c r="M368" i="5"/>
  <c r="L368" i="5"/>
  <c r="M364" i="5"/>
  <c r="L364" i="5"/>
  <c r="M363" i="5"/>
  <c r="L363" i="5"/>
  <c r="M359" i="5"/>
  <c r="L359" i="5"/>
  <c r="L358" i="5"/>
  <c r="L357" i="5"/>
  <c r="L356" i="5"/>
  <c r="M355" i="5"/>
  <c r="L355" i="5"/>
  <c r="M354" i="5"/>
  <c r="L354" i="5"/>
  <c r="L353" i="5"/>
  <c r="L352" i="5"/>
  <c r="M350" i="5"/>
  <c r="L350" i="5"/>
  <c r="M344" i="5"/>
  <c r="L344" i="5"/>
  <c r="M343" i="5"/>
  <c r="L343" i="5"/>
  <c r="M342" i="5"/>
  <c r="L342" i="5"/>
  <c r="M341" i="5"/>
  <c r="L341" i="5"/>
  <c r="M338" i="5"/>
  <c r="L338" i="5"/>
  <c r="M332" i="5"/>
  <c r="L332" i="5"/>
  <c r="M331" i="5"/>
  <c r="L331" i="5"/>
  <c r="M330" i="5"/>
  <c r="L330" i="5"/>
  <c r="M329" i="5"/>
  <c r="L329" i="5"/>
  <c r="M328" i="5"/>
  <c r="L328" i="5"/>
  <c r="L327" i="5"/>
  <c r="M325" i="5"/>
  <c r="L325" i="5"/>
  <c r="M321" i="5"/>
  <c r="L321" i="5"/>
  <c r="M320" i="5"/>
  <c r="L320" i="5"/>
  <c r="M319" i="5"/>
  <c r="L319" i="5"/>
  <c r="M318" i="5"/>
  <c r="L318" i="5"/>
  <c r="M315" i="5"/>
  <c r="L315" i="5"/>
  <c r="M310" i="5"/>
  <c r="L310" i="5"/>
  <c r="M309" i="5"/>
  <c r="L309" i="5"/>
  <c r="M308" i="5"/>
  <c r="L308" i="5"/>
  <c r="M307" i="5"/>
  <c r="L307" i="5"/>
  <c r="M306" i="5"/>
  <c r="L306" i="5"/>
  <c r="M305" i="5"/>
  <c r="L305" i="5"/>
  <c r="M302" i="5"/>
  <c r="L302" i="5"/>
  <c r="L301" i="5"/>
  <c r="L314" i="5" s="1"/>
  <c r="L300" i="5"/>
  <c r="L313" i="5" s="1"/>
  <c r="L299" i="5"/>
  <c r="L312" i="5" s="1"/>
  <c r="L298" i="5"/>
  <c r="L311" i="5" s="1"/>
  <c r="M297" i="5"/>
  <c r="L297" i="5"/>
  <c r="M296" i="5"/>
  <c r="L296" i="5"/>
  <c r="M295" i="5"/>
  <c r="L295" i="5"/>
  <c r="M294" i="5"/>
  <c r="L294" i="5"/>
  <c r="M293" i="5"/>
  <c r="L293" i="5"/>
  <c r="M284" i="5"/>
  <c r="O284" i="5" s="1"/>
  <c r="L284" i="5"/>
  <c r="N284" i="5" s="1"/>
  <c r="M283" i="5"/>
  <c r="L283" i="5"/>
  <c r="M274" i="5"/>
  <c r="M280" i="5" s="1"/>
  <c r="L274" i="5"/>
  <c r="L280" i="5" s="1"/>
  <c r="M273" i="5"/>
  <c r="L273" i="5"/>
  <c r="M272" i="5"/>
  <c r="L272" i="5"/>
  <c r="M271" i="5"/>
  <c r="L271" i="5"/>
  <c r="L277" i="5" s="1"/>
  <c r="M269" i="5"/>
  <c r="L269" i="5"/>
  <c r="M268" i="5"/>
  <c r="L268" i="5"/>
  <c r="M267" i="5"/>
  <c r="L267" i="5"/>
  <c r="M266" i="5"/>
  <c r="L266" i="5"/>
  <c r="M265" i="5"/>
  <c r="L265" i="5"/>
  <c r="M264" i="5"/>
  <c r="L231" i="5"/>
  <c r="L230" i="5"/>
  <c r="M229" i="5"/>
  <c r="L229" i="5"/>
  <c r="L225" i="5"/>
  <c r="M224" i="5"/>
  <c r="L224" i="5"/>
  <c r="M223" i="5"/>
  <c r="L223" i="5"/>
  <c r="L222" i="5"/>
  <c r="V246" i="18" s="1"/>
  <c r="L221" i="5"/>
  <c r="V245" i="18" s="1"/>
  <c r="L220" i="5"/>
  <c r="L238" i="5" s="1"/>
  <c r="N238" i="5" s="1"/>
  <c r="M219" i="5"/>
  <c r="L219" i="5"/>
  <c r="L218" i="5"/>
  <c r="L217" i="5"/>
  <c r="L227" i="5" s="1"/>
  <c r="M216" i="5"/>
  <c r="M226" i="5" s="1"/>
  <c r="L216" i="5"/>
  <c r="L226" i="5" s="1"/>
  <c r="M215" i="5"/>
  <c r="L215" i="5"/>
  <c r="M214" i="5"/>
  <c r="L214" i="5"/>
  <c r="M213" i="5"/>
  <c r="L213" i="5"/>
  <c r="M212" i="5"/>
  <c r="L212" i="5"/>
  <c r="M211" i="5"/>
  <c r="L211" i="5"/>
  <c r="L210" i="5"/>
  <c r="M210" i="5"/>
  <c r="M220" i="5" s="1"/>
  <c r="M230" i="5" l="1"/>
  <c r="M270" i="5" s="1"/>
  <c r="M276" i="5" s="1"/>
  <c r="M282" i="5" s="1"/>
  <c r="M292" i="5" s="1"/>
  <c r="M303" i="5" s="1"/>
  <c r="M316" i="5" s="1"/>
  <c r="M326" i="5" s="1"/>
  <c r="M339" i="5" s="1"/>
  <c r="M351" i="5" s="1"/>
  <c r="M360" i="5" s="1"/>
  <c r="M369" i="5" s="1"/>
  <c r="M238" i="5"/>
  <c r="V399" i="18"/>
  <c r="X399" i="18" s="1"/>
  <c r="N376" i="5"/>
  <c r="W400" i="18"/>
  <c r="Y400" i="18" s="1"/>
  <c r="O377" i="5"/>
  <c r="V400" i="18"/>
  <c r="X400" i="18" s="1"/>
  <c r="N377" i="5"/>
  <c r="P425" i="5"/>
  <c r="W399" i="18"/>
  <c r="Y399" i="18" s="1"/>
  <c r="O376" i="5"/>
  <c r="P405" i="5"/>
  <c r="P481" i="5"/>
  <c r="W375" i="18"/>
  <c r="M361" i="5"/>
  <c r="O361" i="5" s="1"/>
  <c r="M362" i="5"/>
  <c r="W376" i="18"/>
  <c r="V433" i="18"/>
  <c r="X433" i="18" s="1"/>
  <c r="N410" i="5"/>
  <c r="N351" i="5"/>
  <c r="N420" i="5"/>
  <c r="V443" i="18"/>
  <c r="X443" i="18" s="1"/>
  <c r="N371" i="5"/>
  <c r="V394" i="18"/>
  <c r="X394" i="18" s="1"/>
  <c r="L362" i="5"/>
  <c r="V376" i="18"/>
  <c r="L361" i="5"/>
  <c r="N361" i="5" s="1"/>
  <c r="V375" i="18"/>
  <c r="V438" i="18"/>
  <c r="X438" i="18" s="1"/>
  <c r="N415" i="5"/>
  <c r="N272" i="5"/>
  <c r="V295" i="18"/>
  <c r="W394" i="18"/>
  <c r="Y394" i="18" s="1"/>
  <c r="O371" i="5"/>
  <c r="O410" i="5"/>
  <c r="W433" i="18"/>
  <c r="Y433" i="18" s="1"/>
  <c r="W438" i="18"/>
  <c r="Y438" i="18" s="1"/>
  <c r="O415" i="5"/>
  <c r="M278" i="5"/>
  <c r="O278" i="5" s="1"/>
  <c r="W295" i="18"/>
  <c r="W443" i="18"/>
  <c r="Y443" i="18" s="1"/>
  <c r="O420" i="5"/>
  <c r="L278" i="5"/>
  <c r="N278" i="5" s="1"/>
  <c r="O272" i="5"/>
  <c r="P284" i="5"/>
  <c r="V581" i="18"/>
  <c r="K522" i="5"/>
  <c r="X527" i="18"/>
  <c r="U526" i="18"/>
  <c r="G502" i="18"/>
  <c r="U502" i="18" s="1"/>
  <c r="G483" i="5"/>
  <c r="K483" i="5" s="1"/>
  <c r="N473" i="5"/>
  <c r="V441" i="18"/>
  <c r="T396" i="18"/>
  <c r="S396" i="18"/>
  <c r="R396" i="18"/>
  <c r="Q396" i="18"/>
  <c r="P396" i="18"/>
  <c r="O396" i="18"/>
  <c r="N396" i="18"/>
  <c r="M396" i="18"/>
  <c r="L396" i="18"/>
  <c r="K396" i="18"/>
  <c r="J396" i="18"/>
  <c r="I396" i="18"/>
  <c r="H396" i="18"/>
  <c r="G396" i="18"/>
  <c r="M509" i="5"/>
  <c r="L509" i="5"/>
  <c r="L505" i="5"/>
  <c r="K505" i="5"/>
  <c r="K504" i="5"/>
  <c r="R501" i="5"/>
  <c r="L501" i="5" s="1"/>
  <c r="L488" i="5"/>
  <c r="T484" i="5"/>
  <c r="M480" i="5"/>
  <c r="L480" i="5"/>
  <c r="T464" i="5"/>
  <c r="T459" i="5"/>
  <c r="M453" i="5"/>
  <c r="R447" i="5"/>
  <c r="L447" i="5" s="1"/>
  <c r="S429" i="5"/>
  <c r="M429" i="5" s="1"/>
  <c r="T404" i="5"/>
  <c r="L409" i="5" s="1"/>
  <c r="T370" i="5"/>
  <c r="R395" i="5" s="1"/>
  <c r="L395" i="5" s="1"/>
  <c r="S277" i="5"/>
  <c r="M277" i="5" s="1"/>
  <c r="M435" i="5"/>
  <c r="R432" i="5"/>
  <c r="L432" i="5" s="1"/>
  <c r="S431" i="5"/>
  <c r="M431" i="5" s="1"/>
  <c r="R431" i="5"/>
  <c r="L431" i="5" s="1"/>
  <c r="S395" i="5"/>
  <c r="M395" i="5" s="1"/>
  <c r="L340" i="5"/>
  <c r="L317" i="5"/>
  <c r="L304" i="5"/>
  <c r="R277" i="5"/>
  <c r="S228" i="5"/>
  <c r="M228" i="5" s="1"/>
  <c r="R228" i="5"/>
  <c r="L228" i="5" s="1"/>
  <c r="AB525" i="18"/>
  <c r="AC525" i="18" s="1"/>
  <c r="U444" i="18"/>
  <c r="N418" i="5"/>
  <c r="T718" i="5"/>
  <c r="S718" i="5" s="1"/>
  <c r="T717" i="5"/>
  <c r="S717" i="5" s="1"/>
  <c r="R581" i="5"/>
  <c r="W374" i="18" l="1"/>
  <c r="Z400" i="18"/>
  <c r="Z438" i="18"/>
  <c r="Z399" i="18"/>
  <c r="O351" i="5"/>
  <c r="P351" i="5" s="1"/>
  <c r="M248" i="5"/>
  <c r="O238" i="5"/>
  <c r="P238" i="5" s="1"/>
  <c r="U396" i="18"/>
  <c r="P415" i="5"/>
  <c r="X441" i="18"/>
  <c r="P376" i="5"/>
  <c r="M381" i="5"/>
  <c r="M394" i="5" s="1"/>
  <c r="M403" i="5" s="1"/>
  <c r="M408" i="5" s="1"/>
  <c r="M413" i="5" s="1"/>
  <c r="M418" i="5" s="1"/>
  <c r="M423" i="5" s="1"/>
  <c r="M458" i="5" s="1"/>
  <c r="M463" i="5" s="1"/>
  <c r="M468" i="5" s="1"/>
  <c r="M473" i="5" s="1"/>
  <c r="M479" i="5" s="1"/>
  <c r="M483" i="5" s="1"/>
  <c r="M487" i="5" s="1"/>
  <c r="M496" i="5" s="1"/>
  <c r="M500" i="5" s="1"/>
  <c r="M504" i="5" s="1"/>
  <c r="M508" i="5" s="1"/>
  <c r="M512" i="5" s="1"/>
  <c r="M375" i="5"/>
  <c r="P377" i="5"/>
  <c r="Z433" i="18"/>
  <c r="P371" i="5"/>
  <c r="Z443" i="18"/>
  <c r="T485" i="5"/>
  <c r="R485" i="5" s="1"/>
  <c r="R484" i="5"/>
  <c r="S484" i="5" s="1"/>
  <c r="M484" i="5" s="1"/>
  <c r="V384" i="18"/>
  <c r="X384" i="18" s="1"/>
  <c r="X375" i="18"/>
  <c r="Y375" i="18"/>
  <c r="W384" i="18"/>
  <c r="Y384" i="18" s="1"/>
  <c r="Z394" i="18"/>
  <c r="P420" i="5"/>
  <c r="P410" i="5"/>
  <c r="P361" i="5"/>
  <c r="W301" i="18"/>
  <c r="Y301" i="18" s="1"/>
  <c r="Y295" i="18"/>
  <c r="X295" i="18"/>
  <c r="V301" i="18"/>
  <c r="X301" i="18" s="1"/>
  <c r="P278" i="5"/>
  <c r="P272" i="5"/>
  <c r="AB585" i="18"/>
  <c r="T497" i="5"/>
  <c r="L441" i="5"/>
  <c r="M441" i="5"/>
  <c r="R429" i="5"/>
  <c r="L429" i="5" s="1"/>
  <c r="M409" i="5"/>
  <c r="S432" i="5"/>
  <c r="M432" i="5" s="1"/>
  <c r="M488" i="5"/>
  <c r="L453" i="5"/>
  <c r="S447" i="5"/>
  <c r="M447" i="5" s="1"/>
  <c r="M428" i="5" l="1"/>
  <c r="M434" i="5" s="1"/>
  <c r="M440" i="5" s="1"/>
  <c r="M446" i="5" s="1"/>
  <c r="M452" i="5" s="1"/>
  <c r="W271" i="18"/>
  <c r="Y271" i="18" s="1"/>
  <c r="Z271" i="18" s="1"/>
  <c r="M256" i="5"/>
  <c r="O248" i="5"/>
  <c r="P248" i="5" s="1"/>
  <c r="M516" i="5"/>
  <c r="O516" i="5" s="1"/>
  <c r="P516" i="5" s="1"/>
  <c r="O512" i="5"/>
  <c r="P512" i="5" s="1"/>
  <c r="W398" i="18"/>
  <c r="Y398" i="18" s="1"/>
  <c r="Z398" i="18" s="1"/>
  <c r="O375" i="5"/>
  <c r="P375" i="5" s="1"/>
  <c r="Z384" i="18"/>
  <c r="S485" i="5"/>
  <c r="M485" i="5" s="1"/>
  <c r="O485" i="5" s="1"/>
  <c r="L485" i="5"/>
  <c r="N485" i="5" s="1"/>
  <c r="L484" i="5"/>
  <c r="Z301" i="18"/>
  <c r="Z375" i="18"/>
  <c r="Z295" i="18"/>
  <c r="L497" i="5"/>
  <c r="M497" i="5"/>
  <c r="L414" i="5"/>
  <c r="W279" i="18" l="1"/>
  <c r="Y279" i="18" s="1"/>
  <c r="Z279" i="18" s="1"/>
  <c r="O256" i="5"/>
  <c r="P256" i="5" s="1"/>
  <c r="P485" i="5"/>
  <c r="M414" i="5"/>
  <c r="L424" i="5"/>
  <c r="L419" i="5"/>
  <c r="W49" i="1"/>
  <c r="W38" i="1"/>
  <c r="Y38" i="1" s="1"/>
  <c r="M419" i="5" l="1"/>
  <c r="M424" i="5"/>
  <c r="M42" i="3"/>
  <c r="M41" i="3"/>
  <c r="R41" i="3" s="1"/>
  <c r="W65" i="1"/>
  <c r="Y65" i="1" s="1"/>
  <c r="W51" i="1"/>
  <c r="Y51" i="1" s="1"/>
  <c r="W46" i="1"/>
  <c r="W43" i="1"/>
  <c r="W31" i="1"/>
  <c r="Y31" i="1" s="1"/>
  <c r="W25" i="1"/>
  <c r="Y44" i="1"/>
  <c r="Y45" i="1"/>
  <c r="Y47" i="1"/>
  <c r="Y48" i="1"/>
  <c r="Y50" i="1"/>
  <c r="Y52" i="1"/>
  <c r="Y53" i="1"/>
  <c r="Y54" i="1"/>
  <c r="Y55" i="1"/>
  <c r="Y56" i="1"/>
  <c r="Y57" i="1"/>
  <c r="Y58" i="1"/>
  <c r="Y59" i="1"/>
  <c r="Y60" i="1"/>
  <c r="Y61" i="1"/>
  <c r="Y62" i="1"/>
  <c r="Y63" i="1"/>
  <c r="Y64" i="1"/>
  <c r="Y66" i="1"/>
  <c r="Z66" i="1" s="1"/>
  <c r="Y14" i="1"/>
  <c r="S41" i="3" l="1"/>
  <c r="X41" i="3" s="1"/>
  <c r="Y41" i="3" s="1"/>
  <c r="AC51" i="1"/>
  <c r="Z51" i="1"/>
  <c r="AG51" i="1" s="1"/>
  <c r="AH51" i="1" s="1"/>
  <c r="Z65" i="1"/>
  <c r="AC65" i="1"/>
  <c r="W19" i="1"/>
  <c r="Y19" i="1" s="1"/>
  <c r="Y68" i="1" s="1"/>
  <c r="AG65" i="1" l="1"/>
  <c r="AH65" i="1" s="1"/>
  <c r="AF65" i="1" s="1"/>
  <c r="AF51" i="1"/>
  <c r="AH68" i="1"/>
  <c r="L16" i="6" s="1"/>
  <c r="L25" i="6" s="1"/>
  <c r="Z68" i="1"/>
  <c r="E16" i="6"/>
  <c r="O250" i="19"/>
  <c r="N250" i="19"/>
  <c r="AB533" i="18"/>
  <c r="AC533" i="18" s="1"/>
  <c r="AC534" i="18" s="1"/>
  <c r="AC12" i="18"/>
  <c r="N238" i="19"/>
  <c r="P237" i="19"/>
  <c r="N234" i="19"/>
  <c r="N233" i="19"/>
  <c r="N225" i="19"/>
  <c r="N224" i="19"/>
  <c r="N222" i="19"/>
  <c r="N207" i="19"/>
  <c r="N201" i="19"/>
  <c r="P200" i="19"/>
  <c r="N200" i="19" s="1"/>
  <c r="N187" i="19"/>
  <c r="N160" i="19"/>
  <c r="N158" i="19"/>
  <c r="P162" i="19"/>
  <c r="N162" i="19" s="1"/>
  <c r="N155" i="19"/>
  <c r="P123" i="19"/>
  <c r="N123" i="19" s="1"/>
  <c r="N73" i="19"/>
  <c r="N71" i="19"/>
  <c r="N70" i="19"/>
  <c r="P52" i="19"/>
  <c r="N52" i="19" s="1"/>
  <c r="P48" i="19"/>
  <c r="N48" i="19" s="1"/>
  <c r="P46" i="19"/>
  <c r="N46" i="19" s="1"/>
  <c r="N50" i="19"/>
  <c r="P44" i="19"/>
  <c r="N44" i="19" s="1"/>
  <c r="O12" i="19"/>
  <c r="O160" i="19" s="1"/>
  <c r="P37" i="19"/>
  <c r="N37" i="19" s="1"/>
  <c r="V198" i="18"/>
  <c r="R722" i="5"/>
  <c r="R707" i="5"/>
  <c r="R704" i="5"/>
  <c r="R703" i="5"/>
  <c r="T706" i="5"/>
  <c r="T709" i="5" s="1"/>
  <c r="R709" i="5" s="1"/>
  <c r="T701" i="5"/>
  <c r="T705" i="5" s="1"/>
  <c r="S719" i="5"/>
  <c r="R719" i="5"/>
  <c r="R696" i="5"/>
  <c r="R691" i="5"/>
  <c r="R698" i="5" s="1"/>
  <c r="S680" i="5"/>
  <c r="S685" i="5" s="1"/>
  <c r="R680" i="5"/>
  <c r="R685" i="5" s="1"/>
  <c r="S677" i="5"/>
  <c r="R677" i="5"/>
  <c r="S676" i="5"/>
  <c r="R676" i="5"/>
  <c r="S675" i="5"/>
  <c r="R675" i="5"/>
  <c r="S674" i="5"/>
  <c r="R674" i="5"/>
  <c r="S673" i="5"/>
  <c r="R673" i="5"/>
  <c r="S662" i="5"/>
  <c r="S681" i="5" s="1"/>
  <c r="S686" i="5" s="1"/>
  <c r="R662" i="5"/>
  <c r="S660" i="5"/>
  <c r="S679" i="5" s="1"/>
  <c r="S684" i="5" s="1"/>
  <c r="S693" i="5" s="1"/>
  <c r="S720" i="5" s="1"/>
  <c r="R660" i="5"/>
  <c r="R679" i="5" s="1"/>
  <c r="R684" i="5" s="1"/>
  <c r="R693" i="5" s="1"/>
  <c r="R720" i="5" s="1"/>
  <c r="O626" i="5"/>
  <c r="R622" i="5"/>
  <c r="R621" i="5"/>
  <c r="R620" i="5"/>
  <c r="R618" i="5"/>
  <c r="R602" i="5"/>
  <c r="R600" i="5"/>
  <c r="R592" i="5"/>
  <c r="S586" i="5"/>
  <c r="R586" i="5"/>
  <c r="S585" i="5"/>
  <c r="R585" i="5"/>
  <c r="S584" i="5"/>
  <c r="R584" i="5"/>
  <c r="S583" i="5"/>
  <c r="R583" i="5"/>
  <c r="R576" i="5"/>
  <c r="S570" i="5"/>
  <c r="R570" i="5"/>
  <c r="S562" i="5"/>
  <c r="R562" i="5"/>
  <c r="S558" i="5"/>
  <c r="R558" i="5"/>
  <c r="S554" i="5"/>
  <c r="S569" i="5" s="1"/>
  <c r="R554" i="5"/>
  <c r="S553" i="5"/>
  <c r="S568" i="5" s="1"/>
  <c r="R553" i="5"/>
  <c r="R568" i="5" s="1"/>
  <c r="S552" i="5"/>
  <c r="S566" i="5" s="1"/>
  <c r="R552" i="5"/>
  <c r="R566" i="5" s="1"/>
  <c r="S550" i="5"/>
  <c r="S563" i="5" s="1"/>
  <c r="R550" i="5"/>
  <c r="R563" i="5" s="1"/>
  <c r="R465" i="5"/>
  <c r="S367" i="5"/>
  <c r="M367" i="5" s="1"/>
  <c r="R367" i="5"/>
  <c r="L367" i="5" s="1"/>
  <c r="S366" i="5"/>
  <c r="M366" i="5" s="1"/>
  <c r="R366" i="5"/>
  <c r="L366" i="5" s="1"/>
  <c r="S365" i="5"/>
  <c r="M365" i="5" s="1"/>
  <c r="R365" i="5"/>
  <c r="L365" i="5" s="1"/>
  <c r="S362" i="5"/>
  <c r="R362" i="5"/>
  <c r="M324" i="5"/>
  <c r="M401" i="5" s="1"/>
  <c r="L324" i="5"/>
  <c r="L401" i="5" s="1"/>
  <c r="M322" i="5"/>
  <c r="M399" i="5" s="1"/>
  <c r="S396" i="5"/>
  <c r="M396" i="5" s="1"/>
  <c r="O396" i="5" s="1"/>
  <c r="R396" i="5"/>
  <c r="L396" i="5" s="1"/>
  <c r="N396" i="5" s="1"/>
  <c r="R264" i="5"/>
  <c r="S168" i="5"/>
  <c r="R70" i="5"/>
  <c r="S12" i="5"/>
  <c r="V653" i="18"/>
  <c r="L181" i="19"/>
  <c r="K161" i="19"/>
  <c r="J161" i="19"/>
  <c r="K159" i="19"/>
  <c r="J159" i="19"/>
  <c r="K226" i="19"/>
  <c r="J226" i="19"/>
  <c r="K223" i="19"/>
  <c r="J223" i="19"/>
  <c r="K236" i="19"/>
  <c r="J236" i="19"/>
  <c r="K235" i="19"/>
  <c r="J235" i="19"/>
  <c r="K270" i="19"/>
  <c r="K264" i="19"/>
  <c r="L264" i="19" s="1"/>
  <c r="K263" i="19"/>
  <c r="J263" i="19"/>
  <c r="L264" i="20"/>
  <c r="I270" i="20"/>
  <c r="I269" i="20"/>
  <c r="I266" i="20"/>
  <c r="I265" i="20"/>
  <c r="I264" i="20"/>
  <c r="A263" i="20"/>
  <c r="L257" i="20"/>
  <c r="I260" i="20"/>
  <c r="I259" i="20"/>
  <c r="H258" i="20"/>
  <c r="I258" i="20" s="1"/>
  <c r="I255" i="20"/>
  <c r="H249" i="20"/>
  <c r="I249" i="20" s="1"/>
  <c r="I251" i="20"/>
  <c r="I250" i="20"/>
  <c r="I246" i="20"/>
  <c r="AI68" i="1" l="1"/>
  <c r="AK68" i="1" s="1"/>
  <c r="M25" i="6"/>
  <c r="N25" i="6" s="1"/>
  <c r="L26" i="6"/>
  <c r="L27" i="6" s="1"/>
  <c r="I16" i="6"/>
  <c r="G16" i="6"/>
  <c r="K16" i="6"/>
  <c r="O50" i="19"/>
  <c r="O187" i="19"/>
  <c r="O237" i="19"/>
  <c r="O71" i="19"/>
  <c r="N237" i="19"/>
  <c r="L226" i="19"/>
  <c r="L235" i="19"/>
  <c r="O52" i="19"/>
  <c r="O104" i="19"/>
  <c r="O192" i="19"/>
  <c r="O258" i="19"/>
  <c r="O229" i="19"/>
  <c r="O46" i="19"/>
  <c r="O123" i="19"/>
  <c r="O201" i="19"/>
  <c r="O222" i="19"/>
  <c r="O225" i="19"/>
  <c r="O234" i="19"/>
  <c r="O44" i="19"/>
  <c r="O70" i="19"/>
  <c r="O73" i="19"/>
  <c r="O158" i="19"/>
  <c r="O162" i="19"/>
  <c r="O238" i="19"/>
  <c r="L161" i="19"/>
  <c r="R681" i="5"/>
  <c r="R686" i="5" s="1"/>
  <c r="O155" i="19"/>
  <c r="O200" i="19"/>
  <c r="O207" i="19"/>
  <c r="O224" i="19"/>
  <c r="O233" i="19"/>
  <c r="S722" i="5"/>
  <c r="S609" i="5"/>
  <c r="S696" i="5" s="1"/>
  <c r="S690" i="5"/>
  <c r="S691" i="5" s="1"/>
  <c r="S698" i="5" s="1"/>
  <c r="L644" i="5"/>
  <c r="N644" i="5" s="1"/>
  <c r="X653" i="18"/>
  <c r="R270" i="5"/>
  <c r="L264" i="5"/>
  <c r="R489" i="5"/>
  <c r="L489" i="5" s="1"/>
  <c r="L465" i="5"/>
  <c r="P396" i="5"/>
  <c r="M304" i="5"/>
  <c r="M348" i="5"/>
  <c r="M336" i="5"/>
  <c r="L348" i="5"/>
  <c r="L336" i="5"/>
  <c r="S70" i="5"/>
  <c r="S560" i="5"/>
  <c r="S618" i="5"/>
  <c r="S575" i="5"/>
  <c r="S581" i="5" s="1"/>
  <c r="S703" i="5"/>
  <c r="S600" i="5"/>
  <c r="S707" i="5"/>
  <c r="R705" i="5"/>
  <c r="S705" i="5"/>
  <c r="S709" i="5"/>
  <c r="N626" i="5"/>
  <c r="P626" i="5" s="1"/>
  <c r="T702" i="5"/>
  <c r="R702" i="5" s="1"/>
  <c r="R706" i="5"/>
  <c r="T708" i="5"/>
  <c r="R708" i="5" s="1"/>
  <c r="S592" i="5"/>
  <c r="S602" i="5"/>
  <c r="S704" i="5"/>
  <c r="S706" i="5"/>
  <c r="S465" i="5"/>
  <c r="N10" i="19"/>
  <c r="L270" i="19"/>
  <c r="R10" i="5"/>
  <c r="L236" i="19"/>
  <c r="L263" i="19"/>
  <c r="L275" i="19" s="1"/>
  <c r="O37" i="19"/>
  <c r="L223" i="19"/>
  <c r="L159" i="19"/>
  <c r="O48" i="19"/>
  <c r="R360" i="5"/>
  <c r="M323" i="5"/>
  <c r="M400" i="5" s="1"/>
  <c r="S360" i="5"/>
  <c r="S292" i="5"/>
  <c r="S303" i="5" s="1"/>
  <c r="L323" i="5"/>
  <c r="L400" i="5" s="1"/>
  <c r="AJ68" i="1" l="1"/>
  <c r="L563" i="5"/>
  <c r="H238" i="19"/>
  <c r="J238" i="19" s="1"/>
  <c r="I258" i="19"/>
  <c r="I229" i="19"/>
  <c r="H258" i="19"/>
  <c r="H192" i="19"/>
  <c r="H229" i="19"/>
  <c r="I192" i="19"/>
  <c r="M713" i="5"/>
  <c r="L544" i="5"/>
  <c r="L550" i="5" s="1"/>
  <c r="L554" i="5" s="1"/>
  <c r="M690" i="5"/>
  <c r="M579" i="5"/>
  <c r="L691" i="5"/>
  <c r="L690" i="5"/>
  <c r="M691" i="5"/>
  <c r="L579" i="5"/>
  <c r="I155" i="19"/>
  <c r="K155" i="19" s="1"/>
  <c r="I158" i="19"/>
  <c r="K158" i="19" s="1"/>
  <c r="S708" i="5"/>
  <c r="M708" i="5" s="1"/>
  <c r="W733" i="18" s="1"/>
  <c r="S489" i="5"/>
  <c r="M489" i="5" s="1"/>
  <c r="M465" i="5"/>
  <c r="R276" i="5"/>
  <c r="L270" i="5"/>
  <c r="S702" i="5"/>
  <c r="M702" i="5" s="1"/>
  <c r="W727" i="18" s="1"/>
  <c r="I252" i="19"/>
  <c r="I124" i="19"/>
  <c r="L673" i="5"/>
  <c r="L674" i="5" s="1"/>
  <c r="L675" i="5" s="1"/>
  <c r="L676" i="5" s="1"/>
  <c r="L557" i="5"/>
  <c r="H73" i="19"/>
  <c r="H101" i="19" s="1"/>
  <c r="H148" i="19" s="1"/>
  <c r="AC585" i="18"/>
  <c r="M562" i="5"/>
  <c r="L148" i="5"/>
  <c r="L78" i="5"/>
  <c r="M148" i="5"/>
  <c r="M147" i="5"/>
  <c r="L130" i="5"/>
  <c r="L176" i="5" s="1"/>
  <c r="N176" i="5" s="1"/>
  <c r="L77" i="5"/>
  <c r="L151" i="5"/>
  <c r="L147" i="5"/>
  <c r="L121" i="5"/>
  <c r="M151" i="5"/>
  <c r="L84" i="5"/>
  <c r="L693" i="5"/>
  <c r="M706" i="5"/>
  <c r="W731" i="18" s="1"/>
  <c r="M606" i="5"/>
  <c r="M680" i="5"/>
  <c r="L606" i="5"/>
  <c r="M634" i="5"/>
  <c r="L633" i="5"/>
  <c r="L667" i="5"/>
  <c r="H110" i="19" s="1"/>
  <c r="M556" i="5"/>
  <c r="M346" i="5"/>
  <c r="M334" i="5"/>
  <c r="M347" i="5"/>
  <c r="M335" i="5"/>
  <c r="M337" i="5"/>
  <c r="L337" i="5"/>
  <c r="L347" i="5"/>
  <c r="L335" i="5"/>
  <c r="L346" i="5"/>
  <c r="L334" i="5"/>
  <c r="M317" i="5"/>
  <c r="S316" i="5"/>
  <c r="M345" i="5"/>
  <c r="M333" i="5"/>
  <c r="L345" i="5"/>
  <c r="L333" i="5"/>
  <c r="I71" i="19"/>
  <c r="I99" i="19" s="1"/>
  <c r="I146" i="19" s="1"/>
  <c r="H207" i="19"/>
  <c r="J207" i="19" s="1"/>
  <c r="H123" i="19"/>
  <c r="H233" i="19"/>
  <c r="J233" i="19" s="1"/>
  <c r="I244" i="19"/>
  <c r="H222" i="19"/>
  <c r="J222" i="19" s="1"/>
  <c r="H247" i="19"/>
  <c r="I187" i="19"/>
  <c r="I219" i="19" s="1"/>
  <c r="I253" i="19"/>
  <c r="I222" i="19"/>
  <c r="K222" i="19" s="1"/>
  <c r="H155" i="19"/>
  <c r="J155" i="19" s="1"/>
  <c r="I46" i="19"/>
  <c r="I246" i="19"/>
  <c r="H225" i="19"/>
  <c r="J225" i="19" s="1"/>
  <c r="H249" i="19"/>
  <c r="I200" i="19"/>
  <c r="K200" i="19" s="1"/>
  <c r="H46" i="19"/>
  <c r="I37" i="19"/>
  <c r="I160" i="19"/>
  <c r="K160" i="19" s="1"/>
  <c r="I50" i="19"/>
  <c r="I250" i="19"/>
  <c r="H39" i="19"/>
  <c r="H50" i="19"/>
  <c r="I59" i="19"/>
  <c r="I73" i="19"/>
  <c r="I101" i="19" s="1"/>
  <c r="I148" i="19" s="1"/>
  <c r="H48" i="19"/>
  <c r="I245" i="19"/>
  <c r="H244" i="19"/>
  <c r="H40" i="19"/>
  <c r="I247" i="19"/>
  <c r="I123" i="19"/>
  <c r="I207" i="19"/>
  <c r="K207" i="19" s="1"/>
  <c r="I237" i="19"/>
  <c r="K237" i="19" s="1"/>
  <c r="H246" i="19"/>
  <c r="H44" i="19"/>
  <c r="V524" i="18"/>
  <c r="W524" i="18"/>
  <c r="I52" i="19"/>
  <c r="I224" i="19"/>
  <c r="K224" i="19" s="1"/>
  <c r="I201" i="19"/>
  <c r="K201" i="19" s="1"/>
  <c r="N522" i="5"/>
  <c r="O522" i="5"/>
  <c r="N509" i="5"/>
  <c r="O509" i="5"/>
  <c r="M720" i="5"/>
  <c r="L714" i="5"/>
  <c r="L654" i="5"/>
  <c r="L655" i="5" s="1"/>
  <c r="L656" i="5" s="1"/>
  <c r="L657" i="5" s="1"/>
  <c r="L575" i="5"/>
  <c r="L581" i="5" s="1"/>
  <c r="M563" i="5"/>
  <c r="M607" i="5"/>
  <c r="L708" i="5"/>
  <c r="V733" i="18" s="1"/>
  <c r="M673" i="5"/>
  <c r="M674" i="5" s="1"/>
  <c r="M675" i="5" s="1"/>
  <c r="M676" i="5" s="1"/>
  <c r="M566" i="5"/>
  <c r="L720" i="5"/>
  <c r="L665" i="5"/>
  <c r="L620" i="5"/>
  <c r="L560" i="5"/>
  <c r="L547" i="5"/>
  <c r="L69" i="5"/>
  <c r="V294" i="18"/>
  <c r="L600" i="5"/>
  <c r="M658" i="5"/>
  <c r="M696" i="5"/>
  <c r="M586" i="5"/>
  <c r="M707" i="5"/>
  <c r="M620" i="5"/>
  <c r="M180" i="5"/>
  <c r="M192" i="5" s="1"/>
  <c r="W464" i="18"/>
  <c r="M698" i="5"/>
  <c r="M597" i="5"/>
  <c r="M598" i="5" s="1"/>
  <c r="M599" i="5" s="1"/>
  <c r="M610" i="5"/>
  <c r="M553" i="5"/>
  <c r="L677" i="5"/>
  <c r="O220" i="5"/>
  <c r="M78" i="5"/>
  <c r="M81" i="5" s="1"/>
  <c r="M93" i="5" s="1"/>
  <c r="M686" i="5"/>
  <c r="L681" i="5"/>
  <c r="M618" i="5"/>
  <c r="M585" i="5"/>
  <c r="M555" i="5"/>
  <c r="M558" i="5"/>
  <c r="L602" i="5"/>
  <c r="V612" i="18" s="1"/>
  <c r="L662" i="5"/>
  <c r="M719" i="5"/>
  <c r="L621" i="5"/>
  <c r="M549" i="5"/>
  <c r="W560" i="18" s="1"/>
  <c r="L634" i="5"/>
  <c r="M77" i="5"/>
  <c r="M80" i="5" s="1"/>
  <c r="M581" i="5"/>
  <c r="M667" i="5"/>
  <c r="M709" i="5"/>
  <c r="W734" i="18" s="1"/>
  <c r="M575" i="5"/>
  <c r="M704" i="5"/>
  <c r="L698" i="5"/>
  <c r="L679" i="5"/>
  <c r="L661" i="5"/>
  <c r="L622" i="5"/>
  <c r="M608" i="5"/>
  <c r="L559" i="5"/>
  <c r="M84" i="5"/>
  <c r="M87" i="5" s="1"/>
  <c r="V487" i="18"/>
  <c r="L597" i="5"/>
  <c r="L598" i="5" s="1"/>
  <c r="L599" i="5" s="1"/>
  <c r="L610" i="5"/>
  <c r="M712" i="5"/>
  <c r="L119" i="5"/>
  <c r="L615" i="5"/>
  <c r="V625" i="18" s="1"/>
  <c r="H259" i="19" s="1"/>
  <c r="L696" i="5"/>
  <c r="N220" i="5"/>
  <c r="M569" i="5"/>
  <c r="M635" i="5" s="1"/>
  <c r="O635" i="5" s="1"/>
  <c r="P635" i="5" s="1"/>
  <c r="M69" i="5"/>
  <c r="O473" i="5"/>
  <c r="P473" i="5" s="1"/>
  <c r="L601" i="5"/>
  <c r="L712" i="5"/>
  <c r="L685" i="5"/>
  <c r="L658" i="5"/>
  <c r="M632" i="5"/>
  <c r="M615" i="5"/>
  <c r="W625" i="18" s="1"/>
  <c r="I259" i="19" s="1"/>
  <c r="M594" i="5"/>
  <c r="M595" i="5" s="1"/>
  <c r="M577" i="5"/>
  <c r="M550" i="5"/>
  <c r="W561" i="18" s="1"/>
  <c r="M543" i="5"/>
  <c r="M570" i="5"/>
  <c r="M621" i="5"/>
  <c r="M666" i="5"/>
  <c r="M685" i="5"/>
  <c r="L703" i="5"/>
  <c r="V728" i="18" s="1"/>
  <c r="M174" i="5"/>
  <c r="W198" i="18" s="1"/>
  <c r="W393" i="18"/>
  <c r="V516" i="18"/>
  <c r="L584" i="5"/>
  <c r="M661" i="5"/>
  <c r="L705" i="5"/>
  <c r="V730" i="18" s="1"/>
  <c r="V482" i="18"/>
  <c r="M544" i="5"/>
  <c r="M560" i="5"/>
  <c r="M665" i="5"/>
  <c r="L66" i="5"/>
  <c r="L660" i="5"/>
  <c r="I234" i="19"/>
  <c r="K234" i="19" s="1"/>
  <c r="I104" i="19"/>
  <c r="I238" i="19"/>
  <c r="K238" i="19" s="1"/>
  <c r="I248" i="19"/>
  <c r="H59" i="19"/>
  <c r="H187" i="19"/>
  <c r="H219" i="19" s="1"/>
  <c r="H253" i="19"/>
  <c r="H245" i="19"/>
  <c r="I39" i="19"/>
  <c r="I162" i="19"/>
  <c r="K162" i="19" s="1"/>
  <c r="H70" i="19"/>
  <c r="H98" i="19" s="1"/>
  <c r="H145" i="19" s="1"/>
  <c r="I251" i="19"/>
  <c r="I243" i="19"/>
  <c r="I233" i="19"/>
  <c r="K233" i="19" s="1"/>
  <c r="H104" i="19"/>
  <c r="H252" i="19"/>
  <c r="I40" i="19"/>
  <c r="H160" i="19"/>
  <c r="J160" i="19" s="1"/>
  <c r="I44" i="19"/>
  <c r="H162" i="19"/>
  <c r="J162" i="19" s="1"/>
  <c r="H251" i="19"/>
  <c r="H243" i="19"/>
  <c r="H237" i="19"/>
  <c r="J237" i="19" s="1"/>
  <c r="H158" i="19"/>
  <c r="J158" i="19" s="1"/>
  <c r="H52" i="19"/>
  <c r="I249" i="19"/>
  <c r="H224" i="19"/>
  <c r="J224" i="19" s="1"/>
  <c r="I70" i="19"/>
  <c r="I98" i="19" s="1"/>
  <c r="I145" i="19" s="1"/>
  <c r="H248" i="19"/>
  <c r="H234" i="19"/>
  <c r="J234" i="19" s="1"/>
  <c r="H71" i="19"/>
  <c r="H99" i="19" s="1"/>
  <c r="H146" i="19" s="1"/>
  <c r="W482" i="18"/>
  <c r="M567" i="5"/>
  <c r="L594" i="5"/>
  <c r="L595" i="5" s="1"/>
  <c r="M714" i="5"/>
  <c r="V470" i="18"/>
  <c r="L609" i="5"/>
  <c r="M654" i="5"/>
  <c r="M655" i="5" s="1"/>
  <c r="M656" i="5" s="1"/>
  <c r="M657" i="5" s="1"/>
  <c r="M679" i="5"/>
  <c r="M718" i="5"/>
  <c r="L576" i="5"/>
  <c r="L608" i="5"/>
  <c r="L709" i="5"/>
  <c r="V734" i="18" s="1"/>
  <c r="M554" i="5"/>
  <c r="W470" i="18"/>
  <c r="M609" i="5"/>
  <c r="L680" i="5"/>
  <c r="L702" i="5"/>
  <c r="V727" i="18" s="1"/>
  <c r="M660" i="5"/>
  <c r="L684" i="5"/>
  <c r="L704" i="5"/>
  <c r="M67" i="5"/>
  <c r="M70" i="5" s="1"/>
  <c r="M545" i="5"/>
  <c r="M578" i="5"/>
  <c r="H250" i="19"/>
  <c r="H124" i="19"/>
  <c r="I225" i="19"/>
  <c r="K225" i="19" s="1"/>
  <c r="I48" i="19"/>
  <c r="H37" i="19"/>
  <c r="W487" i="18"/>
  <c r="M600" i="5"/>
  <c r="M633" i="5"/>
  <c r="L686" i="5"/>
  <c r="M703" i="5"/>
  <c r="W728" i="18" s="1"/>
  <c r="M542" i="5"/>
  <c r="M559" i="5"/>
  <c r="M602" i="5"/>
  <c r="W612" i="18" s="1"/>
  <c r="M677" i="5"/>
  <c r="M717" i="5"/>
  <c r="L67" i="5"/>
  <c r="L70" i="5" s="1"/>
  <c r="V464" i="18"/>
  <c r="M546" i="5"/>
  <c r="L577" i="5"/>
  <c r="L607" i="5"/>
  <c r="L632" i="5"/>
  <c r="L666" i="5"/>
  <c r="M684" i="5"/>
  <c r="M119" i="5"/>
  <c r="V393" i="18"/>
  <c r="M547" i="5"/>
  <c r="L556" i="5"/>
  <c r="M576" i="5"/>
  <c r="M592" i="5"/>
  <c r="L618" i="5"/>
  <c r="M693" i="5"/>
  <c r="L707" i="5"/>
  <c r="M66" i="5"/>
  <c r="W294" i="18"/>
  <c r="M552" i="5"/>
  <c r="M568" i="5"/>
  <c r="L592" i="5"/>
  <c r="M601" i="5"/>
  <c r="M622" i="5"/>
  <c r="M662" i="5"/>
  <c r="M681" i="5"/>
  <c r="L713" i="5"/>
  <c r="L706" i="5"/>
  <c r="V731" i="18" s="1"/>
  <c r="W516" i="18"/>
  <c r="M584" i="5"/>
  <c r="M705" i="5"/>
  <c r="W730" i="18" s="1"/>
  <c r="AB10" i="18"/>
  <c r="H239" i="20"/>
  <c r="H238" i="20"/>
  <c r="H247" i="20" s="1"/>
  <c r="I242" i="20"/>
  <c r="I241" i="20"/>
  <c r="I240" i="20"/>
  <c r="I238" i="20"/>
  <c r="I237" i="20"/>
  <c r="A236" i="20"/>
  <c r="I233" i="20"/>
  <c r="I232" i="20"/>
  <c r="I231" i="20"/>
  <c r="I230" i="20"/>
  <c r="I229" i="20"/>
  <c r="I228" i="20"/>
  <c r="A227" i="20"/>
  <c r="L222" i="19" l="1"/>
  <c r="L238" i="19"/>
  <c r="L155" i="19"/>
  <c r="I247" i="20"/>
  <c r="H256" i="20"/>
  <c r="I239" i="20"/>
  <c r="I243" i="20" s="1"/>
  <c r="I244" i="20" s="1"/>
  <c r="H248" i="20"/>
  <c r="L635" i="5"/>
  <c r="V528" i="18"/>
  <c r="X528" i="18" s="1"/>
  <c r="W528" i="18"/>
  <c r="Y528" i="18" s="1"/>
  <c r="L586" i="5"/>
  <c r="V589" i="18"/>
  <c r="V596" i="18" s="1"/>
  <c r="L158" i="19"/>
  <c r="L224" i="19"/>
  <c r="W69" i="18"/>
  <c r="W651" i="18" s="1"/>
  <c r="M642" i="5" s="1"/>
  <c r="O642" i="5" s="1"/>
  <c r="L201" i="19"/>
  <c r="L200" i="19"/>
  <c r="L233" i="19"/>
  <c r="R282" i="5"/>
  <c r="L276" i="5"/>
  <c r="L160" i="19"/>
  <c r="M92" i="5"/>
  <c r="M83" i="5"/>
  <c r="M86" i="5" s="1"/>
  <c r="M89" i="5" s="1"/>
  <c r="M95" i="5" s="1"/>
  <c r="S373" i="5"/>
  <c r="M349" i="5"/>
  <c r="R373" i="5"/>
  <c r="L349" i="5"/>
  <c r="M340" i="5"/>
  <c r="M327" i="5"/>
  <c r="S326" i="5"/>
  <c r="L237" i="19"/>
  <c r="O505" i="5"/>
  <c r="L225" i="19"/>
  <c r="P220" i="5"/>
  <c r="L207" i="19"/>
  <c r="L162" i="19"/>
  <c r="L234" i="19"/>
  <c r="P522" i="5"/>
  <c r="N505" i="5"/>
  <c r="P509" i="5"/>
  <c r="V500" i="18"/>
  <c r="N474" i="5"/>
  <c r="W500" i="18"/>
  <c r="O474" i="5"/>
  <c r="N419" i="5"/>
  <c r="V442" i="18"/>
  <c r="X442" i="18" s="1"/>
  <c r="O418" i="5"/>
  <c r="P418" i="5" s="1"/>
  <c r="W441" i="18"/>
  <c r="Y441" i="18" s="1"/>
  <c r="Z441" i="18" s="1"/>
  <c r="O419" i="5"/>
  <c r="W442" i="18"/>
  <c r="Y442" i="18" s="1"/>
  <c r="V69" i="18"/>
  <c r="V585" i="18"/>
  <c r="V591" i="18" s="1"/>
  <c r="W585" i="18"/>
  <c r="W591" i="18" s="1"/>
  <c r="M90" i="5"/>
  <c r="M96" i="5" s="1"/>
  <c r="I234" i="20"/>
  <c r="I235" i="20" s="1"/>
  <c r="Z528" i="18" l="1"/>
  <c r="H257" i="20"/>
  <c r="I248" i="20"/>
  <c r="I252" i="20" s="1"/>
  <c r="I253" i="20" s="1"/>
  <c r="H267" i="20"/>
  <c r="I267" i="20" s="1"/>
  <c r="I256" i="20"/>
  <c r="Y69" i="18"/>
  <c r="X69" i="18"/>
  <c r="V651" i="18"/>
  <c r="L642" i="5" s="1"/>
  <c r="N642" i="5" s="1"/>
  <c r="P642" i="5" s="1"/>
  <c r="L282" i="5"/>
  <c r="R292" i="5"/>
  <c r="P505" i="5"/>
  <c r="S444" i="5"/>
  <c r="M373" i="5"/>
  <c r="M379" i="5" s="1"/>
  <c r="R444" i="5"/>
  <c r="L373" i="5"/>
  <c r="L379" i="5" s="1"/>
  <c r="S339" i="5"/>
  <c r="P474" i="5"/>
  <c r="P419" i="5"/>
  <c r="Z442" i="18"/>
  <c r="W252" i="18"/>
  <c r="V252" i="18"/>
  <c r="K259" i="19"/>
  <c r="J259" i="19"/>
  <c r="K258" i="19"/>
  <c r="J258" i="19"/>
  <c r="K256" i="19"/>
  <c r="J256" i="19"/>
  <c r="K255" i="19"/>
  <c r="J255" i="19"/>
  <c r="K254" i="19"/>
  <c r="J254" i="19"/>
  <c r="K252" i="19"/>
  <c r="J252" i="19"/>
  <c r="K251" i="19"/>
  <c r="J251" i="19"/>
  <c r="K249" i="19"/>
  <c r="J249" i="19"/>
  <c r="K248" i="19"/>
  <c r="J248" i="19"/>
  <c r="K247" i="19"/>
  <c r="J247" i="19"/>
  <c r="K246" i="19"/>
  <c r="J246" i="19"/>
  <c r="K245" i="19"/>
  <c r="J245" i="19"/>
  <c r="K244" i="19"/>
  <c r="J244" i="19"/>
  <c r="K243" i="19"/>
  <c r="J243" i="19"/>
  <c r="J214" i="19"/>
  <c r="K232" i="19"/>
  <c r="J232" i="19"/>
  <c r="K231" i="19"/>
  <c r="J231" i="19"/>
  <c r="L231" i="19" s="1"/>
  <c r="K229" i="19"/>
  <c r="J229" i="19"/>
  <c r="K227" i="19"/>
  <c r="L227" i="19" s="1"/>
  <c r="J227" i="19"/>
  <c r="K221" i="19"/>
  <c r="J221" i="19"/>
  <c r="K219" i="19"/>
  <c r="J219" i="19"/>
  <c r="K215" i="19"/>
  <c r="J215" i="19"/>
  <c r="K214" i="19"/>
  <c r="L214" i="19" s="1"/>
  <c r="L213" i="19"/>
  <c r="L212" i="19"/>
  <c r="L211" i="19"/>
  <c r="K210" i="19"/>
  <c r="L210" i="19" s="1"/>
  <c r="J210" i="19"/>
  <c r="K209" i="19"/>
  <c r="J209" i="19"/>
  <c r="L209" i="19" s="1"/>
  <c r="K208" i="19"/>
  <c r="J208" i="19"/>
  <c r="K203" i="19"/>
  <c r="J203" i="19"/>
  <c r="K199" i="19"/>
  <c r="J199" i="19"/>
  <c r="K198" i="19"/>
  <c r="J198" i="19"/>
  <c r="L198" i="19" s="1"/>
  <c r="K195" i="19"/>
  <c r="J195" i="19"/>
  <c r="K194" i="19"/>
  <c r="J194" i="19"/>
  <c r="K192" i="19"/>
  <c r="J192" i="19"/>
  <c r="K190" i="19"/>
  <c r="J190" i="19"/>
  <c r="K189" i="19"/>
  <c r="J189" i="19"/>
  <c r="K187" i="19"/>
  <c r="J187" i="19"/>
  <c r="K183" i="19"/>
  <c r="J183" i="19"/>
  <c r="K182" i="19"/>
  <c r="J182" i="19"/>
  <c r="L180" i="19"/>
  <c r="L179" i="19"/>
  <c r="K178" i="19"/>
  <c r="J178" i="19"/>
  <c r="K177" i="19"/>
  <c r="J177" i="19"/>
  <c r="K176" i="19"/>
  <c r="J176" i="19"/>
  <c r="K171" i="19"/>
  <c r="J171" i="19"/>
  <c r="K170" i="19"/>
  <c r="J170" i="19"/>
  <c r="L170" i="19" s="1"/>
  <c r="K166" i="19"/>
  <c r="J166" i="19"/>
  <c r="K250" i="19"/>
  <c r="J250" i="19"/>
  <c r="K157" i="19"/>
  <c r="J157" i="19"/>
  <c r="K156" i="19"/>
  <c r="J156" i="19"/>
  <c r="K152" i="19"/>
  <c r="J152" i="19"/>
  <c r="K151" i="19"/>
  <c r="J151" i="19"/>
  <c r="L151" i="19" s="1"/>
  <c r="K150" i="19"/>
  <c r="J150" i="19"/>
  <c r="K148" i="19"/>
  <c r="J148" i="19"/>
  <c r="K147" i="19"/>
  <c r="J147" i="19"/>
  <c r="K146" i="19"/>
  <c r="J146" i="19"/>
  <c r="K145" i="19"/>
  <c r="J145" i="19"/>
  <c r="K144" i="19"/>
  <c r="J144" i="19"/>
  <c r="K139" i="19"/>
  <c r="J139" i="19"/>
  <c r="K136" i="19"/>
  <c r="J136" i="19"/>
  <c r="K133" i="19"/>
  <c r="J133" i="19"/>
  <c r="K132" i="19"/>
  <c r="J132" i="19"/>
  <c r="K128" i="19"/>
  <c r="J128" i="19"/>
  <c r="K127" i="19"/>
  <c r="J127" i="19"/>
  <c r="K125" i="19"/>
  <c r="J125" i="19"/>
  <c r="K124" i="19"/>
  <c r="J124" i="19"/>
  <c r="K123" i="19"/>
  <c r="J123" i="19"/>
  <c r="K122" i="19"/>
  <c r="J122" i="19"/>
  <c r="K121" i="19"/>
  <c r="J121" i="19"/>
  <c r="K115" i="19"/>
  <c r="J115" i="19"/>
  <c r="K114" i="19"/>
  <c r="J114" i="19"/>
  <c r="L114" i="19" s="1"/>
  <c r="K113" i="19"/>
  <c r="J113" i="19"/>
  <c r="K111" i="19"/>
  <c r="J111" i="19"/>
  <c r="L111" i="19" s="1"/>
  <c r="K108" i="19"/>
  <c r="J108" i="19"/>
  <c r="J110" i="19"/>
  <c r="I110" i="19"/>
  <c r="I138" i="19" s="1"/>
  <c r="K138" i="19" s="1"/>
  <c r="K104" i="19"/>
  <c r="J104" i="19"/>
  <c r="K103" i="19"/>
  <c r="J103" i="19"/>
  <c r="K101" i="19"/>
  <c r="J101" i="19"/>
  <c r="K100" i="19"/>
  <c r="J100" i="19"/>
  <c r="K99" i="19"/>
  <c r="J99" i="19"/>
  <c r="K98" i="19"/>
  <c r="J98" i="19"/>
  <c r="K97" i="19"/>
  <c r="J97" i="19"/>
  <c r="K96" i="19"/>
  <c r="J96" i="19"/>
  <c r="K95" i="19"/>
  <c r="J95" i="19"/>
  <c r="K91" i="19"/>
  <c r="J91" i="19"/>
  <c r="L91" i="19" s="1"/>
  <c r="K90" i="19"/>
  <c r="J90" i="19"/>
  <c r="K89" i="19"/>
  <c r="J89" i="19"/>
  <c r="K85" i="19"/>
  <c r="J85" i="19"/>
  <c r="K79" i="19"/>
  <c r="J79" i="19"/>
  <c r="K73" i="19"/>
  <c r="J73" i="19"/>
  <c r="K72" i="19"/>
  <c r="J72" i="19"/>
  <c r="K71" i="19"/>
  <c r="J71" i="19"/>
  <c r="K70" i="19"/>
  <c r="J70" i="19"/>
  <c r="K69" i="19"/>
  <c r="J69" i="19"/>
  <c r="K68" i="19"/>
  <c r="J68" i="19"/>
  <c r="K66" i="19"/>
  <c r="J66" i="19"/>
  <c r="K63" i="19"/>
  <c r="J63" i="19"/>
  <c r="K62" i="19"/>
  <c r="J62" i="19"/>
  <c r="K60" i="19"/>
  <c r="J60" i="19"/>
  <c r="K59" i="19"/>
  <c r="J59" i="19"/>
  <c r="K58" i="19"/>
  <c r="J58" i="19"/>
  <c r="L58" i="19" s="1"/>
  <c r="K56" i="19"/>
  <c r="J56" i="19"/>
  <c r="K55" i="19"/>
  <c r="J55" i="19"/>
  <c r="K54" i="19"/>
  <c r="J54" i="19"/>
  <c r="L54" i="19" s="1"/>
  <c r="K53" i="19"/>
  <c r="J53" i="19"/>
  <c r="K52" i="19"/>
  <c r="J52" i="19"/>
  <c r="K51" i="19"/>
  <c r="J51" i="19"/>
  <c r="K50" i="19"/>
  <c r="J50" i="19"/>
  <c r="K49" i="19"/>
  <c r="J49" i="19"/>
  <c r="L49" i="19" s="1"/>
  <c r="K48" i="19"/>
  <c r="J48" i="19"/>
  <c r="K47" i="19"/>
  <c r="J47" i="19"/>
  <c r="K46" i="19"/>
  <c r="J46" i="19"/>
  <c r="K45" i="19"/>
  <c r="J45" i="19"/>
  <c r="L45" i="19" s="1"/>
  <c r="K44" i="19"/>
  <c r="J44" i="19"/>
  <c r="K43" i="19"/>
  <c r="J43" i="19"/>
  <c r="K42" i="19"/>
  <c r="J42" i="19"/>
  <c r="L42" i="19" s="1"/>
  <c r="K41" i="19"/>
  <c r="J41" i="19"/>
  <c r="K40" i="19"/>
  <c r="J40" i="19"/>
  <c r="K39" i="19"/>
  <c r="J39" i="19"/>
  <c r="K36" i="19"/>
  <c r="J36" i="19"/>
  <c r="K35" i="19"/>
  <c r="J35" i="19"/>
  <c r="K34" i="19"/>
  <c r="J34" i="19"/>
  <c r="L34" i="19" s="1"/>
  <c r="K33" i="19"/>
  <c r="J33" i="19"/>
  <c r="K29" i="19"/>
  <c r="J29" i="19"/>
  <c r="K28" i="19"/>
  <c r="J28" i="19"/>
  <c r="K27" i="19"/>
  <c r="J27" i="19"/>
  <c r="K23" i="19"/>
  <c r="J23" i="19"/>
  <c r="I61" i="19"/>
  <c r="K61" i="19" s="1"/>
  <c r="I57" i="19"/>
  <c r="K57" i="19" s="1"/>
  <c r="H57" i="19"/>
  <c r="J57" i="19" s="1"/>
  <c r="W743" i="18"/>
  <c r="V743" i="18"/>
  <c r="W742" i="18"/>
  <c r="I172" i="19" s="1"/>
  <c r="I204" i="19" s="1"/>
  <c r="K204" i="19" s="1"/>
  <c r="V742" i="18"/>
  <c r="H172" i="19" s="1"/>
  <c r="W739" i="18"/>
  <c r="V739" i="18"/>
  <c r="W738" i="18"/>
  <c r="I168" i="19" s="1"/>
  <c r="K168" i="19" s="1"/>
  <c r="V738" i="18"/>
  <c r="W737" i="18"/>
  <c r="V737" i="18"/>
  <c r="H167" i="19" s="1"/>
  <c r="J167" i="19" s="1"/>
  <c r="W700" i="18"/>
  <c r="V700" i="18"/>
  <c r="W699" i="18"/>
  <c r="V699" i="18"/>
  <c r="W698" i="18"/>
  <c r="I64" i="19" s="1"/>
  <c r="K64" i="19" s="1"/>
  <c r="V698" i="18"/>
  <c r="V688" i="18"/>
  <c r="W684" i="18"/>
  <c r="I21" i="19" s="1"/>
  <c r="K21" i="19" s="1"/>
  <c r="W682" i="18"/>
  <c r="I19" i="19" s="1"/>
  <c r="K19" i="19" s="1"/>
  <c r="W675" i="18"/>
  <c r="I32" i="19" s="1"/>
  <c r="K32" i="19" s="1"/>
  <c r="V675" i="18"/>
  <c r="H32" i="19" s="1"/>
  <c r="J32" i="19" s="1"/>
  <c r="W674" i="18"/>
  <c r="V674" i="18"/>
  <c r="W670" i="18"/>
  <c r="W669" i="18"/>
  <c r="V669" i="18"/>
  <c r="W666" i="18"/>
  <c r="V666" i="18"/>
  <c r="W665" i="18"/>
  <c r="V665" i="18"/>
  <c r="W664" i="18"/>
  <c r="V664" i="18"/>
  <c r="W663" i="18"/>
  <c r="V663" i="18"/>
  <c r="W662" i="18"/>
  <c r="V662" i="18"/>
  <c r="W644" i="18"/>
  <c r="V644" i="18"/>
  <c r="W643" i="18"/>
  <c r="V643" i="18"/>
  <c r="W642" i="18"/>
  <c r="V642" i="18"/>
  <c r="W636" i="18"/>
  <c r="V636" i="18"/>
  <c r="W632" i="18"/>
  <c r="V632" i="18"/>
  <c r="W631" i="18"/>
  <c r="V631" i="18"/>
  <c r="W630" i="18"/>
  <c r="V630" i="18"/>
  <c r="W611" i="18"/>
  <c r="V611" i="18"/>
  <c r="W609" i="18"/>
  <c r="V609" i="18"/>
  <c r="W608" i="18"/>
  <c r="V608" i="18"/>
  <c r="W607" i="18"/>
  <c r="V607" i="18"/>
  <c r="W605" i="18"/>
  <c r="V605" i="18"/>
  <c r="W604" i="18"/>
  <c r="V604" i="18"/>
  <c r="W589" i="18"/>
  <c r="W588" i="18"/>
  <c r="V588" i="18"/>
  <c r="W587" i="18"/>
  <c r="V587" i="18"/>
  <c r="W577" i="18"/>
  <c r="V577" i="18"/>
  <c r="W570" i="18"/>
  <c r="V570" i="18"/>
  <c r="W567" i="18"/>
  <c r="V567" i="18"/>
  <c r="W566" i="18"/>
  <c r="V566" i="18"/>
  <c r="W558" i="18"/>
  <c r="V558" i="18"/>
  <c r="W557" i="18"/>
  <c r="V557" i="18"/>
  <c r="W556" i="18"/>
  <c r="V556" i="18"/>
  <c r="W555" i="18"/>
  <c r="V555" i="18"/>
  <c r="W554" i="18"/>
  <c r="V554" i="18"/>
  <c r="W553" i="18"/>
  <c r="V553" i="18"/>
  <c r="W532" i="18"/>
  <c r="V532" i="18"/>
  <c r="W531" i="18"/>
  <c r="V531" i="18"/>
  <c r="W507" i="18"/>
  <c r="V507" i="18"/>
  <c r="W503" i="18"/>
  <c r="V503" i="18"/>
  <c r="W494" i="18"/>
  <c r="V494" i="18"/>
  <c r="W493" i="18"/>
  <c r="V493" i="18"/>
  <c r="W492" i="18"/>
  <c r="V492" i="18"/>
  <c r="W455" i="18"/>
  <c r="V455" i="18"/>
  <c r="W454" i="18"/>
  <c r="V454" i="18"/>
  <c r="W452" i="18"/>
  <c r="V452" i="18"/>
  <c r="W437" i="18"/>
  <c r="V437" i="18"/>
  <c r="W432" i="18"/>
  <c r="V432" i="18"/>
  <c r="W405" i="18"/>
  <c r="V405" i="18"/>
  <c r="W383" i="18"/>
  <c r="V383" i="18"/>
  <c r="W381" i="18"/>
  <c r="V381" i="18"/>
  <c r="V390" i="18" s="1"/>
  <c r="W380" i="18"/>
  <c r="V380" i="18"/>
  <c r="W379" i="18"/>
  <c r="V379" i="18"/>
  <c r="V385" i="18"/>
  <c r="W347" i="18"/>
  <c r="V347" i="18"/>
  <c r="W346" i="18"/>
  <c r="V346" i="18"/>
  <c r="W345" i="18"/>
  <c r="V345" i="18"/>
  <c r="W340" i="18"/>
  <c r="V340" i="18"/>
  <c r="W337" i="18"/>
  <c r="V337" i="18"/>
  <c r="V396" i="18" s="1"/>
  <c r="V467" i="18" s="1"/>
  <c r="W336" i="18"/>
  <c r="V336" i="18"/>
  <c r="W335" i="18"/>
  <c r="V335" i="18"/>
  <c r="W334" i="18"/>
  <c r="V334" i="18"/>
  <c r="W324" i="18"/>
  <c r="V324" i="18"/>
  <c r="W323" i="18"/>
  <c r="V323" i="18"/>
  <c r="W322" i="18"/>
  <c r="V322" i="18"/>
  <c r="W321" i="18"/>
  <c r="V321" i="18"/>
  <c r="W316" i="18"/>
  <c r="W327" i="18" s="1"/>
  <c r="V316" i="18"/>
  <c r="W297" i="18"/>
  <c r="V297" i="18"/>
  <c r="W300" i="18"/>
  <c r="V300" i="18"/>
  <c r="V260" i="18"/>
  <c r="V259" i="18"/>
  <c r="V258" i="18"/>
  <c r="W255" i="18"/>
  <c r="V255" i="18"/>
  <c r="W254" i="18"/>
  <c r="W293" i="18" s="1"/>
  <c r="V254" i="18"/>
  <c r="V293" i="18" s="1"/>
  <c r="W251" i="18"/>
  <c r="V251" i="18"/>
  <c r="W250" i="18"/>
  <c r="V250" i="18"/>
  <c r="W249" i="18"/>
  <c r="V249" i="18"/>
  <c r="W248" i="18"/>
  <c r="V248" i="18"/>
  <c r="W242" i="18"/>
  <c r="V242" i="18"/>
  <c r="W241" i="18"/>
  <c r="V241" i="18"/>
  <c r="W240" i="18"/>
  <c r="V240" i="18"/>
  <c r="W239" i="18"/>
  <c r="V239" i="18"/>
  <c r="W236" i="18"/>
  <c r="V236" i="18"/>
  <c r="V235" i="18"/>
  <c r="W234" i="18"/>
  <c r="W244" i="18" s="1"/>
  <c r="Y244" i="18" s="1"/>
  <c r="Z244" i="18" s="1"/>
  <c r="V234" i="18"/>
  <c r="W204" i="18"/>
  <c r="W150" i="18"/>
  <c r="V150" i="18"/>
  <c r="W128" i="18"/>
  <c r="W127" i="18"/>
  <c r="W126" i="18"/>
  <c r="W124" i="18"/>
  <c r="W123" i="18"/>
  <c r="W121" i="18"/>
  <c r="W120" i="18"/>
  <c r="W118" i="18"/>
  <c r="W117" i="18"/>
  <c r="W115" i="18"/>
  <c r="V115" i="18"/>
  <c r="W114" i="18"/>
  <c r="W112" i="18"/>
  <c r="W111" i="18"/>
  <c r="W109" i="18"/>
  <c r="W108" i="18"/>
  <c r="W652" i="18" s="1"/>
  <c r="M643" i="5" s="1"/>
  <c r="O643" i="5" s="1"/>
  <c r="V109" i="18"/>
  <c r="V108" i="18"/>
  <c r="V652" i="18" s="1"/>
  <c r="L643" i="5" s="1"/>
  <c r="N643" i="5" s="1"/>
  <c r="W101" i="18"/>
  <c r="V101" i="18"/>
  <c r="W100" i="18"/>
  <c r="V100" i="18"/>
  <c r="W98" i="18"/>
  <c r="I197" i="19" s="1"/>
  <c r="K197" i="19" s="1"/>
  <c r="V98" i="18"/>
  <c r="W97" i="18"/>
  <c r="V97" i="18"/>
  <c r="H196" i="19" s="1"/>
  <c r="J196" i="19" s="1"/>
  <c r="W68" i="18"/>
  <c r="V68" i="18"/>
  <c r="W65" i="18"/>
  <c r="V65" i="18"/>
  <c r="W59" i="18"/>
  <c r="V59" i="18"/>
  <c r="W57" i="18"/>
  <c r="V57" i="18"/>
  <c r="O723" i="5"/>
  <c r="N723" i="5"/>
  <c r="W720" i="18"/>
  <c r="I109" i="19" s="1"/>
  <c r="W722" i="18"/>
  <c r="I134" i="19" s="1"/>
  <c r="K134" i="19" s="1"/>
  <c r="W688" i="18"/>
  <c r="V685" i="18"/>
  <c r="W683" i="18"/>
  <c r="V683" i="18"/>
  <c r="V682" i="18"/>
  <c r="W681" i="18"/>
  <c r="V681" i="18"/>
  <c r="H18" i="19" s="1"/>
  <c r="H80" i="19" s="1"/>
  <c r="H116" i="19" s="1"/>
  <c r="J116" i="19" s="1"/>
  <c r="V670" i="18"/>
  <c r="W668" i="18"/>
  <c r="M629" i="5"/>
  <c r="W639" i="18" s="1"/>
  <c r="L629" i="5"/>
  <c r="V639" i="18" s="1"/>
  <c r="I225" i="20"/>
  <c r="I224" i="20"/>
  <c r="I223" i="20"/>
  <c r="I222" i="20"/>
  <c r="A220" i="20"/>
  <c r="I218" i="20"/>
  <c r="I217" i="20"/>
  <c r="I216" i="20"/>
  <c r="I215" i="20"/>
  <c r="A214" i="20"/>
  <c r="I211" i="20"/>
  <c r="I210" i="20"/>
  <c r="I209" i="20"/>
  <c r="I208" i="20"/>
  <c r="I207" i="20"/>
  <c r="I206" i="20"/>
  <c r="I205" i="20"/>
  <c r="I204" i="20"/>
  <c r="I203" i="20"/>
  <c r="I202" i="20"/>
  <c r="I201" i="20"/>
  <c r="I200" i="20"/>
  <c r="I199" i="20"/>
  <c r="A198" i="20"/>
  <c r="I195" i="20"/>
  <c r="I194" i="20"/>
  <c r="I193" i="20"/>
  <c r="I192" i="20"/>
  <c r="I191" i="20"/>
  <c r="I190" i="20"/>
  <c r="I189" i="20"/>
  <c r="I188" i="20"/>
  <c r="I187" i="20"/>
  <c r="I186" i="20"/>
  <c r="I185" i="20"/>
  <c r="I184" i="20"/>
  <c r="I183" i="20"/>
  <c r="A182" i="20"/>
  <c r="I179" i="20"/>
  <c r="I178" i="20"/>
  <c r="I177" i="20"/>
  <c r="I176" i="20"/>
  <c r="I175" i="20"/>
  <c r="I174" i="20"/>
  <c r="I173" i="20"/>
  <c r="I172" i="20"/>
  <c r="I171" i="20"/>
  <c r="I170" i="20"/>
  <c r="I169" i="20"/>
  <c r="I168" i="20"/>
  <c r="A167" i="20"/>
  <c r="H162" i="20"/>
  <c r="I162" i="20" s="1"/>
  <c r="I161" i="20"/>
  <c r="H160" i="20"/>
  <c r="I160" i="20" s="1"/>
  <c r="I157" i="20"/>
  <c r="I158" i="20" s="1"/>
  <c r="I159" i="20" s="1"/>
  <c r="A156" i="20"/>
  <c r="I153" i="20"/>
  <c r="I152" i="20"/>
  <c r="I151" i="20"/>
  <c r="I150" i="20"/>
  <c r="I149" i="20"/>
  <c r="I148" i="20"/>
  <c r="I147" i="20"/>
  <c r="I146" i="20"/>
  <c r="I145" i="20"/>
  <c r="I144" i="20"/>
  <c r="A143" i="20"/>
  <c r="I140" i="20"/>
  <c r="I139" i="20"/>
  <c r="I138" i="20"/>
  <c r="I137" i="20"/>
  <c r="I136" i="20"/>
  <c r="I135" i="20"/>
  <c r="I134" i="20"/>
  <c r="I133" i="20"/>
  <c r="I132" i="20"/>
  <c r="I131" i="20"/>
  <c r="I130" i="20"/>
  <c r="I129" i="20"/>
  <c r="I128" i="20"/>
  <c r="A127" i="20"/>
  <c r="I122" i="20"/>
  <c r="I121" i="20"/>
  <c r="I120" i="20"/>
  <c r="I117" i="20"/>
  <c r="A116" i="20"/>
  <c r="I113" i="20"/>
  <c r="I112" i="20"/>
  <c r="I111" i="20"/>
  <c r="I110" i="20"/>
  <c r="I109" i="20"/>
  <c r="I108" i="20"/>
  <c r="I107" i="20"/>
  <c r="I106" i="20"/>
  <c r="I105" i="20"/>
  <c r="I104" i="20"/>
  <c r="I103" i="20"/>
  <c r="A102" i="20"/>
  <c r="I100" i="20"/>
  <c r="I99" i="20"/>
  <c r="I98" i="20"/>
  <c r="I97" i="20"/>
  <c r="A96" i="20"/>
  <c r="I94" i="20"/>
  <c r="I93" i="20"/>
  <c r="I92" i="20"/>
  <c r="I91" i="20"/>
  <c r="A90" i="20"/>
  <c r="I87" i="20"/>
  <c r="I86" i="20"/>
  <c r="I85" i="20"/>
  <c r="I84" i="20"/>
  <c r="I83" i="20"/>
  <c r="A82" i="20"/>
  <c r="I78" i="20"/>
  <c r="I77" i="20"/>
  <c r="I76" i="20"/>
  <c r="I75" i="20"/>
  <c r="A74" i="20"/>
  <c r="I67" i="20"/>
  <c r="I66" i="20"/>
  <c r="I61" i="20"/>
  <c r="I60" i="20"/>
  <c r="I59" i="20"/>
  <c r="I58" i="20"/>
  <c r="G57" i="20"/>
  <c r="I57" i="20" s="1"/>
  <c r="A56" i="20"/>
  <c r="I50" i="20"/>
  <c r="I49" i="20"/>
  <c r="I48" i="20"/>
  <c r="I43" i="20"/>
  <c r="I42" i="20"/>
  <c r="H41" i="20"/>
  <c r="I41" i="20" s="1"/>
  <c r="I36" i="20"/>
  <c r="I35" i="20"/>
  <c r="I34" i="20"/>
  <c r="A33" i="20"/>
  <c r="I31" i="20"/>
  <c r="I30" i="20"/>
  <c r="I29" i="20"/>
  <c r="I28" i="20"/>
  <c r="A27" i="20"/>
  <c r="E24" i="20"/>
  <c r="I23" i="20"/>
  <c r="I22" i="20"/>
  <c r="I21" i="20"/>
  <c r="A20" i="20"/>
  <c r="I18" i="20"/>
  <c r="M42" i="5" s="1"/>
  <c r="I17" i="20"/>
  <c r="A16" i="20"/>
  <c r="I14" i="20"/>
  <c r="I13" i="20"/>
  <c r="I12" i="20"/>
  <c r="A11" i="20"/>
  <c r="I8" i="20"/>
  <c r="I7" i="20"/>
  <c r="I6" i="20"/>
  <c r="I4" i="20"/>
  <c r="L33" i="19" l="1"/>
  <c r="L53" i="19"/>
  <c r="L89" i="19"/>
  <c r="L121" i="19"/>
  <c r="L27" i="19"/>
  <c r="L66" i="19"/>
  <c r="L95" i="19"/>
  <c r="L113" i="19"/>
  <c r="L178" i="19"/>
  <c r="L190" i="19"/>
  <c r="L203" i="19"/>
  <c r="L215" i="19"/>
  <c r="L152" i="19"/>
  <c r="L183" i="19"/>
  <c r="H24" i="20"/>
  <c r="I24" i="20" s="1"/>
  <c r="I221" i="20"/>
  <c r="I123" i="20"/>
  <c r="I124" i="20" s="1"/>
  <c r="I125" i="20" s="1"/>
  <c r="L42" i="5"/>
  <c r="N42" i="21"/>
  <c r="P42" i="21" s="1"/>
  <c r="I95" i="20"/>
  <c r="L193" i="20"/>
  <c r="I37" i="20"/>
  <c r="I38" i="20" s="1"/>
  <c r="L138" i="20"/>
  <c r="I19" i="20"/>
  <c r="L151" i="20"/>
  <c r="L103" i="19"/>
  <c r="L256" i="19"/>
  <c r="I196" i="20"/>
  <c r="I197" i="20" s="1"/>
  <c r="I212" i="20"/>
  <c r="I213" i="20" s="1"/>
  <c r="L29" i="19"/>
  <c r="L69" i="19"/>
  <c r="L97" i="19"/>
  <c r="I9" i="20"/>
  <c r="L108" i="19"/>
  <c r="L171" i="19"/>
  <c r="L195" i="19"/>
  <c r="I180" i="20"/>
  <c r="I181" i="20" s="1"/>
  <c r="L133" i="19"/>
  <c r="L189" i="19"/>
  <c r="L254" i="19"/>
  <c r="I62" i="20"/>
  <c r="I63" i="20" s="1"/>
  <c r="I64" i="20" s="1"/>
  <c r="I79" i="20"/>
  <c r="I80" i="20" s="1"/>
  <c r="I101" i="20"/>
  <c r="L150" i="19"/>
  <c r="I44" i="20"/>
  <c r="I45" i="20" s="1"/>
  <c r="I46" i="20" s="1"/>
  <c r="I114" i="20"/>
  <c r="I115" i="20" s="1"/>
  <c r="I219" i="20"/>
  <c r="L157" i="19"/>
  <c r="L166" i="19"/>
  <c r="L177" i="19"/>
  <c r="L182" i="19"/>
  <c r="L199" i="19"/>
  <c r="L255" i="19"/>
  <c r="L258" i="19"/>
  <c r="I15" i="20"/>
  <c r="I32" i="20"/>
  <c r="I51" i="20"/>
  <c r="I52" i="20" s="1"/>
  <c r="I88" i="20"/>
  <c r="I89" i="20" s="1"/>
  <c r="I141" i="20"/>
  <c r="I142" i="20" s="1"/>
  <c r="L177" i="20"/>
  <c r="I68" i="20"/>
  <c r="I69" i="20" s="1"/>
  <c r="I70" i="20" s="1"/>
  <c r="I118" i="20"/>
  <c r="I119" i="20" s="1"/>
  <c r="I154" i="20"/>
  <c r="I155" i="20" s="1"/>
  <c r="I163" i="20"/>
  <c r="I164" i="20" s="1"/>
  <c r="L79" i="19"/>
  <c r="L96" i="19"/>
  <c r="L100" i="19"/>
  <c r="L122" i="19"/>
  <c r="L127" i="19"/>
  <c r="L132" i="19"/>
  <c r="L194" i="19"/>
  <c r="I257" i="20"/>
  <c r="I261" i="20" s="1"/>
  <c r="I262" i="20" s="1"/>
  <c r="H268" i="20"/>
  <c r="I268" i="20" s="1"/>
  <c r="I271" i="20" s="1"/>
  <c r="I272" i="20" s="1"/>
  <c r="V402" i="18"/>
  <c r="X402" i="18" s="1"/>
  <c r="N379" i="5"/>
  <c r="W402" i="18"/>
  <c r="Y402" i="18" s="1"/>
  <c r="O379" i="5"/>
  <c r="L229" i="19"/>
  <c r="L192" i="19"/>
  <c r="Z69" i="18"/>
  <c r="P643" i="5"/>
  <c r="Y68" i="18"/>
  <c r="W650" i="18"/>
  <c r="M641" i="5" s="1"/>
  <c r="O641" i="5" s="1"/>
  <c r="X68" i="18"/>
  <c r="V650" i="18"/>
  <c r="L641" i="5" s="1"/>
  <c r="N641" i="5" s="1"/>
  <c r="R303" i="5"/>
  <c r="L292" i="5"/>
  <c r="K109" i="19"/>
  <c r="I257" i="19"/>
  <c r="K257" i="19" s="1"/>
  <c r="L259" i="19"/>
  <c r="M444" i="5"/>
  <c r="S438" i="5"/>
  <c r="M438" i="5" s="1"/>
  <c r="S450" i="5"/>
  <c r="L444" i="5"/>
  <c r="R438" i="5"/>
  <c r="L438" i="5" s="1"/>
  <c r="R450" i="5"/>
  <c r="S369" i="5"/>
  <c r="P723" i="5"/>
  <c r="L245" i="19"/>
  <c r="L247" i="19"/>
  <c r="L250" i="19"/>
  <c r="L146" i="19"/>
  <c r="L243" i="19"/>
  <c r="L124" i="19"/>
  <c r="L244" i="19"/>
  <c r="L251" i="19"/>
  <c r="L248" i="19"/>
  <c r="L252" i="19"/>
  <c r="L40" i="19"/>
  <c r="V303" i="18"/>
  <c r="L50" i="19"/>
  <c r="W303" i="18"/>
  <c r="L99" i="19"/>
  <c r="L219" i="19"/>
  <c r="L187" i="19"/>
  <c r="L104" i="19"/>
  <c r="L70" i="19"/>
  <c r="L136" i="19"/>
  <c r="L176" i="19"/>
  <c r="L208" i="19"/>
  <c r="L221" i="19"/>
  <c r="L232" i="19"/>
  <c r="L125" i="19"/>
  <c r="L128" i="19"/>
  <c r="L246" i="19"/>
  <c r="L249" i="19"/>
  <c r="I169" i="19"/>
  <c r="K169" i="19" s="1"/>
  <c r="V722" i="18"/>
  <c r="H134" i="19" s="1"/>
  <c r="V693" i="18"/>
  <c r="W694" i="18"/>
  <c r="V684" i="18"/>
  <c r="W685" i="18"/>
  <c r="W689" i="18"/>
  <c r="I26" i="19" s="1"/>
  <c r="I88" i="19" s="1"/>
  <c r="K88" i="19" s="1"/>
  <c r="V673" i="18"/>
  <c r="V668" i="18"/>
  <c r="V720" i="18"/>
  <c r="W744" i="18"/>
  <c r="I174" i="19" s="1"/>
  <c r="K174" i="19" s="1"/>
  <c r="V744" i="18"/>
  <c r="W385" i="18"/>
  <c r="H173" i="19"/>
  <c r="L147" i="19"/>
  <c r="V389" i="18"/>
  <c r="K172" i="19"/>
  <c r="W299" i="18"/>
  <c r="W389" i="18"/>
  <c r="I18" i="19"/>
  <c r="I80" i="19" s="1"/>
  <c r="I116" i="19" s="1"/>
  <c r="K116" i="19" s="1"/>
  <c r="L116" i="19" s="1"/>
  <c r="I31" i="19"/>
  <c r="K31" i="19" s="1"/>
  <c r="I167" i="19"/>
  <c r="K167" i="19" s="1"/>
  <c r="L167" i="19" s="1"/>
  <c r="I173" i="19"/>
  <c r="I205" i="19" s="1"/>
  <c r="K205" i="19" s="1"/>
  <c r="I25" i="19"/>
  <c r="K25" i="19" s="1"/>
  <c r="I65" i="19"/>
  <c r="K65" i="19" s="1"/>
  <c r="H197" i="19"/>
  <c r="J197" i="19" s="1"/>
  <c r="L197" i="19" s="1"/>
  <c r="H188" i="19"/>
  <c r="J188" i="19" s="1"/>
  <c r="I20" i="19"/>
  <c r="I82" i="19" s="1"/>
  <c r="I118" i="19" s="1"/>
  <c r="K118" i="19" s="1"/>
  <c r="H64" i="19"/>
  <c r="J64" i="19" s="1"/>
  <c r="L64" i="19" s="1"/>
  <c r="H169" i="19"/>
  <c r="J169" i="19" s="1"/>
  <c r="H31" i="19"/>
  <c r="J31" i="19" s="1"/>
  <c r="H20" i="19"/>
  <c r="H82" i="19" s="1"/>
  <c r="H118" i="19" s="1"/>
  <c r="J118" i="19" s="1"/>
  <c r="H25" i="19"/>
  <c r="J25" i="19" s="1"/>
  <c r="H168" i="19"/>
  <c r="J168" i="19" s="1"/>
  <c r="L168" i="19" s="1"/>
  <c r="W388" i="18"/>
  <c r="W390" i="18"/>
  <c r="V299" i="18"/>
  <c r="H22" i="19"/>
  <c r="J22" i="19" s="1"/>
  <c r="H65" i="19"/>
  <c r="J65" i="19" s="1"/>
  <c r="H204" i="19"/>
  <c r="L204" i="19" s="1"/>
  <c r="I188" i="19"/>
  <c r="K188" i="19" s="1"/>
  <c r="K110" i="19"/>
  <c r="L110" i="19" s="1"/>
  <c r="I196" i="19"/>
  <c r="K196" i="19" s="1"/>
  <c r="L196" i="19" s="1"/>
  <c r="V327" i="18"/>
  <c r="V388" i="18"/>
  <c r="H19" i="19"/>
  <c r="J19" i="19" s="1"/>
  <c r="L19" i="19" s="1"/>
  <c r="W396" i="18"/>
  <c r="I135" i="19"/>
  <c r="I94" i="19"/>
  <c r="K94" i="19" s="1"/>
  <c r="L57" i="19"/>
  <c r="L43" i="19"/>
  <c r="H138" i="19"/>
  <c r="J138" i="19" s="1"/>
  <c r="L138" i="19" s="1"/>
  <c r="L115" i="19"/>
  <c r="L123" i="19"/>
  <c r="L139" i="19"/>
  <c r="L145" i="19"/>
  <c r="L148" i="19"/>
  <c r="L156" i="19"/>
  <c r="L35" i="19"/>
  <c r="L41" i="19"/>
  <c r="L46" i="19"/>
  <c r="L48" i="19"/>
  <c r="L62" i="19"/>
  <c r="L73" i="19"/>
  <c r="H94" i="19"/>
  <c r="J94" i="19" s="1"/>
  <c r="L85" i="19"/>
  <c r="L90" i="19"/>
  <c r="L98" i="19"/>
  <c r="L101" i="19"/>
  <c r="I81" i="19"/>
  <c r="I83" i="19"/>
  <c r="L144" i="19"/>
  <c r="L32" i="19"/>
  <c r="L23" i="19"/>
  <c r="L36" i="19"/>
  <c r="L47" i="19"/>
  <c r="L55" i="19"/>
  <c r="L60" i="19"/>
  <c r="L63" i="19"/>
  <c r="L68" i="19"/>
  <c r="L71" i="19"/>
  <c r="L28" i="19"/>
  <c r="L39" i="19"/>
  <c r="L44" i="19"/>
  <c r="L52" i="19"/>
  <c r="L51" i="19"/>
  <c r="L56" i="19"/>
  <c r="L59" i="19"/>
  <c r="L72" i="19"/>
  <c r="L111" i="20"/>
  <c r="L208" i="20"/>
  <c r="L41" i="5" l="1"/>
  <c r="N41" i="21"/>
  <c r="P41" i="21" s="1"/>
  <c r="I10" i="20"/>
  <c r="L40" i="5"/>
  <c r="N40" i="21"/>
  <c r="P40" i="21" s="1"/>
  <c r="I165" i="20"/>
  <c r="I166" i="20" s="1"/>
  <c r="I71" i="20"/>
  <c r="I72" i="20" s="1"/>
  <c r="P379" i="5"/>
  <c r="I126" i="20"/>
  <c r="M120" i="5"/>
  <c r="I53" i="20"/>
  <c r="I54" i="20" s="1"/>
  <c r="I55" i="20" s="1"/>
  <c r="Z402" i="18"/>
  <c r="K135" i="19"/>
  <c r="I140" i="19"/>
  <c r="K140" i="19" s="1"/>
  <c r="Z68" i="18"/>
  <c r="P641" i="5"/>
  <c r="R316" i="5"/>
  <c r="L303" i="5"/>
  <c r="S456" i="5"/>
  <c r="M456" i="5" s="1"/>
  <c r="M450" i="5"/>
  <c r="R456" i="5"/>
  <c r="L456" i="5" s="1"/>
  <c r="L450" i="5"/>
  <c r="S381" i="5"/>
  <c r="L172" i="19"/>
  <c r="N280" i="5"/>
  <c r="O280" i="5"/>
  <c r="L65" i="19"/>
  <c r="H135" i="19"/>
  <c r="J134" i="19"/>
  <c r="L134" i="19" s="1"/>
  <c r="H109" i="19"/>
  <c r="L169" i="19"/>
  <c r="H174" i="19"/>
  <c r="H206" i="19" s="1"/>
  <c r="L118" i="19"/>
  <c r="H205" i="19"/>
  <c r="L205" i="19" s="1"/>
  <c r="H87" i="19"/>
  <c r="J87" i="19" s="1"/>
  <c r="L31" i="19"/>
  <c r="W693" i="18"/>
  <c r="L25" i="19"/>
  <c r="I22" i="19"/>
  <c r="V689" i="18"/>
  <c r="H21" i="19"/>
  <c r="K26" i="19"/>
  <c r="W673" i="18"/>
  <c r="V687" i="18"/>
  <c r="I206" i="19"/>
  <c r="K206" i="19" s="1"/>
  <c r="W315" i="18"/>
  <c r="W326" i="18" s="1"/>
  <c r="L94" i="19"/>
  <c r="I93" i="19"/>
  <c r="K93" i="19" s="1"/>
  <c r="I87" i="19"/>
  <c r="K87" i="19" s="1"/>
  <c r="H84" i="19"/>
  <c r="J84" i="19" s="1"/>
  <c r="K173" i="19"/>
  <c r="L173" i="19" s="1"/>
  <c r="L188" i="19"/>
  <c r="I220" i="19"/>
  <c r="K220" i="19" s="1"/>
  <c r="H220" i="19"/>
  <c r="J220" i="19" s="1"/>
  <c r="V315" i="18"/>
  <c r="W467" i="18"/>
  <c r="H81" i="19"/>
  <c r="H117" i="19" s="1"/>
  <c r="J117" i="19" s="1"/>
  <c r="H93" i="19"/>
  <c r="H130" i="19" s="1"/>
  <c r="K81" i="19"/>
  <c r="I117" i="19"/>
  <c r="K117" i="19" s="1"/>
  <c r="K83" i="19"/>
  <c r="I119" i="19"/>
  <c r="K119" i="19" s="1"/>
  <c r="O581" i="5"/>
  <c r="N581" i="5"/>
  <c r="O574" i="5"/>
  <c r="N574" i="5"/>
  <c r="O573" i="5"/>
  <c r="N573" i="5"/>
  <c r="O565" i="5"/>
  <c r="N565" i="5"/>
  <c r="O564" i="5"/>
  <c r="N564" i="5"/>
  <c r="O561" i="5"/>
  <c r="N561" i="5"/>
  <c r="O548" i="5"/>
  <c r="N548" i="5"/>
  <c r="W596" i="18"/>
  <c r="W595" i="18"/>
  <c r="V595" i="18"/>
  <c r="W594" i="18"/>
  <c r="V594" i="18"/>
  <c r="W586" i="18"/>
  <c r="V586" i="18"/>
  <c r="W580" i="18"/>
  <c r="V580" i="18"/>
  <c r="W579" i="18"/>
  <c r="V578" i="18"/>
  <c r="W572" i="18"/>
  <c r="V572" i="18"/>
  <c r="W569" i="18"/>
  <c r="V569" i="18"/>
  <c r="W565" i="18"/>
  <c r="V565" i="18"/>
  <c r="W564" i="18"/>
  <c r="V564" i="18"/>
  <c r="W563" i="18"/>
  <c r="V563" i="18"/>
  <c r="J109" i="19" l="1"/>
  <c r="L109" i="19" s="1"/>
  <c r="H257" i="19"/>
  <c r="J257" i="19" s="1"/>
  <c r="L257" i="19" s="1"/>
  <c r="J135" i="19"/>
  <c r="L135" i="19" s="1"/>
  <c r="H140" i="19"/>
  <c r="J140" i="19" s="1"/>
  <c r="L140" i="19" s="1"/>
  <c r="R326" i="5"/>
  <c r="L316" i="5"/>
  <c r="S394" i="5"/>
  <c r="P574" i="5"/>
  <c r="P581" i="5"/>
  <c r="P573" i="5"/>
  <c r="P548" i="5"/>
  <c r="P561" i="5"/>
  <c r="P565" i="5"/>
  <c r="P280" i="5"/>
  <c r="I130" i="19"/>
  <c r="L174" i="19"/>
  <c r="L87" i="19"/>
  <c r="J21" i="19"/>
  <c r="L21" i="19" s="1"/>
  <c r="H83" i="19"/>
  <c r="K22" i="19"/>
  <c r="L22" i="19" s="1"/>
  <c r="I84" i="19"/>
  <c r="V694" i="18"/>
  <c r="H26" i="19"/>
  <c r="H24" i="19"/>
  <c r="V692" i="18"/>
  <c r="W687" i="18"/>
  <c r="P564" i="5"/>
  <c r="I202" i="19"/>
  <c r="K202" i="19" s="1"/>
  <c r="H202" i="19"/>
  <c r="J202" i="19" s="1"/>
  <c r="V579" i="18"/>
  <c r="L206" i="19"/>
  <c r="W578" i="18"/>
  <c r="V576" i="18"/>
  <c r="W576" i="18"/>
  <c r="H120" i="19"/>
  <c r="H131" i="19" s="1"/>
  <c r="J131" i="19" s="1"/>
  <c r="L117" i="19"/>
  <c r="L220" i="19"/>
  <c r="J81" i="19"/>
  <c r="L81" i="19" s="1"/>
  <c r="V473" i="18"/>
  <c r="W339" i="18"/>
  <c r="J93" i="19"/>
  <c r="L93" i="19" s="1"/>
  <c r="W473" i="18"/>
  <c r="V326" i="18"/>
  <c r="P59" i="21" l="1"/>
  <c r="L326" i="5"/>
  <c r="R339" i="5"/>
  <c r="S403" i="5"/>
  <c r="J120" i="19"/>
  <c r="H119" i="19"/>
  <c r="J119" i="19" s="1"/>
  <c r="L119" i="19" s="1"/>
  <c r="J83" i="19"/>
  <c r="L83" i="19" s="1"/>
  <c r="H88" i="19"/>
  <c r="J88" i="19" s="1"/>
  <c r="L88" i="19" s="1"/>
  <c r="J26" i="19"/>
  <c r="L26" i="19" s="1"/>
  <c r="I120" i="19"/>
  <c r="K84" i="19"/>
  <c r="L84" i="19" s="1"/>
  <c r="V701" i="18"/>
  <c r="W692" i="18"/>
  <c r="I24" i="19"/>
  <c r="J24" i="19"/>
  <c r="H86" i="19"/>
  <c r="J86" i="19" s="1"/>
  <c r="H30" i="19"/>
  <c r="L202" i="19"/>
  <c r="V573" i="18"/>
  <c r="W573" i="18"/>
  <c r="V339" i="18"/>
  <c r="W392" i="18"/>
  <c r="R369" i="5" l="1"/>
  <c r="L339" i="5"/>
  <c r="S408" i="5"/>
  <c r="I131" i="19"/>
  <c r="K131" i="19" s="1"/>
  <c r="L131" i="19" s="1"/>
  <c r="K120" i="19"/>
  <c r="L120" i="19" s="1"/>
  <c r="V745" i="18"/>
  <c r="W701" i="18"/>
  <c r="H67" i="19"/>
  <c r="H61" i="19"/>
  <c r="J61" i="19" s="1"/>
  <c r="L61" i="19" s="1"/>
  <c r="H92" i="19"/>
  <c r="J92" i="19" s="1"/>
  <c r="J30" i="19"/>
  <c r="I30" i="19"/>
  <c r="I86" i="19"/>
  <c r="K86" i="19" s="1"/>
  <c r="L86" i="19" s="1"/>
  <c r="K24" i="19"/>
  <c r="L24" i="19" s="1"/>
  <c r="W404" i="18"/>
  <c r="V392" i="18"/>
  <c r="R381" i="5" l="1"/>
  <c r="L369" i="5"/>
  <c r="S413" i="5"/>
  <c r="W745" i="18"/>
  <c r="H175" i="19"/>
  <c r="K30" i="19"/>
  <c r="L30" i="19" s="1"/>
  <c r="I92" i="19"/>
  <c r="K92" i="19" s="1"/>
  <c r="L92" i="19" s="1"/>
  <c r="H102" i="19"/>
  <c r="J67" i="19"/>
  <c r="I67" i="19"/>
  <c r="V404" i="18"/>
  <c r="W431" i="18"/>
  <c r="L192" i="5"/>
  <c r="V204" i="18" s="1"/>
  <c r="R394" i="5" l="1"/>
  <c r="L381" i="5"/>
  <c r="S423" i="5"/>
  <c r="H112" i="19"/>
  <c r="H126" i="19" s="1"/>
  <c r="J102" i="19"/>
  <c r="I175" i="19"/>
  <c r="H193" i="19"/>
  <c r="J175" i="19"/>
  <c r="K67" i="19"/>
  <c r="L67" i="19" s="1"/>
  <c r="I102" i="19"/>
  <c r="V431" i="18"/>
  <c r="W436" i="18"/>
  <c r="M123" i="5"/>
  <c r="L123" i="5"/>
  <c r="V154" i="18" s="1"/>
  <c r="L87" i="5"/>
  <c r="L81" i="5"/>
  <c r="L80" i="5"/>
  <c r="L83" i="5" s="1"/>
  <c r="V114" i="18" s="1"/>
  <c r="M73" i="5"/>
  <c r="W104" i="18" s="1"/>
  <c r="L73" i="5"/>
  <c r="M72" i="5"/>
  <c r="L72" i="5"/>
  <c r="V63" i="18"/>
  <c r="U750" i="18"/>
  <c r="X745" i="18"/>
  <c r="U661" i="18"/>
  <c r="U660" i="18"/>
  <c r="U659" i="18"/>
  <c r="U658" i="18"/>
  <c r="U657" i="18"/>
  <c r="U603" i="18"/>
  <c r="U602" i="18"/>
  <c r="U601" i="18"/>
  <c r="U600" i="18"/>
  <c r="U599" i="18"/>
  <c r="U597" i="18"/>
  <c r="X596" i="18"/>
  <c r="X589" i="18"/>
  <c r="U552" i="18"/>
  <c r="U551" i="18"/>
  <c r="U550" i="18"/>
  <c r="U549" i="18"/>
  <c r="U548" i="18"/>
  <c r="U547" i="18"/>
  <c r="U546" i="18"/>
  <c r="U545" i="18"/>
  <c r="U544" i="18"/>
  <c r="U543" i="18"/>
  <c r="U542" i="18"/>
  <c r="U540" i="18"/>
  <c r="U539" i="18"/>
  <c r="U538" i="18"/>
  <c r="U537" i="18"/>
  <c r="U536" i="18"/>
  <c r="U535" i="18"/>
  <c r="U534" i="18"/>
  <c r="U533" i="18"/>
  <c r="U521" i="18"/>
  <c r="U520" i="18"/>
  <c r="U519" i="18"/>
  <c r="H515" i="18"/>
  <c r="U515" i="18" s="1"/>
  <c r="U514" i="18"/>
  <c r="U512" i="18"/>
  <c r="U511" i="18"/>
  <c r="G506" i="18"/>
  <c r="U506" i="18" s="1"/>
  <c r="U497" i="18"/>
  <c r="U496" i="18"/>
  <c r="U485" i="18"/>
  <c r="U484" i="18"/>
  <c r="U480" i="18"/>
  <c r="U479" i="18"/>
  <c r="U478" i="18"/>
  <c r="U477" i="18"/>
  <c r="U476" i="18"/>
  <c r="U475" i="18"/>
  <c r="U474" i="18"/>
  <c r="U472" i="18"/>
  <c r="G469" i="18"/>
  <c r="U469" i="18" s="1"/>
  <c r="U468" i="18"/>
  <c r="G463" i="18"/>
  <c r="U463" i="18" s="1"/>
  <c r="U462" i="18"/>
  <c r="U461" i="18"/>
  <c r="U460" i="18"/>
  <c r="U459" i="18"/>
  <c r="U458" i="18"/>
  <c r="U457" i="18"/>
  <c r="U456" i="18"/>
  <c r="G451" i="18"/>
  <c r="U451" i="18" s="1"/>
  <c r="U450" i="18"/>
  <c r="U449" i="18"/>
  <c r="U448" i="18"/>
  <c r="U447" i="18"/>
  <c r="U446" i="18"/>
  <c r="U445" i="18"/>
  <c r="Y431" i="18"/>
  <c r="H404" i="18"/>
  <c r="U404" i="18" s="1"/>
  <c r="H346" i="18"/>
  <c r="H347" i="18" s="1"/>
  <c r="G346" i="18"/>
  <c r="H345" i="18"/>
  <c r="G345" i="18"/>
  <c r="U345" i="18" s="1"/>
  <c r="H339" i="18"/>
  <c r="G339" i="18"/>
  <c r="H299" i="18"/>
  <c r="G299" i="18"/>
  <c r="U299" i="18" s="1"/>
  <c r="G293" i="18"/>
  <c r="U293" i="18" s="1"/>
  <c r="U233" i="18"/>
  <c r="U232" i="18"/>
  <c r="U231" i="18"/>
  <c r="U230" i="18"/>
  <c r="U229" i="18"/>
  <c r="U228" i="18"/>
  <c r="U227" i="18"/>
  <c r="U226" i="18"/>
  <c r="U225" i="18"/>
  <c r="U224" i="18"/>
  <c r="U223" i="18"/>
  <c r="U222" i="18"/>
  <c r="U220" i="18"/>
  <c r="Y204" i="18"/>
  <c r="U149" i="18"/>
  <c r="U148" i="18"/>
  <c r="U147" i="18"/>
  <c r="U146" i="18"/>
  <c r="U145" i="18"/>
  <c r="U144" i="18"/>
  <c r="U143" i="18"/>
  <c r="U142" i="18"/>
  <c r="U141" i="18"/>
  <c r="U140" i="18"/>
  <c r="U139" i="18"/>
  <c r="U138" i="18"/>
  <c r="U137" i="18"/>
  <c r="U136" i="18"/>
  <c r="U135" i="18"/>
  <c r="U134" i="18"/>
  <c r="U133" i="18"/>
  <c r="U132" i="18"/>
  <c r="U131" i="18"/>
  <c r="U130" i="18"/>
  <c r="Y128" i="18"/>
  <c r="Y127" i="18"/>
  <c r="Y126" i="18"/>
  <c r="Y124" i="18"/>
  <c r="Y123" i="18"/>
  <c r="Y121" i="18"/>
  <c r="Y120" i="18"/>
  <c r="Y118" i="18"/>
  <c r="Y117" i="18"/>
  <c r="Y112" i="18"/>
  <c r="Y111" i="18"/>
  <c r="U96" i="18"/>
  <c r="U95" i="18"/>
  <c r="U94" i="18"/>
  <c r="U93" i="18"/>
  <c r="U92" i="18"/>
  <c r="U91" i="18"/>
  <c r="U90" i="18"/>
  <c r="U89" i="18"/>
  <c r="U88" i="18"/>
  <c r="U87" i="18"/>
  <c r="U86" i="18"/>
  <c r="U85" i="18"/>
  <c r="U84" i="18"/>
  <c r="U83" i="18"/>
  <c r="U82" i="18"/>
  <c r="U81" i="18"/>
  <c r="U80" i="18"/>
  <c r="U79" i="18"/>
  <c r="U78" i="18"/>
  <c r="U339" i="18" l="1"/>
  <c r="U346" i="18"/>
  <c r="Y346" i="18" s="1"/>
  <c r="R403" i="5"/>
  <c r="L394" i="5"/>
  <c r="V112" i="18"/>
  <c r="X112" i="18" s="1"/>
  <c r="Z112" i="18" s="1"/>
  <c r="L93" i="5"/>
  <c r="V124" i="18" s="1"/>
  <c r="X124" i="18" s="1"/>
  <c r="Z124" i="18" s="1"/>
  <c r="L89" i="5"/>
  <c r="V120" i="18" s="1"/>
  <c r="X120" i="18" s="1"/>
  <c r="Z120" i="18" s="1"/>
  <c r="S428" i="5"/>
  <c r="Y404" i="18"/>
  <c r="X404" i="18"/>
  <c r="X55" i="18"/>
  <c r="Y55" i="18"/>
  <c r="X59" i="18"/>
  <c r="Y59" i="18"/>
  <c r="X67" i="18"/>
  <c r="Y67" i="18"/>
  <c r="Y98" i="18"/>
  <c r="X98" i="18"/>
  <c r="X102" i="18"/>
  <c r="Y102" i="18"/>
  <c r="X106" i="18"/>
  <c r="Y106" i="18"/>
  <c r="X110" i="18"/>
  <c r="Y110" i="18"/>
  <c r="Y114" i="18"/>
  <c r="X114" i="18"/>
  <c r="X122" i="18"/>
  <c r="Y122" i="18"/>
  <c r="X163" i="18"/>
  <c r="Y163" i="18"/>
  <c r="Y167" i="18"/>
  <c r="X167" i="18"/>
  <c r="X175" i="18"/>
  <c r="Y175" i="18"/>
  <c r="X183" i="18"/>
  <c r="Y183" i="18"/>
  <c r="X187" i="18"/>
  <c r="Y187" i="18"/>
  <c r="Y191" i="18"/>
  <c r="X191" i="18"/>
  <c r="X195" i="18"/>
  <c r="Y195" i="18"/>
  <c r="X220" i="18"/>
  <c r="Y220" i="18"/>
  <c r="Y233" i="18"/>
  <c r="X233" i="18"/>
  <c r="X237" i="18"/>
  <c r="Y237" i="18"/>
  <c r="X241" i="18"/>
  <c r="Y241" i="18"/>
  <c r="X246" i="18"/>
  <c r="Y246" i="18"/>
  <c r="X250" i="18"/>
  <c r="Y250" i="18"/>
  <c r="X287" i="18"/>
  <c r="Y287" i="18"/>
  <c r="X291" i="18"/>
  <c r="Y291" i="18"/>
  <c r="X302" i="18"/>
  <c r="Y302" i="18"/>
  <c r="X306" i="18"/>
  <c r="Y306" i="18"/>
  <c r="X310" i="18"/>
  <c r="Y310" i="18"/>
  <c r="X318" i="18"/>
  <c r="Y318" i="18"/>
  <c r="Y322" i="18"/>
  <c r="X322" i="18"/>
  <c r="Y326" i="18"/>
  <c r="X326" i="18"/>
  <c r="X330" i="18"/>
  <c r="Y330" i="18"/>
  <c r="X343" i="18"/>
  <c r="Y343" i="18"/>
  <c r="X349" i="18"/>
  <c r="Y349" i="18"/>
  <c r="Y353" i="18"/>
  <c r="X353" i="18"/>
  <c r="X357" i="18"/>
  <c r="Y357" i="18"/>
  <c r="Y361" i="18"/>
  <c r="X361" i="18"/>
  <c r="X365" i="18"/>
  <c r="Y365" i="18"/>
  <c r="Y369" i="18"/>
  <c r="X369" i="18"/>
  <c r="X373" i="18"/>
  <c r="Y373" i="18"/>
  <c r="Y378" i="18"/>
  <c r="X378" i="18"/>
  <c r="X382" i="18"/>
  <c r="Y382" i="18"/>
  <c r="X387" i="18"/>
  <c r="Y387" i="18"/>
  <c r="Y391" i="18"/>
  <c r="X391" i="18"/>
  <c r="X408" i="18"/>
  <c r="Y408" i="18"/>
  <c r="X412" i="18"/>
  <c r="Y412" i="18"/>
  <c r="X416" i="18"/>
  <c r="Y416" i="18"/>
  <c r="X420" i="18"/>
  <c r="Y420" i="18"/>
  <c r="X424" i="18"/>
  <c r="Z424" i="18" s="1"/>
  <c r="Y424" i="18"/>
  <c r="X428" i="18"/>
  <c r="Y428" i="18"/>
  <c r="Y432" i="18"/>
  <c r="X432" i="18"/>
  <c r="X445" i="18"/>
  <c r="Y445" i="18"/>
  <c r="X449" i="18"/>
  <c r="Y449" i="18"/>
  <c r="X457" i="18"/>
  <c r="Y457" i="18"/>
  <c r="Y461" i="18"/>
  <c r="X461" i="18"/>
  <c r="X464" i="18"/>
  <c r="Y464" i="18"/>
  <c r="X468" i="18"/>
  <c r="Y468" i="18"/>
  <c r="X472" i="18"/>
  <c r="Y472" i="18"/>
  <c r="X476" i="18"/>
  <c r="Y476" i="18"/>
  <c r="X480" i="18"/>
  <c r="Z480" i="18" s="1"/>
  <c r="Y480" i="18"/>
  <c r="X484" i="18"/>
  <c r="Z484" i="18" s="1"/>
  <c r="Y484" i="18"/>
  <c r="X492" i="18"/>
  <c r="Y492" i="18"/>
  <c r="X496" i="18"/>
  <c r="Y496" i="18"/>
  <c r="Y500" i="18"/>
  <c r="X500" i="18"/>
  <c r="Y507" i="18"/>
  <c r="X507" i="18"/>
  <c r="X514" i="18"/>
  <c r="Z514" i="18" s="1"/>
  <c r="Y514" i="18"/>
  <c r="X531" i="18"/>
  <c r="Y531" i="18"/>
  <c r="X535" i="18"/>
  <c r="Y535" i="18"/>
  <c r="X539" i="18"/>
  <c r="Y539" i="18"/>
  <c r="X552" i="18"/>
  <c r="Y552" i="18"/>
  <c r="Y576" i="18"/>
  <c r="Y580" i="18"/>
  <c r="X585" i="18"/>
  <c r="Y585" i="18"/>
  <c r="Y589" i="18"/>
  <c r="X606" i="18"/>
  <c r="Y606" i="18"/>
  <c r="X610" i="18"/>
  <c r="Y610" i="18"/>
  <c r="Y614" i="18"/>
  <c r="X614" i="18"/>
  <c r="X618" i="18"/>
  <c r="Y618" i="18"/>
  <c r="Y622" i="18"/>
  <c r="X622" i="18"/>
  <c r="X626" i="18"/>
  <c r="Y626" i="18"/>
  <c r="X630" i="18"/>
  <c r="Y630" i="18"/>
  <c r="Y634" i="18"/>
  <c r="X634" i="18"/>
  <c r="X646" i="18"/>
  <c r="Y646" i="18"/>
  <c r="X650" i="18"/>
  <c r="Y650" i="18"/>
  <c r="X662" i="18"/>
  <c r="Y662" i="18"/>
  <c r="Y666" i="18"/>
  <c r="X666" i="18"/>
  <c r="X670" i="18"/>
  <c r="Y670" i="18"/>
  <c r="X674" i="18"/>
  <c r="Y674" i="18"/>
  <c r="X678" i="18"/>
  <c r="Y678" i="18"/>
  <c r="X682" i="18"/>
  <c r="Y682" i="18"/>
  <c r="X686" i="18"/>
  <c r="Y686" i="18"/>
  <c r="X690" i="18"/>
  <c r="Y690" i="18"/>
  <c r="Y694" i="18"/>
  <c r="X694" i="18"/>
  <c r="X698" i="18"/>
  <c r="Y698" i="18"/>
  <c r="X702" i="18"/>
  <c r="Y702" i="18"/>
  <c r="Y706" i="18"/>
  <c r="X706" i="18"/>
  <c r="X710" i="18"/>
  <c r="Y710" i="18"/>
  <c r="Y714" i="18"/>
  <c r="X714" i="18"/>
  <c r="X718" i="18"/>
  <c r="Y718" i="18"/>
  <c r="Y722" i="18"/>
  <c r="X722" i="18"/>
  <c r="X726" i="18"/>
  <c r="Y726" i="18"/>
  <c r="X730" i="18"/>
  <c r="Y730" i="18"/>
  <c r="X734" i="18"/>
  <c r="Y734" i="18"/>
  <c r="Y738" i="18"/>
  <c r="X738" i="18"/>
  <c r="Y742" i="18"/>
  <c r="X63" i="18"/>
  <c r="X204" i="18"/>
  <c r="Z204" i="18" s="1"/>
  <c r="X50" i="18"/>
  <c r="Y50" i="18"/>
  <c r="Y54" i="18"/>
  <c r="X54" i="18"/>
  <c r="X58" i="18"/>
  <c r="Y58" i="18"/>
  <c r="X62" i="18"/>
  <c r="Y62" i="18"/>
  <c r="Y66" i="18"/>
  <c r="X66" i="18"/>
  <c r="Y97" i="18"/>
  <c r="X97" i="18"/>
  <c r="X101" i="18"/>
  <c r="Y101" i="18"/>
  <c r="X105" i="18"/>
  <c r="Y105" i="18"/>
  <c r="Y109" i="18"/>
  <c r="X109" i="18"/>
  <c r="X113" i="18"/>
  <c r="Y113" i="18"/>
  <c r="X125" i="18"/>
  <c r="Y125" i="18"/>
  <c r="Y150" i="18"/>
  <c r="X150" i="18"/>
  <c r="X158" i="18"/>
  <c r="Y158" i="18"/>
  <c r="Y162" i="18"/>
  <c r="X162" i="18"/>
  <c r="X174" i="18"/>
  <c r="Y174" i="18"/>
  <c r="X190" i="18"/>
  <c r="Y190" i="18"/>
  <c r="Y194" i="18"/>
  <c r="X194" i="18"/>
  <c r="X198" i="18"/>
  <c r="Y198" i="18"/>
  <c r="X236" i="18"/>
  <c r="Y236" i="18"/>
  <c r="X240" i="18"/>
  <c r="Y240" i="18"/>
  <c r="Y245" i="18"/>
  <c r="X245" i="18"/>
  <c r="Y249" i="18"/>
  <c r="X249" i="18"/>
  <c r="X253" i="18"/>
  <c r="Y253" i="18"/>
  <c r="X286" i="18"/>
  <c r="Y286" i="18"/>
  <c r="Y290" i="18"/>
  <c r="X290" i="18"/>
  <c r="X294" i="18"/>
  <c r="Y294" i="18"/>
  <c r="Y298" i="18"/>
  <c r="X298" i="18"/>
  <c r="X305" i="18"/>
  <c r="Z305" i="18" s="1"/>
  <c r="Y305" i="18"/>
  <c r="X309" i="18"/>
  <c r="Y309" i="18"/>
  <c r="X313" i="18"/>
  <c r="Y313" i="18"/>
  <c r="X317" i="18"/>
  <c r="Y317" i="18"/>
  <c r="Y321" i="18"/>
  <c r="X321" i="18"/>
  <c r="X329" i="18"/>
  <c r="Y329" i="18"/>
  <c r="X333" i="18"/>
  <c r="Z333" i="18" s="1"/>
  <c r="Y333" i="18"/>
  <c r="Y339" i="18"/>
  <c r="X339" i="18"/>
  <c r="Y342" i="18"/>
  <c r="X342" i="18"/>
  <c r="X352" i="18"/>
  <c r="Y352" i="18"/>
  <c r="Y356" i="18"/>
  <c r="X356" i="18"/>
  <c r="X360" i="18"/>
  <c r="Y360" i="18"/>
  <c r="Y364" i="18"/>
  <c r="X364" i="18"/>
  <c r="X368" i="18"/>
  <c r="Z368" i="18" s="1"/>
  <c r="Y368" i="18"/>
  <c r="Y372" i="18"/>
  <c r="X372" i="18"/>
  <c r="X377" i="18"/>
  <c r="Y377" i="18"/>
  <c r="Y381" i="18"/>
  <c r="X381" i="18"/>
  <c r="Y386" i="18"/>
  <c r="X386" i="18"/>
  <c r="X390" i="18"/>
  <c r="Y390" i="18"/>
  <c r="X407" i="18"/>
  <c r="Z407" i="18" s="1"/>
  <c r="Y407" i="18"/>
  <c r="Y411" i="18"/>
  <c r="X411" i="18"/>
  <c r="X415" i="18"/>
  <c r="Y415" i="18"/>
  <c r="Y419" i="18"/>
  <c r="X419" i="18"/>
  <c r="X423" i="18"/>
  <c r="Y423" i="18"/>
  <c r="Y427" i="18"/>
  <c r="X427" i="18"/>
  <c r="X435" i="18"/>
  <c r="Z435" i="18" s="1"/>
  <c r="Y435" i="18"/>
  <c r="Y448" i="18"/>
  <c r="X448" i="18"/>
  <c r="X452" i="18"/>
  <c r="Y452" i="18"/>
  <c r="X456" i="18"/>
  <c r="Y456" i="18"/>
  <c r="X460" i="18"/>
  <c r="Y460" i="18"/>
  <c r="Y467" i="18"/>
  <c r="X467" i="18"/>
  <c r="X475" i="18"/>
  <c r="Z475" i="18" s="1"/>
  <c r="Y475" i="18"/>
  <c r="Y479" i="18"/>
  <c r="X479" i="18"/>
  <c r="Y487" i="18"/>
  <c r="X487" i="18"/>
  <c r="Y503" i="18"/>
  <c r="X503" i="18"/>
  <c r="X521" i="18"/>
  <c r="Z521" i="18" s="1"/>
  <c r="Y521" i="18"/>
  <c r="X530" i="18"/>
  <c r="Z530" i="18" s="1"/>
  <c r="Y530" i="18"/>
  <c r="X534" i="18"/>
  <c r="Z534" i="18" s="1"/>
  <c r="Y534" i="18"/>
  <c r="X538" i="18"/>
  <c r="Y538" i="18"/>
  <c r="Y551" i="18"/>
  <c r="X551" i="18"/>
  <c r="Y559" i="18"/>
  <c r="X559" i="18"/>
  <c r="X571" i="18"/>
  <c r="Y571" i="18"/>
  <c r="X575" i="18"/>
  <c r="Y575" i="18"/>
  <c r="Y579" i="18"/>
  <c r="Y584" i="18"/>
  <c r="X584" i="18"/>
  <c r="Y588" i="18"/>
  <c r="Y596" i="18"/>
  <c r="X605" i="18"/>
  <c r="Y605" i="18"/>
  <c r="Y609" i="18"/>
  <c r="X609" i="18"/>
  <c r="X613" i="18"/>
  <c r="Y613" i="18"/>
  <c r="X617" i="18"/>
  <c r="Y617" i="18"/>
  <c r="X621" i="18"/>
  <c r="Y621" i="18"/>
  <c r="X629" i="18"/>
  <c r="Y629" i="18"/>
  <c r="X633" i="18"/>
  <c r="Y633" i="18"/>
  <c r="X641" i="18"/>
  <c r="Y641" i="18"/>
  <c r="X645" i="18"/>
  <c r="Y645" i="18"/>
  <c r="Y661" i="18"/>
  <c r="X661" i="18"/>
  <c r="Y665" i="18"/>
  <c r="X665" i="18"/>
  <c r="Y669" i="18"/>
  <c r="X669" i="18"/>
  <c r="X673" i="18"/>
  <c r="Y673" i="18"/>
  <c r="Y677" i="18"/>
  <c r="X677" i="18"/>
  <c r="Y681" i="18"/>
  <c r="X681" i="18"/>
  <c r="X685" i="18"/>
  <c r="Y685" i="18"/>
  <c r="Y689" i="18"/>
  <c r="X689" i="18"/>
  <c r="X693" i="18"/>
  <c r="Y693" i="18"/>
  <c r="Y697" i="18"/>
  <c r="X697" i="18"/>
  <c r="X701" i="18"/>
  <c r="Y701" i="18"/>
  <c r="X705" i="18"/>
  <c r="Y705" i="18"/>
  <c r="Y709" i="18"/>
  <c r="X709" i="18"/>
  <c r="X713" i="18"/>
  <c r="Y713" i="18"/>
  <c r="Y717" i="18"/>
  <c r="X717" i="18"/>
  <c r="Y721" i="18"/>
  <c r="X721" i="18"/>
  <c r="X725" i="18"/>
  <c r="Y725" i="18"/>
  <c r="Y729" i="18"/>
  <c r="X729" i="18"/>
  <c r="Y733" i="18"/>
  <c r="X733" i="18"/>
  <c r="Y737" i="18"/>
  <c r="X737" i="18"/>
  <c r="X741" i="18"/>
  <c r="Y741" i="18"/>
  <c r="Y104" i="18"/>
  <c r="Y57" i="18"/>
  <c r="X57" i="18"/>
  <c r="Y65" i="18"/>
  <c r="X65" i="18"/>
  <c r="X71" i="18"/>
  <c r="Y71" i="18"/>
  <c r="X100" i="18"/>
  <c r="Y100" i="18"/>
  <c r="Y108" i="18"/>
  <c r="X108" i="18"/>
  <c r="X116" i="18"/>
  <c r="Y116" i="18"/>
  <c r="X149" i="18"/>
  <c r="Y149" i="18"/>
  <c r="Y153" i="18"/>
  <c r="X153" i="18"/>
  <c r="X157" i="18"/>
  <c r="Y157" i="18"/>
  <c r="Y173" i="18"/>
  <c r="X173" i="18"/>
  <c r="X185" i="18"/>
  <c r="Y185" i="18"/>
  <c r="X193" i="18"/>
  <c r="Y193" i="18"/>
  <c r="X206" i="18"/>
  <c r="Y206" i="18"/>
  <c r="X210" i="18"/>
  <c r="Y210" i="18"/>
  <c r="X235" i="18"/>
  <c r="X239" i="18"/>
  <c r="Y239" i="18"/>
  <c r="X243" i="18"/>
  <c r="Y243" i="18"/>
  <c r="X248" i="18"/>
  <c r="Y248" i="18"/>
  <c r="Y252" i="18"/>
  <c r="X252" i="18"/>
  <c r="X289" i="18"/>
  <c r="Y289" i="18"/>
  <c r="X293" i="18"/>
  <c r="Y293" i="18"/>
  <c r="X297" i="18"/>
  <c r="Y297" i="18"/>
  <c r="X300" i="18"/>
  <c r="Y300" i="18"/>
  <c r="X308" i="18"/>
  <c r="Y308" i="18"/>
  <c r="X312" i="18"/>
  <c r="Y312" i="18"/>
  <c r="Y316" i="18"/>
  <c r="X316" i="18"/>
  <c r="X320" i="18"/>
  <c r="Y320" i="18"/>
  <c r="X324" i="18"/>
  <c r="Y324" i="18"/>
  <c r="X328" i="18"/>
  <c r="Y328" i="18"/>
  <c r="X332" i="18"/>
  <c r="Y332" i="18"/>
  <c r="X341" i="18"/>
  <c r="Y341" i="18"/>
  <c r="Y345" i="18"/>
  <c r="X345" i="18"/>
  <c r="X351" i="18"/>
  <c r="Y351" i="18"/>
  <c r="X355" i="18"/>
  <c r="Y355" i="18"/>
  <c r="X359" i="18"/>
  <c r="Y359" i="18"/>
  <c r="X363" i="18"/>
  <c r="Y363" i="18"/>
  <c r="X367" i="18"/>
  <c r="Y367" i="18"/>
  <c r="X371" i="18"/>
  <c r="Y371" i="18"/>
  <c r="Y376" i="18"/>
  <c r="X376" i="18"/>
  <c r="X380" i="18"/>
  <c r="Y380" i="18"/>
  <c r="X385" i="18"/>
  <c r="Y385" i="18"/>
  <c r="Y389" i="18"/>
  <c r="X389" i="18"/>
  <c r="Y393" i="18"/>
  <c r="X393" i="18"/>
  <c r="Y403" i="18"/>
  <c r="X403" i="18"/>
  <c r="Z403" i="18" s="1"/>
  <c r="X406" i="18"/>
  <c r="Y406" i="18"/>
  <c r="X410" i="18"/>
  <c r="Y410" i="18"/>
  <c r="X414" i="18"/>
  <c r="Y414" i="18"/>
  <c r="X418" i="18"/>
  <c r="Y418" i="18"/>
  <c r="X422" i="18"/>
  <c r="Y422" i="18"/>
  <c r="X426" i="18"/>
  <c r="Y426" i="18"/>
  <c r="X430" i="18"/>
  <c r="Y430" i="18"/>
  <c r="Y434" i="18"/>
  <c r="X434" i="18"/>
  <c r="X447" i="18"/>
  <c r="Y447" i="18"/>
  <c r="Y455" i="18"/>
  <c r="X455" i="18"/>
  <c r="X459" i="18"/>
  <c r="Y459" i="18"/>
  <c r="Y466" i="18"/>
  <c r="X466" i="18"/>
  <c r="Z466" i="18" s="1"/>
  <c r="Y470" i="18"/>
  <c r="X470" i="18"/>
  <c r="Y474" i="18"/>
  <c r="X474" i="18"/>
  <c r="X478" i="18"/>
  <c r="Y478" i="18"/>
  <c r="Y482" i="18"/>
  <c r="X482" i="18"/>
  <c r="Y494" i="18"/>
  <c r="X494" i="18"/>
  <c r="X512" i="18"/>
  <c r="Y512" i="18"/>
  <c r="Y516" i="18"/>
  <c r="X516" i="18"/>
  <c r="Y520" i="18"/>
  <c r="X520" i="18"/>
  <c r="X524" i="18"/>
  <c r="Y524" i="18"/>
  <c r="X533" i="18"/>
  <c r="Y533" i="18"/>
  <c r="Y537" i="18"/>
  <c r="X537" i="18"/>
  <c r="X550" i="18"/>
  <c r="Y550" i="18"/>
  <c r="X562" i="18"/>
  <c r="Y562" i="18"/>
  <c r="Y574" i="18"/>
  <c r="X574" i="18"/>
  <c r="Y578" i="18"/>
  <c r="X583" i="18"/>
  <c r="Y583" i="18"/>
  <c r="X587" i="18"/>
  <c r="Y587" i="18"/>
  <c r="Y595" i="18"/>
  <c r="X604" i="18"/>
  <c r="Y604" i="18"/>
  <c r="Y608" i="18"/>
  <c r="X608" i="18"/>
  <c r="Y616" i="18"/>
  <c r="X616" i="18"/>
  <c r="X620" i="18"/>
  <c r="Y620" i="18"/>
  <c r="Y624" i="18"/>
  <c r="X624" i="18"/>
  <c r="X628" i="18"/>
  <c r="Y628" i="18"/>
  <c r="X632" i="18"/>
  <c r="Y632" i="18"/>
  <c r="X636" i="18"/>
  <c r="Y636" i="18"/>
  <c r="Y640" i="18"/>
  <c r="X640" i="18"/>
  <c r="X652" i="18"/>
  <c r="Y652" i="18"/>
  <c r="X660" i="18"/>
  <c r="Y660" i="18"/>
  <c r="X664" i="18"/>
  <c r="Y664" i="18"/>
  <c r="Y668" i="18"/>
  <c r="X668" i="18"/>
  <c r="Y672" i="18"/>
  <c r="X672" i="18"/>
  <c r="X676" i="18"/>
  <c r="Y676" i="18"/>
  <c r="Y680" i="18"/>
  <c r="X680" i="18"/>
  <c r="Y684" i="18"/>
  <c r="X684" i="18"/>
  <c r="X688" i="18"/>
  <c r="Y688" i="18"/>
  <c r="X692" i="18"/>
  <c r="Y692" i="18"/>
  <c r="X696" i="18"/>
  <c r="Y696" i="18"/>
  <c r="Y700" i="18"/>
  <c r="X700" i="18"/>
  <c r="Y704" i="18"/>
  <c r="X704" i="18"/>
  <c r="X708" i="18"/>
  <c r="Y708" i="18"/>
  <c r="Y712" i="18"/>
  <c r="X712" i="18"/>
  <c r="X716" i="18"/>
  <c r="Y716" i="18"/>
  <c r="Y720" i="18"/>
  <c r="X720" i="18"/>
  <c r="X724" i="18"/>
  <c r="Y724" i="18"/>
  <c r="X728" i="18"/>
  <c r="Y728" i="18"/>
  <c r="X732" i="18"/>
  <c r="Y732" i="18"/>
  <c r="X736" i="18"/>
  <c r="Y736" i="18"/>
  <c r="X740" i="18"/>
  <c r="Y740" i="18"/>
  <c r="Y744" i="18"/>
  <c r="G347" i="18"/>
  <c r="U347" i="18" s="1"/>
  <c r="Y745" i="18"/>
  <c r="Z745" i="18" s="1"/>
  <c r="Y56" i="18"/>
  <c r="X56" i="18"/>
  <c r="X60" i="18"/>
  <c r="Y60" i="18"/>
  <c r="X64" i="18"/>
  <c r="Y64" i="18"/>
  <c r="Y70" i="18"/>
  <c r="X70" i="18"/>
  <c r="X99" i="18"/>
  <c r="Y99" i="18"/>
  <c r="X107" i="18"/>
  <c r="Y107" i="18"/>
  <c r="Y115" i="18"/>
  <c r="X115" i="18"/>
  <c r="X119" i="18"/>
  <c r="Y119" i="18"/>
  <c r="X168" i="18"/>
  <c r="Y168" i="18"/>
  <c r="X172" i="18"/>
  <c r="Y172" i="18"/>
  <c r="X176" i="18"/>
  <c r="Y176" i="18"/>
  <c r="X180" i="18"/>
  <c r="Y180" i="18"/>
  <c r="X192" i="18"/>
  <c r="Y192" i="18"/>
  <c r="X213" i="18"/>
  <c r="Y213" i="18"/>
  <c r="Y217" i="18"/>
  <c r="X217" i="18"/>
  <c r="X234" i="18"/>
  <c r="Y234" i="18"/>
  <c r="X238" i="18"/>
  <c r="Y238" i="18"/>
  <c r="X242" i="18"/>
  <c r="Y242" i="18"/>
  <c r="X247" i="18"/>
  <c r="Z247" i="18" s="1"/>
  <c r="Y247" i="18"/>
  <c r="X251" i="18"/>
  <c r="Y251" i="18"/>
  <c r="Y288" i="18"/>
  <c r="X288" i="18"/>
  <c r="Y292" i="18"/>
  <c r="X292" i="18"/>
  <c r="X296" i="18"/>
  <c r="Z296" i="18" s="1"/>
  <c r="Y296" i="18"/>
  <c r="Y299" i="18"/>
  <c r="X299" i="18"/>
  <c r="Y303" i="18"/>
  <c r="X303" i="18"/>
  <c r="X307" i="18"/>
  <c r="Y307" i="18"/>
  <c r="Y311" i="18"/>
  <c r="X311" i="18"/>
  <c r="Y315" i="18"/>
  <c r="X315" i="18"/>
  <c r="X319" i="18"/>
  <c r="Z319" i="18" s="1"/>
  <c r="Y319" i="18"/>
  <c r="Y323" i="18"/>
  <c r="X323" i="18"/>
  <c r="Y327" i="18"/>
  <c r="X327" i="18"/>
  <c r="Y331" i="18"/>
  <c r="X331" i="18"/>
  <c r="Y334" i="18"/>
  <c r="X334" i="18"/>
  <c r="Y340" i="18"/>
  <c r="X340" i="18"/>
  <c r="X344" i="18"/>
  <c r="Z344" i="18" s="1"/>
  <c r="Y344" i="18"/>
  <c r="Y350" i="18"/>
  <c r="X350" i="18"/>
  <c r="X354" i="18"/>
  <c r="Z354" i="18" s="1"/>
  <c r="Y354" i="18"/>
  <c r="Y358" i="18"/>
  <c r="X358" i="18"/>
  <c r="X362" i="18"/>
  <c r="Y362" i="18"/>
  <c r="Y366" i="18"/>
  <c r="X366" i="18"/>
  <c r="X370" i="18"/>
  <c r="Z370" i="18" s="1"/>
  <c r="Y370" i="18"/>
  <c r="Y374" i="18"/>
  <c r="X374" i="18"/>
  <c r="X379" i="18"/>
  <c r="Y379" i="18"/>
  <c r="Y383" i="18"/>
  <c r="X383" i="18"/>
  <c r="X388" i="18"/>
  <c r="Y388" i="18"/>
  <c r="Y392" i="18"/>
  <c r="X392" i="18"/>
  <c r="X395" i="18"/>
  <c r="Z395" i="18" s="1"/>
  <c r="Y395" i="18"/>
  <c r="Y405" i="18"/>
  <c r="X405" i="18"/>
  <c r="X409" i="18"/>
  <c r="Z409" i="18" s="1"/>
  <c r="Y409" i="18"/>
  <c r="X413" i="18"/>
  <c r="Y413" i="18"/>
  <c r="X417" i="18"/>
  <c r="Y417" i="18"/>
  <c r="X421" i="18"/>
  <c r="Y421" i="18"/>
  <c r="X425" i="18"/>
  <c r="Z425" i="18" s="1"/>
  <c r="Y425" i="18"/>
  <c r="X429" i="18"/>
  <c r="Z429" i="18" s="1"/>
  <c r="Y429" i="18"/>
  <c r="X446" i="18"/>
  <c r="Z446" i="18" s="1"/>
  <c r="Y446" i="18"/>
  <c r="X450" i="18"/>
  <c r="Y450" i="18"/>
  <c r="Y454" i="18"/>
  <c r="X454" i="18"/>
  <c r="Y458" i="18"/>
  <c r="X458" i="18"/>
  <c r="X462" i="18"/>
  <c r="Y462" i="18"/>
  <c r="X473" i="18"/>
  <c r="Y473" i="18"/>
  <c r="Y477" i="18"/>
  <c r="X477" i="18"/>
  <c r="X485" i="18"/>
  <c r="Y485" i="18"/>
  <c r="Y493" i="18"/>
  <c r="X493" i="18"/>
  <c r="X497" i="18"/>
  <c r="Y497" i="18"/>
  <c r="X519" i="18"/>
  <c r="Z519" i="18" s="1"/>
  <c r="Y519" i="18"/>
  <c r="X523" i="18"/>
  <c r="X532" i="18"/>
  <c r="Y532" i="18"/>
  <c r="X536" i="18"/>
  <c r="Y536" i="18"/>
  <c r="X540" i="18"/>
  <c r="Y540" i="18"/>
  <c r="Y549" i="18"/>
  <c r="X549" i="18"/>
  <c r="Y577" i="18"/>
  <c r="Y582" i="18"/>
  <c r="X582" i="18"/>
  <c r="X586" i="18"/>
  <c r="Y586" i="18"/>
  <c r="X590" i="18"/>
  <c r="Y590" i="18"/>
  <c r="Y594" i="18"/>
  <c r="X594" i="18"/>
  <c r="X603" i="18"/>
  <c r="Y603" i="18"/>
  <c r="Y607" i="18"/>
  <c r="X607" i="18"/>
  <c r="X611" i="18"/>
  <c r="Y611" i="18"/>
  <c r="X615" i="18"/>
  <c r="Y615" i="18"/>
  <c r="Y619" i="18"/>
  <c r="X619" i="18"/>
  <c r="X623" i="18"/>
  <c r="Y623" i="18"/>
  <c r="X627" i="18"/>
  <c r="Y627" i="18"/>
  <c r="X631" i="18"/>
  <c r="Y631" i="18"/>
  <c r="X635" i="18"/>
  <c r="Z635" i="18" s="1"/>
  <c r="Y635" i="18"/>
  <c r="Y639" i="18"/>
  <c r="X639" i="18"/>
  <c r="X651" i="18"/>
  <c r="Y651" i="18"/>
  <c r="X663" i="18"/>
  <c r="Y663" i="18"/>
  <c r="X667" i="18"/>
  <c r="Y667" i="18"/>
  <c r="X671" i="18"/>
  <c r="Y671" i="18"/>
  <c r="X675" i="18"/>
  <c r="Y675" i="18"/>
  <c r="X679" i="18"/>
  <c r="Y679" i="18"/>
  <c r="X683" i="18"/>
  <c r="Y683" i="18"/>
  <c r="X687" i="18"/>
  <c r="Y687" i="18"/>
  <c r="Y691" i="18"/>
  <c r="X691" i="18"/>
  <c r="X695" i="18"/>
  <c r="Y695" i="18"/>
  <c r="Y699" i="18"/>
  <c r="X699" i="18"/>
  <c r="X703" i="18"/>
  <c r="Z703" i="18" s="1"/>
  <c r="Y703" i="18"/>
  <c r="X707" i="18"/>
  <c r="Z707" i="18" s="1"/>
  <c r="Y707" i="18"/>
  <c r="X711" i="18"/>
  <c r="Y711" i="18"/>
  <c r="X715" i="18"/>
  <c r="Y715" i="18"/>
  <c r="X719" i="18"/>
  <c r="Y719" i="18"/>
  <c r="X723" i="18"/>
  <c r="Z723" i="18" s="1"/>
  <c r="Y723" i="18"/>
  <c r="Y727" i="18"/>
  <c r="X727" i="18"/>
  <c r="Y731" i="18"/>
  <c r="X731" i="18"/>
  <c r="Y735" i="18"/>
  <c r="X735" i="18"/>
  <c r="X739" i="18"/>
  <c r="Y739" i="18"/>
  <c r="Y743" i="18"/>
  <c r="X437" i="18"/>
  <c r="Y437" i="18"/>
  <c r="Y644" i="18"/>
  <c r="X644" i="18"/>
  <c r="X643" i="18"/>
  <c r="Y643" i="18"/>
  <c r="Y642" i="18"/>
  <c r="X642" i="18"/>
  <c r="X216" i="18"/>
  <c r="Y216" i="18"/>
  <c r="X625" i="18"/>
  <c r="Y625" i="18"/>
  <c r="X591" i="18"/>
  <c r="Y591" i="18"/>
  <c r="Y573" i="18"/>
  <c r="Y572" i="18"/>
  <c r="Y566" i="18"/>
  <c r="Y570" i="18"/>
  <c r="X570" i="18"/>
  <c r="Y565" i="18"/>
  <c r="Y569" i="18"/>
  <c r="Y564" i="18"/>
  <c r="Y563" i="18"/>
  <c r="Y567" i="18"/>
  <c r="X567" i="18"/>
  <c r="X561" i="18"/>
  <c r="Y561" i="18"/>
  <c r="Y560" i="18"/>
  <c r="X560" i="18"/>
  <c r="Y554" i="18"/>
  <c r="X558" i="18"/>
  <c r="Y558" i="18"/>
  <c r="Y553" i="18"/>
  <c r="Y557" i="18"/>
  <c r="Y556" i="18"/>
  <c r="Y555" i="18"/>
  <c r="Y255" i="18"/>
  <c r="X255" i="18"/>
  <c r="X254" i="18"/>
  <c r="Y254" i="18"/>
  <c r="Y612" i="18"/>
  <c r="X612" i="18"/>
  <c r="I193" i="19"/>
  <c r="K175" i="19"/>
  <c r="L175" i="19" s="1"/>
  <c r="I112" i="19"/>
  <c r="I126" i="19" s="1"/>
  <c r="K102" i="19"/>
  <c r="L102" i="19" s="1"/>
  <c r="H230" i="19"/>
  <c r="J230" i="19" s="1"/>
  <c r="J193" i="19"/>
  <c r="J126" i="19"/>
  <c r="H129" i="19"/>
  <c r="H137" i="19" s="1"/>
  <c r="M127" i="5"/>
  <c r="W154" i="18"/>
  <c r="V177" i="18"/>
  <c r="X154" i="18"/>
  <c r="L90" i="5"/>
  <c r="V118" i="18"/>
  <c r="X118" i="18" s="1"/>
  <c r="Z118" i="18" s="1"/>
  <c r="L86" i="5"/>
  <c r="V111" i="18"/>
  <c r="X111" i="18" s="1"/>
  <c r="Z111" i="18" s="1"/>
  <c r="V104" i="18"/>
  <c r="X104" i="18" s="1"/>
  <c r="W103" i="18"/>
  <c r="Y103" i="18" s="1"/>
  <c r="V103" i="18"/>
  <c r="X103" i="18" s="1"/>
  <c r="W61" i="18"/>
  <c r="Y61" i="18" s="1"/>
  <c r="V61" i="18"/>
  <c r="X61" i="18" s="1"/>
  <c r="W451" i="18"/>
  <c r="Y436" i="18"/>
  <c r="V436" i="18"/>
  <c r="X431" i="18"/>
  <c r="Z431" i="18" s="1"/>
  <c r="L127" i="5"/>
  <c r="G253" i="19"/>
  <c r="H675" i="5"/>
  <c r="K675" i="5" s="1"/>
  <c r="H673" i="5"/>
  <c r="K673" i="5" s="1"/>
  <c r="H656" i="5"/>
  <c r="K656" i="5" s="1"/>
  <c r="H654" i="5"/>
  <c r="K654" i="5" s="1"/>
  <c r="K653" i="5"/>
  <c r="K652" i="5"/>
  <c r="K651" i="5"/>
  <c r="K650" i="5"/>
  <c r="K649" i="5"/>
  <c r="K647" i="5"/>
  <c r="I634" i="5"/>
  <c r="I632" i="5"/>
  <c r="K591" i="5"/>
  <c r="K590" i="5"/>
  <c r="K589" i="5"/>
  <c r="K587" i="5"/>
  <c r="N579" i="5"/>
  <c r="N211" i="5"/>
  <c r="K196" i="5"/>
  <c r="J187" i="5"/>
  <c r="I187" i="5"/>
  <c r="H187" i="5"/>
  <c r="G187" i="5"/>
  <c r="J185" i="5"/>
  <c r="J184" i="5"/>
  <c r="J183" i="5"/>
  <c r="G155" i="5"/>
  <c r="K155" i="5" s="1"/>
  <c r="G148" i="5"/>
  <c r="K148" i="5" s="1"/>
  <c r="H140" i="5"/>
  <c r="K140" i="5" s="1"/>
  <c r="H139" i="5"/>
  <c r="K139" i="5" s="1"/>
  <c r="H138" i="5"/>
  <c r="K138" i="5" s="1"/>
  <c r="G128" i="5"/>
  <c r="H127" i="5"/>
  <c r="K125" i="5"/>
  <c r="O119" i="5"/>
  <c r="K118" i="5"/>
  <c r="J96" i="5"/>
  <c r="I96" i="5"/>
  <c r="H96" i="5"/>
  <c r="G96" i="5"/>
  <c r="O95" i="5"/>
  <c r="J92" i="5"/>
  <c r="J93" i="5" s="1"/>
  <c r="I92" i="5"/>
  <c r="I93" i="5" s="1"/>
  <c r="H92" i="5"/>
  <c r="H93" i="5" s="1"/>
  <c r="G92" i="5"/>
  <c r="J90" i="5"/>
  <c r="I90" i="5"/>
  <c r="H90" i="5"/>
  <c r="G90" i="5" s="1"/>
  <c r="O89" i="5"/>
  <c r="J86" i="5"/>
  <c r="J87" i="5" s="1"/>
  <c r="I86" i="5"/>
  <c r="I87" i="5" s="1"/>
  <c r="H86" i="5"/>
  <c r="H87" i="5" s="1"/>
  <c r="J83" i="5"/>
  <c r="J84" i="5" s="1"/>
  <c r="I83" i="5"/>
  <c r="I84" i="5" s="1"/>
  <c r="H83" i="5"/>
  <c r="H84" i="5" s="1"/>
  <c r="J81" i="5"/>
  <c r="I81" i="5"/>
  <c r="H81" i="5"/>
  <c r="G80" i="5"/>
  <c r="J77" i="5"/>
  <c r="J78" i="5" s="1"/>
  <c r="I77" i="5"/>
  <c r="I78" i="5" s="1"/>
  <c r="H77" i="5"/>
  <c r="N73" i="5"/>
  <c r="N72" i="5"/>
  <c r="G67" i="5"/>
  <c r="K67" i="5" s="1"/>
  <c r="G86" i="5"/>
  <c r="Z428" i="18" l="1"/>
  <c r="Z520" i="18"/>
  <c r="Z474" i="18"/>
  <c r="Z434" i="18"/>
  <c r="Z387" i="18"/>
  <c r="Z711" i="18"/>
  <c r="Z313" i="18"/>
  <c r="Z413" i="18"/>
  <c r="Z460" i="18"/>
  <c r="Z423" i="18"/>
  <c r="Z360" i="18"/>
  <c r="Z329" i="18"/>
  <c r="Z476" i="18"/>
  <c r="Z449" i="18"/>
  <c r="Z416" i="18"/>
  <c r="Z450" i="18"/>
  <c r="Z485" i="18"/>
  <c r="Z365" i="18"/>
  <c r="Z538" i="18"/>
  <c r="Z535" i="18"/>
  <c r="Z624" i="18"/>
  <c r="Z719" i="18"/>
  <c r="Z497" i="18"/>
  <c r="Z421" i="18"/>
  <c r="Z537" i="18"/>
  <c r="Z552" i="18"/>
  <c r="Z472" i="18"/>
  <c r="Z445" i="18"/>
  <c r="Z412" i="18"/>
  <c r="Z373" i="18"/>
  <c r="Z715" i="18"/>
  <c r="Z667" i="18"/>
  <c r="Z627" i="18"/>
  <c r="Z603" i="18"/>
  <c r="Z417" i="18"/>
  <c r="Z362" i="18"/>
  <c r="Z415" i="18"/>
  <c r="Z377" i="18"/>
  <c r="Z352" i="18"/>
  <c r="Z539" i="18"/>
  <c r="Z496" i="18"/>
  <c r="Z468" i="18"/>
  <c r="Z408" i="18"/>
  <c r="Z343" i="18"/>
  <c r="Z420" i="18"/>
  <c r="Z382" i="18"/>
  <c r="Z357" i="18"/>
  <c r="Z238" i="18"/>
  <c r="Z192" i="18"/>
  <c r="Z176" i="18"/>
  <c r="Z168" i="18"/>
  <c r="Z99" i="18"/>
  <c r="Z640" i="18"/>
  <c r="Z616" i="18"/>
  <c r="Z317" i="18"/>
  <c r="Z309" i="18"/>
  <c r="Z253" i="18"/>
  <c r="Z174" i="18"/>
  <c r="Z158" i="18"/>
  <c r="Z125" i="18"/>
  <c r="Z58" i="18"/>
  <c r="Z50" i="18"/>
  <c r="Z318" i="18"/>
  <c r="Z306" i="18"/>
  <c r="Z195" i="18"/>
  <c r="Z175" i="18"/>
  <c r="Z695" i="18"/>
  <c r="Z679" i="18"/>
  <c r="Z671" i="18"/>
  <c r="Z623" i="18"/>
  <c r="Z615" i="18"/>
  <c r="Z307" i="18"/>
  <c r="Z213" i="18"/>
  <c r="Z712" i="18"/>
  <c r="Z704" i="18"/>
  <c r="Z680" i="18"/>
  <c r="Z672" i="18"/>
  <c r="Z575" i="18"/>
  <c r="Z190" i="18"/>
  <c r="Z113" i="18"/>
  <c r="Z105" i="18"/>
  <c r="Z62" i="18"/>
  <c r="K627" i="5"/>
  <c r="K90" i="5"/>
  <c r="G93" i="5"/>
  <c r="K93" i="5" s="1"/>
  <c r="O93" i="5" s="1"/>
  <c r="K92" i="5"/>
  <c r="O92" i="5" s="1"/>
  <c r="G127" i="5"/>
  <c r="K127" i="5" s="1"/>
  <c r="O127" i="5" s="1"/>
  <c r="K128" i="5"/>
  <c r="K184" i="5"/>
  <c r="K187" i="5"/>
  <c r="K601" i="5"/>
  <c r="X346" i="18"/>
  <c r="Z346" i="18" s="1"/>
  <c r="K86" i="5"/>
  <c r="O86" i="5" s="1"/>
  <c r="H78" i="5"/>
  <c r="K78" i="5" s="1"/>
  <c r="K77" i="5"/>
  <c r="G81" i="5"/>
  <c r="K81" i="5" s="1"/>
  <c r="K80" i="5"/>
  <c r="O80" i="5" s="1"/>
  <c r="K96" i="5"/>
  <c r="O96" i="5" s="1"/>
  <c r="K183" i="5"/>
  <c r="K185" i="5"/>
  <c r="I633" i="5"/>
  <c r="K633" i="5" s="1"/>
  <c r="K632" i="5"/>
  <c r="K634" i="5"/>
  <c r="G123" i="5"/>
  <c r="K123" i="5" s="1"/>
  <c r="O123" i="5" s="1"/>
  <c r="K124" i="5"/>
  <c r="Z571" i="18"/>
  <c r="Z330" i="18"/>
  <c r="Z291" i="18"/>
  <c r="Z286" i="18"/>
  <c r="Z540" i="18"/>
  <c r="Z641" i="18"/>
  <c r="Z629" i="18"/>
  <c r="Z617" i="18"/>
  <c r="Z690" i="18"/>
  <c r="Z626" i="18"/>
  <c r="Z618" i="18"/>
  <c r="Z610" i="18"/>
  <c r="Z310" i="18"/>
  <c r="Z302" i="18"/>
  <c r="Z536" i="18"/>
  <c r="Z713" i="18"/>
  <c r="Z705" i="18"/>
  <c r="Z645" i="18"/>
  <c r="Z633" i="18"/>
  <c r="Z621" i="18"/>
  <c r="Z613" i="18"/>
  <c r="Z718" i="18"/>
  <c r="Z710" i="18"/>
  <c r="Z702" i="18"/>
  <c r="Z686" i="18"/>
  <c r="Z678" i="18"/>
  <c r="Z646" i="18"/>
  <c r="Z606" i="18"/>
  <c r="Z462" i="18"/>
  <c r="Z456" i="18"/>
  <c r="Z457" i="18"/>
  <c r="Z650" i="18"/>
  <c r="Z651" i="18"/>
  <c r="L92" i="5"/>
  <c r="V123" i="18" s="1"/>
  <c r="X123" i="18" s="1"/>
  <c r="Z123" i="18" s="1"/>
  <c r="R408" i="5"/>
  <c r="L403" i="5"/>
  <c r="N403" i="5" s="1"/>
  <c r="Z741" i="18"/>
  <c r="Z725" i="18"/>
  <c r="Z726" i="18"/>
  <c r="Z104" i="18"/>
  <c r="Z250" i="18"/>
  <c r="V121" i="18"/>
  <c r="X121" i="18" s="1"/>
  <c r="Z121" i="18" s="1"/>
  <c r="L96" i="5"/>
  <c r="V127" i="18" s="1"/>
  <c r="X127" i="18" s="1"/>
  <c r="Z127" i="18" s="1"/>
  <c r="Z730" i="18"/>
  <c r="Z643" i="18"/>
  <c r="S434" i="5"/>
  <c r="Z241" i="18"/>
  <c r="Z187" i="18"/>
  <c r="Z700" i="18"/>
  <c r="Z473" i="18"/>
  <c r="Z685" i="18"/>
  <c r="Z734" i="18"/>
  <c r="Z608" i="18"/>
  <c r="Z101" i="18"/>
  <c r="Z612" i="18"/>
  <c r="Z251" i="18"/>
  <c r="Z242" i="18"/>
  <c r="Z234" i="18"/>
  <c r="Z596" i="18"/>
  <c r="Z595" i="18"/>
  <c r="Z739" i="18"/>
  <c r="Z683" i="18"/>
  <c r="Z675" i="18"/>
  <c r="Z631" i="18"/>
  <c r="Z586" i="18"/>
  <c r="Z349" i="18"/>
  <c r="Z64" i="18"/>
  <c r="Z294" i="18"/>
  <c r="N119" i="5"/>
  <c r="P119" i="5" s="1"/>
  <c r="N89" i="5"/>
  <c r="P89" i="5" s="1"/>
  <c r="Z590" i="18"/>
  <c r="Z605" i="18"/>
  <c r="Z674" i="18"/>
  <c r="O88" i="5"/>
  <c r="N88" i="5"/>
  <c r="O118" i="5"/>
  <c r="N118" i="5"/>
  <c r="O122" i="5"/>
  <c r="N122" i="5"/>
  <c r="O182" i="5"/>
  <c r="N182" i="5"/>
  <c r="N215" i="5"/>
  <c r="O215" i="5"/>
  <c r="N277" i="5"/>
  <c r="O277" i="5"/>
  <c r="N300" i="5"/>
  <c r="O300" i="5"/>
  <c r="N323" i="5"/>
  <c r="O323" i="5"/>
  <c r="O339" i="5"/>
  <c r="N339" i="5"/>
  <c r="O353" i="5"/>
  <c r="N353" i="5"/>
  <c r="O552" i="5"/>
  <c r="N560" i="5"/>
  <c r="O560" i="5"/>
  <c r="O576" i="5"/>
  <c r="N576" i="5"/>
  <c r="N597" i="5"/>
  <c r="O597" i="5"/>
  <c r="N607" i="5"/>
  <c r="O607" i="5"/>
  <c r="O623" i="5"/>
  <c r="N623" i="5"/>
  <c r="N631" i="5"/>
  <c r="O631" i="5"/>
  <c r="O656" i="5"/>
  <c r="N656" i="5"/>
  <c r="N664" i="5"/>
  <c r="O664" i="5"/>
  <c r="N672" i="5"/>
  <c r="O672" i="5"/>
  <c r="N679" i="5"/>
  <c r="O679" i="5"/>
  <c r="N687" i="5"/>
  <c r="O687" i="5"/>
  <c r="O695" i="5"/>
  <c r="N695" i="5"/>
  <c r="O703" i="5"/>
  <c r="N703" i="5"/>
  <c r="O711" i="5"/>
  <c r="N711" i="5"/>
  <c r="N715" i="5"/>
  <c r="O715" i="5"/>
  <c r="O94" i="5"/>
  <c r="N94" i="5"/>
  <c r="N168" i="5"/>
  <c r="O168" i="5"/>
  <c r="O177" i="5"/>
  <c r="N177" i="5"/>
  <c r="N212" i="5"/>
  <c r="O212" i="5"/>
  <c r="N218" i="5"/>
  <c r="O218" i="5"/>
  <c r="N265" i="5"/>
  <c r="O265" i="5"/>
  <c r="N304" i="5"/>
  <c r="O304" i="5"/>
  <c r="N333" i="5"/>
  <c r="O333" i="5"/>
  <c r="N346" i="5"/>
  <c r="O346" i="5"/>
  <c r="N358" i="5"/>
  <c r="O358" i="5"/>
  <c r="O555" i="5"/>
  <c r="P555" i="5" s="1"/>
  <c r="N575" i="5"/>
  <c r="O575" i="5"/>
  <c r="O579" i="5"/>
  <c r="P579" i="5" s="1"/>
  <c r="O592" i="5"/>
  <c r="N592" i="5"/>
  <c r="O600" i="5"/>
  <c r="N600" i="5"/>
  <c r="N606" i="5"/>
  <c r="O606" i="5"/>
  <c r="N630" i="5"/>
  <c r="O630" i="5"/>
  <c r="O655" i="5"/>
  <c r="N655" i="5"/>
  <c r="O663" i="5"/>
  <c r="N663" i="5"/>
  <c r="N671" i="5"/>
  <c r="O671" i="5"/>
  <c r="N678" i="5"/>
  <c r="O678" i="5"/>
  <c r="O686" i="5"/>
  <c r="N686" i="5"/>
  <c r="O694" i="5"/>
  <c r="N694" i="5"/>
  <c r="N702" i="5"/>
  <c r="O702" i="5"/>
  <c r="N714" i="5"/>
  <c r="O714" i="5"/>
  <c r="N91" i="5"/>
  <c r="O91" i="5"/>
  <c r="N131" i="5"/>
  <c r="O131" i="5"/>
  <c r="N141" i="5"/>
  <c r="O141" i="5"/>
  <c r="N145" i="5"/>
  <c r="O145" i="5"/>
  <c r="O152" i="5"/>
  <c r="N152" i="5"/>
  <c r="N171" i="5"/>
  <c r="O171" i="5"/>
  <c r="O180" i="5"/>
  <c r="N180" i="5"/>
  <c r="N189" i="5"/>
  <c r="O189" i="5"/>
  <c r="N217" i="5"/>
  <c r="O217" i="5"/>
  <c r="N225" i="5"/>
  <c r="O225" i="5"/>
  <c r="N264" i="5"/>
  <c r="O264" i="5"/>
  <c r="O271" i="5"/>
  <c r="N271" i="5"/>
  <c r="N283" i="5"/>
  <c r="O283" i="5"/>
  <c r="N298" i="5"/>
  <c r="O298" i="5"/>
  <c r="N303" i="5"/>
  <c r="O303" i="5"/>
  <c r="N313" i="5"/>
  <c r="O313" i="5"/>
  <c r="N327" i="5"/>
  <c r="O327" i="5"/>
  <c r="N336" i="5"/>
  <c r="O336" i="5"/>
  <c r="N345" i="5"/>
  <c r="O345" i="5"/>
  <c r="N349" i="5"/>
  <c r="O349" i="5"/>
  <c r="N357" i="5"/>
  <c r="O357" i="5"/>
  <c r="N365" i="5"/>
  <c r="O365" i="5"/>
  <c r="O550" i="5"/>
  <c r="O554" i="5"/>
  <c r="O558" i="5"/>
  <c r="O578" i="5"/>
  <c r="O584" i="5"/>
  <c r="N584" i="5"/>
  <c r="O591" i="5"/>
  <c r="N591" i="5"/>
  <c r="O595" i="5"/>
  <c r="N595" i="5"/>
  <c r="N599" i="5"/>
  <c r="O599" i="5"/>
  <c r="O605" i="5"/>
  <c r="N605" i="5"/>
  <c r="O609" i="5"/>
  <c r="N609" i="5"/>
  <c r="N613" i="5"/>
  <c r="O613" i="5"/>
  <c r="N617" i="5"/>
  <c r="O617" i="5"/>
  <c r="N621" i="5"/>
  <c r="O621" i="5"/>
  <c r="N625" i="5"/>
  <c r="O625" i="5"/>
  <c r="N637" i="5"/>
  <c r="O637" i="5"/>
  <c r="N654" i="5"/>
  <c r="O654" i="5"/>
  <c r="O658" i="5"/>
  <c r="N658" i="5"/>
  <c r="O662" i="5"/>
  <c r="N662" i="5"/>
  <c r="O666" i="5"/>
  <c r="N666" i="5"/>
  <c r="N670" i="5"/>
  <c r="O670" i="5"/>
  <c r="O674" i="5"/>
  <c r="N674" i="5"/>
  <c r="O677" i="5"/>
  <c r="N677" i="5"/>
  <c r="O681" i="5"/>
  <c r="N681" i="5"/>
  <c r="N685" i="5"/>
  <c r="O685" i="5"/>
  <c r="N689" i="5"/>
  <c r="O689" i="5"/>
  <c r="N693" i="5"/>
  <c r="O693" i="5"/>
  <c r="N697" i="5"/>
  <c r="O697" i="5"/>
  <c r="O701" i="5"/>
  <c r="N701" i="5"/>
  <c r="O705" i="5"/>
  <c r="N705" i="5"/>
  <c r="O709" i="5"/>
  <c r="N709" i="5"/>
  <c r="N713" i="5"/>
  <c r="O713" i="5"/>
  <c r="O717" i="5"/>
  <c r="N721" i="5"/>
  <c r="O721" i="5"/>
  <c r="Z744" i="18"/>
  <c r="Z560" i="18"/>
  <c r="Z173" i="18"/>
  <c r="Z153" i="18"/>
  <c r="Z163" i="18"/>
  <c r="Z106" i="18"/>
  <c r="N85" i="5"/>
  <c r="O85" i="5"/>
  <c r="N154" i="5"/>
  <c r="O154" i="5"/>
  <c r="N161" i="5"/>
  <c r="O161" i="5"/>
  <c r="N169" i="5"/>
  <c r="O169" i="5"/>
  <c r="N196" i="5"/>
  <c r="O196" i="5"/>
  <c r="N221" i="5"/>
  <c r="O221" i="5"/>
  <c r="N266" i="5"/>
  <c r="O266" i="5"/>
  <c r="N292" i="5"/>
  <c r="O292" i="5"/>
  <c r="N311" i="5"/>
  <c r="O311" i="5"/>
  <c r="O334" i="5"/>
  <c r="N334" i="5"/>
  <c r="O347" i="5"/>
  <c r="N347" i="5"/>
  <c r="O360" i="5"/>
  <c r="N360" i="5"/>
  <c r="O556" i="5"/>
  <c r="N556" i="5"/>
  <c r="O593" i="5"/>
  <c r="N593" i="5"/>
  <c r="N603" i="5"/>
  <c r="O603" i="5"/>
  <c r="N611" i="5"/>
  <c r="O611" i="5"/>
  <c r="O619" i="5"/>
  <c r="N619" i="5"/>
  <c r="O653" i="5"/>
  <c r="N653" i="5"/>
  <c r="N660" i="5"/>
  <c r="O660" i="5"/>
  <c r="O668" i="5"/>
  <c r="N668" i="5"/>
  <c r="O675" i="5"/>
  <c r="N675" i="5"/>
  <c r="O683" i="5"/>
  <c r="N683" i="5"/>
  <c r="N691" i="5"/>
  <c r="O691" i="5"/>
  <c r="O699" i="5"/>
  <c r="N699" i="5"/>
  <c r="O707" i="5"/>
  <c r="N707" i="5"/>
  <c r="O719" i="5"/>
  <c r="O126" i="5"/>
  <c r="N126" i="5"/>
  <c r="N136" i="5"/>
  <c r="O136" i="5"/>
  <c r="N149" i="5"/>
  <c r="O149" i="5"/>
  <c r="N186" i="5"/>
  <c r="O186" i="5"/>
  <c r="N226" i="5"/>
  <c r="O226" i="5"/>
  <c r="N276" i="5"/>
  <c r="O276" i="5"/>
  <c r="N299" i="5"/>
  <c r="O299" i="5"/>
  <c r="N314" i="5"/>
  <c r="O314" i="5"/>
  <c r="N337" i="5"/>
  <c r="O337" i="5"/>
  <c r="N352" i="5"/>
  <c r="O352" i="5"/>
  <c r="N551" i="5"/>
  <c r="O551" i="5"/>
  <c r="O559" i="5"/>
  <c r="N559" i="5"/>
  <c r="N587" i="5"/>
  <c r="O587" i="5"/>
  <c r="O596" i="5"/>
  <c r="N596" i="5"/>
  <c r="N610" i="5"/>
  <c r="O610" i="5"/>
  <c r="O618" i="5"/>
  <c r="N618" i="5"/>
  <c r="N622" i="5"/>
  <c r="O622" i="5"/>
  <c r="O659" i="5"/>
  <c r="N659" i="5"/>
  <c r="O667" i="5"/>
  <c r="N667" i="5"/>
  <c r="N682" i="5"/>
  <c r="O682" i="5"/>
  <c r="N690" i="5"/>
  <c r="O690" i="5"/>
  <c r="O698" i="5"/>
  <c r="N698" i="5"/>
  <c r="N706" i="5"/>
  <c r="O706" i="5"/>
  <c r="N710" i="5"/>
  <c r="O710" i="5"/>
  <c r="O718" i="5"/>
  <c r="N82" i="5"/>
  <c r="O82" i="5"/>
  <c r="N158" i="5"/>
  <c r="O158" i="5"/>
  <c r="N166" i="5"/>
  <c r="O166" i="5"/>
  <c r="N170" i="5"/>
  <c r="O170" i="5"/>
  <c r="O193" i="5"/>
  <c r="N193" i="5"/>
  <c r="N210" i="5"/>
  <c r="O210" i="5"/>
  <c r="N216" i="5"/>
  <c r="O216" i="5"/>
  <c r="N222" i="5"/>
  <c r="O222" i="5"/>
  <c r="N270" i="5"/>
  <c r="O270" i="5"/>
  <c r="N282" i="5"/>
  <c r="O282" i="5"/>
  <c r="N293" i="5"/>
  <c r="O293" i="5"/>
  <c r="N301" i="5"/>
  <c r="O301" i="5"/>
  <c r="N312" i="5"/>
  <c r="O312" i="5"/>
  <c r="N326" i="5"/>
  <c r="O326" i="5"/>
  <c r="N335" i="5"/>
  <c r="O335" i="5"/>
  <c r="N340" i="5"/>
  <c r="O340" i="5"/>
  <c r="N348" i="5"/>
  <c r="O348" i="5"/>
  <c r="N356" i="5"/>
  <c r="O356" i="5"/>
  <c r="N362" i="5"/>
  <c r="O362" i="5"/>
  <c r="O549" i="5"/>
  <c r="O553" i="5"/>
  <c r="O577" i="5"/>
  <c r="N577" i="5"/>
  <c r="N594" i="5"/>
  <c r="O594" i="5"/>
  <c r="N598" i="5"/>
  <c r="O598" i="5"/>
  <c r="O604" i="5"/>
  <c r="N604" i="5"/>
  <c r="N608" i="5"/>
  <c r="O608" i="5"/>
  <c r="N612" i="5"/>
  <c r="O612" i="5"/>
  <c r="N616" i="5"/>
  <c r="O616" i="5"/>
  <c r="N620" i="5"/>
  <c r="O620" i="5"/>
  <c r="O624" i="5"/>
  <c r="N624" i="5"/>
  <c r="O636" i="5"/>
  <c r="N636" i="5"/>
  <c r="O657" i="5"/>
  <c r="N657" i="5"/>
  <c r="O661" i="5"/>
  <c r="N661" i="5"/>
  <c r="N665" i="5"/>
  <c r="O665" i="5"/>
  <c r="O669" i="5"/>
  <c r="N669" i="5"/>
  <c r="O673" i="5"/>
  <c r="N673" i="5"/>
  <c r="N676" i="5"/>
  <c r="O676" i="5"/>
  <c r="N680" i="5"/>
  <c r="O680" i="5"/>
  <c r="N684" i="5"/>
  <c r="O684" i="5"/>
  <c r="N688" i="5"/>
  <c r="O688" i="5"/>
  <c r="N692" i="5"/>
  <c r="O692" i="5"/>
  <c r="N696" i="5"/>
  <c r="O696" i="5"/>
  <c r="N700" i="5"/>
  <c r="O700" i="5"/>
  <c r="O704" i="5"/>
  <c r="N704" i="5"/>
  <c r="O708" i="5"/>
  <c r="N708" i="5"/>
  <c r="N712" i="5"/>
  <c r="O712" i="5"/>
  <c r="O716" i="5"/>
  <c r="N716" i="5"/>
  <c r="N720" i="5"/>
  <c r="O720" i="5"/>
  <c r="N586" i="5"/>
  <c r="Z578" i="18"/>
  <c r="Z180" i="18"/>
  <c r="Z172" i="18"/>
  <c r="Z119" i="18"/>
  <c r="Z107" i="18"/>
  <c r="Z60" i="18"/>
  <c r="Z574" i="18"/>
  <c r="Z720" i="18"/>
  <c r="Z492" i="18"/>
  <c r="Z108" i="18"/>
  <c r="Z494" i="18"/>
  <c r="Z240" i="18"/>
  <c r="Z57" i="18"/>
  <c r="Z670" i="18"/>
  <c r="Z516" i="18"/>
  <c r="N366" i="5"/>
  <c r="O366" i="5"/>
  <c r="N373" i="5"/>
  <c r="O373" i="5"/>
  <c r="N395" i="5"/>
  <c r="O395" i="5"/>
  <c r="O403" i="5"/>
  <c r="O428" i="5"/>
  <c r="N520" i="5"/>
  <c r="O520" i="5"/>
  <c r="Z389" i="18"/>
  <c r="Z345" i="18"/>
  <c r="N370" i="5"/>
  <c r="O370" i="5"/>
  <c r="N394" i="5"/>
  <c r="O394" i="5"/>
  <c r="N401" i="5"/>
  <c r="O401" i="5"/>
  <c r="N409" i="5"/>
  <c r="O409" i="5"/>
  <c r="N432" i="5"/>
  <c r="O432" i="5"/>
  <c r="O441" i="5"/>
  <c r="N441" i="5"/>
  <c r="O453" i="5"/>
  <c r="N453" i="5"/>
  <c r="O464" i="5"/>
  <c r="N464" i="5"/>
  <c r="O471" i="5"/>
  <c r="N471" i="5"/>
  <c r="N484" i="5"/>
  <c r="O484" i="5"/>
  <c r="N501" i="5"/>
  <c r="O501" i="5"/>
  <c r="N369" i="5"/>
  <c r="O369" i="5"/>
  <c r="N382" i="5"/>
  <c r="O382" i="5"/>
  <c r="N400" i="5"/>
  <c r="O400" i="5"/>
  <c r="O408" i="5"/>
  <c r="N431" i="5"/>
  <c r="O431" i="5"/>
  <c r="N470" i="5"/>
  <c r="O470" i="5"/>
  <c r="N488" i="5"/>
  <c r="O488" i="5"/>
  <c r="Z388" i="18"/>
  <c r="N367" i="5"/>
  <c r="O367" i="5"/>
  <c r="N381" i="5"/>
  <c r="O381" i="5"/>
  <c r="N399" i="5"/>
  <c r="O399" i="5"/>
  <c r="N404" i="5"/>
  <c r="O404" i="5"/>
  <c r="N429" i="5"/>
  <c r="O429" i="5"/>
  <c r="N435" i="5"/>
  <c r="O435" i="5"/>
  <c r="O447" i="5"/>
  <c r="N447" i="5"/>
  <c r="O469" i="5"/>
  <c r="N469" i="5"/>
  <c r="N497" i="5"/>
  <c r="O497" i="5"/>
  <c r="N521" i="5"/>
  <c r="O521" i="5"/>
  <c r="Z662" i="18"/>
  <c r="O480" i="5"/>
  <c r="N480" i="5"/>
  <c r="N459" i="5"/>
  <c r="O459" i="5"/>
  <c r="Z482" i="18"/>
  <c r="Z437" i="18"/>
  <c r="Z393" i="18"/>
  <c r="Z470" i="18"/>
  <c r="Z452" i="18"/>
  <c r="Z455" i="18"/>
  <c r="Z385" i="18"/>
  <c r="Z376" i="18"/>
  <c r="Z252" i="18"/>
  <c r="Z236" i="18"/>
  <c r="Z663" i="18"/>
  <c r="Z611" i="18"/>
  <c r="Z532" i="18"/>
  <c r="Z630" i="18"/>
  <c r="Z585" i="18"/>
  <c r="Z65" i="18"/>
  <c r="Z576" i="18"/>
  <c r="Z531" i="18"/>
  <c r="Z464" i="18"/>
  <c r="Z740" i="18"/>
  <c r="Z732" i="18"/>
  <c r="Z724" i="18"/>
  <c r="Z716" i="18"/>
  <c r="Z676" i="18"/>
  <c r="Z660" i="18"/>
  <c r="Z404" i="18"/>
  <c r="Z287" i="18"/>
  <c r="Z246" i="18"/>
  <c r="Z237" i="18"/>
  <c r="Z220" i="18"/>
  <c r="Z183" i="18"/>
  <c r="Z122" i="18"/>
  <c r="Z110" i="18"/>
  <c r="Z102" i="18"/>
  <c r="Z67" i="18"/>
  <c r="Z55" i="18"/>
  <c r="Z98" i="18"/>
  <c r="Z59" i="18"/>
  <c r="Y396" i="18"/>
  <c r="X396" i="18"/>
  <c r="Z743" i="18"/>
  <c r="Z735" i="18"/>
  <c r="Z727" i="18"/>
  <c r="Z687" i="18"/>
  <c r="Z619" i="18"/>
  <c r="Z582" i="18"/>
  <c r="Z549" i="18"/>
  <c r="Z493" i="18"/>
  <c r="Z454" i="18"/>
  <c r="Z405" i="18"/>
  <c r="Z392" i="18"/>
  <c r="Z383" i="18"/>
  <c r="Z374" i="18"/>
  <c r="Z366" i="18"/>
  <c r="Z358" i="18"/>
  <c r="Z350" i="18"/>
  <c r="Z340" i="18"/>
  <c r="Z331" i="18"/>
  <c r="Z323" i="18"/>
  <c r="Z315" i="18"/>
  <c r="Z299" i="18"/>
  <c r="Z292" i="18"/>
  <c r="Z115" i="18"/>
  <c r="Z56" i="18"/>
  <c r="Z708" i="18"/>
  <c r="Z636" i="18"/>
  <c r="Z628" i="18"/>
  <c r="Z620" i="18"/>
  <c r="Z583" i="18"/>
  <c r="Z550" i="18"/>
  <c r="Z533" i="18"/>
  <c r="Z512" i="18"/>
  <c r="Z478" i="18"/>
  <c r="Z459" i="18"/>
  <c r="Z447" i="18"/>
  <c r="Z430" i="18"/>
  <c r="Z422" i="18"/>
  <c r="Z414" i="18"/>
  <c r="Z406" i="18"/>
  <c r="Z367" i="18"/>
  <c r="Z359" i="18"/>
  <c r="Z351" i="18"/>
  <c r="Z341" i="18"/>
  <c r="Z332" i="18"/>
  <c r="Z324" i="18"/>
  <c r="Z316" i="18"/>
  <c r="Z308" i="18"/>
  <c r="Z300" i="18"/>
  <c r="Z293" i="18"/>
  <c r="Z243" i="18"/>
  <c r="Z206" i="18"/>
  <c r="Z185" i="18"/>
  <c r="Z157" i="18"/>
  <c r="Z149" i="18"/>
  <c r="Z71" i="18"/>
  <c r="Z737" i="18"/>
  <c r="Z729" i="18"/>
  <c r="Z721" i="18"/>
  <c r="Z697" i="18"/>
  <c r="Z689" i="18"/>
  <c r="Z681" i="18"/>
  <c r="Z673" i="18"/>
  <c r="Z665" i="18"/>
  <c r="Z609" i="18"/>
  <c r="Z584" i="18"/>
  <c r="Z559" i="18"/>
  <c r="Z467" i="18"/>
  <c r="Z448" i="18"/>
  <c r="Z386" i="18"/>
  <c r="Z342" i="18"/>
  <c r="Z249" i="18"/>
  <c r="Z198" i="18"/>
  <c r="Z162" i="18"/>
  <c r="Z150" i="18"/>
  <c r="Z97" i="18"/>
  <c r="Z54" i="18"/>
  <c r="Z738" i="18"/>
  <c r="Z722" i="18"/>
  <c r="Z714" i="18"/>
  <c r="Z706" i="18"/>
  <c r="Z698" i="18"/>
  <c r="Z682" i="18"/>
  <c r="Z666" i="18"/>
  <c r="Z634" i="18"/>
  <c r="Z589" i="18"/>
  <c r="Z580" i="18"/>
  <c r="Z500" i="18"/>
  <c r="Z461" i="18"/>
  <c r="Z391" i="18"/>
  <c r="Z326" i="18"/>
  <c r="Z233" i="18"/>
  <c r="Z114" i="18"/>
  <c r="X347" i="18"/>
  <c r="Y347" i="18"/>
  <c r="Z692" i="18"/>
  <c r="Z684" i="18"/>
  <c r="Z668" i="18"/>
  <c r="X335" i="18"/>
  <c r="Y335" i="18"/>
  <c r="Z561" i="18"/>
  <c r="Z731" i="18"/>
  <c r="Z699" i="18"/>
  <c r="Z691" i="18"/>
  <c r="Z639" i="18"/>
  <c r="Z607" i="18"/>
  <c r="Z594" i="18"/>
  <c r="Z577" i="18"/>
  <c r="Z477" i="18"/>
  <c r="Z458" i="18"/>
  <c r="Z379" i="18"/>
  <c r="Z334" i="18"/>
  <c r="Z327" i="18"/>
  <c r="Z311" i="18"/>
  <c r="Z303" i="18"/>
  <c r="Z288" i="18"/>
  <c r="Z217" i="18"/>
  <c r="Z70" i="18"/>
  <c r="Z736" i="18"/>
  <c r="Z728" i="18"/>
  <c r="Z696" i="18"/>
  <c r="Z688" i="18"/>
  <c r="Z664" i="18"/>
  <c r="Z652" i="18"/>
  <c r="Z632" i="18"/>
  <c r="Z604" i="18"/>
  <c r="Z587" i="18"/>
  <c r="Z562" i="18"/>
  <c r="Z524" i="18"/>
  <c r="Z426" i="18"/>
  <c r="Z418" i="18"/>
  <c r="Z410" i="18"/>
  <c r="Z380" i="18"/>
  <c r="Z371" i="18"/>
  <c r="Z363" i="18"/>
  <c r="Z355" i="18"/>
  <c r="Z328" i="18"/>
  <c r="Z320" i="18"/>
  <c r="Z312" i="18"/>
  <c r="Z297" i="18"/>
  <c r="Z289" i="18"/>
  <c r="Z248" i="18"/>
  <c r="Z239" i="18"/>
  <c r="Z210" i="18"/>
  <c r="Z193" i="18"/>
  <c r="Z116" i="18"/>
  <c r="Z100" i="18"/>
  <c r="Z733" i="18"/>
  <c r="Z717" i="18"/>
  <c r="Z709" i="18"/>
  <c r="Z701" i="18"/>
  <c r="Z693" i="18"/>
  <c r="Z677" i="18"/>
  <c r="Z669" i="18"/>
  <c r="Z661" i="18"/>
  <c r="Z588" i="18"/>
  <c r="Z579" i="18"/>
  <c r="Z551" i="18"/>
  <c r="Z503" i="18"/>
  <c r="Z487" i="18"/>
  <c r="Z479" i="18"/>
  <c r="Z427" i="18"/>
  <c r="Z419" i="18"/>
  <c r="Z411" i="18"/>
  <c r="Z390" i="18"/>
  <c r="Z381" i="18"/>
  <c r="Z372" i="18"/>
  <c r="Z364" i="18"/>
  <c r="Z356" i="18"/>
  <c r="Z339" i="18"/>
  <c r="Z321" i="18"/>
  <c r="Z298" i="18"/>
  <c r="Z290" i="18"/>
  <c r="Z245" i="18"/>
  <c r="Z194" i="18"/>
  <c r="Z109" i="18"/>
  <c r="Z66" i="18"/>
  <c r="Z742" i="18"/>
  <c r="Z694" i="18"/>
  <c r="Z622" i="18"/>
  <c r="Z614" i="18"/>
  <c r="Z507" i="18"/>
  <c r="Z432" i="18"/>
  <c r="Z378" i="18"/>
  <c r="Z369" i="18"/>
  <c r="Z361" i="18"/>
  <c r="Z353" i="18"/>
  <c r="Z322" i="18"/>
  <c r="Z191" i="18"/>
  <c r="Z167" i="18"/>
  <c r="N67" i="5"/>
  <c r="O67" i="5"/>
  <c r="N71" i="5"/>
  <c r="O71" i="5"/>
  <c r="N75" i="5"/>
  <c r="O75" i="5"/>
  <c r="O66" i="5"/>
  <c r="N66" i="5"/>
  <c r="O70" i="5"/>
  <c r="N70" i="5"/>
  <c r="O74" i="5"/>
  <c r="N74" i="5"/>
  <c r="O72" i="5"/>
  <c r="P72" i="5" s="1"/>
  <c r="N69" i="5"/>
  <c r="O69" i="5"/>
  <c r="O73" i="5"/>
  <c r="P73" i="5" s="1"/>
  <c r="O68" i="5"/>
  <c r="N68" i="5"/>
  <c r="N76" i="5"/>
  <c r="O76" i="5"/>
  <c r="N79" i="5"/>
  <c r="O79" i="5"/>
  <c r="N424" i="5"/>
  <c r="O424" i="5"/>
  <c r="O423" i="5"/>
  <c r="N414" i="5"/>
  <c r="O414" i="5"/>
  <c r="O413" i="5"/>
  <c r="N192" i="5"/>
  <c r="Z642" i="18"/>
  <c r="Z644" i="18"/>
  <c r="Z216" i="18"/>
  <c r="Z567" i="18"/>
  <c r="Z254" i="18"/>
  <c r="Z569" i="18"/>
  <c r="Z572" i="18"/>
  <c r="Z591" i="18"/>
  <c r="Z625" i="18"/>
  <c r="N614" i="5"/>
  <c r="O614" i="5"/>
  <c r="Z558" i="18"/>
  <c r="Z556" i="18"/>
  <c r="Z554" i="18"/>
  <c r="Z573" i="18"/>
  <c r="Z564" i="18"/>
  <c r="Z565" i="18"/>
  <c r="Z566" i="18"/>
  <c r="Z563" i="18"/>
  <c r="Z570" i="18"/>
  <c r="Z553" i="18"/>
  <c r="Z555" i="18"/>
  <c r="Z557" i="18"/>
  <c r="Z255" i="18"/>
  <c r="N615" i="5"/>
  <c r="O615" i="5"/>
  <c r="N602" i="5"/>
  <c r="O602" i="5"/>
  <c r="O563" i="5"/>
  <c r="O562" i="5"/>
  <c r="O542" i="5"/>
  <c r="O546" i="5"/>
  <c r="O545" i="5"/>
  <c r="O544" i="5"/>
  <c r="O543" i="5"/>
  <c r="N547" i="5"/>
  <c r="O547" i="5"/>
  <c r="N231" i="5"/>
  <c r="O231" i="5"/>
  <c r="N230" i="5"/>
  <c r="O230" i="5"/>
  <c r="N174" i="5"/>
  <c r="O174" i="5"/>
  <c r="M132" i="5"/>
  <c r="O132" i="5" s="1"/>
  <c r="J253" i="19"/>
  <c r="K253" i="19"/>
  <c r="K193" i="19"/>
  <c r="L193" i="19" s="1"/>
  <c r="I230" i="19"/>
  <c r="K230" i="19" s="1"/>
  <c r="L230" i="19" s="1"/>
  <c r="K126" i="19"/>
  <c r="L126" i="19" s="1"/>
  <c r="I129" i="19"/>
  <c r="I137" i="19" s="1"/>
  <c r="H149" i="19"/>
  <c r="J137" i="19"/>
  <c r="W177" i="18"/>
  <c r="Y154" i="18"/>
  <c r="Z154" i="18" s="1"/>
  <c r="V184" i="18"/>
  <c r="X184" i="18" s="1"/>
  <c r="X177" i="18"/>
  <c r="V117" i="18"/>
  <c r="X117" i="18" s="1"/>
  <c r="Z117" i="18" s="1"/>
  <c r="Z103" i="18"/>
  <c r="W63" i="18"/>
  <c r="Y63" i="18" s="1"/>
  <c r="Z63" i="18" s="1"/>
  <c r="Z61" i="18"/>
  <c r="W463" i="18"/>
  <c r="Y451" i="18"/>
  <c r="V451" i="18"/>
  <c r="X436" i="18"/>
  <c r="Z436" i="18" s="1"/>
  <c r="K40" i="5"/>
  <c r="L132" i="5"/>
  <c r="G87" i="5"/>
  <c r="K87" i="5" s="1"/>
  <c r="G83" i="5"/>
  <c r="K83" i="5" s="1"/>
  <c r="G112" i="19"/>
  <c r="N123" i="5" l="1"/>
  <c r="K629" i="5"/>
  <c r="K628" i="5"/>
  <c r="N127" i="5"/>
  <c r="P127" i="5" s="1"/>
  <c r="P700" i="5"/>
  <c r="P692" i="5"/>
  <c r="P612" i="5"/>
  <c r="P611" i="5"/>
  <c r="P169" i="5"/>
  <c r="P154" i="5"/>
  <c r="P174" i="5"/>
  <c r="Z751" i="18"/>
  <c r="P619" i="5"/>
  <c r="P694" i="5"/>
  <c r="P663" i="5"/>
  <c r="P623" i="5"/>
  <c r="P624" i="5"/>
  <c r="N80" i="5"/>
  <c r="P80" i="5" s="1"/>
  <c r="P141" i="5"/>
  <c r="P91" i="5"/>
  <c r="P671" i="5"/>
  <c r="P664" i="5"/>
  <c r="P631" i="5"/>
  <c r="L95" i="5"/>
  <c r="N95" i="5" s="1"/>
  <c r="P95" i="5" s="1"/>
  <c r="R413" i="5"/>
  <c r="L408" i="5"/>
  <c r="N408" i="5" s="1"/>
  <c r="P408" i="5" s="1"/>
  <c r="P182" i="5"/>
  <c r="P75" i="5"/>
  <c r="P710" i="5"/>
  <c r="P682" i="5"/>
  <c r="P186" i="5"/>
  <c r="P136" i="5"/>
  <c r="P118" i="5"/>
  <c r="P166" i="5"/>
  <c r="P82" i="5"/>
  <c r="P126" i="5"/>
  <c r="S440" i="5"/>
  <c r="O434" i="5"/>
  <c r="P600" i="5"/>
  <c r="P720" i="5"/>
  <c r="P352" i="5"/>
  <c r="P314" i="5"/>
  <c r="P362" i="5"/>
  <c r="P348" i="5"/>
  <c r="P335" i="5"/>
  <c r="P312" i="5"/>
  <c r="P704" i="5"/>
  <c r="P696" i="5"/>
  <c r="P680" i="5"/>
  <c r="P276" i="5"/>
  <c r="P293" i="5"/>
  <c r="P270" i="5"/>
  <c r="P216" i="5"/>
  <c r="P667" i="5"/>
  <c r="P480" i="5"/>
  <c r="P264" i="5"/>
  <c r="P673" i="5"/>
  <c r="P665" i="5"/>
  <c r="P657" i="5"/>
  <c r="P577" i="5"/>
  <c r="P707" i="5"/>
  <c r="P675" i="5"/>
  <c r="P556" i="5"/>
  <c r="P347" i="5"/>
  <c r="P676" i="5"/>
  <c r="P620" i="5"/>
  <c r="P594" i="5"/>
  <c r="P292" i="5"/>
  <c r="P221" i="5"/>
  <c r="P217" i="5"/>
  <c r="P69" i="5"/>
  <c r="P67" i="5"/>
  <c r="P709" i="5"/>
  <c r="P701" i="5"/>
  <c r="P693" i="5"/>
  <c r="P685" i="5"/>
  <c r="P677" i="5"/>
  <c r="P662" i="5"/>
  <c r="P609" i="5"/>
  <c r="P591" i="5"/>
  <c r="P554" i="5"/>
  <c r="P271" i="5"/>
  <c r="P79" i="5"/>
  <c r="P520" i="5"/>
  <c r="P721" i="5"/>
  <c r="P713" i="5"/>
  <c r="P697" i="5"/>
  <c r="P689" i="5"/>
  <c r="P637" i="5"/>
  <c r="P621" i="5"/>
  <c r="P613" i="5"/>
  <c r="P558" i="5"/>
  <c r="P550" i="5"/>
  <c r="P357" i="5"/>
  <c r="P345" i="5"/>
  <c r="P327" i="5"/>
  <c r="P303" i="5"/>
  <c r="P283" i="5"/>
  <c r="P395" i="5"/>
  <c r="P366" i="5"/>
  <c r="P703" i="5"/>
  <c r="P656" i="5"/>
  <c r="P353" i="5"/>
  <c r="P702" i="5"/>
  <c r="P606" i="5"/>
  <c r="P358" i="5"/>
  <c r="P333" i="5"/>
  <c r="P218" i="5"/>
  <c r="P607" i="5"/>
  <c r="P300" i="5"/>
  <c r="P215" i="5"/>
  <c r="O81" i="5"/>
  <c r="N81" i="5"/>
  <c r="N228" i="5"/>
  <c r="O228" i="5"/>
  <c r="O585" i="5"/>
  <c r="N317" i="5"/>
  <c r="O317" i="5"/>
  <c r="O632" i="5"/>
  <c r="N632" i="5"/>
  <c r="O586" i="5"/>
  <c r="O274" i="5"/>
  <c r="N274" i="5"/>
  <c r="N93" i="5"/>
  <c r="P93" i="5" s="1"/>
  <c r="P471" i="5"/>
  <c r="P708" i="5"/>
  <c r="P669" i="5"/>
  <c r="P636" i="5"/>
  <c r="P553" i="5"/>
  <c r="P193" i="5"/>
  <c r="P618" i="5"/>
  <c r="P559" i="5"/>
  <c r="P699" i="5"/>
  <c r="P653" i="5"/>
  <c r="P593" i="5"/>
  <c r="P334" i="5"/>
  <c r="P180" i="5"/>
  <c r="P686" i="5"/>
  <c r="P575" i="5"/>
  <c r="P94" i="5"/>
  <c r="P695" i="5"/>
  <c r="P88" i="5"/>
  <c r="N86" i="5"/>
  <c r="P86" i="5" s="1"/>
  <c r="P71" i="5"/>
  <c r="P712" i="5"/>
  <c r="P688" i="5"/>
  <c r="P616" i="5"/>
  <c r="P608" i="5"/>
  <c r="P598" i="5"/>
  <c r="P549" i="5"/>
  <c r="P356" i="5"/>
  <c r="P340" i="5"/>
  <c r="P326" i="5"/>
  <c r="P301" i="5"/>
  <c r="P282" i="5"/>
  <c r="P222" i="5"/>
  <c r="P210" i="5"/>
  <c r="P170" i="5"/>
  <c r="P158" i="5"/>
  <c r="P718" i="5"/>
  <c r="P706" i="5"/>
  <c r="P690" i="5"/>
  <c r="P622" i="5"/>
  <c r="P610" i="5"/>
  <c r="P587" i="5"/>
  <c r="P551" i="5"/>
  <c r="P337" i="5"/>
  <c r="P299" i="5"/>
  <c r="P226" i="5"/>
  <c r="P149" i="5"/>
  <c r="P691" i="5"/>
  <c r="P660" i="5"/>
  <c r="P603" i="5"/>
  <c r="P311" i="5"/>
  <c r="P266" i="5"/>
  <c r="P196" i="5"/>
  <c r="P161" i="5"/>
  <c r="P85" i="5"/>
  <c r="P705" i="5"/>
  <c r="P681" i="5"/>
  <c r="P674" i="5"/>
  <c r="P666" i="5"/>
  <c r="P658" i="5"/>
  <c r="P605" i="5"/>
  <c r="P595" i="5"/>
  <c r="P584" i="5"/>
  <c r="P225" i="5"/>
  <c r="P189" i="5"/>
  <c r="P171" i="5"/>
  <c r="P145" i="5"/>
  <c r="P131" i="5"/>
  <c r="P714" i="5"/>
  <c r="P678" i="5"/>
  <c r="P630" i="5"/>
  <c r="P346" i="5"/>
  <c r="P304" i="5"/>
  <c r="P265" i="5"/>
  <c r="P212" i="5"/>
  <c r="P168" i="5"/>
  <c r="P715" i="5"/>
  <c r="P687" i="5"/>
  <c r="P672" i="5"/>
  <c r="P597" i="5"/>
  <c r="P560" i="5"/>
  <c r="P323" i="5"/>
  <c r="P277" i="5"/>
  <c r="N227" i="5"/>
  <c r="O227" i="5"/>
  <c r="N322" i="5"/>
  <c r="O322" i="5"/>
  <c r="O634" i="5"/>
  <c r="N634" i="5"/>
  <c r="N316" i="5"/>
  <c r="O316" i="5"/>
  <c r="N633" i="5"/>
  <c r="O633" i="5"/>
  <c r="N324" i="5"/>
  <c r="O324" i="5"/>
  <c r="O87" i="5"/>
  <c r="N87" i="5"/>
  <c r="O629" i="5"/>
  <c r="N629" i="5"/>
  <c r="O90" i="5"/>
  <c r="N90" i="5"/>
  <c r="P716" i="5"/>
  <c r="P684" i="5"/>
  <c r="P661" i="5"/>
  <c r="P604" i="5"/>
  <c r="P698" i="5"/>
  <c r="P659" i="5"/>
  <c r="P596" i="5"/>
  <c r="P719" i="5"/>
  <c r="P683" i="5"/>
  <c r="P668" i="5"/>
  <c r="P360" i="5"/>
  <c r="P152" i="5"/>
  <c r="P655" i="5"/>
  <c r="P592" i="5"/>
  <c r="P177" i="5"/>
  <c r="P711" i="5"/>
  <c r="P679" i="5"/>
  <c r="P576" i="5"/>
  <c r="P552" i="5"/>
  <c r="P339" i="5"/>
  <c r="P122" i="5"/>
  <c r="N92" i="5"/>
  <c r="P92" i="5" s="1"/>
  <c r="P717" i="5"/>
  <c r="P670" i="5"/>
  <c r="P654" i="5"/>
  <c r="P625" i="5"/>
  <c r="P617" i="5"/>
  <c r="P599" i="5"/>
  <c r="P578" i="5"/>
  <c r="P365" i="5"/>
  <c r="P349" i="5"/>
  <c r="P336" i="5"/>
  <c r="P313" i="5"/>
  <c r="P298" i="5"/>
  <c r="P488" i="5"/>
  <c r="P521" i="5"/>
  <c r="P429" i="5"/>
  <c r="P403" i="5"/>
  <c r="P373" i="5"/>
  <c r="P399" i="5"/>
  <c r="P367" i="5"/>
  <c r="P382" i="5"/>
  <c r="P501" i="5"/>
  <c r="P453" i="5"/>
  <c r="P447" i="5"/>
  <c r="P484" i="5"/>
  <c r="P464" i="5"/>
  <c r="P432" i="5"/>
  <c r="P401" i="5"/>
  <c r="P370" i="5"/>
  <c r="N450" i="5"/>
  <c r="O450" i="5"/>
  <c r="P469" i="5"/>
  <c r="P441" i="5"/>
  <c r="N438" i="5"/>
  <c r="O438" i="5"/>
  <c r="N456" i="5"/>
  <c r="O456" i="5"/>
  <c r="P497" i="5"/>
  <c r="P404" i="5"/>
  <c r="P381" i="5"/>
  <c r="N444" i="5"/>
  <c r="O444" i="5"/>
  <c r="P435" i="5"/>
  <c r="P470" i="5"/>
  <c r="P431" i="5"/>
  <c r="P400" i="5"/>
  <c r="P369" i="5"/>
  <c r="P409" i="5"/>
  <c r="P394" i="5"/>
  <c r="P459" i="5"/>
  <c r="Z335" i="18"/>
  <c r="X336" i="18"/>
  <c r="Y336" i="18"/>
  <c r="Z396" i="18"/>
  <c r="Y337" i="18"/>
  <c r="X337" i="18"/>
  <c r="Z347" i="18"/>
  <c r="P74" i="5"/>
  <c r="P66" i="5"/>
  <c r="P68" i="5"/>
  <c r="N77" i="5"/>
  <c r="O77" i="5"/>
  <c r="N78" i="5"/>
  <c r="O78" i="5"/>
  <c r="P424" i="5"/>
  <c r="P76" i="5"/>
  <c r="P70" i="5"/>
  <c r="P414" i="5"/>
  <c r="O192" i="5"/>
  <c r="P192" i="5" s="1"/>
  <c r="P547" i="5"/>
  <c r="P562" i="5"/>
  <c r="P231" i="5"/>
  <c r="P563" i="5"/>
  <c r="P614" i="5"/>
  <c r="P615" i="5"/>
  <c r="P602" i="5"/>
  <c r="P542" i="5"/>
  <c r="P543" i="5"/>
  <c r="P545" i="5"/>
  <c r="P544" i="5"/>
  <c r="P546" i="5"/>
  <c r="P230" i="5"/>
  <c r="O601" i="5"/>
  <c r="N601" i="5"/>
  <c r="M137" i="5"/>
  <c r="O137" i="5" s="1"/>
  <c r="L253" i="19"/>
  <c r="I149" i="19"/>
  <c r="K137" i="19"/>
  <c r="L137" i="19" s="1"/>
  <c r="H154" i="19"/>
  <c r="J154" i="19" s="1"/>
  <c r="J149" i="19"/>
  <c r="P123" i="5"/>
  <c r="W184" i="18"/>
  <c r="Y184" i="18" s="1"/>
  <c r="Z184" i="18" s="1"/>
  <c r="Y177" i="18"/>
  <c r="Z177" i="18" s="1"/>
  <c r="W469" i="18"/>
  <c r="Y463" i="18"/>
  <c r="V463" i="18"/>
  <c r="X451" i="18"/>
  <c r="Z451" i="18" s="1"/>
  <c r="J112" i="19"/>
  <c r="K112" i="19"/>
  <c r="O570" i="5"/>
  <c r="O566" i="5"/>
  <c r="O567" i="5"/>
  <c r="O568" i="5"/>
  <c r="O569" i="5"/>
  <c r="N132" i="5"/>
  <c r="P132" i="5" s="1"/>
  <c r="L137" i="5"/>
  <c r="N96" i="5"/>
  <c r="P96" i="5" s="1"/>
  <c r="G84" i="5"/>
  <c r="K84" i="5" s="1"/>
  <c r="V126" i="18" l="1"/>
  <c r="X126" i="18" s="1"/>
  <c r="Z126" i="18" s="1"/>
  <c r="L260" i="19"/>
  <c r="L413" i="5"/>
  <c r="N413" i="5" s="1"/>
  <c r="P413" i="5" s="1"/>
  <c r="R423" i="5"/>
  <c r="S446" i="5"/>
  <c r="O440" i="5"/>
  <c r="P633" i="5"/>
  <c r="P227" i="5"/>
  <c r="P317" i="5"/>
  <c r="P228" i="5"/>
  <c r="P585" i="5"/>
  <c r="P81" i="5"/>
  <c r="Z336" i="18"/>
  <c r="P444" i="5"/>
  <c r="P438" i="5"/>
  <c r="P450" i="5"/>
  <c r="P324" i="5"/>
  <c r="P316" i="5"/>
  <c r="P322" i="5"/>
  <c r="P724" i="5"/>
  <c r="P87" i="5"/>
  <c r="P629" i="5"/>
  <c r="P634" i="5"/>
  <c r="P586" i="5"/>
  <c r="P90" i="5"/>
  <c r="P274" i="5"/>
  <c r="P632" i="5"/>
  <c r="P456" i="5"/>
  <c r="P78" i="5"/>
  <c r="Z337" i="18"/>
  <c r="P77" i="5"/>
  <c r="P601" i="5"/>
  <c r="M142" i="5"/>
  <c r="M146" i="5" s="1"/>
  <c r="L112" i="19"/>
  <c r="K149" i="19"/>
  <c r="L149" i="19" s="1"/>
  <c r="I154" i="19"/>
  <c r="K154" i="19" s="1"/>
  <c r="L154" i="19" s="1"/>
  <c r="P569" i="5"/>
  <c r="P568" i="5"/>
  <c r="V128" i="18"/>
  <c r="X128" i="18" s="1"/>
  <c r="Z128" i="18" s="1"/>
  <c r="Y469" i="18"/>
  <c r="W481" i="18"/>
  <c r="X463" i="18"/>
  <c r="Z463" i="18" s="1"/>
  <c r="V469" i="18"/>
  <c r="P566" i="5"/>
  <c r="P567" i="5"/>
  <c r="P570" i="5"/>
  <c r="N84" i="5"/>
  <c r="O84" i="5"/>
  <c r="O83" i="5"/>
  <c r="N83" i="5"/>
  <c r="L142" i="5"/>
  <c r="N137" i="5"/>
  <c r="P137" i="5" s="1"/>
  <c r="Z129" i="18" l="1"/>
  <c r="L423" i="5"/>
  <c r="N423" i="5" s="1"/>
  <c r="P423" i="5" s="1"/>
  <c r="R428" i="5"/>
  <c r="S452" i="5"/>
  <c r="O446" i="5"/>
  <c r="O142" i="5"/>
  <c r="P84" i="5"/>
  <c r="W486" i="18"/>
  <c r="Y481" i="18"/>
  <c r="X469" i="18"/>
  <c r="Z469" i="18" s="1"/>
  <c r="V481" i="18"/>
  <c r="P83" i="5"/>
  <c r="M153" i="5"/>
  <c r="O146" i="5"/>
  <c r="L146" i="5"/>
  <c r="N142" i="5"/>
  <c r="L428" i="5" l="1"/>
  <c r="N428" i="5" s="1"/>
  <c r="P428" i="5" s="1"/>
  <c r="R434" i="5"/>
  <c r="S458" i="5"/>
  <c r="O452" i="5"/>
  <c r="P142" i="5"/>
  <c r="P98" i="5"/>
  <c r="V486" i="18"/>
  <c r="X481" i="18"/>
  <c r="Z481" i="18" s="1"/>
  <c r="W491" i="18"/>
  <c r="Y486" i="18"/>
  <c r="L153" i="5"/>
  <c r="N146" i="5"/>
  <c r="P146" i="5" s="1"/>
  <c r="O162" i="5"/>
  <c r="O153" i="5"/>
  <c r="K38" i="3" l="1"/>
  <c r="S38" i="3" s="1"/>
  <c r="X38" i="3" s="1"/>
  <c r="Y38" i="3" s="1"/>
  <c r="R440" i="5"/>
  <c r="L434" i="5"/>
  <c r="N434" i="5" s="1"/>
  <c r="P434" i="5" s="1"/>
  <c r="S463" i="5"/>
  <c r="O458" i="5"/>
  <c r="V491" i="18"/>
  <c r="X486" i="18"/>
  <c r="Z486" i="18" s="1"/>
  <c r="W499" i="18"/>
  <c r="Y491" i="18"/>
  <c r="N162" i="5"/>
  <c r="P162" i="5" s="1"/>
  <c r="N153" i="5"/>
  <c r="P153" i="5" s="1"/>
  <c r="K13" i="3"/>
  <c r="R446" i="5" l="1"/>
  <c r="L440" i="5"/>
  <c r="N440" i="5" s="1"/>
  <c r="P440" i="5" s="1"/>
  <c r="S468" i="5"/>
  <c r="O463" i="5"/>
  <c r="V499" i="18"/>
  <c r="X491" i="18"/>
  <c r="Z491" i="18" s="1"/>
  <c r="W502" i="18"/>
  <c r="Y499" i="18"/>
  <c r="L446" i="5" l="1"/>
  <c r="N446" i="5" s="1"/>
  <c r="P446" i="5" s="1"/>
  <c r="R452" i="5"/>
  <c r="S479" i="5"/>
  <c r="O468" i="5"/>
  <c r="W506" i="18"/>
  <c r="W515" i="18" s="1"/>
  <c r="Y502" i="18"/>
  <c r="X499" i="18"/>
  <c r="Z499" i="18" s="1"/>
  <c r="G82" i="19"/>
  <c r="G80" i="19"/>
  <c r="G20" i="19"/>
  <c r="G18" i="19"/>
  <c r="R458" i="5" l="1"/>
  <c r="L452" i="5"/>
  <c r="N452" i="5" s="1"/>
  <c r="P452" i="5" s="1"/>
  <c r="S483" i="5"/>
  <c r="O479" i="5"/>
  <c r="Y506" i="18"/>
  <c r="Y511" i="18"/>
  <c r="J82" i="19"/>
  <c r="K82" i="19"/>
  <c r="J80" i="19"/>
  <c r="K80" i="19"/>
  <c r="J20" i="19"/>
  <c r="K20" i="19"/>
  <c r="J18" i="19"/>
  <c r="K18" i="19"/>
  <c r="O19" i="3"/>
  <c r="P19" i="3" l="1"/>
  <c r="R463" i="5"/>
  <c r="L458" i="5"/>
  <c r="N458" i="5" s="1"/>
  <c r="P458" i="5" s="1"/>
  <c r="S487" i="5"/>
  <c r="O483" i="5"/>
  <c r="Y515" i="18"/>
  <c r="W523" i="18"/>
  <c r="Q27" i="3"/>
  <c r="Q22" i="3"/>
  <c r="L82" i="19"/>
  <c r="L18" i="19"/>
  <c r="L80" i="19"/>
  <c r="L20" i="19"/>
  <c r="G130" i="19"/>
  <c r="G129" i="19"/>
  <c r="O126" i="19"/>
  <c r="O125" i="19"/>
  <c r="O127" i="19" l="1"/>
  <c r="L105" i="19"/>
  <c r="L463" i="5"/>
  <c r="N463" i="5" s="1"/>
  <c r="P463" i="5" s="1"/>
  <c r="R468" i="5"/>
  <c r="S496" i="5"/>
  <c r="O487" i="5"/>
  <c r="Y523" i="18"/>
  <c r="Z523" i="18" s="1"/>
  <c r="W527" i="18"/>
  <c r="Y527" i="18" s="1"/>
  <c r="Z527" i="18" s="1"/>
  <c r="J129" i="19"/>
  <c r="K129" i="19"/>
  <c r="J130" i="19"/>
  <c r="K130" i="19"/>
  <c r="E259" i="18"/>
  <c r="E250" i="18"/>
  <c r="E240" i="18"/>
  <c r="E184" i="5"/>
  <c r="E185" i="5" s="1"/>
  <c r="E167" i="5"/>
  <c r="E135" i="5"/>
  <c r="E163" i="5"/>
  <c r="E159" i="5"/>
  <c r="E170" i="18"/>
  <c r="E160" i="18"/>
  <c r="E159" i="18"/>
  <c r="E160" i="5"/>
  <c r="E138" i="5"/>
  <c r="E133" i="5" s="1"/>
  <c r="E183" i="5" s="1"/>
  <c r="L468" i="5" l="1"/>
  <c r="N468" i="5" s="1"/>
  <c r="P468" i="5" s="1"/>
  <c r="R479" i="5"/>
  <c r="O496" i="5"/>
  <c r="S500" i="5"/>
  <c r="S504" i="5"/>
  <c r="O504" i="5" s="1"/>
  <c r="L129" i="19"/>
  <c r="L130" i="19"/>
  <c r="E120" i="5"/>
  <c r="E169" i="18"/>
  <c r="C507" i="18"/>
  <c r="C512" i="18" s="1"/>
  <c r="C516" i="18" s="1"/>
  <c r="C520" i="18" s="1"/>
  <c r="C524" i="18" s="1"/>
  <c r="C528" i="18" s="1"/>
  <c r="C482" i="18"/>
  <c r="C487" i="18" s="1"/>
  <c r="C447" i="18"/>
  <c r="E419" i="18"/>
  <c r="C419" i="18"/>
  <c r="E408" i="18"/>
  <c r="E418" i="18" s="1"/>
  <c r="E383" i="18"/>
  <c r="E312" i="18"/>
  <c r="E311" i="18"/>
  <c r="E310" i="18"/>
  <c r="E251" i="18"/>
  <c r="E249" i="18"/>
  <c r="L141" i="19" l="1"/>
  <c r="L479" i="5"/>
  <c r="N479" i="5" s="1"/>
  <c r="P479" i="5" s="1"/>
  <c r="R483" i="5"/>
  <c r="O500" i="5"/>
  <c r="S508" i="5"/>
  <c r="O508" i="5" s="1"/>
  <c r="E550" i="5"/>
  <c r="E563" i="5" s="1"/>
  <c r="C550" i="5"/>
  <c r="C563" i="5" s="1"/>
  <c r="E288" i="5"/>
  <c r="E289" i="5"/>
  <c r="E287" i="5"/>
  <c r="E227" i="5"/>
  <c r="E225" i="5"/>
  <c r="E190" i="18"/>
  <c r="E189" i="18"/>
  <c r="E188" i="18"/>
  <c r="E179" i="18"/>
  <c r="E208" i="18"/>
  <c r="E207" i="18"/>
  <c r="E203" i="18"/>
  <c r="E202" i="18"/>
  <c r="E561" i="18"/>
  <c r="E573" i="18" s="1"/>
  <c r="C561" i="18"/>
  <c r="C573" i="18" s="1"/>
  <c r="E631" i="18"/>
  <c r="E632" i="18" s="1"/>
  <c r="E565" i="18"/>
  <c r="E563" i="18"/>
  <c r="E175" i="18"/>
  <c r="E171" i="18"/>
  <c r="E166" i="18"/>
  <c r="C158" i="18"/>
  <c r="E127" i="18"/>
  <c r="C127" i="18"/>
  <c r="E121" i="18"/>
  <c r="E118" i="18"/>
  <c r="C118" i="18"/>
  <c r="C121" i="18" s="1"/>
  <c r="E117" i="18"/>
  <c r="E120" i="18" s="1"/>
  <c r="C117" i="18"/>
  <c r="C120" i="18" s="1"/>
  <c r="C123" i="18" s="1"/>
  <c r="C126" i="18" s="1"/>
  <c r="E112" i="18"/>
  <c r="C112" i="18"/>
  <c r="E111" i="18"/>
  <c r="E123" i="18" s="1"/>
  <c r="E126" i="18" s="1"/>
  <c r="C111" i="18"/>
  <c r="E73" i="18"/>
  <c r="E74" i="18" s="1"/>
  <c r="E75" i="18" s="1"/>
  <c r="E76" i="18" s="1"/>
  <c r="E53" i="18"/>
  <c r="E52" i="18"/>
  <c r="B52" i="18"/>
  <c r="E51" i="18"/>
  <c r="B51" i="18"/>
  <c r="G3" i="18"/>
  <c r="L483" i="5" l="1"/>
  <c r="R487" i="5"/>
  <c r="E552" i="5"/>
  <c r="C488" i="5"/>
  <c r="C493" i="5" s="1"/>
  <c r="C497" i="5" s="1"/>
  <c r="C501" i="5" s="1"/>
  <c r="C505" i="5" s="1"/>
  <c r="C509" i="5" s="1"/>
  <c r="C513" i="5" s="1"/>
  <c r="C517" i="5" s="1"/>
  <c r="C424" i="5"/>
  <c r="C459" i="5" s="1"/>
  <c r="C464" i="5" s="1"/>
  <c r="C480" i="5" s="1"/>
  <c r="E396" i="5"/>
  <c r="C396" i="5"/>
  <c r="E385" i="5"/>
  <c r="E395" i="5" s="1"/>
  <c r="E360" i="5"/>
  <c r="C162" i="5"/>
  <c r="E215" i="18"/>
  <c r="E214" i="18"/>
  <c r="E188" i="5"/>
  <c r="E212" i="18" s="1"/>
  <c r="E140" i="5"/>
  <c r="E90" i="5"/>
  <c r="V502" i="18" l="1"/>
  <c r="N483" i="5"/>
  <c r="P483" i="5" s="1"/>
  <c r="R496" i="5"/>
  <c r="L487" i="5"/>
  <c r="N487" i="5" s="1"/>
  <c r="P487" i="5" s="1"/>
  <c r="V506" i="18" l="1"/>
  <c r="X502" i="18"/>
  <c r="Z502" i="18" s="1"/>
  <c r="R504" i="5"/>
  <c r="L504" i="5" s="1"/>
  <c r="N504" i="5" s="1"/>
  <c r="P504" i="5" s="1"/>
  <c r="L496" i="5"/>
  <c r="N496" i="5" s="1"/>
  <c r="P496" i="5" s="1"/>
  <c r="R500" i="5"/>
  <c r="E161" i="18"/>
  <c r="E186" i="18"/>
  <c r="E181" i="18"/>
  <c r="E172" i="5"/>
  <c r="E209" i="18"/>
  <c r="L500" i="5" l="1"/>
  <c r="N500" i="5" s="1"/>
  <c r="P500" i="5" s="1"/>
  <c r="R508" i="5"/>
  <c r="L508" i="5" s="1"/>
  <c r="N508" i="5" s="1"/>
  <c r="P508" i="5" s="1"/>
  <c r="V511" i="18"/>
  <c r="X506" i="18"/>
  <c r="Z506" i="18" s="1"/>
  <c r="E144" i="5"/>
  <c r="E121" i="5"/>
  <c r="E124" i="5" s="1"/>
  <c r="E125" i="5" s="1"/>
  <c r="E151" i="18" s="1"/>
  <c r="E152" i="18" s="1"/>
  <c r="E155" i="18" s="1"/>
  <c r="E156" i="18" s="1"/>
  <c r="G3" i="5"/>
  <c r="D9" i="1"/>
  <c r="D8" i="1"/>
  <c r="D7" i="3" s="1"/>
  <c r="D7" i="33" s="1"/>
  <c r="D6" i="1"/>
  <c r="D7" i="1"/>
  <c r="D6" i="3" s="1"/>
  <c r="D6" i="33" s="1"/>
  <c r="F5" i="1"/>
  <c r="D5" i="1"/>
  <c r="D4" i="3" s="1"/>
  <c r="D4" i="33" s="1"/>
  <c r="D4" i="1"/>
  <c r="D3" i="3" s="1"/>
  <c r="D3" i="33" s="1"/>
  <c r="D4" i="24" l="1"/>
  <c r="D4" i="25"/>
  <c r="D4" i="22" s="1"/>
  <c r="D4" i="21"/>
  <c r="D6" i="24"/>
  <c r="D6" i="21"/>
  <c r="D6" i="25"/>
  <c r="D6" i="22" s="1"/>
  <c r="D3" i="24"/>
  <c r="D3" i="21"/>
  <c r="D3" i="25"/>
  <c r="D3" i="22" s="1"/>
  <c r="D7" i="25"/>
  <c r="D7" i="22" s="1"/>
  <c r="D7" i="24"/>
  <c r="D7" i="21"/>
  <c r="V515" i="18"/>
  <c r="X515" i="18" s="1"/>
  <c r="Z515" i="18" s="1"/>
  <c r="X511" i="18"/>
  <c r="Z511" i="18" s="1"/>
  <c r="G4" i="18"/>
  <c r="D5" i="18"/>
  <c r="D5" i="19"/>
  <c r="D8" i="18"/>
  <c r="D8" i="19"/>
  <c r="D3" i="5"/>
  <c r="D8" i="3"/>
  <c r="D8" i="33" s="1"/>
  <c r="D7" i="5"/>
  <c r="D5" i="3"/>
  <c r="D5" i="33" s="1"/>
  <c r="D5" i="5"/>
  <c r="D8" i="5"/>
  <c r="D4" i="35" l="1"/>
  <c r="D4" i="34"/>
  <c r="D7" i="35"/>
  <c r="D7" i="34"/>
  <c r="D3" i="35"/>
  <c r="D3" i="34"/>
  <c r="D6" i="35"/>
  <c r="D6" i="34"/>
  <c r="D8" i="24"/>
  <c r="D8" i="21"/>
  <c r="D8" i="25"/>
  <c r="D8" i="22" s="1"/>
  <c r="D5" i="21"/>
  <c r="D5" i="25"/>
  <c r="D5" i="22" s="1"/>
  <c r="D5" i="24"/>
  <c r="G4" i="5"/>
  <c r="D3" i="18"/>
  <c r="D3" i="19"/>
  <c r="D6" i="18"/>
  <c r="D6" i="19"/>
  <c r="D4" i="18"/>
  <c r="D4" i="19"/>
  <c r="D7" i="18"/>
  <c r="D7" i="19"/>
  <c r="D6" i="5"/>
  <c r="D4" i="5"/>
  <c r="E554" i="5"/>
  <c r="E218" i="18"/>
  <c r="D5" i="35" l="1"/>
  <c r="D5" i="34"/>
  <c r="D8" i="35"/>
  <c r="D8" i="34"/>
  <c r="E187" i="5"/>
  <c r="E211" i="18" s="1"/>
  <c r="E178" i="18"/>
  <c r="E191" i="18"/>
  <c r="E130" i="5" l="1"/>
  <c r="C127" i="5"/>
  <c r="E621" i="5" l="1"/>
  <c r="E622" i="5" s="1"/>
  <c r="E96" i="5"/>
  <c r="C96" i="5"/>
  <c r="E87" i="5"/>
  <c r="C87" i="5"/>
  <c r="C90" i="5" s="1"/>
  <c r="E86" i="5"/>
  <c r="E89" i="5" s="1"/>
  <c r="C86" i="5"/>
  <c r="C89" i="5" s="1"/>
  <c r="C92" i="5" s="1"/>
  <c r="C95" i="5" s="1"/>
  <c r="E81" i="5"/>
  <c r="C81" i="5"/>
  <c r="E80" i="5"/>
  <c r="E92" i="5" s="1"/>
  <c r="E95" i="5" s="1"/>
  <c r="C80" i="5"/>
  <c r="T67" i="1" l="1"/>
  <c r="T66" i="1"/>
  <c r="T64" i="1"/>
  <c r="T63" i="1"/>
  <c r="T62" i="1"/>
  <c r="T61" i="1"/>
  <c r="T60" i="1"/>
  <c r="T59" i="1"/>
  <c r="T58" i="1"/>
  <c r="T57" i="1"/>
  <c r="T56" i="1"/>
  <c r="T55" i="1"/>
  <c r="T54" i="1"/>
  <c r="T53" i="1"/>
  <c r="T52" i="1"/>
  <c r="T50" i="1"/>
  <c r="T48" i="1"/>
  <c r="T47" i="1"/>
  <c r="T45" i="1"/>
  <c r="T44" i="1"/>
  <c r="AB52" i="1" l="1"/>
  <c r="Z52" i="1" s="1"/>
  <c r="AG52" i="1" s="1"/>
  <c r="AH52" i="1" s="1"/>
  <c r="AF52" i="1" s="1"/>
  <c r="AB55" i="1"/>
  <c r="Z55" i="1" s="1"/>
  <c r="AG55" i="1" s="1"/>
  <c r="AH55" i="1" s="1"/>
  <c r="AF55" i="1" s="1"/>
  <c r="AB57" i="1"/>
  <c r="Z57" i="1" s="1"/>
  <c r="AG57" i="1" s="1"/>
  <c r="AH57" i="1" s="1"/>
  <c r="AF57" i="1" s="1"/>
  <c r="AB59" i="1"/>
  <c r="Z59" i="1" s="1"/>
  <c r="AG59" i="1" s="1"/>
  <c r="AH59" i="1" s="1"/>
  <c r="AF59" i="1" s="1"/>
  <c r="AB56" i="1"/>
  <c r="Z56" i="1" s="1"/>
  <c r="AG56" i="1" s="1"/>
  <c r="AH56" i="1" s="1"/>
  <c r="AF56" i="1" s="1"/>
  <c r="AB58" i="1"/>
  <c r="Z58" i="1" s="1"/>
  <c r="AG58" i="1" s="1"/>
  <c r="AH58" i="1" s="1"/>
  <c r="AF58" i="1" s="1"/>
  <c r="AB60" i="1"/>
  <c r="Z60" i="1" s="1"/>
  <c r="AG60" i="1" s="1"/>
  <c r="AH60" i="1" s="1"/>
  <c r="AF60" i="1" s="1"/>
  <c r="AB61" i="1"/>
  <c r="Z61" i="1" s="1"/>
  <c r="AG61" i="1" s="1"/>
  <c r="AH61" i="1" s="1"/>
  <c r="AF61" i="1" s="1"/>
  <c r="AB62" i="1"/>
  <c r="Z62" i="1" s="1"/>
  <c r="AG62" i="1" s="1"/>
  <c r="AH62" i="1" s="1"/>
  <c r="AF62" i="1" s="1"/>
  <c r="AB63" i="1"/>
  <c r="Z63" i="1" s="1"/>
  <c r="AG63" i="1" s="1"/>
  <c r="AH63" i="1" s="1"/>
  <c r="AF63" i="1" s="1"/>
  <c r="AB64" i="1"/>
  <c r="Z64" i="1" s="1"/>
  <c r="AG64" i="1" s="1"/>
  <c r="AH64" i="1" s="1"/>
  <c r="AF64" i="1" s="1"/>
  <c r="AB53" i="1"/>
  <c r="Z53" i="1" s="1"/>
  <c r="AG53" i="1" s="1"/>
  <c r="AH53" i="1" s="1"/>
  <c r="AF53" i="1" s="1"/>
  <c r="AB54" i="1"/>
  <c r="Z54" i="1" s="1"/>
  <c r="AG54" i="1" s="1"/>
  <c r="AH54" i="1"/>
  <c r="AF54" i="1" s="1"/>
  <c r="J37" i="19"/>
  <c r="K37" i="19"/>
  <c r="L37" i="19" l="1"/>
  <c r="O211" i="5" l="1"/>
  <c r="P211" i="5" s="1"/>
  <c r="P530" i="5" s="1"/>
  <c r="W235" i="18" l="1"/>
  <c r="Y235" i="18" s="1"/>
  <c r="Z235" i="18" s="1"/>
  <c r="Z541" i="18" l="1"/>
  <c r="M125" i="5" l="1"/>
  <c r="M130" i="5" s="1"/>
  <c r="M176" i="5" s="1"/>
  <c r="O176" i="5" s="1"/>
  <c r="P176" i="5" s="1"/>
  <c r="W47" i="18"/>
  <c r="W648" i="18" s="1"/>
  <c r="O41" i="5"/>
  <c r="M627" i="5"/>
  <c r="M628" i="5"/>
  <c r="W48" i="18"/>
  <c r="W649" i="18" s="1"/>
  <c r="O42" i="5"/>
  <c r="M639" i="5" l="1"/>
  <c r="O639" i="5" s="1"/>
  <c r="Y648" i="18"/>
  <c r="M640" i="5"/>
  <c r="O640" i="5" s="1"/>
  <c r="Y649" i="18"/>
  <c r="O121" i="5"/>
  <c r="W152" i="18"/>
  <c r="Y152" i="18" s="1"/>
  <c r="O125" i="5"/>
  <c r="W156" i="18"/>
  <c r="Y156" i="18" s="1"/>
  <c r="M135" i="5"/>
  <c r="M144" i="5"/>
  <c r="W53" i="18"/>
  <c r="Y53" i="18" s="1"/>
  <c r="W52" i="18"/>
  <c r="Y52" i="18" s="1"/>
  <c r="O628" i="5"/>
  <c r="W638" i="18"/>
  <c r="Y638" i="18" s="1"/>
  <c r="W637" i="18"/>
  <c r="Y637" i="18" s="1"/>
  <c r="O627" i="5"/>
  <c r="I186" i="19"/>
  <c r="Y48" i="18"/>
  <c r="Y47" i="18"/>
  <c r="I185" i="19"/>
  <c r="W161" i="18" l="1"/>
  <c r="Y161" i="18" s="1"/>
  <c r="O130" i="5"/>
  <c r="I218" i="19"/>
  <c r="K218" i="19" s="1"/>
  <c r="K186" i="19"/>
  <c r="L628" i="5"/>
  <c r="V48" i="18"/>
  <c r="V649" i="18" s="1"/>
  <c r="N42" i="5"/>
  <c r="P42" i="5" s="1"/>
  <c r="M140" i="5"/>
  <c r="W166" i="18"/>
  <c r="Y166" i="18" s="1"/>
  <c r="O135" i="5"/>
  <c r="O40" i="5"/>
  <c r="W46" i="18"/>
  <c r="W647" i="18" s="1"/>
  <c r="K185" i="19"/>
  <c r="I217" i="19"/>
  <c r="K217" i="19" s="1"/>
  <c r="L627" i="5"/>
  <c r="N41" i="5"/>
  <c r="P41" i="5" s="1"/>
  <c r="V47" i="18"/>
  <c r="V648" i="18" s="1"/>
  <c r="O144" i="5"/>
  <c r="M185" i="5"/>
  <c r="M173" i="5"/>
  <c r="M638" i="5" l="1"/>
  <c r="O638" i="5" s="1"/>
  <c r="Y647" i="18"/>
  <c r="L640" i="5"/>
  <c r="N640" i="5" s="1"/>
  <c r="P640" i="5" s="1"/>
  <c r="X649" i="18"/>
  <c r="Z649" i="18" s="1"/>
  <c r="L639" i="5"/>
  <c r="N639" i="5" s="1"/>
  <c r="P639" i="5" s="1"/>
  <c r="X648" i="18"/>
  <c r="Z648" i="18" s="1"/>
  <c r="N121" i="5"/>
  <c r="P121" i="5" s="1"/>
  <c r="X47" i="18"/>
  <c r="Z47" i="18" s="1"/>
  <c r="H185" i="19"/>
  <c r="W209" i="18"/>
  <c r="Y209" i="18" s="1"/>
  <c r="O185" i="5"/>
  <c r="V152" i="18"/>
  <c r="X152" i="18" s="1"/>
  <c r="Z152" i="18" s="1"/>
  <c r="W171" i="18"/>
  <c r="Y171" i="18" s="1"/>
  <c r="O140" i="5"/>
  <c r="V53" i="18"/>
  <c r="X53" i="18" s="1"/>
  <c r="Z53" i="18" s="1"/>
  <c r="W197" i="18"/>
  <c r="Y197" i="18" s="1"/>
  <c r="O173" i="5"/>
  <c r="V52" i="18"/>
  <c r="X52" i="18" s="1"/>
  <c r="Z52" i="18" s="1"/>
  <c r="W49" i="18"/>
  <c r="Y49" i="18" s="1"/>
  <c r="X48" i="18"/>
  <c r="Z48" i="18" s="1"/>
  <c r="H186" i="19"/>
  <c r="I38" i="19"/>
  <c r="K38" i="19" s="1"/>
  <c r="I184" i="19"/>
  <c r="Y46" i="18"/>
  <c r="N627" i="5"/>
  <c r="P627" i="5" s="1"/>
  <c r="V637" i="18"/>
  <c r="X637" i="18" s="1"/>
  <c r="Z637" i="18" s="1"/>
  <c r="W51" i="18"/>
  <c r="Y51" i="18" s="1"/>
  <c r="V46" i="18"/>
  <c r="V647" i="18" s="1"/>
  <c r="N40" i="5"/>
  <c r="P40" i="5" s="1"/>
  <c r="P46" i="5" s="1"/>
  <c r="V638" i="18"/>
  <c r="X638" i="18" s="1"/>
  <c r="Z638" i="18" s="1"/>
  <c r="N628" i="5"/>
  <c r="P628" i="5" s="1"/>
  <c r="L638" i="5" l="1"/>
  <c r="N638" i="5" s="1"/>
  <c r="P638" i="5" s="1"/>
  <c r="X647" i="18"/>
  <c r="Z647" i="18" s="1"/>
  <c r="V49" i="18"/>
  <c r="X49" i="18" s="1"/>
  <c r="Z49" i="18" s="1"/>
  <c r="N135" i="5"/>
  <c r="P135" i="5" s="1"/>
  <c r="L185" i="5"/>
  <c r="L140" i="5"/>
  <c r="V166" i="18"/>
  <c r="X166" i="18" s="1"/>
  <c r="Z166" i="18" s="1"/>
  <c r="I216" i="19"/>
  <c r="K216" i="19" s="1"/>
  <c r="K184" i="19"/>
  <c r="N125" i="5"/>
  <c r="P125" i="5" s="1"/>
  <c r="V156" i="18"/>
  <c r="X156" i="18" s="1"/>
  <c r="Z156" i="18" s="1"/>
  <c r="V178" i="18"/>
  <c r="L150" i="5"/>
  <c r="L187" i="5"/>
  <c r="N147" i="5"/>
  <c r="L167" i="5"/>
  <c r="N167" i="5" s="1"/>
  <c r="X46" i="18"/>
  <c r="Z46" i="18" s="1"/>
  <c r="H184" i="19"/>
  <c r="H38" i="19"/>
  <c r="J38" i="19" s="1"/>
  <c r="L38" i="19" s="1"/>
  <c r="H218" i="19"/>
  <c r="J218" i="19" s="1"/>
  <c r="L218" i="19" s="1"/>
  <c r="J186" i="19"/>
  <c r="L186" i="19" s="1"/>
  <c r="H217" i="19"/>
  <c r="J217" i="19" s="1"/>
  <c r="L217" i="19" s="1"/>
  <c r="J185" i="19"/>
  <c r="L185" i="19" s="1"/>
  <c r="V51" i="18"/>
  <c r="X51" i="18" s="1"/>
  <c r="Z51" i="18" s="1"/>
  <c r="W653" i="18"/>
  <c r="L74" i="19" l="1"/>
  <c r="M644" i="5"/>
  <c r="O644" i="5" s="1"/>
  <c r="P644" i="5" s="1"/>
  <c r="Y653" i="18"/>
  <c r="Z653" i="18" s="1"/>
  <c r="V72" i="18"/>
  <c r="X72" i="18" s="1"/>
  <c r="V181" i="18"/>
  <c r="X181" i="18" s="1"/>
  <c r="N150" i="5"/>
  <c r="N144" i="5"/>
  <c r="P144" i="5" s="1"/>
  <c r="L173" i="5"/>
  <c r="N140" i="5"/>
  <c r="P140" i="5" s="1"/>
  <c r="V171" i="18"/>
  <c r="X171" i="18" s="1"/>
  <c r="Z171" i="18" s="1"/>
  <c r="N187" i="5"/>
  <c r="L191" i="5"/>
  <c r="N191" i="5" s="1"/>
  <c r="V161" i="18"/>
  <c r="X161" i="18" s="1"/>
  <c r="Z161" i="18" s="1"/>
  <c r="N130" i="5"/>
  <c r="P130" i="5" s="1"/>
  <c r="W72" i="18"/>
  <c r="Y72" i="18" s="1"/>
  <c r="H216" i="19"/>
  <c r="J216" i="19" s="1"/>
  <c r="L216" i="19" s="1"/>
  <c r="J184" i="19"/>
  <c r="L184" i="19" s="1"/>
  <c r="X178" i="18"/>
  <c r="V211" i="18"/>
  <c r="O148" i="5"/>
  <c r="W179" i="18"/>
  <c r="N185" i="5"/>
  <c r="P185" i="5" s="1"/>
  <c r="V209" i="18"/>
  <c r="X209" i="18" s="1"/>
  <c r="Z209" i="18" s="1"/>
  <c r="W212" i="18" l="1"/>
  <c r="M188" i="5" s="1"/>
  <c r="O188" i="5" s="1"/>
  <c r="Y179" i="18"/>
  <c r="N173" i="5"/>
  <c r="P173" i="5" s="1"/>
  <c r="V197" i="18"/>
  <c r="X197" i="18" s="1"/>
  <c r="Z197" i="18" s="1"/>
  <c r="V73" i="18"/>
  <c r="X73" i="18" s="1"/>
  <c r="W73" i="18"/>
  <c r="Y73" i="18" s="1"/>
  <c r="V186" i="18"/>
  <c r="N155" i="5"/>
  <c r="L159" i="5"/>
  <c r="Z72" i="18"/>
  <c r="X211" i="18"/>
  <c r="V215" i="18"/>
  <c r="X215" i="18" s="1"/>
  <c r="V188" i="18" l="1"/>
  <c r="X188" i="18" s="1"/>
  <c r="X186" i="18"/>
  <c r="V74" i="18"/>
  <c r="X74" i="18" s="1"/>
  <c r="M150" i="5"/>
  <c r="M167" i="5"/>
  <c r="W178" i="18"/>
  <c r="O147" i="5"/>
  <c r="P147" i="5" s="1"/>
  <c r="M195" i="5"/>
  <c r="O151" i="5"/>
  <c r="W182" i="18"/>
  <c r="Y182" i="18" s="1"/>
  <c r="W215" i="18"/>
  <c r="Y215" i="18" s="1"/>
  <c r="Z215" i="18" s="1"/>
  <c r="Y212" i="18"/>
  <c r="Z73" i="18"/>
  <c r="N159" i="5"/>
  <c r="L163" i="5"/>
  <c r="N163" i="5" s="1"/>
  <c r="W74" i="18"/>
  <c r="Y74" i="18" s="1"/>
  <c r="W181" i="18" l="1"/>
  <c r="Y181" i="18" s="1"/>
  <c r="Z181" i="18" s="1"/>
  <c r="O150" i="5"/>
  <c r="P150" i="5" s="1"/>
  <c r="Z74" i="18"/>
  <c r="N148" i="5"/>
  <c r="P148" i="5" s="1"/>
  <c r="V179" i="18"/>
  <c r="M187" i="5"/>
  <c r="O187" i="5" s="1"/>
  <c r="P187" i="5" s="1"/>
  <c r="O167" i="5"/>
  <c r="P167" i="5" s="1"/>
  <c r="V75" i="18"/>
  <c r="X75" i="18" s="1"/>
  <c r="W75" i="18"/>
  <c r="Y75" i="18" s="1"/>
  <c r="O195" i="5"/>
  <c r="W219" i="18"/>
  <c r="Y219" i="18" s="1"/>
  <c r="Y178" i="18"/>
  <c r="Z178" i="18" s="1"/>
  <c r="W211" i="18"/>
  <c r="Y211" i="18" s="1"/>
  <c r="Z211" i="18" s="1"/>
  <c r="L124" i="5"/>
  <c r="V151" i="18"/>
  <c r="X151" i="18" s="1"/>
  <c r="N120" i="5"/>
  <c r="W76" i="18" l="1"/>
  <c r="Y76" i="18" s="1"/>
  <c r="V212" i="18"/>
  <c r="X179" i="18"/>
  <c r="Z179" i="18" s="1"/>
  <c r="Z75" i="18"/>
  <c r="V76" i="18"/>
  <c r="X76" i="18" s="1"/>
  <c r="N124" i="5"/>
  <c r="L138" i="5"/>
  <c r="V155" i="18"/>
  <c r="L133" i="5"/>
  <c r="M159" i="5"/>
  <c r="W186" i="18"/>
  <c r="O155" i="5"/>
  <c r="P155" i="5" s="1"/>
  <c r="O120" i="5"/>
  <c r="P120" i="5" s="1"/>
  <c r="M124" i="5"/>
  <c r="W151" i="18"/>
  <c r="Y151" i="18" s="1"/>
  <c r="Z151" i="18" s="1"/>
  <c r="X212" i="18" l="1"/>
  <c r="Z212" i="18" s="1"/>
  <c r="L188" i="5"/>
  <c r="N188" i="5" s="1"/>
  <c r="P188" i="5" s="1"/>
  <c r="Z76" i="18"/>
  <c r="Z77" i="18" s="1"/>
  <c r="X155" i="18"/>
  <c r="V196" i="18"/>
  <c r="W188" i="18"/>
  <c r="Y188" i="18" s="1"/>
  <c r="Z188" i="18" s="1"/>
  <c r="Y186" i="18"/>
  <c r="Z186" i="18" s="1"/>
  <c r="L143" i="5"/>
  <c r="V169" i="18"/>
  <c r="X169" i="18" s="1"/>
  <c r="N138" i="5"/>
  <c r="V164" i="18"/>
  <c r="X164" i="18" s="1"/>
  <c r="N133" i="5"/>
  <c r="N151" i="5"/>
  <c r="P151" i="5" s="1"/>
  <c r="L195" i="5"/>
  <c r="V182" i="18"/>
  <c r="X182" i="18" s="1"/>
  <c r="Z182" i="18" s="1"/>
  <c r="W155" i="18"/>
  <c r="M133" i="5"/>
  <c r="O124" i="5"/>
  <c r="P124" i="5" s="1"/>
  <c r="O159" i="5"/>
  <c r="P159" i="5" s="1"/>
  <c r="M163" i="5"/>
  <c r="O163" i="5" s="1"/>
  <c r="P163" i="5" s="1"/>
  <c r="W196" i="18" l="1"/>
  <c r="Y155" i="18"/>
  <c r="Z155" i="18" s="1"/>
  <c r="N195" i="5"/>
  <c r="P195" i="5" s="1"/>
  <c r="V219" i="18"/>
  <c r="X219" i="18" s="1"/>
  <c r="Z219" i="18" s="1"/>
  <c r="M134" i="5"/>
  <c r="W164" i="18"/>
  <c r="Y164" i="18" s="1"/>
  <c r="Z164" i="18" s="1"/>
  <c r="M138" i="5"/>
  <c r="O133" i="5"/>
  <c r="P133" i="5" s="1"/>
  <c r="L172" i="5"/>
  <c r="N143" i="5"/>
  <c r="X196" i="18"/>
  <c r="V207" i="18"/>
  <c r="X207" i="18" s="1"/>
  <c r="M139" i="5" l="1"/>
  <c r="W165" i="18"/>
  <c r="Y165" i="18" s="1"/>
  <c r="O134" i="5"/>
  <c r="Y196" i="18"/>
  <c r="Z196" i="18" s="1"/>
  <c r="W207" i="18"/>
  <c r="Y207" i="18" s="1"/>
  <c r="Z207" i="18" s="1"/>
  <c r="L183" i="5"/>
  <c r="N183" i="5" s="1"/>
  <c r="N172" i="5"/>
  <c r="L178" i="5"/>
  <c r="V202" i="18" s="1"/>
  <c r="X202" i="18" s="1"/>
  <c r="W169" i="18"/>
  <c r="Y169" i="18" s="1"/>
  <c r="Z169" i="18" s="1"/>
  <c r="O138" i="5"/>
  <c r="P138" i="5" s="1"/>
  <c r="M143" i="5"/>
  <c r="O139" i="5" l="1"/>
  <c r="W170" i="18"/>
  <c r="Y170" i="18" s="1"/>
  <c r="N557" i="5"/>
  <c r="V568" i="18"/>
  <c r="X568" i="18" s="1"/>
  <c r="L582" i="5"/>
  <c r="O143" i="5"/>
  <c r="P143" i="5" s="1"/>
  <c r="M172" i="5"/>
  <c r="L179" i="5"/>
  <c r="V203" i="18" s="1"/>
  <c r="X203" i="18" s="1"/>
  <c r="N178" i="5"/>
  <c r="N179" i="5" l="1"/>
  <c r="O172" i="5"/>
  <c r="P172" i="5" s="1"/>
  <c r="M178" i="5"/>
  <c r="W202" i="18" s="1"/>
  <c r="Y202" i="18" s="1"/>
  <c r="Z202" i="18" s="1"/>
  <c r="M183" i="5"/>
  <c r="V592" i="18"/>
  <c r="X592" i="18" s="1"/>
  <c r="N582" i="5"/>
  <c r="M184" i="5" l="1"/>
  <c r="O183" i="5"/>
  <c r="P183" i="5" s="1"/>
  <c r="O178" i="5"/>
  <c r="P178" i="5" s="1"/>
  <c r="M557" i="5" l="1"/>
  <c r="W208" i="18"/>
  <c r="Y208" i="18" s="1"/>
  <c r="O184" i="5"/>
  <c r="M582" i="5" l="1"/>
  <c r="W568" i="18"/>
  <c r="Y568" i="18" s="1"/>
  <c r="Z568" i="18" s="1"/>
  <c r="O557" i="5"/>
  <c r="P557" i="5" s="1"/>
  <c r="W592" i="18" l="1"/>
  <c r="Y592" i="18" s="1"/>
  <c r="Z592" i="18" s="1"/>
  <c r="O582" i="5"/>
  <c r="P582" i="5" s="1"/>
  <c r="V654" i="18" l="1"/>
  <c r="L128" i="5"/>
  <c r="L645" i="5" l="1"/>
  <c r="N645" i="5" s="1"/>
  <c r="X654" i="18"/>
  <c r="N128" i="5"/>
  <c r="L129" i="5"/>
  <c r="V159" i="18"/>
  <c r="X159" i="18" s="1"/>
  <c r="H191" i="19"/>
  <c r="V655" i="18"/>
  <c r="J191" i="19" l="1"/>
  <c r="H228" i="19"/>
  <c r="J228" i="19" s="1"/>
  <c r="L646" i="5"/>
  <c r="N646" i="5" s="1"/>
  <c r="X655" i="18"/>
  <c r="W654" i="18"/>
  <c r="L190" i="5"/>
  <c r="V160" i="18"/>
  <c r="X160" i="18" s="1"/>
  <c r="N129" i="5"/>
  <c r="M645" i="5" l="1"/>
  <c r="O645" i="5" s="1"/>
  <c r="P645" i="5" s="1"/>
  <c r="Y654" i="18"/>
  <c r="Z654" i="18" s="1"/>
  <c r="I191" i="19"/>
  <c r="W655" i="18"/>
  <c r="V214" i="18"/>
  <c r="X214" i="18" s="1"/>
  <c r="N190" i="5"/>
  <c r="L194" i="5"/>
  <c r="K191" i="19" l="1"/>
  <c r="L191" i="19" s="1"/>
  <c r="L239" i="19" s="1"/>
  <c r="I228" i="19"/>
  <c r="K228" i="19" s="1"/>
  <c r="L228" i="19" s="1"/>
  <c r="M646" i="5"/>
  <c r="O646" i="5" s="1"/>
  <c r="P646" i="5" s="1"/>
  <c r="P648" i="5" s="1"/>
  <c r="Y655" i="18"/>
  <c r="Z655" i="18" s="1"/>
  <c r="Z656" i="18" s="1"/>
  <c r="M128" i="5"/>
  <c r="V218" i="18"/>
  <c r="X218" i="18" s="1"/>
  <c r="N194" i="5"/>
  <c r="M129" i="5" l="1"/>
  <c r="W159" i="18"/>
  <c r="Y159" i="18" s="1"/>
  <c r="Z159" i="18" s="1"/>
  <c r="O128" i="5"/>
  <c r="P128" i="5" s="1"/>
  <c r="L181" i="5"/>
  <c r="L156" i="5"/>
  <c r="M190" i="5" l="1"/>
  <c r="W160" i="18"/>
  <c r="Y160" i="18" s="1"/>
  <c r="Z160" i="18" s="1"/>
  <c r="O129" i="5"/>
  <c r="P129" i="5" s="1"/>
  <c r="N156" i="5"/>
  <c r="L157" i="5"/>
  <c r="L134" i="5"/>
  <c r="H153" i="19"/>
  <c r="J153" i="19" s="1"/>
  <c r="N175" i="5"/>
  <c r="N181" i="5"/>
  <c r="V205" i="18"/>
  <c r="X205" i="18" s="1"/>
  <c r="W214" i="18" l="1"/>
  <c r="Y214" i="18" s="1"/>
  <c r="Z214" i="18" s="1"/>
  <c r="M194" i="5"/>
  <c r="O190" i="5"/>
  <c r="P190" i="5" s="1"/>
  <c r="L160" i="5"/>
  <c r="N157" i="5"/>
  <c r="N134" i="5"/>
  <c r="P134" i="5" s="1"/>
  <c r="L139" i="5"/>
  <c r="V165" i="18"/>
  <c r="X165" i="18" s="1"/>
  <c r="Z165" i="18" s="1"/>
  <c r="M175" i="5" l="1"/>
  <c r="W199" i="18" s="1"/>
  <c r="Y199" i="18" s="1"/>
  <c r="Z199" i="18" s="1"/>
  <c r="O194" i="5"/>
  <c r="P194" i="5" s="1"/>
  <c r="W218" i="18"/>
  <c r="Y218" i="18" s="1"/>
  <c r="Z218" i="18" s="1"/>
  <c r="L164" i="5"/>
  <c r="V189" i="18"/>
  <c r="X189" i="18" s="1"/>
  <c r="N160" i="5"/>
  <c r="V170" i="18"/>
  <c r="X170" i="18" s="1"/>
  <c r="Z170" i="18" s="1"/>
  <c r="L184" i="5"/>
  <c r="N139" i="5"/>
  <c r="P139" i="5" s="1"/>
  <c r="I153" i="19" l="1"/>
  <c r="K153" i="19" s="1"/>
  <c r="L153" i="19" s="1"/>
  <c r="L163" i="19" s="1"/>
  <c r="O175" i="5"/>
  <c r="P175" i="5" s="1"/>
  <c r="N184" i="5"/>
  <c r="P184" i="5" s="1"/>
  <c r="V208" i="18"/>
  <c r="X208" i="18" s="1"/>
  <c r="Z208" i="18" s="1"/>
  <c r="L165" i="5"/>
  <c r="N165" i="5" s="1"/>
  <c r="N164" i="5"/>
  <c r="L583" i="5"/>
  <c r="L277" i="19" l="1"/>
  <c r="M156" i="5"/>
  <c r="N583" i="5"/>
  <c r="V593" i="18"/>
  <c r="X593" i="18" s="1"/>
  <c r="M571" i="5"/>
  <c r="M157" i="5" l="1"/>
  <c r="O156" i="5"/>
  <c r="P156" i="5" s="1"/>
  <c r="W581" i="18"/>
  <c r="Y581" i="18" s="1"/>
  <c r="Z581" i="18" s="1"/>
  <c r="O571" i="5"/>
  <c r="P571" i="5" s="1"/>
  <c r="M160" i="5" l="1"/>
  <c r="O157" i="5"/>
  <c r="P157" i="5" s="1"/>
  <c r="M164" i="5" l="1"/>
  <c r="O160" i="5"/>
  <c r="P160" i="5" s="1"/>
  <c r="W189" i="18"/>
  <c r="Y189" i="18" s="1"/>
  <c r="Z189" i="18" s="1"/>
  <c r="M165" i="5" l="1"/>
  <c r="O165" i="5" s="1"/>
  <c r="P165" i="5" s="1"/>
  <c r="O164" i="5"/>
  <c r="P164" i="5" s="1"/>
  <c r="M179" i="5"/>
  <c r="W203" i="18" s="1"/>
  <c r="Y203" i="18" s="1"/>
  <c r="Z203" i="18" s="1"/>
  <c r="M583" i="5"/>
  <c r="O179" i="5" l="1"/>
  <c r="P179" i="5" s="1"/>
  <c r="M181" i="5"/>
  <c r="W593" i="18"/>
  <c r="Y593" i="18" s="1"/>
  <c r="Z593" i="18" s="1"/>
  <c r="O583" i="5"/>
  <c r="P583" i="5" s="1"/>
  <c r="P588" i="5" s="1"/>
  <c r="Z598" i="18" l="1"/>
  <c r="O181" i="5"/>
  <c r="P181" i="5" s="1"/>
  <c r="W205" i="18"/>
  <c r="Y205" i="18" s="1"/>
  <c r="Z205" i="18" s="1"/>
  <c r="Z221" i="18" s="1"/>
  <c r="M191" i="5"/>
  <c r="O191" i="5" s="1"/>
  <c r="P191" i="5" s="1"/>
  <c r="Z753" i="18" l="1"/>
  <c r="P197" i="5"/>
  <c r="P726" i="5" l="1"/>
  <c r="I25" i="20" l="1"/>
  <c r="G24" i="6"/>
  <c r="K24" i="6"/>
  <c r="I24" i="6"/>
  <c r="E25" i="6"/>
  <c r="J28" i="6" s="1"/>
  <c r="F21" i="6" l="1"/>
  <c r="H29" i="6"/>
  <c r="F22" i="6"/>
  <c r="L28" i="6"/>
  <c r="F20" i="6"/>
  <c r="F23" i="6"/>
  <c r="H28" i="6"/>
  <c r="E26" i="6"/>
  <c r="E27" i="6" s="1"/>
  <c r="F18" i="6"/>
  <c r="F16" i="6"/>
  <c r="F19" i="6"/>
  <c r="F24" i="6"/>
  <c r="J29" i="6"/>
  <c r="F1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ismail - [2010]</author>
  </authors>
  <commentList>
    <comment ref="K602" authorId="0" shapeId="0" xr:uid="{00000000-0006-0000-0300-000002000000}">
      <text>
        <r>
          <rPr>
            <b/>
            <sz val="9"/>
            <color indexed="81"/>
            <rFont val="Tahoma"/>
            <family val="2"/>
          </rPr>
          <t>ismail - [2010]:</t>
        </r>
        <r>
          <rPr>
            <sz val="9"/>
            <color indexed="81"/>
            <rFont val="Tahoma"/>
            <family val="2"/>
          </rPr>
          <t xml:space="preserve">
Asumsi setiap jarak 3 meter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ASUS1</author>
  </authors>
  <commentList>
    <comment ref="B25" authorId="0" shapeId="0" xr:uid="{D61EA790-18FC-4AF4-9A56-339964A2D4B0}">
      <text>
        <r>
          <rPr>
            <b/>
            <sz val="9"/>
            <color indexed="81"/>
            <rFont val="Tahoma"/>
            <family val="2"/>
          </rPr>
          <t>ASUS1:</t>
        </r>
        <r>
          <rPr>
            <sz val="9"/>
            <color indexed="81"/>
            <rFont val="Tahoma"/>
            <family val="2"/>
          </rPr>
          <t xml:space="preserve">
Sesuaikan dengan desain awal dan akhir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Kuja</author>
    <author>tc={E9B383AC-AD4B-4F95-ADFE-D1031B80279A}</author>
    <author>tc={A92FCF5A-BCBB-422F-8D78-0C45F60EA8F9}</author>
    <author>tc={808BAA4D-5195-4D1C-83E9-66C4DD7CFF24}</author>
    <author>tc={86D3CD7B-961B-4401-BC41-0F5F9436FB3C}</author>
    <author>tc={D08FDCBE-CBF2-4DC6-A839-378694A4F599}</author>
    <author>tc={969CAF04-59DF-49E0-88BB-6AD4C9047299}</author>
    <author>tc={5F5D13AC-0C01-4456-95E8-CA6560BE4D84}</author>
  </authors>
  <commentList>
    <comment ref="C14" authorId="0" shapeId="0" xr:uid="{961D1640-3DA3-4A27-9FDA-055C5C653D29}">
      <text>
        <r>
          <rPr>
            <b/>
            <sz val="9"/>
            <color indexed="81"/>
            <rFont val="Tahoma"/>
            <family val="2"/>
          </rPr>
          <t>Kuja:</t>
        </r>
        <r>
          <rPr>
            <sz val="9"/>
            <color indexed="81"/>
            <rFont val="Tahoma"/>
            <family val="2"/>
          </rPr>
          <t xml:space="preserve">
Masuk Ke item Pekerjaan</t>
        </r>
      </text>
    </comment>
    <comment ref="T20" authorId="1" shapeId="0" xr:uid="{E9B383AC-AD4B-4F95-ADFE-D1031B80279A}">
      <text>
        <t>[Threaded comment]
Your version of Excel allows you to read this threaded comment; however, any edits to it will get removed if the file is opened in a newer version of Excel. Learn more: https://go.microsoft.com/fwlink/?linkid=870924
Comment:
    Apakah langsung di Mob 25 orang ?</t>
      </text>
    </comment>
    <comment ref="U20" authorId="2" shapeId="0" xr:uid="{A92FCF5A-BCBB-422F-8D78-0C45F60EA8F9}">
      <text>
        <t>[Threaded comment]
Your version of Excel allows you to read this threaded comment; however, any edits to it will get removed if the file is opened in a newer version of Excel. Learn more: https://go.microsoft.com/fwlink/?linkid=870924
Comment:
    Biaya memungkinkan dibuat 500/roundtrip ?</t>
      </text>
    </comment>
    <comment ref="U21" authorId="3" shapeId="0" xr:uid="{808BAA4D-5195-4D1C-83E9-66C4DD7CFF24}">
      <text>
        <t>[Threaded comment]
Your version of Excel allows you to read this threaded comment; however, any edits to it will get removed if the file is opened in a newer version of Excel. Learn more: https://go.microsoft.com/fwlink/?linkid=870924
Comment:
    Peralatan apa yang di mobilisasi? Apakah biaya segitu ?sudah untuk mobilisasi perlatan apa?</t>
      </text>
    </comment>
    <comment ref="U26" authorId="4" shapeId="0" xr:uid="{86D3CD7B-961B-4401-BC41-0F5F9436FB3C}">
      <text>
        <t>[Threaded comment]
Your version of Excel allows you to read this threaded comment; however, any edits to it will get removed if the file is opened in a newer version of Excel. Learn more: https://go.microsoft.com/fwlink/?linkid=870924
Comment:
    Harga bisa di press lagi di hppnya?</t>
      </text>
    </comment>
    <comment ref="U27" authorId="5" shapeId="0" xr:uid="{D08FDCBE-CBF2-4DC6-A839-378694A4F599}">
      <text>
        <t>[Threaded comment]
Your version of Excel allows you to read this threaded comment; however, any edits to it will get removed if the file is opened in a newer version of Excel. Learn more: https://go.microsoft.com/fwlink/?linkid=870924
Comment:
    Harga di press lagi di hppnya</t>
      </text>
    </comment>
    <comment ref="U28" authorId="6" shapeId="0" xr:uid="{969CAF04-59DF-49E0-88BB-6AD4C9047299}">
      <text>
        <t>[Threaded comment]
Your version of Excel allows you to read this threaded comment; however, any edits to it will get removed if the file is opened in a newer version of Excel. Learn more: https://go.microsoft.com/fwlink/?linkid=870924
Comment:
    Biaya ini bisa masuk, di ganti dengan nama administrasi kantor proyek</t>
      </text>
    </comment>
    <comment ref="U29" authorId="7" shapeId="0" xr:uid="{5F5D13AC-0C01-4456-95E8-CA6560BE4D84}">
      <text>
        <t xml:space="preserve">[Threaded comment]
Your version of Excel allows you to read this threaded comment; however, any edits to it will get removed if the file is opened in a newer version of Excel. Learn more: https://go.microsoft.com/fwlink/?linkid=870924
Comment:
    Biaya ini bisa di jadikan satu di atas dengan nama administrasi kantor proyek
</t>
      </text>
    </comment>
  </commentList>
</comments>
</file>

<file path=xl/sharedStrings.xml><?xml version="1.0" encoding="utf-8"?>
<sst xmlns="http://schemas.openxmlformats.org/spreadsheetml/2006/main" count="11713" uniqueCount="2140">
  <si>
    <t>BILL OF ITEM</t>
  </si>
  <si>
    <t>Proyek</t>
  </si>
  <si>
    <t>PEMBERI TUGAS :</t>
  </si>
  <si>
    <t>Lokasi Proyek</t>
  </si>
  <si>
    <t>Paket Pekerjaan</t>
  </si>
  <si>
    <t>Kontraktor</t>
  </si>
  <si>
    <t>:</t>
  </si>
  <si>
    <t>Catatan</t>
  </si>
  <si>
    <t xml:space="preserve">: Perhitungan ini merujuk pada gambar </t>
  </si>
  <si>
    <t>NO</t>
  </si>
  <si>
    <t>URAIAN  PEKERJAAN</t>
  </si>
  <si>
    <t>SAT</t>
  </si>
  <si>
    <t>VOLUME</t>
  </si>
  <si>
    <t>Harga Satuan</t>
  </si>
  <si>
    <t>Jumlah</t>
  </si>
  <si>
    <t xml:space="preserve">Jumlah </t>
  </si>
  <si>
    <t>Basement</t>
  </si>
  <si>
    <t>Lt. 1</t>
  </si>
  <si>
    <t>Lt. 2</t>
  </si>
  <si>
    <t>Lt. 3</t>
  </si>
  <si>
    <t>Lt. 5</t>
  </si>
  <si>
    <t>Lt. 6</t>
  </si>
  <si>
    <t>Lt. 7</t>
  </si>
  <si>
    <t>Lt. 8</t>
  </si>
  <si>
    <t>Lt. 9</t>
  </si>
  <si>
    <t>Lt. 10</t>
  </si>
  <si>
    <t>Lt. 11</t>
  </si>
  <si>
    <t>Total</t>
  </si>
  <si>
    <t>Material Utama</t>
  </si>
  <si>
    <t>Mat bantu+upah</t>
  </si>
  <si>
    <t>I</t>
  </si>
  <si>
    <t>PEKERJAAN PERSIAPAN</t>
  </si>
  <si>
    <t>PROYEK MANAGEMENT DAN BIAYA ADMINISTRASI LAPANGAN</t>
  </si>
  <si>
    <t>ls</t>
  </si>
  <si>
    <t>2.1</t>
  </si>
  <si>
    <t>2.2</t>
  </si>
  <si>
    <t>2.3</t>
  </si>
  <si>
    <t>2.4</t>
  </si>
  <si>
    <t>2.5</t>
  </si>
  <si>
    <t>2.6</t>
  </si>
  <si>
    <t>Pengadaan pemasangan jaring pengaman/sejenisnya</t>
  </si>
  <si>
    <t>2.7</t>
  </si>
  <si>
    <t>Pengadaan topi pengaman, sepatu kerja dan savety belt bagi pekerja</t>
  </si>
  <si>
    <t xml:space="preserve">Pembuatan foto-foto atas kemajuan pekerjaan sebanyak 2 set dan diserahkan ke MK </t>
  </si>
  <si>
    <t>KANTOR &amp; GUDANG SEMENTARA utk KONTRAKTOR</t>
  </si>
  <si>
    <t>PENJAGAAN DAN PENGAMANAN TERMASUK PAGAR PENGAMAN PROYEK</t>
  </si>
  <si>
    <t>ASURANSI TENAGA KERJA (JAMSOSTEK)</t>
  </si>
  <si>
    <t xml:space="preserve">Semua pekerja di lapangan harus diasuransikan dan Kontraktor wajib memberikan bukti </t>
  </si>
  <si>
    <t>keikutsertaan tersebut kepada Pemberi Tugas.</t>
  </si>
  <si>
    <t>AIR BERSIH</t>
  </si>
  <si>
    <t xml:space="preserve">Penentuan letak titik patok pengukuran di lapangan bersama-sama Pengawas Lapangan dan </t>
  </si>
  <si>
    <t>harus dijaga dari kerusakan-kerusakan. Setiap titik patok yang tidak pada tempatnya hilang</t>
  </si>
  <si>
    <t>harus dibuat lagi Pengukuran peil-peil pekerjaan akan diambil dari titik yang diteliti Kesalahan</t>
  </si>
  <si>
    <t xml:space="preserve"> yang timbul dalam pengambilan pengukuran menjadi perubahan letak atau hilangnya titik-titik</t>
  </si>
  <si>
    <t>patok menjadi tanggung jawab pemborong.</t>
  </si>
  <si>
    <t>Pengadaan harus terlebih dahulu mendapat ijin dari Pemberi Tugas atas setiap pembongkaran</t>
  </si>
  <si>
    <t xml:space="preserve">yang dilakukan untuk pelaksanaan pekerjaan yang dimaksud dalam dokumen pelelangan ini, </t>
  </si>
  <si>
    <t>bertanggung jawab untuk merapikan kembali pada keadaan semula atas beban dan biaya pemborong.</t>
  </si>
  <si>
    <t>Termasuk juga dalam pekerjaan ini memberikan patok, garis, elevasi untuk pemborong lainnya.</t>
  </si>
  <si>
    <t>Pengadaan saluran sementara untuk mencegah genangan air pada lokasi pekerjaan</t>
  </si>
  <si>
    <t>termasuk apabila diperlukan pengadaan pompa air untuk mengeringkan lokasi yang</t>
  </si>
  <si>
    <t>disebabkan oleh hujan, dewatering atau lain-lainnya, termasuk membuang ke saluran</t>
  </si>
  <si>
    <t>luar yang tidak mengakibatkan banjir pada lingkungan sekitarnya.</t>
  </si>
  <si>
    <t>PAPAN NAMA PROYEK</t>
  </si>
  <si>
    <t>Pemborong wajib menyediakan papan nama proyek untuk informasi proyek secara garis besar</t>
  </si>
  <si>
    <t>(ukuran 120x240 cm)</t>
  </si>
  <si>
    <t>SUB TOTAL I</t>
  </si>
  <si>
    <t>PT. BINAKARYA BANGUN PROPERTINDO</t>
  </si>
  <si>
    <t>II</t>
  </si>
  <si>
    <t>A</t>
  </si>
  <si>
    <t>A.1</t>
  </si>
  <si>
    <t>m3</t>
  </si>
  <si>
    <t>m2</t>
  </si>
  <si>
    <t>A.2</t>
  </si>
  <si>
    <t>1.1</t>
  </si>
  <si>
    <t>- pembesian</t>
  </si>
  <si>
    <t>kg</t>
  </si>
  <si>
    <t>- bekisting</t>
  </si>
  <si>
    <t>- cor readymix</t>
  </si>
  <si>
    <t>1.2</t>
  </si>
  <si>
    <t>1.3</t>
  </si>
  <si>
    <t>3.1</t>
  </si>
  <si>
    <t>3.2</t>
  </si>
  <si>
    <t>1.4</t>
  </si>
  <si>
    <t>1.5</t>
  </si>
  <si>
    <t>1.6</t>
  </si>
  <si>
    <t>1.7</t>
  </si>
  <si>
    <t>B.1</t>
  </si>
  <si>
    <t>B.2</t>
  </si>
  <si>
    <t>C</t>
  </si>
  <si>
    <t>Lt. Atap + R.Mesin</t>
  </si>
  <si>
    <t>SUB TOTAL A.1</t>
  </si>
  <si>
    <t>SUB TOTAL A.2</t>
  </si>
  <si>
    <t>SUB TOTAL B.1</t>
  </si>
  <si>
    <t>SUB TOTAL B.2</t>
  </si>
  <si>
    <t>PEKERJAAN ARSITEKTUR</t>
  </si>
  <si>
    <t>III</t>
  </si>
  <si>
    <t>Catatan :</t>
  </si>
  <si>
    <t>Pekerjaan pasangan dinding bata ringan</t>
  </si>
  <si>
    <t>Harga satuan dinding bata dinding bata ringan ex. Primacon/setara</t>
  </si>
  <si>
    <t>yang disetujui dengan perekat dan adukan khusus, sudah termasuk angkur</t>
  </si>
  <si>
    <t xml:space="preserve">untuk setiap pasangan dinding yang berhubungan dengan kolom struktur </t>
  </si>
  <si>
    <t>sparing, dan semua pekerjaan bantu yang berhubungan dengan pekerjaan.</t>
  </si>
  <si>
    <t>Harga satuan plesteran sudah termasuk acian, ketrikan atau bobokan beton</t>
  </si>
  <si>
    <t>maupun bata, kawat ayam (bila diperlukan) dan semua pekerjaan</t>
  </si>
  <si>
    <t>bantu yang diperlukan.</t>
  </si>
  <si>
    <t>Plesteran dan acian dinding bata ringan ex. Primacon/setara yang disetujui,</t>
  </si>
  <si>
    <t>menggunakan adukan mortar ex. Mortar Utama atau setara yang disetujui</t>
  </si>
  <si>
    <t>Pekerjaan pasangan dinding partisi gypsum</t>
  </si>
  <si>
    <t>Harga satuan partisi gypsum sudah termasuk rangka dari metal "C" stud 76 mm,</t>
  </si>
  <si>
    <t>dengan "U" chanel 25 mm dengan jarak 60 cm, gypsum board ex. Jayaboard/setara</t>
  </si>
  <si>
    <t>2 sisi masing-masing tebal 9 mm</t>
  </si>
  <si>
    <t xml:space="preserve">PEKERJAAN PASANGAN DINDING </t>
  </si>
  <si>
    <t xml:space="preserve">Pekerjaan Pasangan untuk Dinding Ruangan </t>
  </si>
  <si>
    <t>Pasangan bata ringan t=7,5 cm untuk dinding penyekat ruangan di unit, KM, dan</t>
  </si>
  <si>
    <t>ruang-ruang fasilitas lainnya tidak termasuk dinding lift :</t>
  </si>
  <si>
    <t>Pekerjaan Pasangan untuk Dinding Lift</t>
  </si>
  <si>
    <t>m'</t>
  </si>
  <si>
    <t>Pekerjaan Kolom praktis dan Balok Praktis</t>
  </si>
  <si>
    <t xml:space="preserve">  </t>
  </si>
  <si>
    <r>
      <t xml:space="preserve">(besi </t>
    </r>
    <r>
      <rPr>
        <sz val="9"/>
        <rFont val="AIGDT"/>
        <charset val="2"/>
      </rPr>
      <t>n</t>
    </r>
    <r>
      <rPr>
        <sz val="9"/>
        <rFont val="Calibri"/>
        <family val="2"/>
        <scheme val="minor"/>
      </rPr>
      <t xml:space="preserve"> 8 mm, p=40cm/titik ; setiap sisi dipasang 2 buah), termasuk juga</t>
    </r>
  </si>
  <si>
    <t xml:space="preserve">Pembetukan sudutan pada pertemuan dinding sisi luar, sudutan kolom, </t>
  </si>
  <si>
    <t xml:space="preserve">serta sudutan balok yang diexpose, langsung terbentuk bersamaan dengan </t>
  </si>
  <si>
    <t>pekerjaan plester acian. Sudutan yang dibentuk harus siku dan lurus</t>
  </si>
  <si>
    <t>Pekerjaan perapihan permukaan beton, dapat berupa skimcoat/plesteran</t>
  </si>
  <si>
    <t>dimana permukaan expose beton rata dan pembentukan sudutan rapi/lurus</t>
  </si>
  <si>
    <t>Pekerjaan Perapihan Finishing beton expose</t>
  </si>
  <si>
    <t>- Perapihan permukaan Finishing Beton Expose termasuk pembetukan sudutan</t>
  </si>
  <si>
    <t>- Perapihan permukaan beton expose untuk kolom</t>
  </si>
  <si>
    <t>- Perapihan permukaan beton expose untuk balok</t>
  </si>
  <si>
    <t>- Perapihan permukaan beton expose pelat dan kanopi beton</t>
  </si>
  <si>
    <t>- Perapihan beton expose bawah tangga</t>
  </si>
  <si>
    <t>- Perapihan beton expose pit lift, dinding basement, dan Shearwall</t>
  </si>
  <si>
    <t>SPESIFIKASI</t>
  </si>
  <si>
    <t>Bata ringan ex. Primacon/setara + thinbed MU-380/setara</t>
  </si>
  <si>
    <t xml:space="preserve">- Pasangan bata ringan tebal = 7,5 cm [tebal finish=10cm] + thinbed  </t>
  </si>
  <si>
    <t>ex. MU-301/setara</t>
  </si>
  <si>
    <t>ex. MU-250/setara</t>
  </si>
  <si>
    <t>- Plesteran mortar t=1 cm/sisi,</t>
  </si>
  <si>
    <t xml:space="preserve">- Acian mortar t=2,5mm/sisi </t>
  </si>
  <si>
    <t>ex. MU-380/setara</t>
  </si>
  <si>
    <t>PEKERJAAN FINISHING PLAFOND DAN DINDING</t>
  </si>
  <si>
    <t>Catatan harga :</t>
  </si>
  <si>
    <t>Pekerjaan dan Pemasangan plafond gypsum</t>
  </si>
  <si>
    <t>Harga satuan biaya pemasangan sudah termasuk upah angkut bahan, pemotongan</t>
  </si>
  <si>
    <t>pembersihan, pemasangan, pemolesan, perapihan, bahan pembantu</t>
  </si>
  <si>
    <t xml:space="preserve"> upah kerja peralatan dan bahan terbuang (waste)</t>
  </si>
  <si>
    <t>Harga satuan plafond gypsum ex. Jayaboard/setara sudah bahan gypsum board</t>
  </si>
  <si>
    <t>rangka plafond hollow 20/40 dan 40/40 dengan tebal 0,4 mm</t>
  </si>
  <si>
    <t xml:space="preserve">dan  penggantungnya, penyiapan tempat serta pemasangan plafond gypsum </t>
  </si>
  <si>
    <t>dan konstruksi penggantungnya pada tempat-tempat yang tercantum pada gambar</t>
  </si>
  <si>
    <t>Pekerjaan Pengecatan</t>
  </si>
  <si>
    <t>Harga satuan pekerjaan cat sudah termasuk pekerjaan cat dasar.</t>
  </si>
  <si>
    <t>upah angkut bahan, pembersihan, perapihan, peralatan bantu dan upah kerja</t>
  </si>
  <si>
    <t>Pekerjaan Pemasangan Plafond dan Rangka</t>
  </si>
  <si>
    <t>Pekerjaan Plafond Gypsum</t>
  </si>
  <si>
    <t>Pekerjaan Plafond Calsiboard</t>
  </si>
  <si>
    <t>Pekerjaan Plafond Gypsum Area Koridor dan Lobby Lift</t>
  </si>
  <si>
    <t>Pengecatan dinding exterior :</t>
  </si>
  <si>
    <t xml:space="preserve">- Cat dasar :  </t>
  </si>
  <si>
    <t>alkali resisting primer</t>
  </si>
  <si>
    <t xml:space="preserve">- Cat Penutup : </t>
  </si>
  <si>
    <t>Pengecatan exterior untuk kanopi beton dan pelat plafond balkon :</t>
  </si>
  <si>
    <t>Pengecatan dinding interior :</t>
  </si>
  <si>
    <t>primer : cathylac cat dasar</t>
  </si>
  <si>
    <t>- Cat Penutup :</t>
  </si>
  <si>
    <t>ex. Cathylac/setara</t>
  </si>
  <si>
    <t>Pengecatan plafond gypsum, balok &amp; pelat expose interior/exterior :</t>
  </si>
  <si>
    <t>Pengecatan expose kolom, &amp; expose bawah tangga :</t>
  </si>
  <si>
    <t>- Cat penutup</t>
  </si>
  <si>
    <t>Pentalite ex. ICI Dulux/etara</t>
  </si>
  <si>
    <t>PEKERJAAN PASANGAN KERAMIK LANTAI DAN KERAMIK DINDING</t>
  </si>
  <si>
    <t>Pekerjaan pasangan Keramik Lantai/dinding</t>
  </si>
  <si>
    <t>pembersihan, pemasangan, pemolesan, perapihan, peminggulan, perekat,</t>
  </si>
  <si>
    <t>pengisian nad, bahan pembantu, upah kerja peralatan dan bahan terbuang (waste)</t>
  </si>
  <si>
    <t>Harga satuan pekerjaan dan atau biaya pemasangan  pelapis lantai sudah termasuk</t>
  </si>
  <si>
    <t>screed leveling dan ketrik slab beton sesuai kebutuhan</t>
  </si>
  <si>
    <t>Harga satuan pekerjaan pelapis dinding harus sudah termasuk adukan/perekat,</t>
  </si>
  <si>
    <t>angkur, kawat pengikat, pemotongan, pinggulan, adu manis, nad, poles, perapian</t>
  </si>
  <si>
    <t>pada pertemuan dengan peralatan sanitair, dinding/kolom.</t>
  </si>
  <si>
    <t>Setiap pekerjaan harus sesuai dengan dengan petunjuk yang disyaratkan</t>
  </si>
  <si>
    <t>pabrik pembuatnya</t>
  </si>
  <si>
    <t>ex. Dulux Pentalite</t>
  </si>
  <si>
    <t>- Keramik 30x30 rustic</t>
  </si>
  <si>
    <t>- Step nousing 8x30</t>
  </si>
  <si>
    <t>- waterproofing coating (termasuk sisi dinding setinggi 20 cm)</t>
  </si>
  <si>
    <t>- Waterproofing atap ruang PUTR, PUTM, Genset</t>
  </si>
  <si>
    <t>- Granit tile 60x60 (badan)</t>
  </si>
  <si>
    <t>- Granit tile 30x60 (border)</t>
  </si>
  <si>
    <t xml:space="preserve">- Keramik lantai uk. 30x30 </t>
  </si>
  <si>
    <t>R. Trafo,dan R. Genset, R. PUTR+PUTM, Gudang, R. Tangki Solar</t>
  </si>
  <si>
    <t>- Keramik Lantai 20x20</t>
  </si>
  <si>
    <t>- Keramik dinding 20x25</t>
  </si>
  <si>
    <t>PEKERJAAN KUSEN PINTU DAN JENDELA</t>
  </si>
  <si>
    <t>Catatan Harga :</t>
  </si>
  <si>
    <t>Harga satuan pintu dan jendela aluminium, terdiri dari rangka ukuran 3" powdercoating</t>
  </si>
  <si>
    <t xml:space="preserve">sudah termasuk perlengkapan sambungan, sealant, penyetelan&amp;pemasangan </t>
  </si>
  <si>
    <t>finishing, serta assesories standar</t>
  </si>
  <si>
    <t>grouting penyetelan&amp;pemasangan, kaca polos tebal 5mm atau 6 mm, ex. Asahi</t>
  </si>
  <si>
    <t>PEKERJAAN SANITAIR DAN KELENGKAPANNYA</t>
  </si>
  <si>
    <t xml:space="preserve">Harga satuan peralatan sanitair berikut fitting serta kelengkapan bahan bantunya </t>
  </si>
  <si>
    <t>(adukan plester aci, nad, sealant, grouting)  berikut pemasangan dan perapian.</t>
  </si>
  <si>
    <t>Harga satuan sudah termasuk bahan alat bantu (pipa penghubung, double nipple dll) yang</t>
  </si>
  <si>
    <t>yang berhubungan dengan system instalasi MEP.</t>
  </si>
  <si>
    <t>- Closet duduk  + assesories</t>
  </si>
  <si>
    <t>CW 420 ex. TOTO/setara</t>
  </si>
  <si>
    <t>set</t>
  </si>
  <si>
    <t>- Jet washer</t>
  </si>
  <si>
    <t>- Floor drain</t>
  </si>
  <si>
    <t>bh</t>
  </si>
  <si>
    <t>- Urinoir type U-57M + assesories</t>
  </si>
  <si>
    <t>U-57M + assesories ex. Toto/setara</t>
  </si>
  <si>
    <t>t=3 mm ex. Asahi</t>
  </si>
  <si>
    <t>R. Wudhu</t>
  </si>
  <si>
    <t>- Kran dinding</t>
  </si>
  <si>
    <t>TX 23 BQ 13N ex. TOTO</t>
  </si>
  <si>
    <t>PEKERJAAN LAIN-LAIN</t>
  </si>
  <si>
    <t>Pembuatan railing dan tangga besi</t>
  </si>
  <si>
    <t>Railing tangga darurat</t>
  </si>
  <si>
    <t>pipa besi hitam dia 1", 2"  + finish zincromate + cat warna merah doff (sisi tangga)</t>
  </si>
  <si>
    <t>pipa besi hitam dia 1", 2"  + finish zincromate + cat warna merah doff (sisi menempel dinding)</t>
  </si>
  <si>
    <t>Tangga Besi</t>
  </si>
  <si>
    <t>Tangga besi ke R. Trafo dan Tangki</t>
  </si>
  <si>
    <t>Hollo 40x40/20x20 t=2mm + plat bordes t=2mm</t>
  </si>
  <si>
    <t>unit</t>
  </si>
  <si>
    <t>Tangga besi ke R. STP</t>
  </si>
  <si>
    <t>Tangga besi R. GWT</t>
  </si>
  <si>
    <t>Pipa 1" (horisontal) + pipa 1,5" (vertikal) t=1,2 mm</t>
  </si>
  <si>
    <t>Pengadaan dan Pemasangan Box Watermeter dan MCB Box</t>
  </si>
  <si>
    <t>Box Water Meter uk p=40 cm, l=12cm , t=25 cm</t>
  </si>
  <si>
    <t>Mild Steel t=0,6 mm</t>
  </si>
  <si>
    <t>MCB Box</t>
  </si>
  <si>
    <t>- MCB Box 4 gang (unit 1ST dan 1B)</t>
  </si>
  <si>
    <t>ex. Broco/setara</t>
  </si>
  <si>
    <t>- MCB Box 6 gang (unit 2B)</t>
  </si>
  <si>
    <t>- MCB Box 8 gang (unit 3B)</t>
  </si>
  <si>
    <t>Pekerjaan ramp mobil :</t>
  </si>
  <si>
    <t>- Gutter ramp</t>
  </si>
  <si>
    <t xml:space="preserve">Grill cast iron tebal 30mm ; lebar 30 cm </t>
  </si>
  <si>
    <t>- Besi L 30x30x3mm &amp; angkur dia 8mm p=100mm untuk saluran air</t>
  </si>
  <si>
    <t xml:space="preserve">  (jarak angkur dia 8mm p=100mm dipasang setiap 500mm)</t>
  </si>
  <si>
    <t>- Paving samping ramp lebar 1 m + kansteen</t>
  </si>
  <si>
    <t>- Saluran disisi ramp</t>
  </si>
  <si>
    <t>Finish lantai area parkir</t>
  </si>
  <si>
    <t>- Finish beton trowel tanpa floor hardener</t>
  </si>
  <si>
    <t>(include struktur)</t>
  </si>
  <si>
    <t>- Pembuatan car stopper</t>
  </si>
  <si>
    <t>p=60 cm'</t>
  </si>
  <si>
    <t>Opening kusen ; semen PC ex. Tiga Roda/setara</t>
  </si>
  <si>
    <t xml:space="preserve">Kusen &amp; daun pintu besi+Louver  </t>
  </si>
  <si>
    <t xml:space="preserve">finish duco ex. Alba/setara </t>
  </si>
  <si>
    <t>- Tebal plate frame = 2,0 mm</t>
  </si>
  <si>
    <t xml:space="preserve">- Tebal plate door leaf = 1,2 mm (2 sisi) </t>
  </si>
  <si>
    <t>- Tebal daun pintu = 55 mm</t>
  </si>
  <si>
    <t>Accessories  :</t>
  </si>
  <si>
    <t>- Engsel</t>
  </si>
  <si>
    <t>Kend 497 BB 4,5” x 4” x 3 mm.Stainless Steel/setara</t>
  </si>
  <si>
    <t xml:space="preserve">- Level handle </t>
  </si>
  <si>
    <t>Art 306/22" SS ex. Calvis</t>
  </si>
  <si>
    <t xml:space="preserve">- Lockcase </t>
  </si>
  <si>
    <t xml:space="preserve">- Cylinder </t>
  </si>
  <si>
    <t>- Keramik dinding uk 20x25 (khusus R. garbage)</t>
  </si>
  <si>
    <t>Kusen solid engineering meranti finish melamic</t>
  </si>
  <si>
    <t>- Tebal daun pintu = 36 mm</t>
  </si>
  <si>
    <t>Accessories :</t>
  </si>
  <si>
    <t>◦ Kusen &amp; daun pintu besi - include engsel</t>
  </si>
  <si>
    <t xml:space="preserve">finish cat duco ex. Alba/setara </t>
  </si>
  <si>
    <t>- Tebal plate door leaf = 1,6 mm</t>
  </si>
  <si>
    <t>◦ Accessories + pasang + cat :</t>
  </si>
  <si>
    <t xml:space="preserve">- Panic Handle </t>
  </si>
  <si>
    <t xml:space="preserve">- Door clooser </t>
  </si>
  <si>
    <t>Dorma Elite TS 300 EN 4 Silver</t>
  </si>
  <si>
    <t>- Tebal daun pintu = 40 mm</t>
  </si>
  <si>
    <t>- flush bolt</t>
  </si>
  <si>
    <t>psg</t>
  </si>
  <si>
    <t>Architrave 2x8 cm ; kayu meranti oven finish melamic</t>
  </si>
  <si>
    <t>powder coating ex. Alexindo/setara</t>
  </si>
  <si>
    <t>◦ Daun pintu aluminium + assesories engsel + kunci</t>
  </si>
  <si>
    <t>termasuk kaca clear tebal 6mm ex. Asahimas</t>
  </si>
  <si>
    <t xml:space="preserve">◦ Door Closser </t>
  </si>
  <si>
    <t>ex. Dekson</t>
  </si>
  <si>
    <t>ex. Dekson/setara</t>
  </si>
  <si>
    <t>Powder coating ex. Alexindo/setara</t>
  </si>
  <si>
    <t>◦ Daun jendela tipe casement + assesories</t>
  </si>
  <si>
    <t>assesories ex. Dekson/setara</t>
  </si>
  <si>
    <t>natural anodize ex. Alexindo/setara</t>
  </si>
  <si>
    <t>TX 403 SBPIV ex. Toto</t>
  </si>
  <si>
    <t>LW 211 CJ + assesories ex. Toto/setara</t>
  </si>
  <si>
    <t>R. Janitor</t>
  </si>
  <si>
    <t>Kusen &amp; daun pintu besi  - include engsel</t>
  </si>
  <si>
    <t xml:space="preserve">- Tebal plate door leaf = 1,5 mm (2 sisi) </t>
  </si>
  <si>
    <t>- Rockwool density 100kg/m2</t>
  </si>
  <si>
    <t xml:space="preserve">- Flush bolt </t>
  </si>
  <si>
    <t>Nakanishi  - 402 Silver</t>
  </si>
  <si>
    <t>- Door Closer</t>
  </si>
  <si>
    <t>Dorma for Steel Door TS 300 EN 3 Silver</t>
  </si>
  <si>
    <t>Kusen &amp; daun pintu besi+Louver  - include engsel</t>
  </si>
  <si>
    <t>◦ Kusen &amp; daun pintu besi finish cat duco ex. Alba/setara :</t>
  </si>
  <si>
    <t xml:space="preserve">   include engsel</t>
  </si>
  <si>
    <t>- Panic Bar</t>
  </si>
  <si>
    <t>Art DH 1700/855 BKSS</t>
  </si>
  <si>
    <t>- Lockcase</t>
  </si>
  <si>
    <t>- Cylinder</t>
  </si>
  <si>
    <t>- Door clooser</t>
  </si>
  <si>
    <t>Harga satuan kusen kayu engineering 5/7 sudah termasuk perlengkapan sambungan</t>
  </si>
  <si>
    <t>FHP 4"x3"x2mm 2 BB SS ex. Calvis/setara</t>
  </si>
  <si>
    <t xml:space="preserve">- lockcase+cylinder </t>
  </si>
  <si>
    <t>- Lever Handel+escutheon</t>
  </si>
  <si>
    <t>Art 17180.50 + Art 17140.62 ex. Calvis</t>
  </si>
  <si>
    <t>PP 8-1/PP8-2 SS + Art 901 CK SS ex. Calvis</t>
  </si>
  <si>
    <t>BTS 84 SS Complite ex. Dorma</t>
  </si>
  <si>
    <t>- Engsel : Floor hinges</t>
  </si>
  <si>
    <t>- Pull Handle + eschuteon</t>
  </si>
  <si>
    <t>- Doorcloseer</t>
  </si>
  <si>
    <t xml:space="preserve">- Lockcase+cylinder </t>
  </si>
  <si>
    <t>TS 100 ex. Dorma elite</t>
  </si>
  <si>
    <t xml:space="preserve">- Washtafel </t>
  </si>
  <si>
    <t>Pembuatan pagar BRC t=1,2 + pintu BRC untuk pembatas ruang tangki dan trafo</t>
  </si>
  <si>
    <t xml:space="preserve">Pekerjaan Finish Parapet beton </t>
  </si>
  <si>
    <t>Parapet beton t=1,2 m</t>
  </si>
  <si>
    <t>- Cor Beton K300 ; tinggi 1,20m ; tebal = 10 cm</t>
  </si>
  <si>
    <t>- Plesteran mortar t=1 cm/sisi, ex. MU-301/setara</t>
  </si>
  <si>
    <t>- Acian mortar t=2,5mm/sisi ex. MU-250/setara</t>
  </si>
  <si>
    <t>- Finish cat dinding luar</t>
  </si>
  <si>
    <t>Weathershiled ex. ICI Dulux/setara</t>
  </si>
  <si>
    <t>Pekerjaan Pembuatan ramp  dan Area Parkir</t>
  </si>
  <si>
    <t>B</t>
  </si>
  <si>
    <t>Pembuatan meja kitchen di kios</t>
  </si>
  <si>
    <t>- Pembuatan Unit meja beton</t>
  </si>
  <si>
    <t xml:space="preserve">- Finish meja beton : keramik 20x20 </t>
  </si>
  <si>
    <t xml:space="preserve">- Kran kitchen </t>
  </si>
  <si>
    <t>- Grease Trap</t>
  </si>
  <si>
    <t>(termasuk finish acian+cat disisi dalam)</t>
  </si>
  <si>
    <t>IGT-30 ex. Indogreen/setara</t>
  </si>
  <si>
    <t>TX 603 KM ex. Toto</t>
  </si>
  <si>
    <t>Unit Apartment</t>
  </si>
  <si>
    <t>- Skirting lantai utama</t>
  </si>
  <si>
    <t>- Keramik KM Unit :</t>
  </si>
  <si>
    <t xml:space="preserve">- Granit tile 60x60 </t>
  </si>
  <si>
    <t>Glassblock 3x5 bh</t>
  </si>
  <si>
    <t>ex. Mulia</t>
  </si>
  <si>
    <t>Tali air keliling glasblock</t>
  </si>
  <si>
    <t>Penebalan sekeliling glasblock sisi dalam</t>
  </si>
  <si>
    <t>tinggi kaca 10 cm ex. Harind/setara</t>
  </si>
  <si>
    <t>Rollingdoor semiperforated coating + box</t>
  </si>
  <si>
    <t>- Adukan 1:3 utk membentuk kemiringan bidang/sebagai penebalan</t>
  </si>
  <si>
    <t>- Architrave  finish Granite Tile 60x60</t>
  </si>
  <si>
    <t>Diamond White + Galaxy Black ex. Granada</t>
  </si>
  <si>
    <t>Cover Panel Dinding Dalam Lift</t>
  </si>
  <si>
    <t>- Cover panel kayu dalam lift+background kaca cermin keliling (3 sisi) t=130cm</t>
  </si>
  <si>
    <t>- Railing Handle pipa 2" stainlessstell : keliling (3 sisi)</t>
  </si>
  <si>
    <t>- Plafond kayu drop ceiling+lampu halogen+lampu T5</t>
  </si>
  <si>
    <t>- Lantai granit tile uk 60x60</t>
  </si>
  <si>
    <t>- Kaca cermin 6mm +bevel uk. 950x1300mm (3 bh)</t>
  </si>
  <si>
    <t>- Lapis dalam pintu lift dgn HPL</t>
  </si>
  <si>
    <t>- Plint</t>
  </si>
  <si>
    <t>- Washtafel</t>
  </si>
  <si>
    <t>Pembuatan meja kitchen di kios dan Unit</t>
  </si>
  <si>
    <t>Pembuatan meja kitchen di Unit</t>
  </si>
  <si>
    <t>- Shower set</t>
  </si>
  <si>
    <t>TX 403 SBPIV ex. TOTO</t>
  </si>
  <si>
    <t>T30ARQ13N ex. TOTO</t>
  </si>
  <si>
    <t>Finishing khusus opening pintu lift Lt. Tipikal</t>
  </si>
  <si>
    <t>Architrave multiplek finish melamic tebal 9 mm lebar 5 cm</t>
  </si>
  <si>
    <t>Tangga Darurat  : Lt. Tipikal</t>
  </si>
  <si>
    <t>Railing area umum Lt. Dasar</t>
  </si>
  <si>
    <t>Railing Balkon LT. Tipikal</t>
  </si>
  <si>
    <t>Grab bar di koridor</t>
  </si>
  <si>
    <t>Pembuatan roof garden</t>
  </si>
  <si>
    <t>- waterproofing sistem penetrasi ex. Penetron</t>
  </si>
  <si>
    <t>seluruh area roof garden</t>
  </si>
  <si>
    <t>- Pengadaan sistem drainasi taman</t>
  </si>
  <si>
    <t>- Isi tanah taman (tidak termasuk tanaman) t=50 cm</t>
  </si>
  <si>
    <t>(tanah merah super)</t>
  </si>
  <si>
    <t>Pembuatan Dog House</t>
  </si>
  <si>
    <t>- Pasangan bata ringan tebal = 7,5 cm [tebal finish=10cm] + thinbed  MU-380/setara</t>
  </si>
  <si>
    <t>- Finish cat dinding eksterior</t>
  </si>
  <si>
    <t>Finishing Kolam Renang Anak</t>
  </si>
  <si>
    <t>Keramik Lantai dan dinding Kolam 100x100 mm warna random</t>
  </si>
  <si>
    <t>- warna biru tua</t>
  </si>
  <si>
    <t>Blue berry ex. Samson</t>
  </si>
  <si>
    <t>- warna biru sedang</t>
  </si>
  <si>
    <t>Navy Blue ex. Samson</t>
  </si>
  <si>
    <t>- warna biru muda</t>
  </si>
  <si>
    <t>Marina Blue ex. Samson</t>
  </si>
  <si>
    <t>- warna putih</t>
  </si>
  <si>
    <t>Cico white ex. Samson</t>
  </si>
  <si>
    <t>Gutter overflow sekeliling kolam t=30 cm ; lebar = 25 cm</t>
  </si>
  <si>
    <t>Penutup Gutter over flow</t>
  </si>
  <si>
    <t>REKAPITULASI</t>
  </si>
  <si>
    <t>Pemberi Tugas</t>
  </si>
  <si>
    <t>No.</t>
  </si>
  <si>
    <t>Uraian</t>
  </si>
  <si>
    <t>Sub Total</t>
  </si>
  <si>
    <t>A.3</t>
  </si>
  <si>
    <t>A.4</t>
  </si>
  <si>
    <t>A.5</t>
  </si>
  <si>
    <t>A.6</t>
  </si>
  <si>
    <t>B.3</t>
  </si>
  <si>
    <t>B.4</t>
  </si>
  <si>
    <t>B.5</t>
  </si>
  <si>
    <t>B.6</t>
  </si>
  <si>
    <t>A.7</t>
  </si>
  <si>
    <t>B.7</t>
  </si>
  <si>
    <t>IV</t>
  </si>
  <si>
    <t>Grand Total</t>
  </si>
  <si>
    <t>SUB TOTAL A.3</t>
  </si>
  <si>
    <t>SUB TOTAL A.4</t>
  </si>
  <si>
    <t>SUB TOTAL A.5</t>
  </si>
  <si>
    <t>SUB TOTAL A.6</t>
  </si>
  <si>
    <t>SUB TOTAL A.7</t>
  </si>
  <si>
    <t>- Kitchen zink 1 lubang (50x54) + flexibel</t>
  </si>
  <si>
    <t>ALS 54 ex. Allesa</t>
  </si>
  <si>
    <t>wheathershild max ex. ICI DUlux/setara</t>
  </si>
  <si>
    <t xml:space="preserve">Art 27169.65.SS ex. Calfis </t>
  </si>
  <si>
    <t>- Kitchen zink 1 lubang (660L x 520W x 200D) + flexibel</t>
  </si>
  <si>
    <t>ALS 66 ex. Allesa</t>
  </si>
  <si>
    <t>Pintu Tipe P1 : Pintu Utama Unit Apartment</t>
  </si>
  <si>
    <t>Pintu Tipe P2 : Pintu Kamar Apartment</t>
  </si>
  <si>
    <t>Pintu Tipe P3 : Pintu PVC KM</t>
  </si>
  <si>
    <t>Jendela Tipe W1 : Jendela unit apartment</t>
  </si>
  <si>
    <t>◦ Daun jendela kaca mati clear t=6mm</t>
  </si>
  <si>
    <t>Jendela Tipe W10 : Shaft pressure fan tangga</t>
  </si>
  <si>
    <t>SUB TOTAL B.3</t>
  </si>
  <si>
    <t>SUB TOTAL B.4</t>
  </si>
  <si>
    <t>SUB TOTAL B.5</t>
  </si>
  <si>
    <t>SUB TOTAL B.6</t>
  </si>
  <si>
    <t>SUB TOTAL B.7</t>
  </si>
  <si>
    <t xml:space="preserve">- List Plafond </t>
  </si>
  <si>
    <t>List z aluminium</t>
  </si>
  <si>
    <t>- cat plint lantai t=8cm (unit kamar)</t>
  </si>
  <si>
    <t>ex. Alexindo atau setara yang disetujui t=1,15 mm, kaca polos tebal 5mm atau 6 mm, ex. Asahi</t>
  </si>
  <si>
    <t>- Keramik lantai uk. 30x30</t>
  </si>
  <si>
    <t>- Lockcase + cylinder</t>
  </si>
  <si>
    <t>Art 17180.55 ex. Calvis + Art 17140.62 ex. Calvis</t>
  </si>
  <si>
    <t>Art 171410.40.SN ex. Calfis</t>
  </si>
  <si>
    <t xml:space="preserve">PEKERJAAN STRUKTUR </t>
  </si>
  <si>
    <t xml:space="preserve">Area umum </t>
  </si>
  <si>
    <t>Area Unit</t>
  </si>
  <si>
    <t xml:space="preserve">Coping dinding kolam </t>
  </si>
  <si>
    <t xml:space="preserve">Batu salagedang warna abu-abu hitam </t>
  </si>
  <si>
    <t>Finishing Kolam Renang Dewasa</t>
  </si>
  <si>
    <t>Finishing Lantai Deck</t>
  </si>
  <si>
    <t>Paving Block</t>
  </si>
  <si>
    <t>Tipe Altstadt-04 warna putih, hitam, abu-abu (random)</t>
  </si>
  <si>
    <t>Border</t>
  </si>
  <si>
    <t>clear coating ex. Propan</t>
  </si>
  <si>
    <t>uk. 140x140x80 mm ex. Cisangkan</t>
  </si>
  <si>
    <t>uk. 150x150x20 mm ; clear coating ex. Propan</t>
  </si>
  <si>
    <t>batu andesit 300x300 mm ; celar coating ex. Propan</t>
  </si>
  <si>
    <t>Finishing Reflecting Pond</t>
  </si>
  <si>
    <t>Finishing Planter</t>
  </si>
  <si>
    <t>- Pengadaan sistem drainasi planter</t>
  </si>
  <si>
    <t>Waterproofing untuk lantai, dinding dan deck</t>
  </si>
  <si>
    <t>- waterproofing dinding dan dasar planter</t>
  </si>
  <si>
    <t>PEKERJAAN SARANA PENDUKUNG</t>
  </si>
  <si>
    <t>Finishing Lantai dan dinding Kolam Renang Dewasa</t>
  </si>
  <si>
    <t>Finishing Lantai dan dinding Kolam Renang Anak</t>
  </si>
  <si>
    <t>V</t>
  </si>
  <si>
    <t>Pekerjaan perkerasan area parkir Lt. Basement</t>
  </si>
  <si>
    <t>- Keramik lantai uk. 30x30 (badan)</t>
  </si>
  <si>
    <t>Lt. 4</t>
  </si>
  <si>
    <t>Tipe PVC ex. Alinco/setara</t>
  </si>
  <si>
    <t>ex. Asahimas</t>
  </si>
  <si>
    <t>Pekerjaan Pasangan Dinding Precast</t>
  </si>
  <si>
    <t xml:space="preserve"> ◦ Dinding precast tampak exterior :</t>
  </si>
  <si>
    <t xml:space="preserve">  include sealent &amp; topian/kanopi diatas jendela</t>
  </si>
  <si>
    <t>- Perapihan antara pertemuan dinding precast beton terhadap sudut pelat lantai</t>
  </si>
  <si>
    <t xml:space="preserve"> ◦ Dinding precast parapet :</t>
  </si>
  <si>
    <t xml:space="preserve"> ◦ Precast untuk janggutan balkon :</t>
  </si>
  <si>
    <t xml:space="preserve">Pasangan dinding interior penyekat ruang </t>
  </si>
  <si>
    <t>- Dinding gypsum (include wall angle) 2 sisi t=9,4cm finish, gypsum t=9mm,</t>
  </si>
  <si>
    <t xml:space="preserve">Lt. Dasar </t>
  </si>
  <si>
    <t>PEKERJAAN ARSITEKTUR TOWER TOPAZ</t>
  </si>
  <si>
    <t>- Penebalan dinding belakang shower, setinggi plafond</t>
  </si>
  <si>
    <t>- Acian mortar t=2,5mm (sisi Luar)</t>
  </si>
  <si>
    <t>Pasangan dinding precast beton tampak exterior fasade dari lantai 1-11 :</t>
  </si>
  <si>
    <r>
      <t xml:space="preserve">- Precast beton [t=8 cm, dgn tul. wiremesh M5 - 1 lapis arah </t>
    </r>
    <r>
      <rPr>
        <b/>
        <sz val="9"/>
        <rFont val="Calibri"/>
        <family val="2"/>
        <scheme val="minor"/>
      </rPr>
      <t>x</t>
    </r>
    <r>
      <rPr>
        <sz val="9"/>
        <rFont val="Calibri"/>
        <family val="2"/>
        <scheme val="minor"/>
      </rPr>
      <t xml:space="preserve">, </t>
    </r>
    <r>
      <rPr>
        <b/>
        <sz val="9"/>
        <rFont val="Calibri"/>
        <family val="2"/>
        <scheme val="minor"/>
      </rPr>
      <t>y</t>
    </r>
    <r>
      <rPr>
        <sz val="9"/>
        <rFont val="Calibri"/>
        <family val="2"/>
        <scheme val="minor"/>
      </rPr>
      <t>]</t>
    </r>
  </si>
  <si>
    <t>ex. Jayaboard/setara</t>
  </si>
  <si>
    <t xml:space="preserve">  rangka metal furing + hollow </t>
  </si>
  <si>
    <t>- skirting 10x30</t>
  </si>
  <si>
    <t>Tangga Darurat  : Lt. Basement  - Lt. Dasar</t>
  </si>
  <si>
    <t>Mushola</t>
  </si>
  <si>
    <t>- Urugan pasir untuk peninggian level lantai + 15 cm</t>
  </si>
  <si>
    <t>Selasar Kios, R. Engineer, Selasar Mushola, dan Selasar Lobby Lift Tipe D</t>
  </si>
  <si>
    <t>GB126005S - Verona ex. Wisma Sehati</t>
  </si>
  <si>
    <t>- Keramik lantai uk. 15x30 (border)</t>
  </si>
  <si>
    <t>Pekerjaan Finishing lantai, Pasangan keramik lantai dan dinding Lt. Basement dan Lt. Dasar</t>
  </si>
  <si>
    <t>1.8</t>
  </si>
  <si>
    <t>1.9</t>
  </si>
  <si>
    <t>Pekerjaan Finishing lantai, Pasangan keramik lantai dan dinding Area Unit dan Koridor Lantai Tipikal</t>
  </si>
  <si>
    <t>- Keramik Balkon uk. 30x30</t>
  </si>
  <si>
    <t xml:space="preserve">  - waterproofing untuk KM dan Balkon (termasuk sisi dinding setinggi 20 cm)</t>
  </si>
  <si>
    <t xml:space="preserve"> - skirting 10x60 (dibevel)</t>
  </si>
  <si>
    <t>Shop/kios  (lt. Basement dan Lt. Dasar)</t>
  </si>
  <si>
    <t>R. Panel/R. ME dan R. Sampah</t>
  </si>
  <si>
    <t>- Keramik dinding 20x25 (khusus R. Sampah)</t>
  </si>
  <si>
    <t>solid core+veneer nyatoh+finish melamic</t>
  </si>
  <si>
    <t>5/8 double skoneng</t>
  </si>
  <si>
    <t xml:space="preserve">Daun pintu solid engineering ; </t>
  </si>
  <si>
    <t>Pintu Tipe P12 ; Pintu R. Janitor</t>
  </si>
  <si>
    <t xml:space="preserve">Pintu Tipe P4 : Pintu Aluminium kaca - 1 Daun </t>
  </si>
  <si>
    <t xml:space="preserve">Pintu Tipe P5 : Pintu Aluminium kaca - 2 Daun </t>
  </si>
  <si>
    <t>Pintu Tipe P6 : Pintu R. Fasilitas Apartment (R. TK, R. SD)</t>
  </si>
  <si>
    <t>Pintu Tipe P7 : Pintu Darurat Lt. Tipikal</t>
  </si>
  <si>
    <t>Pintu Tipe P8 : Pintu Darurat Evakuasi</t>
  </si>
  <si>
    <t>Pintu Tipe P9 ; Pintu Ruang ME/R. Mesin Atap</t>
  </si>
  <si>
    <t>Pintu Tipe P11 : Pintu Shaft</t>
  </si>
  <si>
    <t xml:space="preserve">Daun pintu double teakwood 3mm +  finish melamic </t>
  </si>
  <si>
    <t>Art-542SN+Art-543SN</t>
  </si>
  <si>
    <t>- Shaft lock</t>
  </si>
  <si>
    <t>Art-8-3SS</t>
  </si>
  <si>
    <t>- Handel</t>
  </si>
  <si>
    <t>Pintu Tipe P11A : Pintu Shaft</t>
  </si>
  <si>
    <t>Pintu Tipe P13 : Rollingdoor Kios</t>
  </si>
  <si>
    <t xml:space="preserve">Pintu Tipe PJ1 : Pintu Aluminium kaca - 1 Daun </t>
  </si>
  <si>
    <t>Pintu Tipe P14 : Pintu Toilet</t>
  </si>
  <si>
    <t>Pintu Tipe P15 : Pintu Toilet Disabel</t>
  </si>
  <si>
    <t>Jendela Tipe W2 : Jendela unit apartment</t>
  </si>
  <si>
    <t>Jendela Tipe W3 : Jendela KM unit</t>
  </si>
  <si>
    <t>Bianco Cararra ex. Indogress</t>
  </si>
  <si>
    <t>Nero Portoro ex. Indogress</t>
  </si>
  <si>
    <t>- Area Luar Toilet</t>
  </si>
  <si>
    <t>- Area Dalam Toilet</t>
  </si>
  <si>
    <t>Toilet Umum 2</t>
  </si>
  <si>
    <t>- Keramik dinding 30x60</t>
  </si>
  <si>
    <t xml:space="preserve">◦ Kusen aluminium 3" </t>
  </si>
  <si>
    <t>4/6 double skoneng</t>
  </si>
  <si>
    <t xml:space="preserve">Daun pintu solid engineering + honeycomb + groove ;  </t>
  </si>
  <si>
    <t>veneer nyatoh finish melamic</t>
  </si>
  <si>
    <t>◦ Kusen aluminium 3" + daun jendela tipe nako</t>
  </si>
  <si>
    <t>Kusen aluminium 3"  + grill</t>
  </si>
  <si>
    <t xml:space="preserve">Toilet umum 1 </t>
  </si>
  <si>
    <t>LW 533 J ex. Toto/setara</t>
  </si>
  <si>
    <t>- Pembuatan meja beton</t>
  </si>
  <si>
    <t>- Finish meja beton : Granite Tile 60x60</t>
  </si>
  <si>
    <t>Black Gold ex. Indogress</t>
  </si>
  <si>
    <t>W20547 Sahara Ivory ex. Roman</t>
  </si>
  <si>
    <t>stainless steel SUS 304</t>
  </si>
  <si>
    <t>stainless steel SUS 304 + kaca laminate 5+5</t>
  </si>
  <si>
    <t xml:space="preserve">Stainless steel 2" </t>
  </si>
  <si>
    <t>PEKERJAAN ARSITEKTUR TOWER DIAMOND</t>
  </si>
  <si>
    <t>Area Lobby Tipe A, B, C, D, E</t>
  </si>
  <si>
    <t>Area Lobby Tipe F, G, H, I</t>
  </si>
  <si>
    <t>Toilet umum 3</t>
  </si>
  <si>
    <t>Toilet Umum 4</t>
  </si>
  <si>
    <t xml:space="preserve">- Rangka + plafond Gypsum board </t>
  </si>
  <si>
    <t xml:space="preserve"> t=9 mm + rangka metal furing ex. Jayaboard/setara</t>
  </si>
  <si>
    <t>Vintage stone ex. KIA/setara</t>
  </si>
  <si>
    <t>White KW I ex. KIA/setara</t>
  </si>
  <si>
    <t>Side walk Orange ex. Sandimas</t>
  </si>
  <si>
    <t xml:space="preserve">  - Dinding : Homogeneous tile uk 30x60</t>
  </si>
  <si>
    <t>Metropolis Blanc ex. Eleganza</t>
  </si>
  <si>
    <t>- cat plint lantai t=10cm (unit kamar)</t>
  </si>
  <si>
    <t>Toilet umum 1 + R. Wudhu - Lantai Basement</t>
  </si>
  <si>
    <t>Ruang Janitor (Lt. Basement s/d Lt. 11)</t>
  </si>
  <si>
    <t>White KW I ex. KIA</t>
  </si>
  <si>
    <t>Pengecatan dinding koridor dan sisi luar parkir ; setinggi plafond :</t>
  </si>
  <si>
    <t>Pengecatan dinding kolom dan koridor dalam R. Tangga setinggi 120 cm :</t>
  </si>
  <si>
    <t>DKS IL DL 8485+ Cyl DC DL 60mm SN ex. Dekson</t>
  </si>
  <si>
    <t>honeycom+veneer nyatoh+finish melamic</t>
  </si>
  <si>
    <t>FHP 4"x3"x2mm 2 BB SSS ex. Dekson/setara</t>
  </si>
  <si>
    <t xml:space="preserve">Kusen aluminium 3"  </t>
  </si>
  <si>
    <t>Carbon Anodize coklat standar ex. Alexindo/setara</t>
  </si>
  <si>
    <t>Daun pintu</t>
  </si>
  <si>
    <t>Aluminium + PVC sheet</t>
  </si>
  <si>
    <t>MTS IL 84030 SSS + CYL TC DL 60mm PB</t>
  </si>
  <si>
    <t xml:space="preserve">Pintu Tipe P4A : Pintu Aluminium kaca - 2 Daun </t>
  </si>
  <si>
    <t>6"+12" ex. Dekson/setara</t>
  </si>
  <si>
    <t>Art-406/855 SS ex. Calfis</t>
  </si>
  <si>
    <t>metal sheet t=1,2 mm + kunci + assesories</t>
  </si>
  <si>
    <t>◦ Kusen aluminium 3"  + kaca clear 6 mm</t>
  </si>
  <si>
    <t xml:space="preserve">◦ Daun pintu kaca tempered t= 10mm + assesories </t>
  </si>
  <si>
    <t>PT 20 + PT 10 + US 10 ex. Dekson/setara</t>
  </si>
  <si>
    <t>◦ Pull Handel</t>
  </si>
  <si>
    <t>PH D1868 40x25x60 PSS+SSS ex. Dekson/setara</t>
  </si>
  <si>
    <t>◦ Architrave Marmer</t>
  </si>
  <si>
    <t>Pintu Tipe PJ4 : Pintu Aluminium kaca - 1 Daun + kaca</t>
  </si>
  <si>
    <t>Jendela Tipe W3 : Glassblock</t>
  </si>
  <si>
    <t>Jendela Tipe W5 : Jendela  Lobby Lift</t>
  </si>
  <si>
    <t>Jendela Tipe W6 : Jendela Mushola, Balai warga, dan R. Kesehatan</t>
  </si>
  <si>
    <t>Jendela Tipe W7 : Jendela  Lobby Entrance</t>
  </si>
  <si>
    <t>Jendela Tipe W9 : Jendela  Toilet SB</t>
  </si>
  <si>
    <t>Area umum Lt. Basement</t>
  </si>
  <si>
    <t>- Kaca cermin uk 220x cm</t>
  </si>
  <si>
    <t>- Kaca cermin uk 120x80 cm</t>
  </si>
  <si>
    <t>- Partisi cubical+assesories</t>
  </si>
  <si>
    <t xml:space="preserve">HPL lapis Laminate </t>
  </si>
  <si>
    <t>- Finish dinding meja beton : keramik 30x60</t>
  </si>
  <si>
    <t>TX 606 KES ex. Toto</t>
  </si>
  <si>
    <t>Waterproofing untuk lantai, dinding Kolam renang</t>
  </si>
  <si>
    <t>Waterproofing untuk lantai, deck</t>
  </si>
  <si>
    <t>- Kaca cermin uk 200x80 cm</t>
  </si>
  <si>
    <t>TOWER TOPAZ</t>
  </si>
  <si>
    <t>TOWER DIAMOND</t>
  </si>
  <si>
    <t>uk. 200x200x50mm rata mesin ; clear coating ex. Propan</t>
  </si>
  <si>
    <t>uk. 300x300x50mm rata mesin ; clear coating ex. Propan</t>
  </si>
  <si>
    <t>Keramik Lantai, tangga dan dinding Kolam 100x100 mm warna random</t>
  </si>
  <si>
    <t xml:space="preserve">- Coping dinding kolam </t>
  </si>
  <si>
    <t>Cabana</t>
  </si>
  <si>
    <t>Pembuatan Dudukan Cabana</t>
  </si>
  <si>
    <t>- Balok 30x50</t>
  </si>
  <si>
    <t>- Pasangan bata ringan</t>
  </si>
  <si>
    <t>- screed lantai cabana</t>
  </si>
  <si>
    <t>- Lantai cabana</t>
  </si>
  <si>
    <t>batu salagedang warna abu-abu uk.300x300x20 mm</t>
  </si>
  <si>
    <t>rata alam finish clear coating ; ex. Propan</t>
  </si>
  <si>
    <t>Pembuatan Cabana</t>
  </si>
  <si>
    <t>- Kolom Cabana</t>
  </si>
  <si>
    <t>Kayu bengkirai uk. 150x150 mm serut halis lapis anti rayap</t>
  </si>
  <si>
    <t>finish cat transparan warna coklat ex. Woodstain mowilex</t>
  </si>
  <si>
    <t>- Balok Cabana</t>
  </si>
  <si>
    <t>Kayu bengkirai uk. 120x60 mm serut halis lapis anti rayap</t>
  </si>
  <si>
    <t>Kayu bengkirai uk. 70x20 mm serut halis lapis anti rayap</t>
  </si>
  <si>
    <t>- Atap Cabana</t>
  </si>
  <si>
    <t>- Railing Cabana</t>
  </si>
  <si>
    <t>Kayu bengkirai uk. 70x50 mm serut halis lapis anti rayap</t>
  </si>
  <si>
    <t>Water Cascade</t>
  </si>
  <si>
    <t>Finishing Lantai dan dinding Watercascade</t>
  </si>
  <si>
    <t>uk. 300x300x20mm rata alam ; clear coating ex. Propan</t>
  </si>
  <si>
    <t>Lantai dan dinding Pond</t>
  </si>
  <si>
    <t>Copping Pond</t>
  </si>
  <si>
    <t>Waterproofing untuk lantai, dan dinding Pond</t>
  </si>
  <si>
    <t>Pool Deck</t>
  </si>
  <si>
    <t>- Lantai</t>
  </si>
  <si>
    <t>Keramik 40x40 Escada Beige Ex. Centro</t>
  </si>
  <si>
    <t>- Border</t>
  </si>
  <si>
    <t>- Border Lantai</t>
  </si>
  <si>
    <t>- Waterproofing untuk lantai, "Pool Deck"</t>
  </si>
  <si>
    <t>Timber Deck</t>
  </si>
  <si>
    <t>- Rangka</t>
  </si>
  <si>
    <t>Kayu bengkirai uk. 100x60mm serut halus lapis anti rayap</t>
  </si>
  <si>
    <t>- Lantai deck</t>
  </si>
  <si>
    <t>Kayu sintetik t=60mm warna teak, permukaan teksture</t>
  </si>
  <si>
    <t>finish cat transparan</t>
  </si>
  <si>
    <t>- Planter</t>
  </si>
  <si>
    <t>Fiber teksture halus finish cat duco warna putih susu</t>
  </si>
  <si>
    <t>Finishing Lantai dan dinding "ADULT POOL" termasuk "KOLAM RENDAM"</t>
  </si>
  <si>
    <t>Finishing "Adult Pool" dan "Kolam Rendam"</t>
  </si>
  <si>
    <t>A.</t>
  </si>
  <si>
    <t>AREA "ADULT POOL"</t>
  </si>
  <si>
    <t>AREA "CHILD POOL"</t>
  </si>
  <si>
    <t xml:space="preserve">Finishing "Child Pool" </t>
  </si>
  <si>
    <t xml:space="preserve">Finishing Lantai dan dinding "Child Pool" </t>
  </si>
  <si>
    <t>batu salagedang 300x300x50 mm ; rata mesin</t>
  </si>
  <si>
    <t>finish clear coating ex. Propan</t>
  </si>
  <si>
    <t>Jembatan</t>
  </si>
  <si>
    <t>Batu breksi warna abu-abu uk. 500x500x20 mm rata mesin</t>
  </si>
  <si>
    <t>- Paving block</t>
  </si>
  <si>
    <t>Type Altstadt warna abu uk. 140x140x80mm ex. Cisangkan</t>
  </si>
  <si>
    <t>Batu brexy warna abu-abu uk. 300x300x20mm rata mesin</t>
  </si>
  <si>
    <t>Finishing clear coating ex. Propan</t>
  </si>
  <si>
    <t>AREA "PLAZA" dan "REFLECTING POND"</t>
  </si>
  <si>
    <t>Finishing Area "Plaza"</t>
  </si>
  <si>
    <t>- Waterproofing area plaza</t>
  </si>
  <si>
    <t>Area "Reflecting Pond"</t>
  </si>
  <si>
    <t>Spesi t=3mm permukaan halus  clear coating ex. Propan</t>
  </si>
  <si>
    <t>Batu bronjol warna abu-abu uk. D-50-70 ditabur</t>
  </si>
  <si>
    <t>Finishing lantai</t>
  </si>
  <si>
    <t>Penutup lantai</t>
  </si>
  <si>
    <t>Keramik dinding Kolam dan dinding planter 100x100 mm warna random</t>
  </si>
  <si>
    <t>Deck "Reflecting Pond"</t>
  </si>
  <si>
    <t>uk. 300x300x20mm rata mesin ; clear coating ex. Propan</t>
  </si>
  <si>
    <t>- Jalas setapak</t>
  </si>
  <si>
    <t>batu breksi warna abu-abu 500x500x20mm rata mesin</t>
  </si>
  <si>
    <t xml:space="preserve">- Lantai Deck </t>
  </si>
  <si>
    <t>Keramik 40x40 ; Dior crema ex. Centro</t>
  </si>
  <si>
    <t>D</t>
  </si>
  <si>
    <t>AREA 'MULTIFUNTION ROOM"</t>
  </si>
  <si>
    <t>Area Deck</t>
  </si>
  <si>
    <t>Homogeneous tile 60x60 Tipe Pearl White ex. Granito</t>
  </si>
  <si>
    <t>- Lantai panggung</t>
  </si>
  <si>
    <t>Laminate glass t=12mm warna biru ex. Asahimas</t>
  </si>
  <si>
    <t>Lantai dan dinding</t>
  </si>
  <si>
    <t>- Waterproofing untuk lantai</t>
  </si>
  <si>
    <t>Weding Chapel</t>
  </si>
  <si>
    <t>- Opening pintu masuk</t>
  </si>
  <si>
    <t>rangka hollow 80x60 finishing aluminium cladding t=4mm</t>
  </si>
  <si>
    <t>warna abu-abu muda ex. Alucobond</t>
  </si>
  <si>
    <t>- Dinding + assesories</t>
  </si>
  <si>
    <t>- Pintu + assesories</t>
  </si>
  <si>
    <t>Pintu dan canopy</t>
  </si>
  <si>
    <t xml:space="preserve">- Canopy </t>
  </si>
  <si>
    <t>E</t>
  </si>
  <si>
    <t>Shower</t>
  </si>
  <si>
    <t>- Pedestal + Assesories</t>
  </si>
  <si>
    <t>- Shower plat + Assesories</t>
  </si>
  <si>
    <t>Stainless steel t=5mm tipe hireline</t>
  </si>
  <si>
    <t>- Lantai shower</t>
  </si>
  <si>
    <t>Batu salagedang warna abu-abu hitam random</t>
  </si>
  <si>
    <t>dia. 300-500 ; rata alam ; finish clear coating ex. Propan</t>
  </si>
  <si>
    <t>Stainless steel t=1mm tipe hireline</t>
  </si>
  <si>
    <t>head shower</t>
  </si>
  <si>
    <t>kran shower</t>
  </si>
  <si>
    <t>TX 495 S ex. TOTO</t>
  </si>
  <si>
    <t>TX 452 SES ex. TOTO</t>
  </si>
  <si>
    <t>TX 10 BN ex. TOTO</t>
  </si>
  <si>
    <t>Toilet Kolam Renang</t>
  </si>
  <si>
    <t>Pekerjaan Dinding</t>
  </si>
  <si>
    <t xml:space="preserve">- Pasangan bata ringan tebal = 7,5 cm + thinbed  </t>
  </si>
  <si>
    <t>- assesories dinding</t>
  </si>
  <si>
    <t xml:space="preserve">GRC t=50mm </t>
  </si>
  <si>
    <t>ex. Mowilex/setara</t>
  </si>
  <si>
    <t>- Keramik lantai : 33x33</t>
  </si>
  <si>
    <t>Conifer pine ex. Roman</t>
  </si>
  <si>
    <t>- Keramik dinding : 40x40</t>
  </si>
  <si>
    <t>Batu granit warna hitam (nero absolut)</t>
  </si>
  <si>
    <t>- Atap plat beton</t>
  </si>
  <si>
    <t>Pekerjaan Beton</t>
  </si>
  <si>
    <t>- Kolom</t>
  </si>
  <si>
    <t>- Balok</t>
  </si>
  <si>
    <t>Pekerjaan Plafond</t>
  </si>
  <si>
    <t>Pekerjaan Keramik Dinding dan Lantai</t>
  </si>
  <si>
    <t>- Plafond Gypsum t=9mm</t>
  </si>
  <si>
    <t>Rangka metal furing ex. Jayaboard</t>
  </si>
  <si>
    <t>- Cat dinding : wheatercoat</t>
  </si>
  <si>
    <t>- Cat plafond : wheatercoat</t>
  </si>
  <si>
    <t>Sanitair dan Assesories</t>
  </si>
  <si>
    <t>- Closet duduk</t>
  </si>
  <si>
    <t>Tipe CW 867 NJ ex. Toto</t>
  </si>
  <si>
    <t>- Meja beton</t>
  </si>
  <si>
    <t>Terasso warna abu-abu tua</t>
  </si>
  <si>
    <t>Tipe LW 533 J ex. Toto</t>
  </si>
  <si>
    <t>- Shower box + assesories</t>
  </si>
  <si>
    <t>Kaca tempered 10mm dilapis stiker sanblast</t>
  </si>
  <si>
    <t>Snack Bar</t>
  </si>
  <si>
    <t>4.1</t>
  </si>
  <si>
    <t>4.2</t>
  </si>
  <si>
    <t>- Pelapis dinding</t>
  </si>
  <si>
    <t>kayu sintetik t=16mm warna teak finishing cat transparant</t>
  </si>
  <si>
    <t>warna coklat type ultran lapis anti gores ex. Propan</t>
  </si>
  <si>
    <t>4.3</t>
  </si>
  <si>
    <t>- Keramik lantai : 30x30</t>
  </si>
  <si>
    <t>Tipe 33196 ex. Roman</t>
  </si>
  <si>
    <t>4.4</t>
  </si>
  <si>
    <t>Pekerjaan Atap</t>
  </si>
  <si>
    <t>kaca laminated t=8mm warna biru ex. Asahimas</t>
  </si>
  <si>
    <t>- Atap + rangka</t>
  </si>
  <si>
    <t>Pipa besi holow dia. 50mm dilapis alucobond t=4mm</t>
  </si>
  <si>
    <t>- List dinding</t>
  </si>
  <si>
    <t>stainless steel t=2mm tipe hireline</t>
  </si>
  <si>
    <t>Laminate celar glass t=8mm ex. Asahimas</t>
  </si>
  <si>
    <t>- Pintu masuk+assesories</t>
  </si>
  <si>
    <t>- pasangan bata pembentukan anak tangga</t>
  </si>
  <si>
    <t>4.5</t>
  </si>
  <si>
    <t>Meja dan Bangku</t>
  </si>
  <si>
    <t>batu granit warna putih finish polish</t>
  </si>
  <si>
    <t>- meja beton counter 1000x540 mm</t>
  </si>
  <si>
    <t>- bangku</t>
  </si>
  <si>
    <t>Cor beton finish keramik uk 10x10 cm warna biru</t>
  </si>
  <si>
    <t>SUB TOTAL A</t>
  </si>
  <si>
    <t>SUB TOTAL B</t>
  </si>
  <si>
    <t>SUB TOTAL D</t>
  </si>
  <si>
    <t>SUB TOTAL C</t>
  </si>
  <si>
    <t>SUB TOTAL E</t>
  </si>
  <si>
    <t>PT. PRASETYA AGUNG CIPTA ABADI</t>
  </si>
  <si>
    <t>Pengadaan Gondola Portable di masing-masing Tower</t>
  </si>
  <si>
    <t>Pembuatan bangunan tempat sampah</t>
  </si>
  <si>
    <t>VI</t>
  </si>
  <si>
    <t>PEKERJAAN AREA LUAR BANGUNAN</t>
  </si>
  <si>
    <t>Pengadaan dan Pemasangan Manhole cast iron</t>
  </si>
  <si>
    <t>Manhole cover persegi uk. 80 cm x 80 cm tutup GWT</t>
  </si>
  <si>
    <t>Manhole cover persegi uk. 60 cm x 60 cm tutup sumpit</t>
  </si>
  <si>
    <t>Saluran  tinggi =20 cm ; lebar 25 cm</t>
  </si>
  <si>
    <t>Saluran dan penutup saluran</t>
  </si>
  <si>
    <t>Penutup saluran</t>
  </si>
  <si>
    <t>Pembuatan sumur resapan (p=4,50m, dia 1,10m) buis beton</t>
  </si>
  <si>
    <t>Pembuatan kolam resapan (15,00m x 4,00m x 1,00m)</t>
  </si>
  <si>
    <t>- Paving t=8 cm ex. Cisangkan</t>
  </si>
  <si>
    <t>(urug sirtu+pemadatan+abu batu)</t>
  </si>
  <si>
    <t xml:space="preserve">- Kansteen </t>
  </si>
  <si>
    <t>K.03.1 ex. Cisangkan</t>
  </si>
  <si>
    <t>Perkerasan jalan : Paving t=8 cm ex. Cisangkan</t>
  </si>
  <si>
    <t>Pembuatan Sumur Resapan dan Kolam Resapan</t>
  </si>
  <si>
    <t>Pembuatan saluran halaman U-ditch 40x60cm berikut penutup</t>
  </si>
  <si>
    <t>ex. Dusaspun/Boral/setara</t>
  </si>
  <si>
    <t>batu andesit 300x300 mm ; warna abu-abu</t>
  </si>
  <si>
    <t>rata mesin clear coating ex. Propan</t>
  </si>
  <si>
    <t xml:space="preserve">Batu breksi warna abu-abu hitam </t>
  </si>
  <si>
    <t>Batu andesit  warna abu-abu hitam rata mesin</t>
  </si>
  <si>
    <t>- Coping planter</t>
  </si>
  <si>
    <t xml:space="preserve">Batu breksi warna abu-abu 200x200x20 mm </t>
  </si>
  <si>
    <t>rata mesin, clear coating ex. Propan</t>
  </si>
  <si>
    <t>Keramik 40x40 tipe escada Beige ex. Centro</t>
  </si>
  <si>
    <t>Border Lantai</t>
  </si>
  <si>
    <t>Keramik dinding Kolam 100x100 mm warna random</t>
  </si>
  <si>
    <t>Dinding dekoratif</t>
  </si>
  <si>
    <t xml:space="preserve">Dinding : GRC t=10mm finish cat duco </t>
  </si>
  <si>
    <t>warna dan bentuk sesuai di gambar detail</t>
  </si>
  <si>
    <t>Border : batu klaten super white</t>
  </si>
  <si>
    <t>Modul Tampak A</t>
  </si>
  <si>
    <t>Modul Tampak B</t>
  </si>
  <si>
    <t>Modul Tampak C</t>
  </si>
  <si>
    <t>uk 150x150x20 finish rata mesin clear coating ex. Propan</t>
  </si>
  <si>
    <t xml:space="preserve">Finishing Area Plaza </t>
  </si>
  <si>
    <t>6.1</t>
  </si>
  <si>
    <t>6.2</t>
  </si>
  <si>
    <t>6.3</t>
  </si>
  <si>
    <t>Batu keramik 40x40 tipe escada beige ex. Centro</t>
  </si>
  <si>
    <t xml:space="preserve">Paving Block : desain sesuai gambar </t>
  </si>
  <si>
    <t>Water Feature</t>
  </si>
  <si>
    <t>Pekerjaan Kanopi Lobby Lt. Dasar</t>
  </si>
  <si>
    <t>PEKERJAAN HARDSCAPE "LAGOON"</t>
  </si>
  <si>
    <t>SARANA PENDUKUNG "LAGOON'</t>
  </si>
  <si>
    <t>PEKERJAAN HALAMAN</t>
  </si>
  <si>
    <t xml:space="preserve">PEKERJAAN FASADE DAN KANOPI </t>
  </si>
  <si>
    <t>Black Pure Glossy ex. Wisma Sehati</t>
  </si>
  <si>
    <t>ex. Alexindo atau setara yang disetujui t=1,25 mm, kaca polos tebal 5mm atau 6 mm, ex. Asahi</t>
  </si>
  <si>
    <t>DKS LHTR 0019 SSS ex. Dekson/setara</t>
  </si>
  <si>
    <t>DKS LHTR 0003 SSS ex. Dekson/setara</t>
  </si>
  <si>
    <t>DKS LHTR 0039 OVAL SSS ex. Dekson/setara</t>
  </si>
  <si>
    <t xml:space="preserve">Pintu Tipe PL4 </t>
  </si>
  <si>
    <t>◦ Daun pintu aluminium + assesories pintu geser + kunci</t>
  </si>
  <si>
    <t>- Kombinasi dinding 30x60</t>
  </si>
  <si>
    <t>Danon Grey ex. Platinum</t>
  </si>
  <si>
    <t>Danon Grey basic ex. Platinum</t>
  </si>
  <si>
    <t>Keramik lantai uk. 30x30</t>
  </si>
  <si>
    <t>Keramik dinding uk. 30x60</t>
  </si>
  <si>
    <t>Keramik dinding 30x60</t>
  </si>
  <si>
    <t>Kombinasi dinding 30x60</t>
  </si>
  <si>
    <t xml:space="preserve">Koridor </t>
  </si>
  <si>
    <t>Sahara Cream ex. KIA</t>
  </si>
  <si>
    <t xml:space="preserve">R. Engineering, R. BOA, R. Mail Box, </t>
  </si>
  <si>
    <t>- Keramik lantai uk. 30x30 (border)</t>
  </si>
  <si>
    <t>Vintage Grey ex. KIA/setara</t>
  </si>
  <si>
    <t xml:space="preserve"> R. Garbage, R. Panel, Gudang</t>
  </si>
  <si>
    <t>Granite wheat ex. KIA</t>
  </si>
  <si>
    <t>Multiplek 9mm t=6cm finish melamic</t>
  </si>
  <si>
    <t xml:space="preserve">  - Lantai Homogeneous Tile uk. 30x60</t>
  </si>
  <si>
    <t>Area Lobby Lift dan Koridor</t>
  </si>
  <si>
    <t xml:space="preserve"> - skirting 10x60 + tali air</t>
  </si>
  <si>
    <t>- skirting 10x60 + tali air</t>
  </si>
  <si>
    <t xml:space="preserve">Keramik lantai 30x30 </t>
  </si>
  <si>
    <t xml:space="preserve">- Keramik lantai 30x30 </t>
  </si>
  <si>
    <t>R. Engineering, R. BOA, R. Mail Box, Balewarga</t>
  </si>
  <si>
    <t>Toilet umum 3, 4  - Lantai Basement</t>
  </si>
  <si>
    <t>- Keramik belakang washtafel</t>
  </si>
  <si>
    <t>Blink White ex. Roman</t>
  </si>
  <si>
    <t>LW 211 CJ ex. Toto</t>
  </si>
  <si>
    <t>TX 1 BV ex. TOTO</t>
  </si>
  <si>
    <t>TX 471 SFMBR ex. TOTO</t>
  </si>
  <si>
    <t>Verona Pure Black ex. Sehati</t>
  </si>
  <si>
    <t>Pintu Tipe P10A ; R.  Genset + R. Pompa</t>
  </si>
  <si>
    <t>Pintu Tipe P10 ; Pintu R. PUTR</t>
  </si>
  <si>
    <t>MASUK STRUKTUR</t>
  </si>
  <si>
    <t>include</t>
  </si>
  <si>
    <t>bahan</t>
  </si>
  <si>
    <t>upah</t>
  </si>
  <si>
    <t>angkut</t>
  </si>
  <si>
    <t>Pasang Bata Ringan / m2</t>
  </si>
  <si>
    <t>Celcon t=7.5 cm</t>
  </si>
  <si>
    <t>MU 380</t>
  </si>
  <si>
    <t>zak</t>
  </si>
  <si>
    <t>Upah pasang</t>
  </si>
  <si>
    <t>Alat bantu</t>
  </si>
  <si>
    <t>Plesteran adukan instant / m2</t>
  </si>
  <si>
    <t>MU 301</t>
  </si>
  <si>
    <t>Upah plester</t>
  </si>
  <si>
    <t>Upah aci</t>
  </si>
  <si>
    <t>Kolom Praktis 100 x 100 / m'</t>
  </si>
  <si>
    <t xml:space="preserve">Beton </t>
  </si>
  <si>
    <t>m³</t>
  </si>
  <si>
    <t>Besi</t>
  </si>
  <si>
    <t>m1</t>
  </si>
  <si>
    <t>Bekisting</t>
  </si>
  <si>
    <t>m²</t>
  </si>
  <si>
    <t>Upah &amp; alat</t>
  </si>
  <si>
    <t>per m1</t>
  </si>
  <si>
    <t>Perapihan Beton Exposed (skim coat) / m2</t>
  </si>
  <si>
    <t>MU 270</t>
  </si>
  <si>
    <t>Upah ketrik beton</t>
  </si>
  <si>
    <t>Urugan Pasir / m3</t>
  </si>
  <si>
    <t>Pasir urug</t>
  </si>
  <si>
    <t>Upah urug</t>
  </si>
  <si>
    <t>/m2</t>
  </si>
  <si>
    <t>t=10 cm</t>
  </si>
  <si>
    <t>Lantai Granite Tile 60 x 60 / m2 (Verona GB 126005S) BY OWNER</t>
  </si>
  <si>
    <t>Bahan :</t>
  </si>
  <si>
    <t>Granite tile 60x60 ex. Wisma Sehati (BY OWNER)</t>
  </si>
  <si>
    <t>Perekat MU-450</t>
  </si>
  <si>
    <t>AM Grout</t>
  </si>
  <si>
    <t>keuntungan 10%</t>
  </si>
  <si>
    <t>Upah :</t>
  </si>
  <si>
    <t>Screed</t>
  </si>
  <si>
    <t>Plint Granite Tile 10 x 60 cm / m' bahan by owner</t>
  </si>
  <si>
    <t>Granite tile 10x60 ex. Wisma Sehati Verona by owner</t>
  </si>
  <si>
    <t>PC</t>
  </si>
  <si>
    <t>Pasir pasang</t>
  </si>
  <si>
    <t>Perekat  MU  450</t>
  </si>
  <si>
    <t>total :</t>
  </si>
  <si>
    <t>Pekerjaan Pembesian / kg</t>
  </si>
  <si>
    <t>Besi beton</t>
  </si>
  <si>
    <t>Kawat Pengikat</t>
  </si>
  <si>
    <t>Alat bantu (upah penurunan material)</t>
  </si>
  <si>
    <t>Dibulatkan</t>
  </si>
  <si>
    <t xml:space="preserve">Bekisting pas.bata ( batako ) adukan ( 1 pc : 4 ps ), </t>
  </si>
  <si>
    <t>Bata tras (30 x 15 x 7)</t>
  </si>
  <si>
    <t>Beton mutu K 350 / m3</t>
  </si>
  <si>
    <t>Readymix K-350</t>
  </si>
  <si>
    <t>PC RATE</t>
  </si>
  <si>
    <t>Sewa pompa</t>
  </si>
  <si>
    <t>Upah cor</t>
  </si>
  <si>
    <t>Alat bantu, stop cor</t>
  </si>
  <si>
    <t>Beton mutu K 500 / m3</t>
  </si>
  <si>
    <t>Readymix K-500</t>
  </si>
  <si>
    <t>Bekisting Plat / m2</t>
  </si>
  <si>
    <t xml:space="preserve">Plywood 12 mm </t>
  </si>
  <si>
    <t>lbr</t>
  </si>
  <si>
    <t>Rangka kayu 6/12</t>
  </si>
  <si>
    <t>Pipa dia 1.5"</t>
  </si>
  <si>
    <t>Betty scafolding</t>
  </si>
  <si>
    <t>Uhead</t>
  </si>
  <si>
    <t>Join pint</t>
  </si>
  <si>
    <t>Jack base</t>
  </si>
  <si>
    <t>Hory beam</t>
  </si>
  <si>
    <t>Upah bekisting</t>
  </si>
  <si>
    <t>Mob demob alat</t>
  </si>
  <si>
    <t>dibulatkan</t>
  </si>
  <si>
    <t>Beton mutu K 300 / m3 (pc rate)</t>
  </si>
  <si>
    <t>Readymix K-300</t>
  </si>
  <si>
    <t xml:space="preserve">Bekisting dinding / m2 </t>
  </si>
  <si>
    <t>Plywood 15 mm phenol film</t>
  </si>
  <si>
    <t>Rangka kayu 3/4</t>
  </si>
  <si>
    <t>Pipa suport</t>
  </si>
  <si>
    <t>Form tie</t>
  </si>
  <si>
    <t>Conus</t>
  </si>
  <si>
    <t>Sparator</t>
  </si>
  <si>
    <t>Speser</t>
  </si>
  <si>
    <t>Klos kayu 5/10</t>
  </si>
  <si>
    <t>Bekisting Kolom / m2</t>
  </si>
  <si>
    <t>Plywood 15 mm fenol</t>
  </si>
  <si>
    <t>Beton mutu K 450 / m3</t>
  </si>
  <si>
    <t>Readymix K-450</t>
  </si>
  <si>
    <t>Bekisting Balok / m2</t>
  </si>
  <si>
    <t>Bekisting shearwall / m2</t>
  </si>
  <si>
    <t>Bekisting Tangga / m2</t>
  </si>
  <si>
    <t>Plywood 9 mm</t>
  </si>
  <si>
    <t>Beaty scafolding</t>
  </si>
  <si>
    <t>Cat beaty scafolding</t>
  </si>
  <si>
    <t>Beton mutu K 250 / m3</t>
  </si>
  <si>
    <t>Readymix K-250</t>
  </si>
  <si>
    <t>Lantai Kerja / m3</t>
  </si>
  <si>
    <t>Readymix B-0</t>
  </si>
  <si>
    <t>t=5 cm</t>
  </si>
  <si>
    <t>jumlah asesoris pintu masih kurang, ikuti volume diamond</t>
  </si>
  <si>
    <t>harga keramik belum update</t>
  </si>
  <si>
    <t>Lantai Keramik Tile 30 x 30 / m2</t>
  </si>
  <si>
    <t>Keramik Tile 30 x 30 white ex KIA</t>
  </si>
  <si>
    <t>Dinding Keramik Tile 20x25  / m2</t>
  </si>
  <si>
    <t>Plester</t>
  </si>
  <si>
    <t>Keramik Tile 20x25 Blink white</t>
  </si>
  <si>
    <t>Lantai Granite Tile 60 x 60 / m2 (metropolish blanc)</t>
  </si>
  <si>
    <t xml:space="preserve">Granite tile 60x60 </t>
  </si>
  <si>
    <t>Lantai Granite Tile 60 x 60 / m2 (black pure)</t>
  </si>
  <si>
    <t>Plint Granite Tile 10 x 60 cm / m'</t>
  </si>
  <si>
    <t>Granite tile 10x60 ex. Wisma Sehati</t>
  </si>
  <si>
    <t>koef</t>
  </si>
  <si>
    <t>besi</t>
  </si>
  <si>
    <t>beton</t>
  </si>
  <si>
    <t>bekisting</t>
  </si>
  <si>
    <t>kg/m3</t>
  </si>
  <si>
    <t>m2/m3</t>
  </si>
  <si>
    <t>SBO</t>
  </si>
  <si>
    <t>- Washtafel unit 3B termasuk meja beton</t>
  </si>
  <si>
    <t xml:space="preserve">LW 642 CJ EX. TOTO </t>
  </si>
  <si>
    <t>LW 642 CJ EX. TOTO</t>
  </si>
  <si>
    <t xml:space="preserve">Volume </t>
  </si>
  <si>
    <t xml:space="preserve">Pintu Tipe PJ1 : Pintu Aluminium kaca - 2 Daun </t>
  </si>
  <si>
    <t>Jendela Tipe W10 : Jendela Void</t>
  </si>
  <si>
    <t xml:space="preserve">koef </t>
  </si>
  <si>
    <t>Kusen kayu, 4/8 meranti oven finish melamic</t>
  </si>
  <si>
    <t>by othres</t>
  </si>
  <si>
    <t>(by other)</t>
  </si>
  <si>
    <t>Pintu Tipe P12A ; Pintu R. Sampah</t>
  </si>
  <si>
    <t>HARGA MAHAL !!!</t>
  </si>
  <si>
    <t>HARGA ARSITEK DIBEDAKAN !!!</t>
  </si>
  <si>
    <t>Side Walk Grey ex Sandimas</t>
  </si>
  <si>
    <t>CEK HARGA !!!</t>
  </si>
  <si>
    <t>ISI HARGA</t>
  </si>
  <si>
    <t>ISI HARGA !!!</t>
  </si>
  <si>
    <r>
      <t>- KP site mix  K-225 (10x10cm) (4</t>
    </r>
    <r>
      <rPr>
        <sz val="9"/>
        <color rgb="FFFF0000"/>
        <rFont val="AIGDT"/>
        <charset val="2"/>
      </rPr>
      <t>n</t>
    </r>
    <r>
      <rPr>
        <sz val="9"/>
        <color rgb="FFFF0000"/>
        <rFont val="Calibri"/>
        <family val="2"/>
        <scheme val="minor"/>
      </rPr>
      <t>8,</t>
    </r>
    <r>
      <rPr>
        <sz val="9"/>
        <color rgb="FFFF0000"/>
        <rFont val="AIGDT"/>
        <charset val="2"/>
      </rPr>
      <t>n</t>
    </r>
    <r>
      <rPr>
        <sz val="9"/>
        <color rgb="FFFF0000"/>
        <rFont val="Calibri"/>
        <family val="2"/>
        <scheme val="minor"/>
      </rPr>
      <t>6-200) + stek atas 4</t>
    </r>
    <r>
      <rPr>
        <sz val="9"/>
        <color rgb="FFFF0000"/>
        <rFont val="AIGDT"/>
        <charset val="2"/>
      </rPr>
      <t>n</t>
    </r>
    <r>
      <rPr>
        <sz val="9"/>
        <color rgb="FFFF0000"/>
        <rFont val="Calibri"/>
        <family val="2"/>
        <scheme val="minor"/>
      </rPr>
      <t>8-400</t>
    </r>
  </si>
  <si>
    <r>
      <t>- BP site mix  K-225 (10x10cm) (4</t>
    </r>
    <r>
      <rPr>
        <sz val="9"/>
        <color rgb="FFFF0000"/>
        <rFont val="AIGDT"/>
        <charset val="2"/>
      </rPr>
      <t>n</t>
    </r>
    <r>
      <rPr>
        <sz val="9"/>
        <color rgb="FFFF0000"/>
        <rFont val="Calibri"/>
        <family val="2"/>
        <scheme val="minor"/>
      </rPr>
      <t>8,</t>
    </r>
    <r>
      <rPr>
        <sz val="9"/>
        <color rgb="FFFF0000"/>
        <rFont val="AIGDT"/>
        <charset val="2"/>
      </rPr>
      <t>n</t>
    </r>
    <r>
      <rPr>
        <sz val="9"/>
        <color rgb="FFFF0000"/>
        <rFont val="Calibri"/>
        <family val="2"/>
        <scheme val="minor"/>
      </rPr>
      <t>6-200)</t>
    </r>
  </si>
  <si>
    <r>
      <t>- BP site mix  K-225 (10x10cm) (4</t>
    </r>
    <r>
      <rPr>
        <sz val="9"/>
        <color rgb="FFFF0000"/>
        <rFont val="AIGDT"/>
        <charset val="2"/>
      </rPr>
      <t>n</t>
    </r>
    <r>
      <rPr>
        <sz val="9"/>
        <color rgb="FFFF0000"/>
        <rFont val="Calibri"/>
        <family val="2"/>
        <scheme val="minor"/>
      </rPr>
      <t>8,</t>
    </r>
    <r>
      <rPr>
        <sz val="9"/>
        <color rgb="FFFF0000"/>
        <rFont val="AIGDT"/>
        <charset val="2"/>
      </rPr>
      <t>n</t>
    </r>
    <r>
      <rPr>
        <sz val="9"/>
        <color rgb="FFFF0000"/>
        <rFont val="Calibri"/>
        <family val="2"/>
        <scheme val="minor"/>
      </rPr>
      <t xml:space="preserve">6-200) </t>
    </r>
  </si>
  <si>
    <t>CEK HARGA</t>
  </si>
  <si>
    <t xml:space="preserve">- Rangka + plafond Calsiboard </t>
  </si>
  <si>
    <t>(CEK HARGA)</t>
  </si>
  <si>
    <t>BY PP</t>
  </si>
  <si>
    <t>ex TOTO</t>
  </si>
  <si>
    <t>SPREADING HARGA !!</t>
  </si>
  <si>
    <t>SPREAD HARGA CEK VOLUME</t>
  </si>
  <si>
    <t>(PROV SUM)</t>
  </si>
  <si>
    <t>(tidak ada gambar)</t>
  </si>
  <si>
    <t>Pekerjaan Fasade A (Ornamen Baja)</t>
  </si>
  <si>
    <t>Pekerjaan Fasade B (Sirip GRC)</t>
  </si>
  <si>
    <t>Pekerjaan Kanopi Pergola Atap (Baja+ACP)</t>
  </si>
  <si>
    <t>HARGA BAHAN DIHAPUS</t>
  </si>
  <si>
    <t>MATERIAL SBO</t>
  </si>
  <si>
    <t>RC 1.600.000</t>
  </si>
  <si>
    <t>- Keramik Plint Balkon uk. 30x10</t>
  </si>
  <si>
    <t>Pintu Tipe P2A : Pintu Kamar</t>
  </si>
  <si>
    <t>MASUKKAN HARGA</t>
  </si>
  <si>
    <t>Pintu Tipe P3B : Pintu Kaca Kamar mandi</t>
  </si>
  <si>
    <t>◦ Daun pintu kaca frameless + acc</t>
  </si>
  <si>
    <t>tebal 10 mm</t>
  </si>
  <si>
    <t>termasuk kaca clear tebal 8mm ex. Asahimas</t>
  </si>
  <si>
    <t>- Lever Handel</t>
  </si>
  <si>
    <t>- Kunci</t>
  </si>
  <si>
    <t>Pintu Tipe P3C : Pintu Kaca Kamar mandi</t>
  </si>
  <si>
    <t>- Keramik plin Balkon uk. 30x10</t>
  </si>
  <si>
    <t>Ground Water tank</t>
  </si>
  <si>
    <t>- Finish lantai epoxy</t>
  </si>
  <si>
    <t>epoxy non toxic</t>
  </si>
  <si>
    <t>penambahan item</t>
  </si>
  <si>
    <t>- Finish dinding epoxy</t>
  </si>
  <si>
    <t>Pintu Tipe P2A : Pintu Kamar (PC RATE)</t>
  </si>
  <si>
    <t xml:space="preserve">Pintu Tipe PL1 (PC RATE) : </t>
  </si>
  <si>
    <t>Pintu Tipe PL2 (PC RATE) :</t>
  </si>
  <si>
    <t>Pintu Tipe PL3 (PC RATE) :</t>
  </si>
  <si>
    <t>Pintu Tipe PL5 (PC RATE) :</t>
  </si>
  <si>
    <t>Pintu Tipe PJ2 : Pintu Aluminium kaca - 2 Daun + kaca (PC RATE)</t>
  </si>
  <si>
    <t>Pintu Tipe PJ3 : Pintu Aluminium kaca - 2 Daun + kaca (PC RATE)</t>
  </si>
  <si>
    <t>Pintu Tipe PJ5 : Pintu Aluminium kaca - 1 Daun + kaca (PC RATE)</t>
  </si>
  <si>
    <t>Jendela Tipe W8 : Jendela  R. Sampah (PC RATE)</t>
  </si>
  <si>
    <t>Jendela Tipe W11 : Jendela Void (PC RATE)</t>
  </si>
  <si>
    <t>Jendela Tipe W12 : Jendela Void (PC RATE)</t>
  </si>
  <si>
    <t>Jendela Tipe W13 : Jendela (PC RATE)</t>
  </si>
  <si>
    <t>Jendela Tipe W15 : Jendela (PC RATE)</t>
  </si>
  <si>
    <t xml:space="preserve">Pintu Tipe PL2 (PC RATE) : </t>
  </si>
  <si>
    <t xml:space="preserve">Pintu Tipe PL3 (PC RATE) : </t>
  </si>
  <si>
    <t xml:space="preserve">Pintu Tipe PL5 (PC RATE) : </t>
  </si>
  <si>
    <t xml:space="preserve">Pintu Tipe PL4 (PC RATE) : </t>
  </si>
  <si>
    <t>Jendela Tipe W11 (PC RATE)</t>
  </si>
  <si>
    <t>Jendela Tipe W14 (PC RATE)</t>
  </si>
  <si>
    <t>Harga 2023</t>
  </si>
  <si>
    <t>BILL OF QUANTITY</t>
  </si>
  <si>
    <t>Kolom praktis canal c</t>
  </si>
  <si>
    <t xml:space="preserve">Unit </t>
  </si>
  <si>
    <t>M'</t>
  </si>
  <si>
    <t>- Plesteran t=2,5 cm/sisi,</t>
  </si>
  <si>
    <t xml:space="preserve">- Acian mortar t=0,05mm/sisi </t>
  </si>
  <si>
    <t>1Pc : 3 Ps</t>
  </si>
  <si>
    <t>Potland Cemen Setara Tigaroda</t>
  </si>
  <si>
    <t>Acian semen / m2</t>
  </si>
  <si>
    <t>PC Setara Tigaroda</t>
  </si>
  <si>
    <t>Dinding Toilet Keramik uk.20x40 cm</t>
  </si>
  <si>
    <t>Pasangan Keramik Toilet setara Roman</t>
  </si>
  <si>
    <t>- Dinding Toilet</t>
  </si>
  <si>
    <t>Keramik setara roman, perekat pc setara tigaroda</t>
  </si>
  <si>
    <t>Plesteran dan acian dinding bata ringan ex. Pc Tigaroda, pasir pasang/setara,</t>
  </si>
  <si>
    <t>PEKERJAAN ARSITEKTUR RENOVASI RUMAH PONDOK INDAH</t>
  </si>
  <si>
    <t>Dinding Batu Alam</t>
  </si>
  <si>
    <t>- Pas. Dinding Batu alam area Lantai dasar parkir</t>
  </si>
  <si>
    <t>pcs</t>
  </si>
  <si>
    <t>- Pas. Dinding Batu alam lantai dasar (lobby dan pintu utama)</t>
  </si>
  <si>
    <t>Pekerjaan pasangan dinding bata ringan &amp; Finishing</t>
  </si>
  <si>
    <t>- Pas. Dinding Batu alam lantai dasar (teras samping)</t>
  </si>
  <si>
    <t>- Pas. Dinding Batu alam lantai 1 (lobby entrance)</t>
  </si>
  <si>
    <t xml:space="preserve">PEKERJAAN FINISHING CAT DINDING </t>
  </si>
  <si>
    <t>finishing cat dinding interior setara jotun (wathersile), interior setara jotun</t>
  </si>
  <si>
    <t xml:space="preserve">Pekerjaan Cat untuk Finishing Dinding Ruangan </t>
  </si>
  <si>
    <t>: STRUKTUR - ARSITEKTUR - MEP</t>
  </si>
  <si>
    <t>- Pas. Finishing Cat Dinding (cat Dasar) ex. Setara Dulux + alat bantu</t>
  </si>
  <si>
    <t>- Pas. Finishing Cat Dinding (cat finish exterior &amp; Interior) ex. Setara jotun +  alat bantu</t>
  </si>
  <si>
    <t>Pekerjaan Plafond (beton expose)</t>
  </si>
  <si>
    <t>- Plafond Expose, ex skimcoat finish</t>
  </si>
  <si>
    <t>Vol</t>
  </si>
  <si>
    <t>No</t>
  </si>
  <si>
    <t>Item</t>
  </si>
  <si>
    <t>P</t>
  </si>
  <si>
    <t>L</t>
  </si>
  <si>
    <t>VOYER ENTRANCE</t>
  </si>
  <si>
    <t>Dimensi Ruangan</t>
  </si>
  <si>
    <t>LIVING ROOM</t>
  </si>
  <si>
    <t>TERRACE</t>
  </si>
  <si>
    <t>Lantai Dasar</t>
  </si>
  <si>
    <t>TOILET</t>
  </si>
  <si>
    <t>TOILET (wastafel)</t>
  </si>
  <si>
    <t>DINING ROOM</t>
  </si>
  <si>
    <t>PANTRY</t>
  </si>
  <si>
    <t>STAIR AREA LV 1</t>
  </si>
  <si>
    <t>Luas</t>
  </si>
  <si>
    <t>M2</t>
  </si>
  <si>
    <t>Keliling</t>
  </si>
  <si>
    <t>LOUNGE OUTDOOR LV 1</t>
  </si>
  <si>
    <t>Lantai 1</t>
  </si>
  <si>
    <t>PLAN BEDROOM 1 LV.2</t>
  </si>
  <si>
    <t>PLAN BEDROOM 2 LV.2</t>
  </si>
  <si>
    <t>Guest Bedroom LV2</t>
  </si>
  <si>
    <t>Corridor LV2</t>
  </si>
  <si>
    <t>MASTER BEDROOM  LV.2</t>
  </si>
  <si>
    <t>Plafond Expose, ex skimcoat finish</t>
  </si>
  <si>
    <t>Baseman</t>
  </si>
  <si>
    <t>Lantai 2</t>
  </si>
  <si>
    <t>Gym</t>
  </si>
  <si>
    <t>Billiard</t>
  </si>
  <si>
    <t>Home Office &amp; Fowder room</t>
  </si>
  <si>
    <t xml:space="preserve">Stair Area </t>
  </si>
  <si>
    <t>Pekerjaan Pemasangan Plafond dan Rangka Lantai Baseman</t>
  </si>
  <si>
    <t>Pekerjaan Pemasangan Plafond dan Rangka Lantai Dasar</t>
  </si>
  <si>
    <t>Pekerjaan Plafond  Voyer Entrace</t>
  </si>
  <si>
    <t>Pekerjaan Plafond  Area Living Room</t>
  </si>
  <si>
    <t>Pekerjaan Plafond  Area Terrace</t>
  </si>
  <si>
    <t>Pekerjaan Plafond  Area Toilet</t>
  </si>
  <si>
    <t>Pekerjaan Plafond  Area Dining Room</t>
  </si>
  <si>
    <t>Pekerjaan Plafond  Area Pantry</t>
  </si>
  <si>
    <t>Pekerjaan Plafond  Stair Area LV 1</t>
  </si>
  <si>
    <t>Pekerjaan Plafond Lounge outdor LV1</t>
  </si>
  <si>
    <t xml:space="preserve"> t=3 mm  finishing Skimcoat </t>
  </si>
  <si>
    <t>rangka plafond almunium, penutup plafond pvc</t>
  </si>
  <si>
    <t>Pekerjaan Pemasangan Plafond dan Rangka Lantai 1</t>
  </si>
  <si>
    <t>PEKERJAAN INVESTIGASI DAN REPARASI BETON</t>
  </si>
  <si>
    <t>Pekerjaan investigasi dan reparasi beton</t>
  </si>
  <si>
    <t>- melakukan investigasi ulang kebocoran beton diarea ground tank</t>
  </si>
  <si>
    <t>- matarial yang digunakan untuk injeksi beton, fostrock, sikaset, sikadur a71</t>
  </si>
  <si>
    <t>- material finishing, waterproffing menggunakan sikacoat plus</t>
  </si>
  <si>
    <t>- melakukan perbaikan injek beton dengan alat injeck</t>
  </si>
  <si>
    <t>harga satuan injeck beton 20 CM/titik</t>
  </si>
  <si>
    <t>harga satuan waterprofing per meter persegi</t>
  </si>
  <si>
    <t>biaya finishing bekas injek beton pertitik</t>
  </si>
  <si>
    <t xml:space="preserve">biaya bobok </t>
  </si>
  <si>
    <t>Pekerjaan perbaikan beton di groundtank</t>
  </si>
  <si>
    <t>Pekerjaan injek beton</t>
  </si>
  <si>
    <t>- Pekerjaan bor, injek beton</t>
  </si>
  <si>
    <t>titik</t>
  </si>
  <si>
    <t>- dinding tampak A</t>
  </si>
  <si>
    <t>Luasan Dinding 40,59 M2 (0,4 M2/4 titik)</t>
  </si>
  <si>
    <t>- dinding tampak B</t>
  </si>
  <si>
    <t>- dinding tampak C</t>
  </si>
  <si>
    <t>- dinding tampak D</t>
  </si>
  <si>
    <t>Luasan Dinding 13 M2 (0,4 M2/4 titik)</t>
  </si>
  <si>
    <t>- Plat Lantai (Atap)</t>
  </si>
  <si>
    <t>Luasan Dinding 463,11 M2 (0,4 M2/4 titik)</t>
  </si>
  <si>
    <t>Pekerjaan waterprofing groundtank</t>
  </si>
  <si>
    <t xml:space="preserve">- Pekerjaan waterprofing </t>
  </si>
  <si>
    <t xml:space="preserve">Luasan Dinding 463,11 M2 </t>
  </si>
  <si>
    <t>Luasan Dinding 40,59 M2</t>
  </si>
  <si>
    <t xml:space="preserve">Luasan Dinding 40,59 M2 </t>
  </si>
  <si>
    <t>Luasan Dinding 13 M2</t>
  </si>
  <si>
    <t xml:space="preserve">Luasan Dinding 13 M2 </t>
  </si>
  <si>
    <t>Pekerjaan Dewatering</t>
  </si>
  <si>
    <t>- Pengadaan Pompa &amp; Aksesorisnya</t>
  </si>
  <si>
    <t>Pembuangan air bekas dewatering</t>
  </si>
  <si>
    <t>SUB TOTAL</t>
  </si>
  <si>
    <t>PEKERJAAN ATAP</t>
  </si>
  <si>
    <t>- Struktur kuda-kuda menggunakan baja ringan ex Canal 0,75</t>
  </si>
  <si>
    <t>- Reng Kuda-kuda menggunakan baja ringan ex tebal 0,45</t>
  </si>
  <si>
    <t>- Peredam panas atap menggunakan aluminium foil double side FOAM 3mm</t>
  </si>
  <si>
    <t>- listplank GRC ukuran 30 x 600 CM</t>
  </si>
  <si>
    <t>Pekerjaan Struktur Baja Ringan</t>
  </si>
  <si>
    <t xml:space="preserve">- Pekerjaan struktur baja ringan </t>
  </si>
  <si>
    <t>harga satuan pemasangan struktur kuda-kuda baja ringan permeter persegi</t>
  </si>
  <si>
    <t>harga satuan pemasangan almunium poil permeter persegi</t>
  </si>
  <si>
    <t>harga satuan pemasangan genteng permeter persegi</t>
  </si>
  <si>
    <t>harga satuan pemasangan bubungan beton genteng permeter lari</t>
  </si>
  <si>
    <t>harga satuan pemasangan listplang permeter lari</t>
  </si>
  <si>
    <t>Atap</t>
  </si>
  <si>
    <t>Pekerjaan pemasangan almunium foil</t>
  </si>
  <si>
    <t>- Genteng penutup atap, type ex beton</t>
  </si>
  <si>
    <t>Pekerjaan pemasangan genteng beton</t>
  </si>
  <si>
    <t>Pekerjaan pemasangan listplang</t>
  </si>
  <si>
    <t>Pekerjaan pemasangan bubungan</t>
  </si>
  <si>
    <t>- genteng bubungan type beton</t>
  </si>
  <si>
    <t>Kuda-kuda baja ringan M2</t>
  </si>
  <si>
    <t>Baja ringan Canal 0,75</t>
  </si>
  <si>
    <t xml:space="preserve">Baud </t>
  </si>
  <si>
    <t>Dynabolt</t>
  </si>
  <si>
    <t>Pekerja</t>
  </si>
  <si>
    <t>Tukang Besi</t>
  </si>
  <si>
    <t>Kepala Tukang</t>
  </si>
  <si>
    <t>Mandor</t>
  </si>
  <si>
    <t>OH</t>
  </si>
  <si>
    <t>Reng Kuda-kuda baja ringan M2</t>
  </si>
  <si>
    <t>Reng ringan Canal 0,45</t>
  </si>
  <si>
    <t>Almunium Foil</t>
  </si>
  <si>
    <t>Pekerjaan Almunium Foil M2</t>
  </si>
  <si>
    <t>Pekerjaan Pemasangan atap</t>
  </si>
  <si>
    <t>atap beton</t>
  </si>
  <si>
    <t xml:space="preserve">Tukang </t>
  </si>
  <si>
    <t>Listplang Gypsum</t>
  </si>
  <si>
    <t>Compon</t>
  </si>
  <si>
    <t>Pekerjaan Listplank M'</t>
  </si>
  <si>
    <t>Pekerjaan Genteng Bubungan</t>
  </si>
  <si>
    <t>Genteng Bubungan</t>
  </si>
  <si>
    <t>Pc</t>
  </si>
  <si>
    <t>Ps</t>
  </si>
  <si>
    <t>M3</t>
  </si>
  <si>
    <t>Zak</t>
  </si>
  <si>
    <t>PEKERJAAN PENUTUP LANTAI</t>
  </si>
  <si>
    <t>NO.</t>
  </si>
  <si>
    <t>NAMA RUANG</t>
  </si>
  <si>
    <t>SATUAN</t>
  </si>
  <si>
    <t>SPESIFIKASI MATERIAL</t>
  </si>
  <si>
    <t>LANTAI BASEMENT</t>
  </si>
  <si>
    <t>Foyer</t>
  </si>
  <si>
    <r>
      <t>m</t>
    </r>
    <r>
      <rPr>
        <vertAlign val="superscript"/>
        <sz val="11"/>
        <color theme="1"/>
        <rFont val="Calibri"/>
        <family val="2"/>
        <scheme val="minor"/>
      </rPr>
      <t>2</t>
    </r>
  </si>
  <si>
    <t>Storage</t>
  </si>
  <si>
    <t>Kitchen</t>
  </si>
  <si>
    <t>Service Area</t>
  </si>
  <si>
    <t>Toilet</t>
  </si>
  <si>
    <t>Bedroom ART 1</t>
  </si>
  <si>
    <t>Bedroom ART 2</t>
  </si>
  <si>
    <t>Pool Maintance</t>
  </si>
  <si>
    <t>Storage Room</t>
  </si>
  <si>
    <t>Prayer Room</t>
  </si>
  <si>
    <t>Sidewalk</t>
  </si>
  <si>
    <t>valentino gress sedona black 60x60</t>
  </si>
  <si>
    <t>Genset area, Parking and circulation</t>
  </si>
  <si>
    <t>TOTAL</t>
  </si>
  <si>
    <t>LANTAI DASAR</t>
  </si>
  <si>
    <t>Shoe Rack and Storage</t>
  </si>
  <si>
    <t>Bathroom</t>
  </si>
  <si>
    <t>Living Room</t>
  </si>
  <si>
    <t>Outdoor Lounge</t>
  </si>
  <si>
    <t>Dining Area</t>
  </si>
  <si>
    <t>Service Stair</t>
  </si>
  <si>
    <t>Stair Area</t>
  </si>
  <si>
    <t>Kids Playing Area</t>
  </si>
  <si>
    <t>Terrace</t>
  </si>
  <si>
    <t>LANTAI 1</t>
  </si>
  <si>
    <t>Corridor</t>
  </si>
  <si>
    <t>Kids Bedroom 1</t>
  </si>
  <si>
    <t>Kids Bedroom 2</t>
  </si>
  <si>
    <t>Kids WIC 1</t>
  </si>
  <si>
    <t>Kids WIC 2</t>
  </si>
  <si>
    <t>Kids Bathroom 1</t>
  </si>
  <si>
    <t>Kids Bathroom 2</t>
  </si>
  <si>
    <t>Guest Bedroom</t>
  </si>
  <si>
    <t>Guest Bathroom</t>
  </si>
  <si>
    <t>Master Bathroom</t>
  </si>
  <si>
    <t>Master WIC</t>
  </si>
  <si>
    <t>Master Bedroom</t>
  </si>
  <si>
    <t>LANTAI 2</t>
  </si>
  <si>
    <t>Home Office</t>
  </si>
  <si>
    <t>Powder Room</t>
  </si>
  <si>
    <t>Roof Top</t>
  </si>
  <si>
    <t>PEKERJAAN MEP</t>
  </si>
  <si>
    <t>MATERIAL</t>
  </si>
  <si>
    <t>Instalasi</t>
  </si>
  <si>
    <t>Kabel NYM 3x2,5 mm 100m/roll</t>
  </si>
  <si>
    <t>roll</t>
  </si>
  <si>
    <t>Kabel NYM 2x1,5 mm 100m/roll</t>
  </si>
  <si>
    <t>Kabell NYY 3x2.5 mm</t>
  </si>
  <si>
    <t>Pipa conduit</t>
  </si>
  <si>
    <t>btg</t>
  </si>
  <si>
    <t>Klem pipa conduit</t>
  </si>
  <si>
    <t>Sok pipa conduit</t>
  </si>
  <si>
    <t>Terminal listrik/krustin 10 mm</t>
  </si>
  <si>
    <t>pack</t>
  </si>
  <si>
    <t>Tdus cabang 3</t>
  </si>
  <si>
    <t>Tdus cabang 4</t>
  </si>
  <si>
    <t>Solasi listrik</t>
  </si>
  <si>
    <t>Box panel 60x50x20 cm</t>
  </si>
  <si>
    <t>MCB 6A 1 phase</t>
  </si>
  <si>
    <t>MCB 10A 1 phase</t>
  </si>
  <si>
    <t>MCB 16A 3 phase</t>
  </si>
  <si>
    <t>MCB 25A 3 phase</t>
  </si>
  <si>
    <t>MCB 32A 3 phase</t>
  </si>
  <si>
    <t>MCB 40A 3 phase</t>
  </si>
  <si>
    <t>MCCB 125A 3 phase</t>
  </si>
  <si>
    <t>Ampere &amp; volt meter digital</t>
  </si>
  <si>
    <t>Busbar</t>
  </si>
  <si>
    <t>Sisir MCB</t>
  </si>
  <si>
    <t>Bracket MCB</t>
  </si>
  <si>
    <t>Armature</t>
  </si>
  <si>
    <t>Lampu downlight</t>
  </si>
  <si>
    <t>Lampu TL 18W/6500K + housing</t>
  </si>
  <si>
    <t>Stop kontak 2 gang</t>
  </si>
  <si>
    <t>Saklar seri</t>
  </si>
  <si>
    <t>Stop kontak genset/ surface mounting</t>
  </si>
  <si>
    <t>Gas detector</t>
  </si>
  <si>
    <t>Heat detector</t>
  </si>
  <si>
    <t>Smoke detector</t>
  </si>
  <si>
    <t>Plumbing</t>
  </si>
  <si>
    <t>Pipa PVC AW dia. 1 inch dari PDAM ke roof tank</t>
  </si>
  <si>
    <t>Pipa PVC AW dia. 3/4 inch dari roof tank ke Lt. Basement incl mainline</t>
  </si>
  <si>
    <t>Pipa PVC AW dia. 1/2 inch</t>
  </si>
  <si>
    <t>Pipa PVC D dia. 3 inch</t>
  </si>
  <si>
    <t>Knee pipa PVC 3 inch</t>
  </si>
  <si>
    <t>Tee pipa PVC 3 inch</t>
  </si>
  <si>
    <t>Knee pipa PVC 1 inch</t>
  </si>
  <si>
    <t>Knee pipa PVC 3/4 inch</t>
  </si>
  <si>
    <t>Tee pipa PVC 3/4 inch</t>
  </si>
  <si>
    <t>Reducer pipa 3/4 inch ke 1/2 inch</t>
  </si>
  <si>
    <t>Gate valve pipa 1 inch</t>
  </si>
  <si>
    <t>Gate valve pipa 3/4 inch</t>
  </si>
  <si>
    <t>Pipa PPR PN 10 dia. 3/4 inch</t>
  </si>
  <si>
    <t>Pipa PPR PN 10 dia. 1/2 inch</t>
  </si>
  <si>
    <t>Knee pipa PPR 3/4 inch</t>
  </si>
  <si>
    <t>Tee pipa PPR 3/4 inch</t>
  </si>
  <si>
    <t>Gate valve pipa ppr 3/4 inch</t>
  </si>
  <si>
    <t>Kabel NYY 4x10 mm</t>
  </si>
  <si>
    <t>Kabel NYM 3x4 mm 100m/roll</t>
  </si>
  <si>
    <t>Box panel 50x40x20 cm</t>
  </si>
  <si>
    <t>Lampu Spotlight</t>
  </si>
  <si>
    <t>Lampu track lamp</t>
  </si>
  <si>
    <t>Rel lampu track 1m/btg</t>
  </si>
  <si>
    <t>Hanging lamp</t>
  </si>
  <si>
    <t>LED Strip</t>
  </si>
  <si>
    <t>Travo LED strip</t>
  </si>
  <si>
    <t xml:space="preserve">Pipa PVC AW dia. 3/4 inch </t>
  </si>
  <si>
    <t>Kabel NYY 4x16 mm</t>
  </si>
  <si>
    <t>Pipa PVC AW dia. 3/4 inch</t>
  </si>
  <si>
    <t>Box panel 40x30x20 cm</t>
  </si>
  <si>
    <t>MCB 16A 1 phase</t>
  </si>
  <si>
    <t>LANTAI ROOFTOP</t>
  </si>
  <si>
    <t>Roof drain</t>
  </si>
  <si>
    <t xml:space="preserve">- </t>
  </si>
  <si>
    <t>Pengecatan flafond (cat dasar + finish) ex. Mowilex</t>
  </si>
  <si>
    <t>Pekerjaan Pemasangan Plafond dan Rangka Lantai 2</t>
  </si>
  <si>
    <t>Tukang Kayu</t>
  </si>
  <si>
    <t xml:space="preserve">Kepala Tukang </t>
  </si>
  <si>
    <t>Paku Skrup</t>
  </si>
  <si>
    <t>Hollo Plafond</t>
  </si>
  <si>
    <t>Gypsum compon</t>
  </si>
  <si>
    <t>Gypsum Board / kisi-kisi kayu</t>
  </si>
  <si>
    <t>Pekerjaan CAT Plafond</t>
  </si>
  <si>
    <t>Tukang Cat</t>
  </si>
  <si>
    <t>Plamuur</t>
  </si>
  <si>
    <t>Cat Dasar</t>
  </si>
  <si>
    <t>Cat Penutup</t>
  </si>
  <si>
    <t>Kuas</t>
  </si>
  <si>
    <t>Pengencer</t>
  </si>
  <si>
    <t>Amplas</t>
  </si>
  <si>
    <t>Kg</t>
  </si>
  <si>
    <t>Bh</t>
  </si>
  <si>
    <t>Lbr</t>
  </si>
  <si>
    <t>Jenis Pekerjaan</t>
  </si>
  <si>
    <t>Satuan</t>
  </si>
  <si>
    <t>Btg</t>
  </si>
  <si>
    <t>Semen Portland</t>
  </si>
  <si>
    <t>Pasir Beton</t>
  </si>
  <si>
    <t>Kayu 5/7</t>
  </si>
  <si>
    <t>Meni Besi</t>
  </si>
  <si>
    <t>Tukang Batu</t>
  </si>
  <si>
    <t>Kepala Tukang Batu</t>
  </si>
  <si>
    <t>Kepala Tukang Kayu</t>
  </si>
  <si>
    <t>Batu Kali</t>
  </si>
  <si>
    <t>Pasir Pasang</t>
  </si>
  <si>
    <t>Liter</t>
  </si>
  <si>
    <t>Hari</t>
  </si>
  <si>
    <t>=</t>
  </si>
  <si>
    <t>Sirtu</t>
  </si>
  <si>
    <t>Alat Bantu</t>
  </si>
  <si>
    <t>Ls</t>
  </si>
  <si>
    <t>Lt</t>
  </si>
  <si>
    <t>Semen Portland ( 50 kg )</t>
  </si>
  <si>
    <t>Kawat Beton</t>
  </si>
  <si>
    <t>Bata Merah</t>
  </si>
  <si>
    <t>Air</t>
  </si>
  <si>
    <t>Minyak Bekisting</t>
  </si>
  <si>
    <t>Ltr</t>
  </si>
  <si>
    <t>Besi Beton Polos</t>
  </si>
  <si>
    <t>Semen Warna</t>
  </si>
  <si>
    <t>Paku skrup</t>
  </si>
  <si>
    <t>Papan Kayu</t>
  </si>
  <si>
    <t>Kunci Tanam Biasa</t>
  </si>
  <si>
    <t>Engsel Pintu</t>
  </si>
  <si>
    <t>Kaca Tebal 3 mm</t>
  </si>
  <si>
    <t>Kaca Tebal 5 mm</t>
  </si>
  <si>
    <t>Cat Manie</t>
  </si>
  <si>
    <t>Unit</t>
  </si>
  <si>
    <t>Tukang batu</t>
  </si>
  <si>
    <t>Peralatan</t>
  </si>
  <si>
    <t>Set</t>
  </si>
  <si>
    <t>DAFTAR ANALISA HARGA SATUAN PEKERJAAN</t>
  </si>
  <si>
    <t>Macam Pekerjaan (Bahan)</t>
  </si>
  <si>
    <t>Harga Bahan/Upah</t>
  </si>
  <si>
    <t>Jumlah Harga Bahan</t>
  </si>
  <si>
    <t>Jumlah Harga Upah</t>
  </si>
  <si>
    <t>( RSNI T-12-2002 )</t>
  </si>
  <si>
    <t xml:space="preserve">RSNI T-12 : 6 .8 </t>
  </si>
  <si>
    <t>Upah</t>
  </si>
  <si>
    <t>Is</t>
  </si>
  <si>
    <t>RSNI T-12 : 6 . 4</t>
  </si>
  <si>
    <t>Bahan</t>
  </si>
  <si>
    <t>Kayu 5/7 (paling murah)</t>
  </si>
  <si>
    <t>Kayu Papan Borneo super</t>
  </si>
  <si>
    <t>paku 5-7 inch</t>
  </si>
  <si>
    <t>( SNI 2835 )</t>
  </si>
  <si>
    <t xml:space="preserve"> SNI 2835 : 6 . 1</t>
  </si>
  <si>
    <t xml:space="preserve">SNI 2835 : 6 .9 </t>
  </si>
  <si>
    <t>SNI 2835 : 6 . 11</t>
  </si>
  <si>
    <t>SNI 2836 &amp; SNI 6897 &amp; SNI 2837</t>
  </si>
  <si>
    <t>SNI 2836 : 6 . 2</t>
  </si>
  <si>
    <t>Batu belah</t>
  </si>
  <si>
    <t>Semen porland /50 kg</t>
  </si>
  <si>
    <t>Kepala tukang batu</t>
  </si>
  <si>
    <t>SNI 2836 : 6 . 9</t>
  </si>
  <si>
    <t>Pek.pondasi tapak</t>
  </si>
  <si>
    <t>SNI 7394 : 6 . 7</t>
  </si>
  <si>
    <t xml:space="preserve">Beton K-225 Slump 12 ± 2 </t>
  </si>
  <si>
    <t>Semen Portland/50 kg</t>
  </si>
  <si>
    <t>Kerikil ( Maksimum 30mm)</t>
  </si>
  <si>
    <t xml:space="preserve">Air </t>
  </si>
  <si>
    <t>SNI 6897 : 6 . 1</t>
  </si>
  <si>
    <t>PC / 50 kg</t>
  </si>
  <si>
    <t>Bata Merah Bakar Kelas I</t>
  </si>
  <si>
    <t>SNI 2837 : 6 . 13</t>
  </si>
  <si>
    <t>SNI 7394</t>
  </si>
  <si>
    <t>1 Kg Pembesian dengan Besi Polos atau Ulir</t>
  </si>
  <si>
    <t xml:space="preserve"> SNI 7394 : 6 . 17</t>
  </si>
  <si>
    <r>
      <t xml:space="preserve">Besi Beton </t>
    </r>
    <r>
      <rPr>
        <sz val="11"/>
        <color indexed="8"/>
        <rFont val="Calibri"/>
        <family val="2"/>
      </rPr>
      <t>φ</t>
    </r>
    <r>
      <rPr>
        <sz val="11"/>
        <color theme="1"/>
        <rFont val="Calibri"/>
        <family val="2"/>
        <charset val="1"/>
        <scheme val="minor"/>
      </rPr>
      <t xml:space="preserve"> 22mm</t>
    </r>
  </si>
  <si>
    <t>Kepala Tukang Besi</t>
  </si>
  <si>
    <t>1 m² Pasang Bekisting untuk Sloof</t>
  </si>
  <si>
    <t>SNI 7394 : 6 . 21</t>
  </si>
  <si>
    <t>Kayu Kelas III / 3 x pakai</t>
  </si>
  <si>
    <t>Paku Biasa 5-10cm</t>
  </si>
  <si>
    <t>Total Keseluruhan</t>
  </si>
  <si>
    <t>SNI 7394 : 6 : 36</t>
  </si>
  <si>
    <t>Paku Biasa 5-12 cm</t>
  </si>
  <si>
    <t>Semen Portland / 50 kg</t>
  </si>
  <si>
    <t>SNI 7394 : 6 . 35</t>
  </si>
  <si>
    <t>Kayu Kelas III/ 3 x pakai</t>
  </si>
  <si>
    <t>Paku Biasa 5-12cm</t>
  </si>
  <si>
    <t>Split/Kerikil (Maks 30mm)</t>
  </si>
  <si>
    <t>Kayu Balok Kamper Samarinda</t>
  </si>
  <si>
    <t>Paku 10cm</t>
  </si>
  <si>
    <t>Lem Kayu</t>
  </si>
  <si>
    <t>Kayu Papan Kamper Samarinda</t>
  </si>
  <si>
    <t>SNI 7395</t>
  </si>
  <si>
    <t>SNI 7395 : 6 . 35</t>
  </si>
  <si>
    <t>Keramik 30x30 KW I DN Warna / Corak (Anti Slip)</t>
  </si>
  <si>
    <t>Pek.Keramik KM 20/25</t>
  </si>
  <si>
    <t>SNI 7395 : 6 . 36</t>
  </si>
  <si>
    <t>Keramik 20X25 (KM) KW I DN Warna / corak</t>
  </si>
  <si>
    <t xml:space="preserve">Semen Warna </t>
  </si>
  <si>
    <t>Pek. Keramik dinding 30/30</t>
  </si>
  <si>
    <t>SNI 7395 : 6 . 54</t>
  </si>
  <si>
    <t>Keramik Artistik KW I DN Corak / Warna / Anti Slip</t>
  </si>
  <si>
    <t>Pek. Plint dinding 10/30</t>
  </si>
  <si>
    <t xml:space="preserve">SNI 7395 : 6 . 9 </t>
  </si>
  <si>
    <t>Plint dinding 10/30 (Marmer alam )</t>
  </si>
  <si>
    <t>SNI 3434 &amp; SNI 2839</t>
  </si>
  <si>
    <t>SNI 3434 : 6 . 19</t>
  </si>
  <si>
    <t>Kaso 5 x 7  cm</t>
  </si>
  <si>
    <t>Paku 7 cm - 10 cm</t>
  </si>
  <si>
    <t>SNI 2839 : 6 . 7</t>
  </si>
  <si>
    <t>Gypsum(120x240)9mm</t>
  </si>
  <si>
    <t>Lembar</t>
  </si>
  <si>
    <t>SNI 2839 : 6 . 8</t>
  </si>
  <si>
    <t>List Gypsum Standard L=10cm</t>
  </si>
  <si>
    <t>Paku 4 cm - 7 cm</t>
  </si>
  <si>
    <t xml:space="preserve">SNI 34343 </t>
  </si>
  <si>
    <t>SNI 34343 : 6 . 13</t>
  </si>
  <si>
    <t>Kayu Meranti Balok</t>
  </si>
  <si>
    <t>Besi Strip Tebal 5cm</t>
  </si>
  <si>
    <t>Paku 12 cm</t>
  </si>
  <si>
    <t>GentengMetal Galvalum</t>
  </si>
  <si>
    <t>Balok Kayu Kamper Singkil / Kapur (K. Samarinda Kelas II)</t>
  </si>
  <si>
    <t>Besi Strip Tebal 5 mm</t>
  </si>
  <si>
    <t>Kayu Reng 3/4 Kamper Banjar</t>
  </si>
  <si>
    <t>Paku 1cm s/d 3cm</t>
  </si>
  <si>
    <t>Paku 8cm s/d 12cm</t>
  </si>
  <si>
    <t>Kayu Balok Kamper Banjar</t>
  </si>
  <si>
    <t>Pt T-30-2000-C</t>
  </si>
  <si>
    <t>Kunci 2 Slaag Silinder Utama Standard</t>
  </si>
  <si>
    <t>Kunci Slinder ALFA untuk Pintu Alumunium</t>
  </si>
  <si>
    <t>Engsel Pintu Unilon Standard Besar 5"</t>
  </si>
  <si>
    <t>Engsel Patrun</t>
  </si>
  <si>
    <t>Engsel Angin</t>
  </si>
  <si>
    <t>Grendel 15cm</t>
  </si>
  <si>
    <t>RSNI T-15-2002</t>
  </si>
  <si>
    <t>RSNI T-15-2002 : 6 . 11</t>
  </si>
  <si>
    <t>Bak KM Fiberglass</t>
  </si>
  <si>
    <t>RSNI T-15-2002 : 6 . 1</t>
  </si>
  <si>
    <t>Closet Duduk Warna Standard Lengkap INA</t>
  </si>
  <si>
    <t>Kran Tembok ITAP Dia. 1/2"</t>
  </si>
  <si>
    <t>kran bebek ITAP 1/2"</t>
  </si>
  <si>
    <t>RSNI T-15-2002 : 6 : 36</t>
  </si>
  <si>
    <t>Floor drain 3/4 kiningan mrk onda</t>
  </si>
  <si>
    <t>Kitchen Zink Stainless Standard Lokal (1 lubang)</t>
  </si>
  <si>
    <t>Pipa PVC 2"</t>
  </si>
  <si>
    <t>Tukang Listrik</t>
  </si>
  <si>
    <t>Kepala Tukang Listrik</t>
  </si>
  <si>
    <t>Ampelas</t>
  </si>
  <si>
    <t>Analisa Harga Satuan</t>
  </si>
  <si>
    <t>Lampiran-04</t>
  </si>
  <si>
    <r>
      <t>m</t>
    </r>
    <r>
      <rPr>
        <b/>
        <i/>
        <vertAlign val="superscript"/>
        <sz val="9"/>
        <rFont val="Calibri"/>
        <family val="2"/>
      </rPr>
      <t>2</t>
    </r>
  </si>
  <si>
    <t>Membersihkan lapangan dan perataan</t>
  </si>
  <si>
    <t>Harga satuan</t>
  </si>
  <si>
    <t>org</t>
  </si>
  <si>
    <t>JUMLAH  ( BELUM PPN )</t>
  </si>
  <si>
    <t>JASA  10 %</t>
  </si>
  <si>
    <t>JUMLAH</t>
  </si>
  <si>
    <r>
      <t>m</t>
    </r>
    <r>
      <rPr>
        <b/>
        <i/>
        <vertAlign val="superscript"/>
        <sz val="9"/>
        <rFont val="Calibri"/>
        <family val="2"/>
      </rPr>
      <t>3</t>
    </r>
  </si>
  <si>
    <t>Bongkaran Beton Bertulang</t>
  </si>
  <si>
    <t>Bongkaran dinding tembok Bata Merah</t>
  </si>
  <si>
    <t>Pagar Sementara dari seng Gelombang  tinggi 2 m</t>
  </si>
  <si>
    <t>btng</t>
  </si>
  <si>
    <t>Dolken Kayu Diameter 8-10/400cm</t>
  </si>
  <si>
    <r>
      <t>m</t>
    </r>
    <r>
      <rPr>
        <vertAlign val="superscript"/>
        <sz val="9"/>
        <rFont val="Calibri"/>
        <family val="2"/>
      </rPr>
      <t>3</t>
    </r>
  </si>
  <si>
    <t>Koral Beton</t>
  </si>
  <si>
    <t>Seng Gelombang Bwg 32</t>
  </si>
  <si>
    <t>Paku Biasa 2"-5"</t>
  </si>
  <si>
    <t xml:space="preserve">Kotakan Adukan </t>
  </si>
  <si>
    <t>Kayu Papan Kelas II</t>
  </si>
  <si>
    <t>Kayu Balok 5/7 Kelas III</t>
  </si>
  <si>
    <t>Paku Biasa</t>
  </si>
  <si>
    <t>Pembuatan Bedeng Buruh</t>
  </si>
  <si>
    <t>Kayu</t>
  </si>
  <si>
    <t>Kayu Biasa</t>
  </si>
  <si>
    <t>Plywood 4 mm (kayu meranti)</t>
  </si>
  <si>
    <t xml:space="preserve">Pembuatan Gudang Sementara </t>
  </si>
  <si>
    <t>Seng Plat</t>
  </si>
  <si>
    <t>Pembuatan Gudang Sementara PERALATAN</t>
  </si>
  <si>
    <t>Kayu Papan Kelas III</t>
  </si>
  <si>
    <t>Kayu Balok 5/7 kelas III</t>
  </si>
  <si>
    <t xml:space="preserve">Paku Biasa </t>
  </si>
  <si>
    <r>
      <t>m</t>
    </r>
    <r>
      <rPr>
        <b/>
        <i/>
        <vertAlign val="superscript"/>
        <sz val="9"/>
        <rFont val="Calibri"/>
        <family val="2"/>
      </rPr>
      <t>1</t>
    </r>
  </si>
  <si>
    <t>Pengukuran dan pemasangan bouwplank</t>
  </si>
  <si>
    <t>Kayu meranti 5/7</t>
  </si>
  <si>
    <t>Paku reng</t>
  </si>
  <si>
    <t>Kayu meranti papan 3/20</t>
  </si>
  <si>
    <t>Tukang kayu</t>
  </si>
  <si>
    <t>Galian Pondasi Batu Kali</t>
  </si>
  <si>
    <t>Pekerjaan Galiandalam 1 meter untuk Pondasi Batu Kali</t>
  </si>
  <si>
    <t>Galian Pondasi Ceker Ayam (full)</t>
  </si>
  <si>
    <t>Galian Saluran Air Kotor</t>
  </si>
  <si>
    <t>Galian Septiktank</t>
  </si>
  <si>
    <t>Pengurugan Galian Tanah Kembali Bekas Galian</t>
  </si>
  <si>
    <t>Pengurugan Tanah diatas Pondasi Batu Kali</t>
  </si>
  <si>
    <t>Pengurugan Pasir Urug</t>
  </si>
  <si>
    <t xml:space="preserve">Pekerjaan Galian dalam  2 meter </t>
  </si>
  <si>
    <t>PASANG PONDASI BATU KALI 1SP :4 PP</t>
  </si>
  <si>
    <t xml:space="preserve"> M³  </t>
  </si>
  <si>
    <t>Semen Portan</t>
  </si>
  <si>
    <t>PASANG PONDASI BATU KOSONG ( AANSTAMPING )</t>
  </si>
  <si>
    <t>Urug kembali bekas galian</t>
  </si>
  <si>
    <t>Urug pasir</t>
  </si>
  <si>
    <t>Pemadatan Tanah</t>
  </si>
  <si>
    <t>Pemasangan Pondasi Batu belah Campuran 1:4</t>
  </si>
  <si>
    <t xml:space="preserve">Pemasangan Aanstamping </t>
  </si>
  <si>
    <t>Pemasangan Pondasi Ceker Ayam</t>
  </si>
  <si>
    <t>Pemasangan Sloof</t>
  </si>
  <si>
    <t>Pasir Urug dibawah Aanstamping</t>
  </si>
  <si>
    <t>Pemasangan Sloof untuk teras dan Carpot</t>
  </si>
  <si>
    <t>PASANG BEKISTING UNTUK PONDASI</t>
  </si>
  <si>
    <t>M³</t>
  </si>
  <si>
    <t>Kayu klas III</t>
  </si>
  <si>
    <t>Paku 5-10 cm</t>
  </si>
  <si>
    <t>Minyak bekisting</t>
  </si>
  <si>
    <t>Pasangan pondasi rolaag batu bata 1:3</t>
  </si>
  <si>
    <t>Bata merah  5 x 11 x 22 cm</t>
  </si>
  <si>
    <t>Membuat Betok K 175 ok</t>
  </si>
  <si>
    <t>Pasir beton</t>
  </si>
  <si>
    <t>Koral beton</t>
  </si>
  <si>
    <t>Membuat 1 m3  Kolom Praktis (15x15 cm) bertulang (150 kg besi + Bekisting</t>
  </si>
  <si>
    <t>Besi Beton</t>
  </si>
  <si>
    <t>Membuat 1 m3 Pondasi beton bertulang (150 kg besi + Bekisting</t>
  </si>
  <si>
    <t xml:space="preserve">Pembesian Untuk Fondasi </t>
  </si>
  <si>
    <t>Besi beton D13</t>
  </si>
  <si>
    <t>Kawat pengikat</t>
  </si>
  <si>
    <t>Membuat 1 m3 Sloof beton bertulang (150 kg besi + Bekisting</t>
  </si>
  <si>
    <t>Membongkar cetakan</t>
  </si>
  <si>
    <t>Membuat Bekisting untuk Sloof</t>
  </si>
  <si>
    <t>Pembesian Untuk Sloof</t>
  </si>
  <si>
    <t xml:space="preserve">Besi beton </t>
  </si>
  <si>
    <t>Membongkar cetakan Sloof</t>
  </si>
  <si>
    <t>Memasang Bekisting untuk Kolom</t>
  </si>
  <si>
    <t>Balok Kayu Kelas II</t>
  </si>
  <si>
    <t>Polywood tebal 4 mm</t>
  </si>
  <si>
    <t>Dolken kayu galam, d (8-10)cm, panjang 4 m</t>
  </si>
  <si>
    <t>Membuat Betok K 175</t>
  </si>
  <si>
    <t>Pembesian Untuk Kolom</t>
  </si>
  <si>
    <t>BAJA WF 300.150</t>
  </si>
  <si>
    <t>Besi Baja WF 300.150</t>
  </si>
  <si>
    <t>Pemasangan Acesories Kolom</t>
  </si>
  <si>
    <t>Baut 2 M20+1 Type A-325</t>
  </si>
  <si>
    <t>Angkur 10 M20</t>
  </si>
  <si>
    <t>Stifener</t>
  </si>
  <si>
    <t xml:space="preserve">BASE PLATE KOLOM
</t>
  </si>
  <si>
    <t>BAJA WF 300.150 Untuk Balok Lantai</t>
  </si>
  <si>
    <t>BAJA WF 200.200 Untuk Balok Lantai</t>
  </si>
  <si>
    <t>Besi Baja WF 200</t>
  </si>
  <si>
    <t>Pemasangan Acesories Balok WF 300 ke WF 300</t>
  </si>
  <si>
    <t>Pelat Sambung T=16 mm</t>
  </si>
  <si>
    <t>Pemasangan Acesories Balok WF 300 ke WF 200</t>
  </si>
  <si>
    <t>Pemasangan Acesories Balok WF 200 ke WF 200</t>
  </si>
  <si>
    <t>Pekerjaan Beton Bertulang +Bekisting</t>
  </si>
  <si>
    <t>Polywood tebal 9 mm</t>
  </si>
  <si>
    <t>batang</t>
  </si>
  <si>
    <t>PB</t>
  </si>
  <si>
    <t>KR</t>
  </si>
  <si>
    <t xml:space="preserve">Tukang Kayu </t>
  </si>
  <si>
    <t>TULANG BESI ( 200 Kg / m3 )untuk Plat Lantai (Wermess)</t>
  </si>
  <si>
    <t>Jaringan kawat baja dilas</t>
  </si>
  <si>
    <t>Bondek</t>
  </si>
  <si>
    <t>Kayu Kelas III</t>
  </si>
  <si>
    <t>Paku 5-12 cm</t>
  </si>
  <si>
    <t>Kayu Dolken 8-10cm@ 4 M</t>
  </si>
  <si>
    <t>Membongkar cetakan PLAT LANTAI</t>
  </si>
  <si>
    <t>Pasangan Dinding Bata Merah</t>
  </si>
  <si>
    <t>Pasangan bata Hebel HB/CB 20, Campuran Spesi 1PC:3PP</t>
  </si>
  <si>
    <t>Bata HB 20</t>
  </si>
  <si>
    <t>Besi Angkur D8 mm</t>
  </si>
  <si>
    <t>Plesteran 1 Pc : 3 Ps, tebal 15 mm</t>
  </si>
  <si>
    <t>Acian Dinding Bata</t>
  </si>
  <si>
    <t>Acian dinding bata</t>
  </si>
  <si>
    <t>Pasang Granite 90X90</t>
  </si>
  <si>
    <r>
      <t>m</t>
    </r>
    <r>
      <rPr>
        <vertAlign val="superscript"/>
        <sz val="9"/>
        <rFont val="Calibri"/>
        <family val="2"/>
      </rPr>
      <t>2</t>
    </r>
  </si>
  <si>
    <t>Granite</t>
  </si>
  <si>
    <t>Semen putih</t>
  </si>
  <si>
    <t>Pekerjaan Kusen Allumunium dan Accessories</t>
  </si>
  <si>
    <t>m¹</t>
  </si>
  <si>
    <t>Kusen allumunium warna Uk. 4" x 1 3/4"</t>
  </si>
  <si>
    <t>Frame pintu allumunium</t>
  </si>
  <si>
    <t>Frame jendela allumunium</t>
  </si>
  <si>
    <t>Kaca polos 5mm</t>
  </si>
  <si>
    <t>Sealent ( 300ml )</t>
  </si>
  <si>
    <t>Karet list</t>
  </si>
  <si>
    <t>hr</t>
  </si>
  <si>
    <t>Pasang kunci tanam biasa</t>
  </si>
  <si>
    <t>Kunci tanam biasa</t>
  </si>
  <si>
    <t>Tukang besi</t>
  </si>
  <si>
    <t>Kepalatukang</t>
  </si>
  <si>
    <t>Pekerjaan Frame Allumunium dan Accessories</t>
  </si>
  <si>
    <t>Pembuatan dan Pemasangan Kusen Pintu dan Jendela Kayu Kelas I</t>
  </si>
  <si>
    <t>Balok Kayu Kamper Samarinda</t>
  </si>
  <si>
    <t>Paku 10 cm</t>
  </si>
  <si>
    <t>Pembuatan dan Pemasangan Daun Pintu dan Jendela Kayu Kelas 1</t>
  </si>
  <si>
    <t>Pemasangan Jalusi Kusen Kayu Kelas I Atau III</t>
  </si>
  <si>
    <t>Paku 1-2.5 cm</t>
  </si>
  <si>
    <t>Pemasangan Kunci Tanam Antik</t>
  </si>
  <si>
    <t>Kunci Tanam Antik</t>
  </si>
  <si>
    <t>Pemasangan Kunci Tanam Biasa</t>
  </si>
  <si>
    <t>Pemasangan Kunci Kamar Mandi</t>
  </si>
  <si>
    <t>Kunci Tanam Kamar Mandi</t>
  </si>
  <si>
    <t>Pemasangan Engsel Pintu</t>
  </si>
  <si>
    <t>Pemasangan Engsel Jendela Kupu-Kupu</t>
  </si>
  <si>
    <t>Engsel Kupu-Kupu</t>
  </si>
  <si>
    <t>Pemasangan Kaca Tebal 3 mm</t>
  </si>
  <si>
    <t>Kaca Tebal 3mm</t>
  </si>
  <si>
    <t>Selant</t>
  </si>
  <si>
    <t>Pemasangan Kaca Tebal 5 mm</t>
  </si>
  <si>
    <t>Pemasangan Kaca Tebal  8 mm</t>
  </si>
  <si>
    <t>Kaca Tebal 8 mm</t>
  </si>
  <si>
    <t>Pemasangan Kaca Wireglassed Tebal  5mm</t>
  </si>
  <si>
    <t>Kaca Wireglassed Tebal  5mm</t>
  </si>
  <si>
    <t>Langit-langit gypsum board tebal 9 mm, rangka hollow meni</t>
  </si>
  <si>
    <r>
      <t>m</t>
    </r>
    <r>
      <rPr>
        <vertAlign val="superscript"/>
        <sz val="9"/>
        <rFont val="Calibri"/>
        <family val="2"/>
      </rPr>
      <t>1</t>
    </r>
  </si>
  <si>
    <t>Rangka hollow 4x4 cm</t>
  </si>
  <si>
    <t>Gypsum board 9 mm</t>
  </si>
  <si>
    <t>Kasa gypsum</t>
  </si>
  <si>
    <t>Tepung gypsum</t>
  </si>
  <si>
    <t>Pasang list profil gypsum (cornice) lebar  5 - 10 cm</t>
  </si>
  <si>
    <t>List profil gypsum</t>
  </si>
  <si>
    <t>Alkasit</t>
  </si>
  <si>
    <r>
      <t>m</t>
    </r>
    <r>
      <rPr>
        <b/>
        <sz val="9"/>
        <rFont val="Calibri"/>
        <family val="2"/>
      </rPr>
      <t>³</t>
    </r>
  </si>
  <si>
    <t>Pasang kuda-kuda kayu borneo</t>
  </si>
  <si>
    <r>
      <t>m</t>
    </r>
    <r>
      <rPr>
        <sz val="9"/>
        <rFont val="Calibri"/>
        <family val="2"/>
      </rPr>
      <t>³</t>
    </r>
  </si>
  <si>
    <t>Kayu borneo</t>
  </si>
  <si>
    <t>Paku biasa 2" - 5"</t>
  </si>
  <si>
    <t>Pasang rangka atap kaso kayu borneo 5/7 dan reng 3/4</t>
  </si>
  <si>
    <t>Kayu borneo 5/7</t>
  </si>
  <si>
    <r>
      <t>m</t>
    </r>
    <r>
      <rPr>
        <sz val="9"/>
        <rFont val="Calibri"/>
        <family val="2"/>
      </rPr>
      <t>¹</t>
    </r>
  </si>
  <si>
    <t>Kayu reng borneo 3/4</t>
  </si>
  <si>
    <t>Pasang papan ruiter</t>
  </si>
  <si>
    <t>Kayu papan borneo</t>
  </si>
  <si>
    <t>Pasang papan talang jurai dalam</t>
  </si>
  <si>
    <t>Baja lapis seng (BJLS)</t>
  </si>
  <si>
    <t>Pasang bubungan genteng jatiwangi</t>
  </si>
  <si>
    <t>Bubungan genteng jatiwangi</t>
  </si>
  <si>
    <t>Pengecatan tembok baru (1 lapis plamir, 1 lapis cat dasar, 2 lapis cat penutup)</t>
  </si>
  <si>
    <t>Cat dasar</t>
  </si>
  <si>
    <t>Cat penutup 2 x</t>
  </si>
  <si>
    <t>Tukang cat</t>
  </si>
  <si>
    <t>Pengecatan tembok tidak terlindung dari panas dan hujan</t>
  </si>
  <si>
    <t>Cat alkali resisting primer</t>
  </si>
  <si>
    <t>Cat ICI Weathershield</t>
  </si>
  <si>
    <t>Pengecatan bidang kayu baru (1 lapis plamir), 1 lapis cat dasar, 2 lapis cat penutup</t>
  </si>
  <si>
    <t>Cat meni</t>
  </si>
  <si>
    <t>Plamir</t>
  </si>
  <si>
    <t>Cat kayu sekelas Avian</t>
  </si>
  <si>
    <t>Memasang kloset duduk/monoblock</t>
  </si>
  <si>
    <t>Kloset duduk / monoblock</t>
  </si>
  <si>
    <t>x</t>
  </si>
  <si>
    <t>Harga kloset (Perlengkapan)</t>
  </si>
  <si>
    <t>Memasang bak kontrol pas. bata  (60 x 60) cm, tingg 65 cm</t>
  </si>
  <si>
    <t>Batu bata</t>
  </si>
  <si>
    <t>Batu kerikil</t>
  </si>
  <si>
    <t>Memasang pipa PVC tipe AW diameter 1/2"</t>
  </si>
  <si>
    <t>pipa PVC tipe AW diameter 1/2"</t>
  </si>
  <si>
    <t>Harga pipa (Perlengkapan)</t>
  </si>
  <si>
    <t>Memasang pipa PVC tipe AW diameter 3/4"</t>
  </si>
  <si>
    <t>pipa PVC tipe AW diameter 3/4"</t>
  </si>
  <si>
    <t>Memasang pipa PVC tipe AW diameter 1"</t>
  </si>
  <si>
    <t>pipa PVC tipe AW diameter 1"</t>
  </si>
  <si>
    <t>Memasang pipa PVC tipe AW diameter 2"</t>
  </si>
  <si>
    <t>pipa PVC tipe AW diameter 2"</t>
  </si>
  <si>
    <t>Memasang pipa PVC tipe AW diameter 3"</t>
  </si>
  <si>
    <t>pipa PVC tipe AW diameter 3"</t>
  </si>
  <si>
    <t>Memasang pipa PVC tipe AW diameter 4"</t>
  </si>
  <si>
    <t>pipa PVC tipe AW diameter 4"</t>
  </si>
  <si>
    <t xml:space="preserve">Kuda-kuda Baja Ringan </t>
  </si>
  <si>
    <t xml:space="preserve"> C.0.75, 0.8 mm @6m</t>
  </si>
  <si>
    <t xml:space="preserve"> C.0.75, 0.6 mm @6m</t>
  </si>
  <si>
    <t>Baut (Screw driver)</t>
  </si>
  <si>
    <t>Reng</t>
  </si>
  <si>
    <t>Talang Jurai</t>
  </si>
  <si>
    <t>Pasang genteng Glosir</t>
  </si>
  <si>
    <t>Genteng jatiwangi</t>
  </si>
  <si>
    <t>Pasang lisplank ukuran  3/30 cm, kayu kamper</t>
  </si>
  <si>
    <t>Kayu kamper papan</t>
  </si>
  <si>
    <t>Memasang bak cuci piring stainless steel</t>
  </si>
  <si>
    <t>Bak cuci stainless steel</t>
  </si>
  <si>
    <t>Water drain + asesories</t>
  </si>
  <si>
    <t>Closet Duduk</t>
  </si>
  <si>
    <t>Kloset Duduk</t>
  </si>
  <si>
    <t>Perlengkapanya</t>
  </si>
  <si>
    <t>Sower</t>
  </si>
  <si>
    <t>Memasang kran diameter 3/4" atau 1/2"</t>
  </si>
  <si>
    <t>Kran air</t>
  </si>
  <si>
    <t>Seal tape</t>
  </si>
  <si>
    <t>Memasang Valve dia. 1/2", 3/4" atau 1"</t>
  </si>
  <si>
    <t>Valve dia. 1/2", 3/4" atau 1"</t>
  </si>
  <si>
    <t>Pipa PVC Diameter 1/2"</t>
  </si>
  <si>
    <t>Pipa PVC Diameter 4"</t>
  </si>
  <si>
    <t>Memasang floor drain</t>
  </si>
  <si>
    <t>Floor drain</t>
  </si>
  <si>
    <r>
      <t>Memasang bak fiberglass volume 0,5 m</t>
    </r>
    <r>
      <rPr>
        <b/>
        <i/>
        <vertAlign val="superscript"/>
        <sz val="9"/>
        <rFont val="Calibri"/>
        <family val="2"/>
      </rPr>
      <t>3</t>
    </r>
    <r>
      <rPr>
        <b/>
        <i/>
        <sz val="9"/>
        <rFont val="Calibri"/>
        <family val="2"/>
      </rPr>
      <t xml:space="preserve"> air</t>
    </r>
  </si>
  <si>
    <t>Bak fiberglass 0,5m3</t>
  </si>
  <si>
    <t>Harga bak (Perlengkapan)</t>
  </si>
  <si>
    <t>Memasang toren Air</t>
  </si>
  <si>
    <t>Toren Air 750 liter</t>
  </si>
  <si>
    <t>Memasang septictank BIOTECH</t>
  </si>
  <si>
    <t>Pasang hak angin</t>
  </si>
  <si>
    <t>Kait angin</t>
  </si>
  <si>
    <t>Pasang pegangan pintu / door holder</t>
  </si>
  <si>
    <t>Door holder</t>
  </si>
  <si>
    <t>Grendel</t>
  </si>
  <si>
    <t>PENGECATAN</t>
  </si>
  <si>
    <t>Pengecatan Bidang Kayu</t>
  </si>
  <si>
    <t>Plamur</t>
  </si>
  <si>
    <t xml:space="preserve">Pengencer </t>
  </si>
  <si>
    <t>Pelaburan Bidang Kayu Dengan Vernis</t>
  </si>
  <si>
    <t>Vernis</t>
  </si>
  <si>
    <t>Dempul</t>
  </si>
  <si>
    <t>Ampleas</t>
  </si>
  <si>
    <t>Pengecatan Tembok</t>
  </si>
  <si>
    <t>Pelamur</t>
  </si>
  <si>
    <t>Manie A</t>
  </si>
  <si>
    <t>Manie B</t>
  </si>
  <si>
    <t>CAT</t>
  </si>
  <si>
    <t>Kwas</t>
  </si>
  <si>
    <t>Roll</t>
  </si>
  <si>
    <t>PEKERJAAN MEKANIKAL, ELEKTRKAL DAN PLUMBING --LANTAI 2</t>
  </si>
  <si>
    <t>PEKERJAAN MEKANIKAL, ELEKTRKAL DAN PLUMBING --LANTAI BASEMAN</t>
  </si>
  <si>
    <t>PEKERJAAN MEKANIKAL, ELEKTRKAL DAN PLUMBING --LANTAI DASAR</t>
  </si>
  <si>
    <t>PEKERJAAN MEKANIKAL, ELEKTRKAL DAN PLUMBING --LANTAI 1</t>
  </si>
  <si>
    <t>Material</t>
  </si>
  <si>
    <t>Harga Upah Pekerja</t>
  </si>
  <si>
    <t>Lampu TL LED Philips 16 Watt</t>
  </si>
  <si>
    <t>Kop Lampu TL LED TKO Single</t>
  </si>
  <si>
    <t>Kabel Nym 2 x2,5 MM SP A50</t>
  </si>
  <si>
    <t>Kabel Nym 3 x1,5 MM SP A50</t>
  </si>
  <si>
    <t>Klem kabel</t>
  </si>
  <si>
    <t>pak</t>
  </si>
  <si>
    <t>Kop Lampu TL LED TKO Doubel</t>
  </si>
  <si>
    <t>Bohlam Bulb LED 12 Watt Philips</t>
  </si>
  <si>
    <t>Dudukan Lampu Bohlam Schneider</t>
  </si>
  <si>
    <t>Sakla Singel Schneider</t>
  </si>
  <si>
    <t>Sakla Doubel Schneider</t>
  </si>
  <si>
    <t>Stop Kontak Schneider</t>
  </si>
  <si>
    <t>BOX MCB Schneider 8 Way</t>
  </si>
  <si>
    <t xml:space="preserve">Pipa Conduit </t>
  </si>
  <si>
    <t>Exhouse Pan type Industrial 18 Inch Wesh</t>
  </si>
  <si>
    <t xml:space="preserve">MCB Schneider 10 A </t>
  </si>
  <si>
    <t>Harga Material</t>
  </si>
  <si>
    <t>Koef</t>
  </si>
  <si>
    <t>Pipa Galvanise  Diameter 1"</t>
  </si>
  <si>
    <t>Pipa Galvanise Diameter 1/2"</t>
  </si>
  <si>
    <t>Pipa Galvanise  Diameter 2"</t>
  </si>
  <si>
    <t>Memasang pipa PVC tipe AW diameter 1 1/4"</t>
  </si>
  <si>
    <t>Memasang pipa PVC tipe AW diameter 1 1/2"</t>
  </si>
  <si>
    <t>Memasang pipa PVC tipe AW diameter 2 1/2"</t>
  </si>
  <si>
    <t>Kabel NYM 3x2.5 Prima (1 roll = 50 m')</t>
  </si>
  <si>
    <t>Keuntungan</t>
  </si>
  <si>
    <t>Pemasangan Kabel NYM 3x2,5 mm 100m/roll</t>
  </si>
  <si>
    <t>Pemasangan Kabel NYM 2x1,5 mm 100m/roll</t>
  </si>
  <si>
    <t>Pemasangan Kabell NYY 3x2.5 mm</t>
  </si>
  <si>
    <t>MCB Domae</t>
  </si>
  <si>
    <t>Pemasangan Pipa conduit (Btg)</t>
  </si>
  <si>
    <t>Sok Pipa conduit (bh)</t>
  </si>
  <si>
    <t>Sok Pipa conduit</t>
  </si>
  <si>
    <t>RXM-AB (RXZE2S114M)</t>
  </si>
  <si>
    <t>Suprime</t>
  </si>
  <si>
    <t>Lokal</t>
  </si>
  <si>
    <t>Box Panel</t>
  </si>
  <si>
    <t>MCB Domae (schneider)</t>
  </si>
  <si>
    <t>'MCB 32A 3 phase</t>
  </si>
  <si>
    <t>Autonics Digital Panel Meters Ammeter Series M4M1P-AA-5 1pc</t>
  </si>
  <si>
    <t>DOWNLIGHT LED PHILIPS 13WATT 13W TIPE MESON 59464 EYECOMFORT_COOLDAY - Putih</t>
  </si>
  <si>
    <t>Dudukan Lampu</t>
  </si>
  <si>
    <t>'Stop kontak genset/ surface mounting</t>
  </si>
  <si>
    <t>Gas Detector Controller 4Channel Bosean BH-50 Control Panel BH50 Fixed</t>
  </si>
  <si>
    <t>Fire Alarm Sensor Deteksi panas Heat Detector BOSCH FCH-T320</t>
  </si>
  <si>
    <t>Horing Lih Independent Smoke Detector with Battery QA 31 1pc</t>
  </si>
  <si>
    <t>alat bantu</t>
  </si>
  <si>
    <t>LED Spotlight  6W - BGP 150 Philips - Natural White</t>
  </si>
  <si>
    <t>Philips LED TRACK LIGHT philips ARTALUX PUTIH ar360 komplit</t>
  </si>
  <si>
    <t>Track 1M 1 Meter Lampu Sorot Rail Tracklight Spotlight Hitam Putih - Hitam</t>
  </si>
  <si>
    <t>PEKERJAAN MEKANIKAL, ELEKTRIKAL &amp; PLUMBING</t>
  </si>
  <si>
    <t>- melakukan pembobokan untuk instalasi listrik</t>
  </si>
  <si>
    <t>- pekerjaan pengadaan material</t>
  </si>
  <si>
    <t>Pekerjaan Mekanikal, Elektrikal &amp; Plumbing</t>
  </si>
  <si>
    <t>- material yang digunakan sesuai spesifikasi yang tertera</t>
  </si>
  <si>
    <t>- jika perubahan spesifikasi material maka ada penambahan biaya sesuai kesepakatan owner dan pelaksana kerja</t>
  </si>
  <si>
    <t>- jika ada perubahan titik atau tempat pekerjaan MEP maka ada penambahan biaya dan disepakati bersama</t>
  </si>
  <si>
    <t>PEKERJAAN MEKANIKAL, ELEKTRKAL DAN PLUMBING -- ROFFTOP</t>
  </si>
  <si>
    <t>Led strip philips 50 meter 50m led strip warm white philips led strip - Warm white, Led strip 50m</t>
  </si>
  <si>
    <t>Lampu LED Tape/ LED Strip Philips Komplit Dengan Ballast 31059 Indoor</t>
  </si>
  <si>
    <t xml:space="preserve">MCB Domae (schneider) </t>
  </si>
  <si>
    <t>16AX 250V Sakelar 2 Gang 2 Arah, Fluoresen, Lavender Silver</t>
  </si>
  <si>
    <t>16A 250V 1 Gang Kotak Kontak Tipe Schuko, Lavender Silver</t>
  </si>
  <si>
    <t>Keuntungan  10 %</t>
  </si>
  <si>
    <t>Knee Pipa PVC 3 "</t>
  </si>
  <si>
    <t>Tee Pipa PVC 3 "</t>
  </si>
  <si>
    <t>Knee Pipa PVC 3/4"</t>
  </si>
  <si>
    <t>Tee Pipa PVC 3/4"</t>
  </si>
  <si>
    <t>Reducer Pipa PVC 3/4"</t>
  </si>
  <si>
    <t>Gate Valve Pipa PVC 3/4"</t>
  </si>
  <si>
    <t>Pipa PPR PN 10 dia. 1/2  inch</t>
  </si>
  <si>
    <t>Knee Pipa PPR 3/4"</t>
  </si>
  <si>
    <t>Tee Pipa PPR 3/4"</t>
  </si>
  <si>
    <t>Reducer Pipa PPR 3/4" ke 1/2"</t>
  </si>
  <si>
    <t>Knee Pipa PVC 1"</t>
  </si>
  <si>
    <t>Gate Valve Pipa PVC 1"</t>
  </si>
  <si>
    <t>Philips 13 Watt</t>
  </si>
  <si>
    <t xml:space="preserve">Philips </t>
  </si>
  <si>
    <t>PEKERJAAN FINISHING PLAFOND DAN CAT PLAFOND</t>
  </si>
  <si>
    <t>VII</t>
  </si>
  <si>
    <t>PEKERJAAN KOLAM RENANG</t>
  </si>
  <si>
    <t>VIII</t>
  </si>
  <si>
    <t>PEKERJAAN LANTAI BASEMAN</t>
  </si>
  <si>
    <t>IX</t>
  </si>
  <si>
    <t>IX.A</t>
  </si>
  <si>
    <t>IX.B</t>
  </si>
  <si>
    <t>IX.C</t>
  </si>
  <si>
    <t>IX.D</t>
  </si>
  <si>
    <t>IX.E</t>
  </si>
  <si>
    <t>- Material finishing batu Andesite untuk lantai baseman</t>
  </si>
  <si>
    <t>- Material finishing granite 60x60 untuk ruangan baseman</t>
  </si>
  <si>
    <t>Pekerjaan  Lantai Baseman</t>
  </si>
  <si>
    <t>- Pekerjaan cipping beton/lantai existing &amp; pemasangan finishing lantai kembali</t>
  </si>
  <si>
    <t>Pasang Granite 60x60</t>
  </si>
  <si>
    <t>Granite uk. 60x60</t>
  </si>
  <si>
    <t>Cipping Beton Bertulang &amp; Perapihan</t>
  </si>
  <si>
    <t>Acian Lantai (Finishing Skeamcoat)</t>
  </si>
  <si>
    <t xml:space="preserve">Bata Hebbel Ukuran </t>
  </si>
  <si>
    <t>Mu Perekat</t>
  </si>
  <si>
    <t>Pasangan Keramik Dinding Uk. 20x60</t>
  </si>
  <si>
    <t>Keramik dinding uk. 20 x 60</t>
  </si>
  <si>
    <t xml:space="preserve">Pasangan Batu Dinding </t>
  </si>
  <si>
    <t xml:space="preserve">Batu dinding </t>
  </si>
  <si>
    <t>Pengecatan tembok baru (Cat Dasar)</t>
  </si>
  <si>
    <t>(vol. Tentative menyesuaikan existing)</t>
  </si>
  <si>
    <t>Harga untuk permeter</t>
  </si>
  <si>
    <t>Pekerjaan Finishing Lantai Beton Expose, ex skimcoat finish</t>
  </si>
  <si>
    <t>- SERVICE AREA</t>
  </si>
  <si>
    <t>- Tempat Parkir</t>
  </si>
  <si>
    <t>- Tempat Genset</t>
  </si>
  <si>
    <t>Pekerjaan Finishing Lantai Finishing lantai, granit uk. 60 x 60, setara valentino</t>
  </si>
  <si>
    <t>- VOYER</t>
  </si>
  <si>
    <t>- STORAGE</t>
  </si>
  <si>
    <t>- KITCHEN</t>
  </si>
  <si>
    <t>- PRAYER ROOM</t>
  </si>
  <si>
    <t>- POOL MAINTENANCE</t>
  </si>
  <si>
    <t>- BR. ART 1</t>
  </si>
  <si>
    <t>- BR. ART 2</t>
  </si>
  <si>
    <t>- TOILET</t>
  </si>
  <si>
    <t>keuntungan</t>
  </si>
  <si>
    <t>Pengeboran air bersih (kedalaman 50 M) dan termasuk pompa sumur dalam (jet pump)</t>
  </si>
  <si>
    <t>Project Manager</t>
  </si>
  <si>
    <t>Administrasi Teknik</t>
  </si>
  <si>
    <t>Org-Bln</t>
  </si>
  <si>
    <t>PEKERJAAN MOB-DEMOB</t>
  </si>
  <si>
    <t>LAPORAN PROGRES, SHOP DRAWING dan AS BUILT DRAWING</t>
  </si>
  <si>
    <t>KEBERSIHAN DAN PERAPIHAN</t>
  </si>
  <si>
    <t>Biaya Pengamanan Proyek (Koordinasi LSM, Aparat terdekat)</t>
  </si>
  <si>
    <t>Biaya pagar pengaman proyek</t>
  </si>
  <si>
    <t xml:space="preserve">PENGADAAN TENAGA LISTRIK </t>
  </si>
  <si>
    <t>Pekerjaan Beton K-150 (site mix) pada Balok (10/10) ---&gt; Pintu</t>
  </si>
  <si>
    <t>Pekerjaan Beton K-150 (site mix) pada Kolom Praktis (10/10)</t>
  </si>
  <si>
    <t>Pekerjaan Beton K-150 (site mix) pada Balok (10/10) ---&gt; Jendela</t>
  </si>
  <si>
    <t>PPn 11%</t>
  </si>
  <si>
    <t>: Bapak Sasja &amp; Ibu Febie</t>
  </si>
  <si>
    <t>: PT TRIDJASA SIGMA INDONESIA</t>
  </si>
  <si>
    <t>: Jl. Sekolah Duta 1 Blok 1 TC No.19</t>
  </si>
  <si>
    <t xml:space="preserve">: Pembangunan Rumah Tinggal di Pondok Indah Rumah Hunian </t>
  </si>
  <si>
    <t xml:space="preserve">  FOR TENDER tanggal 28 Oktober 2023</t>
  </si>
  <si>
    <t>PT TRIDJASA SIGMA INDONESIA</t>
  </si>
  <si>
    <t>Hormat Kami</t>
  </si>
  <si>
    <t>Direktur</t>
  </si>
  <si>
    <t>Hanri Marshall Djasa</t>
  </si>
  <si>
    <t>Jumlah Harga</t>
  </si>
  <si>
    <t>SUB TOTAL IV</t>
  </si>
  <si>
    <t>(besi n 8 mm, p=40cm/titik ; setiap sisi dipasang 2 buah), termasuk juga</t>
  </si>
  <si>
    <t>SUB TOTAL V</t>
  </si>
  <si>
    <t>SUB TOTAL III</t>
  </si>
  <si>
    <t>SUB TOTAL VI</t>
  </si>
  <si>
    <t>SUB TOTAL VIII</t>
  </si>
  <si>
    <t>Uraian Volume</t>
  </si>
  <si>
    <t>SUB TOTAL II</t>
  </si>
  <si>
    <t>- pembesian (25 Kg/M')</t>
  </si>
  <si>
    <t>- Pekerjaan struktur untuk kolom dan balok meggunakan beton site mix, dengan tulangan d10, dan begel d8-200, bekisting menggunakan material kayu.</t>
  </si>
  <si>
    <t>- harga satuan pekerjaan termasuk pabrikasi besi, pasang dan bongkar bekisting, pengecoran dan perawatan beton selama 28 hari setelah pengecoran</t>
  </si>
  <si>
    <t>- cor sitemix</t>
  </si>
  <si>
    <t>Pekerjaan Struktur</t>
  </si>
  <si>
    <t>Pekerjaan Arsitek</t>
  </si>
  <si>
    <t>Pekerjaan Mekanikal &amp; Elektrikal</t>
  </si>
  <si>
    <t>Pekerjaan Plambing</t>
  </si>
  <si>
    <t>Pekerjaan Perbaikan Beton</t>
  </si>
  <si>
    <t>- Pekerjaan injeksi beton/perbaikan beton</t>
  </si>
  <si>
    <t>Perbaikan beton lantai</t>
  </si>
  <si>
    <t>Perbaikan beton dinding 4 sisi</t>
  </si>
  <si>
    <t>Pekerjaan waterprofing lantai dan dinding</t>
  </si>
  <si>
    <t>Pekerjaan keramik/finishing lantai dan dinding</t>
  </si>
  <si>
    <t>Pompa sirkulasi</t>
  </si>
  <si>
    <t>Pompa filter</t>
  </si>
  <si>
    <t>Biaya Instalasi</t>
  </si>
  <si>
    <t>Instalasi Listrik</t>
  </si>
  <si>
    <t xml:space="preserve">Waterprofing Lantai </t>
  </si>
  <si>
    <t>Waterprofing Dinding --&gt; 1</t>
  </si>
  <si>
    <t>Waterprofing Dinding --&gt; 2</t>
  </si>
  <si>
    <t>Waterprofing Dinding --&gt; 3</t>
  </si>
  <si>
    <t>Waterprofing Dinding --&gt; 4</t>
  </si>
  <si>
    <t>Lampu Kolam Renang</t>
  </si>
  <si>
    <t xml:space="preserve"> Lantai </t>
  </si>
  <si>
    <t xml:space="preserve"> Dinding --&gt; 1</t>
  </si>
  <si>
    <t xml:space="preserve"> Dinding --&gt; 2</t>
  </si>
  <si>
    <t>Dinding --&gt; 3</t>
  </si>
  <si>
    <t>Dinding --&gt; 4</t>
  </si>
  <si>
    <t xml:space="preserve">Pasang Batualam </t>
  </si>
  <si>
    <t>Pekerjaan pemasangan pipa pvc aw 1 1/2 Inch</t>
  </si>
  <si>
    <t>Pekerjaan pemasangan Elbow pipa pvc aw 1 1/2 Inch</t>
  </si>
  <si>
    <t>Pekerjaan pemasangan Tee pipa pvc aw 1 1/2 Inch</t>
  </si>
  <si>
    <t>Floordrain 1 1/5 Inch</t>
  </si>
  <si>
    <t>Vacum 1 1/5 Inch</t>
  </si>
  <si>
    <t>Pekerjaan Pipa Overlow</t>
  </si>
  <si>
    <t>Pekerjaan Drainase Outlet</t>
  </si>
  <si>
    <t>Pekerjaan main drain</t>
  </si>
  <si>
    <t>Pekerjaan Balancing Tank</t>
  </si>
  <si>
    <t>- Pekerjaan Beton Bertulang &amp; Finishing</t>
  </si>
  <si>
    <t>Pekerjaan Beton bertulang</t>
  </si>
  <si>
    <t xml:space="preserve">pekerjaan finishing beton </t>
  </si>
  <si>
    <t>Pekerjaan Manhole</t>
  </si>
  <si>
    <t>SUB TOTAL VII</t>
  </si>
  <si>
    <t>- dinding tampak A (40,59 M2)</t>
  </si>
  <si>
    <t>- dinding tampak B (40,59 M2)</t>
  </si>
  <si>
    <t>- dinding tampak C (13 M2)</t>
  </si>
  <si>
    <t>- dinding tampak D (13 M2)</t>
  </si>
  <si>
    <t>- Plat Lantai (Atap) (46,31 M2)</t>
  </si>
  <si>
    <t>- Lantai (46,31 M2)</t>
  </si>
  <si>
    <t>PEKERJAAN DINDING &amp; FINISHING DINDING</t>
  </si>
  <si>
    <t>Proyek  :  Pembangunan ASRAMA YAYASAN HASANAH KEBAJIKAN</t>
  </si>
  <si>
    <t>Lokasi   : Bukit Cirendeu</t>
  </si>
  <si>
    <t>Pekerjaan Persiapan</t>
  </si>
  <si>
    <t>Pembersihan lahan</t>
  </si>
  <si>
    <t>Pengukuran dan Pemasangan Bouwplank</t>
  </si>
  <si>
    <t>Pekerjaan Tanah</t>
  </si>
  <si>
    <t>Pek. Galian tanah pondasi</t>
  </si>
  <si>
    <t>Pek. Urugan Tanah Kembali</t>
  </si>
  <si>
    <t>Pek.Urugan Pasir bawah pondasi</t>
  </si>
  <si>
    <t>Pekerjaan pondasi dan pasangan</t>
  </si>
  <si>
    <t>Pek. Pondasi batu kali 1:4</t>
  </si>
  <si>
    <t>Pek. Pasangan batu kosong</t>
  </si>
  <si>
    <t>Pek. Pasangan Bata 1:2</t>
  </si>
  <si>
    <t>Pek. Plesteran 1:2</t>
  </si>
  <si>
    <t>Pek. Sloof 15/20</t>
  </si>
  <si>
    <t>Pek. Ringbalk 10/15</t>
  </si>
  <si>
    <t>Pekerjaan kusen Pintu dan Jendela</t>
  </si>
  <si>
    <t>Pek. Kusen pintu &amp; jend kmpr samarinda</t>
  </si>
  <si>
    <t>Pek. Daun Pintu panel kmpr Samarinda</t>
  </si>
  <si>
    <t>Pek. Daun Jendela kaca Kmpr Samarinda</t>
  </si>
  <si>
    <t>Pek. Kaca</t>
  </si>
  <si>
    <t>Pekerjaan Lantai dan Dinding Keramik</t>
  </si>
  <si>
    <t>Pek. Keramik Lantai 30/30</t>
  </si>
  <si>
    <t>Pek. Rangka Plafond (50 x 100) cm</t>
  </si>
  <si>
    <t>Pek.Plafond Gypsum Board (120x240x9) mm</t>
  </si>
  <si>
    <t>Pek. List Plafond Gypsum</t>
  </si>
  <si>
    <t>Pekerjaan Penutup Atap &amp; Kuda2</t>
  </si>
  <si>
    <t>Pek Kuda2 Kayu Meranti</t>
  </si>
  <si>
    <t>Pek Penutup Atap Genteng</t>
  </si>
  <si>
    <t>Pek Gording</t>
  </si>
  <si>
    <t>Pek Rangka atap (kaso&amp;reng)</t>
  </si>
  <si>
    <t>Pek Nok</t>
  </si>
  <si>
    <t>Pekerjaan Kunci dan Penggantung</t>
  </si>
  <si>
    <t>Pek Kunci Utama</t>
  </si>
  <si>
    <t>Pek Kunci Alpha</t>
  </si>
  <si>
    <t>Pek Engsel Pintu</t>
  </si>
  <si>
    <t>Pek Engsel Jendela</t>
  </si>
  <si>
    <t>Pek Hak Angin</t>
  </si>
  <si>
    <t>Pek Gerendel</t>
  </si>
  <si>
    <t>Pekerjaan Sanitasi</t>
  </si>
  <si>
    <t>Pek Bak Mandi Fiber vol 1 m3 air</t>
  </si>
  <si>
    <t>Pek Kloset</t>
  </si>
  <si>
    <t>Pek Kran Air</t>
  </si>
  <si>
    <t>Pek Kran Bebek</t>
  </si>
  <si>
    <t>Pek Floordrain</t>
  </si>
  <si>
    <t>Pek Kitchenzink</t>
  </si>
  <si>
    <t>Pek Pipa</t>
  </si>
  <si>
    <t>Pekerjaan Listrik</t>
  </si>
  <si>
    <t>Pek.Kolom 15/15</t>
  </si>
  <si>
    <t>JASA  35 %</t>
  </si>
  <si>
    <t>By Owner</t>
  </si>
  <si>
    <t>Pompa sirkulasi 3 HP (Paket Pompa Kolam Renang Venezia 3hp + Sand filter 28in Emaux)</t>
  </si>
  <si>
    <t>Pompa filter S 360 (Sand FIlter Hayward S360 SX ORIGINAL FILTER for 3hp pump MADE IN USA - S360SX)</t>
  </si>
  <si>
    <t>Pompa sirkulasi 3/4 HP, Shimizu Submersible Pump SPW-500BIT 1unit</t>
  </si>
  <si>
    <t>Instalasi Listrik &amp; Pengadaan Material Emaux Underwater Light LED E-Lumen 252 Wall Mounted RGB 1unit</t>
  </si>
  <si>
    <t>Finishing lantai granit uk. 60x60 setara Granit Valentino Gress GStone Series 60x60 cm - CREAM</t>
  </si>
  <si>
    <t>Wavin type AW</t>
  </si>
  <si>
    <t>WAVIN KELEN GREEN</t>
  </si>
  <si>
    <t>Wavin Type AW</t>
  </si>
  <si>
    <t>Keuntungan  15 %</t>
  </si>
  <si>
    <t xml:space="preserve">- Finishing Dinding Beton </t>
  </si>
  <si>
    <t>Finishing Skimcoat Beton</t>
  </si>
  <si>
    <t>JUMLAH 1 M3</t>
  </si>
  <si>
    <t>JUMLAH 1 M2</t>
  </si>
  <si>
    <t>JUMLAH 7 M2</t>
  </si>
  <si>
    <t>JASA  30 %</t>
  </si>
  <si>
    <t xml:space="preserve">Biaya Mob - Demob pekerja </t>
  </si>
  <si>
    <t>Biaya Mob - Demob Peralatan</t>
  </si>
  <si>
    <t>Mat</t>
  </si>
  <si>
    <t>As-Built Drawing</t>
  </si>
  <si>
    <t>Pengajuan Invoice</t>
  </si>
  <si>
    <t>Bln</t>
  </si>
  <si>
    <t>Mg</t>
  </si>
  <si>
    <t>Org - R-trip</t>
  </si>
  <si>
    <t>HSE</t>
  </si>
  <si>
    <t>COST ESTIMATE</t>
  </si>
  <si>
    <t>COST PROPOSAL</t>
  </si>
  <si>
    <t>- Drainase Sementara</t>
  </si>
  <si>
    <t>PT TSI</t>
  </si>
  <si>
    <t>PT MBP</t>
  </si>
  <si>
    <t>VENDOR</t>
  </si>
  <si>
    <t>PT. TSI</t>
  </si>
  <si>
    <t>PT. MBP</t>
  </si>
  <si>
    <t>VORSI</t>
  </si>
  <si>
    <t>DEVIDEN</t>
  </si>
  <si>
    <t>VORSI KSO</t>
  </si>
  <si>
    <t>DEV</t>
  </si>
  <si>
    <t>Pekerjaan Tangga Akses</t>
  </si>
  <si>
    <t>Persentase</t>
  </si>
  <si>
    <t>Jakarta, 29 November 2023</t>
  </si>
  <si>
    <t xml:space="preserve">LEMBAR PERHITUNGAN VOLUME PEKERJAAN </t>
  </si>
  <si>
    <t>PROYEK</t>
  </si>
  <si>
    <t>RENOVASI RUMAH TINGGAL</t>
  </si>
  <si>
    <t xml:space="preserve">LOKASI </t>
  </si>
  <si>
    <t>TAHUN ANGGARAN</t>
  </si>
  <si>
    <t>BANGUNAN</t>
  </si>
  <si>
    <t>RUMAH TINGGAL PONDOK INDAH</t>
  </si>
  <si>
    <t>GAMBAR SKET</t>
  </si>
  <si>
    <t>DIMENSI/PERHITUNGAN</t>
  </si>
  <si>
    <t>SCHEDULE</t>
  </si>
  <si>
    <t>Day</t>
  </si>
  <si>
    <t>PERSONIL</t>
  </si>
  <si>
    <t xml:space="preserve">CODE </t>
  </si>
  <si>
    <t>PEKERJAAN CLEANING &amp; PEMBONGKARAN</t>
  </si>
  <si>
    <t>Pekerjaan Bongkaran dinding Pagar</t>
  </si>
  <si>
    <t>Org</t>
  </si>
  <si>
    <t>P (m)</t>
  </si>
  <si>
    <t>T (m)</t>
  </si>
  <si>
    <t>Pekerjaan Perbaikan Pagar Sementara (Seng)</t>
  </si>
  <si>
    <t>V horizontal</t>
  </si>
  <si>
    <t>V Vertikal</t>
  </si>
  <si>
    <t>Pekerjaan Cleaning Area Bedeng &amp; Gudang</t>
  </si>
  <si>
    <t>V bedeng</t>
  </si>
  <si>
    <t>L (m)</t>
  </si>
  <si>
    <t>V Gudang</t>
  </si>
  <si>
    <t>Pekerjaan Cleaning &amp; Dewatering Basemant</t>
  </si>
  <si>
    <t xml:space="preserve">V </t>
  </si>
  <si>
    <t>Pekerjaan Cleaning &amp; Dewatering Lantai 1</t>
  </si>
  <si>
    <t>V Area Kolam Renang</t>
  </si>
  <si>
    <t>V Area Taman Depan</t>
  </si>
  <si>
    <t>Pembuangan Material Bekas Bongkaran</t>
  </si>
  <si>
    <t>PEKERJAAN BEDENG, KANTOR DAN GUDANG</t>
  </si>
  <si>
    <t>Sumber Air Bersih &amp; Pompa (Oprasional)</t>
  </si>
  <si>
    <t>Vol pompa</t>
  </si>
  <si>
    <t>Vol Instalasi</t>
  </si>
  <si>
    <t>Pembuatan Bedeng</t>
  </si>
  <si>
    <t>Instalasi Listrik &amp; Air Bersih Bedeng &amp; Kantor</t>
  </si>
  <si>
    <t xml:space="preserve">PEKERJAAN STECKING OUT </t>
  </si>
  <si>
    <t xml:space="preserve">Stecking Out </t>
  </si>
  <si>
    <t>Sewa Alat Total Station</t>
  </si>
  <si>
    <t>Hr</t>
  </si>
  <si>
    <t>Sewa Alat Teodolit</t>
  </si>
  <si>
    <t>Biaya MOB-DEMOB</t>
  </si>
  <si>
    <t>Trip</t>
  </si>
  <si>
    <t>Surveyor</t>
  </si>
  <si>
    <t>Ass. Surveyor</t>
  </si>
  <si>
    <t>Pengawas Lapangan</t>
  </si>
  <si>
    <t>Tangga Portabel</t>
  </si>
  <si>
    <t>ATK</t>
  </si>
  <si>
    <t>APD</t>
  </si>
  <si>
    <t>Tenaga Lokal</t>
  </si>
  <si>
    <t>PEKERJAAN DINDING BASEMANT</t>
  </si>
  <si>
    <t>Pekerjaan Dinding Lantai Basemant</t>
  </si>
  <si>
    <t>Pas. 1/2 Bata</t>
  </si>
  <si>
    <t>P (M)</t>
  </si>
  <si>
    <t>T (M)</t>
  </si>
  <si>
    <t>Vol Area Voyer</t>
  </si>
  <si>
    <t>Vol Area Storage + Kichen</t>
  </si>
  <si>
    <t>Vol Area Toilet</t>
  </si>
  <si>
    <t>Vol Area BR. ART</t>
  </si>
  <si>
    <t>Vol Area Pool Maintanace</t>
  </si>
  <si>
    <t>Vol Area Prayer Room</t>
  </si>
  <si>
    <t>Pekerjaan Plester Dinding Lantai Basemant</t>
  </si>
  <si>
    <t>Pekerjaan Aci Dinding Lantai Basemant</t>
  </si>
  <si>
    <t>Pekerjaan Finishing Cat</t>
  </si>
  <si>
    <t>Pekerjaan Finishing Beton &amp; Cat</t>
  </si>
  <si>
    <t xml:space="preserve">Vol Finsihing Beton </t>
  </si>
  <si>
    <t>Vol Cat</t>
  </si>
  <si>
    <t>PEKERJAAN DINDING LT. 1</t>
  </si>
  <si>
    <t>Pekerjaan Dinding Lantai 1</t>
  </si>
  <si>
    <t>Living Room (1 Bata)</t>
  </si>
  <si>
    <t>Living Room (1 1/2 Bata)</t>
  </si>
  <si>
    <t>Toilet (1/2 Bata)</t>
  </si>
  <si>
    <t>Vantry (1,5 Bata)</t>
  </si>
  <si>
    <t>Storage Room (1/2 Bata)</t>
  </si>
  <si>
    <t>Dining Room (1 1/2 Bata)</t>
  </si>
  <si>
    <t>Pekerjaan Plesteran Dinding Lantai 1</t>
  </si>
  <si>
    <t xml:space="preserve">Living Room </t>
  </si>
  <si>
    <t xml:space="preserve">Toilet </t>
  </si>
  <si>
    <t xml:space="preserve">Vantry </t>
  </si>
  <si>
    <t xml:space="preserve">Storage Room </t>
  </si>
  <si>
    <t xml:space="preserve">Dining Room </t>
  </si>
  <si>
    <t>Pekerjaan Acian Dinding Lantai 1</t>
  </si>
  <si>
    <t>Pekerjaan Cat Dinding Lantai 1</t>
  </si>
  <si>
    <t>PEKERJAAN DINDING LT. 2</t>
  </si>
  <si>
    <t>Pekerjaan Dinding Lantai 2</t>
  </si>
  <si>
    <t>Bathroom BR 1 &amp; 2</t>
  </si>
  <si>
    <t>Bathroom BR 3</t>
  </si>
  <si>
    <t>Main Badroom</t>
  </si>
  <si>
    <t>Pekerjaan Plesteran Dinding Lantai 2</t>
  </si>
  <si>
    <t>Pekerjaan Acian Dinding Lantai 2</t>
  </si>
  <si>
    <t>PEKERJAAN DINDING LT. 3</t>
  </si>
  <si>
    <t>Pekerjaan Dinding Lantai 3</t>
  </si>
  <si>
    <t>Volume</t>
  </si>
  <si>
    <t>Pekerjaan Plester Dinding Lantai 3</t>
  </si>
  <si>
    <t>Shop Drawing (Gambar Kerja) + Desain Arsitektur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</si>
</sst>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_(* \(#,##0\);_(* &quot;-&quot;_);_(@_)"/>
    <numFmt numFmtId="43" formatCode="_(* #,##0.00_);_(* \(#,##0.00\);_(* &quot;-&quot;??_);_(@_)"/>
    <numFmt numFmtId="164" formatCode="_-* #,##0_-;\-* #,##0_-;_-* &quot;-&quot;_-;_-@_-"/>
    <numFmt numFmtId="165" formatCode="_-&quot;Rp&quot;* #,##0.00_-;\-&quot;Rp&quot;* #,##0.00_-;_-&quot;Rp&quot;* &quot;-&quot;??_-;_-@_-"/>
    <numFmt numFmtId="166" formatCode="_-* #,##0.00_-;\-* #,##0.00_-;_-* &quot;-&quot;??_-;_-@_-"/>
    <numFmt numFmtId="167" formatCode="_(&quot;Rp&quot;* #,##0_);_(&quot;Rp&quot;* \(#,##0\);_(&quot;Rp&quot;* &quot;-&quot;_);_(@_)"/>
    <numFmt numFmtId="168" formatCode="_(&quot;Rp&quot;* #,##0.00_);_(&quot;Rp&quot;* \(#,##0.00\);_(&quot;Rp&quot;* &quot;-&quot;??_);_(@_)"/>
    <numFmt numFmtId="169" formatCode="_(* #,##0.00_);_(* \(#,##0.00\);_(* &quot;-&quot;_);_(@_)"/>
    <numFmt numFmtId="170" formatCode="_(* #,##0.000_);_(* \(#,##0.000\);_(* &quot;-&quot;_);_(@_)"/>
    <numFmt numFmtId="171" formatCode="_(* #,##0.000_);_(* \(#,##0.000\);_(* &quot;-&quot;???_);_(@_)"/>
    <numFmt numFmtId="172" formatCode="_([$x Rp-421]* #,##0.00_);_([$x Rp-421]* \(#,##0.00\);_([$x Rp-421]* &quot;-&quot;??_);_(@_)"/>
    <numFmt numFmtId="173" formatCode="_([$= Rp-421]* #,##0.00_);_([$= Rp-421]* \(#,##0.00\);_([$= Rp-421]* &quot;-&quot;??_);_(@_)"/>
    <numFmt numFmtId="174" formatCode="_(* #,##0.000_);_(* \(#,##0.000\);_(* &quot;-&quot;??_);_(@_)"/>
    <numFmt numFmtId="175" formatCode="0.00_);\(0.00\)"/>
    <numFmt numFmtId="176" formatCode="_(* #,##0.0_);_(* \(#,##0.0\);_(* &quot;-&quot;_);_(@_)"/>
    <numFmt numFmtId="177" formatCode="_([$x Rp-421]* #,##0_);_([$x Rp-421]* \(#,##0\);_([$x Rp-421]* &quot;-&quot;??_);_(@_)"/>
    <numFmt numFmtId="178" formatCode="0.00_)"/>
    <numFmt numFmtId="179" formatCode="0.0000"/>
    <numFmt numFmtId="180" formatCode="_-&quot;Rp&quot;* #,##0.00_-;\-&quot;Rp&quot;* #,##0.00_-;_-&quot;Rp&quot;* &quot;-&quot;???_-;_-@_-"/>
    <numFmt numFmtId="181" formatCode="_-[$Rp-421]* #,##0.00_-;\-[$Rp-421]* #,##0.00_-;_-[$Rp-421]* &quot;-&quot;??_-;_-@_-"/>
    <numFmt numFmtId="182" formatCode="_(* #,##0.0000_);_(* \(#,##0.0000\);_(* &quot;-&quot;_);_(@_)"/>
    <numFmt numFmtId="183" formatCode="_(* #,##0.0000_);_(* \(#,##0.0000\);_(* &quot;-&quot;??_);_(@_)"/>
  </numFmts>
  <fonts count="112">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charset val="1"/>
      <scheme val="minor"/>
    </font>
    <font>
      <sz val="10"/>
      <name val="Arial"/>
      <family val="2"/>
    </font>
    <font>
      <sz val="11"/>
      <color indexed="8"/>
      <name val="Calibri"/>
      <family val="2"/>
      <charset val="1"/>
    </font>
    <font>
      <sz val="9"/>
      <name val="Century Gothic"/>
      <family val="2"/>
    </font>
    <font>
      <sz val="11"/>
      <color indexed="8"/>
      <name val="Calibri"/>
      <family val="2"/>
    </font>
    <font>
      <sz val="10"/>
      <name val="Helv"/>
      <charset val="204"/>
    </font>
    <font>
      <sz val="11"/>
      <color theme="1"/>
      <name val="Calibri"/>
      <family val="2"/>
      <scheme val="minor"/>
    </font>
    <font>
      <b/>
      <sz val="9"/>
      <name val="Calibri"/>
      <family val="2"/>
      <scheme val="minor"/>
    </font>
    <font>
      <sz val="9"/>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1"/>
      <name val="Calibri"/>
      <family val="2"/>
      <scheme val="minor"/>
    </font>
    <font>
      <sz val="11"/>
      <name val="Calibri"/>
      <family val="2"/>
      <scheme val="minor"/>
    </font>
    <font>
      <b/>
      <sz val="8"/>
      <color theme="1"/>
      <name val="Calibri"/>
      <family val="2"/>
      <scheme val="minor"/>
    </font>
    <font>
      <sz val="9"/>
      <name val="AIGDT"/>
      <charset val="2"/>
    </font>
    <font>
      <b/>
      <u/>
      <sz val="9"/>
      <name val="Calibri"/>
      <family val="2"/>
      <scheme val="minor"/>
    </font>
    <font>
      <sz val="9"/>
      <color theme="1"/>
      <name val="Calibri"/>
      <family val="2"/>
      <charset val="1"/>
      <scheme val="minor"/>
    </font>
    <font>
      <sz val="9"/>
      <name val="Tahoma"/>
      <family val="2"/>
    </font>
    <font>
      <sz val="9"/>
      <color theme="1"/>
      <name val="Tahoma"/>
      <family val="2"/>
    </font>
    <font>
      <b/>
      <sz val="9"/>
      <color rgb="FFFF0000"/>
      <name val="Calibri"/>
      <family val="2"/>
      <scheme val="minor"/>
    </font>
    <font>
      <sz val="9"/>
      <color indexed="81"/>
      <name val="Tahoma"/>
      <family val="2"/>
    </font>
    <font>
      <b/>
      <sz val="9"/>
      <color indexed="81"/>
      <name val="Tahoma"/>
      <family val="2"/>
    </font>
    <font>
      <sz val="9"/>
      <color rgb="FFFF0000"/>
      <name val="Calibri"/>
      <family val="2"/>
      <scheme val="minor"/>
    </font>
    <font>
      <sz val="11"/>
      <color rgb="FFFF0000"/>
      <name val="Calibri"/>
      <family val="2"/>
      <scheme val="minor"/>
    </font>
    <font>
      <b/>
      <u/>
      <sz val="10"/>
      <name val="Arial"/>
      <family val="2"/>
    </font>
    <font>
      <b/>
      <sz val="10"/>
      <name val="Arial"/>
      <family val="2"/>
    </font>
    <font>
      <b/>
      <u val="singleAccounting"/>
      <sz val="10"/>
      <name val="Arial"/>
      <family val="2"/>
    </font>
    <font>
      <sz val="10"/>
      <name val="Arial"/>
      <family val="2"/>
      <charset val="204"/>
    </font>
    <font>
      <sz val="11"/>
      <color rgb="FFFF0000"/>
      <name val="Calibri"/>
      <family val="2"/>
      <charset val="1"/>
      <scheme val="minor"/>
    </font>
    <font>
      <sz val="10"/>
      <color theme="1"/>
      <name val="Calibri"/>
      <family val="2"/>
    </font>
    <font>
      <sz val="18"/>
      <color theme="1"/>
      <name val="Calibri"/>
      <family val="2"/>
    </font>
    <font>
      <sz val="12"/>
      <color theme="1"/>
      <name val="Calibri"/>
      <family val="2"/>
    </font>
    <font>
      <sz val="9"/>
      <color rgb="FF3333FF"/>
      <name val="Calibri"/>
      <family val="2"/>
      <scheme val="minor"/>
    </font>
    <font>
      <sz val="9"/>
      <color rgb="FFFF0000"/>
      <name val="AIGDT"/>
      <charset val="2"/>
    </font>
    <font>
      <sz val="11"/>
      <color rgb="FF3333FF"/>
      <name val="Calibri"/>
      <family val="2"/>
      <scheme val="minor"/>
    </font>
    <font>
      <b/>
      <sz val="9"/>
      <color rgb="FF3333FF"/>
      <name val="Calibri"/>
      <family val="2"/>
      <scheme val="minor"/>
    </font>
    <font>
      <sz val="8"/>
      <name val="Calibri"/>
      <family val="2"/>
      <charset val="1"/>
      <scheme val="minor"/>
    </font>
    <font>
      <b/>
      <sz val="11"/>
      <color theme="1"/>
      <name val="Calibri"/>
      <family val="2"/>
      <scheme val="minor"/>
    </font>
    <font>
      <b/>
      <sz val="12"/>
      <color theme="1"/>
      <name val="Calibri"/>
      <family val="2"/>
      <scheme val="minor"/>
    </font>
    <font>
      <vertAlign val="superscript"/>
      <sz val="11"/>
      <color theme="1"/>
      <name val="Calibri"/>
      <family val="2"/>
      <scheme val="minor"/>
    </font>
    <font>
      <sz val="12"/>
      <name val="Arial"/>
      <family val="2"/>
    </font>
    <font>
      <sz val="10"/>
      <name val="Arial"/>
      <family val="2"/>
    </font>
    <font>
      <b/>
      <sz val="14"/>
      <color theme="1"/>
      <name val="Calibri"/>
      <family val="2"/>
      <scheme val="minor"/>
    </font>
    <font>
      <sz val="14"/>
      <color theme="1"/>
      <name val="Calibri"/>
      <family val="2"/>
      <scheme val="minor"/>
    </font>
    <font>
      <b/>
      <sz val="11"/>
      <color theme="0"/>
      <name val="Calibri"/>
      <family val="2"/>
      <scheme val="minor"/>
    </font>
    <font>
      <sz val="11"/>
      <color rgb="FF000000"/>
      <name val="Calibri"/>
      <family val="2"/>
      <scheme val="minor"/>
    </font>
    <font>
      <sz val="12"/>
      <color theme="1"/>
      <name val="Calibri"/>
      <family val="2"/>
      <scheme val="minor"/>
    </font>
    <font>
      <sz val="11"/>
      <color theme="0"/>
      <name val="Calibri"/>
      <family val="2"/>
      <scheme val="minor"/>
    </font>
    <font>
      <b/>
      <sz val="16"/>
      <color theme="0"/>
      <name val="Aharoni"/>
      <charset val="177"/>
    </font>
    <font>
      <b/>
      <sz val="11"/>
      <color theme="0"/>
      <name val="Century Gothic"/>
      <family val="2"/>
    </font>
    <font>
      <b/>
      <i/>
      <sz val="9"/>
      <name val="Calibri"/>
      <family val="2"/>
      <scheme val="minor"/>
    </font>
    <font>
      <b/>
      <i/>
      <vertAlign val="superscript"/>
      <sz val="9"/>
      <name val="Calibri"/>
      <family val="2"/>
    </font>
    <font>
      <vertAlign val="superscript"/>
      <sz val="9"/>
      <name val="Calibri"/>
      <family val="2"/>
    </font>
    <font>
      <b/>
      <i/>
      <sz val="9"/>
      <color rgb="FFFF0000"/>
      <name val="Calibri"/>
      <family val="2"/>
      <scheme val="minor"/>
    </font>
    <font>
      <sz val="9"/>
      <color theme="1"/>
      <name val="Arial"/>
      <family val="2"/>
    </font>
    <font>
      <b/>
      <sz val="9"/>
      <name val="Calibri"/>
      <family val="2"/>
    </font>
    <font>
      <sz val="9"/>
      <name val="Calibri"/>
      <family val="2"/>
    </font>
    <font>
      <i/>
      <sz val="9"/>
      <name val="Calibri"/>
      <family val="2"/>
      <scheme val="minor"/>
    </font>
    <font>
      <i/>
      <sz val="11"/>
      <color theme="1"/>
      <name val="Calibri"/>
      <family val="2"/>
      <scheme val="minor"/>
    </font>
    <font>
      <b/>
      <i/>
      <sz val="9"/>
      <name val="Calibri"/>
      <family val="2"/>
    </font>
    <font>
      <sz val="7"/>
      <color theme="1"/>
      <name val="Times New Roman"/>
      <family val="1"/>
    </font>
    <font>
      <sz val="7"/>
      <color rgb="FF000000"/>
      <name val="Arial"/>
      <family val="2"/>
    </font>
    <font>
      <sz val="7"/>
      <color theme="1"/>
      <name val="Arial"/>
      <family val="2"/>
    </font>
    <font>
      <b/>
      <sz val="7"/>
      <color rgb="FF000000"/>
      <name val="Arial Rounded MT Bold"/>
      <family val="2"/>
    </font>
    <font>
      <b/>
      <sz val="7"/>
      <color theme="1"/>
      <name val="Arial Rounded MT Bold"/>
      <family val="2"/>
    </font>
    <font>
      <sz val="6.5"/>
      <color theme="1"/>
      <name val="Arial"/>
      <family val="2"/>
    </font>
    <font>
      <sz val="8"/>
      <color theme="1"/>
      <name val="Arial"/>
      <family val="2"/>
    </font>
    <font>
      <sz val="8.5"/>
      <color theme="1"/>
      <name val="Arial"/>
      <family val="2"/>
    </font>
    <font>
      <sz val="7.5"/>
      <color theme="1"/>
      <name val="Arial"/>
      <family val="2"/>
    </font>
    <font>
      <sz val="4.5"/>
      <color theme="1"/>
      <name val="Arial"/>
      <family val="2"/>
    </font>
    <font>
      <sz val="10"/>
      <color theme="1"/>
      <name val="Arial"/>
      <family val="2"/>
    </font>
    <font>
      <sz val="3.5"/>
      <color theme="1"/>
      <name val="Arial"/>
      <family val="2"/>
    </font>
    <font>
      <sz val="2.5"/>
      <color theme="1"/>
      <name val="Arial"/>
      <family val="2"/>
    </font>
    <font>
      <sz val="6"/>
      <color theme="1"/>
      <name val="Arial"/>
      <family val="2"/>
    </font>
    <font>
      <sz val="1"/>
      <color theme="1"/>
      <name val="Arial"/>
      <family val="2"/>
    </font>
    <font>
      <sz val="8"/>
      <color theme="1"/>
      <name val="Times New Roman"/>
      <family val="1"/>
    </font>
    <font>
      <sz val="2"/>
      <color theme="1"/>
      <name val="Times New Roman"/>
      <family val="1"/>
    </font>
    <font>
      <sz val="10.5"/>
      <color theme="1"/>
      <name val="Arial"/>
      <family val="2"/>
    </font>
    <font>
      <b/>
      <sz val="12"/>
      <name val="Arial Narrow"/>
      <family val="2"/>
    </font>
    <font>
      <sz val="12"/>
      <name val="Arial Narrow"/>
      <family val="2"/>
    </font>
    <font>
      <sz val="12"/>
      <color rgb="FFFF0000"/>
      <name val="Arial Narrow"/>
      <family val="2"/>
    </font>
    <font>
      <sz val="12"/>
      <color theme="1"/>
      <name val="Arial Narrow"/>
      <family val="2"/>
    </font>
    <font>
      <b/>
      <sz val="12"/>
      <color theme="1"/>
      <name val="Arial Narrow"/>
      <family val="2"/>
    </font>
    <font>
      <b/>
      <sz val="11"/>
      <name val="Arial Narrow"/>
      <family val="2"/>
    </font>
    <font>
      <sz val="11"/>
      <name val="Arial Narrow"/>
      <family val="2"/>
    </font>
    <font>
      <sz val="11"/>
      <color theme="1"/>
      <name val="Arial Narrow"/>
      <family val="2"/>
    </font>
    <font>
      <b/>
      <sz val="11"/>
      <color theme="1"/>
      <name val="Arial Narrow"/>
      <family val="2"/>
    </font>
    <font>
      <b/>
      <sz val="10"/>
      <color theme="1"/>
      <name val="Calibri"/>
      <family val="2"/>
    </font>
    <font>
      <b/>
      <u val="singleAccounting"/>
      <sz val="10"/>
      <color theme="1"/>
      <name val="Calibri"/>
      <family val="2"/>
    </font>
    <font>
      <b/>
      <sz val="14"/>
      <name val="Arial Narrow"/>
      <family val="2"/>
    </font>
    <font>
      <sz val="11"/>
      <color rgb="FFFF0000"/>
      <name val="Arial Narrow"/>
      <family val="2"/>
    </font>
    <font>
      <b/>
      <u/>
      <sz val="11"/>
      <name val="Arial Narrow"/>
      <family val="2"/>
    </font>
    <font>
      <sz val="11"/>
      <color rgb="FF3333FF"/>
      <name val="Arial Narrow"/>
      <family val="2"/>
    </font>
    <font>
      <sz val="11"/>
      <name val="Calibri"/>
      <family val="2"/>
      <charset val="1"/>
      <scheme val="minor"/>
    </font>
    <font>
      <sz val="9"/>
      <name val="Calibri"/>
      <family val="2"/>
      <charset val="1"/>
      <scheme val="minor"/>
    </font>
    <font>
      <sz val="11"/>
      <color theme="0"/>
      <name val="Arial Narrow"/>
      <family val="2"/>
    </font>
    <font>
      <b/>
      <sz val="11"/>
      <color theme="0"/>
      <name val="Arial Narrow"/>
      <family val="2"/>
    </font>
    <font>
      <b/>
      <sz val="16"/>
      <name val="Arial Narrow"/>
      <family val="2"/>
    </font>
    <font>
      <i/>
      <sz val="11"/>
      <name val="Arial Narrow"/>
      <family val="2"/>
    </font>
    <font>
      <i/>
      <sz val="11"/>
      <color theme="1"/>
      <name val="Arial Narrow"/>
      <family val="2"/>
    </font>
    <font>
      <b/>
      <sz val="11"/>
      <name val="Calibri"/>
      <family val="2"/>
      <charset val="1"/>
      <scheme val="minor"/>
    </font>
    <font>
      <b/>
      <u/>
      <sz val="12"/>
      <name val="Arial Narrow"/>
      <family val="2"/>
    </font>
    <font>
      <sz val="10"/>
      <color theme="1"/>
      <name val="Verdana"/>
      <family val="2"/>
      <charset val="1"/>
    </font>
    <font>
      <sz val="12"/>
      <color indexed="8"/>
      <name val="Arial Narrow"/>
      <family val="2"/>
    </font>
    <font>
      <b/>
      <i/>
      <sz val="12"/>
      <name val="Arial Narrow"/>
      <family val="2"/>
    </font>
    <font>
      <i/>
      <sz val="11"/>
      <color rgb="FFFF0000"/>
      <name val="Arial Narrow"/>
      <family val="2"/>
    </font>
    <font>
      <sz val="9"/>
      <color indexed="81"/>
      <name val="Tahoma"/>
      <charset val="1"/>
    </font>
  </fonts>
  <fills count="27">
    <fill>
      <patternFill patternType="none"/>
    </fill>
    <fill>
      <patternFill patternType="gray125"/>
    </fill>
    <fill>
      <patternFill patternType="solid">
        <fgColor theme="7"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theme="2"/>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rgb="FFFFC000"/>
        <bgColor indexed="64"/>
      </patternFill>
    </fill>
    <fill>
      <patternFill patternType="solid">
        <fgColor theme="4"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theme="5" tint="0.79998168889431442"/>
        <bgColor indexed="64"/>
      </patternFill>
    </fill>
    <fill>
      <patternFill patternType="solid">
        <fgColor theme="4"/>
        <bgColor indexed="64"/>
      </patternFill>
    </fill>
    <fill>
      <patternFill patternType="solid">
        <fgColor rgb="FF92D050"/>
        <bgColor indexed="64"/>
      </patternFill>
    </fill>
    <fill>
      <patternFill patternType="solid">
        <fgColor theme="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7E7E8"/>
        <bgColor indexed="64"/>
      </patternFill>
    </fill>
    <fill>
      <patternFill patternType="solid">
        <fgColor rgb="FFB1EBBC"/>
        <bgColor indexed="64"/>
      </patternFill>
    </fill>
    <fill>
      <patternFill patternType="solid">
        <fgColor theme="9" tint="0.59999389629810485"/>
        <bgColor indexed="64"/>
      </patternFill>
    </fill>
    <fill>
      <patternFill patternType="solid">
        <fgColor theme="8"/>
        <bgColor indexed="64"/>
      </patternFill>
    </fill>
  </fills>
  <borders count="18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hair">
        <color indexed="64"/>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hair">
        <color indexed="64"/>
      </right>
      <top style="hair">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right/>
      <top style="hair">
        <color auto="1"/>
      </top>
      <bottom style="hair">
        <color auto="1"/>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hair">
        <color indexed="64"/>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hair">
        <color indexed="64"/>
      </right>
      <top/>
      <bottom/>
      <diagonal/>
    </border>
    <border>
      <left style="hair">
        <color auto="1"/>
      </left>
      <right/>
      <top/>
      <bottom/>
      <diagonal/>
    </border>
    <border>
      <left style="hair">
        <color auto="1"/>
      </left>
      <right style="hair">
        <color auto="1"/>
      </right>
      <top/>
      <bottom/>
      <diagonal/>
    </border>
    <border>
      <left style="hair">
        <color indexed="64"/>
      </left>
      <right style="thin">
        <color indexed="64"/>
      </right>
      <top/>
      <bottom/>
      <diagonal/>
    </border>
    <border>
      <left style="thin">
        <color indexed="64"/>
      </left>
      <right style="hair">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bottom style="hair">
        <color indexed="64"/>
      </bottom>
      <diagonal/>
    </border>
    <border>
      <left/>
      <right/>
      <top style="hair">
        <color indexed="64"/>
      </top>
      <bottom/>
      <diagonal/>
    </border>
    <border>
      <left style="thin">
        <color indexed="64"/>
      </left>
      <right/>
      <top style="hair">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auto="1"/>
      </left>
      <right style="medium">
        <color indexed="64"/>
      </right>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auto="1"/>
      </left>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right/>
      <top/>
      <bottom style="medium">
        <color indexed="64"/>
      </bottom>
      <diagonal/>
    </border>
    <border>
      <left style="thin">
        <color auto="1"/>
      </left>
      <right style="medium">
        <color indexed="64"/>
      </right>
      <top style="hair">
        <color auto="1"/>
      </top>
      <bottom style="medium">
        <color indexed="64"/>
      </bottom>
      <diagonal/>
    </border>
    <border>
      <left/>
      <right style="thin">
        <color auto="1"/>
      </right>
      <top/>
      <bottom/>
      <diagonal/>
    </border>
    <border>
      <left style="thin">
        <color indexed="64"/>
      </left>
      <right/>
      <top/>
      <bottom/>
      <diagonal/>
    </border>
    <border>
      <left style="thin">
        <color auto="1"/>
      </left>
      <right style="thin">
        <color auto="1"/>
      </right>
      <top/>
      <bottom/>
      <diagonal/>
    </border>
    <border>
      <left style="thin">
        <color indexed="64"/>
      </left>
      <right/>
      <top/>
      <bottom/>
      <diagonal/>
    </border>
    <border>
      <left/>
      <right/>
      <top/>
      <bottom style="medium">
        <color rgb="FFFFFFFF"/>
      </bottom>
      <diagonal/>
    </border>
    <border>
      <left/>
      <right/>
      <top/>
      <bottom style="medium">
        <color rgb="FFCCCDCF"/>
      </bottom>
      <diagonal/>
    </border>
    <border>
      <left/>
      <right/>
      <top style="medium">
        <color rgb="FFFFFFFF"/>
      </top>
      <bottom/>
      <diagonal/>
    </border>
    <border>
      <left/>
      <right/>
      <top style="medium">
        <color rgb="FFCCCDCF"/>
      </top>
      <bottom/>
      <diagonal/>
    </border>
    <border>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indexed="64"/>
      </top>
      <bottom/>
      <diagonal/>
    </border>
    <border>
      <left/>
      <right style="medium">
        <color auto="1"/>
      </right>
      <top style="thin">
        <color indexed="64"/>
      </top>
      <bottom/>
      <diagonal/>
    </border>
    <border>
      <left style="medium">
        <color auto="1"/>
      </left>
      <right/>
      <top/>
      <bottom style="thin">
        <color indexed="64"/>
      </bottom>
      <diagonal/>
    </border>
    <border>
      <left/>
      <right style="medium">
        <color auto="1"/>
      </right>
      <top/>
      <bottom style="thin">
        <color indexed="64"/>
      </bottom>
      <diagonal/>
    </border>
    <border>
      <left style="medium">
        <color auto="1"/>
      </left>
      <right style="hair">
        <color indexed="64"/>
      </right>
      <top style="thin">
        <color indexed="64"/>
      </top>
      <bottom style="hair">
        <color indexed="64"/>
      </bottom>
      <diagonal/>
    </border>
    <border>
      <left style="hair">
        <color indexed="64"/>
      </left>
      <right style="medium">
        <color auto="1"/>
      </right>
      <top style="thin">
        <color indexed="64"/>
      </top>
      <bottom style="hair">
        <color indexed="64"/>
      </bottom>
      <diagonal/>
    </border>
    <border>
      <left style="medium">
        <color auto="1"/>
      </left>
      <right style="hair">
        <color indexed="64"/>
      </right>
      <top style="hair">
        <color indexed="64"/>
      </top>
      <bottom style="hair">
        <color indexed="64"/>
      </bottom>
      <diagonal/>
    </border>
    <border>
      <left style="hair">
        <color indexed="64"/>
      </left>
      <right style="medium">
        <color auto="1"/>
      </right>
      <top style="hair">
        <color indexed="64"/>
      </top>
      <bottom style="hair">
        <color indexed="64"/>
      </bottom>
      <diagonal/>
    </border>
    <border>
      <left style="medium">
        <color auto="1"/>
      </left>
      <right/>
      <top/>
      <bottom style="medium">
        <color auto="1"/>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auto="1"/>
      </left>
      <right style="hair">
        <color indexed="64"/>
      </right>
      <top style="hair">
        <color auto="1"/>
      </top>
      <bottom/>
      <diagonal/>
    </border>
    <border>
      <left style="hair">
        <color auto="1"/>
      </left>
      <right style="medium">
        <color indexed="64"/>
      </right>
      <top style="hair">
        <color auto="1"/>
      </top>
      <bottom/>
      <diagonal/>
    </border>
    <border>
      <left style="hair">
        <color indexed="64"/>
      </left>
      <right style="medium">
        <color auto="1"/>
      </right>
      <top/>
      <bottom style="hair">
        <color indexed="64"/>
      </bottom>
      <diagonal/>
    </border>
    <border>
      <left style="medium">
        <color auto="1"/>
      </left>
      <right style="hair">
        <color indexed="64"/>
      </right>
      <top/>
      <bottom style="hair">
        <color indexed="64"/>
      </bottom>
      <diagonal/>
    </border>
    <border>
      <left style="hair">
        <color indexed="64"/>
      </left>
      <right style="medium">
        <color auto="1"/>
      </right>
      <top style="hair">
        <color indexed="64"/>
      </top>
      <bottom style="medium">
        <color auto="1"/>
      </bottom>
      <diagonal/>
    </border>
    <border>
      <left style="hair">
        <color indexed="64"/>
      </left>
      <right style="medium">
        <color indexed="64"/>
      </right>
      <top style="thin">
        <color indexed="64"/>
      </top>
      <bottom/>
      <diagonal/>
    </border>
    <border>
      <left style="hair">
        <color indexed="64"/>
      </left>
      <right style="medium">
        <color indexed="64"/>
      </right>
      <top/>
      <bottom style="thin">
        <color indexed="64"/>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hair">
        <color indexed="64"/>
      </right>
      <top style="hair">
        <color auto="1"/>
      </top>
      <bottom style="medium">
        <color auto="1"/>
      </bottom>
      <diagonal/>
    </border>
    <border>
      <left style="medium">
        <color auto="1"/>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medium">
        <color indexed="64"/>
      </right>
      <top style="thin">
        <color indexed="64"/>
      </top>
      <bottom style="hair">
        <color indexed="64"/>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indexed="64"/>
      </left>
      <right style="thin">
        <color indexed="64"/>
      </right>
      <top style="hair">
        <color indexed="64"/>
      </top>
      <bottom/>
      <diagonal/>
    </border>
    <border>
      <left style="thin">
        <color auto="1"/>
      </left>
      <right style="medium">
        <color indexed="64"/>
      </right>
      <top style="hair">
        <color auto="1"/>
      </top>
      <bottom/>
      <diagonal/>
    </border>
    <border>
      <left style="thin">
        <color auto="1"/>
      </left>
      <right style="medium">
        <color auto="1"/>
      </right>
      <top/>
      <bottom style="medium">
        <color auto="1"/>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indexed="64"/>
      </top>
      <bottom/>
      <diagonal/>
    </border>
    <border>
      <left style="medium">
        <color auto="1"/>
      </left>
      <right style="medium">
        <color auto="1"/>
      </right>
      <top style="hair">
        <color indexed="64"/>
      </top>
      <bottom style="hair">
        <color indexed="64"/>
      </bottom>
      <diagonal/>
    </border>
    <border>
      <left style="medium">
        <color auto="1"/>
      </left>
      <right style="medium">
        <color auto="1"/>
      </right>
      <top style="hair">
        <color auto="1"/>
      </top>
      <bottom style="medium">
        <color indexed="64"/>
      </bottom>
      <diagonal/>
    </border>
    <border>
      <left style="medium">
        <color auto="1"/>
      </left>
      <right style="medium">
        <color auto="1"/>
      </right>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auto="1"/>
      </bottom>
      <diagonal/>
    </border>
    <border>
      <left style="medium">
        <color indexed="64"/>
      </left>
      <right style="thin">
        <color auto="1"/>
      </right>
      <top style="medium">
        <color indexed="64"/>
      </top>
      <bottom style="medium">
        <color indexed="64"/>
      </bottom>
      <diagonal/>
    </border>
    <border>
      <left style="medium">
        <color auto="1"/>
      </left>
      <right style="medium">
        <color indexed="64"/>
      </right>
      <top style="medium">
        <color auto="1"/>
      </top>
      <bottom/>
      <diagonal/>
    </border>
    <border>
      <left style="medium">
        <color auto="1"/>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style="thin">
        <color indexed="64"/>
      </right>
      <top style="thick">
        <color indexed="64"/>
      </top>
      <bottom style="hair">
        <color indexed="64"/>
      </bottom>
      <diagonal/>
    </border>
    <border>
      <left/>
      <right/>
      <top style="thick">
        <color indexed="64"/>
      </top>
      <bottom style="hair">
        <color auto="1"/>
      </bottom>
      <diagonal/>
    </border>
    <border>
      <left/>
      <right style="thick">
        <color indexed="64"/>
      </right>
      <top style="thick">
        <color indexed="64"/>
      </top>
      <bottom style="hair">
        <color indexed="64"/>
      </bottom>
      <diagonal/>
    </border>
    <border>
      <left style="thick">
        <color indexed="64"/>
      </left>
      <right style="thin">
        <color indexed="64"/>
      </right>
      <top/>
      <bottom style="hair">
        <color indexed="64"/>
      </bottom>
      <diagonal/>
    </border>
    <border>
      <left/>
      <right style="thick">
        <color indexed="64"/>
      </right>
      <top/>
      <bottom style="hair">
        <color indexed="64"/>
      </bottom>
      <diagonal/>
    </border>
    <border>
      <left style="thick">
        <color indexed="64"/>
      </left>
      <right style="thin">
        <color indexed="64"/>
      </right>
      <top/>
      <bottom/>
      <diagonal/>
    </border>
    <border>
      <left/>
      <right style="thick">
        <color indexed="64"/>
      </right>
      <top/>
      <bottom/>
      <diagonal/>
    </border>
    <border>
      <left style="thick">
        <color indexed="64"/>
      </left>
      <right style="thin">
        <color indexed="64"/>
      </right>
      <top style="hair">
        <color indexed="64"/>
      </top>
      <bottom style="hair">
        <color indexed="64"/>
      </bottom>
      <diagonal/>
    </border>
    <border>
      <left/>
      <right style="thick">
        <color indexed="64"/>
      </right>
      <top style="hair">
        <color indexed="64"/>
      </top>
      <bottom/>
      <diagonal/>
    </border>
    <border>
      <left style="thick">
        <color indexed="64"/>
      </left>
      <right/>
      <top/>
      <bottom style="thick">
        <color indexed="64"/>
      </bottom>
      <diagonal/>
    </border>
    <border>
      <left style="thick">
        <color indexed="64"/>
      </left>
      <right style="thin">
        <color indexed="64"/>
      </right>
      <top/>
      <bottom style="thick">
        <color indexed="64"/>
      </bottom>
      <diagonal/>
    </border>
    <border>
      <left style="thick">
        <color indexed="64"/>
      </left>
      <right style="thin">
        <color indexed="64"/>
      </right>
      <top style="thin">
        <color indexed="64"/>
      </top>
      <bottom style="hair">
        <color indexed="64"/>
      </bottom>
      <diagonal/>
    </border>
    <border>
      <left/>
      <right style="thick">
        <color indexed="64"/>
      </right>
      <top style="thin">
        <color indexed="64"/>
      </top>
      <bottom style="hair">
        <color indexed="64"/>
      </bottom>
      <diagonal/>
    </border>
    <border>
      <left/>
      <right/>
      <top style="hair">
        <color auto="1"/>
      </top>
      <bottom style="thick">
        <color indexed="64"/>
      </bottom>
      <diagonal/>
    </border>
    <border>
      <left/>
      <right style="thick">
        <color indexed="64"/>
      </right>
      <top style="hair">
        <color indexed="64"/>
      </top>
      <bottom style="hair">
        <color indexed="64"/>
      </bottom>
      <diagonal/>
    </border>
    <border>
      <left/>
      <right style="thick">
        <color indexed="64"/>
      </right>
      <top style="hair">
        <color indexed="64"/>
      </top>
      <bottom style="thin">
        <color indexed="64"/>
      </bottom>
      <diagonal/>
    </border>
    <border>
      <left style="thick">
        <color indexed="64"/>
      </left>
      <right style="thin">
        <color indexed="64"/>
      </right>
      <top style="hair">
        <color indexed="64"/>
      </top>
      <bottom/>
      <diagonal/>
    </border>
  </borders>
  <cellStyleXfs count="48">
    <xf numFmtId="0" fontId="0" fillId="0" borderId="0"/>
    <xf numFmtId="41" fontId="3"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0" fontId="5" fillId="0" borderId="0" applyFill="0" applyBorder="0" applyAlignment="0" applyProtection="0"/>
    <xf numFmtId="171" fontId="5" fillId="0" borderId="0" applyFill="0" applyBorder="0" applyAlignment="0" applyProtection="0"/>
    <xf numFmtId="41" fontId="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0" fontId="5" fillId="0" borderId="0" applyFill="0" applyBorder="0" applyAlignment="0" applyProtection="0"/>
    <xf numFmtId="43" fontId="4" fillId="0" borderId="0" applyFont="0" applyFill="0" applyBorder="0" applyAlignment="0" applyProtection="0"/>
    <xf numFmtId="0" fontId="4" fillId="0" borderId="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0" fontId="5" fillId="0" borderId="0"/>
    <xf numFmtId="0" fontId="4" fillId="0" borderId="0"/>
    <xf numFmtId="0" fontId="6" fillId="0" borderId="0"/>
    <xf numFmtId="0" fontId="6" fillId="0" borderId="0"/>
    <xf numFmtId="0" fontId="8" fillId="0" borderId="0"/>
    <xf numFmtId="43" fontId="3" fillId="0" borderId="0" applyFont="0" applyFill="0" applyBorder="0" applyAlignment="0" applyProtection="0"/>
    <xf numFmtId="0" fontId="8" fillId="0" borderId="0"/>
    <xf numFmtId="9" fontId="3"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0" fontId="32" fillId="0" borderId="0"/>
    <xf numFmtId="0" fontId="2" fillId="0" borderId="0"/>
    <xf numFmtId="164" fontId="2" fillId="0" borderId="0" applyFont="0" applyFill="0" applyBorder="0" applyAlignment="0" applyProtection="0"/>
    <xf numFmtId="178" fontId="45" fillId="0" borderId="0"/>
    <xf numFmtId="43" fontId="4" fillId="0" borderId="0" applyFont="0" applyFill="0" applyBorder="0" applyAlignment="0" applyProtection="0"/>
    <xf numFmtId="0" fontId="4" fillId="0" borderId="0"/>
    <xf numFmtId="0" fontId="46" fillId="0" borderId="0"/>
    <xf numFmtId="0" fontId="4" fillId="0" borderId="0"/>
    <xf numFmtId="0" fontId="3" fillId="0" borderId="0"/>
    <xf numFmtId="165" fontId="3" fillId="0" borderId="0" applyFont="0" applyFill="0" applyBorder="0" applyAlignment="0" applyProtection="0"/>
    <xf numFmtId="166" fontId="3"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1" fontId="2" fillId="0" borderId="0" applyFont="0" applyFill="0" applyBorder="0" applyAlignment="0" applyProtection="0"/>
    <xf numFmtId="0" fontId="1" fillId="0" borderId="0"/>
    <xf numFmtId="0" fontId="4" fillId="0" borderId="0"/>
    <xf numFmtId="0" fontId="4" fillId="0" borderId="0"/>
    <xf numFmtId="0" fontId="107" fillId="0" borderId="0"/>
    <xf numFmtId="164" fontId="1" fillId="0" borderId="0" applyFont="0" applyFill="0" applyBorder="0" applyAlignment="0" applyProtection="0"/>
    <xf numFmtId="0" fontId="7" fillId="0" borderId="0"/>
  </cellStyleXfs>
  <cellXfs count="2695">
    <xf numFmtId="0" fontId="0" fillId="0" borderId="0" xfId="0"/>
    <xf numFmtId="0" fontId="11" fillId="0" borderId="26" xfId="0" applyFont="1" applyBorder="1" applyAlignment="1">
      <alignment horizontal="center" vertical="center"/>
    </xf>
    <xf numFmtId="0" fontId="11" fillId="0" borderId="28" xfId="0" applyFont="1" applyBorder="1" applyAlignment="1">
      <alignment horizontal="center" vertical="center"/>
    </xf>
    <xf numFmtId="41" fontId="11" fillId="0" borderId="27" xfId="1" applyFont="1" applyFill="1" applyBorder="1" applyAlignment="1">
      <alignment horizontal="left" vertical="center" indent="1"/>
    </xf>
    <xf numFmtId="0" fontId="11" fillId="0" borderId="33" xfId="0" applyFont="1" applyBorder="1" applyAlignment="1">
      <alignment horizontal="center" vertical="center"/>
    </xf>
    <xf numFmtId="169" fontId="11" fillId="0" borderId="2" xfId="1" applyNumberFormat="1" applyFont="1" applyFill="1" applyBorder="1" applyAlignment="1">
      <alignment vertical="center"/>
    </xf>
    <xf numFmtId="169" fontId="14" fillId="0" borderId="2" xfId="1" applyNumberFormat="1" applyFont="1" applyBorder="1"/>
    <xf numFmtId="41" fontId="14" fillId="0" borderId="2" xfId="1" applyFont="1" applyBorder="1"/>
    <xf numFmtId="169" fontId="11" fillId="0" borderId="0" xfId="1" applyNumberFormat="1" applyFont="1" applyFill="1" applyBorder="1" applyAlignment="1">
      <alignment vertical="center"/>
    </xf>
    <xf numFmtId="169" fontId="14" fillId="0" borderId="0" xfId="1" applyNumberFormat="1" applyFont="1" applyBorder="1"/>
    <xf numFmtId="0" fontId="14" fillId="0" borderId="0" xfId="0" applyFont="1"/>
    <xf numFmtId="41" fontId="14" fillId="0" borderId="0" xfId="1" applyFont="1" applyBorder="1"/>
    <xf numFmtId="0" fontId="14" fillId="0" borderId="0" xfId="0" applyFont="1" applyAlignment="1">
      <alignment horizontal="center"/>
    </xf>
    <xf numFmtId="41" fontId="14" fillId="0" borderId="7" xfId="1" applyFont="1" applyBorder="1"/>
    <xf numFmtId="0" fontId="14" fillId="0" borderId="7" xfId="0" applyFont="1" applyBorder="1"/>
    <xf numFmtId="0" fontId="14" fillId="0" borderId="7" xfId="0" applyFont="1" applyBorder="1" applyAlignment="1">
      <alignment horizontal="center"/>
    </xf>
    <xf numFmtId="169" fontId="14" fillId="0" borderId="7" xfId="1" applyNumberFormat="1" applyFont="1" applyBorder="1"/>
    <xf numFmtId="41" fontId="14" fillId="0" borderId="0" xfId="1" applyFont="1"/>
    <xf numFmtId="169" fontId="14" fillId="0" borderId="0" xfId="1" applyNumberFormat="1" applyFont="1"/>
    <xf numFmtId="0" fontId="14" fillId="0" borderId="24" xfId="0" applyFont="1" applyBorder="1"/>
    <xf numFmtId="0" fontId="14" fillId="0" borderId="21" xfId="0" applyFont="1" applyBorder="1"/>
    <xf numFmtId="169" fontId="14" fillId="0" borderId="26" xfId="1" applyNumberFormat="1" applyFont="1" applyBorder="1"/>
    <xf numFmtId="169" fontId="14" fillId="0" borderId="42" xfId="1" applyNumberFormat="1" applyFont="1" applyBorder="1"/>
    <xf numFmtId="169" fontId="14" fillId="0" borderId="27" xfId="1" applyNumberFormat="1" applyFont="1" applyBorder="1"/>
    <xf numFmtId="169" fontId="14" fillId="0" borderId="29" xfId="1" applyNumberFormat="1" applyFont="1" applyBorder="1"/>
    <xf numFmtId="0" fontId="14" fillId="0" borderId="26" xfId="0" applyFont="1" applyBorder="1"/>
    <xf numFmtId="41" fontId="14" fillId="0" borderId="28" xfId="1" applyFont="1" applyBorder="1"/>
    <xf numFmtId="169" fontId="14" fillId="0" borderId="31" xfId="1" applyNumberFormat="1" applyFont="1" applyBorder="1"/>
    <xf numFmtId="169" fontId="14" fillId="0" borderId="43" xfId="1" applyNumberFormat="1" applyFont="1" applyBorder="1"/>
    <xf numFmtId="169" fontId="14" fillId="0" borderId="32" xfId="1" applyNumberFormat="1" applyFont="1" applyBorder="1"/>
    <xf numFmtId="41" fontId="14" fillId="0" borderId="33" xfId="1" applyFont="1" applyBorder="1"/>
    <xf numFmtId="41" fontId="15" fillId="3" borderId="37" xfId="1" applyFont="1" applyFill="1" applyBorder="1"/>
    <xf numFmtId="0" fontId="15" fillId="0" borderId="26" xfId="0" applyFont="1" applyBorder="1" applyAlignment="1">
      <alignment horizontal="center" vertical="center"/>
    </xf>
    <xf numFmtId="0" fontId="14" fillId="0" borderId="42" xfId="0" applyFont="1" applyBorder="1" applyAlignment="1">
      <alignment vertical="center"/>
    </xf>
    <xf numFmtId="41" fontId="10" fillId="0" borderId="29" xfId="1" applyFont="1" applyFill="1" applyBorder="1" applyAlignment="1">
      <alignment horizontal="left" vertical="center"/>
    </xf>
    <xf numFmtId="41" fontId="11" fillId="0" borderId="29" xfId="1" quotePrefix="1" applyFont="1" applyFill="1" applyBorder="1" applyAlignment="1">
      <alignment horizontal="left" vertical="center"/>
    </xf>
    <xf numFmtId="41" fontId="11" fillId="0" borderId="29" xfId="1" applyFont="1" applyFill="1" applyBorder="1" applyAlignment="1">
      <alignment horizontal="left" vertical="center"/>
    </xf>
    <xf numFmtId="0" fontId="14" fillId="0" borderId="26" xfId="0" applyFont="1" applyBorder="1" applyAlignment="1">
      <alignment horizontal="center" vertical="center"/>
    </xf>
    <xf numFmtId="41" fontId="14" fillId="0" borderId="29" xfId="1" applyFont="1" applyBorder="1" applyAlignment="1">
      <alignment vertical="center"/>
    </xf>
    <xf numFmtId="169" fontId="13" fillId="2" borderId="16" xfId="1" applyNumberFormat="1" applyFont="1" applyFill="1" applyBorder="1" applyAlignment="1">
      <alignment horizontal="center" vertical="center"/>
    </xf>
    <xf numFmtId="169" fontId="13" fillId="2" borderId="17" xfId="1" applyNumberFormat="1" applyFont="1" applyFill="1" applyBorder="1" applyAlignment="1">
      <alignment horizontal="center" vertical="center"/>
    </xf>
    <xf numFmtId="169" fontId="18" fillId="2" borderId="19" xfId="1" applyNumberFormat="1" applyFont="1" applyFill="1" applyBorder="1" applyAlignment="1">
      <alignment horizontal="center" vertical="center" wrapText="1"/>
    </xf>
    <xf numFmtId="0" fontId="0" fillId="0" borderId="0" xfId="0" applyAlignment="1">
      <alignment vertical="center"/>
    </xf>
    <xf numFmtId="41" fontId="14" fillId="0" borderId="27" xfId="1" applyFont="1" applyBorder="1" applyAlignment="1">
      <alignment vertical="center"/>
    </xf>
    <xf numFmtId="0" fontId="14" fillId="0" borderId="16" xfId="0" applyFont="1" applyBorder="1" applyAlignment="1">
      <alignment horizontal="center" vertical="center"/>
    </xf>
    <xf numFmtId="0" fontId="14" fillId="0" borderId="9" xfId="0" applyFont="1" applyBorder="1"/>
    <xf numFmtId="0" fontId="14" fillId="0" borderId="11" xfId="0" applyFont="1" applyBorder="1"/>
    <xf numFmtId="0" fontId="14" fillId="0" borderId="28" xfId="0" applyFont="1" applyBorder="1"/>
    <xf numFmtId="41" fontId="14" fillId="0" borderId="30" xfId="1" applyFont="1" applyBorder="1"/>
    <xf numFmtId="41" fontId="14" fillId="0" borderId="51" xfId="1" applyFont="1" applyBorder="1"/>
    <xf numFmtId="41" fontId="14" fillId="0" borderId="26" xfId="0" applyNumberFormat="1" applyFont="1" applyBorder="1"/>
    <xf numFmtId="0" fontId="14" fillId="0" borderId="27" xfId="0" applyFont="1" applyBorder="1" applyAlignment="1">
      <alignment vertical="center"/>
    </xf>
    <xf numFmtId="0" fontId="14" fillId="0" borderId="9" xfId="0" applyFont="1" applyBorder="1" applyAlignment="1">
      <alignment horizontal="center" vertical="center"/>
    </xf>
    <xf numFmtId="41" fontId="14" fillId="0" borderId="10" xfId="1" applyFont="1" applyBorder="1" applyAlignment="1">
      <alignment vertical="center"/>
    </xf>
    <xf numFmtId="0" fontId="14" fillId="0" borderId="10" xfId="0" applyFont="1" applyBorder="1" applyAlignment="1">
      <alignment vertical="center"/>
    </xf>
    <xf numFmtId="41" fontId="14" fillId="0" borderId="3" xfId="1" applyFont="1" applyBorder="1"/>
    <xf numFmtId="41" fontId="14" fillId="0" borderId="5" xfId="1" applyFont="1" applyBorder="1"/>
    <xf numFmtId="41" fontId="14" fillId="0" borderId="8" xfId="1" applyFont="1" applyBorder="1"/>
    <xf numFmtId="0" fontId="15" fillId="0" borderId="52" xfId="0" applyFont="1" applyBorder="1" applyAlignment="1">
      <alignment horizontal="center"/>
    </xf>
    <xf numFmtId="0" fontId="14" fillId="0" borderId="42" xfId="0" applyFont="1" applyBorder="1"/>
    <xf numFmtId="41" fontId="14" fillId="0" borderId="42" xfId="1" applyFont="1" applyBorder="1"/>
    <xf numFmtId="0" fontId="14" fillId="0" borderId="52" xfId="0" applyFont="1" applyBorder="1" applyAlignment="1">
      <alignment horizontal="center"/>
    </xf>
    <xf numFmtId="0" fontId="14" fillId="0" borderId="27" xfId="0" applyFont="1" applyBorder="1"/>
    <xf numFmtId="41" fontId="14" fillId="0" borderId="27" xfId="1" applyFont="1" applyBorder="1"/>
    <xf numFmtId="41" fontId="14" fillId="0" borderId="42" xfId="1" applyFont="1" applyFill="1" applyBorder="1"/>
    <xf numFmtId="41" fontId="11" fillId="0" borderId="45" xfId="1" quotePrefix="1" applyFont="1" applyFill="1" applyBorder="1" applyAlignment="1">
      <alignment vertical="center"/>
    </xf>
    <xf numFmtId="41" fontId="14" fillId="0" borderId="27" xfId="1" applyFont="1" applyFill="1" applyBorder="1"/>
    <xf numFmtId="41" fontId="11" fillId="0" borderId="2" xfId="1" applyFont="1" applyFill="1" applyBorder="1" applyAlignment="1">
      <alignment horizontal="left" vertical="center"/>
    </xf>
    <xf numFmtId="0" fontId="11" fillId="0" borderId="2" xfId="0" applyFont="1" applyBorder="1" applyAlignment="1">
      <alignment horizontal="left" vertical="center"/>
    </xf>
    <xf numFmtId="0" fontId="11" fillId="0" borderId="2" xfId="0" applyFont="1" applyBorder="1" applyAlignment="1">
      <alignment horizontal="center" vertical="center"/>
    </xf>
    <xf numFmtId="41" fontId="11" fillId="0" borderId="0" xfId="1" applyFont="1" applyFill="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center" vertical="center"/>
    </xf>
    <xf numFmtId="41" fontId="10" fillId="0" borderId="0" xfId="1" applyFont="1" applyFill="1" applyBorder="1" applyAlignment="1">
      <alignment horizontal="left" vertical="center"/>
    </xf>
    <xf numFmtId="41" fontId="10" fillId="0" borderId="0" xfId="1" applyFont="1" applyFill="1" applyBorder="1" applyAlignment="1">
      <alignment vertical="center"/>
    </xf>
    <xf numFmtId="41" fontId="10" fillId="0" borderId="0" xfId="1" applyFont="1" applyFill="1" applyBorder="1" applyAlignment="1">
      <alignment vertical="top"/>
    </xf>
    <xf numFmtId="41" fontId="14" fillId="0" borderId="7" xfId="1" applyFont="1" applyBorder="1" applyAlignment="1"/>
    <xf numFmtId="41" fontId="10" fillId="0" borderId="1" xfId="1" applyFont="1" applyFill="1" applyBorder="1" applyAlignment="1">
      <alignment horizontal="left" vertical="center"/>
    </xf>
    <xf numFmtId="41" fontId="11" fillId="0" borderId="4" xfId="1" applyFont="1" applyFill="1" applyBorder="1" applyAlignment="1">
      <alignment horizontal="left" vertical="center"/>
    </xf>
    <xf numFmtId="41" fontId="10" fillId="0" borderId="4" xfId="1" applyFont="1" applyFill="1" applyBorder="1" applyAlignment="1">
      <alignment horizontal="left" vertical="center"/>
    </xf>
    <xf numFmtId="0" fontId="10" fillId="0" borderId="4" xfId="0" applyFont="1" applyBorder="1" applyAlignment="1">
      <alignment horizontal="center" vertical="center"/>
    </xf>
    <xf numFmtId="0" fontId="14" fillId="0" borderId="6" xfId="0" applyFont="1" applyBorder="1" applyAlignment="1">
      <alignment horizontal="center"/>
    </xf>
    <xf numFmtId="0" fontId="10" fillId="0" borderId="9" xfId="0" applyFont="1" applyBorder="1" applyAlignment="1">
      <alignment horizontal="center" vertical="center"/>
    </xf>
    <xf numFmtId="0" fontId="14" fillId="0" borderId="10" xfId="0" applyFont="1" applyBorder="1"/>
    <xf numFmtId="41" fontId="14" fillId="0" borderId="10" xfId="1" applyFont="1" applyBorder="1"/>
    <xf numFmtId="0" fontId="15" fillId="0" borderId="26" xfId="0" applyFont="1" applyBorder="1" applyAlignment="1">
      <alignment horizontal="center"/>
    </xf>
    <xf numFmtId="0" fontId="10" fillId="0" borderId="26" xfId="22" applyFont="1" applyBorder="1" applyAlignment="1">
      <alignment horizontal="center" vertical="center"/>
    </xf>
    <xf numFmtId="43" fontId="11" fillId="0" borderId="27" xfId="21" applyFont="1" applyBorder="1" applyAlignment="1">
      <alignment vertical="center"/>
    </xf>
    <xf numFmtId="41" fontId="11" fillId="0" borderId="27" xfId="1" applyFont="1" applyBorder="1" applyAlignment="1">
      <alignment vertical="center"/>
    </xf>
    <xf numFmtId="0" fontId="11" fillId="0" borderId="26" xfId="22" applyFont="1" applyBorder="1" applyAlignment="1">
      <alignment horizontal="center" vertical="center"/>
    </xf>
    <xf numFmtId="41" fontId="15" fillId="0" borderId="27" xfId="1" applyFont="1" applyBorder="1"/>
    <xf numFmtId="0" fontId="14" fillId="0" borderId="26" xfId="0" applyFont="1" applyBorder="1" applyAlignment="1">
      <alignment horizontal="center"/>
    </xf>
    <xf numFmtId="0" fontId="14" fillId="0" borderId="16" xfId="0" applyFont="1" applyBorder="1" applyAlignment="1">
      <alignment horizontal="center"/>
    </xf>
    <xf numFmtId="0" fontId="14" fillId="0" borderId="17" xfId="0" applyFont="1" applyBorder="1"/>
    <xf numFmtId="41" fontId="14" fillId="0" borderId="17" xfId="1" applyFont="1" applyBorder="1"/>
    <xf numFmtId="0" fontId="14" fillId="0" borderId="31" xfId="0" applyFont="1" applyBorder="1" applyAlignment="1">
      <alignment horizontal="center"/>
    </xf>
    <xf numFmtId="0" fontId="14" fillId="0" borderId="32" xfId="0" applyFont="1" applyBorder="1"/>
    <xf numFmtId="41" fontId="14" fillId="0" borderId="32" xfId="1" applyFont="1" applyBorder="1"/>
    <xf numFmtId="0" fontId="14" fillId="3" borderId="35" xfId="0" applyFont="1" applyFill="1" applyBorder="1" applyAlignment="1">
      <alignment horizontal="center"/>
    </xf>
    <xf numFmtId="0" fontId="14" fillId="3" borderId="36" xfId="0" applyFont="1" applyFill="1" applyBorder="1"/>
    <xf numFmtId="41" fontId="14" fillId="3" borderId="36" xfId="1" applyFont="1" applyFill="1" applyBorder="1"/>
    <xf numFmtId="0" fontId="14" fillId="3" borderId="37" xfId="0" applyFont="1" applyFill="1" applyBorder="1"/>
    <xf numFmtId="41" fontId="15" fillId="2" borderId="19" xfId="1" applyFont="1" applyFill="1" applyBorder="1" applyAlignment="1">
      <alignment horizontal="center" vertical="center"/>
    </xf>
    <xf numFmtId="41" fontId="15" fillId="2" borderId="40" xfId="1" applyFont="1" applyFill="1" applyBorder="1" applyAlignment="1">
      <alignment horizontal="center" vertical="center"/>
    </xf>
    <xf numFmtId="41" fontId="11" fillId="0" borderId="28" xfId="1" applyFont="1" applyBorder="1" applyAlignment="1">
      <alignment vertical="center"/>
    </xf>
    <xf numFmtId="0" fontId="14" fillId="0" borderId="28" xfId="0" applyFont="1" applyBorder="1" applyAlignment="1">
      <alignment horizontal="center"/>
    </xf>
    <xf numFmtId="0" fontId="14" fillId="0" borderId="33" xfId="0" applyFont="1" applyBorder="1" applyAlignment="1">
      <alignment horizontal="center"/>
    </xf>
    <xf numFmtId="0" fontId="11" fillId="0" borderId="28" xfId="22" applyFont="1" applyBorder="1" applyAlignment="1">
      <alignment horizontal="center" vertical="center" wrapText="1"/>
    </xf>
    <xf numFmtId="43" fontId="11" fillId="0" borderId="28" xfId="21" applyFont="1" applyBorder="1" applyAlignment="1">
      <alignment vertical="center"/>
    </xf>
    <xf numFmtId="43" fontId="11" fillId="0" borderId="28" xfId="21" applyFont="1" applyBorder="1" applyAlignment="1">
      <alignment horizontal="center" vertical="center"/>
    </xf>
    <xf numFmtId="0" fontId="14" fillId="0" borderId="18" xfId="0" applyFont="1" applyBorder="1" applyAlignment="1">
      <alignment horizontal="center"/>
    </xf>
    <xf numFmtId="0" fontId="14" fillId="0" borderId="9" xfId="0" applyFont="1" applyBorder="1" applyAlignment="1">
      <alignment horizontal="center"/>
    </xf>
    <xf numFmtId="0" fontId="11" fillId="0" borderId="27" xfId="22" applyFont="1" applyBorder="1" applyAlignment="1">
      <alignment vertical="center"/>
    </xf>
    <xf numFmtId="43" fontId="11" fillId="0" borderId="27" xfId="21" applyFont="1" applyFill="1" applyBorder="1" applyAlignment="1">
      <alignment vertical="center"/>
    </xf>
    <xf numFmtId="41" fontId="11" fillId="0" borderId="27" xfId="1" applyFont="1" applyFill="1" applyBorder="1" applyAlignment="1">
      <alignment vertical="center"/>
    </xf>
    <xf numFmtId="41" fontId="11" fillId="0" borderId="27" xfId="1" quotePrefix="1" applyFont="1" applyFill="1" applyBorder="1" applyAlignment="1">
      <alignment horizontal="left" vertical="center"/>
    </xf>
    <xf numFmtId="41" fontId="11" fillId="0" borderId="27" xfId="1" applyFont="1" applyFill="1" applyBorder="1" applyAlignment="1">
      <alignment horizontal="left" vertical="center"/>
    </xf>
    <xf numFmtId="0" fontId="14" fillId="0" borderId="16" xfId="0" applyFont="1" applyBorder="1"/>
    <xf numFmtId="0" fontId="14" fillId="0" borderId="18" xfId="0" applyFont="1" applyBorder="1"/>
    <xf numFmtId="41" fontId="15" fillId="2" borderId="46" xfId="1" applyFont="1" applyFill="1" applyBorder="1" applyAlignment="1">
      <alignment horizontal="center" vertical="center"/>
    </xf>
    <xf numFmtId="41" fontId="15" fillId="2" borderId="50" xfId="1" applyFont="1" applyFill="1" applyBorder="1" applyAlignment="1">
      <alignment horizontal="center" vertical="center"/>
    </xf>
    <xf numFmtId="41" fontId="14" fillId="0" borderId="9" xfId="1" applyFont="1" applyBorder="1"/>
    <xf numFmtId="41" fontId="14" fillId="0" borderId="11" xfId="1" applyFont="1" applyBorder="1"/>
    <xf numFmtId="41" fontId="14" fillId="0" borderId="47" xfId="1" applyFont="1" applyBorder="1"/>
    <xf numFmtId="41" fontId="14" fillId="0" borderId="14" xfId="1" applyFont="1" applyBorder="1"/>
    <xf numFmtId="41" fontId="14" fillId="0" borderId="46" xfId="1" applyFont="1" applyBorder="1"/>
    <xf numFmtId="41" fontId="14" fillId="0" borderId="26" xfId="1" applyFont="1" applyBorder="1"/>
    <xf numFmtId="41" fontId="14" fillId="0" borderId="29" xfId="1" applyFont="1" applyBorder="1"/>
    <xf numFmtId="41" fontId="14" fillId="0" borderId="49" xfId="1" applyFont="1" applyBorder="1"/>
    <xf numFmtId="41" fontId="14" fillId="0" borderId="31" xfId="1" applyFont="1" applyBorder="1"/>
    <xf numFmtId="41" fontId="14" fillId="3" borderId="35" xfId="1" applyFont="1" applyFill="1" applyBorder="1"/>
    <xf numFmtId="41" fontId="14" fillId="3" borderId="37" xfId="1" applyFont="1" applyFill="1" applyBorder="1"/>
    <xf numFmtId="41" fontId="14" fillId="3" borderId="44" xfId="1" applyFont="1" applyFill="1" applyBorder="1"/>
    <xf numFmtId="41" fontId="15" fillId="3" borderId="38" xfId="1" applyFont="1" applyFill="1" applyBorder="1"/>
    <xf numFmtId="41" fontId="14" fillId="3" borderId="48" xfId="1" applyFont="1" applyFill="1" applyBorder="1"/>
    <xf numFmtId="41" fontId="14" fillId="0" borderId="15" xfId="1" applyFont="1" applyBorder="1"/>
    <xf numFmtId="41" fontId="14" fillId="0" borderId="16" xfId="1" applyFont="1" applyBorder="1"/>
    <xf numFmtId="41" fontId="14" fillId="0" borderId="19" xfId="1" applyFont="1" applyBorder="1"/>
    <xf numFmtId="41" fontId="14" fillId="0" borderId="18" xfId="1" applyFont="1" applyBorder="1"/>
    <xf numFmtId="41" fontId="14" fillId="0" borderId="20" xfId="1" applyFont="1" applyBorder="1"/>
    <xf numFmtId="0" fontId="15" fillId="0" borderId="9" xfId="0" applyFont="1" applyBorder="1" applyAlignment="1">
      <alignment horizontal="center"/>
    </xf>
    <xf numFmtId="41" fontId="14" fillId="3" borderId="38" xfId="1" applyFont="1" applyFill="1" applyBorder="1"/>
    <xf numFmtId="41" fontId="14" fillId="3" borderId="39" xfId="1" applyFont="1" applyFill="1" applyBorder="1"/>
    <xf numFmtId="43" fontId="11" fillId="0" borderId="28" xfId="21" applyFont="1" applyFill="1" applyBorder="1" applyAlignment="1">
      <alignment vertical="center"/>
    </xf>
    <xf numFmtId="41" fontId="11" fillId="0" borderId="27" xfId="1" quotePrefix="1" applyFont="1" applyFill="1" applyBorder="1" applyAlignment="1">
      <alignment horizontal="left" vertical="center" indent="1"/>
    </xf>
    <xf numFmtId="0" fontId="11" fillId="0" borderId="27" xfId="15" quotePrefix="1" applyNumberFormat="1" applyFont="1" applyFill="1" applyBorder="1" applyAlignment="1">
      <alignment horizontal="left" vertical="center" indent="1"/>
    </xf>
    <xf numFmtId="41" fontId="11" fillId="0" borderId="27" xfId="15" applyNumberFormat="1" applyFont="1" applyFill="1" applyBorder="1" applyAlignment="1">
      <alignment vertical="center"/>
    </xf>
    <xf numFmtId="41" fontId="15" fillId="3" borderId="38" xfId="1" applyFont="1" applyFill="1" applyBorder="1" applyAlignment="1">
      <alignment horizontal="right"/>
    </xf>
    <xf numFmtId="41" fontId="11" fillId="0" borderId="10" xfId="1" applyFont="1" applyFill="1" applyBorder="1" applyAlignment="1">
      <alignment horizontal="left" vertical="center" indent="1"/>
    </xf>
    <xf numFmtId="41" fontId="14" fillId="0" borderId="27" xfId="1" applyFont="1" applyBorder="1" applyAlignment="1">
      <alignment horizontal="left" indent="1"/>
    </xf>
    <xf numFmtId="41" fontId="14" fillId="0" borderId="17" xfId="1" applyFont="1" applyBorder="1" applyAlignment="1">
      <alignment horizontal="left" indent="1"/>
    </xf>
    <xf numFmtId="41" fontId="14" fillId="0" borderId="40" xfId="1" applyFont="1" applyBorder="1"/>
    <xf numFmtId="41" fontId="14" fillId="0" borderId="50" xfId="1" applyFont="1" applyBorder="1"/>
    <xf numFmtId="0" fontId="14" fillId="0" borderId="11" xfId="0" applyFont="1" applyBorder="1" applyAlignment="1">
      <alignment horizontal="center"/>
    </xf>
    <xf numFmtId="41" fontId="14" fillId="0" borderId="10" xfId="1" applyFont="1" applyFill="1" applyBorder="1"/>
    <xf numFmtId="41" fontId="14" fillId="0" borderId="11" xfId="1" applyFont="1" applyFill="1" applyBorder="1"/>
    <xf numFmtId="41" fontId="11" fillId="0" borderId="27" xfId="1" applyFont="1" applyFill="1" applyBorder="1" applyAlignment="1">
      <alignment horizontal="left" indent="1"/>
    </xf>
    <xf numFmtId="41" fontId="14" fillId="0" borderId="47" xfId="1" applyFont="1" applyFill="1" applyBorder="1"/>
    <xf numFmtId="41" fontId="14" fillId="0" borderId="9" xfId="1" applyFont="1" applyFill="1" applyBorder="1"/>
    <xf numFmtId="41" fontId="15" fillId="0" borderId="14" xfId="1" applyFont="1" applyFill="1" applyBorder="1" applyAlignment="1">
      <alignment horizontal="right"/>
    </xf>
    <xf numFmtId="41" fontId="14" fillId="0" borderId="46" xfId="1" applyFont="1" applyFill="1" applyBorder="1"/>
    <xf numFmtId="41" fontId="11" fillId="0" borderId="32" xfId="1" quotePrefix="1" applyFont="1" applyFill="1" applyBorder="1" applyAlignment="1">
      <alignment horizontal="left" vertical="center" indent="1"/>
    </xf>
    <xf numFmtId="0" fontId="14" fillId="0" borderId="55" xfId="0" applyFont="1" applyBorder="1" applyAlignment="1">
      <alignment horizontal="center"/>
    </xf>
    <xf numFmtId="43" fontId="11" fillId="0" borderId="29" xfId="21" quotePrefix="1" applyFont="1" applyFill="1" applyBorder="1" applyAlignment="1">
      <alignment horizontal="left" vertical="center"/>
    </xf>
    <xf numFmtId="41" fontId="11" fillId="0" borderId="42" xfId="1" applyFont="1" applyFill="1" applyBorder="1" applyAlignment="1">
      <alignment vertical="center"/>
    </xf>
    <xf numFmtId="0" fontId="15" fillId="0" borderId="29" xfId="0" applyFont="1" applyBorder="1" applyAlignment="1">
      <alignment horizontal="left" indent="1"/>
    </xf>
    <xf numFmtId="0" fontId="14" fillId="0" borderId="29" xfId="0" applyFont="1" applyBorder="1" applyAlignment="1">
      <alignment horizontal="left" indent="1"/>
    </xf>
    <xf numFmtId="0" fontId="10" fillId="0" borderId="29" xfId="0" applyFont="1" applyBorder="1" applyAlignment="1">
      <alignment horizontal="left" vertical="center" indent="1"/>
    </xf>
    <xf numFmtId="0" fontId="11" fillId="0" borderId="29" xfId="0" applyFont="1" applyBorder="1" applyAlignment="1">
      <alignment horizontal="left" vertical="center" indent="1"/>
    </xf>
    <xf numFmtId="0" fontId="15" fillId="0" borderId="29" xfId="1" applyNumberFormat="1" applyFont="1" applyBorder="1" applyAlignment="1">
      <alignment horizontal="left" indent="1"/>
    </xf>
    <xf numFmtId="0" fontId="15" fillId="0" borderId="29" xfId="1" applyNumberFormat="1" applyFont="1" applyFill="1" applyBorder="1" applyAlignment="1">
      <alignment horizontal="left" indent="1"/>
    </xf>
    <xf numFmtId="43" fontId="10" fillId="0" borderId="29" xfId="15" applyFont="1" applyFill="1" applyBorder="1" applyAlignment="1">
      <alignment horizontal="left" vertical="center"/>
    </xf>
    <xf numFmtId="43" fontId="11" fillId="0" borderId="29" xfId="15" quotePrefix="1" applyFont="1" applyFill="1" applyBorder="1" applyAlignment="1">
      <alignment horizontal="left" vertical="center" indent="1"/>
    </xf>
    <xf numFmtId="43" fontId="11" fillId="0" borderId="19" xfId="15" quotePrefix="1" applyFont="1" applyFill="1" applyBorder="1" applyAlignment="1">
      <alignment horizontal="left" vertical="center" indent="1"/>
    </xf>
    <xf numFmtId="41" fontId="14" fillId="0" borderId="32" xfId="1" applyFont="1" applyBorder="1" applyAlignment="1">
      <alignment horizontal="left" indent="1"/>
    </xf>
    <xf numFmtId="41" fontId="14" fillId="0" borderId="27" xfId="1" quotePrefix="1" applyFont="1" applyBorder="1"/>
    <xf numFmtId="0" fontId="11" fillId="0" borderId="45" xfId="21" quotePrefix="1" applyNumberFormat="1" applyFont="1" applyFill="1" applyBorder="1" applyAlignment="1">
      <alignment horizontal="left" vertical="center" indent="1"/>
    </xf>
    <xf numFmtId="0" fontId="11" fillId="0" borderId="29" xfId="1" quotePrefix="1" applyNumberFormat="1" applyFont="1" applyFill="1" applyBorder="1" applyAlignment="1">
      <alignment horizontal="left" vertical="center" indent="1"/>
    </xf>
    <xf numFmtId="0" fontId="14" fillId="0" borderId="29" xfId="0" applyFont="1" applyBorder="1" applyAlignment="1">
      <alignment horizontal="center"/>
    </xf>
    <xf numFmtId="0" fontId="14" fillId="0" borderId="52" xfId="0" applyFont="1" applyBorder="1"/>
    <xf numFmtId="0" fontId="14" fillId="3" borderId="35" xfId="0" applyFont="1" applyFill="1" applyBorder="1"/>
    <xf numFmtId="0" fontId="22" fillId="3" borderId="36" xfId="0" applyFont="1" applyFill="1" applyBorder="1" applyAlignment="1">
      <alignment vertical="center"/>
    </xf>
    <xf numFmtId="41" fontId="22" fillId="3" borderId="36" xfId="1" applyFont="1" applyFill="1" applyBorder="1" applyAlignment="1">
      <alignment vertical="center"/>
    </xf>
    <xf numFmtId="0" fontId="14" fillId="0" borderId="14" xfId="0" applyFont="1" applyBorder="1"/>
    <xf numFmtId="0" fontId="21" fillId="0" borderId="0" xfId="0" applyFont="1" applyAlignment="1">
      <alignment vertical="center"/>
    </xf>
    <xf numFmtId="41" fontId="11" fillId="0" borderId="42" xfId="15" applyNumberFormat="1" applyFont="1" applyFill="1" applyBorder="1" applyAlignment="1">
      <alignment vertical="center"/>
    </xf>
    <xf numFmtId="0" fontId="14" fillId="0" borderId="12" xfId="0" applyFont="1" applyBorder="1" applyAlignment="1">
      <alignment horizontal="center"/>
    </xf>
    <xf numFmtId="41" fontId="14" fillId="0" borderId="17" xfId="1" applyFont="1" applyFill="1" applyBorder="1"/>
    <xf numFmtId="169" fontId="10" fillId="0" borderId="0" xfId="1" applyNumberFormat="1" applyFont="1" applyFill="1" applyBorder="1" applyAlignment="1">
      <alignment vertical="center"/>
    </xf>
    <xf numFmtId="169" fontId="15" fillId="2" borderId="19" xfId="1" applyNumberFormat="1" applyFont="1" applyFill="1" applyBorder="1" applyAlignment="1">
      <alignment horizontal="center" vertical="center"/>
    </xf>
    <xf numFmtId="169" fontId="14" fillId="0" borderId="47" xfId="1" applyNumberFormat="1" applyFont="1" applyBorder="1"/>
    <xf numFmtId="169" fontId="14" fillId="0" borderId="10" xfId="1" applyNumberFormat="1" applyFont="1" applyBorder="1"/>
    <xf numFmtId="169" fontId="14" fillId="0" borderId="14" xfId="1" applyNumberFormat="1" applyFont="1" applyBorder="1"/>
    <xf numFmtId="169" fontId="11" fillId="0" borderId="42" xfId="1" applyNumberFormat="1" applyFont="1" applyBorder="1" applyAlignment="1">
      <alignment horizontal="center" vertical="center" wrapText="1"/>
    </xf>
    <xf numFmtId="169" fontId="11" fillId="0" borderId="42" xfId="1" applyNumberFormat="1" applyFont="1" applyBorder="1" applyAlignment="1">
      <alignment vertical="center"/>
    </xf>
    <xf numFmtId="169" fontId="14" fillId="0" borderId="42" xfId="1" applyNumberFormat="1" applyFont="1" applyBorder="1" applyAlignment="1">
      <alignment horizontal="center"/>
    </xf>
    <xf numFmtId="169" fontId="14" fillId="3" borderId="44" xfId="1" applyNumberFormat="1" applyFont="1" applyFill="1" applyBorder="1"/>
    <xf numFmtId="169" fontId="14" fillId="3" borderId="36" xfId="1" applyNumberFormat="1" applyFont="1" applyFill="1" applyBorder="1"/>
    <xf numFmtId="169" fontId="14" fillId="3" borderId="38" xfId="1" applyNumberFormat="1" applyFont="1" applyFill="1" applyBorder="1"/>
    <xf numFmtId="169" fontId="14" fillId="0" borderId="28" xfId="1" applyNumberFormat="1" applyFont="1" applyBorder="1"/>
    <xf numFmtId="169" fontId="14" fillId="0" borderId="40" xfId="1" applyNumberFormat="1" applyFont="1" applyBorder="1"/>
    <xf numFmtId="169" fontId="14" fillId="0" borderId="17" xfId="1" applyNumberFormat="1" applyFont="1" applyBorder="1"/>
    <xf numFmtId="169" fontId="14" fillId="3" borderId="35" xfId="1" applyNumberFormat="1" applyFont="1" applyFill="1" applyBorder="1"/>
    <xf numFmtId="169" fontId="14" fillId="0" borderId="47" xfId="1" applyNumberFormat="1" applyFont="1" applyFill="1" applyBorder="1"/>
    <xf numFmtId="169" fontId="14" fillId="0" borderId="10" xfId="1" applyNumberFormat="1" applyFont="1" applyFill="1" applyBorder="1"/>
    <xf numFmtId="169" fontId="14" fillId="0" borderId="9" xfId="1" applyNumberFormat="1" applyFont="1" applyBorder="1"/>
    <xf numFmtId="0" fontId="21" fillId="0" borderId="0" xfId="0" applyFont="1"/>
    <xf numFmtId="41" fontId="14" fillId="0" borderId="30" xfId="0" applyNumberFormat="1" applyFont="1" applyBorder="1"/>
    <xf numFmtId="0" fontId="14" fillId="0" borderId="29" xfId="0" applyFont="1" applyBorder="1"/>
    <xf numFmtId="0" fontId="14" fillId="0" borderId="47" xfId="0" applyFont="1" applyBorder="1"/>
    <xf numFmtId="0" fontId="14" fillId="0" borderId="46" xfId="0" applyFont="1" applyBorder="1"/>
    <xf numFmtId="0" fontId="14" fillId="0" borderId="49" xfId="0" applyFont="1" applyBorder="1"/>
    <xf numFmtId="41" fontId="10" fillId="0" borderId="14" xfId="1" applyFont="1" applyFill="1" applyBorder="1" applyAlignment="1">
      <alignment horizontal="left" vertical="center"/>
    </xf>
    <xf numFmtId="41" fontId="15" fillId="0" borderId="11" xfId="1" applyFont="1" applyFill="1" applyBorder="1"/>
    <xf numFmtId="169" fontId="14" fillId="0" borderId="16" xfId="1" applyNumberFormat="1" applyFont="1" applyBorder="1"/>
    <xf numFmtId="41" fontId="21" fillId="0" borderId="27" xfId="1" applyFont="1" applyFill="1" applyBorder="1"/>
    <xf numFmtId="0" fontId="14" fillId="0" borderId="14" xfId="0" applyFont="1" applyBorder="1" applyAlignment="1">
      <alignment horizontal="center"/>
    </xf>
    <xf numFmtId="0" fontId="14" fillId="0" borderId="29" xfId="0" applyFont="1" applyBorder="1" applyAlignment="1">
      <alignment horizontal="center" vertical="center"/>
    </xf>
    <xf numFmtId="0" fontId="14" fillId="3" borderId="44" xfId="0" applyFont="1" applyFill="1" applyBorder="1"/>
    <xf numFmtId="41" fontId="15" fillId="0" borderId="29" xfId="1" applyFont="1" applyBorder="1" applyAlignment="1">
      <alignment horizontal="left"/>
    </xf>
    <xf numFmtId="0" fontId="20" fillId="0" borderId="29" xfId="0" applyFont="1" applyBorder="1" applyAlignment="1">
      <alignment horizontal="left" vertical="center" indent="1"/>
    </xf>
    <xf numFmtId="0" fontId="14" fillId="0" borderId="29" xfId="1" applyNumberFormat="1" applyFont="1" applyBorder="1" applyAlignment="1">
      <alignment horizontal="left" indent="1"/>
    </xf>
    <xf numFmtId="0" fontId="10" fillId="0" borderId="29" xfId="1" applyNumberFormat="1" applyFont="1" applyFill="1" applyBorder="1" applyAlignment="1">
      <alignment horizontal="left" vertical="center" indent="1"/>
    </xf>
    <xf numFmtId="0" fontId="11" fillId="0" borderId="29" xfId="1" applyNumberFormat="1" applyFont="1" applyFill="1" applyBorder="1" applyAlignment="1">
      <alignment horizontal="left" vertical="center" indent="1"/>
    </xf>
    <xf numFmtId="0" fontId="11" fillId="0" borderId="34" xfId="1" applyNumberFormat="1" applyFont="1" applyFill="1" applyBorder="1" applyAlignment="1">
      <alignment horizontal="left" vertical="center" indent="1"/>
    </xf>
    <xf numFmtId="0" fontId="14" fillId="3" borderId="38" xfId="0" applyFont="1" applyFill="1" applyBorder="1"/>
    <xf numFmtId="0" fontId="10" fillId="0" borderId="29" xfId="22" applyFont="1" applyBorder="1" applyAlignment="1">
      <alignment horizontal="left" vertical="center" indent="1"/>
    </xf>
    <xf numFmtId="0" fontId="11" fillId="0" borderId="29" xfId="22" applyFont="1" applyBorder="1" applyAlignment="1">
      <alignment horizontal="left" vertical="center" indent="1"/>
    </xf>
    <xf numFmtId="0" fontId="11" fillId="0" borderId="29" xfId="0" quotePrefix="1" applyFont="1" applyBorder="1" applyAlignment="1">
      <alignment horizontal="left" vertical="center" indent="1"/>
    </xf>
    <xf numFmtId="43" fontId="11" fillId="0" borderId="29" xfId="21" applyFont="1" applyFill="1" applyBorder="1" applyAlignment="1">
      <alignment horizontal="left" vertical="center" indent="1"/>
    </xf>
    <xf numFmtId="0" fontId="14" fillId="0" borderId="19" xfId="0" applyFont="1" applyBorder="1" applyAlignment="1">
      <alignment horizontal="left" indent="1"/>
    </xf>
    <xf numFmtId="43" fontId="11" fillId="0" borderId="14" xfId="21" quotePrefix="1" applyFont="1" applyFill="1" applyBorder="1" applyAlignment="1">
      <alignment horizontal="left" vertical="center"/>
    </xf>
    <xf numFmtId="43" fontId="10" fillId="0" borderId="29" xfId="21" applyFont="1" applyFill="1" applyBorder="1" applyAlignment="1">
      <alignment horizontal="left" vertical="center"/>
    </xf>
    <xf numFmtId="43" fontId="11" fillId="0" borderId="29" xfId="21" applyFont="1" applyFill="1" applyBorder="1" applyAlignment="1">
      <alignment horizontal="left" vertical="center"/>
    </xf>
    <xf numFmtId="43" fontId="11" fillId="0" borderId="34" xfId="21" quotePrefix="1" applyFont="1" applyFill="1" applyBorder="1" applyAlignment="1">
      <alignment horizontal="left" vertical="center"/>
    </xf>
    <xf numFmtId="0" fontId="14" fillId="0" borderId="14" xfId="0" applyFont="1" applyBorder="1" applyAlignment="1">
      <alignment horizontal="left" indent="1"/>
    </xf>
    <xf numFmtId="41" fontId="10" fillId="0" borderId="29" xfId="1" quotePrefix="1" applyFont="1" applyFill="1" applyBorder="1" applyAlignment="1">
      <alignment horizontal="left" vertical="center" indent="1"/>
    </xf>
    <xf numFmtId="0" fontId="10" fillId="0" borderId="29" xfId="15" applyNumberFormat="1" applyFont="1" applyFill="1" applyBorder="1" applyAlignment="1">
      <alignment horizontal="left" vertical="center" indent="1"/>
    </xf>
    <xf numFmtId="0" fontId="11" fillId="0" borderId="29" xfId="15" quotePrefix="1" applyNumberFormat="1" applyFont="1" applyFill="1" applyBorder="1" applyAlignment="1">
      <alignment horizontal="left" vertical="center" indent="1"/>
    </xf>
    <xf numFmtId="41" fontId="11" fillId="0" borderId="19" xfId="1" quotePrefix="1" applyFont="1" applyFill="1" applyBorder="1" applyAlignment="1">
      <alignment horizontal="left" vertical="center"/>
    </xf>
    <xf numFmtId="43" fontId="11" fillId="0" borderId="29" xfId="15" applyFont="1" applyFill="1" applyBorder="1" applyAlignment="1">
      <alignment horizontal="left" vertical="center"/>
    </xf>
    <xf numFmtId="43" fontId="11" fillId="0" borderId="29" xfId="15" quotePrefix="1" applyFont="1" applyFill="1" applyBorder="1" applyAlignment="1">
      <alignment horizontal="left" vertical="center"/>
    </xf>
    <xf numFmtId="0" fontId="11" fillId="0" borderId="29" xfId="1" applyNumberFormat="1" applyFont="1" applyFill="1" applyBorder="1" applyAlignment="1">
      <alignment horizontal="left" indent="1"/>
    </xf>
    <xf numFmtId="41" fontId="10" fillId="0" borderId="29" xfId="1" applyFont="1" applyFill="1" applyBorder="1" applyAlignment="1">
      <alignment vertical="center"/>
    </xf>
    <xf numFmtId="41" fontId="11" fillId="0" borderId="29" xfId="1" applyFont="1" applyFill="1" applyBorder="1" applyAlignment="1">
      <alignment vertical="center"/>
    </xf>
    <xf numFmtId="41" fontId="22" fillId="3" borderId="38" xfId="5" applyNumberFormat="1" applyFont="1" applyFill="1" applyBorder="1" applyAlignment="1">
      <alignment horizontal="left" vertical="center" indent="1"/>
    </xf>
    <xf numFmtId="0" fontId="11" fillId="0" borderId="42" xfId="22" applyFont="1" applyBorder="1" applyAlignment="1">
      <alignment vertical="center"/>
    </xf>
    <xf numFmtId="41" fontId="15" fillId="0" borderId="42" xfId="1" applyFont="1" applyBorder="1"/>
    <xf numFmtId="0" fontId="11" fillId="0" borderId="42" xfId="21" quotePrefix="1" applyNumberFormat="1" applyFont="1" applyFill="1" applyBorder="1" applyAlignment="1">
      <alignment horizontal="left" vertical="center" indent="1"/>
    </xf>
    <xf numFmtId="0" fontId="10" fillId="0" borderId="42" xfId="1" applyNumberFormat="1" applyFont="1" applyFill="1" applyBorder="1" applyAlignment="1">
      <alignment horizontal="left" vertical="center" indent="1"/>
    </xf>
    <xf numFmtId="0" fontId="11" fillId="0" borderId="42" xfId="1" quotePrefix="1" applyNumberFormat="1" applyFont="1" applyFill="1" applyBorder="1" applyAlignment="1">
      <alignment horizontal="left" vertical="center" indent="1"/>
    </xf>
    <xf numFmtId="0" fontId="11" fillId="0" borderId="43" xfId="1" quotePrefix="1" applyNumberFormat="1" applyFont="1" applyFill="1" applyBorder="1" applyAlignment="1">
      <alignment horizontal="left" vertical="center" indent="1"/>
    </xf>
    <xf numFmtId="43" fontId="11" fillId="0" borderId="42" xfId="21" quotePrefix="1" applyFont="1" applyFill="1" applyBorder="1" applyAlignment="1">
      <alignment horizontal="left" vertical="center"/>
    </xf>
    <xf numFmtId="41" fontId="15" fillId="0" borderId="47" xfId="1" applyFont="1" applyBorder="1"/>
    <xf numFmtId="41" fontId="15" fillId="0" borderId="42" xfId="1" applyFont="1" applyFill="1" applyBorder="1"/>
    <xf numFmtId="41" fontId="14" fillId="0" borderId="42" xfId="1" quotePrefix="1" applyFont="1" applyBorder="1" applyAlignment="1"/>
    <xf numFmtId="41" fontId="11" fillId="0" borderId="42" xfId="1" quotePrefix="1" applyFont="1" applyFill="1" applyBorder="1" applyAlignment="1">
      <alignment vertical="center"/>
    </xf>
    <xf numFmtId="0" fontId="11" fillId="0" borderId="42" xfId="1" quotePrefix="1" applyNumberFormat="1" applyFont="1" applyFill="1" applyBorder="1" applyAlignment="1">
      <alignment horizontal="left" indent="1"/>
    </xf>
    <xf numFmtId="43" fontId="10" fillId="0" borderId="42" xfId="15" quotePrefix="1" applyFont="1" applyFill="1" applyBorder="1" applyAlignment="1">
      <alignment vertical="center"/>
    </xf>
    <xf numFmtId="41" fontId="14" fillId="0" borderId="42" xfId="1" quotePrefix="1" applyFont="1" applyBorder="1"/>
    <xf numFmtId="41" fontId="11" fillId="0" borderId="43" xfId="1" quotePrefix="1" applyFont="1" applyFill="1" applyBorder="1" applyAlignment="1">
      <alignment vertical="center"/>
    </xf>
    <xf numFmtId="0" fontId="11" fillId="0" borderId="42" xfId="22" quotePrefix="1" applyFont="1" applyBorder="1" applyAlignment="1">
      <alignment vertical="center"/>
    </xf>
    <xf numFmtId="41" fontId="14" fillId="0" borderId="42" xfId="1" quotePrefix="1" applyFont="1" applyFill="1" applyBorder="1"/>
    <xf numFmtId="41" fontId="11" fillId="0" borderId="42" xfId="1" quotePrefix="1" applyFont="1" applyFill="1" applyBorder="1" applyAlignment="1">
      <alignment horizontal="left" vertical="center" indent="1"/>
    </xf>
    <xf numFmtId="41" fontId="11" fillId="0" borderId="42" xfId="1" applyFont="1" applyFill="1" applyBorder="1" applyAlignment="1">
      <alignment horizontal="left" vertical="center"/>
    </xf>
    <xf numFmtId="0" fontId="11" fillId="0" borderId="42" xfId="1" applyNumberFormat="1" applyFont="1" applyFill="1" applyBorder="1" applyAlignment="1">
      <alignment horizontal="left" vertical="center" indent="1"/>
    </xf>
    <xf numFmtId="41" fontId="11" fillId="0" borderId="42" xfId="1" quotePrefix="1" applyFont="1" applyBorder="1" applyAlignment="1">
      <alignment horizontal="left" indent="1"/>
    </xf>
    <xf numFmtId="41" fontId="11" fillId="0" borderId="42" xfId="1" applyFont="1" applyBorder="1" applyAlignment="1">
      <alignment horizontal="left" indent="1"/>
    </xf>
    <xf numFmtId="0" fontId="11" fillId="0" borderId="42" xfId="15" applyNumberFormat="1" applyFont="1" applyFill="1" applyBorder="1" applyAlignment="1">
      <alignment vertical="center"/>
    </xf>
    <xf numFmtId="0" fontId="11" fillId="0" borderId="42" xfId="15" quotePrefix="1" applyNumberFormat="1" applyFont="1" applyFill="1" applyBorder="1" applyAlignment="1">
      <alignment horizontal="left" vertical="center" indent="1"/>
    </xf>
    <xf numFmtId="0" fontId="11" fillId="0" borderId="40" xfId="15" quotePrefix="1" applyNumberFormat="1" applyFont="1" applyFill="1" applyBorder="1" applyAlignment="1">
      <alignment horizontal="left" vertical="center" indent="1"/>
    </xf>
    <xf numFmtId="0" fontId="11" fillId="0" borderId="47" xfId="15" quotePrefix="1" applyNumberFormat="1" applyFont="1" applyFill="1" applyBorder="1" applyAlignment="1">
      <alignment horizontal="left" vertical="center" indent="1"/>
    </xf>
    <xf numFmtId="41" fontId="10" fillId="0" borderId="42" xfId="1" quotePrefix="1" applyFont="1" applyFill="1" applyBorder="1" applyAlignment="1">
      <alignment horizontal="left" vertical="center" indent="1"/>
    </xf>
    <xf numFmtId="41" fontId="11" fillId="0" borderId="43" xfId="1" quotePrefix="1" applyFont="1" applyFill="1" applyBorder="1" applyAlignment="1">
      <alignment horizontal="left" vertical="center" indent="1"/>
    </xf>
    <xf numFmtId="41" fontId="11" fillId="0" borderId="40" xfId="1" quotePrefix="1" applyFont="1" applyFill="1" applyBorder="1" applyAlignment="1">
      <alignment horizontal="left" vertical="center" indent="1"/>
    </xf>
    <xf numFmtId="43" fontId="11" fillId="0" borderId="42" xfId="15" applyFont="1" applyFill="1" applyBorder="1" applyAlignment="1">
      <alignment horizontal="left" vertical="center"/>
    </xf>
    <xf numFmtId="0" fontId="11" fillId="0" borderId="42" xfId="1" applyNumberFormat="1" applyFont="1" applyFill="1" applyBorder="1" applyAlignment="1">
      <alignment horizontal="left" indent="1"/>
    </xf>
    <xf numFmtId="0" fontId="11" fillId="0" borderId="42" xfId="15" applyNumberFormat="1" applyFont="1" applyFill="1" applyBorder="1" applyAlignment="1">
      <alignment horizontal="left" vertical="center" indent="1"/>
    </xf>
    <xf numFmtId="43" fontId="10" fillId="0" borderId="42" xfId="15" applyFont="1" applyFill="1" applyBorder="1" applyAlignment="1">
      <alignment horizontal="left" vertical="center"/>
    </xf>
    <xf numFmtId="43" fontId="11" fillId="0" borderId="42" xfId="15" quotePrefix="1" applyFont="1" applyFill="1" applyBorder="1" applyAlignment="1">
      <alignment horizontal="left" vertical="center"/>
    </xf>
    <xf numFmtId="41" fontId="22" fillId="3" borderId="44" xfId="5" applyNumberFormat="1" applyFont="1" applyFill="1" applyBorder="1" applyAlignment="1">
      <alignment horizontal="left" vertical="center"/>
    </xf>
    <xf numFmtId="0" fontId="22" fillId="3" borderId="37" xfId="0" applyFont="1" applyFill="1" applyBorder="1" applyAlignment="1">
      <alignment horizontal="center" vertical="center"/>
    </xf>
    <xf numFmtId="41" fontId="11" fillId="0" borderId="27" xfId="1" quotePrefix="1" applyFont="1" applyFill="1" applyBorder="1" applyAlignment="1">
      <alignment vertical="center"/>
    </xf>
    <xf numFmtId="41" fontId="10" fillId="0" borderId="27" xfId="1" applyFont="1" applyFill="1" applyBorder="1" applyAlignment="1">
      <alignment vertical="center"/>
    </xf>
    <xf numFmtId="41" fontId="14" fillId="0" borderId="28" xfId="1" applyFont="1" applyBorder="1" applyAlignment="1">
      <alignment vertical="center"/>
    </xf>
    <xf numFmtId="169" fontId="14" fillId="0" borderId="27" xfId="1" applyNumberFormat="1" applyFont="1" applyBorder="1" applyAlignment="1">
      <alignment vertical="center"/>
    </xf>
    <xf numFmtId="41" fontId="14" fillId="0" borderId="27" xfId="1" applyFont="1" applyBorder="1" applyAlignment="1">
      <alignment horizontal="left" vertical="center"/>
    </xf>
    <xf numFmtId="0" fontId="10" fillId="0" borderId="29" xfId="15" applyNumberFormat="1" applyFont="1" applyFill="1" applyBorder="1" applyAlignment="1">
      <alignment horizontal="left" vertical="center"/>
    </xf>
    <xf numFmtId="0" fontId="11" fillId="0" borderId="42" xfId="0" applyFont="1" applyBorder="1"/>
    <xf numFmtId="41" fontId="11" fillId="0" borderId="42" xfId="1" applyFont="1" applyFill="1" applyBorder="1"/>
    <xf numFmtId="0" fontId="10" fillId="0" borderId="45" xfId="21" quotePrefix="1" applyNumberFormat="1" applyFont="1" applyFill="1" applyBorder="1" applyAlignment="1">
      <alignment horizontal="left" vertical="center" indent="1"/>
    </xf>
    <xf numFmtId="0" fontId="11" fillId="0" borderId="28" xfId="0" applyFont="1" applyBorder="1" applyAlignment="1">
      <alignment horizontal="center"/>
    </xf>
    <xf numFmtId="41" fontId="10" fillId="0" borderId="29" xfId="7" applyFont="1" applyFill="1" applyBorder="1" applyAlignment="1">
      <alignment vertical="center"/>
    </xf>
    <xf numFmtId="0" fontId="11" fillId="0" borderId="29" xfId="15" applyNumberFormat="1" applyFont="1" applyFill="1" applyBorder="1" applyAlignment="1">
      <alignment horizontal="left" vertical="center" indent="1"/>
    </xf>
    <xf numFmtId="0" fontId="15" fillId="0" borderId="0" xfId="0" applyFont="1"/>
    <xf numFmtId="0" fontId="14" fillId="0" borderId="4" xfId="0" applyFont="1" applyBorder="1"/>
    <xf numFmtId="41" fontId="14" fillId="0" borderId="0" xfId="1" applyFont="1" applyBorder="1" applyAlignment="1"/>
    <xf numFmtId="41" fontId="10" fillId="0" borderId="0" xfId="0" applyNumberFormat="1" applyFont="1" applyAlignment="1">
      <alignment vertical="center"/>
    </xf>
    <xf numFmtId="0" fontId="11" fillId="0" borderId="45" xfId="22" applyFont="1" applyBorder="1" applyAlignment="1">
      <alignment vertical="center"/>
    </xf>
    <xf numFmtId="41" fontId="14" fillId="0" borderId="45" xfId="1" applyFont="1" applyFill="1" applyBorder="1"/>
    <xf numFmtId="170" fontId="14" fillId="0" borderId="27" xfId="1" applyNumberFormat="1" applyFont="1" applyFill="1" applyBorder="1"/>
    <xf numFmtId="41" fontId="10" fillId="0" borderId="29" xfId="1" applyFont="1" applyFill="1" applyBorder="1" applyAlignment="1">
      <alignment horizontal="left" vertical="center" indent="1"/>
    </xf>
    <xf numFmtId="41" fontId="15" fillId="0" borderId="27" xfId="1" applyFont="1" applyBorder="1" applyAlignment="1">
      <alignment horizontal="left" vertical="center"/>
    </xf>
    <xf numFmtId="41" fontId="18" fillId="2" borderId="16" xfId="1" applyFont="1" applyFill="1" applyBorder="1" applyAlignment="1">
      <alignment horizontal="center" vertical="center"/>
    </xf>
    <xf numFmtId="41" fontId="18" fillId="2" borderId="18" xfId="1" applyFont="1" applyFill="1" applyBorder="1" applyAlignment="1">
      <alignment horizontal="center" vertical="center"/>
    </xf>
    <xf numFmtId="41" fontId="18" fillId="2" borderId="40" xfId="1" applyFont="1" applyFill="1" applyBorder="1" applyAlignment="1">
      <alignment horizontal="center" vertical="center"/>
    </xf>
    <xf numFmtId="41" fontId="18" fillId="2" borderId="19" xfId="1" applyFont="1" applyFill="1" applyBorder="1" applyAlignment="1">
      <alignment horizontal="center" vertical="center"/>
    </xf>
    <xf numFmtId="41" fontId="15" fillId="0" borderId="10" xfId="1" applyFont="1" applyBorder="1" applyAlignment="1">
      <alignment horizontal="left" vertical="center"/>
    </xf>
    <xf numFmtId="0" fontId="11" fillId="0" borderId="27" xfId="1" quotePrefix="1" applyNumberFormat="1" applyFont="1" applyFill="1" applyBorder="1" applyAlignment="1">
      <alignment horizontal="left" vertical="center" indent="1"/>
    </xf>
    <xf numFmtId="41" fontId="14" fillId="0" borderId="22" xfId="1" applyFont="1" applyFill="1" applyBorder="1"/>
    <xf numFmtId="0" fontId="14" fillId="0" borderId="22" xfId="0" applyFont="1" applyBorder="1"/>
    <xf numFmtId="0" fontId="14" fillId="0" borderId="24" xfId="0" applyFont="1" applyBorder="1" applyAlignment="1">
      <alignment horizontal="center"/>
    </xf>
    <xf numFmtId="41" fontId="14" fillId="0" borderId="21" xfId="1" applyFont="1" applyFill="1" applyBorder="1"/>
    <xf numFmtId="41" fontId="14" fillId="0" borderId="41" xfId="1" applyFont="1" applyFill="1" applyBorder="1"/>
    <xf numFmtId="41" fontId="15" fillId="0" borderId="24" xfId="1" applyFont="1" applyFill="1" applyBorder="1"/>
    <xf numFmtId="41" fontId="14" fillId="0" borderId="57" xfId="1" applyFont="1" applyFill="1" applyBorder="1"/>
    <xf numFmtId="0" fontId="14" fillId="3" borderId="38" xfId="0" applyFont="1" applyFill="1" applyBorder="1" applyAlignment="1">
      <alignment horizontal="center"/>
    </xf>
    <xf numFmtId="43" fontId="11" fillId="0" borderId="27" xfId="15" applyFont="1" applyFill="1" applyBorder="1" applyAlignment="1">
      <alignment horizontal="left" vertical="center"/>
    </xf>
    <xf numFmtId="43" fontId="10" fillId="0" borderId="27" xfId="15" applyFont="1" applyFill="1" applyBorder="1" applyAlignment="1">
      <alignment horizontal="left" vertical="center"/>
    </xf>
    <xf numFmtId="0" fontId="11" fillId="0" borderId="27" xfId="1" applyNumberFormat="1" applyFont="1" applyFill="1" applyBorder="1" applyAlignment="1">
      <alignment horizontal="left" indent="1"/>
    </xf>
    <xf numFmtId="0" fontId="11" fillId="0" borderId="27" xfId="1" quotePrefix="1" applyNumberFormat="1" applyFont="1" applyFill="1" applyBorder="1" applyAlignment="1">
      <alignment horizontal="left" indent="1"/>
    </xf>
    <xf numFmtId="41" fontId="22" fillId="0" borderId="17" xfId="1" applyFont="1" applyFill="1" applyBorder="1" applyAlignment="1">
      <alignment vertical="center"/>
    </xf>
    <xf numFmtId="0" fontId="22" fillId="0" borderId="17" xfId="1" quotePrefix="1" applyNumberFormat="1" applyFont="1" applyFill="1" applyBorder="1" applyAlignment="1">
      <alignment horizontal="left" indent="1"/>
    </xf>
    <xf numFmtId="0" fontId="23" fillId="0" borderId="17" xfId="0" applyFont="1" applyBorder="1"/>
    <xf numFmtId="41" fontId="23" fillId="0" borderId="17" xfId="1" applyFont="1" applyBorder="1"/>
    <xf numFmtId="0" fontId="23" fillId="0" borderId="19" xfId="0" applyFont="1" applyBorder="1" applyAlignment="1">
      <alignment horizontal="center"/>
    </xf>
    <xf numFmtId="0" fontId="14" fillId="0" borderId="15" xfId="0" applyFont="1" applyBorder="1"/>
    <xf numFmtId="0" fontId="14" fillId="0" borderId="30" xfId="0" applyFont="1" applyBorder="1"/>
    <xf numFmtId="0" fontId="14" fillId="0" borderId="20" xfId="0" applyFont="1" applyBorder="1"/>
    <xf numFmtId="169" fontId="14" fillId="0" borderId="26" xfId="1" applyNumberFormat="1" applyFont="1" applyBorder="1" applyAlignment="1">
      <alignment vertical="center"/>
    </xf>
    <xf numFmtId="41" fontId="15" fillId="3" borderId="37" xfId="1" applyFont="1" applyFill="1" applyBorder="1" applyAlignment="1">
      <alignment horizontal="right"/>
    </xf>
    <xf numFmtId="41" fontId="11" fillId="0" borderId="29" xfId="1" quotePrefix="1" applyFont="1" applyFill="1" applyBorder="1" applyAlignment="1">
      <alignment vertical="center"/>
    </xf>
    <xf numFmtId="41" fontId="10" fillId="0" borderId="61" xfId="1" applyFont="1" applyFill="1" applyBorder="1" applyAlignment="1">
      <alignment vertical="center"/>
    </xf>
    <xf numFmtId="41" fontId="11" fillId="0" borderId="60" xfId="1" quotePrefix="1" applyFont="1" applyFill="1" applyBorder="1" applyAlignment="1">
      <alignment vertical="center"/>
    </xf>
    <xf numFmtId="41" fontId="14" fillId="0" borderId="15" xfId="1" applyFont="1" applyFill="1" applyBorder="1"/>
    <xf numFmtId="0" fontId="15" fillId="0" borderId="27" xfId="1" applyNumberFormat="1" applyFont="1" applyFill="1" applyBorder="1" applyAlignment="1">
      <alignment horizontal="left" indent="1"/>
    </xf>
    <xf numFmtId="169" fontId="24" fillId="0" borderId="49" xfId="1" applyNumberFormat="1" applyFont="1" applyBorder="1"/>
    <xf numFmtId="169" fontId="14" fillId="0" borderId="27" xfId="1" applyNumberFormat="1" applyFont="1" applyFill="1" applyBorder="1"/>
    <xf numFmtId="169" fontId="14" fillId="0" borderId="42" xfId="1" applyNumberFormat="1" applyFont="1" applyFill="1" applyBorder="1"/>
    <xf numFmtId="169" fontId="14" fillId="0" borderId="43" xfId="1" applyNumberFormat="1" applyFont="1" applyFill="1" applyBorder="1"/>
    <xf numFmtId="169" fontId="14" fillId="0" borderId="32" xfId="1" applyNumberFormat="1" applyFont="1" applyFill="1" applyBorder="1"/>
    <xf numFmtId="169" fontId="14" fillId="0" borderId="40" xfId="1" applyNumberFormat="1" applyFont="1" applyFill="1" applyBorder="1"/>
    <xf numFmtId="169" fontId="14" fillId="0" borderId="17" xfId="1" applyNumberFormat="1" applyFont="1" applyFill="1" applyBorder="1"/>
    <xf numFmtId="169" fontId="14" fillId="0" borderId="29" xfId="1" applyNumberFormat="1" applyFont="1" applyFill="1" applyBorder="1"/>
    <xf numFmtId="169" fontId="14" fillId="0" borderId="26" xfId="1" applyNumberFormat="1" applyFont="1" applyFill="1" applyBorder="1"/>
    <xf numFmtId="169" fontId="14" fillId="0" borderId="26" xfId="1" applyNumberFormat="1" applyFont="1" applyFill="1" applyBorder="1" applyAlignment="1">
      <alignment vertical="center"/>
    </xf>
    <xf numFmtId="169" fontId="14" fillId="0" borderId="27" xfId="1" applyNumberFormat="1" applyFont="1" applyFill="1" applyBorder="1" applyAlignment="1">
      <alignment vertical="center"/>
    </xf>
    <xf numFmtId="169" fontId="0" fillId="0" borderId="42" xfId="1" applyNumberFormat="1" applyFont="1" applyBorder="1"/>
    <xf numFmtId="169" fontId="0" fillId="0" borderId="27" xfId="1" applyNumberFormat="1" applyFont="1" applyBorder="1"/>
    <xf numFmtId="169" fontId="0" fillId="0" borderId="27" xfId="1" applyNumberFormat="1" applyFont="1" applyFill="1" applyBorder="1"/>
    <xf numFmtId="169" fontId="0" fillId="0" borderId="42" xfId="1" applyNumberFormat="1" applyFont="1" applyFill="1" applyBorder="1"/>
    <xf numFmtId="169" fontId="0" fillId="0" borderId="32" xfId="1" applyNumberFormat="1" applyFont="1" applyBorder="1"/>
    <xf numFmtId="169" fontId="9" fillId="0" borderId="42" xfId="1" applyNumberFormat="1" applyFont="1" applyBorder="1"/>
    <xf numFmtId="169" fontId="0" fillId="0" borderId="26" xfId="1" applyNumberFormat="1" applyFont="1" applyFill="1" applyBorder="1"/>
    <xf numFmtId="169" fontId="21" fillId="0" borderId="27" xfId="1" quotePrefix="1" applyNumberFormat="1" applyFont="1" applyFill="1" applyBorder="1"/>
    <xf numFmtId="169" fontId="21" fillId="0" borderId="27" xfId="1" applyNumberFormat="1" applyFont="1" applyFill="1" applyBorder="1"/>
    <xf numFmtId="169" fontId="21" fillId="0" borderId="42" xfId="1" applyNumberFormat="1" applyFont="1" applyFill="1" applyBorder="1"/>
    <xf numFmtId="169" fontId="14" fillId="0" borderId="36" xfId="1" applyNumberFormat="1" applyFont="1" applyFill="1" applyBorder="1"/>
    <xf numFmtId="41" fontId="27" fillId="0" borderId="27" xfId="1" applyFont="1" applyFill="1" applyBorder="1"/>
    <xf numFmtId="41" fontId="14" fillId="0" borderId="32" xfId="1" applyFont="1" applyFill="1" applyBorder="1"/>
    <xf numFmtId="169" fontId="14" fillId="0" borderId="35" xfId="1" applyNumberFormat="1" applyFont="1" applyFill="1" applyBorder="1"/>
    <xf numFmtId="169" fontId="11" fillId="0" borderId="43" xfId="1" applyNumberFormat="1" applyFont="1" applyFill="1" applyBorder="1"/>
    <xf numFmtId="169" fontId="11" fillId="0" borderId="32" xfId="1" applyNumberFormat="1" applyFont="1" applyFill="1" applyBorder="1"/>
    <xf numFmtId="41" fontId="14" fillId="0" borderId="28" xfId="0" applyNumberFormat="1" applyFont="1" applyBorder="1"/>
    <xf numFmtId="169" fontId="14" fillId="3" borderId="37" xfId="1" applyNumberFormat="1" applyFont="1" applyFill="1" applyBorder="1"/>
    <xf numFmtId="41" fontId="0" fillId="0" borderId="0" xfId="1" applyFont="1"/>
    <xf numFmtId="169" fontId="11" fillId="0" borderId="27" xfId="1" applyNumberFormat="1" applyFont="1" applyFill="1" applyBorder="1"/>
    <xf numFmtId="169" fontId="11" fillId="0" borderId="29" xfId="1" applyNumberFormat="1" applyFont="1" applyFill="1" applyBorder="1"/>
    <xf numFmtId="0" fontId="27" fillId="0" borderId="52" xfId="0" applyFont="1" applyBorder="1" applyAlignment="1">
      <alignment horizontal="center"/>
    </xf>
    <xf numFmtId="43" fontId="27" fillId="0" borderId="27" xfId="21" applyFont="1" applyFill="1" applyBorder="1" applyAlignment="1">
      <alignment vertical="center"/>
    </xf>
    <xf numFmtId="41" fontId="27" fillId="0" borderId="27" xfId="1" applyFont="1" applyFill="1" applyBorder="1" applyAlignment="1">
      <alignment vertical="center"/>
    </xf>
    <xf numFmtId="169" fontId="27" fillId="0" borderId="42" xfId="1" applyNumberFormat="1" applyFont="1" applyFill="1" applyBorder="1"/>
    <xf numFmtId="169" fontId="27" fillId="0" borderId="27" xfId="1" applyNumberFormat="1" applyFont="1" applyFill="1" applyBorder="1"/>
    <xf numFmtId="169" fontId="27" fillId="0" borderId="29" xfId="1" applyNumberFormat="1" applyFont="1" applyFill="1" applyBorder="1"/>
    <xf numFmtId="41" fontId="27" fillId="0" borderId="26" xfId="1" applyFont="1" applyBorder="1"/>
    <xf numFmtId="0" fontId="28" fillId="0" borderId="0" xfId="0" applyFont="1"/>
    <xf numFmtId="0" fontId="11" fillId="0" borderId="27" xfId="0" applyFont="1" applyBorder="1"/>
    <xf numFmtId="41" fontId="11" fillId="0" borderId="27" xfId="1" applyFont="1" applyFill="1" applyBorder="1"/>
    <xf numFmtId="41" fontId="0" fillId="0" borderId="0" xfId="0" applyNumberFormat="1"/>
    <xf numFmtId="0" fontId="0" fillId="5" borderId="0" xfId="0" applyFill="1"/>
    <xf numFmtId="0" fontId="0" fillId="0" borderId="0" xfId="0" applyAlignment="1">
      <alignment horizontal="center"/>
    </xf>
    <xf numFmtId="0" fontId="4" fillId="0" borderId="65" xfId="24" applyBorder="1" applyAlignment="1">
      <alignment horizontal="center"/>
    </xf>
    <xf numFmtId="0" fontId="4" fillId="0" borderId="0" xfId="24" applyAlignment="1">
      <alignment horizontal="center"/>
    </xf>
    <xf numFmtId="0" fontId="29" fillId="0" borderId="0" xfId="24" applyFont="1"/>
    <xf numFmtId="43" fontId="4" fillId="0" borderId="0" xfId="25" applyFont="1" applyFill="1" applyBorder="1"/>
    <xf numFmtId="43" fontId="4" fillId="0" borderId="65" xfId="24" applyNumberFormat="1" applyBorder="1" applyAlignment="1">
      <alignment horizontal="center"/>
    </xf>
    <xf numFmtId="43" fontId="4" fillId="0" borderId="4" xfId="25" applyFont="1" applyFill="1" applyBorder="1"/>
    <xf numFmtId="172" fontId="4" fillId="0" borderId="4" xfId="24" applyNumberFormat="1" applyBorder="1"/>
    <xf numFmtId="173" fontId="4" fillId="0" borderId="65" xfId="24" applyNumberFormat="1" applyBorder="1"/>
    <xf numFmtId="43" fontId="4" fillId="0" borderId="0" xfId="24" applyNumberFormat="1"/>
    <xf numFmtId="174" fontId="4" fillId="0" borderId="4" xfId="25" applyNumberFormat="1" applyFont="1" applyFill="1" applyBorder="1"/>
    <xf numFmtId="173" fontId="30" fillId="0" borderId="48" xfId="24" applyNumberFormat="1" applyFont="1" applyBorder="1"/>
    <xf numFmtId="0" fontId="29" fillId="0" borderId="0" xfId="26" applyFont="1"/>
    <xf numFmtId="172" fontId="4" fillId="0" borderId="65" xfId="24" applyNumberFormat="1" applyBorder="1"/>
    <xf numFmtId="0" fontId="30" fillId="0" borderId="0" xfId="24" applyFont="1" applyAlignment="1">
      <alignment horizontal="center"/>
    </xf>
    <xf numFmtId="43" fontId="4" fillId="0" borderId="0" xfId="25" applyFont="1" applyFill="1"/>
    <xf numFmtId="0" fontId="4" fillId="0" borderId="4" xfId="24" applyBorder="1"/>
    <xf numFmtId="0" fontId="4" fillId="0" borderId="65" xfId="24" applyBorder="1"/>
    <xf numFmtId="0" fontId="4" fillId="0" borderId="0" xfId="24"/>
    <xf numFmtId="43" fontId="4" fillId="0" borderId="4" xfId="25" applyFont="1" applyFill="1" applyBorder="1" applyAlignment="1">
      <alignment vertical="center"/>
    </xf>
    <xf numFmtId="0" fontId="0" fillId="0" borderId="0" xfId="0" quotePrefix="1"/>
    <xf numFmtId="0" fontId="4" fillId="0" borderId="59" xfId="24" applyBorder="1" applyAlignment="1">
      <alignment horizontal="center"/>
    </xf>
    <xf numFmtId="0" fontId="4" fillId="0" borderId="2" xfId="24" applyBorder="1" applyAlignment="1">
      <alignment horizontal="center"/>
    </xf>
    <xf numFmtId="175" fontId="29" fillId="0" borderId="2" xfId="24" applyNumberFormat="1" applyFont="1" applyBorder="1"/>
    <xf numFmtId="43" fontId="31" fillId="0" borderId="2" xfId="24" applyNumberFormat="1" applyFont="1" applyBorder="1"/>
    <xf numFmtId="43" fontId="4" fillId="0" borderId="2" xfId="25" applyFont="1" applyFill="1" applyBorder="1"/>
    <xf numFmtId="43" fontId="4" fillId="0" borderId="59" xfId="24" applyNumberFormat="1" applyBorder="1" applyAlignment="1">
      <alignment horizontal="center"/>
    </xf>
    <xf numFmtId="43" fontId="4" fillId="0" borderId="1" xfId="25" applyFont="1" applyFill="1" applyBorder="1"/>
    <xf numFmtId="172" fontId="4" fillId="0" borderId="1" xfId="24" applyNumberFormat="1" applyBorder="1"/>
    <xf numFmtId="173" fontId="4" fillId="0" borderId="59" xfId="24" applyNumberFormat="1" applyBorder="1"/>
    <xf numFmtId="175" fontId="4" fillId="0" borderId="0" xfId="24" applyNumberFormat="1"/>
    <xf numFmtId="43" fontId="31" fillId="0" borderId="0" xfId="24" applyNumberFormat="1" applyFont="1"/>
    <xf numFmtId="43" fontId="4" fillId="0" borderId="5" xfId="24" applyNumberFormat="1" applyBorder="1"/>
    <xf numFmtId="173" fontId="30" fillId="0" borderId="65" xfId="24" applyNumberFormat="1" applyFont="1" applyBorder="1"/>
    <xf numFmtId="173" fontId="4" fillId="0" borderId="48" xfId="24" applyNumberFormat="1" applyBorder="1"/>
    <xf numFmtId="0" fontId="4" fillId="0" borderId="58" xfId="24" applyBorder="1" applyAlignment="1">
      <alignment horizontal="center"/>
    </xf>
    <xf numFmtId="0" fontId="4" fillId="0" borderId="7" xfId="24" applyBorder="1" applyAlignment="1">
      <alignment horizontal="center"/>
    </xf>
    <xf numFmtId="43" fontId="4" fillId="0" borderId="7" xfId="24" applyNumberFormat="1" applyBorder="1"/>
    <xf numFmtId="43" fontId="4" fillId="0" borderId="7" xfId="25" applyFont="1" applyFill="1" applyBorder="1"/>
    <xf numFmtId="43" fontId="4" fillId="0" borderId="58" xfId="24" applyNumberFormat="1" applyBorder="1" applyAlignment="1">
      <alignment horizontal="center"/>
    </xf>
    <xf numFmtId="43" fontId="4" fillId="0" borderId="6" xfId="25" applyFont="1" applyFill="1" applyBorder="1"/>
    <xf numFmtId="172" fontId="4" fillId="0" borderId="6" xfId="24" applyNumberFormat="1" applyBorder="1"/>
    <xf numFmtId="43" fontId="4" fillId="0" borderId="2" xfId="24" applyNumberFormat="1" applyBorder="1"/>
    <xf numFmtId="0" fontId="29" fillId="0" borderId="2" xfId="26" applyFont="1" applyBorder="1"/>
    <xf numFmtId="0" fontId="4" fillId="0" borderId="1" xfId="24" applyBorder="1"/>
    <xf numFmtId="0" fontId="4" fillId="0" borderId="59" xfId="24" applyBorder="1"/>
    <xf numFmtId="0" fontId="4" fillId="0" borderId="7" xfId="24" applyBorder="1"/>
    <xf numFmtId="0" fontId="4" fillId="0" borderId="6" xfId="24" applyBorder="1"/>
    <xf numFmtId="174" fontId="4" fillId="0" borderId="4" xfId="25" applyNumberFormat="1" applyFont="1" applyFill="1" applyBorder="1" applyAlignment="1">
      <alignment vertical="center"/>
    </xf>
    <xf numFmtId="0" fontId="29" fillId="0" borderId="0" xfId="27" applyFont="1" applyAlignment="1">
      <alignment horizontal="left" vertical="center"/>
    </xf>
    <xf numFmtId="43" fontId="4" fillId="0" borderId="65" xfId="25" applyFont="1" applyFill="1" applyBorder="1"/>
    <xf numFmtId="43" fontId="4" fillId="0" borderId="65" xfId="25" applyFont="1" applyFill="1" applyBorder="1" applyAlignment="1">
      <alignment vertical="center"/>
    </xf>
    <xf numFmtId="173" fontId="0" fillId="0" borderId="0" xfId="0" applyNumberFormat="1"/>
    <xf numFmtId="0" fontId="14" fillId="0" borderId="57" xfId="0" applyFont="1" applyBorder="1"/>
    <xf numFmtId="41" fontId="14" fillId="0" borderId="22" xfId="1" applyFont="1" applyBorder="1"/>
    <xf numFmtId="0" fontId="14" fillId="0" borderId="41" xfId="0" applyFont="1" applyBorder="1"/>
    <xf numFmtId="0" fontId="33" fillId="0" borderId="0" xfId="0" applyFont="1" applyAlignment="1">
      <alignment horizontal="left"/>
    </xf>
    <xf numFmtId="0" fontId="33" fillId="0" borderId="0" xfId="0" applyFont="1"/>
    <xf numFmtId="169" fontId="14" fillId="3" borderId="66" xfId="1" applyNumberFormat="1" applyFont="1" applyFill="1" applyBorder="1"/>
    <xf numFmtId="0" fontId="14" fillId="3" borderId="37" xfId="0" applyFont="1" applyFill="1" applyBorder="1" applyAlignment="1">
      <alignment horizontal="center"/>
    </xf>
    <xf numFmtId="41" fontId="14" fillId="3" borderId="66" xfId="1" applyFont="1" applyFill="1" applyBorder="1"/>
    <xf numFmtId="41" fontId="14" fillId="0" borderId="52" xfId="0" applyNumberFormat="1" applyFont="1" applyBorder="1"/>
    <xf numFmtId="41" fontId="14" fillId="0" borderId="11" xfId="0" applyNumberFormat="1" applyFont="1" applyBorder="1"/>
    <xf numFmtId="41" fontId="14" fillId="0" borderId="18" xfId="0" applyNumberFormat="1" applyFont="1" applyBorder="1"/>
    <xf numFmtId="175" fontId="29" fillId="0" borderId="0" xfId="24" applyNumberFormat="1" applyFont="1"/>
    <xf numFmtId="168" fontId="0" fillId="0" borderId="0" xfId="0" applyNumberFormat="1"/>
    <xf numFmtId="41" fontId="14" fillId="0" borderId="26" xfId="1" applyFont="1" applyFill="1" applyBorder="1"/>
    <xf numFmtId="41" fontId="14" fillId="0" borderId="28" xfId="1" applyFont="1" applyFill="1" applyBorder="1"/>
    <xf numFmtId="41" fontId="14" fillId="0" borderId="30" xfId="1" applyFont="1" applyFill="1" applyBorder="1"/>
    <xf numFmtId="0" fontId="27" fillId="0" borderId="29" xfId="0" applyFont="1" applyBorder="1" applyAlignment="1">
      <alignment horizontal="left" indent="1"/>
    </xf>
    <xf numFmtId="0" fontId="27" fillId="0" borderId="42" xfId="15" applyNumberFormat="1" applyFont="1" applyFill="1" applyBorder="1" applyAlignment="1">
      <alignment vertical="center"/>
    </xf>
    <xf numFmtId="0" fontId="27" fillId="0" borderId="27" xfId="0" applyFont="1" applyBorder="1"/>
    <xf numFmtId="0" fontId="27" fillId="0" borderId="28" xfId="0" applyFont="1" applyBorder="1" applyAlignment="1">
      <alignment horizontal="center"/>
    </xf>
    <xf numFmtId="41" fontId="27" fillId="0" borderId="26" xfId="1" applyFont="1" applyFill="1" applyBorder="1"/>
    <xf numFmtId="41" fontId="14" fillId="0" borderId="42" xfId="0" applyNumberFormat="1" applyFont="1" applyBorder="1"/>
    <xf numFmtId="41" fontId="11" fillId="6" borderId="26" xfId="1" applyFont="1" applyFill="1" applyBorder="1" applyAlignment="1">
      <alignment horizontal="center" vertical="center"/>
    </xf>
    <xf numFmtId="41" fontId="27" fillId="0" borderId="28" xfId="1" applyFont="1" applyBorder="1"/>
    <xf numFmtId="41" fontId="27" fillId="0" borderId="28" xfId="1" applyFont="1" applyFill="1" applyBorder="1"/>
    <xf numFmtId="41" fontId="14" fillId="0" borderId="26" xfId="1" applyFont="1" applyBorder="1" applyAlignment="1">
      <alignment vertical="center"/>
    </xf>
    <xf numFmtId="41" fontId="11" fillId="6" borderId="42" xfId="1" applyFont="1" applyFill="1" applyBorder="1" applyAlignment="1">
      <alignment horizontal="center" vertical="center"/>
    </xf>
    <xf numFmtId="41" fontId="14" fillId="0" borderId="21" xfId="0" applyNumberFormat="1" applyFont="1" applyBorder="1"/>
    <xf numFmtId="0" fontId="34" fillId="0" borderId="0" xfId="0" applyFont="1"/>
    <xf numFmtId="0" fontId="34" fillId="0" borderId="0" xfId="0" applyFont="1" applyAlignment="1">
      <alignment vertical="center"/>
    </xf>
    <xf numFmtId="0" fontId="34" fillId="0" borderId="0" xfId="0" applyFont="1" applyAlignment="1">
      <alignment horizontal="left"/>
    </xf>
    <xf numFmtId="0" fontId="35" fillId="0" borderId="0" xfId="0" applyFont="1"/>
    <xf numFmtId="0" fontId="36" fillId="0" borderId="0" xfId="0" applyFont="1"/>
    <xf numFmtId="169" fontId="27" fillId="0" borderId="2" xfId="1" applyNumberFormat="1" applyFont="1" applyBorder="1"/>
    <xf numFmtId="0" fontId="27" fillId="0" borderId="0" xfId="0" applyFont="1"/>
    <xf numFmtId="169" fontId="27" fillId="0" borderId="14" xfId="1" applyNumberFormat="1" applyFont="1" applyBorder="1"/>
    <xf numFmtId="169" fontId="27" fillId="0" borderId="29" xfId="1" applyNumberFormat="1" applyFont="1" applyBorder="1"/>
    <xf numFmtId="169" fontId="27" fillId="0" borderId="0" xfId="1" applyNumberFormat="1" applyFont="1"/>
    <xf numFmtId="41" fontId="34" fillId="0" borderId="0" xfId="1" applyFont="1" applyAlignment="1">
      <alignment vertical="center"/>
    </xf>
    <xf numFmtId="169" fontId="27" fillId="0" borderId="32" xfId="1" applyNumberFormat="1" applyFont="1" applyFill="1" applyBorder="1"/>
    <xf numFmtId="41" fontId="27" fillId="0" borderId="42" xfId="1" quotePrefix="1" applyFont="1" applyFill="1" applyBorder="1" applyAlignment="1">
      <alignment horizontal="left" vertical="center" indent="1"/>
    </xf>
    <xf numFmtId="0" fontId="27" fillId="0" borderId="26" xfId="0" applyFont="1" applyBorder="1" applyAlignment="1">
      <alignment horizontal="center"/>
    </xf>
    <xf numFmtId="43" fontId="11" fillId="0" borderId="42" xfId="15" quotePrefix="1" applyFont="1" applyFill="1" applyBorder="1" applyAlignment="1">
      <alignment vertical="center"/>
    </xf>
    <xf numFmtId="41" fontId="21" fillId="0" borderId="0" xfId="0" applyNumberFormat="1" applyFont="1"/>
    <xf numFmtId="169" fontId="11" fillId="0" borderId="42" xfId="1" applyNumberFormat="1" applyFont="1" applyFill="1" applyBorder="1"/>
    <xf numFmtId="169" fontId="15" fillId="2" borderId="16" xfId="1" applyNumberFormat="1" applyFont="1" applyFill="1" applyBorder="1" applyAlignment="1">
      <alignment horizontal="center" vertical="center"/>
    </xf>
    <xf numFmtId="169" fontId="15" fillId="2" borderId="18" xfId="1" applyNumberFormat="1" applyFont="1" applyFill="1" applyBorder="1" applyAlignment="1">
      <alignment horizontal="center" vertical="center"/>
    </xf>
    <xf numFmtId="169" fontId="14" fillId="0" borderId="11" xfId="1" applyNumberFormat="1" applyFont="1" applyBorder="1"/>
    <xf numFmtId="169" fontId="37" fillId="6" borderId="26" xfId="1" applyNumberFormat="1" applyFont="1" applyFill="1" applyBorder="1" applyAlignment="1">
      <alignment horizontal="center" vertical="center"/>
    </xf>
    <xf numFmtId="169" fontId="37" fillId="6" borderId="30" xfId="1" applyNumberFormat="1" applyFont="1" applyFill="1" applyBorder="1" applyAlignment="1">
      <alignment horizontal="center" vertical="center"/>
    </xf>
    <xf numFmtId="169" fontId="11" fillId="6" borderId="26" xfId="1" applyNumberFormat="1" applyFont="1" applyFill="1" applyBorder="1" applyAlignment="1">
      <alignment horizontal="center" vertical="center"/>
    </xf>
    <xf numFmtId="169" fontId="11" fillId="6" borderId="30" xfId="1" applyNumberFormat="1" applyFont="1" applyFill="1" applyBorder="1" applyAlignment="1">
      <alignment horizontal="center" vertical="center"/>
    </xf>
    <xf numFmtId="169" fontId="11" fillId="0" borderId="30" xfId="1" applyNumberFormat="1" applyFont="1" applyFill="1" applyBorder="1" applyAlignment="1">
      <alignment horizontal="center" vertical="center"/>
    </xf>
    <xf numFmtId="169" fontId="37" fillId="6" borderId="42" xfId="1" applyNumberFormat="1" applyFont="1" applyFill="1" applyBorder="1" applyAlignment="1">
      <alignment horizontal="center" vertical="center"/>
    </xf>
    <xf numFmtId="169" fontId="14" fillId="0" borderId="28" xfId="1" applyNumberFormat="1" applyFont="1" applyFill="1" applyBorder="1"/>
    <xf numFmtId="169" fontId="14" fillId="0" borderId="33" xfId="1" applyNumberFormat="1" applyFont="1" applyBorder="1"/>
    <xf numFmtId="169" fontId="14" fillId="0" borderId="18" xfId="1" applyNumberFormat="1" applyFont="1" applyBorder="1"/>
    <xf numFmtId="169" fontId="14" fillId="0" borderId="9" xfId="1" applyNumberFormat="1" applyFont="1" applyFill="1" applyBorder="1"/>
    <xf numFmtId="169" fontId="14" fillId="0" borderId="11" xfId="1" applyNumberFormat="1" applyFont="1" applyFill="1" applyBorder="1"/>
    <xf numFmtId="169" fontId="14" fillId="0" borderId="28" xfId="1" applyNumberFormat="1" applyFont="1" applyBorder="1" applyAlignment="1">
      <alignment vertical="center"/>
    </xf>
    <xf numFmtId="169" fontId="27" fillId="6" borderId="26" xfId="1" applyNumberFormat="1" applyFont="1" applyFill="1" applyBorder="1" applyAlignment="1">
      <alignment horizontal="center" vertical="center"/>
    </xf>
    <xf numFmtId="169" fontId="27" fillId="6" borderId="30" xfId="1" applyNumberFormat="1" applyFont="1" applyFill="1" applyBorder="1" applyAlignment="1">
      <alignment horizontal="center" vertical="center"/>
    </xf>
    <xf numFmtId="169" fontId="11" fillId="0" borderId="26" xfId="1" applyNumberFormat="1" applyFont="1" applyFill="1" applyBorder="1" applyAlignment="1">
      <alignment horizontal="center" vertical="center"/>
    </xf>
    <xf numFmtId="169" fontId="37" fillId="0" borderId="30" xfId="1" applyNumberFormat="1" applyFont="1" applyFill="1" applyBorder="1" applyAlignment="1">
      <alignment horizontal="center" vertical="center"/>
    </xf>
    <xf numFmtId="169" fontId="37" fillId="0" borderId="26" xfId="1" applyNumberFormat="1" applyFont="1" applyFill="1" applyBorder="1" applyAlignment="1">
      <alignment horizontal="center" vertical="center"/>
    </xf>
    <xf numFmtId="169" fontId="37" fillId="0" borderId="42" xfId="1" applyNumberFormat="1" applyFont="1" applyFill="1" applyBorder="1" applyAlignment="1">
      <alignment horizontal="center" vertical="center"/>
    </xf>
    <xf numFmtId="169" fontId="27" fillId="0" borderId="27" xfId="1" applyNumberFormat="1" applyFont="1" applyBorder="1"/>
    <xf numFmtId="169" fontId="15" fillId="0" borderId="0" xfId="0" applyNumberFormat="1" applyFont="1"/>
    <xf numFmtId="169" fontId="14" fillId="0" borderId="26" xfId="1" applyNumberFormat="1" applyFont="1" applyBorder="1" applyAlignment="1">
      <alignment horizontal="center"/>
    </xf>
    <xf numFmtId="169" fontId="27" fillId="0" borderId="30" xfId="1" applyNumberFormat="1" applyFont="1" applyFill="1" applyBorder="1" applyAlignment="1">
      <alignment horizontal="center" vertical="center"/>
    </xf>
    <xf numFmtId="169" fontId="14" fillId="0" borderId="42" xfId="1" applyNumberFormat="1" applyFont="1" applyBorder="1" applyAlignment="1">
      <alignment vertical="center"/>
    </xf>
    <xf numFmtId="169" fontId="0" fillId="0" borderId="42" xfId="0" applyNumberFormat="1" applyBorder="1"/>
    <xf numFmtId="169" fontId="0" fillId="0" borderId="28" xfId="0" applyNumberFormat="1" applyBorder="1"/>
    <xf numFmtId="169" fontId="15" fillId="2" borderId="46" xfId="1" applyNumberFormat="1" applyFont="1" applyFill="1" applyBorder="1" applyAlignment="1">
      <alignment horizontal="center" vertical="center"/>
    </xf>
    <xf numFmtId="169" fontId="15" fillId="2" borderId="40" xfId="1" applyNumberFormat="1" applyFont="1" applyFill="1" applyBorder="1" applyAlignment="1">
      <alignment horizontal="center" vertical="center"/>
    </xf>
    <xf numFmtId="169" fontId="15" fillId="2" borderId="50" xfId="1" applyNumberFormat="1" applyFont="1" applyFill="1" applyBorder="1" applyAlignment="1">
      <alignment horizontal="center" vertical="center"/>
    </xf>
    <xf numFmtId="169" fontId="27" fillId="0" borderId="49" xfId="1" applyNumberFormat="1" applyFont="1" applyBorder="1"/>
    <xf numFmtId="169" fontId="27" fillId="0" borderId="26" xfId="1" applyNumberFormat="1" applyFont="1" applyFill="1" applyBorder="1"/>
    <xf numFmtId="169" fontId="27" fillId="0" borderId="49" xfId="1" applyNumberFormat="1" applyFont="1" applyFill="1" applyBorder="1"/>
    <xf numFmtId="169" fontId="27" fillId="0" borderId="42" xfId="1" applyNumberFormat="1" applyFont="1" applyBorder="1"/>
    <xf numFmtId="41" fontId="14" fillId="0" borderId="42" xfId="1" quotePrefix="1" applyFont="1" applyFill="1" applyBorder="1" applyAlignment="1"/>
    <xf numFmtId="41" fontId="14" fillId="0" borderId="42" xfId="1" applyFont="1" applyFill="1" applyBorder="1" applyAlignment="1"/>
    <xf numFmtId="169" fontId="14" fillId="0" borderId="31" xfId="1" applyNumberFormat="1" applyFont="1" applyFill="1" applyBorder="1"/>
    <xf numFmtId="169" fontId="14" fillId="0" borderId="34" xfId="1" applyNumberFormat="1" applyFont="1" applyFill="1" applyBorder="1"/>
    <xf numFmtId="41" fontId="14" fillId="0" borderId="27" xfId="1" applyFont="1" applyFill="1" applyBorder="1" applyAlignment="1">
      <alignment horizontal="left" vertical="center"/>
    </xf>
    <xf numFmtId="41" fontId="14" fillId="0" borderId="27" xfId="1" applyFont="1" applyFill="1" applyBorder="1" applyAlignment="1">
      <alignment vertical="center"/>
    </xf>
    <xf numFmtId="169" fontId="9" fillId="0" borderId="42" xfId="1" applyNumberFormat="1" applyFont="1" applyFill="1" applyBorder="1"/>
    <xf numFmtId="41" fontId="27" fillId="0" borderId="27" xfId="1" applyFont="1" applyFill="1" applyBorder="1" applyAlignment="1">
      <alignment horizontal="left" vertical="center"/>
    </xf>
    <xf numFmtId="169" fontId="14" fillId="0" borderId="26" xfId="1" applyNumberFormat="1" applyFont="1" applyFill="1" applyBorder="1" applyAlignment="1">
      <alignment horizontal="center"/>
    </xf>
    <xf numFmtId="169" fontId="27" fillId="0" borderId="43" xfId="1" applyNumberFormat="1" applyFont="1" applyFill="1" applyBorder="1"/>
    <xf numFmtId="41" fontId="14" fillId="0" borderId="27" xfId="1" quotePrefix="1" applyFont="1" applyFill="1" applyBorder="1"/>
    <xf numFmtId="41" fontId="11" fillId="0" borderId="26" xfId="1" applyFont="1" applyFill="1" applyBorder="1" applyAlignment="1">
      <alignment horizontal="center" vertical="center"/>
    </xf>
    <xf numFmtId="41" fontId="11" fillId="0" borderId="42" xfId="1" applyFont="1" applyFill="1" applyBorder="1" applyAlignment="1">
      <alignment horizontal="center" vertical="center"/>
    </xf>
    <xf numFmtId="0" fontId="14" fillId="0" borderId="31" xfId="0" applyFont="1" applyBorder="1"/>
    <xf numFmtId="41" fontId="14" fillId="0" borderId="32" xfId="1" quotePrefix="1" applyFont="1" applyFill="1" applyBorder="1"/>
    <xf numFmtId="0" fontId="14" fillId="0" borderId="34" xfId="0" applyFont="1" applyBorder="1" applyAlignment="1">
      <alignment horizontal="center"/>
    </xf>
    <xf numFmtId="41" fontId="11" fillId="0" borderId="16" xfId="1" applyFont="1" applyFill="1" applyBorder="1" applyAlignment="1">
      <alignment horizontal="center" vertical="center"/>
    </xf>
    <xf numFmtId="41" fontId="15" fillId="0" borderId="27" xfId="1" applyFont="1" applyFill="1" applyBorder="1"/>
    <xf numFmtId="0" fontId="14" fillId="0" borderId="35" xfId="0" applyFont="1" applyBorder="1"/>
    <xf numFmtId="41" fontId="14" fillId="0" borderId="36" xfId="1" applyFont="1" applyFill="1" applyBorder="1"/>
    <xf numFmtId="0" fontId="14" fillId="0" borderId="36" xfId="0" applyFont="1" applyBorder="1"/>
    <xf numFmtId="0" fontId="14" fillId="0" borderId="38" xfId="0" applyFont="1" applyBorder="1" applyAlignment="1">
      <alignment horizontal="center"/>
    </xf>
    <xf numFmtId="41" fontId="14" fillId="0" borderId="66" xfId="1" applyFont="1" applyFill="1" applyBorder="1"/>
    <xf numFmtId="41" fontId="14" fillId="0" borderId="37" xfId="1" applyFont="1" applyFill="1" applyBorder="1"/>
    <xf numFmtId="41" fontId="14" fillId="0" borderId="44" xfId="1" applyFont="1" applyFill="1" applyBorder="1"/>
    <xf numFmtId="41" fontId="15" fillId="0" borderId="38" xfId="1" applyFont="1" applyFill="1" applyBorder="1"/>
    <xf numFmtId="41" fontId="14" fillId="0" borderId="48" xfId="1" applyFont="1" applyFill="1" applyBorder="1"/>
    <xf numFmtId="0" fontId="15" fillId="0" borderId="26" xfId="0" applyFont="1" applyBorder="1"/>
    <xf numFmtId="41" fontId="14" fillId="0" borderId="26" xfId="0" applyNumberFormat="1" applyFont="1" applyBorder="1" applyAlignment="1">
      <alignment horizontal="center"/>
    </xf>
    <xf numFmtId="169" fontId="24" fillId="0" borderId="49" xfId="1" applyNumberFormat="1" applyFont="1" applyFill="1" applyBorder="1"/>
    <xf numFmtId="0" fontId="14" fillId="0" borderId="27" xfId="0" applyFont="1" applyBorder="1" applyAlignment="1">
      <alignment horizontal="center"/>
    </xf>
    <xf numFmtId="0" fontId="27" fillId="0" borderId="55" xfId="0" applyFont="1" applyBorder="1" applyAlignment="1">
      <alignment horizontal="center"/>
    </xf>
    <xf numFmtId="43" fontId="24" fillId="0" borderId="29" xfId="15" applyFont="1" applyFill="1" applyBorder="1" applyAlignment="1">
      <alignment horizontal="left" vertical="center" indent="1"/>
    </xf>
    <xf numFmtId="0" fontId="24" fillId="0" borderId="42" xfId="15" quotePrefix="1" applyNumberFormat="1" applyFont="1" applyFill="1" applyBorder="1" applyAlignment="1">
      <alignment horizontal="left" vertical="center" indent="1"/>
    </xf>
    <xf numFmtId="41" fontId="27" fillId="0" borderId="30" xfId="1" applyFont="1" applyBorder="1"/>
    <xf numFmtId="0" fontId="27" fillId="0" borderId="26" xfId="0" applyFont="1" applyBorder="1" applyAlignment="1">
      <alignment horizontal="center" vertical="center"/>
    </xf>
    <xf numFmtId="0" fontId="27" fillId="0" borderId="29" xfId="0" applyFont="1" applyBorder="1" applyAlignment="1">
      <alignment horizontal="center" vertical="center"/>
    </xf>
    <xf numFmtId="0" fontId="27" fillId="0" borderId="26" xfId="0" applyFont="1" applyBorder="1"/>
    <xf numFmtId="41" fontId="27" fillId="0" borderId="30" xfId="0" applyNumberFormat="1" applyFont="1" applyBorder="1"/>
    <xf numFmtId="41" fontId="27" fillId="0" borderId="26" xfId="0" applyNumberFormat="1" applyFont="1" applyBorder="1"/>
    <xf numFmtId="41" fontId="10" fillId="0" borderId="34" xfId="1" applyFont="1" applyFill="1" applyBorder="1" applyAlignment="1">
      <alignment vertical="center"/>
    </xf>
    <xf numFmtId="0" fontId="14" fillId="0" borderId="69" xfId="0" applyFont="1" applyBorder="1" applyAlignment="1">
      <alignment horizontal="center"/>
    </xf>
    <xf numFmtId="41" fontId="10" fillId="0" borderId="19" xfId="1" applyFont="1" applyFill="1" applyBorder="1" applyAlignment="1">
      <alignment vertical="center"/>
    </xf>
    <xf numFmtId="41" fontId="11" fillId="0" borderId="40" xfId="1" quotePrefix="1" applyFont="1" applyFill="1" applyBorder="1" applyAlignment="1">
      <alignment vertical="center"/>
    </xf>
    <xf numFmtId="43" fontId="27" fillId="0" borderId="29" xfId="21" quotePrefix="1" applyFont="1" applyFill="1" applyBorder="1" applyAlignment="1">
      <alignment horizontal="left" vertical="center"/>
    </xf>
    <xf numFmtId="0" fontId="17" fillId="0" borderId="0" xfId="0" applyFont="1"/>
    <xf numFmtId="41" fontId="11" fillId="0" borderId="28" xfId="1" applyFont="1" applyFill="1" applyBorder="1"/>
    <xf numFmtId="0" fontId="11" fillId="0" borderId="27" xfId="0" applyFont="1" applyBorder="1" applyAlignment="1">
      <alignment vertical="center"/>
    </xf>
    <xf numFmtId="0" fontId="11" fillId="0" borderId="29" xfId="0" applyFont="1" applyBorder="1" applyAlignment="1">
      <alignment horizontal="center"/>
    </xf>
    <xf numFmtId="0" fontId="11" fillId="0" borderId="26" xfId="0" applyFont="1" applyBorder="1"/>
    <xf numFmtId="41" fontId="11" fillId="0" borderId="26" xfId="1" applyFont="1" applyFill="1" applyBorder="1"/>
    <xf numFmtId="41" fontId="11" fillId="0" borderId="28" xfId="0" applyNumberFormat="1" applyFont="1" applyBorder="1"/>
    <xf numFmtId="41" fontId="11" fillId="0" borderId="52" xfId="1" applyFont="1" applyFill="1" applyBorder="1" applyAlignment="1">
      <alignment horizontal="center" vertical="center"/>
    </xf>
    <xf numFmtId="41" fontId="11" fillId="0" borderId="28" xfId="1" applyFont="1" applyFill="1" applyBorder="1" applyAlignment="1">
      <alignment horizontal="center" vertical="center"/>
    </xf>
    <xf numFmtId="41" fontId="11" fillId="6" borderId="52" xfId="1" applyFont="1" applyFill="1" applyBorder="1" applyAlignment="1">
      <alignment horizontal="center" vertical="center"/>
    </xf>
    <xf numFmtId="41" fontId="11" fillId="6" borderId="28" xfId="1" applyFont="1" applyFill="1" applyBorder="1" applyAlignment="1">
      <alignment horizontal="center" vertical="center"/>
    </xf>
    <xf numFmtId="0" fontId="11" fillId="0" borderId="26" xfId="0" applyFont="1" applyBorder="1" applyAlignment="1">
      <alignment horizontal="center"/>
    </xf>
    <xf numFmtId="41" fontId="11" fillId="0" borderId="30" xfId="1" applyFont="1" applyFill="1" applyBorder="1"/>
    <xf numFmtId="169" fontId="27" fillId="0" borderId="0" xfId="1" applyNumberFormat="1" applyFont="1" applyBorder="1"/>
    <xf numFmtId="169" fontId="27" fillId="0" borderId="7" xfId="1" applyNumberFormat="1" applyFont="1" applyBorder="1"/>
    <xf numFmtId="169" fontId="24" fillId="2" borderId="14" xfId="1" applyNumberFormat="1" applyFont="1" applyFill="1" applyBorder="1" applyAlignment="1">
      <alignment horizontal="center" vertical="center"/>
    </xf>
    <xf numFmtId="169" fontId="24" fillId="2" borderId="19" xfId="1" applyNumberFormat="1" applyFont="1" applyFill="1" applyBorder="1" applyAlignment="1">
      <alignment horizontal="center" vertical="center"/>
    </xf>
    <xf numFmtId="169" fontId="27" fillId="3" borderId="36" xfId="1" applyNumberFormat="1" applyFont="1" applyFill="1" applyBorder="1"/>
    <xf numFmtId="169" fontId="27" fillId="0" borderId="29" xfId="1" applyNumberFormat="1" applyFont="1" applyFill="1" applyBorder="1" applyAlignment="1">
      <alignment horizontal="right"/>
    </xf>
    <xf numFmtId="169" fontId="27" fillId="3" borderId="35" xfId="1" applyNumberFormat="1" applyFont="1" applyFill="1" applyBorder="1"/>
    <xf numFmtId="169" fontId="27" fillId="3" borderId="44" xfId="1" applyNumberFormat="1" applyFont="1" applyFill="1" applyBorder="1"/>
    <xf numFmtId="169" fontId="27" fillId="0" borderId="15" xfId="1" applyNumberFormat="1" applyFont="1" applyFill="1" applyBorder="1"/>
    <xf numFmtId="169" fontId="27" fillId="0" borderId="30" xfId="1" applyNumberFormat="1" applyFont="1" applyFill="1" applyBorder="1"/>
    <xf numFmtId="169" fontId="27" fillId="3" borderId="39" xfId="1" applyNumberFormat="1" applyFont="1" applyFill="1" applyBorder="1"/>
    <xf numFmtId="0" fontId="27" fillId="0" borderId="46" xfId="0" applyFont="1" applyBorder="1"/>
    <xf numFmtId="0" fontId="27" fillId="0" borderId="49" xfId="0" applyFont="1" applyBorder="1"/>
    <xf numFmtId="169" fontId="27" fillId="0" borderId="56" xfId="1" applyNumberFormat="1" applyFont="1" applyFill="1" applyBorder="1"/>
    <xf numFmtId="169" fontId="27" fillId="3" borderId="48" xfId="1" applyNumberFormat="1" applyFont="1" applyFill="1" applyBorder="1"/>
    <xf numFmtId="169" fontId="27" fillId="0" borderId="57" xfId="1" applyNumberFormat="1" applyFont="1" applyBorder="1"/>
    <xf numFmtId="169" fontId="27" fillId="0" borderId="57" xfId="1" applyNumberFormat="1" applyFont="1" applyFill="1" applyBorder="1"/>
    <xf numFmtId="169" fontId="27" fillId="0" borderId="48" xfId="1" applyNumberFormat="1" applyFont="1" applyFill="1" applyBorder="1"/>
    <xf numFmtId="169" fontId="27" fillId="0" borderId="46" xfId="1" applyNumberFormat="1" applyFont="1" applyBorder="1"/>
    <xf numFmtId="169" fontId="27" fillId="0" borderId="46" xfId="1" applyNumberFormat="1" applyFont="1" applyFill="1" applyBorder="1"/>
    <xf numFmtId="0" fontId="27" fillId="0" borderId="50" xfId="0" applyFont="1" applyBorder="1"/>
    <xf numFmtId="0" fontId="27" fillId="3" borderId="48" xfId="0" applyFont="1" applyFill="1" applyBorder="1"/>
    <xf numFmtId="41" fontId="27" fillId="0" borderId="29" xfId="1" quotePrefix="1" applyFont="1" applyFill="1" applyBorder="1" applyAlignment="1">
      <alignment horizontal="left" vertical="center"/>
    </xf>
    <xf numFmtId="41" fontId="27" fillId="0" borderId="29" xfId="1" applyFont="1" applyFill="1" applyBorder="1"/>
    <xf numFmtId="0" fontId="27" fillId="0" borderId="42" xfId="0" applyFont="1" applyBorder="1" applyAlignment="1">
      <alignment vertical="center"/>
    </xf>
    <xf numFmtId="0" fontId="24" fillId="0" borderId="26" xfId="0" applyFont="1" applyBorder="1" applyAlignment="1">
      <alignment horizontal="center" vertical="center"/>
    </xf>
    <xf numFmtId="41" fontId="27" fillId="0" borderId="42" xfId="0" applyNumberFormat="1" applyFont="1" applyBorder="1"/>
    <xf numFmtId="0" fontId="27" fillId="0" borderId="27" xfId="0" applyFont="1" applyBorder="1" applyAlignment="1">
      <alignment vertical="center"/>
    </xf>
    <xf numFmtId="0" fontId="27" fillId="0" borderId="29" xfId="0" applyFont="1" applyBorder="1" applyAlignment="1">
      <alignment horizontal="center"/>
    </xf>
    <xf numFmtId="41" fontId="27" fillId="0" borderId="28" xfId="0" applyNumberFormat="1" applyFont="1" applyBorder="1"/>
    <xf numFmtId="0" fontId="27" fillId="0" borderId="29" xfId="1" quotePrefix="1" applyNumberFormat="1" applyFont="1" applyFill="1" applyBorder="1" applyAlignment="1">
      <alignment horizontal="left" vertical="center" indent="1"/>
    </xf>
    <xf numFmtId="0" fontId="27" fillId="0" borderId="42" xfId="1" quotePrefix="1" applyNumberFormat="1" applyFont="1" applyFill="1" applyBorder="1" applyAlignment="1">
      <alignment horizontal="left" vertical="center" indent="1"/>
    </xf>
    <xf numFmtId="169" fontId="27" fillId="0" borderId="26" xfId="1" applyNumberFormat="1" applyFont="1" applyFill="1" applyBorder="1" applyAlignment="1">
      <alignment horizontal="center" vertical="center"/>
    </xf>
    <xf numFmtId="41" fontId="27" fillId="0" borderId="42" xfId="1" quotePrefix="1" applyFont="1" applyFill="1" applyBorder="1" applyAlignment="1">
      <alignment vertical="center"/>
    </xf>
    <xf numFmtId="169" fontId="27" fillId="0" borderId="28" xfId="1" applyNumberFormat="1" applyFont="1" applyFill="1" applyBorder="1"/>
    <xf numFmtId="41" fontId="27" fillId="0" borderId="42" xfId="1" applyFont="1" applyFill="1" applyBorder="1" applyAlignment="1">
      <alignment vertical="center"/>
    </xf>
    <xf numFmtId="41" fontId="27" fillId="0" borderId="45" xfId="1" quotePrefix="1" applyFont="1" applyFill="1" applyBorder="1" applyAlignment="1">
      <alignment vertical="center"/>
    </xf>
    <xf numFmtId="41" fontId="27" fillId="0" borderId="42" xfId="1" applyFont="1" applyFill="1" applyBorder="1"/>
    <xf numFmtId="0" fontId="27" fillId="0" borderId="29" xfId="0" applyFont="1" applyBorder="1" applyAlignment="1">
      <alignment horizontal="left" vertical="center" indent="1"/>
    </xf>
    <xf numFmtId="41" fontId="27" fillId="0" borderId="42" xfId="1" applyFont="1" applyFill="1" applyBorder="1" applyAlignment="1">
      <alignment horizontal="left" vertical="center"/>
    </xf>
    <xf numFmtId="41" fontId="27" fillId="0" borderId="45" xfId="1" applyFont="1" applyFill="1" applyBorder="1"/>
    <xf numFmtId="0" fontId="24" fillId="0" borderId="29" xfId="1" applyNumberFormat="1" applyFont="1" applyFill="1" applyBorder="1" applyAlignment="1">
      <alignment horizontal="left" indent="1"/>
    </xf>
    <xf numFmtId="41" fontId="27" fillId="0" borderId="42" xfId="1" quotePrefix="1" applyFont="1" applyFill="1" applyBorder="1" applyAlignment="1">
      <alignment horizontal="left" indent="1"/>
    </xf>
    <xf numFmtId="41" fontId="27" fillId="0" borderId="27" xfId="1" applyFont="1" applyFill="1" applyBorder="1" applyAlignment="1">
      <alignment horizontal="left" indent="1"/>
    </xf>
    <xf numFmtId="0" fontId="27" fillId="0" borderId="28" xfId="22" applyFont="1" applyBorder="1" applyAlignment="1">
      <alignment horizontal="center" vertical="center" wrapText="1"/>
    </xf>
    <xf numFmtId="0" fontId="24" fillId="0" borderId="29" xfId="0" applyFont="1" applyBorder="1" applyAlignment="1">
      <alignment horizontal="left" indent="1"/>
    </xf>
    <xf numFmtId="43" fontId="24" fillId="0" borderId="29" xfId="15" applyFont="1" applyFill="1" applyBorder="1" applyAlignment="1">
      <alignment horizontal="left" vertical="center"/>
    </xf>
    <xf numFmtId="169" fontId="27" fillId="0" borderId="31" xfId="1" applyNumberFormat="1" applyFont="1" applyFill="1" applyBorder="1" applyAlignment="1">
      <alignment horizontal="center" vertical="center"/>
    </xf>
    <xf numFmtId="169" fontId="27" fillId="0" borderId="51" xfId="1" applyNumberFormat="1" applyFont="1" applyFill="1" applyBorder="1" applyAlignment="1">
      <alignment horizontal="center" vertical="center"/>
    </xf>
    <xf numFmtId="41" fontId="24" fillId="0" borderId="29" xfId="1" applyFont="1" applyFill="1" applyBorder="1" applyAlignment="1">
      <alignment vertical="center"/>
    </xf>
    <xf numFmtId="0" fontId="27" fillId="0" borderId="42" xfId="15" quotePrefix="1" applyNumberFormat="1" applyFont="1" applyFill="1" applyBorder="1" applyAlignment="1">
      <alignment horizontal="left" vertical="center"/>
    </xf>
    <xf numFmtId="169" fontId="27" fillId="0" borderId="31" xfId="1" applyNumberFormat="1" applyFont="1" applyFill="1" applyBorder="1"/>
    <xf numFmtId="169" fontId="27" fillId="0" borderId="33" xfId="1" applyNumberFormat="1" applyFont="1" applyFill="1" applyBorder="1"/>
    <xf numFmtId="41" fontId="27" fillId="0" borderId="29" xfId="1" applyFont="1" applyFill="1" applyBorder="1" applyAlignment="1">
      <alignment vertical="center"/>
    </xf>
    <xf numFmtId="41" fontId="27" fillId="0" borderId="49" xfId="1" applyFont="1" applyFill="1" applyBorder="1"/>
    <xf numFmtId="41" fontId="27" fillId="0" borderId="30" xfId="1" applyFont="1" applyFill="1" applyBorder="1"/>
    <xf numFmtId="41" fontId="27" fillId="0" borderId="27" xfId="1" quotePrefix="1" applyFont="1" applyFill="1" applyBorder="1"/>
    <xf numFmtId="41" fontId="27" fillId="0" borderId="26" xfId="1" applyFont="1" applyFill="1" applyBorder="1" applyAlignment="1">
      <alignment horizontal="center" vertical="center"/>
    </xf>
    <xf numFmtId="41" fontId="27" fillId="0" borderId="42" xfId="1" applyFont="1" applyFill="1" applyBorder="1" applyAlignment="1">
      <alignment horizontal="center" vertical="center"/>
    </xf>
    <xf numFmtId="0" fontId="27" fillId="0" borderId="31" xfId="0" applyFont="1" applyBorder="1"/>
    <xf numFmtId="41" fontId="27" fillId="0" borderId="32" xfId="1" quotePrefix="1" applyFont="1" applyFill="1" applyBorder="1"/>
    <xf numFmtId="0" fontId="27" fillId="0" borderId="32" xfId="0" applyFont="1" applyBorder="1"/>
    <xf numFmtId="41" fontId="27" fillId="0" borderId="32" xfId="1" applyFont="1" applyFill="1" applyBorder="1"/>
    <xf numFmtId="0" fontId="27" fillId="0" borderId="34" xfId="0" applyFont="1" applyBorder="1" applyAlignment="1">
      <alignment horizontal="center"/>
    </xf>
    <xf numFmtId="41" fontId="27" fillId="0" borderId="26" xfId="0" applyNumberFormat="1" applyFont="1" applyBorder="1" applyAlignment="1">
      <alignment horizontal="center"/>
    </xf>
    <xf numFmtId="0" fontId="27" fillId="0" borderId="27" xfId="1" quotePrefix="1" applyNumberFormat="1" applyFont="1" applyFill="1" applyBorder="1" applyAlignment="1">
      <alignment horizontal="left" vertical="center" indent="1"/>
    </xf>
    <xf numFmtId="0" fontId="27" fillId="0" borderId="27" xfId="1" quotePrefix="1" applyNumberFormat="1" applyFont="1" applyFill="1" applyBorder="1" applyAlignment="1">
      <alignment horizontal="left" indent="1"/>
    </xf>
    <xf numFmtId="0" fontId="27" fillId="0" borderId="27" xfId="1" applyNumberFormat="1" applyFont="1" applyFill="1" applyBorder="1" applyAlignment="1">
      <alignment horizontal="left" indent="1"/>
    </xf>
    <xf numFmtId="0" fontId="27" fillId="0" borderId="28" xfId="0" applyFont="1" applyBorder="1"/>
    <xf numFmtId="41" fontId="27" fillId="0" borderId="27" xfId="1" applyFont="1" applyFill="1" applyBorder="1" applyAlignment="1">
      <alignment horizontal="left" vertical="center" indent="1"/>
    </xf>
    <xf numFmtId="41" fontId="14" fillId="5" borderId="26" xfId="1" applyFont="1" applyFill="1" applyBorder="1"/>
    <xf numFmtId="41" fontId="14" fillId="5" borderId="28" xfId="1" applyFont="1" applyFill="1" applyBorder="1"/>
    <xf numFmtId="41" fontId="14" fillId="5" borderId="30" xfId="1" applyFont="1" applyFill="1" applyBorder="1"/>
    <xf numFmtId="169" fontId="37" fillId="0" borderId="27" xfId="1" applyNumberFormat="1" applyFont="1" applyBorder="1"/>
    <xf numFmtId="169" fontId="37" fillId="0" borderId="27" xfId="1" applyNumberFormat="1" applyFont="1" applyFill="1" applyBorder="1"/>
    <xf numFmtId="169" fontId="37" fillId="0" borderId="42" xfId="1" applyNumberFormat="1" applyFont="1" applyFill="1" applyBorder="1"/>
    <xf numFmtId="41" fontId="37" fillId="0" borderId="45" xfId="1" quotePrefix="1" applyFont="1" applyFill="1" applyBorder="1" applyAlignment="1">
      <alignment vertical="center"/>
    </xf>
    <xf numFmtId="169" fontId="14" fillId="5" borderId="26" xfId="1" applyNumberFormat="1" applyFont="1" applyFill="1" applyBorder="1"/>
    <xf numFmtId="169" fontId="14" fillId="5" borderId="29" xfId="1" applyNumberFormat="1" applyFont="1" applyFill="1" applyBorder="1"/>
    <xf numFmtId="43" fontId="11" fillId="0" borderId="28" xfId="21" applyFont="1" applyFill="1" applyBorder="1" applyAlignment="1">
      <alignment horizontal="center" vertical="center"/>
    </xf>
    <xf numFmtId="0" fontId="28" fillId="5" borderId="0" xfId="0" applyFont="1" applyFill="1"/>
    <xf numFmtId="169" fontId="37" fillId="0" borderId="32" xfId="1" applyNumberFormat="1" applyFont="1" applyFill="1" applyBorder="1"/>
    <xf numFmtId="169" fontId="39" fillId="0" borderId="32" xfId="1" applyNumberFormat="1" applyFont="1" applyFill="1" applyBorder="1"/>
    <xf numFmtId="169" fontId="37" fillId="0" borderId="43" xfId="1" applyNumberFormat="1" applyFont="1" applyFill="1" applyBorder="1"/>
    <xf numFmtId="0" fontId="37" fillId="0" borderId="42" xfId="0" applyFont="1" applyBorder="1"/>
    <xf numFmtId="41" fontId="37" fillId="0" borderId="42" xfId="1" applyFont="1" applyFill="1" applyBorder="1"/>
    <xf numFmtId="0" fontId="37" fillId="0" borderId="28" xfId="0" applyFont="1" applyBorder="1" applyAlignment="1">
      <alignment horizontal="center"/>
    </xf>
    <xf numFmtId="0" fontId="40" fillId="0" borderId="26" xfId="0" applyFont="1" applyBorder="1" applyAlignment="1">
      <alignment horizontal="center"/>
    </xf>
    <xf numFmtId="41" fontId="40" fillId="0" borderId="29" xfId="1" applyFont="1" applyFill="1" applyBorder="1" applyAlignment="1">
      <alignment vertical="center"/>
    </xf>
    <xf numFmtId="0" fontId="37" fillId="0" borderId="27" xfId="0" applyFont="1" applyBorder="1"/>
    <xf numFmtId="41" fontId="37" fillId="0" borderId="27" xfId="1" applyFont="1" applyFill="1" applyBorder="1"/>
    <xf numFmtId="0" fontId="37" fillId="0" borderId="29" xfId="0" applyFont="1" applyBorder="1" applyAlignment="1">
      <alignment horizontal="center"/>
    </xf>
    <xf numFmtId="169" fontId="37" fillId="0" borderId="31" xfId="1" applyNumberFormat="1" applyFont="1" applyFill="1" applyBorder="1"/>
    <xf numFmtId="169" fontId="37" fillId="0" borderId="33" xfId="1" applyNumberFormat="1" applyFont="1" applyFill="1" applyBorder="1"/>
    <xf numFmtId="41" fontId="37" fillId="0" borderId="31" xfId="1" applyFont="1" applyFill="1" applyBorder="1"/>
    <xf numFmtId="41" fontId="37" fillId="0" borderId="33" xfId="1" applyFont="1" applyFill="1" applyBorder="1"/>
    <xf numFmtId="41" fontId="37" fillId="0" borderId="51" xfId="1" applyFont="1" applyFill="1" applyBorder="1"/>
    <xf numFmtId="0" fontId="39" fillId="0" borderId="0" xfId="0" applyFont="1"/>
    <xf numFmtId="0" fontId="37" fillId="0" borderId="26" xfId="0" applyFont="1" applyBorder="1"/>
    <xf numFmtId="41" fontId="37" fillId="0" borderId="27" xfId="1" quotePrefix="1" applyFont="1" applyFill="1" applyBorder="1"/>
    <xf numFmtId="41" fontId="27" fillId="0" borderId="42" xfId="1" quotePrefix="1" applyFont="1" applyFill="1" applyBorder="1"/>
    <xf numFmtId="41" fontId="37" fillId="0" borderId="42" xfId="1" applyFont="1" applyFill="1" applyBorder="1" applyAlignment="1">
      <alignment horizontal="left" vertical="center"/>
    </xf>
    <xf numFmtId="169" fontId="27" fillId="0" borderId="26" xfId="1" applyNumberFormat="1" applyFont="1" applyFill="1" applyBorder="1" applyAlignment="1">
      <alignment horizontal="center"/>
    </xf>
    <xf numFmtId="169" fontId="27" fillId="0" borderId="42" xfId="1" applyNumberFormat="1" applyFont="1" applyFill="1" applyBorder="1" applyAlignment="1">
      <alignment horizontal="center"/>
    </xf>
    <xf numFmtId="0" fontId="15" fillId="0" borderId="31" xfId="0" applyFont="1" applyBorder="1" applyAlignment="1">
      <alignment horizontal="center"/>
    </xf>
    <xf numFmtId="41" fontId="15" fillId="0" borderId="32" xfId="1" applyFont="1" applyFill="1" applyBorder="1"/>
    <xf numFmtId="169" fontId="14" fillId="8" borderId="44" xfId="1" applyNumberFormat="1" applyFont="1" applyFill="1" applyBorder="1"/>
    <xf numFmtId="169" fontId="14" fillId="8" borderId="36" xfId="1" applyNumberFormat="1" applyFont="1" applyFill="1" applyBorder="1"/>
    <xf numFmtId="169" fontId="37" fillId="9" borderId="42" xfId="1" applyNumberFormat="1" applyFont="1" applyFill="1" applyBorder="1"/>
    <xf numFmtId="169" fontId="37" fillId="9" borderId="26" xfId="1" applyNumberFormat="1" applyFont="1" applyFill="1" applyBorder="1" applyAlignment="1">
      <alignment horizontal="center" vertical="center"/>
    </xf>
    <xf numFmtId="169" fontId="37" fillId="9" borderId="30" xfId="1" applyNumberFormat="1" applyFont="1" applyFill="1" applyBorder="1" applyAlignment="1">
      <alignment horizontal="center" vertical="center"/>
    </xf>
    <xf numFmtId="41" fontId="37" fillId="9" borderId="42" xfId="1" applyFont="1" applyFill="1" applyBorder="1" applyAlignment="1">
      <alignment horizontal="left" vertical="center"/>
    </xf>
    <xf numFmtId="169" fontId="37" fillId="9" borderId="42" xfId="1" applyNumberFormat="1" applyFont="1" applyFill="1" applyBorder="1" applyAlignment="1">
      <alignment horizontal="center" vertical="center"/>
    </xf>
    <xf numFmtId="0" fontId="14" fillId="9" borderId="52" xfId="0" applyFont="1" applyFill="1" applyBorder="1" applyAlignment="1">
      <alignment horizontal="center"/>
    </xf>
    <xf numFmtId="0" fontId="14" fillId="9" borderId="29" xfId="0" applyFont="1" applyFill="1" applyBorder="1" applyAlignment="1">
      <alignment horizontal="left" indent="1"/>
    </xf>
    <xf numFmtId="0" fontId="11" fillId="9" borderId="42" xfId="15" applyNumberFormat="1" applyFont="1" applyFill="1" applyBorder="1" applyAlignment="1">
      <alignment vertical="center"/>
    </xf>
    <xf numFmtId="0" fontId="14" fillId="9" borderId="27" xfId="0" applyFont="1" applyFill="1" applyBorder="1"/>
    <xf numFmtId="41" fontId="14" fillId="9" borderId="27" xfId="1" applyFont="1" applyFill="1" applyBorder="1"/>
    <xf numFmtId="0" fontId="14" fillId="9" borderId="28" xfId="0" applyFont="1" applyFill="1" applyBorder="1" applyAlignment="1">
      <alignment horizontal="center"/>
    </xf>
    <xf numFmtId="169" fontId="0" fillId="9" borderId="42" xfId="1" applyNumberFormat="1" applyFont="1" applyFill="1" applyBorder="1"/>
    <xf numFmtId="169" fontId="0" fillId="9" borderId="27" xfId="1" applyNumberFormat="1" applyFont="1" applyFill="1" applyBorder="1"/>
    <xf numFmtId="169" fontId="14" fillId="9" borderId="27" xfId="1" applyNumberFormat="1" applyFont="1" applyFill="1" applyBorder="1"/>
    <xf numFmtId="169" fontId="11" fillId="9" borderId="26" xfId="1" applyNumberFormat="1" applyFont="1" applyFill="1" applyBorder="1" applyAlignment="1">
      <alignment horizontal="center" vertical="center"/>
    </xf>
    <xf numFmtId="169" fontId="11" fillId="9" borderId="30" xfId="1" applyNumberFormat="1" applyFont="1" applyFill="1" applyBorder="1" applyAlignment="1">
      <alignment horizontal="center" vertical="center"/>
    </xf>
    <xf numFmtId="169" fontId="14" fillId="9" borderId="26" xfId="1" applyNumberFormat="1" applyFont="1" applyFill="1" applyBorder="1"/>
    <xf numFmtId="0" fontId="37" fillId="9" borderId="42" xfId="15" applyNumberFormat="1" applyFont="1" applyFill="1" applyBorder="1" applyAlignment="1">
      <alignment vertical="center"/>
    </xf>
    <xf numFmtId="0" fontId="14" fillId="9" borderId="55" xfId="0" applyFont="1" applyFill="1" applyBorder="1" applyAlignment="1">
      <alignment horizontal="center"/>
    </xf>
    <xf numFmtId="0" fontId="15" fillId="9" borderId="29" xfId="0" applyFont="1" applyFill="1" applyBorder="1" applyAlignment="1">
      <alignment horizontal="left" indent="1"/>
    </xf>
    <xf numFmtId="0" fontId="11" fillId="9" borderId="42" xfId="1" applyNumberFormat="1" applyFont="1" applyFill="1" applyBorder="1" applyAlignment="1">
      <alignment horizontal="left" vertical="center" indent="1"/>
    </xf>
    <xf numFmtId="169" fontId="0" fillId="9" borderId="43" xfId="1" applyNumberFormat="1" applyFont="1" applyFill="1" applyBorder="1"/>
    <xf numFmtId="169" fontId="0" fillId="9" borderId="32" xfId="1" applyNumberFormat="1" applyFont="1" applyFill="1" applyBorder="1"/>
    <xf numFmtId="169" fontId="14" fillId="9" borderId="32" xfId="1" applyNumberFormat="1" applyFont="1" applyFill="1" applyBorder="1"/>
    <xf numFmtId="0" fontId="0" fillId="9" borderId="0" xfId="0" applyFill="1"/>
    <xf numFmtId="41" fontId="14" fillId="9" borderId="31" xfId="1" applyFont="1" applyFill="1" applyBorder="1"/>
    <xf numFmtId="41" fontId="11" fillId="9" borderId="42" xfId="1" applyFont="1" applyFill="1" applyBorder="1" applyAlignment="1">
      <alignment horizontal="left" vertical="center"/>
    </xf>
    <xf numFmtId="169" fontId="39" fillId="9" borderId="43" xfId="1" applyNumberFormat="1" applyFont="1" applyFill="1" applyBorder="1"/>
    <xf numFmtId="169" fontId="37" fillId="9" borderId="32" xfId="1" applyNumberFormat="1" applyFont="1" applyFill="1" applyBorder="1"/>
    <xf numFmtId="0" fontId="27" fillId="9" borderId="42" xfId="15" applyNumberFormat="1" applyFont="1" applyFill="1" applyBorder="1" applyAlignment="1">
      <alignment vertical="center"/>
    </xf>
    <xf numFmtId="169" fontId="27" fillId="9" borderId="26" xfId="1" applyNumberFormat="1" applyFont="1" applyFill="1" applyBorder="1" applyAlignment="1">
      <alignment horizontal="center" vertical="center"/>
    </xf>
    <xf numFmtId="169" fontId="27" fillId="9" borderId="30" xfId="1" applyNumberFormat="1" applyFont="1" applyFill="1" applyBorder="1" applyAlignment="1">
      <alignment horizontal="center" vertical="center"/>
    </xf>
    <xf numFmtId="169" fontId="27" fillId="9" borderId="29" xfId="1" applyNumberFormat="1" applyFont="1" applyFill="1" applyBorder="1"/>
    <xf numFmtId="0" fontId="15" fillId="9" borderId="29" xfId="1" applyNumberFormat="1" applyFont="1" applyFill="1" applyBorder="1" applyAlignment="1">
      <alignment horizontal="left" indent="1"/>
    </xf>
    <xf numFmtId="41" fontId="11" fillId="9" borderId="42" xfId="1" quotePrefix="1" applyFont="1" applyFill="1" applyBorder="1" applyAlignment="1">
      <alignment vertical="center"/>
    </xf>
    <xf numFmtId="169" fontId="39" fillId="9" borderId="32" xfId="1" applyNumberFormat="1" applyFont="1" applyFill="1" applyBorder="1"/>
    <xf numFmtId="169" fontId="21" fillId="9" borderId="32" xfId="1" applyNumberFormat="1" applyFont="1" applyFill="1" applyBorder="1"/>
    <xf numFmtId="169" fontId="14" fillId="9" borderId="42" xfId="1" applyNumberFormat="1" applyFont="1" applyFill="1" applyBorder="1"/>
    <xf numFmtId="41" fontId="14" fillId="9" borderId="26" xfId="1" applyFont="1" applyFill="1" applyBorder="1"/>
    <xf numFmtId="41" fontId="14" fillId="9" borderId="28" xfId="1" applyFont="1" applyFill="1" applyBorder="1"/>
    <xf numFmtId="41" fontId="27" fillId="9" borderId="42" xfId="1" applyFont="1" applyFill="1" applyBorder="1" applyAlignment="1">
      <alignment horizontal="left" vertical="center"/>
    </xf>
    <xf numFmtId="169" fontId="27" fillId="9" borderId="29" xfId="1" applyNumberFormat="1" applyFont="1" applyFill="1" applyBorder="1" applyAlignment="1">
      <alignment horizontal="right"/>
    </xf>
    <xf numFmtId="0" fontId="10" fillId="9" borderId="29" xfId="0" applyFont="1" applyFill="1" applyBorder="1" applyAlignment="1">
      <alignment horizontal="left" vertical="center" indent="1"/>
    </xf>
    <xf numFmtId="41" fontId="11" fillId="9" borderId="42" xfId="1" quotePrefix="1" applyFont="1" applyFill="1" applyBorder="1" applyAlignment="1">
      <alignment horizontal="left" vertical="center" indent="1"/>
    </xf>
    <xf numFmtId="169" fontId="14" fillId="9" borderId="43" xfId="1" applyNumberFormat="1" applyFont="1" applyFill="1" applyBorder="1"/>
    <xf numFmtId="41" fontId="11" fillId="9" borderId="42" xfId="15" applyNumberFormat="1" applyFont="1" applyFill="1" applyBorder="1" applyAlignment="1">
      <alignment vertical="center"/>
    </xf>
    <xf numFmtId="41" fontId="11" fillId="9" borderId="27" xfId="1" applyFont="1" applyFill="1" applyBorder="1" applyAlignment="1">
      <alignment vertical="center"/>
    </xf>
    <xf numFmtId="41" fontId="27" fillId="9" borderId="42" xfId="15" applyNumberFormat="1" applyFont="1" applyFill="1" applyBorder="1" applyAlignment="1">
      <alignment vertical="center"/>
    </xf>
    <xf numFmtId="41" fontId="27" fillId="9" borderId="27" xfId="1" applyFont="1" applyFill="1" applyBorder="1" applyAlignment="1">
      <alignment vertical="center"/>
    </xf>
    <xf numFmtId="169" fontId="14" fillId="9" borderId="31" xfId="1" applyNumberFormat="1" applyFont="1" applyFill="1" applyBorder="1"/>
    <xf numFmtId="169" fontId="14" fillId="9" borderId="33" xfId="1" applyNumberFormat="1" applyFont="1" applyFill="1" applyBorder="1"/>
    <xf numFmtId="41" fontId="14" fillId="9" borderId="30" xfId="1" applyFont="1" applyFill="1" applyBorder="1"/>
    <xf numFmtId="169" fontId="37" fillId="9" borderId="43" xfId="1" applyNumberFormat="1" applyFont="1" applyFill="1" applyBorder="1"/>
    <xf numFmtId="169" fontId="21" fillId="9" borderId="43" xfId="1" applyNumberFormat="1" applyFont="1" applyFill="1" applyBorder="1"/>
    <xf numFmtId="169" fontId="14" fillId="9" borderId="28" xfId="1" applyNumberFormat="1" applyFont="1" applyFill="1" applyBorder="1"/>
    <xf numFmtId="169" fontId="11" fillId="9" borderId="42" xfId="1" applyNumberFormat="1" applyFont="1" applyFill="1" applyBorder="1" applyAlignment="1">
      <alignment horizontal="center" vertical="center"/>
    </xf>
    <xf numFmtId="169" fontId="11" fillId="9" borderId="31" xfId="1" applyNumberFormat="1" applyFont="1" applyFill="1" applyBorder="1" applyAlignment="1">
      <alignment horizontal="center" vertical="center"/>
    </xf>
    <xf numFmtId="169" fontId="11" fillId="9" borderId="68" xfId="1" applyNumberFormat="1" applyFont="1" applyFill="1" applyBorder="1" applyAlignment="1">
      <alignment horizontal="center" vertical="center"/>
    </xf>
    <xf numFmtId="41" fontId="14" fillId="9" borderId="0" xfId="1" applyFont="1" applyFill="1" applyBorder="1"/>
    <xf numFmtId="43" fontId="0" fillId="9" borderId="0" xfId="0" applyNumberFormat="1" applyFill="1"/>
    <xf numFmtId="169" fontId="11" fillId="0" borderId="26" xfId="1" applyNumberFormat="1" applyFont="1" applyFill="1" applyBorder="1" applyAlignment="1">
      <alignment horizontal="center"/>
    </xf>
    <xf numFmtId="41" fontId="34" fillId="0" borderId="0" xfId="1" applyFont="1"/>
    <xf numFmtId="169" fontId="14" fillId="0" borderId="2" xfId="1" applyNumberFormat="1" applyFont="1" applyBorder="1" applyAlignment="1">
      <alignment vertical="center"/>
    </xf>
    <xf numFmtId="169" fontId="27" fillId="0" borderId="2" xfId="1" applyNumberFormat="1" applyFont="1" applyBorder="1" applyAlignment="1">
      <alignment vertical="center"/>
    </xf>
    <xf numFmtId="169" fontId="14" fillId="0" borderId="3" xfId="1" applyNumberFormat="1" applyFont="1" applyBorder="1" applyAlignment="1">
      <alignment vertical="center"/>
    </xf>
    <xf numFmtId="169" fontId="14" fillId="0" borderId="0" xfId="1" applyNumberFormat="1" applyFont="1" applyBorder="1" applyAlignment="1">
      <alignment vertical="center"/>
    </xf>
    <xf numFmtId="169" fontId="27" fillId="0" borderId="0" xfId="1" applyNumberFormat="1" applyFont="1" applyBorder="1" applyAlignment="1">
      <alignment vertical="center"/>
    </xf>
    <xf numFmtId="169" fontId="14" fillId="0" borderId="5" xfId="1" applyNumberFormat="1" applyFont="1" applyBorder="1" applyAlignment="1">
      <alignment vertical="center"/>
    </xf>
    <xf numFmtId="0" fontId="14" fillId="0" borderId="0" xfId="0" applyFont="1" applyAlignment="1">
      <alignment vertical="center"/>
    </xf>
    <xf numFmtId="0" fontId="14" fillId="0" borderId="0" xfId="0" applyFont="1" applyAlignment="1">
      <alignment horizontal="center" vertical="center"/>
    </xf>
    <xf numFmtId="169" fontId="15" fillId="0" borderId="0" xfId="1" applyNumberFormat="1" applyFont="1" applyBorder="1" applyAlignment="1">
      <alignment vertical="center"/>
    </xf>
    <xf numFmtId="0" fontId="14" fillId="0" borderId="6" xfId="0" applyFont="1" applyBorder="1" applyAlignment="1">
      <alignment horizontal="center" vertical="center"/>
    </xf>
    <xf numFmtId="41" fontId="14" fillId="0" borderId="7" xfId="1" applyFont="1" applyBorder="1" applyAlignment="1">
      <alignment vertical="center"/>
    </xf>
    <xf numFmtId="0" fontId="14" fillId="0" borderId="7" xfId="0" applyFont="1" applyBorder="1" applyAlignment="1">
      <alignment vertical="center"/>
    </xf>
    <xf numFmtId="0" fontId="14" fillId="0" borderId="7" xfId="0" applyFont="1" applyBorder="1" applyAlignment="1">
      <alignment horizontal="center" vertical="center"/>
    </xf>
    <xf numFmtId="169" fontId="14" fillId="0" borderId="7" xfId="1" applyNumberFormat="1" applyFont="1" applyBorder="1" applyAlignment="1">
      <alignment vertical="center"/>
    </xf>
    <xf numFmtId="169" fontId="27" fillId="0" borderId="7" xfId="1" applyNumberFormat="1" applyFont="1" applyBorder="1" applyAlignment="1">
      <alignment vertical="center"/>
    </xf>
    <xf numFmtId="169" fontId="14" fillId="0" borderId="8" xfId="1" applyNumberFormat="1" applyFont="1" applyBorder="1" applyAlignment="1">
      <alignment vertical="center"/>
    </xf>
    <xf numFmtId="0" fontId="14" fillId="0" borderId="4" xfId="0" applyFont="1" applyBorder="1" applyAlignment="1">
      <alignment vertical="center"/>
    </xf>
    <xf numFmtId="41" fontId="14" fillId="0" borderId="0" xfId="1" applyFont="1" applyBorder="1" applyAlignment="1">
      <alignment vertical="center"/>
    </xf>
    <xf numFmtId="2" fontId="21" fillId="0" borderId="0" xfId="0" applyNumberFormat="1" applyFont="1" applyAlignment="1">
      <alignment vertical="center"/>
    </xf>
    <xf numFmtId="0" fontId="14" fillId="0" borderId="47" xfId="0" applyFont="1" applyBorder="1" applyAlignment="1">
      <alignment vertical="center"/>
    </xf>
    <xf numFmtId="0" fontId="14" fillId="0" borderId="11" xfId="0" applyFont="1" applyBorder="1" applyAlignment="1">
      <alignment vertical="center"/>
    </xf>
    <xf numFmtId="169" fontId="14" fillId="0" borderId="47" xfId="1" applyNumberFormat="1" applyFont="1" applyBorder="1" applyAlignment="1">
      <alignment vertical="center"/>
    </xf>
    <xf numFmtId="169" fontId="14" fillId="0" borderId="10" xfId="1" applyNumberFormat="1" applyFont="1" applyBorder="1" applyAlignment="1">
      <alignment vertical="center"/>
    </xf>
    <xf numFmtId="169" fontId="27" fillId="0" borderId="14" xfId="1" applyNumberFormat="1" applyFont="1" applyBorder="1" applyAlignment="1">
      <alignment vertical="center"/>
    </xf>
    <xf numFmtId="169" fontId="14" fillId="0" borderId="9" xfId="1" applyNumberFormat="1" applyFont="1" applyBorder="1" applyAlignment="1">
      <alignment vertical="center"/>
    </xf>
    <xf numFmtId="169" fontId="14" fillId="0" borderId="11" xfId="1" applyNumberFormat="1" applyFont="1" applyBorder="1" applyAlignment="1">
      <alignment vertical="center"/>
    </xf>
    <xf numFmtId="169" fontId="14" fillId="0" borderId="14" xfId="1" applyNumberFormat="1" applyFont="1" applyBorder="1" applyAlignment="1">
      <alignment vertical="center"/>
    </xf>
    <xf numFmtId="169" fontId="14" fillId="0" borderId="46" xfId="1" applyNumberFormat="1" applyFont="1" applyBorder="1" applyAlignment="1">
      <alignment vertical="center"/>
    </xf>
    <xf numFmtId="41" fontId="15" fillId="0" borderId="29" xfId="1" applyFont="1" applyBorder="1" applyAlignment="1">
      <alignment horizontal="left" vertical="center"/>
    </xf>
    <xf numFmtId="0" fontId="14" fillId="0" borderId="28" xfId="0" applyFont="1" applyBorder="1" applyAlignment="1">
      <alignment vertical="center"/>
    </xf>
    <xf numFmtId="169" fontId="27" fillId="0" borderId="29" xfId="1" applyNumberFormat="1" applyFont="1" applyBorder="1" applyAlignment="1">
      <alignment vertical="center"/>
    </xf>
    <xf numFmtId="169" fontId="14" fillId="0" borderId="29" xfId="1" applyNumberFormat="1" applyFont="1" applyBorder="1" applyAlignment="1">
      <alignment vertical="center"/>
    </xf>
    <xf numFmtId="169" fontId="14" fillId="0" borderId="49" xfId="1" applyNumberFormat="1" applyFont="1" applyBorder="1" applyAlignment="1">
      <alignment vertical="center"/>
    </xf>
    <xf numFmtId="0" fontId="10" fillId="0" borderId="29" xfId="0" applyFont="1" applyBorder="1" applyAlignment="1">
      <alignment horizontal="left" vertical="center"/>
    </xf>
    <xf numFmtId="0" fontId="11" fillId="0" borderId="29" xfId="0" applyFont="1" applyBorder="1" applyAlignment="1">
      <alignment horizontal="left" vertical="center"/>
    </xf>
    <xf numFmtId="0" fontId="20" fillId="0" borderId="29" xfId="0" applyFont="1" applyBorder="1" applyAlignment="1">
      <alignment horizontal="left" vertical="center"/>
    </xf>
    <xf numFmtId="0" fontId="15" fillId="0" borderId="29" xfId="1" applyNumberFormat="1" applyFont="1" applyBorder="1" applyAlignment="1">
      <alignment horizontal="left" vertical="center"/>
    </xf>
    <xf numFmtId="41" fontId="15" fillId="0" borderId="42" xfId="1" applyFont="1" applyBorder="1" applyAlignment="1">
      <alignment vertical="center"/>
    </xf>
    <xf numFmtId="169" fontId="14" fillId="0" borderId="42" xfId="1" applyNumberFormat="1" applyFont="1" applyBorder="1" applyAlignment="1">
      <alignment horizontal="center" vertical="center"/>
    </xf>
    <xf numFmtId="0" fontId="14" fillId="0" borderId="29" xfId="1" applyNumberFormat="1" applyFont="1" applyBorder="1" applyAlignment="1">
      <alignment horizontal="left" vertical="center"/>
    </xf>
    <xf numFmtId="0" fontId="11" fillId="0" borderId="29" xfId="1" quotePrefix="1" applyNumberFormat="1" applyFont="1" applyFill="1" applyBorder="1" applyAlignment="1">
      <alignment horizontal="left" vertical="center"/>
    </xf>
    <xf numFmtId="0" fontId="11" fillId="0" borderId="42" xfId="21" quotePrefix="1" applyNumberFormat="1" applyFont="1" applyFill="1" applyBorder="1" applyAlignment="1">
      <alignment horizontal="left" vertical="center"/>
    </xf>
    <xf numFmtId="0" fontId="14" fillId="0" borderId="28" xfId="0" applyFont="1" applyBorder="1" applyAlignment="1">
      <alignment horizontal="center" vertical="center"/>
    </xf>
    <xf numFmtId="169" fontId="37" fillId="0" borderId="42" xfId="1" applyNumberFormat="1" applyFont="1" applyFill="1" applyBorder="1" applyAlignment="1">
      <alignment vertical="center"/>
    </xf>
    <xf numFmtId="169" fontId="37" fillId="0" borderId="27" xfId="1" applyNumberFormat="1" applyFont="1" applyFill="1" applyBorder="1" applyAlignment="1">
      <alignment vertical="center"/>
    </xf>
    <xf numFmtId="169" fontId="37" fillId="0" borderId="29" xfId="1" applyNumberFormat="1" applyFont="1" applyBorder="1" applyAlignment="1">
      <alignment vertical="center"/>
    </xf>
    <xf numFmtId="0" fontId="14" fillId="0" borderId="52" xfId="0" applyFont="1" applyBorder="1" applyAlignment="1">
      <alignment horizontal="center" vertical="center"/>
    </xf>
    <xf numFmtId="41" fontId="14" fillId="0" borderId="42" xfId="1" applyFont="1" applyFill="1" applyBorder="1" applyAlignment="1">
      <alignment vertical="center"/>
    </xf>
    <xf numFmtId="0" fontId="10" fillId="0" borderId="29" xfId="1" applyNumberFormat="1" applyFont="1" applyFill="1" applyBorder="1" applyAlignment="1">
      <alignment horizontal="left" vertical="center"/>
    </xf>
    <xf numFmtId="0" fontId="10" fillId="0" borderId="42" xfId="1" applyNumberFormat="1" applyFont="1" applyFill="1" applyBorder="1" applyAlignment="1">
      <alignment horizontal="left" vertical="center"/>
    </xf>
    <xf numFmtId="169" fontId="37" fillId="0" borderId="26" xfId="1" applyNumberFormat="1" applyFont="1" applyBorder="1" applyAlignment="1">
      <alignment vertical="center"/>
    </xf>
    <xf numFmtId="169" fontId="14" fillId="0" borderId="42" xfId="1" applyNumberFormat="1" applyFont="1" applyFill="1" applyBorder="1" applyAlignment="1">
      <alignment vertical="center"/>
    </xf>
    <xf numFmtId="0" fontId="11" fillId="0" borderId="29" xfId="15" quotePrefix="1" applyNumberFormat="1" applyFont="1" applyFill="1" applyBorder="1" applyAlignment="1">
      <alignment horizontal="left" vertical="center"/>
    </xf>
    <xf numFmtId="0" fontId="15" fillId="0" borderId="52" xfId="0" applyFont="1" applyBorder="1" applyAlignment="1">
      <alignment horizontal="center" vertical="center"/>
    </xf>
    <xf numFmtId="41" fontId="14" fillId="0" borderId="42" xfId="1" applyFont="1" applyBorder="1" applyAlignment="1">
      <alignment vertical="center"/>
    </xf>
    <xf numFmtId="0" fontId="11" fillId="0" borderId="42" xfId="1" quotePrefix="1" applyNumberFormat="1" applyFont="1" applyFill="1" applyBorder="1" applyAlignment="1">
      <alignment horizontal="left" vertical="center"/>
    </xf>
    <xf numFmtId="169" fontId="11" fillId="0" borderId="42" xfId="1" applyNumberFormat="1" applyFont="1" applyFill="1" applyBorder="1" applyAlignment="1">
      <alignment vertical="center"/>
    </xf>
    <xf numFmtId="169" fontId="11" fillId="0" borderId="27" xfId="1" applyNumberFormat="1" applyFont="1" applyFill="1" applyBorder="1" applyAlignment="1">
      <alignment vertical="center"/>
    </xf>
    <xf numFmtId="169" fontId="11" fillId="0" borderId="29" xfId="1" applyNumberFormat="1" applyFont="1" applyFill="1" applyBorder="1" applyAlignment="1">
      <alignment vertical="center"/>
    </xf>
    <xf numFmtId="169" fontId="11" fillId="0" borderId="49" xfId="1" applyNumberFormat="1" applyFont="1" applyFill="1" applyBorder="1" applyAlignment="1">
      <alignment vertical="center"/>
    </xf>
    <xf numFmtId="169" fontId="11" fillId="0" borderId="26" xfId="1" applyNumberFormat="1" applyFont="1" applyBorder="1" applyAlignment="1">
      <alignment vertical="center"/>
    </xf>
    <xf numFmtId="169" fontId="11" fillId="0" borderId="28" xfId="1" applyNumberFormat="1" applyFont="1" applyBorder="1" applyAlignment="1">
      <alignment vertical="center"/>
    </xf>
    <xf numFmtId="169" fontId="11" fillId="0" borderId="29" xfId="1" applyNumberFormat="1" applyFont="1" applyBorder="1" applyAlignment="1">
      <alignment vertical="center"/>
    </xf>
    <xf numFmtId="169" fontId="11" fillId="0" borderId="49" xfId="1" applyNumberFormat="1" applyFont="1" applyBorder="1" applyAlignment="1">
      <alignment vertical="center"/>
    </xf>
    <xf numFmtId="0" fontId="11" fillId="0" borderId="29" xfId="1" applyNumberFormat="1" applyFont="1" applyFill="1" applyBorder="1" applyAlignment="1">
      <alignment horizontal="left" vertical="center"/>
    </xf>
    <xf numFmtId="0" fontId="17" fillId="0" borderId="0" xfId="0" applyFont="1" applyAlignment="1">
      <alignment vertical="center"/>
    </xf>
    <xf numFmtId="0" fontId="14" fillId="0" borderId="32" xfId="0" applyFont="1" applyBorder="1" applyAlignment="1">
      <alignment vertical="center"/>
    </xf>
    <xf numFmtId="0" fontId="14" fillId="0" borderId="33" xfId="0" applyFont="1" applyBorder="1" applyAlignment="1">
      <alignment horizontal="center" vertical="center"/>
    </xf>
    <xf numFmtId="169" fontId="14" fillId="0" borderId="43" xfId="1" applyNumberFormat="1" applyFont="1" applyFill="1" applyBorder="1" applyAlignment="1">
      <alignment vertical="center"/>
    </xf>
    <xf numFmtId="169" fontId="14" fillId="0" borderId="32" xfId="1" applyNumberFormat="1" applyFont="1" applyFill="1" applyBorder="1" applyAlignment="1">
      <alignment vertical="center"/>
    </xf>
    <xf numFmtId="0" fontId="14" fillId="3" borderId="35" xfId="0" applyFont="1" applyFill="1" applyBorder="1" applyAlignment="1">
      <alignment horizontal="center" vertical="center"/>
    </xf>
    <xf numFmtId="0" fontId="14" fillId="3" borderId="38" xfId="0" applyFont="1" applyFill="1" applyBorder="1" applyAlignment="1">
      <alignment vertical="center"/>
    </xf>
    <xf numFmtId="0" fontId="14" fillId="3" borderId="44" xfId="0" applyFont="1" applyFill="1" applyBorder="1" applyAlignment="1">
      <alignment vertical="center"/>
    </xf>
    <xf numFmtId="0" fontId="14" fillId="3" borderId="36" xfId="0" applyFont="1" applyFill="1" applyBorder="1" applyAlignment="1">
      <alignment vertical="center"/>
    </xf>
    <xf numFmtId="41" fontId="14" fillId="3" borderId="36" xfId="1" applyFont="1" applyFill="1" applyBorder="1" applyAlignment="1">
      <alignment vertical="center"/>
    </xf>
    <xf numFmtId="0" fontId="14" fillId="3" borderId="37" xfId="0" applyFont="1" applyFill="1" applyBorder="1" applyAlignment="1">
      <alignment vertical="center"/>
    </xf>
    <xf numFmtId="169" fontId="14" fillId="3" borderId="44" xfId="1" applyNumberFormat="1" applyFont="1" applyFill="1" applyBorder="1" applyAlignment="1">
      <alignment vertical="center"/>
    </xf>
    <xf numFmtId="169" fontId="14" fillId="3" borderId="36" xfId="1" applyNumberFormat="1" applyFont="1" applyFill="1" applyBorder="1" applyAlignment="1">
      <alignment vertical="center"/>
    </xf>
    <xf numFmtId="169" fontId="27" fillId="3" borderId="36" xfId="1" applyNumberFormat="1" applyFont="1" applyFill="1" applyBorder="1" applyAlignment="1">
      <alignment vertical="center"/>
    </xf>
    <xf numFmtId="169" fontId="14" fillId="3" borderId="35" xfId="1" applyNumberFormat="1" applyFont="1" applyFill="1" applyBorder="1" applyAlignment="1">
      <alignment vertical="center"/>
    </xf>
    <xf numFmtId="169" fontId="14" fillId="3" borderId="37" xfId="1" applyNumberFormat="1" applyFont="1" applyFill="1" applyBorder="1" applyAlignment="1">
      <alignment vertical="center"/>
    </xf>
    <xf numFmtId="169" fontId="15" fillId="3" borderId="38" xfId="1" applyNumberFormat="1" applyFont="1" applyFill="1" applyBorder="1" applyAlignment="1">
      <alignment vertical="center"/>
    </xf>
    <xf numFmtId="169" fontId="14" fillId="3" borderId="48" xfId="1" applyNumberFormat="1" applyFont="1" applyFill="1" applyBorder="1" applyAlignment="1">
      <alignment vertical="center"/>
    </xf>
    <xf numFmtId="0" fontId="14" fillId="0" borderId="14" xfId="0" applyFont="1" applyBorder="1" applyAlignment="1">
      <alignment vertical="center"/>
    </xf>
    <xf numFmtId="169" fontId="14" fillId="0" borderId="15" xfId="1" applyNumberFormat="1" applyFont="1" applyBorder="1" applyAlignment="1">
      <alignment vertical="center"/>
    </xf>
    <xf numFmtId="0" fontId="15" fillId="0" borderId="29" xfId="0" applyFont="1" applyBorder="1" applyAlignment="1">
      <alignment horizontal="left" vertical="center"/>
    </xf>
    <xf numFmtId="169" fontId="14" fillId="0" borderId="30" xfId="1" applyNumberFormat="1" applyFont="1" applyBorder="1" applyAlignment="1">
      <alignment vertical="center"/>
    </xf>
    <xf numFmtId="0" fontId="10" fillId="0" borderId="29" xfId="22" applyFont="1" applyBorder="1" applyAlignment="1">
      <alignment horizontal="left" vertical="center"/>
    </xf>
    <xf numFmtId="0" fontId="11" fillId="0" borderId="29" xfId="22" applyFont="1" applyBorder="1" applyAlignment="1">
      <alignment horizontal="left" vertical="center"/>
    </xf>
    <xf numFmtId="0" fontId="11" fillId="0" borderId="29" xfId="0" quotePrefix="1" applyFont="1" applyBorder="1" applyAlignment="1">
      <alignment horizontal="left" vertical="center"/>
    </xf>
    <xf numFmtId="169" fontId="11" fillId="0" borderId="26" xfId="1" applyNumberFormat="1" applyFont="1" applyFill="1" applyBorder="1" applyAlignment="1">
      <alignment vertical="center"/>
    </xf>
    <xf numFmtId="0" fontId="14" fillId="0" borderId="29" xfId="0" applyFont="1" applyBorder="1" applyAlignment="1">
      <alignment horizontal="left" vertical="center"/>
    </xf>
    <xf numFmtId="0" fontId="14" fillId="0" borderId="19" xfId="0" applyFont="1" applyBorder="1" applyAlignment="1">
      <alignment horizontal="left" vertical="center"/>
    </xf>
    <xf numFmtId="0" fontId="14" fillId="0" borderId="17" xfId="0" applyFont="1" applyBorder="1" applyAlignment="1">
      <alignment vertical="center"/>
    </xf>
    <xf numFmtId="41" fontId="14" fillId="0" borderId="17" xfId="1" applyFont="1" applyBorder="1" applyAlignment="1">
      <alignment vertical="center"/>
    </xf>
    <xf numFmtId="169" fontId="14" fillId="0" borderId="40" xfId="1" applyNumberFormat="1" applyFont="1" applyFill="1" applyBorder="1" applyAlignment="1">
      <alignment vertical="center"/>
    </xf>
    <xf numFmtId="169" fontId="14" fillId="0" borderId="16" xfId="1" applyNumberFormat="1" applyFont="1" applyBorder="1" applyAlignment="1">
      <alignment vertical="center"/>
    </xf>
    <xf numFmtId="169" fontId="14" fillId="0" borderId="19" xfId="1" applyNumberFormat="1" applyFont="1" applyBorder="1" applyAlignment="1">
      <alignment vertical="center"/>
    </xf>
    <xf numFmtId="0" fontId="15" fillId="0" borderId="9" xfId="0" applyFont="1" applyBorder="1" applyAlignment="1">
      <alignment horizontal="center" vertical="center"/>
    </xf>
    <xf numFmtId="41" fontId="15" fillId="0" borderId="47" xfId="1" applyFont="1" applyBorder="1" applyAlignment="1">
      <alignment vertical="center"/>
    </xf>
    <xf numFmtId="0" fontId="14" fillId="0" borderId="11" xfId="0" applyFont="1" applyBorder="1" applyAlignment="1">
      <alignment horizontal="center" vertical="center"/>
    </xf>
    <xf numFmtId="41" fontId="15" fillId="0" borderId="42" xfId="1" applyFont="1" applyFill="1" applyBorder="1" applyAlignment="1">
      <alignment vertical="center"/>
    </xf>
    <xf numFmtId="169" fontId="0" fillId="0" borderId="42" xfId="1" applyNumberFormat="1" applyFont="1" applyBorder="1" applyAlignment="1">
      <alignment vertical="center"/>
    </xf>
    <xf numFmtId="169" fontId="0" fillId="0" borderId="27" xfId="1" applyNumberFormat="1" applyFont="1" applyBorder="1" applyAlignment="1">
      <alignment vertical="center"/>
    </xf>
    <xf numFmtId="41" fontId="14" fillId="0" borderId="42" xfId="1" quotePrefix="1" applyFont="1" applyBorder="1" applyAlignment="1">
      <alignment vertical="center"/>
    </xf>
    <xf numFmtId="169" fontId="0" fillId="0" borderId="27" xfId="1" applyNumberFormat="1" applyFont="1" applyFill="1" applyBorder="1" applyAlignment="1">
      <alignment vertical="center"/>
    </xf>
    <xf numFmtId="0" fontId="27" fillId="0" borderId="42" xfId="1" quotePrefix="1" applyNumberFormat="1" applyFont="1" applyFill="1" applyBorder="1" applyAlignment="1">
      <alignment horizontal="left" vertical="center"/>
    </xf>
    <xf numFmtId="41" fontId="27" fillId="0" borderId="27" xfId="1" applyFont="1" applyBorder="1" applyAlignment="1">
      <alignment vertical="center"/>
    </xf>
    <xf numFmtId="0" fontId="27" fillId="0" borderId="28" xfId="0" applyFont="1" applyBorder="1" applyAlignment="1">
      <alignment horizontal="center" vertical="center"/>
    </xf>
    <xf numFmtId="169" fontId="27" fillId="0" borderId="27" xfId="1" applyNumberFormat="1" applyFont="1" applyFill="1" applyBorder="1" applyAlignment="1">
      <alignment vertical="center"/>
    </xf>
    <xf numFmtId="169" fontId="28" fillId="0" borderId="27" xfId="1" applyNumberFormat="1" applyFont="1" applyFill="1" applyBorder="1" applyAlignment="1">
      <alignment vertical="center"/>
    </xf>
    <xf numFmtId="169" fontId="27" fillId="0" borderId="26" xfId="1" applyNumberFormat="1" applyFont="1" applyBorder="1" applyAlignment="1">
      <alignment vertical="center"/>
    </xf>
    <xf numFmtId="169" fontId="27" fillId="0" borderId="49" xfId="1" applyNumberFormat="1" applyFont="1" applyBorder="1" applyAlignment="1">
      <alignment vertical="center"/>
    </xf>
    <xf numFmtId="0" fontId="28" fillId="0" borderId="0" xfId="0" applyFont="1" applyAlignment="1">
      <alignment vertical="center"/>
    </xf>
    <xf numFmtId="169" fontId="27" fillId="0" borderId="26" xfId="1" applyNumberFormat="1" applyFont="1" applyFill="1" applyBorder="1" applyAlignment="1">
      <alignment vertical="center"/>
    </xf>
    <xf numFmtId="169" fontId="27" fillId="0" borderId="29" xfId="1" applyNumberFormat="1" applyFont="1" applyFill="1" applyBorder="1" applyAlignment="1">
      <alignment vertical="center"/>
    </xf>
    <xf numFmtId="169" fontId="27" fillId="0" borderId="49" xfId="1" applyNumberFormat="1" applyFont="1" applyFill="1" applyBorder="1" applyAlignment="1">
      <alignment vertical="center"/>
    </xf>
    <xf numFmtId="169" fontId="14" fillId="0" borderId="29" xfId="1" applyNumberFormat="1" applyFont="1" applyFill="1" applyBorder="1" applyAlignment="1">
      <alignment vertical="center"/>
    </xf>
    <xf numFmtId="169" fontId="14" fillId="0" borderId="49" xfId="1" applyNumberFormat="1" applyFont="1" applyFill="1" applyBorder="1" applyAlignment="1">
      <alignment vertical="center"/>
    </xf>
    <xf numFmtId="169" fontId="37" fillId="0" borderId="29" xfId="1" applyNumberFormat="1" applyFont="1" applyFill="1" applyBorder="1" applyAlignment="1">
      <alignment vertical="center"/>
    </xf>
    <xf numFmtId="169" fontId="0" fillId="0" borderId="42" xfId="1" applyNumberFormat="1" applyFont="1" applyFill="1" applyBorder="1" applyAlignment="1">
      <alignment vertical="center"/>
    </xf>
    <xf numFmtId="169" fontId="37" fillId="0" borderId="26" xfId="1" applyNumberFormat="1" applyFont="1" applyFill="1" applyBorder="1" applyAlignment="1">
      <alignment vertical="center"/>
    </xf>
    <xf numFmtId="41" fontId="14" fillId="0" borderId="42" xfId="1" quotePrefix="1" applyFont="1" applyFill="1" applyBorder="1" applyAlignment="1">
      <alignment vertical="center"/>
    </xf>
    <xf numFmtId="0" fontId="27" fillId="0" borderId="52" xfId="0" applyFont="1" applyBorder="1" applyAlignment="1">
      <alignment horizontal="center" vertical="center"/>
    </xf>
    <xf numFmtId="169" fontId="27" fillId="0" borderId="42" xfId="1" applyNumberFormat="1" applyFont="1" applyFill="1" applyBorder="1" applyAlignment="1">
      <alignment vertical="center"/>
    </xf>
    <xf numFmtId="0" fontId="10" fillId="0" borderId="52" xfId="0" applyFont="1" applyBorder="1" applyAlignment="1">
      <alignment horizontal="center" vertical="center"/>
    </xf>
    <xf numFmtId="0" fontId="14" fillId="0" borderId="55" xfId="0" applyFont="1" applyBorder="1" applyAlignment="1">
      <alignment horizontal="center" vertical="center"/>
    </xf>
    <xf numFmtId="41" fontId="14" fillId="0" borderId="32" xfId="1" applyFont="1" applyFill="1" applyBorder="1" applyAlignment="1">
      <alignment vertical="center"/>
    </xf>
    <xf numFmtId="169" fontId="14" fillId="0" borderId="31" xfId="1" applyNumberFormat="1" applyFont="1" applyFill="1" applyBorder="1" applyAlignment="1">
      <alignment vertical="center"/>
    </xf>
    <xf numFmtId="169" fontId="14" fillId="0" borderId="34" xfId="1" applyNumberFormat="1" applyFont="1" applyFill="1" applyBorder="1" applyAlignment="1">
      <alignment vertical="center"/>
    </xf>
    <xf numFmtId="169" fontId="14" fillId="3" borderId="38" xfId="1" applyNumberFormat="1" applyFont="1" applyFill="1" applyBorder="1" applyAlignment="1">
      <alignment vertical="center"/>
    </xf>
    <xf numFmtId="169" fontId="15" fillId="3" borderId="37" xfId="1" applyNumberFormat="1" applyFont="1" applyFill="1" applyBorder="1" applyAlignment="1">
      <alignment vertical="center"/>
    </xf>
    <xf numFmtId="169" fontId="14" fillId="3" borderId="39" xfId="1" applyNumberFormat="1" applyFont="1" applyFill="1" applyBorder="1" applyAlignment="1">
      <alignment vertical="center"/>
    </xf>
    <xf numFmtId="0" fontId="14" fillId="0" borderId="12" xfId="0" applyFont="1" applyBorder="1" applyAlignment="1">
      <alignment horizontal="center" vertical="center"/>
    </xf>
    <xf numFmtId="41" fontId="0" fillId="0" borderId="0" xfId="1" applyFont="1" applyAlignment="1">
      <alignment vertical="center"/>
    </xf>
    <xf numFmtId="0" fontId="11" fillId="0" borderId="52" xfId="0" applyFont="1" applyBorder="1" applyAlignment="1">
      <alignment horizontal="center" vertical="center"/>
    </xf>
    <xf numFmtId="0" fontId="24" fillId="0" borderId="29" xfId="0" applyFont="1" applyBorder="1" applyAlignment="1">
      <alignment horizontal="left" vertical="center"/>
    </xf>
    <xf numFmtId="41" fontId="27" fillId="0" borderId="26" xfId="1" applyFont="1" applyBorder="1" applyAlignment="1">
      <alignment vertical="center"/>
    </xf>
    <xf numFmtId="41" fontId="27" fillId="0" borderId="26" xfId="1" applyFont="1" applyFill="1" applyBorder="1" applyAlignment="1">
      <alignment vertical="center"/>
    </xf>
    <xf numFmtId="41" fontId="27" fillId="0" borderId="28" xfId="1" applyFont="1" applyFill="1" applyBorder="1" applyAlignment="1">
      <alignment vertical="center"/>
    </xf>
    <xf numFmtId="41" fontId="14" fillId="0" borderId="26" xfId="1" applyFont="1" applyFill="1" applyBorder="1" applyAlignment="1">
      <alignment vertical="center"/>
    </xf>
    <xf numFmtId="41" fontId="14" fillId="0" borderId="28" xfId="1" applyFont="1" applyFill="1" applyBorder="1" applyAlignment="1">
      <alignment vertical="center"/>
    </xf>
    <xf numFmtId="41" fontId="11" fillId="0" borderId="42" xfId="1" quotePrefix="1" applyFont="1" applyFill="1" applyBorder="1" applyAlignment="1">
      <alignment horizontal="left" vertical="center"/>
    </xf>
    <xf numFmtId="0" fontId="27" fillId="0" borderId="29" xfId="0" applyFont="1" applyBorder="1" applyAlignment="1">
      <alignment horizontal="left" vertical="center"/>
    </xf>
    <xf numFmtId="41" fontId="27" fillId="0" borderId="45" xfId="1" applyFont="1" applyFill="1" applyBorder="1" applyAlignment="1">
      <alignment vertical="center"/>
    </xf>
    <xf numFmtId="41" fontId="28" fillId="0" borderId="0" xfId="1" applyFont="1" applyFill="1" applyAlignment="1">
      <alignment vertical="center"/>
    </xf>
    <xf numFmtId="0" fontId="27" fillId="0" borderId="42" xfId="1" applyNumberFormat="1" applyFont="1" applyFill="1" applyBorder="1" applyAlignment="1">
      <alignment horizontal="left" vertical="center"/>
    </xf>
    <xf numFmtId="41" fontId="14" fillId="0" borderId="45" xfId="1" applyFont="1" applyFill="1" applyBorder="1" applyAlignment="1">
      <alignment vertical="center"/>
    </xf>
    <xf numFmtId="0" fontId="37" fillId="9" borderId="52" xfId="0" applyFont="1" applyFill="1" applyBorder="1" applyAlignment="1">
      <alignment horizontal="center" vertical="center"/>
    </xf>
    <xf numFmtId="0" fontId="40" fillId="9" borderId="29" xfId="0" applyFont="1" applyFill="1" applyBorder="1" applyAlignment="1">
      <alignment horizontal="left" vertical="center"/>
    </xf>
    <xf numFmtId="41" fontId="37" fillId="9" borderId="42" xfId="1" quotePrefix="1" applyFont="1" applyFill="1" applyBorder="1" applyAlignment="1">
      <alignment vertical="center"/>
    </xf>
    <xf numFmtId="0" fontId="37" fillId="9" borderId="27" xfId="0" applyFont="1" applyFill="1" applyBorder="1" applyAlignment="1">
      <alignment vertical="center"/>
    </xf>
    <xf numFmtId="41" fontId="37" fillId="9" borderId="45" xfId="1" applyFont="1" applyFill="1" applyBorder="1" applyAlignment="1">
      <alignment vertical="center"/>
    </xf>
    <xf numFmtId="0" fontId="37" fillId="9" borderId="28" xfId="0" applyFont="1" applyFill="1" applyBorder="1" applyAlignment="1">
      <alignment horizontal="center" vertical="center"/>
    </xf>
    <xf numFmtId="169" fontId="37" fillId="9" borderId="42" xfId="1" applyNumberFormat="1" applyFont="1" applyFill="1" applyBorder="1" applyAlignment="1">
      <alignment vertical="center"/>
    </xf>
    <xf numFmtId="169" fontId="37" fillId="9" borderId="27" xfId="1" applyNumberFormat="1" applyFont="1" applyFill="1" applyBorder="1" applyAlignment="1">
      <alignment vertical="center"/>
    </xf>
    <xf numFmtId="169" fontId="37" fillId="9" borderId="29" xfId="1" applyNumberFormat="1" applyFont="1" applyFill="1" applyBorder="1" applyAlignment="1">
      <alignment vertical="center"/>
    </xf>
    <xf numFmtId="169" fontId="37" fillId="9" borderId="26" xfId="1" applyNumberFormat="1" applyFont="1" applyFill="1" applyBorder="1" applyAlignment="1">
      <alignment vertical="center"/>
    </xf>
    <xf numFmtId="169" fontId="37" fillId="9" borderId="49" xfId="1" applyNumberFormat="1" applyFont="1" applyFill="1" applyBorder="1" applyAlignment="1">
      <alignment vertical="center"/>
    </xf>
    <xf numFmtId="0" fontId="28" fillId="5" borderId="0" xfId="0" applyFont="1" applyFill="1" applyAlignment="1">
      <alignment vertical="center"/>
    </xf>
    <xf numFmtId="41" fontId="27" fillId="5" borderId="26" xfId="1" applyFont="1" applyFill="1" applyBorder="1" applyAlignment="1">
      <alignment vertical="center"/>
    </xf>
    <xf numFmtId="41" fontId="27" fillId="5" borderId="28" xfId="1" applyFont="1" applyFill="1" applyBorder="1" applyAlignment="1">
      <alignment vertical="center"/>
    </xf>
    <xf numFmtId="0" fontId="37" fillId="9" borderId="29" xfId="0" applyFont="1" applyFill="1" applyBorder="1" applyAlignment="1">
      <alignment horizontal="left" vertical="center"/>
    </xf>
    <xf numFmtId="41" fontId="37" fillId="9" borderId="27" xfId="1" applyFont="1" applyFill="1" applyBorder="1" applyAlignment="1">
      <alignment vertical="center"/>
    </xf>
    <xf numFmtId="169" fontId="39" fillId="9" borderId="42" xfId="1" applyNumberFormat="1" applyFont="1" applyFill="1" applyBorder="1" applyAlignment="1">
      <alignment vertical="center"/>
    </xf>
    <xf numFmtId="0" fontId="39" fillId="0" borderId="0" xfId="0" applyFont="1" applyAlignment="1">
      <alignment vertical="center"/>
    </xf>
    <xf numFmtId="41" fontId="37" fillId="0" borderId="26" xfId="1" applyFont="1" applyBorder="1" applyAlignment="1">
      <alignment vertical="center"/>
    </xf>
    <xf numFmtId="41" fontId="37" fillId="0" borderId="28" xfId="1" applyFont="1" applyBorder="1" applyAlignment="1">
      <alignment vertical="center"/>
    </xf>
    <xf numFmtId="0" fontId="37" fillId="0" borderId="52" xfId="0" applyFont="1" applyBorder="1" applyAlignment="1">
      <alignment horizontal="center" vertical="center"/>
    </xf>
    <xf numFmtId="0" fontId="40" fillId="0" borderId="29" xfId="0" applyFont="1" applyBorder="1" applyAlignment="1">
      <alignment horizontal="left" vertical="center"/>
    </xf>
    <xf numFmtId="41" fontId="37" fillId="0" borderId="42" xfId="1" quotePrefix="1" applyFont="1" applyFill="1" applyBorder="1" applyAlignment="1">
      <alignment vertical="center"/>
    </xf>
    <xf numFmtId="0" fontId="37" fillId="0" borderId="27" xfId="0" applyFont="1" applyBorder="1" applyAlignment="1">
      <alignment vertical="center"/>
    </xf>
    <xf numFmtId="41" fontId="37" fillId="0" borderId="45" xfId="1" applyFont="1" applyFill="1" applyBorder="1" applyAlignment="1">
      <alignment vertical="center"/>
    </xf>
    <xf numFmtId="0" fontId="37" fillId="0" borderId="28" xfId="0" applyFont="1" applyBorder="1" applyAlignment="1">
      <alignment horizontal="center" vertical="center"/>
    </xf>
    <xf numFmtId="169" fontId="37" fillId="0" borderId="49" xfId="1" applyNumberFormat="1" applyFont="1" applyFill="1" applyBorder="1" applyAlignment="1">
      <alignment vertical="center"/>
    </xf>
    <xf numFmtId="0" fontId="37" fillId="0" borderId="29" xfId="0" applyFont="1" applyBorder="1" applyAlignment="1">
      <alignment horizontal="left" vertical="center"/>
    </xf>
    <xf numFmtId="0" fontId="11" fillId="0" borderId="42" xfId="1" applyNumberFormat="1" applyFont="1" applyFill="1" applyBorder="1" applyAlignment="1">
      <alignment horizontal="left" vertical="center"/>
    </xf>
    <xf numFmtId="41" fontId="11" fillId="0" borderId="26" xfId="1" applyFont="1" applyBorder="1" applyAlignment="1">
      <alignment vertical="center"/>
    </xf>
    <xf numFmtId="0" fontId="15" fillId="0" borderId="29" xfId="1" applyNumberFormat="1" applyFont="1" applyFill="1" applyBorder="1" applyAlignment="1">
      <alignment horizontal="left" vertical="center"/>
    </xf>
    <xf numFmtId="169" fontId="21" fillId="0" borderId="27" xfId="1" applyNumberFormat="1" applyFont="1" applyFill="1" applyBorder="1" applyAlignment="1">
      <alignment vertical="center"/>
    </xf>
    <xf numFmtId="0" fontId="24" fillId="0" borderId="29" xfId="1" applyNumberFormat="1" applyFont="1" applyFill="1" applyBorder="1" applyAlignment="1">
      <alignment horizontal="left" vertical="center"/>
    </xf>
    <xf numFmtId="169" fontId="37" fillId="6" borderId="27" xfId="1" applyNumberFormat="1" applyFont="1" applyFill="1" applyBorder="1" applyAlignment="1">
      <alignment vertical="center"/>
    </xf>
    <xf numFmtId="169" fontId="37" fillId="6" borderId="42" xfId="1" applyNumberFormat="1" applyFont="1" applyFill="1" applyBorder="1" applyAlignment="1">
      <alignment vertical="center"/>
    </xf>
    <xf numFmtId="0" fontId="11" fillId="0" borderId="42" xfId="15" quotePrefix="1" applyNumberFormat="1" applyFont="1" applyFill="1" applyBorder="1" applyAlignment="1">
      <alignment horizontal="left" vertical="center"/>
    </xf>
    <xf numFmtId="0" fontId="11" fillId="0" borderId="27" xfId="15" quotePrefix="1" applyNumberFormat="1" applyFont="1" applyFill="1" applyBorder="1" applyAlignment="1">
      <alignment horizontal="left" vertical="center"/>
    </xf>
    <xf numFmtId="169" fontId="0" fillId="0" borderId="26" xfId="1" applyNumberFormat="1" applyFont="1" applyFill="1" applyBorder="1" applyAlignment="1">
      <alignment vertical="center"/>
    </xf>
    <xf numFmtId="0" fontId="0" fillId="7" borderId="0" xfId="0" applyFill="1" applyAlignment="1">
      <alignment vertical="center"/>
    </xf>
    <xf numFmtId="41" fontId="14" fillId="7" borderId="26" xfId="1" applyFont="1" applyFill="1" applyBorder="1" applyAlignment="1">
      <alignment vertical="center"/>
    </xf>
    <xf numFmtId="41" fontId="14" fillId="7" borderId="28" xfId="1" applyFont="1" applyFill="1" applyBorder="1" applyAlignment="1">
      <alignment vertical="center"/>
    </xf>
    <xf numFmtId="41" fontId="11" fillId="0" borderId="26" xfId="1" applyFont="1" applyFill="1" applyBorder="1" applyAlignment="1">
      <alignment vertical="center"/>
    </xf>
    <xf numFmtId="41" fontId="11" fillId="0" borderId="28" xfId="1" applyFont="1" applyFill="1" applyBorder="1" applyAlignment="1">
      <alignment vertical="center"/>
    </xf>
    <xf numFmtId="169" fontId="21" fillId="0" borderId="27" xfId="1" quotePrefix="1" applyNumberFormat="1" applyFont="1" applyFill="1" applyBorder="1" applyAlignment="1">
      <alignment vertical="center"/>
    </xf>
    <xf numFmtId="41" fontId="21" fillId="0" borderId="27" xfId="1" applyFont="1" applyFill="1" applyBorder="1" applyAlignment="1">
      <alignment vertical="center"/>
    </xf>
    <xf numFmtId="0" fontId="14" fillId="9" borderId="55" xfId="0" applyFont="1" applyFill="1" applyBorder="1" applyAlignment="1">
      <alignment horizontal="center" vertical="center"/>
    </xf>
    <xf numFmtId="0" fontId="15" fillId="9" borderId="29" xfId="0" applyFont="1" applyFill="1" applyBorder="1" applyAlignment="1">
      <alignment horizontal="left" vertical="center"/>
    </xf>
    <xf numFmtId="0" fontId="11" fillId="9" borderId="42" xfId="1" applyNumberFormat="1" applyFont="1" applyFill="1" applyBorder="1" applyAlignment="1">
      <alignment horizontal="left" vertical="center"/>
    </xf>
    <xf numFmtId="0" fontId="14" fillId="9" borderId="27" xfId="0" applyFont="1" applyFill="1" applyBorder="1" applyAlignment="1">
      <alignment vertical="center"/>
    </xf>
    <xf numFmtId="41" fontId="14" fillId="9" borderId="27" xfId="1" applyFont="1" applyFill="1" applyBorder="1" applyAlignment="1">
      <alignment vertical="center"/>
    </xf>
    <xf numFmtId="0" fontId="14" fillId="9" borderId="28" xfId="0" applyFont="1" applyFill="1" applyBorder="1" applyAlignment="1">
      <alignment horizontal="center" vertical="center"/>
    </xf>
    <xf numFmtId="169" fontId="0" fillId="9" borderId="43" xfId="1" applyNumberFormat="1" applyFont="1" applyFill="1" applyBorder="1" applyAlignment="1">
      <alignment vertical="center"/>
    </xf>
    <xf numFmtId="169" fontId="0" fillId="9" borderId="32" xfId="1" applyNumberFormat="1" applyFont="1" applyFill="1" applyBorder="1" applyAlignment="1">
      <alignment vertical="center"/>
    </xf>
    <xf numFmtId="169" fontId="14" fillId="9" borderId="32" xfId="1" applyNumberFormat="1" applyFont="1" applyFill="1" applyBorder="1" applyAlignment="1">
      <alignment vertical="center"/>
    </xf>
    <xf numFmtId="169" fontId="14" fillId="9" borderId="26" xfId="1" applyNumberFormat="1" applyFont="1" applyFill="1" applyBorder="1" applyAlignment="1">
      <alignment vertical="center"/>
    </xf>
    <xf numFmtId="169" fontId="14" fillId="9" borderId="29" xfId="1" applyNumberFormat="1" applyFont="1" applyFill="1" applyBorder="1" applyAlignment="1">
      <alignment vertical="center"/>
    </xf>
    <xf numFmtId="169" fontId="14" fillId="9" borderId="49" xfId="1" applyNumberFormat="1" applyFont="1" applyFill="1" applyBorder="1" applyAlignment="1">
      <alignment vertical="center"/>
    </xf>
    <xf numFmtId="0" fontId="0" fillId="9" borderId="0" xfId="0" applyFill="1" applyAlignment="1">
      <alignment vertical="center"/>
    </xf>
    <xf numFmtId="41" fontId="14" fillId="9" borderId="31" xfId="1" applyFont="1" applyFill="1" applyBorder="1" applyAlignment="1">
      <alignment vertical="center"/>
    </xf>
    <xf numFmtId="41" fontId="14" fillId="9" borderId="33" xfId="1" applyFont="1" applyFill="1" applyBorder="1" applyAlignment="1">
      <alignment vertical="center"/>
    </xf>
    <xf numFmtId="0" fontId="14" fillId="9" borderId="29" xfId="0" applyFont="1" applyFill="1" applyBorder="1" applyAlignment="1">
      <alignment horizontal="left" vertical="center"/>
    </xf>
    <xf numFmtId="169" fontId="39" fillId="9" borderId="43" xfId="1" applyNumberFormat="1" applyFont="1" applyFill="1" applyBorder="1" applyAlignment="1">
      <alignment vertical="center"/>
    </xf>
    <xf numFmtId="169" fontId="37" fillId="9" borderId="32" xfId="1" applyNumberFormat="1" applyFont="1" applyFill="1" applyBorder="1" applyAlignment="1">
      <alignment vertical="center"/>
    </xf>
    <xf numFmtId="0" fontId="27" fillId="9" borderId="55" xfId="0" applyFont="1" applyFill="1" applyBorder="1" applyAlignment="1">
      <alignment horizontal="center" vertical="center"/>
    </xf>
    <xf numFmtId="0" fontId="27" fillId="9" borderId="29" xfId="0" applyFont="1" applyFill="1" applyBorder="1" applyAlignment="1">
      <alignment horizontal="left" vertical="center"/>
    </xf>
    <xf numFmtId="0" fontId="27" fillId="9" borderId="27" xfId="0" applyFont="1" applyFill="1" applyBorder="1" applyAlignment="1">
      <alignment vertical="center"/>
    </xf>
    <xf numFmtId="0" fontId="27" fillId="9" borderId="28" xfId="0" applyFont="1" applyFill="1" applyBorder="1" applyAlignment="1">
      <alignment horizontal="center" vertical="center"/>
    </xf>
    <xf numFmtId="169" fontId="27" fillId="9" borderId="26" xfId="1" applyNumberFormat="1" applyFont="1" applyFill="1" applyBorder="1" applyAlignment="1">
      <alignment vertical="center"/>
    </xf>
    <xf numFmtId="169" fontId="27" fillId="9" borderId="29" xfId="1" applyNumberFormat="1" applyFont="1" applyFill="1" applyBorder="1" applyAlignment="1">
      <alignment vertical="center"/>
    </xf>
    <xf numFmtId="169" fontId="27" fillId="9" borderId="49" xfId="1" applyNumberFormat="1" applyFont="1" applyFill="1" applyBorder="1" applyAlignment="1">
      <alignment vertical="center"/>
    </xf>
    <xf numFmtId="0" fontId="28" fillId="9" borderId="0" xfId="0" applyFont="1" applyFill="1" applyAlignment="1">
      <alignment vertical="center"/>
    </xf>
    <xf numFmtId="41" fontId="27" fillId="9" borderId="26" xfId="1" applyFont="1" applyFill="1" applyBorder="1" applyAlignment="1">
      <alignment vertical="center"/>
    </xf>
    <xf numFmtId="41" fontId="27" fillId="9" borderId="28" xfId="1" applyFont="1" applyFill="1" applyBorder="1" applyAlignment="1">
      <alignment vertical="center"/>
    </xf>
    <xf numFmtId="0" fontId="24" fillId="9" borderId="29" xfId="1" applyNumberFormat="1" applyFont="1" applyFill="1" applyBorder="1" applyAlignment="1">
      <alignment horizontal="left" vertical="center"/>
    </xf>
    <xf numFmtId="41" fontId="27" fillId="9" borderId="31" xfId="1" applyFont="1" applyFill="1" applyBorder="1" applyAlignment="1">
      <alignment vertical="center"/>
    </xf>
    <xf numFmtId="0" fontId="15" fillId="9" borderId="29" xfId="1" applyNumberFormat="1" applyFont="1" applyFill="1" applyBorder="1" applyAlignment="1">
      <alignment horizontal="left" vertical="center"/>
    </xf>
    <xf numFmtId="169" fontId="39" fillId="9" borderId="32" xfId="1" applyNumberFormat="1" applyFont="1" applyFill="1" applyBorder="1" applyAlignment="1">
      <alignment vertical="center"/>
    </xf>
    <xf numFmtId="41" fontId="27" fillId="9" borderId="33" xfId="1" applyFont="1" applyFill="1" applyBorder="1" applyAlignment="1">
      <alignment vertical="center"/>
    </xf>
    <xf numFmtId="169" fontId="21" fillId="9" borderId="32" xfId="1" applyNumberFormat="1" applyFont="1" applyFill="1" applyBorder="1" applyAlignment="1">
      <alignment vertical="center"/>
    </xf>
    <xf numFmtId="169" fontId="28" fillId="9" borderId="43" xfId="1" applyNumberFormat="1" applyFont="1" applyFill="1" applyBorder="1" applyAlignment="1">
      <alignment vertical="center"/>
    </xf>
    <xf numFmtId="169" fontId="27" fillId="9" borderId="32" xfId="1" applyNumberFormat="1" applyFont="1" applyFill="1" applyBorder="1" applyAlignment="1">
      <alignment vertical="center"/>
    </xf>
    <xf numFmtId="169" fontId="27" fillId="0" borderId="29" xfId="1" applyNumberFormat="1" applyFont="1" applyFill="1" applyBorder="1" applyAlignment="1">
      <alignment horizontal="right" vertical="center"/>
    </xf>
    <xf numFmtId="41" fontId="0" fillId="0" borderId="0" xfId="1" applyFont="1" applyFill="1" applyAlignment="1">
      <alignment vertical="center"/>
    </xf>
    <xf numFmtId="41" fontId="0" fillId="0" borderId="0" xfId="0" applyNumberFormat="1" applyAlignment="1">
      <alignment vertical="center"/>
    </xf>
    <xf numFmtId="0" fontId="14" fillId="9" borderId="52" xfId="0" applyFont="1" applyFill="1" applyBorder="1" applyAlignment="1">
      <alignment horizontal="center" vertical="center"/>
    </xf>
    <xf numFmtId="169" fontId="14" fillId="9" borderId="42" xfId="1" applyNumberFormat="1" applyFont="1" applyFill="1" applyBorder="1" applyAlignment="1">
      <alignment vertical="center"/>
    </xf>
    <xf numFmtId="169" fontId="0" fillId="9" borderId="27" xfId="1" applyNumberFormat="1" applyFont="1" applyFill="1" applyBorder="1" applyAlignment="1">
      <alignment vertical="center"/>
    </xf>
    <xf numFmtId="169" fontId="14" fillId="9" borderId="27" xfId="1" applyNumberFormat="1" applyFont="1" applyFill="1" applyBorder="1" applyAlignment="1">
      <alignment vertical="center"/>
    </xf>
    <xf numFmtId="41" fontId="14" fillId="9" borderId="26" xfId="1" applyFont="1" applyFill="1" applyBorder="1" applyAlignment="1">
      <alignment vertical="center"/>
    </xf>
    <xf numFmtId="41" fontId="14" fillId="9" borderId="28" xfId="1" applyFont="1" applyFill="1" applyBorder="1" applyAlignment="1">
      <alignment vertical="center"/>
    </xf>
    <xf numFmtId="0" fontId="27" fillId="9" borderId="52" xfId="0" applyFont="1" applyFill="1" applyBorder="1" applyAlignment="1">
      <alignment horizontal="center" vertical="center"/>
    </xf>
    <xf numFmtId="169" fontId="27" fillId="9" borderId="42" xfId="1" applyNumberFormat="1" applyFont="1" applyFill="1" applyBorder="1" applyAlignment="1">
      <alignment vertical="center"/>
    </xf>
    <xf numFmtId="169" fontId="28" fillId="9" borderId="27" xfId="1" applyNumberFormat="1" applyFont="1" applyFill="1" applyBorder="1" applyAlignment="1">
      <alignment vertical="center"/>
    </xf>
    <xf numFmtId="169" fontId="27" fillId="9" borderId="27" xfId="1" applyNumberFormat="1" applyFont="1" applyFill="1" applyBorder="1" applyAlignment="1">
      <alignment vertical="center"/>
    </xf>
    <xf numFmtId="169" fontId="27" fillId="9" borderId="29" xfId="1" applyNumberFormat="1" applyFont="1" applyFill="1" applyBorder="1" applyAlignment="1">
      <alignment horizontal="right" vertical="center"/>
    </xf>
    <xf numFmtId="169" fontId="0" fillId="9" borderId="42" xfId="1" applyNumberFormat="1" applyFont="1" applyFill="1" applyBorder="1" applyAlignment="1">
      <alignment vertical="center"/>
    </xf>
    <xf numFmtId="169" fontId="21" fillId="0" borderId="42" xfId="1" applyNumberFormat="1" applyFont="1" applyFill="1" applyBorder="1" applyAlignment="1">
      <alignment vertical="center"/>
    </xf>
    <xf numFmtId="169" fontId="21" fillId="9" borderId="42" xfId="1" applyNumberFormat="1" applyFont="1" applyFill="1" applyBorder="1" applyAlignment="1">
      <alignment vertical="center"/>
    </xf>
    <xf numFmtId="169" fontId="11" fillId="9" borderId="42" xfId="1" applyNumberFormat="1" applyFont="1" applyFill="1" applyBorder="1" applyAlignment="1">
      <alignment vertical="center"/>
    </xf>
    <xf numFmtId="41" fontId="14" fillId="0" borderId="31" xfId="1" applyFont="1" applyBorder="1" applyAlignment="1">
      <alignment vertical="center"/>
    </xf>
    <xf numFmtId="41" fontId="14" fillId="0" borderId="33" xfId="1" applyFont="1" applyBorder="1" applyAlignment="1">
      <alignment vertical="center"/>
    </xf>
    <xf numFmtId="41" fontId="11" fillId="0" borderId="42" xfId="1" quotePrefix="1" applyFont="1" applyBorder="1" applyAlignment="1">
      <alignment horizontal="left" vertical="center"/>
    </xf>
    <xf numFmtId="0" fontId="10" fillId="9" borderId="29" xfId="0" applyFont="1" applyFill="1" applyBorder="1" applyAlignment="1">
      <alignment horizontal="left" vertical="center"/>
    </xf>
    <xf numFmtId="41" fontId="11" fillId="9" borderId="42" xfId="1" quotePrefix="1" applyFont="1" applyFill="1" applyBorder="1" applyAlignment="1">
      <alignment horizontal="left" vertical="center"/>
    </xf>
    <xf numFmtId="169" fontId="14" fillId="9" borderId="43" xfId="1" applyNumberFormat="1" applyFont="1" applyFill="1" applyBorder="1" applyAlignment="1">
      <alignment vertical="center"/>
    </xf>
    <xf numFmtId="0" fontId="24" fillId="9" borderId="29" xfId="0" applyFont="1" applyFill="1" applyBorder="1" applyAlignment="1">
      <alignment horizontal="left" vertical="center"/>
    </xf>
    <xf numFmtId="169" fontId="27" fillId="9" borderId="43" xfId="1" applyNumberFormat="1" applyFont="1" applyFill="1" applyBorder="1" applyAlignment="1">
      <alignment vertical="center"/>
    </xf>
    <xf numFmtId="0" fontId="27" fillId="0" borderId="55" xfId="0" applyFont="1" applyBorder="1" applyAlignment="1">
      <alignment horizontal="center" vertical="center"/>
    </xf>
    <xf numFmtId="169" fontId="27" fillId="0" borderId="43" xfId="1" applyNumberFormat="1" applyFont="1" applyFill="1" applyBorder="1" applyAlignment="1">
      <alignment vertical="center"/>
    </xf>
    <xf numFmtId="169" fontId="27" fillId="0" borderId="32" xfId="1" applyNumberFormat="1" applyFont="1" applyFill="1" applyBorder="1" applyAlignment="1">
      <alignment vertical="center"/>
    </xf>
    <xf numFmtId="41" fontId="27" fillId="0" borderId="31" xfId="1" applyFont="1" applyFill="1" applyBorder="1" applyAlignment="1">
      <alignment vertical="center"/>
    </xf>
    <xf numFmtId="41" fontId="27" fillId="0" borderId="33" xfId="1" applyFont="1" applyFill="1" applyBorder="1" applyAlignment="1">
      <alignment vertical="center"/>
    </xf>
    <xf numFmtId="43" fontId="27" fillId="0" borderId="29" xfId="15" quotePrefix="1" applyFont="1" applyFill="1" applyBorder="1" applyAlignment="1">
      <alignment horizontal="left" vertical="center"/>
    </xf>
    <xf numFmtId="0" fontId="24" fillId="0" borderId="42" xfId="15" quotePrefix="1" applyNumberFormat="1" applyFont="1" applyFill="1" applyBorder="1" applyAlignment="1">
      <alignment horizontal="left" vertical="center"/>
    </xf>
    <xf numFmtId="41" fontId="27" fillId="0" borderId="28" xfId="1" applyFont="1" applyBorder="1" applyAlignment="1">
      <alignment vertical="center"/>
    </xf>
    <xf numFmtId="170" fontId="14" fillId="0" borderId="27" xfId="1" applyNumberFormat="1" applyFont="1" applyFill="1" applyBorder="1" applyAlignment="1">
      <alignment vertical="center"/>
    </xf>
    <xf numFmtId="43" fontId="11" fillId="0" borderId="19" xfId="15" quotePrefix="1" applyFont="1" applyFill="1" applyBorder="1" applyAlignment="1">
      <alignment horizontal="left" vertical="center"/>
    </xf>
    <xf numFmtId="0" fontId="11" fillId="0" borderId="40" xfId="15" quotePrefix="1" applyNumberFormat="1" applyFont="1" applyFill="1" applyBorder="1" applyAlignment="1">
      <alignment horizontal="left" vertical="center"/>
    </xf>
    <xf numFmtId="41" fontId="14" fillId="0" borderId="17" xfId="1" applyFont="1" applyFill="1" applyBorder="1" applyAlignment="1">
      <alignment vertical="center"/>
    </xf>
    <xf numFmtId="0" fontId="14" fillId="0" borderId="18" xfId="0" applyFont="1" applyBorder="1" applyAlignment="1">
      <alignment horizontal="center" vertical="center"/>
    </xf>
    <xf numFmtId="169" fontId="15" fillId="3" borderId="38" xfId="1" applyNumberFormat="1" applyFont="1" applyFill="1" applyBorder="1" applyAlignment="1">
      <alignment horizontal="right" vertical="center"/>
    </xf>
    <xf numFmtId="0" fontId="14" fillId="0" borderId="14" xfId="0" applyFont="1" applyBorder="1" applyAlignment="1">
      <alignment horizontal="left" vertical="center"/>
    </xf>
    <xf numFmtId="0" fontId="11" fillId="0" borderId="47" xfId="15" quotePrefix="1" applyNumberFormat="1" applyFont="1" applyFill="1" applyBorder="1" applyAlignment="1">
      <alignment horizontal="left" vertical="center"/>
    </xf>
    <xf numFmtId="41" fontId="11" fillId="0" borderId="10" xfId="1" applyFont="1" applyFill="1" applyBorder="1" applyAlignment="1">
      <alignment horizontal="left" vertical="center"/>
    </xf>
    <xf numFmtId="41" fontId="10" fillId="0" borderId="29" xfId="1" quotePrefix="1" applyFont="1" applyFill="1" applyBorder="1" applyAlignment="1">
      <alignment horizontal="left" vertical="center"/>
    </xf>
    <xf numFmtId="41" fontId="10" fillId="0" borderId="42" xfId="1" quotePrefix="1" applyFont="1" applyFill="1" applyBorder="1" applyAlignment="1">
      <alignment horizontal="left" vertical="center"/>
    </xf>
    <xf numFmtId="169" fontId="9" fillId="0" borderId="42" xfId="1" applyNumberFormat="1" applyFont="1" applyBorder="1" applyAlignment="1">
      <alignment vertical="center"/>
    </xf>
    <xf numFmtId="41" fontId="27" fillId="0" borderId="42" xfId="1" quotePrefix="1" applyFont="1" applyFill="1" applyBorder="1" applyAlignment="1">
      <alignment horizontal="left" vertical="center"/>
    </xf>
    <xf numFmtId="169" fontId="14" fillId="0" borderId="28" xfId="1" applyNumberFormat="1" applyFont="1" applyFill="1" applyBorder="1" applyAlignment="1">
      <alignment vertical="center"/>
    </xf>
    <xf numFmtId="0" fontId="14" fillId="0" borderId="29" xfId="0" applyFont="1" applyBorder="1" applyAlignment="1">
      <alignment vertical="center"/>
    </xf>
    <xf numFmtId="169" fontId="9" fillId="0" borderId="42" xfId="1" applyNumberFormat="1" applyFont="1" applyFill="1" applyBorder="1" applyAlignment="1">
      <alignment vertical="center"/>
    </xf>
    <xf numFmtId="169" fontId="11" fillId="0" borderId="28" xfId="1" applyNumberFormat="1" applyFont="1" applyFill="1" applyBorder="1" applyAlignment="1">
      <alignment vertical="center"/>
    </xf>
    <xf numFmtId="41" fontId="11" fillId="0" borderId="43" xfId="1" quotePrefix="1" applyFont="1" applyFill="1" applyBorder="1" applyAlignment="1">
      <alignment horizontal="left" vertical="center"/>
    </xf>
    <xf numFmtId="41" fontId="14" fillId="0" borderId="32" xfId="1" applyFont="1" applyBorder="1" applyAlignment="1">
      <alignment horizontal="left" vertical="center"/>
    </xf>
    <xf numFmtId="169" fontId="14" fillId="0" borderId="43" xfId="1" applyNumberFormat="1" applyFont="1" applyBorder="1" applyAlignment="1">
      <alignment vertical="center"/>
    </xf>
    <xf numFmtId="169" fontId="14" fillId="0" borderId="32" xfId="1" applyNumberFormat="1" applyFont="1" applyBorder="1" applyAlignment="1">
      <alignment vertical="center"/>
    </xf>
    <xf numFmtId="169" fontId="14" fillId="0" borderId="31" xfId="1" applyNumberFormat="1" applyFont="1" applyBorder="1" applyAlignment="1">
      <alignment vertical="center"/>
    </xf>
    <xf numFmtId="169" fontId="14" fillId="0" borderId="33" xfId="1" applyNumberFormat="1" applyFont="1" applyBorder="1" applyAlignment="1">
      <alignment vertical="center"/>
    </xf>
    <xf numFmtId="41" fontId="11" fillId="0" borderId="32" xfId="1" quotePrefix="1" applyFont="1" applyFill="1" applyBorder="1" applyAlignment="1">
      <alignment horizontal="left" vertical="center"/>
    </xf>
    <xf numFmtId="0" fontId="11" fillId="0" borderId="55" xfId="0" applyFont="1" applyBorder="1" applyAlignment="1">
      <alignment horizontal="center" vertical="center"/>
    </xf>
    <xf numFmtId="0" fontId="11" fillId="0" borderId="32" xfId="0" applyFont="1" applyBorder="1" applyAlignment="1">
      <alignment vertical="center"/>
    </xf>
    <xf numFmtId="169" fontId="11" fillId="0" borderId="43" xfId="1" applyNumberFormat="1" applyFont="1" applyFill="1" applyBorder="1" applyAlignment="1">
      <alignment vertical="center"/>
    </xf>
    <xf numFmtId="169" fontId="11" fillId="0" borderId="32" xfId="1" applyNumberFormat="1" applyFont="1" applyFill="1" applyBorder="1" applyAlignment="1">
      <alignment vertical="center"/>
    </xf>
    <xf numFmtId="41" fontId="11" fillId="0" borderId="31" xfId="1" applyFont="1" applyFill="1" applyBorder="1" applyAlignment="1">
      <alignment vertical="center"/>
    </xf>
    <xf numFmtId="169" fontId="37" fillId="0" borderId="43" xfId="1" applyNumberFormat="1" applyFont="1" applyFill="1" applyBorder="1" applyAlignment="1">
      <alignment vertical="center"/>
    </xf>
    <xf numFmtId="169" fontId="37" fillId="0" borderId="32" xfId="1" applyNumberFormat="1" applyFont="1" applyFill="1" applyBorder="1" applyAlignment="1">
      <alignment vertical="center"/>
    </xf>
    <xf numFmtId="41" fontId="14" fillId="0" borderId="31" xfId="1" applyFont="1" applyFill="1" applyBorder="1" applyAlignment="1">
      <alignment vertical="center"/>
    </xf>
    <xf numFmtId="41" fontId="14" fillId="0" borderId="33" xfId="1" applyFont="1" applyFill="1" applyBorder="1" applyAlignment="1">
      <alignment vertical="center"/>
    </xf>
    <xf numFmtId="41" fontId="11" fillId="0" borderId="33" xfId="1" applyFont="1" applyFill="1" applyBorder="1" applyAlignment="1">
      <alignment vertical="center"/>
    </xf>
    <xf numFmtId="41" fontId="11" fillId="0" borderId="40" xfId="1" quotePrefix="1" applyFont="1" applyFill="1" applyBorder="1" applyAlignment="1">
      <alignment horizontal="left" vertical="center"/>
    </xf>
    <xf numFmtId="41" fontId="14" fillId="0" borderId="17" xfId="1" applyFont="1" applyBorder="1" applyAlignment="1">
      <alignment horizontal="left" vertical="center"/>
    </xf>
    <xf numFmtId="169" fontId="14" fillId="0" borderId="40" xfId="1" applyNumberFormat="1" applyFont="1" applyBorder="1" applyAlignment="1">
      <alignment vertical="center"/>
    </xf>
    <xf numFmtId="169" fontId="14" fillId="0" borderId="17" xfId="1" applyNumberFormat="1" applyFont="1" applyBorder="1" applyAlignment="1">
      <alignment vertical="center"/>
    </xf>
    <xf numFmtId="169" fontId="14" fillId="0" borderId="18" xfId="1" applyNumberFormat="1" applyFont="1" applyBorder="1" applyAlignment="1">
      <alignment vertical="center"/>
    </xf>
    <xf numFmtId="41" fontId="14" fillId="0" borderId="10" xfId="1" applyFont="1" applyFill="1" applyBorder="1" applyAlignment="1">
      <alignment vertical="center"/>
    </xf>
    <xf numFmtId="169" fontId="14" fillId="0" borderId="47" xfId="1" applyNumberFormat="1" applyFont="1" applyFill="1" applyBorder="1" applyAlignment="1">
      <alignment vertical="center"/>
    </xf>
    <xf numFmtId="169" fontId="14" fillId="0" borderId="10" xfId="1" applyNumberFormat="1" applyFont="1" applyFill="1" applyBorder="1" applyAlignment="1">
      <alignment vertical="center"/>
    </xf>
    <xf numFmtId="169" fontId="14" fillId="0" borderId="9" xfId="1" applyNumberFormat="1" applyFont="1" applyFill="1" applyBorder="1" applyAlignment="1">
      <alignment vertical="center"/>
    </xf>
    <xf numFmtId="169" fontId="14" fillId="0" borderId="11" xfId="1" applyNumberFormat="1" applyFont="1" applyFill="1" applyBorder="1" applyAlignment="1">
      <alignment vertical="center"/>
    </xf>
    <xf numFmtId="169" fontId="15" fillId="0" borderId="14" xfId="1" applyNumberFormat="1" applyFont="1" applyFill="1" applyBorder="1" applyAlignment="1">
      <alignment horizontal="right" vertical="center"/>
    </xf>
    <xf numFmtId="169" fontId="14" fillId="0" borderId="46" xfId="1" applyNumberFormat="1" applyFont="1" applyFill="1" applyBorder="1" applyAlignment="1">
      <alignment vertical="center"/>
    </xf>
    <xf numFmtId="0" fontId="11" fillId="0" borderId="42" xfId="15" applyNumberFormat="1" applyFont="1" applyFill="1" applyBorder="1" applyAlignment="1">
      <alignment horizontal="left" vertical="center"/>
    </xf>
    <xf numFmtId="0" fontId="14" fillId="0" borderId="26" xfId="0" applyFont="1" applyBorder="1" applyAlignment="1">
      <alignment vertical="center"/>
    </xf>
    <xf numFmtId="0" fontId="14" fillId="0" borderId="52" xfId="0" applyFont="1" applyBorder="1" applyAlignment="1">
      <alignment vertical="center"/>
    </xf>
    <xf numFmtId="41" fontId="27" fillId="0" borderId="0" xfId="1" applyFont="1" applyFill="1" applyBorder="1" applyAlignment="1">
      <alignment vertical="center"/>
    </xf>
    <xf numFmtId="169" fontId="14" fillId="0" borderId="33" xfId="1" applyNumberFormat="1" applyFont="1" applyFill="1" applyBorder="1" applyAlignment="1">
      <alignment vertical="center"/>
    </xf>
    <xf numFmtId="169" fontId="27" fillId="0" borderId="31" xfId="1" applyNumberFormat="1" applyFont="1" applyFill="1" applyBorder="1" applyAlignment="1">
      <alignment vertical="center"/>
    </xf>
    <xf numFmtId="169" fontId="27" fillId="0" borderId="33" xfId="1" applyNumberFormat="1" applyFont="1" applyFill="1" applyBorder="1" applyAlignment="1">
      <alignment vertical="center"/>
    </xf>
    <xf numFmtId="0" fontId="33" fillId="0" borderId="0" xfId="0" applyFont="1" applyAlignment="1">
      <alignment vertical="center"/>
    </xf>
    <xf numFmtId="0" fontId="14" fillId="0" borderId="4" xfId="0" applyFont="1" applyBorder="1" applyAlignment="1">
      <alignment horizontal="center" vertical="center"/>
    </xf>
    <xf numFmtId="0" fontId="14" fillId="0" borderId="62" xfId="0" applyFont="1" applyBorder="1" applyAlignment="1">
      <alignment vertical="center"/>
    </xf>
    <xf numFmtId="41" fontId="14" fillId="0" borderId="62" xfId="1" applyFont="1" applyBorder="1" applyAlignment="1">
      <alignment vertical="center"/>
    </xf>
    <xf numFmtId="0" fontId="14" fillId="0" borderId="63" xfId="0" applyFont="1" applyBorder="1" applyAlignment="1">
      <alignment horizontal="center" vertical="center"/>
    </xf>
    <xf numFmtId="169" fontId="14" fillId="0" borderId="60" xfId="1" applyNumberFormat="1" applyFont="1" applyFill="1" applyBorder="1" applyAlignment="1">
      <alignment vertical="center"/>
    </xf>
    <xf numFmtId="169" fontId="14" fillId="0" borderId="62" xfId="1" applyNumberFormat="1" applyFont="1" applyFill="1" applyBorder="1" applyAlignment="1">
      <alignment vertical="center"/>
    </xf>
    <xf numFmtId="169" fontId="27" fillId="0" borderId="24" xfId="1" applyNumberFormat="1" applyFont="1" applyFill="1" applyBorder="1" applyAlignment="1">
      <alignment vertical="center"/>
    </xf>
    <xf numFmtId="169" fontId="14" fillId="0" borderId="64" xfId="1" applyNumberFormat="1" applyFont="1" applyBorder="1" applyAlignment="1">
      <alignment vertical="center"/>
    </xf>
    <xf numFmtId="169" fontId="14" fillId="0" borderId="63" xfId="1" applyNumberFormat="1" applyFont="1" applyBorder="1" applyAlignment="1">
      <alignment vertical="center"/>
    </xf>
    <xf numFmtId="169" fontId="14" fillId="0" borderId="60" xfId="1" applyNumberFormat="1" applyFont="1" applyBorder="1" applyAlignment="1">
      <alignment vertical="center"/>
    </xf>
    <xf numFmtId="169" fontId="14" fillId="0" borderId="61" xfId="1" applyNumberFormat="1" applyFont="1" applyBorder="1" applyAlignment="1">
      <alignment vertical="center"/>
    </xf>
    <xf numFmtId="169" fontId="14" fillId="0" borderId="65" xfId="1" applyNumberFormat="1" applyFont="1" applyBorder="1" applyAlignment="1">
      <alignment vertical="center"/>
    </xf>
    <xf numFmtId="0" fontId="14" fillId="0" borderId="9" xfId="0" applyFont="1" applyBorder="1" applyAlignment="1">
      <alignment vertical="center"/>
    </xf>
    <xf numFmtId="169" fontId="14" fillId="0" borderId="21" xfId="1" applyNumberFormat="1" applyFont="1" applyBorder="1" applyAlignment="1">
      <alignment vertical="center"/>
    </xf>
    <xf numFmtId="41" fontId="15" fillId="0" borderId="27" xfId="1" applyFont="1" applyBorder="1" applyAlignment="1">
      <alignment vertical="center"/>
    </xf>
    <xf numFmtId="41" fontId="14" fillId="0" borderId="27" xfId="1" quotePrefix="1" applyFont="1" applyBorder="1" applyAlignment="1">
      <alignment vertical="center"/>
    </xf>
    <xf numFmtId="169" fontId="27" fillId="0" borderId="19" xfId="1" applyNumberFormat="1" applyFont="1" applyBorder="1" applyAlignment="1">
      <alignment vertical="center"/>
    </xf>
    <xf numFmtId="0" fontId="14" fillId="3" borderId="35" xfId="0" applyFont="1" applyFill="1" applyBorder="1" applyAlignment="1">
      <alignment vertical="center"/>
    </xf>
    <xf numFmtId="41" fontId="22" fillId="3" borderId="38" xfId="5" applyNumberFormat="1" applyFont="1" applyFill="1" applyBorder="1" applyAlignment="1">
      <alignment horizontal="left" vertical="center"/>
    </xf>
    <xf numFmtId="169" fontId="27" fillId="3" borderId="38" xfId="1" applyNumberFormat="1" applyFont="1" applyFill="1" applyBorder="1" applyAlignment="1">
      <alignment vertical="center"/>
    </xf>
    <xf numFmtId="169" fontId="15" fillId="3" borderId="37" xfId="1" applyNumberFormat="1" applyFont="1" applyFill="1" applyBorder="1" applyAlignment="1">
      <alignment horizontal="right" vertical="center"/>
    </xf>
    <xf numFmtId="41" fontId="14" fillId="0" borderId="0" xfId="1" applyFont="1" applyAlignment="1">
      <alignment vertical="center"/>
    </xf>
    <xf numFmtId="169" fontId="14" fillId="0" borderId="0" xfId="1" applyNumberFormat="1" applyFont="1" applyAlignment="1">
      <alignment vertical="center"/>
    </xf>
    <xf numFmtId="169" fontId="27" fillId="0" borderId="0" xfId="1" applyNumberFormat="1" applyFont="1" applyAlignment="1">
      <alignment vertical="center"/>
    </xf>
    <xf numFmtId="0" fontId="14" fillId="5" borderId="52" xfId="0" applyFont="1" applyFill="1" applyBorder="1" applyAlignment="1">
      <alignment horizontal="center"/>
    </xf>
    <xf numFmtId="0" fontId="10" fillId="5" borderId="29" xfId="1" applyNumberFormat="1" applyFont="1" applyFill="1" applyBorder="1" applyAlignment="1">
      <alignment horizontal="left" vertical="center" indent="1"/>
    </xf>
    <xf numFmtId="0" fontId="11" fillId="5" borderId="45" xfId="21" quotePrefix="1" applyNumberFormat="1" applyFont="1" applyFill="1" applyBorder="1" applyAlignment="1">
      <alignment horizontal="left" vertical="center" indent="1"/>
    </xf>
    <xf numFmtId="0" fontId="11" fillId="5" borderId="42" xfId="0" applyFont="1" applyFill="1" applyBorder="1"/>
    <xf numFmtId="41" fontId="11" fillId="5" borderId="42" xfId="1" applyFont="1" applyFill="1" applyBorder="1"/>
    <xf numFmtId="0" fontId="14" fillId="5" borderId="28" xfId="0" applyFont="1" applyFill="1" applyBorder="1" applyAlignment="1">
      <alignment horizontal="center"/>
    </xf>
    <xf numFmtId="169" fontId="14" fillId="5" borderId="42" xfId="1" applyNumberFormat="1" applyFont="1" applyFill="1" applyBorder="1"/>
    <xf numFmtId="169" fontId="14" fillId="5" borderId="27" xfId="1" applyNumberFormat="1" applyFont="1" applyFill="1" applyBorder="1"/>
    <xf numFmtId="169" fontId="27" fillId="5" borderId="29" xfId="1" applyNumberFormat="1" applyFont="1" applyFill="1" applyBorder="1"/>
    <xf numFmtId="169" fontId="14" fillId="5" borderId="28" xfId="1" applyNumberFormat="1" applyFont="1" applyFill="1" applyBorder="1"/>
    <xf numFmtId="41" fontId="14" fillId="5" borderId="42" xfId="1" applyFont="1" applyFill="1" applyBorder="1"/>
    <xf numFmtId="41" fontId="14" fillId="5" borderId="29" xfId="1" applyFont="1" applyFill="1" applyBorder="1"/>
    <xf numFmtId="41" fontId="14" fillId="5" borderId="49" xfId="1" applyFont="1" applyFill="1" applyBorder="1"/>
    <xf numFmtId="43" fontId="11" fillId="5" borderId="29" xfId="15" applyFont="1" applyFill="1" applyBorder="1" applyAlignment="1">
      <alignment horizontal="left" vertical="center"/>
    </xf>
    <xf numFmtId="0" fontId="10" fillId="5" borderId="29" xfId="15" applyNumberFormat="1" applyFont="1" applyFill="1" applyBorder="1" applyAlignment="1">
      <alignment horizontal="left" vertical="center"/>
    </xf>
    <xf numFmtId="0" fontId="11" fillId="5" borderId="29" xfId="7" quotePrefix="1" applyNumberFormat="1" applyFont="1" applyFill="1" applyBorder="1" applyAlignment="1">
      <alignment horizontal="left" vertical="center" indent="2"/>
    </xf>
    <xf numFmtId="0" fontId="11" fillId="5" borderId="28" xfId="0" applyFont="1" applyFill="1" applyBorder="1" applyAlignment="1">
      <alignment horizontal="center"/>
    </xf>
    <xf numFmtId="0" fontId="11" fillId="5" borderId="29" xfId="7" applyNumberFormat="1" applyFont="1" applyFill="1" applyBorder="1" applyAlignment="1">
      <alignment horizontal="left" vertical="center" indent="2"/>
    </xf>
    <xf numFmtId="0" fontId="10" fillId="5" borderId="45" xfId="21" quotePrefix="1" applyNumberFormat="1" applyFont="1" applyFill="1" applyBorder="1" applyAlignment="1">
      <alignment horizontal="left" vertical="center" indent="1"/>
    </xf>
    <xf numFmtId="177" fontId="4" fillId="0" borderId="65" xfId="24" applyNumberFormat="1" applyBorder="1"/>
    <xf numFmtId="169" fontId="37" fillId="0" borderId="27" xfId="1" applyNumberFormat="1" applyFont="1" applyFill="1" applyBorder="1" applyAlignment="1">
      <alignment horizontal="center" vertical="center"/>
    </xf>
    <xf numFmtId="169" fontId="14" fillId="5" borderId="42" xfId="1" applyNumberFormat="1" applyFont="1" applyFill="1" applyBorder="1" applyAlignment="1">
      <alignment vertical="center"/>
    </xf>
    <xf numFmtId="169" fontId="0" fillId="0" borderId="0" xfId="1" applyNumberFormat="1" applyFont="1"/>
    <xf numFmtId="0" fontId="0" fillId="0" borderId="0" xfId="0" applyAlignment="1">
      <alignment wrapText="1"/>
    </xf>
    <xf numFmtId="0" fontId="2" fillId="0" borderId="0" xfId="28"/>
    <xf numFmtId="0" fontId="42" fillId="10" borderId="70" xfId="28" applyFont="1" applyFill="1" applyBorder="1" applyAlignment="1">
      <alignment horizontal="center" vertical="center"/>
    </xf>
    <xf numFmtId="0" fontId="42" fillId="10" borderId="71" xfId="28" applyFont="1" applyFill="1" applyBorder="1" applyAlignment="1">
      <alignment horizontal="center" vertical="center"/>
    </xf>
    <xf numFmtId="0" fontId="42" fillId="10" borderId="72" xfId="28" applyFont="1" applyFill="1" applyBorder="1" applyAlignment="1">
      <alignment horizontal="center" vertical="center"/>
    </xf>
    <xf numFmtId="0" fontId="42" fillId="10" borderId="73" xfId="28" applyFont="1" applyFill="1" applyBorder="1" applyAlignment="1">
      <alignment horizontal="center" vertical="center"/>
    </xf>
    <xf numFmtId="0" fontId="42" fillId="10" borderId="74" xfId="28" applyFont="1" applyFill="1" applyBorder="1" applyAlignment="1">
      <alignment horizontal="center" vertical="center"/>
    </xf>
    <xf numFmtId="0" fontId="42" fillId="0" borderId="0" xfId="28" applyFont="1"/>
    <xf numFmtId="0" fontId="2" fillId="0" borderId="75" xfId="28" applyBorder="1"/>
    <xf numFmtId="0" fontId="2" fillId="0" borderId="57" xfId="28" applyBorder="1"/>
    <xf numFmtId="0" fontId="2" fillId="0" borderId="57" xfId="28" applyBorder="1" applyAlignment="1">
      <alignment horizontal="center" vertical="center"/>
    </xf>
    <xf numFmtId="0" fontId="2" fillId="0" borderId="76" xfId="28" applyBorder="1"/>
    <xf numFmtId="0" fontId="2" fillId="11" borderId="57" xfId="28" applyFill="1" applyBorder="1"/>
    <xf numFmtId="0" fontId="2" fillId="0" borderId="77" xfId="28" applyBorder="1"/>
    <xf numFmtId="0" fontId="2" fillId="0" borderId="49" xfId="28" applyBorder="1"/>
    <xf numFmtId="0" fontId="2" fillId="0" borderId="49" xfId="28" applyBorder="1" applyAlignment="1">
      <alignment horizontal="center" vertical="center"/>
    </xf>
    <xf numFmtId="2" fontId="2" fillId="0" borderId="78" xfId="28" applyNumberFormat="1" applyBorder="1"/>
    <xf numFmtId="0" fontId="2" fillId="0" borderId="79" xfId="28" applyBorder="1"/>
    <xf numFmtId="0" fontId="2" fillId="0" borderId="65" xfId="28" applyBorder="1"/>
    <xf numFmtId="0" fontId="2" fillId="0" borderId="65" xfId="28" applyBorder="1" applyAlignment="1">
      <alignment horizontal="center" vertical="center"/>
    </xf>
    <xf numFmtId="2" fontId="2" fillId="0" borderId="80" xfId="28" applyNumberFormat="1" applyBorder="1"/>
    <xf numFmtId="0" fontId="2" fillId="0" borderId="81" xfId="28" applyBorder="1"/>
    <xf numFmtId="0" fontId="2" fillId="0" borderId="82" xfId="28" applyBorder="1"/>
    <xf numFmtId="0" fontId="2" fillId="0" borderId="83" xfId="28" applyBorder="1"/>
    <xf numFmtId="0" fontId="2" fillId="0" borderId="83" xfId="28" applyBorder="1" applyAlignment="1">
      <alignment horizontal="center" vertical="center"/>
    </xf>
    <xf numFmtId="2" fontId="2" fillId="0" borderId="84" xfId="28" applyNumberFormat="1" applyBorder="1"/>
    <xf numFmtId="0" fontId="2" fillId="0" borderId="85" xfId="28" applyBorder="1"/>
    <xf numFmtId="0" fontId="2" fillId="11" borderId="46" xfId="28" applyFill="1" applyBorder="1"/>
    <xf numFmtId="0" fontId="2" fillId="0" borderId="46" xfId="28" applyBorder="1" applyAlignment="1">
      <alignment horizontal="center" vertical="center"/>
    </xf>
    <xf numFmtId="0" fontId="2" fillId="0" borderId="46" xfId="28" applyBorder="1"/>
    <xf numFmtId="2" fontId="2" fillId="0" borderId="86" xfId="28" applyNumberFormat="1" applyBorder="1"/>
    <xf numFmtId="0" fontId="2" fillId="0" borderId="87" xfId="28" applyBorder="1"/>
    <xf numFmtId="0" fontId="2" fillId="0" borderId="88" xfId="28" applyBorder="1"/>
    <xf numFmtId="0" fontId="2" fillId="0" borderId="88" xfId="28" applyBorder="1" applyAlignment="1">
      <alignment horizontal="center" vertical="center"/>
    </xf>
    <xf numFmtId="2" fontId="2" fillId="0" borderId="89" xfId="28" applyNumberFormat="1" applyBorder="1"/>
    <xf numFmtId="2" fontId="2" fillId="0" borderId="0" xfId="28" applyNumberFormat="1"/>
    <xf numFmtId="0" fontId="12" fillId="0" borderId="57" xfId="28" applyFont="1" applyBorder="1" applyAlignment="1">
      <alignment horizontal="center" vertical="center" wrapText="1"/>
    </xf>
    <xf numFmtId="0" fontId="12" fillId="0" borderId="90" xfId="29" applyNumberFormat="1" applyFont="1" applyBorder="1" applyAlignment="1">
      <alignment horizontal="center" vertical="center" wrapText="1"/>
    </xf>
    <xf numFmtId="0" fontId="13" fillId="0" borderId="77" xfId="28" applyFont="1" applyBorder="1" applyAlignment="1">
      <alignment horizontal="center" vertical="center" wrapText="1"/>
    </xf>
    <xf numFmtId="0" fontId="13" fillId="11" borderId="49" xfId="28" applyFont="1" applyFill="1" applyBorder="1" applyAlignment="1">
      <alignment vertical="center" wrapText="1"/>
    </xf>
    <xf numFmtId="0" fontId="12" fillId="0" borderId="49" xfId="28" applyFont="1" applyBorder="1" applyAlignment="1">
      <alignment horizontal="center" vertical="center" wrapText="1"/>
    </xf>
    <xf numFmtId="0" fontId="12" fillId="0" borderId="91" xfId="29" applyNumberFormat="1" applyFont="1" applyBorder="1" applyAlignment="1">
      <alignment horizontal="center" vertical="center" wrapText="1"/>
    </xf>
    <xf numFmtId="0" fontId="13" fillId="12" borderId="77" xfId="28" applyFont="1" applyFill="1" applyBorder="1" applyAlignment="1">
      <alignment horizontal="center" vertical="center" wrapText="1"/>
    </xf>
    <xf numFmtId="0" fontId="13" fillId="12" borderId="49" xfId="28" applyFont="1" applyFill="1" applyBorder="1" applyAlignment="1">
      <alignment vertical="center" wrapText="1"/>
    </xf>
    <xf numFmtId="0" fontId="12" fillId="0" borderId="77" xfId="28" applyFont="1" applyBorder="1" applyAlignment="1">
      <alignment horizontal="right" vertical="center" wrapText="1"/>
    </xf>
    <xf numFmtId="0" fontId="12" fillId="0" borderId="49" xfId="28" applyFont="1" applyBorder="1" applyAlignment="1">
      <alignment vertical="center" wrapText="1"/>
    </xf>
    <xf numFmtId="1" fontId="12" fillId="0" borderId="91" xfId="29" applyNumberFormat="1" applyFont="1" applyBorder="1" applyAlignment="1">
      <alignment horizontal="center" vertical="center" wrapText="1"/>
    </xf>
    <xf numFmtId="0" fontId="12" fillId="0" borderId="77" xfId="28" applyFont="1" applyBorder="1" applyAlignment="1">
      <alignment vertical="center" wrapText="1"/>
    </xf>
    <xf numFmtId="0" fontId="12" fillId="0" borderId="92" xfId="28" applyFont="1" applyBorder="1" applyAlignment="1">
      <alignment vertical="center" wrapText="1"/>
    </xf>
    <xf numFmtId="0" fontId="12" fillId="0" borderId="50" xfId="28" applyFont="1" applyBorder="1" applyAlignment="1">
      <alignment vertical="center" wrapText="1"/>
    </xf>
    <xf numFmtId="0" fontId="12" fillId="0" borderId="50" xfId="28" applyFont="1" applyBorder="1" applyAlignment="1">
      <alignment horizontal="center" vertical="center" wrapText="1"/>
    </xf>
    <xf numFmtId="0" fontId="2" fillId="0" borderId="50" xfId="28" applyBorder="1"/>
    <xf numFmtId="0" fontId="12" fillId="0" borderId="93" xfId="29" applyNumberFormat="1" applyFont="1" applyBorder="1" applyAlignment="1">
      <alignment horizontal="center" vertical="center" wrapText="1"/>
    </xf>
    <xf numFmtId="0" fontId="12" fillId="0" borderId="82" xfId="28" applyFont="1" applyBorder="1" applyAlignment="1">
      <alignment horizontal="center" vertical="center" wrapText="1"/>
    </xf>
    <xf numFmtId="0" fontId="12" fillId="0" borderId="83" xfId="28" applyFont="1" applyBorder="1" applyAlignment="1">
      <alignment vertical="center" wrapText="1"/>
    </xf>
    <xf numFmtId="0" fontId="12" fillId="0" borderId="83" xfId="28" applyFont="1" applyBorder="1" applyAlignment="1">
      <alignment horizontal="center" vertical="center" wrapText="1"/>
    </xf>
    <xf numFmtId="0" fontId="12" fillId="0" borderId="84" xfId="29" applyNumberFormat="1" applyFont="1" applyBorder="1" applyAlignment="1">
      <alignment horizontal="center" vertical="center" wrapText="1"/>
    </xf>
    <xf numFmtId="0" fontId="13" fillId="0" borderId="75" xfId="28" applyFont="1" applyBorder="1" applyAlignment="1">
      <alignment horizontal="center" vertical="center" wrapText="1"/>
    </xf>
    <xf numFmtId="0" fontId="13" fillId="11" borderId="57" xfId="28" applyFont="1" applyFill="1" applyBorder="1" applyAlignment="1">
      <alignment vertical="center" wrapText="1"/>
    </xf>
    <xf numFmtId="0" fontId="12" fillId="0" borderId="0" xfId="28" applyFont="1" applyAlignment="1">
      <alignment vertical="center" wrapText="1"/>
    </xf>
    <xf numFmtId="0" fontId="2" fillId="0" borderId="94" xfId="28" applyBorder="1"/>
    <xf numFmtId="0" fontId="12" fillId="0" borderId="76" xfId="29" applyNumberFormat="1" applyFont="1" applyBorder="1" applyAlignment="1">
      <alignment horizontal="center" vertical="center" wrapText="1"/>
    </xf>
    <xf numFmtId="0" fontId="2" fillId="0" borderId="2" xfId="28" applyBorder="1"/>
    <xf numFmtId="0" fontId="2" fillId="0" borderId="7" xfId="28" applyBorder="1"/>
    <xf numFmtId="0" fontId="12" fillId="0" borderId="82" xfId="28" applyFont="1" applyBorder="1" applyAlignment="1">
      <alignment vertical="center" wrapText="1"/>
    </xf>
    <xf numFmtId="0" fontId="12" fillId="0" borderId="39" xfId="28" applyFont="1" applyBorder="1" applyAlignment="1">
      <alignment horizontal="center" vertical="center" wrapText="1"/>
    </xf>
    <xf numFmtId="0" fontId="12" fillId="0" borderId="95" xfId="28" applyFont="1" applyBorder="1" applyAlignment="1">
      <alignment vertical="center" wrapText="1"/>
    </xf>
    <xf numFmtId="0" fontId="12" fillId="0" borderId="96" xfId="28" applyFont="1" applyBorder="1" applyAlignment="1">
      <alignment vertical="center" wrapText="1"/>
    </xf>
    <xf numFmtId="0" fontId="12" fillId="0" borderId="96" xfId="28" applyFont="1" applyBorder="1" applyAlignment="1">
      <alignment horizontal="center" vertical="center" wrapText="1"/>
    </xf>
    <xf numFmtId="0" fontId="2" fillId="0" borderId="97" xfId="28" applyBorder="1"/>
    <xf numFmtId="0" fontId="12" fillId="0" borderId="98" xfId="29" applyNumberFormat="1" applyFont="1" applyBorder="1" applyAlignment="1">
      <alignment horizontal="center" vertical="center" wrapText="1"/>
    </xf>
    <xf numFmtId="0" fontId="3" fillId="0" borderId="0" xfId="35"/>
    <xf numFmtId="0" fontId="2" fillId="0" borderId="0" xfId="35" applyFont="1" applyAlignment="1">
      <alignment horizontal="center"/>
    </xf>
    <xf numFmtId="179" fontId="3" fillId="0" borderId="0" xfId="35" applyNumberFormat="1" applyAlignment="1">
      <alignment horizontal="center"/>
    </xf>
    <xf numFmtId="165" fontId="3" fillId="0" borderId="0" xfId="35" applyNumberFormat="1"/>
    <xf numFmtId="180" fontId="3" fillId="0" borderId="0" xfId="35" applyNumberFormat="1"/>
    <xf numFmtId="165" fontId="2" fillId="6" borderId="48" xfId="36" applyFont="1" applyFill="1" applyBorder="1" applyAlignment="1">
      <alignment horizontal="right"/>
    </xf>
    <xf numFmtId="0" fontId="47" fillId="0" borderId="7" xfId="35" applyFont="1" applyBorder="1"/>
    <xf numFmtId="0" fontId="48" fillId="0" borderId="7" xfId="35" applyFont="1" applyBorder="1" applyAlignment="1">
      <alignment horizontal="center"/>
    </xf>
    <xf numFmtId="180" fontId="47" fillId="0" borderId="7" xfId="35" applyNumberFormat="1" applyFont="1" applyBorder="1"/>
    <xf numFmtId="0" fontId="3" fillId="13" borderId="48" xfId="35" applyFill="1" applyBorder="1" applyAlignment="1">
      <alignment horizontal="center" vertical="center"/>
    </xf>
    <xf numFmtId="0" fontId="2" fillId="13" borderId="48" xfId="35" applyFont="1" applyFill="1" applyBorder="1" applyAlignment="1">
      <alignment horizontal="center" vertical="center"/>
    </xf>
    <xf numFmtId="165" fontId="3" fillId="13" borderId="48" xfId="35" applyNumberFormat="1" applyFill="1" applyBorder="1" applyAlignment="1">
      <alignment horizontal="center" vertical="center"/>
    </xf>
    <xf numFmtId="180" fontId="3" fillId="13" borderId="48" xfId="35" applyNumberFormat="1" applyFill="1" applyBorder="1" applyAlignment="1">
      <alignment horizontal="center" vertical="center"/>
    </xf>
    <xf numFmtId="0" fontId="49" fillId="14" borderId="48" xfId="35" applyFont="1" applyFill="1" applyBorder="1"/>
    <xf numFmtId="0" fontId="2" fillId="14" borderId="48" xfId="35" applyFont="1" applyFill="1" applyBorder="1" applyAlignment="1">
      <alignment horizontal="center"/>
    </xf>
    <xf numFmtId="179" fontId="3" fillId="0" borderId="48" xfId="35" applyNumberFormat="1" applyBorder="1" applyAlignment="1">
      <alignment horizontal="center"/>
    </xf>
    <xf numFmtId="165" fontId="3" fillId="0" borderId="48" xfId="35" applyNumberFormat="1" applyBorder="1"/>
    <xf numFmtId="180" fontId="3" fillId="0" borderId="48" xfId="35" applyNumberFormat="1" applyBorder="1"/>
    <xf numFmtId="0" fontId="16" fillId="5" borderId="48" xfId="35" applyFont="1" applyFill="1" applyBorder="1"/>
    <xf numFmtId="0" fontId="2" fillId="5" borderId="48" xfId="35" applyFont="1" applyFill="1" applyBorder="1" applyAlignment="1">
      <alignment horizontal="center"/>
    </xf>
    <xf numFmtId="0" fontId="42" fillId="0" borderId="48" xfId="35" applyFont="1" applyBorder="1"/>
    <xf numFmtId="0" fontId="2" fillId="0" borderId="48" xfId="35" applyFont="1" applyBorder="1" applyAlignment="1">
      <alignment horizontal="center"/>
    </xf>
    <xf numFmtId="0" fontId="3" fillId="0" borderId="48" xfId="35" applyBorder="1"/>
    <xf numFmtId="181" fontId="2" fillId="6" borderId="48" xfId="37" applyNumberFormat="1" applyFont="1" applyFill="1" applyBorder="1" applyAlignment="1"/>
    <xf numFmtId="181" fontId="3" fillId="0" borderId="48" xfId="35" applyNumberFormat="1" applyBorder="1"/>
    <xf numFmtId="165" fontId="2" fillId="6" borderId="48" xfId="36" applyFont="1" applyFill="1" applyBorder="1" applyAlignment="1"/>
    <xf numFmtId="0" fontId="42" fillId="5" borderId="48" xfId="35" applyFont="1" applyFill="1" applyBorder="1"/>
    <xf numFmtId="181" fontId="2" fillId="0" borderId="48" xfId="35" applyNumberFormat="1" applyFont="1" applyBorder="1"/>
    <xf numFmtId="181" fontId="50" fillId="0" borderId="48" xfId="35" applyNumberFormat="1" applyFont="1" applyBorder="1" applyAlignment="1">
      <alignment vertical="center"/>
    </xf>
    <xf numFmtId="180" fontId="3" fillId="0" borderId="101" xfId="35" applyNumberFormat="1" applyBorder="1"/>
    <xf numFmtId="165" fontId="2" fillId="0" borderId="48" xfId="36" applyFont="1" applyFill="1" applyBorder="1" applyAlignment="1"/>
    <xf numFmtId="181" fontId="2" fillId="6" borderId="48" xfId="37" applyNumberFormat="1" applyFont="1" applyFill="1" applyBorder="1" applyAlignment="1">
      <alignment horizontal="right"/>
    </xf>
    <xf numFmtId="0" fontId="43" fillId="0" borderId="48" xfId="35" applyFont="1" applyBorder="1"/>
    <xf numFmtId="0" fontId="51" fillId="0" borderId="48" xfId="35" applyFont="1" applyBorder="1"/>
    <xf numFmtId="0" fontId="42" fillId="0" borderId="0" xfId="35" applyFont="1"/>
    <xf numFmtId="0" fontId="52" fillId="14" borderId="48" xfId="35" applyFont="1" applyFill="1" applyBorder="1" applyAlignment="1">
      <alignment horizontal="center"/>
    </xf>
    <xf numFmtId="0" fontId="51" fillId="0" borderId="48" xfId="35" applyFont="1" applyBorder="1" applyAlignment="1">
      <alignment horizontal="center"/>
    </xf>
    <xf numFmtId="0" fontId="43" fillId="0" borderId="48" xfId="35" applyFont="1" applyBorder="1" applyAlignment="1">
      <alignment horizontal="left"/>
    </xf>
    <xf numFmtId="0" fontId="42" fillId="5" borderId="59" xfId="35" applyFont="1" applyFill="1" applyBorder="1"/>
    <xf numFmtId="0" fontId="2" fillId="5" borderId="59" xfId="35" applyFont="1" applyFill="1" applyBorder="1" applyAlignment="1">
      <alignment horizontal="center"/>
    </xf>
    <xf numFmtId="0" fontId="42" fillId="9" borderId="48" xfId="35" applyFont="1" applyFill="1" applyBorder="1"/>
    <xf numFmtId="165" fontId="50" fillId="0" borderId="48" xfId="36" applyFont="1" applyBorder="1"/>
    <xf numFmtId="0" fontId="3" fillId="0" borderId="101" xfId="35" applyBorder="1"/>
    <xf numFmtId="0" fontId="42" fillId="0" borderId="48" xfId="35" applyFont="1" applyBorder="1" applyAlignment="1">
      <alignment horizontal="left"/>
    </xf>
    <xf numFmtId="165" fontId="50" fillId="0" borderId="48" xfId="36" applyFont="1" applyBorder="1" applyAlignment="1">
      <alignment vertical="center"/>
    </xf>
    <xf numFmtId="165" fontId="2" fillId="0" borderId="48" xfId="36" applyFont="1" applyBorder="1" applyAlignment="1"/>
    <xf numFmtId="0" fontId="3" fillId="15" borderId="48" xfId="35" applyFill="1" applyBorder="1"/>
    <xf numFmtId="0" fontId="2" fillId="15" borderId="48" xfId="35" applyFont="1" applyFill="1" applyBorder="1" applyAlignment="1">
      <alignment horizontal="center"/>
    </xf>
    <xf numFmtId="0" fontId="49" fillId="14" borderId="48" xfId="35" applyFont="1" applyFill="1" applyBorder="1" applyAlignment="1">
      <alignment horizontal="left"/>
    </xf>
    <xf numFmtId="0" fontId="3" fillId="0" borderId="48" xfId="35" applyBorder="1" applyAlignment="1">
      <alignment horizontal="center"/>
    </xf>
    <xf numFmtId="0" fontId="42" fillId="5" borderId="48" xfId="35" applyFont="1" applyFill="1" applyBorder="1" applyAlignment="1">
      <alignment horizontal="left"/>
    </xf>
    <xf numFmtId="179" fontId="3" fillId="12" borderId="48" xfId="35" applyNumberFormat="1" applyFill="1" applyBorder="1" applyAlignment="1">
      <alignment horizontal="center"/>
    </xf>
    <xf numFmtId="165" fontId="3" fillId="12" borderId="48" xfId="35" applyNumberFormat="1" applyFill="1" applyBorder="1"/>
    <xf numFmtId="180" fontId="3" fillId="12" borderId="48" xfId="35" applyNumberFormat="1" applyFill="1" applyBorder="1"/>
    <xf numFmtId="0" fontId="2" fillId="0" borderId="48" xfId="38" applyBorder="1"/>
    <xf numFmtId="0" fontId="42" fillId="0" borderId="48" xfId="35" applyFont="1" applyBorder="1" applyAlignment="1">
      <alignment horizontal="center"/>
    </xf>
    <xf numFmtId="167" fontId="2" fillId="0" borderId="0" xfId="40" applyNumberFormat="1" applyAlignment="1">
      <alignment vertical="center"/>
    </xf>
    <xf numFmtId="0" fontId="14" fillId="0" borderId="0" xfId="40" applyFont="1" applyAlignment="1">
      <alignment vertical="center"/>
    </xf>
    <xf numFmtId="0" fontId="2" fillId="0" borderId="0" xfId="40" applyAlignment="1">
      <alignment vertical="center"/>
    </xf>
    <xf numFmtId="182" fontId="55" fillId="0" borderId="0" xfId="39" applyNumberFormat="1" applyFont="1" applyFill="1" applyBorder="1" applyAlignment="1">
      <alignment vertical="center"/>
    </xf>
    <xf numFmtId="0" fontId="55" fillId="0" borderId="0" xfId="40" applyFont="1" applyAlignment="1">
      <alignment horizontal="center" vertical="center"/>
    </xf>
    <xf numFmtId="0" fontId="55" fillId="15" borderId="0" xfId="40" applyFont="1" applyFill="1" applyAlignment="1">
      <alignment vertical="center"/>
    </xf>
    <xf numFmtId="167" fontId="11" fillId="0" borderId="0" xfId="39" applyNumberFormat="1" applyFont="1" applyFill="1" applyBorder="1" applyAlignment="1">
      <alignment vertical="center"/>
    </xf>
    <xf numFmtId="167" fontId="11" fillId="0" borderId="0" xfId="40" applyNumberFormat="1" applyFont="1" applyAlignment="1">
      <alignment vertical="center"/>
    </xf>
    <xf numFmtId="0" fontId="11" fillId="0" borderId="0" xfId="40" applyFont="1" applyAlignment="1">
      <alignment vertical="center"/>
    </xf>
    <xf numFmtId="0" fontId="55" fillId="0" borderId="0" xfId="40" applyFont="1" applyAlignment="1">
      <alignment vertical="center"/>
    </xf>
    <xf numFmtId="0" fontId="10" fillId="0" borderId="66" xfId="40" applyFont="1" applyBorder="1" applyAlignment="1">
      <alignment vertical="center"/>
    </xf>
    <xf numFmtId="0" fontId="10" fillId="0" borderId="83" xfId="40" applyFont="1" applyBorder="1" applyAlignment="1">
      <alignment vertical="center"/>
    </xf>
    <xf numFmtId="0" fontId="10" fillId="0" borderId="39" xfId="40" applyFont="1" applyBorder="1" applyAlignment="1">
      <alignment vertical="center"/>
    </xf>
    <xf numFmtId="167" fontId="10" fillId="0" borderId="48" xfId="40" applyNumberFormat="1" applyFont="1" applyBorder="1" applyAlignment="1">
      <alignment vertical="center"/>
    </xf>
    <xf numFmtId="167" fontId="10" fillId="0" borderId="48" xfId="40" applyNumberFormat="1" applyFont="1" applyBorder="1" applyAlignment="1">
      <alignment horizontal="center" vertical="center"/>
    </xf>
    <xf numFmtId="167" fontId="10" fillId="0" borderId="48" xfId="39" applyNumberFormat="1" applyFont="1" applyFill="1" applyBorder="1" applyAlignment="1">
      <alignment horizontal="center" vertical="center"/>
    </xf>
    <xf numFmtId="183" fontId="11" fillId="0" borderId="48" xfId="39" applyNumberFormat="1" applyFont="1" applyFill="1" applyBorder="1" applyAlignment="1">
      <alignment vertical="center"/>
    </xf>
    <xf numFmtId="0" fontId="11" fillId="0" borderId="48" xfId="40" applyFont="1" applyBorder="1" applyAlignment="1">
      <alignment horizontal="center" vertical="center"/>
    </xf>
    <xf numFmtId="0" fontId="11" fillId="0" borderId="48" xfId="40" applyFont="1" applyBorder="1" applyAlignment="1">
      <alignment vertical="center"/>
    </xf>
    <xf numFmtId="167" fontId="11" fillId="0" borderId="48" xfId="39" applyNumberFormat="1" applyFont="1" applyFill="1" applyBorder="1" applyAlignment="1">
      <alignment vertical="center"/>
    </xf>
    <xf numFmtId="167" fontId="11" fillId="0" borderId="48" xfId="41" applyNumberFormat="1" applyFont="1" applyFill="1" applyBorder="1" applyAlignment="1">
      <alignment vertical="center"/>
    </xf>
    <xf numFmtId="182" fontId="11" fillId="0" borderId="48" xfId="41" applyNumberFormat="1" applyFont="1" applyFill="1" applyBorder="1" applyAlignment="1">
      <alignment vertical="center"/>
    </xf>
    <xf numFmtId="167" fontId="11" fillId="0" borderId="48" xfId="40" applyNumberFormat="1" applyFont="1" applyBorder="1" applyAlignment="1">
      <alignment vertical="center"/>
    </xf>
    <xf numFmtId="9" fontId="11" fillId="0" borderId="48" xfId="39" applyNumberFormat="1" applyFont="1" applyFill="1" applyBorder="1" applyAlignment="1">
      <alignment vertical="center"/>
    </xf>
    <xf numFmtId="182" fontId="11" fillId="16" borderId="48" xfId="41" applyNumberFormat="1" applyFont="1" applyFill="1" applyBorder="1" applyAlignment="1">
      <alignment vertical="center"/>
    </xf>
    <xf numFmtId="0" fontId="11" fillId="16" borderId="48" xfId="40" applyFont="1" applyFill="1" applyBorder="1" applyAlignment="1">
      <alignment horizontal="center" vertical="center"/>
    </xf>
    <xf numFmtId="0" fontId="11" fillId="16" borderId="48" xfId="40" applyFont="1" applyFill="1" applyBorder="1" applyAlignment="1">
      <alignment vertical="center"/>
    </xf>
    <xf numFmtId="167" fontId="11" fillId="16" borderId="48" xfId="39" applyNumberFormat="1" applyFont="1" applyFill="1" applyBorder="1" applyAlignment="1">
      <alignment vertical="center"/>
    </xf>
    <xf numFmtId="182" fontId="11" fillId="0" borderId="0" xfId="41" applyNumberFormat="1" applyFont="1" applyFill="1" applyBorder="1" applyAlignment="1">
      <alignment vertical="center"/>
    </xf>
    <xf numFmtId="0" fontId="11" fillId="0" borderId="0" xfId="40" applyFont="1" applyAlignment="1">
      <alignment horizontal="center" vertical="center"/>
    </xf>
    <xf numFmtId="182" fontId="11" fillId="16" borderId="0" xfId="41" applyNumberFormat="1" applyFont="1" applyFill="1" applyBorder="1" applyAlignment="1">
      <alignment vertical="center"/>
    </xf>
    <xf numFmtId="0" fontId="11" fillId="16" borderId="0" xfId="40" applyFont="1" applyFill="1" applyAlignment="1">
      <alignment horizontal="center" vertical="center"/>
    </xf>
    <xf numFmtId="0" fontId="11" fillId="16" borderId="0" xfId="40" applyFont="1" applyFill="1" applyAlignment="1">
      <alignment vertical="center"/>
    </xf>
    <xf numFmtId="167" fontId="11" fillId="16" borderId="0" xfId="39" applyNumberFormat="1" applyFont="1" applyFill="1" applyBorder="1" applyAlignment="1">
      <alignment vertical="center"/>
    </xf>
    <xf numFmtId="0" fontId="58" fillId="5" borderId="0" xfId="40" applyFont="1" applyFill="1" applyAlignment="1">
      <alignment vertical="center"/>
    </xf>
    <xf numFmtId="0" fontId="58" fillId="0" borderId="0" xfId="40" applyFont="1" applyAlignment="1">
      <alignment vertical="center"/>
    </xf>
    <xf numFmtId="0" fontId="59" fillId="17" borderId="48" xfId="40" applyFont="1" applyFill="1" applyBorder="1" applyAlignment="1">
      <alignment vertical="center"/>
    </xf>
    <xf numFmtId="182" fontId="11" fillId="0" borderId="0" xfId="40" applyNumberFormat="1" applyFont="1" applyAlignment="1">
      <alignment vertical="center"/>
    </xf>
    <xf numFmtId="0" fontId="59" fillId="0" borderId="48" xfId="40" applyFont="1" applyBorder="1" applyAlignment="1">
      <alignment vertical="center"/>
    </xf>
    <xf numFmtId="0" fontId="58" fillId="15" borderId="0" xfId="40" applyFont="1" applyFill="1" applyAlignment="1">
      <alignment vertical="center"/>
    </xf>
    <xf numFmtId="41" fontId="11" fillId="0" borderId="48" xfId="41" applyFont="1" applyFill="1" applyBorder="1" applyAlignment="1">
      <alignment vertical="center"/>
    </xf>
    <xf numFmtId="170" fontId="11" fillId="0" borderId="48" xfId="41" applyNumberFormat="1" applyFont="1" applyFill="1" applyBorder="1" applyAlignment="1">
      <alignment vertical="center"/>
    </xf>
    <xf numFmtId="169" fontId="11" fillId="0" borderId="48" xfId="41" applyNumberFormat="1" applyFont="1" applyFill="1" applyBorder="1" applyAlignment="1">
      <alignment vertical="center"/>
    </xf>
    <xf numFmtId="0" fontId="11" fillId="0" borderId="48" xfId="40" applyFont="1" applyBorder="1" applyAlignment="1">
      <alignment horizontal="right" vertical="center"/>
    </xf>
    <xf numFmtId="0" fontId="55" fillId="18" borderId="0" xfId="40" applyFont="1" applyFill="1" applyAlignment="1">
      <alignment vertical="center"/>
    </xf>
    <xf numFmtId="0" fontId="58" fillId="18" borderId="0" xfId="40" applyFont="1" applyFill="1" applyAlignment="1">
      <alignment vertical="center"/>
    </xf>
    <xf numFmtId="0" fontId="58" fillId="19" borderId="0" xfId="40" applyFont="1" applyFill="1" applyAlignment="1">
      <alignment vertical="center"/>
    </xf>
    <xf numFmtId="0" fontId="55" fillId="19" borderId="0" xfId="40" applyFont="1" applyFill="1" applyAlignment="1">
      <alignment vertical="center"/>
    </xf>
    <xf numFmtId="0" fontId="55" fillId="5" borderId="0" xfId="40" applyFont="1" applyFill="1" applyAlignment="1">
      <alignment vertical="center"/>
    </xf>
    <xf numFmtId="43" fontId="0" fillId="0" borderId="0" xfId="39" applyFont="1" applyFill="1" applyBorder="1" applyAlignment="1">
      <alignment vertical="center"/>
    </xf>
    <xf numFmtId="0" fontId="2" fillId="20" borderId="0" xfId="40" applyFill="1" applyAlignment="1">
      <alignment vertical="center"/>
    </xf>
    <xf numFmtId="167" fontId="2" fillId="20" borderId="0" xfId="40" applyNumberFormat="1" applyFill="1" applyAlignment="1">
      <alignment vertical="center"/>
    </xf>
    <xf numFmtId="0" fontId="59" fillId="0" borderId="0" xfId="40" applyFont="1" applyAlignment="1">
      <alignment vertical="center"/>
    </xf>
    <xf numFmtId="43" fontId="11" fillId="0" borderId="0" xfId="39" applyFont="1" applyFill="1" applyBorder="1" applyAlignment="1">
      <alignment vertical="center"/>
    </xf>
    <xf numFmtId="9" fontId="2" fillId="0" borderId="0" xfId="40" applyNumberFormat="1" applyAlignment="1">
      <alignment vertical="center"/>
    </xf>
    <xf numFmtId="167" fontId="62" fillId="0" borderId="0" xfId="39" applyNumberFormat="1" applyFont="1" applyFill="1" applyBorder="1" applyAlignment="1">
      <alignment vertical="center"/>
    </xf>
    <xf numFmtId="167" fontId="62" fillId="0" borderId="0" xfId="40" applyNumberFormat="1" applyFont="1" applyAlignment="1">
      <alignment vertical="center"/>
    </xf>
    <xf numFmtId="0" fontId="63" fillId="0" borderId="0" xfId="40" applyFont="1" applyAlignment="1">
      <alignment vertical="center"/>
    </xf>
    <xf numFmtId="182" fontId="10" fillId="0" borderId="0" xfId="39" applyNumberFormat="1" applyFont="1" applyFill="1" applyBorder="1" applyAlignment="1">
      <alignment vertical="center"/>
    </xf>
    <xf numFmtId="0" fontId="10" fillId="0" borderId="0" xfId="40" applyFont="1" applyAlignment="1">
      <alignment horizontal="center" vertical="center"/>
    </xf>
    <xf numFmtId="0" fontId="10" fillId="0" borderId="0" xfId="40" applyFont="1" applyAlignment="1">
      <alignment vertical="center"/>
    </xf>
    <xf numFmtId="179" fontId="11" fillId="0" borderId="48" xfId="39" applyNumberFormat="1" applyFont="1" applyFill="1" applyBorder="1" applyAlignment="1">
      <alignment vertical="center"/>
    </xf>
    <xf numFmtId="43" fontId="2" fillId="0" borderId="0" xfId="40" applyNumberFormat="1" applyAlignment="1">
      <alignment vertical="center"/>
    </xf>
    <xf numFmtId="43" fontId="11" fillId="0" borderId="48" xfId="39" applyFont="1" applyFill="1" applyBorder="1" applyAlignment="1">
      <alignment vertical="center"/>
    </xf>
    <xf numFmtId="168" fontId="11" fillId="0" borderId="48" xfId="39" applyNumberFormat="1" applyFont="1" applyFill="1" applyBorder="1" applyAlignment="1">
      <alignment vertical="center"/>
    </xf>
    <xf numFmtId="43" fontId="11" fillId="16" borderId="48" xfId="39" applyFont="1" applyFill="1" applyBorder="1" applyAlignment="1">
      <alignment vertical="center"/>
    </xf>
    <xf numFmtId="168" fontId="11" fillId="16" borderId="48" xfId="39" applyNumberFormat="1" applyFont="1" applyFill="1" applyBorder="1" applyAlignment="1">
      <alignment vertical="center"/>
    </xf>
    <xf numFmtId="0" fontId="2" fillId="10" borderId="0" xfId="40" applyFill="1" applyAlignment="1">
      <alignment vertical="center"/>
    </xf>
    <xf numFmtId="167" fontId="2" fillId="10" borderId="0" xfId="40" applyNumberFormat="1" applyFill="1" applyAlignment="1">
      <alignment vertical="center"/>
    </xf>
    <xf numFmtId="0" fontId="0" fillId="0" borderId="0" xfId="35" applyFont="1"/>
    <xf numFmtId="180" fontId="42" fillId="22" borderId="48" xfId="35" applyNumberFormat="1" applyFont="1" applyFill="1" applyBorder="1"/>
    <xf numFmtId="0" fontId="0" fillId="0" borderId="48" xfId="35" applyFont="1" applyBorder="1"/>
    <xf numFmtId="0" fontId="3" fillId="0" borderId="49" xfId="35" applyBorder="1"/>
    <xf numFmtId="0" fontId="0" fillId="0" borderId="49" xfId="35" applyFont="1" applyBorder="1"/>
    <xf numFmtId="167" fontId="3" fillId="0" borderId="49" xfId="35" applyNumberFormat="1" applyBorder="1"/>
    <xf numFmtId="0" fontId="3" fillId="0" borderId="50" xfId="35" applyBorder="1"/>
    <xf numFmtId="0" fontId="42" fillId="5" borderId="46" xfId="35" applyFont="1" applyFill="1" applyBorder="1" applyAlignment="1">
      <alignment horizontal="center"/>
    </xf>
    <xf numFmtId="0" fontId="65" fillId="23" borderId="0" xfId="0" applyFont="1" applyFill="1" applyAlignment="1">
      <alignment vertical="center" wrapText="1"/>
    </xf>
    <xf numFmtId="0" fontId="66" fillId="23" borderId="103" xfId="0" applyFont="1" applyFill="1" applyBorder="1" applyAlignment="1">
      <alignment vertical="center" wrapText="1"/>
    </xf>
    <xf numFmtId="0" fontId="66" fillId="23" borderId="103" xfId="0" applyFont="1" applyFill="1" applyBorder="1" applyAlignment="1">
      <alignment horizontal="left" vertical="center" wrapText="1" indent="1"/>
    </xf>
    <xf numFmtId="0" fontId="66" fillId="23" borderId="103" xfId="0" applyFont="1" applyFill="1" applyBorder="1" applyAlignment="1">
      <alignment horizontal="right" vertical="center" wrapText="1"/>
    </xf>
    <xf numFmtId="0" fontId="66" fillId="23" borderId="0" xfId="0" applyFont="1" applyFill="1" applyAlignment="1">
      <alignment horizontal="left" vertical="center" wrapText="1" indent="3"/>
    </xf>
    <xf numFmtId="0" fontId="65" fillId="23" borderId="103" xfId="0" applyFont="1" applyFill="1" applyBorder="1" applyAlignment="1">
      <alignment vertical="center" wrapText="1"/>
    </xf>
    <xf numFmtId="0" fontId="65" fillId="0" borderId="0" xfId="0" applyFont="1" applyAlignment="1">
      <alignment vertical="center" wrapText="1"/>
    </xf>
    <xf numFmtId="0" fontId="67" fillId="0" borderId="104" xfId="0" applyFont="1" applyBorder="1" applyAlignment="1">
      <alignment vertical="center" wrapText="1"/>
    </xf>
    <xf numFmtId="0" fontId="67" fillId="0" borderId="104" xfId="0" applyFont="1" applyBorder="1" applyAlignment="1">
      <alignment horizontal="left" vertical="center" wrapText="1" indent="1"/>
    </xf>
    <xf numFmtId="0" fontId="67" fillId="0" borderId="104" xfId="0" applyFont="1" applyBorder="1" applyAlignment="1">
      <alignment horizontal="right" vertical="center" wrapText="1"/>
    </xf>
    <xf numFmtId="0" fontId="67" fillId="0" borderId="0" xfId="0" applyFont="1" applyAlignment="1">
      <alignment horizontal="right" vertical="center" wrapText="1"/>
    </xf>
    <xf numFmtId="0" fontId="67" fillId="0" borderId="0" xfId="0" applyFont="1" applyAlignment="1">
      <alignment vertical="center" wrapText="1"/>
    </xf>
    <xf numFmtId="0" fontId="67" fillId="0" borderId="0" xfId="0" applyFont="1" applyAlignment="1">
      <alignment horizontal="left" vertical="center" wrapText="1" indent="1"/>
    </xf>
    <xf numFmtId="0" fontId="67" fillId="23" borderId="0" xfId="0" applyFont="1" applyFill="1" applyAlignment="1">
      <alignment vertical="center" wrapText="1"/>
    </xf>
    <xf numFmtId="0" fontId="66" fillId="23" borderId="0" xfId="0" applyFont="1" applyFill="1" applyAlignment="1">
      <alignment vertical="center" wrapText="1"/>
    </xf>
    <xf numFmtId="0" fontId="68" fillId="23" borderId="0" xfId="0" applyFont="1" applyFill="1" applyAlignment="1">
      <alignment horizontal="left" vertical="center" wrapText="1" indent="5"/>
    </xf>
    <xf numFmtId="0" fontId="68" fillId="23" borderId="103" xfId="0" applyFont="1" applyFill="1" applyBorder="1" applyAlignment="1">
      <alignment horizontal="left" vertical="center" wrapText="1" indent="5"/>
    </xf>
    <xf numFmtId="0" fontId="66" fillId="23" borderId="0" xfId="0" applyFont="1" applyFill="1" applyAlignment="1">
      <alignment horizontal="right" vertical="center" wrapText="1"/>
    </xf>
    <xf numFmtId="0" fontId="70" fillId="0" borderId="0" xfId="0" applyFont="1" applyAlignment="1">
      <alignment vertical="center" wrapText="1"/>
    </xf>
    <xf numFmtId="0" fontId="67" fillId="0" borderId="103" xfId="0" applyFont="1" applyBorder="1" applyAlignment="1">
      <alignment vertical="center" wrapText="1"/>
    </xf>
    <xf numFmtId="0" fontId="69" fillId="0" borderId="0" xfId="0" applyFont="1" applyAlignment="1">
      <alignment horizontal="left" vertical="center" wrapText="1" indent="5"/>
    </xf>
    <xf numFmtId="0" fontId="69" fillId="0" borderId="103" xfId="0" applyFont="1" applyBorder="1" applyAlignment="1">
      <alignment horizontal="left" vertical="center" wrapText="1" indent="5"/>
    </xf>
    <xf numFmtId="0" fontId="67" fillId="0" borderId="103" xfId="0" applyFont="1" applyBorder="1" applyAlignment="1">
      <alignment horizontal="right" vertical="center" wrapText="1"/>
    </xf>
    <xf numFmtId="0" fontId="70" fillId="23" borderId="0" xfId="0" applyFont="1" applyFill="1" applyAlignment="1">
      <alignment vertical="center" wrapText="1"/>
    </xf>
    <xf numFmtId="0" fontId="65" fillId="24" borderId="0" xfId="0" applyFont="1" applyFill="1" applyAlignment="1">
      <alignment vertical="center" wrapText="1"/>
    </xf>
    <xf numFmtId="0" fontId="69" fillId="0" borderId="104" xfId="0" applyFont="1" applyBorder="1" applyAlignment="1">
      <alignment horizontal="left" vertical="center" wrapText="1" indent="5"/>
    </xf>
    <xf numFmtId="0" fontId="68" fillId="23" borderId="103" xfId="0" applyFont="1" applyFill="1" applyBorder="1" applyAlignment="1">
      <alignment horizontal="left" vertical="center" wrapText="1" indent="3"/>
    </xf>
    <xf numFmtId="0" fontId="66" fillId="23" borderId="0" xfId="0" applyFont="1" applyFill="1" applyAlignment="1">
      <alignment horizontal="center" vertical="center" wrapText="1"/>
    </xf>
    <xf numFmtId="0" fontId="71" fillId="0" borderId="0" xfId="0" applyFont="1" applyAlignment="1">
      <alignment vertical="center" wrapText="1"/>
    </xf>
    <xf numFmtId="0" fontId="67" fillId="0" borderId="0" xfId="0" applyFont="1" applyAlignment="1">
      <alignment horizontal="center" vertical="center" wrapText="1"/>
    </xf>
    <xf numFmtId="0" fontId="69" fillId="0" borderId="0" xfId="0" applyFont="1" applyAlignment="1">
      <alignment horizontal="left" vertical="center" wrapText="1" indent="3"/>
    </xf>
    <xf numFmtId="0" fontId="72" fillId="23" borderId="0" xfId="0" applyFont="1" applyFill="1" applyAlignment="1">
      <alignment vertical="center" wrapText="1"/>
    </xf>
    <xf numFmtId="0" fontId="69" fillId="0" borderId="104" xfId="0" applyFont="1" applyBorder="1" applyAlignment="1">
      <alignment horizontal="left" vertical="center" wrapText="1" indent="3"/>
    </xf>
    <xf numFmtId="0" fontId="73" fillId="0" borderId="0" xfId="0" applyFont="1" applyAlignment="1">
      <alignment vertical="center" wrapText="1"/>
    </xf>
    <xf numFmtId="0" fontId="66" fillId="23" borderId="103" xfId="0" applyFont="1" applyFill="1" applyBorder="1" applyAlignment="1">
      <alignment horizontal="center" vertical="center" wrapText="1"/>
    </xf>
    <xf numFmtId="0" fontId="73" fillId="0" borderId="0" xfId="0" applyFont="1" applyAlignment="1">
      <alignment vertical="center"/>
    </xf>
    <xf numFmtId="0" fontId="74" fillId="23" borderId="0" xfId="0" applyFont="1" applyFill="1" applyAlignment="1">
      <alignment vertical="center" wrapText="1"/>
    </xf>
    <xf numFmtId="0" fontId="0" fillId="23" borderId="0" xfId="0" applyFill="1" applyAlignment="1">
      <alignment vertical="top" wrapText="1"/>
    </xf>
    <xf numFmtId="0" fontId="71" fillId="23" borderId="0" xfId="0" applyFont="1" applyFill="1" applyAlignment="1">
      <alignment vertical="center" wrapText="1"/>
    </xf>
    <xf numFmtId="0" fontId="75" fillId="23" borderId="0" xfId="0" applyFont="1" applyFill="1" applyAlignment="1">
      <alignment vertical="top" wrapText="1"/>
    </xf>
    <xf numFmtId="0" fontId="68" fillId="23" borderId="0" xfId="0" applyFont="1" applyFill="1" applyAlignment="1">
      <alignment horizontal="left" vertical="center" wrapText="1" indent="1"/>
    </xf>
    <xf numFmtId="0" fontId="68" fillId="23" borderId="103" xfId="0" applyFont="1" applyFill="1" applyBorder="1" applyAlignment="1">
      <alignment horizontal="left" vertical="center" wrapText="1" indent="1"/>
    </xf>
    <xf numFmtId="0" fontId="67" fillId="0" borderId="0" xfId="0" applyFont="1" applyAlignment="1">
      <alignment vertical="center"/>
    </xf>
    <xf numFmtId="0" fontId="67" fillId="0" borderId="0" xfId="0" applyFont="1" applyAlignment="1">
      <alignment horizontal="left" vertical="center" indent="7"/>
    </xf>
    <xf numFmtId="0" fontId="69" fillId="0" borderId="0" xfId="0" applyFont="1" applyAlignment="1">
      <alignment horizontal="left" vertical="center" indent="7"/>
    </xf>
    <xf numFmtId="0" fontId="67" fillId="0" borderId="0" xfId="0" applyFont="1" applyAlignment="1">
      <alignment horizontal="left" vertical="center" indent="9"/>
    </xf>
    <xf numFmtId="0" fontId="67" fillId="0" borderId="0" xfId="0" applyFont="1" applyAlignment="1">
      <alignment horizontal="left" vertical="center" indent="15"/>
    </xf>
    <xf numFmtId="0" fontId="69" fillId="0" borderId="0" xfId="0" applyFont="1" applyAlignment="1">
      <alignment horizontal="left" vertical="center" indent="15"/>
    </xf>
    <xf numFmtId="0" fontId="76" fillId="23" borderId="0" xfId="0" applyFont="1" applyFill="1" applyAlignment="1">
      <alignment vertical="center" wrapText="1"/>
    </xf>
    <xf numFmtId="0" fontId="77" fillId="23" borderId="0" xfId="0" applyFont="1" applyFill="1" applyAlignment="1">
      <alignment vertical="center" wrapText="1"/>
    </xf>
    <xf numFmtId="0" fontId="0" fillId="23" borderId="103" xfId="0" applyFill="1" applyBorder="1" applyAlignment="1">
      <alignment vertical="top" wrapText="1"/>
    </xf>
    <xf numFmtId="0" fontId="78" fillId="0" borderId="0" xfId="0" applyFont="1" applyAlignment="1">
      <alignment vertical="center"/>
    </xf>
    <xf numFmtId="0" fontId="69" fillId="0" borderId="104" xfId="0" applyFont="1" applyBorder="1" applyAlignment="1">
      <alignment horizontal="left" vertical="center" wrapText="1" indent="1"/>
    </xf>
    <xf numFmtId="0" fontId="67" fillId="0" borderId="104" xfId="0" applyFont="1" applyBorder="1" applyAlignment="1">
      <alignment horizontal="center" vertical="center" wrapText="1"/>
    </xf>
    <xf numFmtId="0" fontId="67" fillId="0" borderId="0" xfId="0" applyFont="1" applyAlignment="1">
      <alignment horizontal="left" vertical="center" wrapText="1" indent="2"/>
    </xf>
    <xf numFmtId="0" fontId="65" fillId="0" borderId="104" xfId="0" applyFont="1" applyBorder="1" applyAlignment="1">
      <alignment vertical="center" wrapText="1"/>
    </xf>
    <xf numFmtId="0" fontId="68" fillId="23" borderId="0" xfId="0" applyFont="1" applyFill="1" applyAlignment="1">
      <alignment horizontal="left" vertical="center" wrapText="1" indent="2"/>
    </xf>
    <xf numFmtId="0" fontId="68" fillId="23" borderId="103" xfId="0" applyFont="1" applyFill="1" applyBorder="1" applyAlignment="1">
      <alignment horizontal="left" vertical="center" wrapText="1" indent="2"/>
    </xf>
    <xf numFmtId="0" fontId="80" fillId="23" borderId="0" xfId="0" applyFont="1" applyFill="1" applyAlignment="1">
      <alignment vertical="center" wrapText="1"/>
    </xf>
    <xf numFmtId="0" fontId="78" fillId="0" borderId="0" xfId="0" applyFont="1" applyAlignment="1">
      <alignment vertical="center" wrapText="1"/>
    </xf>
    <xf numFmtId="0" fontId="69" fillId="0" borderId="104" xfId="0" applyFont="1" applyBorder="1" applyAlignment="1">
      <alignment horizontal="left" vertical="center" wrapText="1" indent="2"/>
    </xf>
    <xf numFmtId="0" fontId="69" fillId="0" borderId="104" xfId="0" applyFont="1" applyBorder="1" applyAlignment="1">
      <alignment horizontal="left" vertical="center" wrapText="1" indent="6"/>
    </xf>
    <xf numFmtId="0" fontId="69" fillId="0" borderId="0" xfId="0" applyFont="1" applyAlignment="1">
      <alignment horizontal="left" vertical="center" wrapText="1" indent="6"/>
    </xf>
    <xf numFmtId="0" fontId="81" fillId="23" borderId="0" xfId="0" applyFont="1" applyFill="1" applyAlignment="1">
      <alignment vertical="center" wrapText="1"/>
    </xf>
    <xf numFmtId="0" fontId="68" fillId="23" borderId="103" xfId="0" applyFont="1" applyFill="1" applyBorder="1" applyAlignment="1">
      <alignment horizontal="left" vertical="center" wrapText="1" indent="6"/>
    </xf>
    <xf numFmtId="0" fontId="68" fillId="23" borderId="0" xfId="0" applyFont="1" applyFill="1" applyAlignment="1">
      <alignment horizontal="left" vertical="center" wrapText="1" indent="6"/>
    </xf>
    <xf numFmtId="0" fontId="82" fillId="0" borderId="0" xfId="0" applyFont="1" applyAlignment="1">
      <alignment vertical="center" wrapText="1"/>
    </xf>
    <xf numFmtId="0" fontId="0" fillId="0" borderId="0" xfId="35" applyFont="1" applyAlignment="1">
      <alignment wrapText="1"/>
    </xf>
    <xf numFmtId="179" fontId="0" fillId="13" borderId="48" xfId="35" applyNumberFormat="1" applyFont="1" applyFill="1" applyBorder="1" applyAlignment="1">
      <alignment horizontal="center" vertical="center"/>
    </xf>
    <xf numFmtId="9" fontId="0" fillId="0" borderId="48" xfId="23" applyFont="1" applyBorder="1"/>
    <xf numFmtId="9" fontId="3" fillId="0" borderId="48" xfId="23" applyBorder="1" applyAlignment="1">
      <alignment horizontal="center"/>
    </xf>
    <xf numFmtId="0" fontId="42" fillId="5" borderId="48" xfId="35" quotePrefix="1" applyFont="1" applyFill="1" applyBorder="1" applyAlignment="1">
      <alignment horizontal="left"/>
    </xf>
    <xf numFmtId="0" fontId="42" fillId="0" borderId="48" xfId="35" quotePrefix="1" applyFont="1" applyBorder="1" applyAlignment="1">
      <alignment horizontal="left"/>
    </xf>
    <xf numFmtId="0" fontId="2" fillId="0" borderId="48" xfId="35" quotePrefix="1" applyFont="1" applyBorder="1" applyAlignment="1">
      <alignment horizontal="left"/>
    </xf>
    <xf numFmtId="0" fontId="3" fillId="20" borderId="0" xfId="35" applyFill="1"/>
    <xf numFmtId="41" fontId="83" fillId="0" borderId="1" xfId="1" applyFont="1" applyFill="1" applyBorder="1" applyAlignment="1">
      <alignment horizontal="left" vertical="center"/>
    </xf>
    <xf numFmtId="41" fontId="84" fillId="0" borderId="2" xfId="1" applyFont="1" applyFill="1" applyBorder="1" applyAlignment="1">
      <alignment horizontal="left" vertical="center"/>
    </xf>
    <xf numFmtId="0" fontId="84" fillId="0" borderId="2" xfId="0" applyFont="1" applyBorder="1" applyAlignment="1">
      <alignment horizontal="left" vertical="center"/>
    </xf>
    <xf numFmtId="0" fontId="84" fillId="0" borderId="2" xfId="0" applyFont="1" applyBorder="1" applyAlignment="1">
      <alignment horizontal="center" vertical="center"/>
    </xf>
    <xf numFmtId="169" fontId="84" fillId="0" borderId="2" xfId="1" applyNumberFormat="1" applyFont="1" applyFill="1" applyBorder="1" applyAlignment="1">
      <alignment vertical="center"/>
    </xf>
    <xf numFmtId="0" fontId="86" fillId="0" borderId="0" xfId="0" applyFont="1" applyAlignment="1">
      <alignment vertical="center"/>
    </xf>
    <xf numFmtId="41" fontId="84" fillId="0" borderId="4" xfId="1" applyFont="1" applyFill="1" applyBorder="1" applyAlignment="1">
      <alignment horizontal="left" vertical="center"/>
    </xf>
    <xf numFmtId="41" fontId="84" fillId="0" borderId="0" xfId="1" applyFont="1" applyFill="1" applyBorder="1" applyAlignment="1">
      <alignment horizontal="left" vertical="center"/>
    </xf>
    <xf numFmtId="0" fontId="84" fillId="0" borderId="0" xfId="0" applyFont="1" applyAlignment="1">
      <alignment horizontal="left" vertical="center"/>
    </xf>
    <xf numFmtId="0" fontId="84" fillId="0" borderId="0" xfId="0" applyFont="1" applyAlignment="1">
      <alignment horizontal="center" vertical="center"/>
    </xf>
    <xf numFmtId="169" fontId="84" fillId="0" borderId="0" xfId="1" applyNumberFormat="1" applyFont="1" applyFill="1" applyBorder="1" applyAlignment="1">
      <alignment vertical="center"/>
    </xf>
    <xf numFmtId="41" fontId="83" fillId="0" borderId="4" xfId="1" applyFont="1" applyFill="1" applyBorder="1" applyAlignment="1">
      <alignment horizontal="left" vertical="center"/>
    </xf>
    <xf numFmtId="41" fontId="83" fillId="0" borderId="0" xfId="1" applyFont="1" applyFill="1" applyBorder="1" applyAlignment="1">
      <alignment horizontal="left" vertical="center"/>
    </xf>
    <xf numFmtId="41" fontId="83" fillId="0" borderId="0" xfId="0" applyNumberFormat="1" applyFont="1" applyAlignment="1">
      <alignment vertical="center"/>
    </xf>
    <xf numFmtId="41" fontId="83" fillId="0" borderId="0" xfId="1" applyFont="1" applyFill="1" applyBorder="1" applyAlignment="1">
      <alignment vertical="center"/>
    </xf>
    <xf numFmtId="169" fontId="83" fillId="0" borderId="0" xfId="1" applyNumberFormat="1" applyFont="1" applyFill="1" applyBorder="1" applyAlignment="1">
      <alignment vertical="center"/>
    </xf>
    <xf numFmtId="0" fontId="83" fillId="0" borderId="4" xfId="0" applyFont="1" applyBorder="1" applyAlignment="1">
      <alignment horizontal="center" vertical="center"/>
    </xf>
    <xf numFmtId="0" fontId="83" fillId="0" borderId="9" xfId="0" applyFont="1" applyBorder="1" applyAlignment="1">
      <alignment horizontal="center" vertical="center"/>
    </xf>
    <xf numFmtId="41" fontId="83" fillId="0" borderId="14" xfId="1" applyFont="1" applyFill="1" applyBorder="1" applyAlignment="1">
      <alignment horizontal="left" vertical="center"/>
    </xf>
    <xf numFmtId="0" fontId="83" fillId="0" borderId="26" xfId="22" applyFont="1" applyBorder="1" applyAlignment="1">
      <alignment horizontal="center" vertical="center"/>
    </xf>
    <xf numFmtId="0" fontId="83" fillId="0" borderId="29" xfId="0" applyFont="1" applyBorder="1" applyAlignment="1">
      <alignment horizontal="left" vertical="center"/>
    </xf>
    <xf numFmtId="41" fontId="84" fillId="0" borderId="27" xfId="1" applyFont="1" applyBorder="1" applyAlignment="1">
      <alignment vertical="center"/>
    </xf>
    <xf numFmtId="0" fontId="84" fillId="0" borderId="28" xfId="22" applyFont="1" applyBorder="1" applyAlignment="1">
      <alignment horizontal="center" vertical="center" wrapText="1"/>
    </xf>
    <xf numFmtId="0" fontId="83" fillId="0" borderId="29" xfId="22" applyFont="1" applyBorder="1" applyAlignment="1">
      <alignment horizontal="left" vertical="center"/>
    </xf>
    <xf numFmtId="41" fontId="84" fillId="0" borderId="27" xfId="1" quotePrefix="1" applyFont="1" applyBorder="1" applyAlignment="1">
      <alignment vertical="center"/>
    </xf>
    <xf numFmtId="0" fontId="84" fillId="0" borderId="26" xfId="22" applyFont="1" applyBorder="1" applyAlignment="1">
      <alignment horizontal="center" vertical="center"/>
    </xf>
    <xf numFmtId="0" fontId="84" fillId="0" borderId="29" xfId="22" applyFont="1" applyBorder="1" applyAlignment="1">
      <alignment horizontal="left" vertical="center"/>
    </xf>
    <xf numFmtId="0" fontId="84" fillId="0" borderId="29" xfId="0" applyFont="1" applyBorder="1" applyAlignment="1">
      <alignment horizontal="left" vertical="center"/>
    </xf>
    <xf numFmtId="43" fontId="84" fillId="0" borderId="28" xfId="21" applyFont="1" applyBorder="1" applyAlignment="1">
      <alignment vertical="center"/>
    </xf>
    <xf numFmtId="41" fontId="84" fillId="0" borderId="27" xfId="1" applyFont="1" applyFill="1" applyBorder="1" applyAlignment="1">
      <alignment vertical="center"/>
    </xf>
    <xf numFmtId="0" fontId="83" fillId="22" borderId="26" xfId="22" applyFont="1" applyFill="1" applyBorder="1" applyAlignment="1">
      <alignment horizontal="center" vertical="center"/>
    </xf>
    <xf numFmtId="0" fontId="83" fillId="22" borderId="29" xfId="0" applyFont="1" applyFill="1" applyBorder="1" applyAlignment="1">
      <alignment horizontal="left" vertical="center"/>
    </xf>
    <xf numFmtId="0" fontId="87" fillId="0" borderId="0" xfId="0" applyFont="1" applyAlignment="1">
      <alignment vertical="center"/>
    </xf>
    <xf numFmtId="41" fontId="84" fillId="0" borderId="29" xfId="1" quotePrefix="1" applyFont="1" applyFill="1" applyBorder="1" applyAlignment="1">
      <alignment horizontal="left" vertical="center"/>
    </xf>
    <xf numFmtId="43" fontId="84" fillId="0" borderId="28" xfId="21" applyFont="1" applyFill="1" applyBorder="1" applyAlignment="1">
      <alignment horizontal="center" vertical="center"/>
    </xf>
    <xf numFmtId="0" fontId="84" fillId="0" borderId="29" xfId="0" quotePrefix="1" applyFont="1" applyBorder="1" applyAlignment="1">
      <alignment horizontal="left" vertical="center"/>
    </xf>
    <xf numFmtId="43" fontId="84" fillId="0" borderId="28" xfId="21" applyFont="1" applyFill="1" applyBorder="1" applyAlignment="1">
      <alignment vertical="center"/>
    </xf>
    <xf numFmtId="0" fontId="84" fillId="0" borderId="42" xfId="22" quotePrefix="1" applyFont="1" applyBorder="1" applyAlignment="1">
      <alignment vertical="center"/>
    </xf>
    <xf numFmtId="41" fontId="86" fillId="0" borderId="0" xfId="1" applyFont="1" applyAlignment="1">
      <alignment vertical="center"/>
    </xf>
    <xf numFmtId="169" fontId="86" fillId="0" borderId="0" xfId="1" applyNumberFormat="1" applyFont="1" applyAlignment="1">
      <alignment vertical="center"/>
    </xf>
    <xf numFmtId="169" fontId="85" fillId="0" borderId="0" xfId="1" applyNumberFormat="1" applyFont="1" applyAlignment="1">
      <alignment vertical="center"/>
    </xf>
    <xf numFmtId="0" fontId="0" fillId="0" borderId="48" xfId="35" applyFont="1" applyBorder="1" applyAlignment="1">
      <alignment horizontal="center"/>
    </xf>
    <xf numFmtId="0" fontId="83" fillId="21" borderId="26" xfId="22" applyFont="1" applyFill="1" applyBorder="1" applyAlignment="1">
      <alignment horizontal="center" vertical="center"/>
    </xf>
    <xf numFmtId="0" fontId="83" fillId="21" borderId="29" xfId="0" applyFont="1" applyFill="1" applyBorder="1" applyAlignment="1">
      <alignment horizontal="left" vertical="center"/>
    </xf>
    <xf numFmtId="41" fontId="84" fillId="21" borderId="27" xfId="1" applyFont="1" applyFill="1" applyBorder="1" applyAlignment="1">
      <alignment vertical="center"/>
    </xf>
    <xf numFmtId="43" fontId="84" fillId="21" borderId="28" xfId="21" applyFont="1" applyFill="1" applyBorder="1" applyAlignment="1">
      <alignment vertical="center"/>
    </xf>
    <xf numFmtId="41" fontId="83" fillId="22" borderId="27" xfId="1" applyFont="1" applyFill="1" applyBorder="1" applyAlignment="1">
      <alignment vertical="center"/>
    </xf>
    <xf numFmtId="41" fontId="84" fillId="22" borderId="27" xfId="1" applyFont="1" applyFill="1" applyBorder="1" applyAlignment="1">
      <alignment vertical="center"/>
    </xf>
    <xf numFmtId="43" fontId="84" fillId="22" borderId="28" xfId="21" applyFont="1" applyFill="1" applyBorder="1" applyAlignment="1">
      <alignment vertical="center"/>
    </xf>
    <xf numFmtId="0" fontId="84" fillId="0" borderId="29" xfId="22" quotePrefix="1" applyFont="1" applyBorder="1" applyAlignment="1">
      <alignment horizontal="left" vertical="center"/>
    </xf>
    <xf numFmtId="41" fontId="55" fillId="0" borderId="0" xfId="1" applyFont="1" applyFill="1" applyBorder="1" applyAlignment="1">
      <alignment vertical="center"/>
    </xf>
    <xf numFmtId="41" fontId="11" fillId="0" borderId="48" xfId="1" applyFont="1" applyFill="1" applyBorder="1" applyAlignment="1">
      <alignment vertical="center"/>
    </xf>
    <xf numFmtId="0" fontId="62" fillId="0" borderId="0" xfId="40" applyFont="1" applyAlignment="1">
      <alignment vertical="center"/>
    </xf>
    <xf numFmtId="0" fontId="83" fillId="0" borderId="16" xfId="22" applyFont="1" applyBorder="1" applyAlignment="1">
      <alignment horizontal="center" vertical="center"/>
    </xf>
    <xf numFmtId="41" fontId="84" fillId="0" borderId="19" xfId="1" quotePrefix="1" applyFont="1" applyFill="1" applyBorder="1" applyAlignment="1">
      <alignment horizontal="left" vertical="center"/>
    </xf>
    <xf numFmtId="41" fontId="84" fillId="0" borderId="17" xfId="1" quotePrefix="1" applyFont="1" applyBorder="1" applyAlignment="1">
      <alignment vertical="center"/>
    </xf>
    <xf numFmtId="43" fontId="84" fillId="0" borderId="18" xfId="21" applyFont="1" applyFill="1" applyBorder="1" applyAlignment="1">
      <alignment horizontal="center" vertical="center"/>
    </xf>
    <xf numFmtId="0" fontId="84" fillId="0" borderId="45" xfId="22" applyFont="1" applyBorder="1" applyAlignment="1">
      <alignment vertical="center"/>
    </xf>
    <xf numFmtId="0" fontId="84" fillId="21" borderId="45" xfId="22" applyFont="1" applyFill="1" applyBorder="1" applyAlignment="1">
      <alignment vertical="center"/>
    </xf>
    <xf numFmtId="0" fontId="83" fillId="22" borderId="45" xfId="22" applyFont="1" applyFill="1" applyBorder="1" applyAlignment="1">
      <alignment vertical="center"/>
    </xf>
    <xf numFmtId="0" fontId="84" fillId="0" borderId="45" xfId="22" quotePrefix="1" applyFont="1" applyBorder="1" applyAlignment="1">
      <alignment vertical="center"/>
    </xf>
    <xf numFmtId="0" fontId="84" fillId="22" borderId="45" xfId="22" applyFont="1" applyFill="1" applyBorder="1" applyAlignment="1">
      <alignment vertical="center"/>
    </xf>
    <xf numFmtId="0" fontId="84" fillId="0" borderId="107" xfId="22" applyFont="1" applyBorder="1" applyAlignment="1">
      <alignment vertical="center"/>
    </xf>
    <xf numFmtId="43" fontId="84" fillId="0" borderId="42" xfId="21" applyFont="1" applyBorder="1" applyAlignment="1">
      <alignment vertical="center"/>
    </xf>
    <xf numFmtId="43" fontId="84" fillId="21" borderId="42" xfId="21" applyFont="1" applyFill="1" applyBorder="1" applyAlignment="1">
      <alignment vertical="center"/>
    </xf>
    <xf numFmtId="43" fontId="83" fillId="22" borderId="42" xfId="21" applyFont="1" applyFill="1" applyBorder="1" applyAlignment="1">
      <alignment vertical="center"/>
    </xf>
    <xf numFmtId="43" fontId="84" fillId="0" borderId="42" xfId="21" applyFont="1" applyFill="1" applyBorder="1" applyAlignment="1">
      <alignment vertical="center"/>
    </xf>
    <xf numFmtId="43" fontId="84" fillId="22" borderId="42" xfId="21" applyFont="1" applyFill="1" applyBorder="1" applyAlignment="1">
      <alignment vertical="center"/>
    </xf>
    <xf numFmtId="43" fontId="84" fillId="0" borderId="40" xfId="21" applyFont="1" applyFill="1" applyBorder="1" applyAlignment="1">
      <alignment vertical="center"/>
    </xf>
    <xf numFmtId="41" fontId="89" fillId="0" borderId="0" xfId="1" applyFont="1" applyFill="1" applyBorder="1" applyAlignment="1">
      <alignment horizontal="left" vertical="center"/>
    </xf>
    <xf numFmtId="41" fontId="89" fillId="0" borderId="0" xfId="1" applyFont="1" applyFill="1" applyBorder="1" applyAlignment="1">
      <alignment horizontal="left" vertical="center" indent="1"/>
    </xf>
    <xf numFmtId="41" fontId="88" fillId="0" borderId="0" xfId="1" applyFont="1" applyFill="1" applyBorder="1" applyAlignment="1">
      <alignment horizontal="left" vertical="center"/>
    </xf>
    <xf numFmtId="41" fontId="88" fillId="0" borderId="0" xfId="1" applyFont="1" applyFill="1" applyBorder="1" applyAlignment="1">
      <alignment horizontal="left" vertical="center" indent="1"/>
    </xf>
    <xf numFmtId="41" fontId="88" fillId="0" borderId="0" xfId="1" applyFont="1" applyFill="1" applyBorder="1" applyAlignment="1">
      <alignment vertical="center"/>
    </xf>
    <xf numFmtId="41" fontId="88" fillId="0" borderId="0" xfId="1" applyFont="1" applyFill="1" applyBorder="1" applyAlignment="1">
      <alignment vertical="top"/>
    </xf>
    <xf numFmtId="41" fontId="90" fillId="0" borderId="7" xfId="1" applyFont="1" applyBorder="1"/>
    <xf numFmtId="182" fontId="10" fillId="16" borderId="48" xfId="41" applyNumberFormat="1" applyFont="1" applyFill="1" applyBorder="1" applyAlignment="1">
      <alignment vertical="center"/>
    </xf>
    <xf numFmtId="0" fontId="10" fillId="16" borderId="48" xfId="40" applyFont="1" applyFill="1" applyBorder="1" applyAlignment="1">
      <alignment horizontal="center" vertical="center"/>
    </xf>
    <xf numFmtId="0" fontId="10" fillId="16" borderId="48" xfId="40" applyFont="1" applyFill="1" applyBorder="1" applyAlignment="1">
      <alignment vertical="center"/>
    </xf>
    <xf numFmtId="167" fontId="10" fillId="16" borderId="48" xfId="39" applyNumberFormat="1" applyFont="1" applyFill="1" applyBorder="1" applyAlignment="1">
      <alignment vertical="center"/>
    </xf>
    <xf numFmtId="43" fontId="11" fillId="0" borderId="48" xfId="1" applyNumberFormat="1" applyFont="1" applyFill="1" applyBorder="1" applyAlignment="1">
      <alignment vertical="center"/>
    </xf>
    <xf numFmtId="169" fontId="11" fillId="0" borderId="48" xfId="1" applyNumberFormat="1" applyFont="1" applyFill="1" applyBorder="1" applyAlignment="1">
      <alignment vertical="center"/>
    </xf>
    <xf numFmtId="9" fontId="4" fillId="0" borderId="4" xfId="23" applyFont="1" applyBorder="1"/>
    <xf numFmtId="0" fontId="34" fillId="0" borderId="108" xfId="0" applyFont="1" applyBorder="1"/>
    <xf numFmtId="0" fontId="34" fillId="0" borderId="109" xfId="0" applyFont="1" applyBorder="1" applyAlignment="1">
      <alignment horizontal="left"/>
    </xf>
    <xf numFmtId="0" fontId="34" fillId="0" borderId="109" xfId="0" applyFont="1" applyBorder="1"/>
    <xf numFmtId="41" fontId="34" fillId="0" borderId="110" xfId="1" applyFont="1" applyBorder="1"/>
    <xf numFmtId="0" fontId="34" fillId="0" borderId="81" xfId="0" applyFont="1" applyBorder="1"/>
    <xf numFmtId="41" fontId="34" fillId="0" borderId="80" xfId="1" applyFont="1" applyBorder="1"/>
    <xf numFmtId="41" fontId="89" fillId="0" borderId="81" xfId="1" applyFont="1" applyFill="1" applyBorder="1" applyAlignment="1">
      <alignment horizontal="left" vertical="center"/>
    </xf>
    <xf numFmtId="41" fontId="90" fillId="0" borderId="80" xfId="1" applyFont="1" applyBorder="1"/>
    <xf numFmtId="41" fontId="88" fillId="0" borderId="81" xfId="1" applyFont="1" applyFill="1" applyBorder="1" applyAlignment="1">
      <alignment horizontal="left" vertical="center"/>
    </xf>
    <xf numFmtId="169" fontId="88" fillId="0" borderId="81" xfId="1" applyNumberFormat="1" applyFont="1" applyFill="1" applyBorder="1" applyAlignment="1">
      <alignment vertical="center"/>
    </xf>
    <xf numFmtId="0" fontId="88" fillId="0" borderId="81" xfId="0" applyFont="1" applyBorder="1" applyAlignment="1">
      <alignment horizontal="center" vertical="center"/>
    </xf>
    <xf numFmtId="0" fontId="91" fillId="0" borderId="117" xfId="0" applyFont="1" applyBorder="1" applyAlignment="1">
      <alignment horizontal="center" vertical="center"/>
    </xf>
    <xf numFmtId="41" fontId="91" fillId="0" borderId="91" xfId="1" applyFont="1" applyBorder="1" applyAlignment="1">
      <alignment vertical="center"/>
    </xf>
    <xf numFmtId="41" fontId="34" fillId="0" borderId="80" xfId="1" applyFont="1" applyBorder="1" applyAlignment="1">
      <alignment horizontal="center"/>
    </xf>
    <xf numFmtId="41" fontId="92" fillId="0" borderId="80" xfId="1" applyFont="1" applyBorder="1" applyAlignment="1">
      <alignment horizontal="center"/>
    </xf>
    <xf numFmtId="41" fontId="93" fillId="0" borderId="80" xfId="1" applyFont="1" applyBorder="1" applyAlignment="1">
      <alignment horizontal="center"/>
    </xf>
    <xf numFmtId="0" fontId="34" fillId="0" borderId="119" xfId="0" applyFont="1" applyBorder="1"/>
    <xf numFmtId="0" fontId="34" fillId="0" borderId="97" xfId="0" applyFont="1" applyBorder="1" applyAlignment="1">
      <alignment horizontal="left"/>
    </xf>
    <xf numFmtId="0" fontId="34" fillId="0" borderId="97" xfId="0" applyFont="1" applyBorder="1"/>
    <xf numFmtId="41" fontId="34" fillId="0" borderId="89" xfId="1" applyFont="1" applyBorder="1"/>
    <xf numFmtId="0" fontId="90" fillId="0" borderId="0" xfId="0" applyFont="1" applyAlignment="1">
      <alignment vertical="center"/>
    </xf>
    <xf numFmtId="0" fontId="11" fillId="0" borderId="0" xfId="0" applyFont="1" applyAlignment="1">
      <alignment vertical="center"/>
    </xf>
    <xf numFmtId="169" fontId="11" fillId="0" borderId="0" xfId="1" applyNumberFormat="1" applyFont="1" applyAlignment="1">
      <alignment vertical="center"/>
    </xf>
    <xf numFmtId="41" fontId="11" fillId="0" borderId="0" xfId="1" applyFont="1" applyAlignment="1">
      <alignment vertical="center"/>
    </xf>
    <xf numFmtId="0" fontId="89" fillId="0" borderId="0" xfId="0" applyFont="1" applyAlignment="1">
      <alignment vertical="center"/>
    </xf>
    <xf numFmtId="41" fontId="89" fillId="0" borderId="4" xfId="1" applyFont="1" applyFill="1" applyBorder="1" applyAlignment="1">
      <alignment horizontal="left" vertical="center"/>
    </xf>
    <xf numFmtId="0" fontId="89" fillId="0" borderId="0" xfId="0" applyFont="1" applyAlignment="1">
      <alignment horizontal="left" vertical="center"/>
    </xf>
    <xf numFmtId="0" fontId="89" fillId="0" borderId="0" xfId="0" applyFont="1" applyAlignment="1">
      <alignment horizontal="center" vertical="center"/>
    </xf>
    <xf numFmtId="169" fontId="89" fillId="0" borderId="0" xfId="1" applyNumberFormat="1" applyFont="1" applyFill="1" applyBorder="1" applyAlignment="1">
      <alignment vertical="center"/>
    </xf>
    <xf numFmtId="169" fontId="89" fillId="0" borderId="0" xfId="1" applyNumberFormat="1" applyFont="1" applyBorder="1" applyAlignment="1">
      <alignment vertical="center"/>
    </xf>
    <xf numFmtId="41" fontId="88" fillId="0" borderId="4" xfId="1" applyFont="1" applyFill="1" applyBorder="1" applyAlignment="1">
      <alignment horizontal="left" vertical="center"/>
    </xf>
    <xf numFmtId="41" fontId="88" fillId="0" borderId="0" xfId="0" applyNumberFormat="1" applyFont="1" applyAlignment="1">
      <alignment vertical="center"/>
    </xf>
    <xf numFmtId="169" fontId="88" fillId="0" borderId="0" xfId="1" applyNumberFormat="1" applyFont="1" applyFill="1" applyBorder="1" applyAlignment="1">
      <alignment vertical="center"/>
    </xf>
    <xf numFmtId="169" fontId="88" fillId="0" borderId="0" xfId="1" applyNumberFormat="1" applyFont="1" applyBorder="1" applyAlignment="1">
      <alignment vertical="center"/>
    </xf>
    <xf numFmtId="0" fontId="88" fillId="0" borderId="4" xfId="0" applyFont="1" applyBorder="1" applyAlignment="1">
      <alignment horizontal="center" vertical="center"/>
    </xf>
    <xf numFmtId="41" fontId="89" fillId="0" borderId="7" xfId="1" applyFont="1" applyBorder="1" applyAlignment="1">
      <alignment vertical="center"/>
    </xf>
    <xf numFmtId="0" fontId="89" fillId="0" borderId="7" xfId="0" applyFont="1" applyBorder="1" applyAlignment="1">
      <alignment vertical="center"/>
    </xf>
    <xf numFmtId="0" fontId="89" fillId="0" borderId="7" xfId="0" applyFont="1" applyBorder="1" applyAlignment="1">
      <alignment horizontal="center" vertical="center"/>
    </xf>
    <xf numFmtId="169" fontId="89" fillId="0" borderId="7" xfId="1" applyNumberFormat="1" applyFont="1" applyBorder="1" applyAlignment="1">
      <alignment vertical="center"/>
    </xf>
    <xf numFmtId="169" fontId="89" fillId="0" borderId="8" xfId="1" applyNumberFormat="1" applyFont="1" applyBorder="1" applyAlignment="1">
      <alignment vertical="center"/>
    </xf>
    <xf numFmtId="41" fontId="89" fillId="0" borderId="0" xfId="1" applyFont="1" applyBorder="1" applyAlignment="1">
      <alignment vertical="center"/>
    </xf>
    <xf numFmtId="2" fontId="89" fillId="0" borderId="0" xfId="0" applyNumberFormat="1" applyFont="1" applyAlignment="1">
      <alignment vertical="center"/>
    </xf>
    <xf numFmtId="169" fontId="88" fillId="2" borderId="14" xfId="1" applyNumberFormat="1" applyFont="1" applyFill="1" applyBorder="1" applyAlignment="1">
      <alignment horizontal="center" vertical="center"/>
    </xf>
    <xf numFmtId="169" fontId="88" fillId="2" borderId="9" xfId="1" applyNumberFormat="1" applyFont="1" applyFill="1" applyBorder="1" applyAlignment="1">
      <alignment horizontal="center" vertical="center"/>
    </xf>
    <xf numFmtId="169" fontId="88" fillId="2" borderId="46" xfId="1" applyNumberFormat="1" applyFont="1" applyFill="1" applyBorder="1" applyAlignment="1">
      <alignment horizontal="center" vertical="center"/>
    </xf>
    <xf numFmtId="0" fontId="88" fillId="2" borderId="16" xfId="0" applyFont="1" applyFill="1" applyBorder="1" applyAlignment="1">
      <alignment horizontal="center" vertical="center"/>
    </xf>
    <xf numFmtId="169" fontId="88" fillId="2" borderId="16" xfId="1" applyNumberFormat="1" applyFont="1" applyFill="1" applyBorder="1" applyAlignment="1">
      <alignment horizontal="center" vertical="center"/>
    </xf>
    <xf numFmtId="169" fontId="88" fillId="2" borderId="17" xfId="1" applyNumberFormat="1" applyFont="1" applyFill="1" applyBorder="1" applyAlignment="1">
      <alignment horizontal="center" vertical="center"/>
    </xf>
    <xf numFmtId="169" fontId="88" fillId="2" borderId="19" xfId="1" applyNumberFormat="1" applyFont="1" applyFill="1" applyBorder="1" applyAlignment="1">
      <alignment horizontal="center" vertical="center"/>
    </xf>
    <xf numFmtId="169" fontId="88" fillId="2" borderId="18" xfId="1" applyNumberFormat="1" applyFont="1" applyFill="1" applyBorder="1" applyAlignment="1">
      <alignment horizontal="center" vertical="center"/>
    </xf>
    <xf numFmtId="169" fontId="88" fillId="2" borderId="40" xfId="1" applyNumberFormat="1" applyFont="1" applyFill="1" applyBorder="1" applyAlignment="1">
      <alignment horizontal="center" vertical="center"/>
    </xf>
    <xf numFmtId="169" fontId="88" fillId="2" borderId="50" xfId="1" applyNumberFormat="1" applyFont="1" applyFill="1" applyBorder="1" applyAlignment="1">
      <alignment horizontal="center" vertical="center"/>
    </xf>
    <xf numFmtId="41" fontId="88" fillId="0" borderId="14" xfId="1" applyFont="1" applyFill="1" applyBorder="1" applyAlignment="1">
      <alignment horizontal="left" vertical="center"/>
    </xf>
    <xf numFmtId="0" fontId="89" fillId="0" borderId="47" xfId="0" applyFont="1" applyBorder="1" applyAlignment="1">
      <alignment vertical="center"/>
    </xf>
    <xf numFmtId="0" fontId="89" fillId="0" borderId="10" xfId="0" applyFont="1" applyBorder="1" applyAlignment="1">
      <alignment vertical="center"/>
    </xf>
    <xf numFmtId="41" fontId="89" fillId="0" borderId="10" xfId="1" applyFont="1" applyBorder="1" applyAlignment="1">
      <alignment vertical="center"/>
    </xf>
    <xf numFmtId="169" fontId="89" fillId="0" borderId="10" xfId="1" applyNumberFormat="1" applyFont="1" applyBorder="1" applyAlignment="1">
      <alignment vertical="center"/>
    </xf>
    <xf numFmtId="0" fontId="88" fillId="0" borderId="29" xfId="0" applyFont="1" applyBorder="1" applyAlignment="1">
      <alignment horizontal="left" vertical="center"/>
    </xf>
    <xf numFmtId="43" fontId="89" fillId="0" borderId="27" xfId="21" applyFont="1" applyBorder="1" applyAlignment="1">
      <alignment vertical="center"/>
    </xf>
    <xf numFmtId="41" fontId="89" fillId="0" borderId="27" xfId="1" applyFont="1" applyBorder="1" applyAlignment="1">
      <alignment vertical="center"/>
    </xf>
    <xf numFmtId="169" fontId="89" fillId="0" borderId="27" xfId="1" applyNumberFormat="1" applyFont="1" applyBorder="1" applyAlignment="1">
      <alignment vertical="center"/>
    </xf>
    <xf numFmtId="0" fontId="88" fillId="0" borderId="29" xfId="22" applyFont="1" applyBorder="1" applyAlignment="1">
      <alignment horizontal="left" vertical="center"/>
    </xf>
    <xf numFmtId="41" fontId="89" fillId="0" borderId="27" xfId="1" quotePrefix="1" applyFont="1" applyBorder="1" applyAlignment="1">
      <alignment vertical="center"/>
    </xf>
    <xf numFmtId="0" fontId="89" fillId="0" borderId="29" xfId="22" applyFont="1" applyBorder="1" applyAlignment="1">
      <alignment horizontal="left" vertical="center"/>
    </xf>
    <xf numFmtId="0" fontId="89" fillId="0" borderId="29" xfId="0" applyFont="1" applyBorder="1" applyAlignment="1">
      <alignment horizontal="left" vertical="center"/>
    </xf>
    <xf numFmtId="0" fontId="88" fillId="21" borderId="29" xfId="0" applyFont="1" applyFill="1" applyBorder="1" applyAlignment="1">
      <alignment horizontal="left" vertical="center"/>
    </xf>
    <xf numFmtId="43" fontId="89" fillId="21" borderId="27" xfId="21" applyFont="1" applyFill="1" applyBorder="1" applyAlignment="1">
      <alignment vertical="center"/>
    </xf>
    <xf numFmtId="41" fontId="89" fillId="21" borderId="27" xfId="1" applyFont="1" applyFill="1" applyBorder="1" applyAlignment="1">
      <alignment vertical="center"/>
    </xf>
    <xf numFmtId="169" fontId="89" fillId="21" borderId="27" xfId="1" applyNumberFormat="1" applyFont="1" applyFill="1" applyBorder="1" applyAlignment="1">
      <alignment vertical="center"/>
    </xf>
    <xf numFmtId="43" fontId="89" fillId="0" borderId="27" xfId="21" applyFont="1" applyFill="1" applyBorder="1" applyAlignment="1">
      <alignment vertical="center"/>
    </xf>
    <xf numFmtId="41" fontId="89" fillId="0" borderId="27" xfId="1" applyFont="1" applyFill="1" applyBorder="1" applyAlignment="1">
      <alignment vertical="center"/>
    </xf>
    <xf numFmtId="169" fontId="89" fillId="0" borderId="27" xfId="1" applyNumberFormat="1" applyFont="1" applyFill="1" applyBorder="1" applyAlignment="1">
      <alignment vertical="center"/>
    </xf>
    <xf numFmtId="41" fontId="89" fillId="0" borderId="29" xfId="1" quotePrefix="1" applyFont="1" applyFill="1" applyBorder="1" applyAlignment="1">
      <alignment horizontal="left" vertical="center"/>
    </xf>
    <xf numFmtId="169" fontId="89" fillId="0" borderId="0" xfId="1" applyNumberFormat="1" applyFont="1" applyAlignment="1">
      <alignment vertical="center"/>
    </xf>
    <xf numFmtId="169" fontId="89" fillId="0" borderId="49" xfId="1" applyNumberFormat="1" applyFont="1" applyFill="1" applyBorder="1" applyAlignment="1">
      <alignment vertical="center"/>
    </xf>
    <xf numFmtId="0" fontId="89" fillId="0" borderId="29" xfId="0" quotePrefix="1" applyFont="1" applyBorder="1" applyAlignment="1">
      <alignment horizontal="left" vertical="center"/>
    </xf>
    <xf numFmtId="41" fontId="89" fillId="0" borderId="0" xfId="1" applyFont="1" applyAlignment="1">
      <alignment vertical="center"/>
    </xf>
    <xf numFmtId="169" fontId="88" fillId="2" borderId="10" xfId="1" applyNumberFormat="1" applyFont="1" applyFill="1" applyBorder="1" applyAlignment="1">
      <alignment horizontal="center" vertical="center"/>
    </xf>
    <xf numFmtId="0" fontId="89" fillId="0" borderId="62" xfId="0" applyFont="1" applyBorder="1" applyAlignment="1">
      <alignment vertical="center"/>
    </xf>
    <xf numFmtId="0" fontId="89" fillId="0" borderId="27" xfId="22" applyFont="1" applyBorder="1" applyAlignment="1">
      <alignment horizontal="center" vertical="center" wrapText="1"/>
    </xf>
    <xf numFmtId="0" fontId="89" fillId="0" borderId="27" xfId="0" applyFont="1" applyBorder="1" applyAlignment="1">
      <alignment horizontal="left" vertical="center"/>
    </xf>
    <xf numFmtId="43" fontId="89" fillId="0" borderId="27" xfId="21" applyFont="1" applyFill="1" applyBorder="1" applyAlignment="1">
      <alignment horizontal="center" vertical="center"/>
    </xf>
    <xf numFmtId="169" fontId="89" fillId="0" borderId="62" xfId="1" applyNumberFormat="1" applyFont="1" applyBorder="1" applyAlignment="1">
      <alignment vertical="center"/>
    </xf>
    <xf numFmtId="169" fontId="89" fillId="0" borderId="27" xfId="1" applyNumberFormat="1" applyFont="1" applyFill="1" applyBorder="1" applyAlignment="1">
      <alignment horizontal="center" vertical="center"/>
    </xf>
    <xf numFmtId="0" fontId="89" fillId="0" borderId="13" xfId="0" applyFont="1" applyBorder="1" applyAlignment="1">
      <alignment vertical="center"/>
    </xf>
    <xf numFmtId="0" fontId="89" fillId="0" borderId="45" xfId="22" applyFont="1" applyBorder="1" applyAlignment="1">
      <alignment vertical="center"/>
    </xf>
    <xf numFmtId="43" fontId="89" fillId="0" borderId="42" xfId="21" applyFont="1" applyBorder="1" applyAlignment="1">
      <alignment vertical="center"/>
    </xf>
    <xf numFmtId="0" fontId="89" fillId="21" borderId="45" xfId="22" applyFont="1" applyFill="1" applyBorder="1" applyAlignment="1">
      <alignment vertical="center"/>
    </xf>
    <xf numFmtId="43" fontId="89" fillId="21" borderId="42" xfId="21" applyFont="1" applyFill="1" applyBorder="1" applyAlignment="1">
      <alignment vertical="center"/>
    </xf>
    <xf numFmtId="43" fontId="89" fillId="0" borderId="42" xfId="21" applyFont="1" applyFill="1" applyBorder="1" applyAlignment="1">
      <alignment vertical="center"/>
    </xf>
    <xf numFmtId="169" fontId="89" fillId="0" borderId="99" xfId="1" applyNumberFormat="1" applyFont="1" applyBorder="1" applyAlignment="1">
      <alignment vertical="center"/>
    </xf>
    <xf numFmtId="169" fontId="89" fillId="0" borderId="80" xfId="1" applyNumberFormat="1" applyFont="1" applyBorder="1" applyAlignment="1">
      <alignment vertical="center"/>
    </xf>
    <xf numFmtId="0" fontId="89" fillId="0" borderId="113" xfId="0" applyFont="1" applyBorder="1" applyAlignment="1">
      <alignment horizontal="center" vertical="center"/>
    </xf>
    <xf numFmtId="169" fontId="89" fillId="0" borderId="114" xfId="1" applyNumberFormat="1" applyFont="1" applyBorder="1" applyAlignment="1">
      <alignment vertical="center"/>
    </xf>
    <xf numFmtId="0" fontId="89" fillId="0" borderId="81" xfId="0" applyFont="1" applyBorder="1" applyAlignment="1">
      <alignment vertical="center"/>
    </xf>
    <xf numFmtId="0" fontId="88" fillId="0" borderId="115" xfId="0" applyFont="1" applyBorder="1" applyAlignment="1">
      <alignment horizontal="center" vertical="center"/>
    </xf>
    <xf numFmtId="169" fontId="89" fillId="0" borderId="116" xfId="1" applyNumberFormat="1" applyFont="1" applyBorder="1" applyAlignment="1">
      <alignment vertical="center"/>
    </xf>
    <xf numFmtId="0" fontId="88" fillId="0" borderId="117" xfId="22" applyFont="1" applyBorder="1" applyAlignment="1">
      <alignment horizontal="center" vertical="center"/>
    </xf>
    <xf numFmtId="169" fontId="89" fillId="0" borderId="118" xfId="1" applyNumberFormat="1" applyFont="1" applyBorder="1" applyAlignment="1">
      <alignment vertical="center"/>
    </xf>
    <xf numFmtId="0" fontId="89" fillId="0" borderId="117" xfId="22" applyFont="1" applyBorder="1" applyAlignment="1">
      <alignment horizontal="center" vertical="center"/>
    </xf>
    <xf numFmtId="0" fontId="88" fillId="21" borderId="117" xfId="22" applyFont="1" applyFill="1" applyBorder="1" applyAlignment="1">
      <alignment horizontal="center" vertical="center"/>
    </xf>
    <xf numFmtId="169" fontId="89" fillId="21" borderId="118" xfId="1" applyNumberFormat="1" applyFont="1" applyFill="1" applyBorder="1" applyAlignment="1">
      <alignment vertical="center"/>
    </xf>
    <xf numFmtId="169" fontId="89" fillId="0" borderId="118" xfId="1" applyNumberFormat="1" applyFont="1" applyFill="1" applyBorder="1" applyAlignment="1">
      <alignment vertical="center"/>
    </xf>
    <xf numFmtId="41" fontId="89" fillId="0" borderId="100" xfId="1" applyFont="1" applyFill="1" applyBorder="1" applyAlignment="1">
      <alignment horizontal="left" vertical="center"/>
    </xf>
    <xf numFmtId="169" fontId="95" fillId="0" borderId="0" xfId="1" applyNumberFormat="1" applyFont="1" applyBorder="1" applyAlignment="1">
      <alignment vertical="center"/>
    </xf>
    <xf numFmtId="169" fontId="90" fillId="0" borderId="0" xfId="1" applyNumberFormat="1" applyFont="1" applyBorder="1" applyAlignment="1">
      <alignment vertical="center"/>
    </xf>
    <xf numFmtId="169" fontId="90" fillId="0" borderId="99" xfId="1" applyNumberFormat="1" applyFont="1" applyBorder="1" applyAlignment="1">
      <alignment vertical="center"/>
    </xf>
    <xf numFmtId="41" fontId="88" fillId="0" borderId="100" xfId="1" applyFont="1" applyFill="1" applyBorder="1" applyAlignment="1">
      <alignment horizontal="left" vertical="center"/>
    </xf>
    <xf numFmtId="0" fontId="90" fillId="0" borderId="0" xfId="0" applyFont="1" applyAlignment="1">
      <alignment horizontal="center" vertical="center"/>
    </xf>
    <xf numFmtId="169" fontId="91" fillId="0" borderId="0" xfId="1" applyNumberFormat="1" applyFont="1" applyBorder="1" applyAlignment="1">
      <alignment vertical="center"/>
    </xf>
    <xf numFmtId="0" fontId="88" fillId="0" borderId="100" xfId="0" applyFont="1" applyBorder="1" applyAlignment="1">
      <alignment horizontal="center" vertical="center"/>
    </xf>
    <xf numFmtId="41" fontId="90" fillId="0" borderId="0" xfId="1" applyFont="1" applyBorder="1" applyAlignment="1">
      <alignment vertical="center"/>
    </xf>
    <xf numFmtId="2" fontId="90" fillId="0" borderId="0" xfId="0" applyNumberFormat="1" applyFont="1" applyAlignment="1">
      <alignment vertical="center"/>
    </xf>
    <xf numFmtId="41" fontId="88" fillId="0" borderId="52" xfId="1" applyFont="1" applyFill="1" applyBorder="1" applyAlignment="1">
      <alignment horizontal="left" vertical="center"/>
    </xf>
    <xf numFmtId="0" fontId="90" fillId="0" borderId="45" xfId="0" applyFont="1" applyBorder="1" applyAlignment="1">
      <alignment vertical="center"/>
    </xf>
    <xf numFmtId="0" fontId="88" fillId="0" borderId="52" xfId="0" applyFont="1" applyBorder="1" applyAlignment="1">
      <alignment horizontal="left" vertical="center"/>
    </xf>
    <xf numFmtId="43" fontId="89" fillId="0" borderId="30" xfId="21" applyFont="1" applyBorder="1" applyAlignment="1">
      <alignment vertical="center"/>
    </xf>
    <xf numFmtId="41" fontId="89" fillId="0" borderId="49" xfId="1" applyFont="1" applyBorder="1" applyAlignment="1">
      <alignment vertical="center"/>
    </xf>
    <xf numFmtId="169" fontId="89" fillId="0" borderId="49" xfId="1" applyNumberFormat="1" applyFont="1" applyBorder="1" applyAlignment="1">
      <alignment horizontal="center" vertical="center" wrapText="1"/>
    </xf>
    <xf numFmtId="169" fontId="89" fillId="0" borderId="49" xfId="1" applyNumberFormat="1" applyFont="1" applyBorder="1" applyAlignment="1">
      <alignment vertical="center"/>
    </xf>
    <xf numFmtId="0" fontId="89" fillId="0" borderId="52" xfId="0" applyFont="1" applyBorder="1" applyAlignment="1">
      <alignment horizontal="left" vertical="center"/>
    </xf>
    <xf numFmtId="0" fontId="96" fillId="0" borderId="52" xfId="0" applyFont="1" applyBorder="1" applyAlignment="1">
      <alignment horizontal="left" vertical="center"/>
    </xf>
    <xf numFmtId="0" fontId="89" fillId="0" borderId="52" xfId="1" quotePrefix="1" applyNumberFormat="1" applyFont="1" applyFill="1" applyBorder="1" applyAlignment="1">
      <alignment horizontal="left" vertical="center"/>
    </xf>
    <xf numFmtId="0" fontId="89" fillId="0" borderId="45" xfId="21" quotePrefix="1" applyNumberFormat="1" applyFont="1" applyFill="1" applyBorder="1" applyAlignment="1">
      <alignment horizontal="left" vertical="center"/>
    </xf>
    <xf numFmtId="41" fontId="90" fillId="0" borderId="0" xfId="1" applyFont="1" applyAlignment="1">
      <alignment vertical="center"/>
    </xf>
    <xf numFmtId="169" fontId="90" fillId="0" borderId="0" xfId="1" applyNumberFormat="1" applyFont="1" applyAlignment="1">
      <alignment vertical="center"/>
    </xf>
    <xf numFmtId="169" fontId="95" fillId="0" borderId="0" xfId="1" applyNumberFormat="1" applyFont="1" applyAlignment="1">
      <alignment vertical="center"/>
    </xf>
    <xf numFmtId="0" fontId="89" fillId="0" borderId="100" xfId="0" applyFont="1" applyBorder="1" applyAlignment="1">
      <alignment horizontal="center" vertical="center"/>
    </xf>
    <xf numFmtId="0" fontId="89" fillId="0" borderId="49" xfId="0" applyFont="1" applyBorder="1" applyAlignment="1">
      <alignment vertical="center"/>
    </xf>
    <xf numFmtId="0" fontId="89" fillId="0" borderId="45" xfId="0" applyFont="1" applyBorder="1" applyAlignment="1">
      <alignment vertical="center"/>
    </xf>
    <xf numFmtId="0" fontId="89" fillId="0" borderId="30" xfId="0" applyFont="1" applyBorder="1" applyAlignment="1">
      <alignment vertical="center"/>
    </xf>
    <xf numFmtId="41" fontId="88" fillId="0" borderId="52" xfId="1" applyFont="1" applyBorder="1" applyAlignment="1">
      <alignment horizontal="left" vertical="center"/>
    </xf>
    <xf numFmtId="0" fontId="88" fillId="0" borderId="52" xfId="1" applyNumberFormat="1" applyFont="1" applyBorder="1" applyAlignment="1">
      <alignment horizontal="left" vertical="center"/>
    </xf>
    <xf numFmtId="41" fontId="88" fillId="0" borderId="45" xfId="1" applyFont="1" applyBorder="1" applyAlignment="1">
      <alignment vertical="center"/>
    </xf>
    <xf numFmtId="169" fontId="89" fillId="0" borderId="49" xfId="1" applyNumberFormat="1" applyFont="1" applyBorder="1" applyAlignment="1">
      <alignment horizontal="center" vertical="center"/>
    </xf>
    <xf numFmtId="0" fontId="89" fillId="0" borderId="52" xfId="1" applyNumberFormat="1" applyFont="1" applyBorder="1" applyAlignment="1">
      <alignment horizontal="left" vertical="center"/>
    </xf>
    <xf numFmtId="0" fontId="89" fillId="0" borderId="49" xfId="0" applyFont="1" applyBorder="1" applyAlignment="1">
      <alignment horizontal="center" vertical="center"/>
    </xf>
    <xf numFmtId="169" fontId="89" fillId="0" borderId="49" xfId="1" applyNumberFormat="1" applyFont="1" applyFill="1" applyBorder="1" applyAlignment="1">
      <alignment horizontal="center" vertical="center"/>
    </xf>
    <xf numFmtId="169" fontId="89" fillId="6" borderId="49" xfId="1" applyNumberFormat="1" applyFont="1" applyFill="1" applyBorder="1" applyAlignment="1">
      <alignment horizontal="center" vertical="center"/>
    </xf>
    <xf numFmtId="0" fontId="90" fillId="0" borderId="0" xfId="0" applyFont="1"/>
    <xf numFmtId="169" fontId="89" fillId="0" borderId="0" xfId="1" applyNumberFormat="1" applyFont="1" applyBorder="1"/>
    <xf numFmtId="0" fontId="89" fillId="0" borderId="0" xfId="0" applyFont="1"/>
    <xf numFmtId="41" fontId="89" fillId="0" borderId="0" xfId="1" applyFont="1" applyBorder="1"/>
    <xf numFmtId="0" fontId="89" fillId="0" borderId="99" xfId="0" applyFont="1" applyBorder="1"/>
    <xf numFmtId="169" fontId="89" fillId="0" borderId="0" xfId="1" applyNumberFormat="1" applyFont="1" applyBorder="1" applyAlignment="1">
      <alignment horizontal="center" vertical="center"/>
    </xf>
    <xf numFmtId="169" fontId="89" fillId="0" borderId="80" xfId="1" applyNumberFormat="1" applyFont="1" applyBorder="1" applyAlignment="1">
      <alignment horizontal="center" vertical="center"/>
    </xf>
    <xf numFmtId="0" fontId="89" fillId="0" borderId="0" xfId="0" applyFont="1" applyAlignment="1">
      <alignment horizontal="center"/>
    </xf>
    <xf numFmtId="0" fontId="88" fillId="0" borderId="0" xfId="0" applyFont="1"/>
    <xf numFmtId="169" fontId="88" fillId="0" borderId="0" xfId="1" applyNumberFormat="1" applyFont="1" applyBorder="1" applyAlignment="1">
      <alignment horizontal="center" vertical="center"/>
    </xf>
    <xf numFmtId="0" fontId="89" fillId="0" borderId="113" xfId="0" applyFont="1" applyBorder="1" applyAlignment="1">
      <alignment horizontal="center"/>
    </xf>
    <xf numFmtId="41" fontId="89" fillId="0" borderId="7" xfId="1" applyFont="1" applyBorder="1" applyAlignment="1"/>
    <xf numFmtId="0" fontId="89" fillId="0" borderId="7" xfId="0" applyFont="1" applyBorder="1"/>
    <xf numFmtId="0" fontId="89" fillId="0" borderId="7" xfId="0" applyFont="1" applyBorder="1" applyAlignment="1">
      <alignment horizontal="center"/>
    </xf>
    <xf numFmtId="169" fontId="89" fillId="0" borderId="7" xfId="1" applyNumberFormat="1" applyFont="1" applyBorder="1"/>
    <xf numFmtId="41" fontId="89" fillId="0" borderId="7" xfId="1" applyFont="1" applyBorder="1"/>
    <xf numFmtId="0" fontId="89" fillId="0" borderId="8" xfId="0" applyFont="1" applyBorder="1"/>
    <xf numFmtId="169" fontId="89" fillId="0" borderId="7" xfId="1" applyNumberFormat="1" applyFont="1" applyBorder="1" applyAlignment="1">
      <alignment horizontal="center" vertical="center"/>
    </xf>
    <xf numFmtId="169" fontId="89" fillId="0" borderId="114" xfId="1" applyNumberFormat="1" applyFont="1" applyBorder="1" applyAlignment="1">
      <alignment horizontal="center" vertical="center"/>
    </xf>
    <xf numFmtId="0" fontId="89" fillId="0" borderId="81" xfId="0" applyFont="1" applyBorder="1"/>
    <xf numFmtId="41" fontId="89" fillId="0" borderId="0" xfId="1" applyFont="1" applyBorder="1" applyAlignment="1"/>
    <xf numFmtId="0" fontId="88" fillId="2" borderId="14" xfId="0" applyFont="1" applyFill="1" applyBorder="1" applyAlignment="1">
      <alignment horizontal="center" vertical="center"/>
    </xf>
    <xf numFmtId="0" fontId="88" fillId="2" borderId="15" xfId="0" applyFont="1" applyFill="1" applyBorder="1" applyAlignment="1">
      <alignment horizontal="center" vertical="center"/>
    </xf>
    <xf numFmtId="0" fontId="88" fillId="2" borderId="19" xfId="0" applyFont="1" applyFill="1" applyBorder="1" applyAlignment="1">
      <alignment horizontal="center" vertical="center"/>
    </xf>
    <xf numFmtId="41" fontId="88" fillId="2" borderId="16" xfId="1" applyFont="1" applyFill="1" applyBorder="1" applyAlignment="1">
      <alignment horizontal="center" vertical="center"/>
    </xf>
    <xf numFmtId="41" fontId="88" fillId="2" borderId="18" xfId="1" applyFont="1" applyFill="1" applyBorder="1" applyAlignment="1">
      <alignment horizontal="center" vertical="center"/>
    </xf>
    <xf numFmtId="0" fontId="88" fillId="2" borderId="20" xfId="0" applyFont="1" applyFill="1" applyBorder="1" applyAlignment="1">
      <alignment horizontal="center" vertical="center"/>
    </xf>
    <xf numFmtId="0" fontId="88" fillId="0" borderId="128" xfId="0" applyFont="1" applyBorder="1" applyAlignment="1">
      <alignment horizontal="center" vertical="center"/>
    </xf>
    <xf numFmtId="41" fontId="88" fillId="0" borderId="24" xfId="1" applyFont="1" applyFill="1" applyBorder="1" applyAlignment="1">
      <alignment horizontal="left" vertical="center"/>
    </xf>
    <xf numFmtId="0" fontId="89" fillId="0" borderId="41" xfId="0" applyFont="1" applyBorder="1" applyAlignment="1">
      <alignment vertical="center"/>
    </xf>
    <xf numFmtId="0" fontId="89" fillId="0" borderId="22" xfId="0" applyFont="1" applyBorder="1" applyAlignment="1">
      <alignment vertical="center"/>
    </xf>
    <xf numFmtId="0" fontId="89" fillId="0" borderId="24" xfId="0" applyFont="1" applyBorder="1" applyAlignment="1">
      <alignment vertical="center"/>
    </xf>
    <xf numFmtId="0" fontId="89" fillId="0" borderId="24" xfId="0" applyFont="1" applyBorder="1" applyAlignment="1">
      <alignment horizontal="center" vertical="center"/>
    </xf>
    <xf numFmtId="169" fontId="89" fillId="0" borderId="21" xfId="1" applyNumberFormat="1" applyFont="1" applyBorder="1"/>
    <xf numFmtId="169" fontId="89" fillId="0" borderId="22" xfId="1" applyNumberFormat="1" applyFont="1" applyBorder="1"/>
    <xf numFmtId="169" fontId="89" fillId="0" borderId="29" xfId="0" applyNumberFormat="1" applyFont="1" applyBorder="1"/>
    <xf numFmtId="0" fontId="89" fillId="0" borderId="21" xfId="0" applyFont="1" applyBorder="1"/>
    <xf numFmtId="0" fontId="89" fillId="0" borderId="24" xfId="0" applyFont="1" applyBorder="1"/>
    <xf numFmtId="41" fontId="89" fillId="0" borderId="21" xfId="1" applyFont="1" applyBorder="1"/>
    <xf numFmtId="41" fontId="89" fillId="0" borderId="23" xfId="1" applyFont="1" applyBorder="1"/>
    <xf numFmtId="0" fontId="89" fillId="0" borderId="25" xfId="0" applyFont="1" applyBorder="1"/>
    <xf numFmtId="169" fontId="89" fillId="0" borderId="116" xfId="1" applyNumberFormat="1" applyFont="1" applyBorder="1" applyAlignment="1">
      <alignment horizontal="center" vertical="center"/>
    </xf>
    <xf numFmtId="0" fontId="88" fillId="0" borderId="117" xfId="0" applyFont="1" applyBorder="1" applyAlignment="1">
      <alignment horizontal="center" vertical="center"/>
    </xf>
    <xf numFmtId="41" fontId="88" fillId="0" borderId="29" xfId="1" applyFont="1" applyBorder="1" applyAlignment="1">
      <alignment vertical="center"/>
    </xf>
    <xf numFmtId="0" fontId="89" fillId="0" borderId="42" xfId="0" applyFont="1" applyBorder="1" applyAlignment="1">
      <alignment vertical="center"/>
    </xf>
    <xf numFmtId="0" fontId="89" fillId="0" borderId="29" xfId="0" applyFont="1" applyBorder="1" applyAlignment="1">
      <alignment horizontal="center" vertical="center"/>
    </xf>
    <xf numFmtId="169" fontId="89" fillId="0" borderId="26" xfId="1" applyNumberFormat="1" applyFont="1" applyBorder="1"/>
    <xf numFmtId="169" fontId="89" fillId="0" borderId="27" xfId="1" applyNumberFormat="1" applyFont="1" applyBorder="1"/>
    <xf numFmtId="0" fontId="89" fillId="0" borderId="26" xfId="0" applyFont="1" applyBorder="1"/>
    <xf numFmtId="41" fontId="89" fillId="0" borderId="29" xfId="0" applyNumberFormat="1" applyFont="1" applyBorder="1"/>
    <xf numFmtId="41" fontId="89" fillId="0" borderId="26" xfId="1" applyFont="1" applyBorder="1"/>
    <xf numFmtId="41" fontId="89" fillId="0" borderId="28" xfId="1" applyFont="1" applyBorder="1"/>
    <xf numFmtId="41" fontId="89" fillId="0" borderId="30" xfId="0" applyNumberFormat="1" applyFont="1" applyBorder="1"/>
    <xf numFmtId="169" fontId="89" fillId="0" borderId="118" xfId="1" applyNumberFormat="1" applyFont="1" applyBorder="1" applyAlignment="1">
      <alignment horizontal="center" vertical="center"/>
    </xf>
    <xf numFmtId="41" fontId="88" fillId="0" borderId="29" xfId="1" applyFont="1" applyFill="1" applyBorder="1" applyAlignment="1">
      <alignment horizontal="left" vertical="center"/>
    </xf>
    <xf numFmtId="0" fontId="89" fillId="0" borderId="42" xfId="0" applyFont="1" applyBorder="1" applyAlignment="1">
      <alignment horizontal="left" vertical="center"/>
    </xf>
    <xf numFmtId="0" fontId="89" fillId="0" borderId="29" xfId="0" applyFont="1" applyBorder="1"/>
    <xf numFmtId="0" fontId="89" fillId="0" borderId="117" xfId="0" applyFont="1" applyBorder="1" applyAlignment="1">
      <alignment horizontal="center" vertical="center"/>
    </xf>
    <xf numFmtId="176" fontId="89" fillId="0" borderId="26" xfId="1" applyNumberFormat="1" applyFont="1" applyBorder="1"/>
    <xf numFmtId="176" fontId="89" fillId="0" borderId="27" xfId="1" applyNumberFormat="1" applyFont="1" applyBorder="1"/>
    <xf numFmtId="169" fontId="88" fillId="0" borderId="29" xfId="0" applyNumberFormat="1" applyFont="1" applyBorder="1"/>
    <xf numFmtId="41" fontId="89" fillId="0" borderId="26" xfId="0" applyNumberFormat="1" applyFont="1" applyBorder="1"/>
    <xf numFmtId="41" fontId="89" fillId="0" borderId="29" xfId="1" applyFont="1" applyFill="1" applyBorder="1" applyAlignment="1">
      <alignment horizontal="left" vertical="center"/>
    </xf>
    <xf numFmtId="41" fontId="89" fillId="0" borderId="45" xfId="1" quotePrefix="1" applyFont="1" applyFill="1" applyBorder="1" applyAlignment="1">
      <alignment horizontal="left" vertical="center"/>
    </xf>
    <xf numFmtId="43" fontId="89" fillId="0" borderId="0" xfId="0" applyNumberFormat="1" applyFont="1"/>
    <xf numFmtId="41" fontId="89" fillId="0" borderId="45" xfId="0" applyNumberFormat="1" applyFont="1" applyBorder="1"/>
    <xf numFmtId="169" fontId="89" fillId="0" borderId="118" xfId="1" applyNumberFormat="1" applyFont="1" applyFill="1" applyBorder="1" applyAlignment="1">
      <alignment horizontal="center" vertical="center"/>
    </xf>
    <xf numFmtId="169" fontId="88" fillId="0" borderId="129" xfId="1" applyNumberFormat="1" applyFont="1" applyFill="1" applyBorder="1" applyAlignment="1">
      <alignment horizontal="center" vertical="center"/>
    </xf>
    <xf numFmtId="0" fontId="91" fillId="0" borderId="0" xfId="0" applyFont="1"/>
    <xf numFmtId="41" fontId="90" fillId="0" borderId="0" xfId="1" applyFont="1" applyAlignment="1"/>
    <xf numFmtId="0" fontId="90" fillId="0" borderId="0" xfId="0" applyFont="1" applyAlignment="1">
      <alignment horizontal="center"/>
    </xf>
    <xf numFmtId="169" fontId="90" fillId="0" borderId="100" xfId="1" applyNumberFormat="1" applyFont="1" applyBorder="1"/>
    <xf numFmtId="169" fontId="90" fillId="0" borderId="0" xfId="1" applyNumberFormat="1" applyFont="1" applyBorder="1"/>
    <xf numFmtId="169" fontId="95" fillId="0" borderId="0" xfId="1" applyNumberFormat="1" applyFont="1"/>
    <xf numFmtId="41" fontId="90" fillId="0" borderId="0" xfId="0" applyNumberFormat="1" applyFont="1"/>
    <xf numFmtId="41" fontId="90" fillId="0" borderId="0" xfId="1" applyFont="1"/>
    <xf numFmtId="169" fontId="97" fillId="0" borderId="21" xfId="1" applyNumberFormat="1" applyFont="1" applyFill="1" applyBorder="1" applyAlignment="1">
      <alignment horizontal="center" vertical="center"/>
    </xf>
    <xf numFmtId="169" fontId="97" fillId="0" borderId="127" xfId="1" applyNumberFormat="1" applyFont="1" applyFill="1" applyBorder="1" applyAlignment="1">
      <alignment horizontal="center" vertical="center"/>
    </xf>
    <xf numFmtId="169" fontId="90" fillId="0" borderId="0" xfId="1" applyNumberFormat="1" applyFont="1"/>
    <xf numFmtId="169" fontId="97" fillId="0" borderId="26" xfId="1" applyNumberFormat="1" applyFont="1" applyFill="1" applyBorder="1" applyAlignment="1">
      <alignment horizontal="center" vertical="center"/>
    </xf>
    <xf numFmtId="169" fontId="97" fillId="0" borderId="118" xfId="1" applyNumberFormat="1" applyFont="1" applyFill="1" applyBorder="1" applyAlignment="1">
      <alignment horizontal="center" vertical="center"/>
    </xf>
    <xf numFmtId="43" fontId="90" fillId="0" borderId="0" xfId="0" applyNumberFormat="1" applyFont="1"/>
    <xf numFmtId="169" fontId="90" fillId="0" borderId="0" xfId="1" applyNumberFormat="1" applyFont="1" applyAlignment="1">
      <alignment horizontal="center" vertical="center"/>
    </xf>
    <xf numFmtId="0" fontId="89" fillId="0" borderId="125" xfId="0" applyFont="1" applyBorder="1" applyAlignment="1">
      <alignment horizontal="center" vertical="center"/>
    </xf>
    <xf numFmtId="41" fontId="89" fillId="0" borderId="34" xfId="1" applyFont="1" applyFill="1" applyBorder="1" applyAlignment="1">
      <alignment horizontal="left" vertical="center"/>
    </xf>
    <xf numFmtId="0" fontId="89" fillId="0" borderId="32" xfId="0" applyFont="1" applyBorder="1" applyAlignment="1">
      <alignment horizontal="left" vertical="center"/>
    </xf>
    <xf numFmtId="0" fontId="89" fillId="0" borderId="34" xfId="0" applyFont="1" applyBorder="1" applyAlignment="1">
      <alignment horizontal="left" vertical="center"/>
    </xf>
    <xf numFmtId="41" fontId="89" fillId="0" borderId="31" xfId="0" applyNumberFormat="1" applyFont="1" applyBorder="1"/>
    <xf numFmtId="41" fontId="89" fillId="0" borderId="34" xfId="0" applyNumberFormat="1" applyFont="1" applyBorder="1"/>
    <xf numFmtId="41" fontId="89" fillId="0" borderId="31" xfId="1" applyFont="1" applyBorder="1"/>
    <xf numFmtId="41" fontId="89" fillId="0" borderId="33" xfId="1" applyFont="1" applyBorder="1"/>
    <xf numFmtId="41" fontId="89" fillId="0" borderId="51" xfId="0" applyNumberFormat="1" applyFont="1" applyBorder="1"/>
    <xf numFmtId="169" fontId="89" fillId="0" borderId="126" xfId="1" applyNumberFormat="1" applyFont="1" applyFill="1" applyBorder="1" applyAlignment="1">
      <alignment horizontal="center" vertical="center"/>
    </xf>
    <xf numFmtId="0" fontId="88" fillId="0" borderId="125" xfId="22" applyFont="1" applyBorder="1" applyAlignment="1">
      <alignment horizontal="center" vertical="center"/>
    </xf>
    <xf numFmtId="0" fontId="89" fillId="0" borderId="34" xfId="0" quotePrefix="1" applyFont="1" applyBorder="1" applyAlignment="1">
      <alignment horizontal="left" vertical="center"/>
    </xf>
    <xf numFmtId="0" fontId="89" fillId="0" borderId="68" xfId="22" applyFont="1" applyBorder="1" applyAlignment="1">
      <alignment vertical="center"/>
    </xf>
    <xf numFmtId="43" fontId="89" fillId="0" borderId="43" xfId="21" applyFont="1" applyFill="1" applyBorder="1" applyAlignment="1">
      <alignment vertical="center"/>
    </xf>
    <xf numFmtId="41" fontId="89" fillId="0" borderId="32" xfId="1" quotePrefix="1" applyFont="1" applyBorder="1" applyAlignment="1">
      <alignment vertical="center"/>
    </xf>
    <xf numFmtId="43" fontId="89" fillId="0" borderId="32" xfId="21" applyFont="1" applyFill="1" applyBorder="1" applyAlignment="1">
      <alignment horizontal="center" vertical="center"/>
    </xf>
    <xf numFmtId="169" fontId="89" fillId="0" borderId="32" xfId="1" applyNumberFormat="1" applyFont="1" applyFill="1" applyBorder="1" applyAlignment="1">
      <alignment vertical="center"/>
    </xf>
    <xf numFmtId="169" fontId="89" fillId="0" borderId="32" xfId="1" applyNumberFormat="1" applyFont="1" applyFill="1" applyBorder="1" applyAlignment="1">
      <alignment horizontal="center" vertical="center"/>
    </xf>
    <xf numFmtId="169" fontId="89" fillId="0" borderId="126" xfId="1" applyNumberFormat="1" applyFont="1" applyFill="1" applyBorder="1" applyAlignment="1">
      <alignment vertical="center"/>
    </xf>
    <xf numFmtId="169" fontId="88" fillId="3" borderId="129" xfId="1" applyNumberFormat="1" applyFont="1" applyFill="1" applyBorder="1" applyAlignment="1">
      <alignment vertical="center"/>
    </xf>
    <xf numFmtId="0" fontId="88" fillId="0" borderId="113" xfId="0" applyFont="1" applyBorder="1" applyAlignment="1">
      <alignment horizontal="center" vertical="center"/>
    </xf>
    <xf numFmtId="0" fontId="88" fillId="0" borderId="81" xfId="0" applyFont="1" applyBorder="1" applyAlignment="1">
      <alignment vertical="center"/>
    </xf>
    <xf numFmtId="0" fontId="88" fillId="0" borderId="0" xfId="0" applyFont="1" applyAlignment="1">
      <alignment vertical="center"/>
    </xf>
    <xf numFmtId="43" fontId="90" fillId="0" borderId="0" xfId="0" applyNumberFormat="1" applyFont="1" applyAlignment="1">
      <alignment vertical="center"/>
    </xf>
    <xf numFmtId="41" fontId="90" fillId="0" borderId="7" xfId="1" applyFont="1" applyBorder="1" applyAlignment="1">
      <alignment vertical="center"/>
    </xf>
    <xf numFmtId="0" fontId="90" fillId="0" borderId="7" xfId="0" applyFont="1" applyBorder="1" applyAlignment="1">
      <alignment vertical="center"/>
    </xf>
    <xf numFmtId="0" fontId="90" fillId="0" borderId="7" xfId="0" applyFont="1" applyBorder="1" applyAlignment="1">
      <alignment horizontal="center" vertical="center"/>
    </xf>
    <xf numFmtId="169" fontId="90" fillId="0" borderId="7" xfId="1" applyNumberFormat="1" applyFont="1" applyBorder="1" applyAlignment="1">
      <alignment vertical="center"/>
    </xf>
    <xf numFmtId="169" fontId="95" fillId="0" borderId="7" xfId="1" applyNumberFormat="1" applyFont="1" applyBorder="1" applyAlignment="1">
      <alignment vertical="center"/>
    </xf>
    <xf numFmtId="169" fontId="90" fillId="0" borderId="8" xfId="1" applyNumberFormat="1" applyFont="1" applyBorder="1" applyAlignment="1">
      <alignment vertical="center"/>
    </xf>
    <xf numFmtId="169" fontId="91" fillId="2" borderId="16" xfId="1" applyNumberFormat="1" applyFont="1" applyFill="1" applyBorder="1" applyAlignment="1">
      <alignment horizontal="center" vertical="center"/>
    </xf>
    <xf numFmtId="169" fontId="91" fillId="2" borderId="17" xfId="1" applyNumberFormat="1" applyFont="1" applyFill="1" applyBorder="1" applyAlignment="1">
      <alignment horizontal="center" vertical="center"/>
    </xf>
    <xf numFmtId="0" fontId="91" fillId="0" borderId="29" xfId="0" applyFont="1" applyBorder="1" applyAlignment="1">
      <alignment horizontal="left" vertical="center"/>
    </xf>
    <xf numFmtId="0" fontId="90" fillId="0" borderId="47" xfId="0" applyFont="1" applyBorder="1" applyAlignment="1">
      <alignment vertical="center"/>
    </xf>
    <xf numFmtId="41" fontId="90" fillId="0" borderId="10" xfId="1" applyFont="1" applyBorder="1" applyAlignment="1">
      <alignment vertical="center"/>
    </xf>
    <xf numFmtId="169" fontId="90" fillId="0" borderId="10" xfId="1" applyNumberFormat="1" applyFont="1" applyBorder="1" applyAlignment="1">
      <alignment vertical="center"/>
    </xf>
    <xf numFmtId="0" fontId="90" fillId="0" borderId="42" xfId="0" applyFont="1" applyBorder="1" applyAlignment="1">
      <alignment vertical="center"/>
    </xf>
    <xf numFmtId="41" fontId="90" fillId="0" borderId="27" xfId="1" applyFont="1" applyBorder="1" applyAlignment="1">
      <alignment vertical="center"/>
    </xf>
    <xf numFmtId="169" fontId="90" fillId="0" borderId="27" xfId="1" applyNumberFormat="1" applyFont="1" applyBorder="1" applyAlignment="1">
      <alignment vertical="center"/>
    </xf>
    <xf numFmtId="169" fontId="90" fillId="0" borderId="27" xfId="1" applyNumberFormat="1" applyFont="1" applyFill="1" applyBorder="1" applyAlignment="1">
      <alignment vertical="center"/>
    </xf>
    <xf numFmtId="0" fontId="91" fillId="0" borderId="14" xfId="0" applyFont="1" applyBorder="1" applyAlignment="1">
      <alignment horizontal="left" vertical="center"/>
    </xf>
    <xf numFmtId="0" fontId="90" fillId="0" borderId="13" xfId="0" applyFont="1" applyBorder="1" applyAlignment="1">
      <alignment vertical="center"/>
    </xf>
    <xf numFmtId="0" fontId="90" fillId="0" borderId="14" xfId="0" applyFont="1" applyBorder="1" applyAlignment="1">
      <alignment vertical="center"/>
    </xf>
    <xf numFmtId="0" fontId="90" fillId="0" borderId="29" xfId="0" applyFont="1" applyBorder="1" applyAlignment="1">
      <alignment horizontal="center" vertical="center"/>
    </xf>
    <xf numFmtId="0" fontId="89" fillId="0" borderId="29" xfId="22" applyFont="1" applyBorder="1" applyAlignment="1">
      <alignment horizontal="center" vertical="center" wrapText="1"/>
    </xf>
    <xf numFmtId="43" fontId="89" fillId="0" borderId="29" xfId="21" applyFont="1" applyBorder="1" applyAlignment="1">
      <alignment vertical="center"/>
    </xf>
    <xf numFmtId="43" fontId="89" fillId="0" borderId="29" xfId="21" applyFont="1" applyFill="1" applyBorder="1" applyAlignment="1">
      <alignment vertical="center"/>
    </xf>
    <xf numFmtId="43" fontId="89" fillId="0" borderId="29" xfId="21" applyFont="1" applyFill="1" applyBorder="1" applyAlignment="1">
      <alignment horizontal="center" vertical="center"/>
    </xf>
    <xf numFmtId="43" fontId="89" fillId="0" borderId="29" xfId="21" applyFont="1" applyBorder="1" applyAlignment="1">
      <alignment horizontal="center" vertical="center"/>
    </xf>
    <xf numFmtId="169" fontId="91" fillId="2" borderId="10" xfId="1" applyNumberFormat="1" applyFont="1" applyFill="1" applyBorder="1" applyAlignment="1">
      <alignment horizontal="center" vertical="center"/>
    </xf>
    <xf numFmtId="0" fontId="90" fillId="0" borderId="62" xfId="0" applyFont="1" applyBorder="1" applyAlignment="1">
      <alignment vertical="center"/>
    </xf>
    <xf numFmtId="169" fontId="95" fillId="0" borderId="10" xfId="1" applyNumberFormat="1" applyFont="1" applyBorder="1" applyAlignment="1">
      <alignment vertical="center"/>
    </xf>
    <xf numFmtId="169" fontId="95" fillId="0" borderId="27" xfId="1" applyNumberFormat="1" applyFont="1" applyBorder="1" applyAlignment="1">
      <alignment vertical="center"/>
    </xf>
    <xf numFmtId="169" fontId="95" fillId="0" borderId="27" xfId="1" applyNumberFormat="1" applyFont="1" applyFill="1" applyBorder="1" applyAlignment="1">
      <alignment vertical="center"/>
    </xf>
    <xf numFmtId="169" fontId="97" fillId="0" borderId="27" xfId="1" applyNumberFormat="1" applyFont="1" applyFill="1" applyBorder="1" applyAlignment="1">
      <alignment horizontal="center" vertical="center"/>
    </xf>
    <xf numFmtId="169" fontId="97" fillId="0" borderId="27" xfId="1" applyNumberFormat="1" applyFont="1" applyFill="1" applyBorder="1" applyAlignment="1">
      <alignment vertical="center"/>
    </xf>
    <xf numFmtId="169" fontId="97" fillId="0" borderId="27" xfId="1" applyNumberFormat="1" applyFont="1" applyBorder="1" applyAlignment="1">
      <alignment vertical="center"/>
    </xf>
    <xf numFmtId="0" fontId="90" fillId="0" borderId="34" xfId="0" applyFont="1" applyBorder="1" applyAlignment="1">
      <alignment horizontal="left" vertical="center"/>
    </xf>
    <xf numFmtId="43" fontId="89" fillId="0" borderId="68" xfId="21" quotePrefix="1" applyFont="1" applyFill="1" applyBorder="1" applyAlignment="1">
      <alignment horizontal="left" vertical="center"/>
    </xf>
    <xf numFmtId="0" fontId="90" fillId="0" borderId="43" xfId="0" applyFont="1" applyBorder="1" applyAlignment="1">
      <alignment vertical="center"/>
    </xf>
    <xf numFmtId="41" fontId="90" fillId="0" borderId="32" xfId="1" applyFont="1" applyBorder="1" applyAlignment="1">
      <alignment vertical="center"/>
    </xf>
    <xf numFmtId="0" fontId="90" fillId="0" borderId="34" xfId="0" applyFont="1" applyBorder="1" applyAlignment="1">
      <alignment horizontal="center" vertical="center"/>
    </xf>
    <xf numFmtId="169" fontId="90" fillId="0" borderId="32" xfId="1" applyNumberFormat="1" applyFont="1" applyFill="1" applyBorder="1" applyAlignment="1">
      <alignment vertical="center"/>
    </xf>
    <xf numFmtId="169" fontId="95" fillId="0" borderId="32" xfId="1" applyNumberFormat="1" applyFont="1" applyBorder="1" applyAlignment="1">
      <alignment vertical="center"/>
    </xf>
    <xf numFmtId="169" fontId="90" fillId="0" borderId="32" xfId="1" applyNumberFormat="1" applyFont="1" applyBorder="1" applyAlignment="1">
      <alignment vertical="center"/>
    </xf>
    <xf numFmtId="0" fontId="89" fillId="0" borderId="45" xfId="22" quotePrefix="1" applyFont="1" applyBorder="1" applyAlignment="1">
      <alignment vertical="center"/>
    </xf>
    <xf numFmtId="0" fontId="84" fillId="0" borderId="27" xfId="22" applyFont="1" applyBorder="1" applyAlignment="1">
      <alignment horizontal="center" vertical="center" wrapText="1"/>
    </xf>
    <xf numFmtId="43" fontId="84" fillId="0" borderId="27" xfId="21" applyFont="1" applyBorder="1" applyAlignment="1">
      <alignment vertical="center"/>
    </xf>
    <xf numFmtId="43" fontId="84" fillId="0" borderId="27" xfId="21" applyFont="1" applyFill="1" applyBorder="1" applyAlignment="1">
      <alignment vertical="center"/>
    </xf>
    <xf numFmtId="43" fontId="84" fillId="0" borderId="27" xfId="21" applyFont="1" applyFill="1" applyBorder="1" applyAlignment="1">
      <alignment horizontal="center" vertical="center"/>
    </xf>
    <xf numFmtId="43" fontId="84" fillId="0" borderId="27" xfId="21" applyFont="1" applyBorder="1" applyAlignment="1">
      <alignment horizontal="center" vertical="center"/>
    </xf>
    <xf numFmtId="0" fontId="84" fillId="0" borderId="107" xfId="22" quotePrefix="1" applyFont="1" applyBorder="1" applyAlignment="1">
      <alignment vertical="center"/>
    </xf>
    <xf numFmtId="41" fontId="84" fillId="0" borderId="27" xfId="1" quotePrefix="1" applyFont="1" applyBorder="1" applyAlignment="1">
      <alignment vertical="top"/>
    </xf>
    <xf numFmtId="169" fontId="84" fillId="0" borderId="0" xfId="1" applyNumberFormat="1" applyFont="1" applyBorder="1" applyAlignment="1">
      <alignment vertical="center"/>
    </xf>
    <xf numFmtId="169" fontId="83" fillId="0" borderId="0" xfId="1" applyNumberFormat="1" applyFont="1" applyBorder="1" applyAlignment="1">
      <alignment vertical="center"/>
    </xf>
    <xf numFmtId="41" fontId="84" fillId="0" borderId="7" xfId="1" applyFont="1" applyBorder="1" applyAlignment="1">
      <alignment vertical="center"/>
    </xf>
    <xf numFmtId="0" fontId="84" fillId="0" borderId="7" xfId="0" applyFont="1" applyBorder="1" applyAlignment="1">
      <alignment vertical="center"/>
    </xf>
    <xf numFmtId="0" fontId="84" fillId="0" borderId="7" xfId="0" applyFont="1" applyBorder="1" applyAlignment="1">
      <alignment horizontal="center" vertical="center"/>
    </xf>
    <xf numFmtId="169" fontId="84" fillId="0" borderId="7" xfId="1" applyNumberFormat="1" applyFont="1" applyBorder="1" applyAlignment="1">
      <alignment vertical="center"/>
    </xf>
    <xf numFmtId="169" fontId="84" fillId="0" borderId="8" xfId="1" applyNumberFormat="1" applyFont="1" applyBorder="1" applyAlignment="1">
      <alignment vertical="center"/>
    </xf>
    <xf numFmtId="41" fontId="84" fillId="0" borderId="0" xfId="1" applyFont="1" applyBorder="1" applyAlignment="1">
      <alignment vertical="center"/>
    </xf>
    <xf numFmtId="169" fontId="83" fillId="2" borderId="10" xfId="1" applyNumberFormat="1" applyFont="1" applyFill="1" applyBorder="1" applyAlignment="1">
      <alignment horizontal="center" vertical="center"/>
    </xf>
    <xf numFmtId="169" fontId="83" fillId="2" borderId="11" xfId="1" applyNumberFormat="1" applyFont="1" applyFill="1" applyBorder="1" applyAlignment="1">
      <alignment horizontal="center" vertical="center"/>
    </xf>
    <xf numFmtId="169" fontId="83" fillId="2" borderId="17" xfId="1" applyNumberFormat="1" applyFont="1" applyFill="1" applyBorder="1" applyAlignment="1">
      <alignment horizontal="center" vertical="center"/>
    </xf>
    <xf numFmtId="169" fontId="83" fillId="2" borderId="18" xfId="1" applyNumberFormat="1" applyFont="1" applyFill="1" applyBorder="1" applyAlignment="1">
      <alignment horizontal="center" vertical="center"/>
    </xf>
    <xf numFmtId="0" fontId="83" fillId="0" borderId="14" xfId="0" applyFont="1" applyBorder="1" applyAlignment="1">
      <alignment horizontal="left" vertical="center"/>
    </xf>
    <xf numFmtId="0" fontId="84" fillId="0" borderId="13" xfId="0" applyFont="1" applyBorder="1" applyAlignment="1">
      <alignment vertical="center"/>
    </xf>
    <xf numFmtId="0" fontId="84" fillId="0" borderId="47" xfId="0" applyFont="1" applyBorder="1" applyAlignment="1">
      <alignment vertical="center"/>
    </xf>
    <xf numFmtId="41" fontId="84" fillId="0" borderId="10" xfId="1" applyFont="1" applyBorder="1" applyAlignment="1">
      <alignment vertical="center"/>
    </xf>
    <xf numFmtId="0" fontId="84" fillId="0" borderId="10" xfId="0" applyFont="1" applyBorder="1" applyAlignment="1">
      <alignment vertical="center"/>
    </xf>
    <xf numFmtId="169" fontId="84" fillId="0" borderId="10" xfId="1" applyNumberFormat="1" applyFont="1" applyBorder="1" applyAlignment="1">
      <alignment vertical="center"/>
    </xf>
    <xf numFmtId="169" fontId="84" fillId="0" borderId="11" xfId="1" applyNumberFormat="1" applyFont="1" applyBorder="1" applyAlignment="1">
      <alignment vertical="center"/>
    </xf>
    <xf numFmtId="0" fontId="84" fillId="0" borderId="45" xfId="0" applyFont="1" applyBorder="1" applyAlignment="1">
      <alignment vertical="center"/>
    </xf>
    <xf numFmtId="0" fontId="84" fillId="0" borderId="42" xfId="0" applyFont="1" applyBorder="1" applyAlignment="1">
      <alignment vertical="center"/>
    </xf>
    <xf numFmtId="0" fontId="84" fillId="0" borderId="27" xfId="0" applyFont="1" applyBorder="1" applyAlignment="1">
      <alignment horizontal="center" vertical="center"/>
    </xf>
    <xf numFmtId="169" fontId="84" fillId="0" borderId="27" xfId="1" applyNumberFormat="1" applyFont="1" applyBorder="1" applyAlignment="1">
      <alignment vertical="center"/>
    </xf>
    <xf numFmtId="169" fontId="84" fillId="0" borderId="28" xfId="1" applyNumberFormat="1" applyFont="1" applyBorder="1" applyAlignment="1">
      <alignment vertical="center"/>
    </xf>
    <xf numFmtId="169" fontId="84" fillId="0" borderId="27" xfId="1" applyNumberFormat="1" applyFont="1" applyFill="1" applyBorder="1" applyAlignment="1">
      <alignment vertical="center"/>
    </xf>
    <xf numFmtId="169" fontId="84" fillId="0" borderId="28" xfId="1" applyNumberFormat="1" applyFont="1" applyFill="1" applyBorder="1" applyAlignment="1">
      <alignment vertical="center"/>
    </xf>
    <xf numFmtId="169" fontId="84" fillId="0" borderId="27" xfId="1" applyNumberFormat="1" applyFont="1" applyFill="1" applyBorder="1" applyAlignment="1">
      <alignment horizontal="center" vertical="center"/>
    </xf>
    <xf numFmtId="0" fontId="84" fillId="0" borderId="19" xfId="0" applyFont="1" applyBorder="1" applyAlignment="1">
      <alignment horizontal="left" vertical="center"/>
    </xf>
    <xf numFmtId="0" fontId="84" fillId="0" borderId="40" xfId="0" applyFont="1" applyBorder="1" applyAlignment="1">
      <alignment vertical="center"/>
    </xf>
    <xf numFmtId="0" fontId="84" fillId="0" borderId="17" xfId="0" applyFont="1" applyBorder="1" applyAlignment="1">
      <alignment horizontal="center" vertical="center"/>
    </xf>
    <xf numFmtId="169" fontId="84" fillId="0" borderId="17" xfId="1" applyNumberFormat="1" applyFont="1" applyFill="1" applyBorder="1" applyAlignment="1">
      <alignment vertical="center"/>
    </xf>
    <xf numFmtId="169" fontId="84" fillId="0" borderId="17" xfId="1" applyNumberFormat="1" applyFont="1" applyBorder="1" applyAlignment="1">
      <alignment vertical="center"/>
    </xf>
    <xf numFmtId="169" fontId="84" fillId="0" borderId="18" xfId="1" applyNumberFormat="1" applyFont="1" applyBorder="1" applyAlignment="1">
      <alignment vertical="center"/>
    </xf>
    <xf numFmtId="41" fontId="84" fillId="0" borderId="81" xfId="1" applyFont="1" applyFill="1" applyBorder="1" applyAlignment="1">
      <alignment horizontal="left" vertical="center"/>
    </xf>
    <xf numFmtId="169" fontId="84" fillId="0" borderId="99" xfId="1" applyNumberFormat="1" applyFont="1" applyBorder="1" applyAlignment="1">
      <alignment vertical="center"/>
    </xf>
    <xf numFmtId="0" fontId="84" fillId="0" borderId="0" xfId="0" applyFont="1" applyAlignment="1">
      <alignment vertical="center"/>
    </xf>
    <xf numFmtId="169" fontId="84" fillId="0" borderId="80" xfId="1" applyNumberFormat="1" applyFont="1" applyBorder="1" applyAlignment="1">
      <alignment vertical="center"/>
    </xf>
    <xf numFmtId="41" fontId="83" fillId="0" borderId="81" xfId="1" applyFont="1" applyFill="1" applyBorder="1" applyAlignment="1">
      <alignment horizontal="left" vertical="center"/>
    </xf>
    <xf numFmtId="0" fontId="83" fillId="0" borderId="81" xfId="0" applyFont="1" applyBorder="1" applyAlignment="1">
      <alignment horizontal="center" vertical="center"/>
    </xf>
    <xf numFmtId="0" fontId="84" fillId="0" borderId="113" xfId="0" applyFont="1" applyBorder="1" applyAlignment="1">
      <alignment horizontal="center" vertical="center"/>
    </xf>
    <xf numFmtId="169" fontId="84" fillId="0" borderId="114" xfId="1" applyNumberFormat="1" applyFont="1" applyBorder="1" applyAlignment="1">
      <alignment vertical="center"/>
    </xf>
    <xf numFmtId="0" fontId="84" fillId="0" borderId="81" xfId="0" applyFont="1" applyBorder="1" applyAlignment="1">
      <alignment vertical="center"/>
    </xf>
    <xf numFmtId="0" fontId="83" fillId="0" borderId="115" xfId="0" applyFont="1" applyBorder="1" applyAlignment="1">
      <alignment horizontal="center" vertical="center"/>
    </xf>
    <xf numFmtId="169" fontId="84" fillId="0" borderId="116" xfId="1" applyNumberFormat="1" applyFont="1" applyBorder="1" applyAlignment="1">
      <alignment vertical="center"/>
    </xf>
    <xf numFmtId="0" fontId="83" fillId="0" borderId="117" xfId="0" applyFont="1" applyBorder="1" applyAlignment="1">
      <alignment horizontal="center" vertical="center"/>
    </xf>
    <xf numFmtId="169" fontId="84" fillId="0" borderId="118" xfId="1" applyNumberFormat="1" applyFont="1" applyBorder="1" applyAlignment="1">
      <alignment vertical="center"/>
    </xf>
    <xf numFmtId="0" fontId="83" fillId="0" borderId="117" xfId="22" applyFont="1" applyBorder="1" applyAlignment="1">
      <alignment horizontal="center" vertical="center"/>
    </xf>
    <xf numFmtId="0" fontId="84" fillId="0" borderId="117" xfId="22" applyFont="1" applyBorder="1" applyAlignment="1">
      <alignment horizontal="center" vertical="center"/>
    </xf>
    <xf numFmtId="169" fontId="84" fillId="0" borderId="118" xfId="1" applyNumberFormat="1" applyFont="1" applyFill="1" applyBorder="1" applyAlignment="1">
      <alignment vertical="center"/>
    </xf>
    <xf numFmtId="0" fontId="84" fillId="0" borderId="117" xfId="0" applyFont="1" applyBorder="1" applyAlignment="1">
      <alignment horizontal="center" vertical="center"/>
    </xf>
    <xf numFmtId="0" fontId="84" fillId="0" borderId="120" xfId="0" applyFont="1" applyBorder="1" applyAlignment="1">
      <alignment horizontal="center" vertical="center"/>
    </xf>
    <xf numFmtId="169" fontId="84" fillId="0" borderId="121" xfId="1" applyNumberFormat="1" applyFont="1" applyBorder="1" applyAlignment="1">
      <alignment vertical="center"/>
    </xf>
    <xf numFmtId="169" fontId="83" fillId="0" borderId="89" xfId="0" applyNumberFormat="1" applyFont="1" applyBorder="1" applyAlignment="1">
      <alignment vertical="center"/>
    </xf>
    <xf numFmtId="169" fontId="90" fillId="0" borderId="0" xfId="1" applyNumberFormat="1" applyFont="1" applyBorder="1" applyAlignment="1">
      <alignment horizontal="center" vertical="center"/>
    </xf>
    <xf numFmtId="0" fontId="90" fillId="0" borderId="113" xfId="0" applyFont="1" applyBorder="1" applyAlignment="1">
      <alignment horizontal="center" vertical="center"/>
    </xf>
    <xf numFmtId="169" fontId="90" fillId="0" borderId="7" xfId="1" applyNumberFormat="1" applyFont="1" applyBorder="1" applyAlignment="1">
      <alignment horizontal="center" vertical="center"/>
    </xf>
    <xf numFmtId="0" fontId="90" fillId="0" borderId="81" xfId="0" applyFont="1" applyBorder="1" applyAlignment="1">
      <alignment vertical="center"/>
    </xf>
    <xf numFmtId="0" fontId="98" fillId="0" borderId="0" xfId="0" applyFont="1" applyAlignment="1">
      <alignment vertical="center"/>
    </xf>
    <xf numFmtId="2" fontId="99" fillId="0" borderId="0" xfId="0" applyNumberFormat="1" applyFont="1" applyAlignment="1">
      <alignment vertical="center"/>
    </xf>
    <xf numFmtId="0" fontId="99" fillId="0" borderId="0" xfId="0" applyFont="1" applyAlignment="1">
      <alignment vertical="center"/>
    </xf>
    <xf numFmtId="169" fontId="88" fillId="2" borderId="116" xfId="1" applyNumberFormat="1" applyFont="1" applyFill="1" applyBorder="1" applyAlignment="1">
      <alignment horizontal="center" vertical="center"/>
    </xf>
    <xf numFmtId="169" fontId="88" fillId="2" borderId="121" xfId="1" applyNumberFormat="1" applyFont="1" applyFill="1" applyBorder="1" applyAlignment="1">
      <alignment horizontal="center" vertical="center"/>
    </xf>
    <xf numFmtId="0" fontId="89" fillId="0" borderId="28" xfId="0" applyFont="1" applyBorder="1" applyAlignment="1">
      <alignment horizontal="center" vertical="center"/>
    </xf>
    <xf numFmtId="169" fontId="88" fillId="3" borderId="123" xfId="1" applyNumberFormat="1" applyFont="1" applyFill="1" applyBorder="1" applyAlignment="1">
      <alignment horizontal="center" vertical="center"/>
    </xf>
    <xf numFmtId="169" fontId="11" fillId="0" borderId="0" xfId="1" applyNumberFormat="1" applyFont="1" applyAlignment="1">
      <alignment horizontal="center" vertical="center"/>
    </xf>
    <xf numFmtId="41" fontId="91" fillId="0" borderId="0" xfId="1" applyFont="1"/>
    <xf numFmtId="41" fontId="90" fillId="0" borderId="0" xfId="1" applyFont="1" applyBorder="1"/>
    <xf numFmtId="41" fontId="90" fillId="0" borderId="5" xfId="1" applyFont="1" applyBorder="1"/>
    <xf numFmtId="0" fontId="90" fillId="0" borderId="6" xfId="0" applyFont="1" applyBorder="1" applyAlignment="1">
      <alignment horizontal="center"/>
    </xf>
    <xf numFmtId="0" fontId="90" fillId="0" borderId="7" xfId="0" applyFont="1" applyBorder="1"/>
    <xf numFmtId="0" fontId="90" fillId="0" borderId="7" xfId="0" applyFont="1" applyBorder="1" applyAlignment="1">
      <alignment horizontal="center"/>
    </xf>
    <xf numFmtId="169" fontId="90" fillId="0" borderId="7" xfId="1" applyNumberFormat="1" applyFont="1" applyBorder="1"/>
    <xf numFmtId="0" fontId="91" fillId="2" borderId="14" xfId="0" applyFont="1" applyFill="1" applyBorder="1" applyAlignment="1">
      <alignment horizontal="center" vertical="center"/>
    </xf>
    <xf numFmtId="0" fontId="91" fillId="2" borderId="15" xfId="0" applyFont="1" applyFill="1" applyBorder="1" applyAlignment="1">
      <alignment horizontal="center" vertical="center"/>
    </xf>
    <xf numFmtId="169" fontId="91" fillId="2" borderId="19" xfId="1" applyNumberFormat="1" applyFont="1" applyFill="1" applyBorder="1" applyAlignment="1">
      <alignment horizontal="center" vertical="center" wrapText="1"/>
    </xf>
    <xf numFmtId="0" fontId="91" fillId="2" borderId="19" xfId="0" applyFont="1" applyFill="1" applyBorder="1" applyAlignment="1">
      <alignment horizontal="center" vertical="center"/>
    </xf>
    <xf numFmtId="41" fontId="91" fillId="2" borderId="16" xfId="1" applyFont="1" applyFill="1" applyBorder="1" applyAlignment="1">
      <alignment horizontal="center" vertical="center"/>
    </xf>
    <xf numFmtId="41" fontId="91" fillId="2" borderId="19" xfId="1" applyFont="1" applyFill="1" applyBorder="1" applyAlignment="1">
      <alignment horizontal="center" vertical="center"/>
    </xf>
    <xf numFmtId="41" fontId="91" fillId="2" borderId="18" xfId="1" applyFont="1" applyFill="1" applyBorder="1" applyAlignment="1">
      <alignment horizontal="center" vertical="center"/>
    </xf>
    <xf numFmtId="0" fontId="91" fillId="2" borderId="20" xfId="0" applyFont="1" applyFill="1" applyBorder="1" applyAlignment="1">
      <alignment horizontal="center" vertical="center"/>
    </xf>
    <xf numFmtId="0" fontId="89" fillId="0" borderId="26" xfId="0" applyFont="1" applyBorder="1" applyAlignment="1">
      <alignment horizontal="center" vertical="center"/>
    </xf>
    <xf numFmtId="41" fontId="90" fillId="0" borderId="28" xfId="1" applyFont="1" applyBorder="1"/>
    <xf numFmtId="41" fontId="90" fillId="0" borderId="26" xfId="1" applyFont="1" applyBorder="1"/>
    <xf numFmtId="41" fontId="90" fillId="0" borderId="30" xfId="1" applyFont="1" applyBorder="1"/>
    <xf numFmtId="169" fontId="90" fillId="0" borderId="26" xfId="1" applyNumberFormat="1" applyFont="1" applyBorder="1"/>
    <xf numFmtId="169" fontId="90" fillId="0" borderId="27" xfId="1" applyNumberFormat="1" applyFont="1" applyBorder="1"/>
    <xf numFmtId="169" fontId="90" fillId="0" borderId="29" xfId="1" applyNumberFormat="1" applyFont="1" applyBorder="1"/>
    <xf numFmtId="169" fontId="90" fillId="0" borderId="29" xfId="0" applyNumberFormat="1" applyFont="1" applyBorder="1"/>
    <xf numFmtId="41" fontId="89" fillId="0" borderId="27" xfId="1" applyFont="1" applyFill="1" applyBorder="1" applyAlignment="1">
      <alignment horizontal="left" vertical="center" indent="1"/>
    </xf>
    <xf numFmtId="0" fontId="89" fillId="0" borderId="31" xfId="0" applyFont="1" applyBorder="1" applyAlignment="1">
      <alignment horizontal="center" vertical="center"/>
    </xf>
    <xf numFmtId="41" fontId="89" fillId="0" borderId="32" xfId="1" applyFont="1" applyFill="1" applyBorder="1" applyAlignment="1">
      <alignment horizontal="left" vertical="center" indent="1"/>
    </xf>
    <xf numFmtId="0" fontId="89" fillId="0" borderId="33" xfId="0" applyFont="1" applyBorder="1" applyAlignment="1">
      <alignment horizontal="center" vertical="center"/>
    </xf>
    <xf numFmtId="169" fontId="90" fillId="0" borderId="31" xfId="1" applyNumberFormat="1" applyFont="1" applyBorder="1"/>
    <xf numFmtId="169" fontId="90" fillId="0" borderId="32" xfId="1" applyNumberFormat="1" applyFont="1" applyBorder="1"/>
    <xf numFmtId="169" fontId="90" fillId="0" borderId="34" xfId="1" applyNumberFormat="1" applyFont="1" applyBorder="1"/>
    <xf numFmtId="41" fontId="90" fillId="0" borderId="33" xfId="1" applyFont="1" applyBorder="1"/>
    <xf numFmtId="41" fontId="90" fillId="0" borderId="31" xfId="1" applyFont="1" applyBorder="1"/>
    <xf numFmtId="41" fontId="90" fillId="0" borderId="51" xfId="1" applyFont="1" applyBorder="1"/>
    <xf numFmtId="41" fontId="91" fillId="3" borderId="35" xfId="1" applyFont="1" applyFill="1" applyBorder="1"/>
    <xf numFmtId="41" fontId="91" fillId="3" borderId="37" xfId="1" applyFont="1" applyFill="1" applyBorder="1"/>
    <xf numFmtId="41" fontId="91" fillId="3" borderId="39" xfId="1" applyFont="1" applyFill="1" applyBorder="1"/>
    <xf numFmtId="41" fontId="90" fillId="0" borderId="29" xfId="1" applyFont="1" applyBorder="1"/>
    <xf numFmtId="41" fontId="89" fillId="0" borderId="45" xfId="1" applyFont="1" applyFill="1" applyBorder="1" applyAlignment="1">
      <alignment horizontal="left"/>
    </xf>
    <xf numFmtId="41" fontId="89" fillId="0" borderId="42" xfId="1" applyFont="1" applyFill="1" applyBorder="1" applyAlignment="1">
      <alignment horizontal="left"/>
    </xf>
    <xf numFmtId="41" fontId="89" fillId="0" borderId="29" xfId="1" applyFont="1" applyFill="1" applyBorder="1" applyAlignment="1">
      <alignment horizontal="left"/>
    </xf>
    <xf numFmtId="41" fontId="89" fillId="0" borderId="29" xfId="1" applyFont="1" applyFill="1" applyBorder="1" applyAlignment="1">
      <alignment horizontal="left" vertical="center" indent="1"/>
    </xf>
    <xf numFmtId="0" fontId="89" fillId="0" borderId="45" xfId="0" applyFont="1" applyBorder="1" applyAlignment="1">
      <alignment horizontal="left" vertical="center"/>
    </xf>
    <xf numFmtId="41" fontId="90" fillId="0" borderId="27" xfId="1" applyFont="1" applyBorder="1"/>
    <xf numFmtId="0" fontId="89" fillId="0" borderId="27" xfId="0" applyFont="1" applyBorder="1" applyAlignment="1">
      <alignment horizontal="center" vertical="center"/>
    </xf>
    <xf numFmtId="169" fontId="90" fillId="0" borderId="27" xfId="0" applyNumberFormat="1" applyFont="1" applyBorder="1"/>
    <xf numFmtId="169" fontId="89" fillId="0" borderId="27" xfId="0" applyNumberFormat="1" applyFont="1" applyBorder="1"/>
    <xf numFmtId="41" fontId="89" fillId="0" borderId="34" xfId="1" quotePrefix="1" applyFont="1" applyFill="1" applyBorder="1" applyAlignment="1">
      <alignment horizontal="left" vertical="center"/>
    </xf>
    <xf numFmtId="169" fontId="89" fillId="0" borderId="17" xfId="1" applyNumberFormat="1" applyFont="1" applyFill="1" applyBorder="1" applyAlignment="1">
      <alignment vertical="center"/>
    </xf>
    <xf numFmtId="169" fontId="89" fillId="0" borderId="10" xfId="1" applyNumberFormat="1" applyFont="1" applyBorder="1" applyAlignment="1">
      <alignment horizontal="center" vertical="center"/>
    </xf>
    <xf numFmtId="0" fontId="89" fillId="0" borderId="27" xfId="0" applyFont="1" applyBorder="1" applyAlignment="1">
      <alignment vertical="center"/>
    </xf>
    <xf numFmtId="169" fontId="89" fillId="0" borderId="27" xfId="1" applyNumberFormat="1" applyFont="1" applyBorder="1" applyAlignment="1">
      <alignment horizontal="center" vertical="center"/>
    </xf>
    <xf numFmtId="43" fontId="89" fillId="0" borderId="17" xfId="21" applyFont="1" applyFill="1" applyBorder="1" applyAlignment="1">
      <alignment horizontal="center" vertical="center"/>
    </xf>
    <xf numFmtId="0" fontId="89" fillId="0" borderId="17" xfId="0" applyFont="1" applyBorder="1" applyAlignment="1">
      <alignment vertical="center"/>
    </xf>
    <xf numFmtId="169" fontId="89" fillId="0" borderId="17" xfId="1" applyNumberFormat="1" applyFont="1" applyFill="1" applyBorder="1" applyAlignment="1">
      <alignment horizontal="center" vertical="center"/>
    </xf>
    <xf numFmtId="169" fontId="89" fillId="0" borderId="121" xfId="1" applyNumberFormat="1" applyFont="1" applyFill="1" applyBorder="1" applyAlignment="1">
      <alignment horizontal="center" vertical="center"/>
    </xf>
    <xf numFmtId="0" fontId="89" fillId="21" borderId="27" xfId="0" applyFont="1" applyFill="1" applyBorder="1" applyAlignment="1">
      <alignment vertical="center"/>
    </xf>
    <xf numFmtId="169" fontId="89" fillId="21" borderId="27" xfId="1" applyNumberFormat="1" applyFont="1" applyFill="1" applyBorder="1" applyAlignment="1">
      <alignment horizontal="center" vertical="center"/>
    </xf>
    <xf numFmtId="169" fontId="89" fillId="21" borderId="118" xfId="1" applyNumberFormat="1" applyFont="1" applyFill="1" applyBorder="1" applyAlignment="1">
      <alignment horizontal="center" vertical="center"/>
    </xf>
    <xf numFmtId="0" fontId="89" fillId="0" borderId="45" xfId="0" applyFont="1" applyBorder="1"/>
    <xf numFmtId="0" fontId="100" fillId="0" borderId="29" xfId="0" applyFont="1" applyBorder="1" applyAlignment="1">
      <alignment horizontal="center" vertical="center"/>
    </xf>
    <xf numFmtId="176" fontId="100" fillId="0" borderId="26" xfId="1" applyNumberFormat="1" applyFont="1" applyBorder="1"/>
    <xf numFmtId="176" fontId="100" fillId="0" borderId="27" xfId="1" applyNumberFormat="1" applyFont="1" applyBorder="1"/>
    <xf numFmtId="169" fontId="101" fillId="0" borderId="29" xfId="0" applyNumberFormat="1" applyFont="1" applyBorder="1"/>
    <xf numFmtId="0" fontId="100" fillId="0" borderId="34" xfId="0" applyFont="1" applyBorder="1" applyAlignment="1">
      <alignment horizontal="center" vertical="center"/>
    </xf>
    <xf numFmtId="176" fontId="100" fillId="0" borderId="31" xfId="1" applyNumberFormat="1" applyFont="1" applyBorder="1"/>
    <xf numFmtId="176" fontId="100" fillId="0" borderId="32" xfId="1" applyNumberFormat="1" applyFont="1" applyBorder="1"/>
    <xf numFmtId="169" fontId="101" fillId="0" borderId="34" xfId="0" applyNumberFormat="1" applyFont="1" applyBorder="1"/>
    <xf numFmtId="43" fontId="89" fillId="21" borderId="29" xfId="21" applyFont="1" applyFill="1" applyBorder="1" applyAlignment="1">
      <alignment vertical="center"/>
    </xf>
    <xf numFmtId="169" fontId="90" fillId="21" borderId="27" xfId="1" applyNumberFormat="1" applyFont="1" applyFill="1" applyBorder="1" applyAlignment="1">
      <alignment vertical="center"/>
    </xf>
    <xf numFmtId="169" fontId="95" fillId="21" borderId="27" xfId="1" applyNumberFormat="1" applyFont="1" applyFill="1" applyBorder="1" applyAlignment="1">
      <alignment vertical="center"/>
    </xf>
    <xf numFmtId="0" fontId="90" fillId="21" borderId="62" xfId="0" applyFont="1" applyFill="1" applyBorder="1" applyAlignment="1">
      <alignment vertical="center"/>
    </xf>
    <xf numFmtId="169" fontId="90" fillId="0" borderId="80" xfId="1" applyNumberFormat="1" applyFont="1" applyBorder="1" applyAlignment="1">
      <alignment vertical="center"/>
    </xf>
    <xf numFmtId="169" fontId="90" fillId="0" borderId="114" xfId="1" applyNumberFormat="1" applyFont="1" applyBorder="1" applyAlignment="1">
      <alignment vertical="center"/>
    </xf>
    <xf numFmtId="169" fontId="90" fillId="0" borderId="86" xfId="1" applyNumberFormat="1" applyFont="1" applyBorder="1" applyAlignment="1">
      <alignment vertical="center"/>
    </xf>
    <xf numFmtId="169" fontId="90" fillId="0" borderId="78" xfId="1" applyNumberFormat="1" applyFont="1" applyBorder="1" applyAlignment="1">
      <alignment vertical="center"/>
    </xf>
    <xf numFmtId="169" fontId="90" fillId="21" borderId="78" xfId="1" applyNumberFormat="1" applyFont="1" applyFill="1" applyBorder="1" applyAlignment="1">
      <alignment vertical="center"/>
    </xf>
    <xf numFmtId="169" fontId="90" fillId="0" borderId="78" xfId="1" applyNumberFormat="1" applyFont="1" applyFill="1" applyBorder="1" applyAlignment="1">
      <alignment vertical="center"/>
    </xf>
    <xf numFmtId="0" fontId="90" fillId="0" borderId="125" xfId="0" applyFont="1" applyBorder="1" applyAlignment="1">
      <alignment horizontal="center" vertical="center"/>
    </xf>
    <xf numFmtId="169" fontId="91" fillId="3" borderId="137" xfId="1" applyNumberFormat="1" applyFont="1" applyFill="1" applyBorder="1" applyAlignment="1">
      <alignment vertical="center"/>
    </xf>
    <xf numFmtId="169" fontId="89" fillId="0" borderId="0" xfId="1" applyNumberFormat="1" applyFont="1" applyFill="1" applyBorder="1" applyAlignment="1">
      <alignment horizontal="center" vertical="center"/>
    </xf>
    <xf numFmtId="169" fontId="90" fillId="0" borderId="10" xfId="1" applyNumberFormat="1" applyFont="1" applyBorder="1" applyAlignment="1">
      <alignment horizontal="center" vertical="center"/>
    </xf>
    <xf numFmtId="169" fontId="90" fillId="0" borderId="27" xfId="1" applyNumberFormat="1" applyFont="1" applyBorder="1" applyAlignment="1">
      <alignment horizontal="center" vertical="center"/>
    </xf>
    <xf numFmtId="169" fontId="90" fillId="21" borderId="27" xfId="1" applyNumberFormat="1" applyFont="1" applyFill="1" applyBorder="1" applyAlignment="1">
      <alignment horizontal="center" vertical="center"/>
    </xf>
    <xf numFmtId="169" fontId="90" fillId="0" borderId="27" xfId="1" applyNumberFormat="1" applyFont="1" applyFill="1" applyBorder="1" applyAlignment="1">
      <alignment horizontal="center" vertical="center"/>
    </xf>
    <xf numFmtId="169" fontId="90" fillId="0" borderId="32" xfId="1" applyNumberFormat="1" applyFont="1" applyFill="1" applyBorder="1" applyAlignment="1">
      <alignment horizontal="center" vertical="center"/>
    </xf>
    <xf numFmtId="169" fontId="88" fillId="0" borderId="0" xfId="1" applyNumberFormat="1" applyFont="1" applyFill="1" applyBorder="1" applyAlignment="1">
      <alignment horizontal="center" vertical="center"/>
    </xf>
    <xf numFmtId="0" fontId="83" fillId="21" borderId="117" xfId="22" applyFont="1" applyFill="1" applyBorder="1" applyAlignment="1">
      <alignment horizontal="center" vertical="center"/>
    </xf>
    <xf numFmtId="43" fontId="84" fillId="21" borderId="27" xfId="21" applyFont="1" applyFill="1" applyBorder="1" applyAlignment="1">
      <alignment vertical="center"/>
    </xf>
    <xf numFmtId="169" fontId="84" fillId="21" borderId="27" xfId="1" applyNumberFormat="1" applyFont="1" applyFill="1" applyBorder="1" applyAlignment="1">
      <alignment vertical="center"/>
    </xf>
    <xf numFmtId="169" fontId="84" fillId="21" borderId="28" xfId="1" applyNumberFormat="1" applyFont="1" applyFill="1" applyBorder="1" applyAlignment="1">
      <alignment vertical="center"/>
    </xf>
    <xf numFmtId="0" fontId="84" fillId="21" borderId="0" xfId="0" applyFont="1" applyFill="1" applyAlignment="1">
      <alignment vertical="center"/>
    </xf>
    <xf numFmtId="169" fontId="84" fillId="21" borderId="118" xfId="1" applyNumberFormat="1" applyFont="1" applyFill="1" applyBorder="1" applyAlignment="1">
      <alignment vertical="center"/>
    </xf>
    <xf numFmtId="43" fontId="84" fillId="0" borderId="29" xfId="21" applyFont="1" applyFill="1" applyBorder="1" applyAlignment="1">
      <alignment horizontal="center" vertical="center"/>
    </xf>
    <xf numFmtId="169" fontId="84" fillId="0" borderId="118" xfId="1" applyNumberFormat="1" applyFont="1" applyFill="1" applyBorder="1" applyAlignment="1">
      <alignment horizontal="center" vertical="center"/>
    </xf>
    <xf numFmtId="41" fontId="84" fillId="0" borderId="0" xfId="1" applyFont="1" applyAlignment="1">
      <alignment vertical="center"/>
    </xf>
    <xf numFmtId="169" fontId="84" fillId="0" borderId="0" xfId="1" applyNumberFormat="1" applyFont="1" applyAlignment="1">
      <alignment vertical="center"/>
    </xf>
    <xf numFmtId="43" fontId="84" fillId="0" borderId="0" xfId="0" applyNumberFormat="1" applyFont="1" applyAlignment="1">
      <alignment vertical="center"/>
    </xf>
    <xf numFmtId="169" fontId="84" fillId="21" borderId="27" xfId="1" applyNumberFormat="1" applyFont="1" applyFill="1" applyBorder="1" applyAlignment="1">
      <alignment horizontal="center" vertical="center"/>
    </xf>
    <xf numFmtId="0" fontId="84" fillId="0" borderId="14" xfId="0" applyFont="1" applyBorder="1" applyAlignment="1">
      <alignment vertical="center"/>
    </xf>
    <xf numFmtId="43" fontId="84" fillId="0" borderId="29" xfId="21" applyFont="1" applyBorder="1" applyAlignment="1">
      <alignment vertical="center"/>
    </xf>
    <xf numFmtId="43" fontId="84" fillId="21" borderId="29" xfId="21" applyFont="1" applyFill="1" applyBorder="1" applyAlignment="1">
      <alignment vertical="center"/>
    </xf>
    <xf numFmtId="43" fontId="84" fillId="0" borderId="29" xfId="21" applyFont="1" applyFill="1" applyBorder="1" applyAlignment="1">
      <alignment vertical="center"/>
    </xf>
    <xf numFmtId="43" fontId="84" fillId="0" borderId="29" xfId="21" applyFont="1" applyBorder="1" applyAlignment="1">
      <alignment horizontal="center" vertical="center"/>
    </xf>
    <xf numFmtId="41" fontId="84" fillId="0" borderId="29" xfId="1" applyFont="1" applyFill="1" applyBorder="1" applyAlignment="1">
      <alignment horizontal="center" vertical="center"/>
    </xf>
    <xf numFmtId="0" fontId="84" fillId="0" borderId="34" xfId="0" applyFont="1" applyBorder="1" applyAlignment="1">
      <alignment horizontal="left" vertical="center"/>
    </xf>
    <xf numFmtId="43" fontId="84" fillId="0" borderId="68" xfId="21" quotePrefix="1" applyFont="1" applyFill="1" applyBorder="1" applyAlignment="1">
      <alignment horizontal="left" vertical="center"/>
    </xf>
    <xf numFmtId="0" fontId="84" fillId="0" borderId="43" xfId="0" applyFont="1" applyBorder="1" applyAlignment="1">
      <alignment vertical="center"/>
    </xf>
    <xf numFmtId="41" fontId="84" fillId="0" borderId="32" xfId="1" applyFont="1" applyBorder="1" applyAlignment="1">
      <alignment vertical="center"/>
    </xf>
    <xf numFmtId="0" fontId="84" fillId="0" borderId="34" xfId="0" applyFont="1" applyBorder="1" applyAlignment="1">
      <alignment horizontal="center" vertical="center"/>
    </xf>
    <xf numFmtId="169" fontId="84" fillId="0" borderId="32" xfId="1" applyNumberFormat="1" applyFont="1" applyBorder="1" applyAlignment="1">
      <alignment vertical="center"/>
    </xf>
    <xf numFmtId="169" fontId="84" fillId="0" borderId="42" xfId="1" applyNumberFormat="1" applyFont="1" applyFill="1" applyBorder="1" applyAlignment="1">
      <alignment vertical="center"/>
    </xf>
    <xf numFmtId="169" fontId="84" fillId="21" borderId="118" xfId="1" applyNumberFormat="1" applyFont="1" applyFill="1" applyBorder="1" applyAlignment="1">
      <alignment horizontal="center" vertical="center"/>
    </xf>
    <xf numFmtId="0" fontId="84" fillId="0" borderId="125" xfId="0" applyFont="1" applyBorder="1" applyAlignment="1">
      <alignment horizontal="center" vertical="center"/>
    </xf>
    <xf numFmtId="169" fontId="84" fillId="0" borderId="126" xfId="1" applyNumberFormat="1" applyFont="1" applyBorder="1" applyAlignment="1">
      <alignment vertical="center"/>
    </xf>
    <xf numFmtId="169" fontId="83" fillId="3" borderId="123" xfId="1" applyNumberFormat="1" applyFont="1" applyFill="1" applyBorder="1" applyAlignment="1">
      <alignment vertical="center"/>
    </xf>
    <xf numFmtId="43" fontId="89" fillId="0" borderId="0" xfId="0" applyNumberFormat="1" applyFont="1" applyAlignment="1">
      <alignment vertical="center"/>
    </xf>
    <xf numFmtId="169" fontId="84" fillId="0" borderId="2" xfId="1" applyNumberFormat="1" applyFont="1" applyBorder="1" applyAlignment="1">
      <alignment vertical="center"/>
    </xf>
    <xf numFmtId="169" fontId="84" fillId="0" borderId="3" xfId="1" applyNumberFormat="1" applyFont="1" applyBorder="1" applyAlignment="1">
      <alignment vertical="center"/>
    </xf>
    <xf numFmtId="169" fontId="84" fillId="0" borderId="5" xfId="1" applyNumberFormat="1" applyFont="1" applyBorder="1" applyAlignment="1">
      <alignment vertical="center"/>
    </xf>
    <xf numFmtId="0" fontId="84" fillId="0" borderId="6" xfId="0" applyFont="1" applyBorder="1" applyAlignment="1">
      <alignment horizontal="center" vertical="center"/>
    </xf>
    <xf numFmtId="0" fontId="84" fillId="0" borderId="4" xfId="0" applyFont="1" applyBorder="1" applyAlignment="1">
      <alignment vertical="center"/>
    </xf>
    <xf numFmtId="2" fontId="84" fillId="0" borderId="0" xfId="0" applyNumberFormat="1" applyFont="1" applyAlignment="1">
      <alignment vertical="center"/>
    </xf>
    <xf numFmtId="169" fontId="83" fillId="2" borderId="14" xfId="1" applyNumberFormat="1" applyFont="1" applyFill="1" applyBorder="1" applyAlignment="1">
      <alignment horizontal="center" vertical="center"/>
    </xf>
    <xf numFmtId="169" fontId="83" fillId="2" borderId="46" xfId="1" applyNumberFormat="1" applyFont="1" applyFill="1" applyBorder="1" applyAlignment="1">
      <alignment horizontal="center" vertical="center"/>
    </xf>
    <xf numFmtId="169" fontId="83" fillId="2" borderId="16" xfId="1" applyNumberFormat="1" applyFont="1" applyFill="1" applyBorder="1" applyAlignment="1">
      <alignment horizontal="center" vertical="center"/>
    </xf>
    <xf numFmtId="169" fontId="83" fillId="2" borderId="19" xfId="1" applyNumberFormat="1" applyFont="1" applyFill="1" applyBorder="1" applyAlignment="1">
      <alignment horizontal="center" vertical="center"/>
    </xf>
    <xf numFmtId="169" fontId="83" fillId="2" borderId="40" xfId="1" applyNumberFormat="1" applyFont="1" applyFill="1" applyBorder="1" applyAlignment="1">
      <alignment horizontal="center" vertical="center"/>
    </xf>
    <xf numFmtId="169" fontId="83" fillId="2" borderId="50" xfId="1" applyNumberFormat="1" applyFont="1" applyFill="1" applyBorder="1" applyAlignment="1">
      <alignment horizontal="center" vertical="center"/>
    </xf>
    <xf numFmtId="0" fontId="84" fillId="0" borderId="11" xfId="0" applyFont="1" applyBorder="1" applyAlignment="1">
      <alignment vertical="center"/>
    </xf>
    <xf numFmtId="169" fontId="84" fillId="0" borderId="47" xfId="1" applyNumberFormat="1" applyFont="1" applyBorder="1" applyAlignment="1">
      <alignment vertical="center"/>
    </xf>
    <xf numFmtId="169" fontId="84" fillId="0" borderId="14" xfId="1" applyNumberFormat="1" applyFont="1" applyBorder="1" applyAlignment="1">
      <alignment vertical="center"/>
    </xf>
    <xf numFmtId="169" fontId="84" fillId="0" borderId="9" xfId="1" applyNumberFormat="1" applyFont="1" applyBorder="1" applyAlignment="1">
      <alignment vertical="center"/>
    </xf>
    <xf numFmtId="169" fontId="84" fillId="0" borderId="13" xfId="1" applyNumberFormat="1" applyFont="1" applyBorder="1" applyAlignment="1">
      <alignment vertical="center"/>
    </xf>
    <xf numFmtId="169" fontId="84" fillId="0" borderId="46" xfId="1" applyNumberFormat="1" applyFont="1" applyBorder="1" applyAlignment="1">
      <alignment vertical="center"/>
    </xf>
    <xf numFmtId="169" fontId="84" fillId="0" borderId="42" xfId="1" applyNumberFormat="1" applyFont="1" applyBorder="1" applyAlignment="1">
      <alignment vertical="center"/>
    </xf>
    <xf numFmtId="169" fontId="84" fillId="0" borderId="29" xfId="1" applyNumberFormat="1" applyFont="1" applyBorder="1" applyAlignment="1">
      <alignment vertical="center"/>
    </xf>
    <xf numFmtId="169" fontId="84" fillId="0" borderId="26" xfId="1" applyNumberFormat="1" applyFont="1" applyBorder="1" applyAlignment="1">
      <alignment vertical="center"/>
    </xf>
    <xf numFmtId="169" fontId="84" fillId="0" borderId="30" xfId="1" applyNumberFormat="1" applyFont="1" applyBorder="1" applyAlignment="1">
      <alignment vertical="center"/>
    </xf>
    <xf numFmtId="169" fontId="84" fillId="21" borderId="42" xfId="1" applyNumberFormat="1" applyFont="1" applyFill="1" applyBorder="1" applyAlignment="1">
      <alignment vertical="center"/>
    </xf>
    <xf numFmtId="169" fontId="84" fillId="21" borderId="29" xfId="1" applyNumberFormat="1" applyFont="1" applyFill="1" applyBorder="1" applyAlignment="1">
      <alignment vertical="center"/>
    </xf>
    <xf numFmtId="169" fontId="84" fillId="21" borderId="26" xfId="1" applyNumberFormat="1" applyFont="1" applyFill="1" applyBorder="1" applyAlignment="1">
      <alignment vertical="center"/>
    </xf>
    <xf numFmtId="169" fontId="84" fillId="21" borderId="30" xfId="1" applyNumberFormat="1" applyFont="1" applyFill="1" applyBorder="1" applyAlignment="1">
      <alignment vertical="center"/>
    </xf>
    <xf numFmtId="167" fontId="83" fillId="21" borderId="30" xfId="1" applyNumberFormat="1" applyFont="1" applyFill="1" applyBorder="1" applyAlignment="1">
      <alignment vertical="center"/>
    </xf>
    <xf numFmtId="169" fontId="83" fillId="22" borderId="42" xfId="1" applyNumberFormat="1" applyFont="1" applyFill="1" applyBorder="1" applyAlignment="1">
      <alignment vertical="center"/>
    </xf>
    <xf numFmtId="169" fontId="83" fillId="22" borderId="27" xfId="1" applyNumberFormat="1" applyFont="1" applyFill="1" applyBorder="1" applyAlignment="1">
      <alignment vertical="center"/>
    </xf>
    <xf numFmtId="169" fontId="83" fillId="22" borderId="29" xfId="1" applyNumberFormat="1" applyFont="1" applyFill="1" applyBorder="1" applyAlignment="1">
      <alignment vertical="center"/>
    </xf>
    <xf numFmtId="169" fontId="83" fillId="22" borderId="26" xfId="1" applyNumberFormat="1" applyFont="1" applyFill="1" applyBorder="1" applyAlignment="1">
      <alignment vertical="center"/>
    </xf>
    <xf numFmtId="169" fontId="83" fillId="22" borderId="28" xfId="1" applyNumberFormat="1" applyFont="1" applyFill="1" applyBorder="1" applyAlignment="1">
      <alignment vertical="center"/>
    </xf>
    <xf numFmtId="169" fontId="83" fillId="22" borderId="30" xfId="1" applyNumberFormat="1" applyFont="1" applyFill="1" applyBorder="1" applyAlignment="1">
      <alignment vertical="center"/>
    </xf>
    <xf numFmtId="167" fontId="83" fillId="22" borderId="30" xfId="1" applyNumberFormat="1" applyFont="1" applyFill="1" applyBorder="1" applyAlignment="1">
      <alignment vertical="center"/>
    </xf>
    <xf numFmtId="0" fontId="83" fillId="0" borderId="0" xfId="0" applyFont="1" applyAlignment="1">
      <alignment vertical="center"/>
    </xf>
    <xf numFmtId="169" fontId="84" fillId="0" borderId="29" xfId="1" applyNumberFormat="1" applyFont="1" applyFill="1" applyBorder="1" applyAlignment="1">
      <alignment vertical="center"/>
    </xf>
    <xf numFmtId="167" fontId="84" fillId="0" borderId="26" xfId="1" applyNumberFormat="1" applyFont="1" applyFill="1" applyBorder="1" applyAlignment="1">
      <alignment vertical="center"/>
    </xf>
    <xf numFmtId="167" fontId="84" fillId="0" borderId="29" xfId="1" applyNumberFormat="1" applyFont="1" applyFill="1" applyBorder="1" applyAlignment="1">
      <alignment vertical="center"/>
    </xf>
    <xf numFmtId="167" fontId="84" fillId="0" borderId="45" xfId="1" applyNumberFormat="1" applyFont="1" applyFill="1" applyBorder="1" applyAlignment="1">
      <alignment vertical="center"/>
    </xf>
    <xf numFmtId="167" fontId="84" fillId="0" borderId="49" xfId="1" applyNumberFormat="1" applyFont="1" applyFill="1" applyBorder="1" applyAlignment="1">
      <alignment vertical="center"/>
    </xf>
    <xf numFmtId="167" fontId="84" fillId="0" borderId="0" xfId="0" applyNumberFormat="1" applyFont="1" applyAlignment="1">
      <alignment vertical="center"/>
    </xf>
    <xf numFmtId="169" fontId="84" fillId="22" borderId="42" xfId="1" applyNumberFormat="1" applyFont="1" applyFill="1" applyBorder="1" applyAlignment="1">
      <alignment vertical="center"/>
    </xf>
    <xf numFmtId="169" fontId="84" fillId="22" borderId="27" xfId="1" applyNumberFormat="1" applyFont="1" applyFill="1" applyBorder="1" applyAlignment="1">
      <alignment vertical="center"/>
    </xf>
    <xf numFmtId="169" fontId="84" fillId="22" borderId="29" xfId="1" applyNumberFormat="1" applyFont="1" applyFill="1" applyBorder="1" applyAlignment="1">
      <alignment vertical="center"/>
    </xf>
    <xf numFmtId="167" fontId="84" fillId="22" borderId="26" xfId="1" applyNumberFormat="1" applyFont="1" applyFill="1" applyBorder="1" applyAlignment="1">
      <alignment vertical="center"/>
    </xf>
    <xf numFmtId="167" fontId="84" fillId="22" borderId="29" xfId="1" applyNumberFormat="1" applyFont="1" applyFill="1" applyBorder="1" applyAlignment="1">
      <alignment vertical="center"/>
    </xf>
    <xf numFmtId="167" fontId="84" fillId="22" borderId="45" xfId="1" applyNumberFormat="1" applyFont="1" applyFill="1" applyBorder="1" applyAlignment="1">
      <alignment vertical="center"/>
    </xf>
    <xf numFmtId="167" fontId="83" fillId="22" borderId="49" xfId="1" applyNumberFormat="1" applyFont="1" applyFill="1" applyBorder="1" applyAlignment="1">
      <alignment vertical="center"/>
    </xf>
    <xf numFmtId="167" fontId="84" fillId="22" borderId="49" xfId="1" applyNumberFormat="1" applyFont="1" applyFill="1" applyBorder="1" applyAlignment="1">
      <alignment vertical="center"/>
    </xf>
    <xf numFmtId="167" fontId="84" fillId="21" borderId="26" xfId="1" applyNumberFormat="1" applyFont="1" applyFill="1" applyBorder="1" applyAlignment="1">
      <alignment vertical="center"/>
    </xf>
    <xf numFmtId="167" fontId="84" fillId="21" borderId="29" xfId="1" applyNumberFormat="1" applyFont="1" applyFill="1" applyBorder="1" applyAlignment="1">
      <alignment vertical="center"/>
    </xf>
    <xf numFmtId="167" fontId="84" fillId="21" borderId="45" xfId="1" applyNumberFormat="1" applyFont="1" applyFill="1" applyBorder="1" applyAlignment="1">
      <alignment vertical="center"/>
    </xf>
    <xf numFmtId="167" fontId="83" fillId="21" borderId="49" xfId="1" applyNumberFormat="1" applyFont="1" applyFill="1" applyBorder="1" applyAlignment="1">
      <alignment vertical="center"/>
    </xf>
    <xf numFmtId="169" fontId="83" fillId="0" borderId="42" xfId="1" applyNumberFormat="1" applyFont="1" applyFill="1" applyBorder="1" applyAlignment="1">
      <alignment vertical="center"/>
    </xf>
    <xf numFmtId="169" fontId="83" fillId="0" borderId="27" xfId="1" applyNumberFormat="1" applyFont="1" applyFill="1" applyBorder="1" applyAlignment="1">
      <alignment vertical="center"/>
    </xf>
    <xf numFmtId="169" fontId="84" fillId="0" borderId="40" xfId="1" applyNumberFormat="1" applyFont="1" applyFill="1" applyBorder="1" applyAlignment="1">
      <alignment vertical="center"/>
    </xf>
    <xf numFmtId="169" fontId="84" fillId="0" borderId="19" xfId="1" applyNumberFormat="1" applyFont="1" applyFill="1" applyBorder="1" applyAlignment="1">
      <alignment vertical="center"/>
    </xf>
    <xf numFmtId="169" fontId="84" fillId="0" borderId="16" xfId="1" applyNumberFormat="1" applyFont="1" applyFill="1" applyBorder="1" applyAlignment="1">
      <alignment vertical="center"/>
    </xf>
    <xf numFmtId="169" fontId="84" fillId="0" borderId="107" xfId="1" applyNumberFormat="1" applyFont="1" applyFill="1" applyBorder="1" applyAlignment="1">
      <alignment vertical="center"/>
    </xf>
    <xf numFmtId="169" fontId="84" fillId="0" borderId="50" xfId="1" applyNumberFormat="1" applyFont="1" applyFill="1" applyBorder="1" applyAlignment="1">
      <alignment vertical="center"/>
    </xf>
    <xf numFmtId="0" fontId="83" fillId="3" borderId="35" xfId="0" applyFont="1" applyFill="1" applyBorder="1" applyAlignment="1">
      <alignment horizontal="center" vertical="center"/>
    </xf>
    <xf numFmtId="0" fontId="83" fillId="3" borderId="38" xfId="0" applyFont="1" applyFill="1" applyBorder="1" applyAlignment="1">
      <alignment vertical="center"/>
    </xf>
    <xf numFmtId="0" fontId="83" fillId="3" borderId="44" xfId="0" applyFont="1" applyFill="1" applyBorder="1" applyAlignment="1">
      <alignment vertical="center"/>
    </xf>
    <xf numFmtId="0" fontId="83" fillId="3" borderId="36" xfId="0" applyFont="1" applyFill="1" applyBorder="1" applyAlignment="1">
      <alignment vertical="center"/>
    </xf>
    <xf numFmtId="41" fontId="83" fillId="3" borderId="36" xfId="1" applyFont="1" applyFill="1" applyBorder="1" applyAlignment="1">
      <alignment vertical="center"/>
    </xf>
    <xf numFmtId="169" fontId="83" fillId="3" borderId="44" xfId="1" applyNumberFormat="1" applyFont="1" applyFill="1" applyBorder="1" applyAlignment="1">
      <alignment vertical="center"/>
    </xf>
    <xf numFmtId="169" fontId="83" fillId="3" borderId="36" xfId="1" applyNumberFormat="1" applyFont="1" applyFill="1" applyBorder="1" applyAlignment="1">
      <alignment vertical="center"/>
    </xf>
    <xf numFmtId="169" fontId="83" fillId="3" borderId="35" xfId="1" applyNumberFormat="1" applyFont="1" applyFill="1" applyBorder="1" applyAlignment="1">
      <alignment vertical="center"/>
    </xf>
    <xf numFmtId="169" fontId="83" fillId="3" borderId="37" xfId="1" applyNumberFormat="1" applyFont="1" applyFill="1" applyBorder="1" applyAlignment="1">
      <alignment vertical="center"/>
    </xf>
    <xf numFmtId="169" fontId="83" fillId="3" borderId="38" xfId="1" applyNumberFormat="1" applyFont="1" applyFill="1" applyBorder="1" applyAlignment="1">
      <alignment vertical="center"/>
    </xf>
    <xf numFmtId="169" fontId="83" fillId="3" borderId="48" xfId="1" applyNumberFormat="1" applyFont="1" applyFill="1" applyBorder="1" applyAlignment="1">
      <alignment vertical="center"/>
    </xf>
    <xf numFmtId="0" fontId="84" fillId="3" borderId="37" xfId="0" applyFont="1" applyFill="1" applyBorder="1" applyAlignment="1">
      <alignment vertical="center"/>
    </xf>
    <xf numFmtId="41" fontId="94" fillId="0" borderId="0" xfId="1" applyFont="1" applyFill="1" applyBorder="1" applyAlignment="1">
      <alignment horizontal="center" vertical="center"/>
    </xf>
    <xf numFmtId="0" fontId="91" fillId="2" borderId="0" xfId="0" applyFont="1" applyFill="1" applyAlignment="1">
      <alignment horizontal="center" vertical="center"/>
    </xf>
    <xf numFmtId="41" fontId="91" fillId="0" borderId="0" xfId="1" applyFont="1" applyBorder="1"/>
    <xf numFmtId="41" fontId="88" fillId="0" borderId="0" xfId="1" applyFont="1" applyFill="1" applyBorder="1"/>
    <xf numFmtId="41" fontId="89" fillId="0" borderId="0" xfId="1" applyFont="1" applyFill="1" applyBorder="1"/>
    <xf numFmtId="0" fontId="91" fillId="0" borderId="85" xfId="0" applyFont="1" applyBorder="1" applyAlignment="1">
      <alignment horizontal="center" vertical="center"/>
    </xf>
    <xf numFmtId="41" fontId="91" fillId="0" borderId="46" xfId="1" applyFont="1" applyBorder="1" applyAlignment="1">
      <alignment horizontal="left" vertical="center"/>
    </xf>
    <xf numFmtId="41" fontId="91" fillId="0" borderId="46" xfId="1" applyFont="1" applyBorder="1" applyAlignment="1">
      <alignment vertical="center"/>
    </xf>
    <xf numFmtId="0" fontId="90" fillId="0" borderId="46" xfId="0" applyFont="1" applyBorder="1" applyAlignment="1">
      <alignment vertical="center"/>
    </xf>
    <xf numFmtId="41" fontId="90" fillId="0" borderId="138" xfId="1" applyFont="1" applyBorder="1" applyAlignment="1">
      <alignment vertical="center"/>
    </xf>
    <xf numFmtId="0" fontId="91" fillId="0" borderId="77" xfId="0" applyFont="1" applyBorder="1" applyAlignment="1">
      <alignment horizontal="center" vertical="center"/>
    </xf>
    <xf numFmtId="41" fontId="91" fillId="0" borderId="49" xfId="1" applyFont="1" applyBorder="1" applyAlignment="1">
      <alignment horizontal="left" vertical="center"/>
    </xf>
    <xf numFmtId="41" fontId="91" fillId="0" borderId="49" xfId="1" applyFont="1" applyBorder="1" applyAlignment="1">
      <alignment vertical="center"/>
    </xf>
    <xf numFmtId="0" fontId="90" fillId="0" borderId="49" xfId="0" applyFont="1" applyBorder="1" applyAlignment="1">
      <alignment vertical="center"/>
    </xf>
    <xf numFmtId="41" fontId="90" fillId="0" borderId="91" xfId="1" applyFont="1" applyBorder="1" applyAlignment="1">
      <alignment vertical="center"/>
    </xf>
    <xf numFmtId="41" fontId="89" fillId="0" borderId="91" xfId="1" applyFont="1" applyBorder="1" applyAlignment="1">
      <alignment vertical="center"/>
    </xf>
    <xf numFmtId="0" fontId="83" fillId="21" borderId="45" xfId="22" applyFont="1" applyFill="1" applyBorder="1" applyAlignment="1">
      <alignment vertical="center"/>
    </xf>
    <xf numFmtId="43" fontId="83" fillId="21" borderId="42" xfId="21" applyFont="1" applyFill="1" applyBorder="1" applyAlignment="1">
      <alignment vertical="center"/>
    </xf>
    <xf numFmtId="41" fontId="83" fillId="21" borderId="27" xfId="1" applyFont="1" applyFill="1" applyBorder="1" applyAlignment="1">
      <alignment vertical="center"/>
    </xf>
    <xf numFmtId="43" fontId="83" fillId="21" borderId="28" xfId="21" applyFont="1" applyFill="1" applyBorder="1" applyAlignment="1">
      <alignment vertical="center"/>
    </xf>
    <xf numFmtId="169" fontId="83" fillId="21" borderId="42" xfId="1" applyNumberFormat="1" applyFont="1" applyFill="1" applyBorder="1" applyAlignment="1">
      <alignment vertical="center"/>
    </xf>
    <xf numFmtId="169" fontId="83" fillId="21" borderId="27" xfId="1" applyNumberFormat="1" applyFont="1" applyFill="1" applyBorder="1" applyAlignment="1">
      <alignment vertical="center"/>
    </xf>
    <xf numFmtId="169" fontId="83" fillId="21" borderId="29" xfId="1" applyNumberFormat="1" applyFont="1" applyFill="1" applyBorder="1" applyAlignment="1">
      <alignment vertical="center"/>
    </xf>
    <xf numFmtId="167" fontId="83" fillId="21" borderId="26" xfId="1" applyNumberFormat="1" applyFont="1" applyFill="1" applyBorder="1" applyAlignment="1">
      <alignment vertical="center"/>
    </xf>
    <xf numFmtId="167" fontId="83" fillId="21" borderId="29" xfId="1" applyNumberFormat="1" applyFont="1" applyFill="1" applyBorder="1" applyAlignment="1">
      <alignment vertical="center"/>
    </xf>
    <xf numFmtId="167" fontId="83" fillId="21" borderId="45" xfId="1" applyNumberFormat="1" applyFont="1" applyFill="1" applyBorder="1" applyAlignment="1">
      <alignment vertical="center"/>
    </xf>
    <xf numFmtId="41" fontId="84" fillId="0" borderId="27" xfId="1" applyFont="1" applyFill="1" applyBorder="1" applyAlignment="1">
      <alignment vertical="center" wrapText="1"/>
    </xf>
    <xf numFmtId="169" fontId="88" fillId="2" borderId="49" xfId="1" applyNumberFormat="1" applyFont="1" applyFill="1" applyBorder="1" applyAlignment="1">
      <alignment horizontal="center" vertical="center"/>
    </xf>
    <xf numFmtId="41" fontId="103" fillId="0" borderId="29" xfId="1" applyFont="1" applyFill="1" applyBorder="1" applyAlignment="1">
      <alignment horizontal="left" vertical="center" indent="1"/>
    </xf>
    <xf numFmtId="0" fontId="103" fillId="0" borderId="45" xfId="0" applyFont="1" applyBorder="1" applyAlignment="1">
      <alignment horizontal="left" vertical="center"/>
    </xf>
    <xf numFmtId="0" fontId="103" fillId="0" borderId="42" xfId="0" applyFont="1" applyBorder="1" applyAlignment="1">
      <alignment horizontal="left" vertical="center"/>
    </xf>
    <xf numFmtId="0" fontId="103" fillId="0" borderId="27" xfId="0" applyFont="1" applyBorder="1" applyAlignment="1">
      <alignment horizontal="center" vertical="center"/>
    </xf>
    <xf numFmtId="169" fontId="103" fillId="0" borderId="27" xfId="1" applyNumberFormat="1" applyFont="1" applyFill="1" applyBorder="1"/>
    <xf numFmtId="169" fontId="103" fillId="0" borderId="27" xfId="0" applyNumberFormat="1" applyFont="1" applyBorder="1"/>
    <xf numFmtId="41" fontId="103" fillId="0" borderId="27" xfId="1" applyFont="1" applyFill="1" applyBorder="1"/>
    <xf numFmtId="41" fontId="103" fillId="0" borderId="28" xfId="1" applyFont="1" applyFill="1" applyBorder="1"/>
    <xf numFmtId="41" fontId="89" fillId="0" borderId="34" xfId="1" applyFont="1" applyFill="1" applyBorder="1" applyAlignment="1">
      <alignment horizontal="left" vertical="center" indent="1"/>
    </xf>
    <xf numFmtId="0" fontId="89" fillId="0" borderId="21" xfId="0" applyFont="1" applyBorder="1" applyAlignment="1">
      <alignment horizontal="center" vertical="center"/>
    </xf>
    <xf numFmtId="41" fontId="103" fillId="0" borderId="24" xfId="1" applyFont="1" applyFill="1" applyBorder="1" applyAlignment="1">
      <alignment horizontal="left" vertical="center" indent="1"/>
    </xf>
    <xf numFmtId="0" fontId="103" fillId="0" borderId="67" xfId="0" applyFont="1" applyBorder="1" applyAlignment="1">
      <alignment horizontal="left" vertical="center"/>
    </xf>
    <xf numFmtId="0" fontId="103" fillId="0" borderId="41" xfId="0" applyFont="1" applyBorder="1" applyAlignment="1">
      <alignment horizontal="left" vertical="center"/>
    </xf>
    <xf numFmtId="0" fontId="103" fillId="0" borderId="22" xfId="0" applyFont="1" applyBorder="1" applyAlignment="1">
      <alignment horizontal="center" vertical="center"/>
    </xf>
    <xf numFmtId="169" fontId="103" fillId="0" borderId="22" xfId="1" applyNumberFormat="1" applyFont="1" applyFill="1" applyBorder="1"/>
    <xf numFmtId="169" fontId="103" fillId="0" borderId="22" xfId="0" applyNumberFormat="1" applyFont="1" applyBorder="1"/>
    <xf numFmtId="41" fontId="103" fillId="0" borderId="22" xfId="1" applyFont="1" applyFill="1" applyBorder="1"/>
    <xf numFmtId="41" fontId="103" fillId="0" borderId="23" xfId="1" applyFont="1" applyFill="1" applyBorder="1"/>
    <xf numFmtId="41" fontId="89" fillId="0" borderId="24" xfId="1" applyFont="1" applyFill="1" applyBorder="1" applyAlignment="1">
      <alignment horizontal="left" vertical="center" indent="1"/>
    </xf>
    <xf numFmtId="0" fontId="89" fillId="0" borderId="64" xfId="0" applyFont="1" applyBorder="1" applyAlignment="1">
      <alignment horizontal="center" vertical="center"/>
    </xf>
    <xf numFmtId="41" fontId="89" fillId="0" borderId="61" xfId="1" applyFont="1" applyFill="1" applyBorder="1" applyAlignment="1">
      <alignment horizontal="left" vertical="center" indent="1"/>
    </xf>
    <xf numFmtId="0" fontId="89" fillId="0" borderId="60" xfId="0" applyFont="1" applyBorder="1" applyAlignment="1">
      <alignment horizontal="left" vertical="center"/>
    </xf>
    <xf numFmtId="0" fontId="89" fillId="0" borderId="62" xfId="0" applyFont="1" applyBorder="1" applyAlignment="1">
      <alignment horizontal="center" vertical="center"/>
    </xf>
    <xf numFmtId="169" fontId="90" fillId="0" borderId="62" xfId="1" applyNumberFormat="1" applyFont="1" applyBorder="1"/>
    <xf numFmtId="169" fontId="90" fillId="0" borderId="62" xfId="0" applyNumberFormat="1" applyFont="1" applyBorder="1"/>
    <xf numFmtId="41" fontId="90" fillId="0" borderId="62" xfId="1" applyFont="1" applyBorder="1"/>
    <xf numFmtId="41" fontId="90" fillId="0" borderId="63" xfId="1" applyFont="1" applyBorder="1"/>
    <xf numFmtId="169" fontId="104" fillId="0" borderId="22" xfId="1" applyNumberFormat="1" applyFont="1" applyBorder="1"/>
    <xf numFmtId="169" fontId="104" fillId="0" borderId="22" xfId="0" applyNumberFormat="1" applyFont="1" applyBorder="1"/>
    <xf numFmtId="41" fontId="104" fillId="0" borderId="22" xfId="1" applyFont="1" applyBorder="1"/>
    <xf numFmtId="41" fontId="104" fillId="0" borderId="23" xfId="1" applyFont="1" applyBorder="1"/>
    <xf numFmtId="169" fontId="104" fillId="0" borderId="27" xfId="1" applyNumberFormat="1" applyFont="1" applyBorder="1"/>
    <xf numFmtId="169" fontId="104" fillId="0" borderId="27" xfId="0" applyNumberFormat="1" applyFont="1" applyBorder="1"/>
    <xf numFmtId="41" fontId="104" fillId="0" borderId="27" xfId="1" applyFont="1" applyBorder="1"/>
    <xf numFmtId="41" fontId="104" fillId="0" borderId="28" xfId="1" applyFont="1" applyBorder="1"/>
    <xf numFmtId="0" fontId="103" fillId="0" borderId="68" xfId="0" applyFont="1" applyBorder="1" applyAlignment="1">
      <alignment horizontal="left" vertical="center"/>
    </xf>
    <xf numFmtId="0" fontId="103" fillId="0" borderId="43" xfId="0" applyFont="1" applyBorder="1" applyAlignment="1">
      <alignment horizontal="left" vertical="center"/>
    </xf>
    <xf numFmtId="0" fontId="103" fillId="0" borderId="32" xfId="0" applyFont="1" applyBorder="1" applyAlignment="1">
      <alignment horizontal="center" vertical="center"/>
    </xf>
    <xf numFmtId="169" fontId="104" fillId="0" borderId="32" xfId="1" applyNumberFormat="1" applyFont="1" applyBorder="1"/>
    <xf numFmtId="169" fontId="104" fillId="0" borderId="32" xfId="0" applyNumberFormat="1" applyFont="1" applyBorder="1"/>
    <xf numFmtId="41" fontId="104" fillId="0" borderId="32" xfId="1" applyFont="1" applyBorder="1"/>
    <xf numFmtId="41" fontId="104" fillId="0" borderId="33" xfId="1" applyFont="1" applyBorder="1"/>
    <xf numFmtId="0" fontId="103" fillId="0" borderId="0" xfId="0" applyFont="1" applyAlignment="1">
      <alignment horizontal="left" vertical="center"/>
    </xf>
    <xf numFmtId="0" fontId="103" fillId="0" borderId="60" xfId="0" applyFont="1" applyBorder="1" applyAlignment="1">
      <alignment horizontal="left" vertical="center"/>
    </xf>
    <xf numFmtId="0" fontId="103" fillId="0" borderId="62" xfId="0" applyFont="1" applyBorder="1" applyAlignment="1">
      <alignment horizontal="center" vertical="center"/>
    </xf>
    <xf numFmtId="169" fontId="104" fillId="0" borderId="62" xfId="1" applyNumberFormat="1" applyFont="1" applyBorder="1"/>
    <xf numFmtId="169" fontId="104" fillId="0" borderId="62" xfId="0" applyNumberFormat="1" applyFont="1" applyBorder="1"/>
    <xf numFmtId="41" fontId="104" fillId="0" borderId="62" xfId="1" applyFont="1" applyBorder="1"/>
    <xf numFmtId="0" fontId="88" fillId="21" borderId="35" xfId="0" applyFont="1" applyFill="1" applyBorder="1" applyAlignment="1">
      <alignment horizontal="center" vertical="center"/>
    </xf>
    <xf numFmtId="41" fontId="88" fillId="21" borderId="38" xfId="1" applyFont="1" applyFill="1" applyBorder="1" applyAlignment="1">
      <alignment horizontal="left" vertical="center" indent="1"/>
    </xf>
    <xf numFmtId="0" fontId="88" fillId="21" borderId="83" xfId="0" applyFont="1" applyFill="1" applyBorder="1" applyAlignment="1">
      <alignment horizontal="left" vertical="center"/>
    </xf>
    <xf numFmtId="0" fontId="88" fillId="21" borderId="44" xfId="0" applyFont="1" applyFill="1" applyBorder="1" applyAlignment="1">
      <alignment horizontal="left" vertical="center"/>
    </xf>
    <xf numFmtId="0" fontId="88" fillId="21" borderId="36" xfId="0" applyFont="1" applyFill="1" applyBorder="1" applyAlignment="1">
      <alignment horizontal="center" vertical="center"/>
    </xf>
    <xf numFmtId="169" fontId="91" fillId="21" borderId="36" xfId="1" applyNumberFormat="1" applyFont="1" applyFill="1" applyBorder="1"/>
    <xf numFmtId="169" fontId="91" fillId="21" borderId="36" xfId="0" applyNumberFormat="1" applyFont="1" applyFill="1" applyBorder="1"/>
    <xf numFmtId="41" fontId="91" fillId="21" borderId="36" xfId="1" applyFont="1" applyFill="1" applyBorder="1"/>
    <xf numFmtId="41" fontId="91" fillId="21" borderId="37" xfId="1" applyFont="1" applyFill="1" applyBorder="1"/>
    <xf numFmtId="169" fontId="88" fillId="21" borderId="36" xfId="1" applyNumberFormat="1" applyFont="1" applyFill="1" applyBorder="1"/>
    <xf numFmtId="169" fontId="88" fillId="21" borderId="36" xfId="0" applyNumberFormat="1" applyFont="1" applyFill="1" applyBorder="1"/>
    <xf numFmtId="41" fontId="88" fillId="21" borderId="36" xfId="1" applyFont="1" applyFill="1" applyBorder="1"/>
    <xf numFmtId="41" fontId="88" fillId="21" borderId="37" xfId="1" applyFont="1" applyFill="1" applyBorder="1"/>
    <xf numFmtId="0" fontId="88" fillId="21" borderId="26" xfId="0" applyFont="1" applyFill="1" applyBorder="1" applyAlignment="1">
      <alignment horizontal="center" vertical="center"/>
    </xf>
    <xf numFmtId="41" fontId="88" fillId="21" borderId="29" xfId="1" applyFont="1" applyFill="1" applyBorder="1" applyAlignment="1">
      <alignment horizontal="left" vertical="center" indent="1"/>
    </xf>
    <xf numFmtId="0" fontId="88" fillId="21" borderId="45" xfId="0" applyFont="1" applyFill="1" applyBorder="1" applyAlignment="1">
      <alignment horizontal="left" vertical="center"/>
    </xf>
    <xf numFmtId="0" fontId="88" fillId="21" borderId="42" xfId="0" applyFont="1" applyFill="1" applyBorder="1" applyAlignment="1">
      <alignment horizontal="left" vertical="center"/>
    </xf>
    <xf numFmtId="0" fontId="88" fillId="21" borderId="27" xfId="0" applyFont="1" applyFill="1" applyBorder="1" applyAlignment="1">
      <alignment horizontal="center" vertical="center"/>
    </xf>
    <xf numFmtId="169" fontId="91" fillId="21" borderId="27" xfId="1" applyNumberFormat="1" applyFont="1" applyFill="1" applyBorder="1"/>
    <xf numFmtId="169" fontId="91" fillId="21" borderId="27" xfId="0" applyNumberFormat="1" applyFont="1" applyFill="1" applyBorder="1"/>
    <xf numFmtId="41" fontId="91" fillId="21" borderId="27" xfId="1" applyFont="1" applyFill="1" applyBorder="1"/>
    <xf numFmtId="41" fontId="91" fillId="21" borderId="28" xfId="1" applyFont="1" applyFill="1" applyBorder="1"/>
    <xf numFmtId="0" fontId="88" fillId="22" borderId="21" xfId="0" applyFont="1" applyFill="1" applyBorder="1" applyAlignment="1">
      <alignment horizontal="center" vertical="center"/>
    </xf>
    <xf numFmtId="41" fontId="88" fillId="22" borderId="14" xfId="1" applyFont="1" applyFill="1" applyBorder="1" applyAlignment="1">
      <alignment horizontal="left" vertical="center" indent="1"/>
    </xf>
    <xf numFmtId="0" fontId="89" fillId="22" borderId="13" xfId="0" applyFont="1" applyFill="1" applyBorder="1" applyAlignment="1">
      <alignment vertical="center"/>
    </xf>
    <xf numFmtId="0" fontId="89" fillId="22" borderId="47" xfId="0" applyFont="1" applyFill="1" applyBorder="1" applyAlignment="1">
      <alignment vertical="center"/>
    </xf>
    <xf numFmtId="0" fontId="89" fillId="22" borderId="10" xfId="0" applyFont="1" applyFill="1" applyBorder="1" applyAlignment="1">
      <alignment horizontal="center" vertical="center"/>
    </xf>
    <xf numFmtId="169" fontId="90" fillId="22" borderId="10" xfId="1" applyNumberFormat="1" applyFont="1" applyFill="1" applyBorder="1"/>
    <xf numFmtId="0" fontId="90" fillId="22" borderId="10" xfId="0" applyFont="1" applyFill="1" applyBorder="1"/>
    <xf numFmtId="41" fontId="90" fillId="22" borderId="10" xfId="1" applyFont="1" applyFill="1" applyBorder="1"/>
    <xf numFmtId="41" fontId="90" fillId="22" borderId="11" xfId="1" applyFont="1" applyFill="1" applyBorder="1"/>
    <xf numFmtId="41" fontId="89" fillId="0" borderId="27" xfId="1" applyFont="1" applyBorder="1"/>
    <xf numFmtId="41" fontId="34" fillId="0" borderId="0" xfId="0" applyNumberFormat="1" applyFont="1" applyAlignment="1">
      <alignment vertical="center"/>
    </xf>
    <xf numFmtId="41" fontId="91" fillId="2" borderId="9" xfId="1" applyFont="1" applyFill="1" applyBorder="1" applyAlignment="1">
      <alignment vertical="center"/>
    </xf>
    <xf numFmtId="0" fontId="90" fillId="0" borderId="46" xfId="0" applyFont="1" applyBorder="1"/>
    <xf numFmtId="0" fontId="91" fillId="0" borderId="49" xfId="0" applyFont="1" applyBorder="1"/>
    <xf numFmtId="0" fontId="90" fillId="0" borderId="49" xfId="0" applyFont="1" applyBorder="1"/>
    <xf numFmtId="0" fontId="89" fillId="0" borderId="49" xfId="0" applyFont="1" applyBorder="1"/>
    <xf numFmtId="41" fontId="90" fillId="0" borderId="49" xfId="0" applyNumberFormat="1" applyFont="1" applyBorder="1"/>
    <xf numFmtId="41" fontId="90" fillId="0" borderId="49" xfId="1" applyFont="1" applyBorder="1"/>
    <xf numFmtId="0" fontId="90" fillId="0" borderId="50" xfId="0" applyFont="1" applyBorder="1"/>
    <xf numFmtId="9" fontId="90" fillId="0" borderId="0" xfId="23" applyFont="1" applyBorder="1"/>
    <xf numFmtId="41" fontId="91" fillId="0" borderId="0" xfId="0" applyNumberFormat="1" applyFont="1"/>
    <xf numFmtId="0" fontId="98" fillId="0" borderId="0" xfId="0" applyFont="1" applyAlignment="1">
      <alignment horizontal="center" vertical="center"/>
    </xf>
    <xf numFmtId="0" fontId="98" fillId="0" borderId="46" xfId="0" applyFont="1" applyBorder="1" applyAlignment="1">
      <alignment vertical="center"/>
    </xf>
    <xf numFmtId="0" fontId="98" fillId="0" borderId="49" xfId="0" applyFont="1" applyBorder="1" applyAlignment="1">
      <alignment vertical="center"/>
    </xf>
    <xf numFmtId="166" fontId="98" fillId="0" borderId="0" xfId="0" applyNumberFormat="1" applyFont="1" applyAlignment="1">
      <alignment vertical="center"/>
    </xf>
    <xf numFmtId="9" fontId="91" fillId="0" borderId="0" xfId="23" applyFont="1" applyBorder="1"/>
    <xf numFmtId="0" fontId="105" fillId="0" borderId="50" xfId="0" applyFont="1" applyBorder="1" applyAlignment="1">
      <alignment vertical="center"/>
    </xf>
    <xf numFmtId="41" fontId="105" fillId="0" borderId="50" xfId="0" applyNumberFormat="1" applyFont="1" applyBorder="1" applyAlignment="1">
      <alignment vertical="center"/>
    </xf>
    <xf numFmtId="41" fontId="91" fillId="21" borderId="49" xfId="1" applyFont="1" applyFill="1" applyBorder="1"/>
    <xf numFmtId="41" fontId="88" fillId="21" borderId="49" xfId="1" applyFont="1" applyFill="1" applyBorder="1"/>
    <xf numFmtId="9" fontId="90" fillId="0" borderId="0" xfId="23" applyFont="1"/>
    <xf numFmtId="0" fontId="90" fillId="0" borderId="66" xfId="0" applyFont="1" applyBorder="1"/>
    <xf numFmtId="169" fontId="89" fillId="0" borderId="139" xfId="1" applyNumberFormat="1" applyFont="1" applyBorder="1" applyAlignment="1">
      <alignment horizontal="center" vertical="center"/>
    </xf>
    <xf numFmtId="169" fontId="89" fillId="0" borderId="140" xfId="1" applyNumberFormat="1" applyFont="1" applyBorder="1" applyAlignment="1">
      <alignment horizontal="center" vertical="center"/>
    </xf>
    <xf numFmtId="169" fontId="89" fillId="0" borderId="77" xfId="1" applyNumberFormat="1" applyFont="1" applyBorder="1" applyAlignment="1">
      <alignment horizontal="center" vertical="center"/>
    </xf>
    <xf numFmtId="169" fontId="89" fillId="0" borderId="91" xfId="1" applyNumberFormat="1" applyFont="1" applyBorder="1" applyAlignment="1">
      <alignment horizontal="center" vertical="center"/>
    </xf>
    <xf numFmtId="169" fontId="89" fillId="0" borderId="77" xfId="1" applyNumberFormat="1" applyFont="1" applyFill="1" applyBorder="1" applyAlignment="1">
      <alignment horizontal="center" vertical="center"/>
    </xf>
    <xf numFmtId="169" fontId="89" fillId="0" borderId="91" xfId="1" applyNumberFormat="1" applyFont="1" applyFill="1" applyBorder="1" applyAlignment="1">
      <alignment horizontal="center" vertical="center"/>
    </xf>
    <xf numFmtId="0" fontId="91" fillId="0" borderId="95" xfId="0" applyFont="1" applyBorder="1"/>
    <xf numFmtId="169" fontId="88" fillId="0" borderId="98" xfId="1" applyNumberFormat="1" applyFont="1" applyFill="1" applyBorder="1" applyAlignment="1">
      <alignment horizontal="center" vertical="center"/>
    </xf>
    <xf numFmtId="169" fontId="97" fillId="0" borderId="0" xfId="1" applyNumberFormat="1" applyFont="1" applyFill="1" applyBorder="1" applyAlignment="1">
      <alignment horizontal="center" vertical="center"/>
    </xf>
    <xf numFmtId="9" fontId="90" fillId="0" borderId="0" xfId="23" applyFont="1" applyAlignment="1">
      <alignment horizontal="center"/>
    </xf>
    <xf numFmtId="0" fontId="90" fillId="0" borderId="66" xfId="0" applyFont="1" applyBorder="1" applyAlignment="1">
      <alignment horizontal="center"/>
    </xf>
    <xf numFmtId="0" fontId="91" fillId="0" borderId="0" xfId="0" applyFont="1" applyAlignment="1">
      <alignment horizontal="center"/>
    </xf>
    <xf numFmtId="0" fontId="90" fillId="0" borderId="83" xfId="0" applyFont="1" applyBorder="1" applyAlignment="1">
      <alignment horizontal="center"/>
    </xf>
    <xf numFmtId="169" fontId="88" fillId="0" borderId="91" xfId="1" applyNumberFormat="1" applyFont="1" applyFill="1" applyBorder="1" applyAlignment="1">
      <alignment horizontal="center" vertical="center"/>
    </xf>
    <xf numFmtId="169" fontId="97" fillId="0" borderId="77" xfId="1" applyNumberFormat="1" applyFont="1" applyFill="1" applyBorder="1" applyAlignment="1">
      <alignment horizontal="center" vertical="center"/>
    </xf>
    <xf numFmtId="169" fontId="97" fillId="0" borderId="91" xfId="1" applyNumberFormat="1" applyFont="1" applyFill="1" applyBorder="1" applyAlignment="1">
      <alignment horizontal="center" vertical="center"/>
    </xf>
    <xf numFmtId="166" fontId="89" fillId="0" borderId="0" xfId="0" applyNumberFormat="1" applyFont="1" applyAlignment="1">
      <alignment vertical="center"/>
    </xf>
    <xf numFmtId="169" fontId="97" fillId="0" borderId="141" xfId="1" applyNumberFormat="1" applyFont="1" applyFill="1" applyBorder="1" applyAlignment="1">
      <alignment horizontal="center" vertical="center"/>
    </xf>
    <xf numFmtId="169" fontId="88" fillId="3" borderId="126" xfId="1" applyNumberFormat="1" applyFont="1" applyFill="1" applyBorder="1" applyAlignment="1">
      <alignment vertical="center"/>
    </xf>
    <xf numFmtId="169" fontId="97" fillId="0" borderId="109" xfId="1" applyNumberFormat="1" applyFont="1" applyFill="1" applyBorder="1" applyAlignment="1">
      <alignment horizontal="center" vertical="center"/>
    </xf>
    <xf numFmtId="0" fontId="90" fillId="0" borderId="109" xfId="0" applyFont="1" applyBorder="1" applyAlignment="1">
      <alignment horizontal="center"/>
    </xf>
    <xf numFmtId="169" fontId="89" fillId="0" borderId="0" xfId="0" applyNumberFormat="1" applyFont="1" applyAlignment="1">
      <alignment vertical="center"/>
    </xf>
    <xf numFmtId="169" fontId="89" fillId="0" borderId="144" xfId="1" applyNumberFormat="1" applyFont="1" applyBorder="1" applyAlignment="1">
      <alignment horizontal="center" vertical="center"/>
    </xf>
    <xf numFmtId="169" fontId="89" fillId="0" borderId="146" xfId="1" applyNumberFormat="1" applyFont="1" applyBorder="1" applyAlignment="1">
      <alignment horizontal="center" vertical="center"/>
    </xf>
    <xf numFmtId="169" fontId="89" fillId="0" borderId="146" xfId="1" applyNumberFormat="1" applyFont="1" applyFill="1" applyBorder="1" applyAlignment="1">
      <alignment horizontal="center" vertical="center"/>
    </xf>
    <xf numFmtId="0" fontId="91" fillId="0" borderId="146" xfId="0" applyFont="1" applyBorder="1"/>
    <xf numFmtId="169" fontId="88" fillId="0" borderId="146" xfId="1" applyNumberFormat="1" applyFont="1" applyFill="1" applyBorder="1" applyAlignment="1">
      <alignment horizontal="center" vertical="center"/>
    </xf>
    <xf numFmtId="169" fontId="97" fillId="0" borderId="146" xfId="1" applyNumberFormat="1" applyFont="1" applyFill="1" applyBorder="1" applyAlignment="1">
      <alignment horizontal="center" vertical="center"/>
    </xf>
    <xf numFmtId="169" fontId="90" fillId="0" borderId="146" xfId="1" applyNumberFormat="1" applyFont="1" applyBorder="1" applyAlignment="1">
      <alignment horizontal="center" vertical="center"/>
    </xf>
    <xf numFmtId="169" fontId="90" fillId="0" borderId="147" xfId="1" applyNumberFormat="1" applyFont="1" applyBorder="1" applyAlignment="1">
      <alignment horizontal="center" vertical="center"/>
    </xf>
    <xf numFmtId="169" fontId="90" fillId="0" borderId="148" xfId="1" applyNumberFormat="1" applyFont="1" applyBorder="1" applyAlignment="1">
      <alignment horizontal="center" vertical="center"/>
    </xf>
    <xf numFmtId="169" fontId="91" fillId="21" borderId="148" xfId="1" applyNumberFormat="1" applyFont="1" applyFill="1" applyBorder="1" applyAlignment="1">
      <alignment horizontal="center" vertical="center"/>
    </xf>
    <xf numFmtId="0" fontId="90" fillId="0" borderId="83" xfId="0" applyFont="1" applyBorder="1"/>
    <xf numFmtId="0" fontId="89" fillId="0" borderId="100" xfId="0" applyFont="1" applyBorder="1" applyAlignment="1">
      <alignment vertical="center"/>
    </xf>
    <xf numFmtId="169" fontId="88" fillId="2" borderId="149" xfId="1" applyNumberFormat="1" applyFont="1" applyFill="1" applyBorder="1" applyAlignment="1">
      <alignment horizontal="center" vertical="center"/>
    </xf>
    <xf numFmtId="0" fontId="89" fillId="0" borderId="149" xfId="0" applyFont="1" applyBorder="1" applyAlignment="1">
      <alignment vertical="center"/>
    </xf>
    <xf numFmtId="0" fontId="88" fillId="0" borderId="77" xfId="0" applyFont="1" applyBorder="1" applyAlignment="1">
      <alignment horizontal="center" vertical="center"/>
    </xf>
    <xf numFmtId="169" fontId="89" fillId="0" borderId="91" xfId="1" applyNumberFormat="1" applyFont="1" applyBorder="1" applyAlignment="1">
      <alignment vertical="center"/>
    </xf>
    <xf numFmtId="0" fontId="88" fillId="0" borderId="77" xfId="22" applyFont="1" applyBorder="1" applyAlignment="1">
      <alignment horizontal="center" vertical="center"/>
    </xf>
    <xf numFmtId="0" fontId="89" fillId="0" borderId="77" xfId="22" applyFont="1" applyBorder="1" applyAlignment="1">
      <alignment horizontal="center" vertical="center"/>
    </xf>
    <xf numFmtId="0" fontId="89" fillId="0" borderId="77" xfId="0" applyFont="1" applyBorder="1" applyAlignment="1">
      <alignment horizontal="center" vertical="center"/>
    </xf>
    <xf numFmtId="169" fontId="88" fillId="3" borderId="98" xfId="1" applyNumberFormat="1" applyFont="1" applyFill="1" applyBorder="1" applyAlignment="1">
      <alignment horizontal="right" vertical="center"/>
    </xf>
    <xf numFmtId="166" fontId="90" fillId="0" borderId="0" xfId="0" applyNumberFormat="1" applyFont="1" applyAlignment="1">
      <alignment vertical="center"/>
    </xf>
    <xf numFmtId="9" fontId="90" fillId="0" borderId="0" xfId="23" applyFont="1" applyAlignment="1">
      <alignment vertical="center"/>
    </xf>
    <xf numFmtId="0" fontId="90" fillId="0" borderId="77" xfId="0" applyFont="1" applyBorder="1" applyAlignment="1">
      <alignment vertical="center"/>
    </xf>
    <xf numFmtId="0" fontId="90" fillId="0" borderId="91" xfId="0" applyFont="1" applyBorder="1" applyAlignment="1">
      <alignment vertical="center"/>
    </xf>
    <xf numFmtId="166" fontId="90" fillId="0" borderId="77" xfId="0" applyNumberFormat="1" applyFont="1" applyBorder="1" applyAlignment="1">
      <alignment vertical="center"/>
    </xf>
    <xf numFmtId="0" fontId="90" fillId="0" borderId="139" xfId="0" applyFont="1" applyBorder="1" applyAlignment="1">
      <alignment vertical="center"/>
    </xf>
    <xf numFmtId="0" fontId="90" fillId="0" borderId="140" xfId="0" applyFont="1" applyBorder="1" applyAlignment="1">
      <alignment vertical="center"/>
    </xf>
    <xf numFmtId="0" fontId="91" fillId="0" borderId="95" xfId="0" applyFont="1" applyBorder="1" applyAlignment="1">
      <alignment vertical="center"/>
    </xf>
    <xf numFmtId="169" fontId="91" fillId="3" borderId="98" xfId="1" applyNumberFormat="1" applyFont="1" applyFill="1" applyBorder="1" applyAlignment="1">
      <alignment vertical="center"/>
    </xf>
    <xf numFmtId="0" fontId="84" fillId="0" borderId="140" xfId="0" applyFont="1" applyBorder="1" applyAlignment="1">
      <alignment vertical="center"/>
    </xf>
    <xf numFmtId="0" fontId="84" fillId="0" borderId="91" xfId="0" applyFont="1" applyBorder="1" applyAlignment="1">
      <alignment vertical="center"/>
    </xf>
    <xf numFmtId="169" fontId="84" fillId="0" borderId="77" xfId="1" applyNumberFormat="1" applyFont="1" applyFill="1" applyBorder="1" applyAlignment="1">
      <alignment vertical="center"/>
    </xf>
    <xf numFmtId="169" fontId="84" fillId="0" borderId="91" xfId="1" applyNumberFormat="1" applyFont="1" applyFill="1" applyBorder="1" applyAlignment="1">
      <alignment vertical="center"/>
    </xf>
    <xf numFmtId="9" fontId="84" fillId="0" borderId="45" xfId="23" applyFont="1" applyFill="1" applyBorder="1" applyAlignment="1">
      <alignment vertical="center"/>
    </xf>
    <xf numFmtId="169" fontId="84" fillId="0" borderId="91" xfId="1" applyNumberFormat="1" applyFont="1" applyFill="1" applyBorder="1" applyAlignment="1">
      <alignment horizontal="center" vertical="center"/>
    </xf>
    <xf numFmtId="9" fontId="84" fillId="0" borderId="45" xfId="23" applyFont="1" applyBorder="1" applyAlignment="1">
      <alignment vertical="center"/>
    </xf>
    <xf numFmtId="166" fontId="84" fillId="0" borderId="0" xfId="0" applyNumberFormat="1" applyFont="1" applyAlignment="1">
      <alignment vertical="center"/>
    </xf>
    <xf numFmtId="9" fontId="84" fillId="0" borderId="0" xfId="23" applyFont="1" applyAlignment="1">
      <alignment vertical="center"/>
    </xf>
    <xf numFmtId="41" fontId="84" fillId="0" borderId="91" xfId="1" applyFont="1" applyBorder="1" applyAlignment="1">
      <alignment vertical="center"/>
    </xf>
    <xf numFmtId="41" fontId="83" fillId="3" borderId="123" xfId="1" applyFont="1" applyFill="1" applyBorder="1" applyAlignment="1">
      <alignment vertical="center"/>
    </xf>
    <xf numFmtId="41" fontId="84" fillId="0" borderId="77" xfId="1" applyFont="1" applyBorder="1" applyAlignment="1">
      <alignment vertical="center"/>
    </xf>
    <xf numFmtId="41" fontId="83" fillId="0" borderId="95" xfId="1" applyFont="1" applyBorder="1" applyAlignment="1">
      <alignment horizontal="center" vertical="center"/>
    </xf>
    <xf numFmtId="41" fontId="84" fillId="0" borderId="77" xfId="1" applyFont="1" applyFill="1" applyBorder="1" applyAlignment="1">
      <alignment horizontal="center" vertical="center"/>
    </xf>
    <xf numFmtId="41" fontId="84" fillId="0" borderId="139" xfId="1" applyFont="1" applyBorder="1" applyAlignment="1">
      <alignment vertical="center"/>
    </xf>
    <xf numFmtId="41" fontId="84" fillId="0" borderId="77" xfId="1" applyFont="1" applyFill="1" applyBorder="1" applyAlignment="1">
      <alignment vertical="center"/>
    </xf>
    <xf numFmtId="41" fontId="84" fillId="0" borderId="0" xfId="0" applyNumberFormat="1" applyFont="1" applyAlignment="1">
      <alignment vertical="center"/>
    </xf>
    <xf numFmtId="0" fontId="83" fillId="0" borderId="0" xfId="0" applyFont="1" applyAlignment="1">
      <alignment horizontal="center" vertical="center"/>
    </xf>
    <xf numFmtId="166" fontId="86" fillId="0" borderId="0" xfId="0" applyNumberFormat="1" applyFont="1" applyAlignment="1">
      <alignment vertical="center"/>
    </xf>
    <xf numFmtId="41" fontId="87" fillId="0" borderId="0" xfId="1" applyFont="1" applyAlignment="1">
      <alignment vertical="center"/>
    </xf>
    <xf numFmtId="9" fontId="86" fillId="0" borderId="0" xfId="23" applyFont="1" applyAlignment="1">
      <alignment vertical="center"/>
    </xf>
    <xf numFmtId="0" fontId="86" fillId="0" borderId="77" xfId="0" applyFont="1" applyBorder="1" applyAlignment="1">
      <alignment vertical="center"/>
    </xf>
    <xf numFmtId="0" fontId="86" fillId="0" borderId="91" xfId="0" applyFont="1" applyBorder="1" applyAlignment="1">
      <alignment vertical="center"/>
    </xf>
    <xf numFmtId="166" fontId="86" fillId="0" borderId="77" xfId="0" applyNumberFormat="1" applyFont="1" applyBorder="1" applyAlignment="1">
      <alignment vertical="center"/>
    </xf>
    <xf numFmtId="41" fontId="86" fillId="0" borderId="91" xfId="1" applyFont="1" applyBorder="1" applyAlignment="1">
      <alignment vertical="center"/>
    </xf>
    <xf numFmtId="0" fontId="87" fillId="0" borderId="95" xfId="0" applyFont="1" applyBorder="1" applyAlignment="1">
      <alignment vertical="center"/>
    </xf>
    <xf numFmtId="41" fontId="87" fillId="0" borderId="98" xfId="1" applyFont="1" applyBorder="1" applyAlignment="1">
      <alignment vertical="center"/>
    </xf>
    <xf numFmtId="0" fontId="87" fillId="0" borderId="154" xfId="0" applyFont="1" applyBorder="1" applyAlignment="1">
      <alignment vertical="center"/>
    </xf>
    <xf numFmtId="41" fontId="87" fillId="0" borderId="153" xfId="1" applyFont="1" applyBorder="1" applyAlignment="1">
      <alignment vertical="center"/>
    </xf>
    <xf numFmtId="0" fontId="86" fillId="0" borderId="139" xfId="0" applyFont="1" applyBorder="1" applyAlignment="1">
      <alignment vertical="center"/>
    </xf>
    <xf numFmtId="0" fontId="86" fillId="0" borderId="140" xfId="0" applyFont="1" applyBorder="1" applyAlignment="1">
      <alignment vertical="center"/>
    </xf>
    <xf numFmtId="0" fontId="86" fillId="0" borderId="95" xfId="0" applyFont="1" applyBorder="1" applyAlignment="1">
      <alignment vertical="center"/>
    </xf>
    <xf numFmtId="0" fontId="86" fillId="0" borderId="98" xfId="0" applyFont="1" applyBorder="1" applyAlignment="1">
      <alignment vertical="center"/>
    </xf>
    <xf numFmtId="41" fontId="86" fillId="0" borderId="0" xfId="0" applyNumberFormat="1" applyFont="1" applyAlignment="1">
      <alignment vertical="center"/>
    </xf>
    <xf numFmtId="0" fontId="86" fillId="0" borderId="75" xfId="0" applyFont="1" applyBorder="1" applyAlignment="1">
      <alignment vertical="center"/>
    </xf>
    <xf numFmtId="0" fontId="86" fillId="0" borderId="90" xfId="0" applyFont="1" applyBorder="1" applyAlignment="1">
      <alignment vertical="center"/>
    </xf>
    <xf numFmtId="169" fontId="83" fillId="2" borderId="0" xfId="1" applyNumberFormat="1" applyFont="1" applyFill="1" applyBorder="1" applyAlignment="1">
      <alignment horizontal="center" vertical="center"/>
    </xf>
    <xf numFmtId="167" fontId="83" fillId="21" borderId="0" xfId="1" applyNumberFormat="1" applyFont="1" applyFill="1" applyBorder="1" applyAlignment="1">
      <alignment vertical="center"/>
    </xf>
    <xf numFmtId="167" fontId="83" fillId="22" borderId="0" xfId="1" applyNumberFormat="1" applyFont="1" applyFill="1" applyBorder="1" applyAlignment="1">
      <alignment vertical="center"/>
    </xf>
    <xf numFmtId="167" fontId="84" fillId="0" borderId="0" xfId="1" applyNumberFormat="1" applyFont="1" applyFill="1" applyBorder="1" applyAlignment="1">
      <alignment vertical="center"/>
    </xf>
    <xf numFmtId="167" fontId="84" fillId="22" borderId="0" xfId="1" applyNumberFormat="1" applyFont="1" applyFill="1" applyBorder="1" applyAlignment="1">
      <alignment vertical="center"/>
    </xf>
    <xf numFmtId="169" fontId="83" fillId="3" borderId="0" xfId="1" applyNumberFormat="1" applyFont="1" applyFill="1" applyBorder="1" applyAlignment="1">
      <alignment vertical="center"/>
    </xf>
    <xf numFmtId="167" fontId="83" fillId="21" borderId="139" xfId="1" applyNumberFormat="1" applyFont="1" applyFill="1" applyBorder="1" applyAlignment="1">
      <alignment vertical="center"/>
    </xf>
    <xf numFmtId="167" fontId="83" fillId="21" borderId="140" xfId="1" applyNumberFormat="1" applyFont="1" applyFill="1" applyBorder="1" applyAlignment="1">
      <alignment vertical="center"/>
    </xf>
    <xf numFmtId="167" fontId="83" fillId="22" borderId="77" xfId="1" applyNumberFormat="1" applyFont="1" applyFill="1" applyBorder="1" applyAlignment="1">
      <alignment vertical="center"/>
    </xf>
    <xf numFmtId="167" fontId="83" fillId="22" borderId="91" xfId="1" applyNumberFormat="1" applyFont="1" applyFill="1" applyBorder="1" applyAlignment="1">
      <alignment vertical="center"/>
    </xf>
    <xf numFmtId="167" fontId="84" fillId="0" borderId="77" xfId="1" applyNumberFormat="1" applyFont="1" applyFill="1" applyBorder="1" applyAlignment="1">
      <alignment vertical="center"/>
    </xf>
    <xf numFmtId="167" fontId="84" fillId="0" borderId="91" xfId="1" applyNumberFormat="1" applyFont="1" applyFill="1" applyBorder="1" applyAlignment="1">
      <alignment vertical="center"/>
    </xf>
    <xf numFmtId="167" fontId="84" fillId="22" borderId="77" xfId="1" applyNumberFormat="1" applyFont="1" applyFill="1" applyBorder="1" applyAlignment="1">
      <alignment vertical="center"/>
    </xf>
    <xf numFmtId="167" fontId="84" fillId="22" borderId="91" xfId="1" applyNumberFormat="1" applyFont="1" applyFill="1" applyBorder="1" applyAlignment="1">
      <alignment vertical="center"/>
    </xf>
    <xf numFmtId="167" fontId="83" fillId="21" borderId="77" xfId="1" applyNumberFormat="1" applyFont="1" applyFill="1" applyBorder="1" applyAlignment="1">
      <alignment vertical="center"/>
    </xf>
    <xf numFmtId="167" fontId="83" fillId="21" borderId="91" xfId="1" applyNumberFormat="1" applyFont="1" applyFill="1" applyBorder="1" applyAlignment="1">
      <alignment vertical="center"/>
    </xf>
    <xf numFmtId="169" fontId="84" fillId="0" borderId="95" xfId="1" applyNumberFormat="1" applyFont="1" applyFill="1" applyBorder="1" applyAlignment="1">
      <alignment vertical="center"/>
    </xf>
    <xf numFmtId="169" fontId="84" fillId="0" borderId="98" xfId="1" applyNumberFormat="1" applyFont="1" applyFill="1" applyBorder="1" applyAlignment="1">
      <alignment vertical="center"/>
    </xf>
    <xf numFmtId="169" fontId="83" fillId="3" borderId="83" xfId="1" applyNumberFormat="1" applyFont="1" applyFill="1" applyBorder="1" applyAlignment="1">
      <alignment horizontal="center" vertical="center"/>
    </xf>
    <xf numFmtId="9" fontId="84" fillId="0" borderId="0" xfId="23" applyFont="1" applyFill="1" applyBorder="1" applyAlignment="1">
      <alignment vertical="center"/>
    </xf>
    <xf numFmtId="169" fontId="83" fillId="3" borderId="95" xfId="1" applyNumberFormat="1" applyFont="1" applyFill="1" applyBorder="1" applyAlignment="1">
      <alignment horizontal="center" vertical="center"/>
    </xf>
    <xf numFmtId="169" fontId="83" fillId="3" borderId="98" xfId="1" applyNumberFormat="1" applyFont="1" applyFill="1" applyBorder="1" applyAlignment="1">
      <alignment vertical="center"/>
    </xf>
    <xf numFmtId="41" fontId="34" fillId="0" borderId="0" xfId="1" applyFont="1" applyBorder="1"/>
    <xf numFmtId="41" fontId="34" fillId="0" borderId="0" xfId="1" applyFont="1" applyBorder="1" applyAlignment="1">
      <alignment horizontal="center"/>
    </xf>
    <xf numFmtId="41" fontId="92" fillId="0" borderId="0" xfId="1" applyFont="1" applyBorder="1" applyAlignment="1">
      <alignment horizontal="center"/>
    </xf>
    <xf numFmtId="41" fontId="93" fillId="0" borderId="0" xfId="1" applyFont="1" applyBorder="1" applyAlignment="1">
      <alignment horizontal="center"/>
    </xf>
    <xf numFmtId="41" fontId="34" fillId="0" borderId="97" xfId="1" applyFont="1" applyBorder="1"/>
    <xf numFmtId="0" fontId="91" fillId="4" borderId="151" xfId="0" applyFont="1" applyFill="1" applyBorder="1" applyAlignment="1">
      <alignment horizontal="center" vertical="center"/>
    </xf>
    <xf numFmtId="41" fontId="91" fillId="4" borderId="152" xfId="1" applyFont="1" applyFill="1" applyBorder="1" applyAlignment="1">
      <alignment horizontal="center" vertical="center"/>
    </xf>
    <xf numFmtId="41" fontId="34" fillId="0" borderId="109" xfId="1" applyFont="1" applyBorder="1"/>
    <xf numFmtId="41" fontId="88" fillId="0" borderId="80" xfId="1" applyFont="1" applyFill="1" applyBorder="1" applyAlignment="1">
      <alignment horizontal="center" vertical="center"/>
    </xf>
    <xf numFmtId="0" fontId="90" fillId="0" borderId="119" xfId="0" applyFont="1" applyBorder="1" applyAlignment="1">
      <alignment horizontal="center"/>
    </xf>
    <xf numFmtId="41" fontId="90" fillId="0" borderId="97" xfId="1" applyFont="1" applyBorder="1" applyAlignment="1">
      <alignment horizontal="left"/>
    </xf>
    <xf numFmtId="41" fontId="90" fillId="0" borderId="97" xfId="1" applyFont="1" applyBorder="1"/>
    <xf numFmtId="41" fontId="91" fillId="0" borderId="90" xfId="1" applyFont="1" applyBorder="1" applyAlignment="1">
      <alignment vertical="center"/>
    </xf>
    <xf numFmtId="0" fontId="91" fillId="0" borderId="95" xfId="0" applyFont="1" applyBorder="1" applyAlignment="1">
      <alignment horizontal="center" vertical="center"/>
    </xf>
    <xf numFmtId="41" fontId="91" fillId="0" borderId="96" xfId="1" applyFont="1" applyBorder="1" applyAlignment="1">
      <alignment horizontal="left" vertical="center"/>
    </xf>
    <xf numFmtId="41" fontId="91" fillId="0" borderId="96" xfId="1" applyFont="1" applyBorder="1" applyAlignment="1">
      <alignment vertical="center"/>
    </xf>
    <xf numFmtId="0" fontId="90" fillId="0" borderId="96" xfId="0" applyFont="1" applyBorder="1" applyAlignment="1">
      <alignment vertical="center"/>
    </xf>
    <xf numFmtId="41" fontId="89" fillId="0" borderId="98" xfId="1" applyFont="1" applyBorder="1" applyAlignment="1">
      <alignment vertical="center"/>
    </xf>
    <xf numFmtId="41" fontId="88" fillId="0" borderId="0" xfId="1" applyFont="1" applyFill="1" applyBorder="1" applyAlignment="1">
      <alignment horizontal="center" vertical="center"/>
    </xf>
    <xf numFmtId="0" fontId="34" fillId="0" borderId="7" xfId="0" applyFont="1" applyBorder="1"/>
    <xf numFmtId="41" fontId="34" fillId="0" borderId="7" xfId="1" applyFont="1" applyBorder="1"/>
    <xf numFmtId="41" fontId="34" fillId="0" borderId="114" xfId="1" applyFont="1" applyBorder="1"/>
    <xf numFmtId="41" fontId="91" fillId="0" borderId="98" xfId="1" applyFont="1" applyBorder="1" applyAlignment="1">
      <alignment vertical="center"/>
    </xf>
    <xf numFmtId="9" fontId="34" fillId="0" borderId="0" xfId="23" applyFont="1" applyBorder="1"/>
    <xf numFmtId="41" fontId="34" fillId="0" borderId="109" xfId="1" applyFont="1" applyBorder="1" applyAlignment="1">
      <alignment horizontal="center"/>
    </xf>
    <xf numFmtId="41" fontId="34" fillId="0" borderId="7" xfId="1" applyFont="1" applyBorder="1" applyAlignment="1">
      <alignment horizontal="center"/>
    </xf>
    <xf numFmtId="41" fontId="90" fillId="0" borderId="0" xfId="1" applyFont="1" applyBorder="1" applyAlignment="1">
      <alignment horizontal="center"/>
    </xf>
    <xf numFmtId="9" fontId="90" fillId="0" borderId="159" xfId="23" applyFont="1" applyBorder="1" applyAlignment="1">
      <alignment horizontal="center" vertical="center"/>
    </xf>
    <xf numFmtId="9" fontId="90" fillId="0" borderId="146" xfId="23" applyFont="1" applyBorder="1" applyAlignment="1">
      <alignment horizontal="center" vertical="center"/>
    </xf>
    <xf numFmtId="9" fontId="90" fillId="0" borderId="147" xfId="23" applyFont="1" applyBorder="1" applyAlignment="1">
      <alignment horizontal="center" vertical="center"/>
    </xf>
    <xf numFmtId="41" fontId="91" fillId="0" borderId="90" xfId="1" applyFont="1" applyBorder="1" applyAlignment="1">
      <alignment horizontal="center" vertical="center"/>
    </xf>
    <xf numFmtId="41" fontId="91" fillId="0" borderId="91" xfId="1" applyFont="1" applyBorder="1" applyAlignment="1">
      <alignment horizontal="center" vertical="center"/>
    </xf>
    <xf numFmtId="41" fontId="91" fillId="0" borderId="98" xfId="1" applyFont="1" applyBorder="1" applyAlignment="1">
      <alignment horizontal="center" vertical="center"/>
    </xf>
    <xf numFmtId="41" fontId="34" fillId="0" borderId="97" xfId="1" applyFont="1" applyBorder="1" applyAlignment="1">
      <alignment horizontal="center"/>
    </xf>
    <xf numFmtId="41" fontId="34" fillId="0" borderId="0" xfId="1" applyFont="1" applyAlignment="1">
      <alignment horizontal="center"/>
    </xf>
    <xf numFmtId="9" fontId="90" fillId="0" borderId="138" xfId="23" applyFont="1" applyBorder="1" applyAlignment="1">
      <alignment horizontal="center" vertical="center"/>
    </xf>
    <xf numFmtId="9" fontId="90" fillId="0" borderId="91" xfId="23" applyFont="1" applyBorder="1" applyAlignment="1">
      <alignment horizontal="center" vertical="center"/>
    </xf>
    <xf numFmtId="9" fontId="90" fillId="0" borderId="98" xfId="23" applyFont="1" applyBorder="1" applyAlignment="1">
      <alignment horizontal="center" vertical="center"/>
    </xf>
    <xf numFmtId="0" fontId="86" fillId="0" borderId="0" xfId="42" applyFont="1"/>
    <xf numFmtId="0" fontId="1" fillId="0" borderId="0" xfId="42"/>
    <xf numFmtId="0" fontId="106" fillId="0" borderId="0" xfId="43" applyFont="1" applyAlignment="1">
      <alignment horizontal="centerContinuous" vertical="center"/>
    </xf>
    <xf numFmtId="0" fontId="84" fillId="0" borderId="0" xfId="44" applyFont="1"/>
    <xf numFmtId="0" fontId="86" fillId="0" borderId="0" xfId="45" applyFont="1"/>
    <xf numFmtId="0" fontId="86" fillId="0" borderId="0" xfId="42" applyFont="1" applyAlignment="1">
      <alignment vertical="center"/>
    </xf>
    <xf numFmtId="0" fontId="84" fillId="0" borderId="0" xfId="43" applyFont="1" applyAlignment="1">
      <alignment vertical="center"/>
    </xf>
    <xf numFmtId="0" fontId="84" fillId="0" borderId="0" xfId="43" applyFont="1" applyAlignment="1">
      <alignment horizontal="center" vertical="center"/>
    </xf>
    <xf numFmtId="2" fontId="84" fillId="0" borderId="0" xfId="43" applyNumberFormat="1" applyFont="1" applyAlignment="1">
      <alignment horizontal="center" vertical="center"/>
    </xf>
    <xf numFmtId="0" fontId="84" fillId="0" borderId="0" xfId="44" applyFont="1" applyAlignment="1">
      <alignment horizontal="left"/>
    </xf>
    <xf numFmtId="1" fontId="84" fillId="0" borderId="0" xfId="43" applyNumberFormat="1" applyFont="1" applyAlignment="1">
      <alignment horizontal="left" vertical="center"/>
    </xf>
    <xf numFmtId="0" fontId="84" fillId="0" borderId="0" xfId="43" applyFont="1" applyAlignment="1">
      <alignment horizontal="left" vertical="center"/>
    </xf>
    <xf numFmtId="0" fontId="83" fillId="0" borderId="160" xfId="43" applyFont="1" applyBorder="1" applyAlignment="1">
      <alignment vertical="center"/>
    </xf>
    <xf numFmtId="0" fontId="83" fillId="0" borderId="161" xfId="43" applyFont="1" applyBorder="1" applyAlignment="1">
      <alignment horizontal="center" vertical="center"/>
    </xf>
    <xf numFmtId="0" fontId="83" fillId="0" borderId="161" xfId="43" applyFont="1" applyBorder="1" applyAlignment="1">
      <alignment vertical="center"/>
    </xf>
    <xf numFmtId="0" fontId="83" fillId="0" borderId="169" xfId="44" applyFont="1" applyBorder="1"/>
    <xf numFmtId="0" fontId="83" fillId="0" borderId="170" xfId="44" applyFont="1" applyBorder="1" applyAlignment="1">
      <alignment horizontal="left" indent="1"/>
    </xf>
    <xf numFmtId="0" fontId="84" fillId="0" borderId="170" xfId="43" applyFont="1" applyBorder="1" applyAlignment="1">
      <alignment vertical="center"/>
    </xf>
    <xf numFmtId="0" fontId="84" fillId="0" borderId="170" xfId="43" applyFont="1" applyBorder="1" applyAlignment="1">
      <alignment horizontal="left" vertical="center"/>
    </xf>
    <xf numFmtId="2" fontId="84" fillId="0" borderId="170" xfId="43" applyNumberFormat="1" applyFont="1" applyBorder="1" applyAlignment="1">
      <alignment horizontal="center" vertical="center"/>
    </xf>
    <xf numFmtId="2" fontId="84" fillId="0" borderId="170" xfId="43" applyNumberFormat="1" applyFont="1" applyBorder="1" applyAlignment="1">
      <alignment horizontal="left" vertical="center"/>
    </xf>
    <xf numFmtId="2" fontId="83" fillId="0" borderId="171" xfId="43" applyNumberFormat="1" applyFont="1" applyBorder="1" applyAlignment="1">
      <alignment horizontal="left" vertical="center"/>
    </xf>
    <xf numFmtId="164" fontId="0" fillId="0" borderId="0" xfId="46" applyFont="1"/>
    <xf numFmtId="0" fontId="84" fillId="0" borderId="165" xfId="43" applyFont="1" applyBorder="1" applyAlignment="1">
      <alignment horizontal="left" vertical="center"/>
    </xf>
    <xf numFmtId="0" fontId="83" fillId="0" borderId="0" xfId="43" applyFont="1" applyAlignment="1">
      <alignment horizontal="center" vertical="center"/>
    </xf>
    <xf numFmtId="2" fontId="84" fillId="0" borderId="0" xfId="43" applyNumberFormat="1" applyFont="1" applyAlignment="1">
      <alignment horizontal="left" vertical="center"/>
    </xf>
    <xf numFmtId="0" fontId="84" fillId="0" borderId="172" xfId="43" applyFont="1" applyBorder="1" applyAlignment="1">
      <alignment vertical="center"/>
    </xf>
    <xf numFmtId="0" fontId="108" fillId="0" borderId="45" xfId="47" applyFont="1" applyBorder="1" applyAlignment="1">
      <alignment horizontal="right"/>
    </xf>
    <xf numFmtId="0" fontId="108" fillId="0" borderId="45" xfId="47" applyFont="1" applyBorder="1" applyAlignment="1">
      <alignment horizontal="center"/>
    </xf>
    <xf numFmtId="0" fontId="84" fillId="0" borderId="67" xfId="43" applyFont="1" applyBorder="1" applyAlignment="1">
      <alignment horizontal="left" vertical="center"/>
    </xf>
    <xf numFmtId="2" fontId="84" fillId="0" borderId="67" xfId="43" applyNumberFormat="1" applyFont="1" applyBorder="1" applyAlignment="1">
      <alignment horizontal="center" vertical="center"/>
    </xf>
    <xf numFmtId="2" fontId="84" fillId="0" borderId="67" xfId="43" applyNumberFormat="1" applyFont="1" applyBorder="1" applyAlignment="1">
      <alignment horizontal="left" vertical="center"/>
    </xf>
    <xf numFmtId="2" fontId="83" fillId="0" borderId="173" xfId="43" applyNumberFormat="1" applyFont="1" applyBorder="1" applyAlignment="1">
      <alignment horizontal="left" vertical="center"/>
    </xf>
    <xf numFmtId="0" fontId="84" fillId="0" borderId="165" xfId="43" applyFont="1" applyBorder="1" applyAlignment="1">
      <alignment horizontal="right" vertical="center"/>
    </xf>
    <xf numFmtId="0" fontId="83" fillId="0" borderId="67" xfId="43" applyFont="1" applyBorder="1" applyAlignment="1">
      <alignment horizontal="left" vertical="center"/>
    </xf>
    <xf numFmtId="0" fontId="84" fillId="0" borderId="67" xfId="43" applyFont="1" applyBorder="1" applyAlignment="1">
      <alignment vertical="center"/>
    </xf>
    <xf numFmtId="0" fontId="108" fillId="0" borderId="45" xfId="47" applyFont="1" applyBorder="1" applyAlignment="1">
      <alignment horizontal="center" vertical="center"/>
    </xf>
    <xf numFmtId="0" fontId="108" fillId="0" borderId="67" xfId="47" applyFont="1" applyBorder="1" applyAlignment="1">
      <alignment horizontal="center" vertical="center"/>
    </xf>
    <xf numFmtId="0" fontId="1" fillId="0" borderId="165" xfId="42" applyBorder="1"/>
    <xf numFmtId="0" fontId="84" fillId="0" borderId="174" xfId="43" applyFont="1" applyBorder="1" applyAlignment="1">
      <alignment vertical="center"/>
    </xf>
    <xf numFmtId="0" fontId="1" fillId="0" borderId="175" xfId="42" applyBorder="1"/>
    <xf numFmtId="0" fontId="83" fillId="0" borderId="176" xfId="44" applyFont="1" applyBorder="1"/>
    <xf numFmtId="0" fontId="83" fillId="0" borderId="45" xfId="44" applyFont="1" applyBorder="1" applyAlignment="1">
      <alignment horizontal="left" indent="1"/>
    </xf>
    <xf numFmtId="0" fontId="84" fillId="0" borderId="45" xfId="43" applyFont="1" applyBorder="1" applyAlignment="1">
      <alignment vertical="center"/>
    </xf>
    <xf numFmtId="0" fontId="84" fillId="0" borderId="45" xfId="43" applyFont="1" applyBorder="1" applyAlignment="1">
      <alignment horizontal="left" vertical="center"/>
    </xf>
    <xf numFmtId="2" fontId="84" fillId="0" borderId="45" xfId="43" applyNumberFormat="1" applyFont="1" applyBorder="1" applyAlignment="1">
      <alignment horizontal="center" vertical="center"/>
    </xf>
    <xf numFmtId="2" fontId="84" fillId="0" borderId="45" xfId="43" applyNumberFormat="1" applyFont="1" applyBorder="1" applyAlignment="1">
      <alignment horizontal="left" vertical="center"/>
    </xf>
    <xf numFmtId="2" fontId="84" fillId="0" borderId="68" xfId="43" applyNumberFormat="1" applyFont="1" applyBorder="1" applyAlignment="1">
      <alignment horizontal="center" vertical="center"/>
    </xf>
    <xf numFmtId="0" fontId="1" fillId="0" borderId="177" xfId="42" applyBorder="1"/>
    <xf numFmtId="0" fontId="108" fillId="0" borderId="0" xfId="47" applyFont="1" applyAlignment="1">
      <alignment horizontal="center" vertical="center"/>
    </xf>
    <xf numFmtId="0" fontId="1" fillId="0" borderId="174" xfId="42" applyBorder="1"/>
    <xf numFmtId="0" fontId="108" fillId="0" borderId="67" xfId="47" applyFont="1" applyBorder="1" applyAlignment="1">
      <alignment horizontal="right"/>
    </xf>
    <xf numFmtId="0" fontId="108" fillId="0" borderId="67" xfId="47" applyFont="1" applyBorder="1" applyAlignment="1">
      <alignment horizontal="center"/>
    </xf>
    <xf numFmtId="0" fontId="108" fillId="0" borderId="67" xfId="47" quotePrefix="1" applyFont="1" applyBorder="1" applyAlignment="1">
      <alignment horizontal="center"/>
    </xf>
    <xf numFmtId="0" fontId="108" fillId="0" borderId="0" xfId="47" applyFont="1" applyAlignment="1">
      <alignment horizontal="right"/>
    </xf>
    <xf numFmtId="0" fontId="108" fillId="0" borderId="0" xfId="47" applyFont="1" applyAlignment="1">
      <alignment horizontal="center"/>
    </xf>
    <xf numFmtId="0" fontId="83" fillId="0" borderId="172" xfId="44" applyFont="1" applyBorder="1"/>
    <xf numFmtId="0" fontId="83" fillId="0" borderId="67" xfId="44" applyFont="1" applyBorder="1" applyAlignment="1">
      <alignment horizontal="left" indent="1"/>
    </xf>
    <xf numFmtId="164" fontId="1" fillId="0" borderId="0" xfId="42" applyNumberFormat="1"/>
    <xf numFmtId="0" fontId="1" fillId="0" borderId="178" xfId="42" applyBorder="1"/>
    <xf numFmtId="0" fontId="1" fillId="0" borderId="167" xfId="42" applyBorder="1"/>
    <xf numFmtId="0" fontId="1" fillId="0" borderId="179" xfId="42" applyBorder="1"/>
    <xf numFmtId="0" fontId="1" fillId="0" borderId="168" xfId="42" applyBorder="1"/>
    <xf numFmtId="164" fontId="42" fillId="0" borderId="0" xfId="42" applyNumberFormat="1" applyFont="1"/>
    <xf numFmtId="0" fontId="84" fillId="0" borderId="67" xfId="43" applyFont="1" applyBorder="1" applyAlignment="1">
      <alignment horizontal="center" vertical="center"/>
    </xf>
    <xf numFmtId="164" fontId="84" fillId="0" borderId="67" xfId="46" applyFont="1" applyBorder="1" applyAlignment="1">
      <alignment horizontal="center" vertical="center"/>
    </xf>
    <xf numFmtId="0" fontId="84" fillId="0" borderId="67" xfId="44" applyFont="1" applyBorder="1" applyAlignment="1">
      <alignment horizontal="right"/>
    </xf>
    <xf numFmtId="0" fontId="84" fillId="0" borderId="67" xfId="43" applyFont="1" applyBorder="1" applyAlignment="1">
      <alignment horizontal="right" vertical="center"/>
    </xf>
    <xf numFmtId="0" fontId="84" fillId="0" borderId="67" xfId="44" applyFont="1" applyBorder="1" applyAlignment="1">
      <alignment horizontal="right" indent="1"/>
    </xf>
    <xf numFmtId="2" fontId="109" fillId="0" borderId="170" xfId="43" applyNumberFormat="1" applyFont="1" applyBorder="1" applyAlignment="1">
      <alignment horizontal="center" vertical="center"/>
    </xf>
    <xf numFmtId="0" fontId="108" fillId="0" borderId="45" xfId="47" quotePrefix="1" applyFont="1" applyBorder="1" applyAlignment="1">
      <alignment horizontal="center"/>
    </xf>
    <xf numFmtId="2" fontId="83" fillId="0" borderId="67" xfId="43" applyNumberFormat="1" applyFont="1" applyBorder="1" applyAlignment="1">
      <alignment horizontal="center" vertical="center"/>
    </xf>
    <xf numFmtId="164" fontId="84" fillId="0" borderId="67" xfId="46" applyFont="1" applyBorder="1" applyAlignment="1">
      <alignment horizontal="left" vertical="center"/>
    </xf>
    <xf numFmtId="0" fontId="108" fillId="0" borderId="68" xfId="47" applyFont="1" applyBorder="1" applyAlignment="1">
      <alignment horizontal="right"/>
    </xf>
    <xf numFmtId="0" fontId="108" fillId="0" borderId="68" xfId="47" applyFont="1" applyBorder="1" applyAlignment="1">
      <alignment horizontal="center"/>
    </xf>
    <xf numFmtId="0" fontId="83" fillId="0" borderId="180" xfId="44" applyFont="1" applyBorder="1"/>
    <xf numFmtId="0" fontId="83" fillId="0" borderId="13" xfId="44" applyFont="1" applyBorder="1" applyAlignment="1">
      <alignment horizontal="left" indent="1"/>
    </xf>
    <xf numFmtId="0" fontId="84" fillId="0" borderId="13" xfId="43" applyFont="1" applyBorder="1" applyAlignment="1">
      <alignment vertical="center"/>
    </xf>
    <xf numFmtId="0" fontId="84" fillId="0" borderId="13" xfId="43" applyFont="1" applyBorder="1" applyAlignment="1">
      <alignment horizontal="left" vertical="center"/>
    </xf>
    <xf numFmtId="2" fontId="84" fillId="0" borderId="13" xfId="43" applyNumberFormat="1" applyFont="1" applyBorder="1" applyAlignment="1">
      <alignment horizontal="center" vertical="center"/>
    </xf>
    <xf numFmtId="2" fontId="84" fillId="0" borderId="13" xfId="43" applyNumberFormat="1" applyFont="1" applyBorder="1" applyAlignment="1">
      <alignment horizontal="left" vertical="center"/>
    </xf>
    <xf numFmtId="2" fontId="83" fillId="0" borderId="181" xfId="43" applyNumberFormat="1" applyFont="1" applyBorder="1" applyAlignment="1">
      <alignment horizontal="left" vertical="center"/>
    </xf>
    <xf numFmtId="0" fontId="86" fillId="0" borderId="0" xfId="42" applyFont="1" applyAlignment="1">
      <alignment horizontal="center"/>
    </xf>
    <xf numFmtId="0" fontId="90" fillId="0" borderId="0" xfId="42" applyFont="1"/>
    <xf numFmtId="2" fontId="84" fillId="0" borderId="173" xfId="43" applyNumberFormat="1" applyFont="1" applyBorder="1" applyAlignment="1">
      <alignment horizontal="center" vertical="center"/>
    </xf>
    <xf numFmtId="0" fontId="83" fillId="0" borderId="174" xfId="44" applyFont="1" applyBorder="1"/>
    <xf numFmtId="0" fontId="108" fillId="0" borderId="68" xfId="47" quotePrefix="1" applyFont="1" applyBorder="1" applyAlignment="1">
      <alignment horizontal="center"/>
    </xf>
    <xf numFmtId="164" fontId="84" fillId="0" borderId="0" xfId="46" applyFont="1" applyBorder="1" applyAlignment="1">
      <alignment horizontal="left" vertical="center"/>
    </xf>
    <xf numFmtId="2" fontId="84" fillId="0" borderId="175" xfId="43" applyNumberFormat="1" applyFont="1" applyBorder="1" applyAlignment="1">
      <alignment horizontal="center" vertical="center"/>
    </xf>
    <xf numFmtId="0" fontId="83" fillId="0" borderId="179" xfId="44" applyFont="1" applyBorder="1"/>
    <xf numFmtId="0" fontId="108" fillId="0" borderId="182" xfId="47" quotePrefix="1" applyFont="1" applyBorder="1" applyAlignment="1">
      <alignment horizontal="center"/>
    </xf>
    <xf numFmtId="164" fontId="84" fillId="0" borderId="167" xfId="46" applyFont="1" applyBorder="1" applyAlignment="1">
      <alignment horizontal="left" vertical="center"/>
    </xf>
    <xf numFmtId="2" fontId="84" fillId="0" borderId="168" xfId="43" applyNumberFormat="1" applyFont="1" applyBorder="1" applyAlignment="1">
      <alignment horizontal="center" vertical="center"/>
    </xf>
    <xf numFmtId="0" fontId="84" fillId="0" borderId="0" xfId="44" applyFont="1" applyAlignment="1">
      <alignment horizontal="right" indent="1"/>
    </xf>
    <xf numFmtId="0" fontId="83" fillId="0" borderId="12" xfId="44" applyFont="1" applyBorder="1" applyAlignment="1">
      <alignment horizontal="left" indent="1"/>
    </xf>
    <xf numFmtId="0" fontId="108" fillId="0" borderId="52" xfId="47" applyFont="1" applyBorder="1" applyAlignment="1">
      <alignment horizontal="right"/>
    </xf>
    <xf numFmtId="0" fontId="86" fillId="0" borderId="45" xfId="42" applyFont="1" applyBorder="1"/>
    <xf numFmtId="0" fontId="84" fillId="0" borderId="45" xfId="43" applyFont="1" applyBorder="1" applyAlignment="1">
      <alignment horizontal="center" vertical="center"/>
    </xf>
    <xf numFmtId="164" fontId="84" fillId="0" borderId="45" xfId="46" applyFont="1" applyBorder="1" applyAlignment="1">
      <alignment horizontal="center" vertical="center"/>
    </xf>
    <xf numFmtId="0" fontId="1" fillId="0" borderId="183" xfId="42" applyBorder="1"/>
    <xf numFmtId="0" fontId="86" fillId="0" borderId="45" xfId="42" applyFont="1" applyBorder="1" applyAlignment="1">
      <alignment horizontal="center"/>
    </xf>
    <xf numFmtId="2" fontId="83" fillId="0" borderId="45" xfId="43" applyNumberFormat="1" applyFont="1" applyBorder="1" applyAlignment="1">
      <alignment horizontal="center" vertical="center"/>
    </xf>
    <xf numFmtId="164" fontId="84" fillId="0" borderId="45" xfId="46" applyFont="1" applyBorder="1" applyAlignment="1">
      <alignment horizontal="left" vertical="center"/>
    </xf>
    <xf numFmtId="0" fontId="1" fillId="0" borderId="69" xfId="42" applyBorder="1"/>
    <xf numFmtId="0" fontId="1" fillId="0" borderId="107" xfId="42" applyBorder="1"/>
    <xf numFmtId="0" fontId="1" fillId="0" borderId="184" xfId="42" applyBorder="1"/>
    <xf numFmtId="0" fontId="108" fillId="0" borderId="167" xfId="47" applyFont="1" applyBorder="1" applyAlignment="1">
      <alignment horizontal="right"/>
    </xf>
    <xf numFmtId="0" fontId="84" fillId="0" borderId="167" xfId="43" applyFont="1" applyBorder="1" applyAlignment="1">
      <alignment horizontal="center" vertical="center"/>
    </xf>
    <xf numFmtId="0" fontId="86" fillId="0" borderId="167" xfId="42" applyFont="1" applyBorder="1" applyAlignment="1">
      <alignment horizontal="center"/>
    </xf>
    <xf numFmtId="2" fontId="83" fillId="0" borderId="167" xfId="43" applyNumberFormat="1" applyFont="1" applyBorder="1" applyAlignment="1">
      <alignment horizontal="center" vertical="center"/>
    </xf>
    <xf numFmtId="2" fontId="84" fillId="0" borderId="167" xfId="43" applyNumberFormat="1" applyFont="1" applyBorder="1" applyAlignment="1">
      <alignment horizontal="center" vertical="center"/>
    </xf>
    <xf numFmtId="0" fontId="1" fillId="0" borderId="176" xfId="42" applyBorder="1"/>
    <xf numFmtId="0" fontId="1" fillId="0" borderId="185" xfId="42" applyBorder="1"/>
    <xf numFmtId="0" fontId="84" fillId="0" borderId="68" xfId="43" applyFont="1" applyBorder="1" applyAlignment="1">
      <alignment horizontal="center" vertical="center"/>
    </xf>
    <xf numFmtId="0" fontId="86" fillId="0" borderId="68" xfId="42" applyFont="1" applyBorder="1" applyAlignment="1">
      <alignment horizontal="center"/>
    </xf>
    <xf numFmtId="2" fontId="84" fillId="0" borderId="68" xfId="43" applyNumberFormat="1" applyFont="1" applyBorder="1" applyAlignment="1">
      <alignment horizontal="left" vertical="center"/>
    </xf>
    <xf numFmtId="2" fontId="84" fillId="0" borderId="183" xfId="43" applyNumberFormat="1" applyFont="1" applyBorder="1" applyAlignment="1">
      <alignment horizontal="center" vertical="center"/>
    </xf>
    <xf numFmtId="2" fontId="83" fillId="0" borderId="68" xfId="43" applyNumberFormat="1" applyFont="1" applyBorder="1" applyAlignment="1">
      <alignment horizontal="center" vertical="center"/>
    </xf>
    <xf numFmtId="164" fontId="84" fillId="0" borderId="68" xfId="46" applyFont="1" applyBorder="1" applyAlignment="1">
      <alignment horizontal="left" vertical="center"/>
    </xf>
    <xf numFmtId="0" fontId="84" fillId="0" borderId="68" xfId="43" applyFont="1" applyBorder="1" applyAlignment="1">
      <alignment horizontal="left" vertical="center"/>
    </xf>
    <xf numFmtId="0" fontId="86" fillId="0" borderId="68" xfId="42" applyFont="1" applyBorder="1"/>
    <xf numFmtId="164" fontId="84" fillId="0" borderId="68" xfId="46" applyFont="1" applyBorder="1" applyAlignment="1">
      <alignment horizontal="center" vertical="center"/>
    </xf>
    <xf numFmtId="0" fontId="1" fillId="0" borderId="180" xfId="42" applyBorder="1"/>
    <xf numFmtId="0" fontId="108" fillId="0" borderId="13" xfId="47" applyFont="1" applyBorder="1" applyAlignment="1">
      <alignment horizontal="right"/>
    </xf>
    <xf numFmtId="0" fontId="108" fillId="0" borderId="13" xfId="47" quotePrefix="1" applyFont="1" applyBorder="1" applyAlignment="1">
      <alignment horizontal="center"/>
    </xf>
    <xf numFmtId="0" fontId="84" fillId="0" borderId="13" xfId="43" applyFont="1" applyBorder="1" applyAlignment="1">
      <alignment horizontal="center" vertical="center"/>
    </xf>
    <xf numFmtId="0" fontId="86" fillId="0" borderId="13" xfId="42" applyFont="1" applyBorder="1" applyAlignment="1">
      <alignment horizontal="center"/>
    </xf>
    <xf numFmtId="0" fontId="1" fillId="0" borderId="13" xfId="42" applyBorder="1"/>
    <xf numFmtId="2" fontId="84" fillId="0" borderId="181" xfId="43" applyNumberFormat="1" applyFont="1" applyBorder="1" applyAlignment="1">
      <alignment horizontal="center" vertical="center"/>
    </xf>
    <xf numFmtId="0" fontId="84" fillId="0" borderId="45" xfId="44" applyFont="1" applyBorder="1" applyAlignment="1">
      <alignment horizontal="right" indent="1"/>
    </xf>
    <xf numFmtId="0" fontId="1" fillId="0" borderId="45" xfId="42" applyBorder="1"/>
    <xf numFmtId="0" fontId="83" fillId="0" borderId="185" xfId="44" applyFont="1" applyBorder="1"/>
    <xf numFmtId="0" fontId="84" fillId="0" borderId="68" xfId="44" applyFont="1" applyBorder="1" applyAlignment="1">
      <alignment horizontal="right" indent="1"/>
    </xf>
    <xf numFmtId="0" fontId="1" fillId="0" borderId="68" xfId="42" applyBorder="1"/>
    <xf numFmtId="0" fontId="95" fillId="5" borderId="31" xfId="0" applyFont="1" applyFill="1" applyBorder="1" applyAlignment="1">
      <alignment horizontal="center" vertical="center"/>
    </xf>
    <xf numFmtId="41" fontId="110" fillId="5" borderId="29" xfId="1" applyFont="1" applyFill="1" applyBorder="1" applyAlignment="1">
      <alignment horizontal="left" vertical="center" indent="1"/>
    </xf>
    <xf numFmtId="0" fontId="110" fillId="5" borderId="68" xfId="0" applyFont="1" applyFill="1" applyBorder="1" applyAlignment="1">
      <alignment horizontal="left" vertical="center"/>
    </xf>
    <xf numFmtId="0" fontId="110" fillId="5" borderId="43" xfId="0" applyFont="1" applyFill="1" applyBorder="1" applyAlignment="1">
      <alignment horizontal="left" vertical="center"/>
    </xf>
    <xf numFmtId="0" fontId="110" fillId="5" borderId="32" xfId="0" applyFont="1" applyFill="1" applyBorder="1" applyAlignment="1">
      <alignment horizontal="center" vertical="center"/>
    </xf>
    <xf numFmtId="169" fontId="110" fillId="5" borderId="32" xfId="1" applyNumberFormat="1" applyFont="1" applyFill="1" applyBorder="1"/>
    <xf numFmtId="169" fontId="110" fillId="5" borderId="32" xfId="0" applyNumberFormat="1" applyFont="1" applyFill="1" applyBorder="1"/>
    <xf numFmtId="41" fontId="110" fillId="5" borderId="32" xfId="1" applyFont="1" applyFill="1" applyBorder="1"/>
    <xf numFmtId="41" fontId="110" fillId="5" borderId="33" xfId="1" applyFont="1" applyFill="1" applyBorder="1"/>
    <xf numFmtId="9" fontId="95" fillId="5" borderId="0" xfId="23" applyFont="1" applyFill="1" applyBorder="1"/>
    <xf numFmtId="41" fontId="95" fillId="5" borderId="49" xfId="0" applyNumberFormat="1" applyFont="1" applyFill="1" applyBorder="1"/>
    <xf numFmtId="41" fontId="95" fillId="5" borderId="49" xfId="1" applyFont="1" applyFill="1" applyBorder="1"/>
    <xf numFmtId="0" fontId="95" fillId="5" borderId="49" xfId="0" applyFont="1" applyFill="1" applyBorder="1"/>
    <xf numFmtId="0" fontId="95" fillId="5" borderId="0" xfId="0" applyFont="1" applyFill="1"/>
    <xf numFmtId="0" fontId="95" fillId="5" borderId="26" xfId="0" applyFont="1" applyFill="1" applyBorder="1" applyAlignment="1">
      <alignment horizontal="center" vertical="center"/>
    </xf>
    <xf numFmtId="0" fontId="110" fillId="5" borderId="45" xfId="0" applyFont="1" applyFill="1" applyBorder="1" applyAlignment="1">
      <alignment horizontal="left" vertical="center"/>
    </xf>
    <xf numFmtId="0" fontId="110" fillId="5" borderId="42" xfId="0" applyFont="1" applyFill="1" applyBorder="1" applyAlignment="1">
      <alignment horizontal="left" vertical="center"/>
    </xf>
    <xf numFmtId="9" fontId="90" fillId="0" borderId="86" xfId="23" applyFont="1" applyBorder="1" applyAlignment="1">
      <alignment vertical="center"/>
    </xf>
    <xf numFmtId="2" fontId="83" fillId="0" borderId="102" xfId="43" applyNumberFormat="1" applyFont="1" applyBorder="1" applyAlignment="1">
      <alignment horizontal="right" vertical="center"/>
    </xf>
    <xf numFmtId="2" fontId="83" fillId="0" borderId="0" xfId="43" applyNumberFormat="1" applyFont="1" applyAlignment="1">
      <alignment horizontal="right" vertical="center"/>
    </xf>
    <xf numFmtId="2" fontId="83" fillId="0" borderId="166" xfId="43" applyNumberFormat="1" applyFont="1" applyBorder="1" applyAlignment="1">
      <alignment horizontal="right" vertical="center"/>
    </xf>
    <xf numFmtId="2" fontId="83" fillId="0" borderId="167" xfId="43" applyNumberFormat="1" applyFont="1" applyBorder="1" applyAlignment="1">
      <alignment horizontal="right" vertical="center"/>
    </xf>
    <xf numFmtId="0" fontId="83" fillId="0" borderId="160" xfId="43" applyFont="1" applyBorder="1" applyAlignment="1">
      <alignment horizontal="center" vertical="center" wrapText="1"/>
    </xf>
    <xf numFmtId="0" fontId="83" fillId="0" borderId="161" xfId="43" applyFont="1" applyBorder="1" applyAlignment="1">
      <alignment horizontal="center" vertical="center" wrapText="1"/>
    </xf>
    <xf numFmtId="0" fontId="83" fillId="0" borderId="162" xfId="43" applyFont="1" applyBorder="1" applyAlignment="1">
      <alignment horizontal="center" vertical="center" wrapText="1"/>
    </xf>
    <xf numFmtId="0" fontId="83" fillId="0" borderId="165" xfId="43" applyFont="1" applyBorder="1" applyAlignment="1">
      <alignment horizontal="center" vertical="center" wrapText="1"/>
    </xf>
    <xf numFmtId="0" fontId="83" fillId="0" borderId="0" xfId="43" applyFont="1" applyAlignment="1">
      <alignment horizontal="center" vertical="center" wrapText="1"/>
    </xf>
    <xf numFmtId="0" fontId="83" fillId="0" borderId="99" xfId="43" applyFont="1" applyBorder="1" applyAlignment="1">
      <alignment horizontal="center" vertical="center" wrapText="1"/>
    </xf>
    <xf numFmtId="0" fontId="83" fillId="0" borderId="163" xfId="43" applyFont="1" applyBorder="1" applyAlignment="1">
      <alignment horizontal="center" vertical="center" wrapText="1"/>
    </xf>
    <xf numFmtId="0" fontId="83" fillId="0" borderId="164" xfId="43" applyFont="1" applyBorder="1" applyAlignment="1">
      <alignment horizontal="center" vertical="center" wrapText="1"/>
    </xf>
    <xf numFmtId="0" fontId="83" fillId="0" borderId="166" xfId="43" applyFont="1" applyBorder="1" applyAlignment="1">
      <alignment horizontal="center" vertical="center" wrapText="1"/>
    </xf>
    <xf numFmtId="0" fontId="83" fillId="0" borderId="167" xfId="43" applyFont="1" applyBorder="1" applyAlignment="1">
      <alignment horizontal="center" vertical="center" wrapText="1"/>
    </xf>
    <xf numFmtId="0" fontId="83" fillId="0" borderId="168" xfId="43" applyFont="1" applyBorder="1" applyAlignment="1">
      <alignment horizontal="center" vertical="center" wrapText="1"/>
    </xf>
    <xf numFmtId="0" fontId="1" fillId="0" borderId="0" xfId="42" applyAlignment="1">
      <alignment horizontal="center" vertical="center"/>
    </xf>
    <xf numFmtId="0" fontId="1" fillId="0" borderId="165" xfId="42" applyBorder="1" applyAlignment="1">
      <alignment horizontal="center"/>
    </xf>
    <xf numFmtId="0" fontId="1" fillId="0" borderId="0" xfId="42" applyAlignment="1">
      <alignment horizontal="center"/>
    </xf>
    <xf numFmtId="0" fontId="42" fillId="0" borderId="66" xfId="35" applyFont="1" applyBorder="1" applyAlignment="1">
      <alignment horizontal="right"/>
    </xf>
    <xf numFmtId="0" fontId="42" fillId="0" borderId="83" xfId="35" applyFont="1" applyBorder="1" applyAlignment="1">
      <alignment horizontal="right"/>
    </xf>
    <xf numFmtId="0" fontId="42" fillId="0" borderId="39" xfId="35" applyFont="1" applyBorder="1" applyAlignment="1">
      <alignment horizontal="right"/>
    </xf>
    <xf numFmtId="0" fontId="80" fillId="0" borderId="0" xfId="0" applyFont="1" applyAlignment="1">
      <alignment vertical="center" wrapText="1"/>
    </xf>
    <xf numFmtId="0" fontId="69" fillId="0" borderId="106" xfId="0" applyFont="1" applyBorder="1" applyAlignment="1">
      <alignment horizontal="left" vertical="center" wrapText="1" indent="2"/>
    </xf>
    <xf numFmtId="0" fontId="69" fillId="0" borderId="104" xfId="0" applyFont="1" applyBorder="1" applyAlignment="1">
      <alignment horizontal="left" vertical="center" wrapText="1" indent="2"/>
    </xf>
    <xf numFmtId="0" fontId="65" fillId="0" borderId="0" xfId="0" applyFont="1" applyAlignment="1">
      <alignment vertical="center" wrapText="1"/>
    </xf>
    <xf numFmtId="0" fontId="42" fillId="22" borderId="0" xfId="35" applyFont="1" applyFill="1" applyAlignment="1">
      <alignment horizontal="center"/>
    </xf>
    <xf numFmtId="0" fontId="65" fillId="23" borderId="0" xfId="0" applyFont="1" applyFill="1" applyAlignment="1">
      <alignment vertical="center" wrapText="1"/>
    </xf>
    <xf numFmtId="0" fontId="66" fillId="23" borderId="0" xfId="0" applyFont="1" applyFill="1" applyAlignment="1">
      <alignment horizontal="center" vertical="center" wrapText="1"/>
    </xf>
    <xf numFmtId="0" fontId="66" fillId="23" borderId="103" xfId="0" applyFont="1" applyFill="1" applyBorder="1" applyAlignment="1">
      <alignment horizontal="center" vertical="center" wrapText="1"/>
    </xf>
    <xf numFmtId="0" fontId="65" fillId="0" borderId="105" xfId="0" applyFont="1" applyBorder="1" applyAlignment="1">
      <alignment vertical="center" wrapText="1"/>
    </xf>
    <xf numFmtId="0" fontId="80" fillId="0" borderId="104" xfId="0" applyFont="1" applyBorder="1" applyAlignment="1">
      <alignment vertical="center" wrapText="1"/>
    </xf>
    <xf numFmtId="0" fontId="66" fillId="23" borderId="0" xfId="0" applyFont="1" applyFill="1" applyAlignment="1">
      <alignment horizontal="right" vertical="center" wrapText="1"/>
    </xf>
    <xf numFmtId="0" fontId="66" fillId="23" borderId="103" xfId="0" applyFont="1" applyFill="1" applyBorder="1" applyAlignment="1">
      <alignment horizontal="right" vertical="center" wrapText="1"/>
    </xf>
    <xf numFmtId="0" fontId="79" fillId="23" borderId="0" xfId="0" applyFont="1" applyFill="1" applyAlignment="1">
      <alignment vertical="center" wrapText="1"/>
    </xf>
    <xf numFmtId="0" fontId="66" fillId="23" borderId="0" xfId="0" applyFont="1" applyFill="1" applyAlignment="1">
      <alignment vertical="center" wrapText="1"/>
    </xf>
    <xf numFmtId="0" fontId="66" fillId="23" borderId="103" xfId="0" applyFont="1" applyFill="1" applyBorder="1" applyAlignment="1">
      <alignment vertical="center" wrapText="1"/>
    </xf>
    <xf numFmtId="0" fontId="68" fillId="23" borderId="0" xfId="0" applyFont="1" applyFill="1" applyAlignment="1">
      <alignment horizontal="left" vertical="center" wrapText="1" indent="2"/>
    </xf>
    <xf numFmtId="0" fontId="68" fillId="23" borderId="103" xfId="0" applyFont="1" applyFill="1" applyBorder="1" applyAlignment="1">
      <alignment horizontal="left" vertical="center" wrapText="1" indent="2"/>
    </xf>
    <xf numFmtId="0" fontId="68" fillId="23" borderId="0" xfId="0" applyFont="1" applyFill="1" applyAlignment="1">
      <alignment horizontal="left" vertical="center" wrapText="1" indent="1"/>
    </xf>
    <xf numFmtId="0" fontId="68" fillId="23" borderId="103" xfId="0" applyFont="1" applyFill="1" applyBorder="1" applyAlignment="1">
      <alignment horizontal="left" vertical="center" wrapText="1" indent="1"/>
    </xf>
    <xf numFmtId="0" fontId="11" fillId="0" borderId="66" xfId="40" applyFont="1" applyBorder="1" applyAlignment="1">
      <alignment horizontal="right" vertical="center"/>
    </xf>
    <xf numFmtId="0" fontId="11" fillId="0" borderId="83" xfId="40" applyFont="1" applyBorder="1" applyAlignment="1">
      <alignment horizontal="right" vertical="center"/>
    </xf>
    <xf numFmtId="0" fontId="11" fillId="0" borderId="39" xfId="40" applyFont="1" applyBorder="1" applyAlignment="1">
      <alignment horizontal="right" vertical="center"/>
    </xf>
    <xf numFmtId="43" fontId="53" fillId="0" borderId="0" xfId="39" applyFont="1" applyBorder="1" applyAlignment="1">
      <alignment horizontal="left" vertical="center"/>
    </xf>
    <xf numFmtId="43" fontId="54" fillId="0" borderId="0" xfId="39" applyFont="1" applyBorder="1" applyAlignment="1">
      <alignment horizontal="left" vertical="center"/>
    </xf>
    <xf numFmtId="0" fontId="43" fillId="0" borderId="0" xfId="28" applyFont="1" applyAlignment="1">
      <alignment horizontal="center"/>
    </xf>
    <xf numFmtId="0" fontId="2" fillId="0" borderId="0" xfId="28" applyAlignment="1">
      <alignment horizontal="center"/>
    </xf>
    <xf numFmtId="0" fontId="2" fillId="0" borderId="81" xfId="28" applyBorder="1" applyAlignment="1">
      <alignment horizontal="center"/>
    </xf>
    <xf numFmtId="41" fontId="15" fillId="2" borderId="47" xfId="1" applyFont="1" applyFill="1" applyBorder="1" applyAlignment="1">
      <alignment horizontal="center" vertical="center"/>
    </xf>
    <xf numFmtId="41" fontId="15" fillId="2" borderId="14" xfId="1" applyFont="1" applyFill="1" applyBorder="1" applyAlignment="1">
      <alignment horizontal="center" vertical="center"/>
    </xf>
    <xf numFmtId="169" fontId="24" fillId="2" borderId="59" xfId="1" applyNumberFormat="1" applyFont="1" applyFill="1" applyBorder="1" applyAlignment="1">
      <alignment horizontal="center" vertical="center"/>
    </xf>
    <xf numFmtId="169" fontId="24" fillId="2" borderId="58" xfId="1" applyNumberFormat="1" applyFont="1" applyFill="1" applyBorder="1" applyAlignment="1">
      <alignment horizontal="center" vertical="center"/>
    </xf>
    <xf numFmtId="0" fontId="10" fillId="2" borderId="9"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17" xfId="0" applyFont="1" applyFill="1" applyBorder="1" applyAlignment="1">
      <alignment horizontal="center" vertical="center"/>
    </xf>
    <xf numFmtId="41" fontId="10" fillId="2" borderId="53" xfId="1" applyFont="1" applyFill="1" applyBorder="1" applyAlignment="1">
      <alignment horizontal="center" vertical="center"/>
    </xf>
    <xf numFmtId="41" fontId="10" fillId="2" borderId="54" xfId="1" applyFont="1" applyFill="1" applyBorder="1" applyAlignment="1">
      <alignment horizontal="center" vertical="center"/>
    </xf>
    <xf numFmtId="0" fontId="10" fillId="2" borderId="14" xfId="0" applyFont="1" applyFill="1" applyBorder="1" applyAlignment="1">
      <alignment horizontal="center" vertical="center"/>
    </xf>
    <xf numFmtId="0" fontId="10" fillId="2" borderId="19" xfId="0" applyFont="1" applyFill="1" applyBorder="1" applyAlignment="1">
      <alignment horizontal="center" vertical="center"/>
    </xf>
    <xf numFmtId="41" fontId="15" fillId="2" borderId="9" xfId="1" applyFont="1" applyFill="1" applyBorder="1" applyAlignment="1">
      <alignment horizontal="center" vertical="center"/>
    </xf>
    <xf numFmtId="41" fontId="15" fillId="2" borderId="11" xfId="1" applyFont="1" applyFill="1" applyBorder="1" applyAlignment="1">
      <alignment horizontal="center" vertical="center"/>
    </xf>
    <xf numFmtId="0" fontId="10" fillId="2" borderId="11" xfId="0" applyFont="1" applyFill="1" applyBorder="1" applyAlignment="1">
      <alignment horizontal="center" vertical="center"/>
    </xf>
    <xf numFmtId="0" fontId="10" fillId="2" borderId="18" xfId="0" applyFont="1" applyFill="1" applyBorder="1" applyAlignment="1">
      <alignment horizontal="center" vertical="center"/>
    </xf>
    <xf numFmtId="169" fontId="15" fillId="2" borderId="13" xfId="1" applyNumberFormat="1" applyFont="1" applyFill="1" applyBorder="1" applyAlignment="1">
      <alignment horizontal="center" vertical="center"/>
    </xf>
    <xf numFmtId="169" fontId="15" fillId="2" borderId="9" xfId="1" applyNumberFormat="1" applyFont="1" applyFill="1" applyBorder="1" applyAlignment="1">
      <alignment horizontal="center" vertical="center"/>
    </xf>
    <xf numFmtId="169" fontId="15" fillId="2" borderId="11" xfId="1" applyNumberFormat="1" applyFont="1" applyFill="1" applyBorder="1" applyAlignment="1">
      <alignment horizontal="center" vertical="center"/>
    </xf>
    <xf numFmtId="169" fontId="15" fillId="2" borderId="47" xfId="1" applyNumberFormat="1" applyFont="1" applyFill="1" applyBorder="1" applyAlignment="1">
      <alignment horizontal="center" vertical="center"/>
    </xf>
    <xf numFmtId="169" fontId="15" fillId="2" borderId="14" xfId="1" applyNumberFormat="1" applyFont="1" applyFill="1" applyBorder="1" applyAlignment="1">
      <alignment horizontal="center" vertical="center"/>
    </xf>
    <xf numFmtId="169" fontId="83" fillId="2" borderId="3" xfId="1" applyNumberFormat="1" applyFont="1" applyFill="1" applyBorder="1" applyAlignment="1">
      <alignment horizontal="center" vertical="center"/>
    </xf>
    <xf numFmtId="169" fontId="83" fillId="2" borderId="8" xfId="1" applyNumberFormat="1" applyFont="1" applyFill="1" applyBorder="1" applyAlignment="1">
      <alignment horizontal="center" vertical="center"/>
    </xf>
    <xf numFmtId="169" fontId="83" fillId="2" borderId="47" xfId="1" applyNumberFormat="1" applyFont="1" applyFill="1" applyBorder="1" applyAlignment="1">
      <alignment horizontal="center" vertical="center"/>
    </xf>
    <xf numFmtId="169" fontId="83" fillId="2" borderId="14" xfId="1" applyNumberFormat="1" applyFont="1" applyFill="1" applyBorder="1" applyAlignment="1">
      <alignment horizontal="center" vertical="center"/>
    </xf>
    <xf numFmtId="0" fontId="83" fillId="2" borderId="9" xfId="0" applyFont="1" applyFill="1" applyBorder="1" applyAlignment="1">
      <alignment horizontal="center" vertical="center"/>
    </xf>
    <xf numFmtId="0" fontId="83" fillId="2" borderId="16" xfId="0" applyFont="1" applyFill="1" applyBorder="1" applyAlignment="1">
      <alignment horizontal="center" vertical="center"/>
    </xf>
    <xf numFmtId="0" fontId="83" fillId="2" borderId="10" xfId="0" applyFont="1" applyFill="1" applyBorder="1" applyAlignment="1">
      <alignment horizontal="center" vertical="center"/>
    </xf>
    <xf numFmtId="0" fontId="83" fillId="2" borderId="17" xfId="0" applyFont="1" applyFill="1" applyBorder="1" applyAlignment="1">
      <alignment horizontal="center" vertical="center"/>
    </xf>
    <xf numFmtId="41" fontId="83" fillId="2" borderId="53" xfId="1" applyFont="1" applyFill="1" applyBorder="1" applyAlignment="1">
      <alignment horizontal="center" vertical="center"/>
    </xf>
    <xf numFmtId="41" fontId="83" fillId="2" borderId="54" xfId="1" applyFont="1" applyFill="1" applyBorder="1" applyAlignment="1">
      <alignment horizontal="center" vertical="center"/>
    </xf>
    <xf numFmtId="0" fontId="84" fillId="2" borderId="11" xfId="0" applyFont="1" applyFill="1" applyBorder="1" applyAlignment="1">
      <alignment horizontal="center" vertical="center"/>
    </xf>
    <xf numFmtId="0" fontId="84" fillId="2" borderId="18" xfId="0" applyFont="1" applyFill="1" applyBorder="1" applyAlignment="1">
      <alignment horizontal="center" vertical="center"/>
    </xf>
    <xf numFmtId="169" fontId="83" fillId="2" borderId="13" xfId="1" applyNumberFormat="1" applyFont="1" applyFill="1" applyBorder="1" applyAlignment="1">
      <alignment horizontal="center" vertical="center"/>
    </xf>
    <xf numFmtId="169" fontId="83" fillId="2" borderId="9" xfId="1" applyNumberFormat="1" applyFont="1" applyFill="1" applyBorder="1" applyAlignment="1">
      <alignment horizontal="center" vertical="center"/>
    </xf>
    <xf numFmtId="169" fontId="83" fillId="2" borderId="11" xfId="1" applyNumberFormat="1" applyFont="1" applyFill="1" applyBorder="1" applyAlignment="1">
      <alignment horizontal="center" vertical="center"/>
    </xf>
    <xf numFmtId="0" fontId="83" fillId="0" borderId="0" xfId="0" applyFont="1" applyAlignment="1">
      <alignment horizontal="center" vertical="center"/>
    </xf>
    <xf numFmtId="41" fontId="83" fillId="2" borderId="139" xfId="1" applyFont="1" applyFill="1" applyBorder="1" applyAlignment="1">
      <alignment horizontal="center" vertical="center"/>
    </xf>
    <xf numFmtId="41" fontId="83" fillId="2" borderId="77" xfId="1" applyFont="1" applyFill="1" applyBorder="1" applyAlignment="1">
      <alignment horizontal="center" vertical="center"/>
    </xf>
    <xf numFmtId="41" fontId="83" fillId="2" borderId="95" xfId="1" applyFont="1" applyFill="1" applyBorder="1" applyAlignment="1">
      <alignment horizontal="center" vertical="center"/>
    </xf>
    <xf numFmtId="169" fontId="83" fillId="2" borderId="140" xfId="1" applyNumberFormat="1" applyFont="1" applyFill="1" applyBorder="1" applyAlignment="1">
      <alignment horizontal="center" vertical="center"/>
    </xf>
    <xf numFmtId="169" fontId="83" fillId="2" borderId="91" xfId="1" applyNumberFormat="1" applyFont="1" applyFill="1" applyBorder="1" applyAlignment="1">
      <alignment horizontal="center" vertical="center"/>
    </xf>
    <xf numFmtId="169" fontId="83" fillId="2" borderId="98" xfId="1" applyNumberFormat="1" applyFont="1" applyFill="1" applyBorder="1" applyAlignment="1">
      <alignment horizontal="center" vertical="center"/>
    </xf>
    <xf numFmtId="41" fontId="83" fillId="2" borderId="140" xfId="1" applyFont="1" applyFill="1" applyBorder="1" applyAlignment="1">
      <alignment horizontal="center" vertical="center"/>
    </xf>
    <xf numFmtId="41" fontId="83" fillId="2" borderId="91" xfId="1" applyFont="1" applyFill="1" applyBorder="1" applyAlignment="1">
      <alignment horizontal="center" vertical="center"/>
    </xf>
    <xf numFmtId="41" fontId="83" fillId="2" borderId="98" xfId="1" applyFont="1" applyFill="1" applyBorder="1" applyAlignment="1">
      <alignment horizontal="center" vertical="center"/>
    </xf>
    <xf numFmtId="169" fontId="83" fillId="3" borderId="119" xfId="1" applyNumberFormat="1" applyFont="1" applyFill="1" applyBorder="1" applyAlignment="1">
      <alignment horizontal="right" vertical="center"/>
    </xf>
    <xf numFmtId="169" fontId="83" fillId="3" borderId="97" xfId="1" applyNumberFormat="1" applyFont="1" applyFill="1" applyBorder="1" applyAlignment="1">
      <alignment horizontal="right" vertical="center"/>
    </xf>
    <xf numFmtId="41" fontId="84" fillId="0" borderId="29" xfId="1" quotePrefix="1" applyFont="1" applyFill="1" applyBorder="1" applyAlignment="1">
      <alignment horizontal="left" vertical="center" wrapText="1"/>
    </xf>
    <xf numFmtId="41" fontId="84" fillId="0" borderId="45" xfId="1" quotePrefix="1" applyFont="1" applyFill="1" applyBorder="1" applyAlignment="1">
      <alignment horizontal="left" vertical="center" wrapText="1"/>
    </xf>
    <xf numFmtId="41" fontId="84" fillId="0" borderId="42" xfId="1" quotePrefix="1" applyFont="1" applyFill="1" applyBorder="1" applyAlignment="1">
      <alignment horizontal="left" vertical="center" wrapText="1"/>
    </xf>
    <xf numFmtId="0" fontId="84" fillId="0" borderId="29" xfId="22" applyFont="1" applyBorder="1" applyAlignment="1">
      <alignment horizontal="left" vertical="center" wrapText="1"/>
    </xf>
    <xf numFmtId="0" fontId="84" fillId="0" borderId="45" xfId="22" applyFont="1" applyBorder="1" applyAlignment="1">
      <alignment horizontal="left" vertical="center" wrapText="1"/>
    </xf>
    <xf numFmtId="0" fontId="84" fillId="0" borderId="42" xfId="22" applyFont="1" applyBorder="1" applyAlignment="1">
      <alignment horizontal="left" vertical="center" wrapText="1"/>
    </xf>
    <xf numFmtId="169" fontId="83" fillId="2" borderId="10" xfId="1" applyNumberFormat="1" applyFont="1" applyFill="1" applyBorder="1" applyAlignment="1">
      <alignment horizontal="center" vertical="center"/>
    </xf>
    <xf numFmtId="0" fontId="83" fillId="2" borderId="115" xfId="0" applyFont="1" applyFill="1" applyBorder="1" applyAlignment="1">
      <alignment horizontal="center" vertical="center"/>
    </xf>
    <xf numFmtId="0" fontId="83" fillId="2" borderId="120" xfId="0" applyFont="1" applyFill="1" applyBorder="1" applyAlignment="1">
      <alignment horizontal="center" vertical="center"/>
    </xf>
    <xf numFmtId="41" fontId="84" fillId="0" borderId="32" xfId="1" applyFont="1" applyFill="1" applyBorder="1" applyAlignment="1">
      <alignment horizontal="left" vertical="center" wrapText="1"/>
    </xf>
    <xf numFmtId="41" fontId="84" fillId="0" borderId="62" xfId="1" applyFont="1" applyFill="1" applyBorder="1" applyAlignment="1">
      <alignment horizontal="left" vertical="center" wrapText="1"/>
    </xf>
    <xf numFmtId="41" fontId="84" fillId="0" borderId="22" xfId="1" applyFont="1" applyFill="1" applyBorder="1" applyAlignment="1">
      <alignment horizontal="left" vertical="center" wrapText="1"/>
    </xf>
    <xf numFmtId="41" fontId="84" fillId="0" borderId="54" xfId="1" applyFont="1" applyFill="1" applyBorder="1" applyAlignment="1">
      <alignment horizontal="left" vertical="center" wrapText="1"/>
    </xf>
    <xf numFmtId="41" fontId="94" fillId="0" borderId="108" xfId="1" applyFont="1" applyFill="1" applyBorder="1" applyAlignment="1">
      <alignment horizontal="center" vertical="center"/>
    </xf>
    <xf numFmtId="41" fontId="94" fillId="0" borderId="109" xfId="1" applyFont="1" applyFill="1" applyBorder="1" applyAlignment="1">
      <alignment horizontal="center" vertical="center"/>
    </xf>
    <xf numFmtId="41" fontId="94" fillId="0" borderId="110" xfId="1" applyFont="1" applyFill="1" applyBorder="1" applyAlignment="1">
      <alignment horizontal="center" vertical="center"/>
    </xf>
    <xf numFmtId="169" fontId="83" fillId="2" borderId="53" xfId="1" applyNumberFormat="1" applyFont="1" applyFill="1" applyBorder="1" applyAlignment="1">
      <alignment horizontal="center" vertical="center"/>
    </xf>
    <xf numFmtId="169" fontId="83" fillId="2" borderId="54" xfId="1" applyNumberFormat="1" applyFont="1" applyFill="1" applyBorder="1" applyAlignment="1">
      <alignment horizontal="center" vertical="center"/>
    </xf>
    <xf numFmtId="169" fontId="83" fillId="2" borderId="130" xfId="1" applyNumberFormat="1" applyFont="1" applyFill="1" applyBorder="1" applyAlignment="1">
      <alignment horizontal="center" vertical="center"/>
    </xf>
    <xf numFmtId="169" fontId="83" fillId="2" borderId="131" xfId="1" applyNumberFormat="1" applyFont="1" applyFill="1" applyBorder="1" applyAlignment="1">
      <alignment horizontal="center" vertical="center"/>
    </xf>
    <xf numFmtId="41" fontId="83" fillId="2" borderId="108" xfId="1" applyFont="1" applyFill="1" applyBorder="1" applyAlignment="1">
      <alignment horizontal="center" vertical="center"/>
    </xf>
    <xf numFmtId="41" fontId="83" fillId="2" borderId="81" xfId="1" applyFont="1" applyFill="1" applyBorder="1" applyAlignment="1">
      <alignment horizontal="center" vertical="center"/>
    </xf>
    <xf numFmtId="41" fontId="83" fillId="2" borderId="119" xfId="1" applyFont="1" applyFill="1" applyBorder="1" applyAlignment="1">
      <alignment horizontal="center" vertical="center"/>
    </xf>
    <xf numFmtId="169" fontId="83" fillId="2" borderId="155" xfId="1" applyNumberFormat="1" applyFont="1" applyFill="1" applyBorder="1" applyAlignment="1">
      <alignment horizontal="center" vertical="center"/>
    </xf>
    <xf numFmtId="169" fontId="83" fillId="2" borderId="156" xfId="1" applyNumberFormat="1" applyFont="1" applyFill="1" applyBorder="1" applyAlignment="1">
      <alignment horizontal="center" vertical="center"/>
    </xf>
    <xf numFmtId="169" fontId="83" fillId="2" borderId="148" xfId="1" applyNumberFormat="1" applyFont="1" applyFill="1" applyBorder="1" applyAlignment="1">
      <alignment horizontal="center" vertical="center"/>
    </xf>
    <xf numFmtId="169" fontId="83" fillId="3" borderId="135" xfId="1" applyNumberFormat="1" applyFont="1" applyFill="1" applyBorder="1" applyAlignment="1">
      <alignment horizontal="right" vertical="center"/>
    </xf>
    <xf numFmtId="169" fontId="83" fillId="3" borderId="124" xfId="1" applyNumberFormat="1" applyFont="1" applyFill="1" applyBorder="1" applyAlignment="1">
      <alignment horizontal="right" vertical="center"/>
    </xf>
    <xf numFmtId="169" fontId="83" fillId="3" borderId="122" xfId="1" applyNumberFormat="1" applyFont="1" applyFill="1" applyBorder="1" applyAlignment="1">
      <alignment horizontal="right" vertical="center"/>
    </xf>
    <xf numFmtId="41" fontId="102" fillId="0" borderId="108" xfId="1" applyFont="1" applyFill="1" applyBorder="1" applyAlignment="1">
      <alignment horizontal="center" vertical="center"/>
    </xf>
    <xf numFmtId="41" fontId="102" fillId="0" borderId="109" xfId="1" applyFont="1" applyFill="1" applyBorder="1" applyAlignment="1">
      <alignment horizontal="center" vertical="center"/>
    </xf>
    <xf numFmtId="41" fontId="102" fillId="0" borderId="110" xfId="1" applyFont="1" applyFill="1" applyBorder="1" applyAlignment="1">
      <alignment horizontal="center" vertical="center"/>
    </xf>
    <xf numFmtId="0" fontId="83" fillId="2" borderId="14" xfId="0" applyFont="1" applyFill="1" applyBorder="1" applyAlignment="1">
      <alignment horizontal="center" vertical="center"/>
    </xf>
    <xf numFmtId="0" fontId="83" fillId="2" borderId="19" xfId="0" applyFont="1" applyFill="1" applyBorder="1" applyAlignment="1">
      <alignment horizontal="center" vertical="center"/>
    </xf>
    <xf numFmtId="0" fontId="84" fillId="0" borderId="0" xfId="0" applyFont="1" applyAlignment="1">
      <alignment horizontal="center" vertical="center"/>
    </xf>
    <xf numFmtId="169" fontId="83" fillId="2" borderId="150" xfId="1" applyNumberFormat="1" applyFont="1" applyFill="1" applyBorder="1" applyAlignment="1">
      <alignment horizontal="center" vertical="center"/>
    </xf>
    <xf numFmtId="169" fontId="83" fillId="2" borderId="143" xfId="1" applyNumberFormat="1" applyFont="1" applyFill="1" applyBorder="1" applyAlignment="1">
      <alignment horizontal="center" vertical="center"/>
    </xf>
    <xf numFmtId="169" fontId="91" fillId="2" borderId="53" xfId="1" applyNumberFormat="1" applyFont="1" applyFill="1" applyBorder="1" applyAlignment="1">
      <alignment horizontal="center" vertical="center"/>
    </xf>
    <xf numFmtId="169" fontId="91" fillId="2" borderId="54" xfId="1" applyNumberFormat="1" applyFont="1" applyFill="1" applyBorder="1" applyAlignment="1">
      <alignment horizontal="center" vertical="center"/>
    </xf>
    <xf numFmtId="169" fontId="91" fillId="2" borderId="112" xfId="1" applyNumberFormat="1" applyFont="1" applyFill="1" applyBorder="1" applyAlignment="1">
      <alignment horizontal="center" vertical="center"/>
    </xf>
    <xf numFmtId="169" fontId="91" fillId="2" borderId="114" xfId="1" applyNumberFormat="1" applyFont="1" applyFill="1" applyBorder="1" applyAlignment="1">
      <alignment horizontal="center" vertical="center"/>
    </xf>
    <xf numFmtId="169" fontId="91" fillId="3" borderId="135" xfId="1" applyNumberFormat="1" applyFont="1" applyFill="1" applyBorder="1" applyAlignment="1">
      <alignment horizontal="right" vertical="center"/>
    </xf>
    <xf numFmtId="169" fontId="91" fillId="3" borderId="124" xfId="1" applyNumberFormat="1" applyFont="1" applyFill="1" applyBorder="1" applyAlignment="1">
      <alignment horizontal="right" vertical="center"/>
    </xf>
    <xf numFmtId="169" fontId="91" fillId="3" borderId="136" xfId="1" applyNumberFormat="1" applyFont="1" applyFill="1" applyBorder="1" applyAlignment="1">
      <alignment horizontal="right" vertical="center"/>
    </xf>
    <xf numFmtId="169" fontId="91" fillId="2" borderId="10" xfId="1" applyNumberFormat="1" applyFont="1" applyFill="1" applyBorder="1" applyAlignment="1">
      <alignment horizontal="center" vertical="center"/>
    </xf>
    <xf numFmtId="0" fontId="88" fillId="2" borderId="115" xfId="0" applyFont="1" applyFill="1" applyBorder="1" applyAlignment="1">
      <alignment horizontal="center" vertical="center"/>
    </xf>
    <xf numFmtId="0" fontId="88" fillId="2" borderId="120" xfId="0" applyFont="1" applyFill="1" applyBorder="1" applyAlignment="1">
      <alignment horizontal="center" vertical="center"/>
    </xf>
    <xf numFmtId="0" fontId="88" fillId="2" borderId="10" xfId="0" applyFont="1" applyFill="1" applyBorder="1" applyAlignment="1">
      <alignment horizontal="center" vertical="center"/>
    </xf>
    <xf numFmtId="0" fontId="88" fillId="2" borderId="17" xfId="0" applyFont="1" applyFill="1" applyBorder="1" applyAlignment="1">
      <alignment horizontal="center" vertical="center"/>
    </xf>
    <xf numFmtId="41" fontId="88" fillId="2" borderId="53" xfId="1" applyFont="1" applyFill="1" applyBorder="1" applyAlignment="1">
      <alignment horizontal="center" vertical="center"/>
    </xf>
    <xf numFmtId="41" fontId="88" fillId="2" borderId="54" xfId="1" applyFont="1" applyFill="1" applyBorder="1" applyAlignment="1">
      <alignment horizontal="center" vertical="center"/>
    </xf>
    <xf numFmtId="0" fontId="88" fillId="2" borderId="14" xfId="0" applyFont="1" applyFill="1" applyBorder="1" applyAlignment="1">
      <alignment horizontal="center" vertical="center"/>
    </xf>
    <xf numFmtId="0" fontId="88" fillId="2" borderId="19" xfId="0" applyFont="1" applyFill="1" applyBorder="1" applyAlignment="1">
      <alignment horizontal="center" vertical="center"/>
    </xf>
    <xf numFmtId="0" fontId="91" fillId="0" borderId="0" xfId="0" applyFont="1" applyAlignment="1">
      <alignment horizontal="center" vertical="center"/>
    </xf>
    <xf numFmtId="169" fontId="88" fillId="2" borderId="139" xfId="1" applyNumberFormat="1" applyFont="1" applyFill="1" applyBorder="1" applyAlignment="1">
      <alignment horizontal="center" vertical="center"/>
    </xf>
    <xf numFmtId="169" fontId="88" fillId="2" borderId="77" xfId="1" applyNumberFormat="1" applyFont="1" applyFill="1" applyBorder="1" applyAlignment="1">
      <alignment horizontal="center" vertical="center"/>
    </xf>
    <xf numFmtId="169" fontId="88" fillId="2" borderId="141" xfId="1" applyNumberFormat="1" applyFont="1" applyFill="1" applyBorder="1" applyAlignment="1">
      <alignment horizontal="center" vertical="center"/>
    </xf>
    <xf numFmtId="169" fontId="88" fillId="0" borderId="7" xfId="1" applyNumberFormat="1" applyFont="1" applyBorder="1" applyAlignment="1">
      <alignment horizontal="center" vertical="center"/>
    </xf>
    <xf numFmtId="169" fontId="88" fillId="2" borderId="140" xfId="1" applyNumberFormat="1" applyFont="1" applyFill="1" applyBorder="1" applyAlignment="1">
      <alignment horizontal="center" vertical="center"/>
    </xf>
    <xf numFmtId="169" fontId="88" fillId="2" borderId="91" xfId="1" applyNumberFormat="1" applyFont="1" applyFill="1" applyBorder="1" applyAlignment="1">
      <alignment horizontal="center" vertical="center"/>
    </xf>
    <xf numFmtId="169" fontId="88" fillId="2" borderId="142" xfId="1" applyNumberFormat="1" applyFont="1" applyFill="1" applyBorder="1" applyAlignment="1">
      <alignment horizontal="center" vertical="center"/>
    </xf>
    <xf numFmtId="169" fontId="88" fillId="2" borderId="53" xfId="1" applyNumberFormat="1" applyFont="1" applyFill="1" applyBorder="1" applyAlignment="1">
      <alignment horizontal="center" vertical="center"/>
    </xf>
    <xf numFmtId="169" fontId="88" fillId="2" borderId="54" xfId="1" applyNumberFormat="1" applyFont="1" applyFill="1" applyBorder="1" applyAlignment="1">
      <alignment horizontal="center" vertical="center"/>
    </xf>
    <xf numFmtId="169" fontId="88" fillId="2" borderId="130" xfId="1" applyNumberFormat="1" applyFont="1" applyFill="1" applyBorder="1" applyAlignment="1">
      <alignment horizontal="center" vertical="center"/>
    </xf>
    <xf numFmtId="169" fontId="88" fillId="2" borderId="131" xfId="1" applyNumberFormat="1" applyFont="1" applyFill="1" applyBorder="1" applyAlignment="1">
      <alignment horizontal="center" vertical="center"/>
    </xf>
    <xf numFmtId="169" fontId="88" fillId="2" borderId="10" xfId="1" applyNumberFormat="1" applyFont="1" applyFill="1" applyBorder="1" applyAlignment="1">
      <alignment horizontal="center" vertical="center"/>
    </xf>
    <xf numFmtId="169" fontId="88" fillId="3" borderId="132" xfId="1" applyNumberFormat="1" applyFont="1" applyFill="1" applyBorder="1" applyAlignment="1">
      <alignment horizontal="right" vertical="center"/>
    </xf>
    <xf numFmtId="169" fontId="88" fillId="3" borderId="133" xfId="1" applyNumberFormat="1" applyFont="1" applyFill="1" applyBorder="1" applyAlignment="1">
      <alignment horizontal="right" vertical="center"/>
    </xf>
    <xf numFmtId="169" fontId="88" fillId="3" borderId="134" xfId="1" applyNumberFormat="1" applyFont="1" applyFill="1" applyBorder="1" applyAlignment="1">
      <alignment horizontal="right" vertical="center"/>
    </xf>
    <xf numFmtId="41" fontId="94" fillId="0" borderId="1" xfId="1" applyFont="1" applyFill="1" applyBorder="1" applyAlignment="1">
      <alignment horizontal="center" vertical="center"/>
    </xf>
    <xf numFmtId="41" fontId="94" fillId="0" borderId="2" xfId="1" applyFont="1" applyFill="1" applyBorder="1" applyAlignment="1">
      <alignment horizontal="center" vertical="center"/>
    </xf>
    <xf numFmtId="41" fontId="94" fillId="0" borderId="3" xfId="1" applyFont="1" applyFill="1" applyBorder="1" applyAlignment="1">
      <alignment horizontal="center" vertical="center"/>
    </xf>
    <xf numFmtId="169" fontId="88" fillId="2" borderId="149" xfId="1" applyNumberFormat="1" applyFont="1" applyFill="1" applyBorder="1" applyAlignment="1">
      <alignment horizontal="center" vertical="center"/>
    </xf>
    <xf numFmtId="169" fontId="88" fillId="2" borderId="49" xfId="1" applyNumberFormat="1" applyFont="1" applyFill="1" applyBorder="1" applyAlignment="1">
      <alignment horizontal="center" vertical="center"/>
    </xf>
    <xf numFmtId="169" fontId="88" fillId="3" borderId="95" xfId="1" applyNumberFormat="1" applyFont="1" applyFill="1" applyBorder="1" applyAlignment="1">
      <alignment horizontal="right" vertical="center"/>
    </xf>
    <xf numFmtId="169" fontId="88" fillId="3" borderId="96" xfId="1" applyNumberFormat="1" applyFont="1" applyFill="1" applyBorder="1" applyAlignment="1">
      <alignment horizontal="right" vertical="center"/>
    </xf>
    <xf numFmtId="0" fontId="88" fillId="2" borderId="139" xfId="0" applyFont="1" applyFill="1" applyBorder="1" applyAlignment="1">
      <alignment horizontal="center" vertical="center"/>
    </xf>
    <xf numFmtId="0" fontId="88" fillId="2" borderId="77" xfId="0" applyFont="1" applyFill="1" applyBorder="1" applyAlignment="1">
      <alignment horizontal="center" vertical="center"/>
    </xf>
    <xf numFmtId="0" fontId="88" fillId="2" borderId="149" xfId="0" applyFont="1" applyFill="1" applyBorder="1" applyAlignment="1">
      <alignment horizontal="center" vertical="center"/>
    </xf>
    <xf numFmtId="0" fontId="88" fillId="2" borderId="49" xfId="0" applyFont="1" applyFill="1" applyBorder="1" applyAlignment="1">
      <alignment horizontal="center" vertical="center"/>
    </xf>
    <xf numFmtId="41" fontId="88" fillId="2" borderId="149" xfId="1" applyFont="1" applyFill="1" applyBorder="1" applyAlignment="1">
      <alignment horizontal="center" vertical="center"/>
    </xf>
    <xf numFmtId="41" fontId="88" fillId="2" borderId="49" xfId="1" applyFont="1" applyFill="1" applyBorder="1" applyAlignment="1">
      <alignment horizontal="center" vertical="center"/>
    </xf>
    <xf numFmtId="169" fontId="88" fillId="2" borderId="144" xfId="1" applyNumberFormat="1" applyFont="1" applyFill="1" applyBorder="1" applyAlignment="1">
      <alignment horizontal="center" vertical="center"/>
    </xf>
    <xf numFmtId="169" fontId="88" fillId="2" borderId="145" xfId="1" applyNumberFormat="1" applyFont="1" applyFill="1" applyBorder="1" applyAlignment="1">
      <alignment horizontal="center" vertical="center"/>
    </xf>
    <xf numFmtId="169" fontId="88" fillId="2" borderId="146" xfId="1" applyNumberFormat="1" applyFont="1" applyFill="1" applyBorder="1" applyAlignment="1">
      <alignment horizontal="center" vertical="center"/>
    </xf>
    <xf numFmtId="0" fontId="88" fillId="3" borderId="132" xfId="0" applyFont="1" applyFill="1" applyBorder="1" applyAlignment="1">
      <alignment horizontal="right"/>
    </xf>
    <xf numFmtId="0" fontId="88" fillId="3" borderId="133" xfId="0" applyFont="1" applyFill="1" applyBorder="1" applyAlignment="1">
      <alignment horizontal="right"/>
    </xf>
    <xf numFmtId="0" fontId="88" fillId="3" borderId="134" xfId="0" applyFont="1" applyFill="1" applyBorder="1" applyAlignment="1">
      <alignment horizontal="right"/>
    </xf>
    <xf numFmtId="41" fontId="89" fillId="0" borderId="34" xfId="1" quotePrefix="1" applyFont="1" applyFill="1" applyBorder="1" applyAlignment="1">
      <alignment horizontal="left" vertical="center" wrapText="1"/>
    </xf>
    <xf numFmtId="41" fontId="89" fillId="0" borderId="68" xfId="1" quotePrefix="1" applyFont="1" applyFill="1" applyBorder="1" applyAlignment="1">
      <alignment horizontal="left" vertical="center" wrapText="1"/>
    </xf>
    <xf numFmtId="41" fontId="89" fillId="0" borderId="43" xfId="1" quotePrefix="1" applyFont="1" applyFill="1" applyBorder="1" applyAlignment="1">
      <alignment horizontal="left" vertical="center" wrapText="1"/>
    </xf>
    <xf numFmtId="41" fontId="89" fillId="0" borderId="24" xfId="1" quotePrefix="1" applyFont="1" applyFill="1" applyBorder="1" applyAlignment="1">
      <alignment horizontal="left" vertical="center" wrapText="1"/>
    </xf>
    <xf numFmtId="41" fontId="89" fillId="0" borderId="67" xfId="1" quotePrefix="1" applyFont="1" applyFill="1" applyBorder="1" applyAlignment="1">
      <alignment horizontal="left" vertical="center" wrapText="1"/>
    </xf>
    <xf numFmtId="41" fontId="89" fillId="0" borderId="41" xfId="1" quotePrefix="1" applyFont="1" applyFill="1" applyBorder="1" applyAlignment="1">
      <alignment horizontal="left" vertical="center" wrapText="1"/>
    </xf>
    <xf numFmtId="41" fontId="89" fillId="0" borderId="29" xfId="1" quotePrefix="1" applyFont="1" applyFill="1" applyBorder="1" applyAlignment="1">
      <alignment horizontal="left" vertical="center" wrapText="1"/>
    </xf>
    <xf numFmtId="41" fontId="89" fillId="0" borderId="45" xfId="1" quotePrefix="1" applyFont="1" applyFill="1" applyBorder="1" applyAlignment="1">
      <alignment horizontal="left" vertical="center" wrapText="1"/>
    </xf>
    <xf numFmtId="41" fontId="89" fillId="0" borderId="42" xfId="1" quotePrefix="1" applyFont="1" applyFill="1" applyBorder="1" applyAlignment="1">
      <alignment horizontal="left" vertical="center" wrapText="1"/>
    </xf>
    <xf numFmtId="41" fontId="88" fillId="2" borderId="9" xfId="1" applyFont="1" applyFill="1" applyBorder="1" applyAlignment="1">
      <alignment horizontal="center" vertical="center"/>
    </xf>
    <xf numFmtId="41" fontId="88" fillId="2" borderId="11" xfId="1" applyFont="1" applyFill="1" applyBorder="1" applyAlignment="1">
      <alignment horizontal="center" vertical="center"/>
    </xf>
    <xf numFmtId="169" fontId="88" fillId="2" borderId="12" xfId="1" applyNumberFormat="1" applyFont="1" applyFill="1" applyBorder="1" applyAlignment="1">
      <alignment horizontal="center" vertical="center"/>
    </xf>
    <xf numFmtId="169" fontId="88" fillId="2" borderId="13" xfId="1" applyNumberFormat="1" applyFont="1" applyFill="1" applyBorder="1" applyAlignment="1">
      <alignment horizontal="center" vertical="center"/>
    </xf>
    <xf numFmtId="0" fontId="88" fillId="2" borderId="9" xfId="0" applyFont="1" applyFill="1" applyBorder="1" applyAlignment="1">
      <alignment horizontal="center" vertical="center"/>
    </xf>
    <xf numFmtId="0" fontId="88" fillId="3" borderId="135" xfId="0" applyFont="1" applyFill="1" applyBorder="1" applyAlignment="1">
      <alignment horizontal="right" vertical="center"/>
    </xf>
    <xf numFmtId="0" fontId="88" fillId="3" borderId="124" xfId="0" applyFont="1" applyFill="1" applyBorder="1" applyAlignment="1">
      <alignment horizontal="right" vertical="center"/>
    </xf>
    <xf numFmtId="0" fontId="88" fillId="3" borderId="122" xfId="0" applyFont="1" applyFill="1" applyBorder="1" applyAlignment="1">
      <alignment horizontal="right" vertical="center"/>
    </xf>
    <xf numFmtId="169" fontId="88" fillId="2" borderId="47" xfId="1" applyNumberFormat="1" applyFont="1" applyFill="1" applyBorder="1" applyAlignment="1">
      <alignment horizontal="center" vertical="center"/>
    </xf>
    <xf numFmtId="169" fontId="88" fillId="2" borderId="14" xfId="1" applyNumberFormat="1" applyFont="1" applyFill="1" applyBorder="1" applyAlignment="1">
      <alignment horizontal="center" vertical="center"/>
    </xf>
    <xf numFmtId="0" fontId="88" fillId="2" borderId="11" xfId="0" applyFont="1" applyFill="1" applyBorder="1" applyAlignment="1">
      <alignment horizontal="center" vertical="center"/>
    </xf>
    <xf numFmtId="0" fontId="88" fillId="2" borderId="18" xfId="0" applyFont="1" applyFill="1" applyBorder="1" applyAlignment="1">
      <alignment horizontal="center" vertical="center"/>
    </xf>
    <xf numFmtId="169" fontId="88" fillId="2" borderId="9" xfId="1" applyNumberFormat="1" applyFont="1" applyFill="1" applyBorder="1" applyAlignment="1">
      <alignment horizontal="center" vertical="center"/>
    </xf>
    <xf numFmtId="169" fontId="88" fillId="2" borderId="11" xfId="1" applyNumberFormat="1" applyFont="1" applyFill="1" applyBorder="1" applyAlignment="1">
      <alignment horizontal="center" vertical="center"/>
    </xf>
    <xf numFmtId="0" fontId="88" fillId="21" borderId="66" xfId="0" applyFont="1" applyFill="1" applyBorder="1" applyAlignment="1">
      <alignment horizontal="center" vertical="center"/>
    </xf>
    <xf numFmtId="0" fontId="88" fillId="21" borderId="39" xfId="0" applyFont="1" applyFill="1" applyBorder="1" applyAlignment="1">
      <alignment horizontal="center" vertical="center"/>
    </xf>
    <xf numFmtId="0" fontId="98" fillId="0" borderId="0" xfId="0" applyFont="1" applyAlignment="1">
      <alignment horizontal="center" vertical="center"/>
    </xf>
    <xf numFmtId="0" fontId="88" fillId="25" borderId="69" xfId="0" applyFont="1" applyFill="1" applyBorder="1" applyAlignment="1">
      <alignment horizontal="center" vertical="center"/>
    </xf>
    <xf numFmtId="0" fontId="88" fillId="25" borderId="20" xfId="0" applyFont="1" applyFill="1" applyBorder="1" applyAlignment="1">
      <alignment horizontal="center" vertical="center"/>
    </xf>
    <xf numFmtId="169" fontId="88" fillId="0" borderId="114" xfId="1" applyNumberFormat="1" applyFont="1" applyBorder="1" applyAlignment="1">
      <alignment horizontal="center" vertical="center"/>
    </xf>
    <xf numFmtId="0" fontId="88" fillId="25" borderId="12" xfId="0" applyFont="1" applyFill="1" applyBorder="1" applyAlignment="1">
      <alignment horizontal="center" vertical="center"/>
    </xf>
    <xf numFmtId="0" fontId="88" fillId="25" borderId="15" xfId="0" applyFont="1" applyFill="1" applyBorder="1" applyAlignment="1">
      <alignment horizontal="center" vertical="center"/>
    </xf>
    <xf numFmtId="0" fontId="88" fillId="5" borderId="66" xfId="0" applyFont="1" applyFill="1" applyBorder="1" applyAlignment="1">
      <alignment horizontal="center" vertical="center"/>
    </xf>
    <xf numFmtId="0" fontId="88" fillId="5" borderId="39" xfId="0" applyFont="1" applyFill="1" applyBorder="1" applyAlignment="1">
      <alignment horizontal="center" vertical="center"/>
    </xf>
    <xf numFmtId="0" fontId="88" fillId="3" borderId="66" xfId="0" applyFont="1" applyFill="1" applyBorder="1" applyAlignment="1">
      <alignment horizontal="right" vertical="center"/>
    </xf>
    <xf numFmtId="0" fontId="88" fillId="3" borderId="83" xfId="0" applyFont="1" applyFill="1" applyBorder="1" applyAlignment="1">
      <alignment horizontal="right" vertical="center"/>
    </xf>
    <xf numFmtId="0" fontId="88" fillId="3" borderId="44" xfId="0" applyFont="1" applyFill="1" applyBorder="1" applyAlignment="1">
      <alignment horizontal="right" vertical="center"/>
    </xf>
    <xf numFmtId="169" fontId="91" fillId="2" borderId="12" xfId="1" applyNumberFormat="1" applyFont="1" applyFill="1" applyBorder="1" applyAlignment="1">
      <alignment horizontal="center" vertical="center"/>
    </xf>
    <xf numFmtId="169" fontId="91" fillId="2" borderId="13" xfId="1" applyNumberFormat="1" applyFont="1" applyFill="1" applyBorder="1" applyAlignment="1">
      <alignment horizontal="center" vertical="center"/>
    </xf>
    <xf numFmtId="41" fontId="91" fillId="2" borderId="9" xfId="1" applyFont="1" applyFill="1" applyBorder="1" applyAlignment="1">
      <alignment horizontal="center" vertical="center"/>
    </xf>
    <xf numFmtId="41" fontId="91" fillId="2" borderId="14" xfId="1" applyFont="1" applyFill="1" applyBorder="1" applyAlignment="1">
      <alignment horizontal="center" vertical="center"/>
    </xf>
    <xf numFmtId="41" fontId="91" fillId="2" borderId="11" xfId="1" applyFont="1" applyFill="1" applyBorder="1" applyAlignment="1">
      <alignment horizontal="center" vertical="center"/>
    </xf>
    <xf numFmtId="0" fontId="88" fillId="2" borderId="16" xfId="0" applyFont="1" applyFill="1" applyBorder="1" applyAlignment="1">
      <alignment horizontal="center" vertical="center"/>
    </xf>
    <xf numFmtId="0" fontId="90" fillId="0" borderId="0" xfId="0" applyFont="1" applyAlignment="1">
      <alignment horizontal="center"/>
    </xf>
    <xf numFmtId="0" fontId="90" fillId="0" borderId="83" xfId="0" applyFont="1" applyBorder="1" applyAlignment="1">
      <alignment horizontal="center"/>
    </xf>
    <xf numFmtId="0" fontId="101" fillId="18" borderId="0" xfId="0" applyFont="1" applyFill="1" applyAlignment="1">
      <alignment horizontal="center"/>
    </xf>
    <xf numFmtId="41" fontId="91" fillId="5" borderId="7" xfId="1" applyFont="1" applyFill="1" applyBorder="1" applyAlignment="1">
      <alignment horizontal="center"/>
    </xf>
    <xf numFmtId="41" fontId="91" fillId="5" borderId="8" xfId="1" applyFont="1" applyFill="1" applyBorder="1" applyAlignment="1">
      <alignment horizontal="center"/>
    </xf>
    <xf numFmtId="41" fontId="91" fillId="0" borderId="95" xfId="1" applyFont="1" applyBorder="1" applyAlignment="1">
      <alignment horizontal="right" vertical="center"/>
    </xf>
    <xf numFmtId="41" fontId="91" fillId="0" borderId="96" xfId="1" applyFont="1" applyBorder="1" applyAlignment="1">
      <alignment horizontal="right" vertical="center"/>
    </xf>
    <xf numFmtId="41" fontId="91" fillId="5" borderId="157" xfId="1" applyFont="1" applyFill="1" applyBorder="1" applyAlignment="1">
      <alignment horizontal="center"/>
    </xf>
    <xf numFmtId="41" fontId="91" fillId="5" borderId="158" xfId="1" applyFont="1" applyFill="1" applyBorder="1" applyAlignment="1">
      <alignment horizontal="center"/>
    </xf>
    <xf numFmtId="41" fontId="91" fillId="11" borderId="157" xfId="1" applyFont="1" applyFill="1" applyBorder="1" applyAlignment="1">
      <alignment horizontal="center"/>
    </xf>
    <xf numFmtId="41" fontId="91" fillId="11" borderId="158" xfId="1" applyFont="1" applyFill="1" applyBorder="1" applyAlignment="1">
      <alignment horizontal="center"/>
    </xf>
    <xf numFmtId="41" fontId="91" fillId="18" borderId="157" xfId="1" applyFont="1" applyFill="1" applyBorder="1" applyAlignment="1">
      <alignment horizontal="center"/>
    </xf>
    <xf numFmtId="41" fontId="91" fillId="18" borderId="158" xfId="1" applyFont="1" applyFill="1" applyBorder="1" applyAlignment="1">
      <alignment horizontal="center"/>
    </xf>
    <xf numFmtId="41" fontId="88" fillId="0" borderId="111" xfId="1" applyFont="1" applyFill="1" applyBorder="1" applyAlignment="1">
      <alignment horizontal="center" vertical="center"/>
    </xf>
    <xf numFmtId="41" fontId="88" fillId="0" borderId="2" xfId="1" applyFont="1" applyFill="1" applyBorder="1" applyAlignment="1">
      <alignment horizontal="center" vertical="center"/>
    </xf>
    <xf numFmtId="41" fontId="88" fillId="0" borderId="0" xfId="1" applyFont="1" applyFill="1" applyBorder="1" applyAlignment="1">
      <alignment horizontal="center" vertical="center"/>
    </xf>
    <xf numFmtId="0" fontId="91" fillId="4" borderId="58" xfId="0" applyFont="1" applyFill="1" applyBorder="1" applyAlignment="1">
      <alignment horizontal="center" vertical="center"/>
    </xf>
    <xf numFmtId="41" fontId="91" fillId="0" borderId="75" xfId="1" applyFont="1" applyBorder="1" applyAlignment="1">
      <alignment horizontal="right" vertical="center"/>
    </xf>
    <xf numFmtId="41" fontId="91" fillId="0" borderId="57" xfId="1" applyFont="1" applyBorder="1" applyAlignment="1">
      <alignment horizontal="right" vertical="center"/>
    </xf>
    <xf numFmtId="41" fontId="91" fillId="0" borderId="77" xfId="1" applyFont="1" applyBorder="1" applyAlignment="1">
      <alignment horizontal="right" vertical="center"/>
    </xf>
    <xf numFmtId="41" fontId="91" fillId="0" borderId="49" xfId="1" applyFont="1" applyBorder="1" applyAlignment="1">
      <alignment horizontal="right" vertical="center"/>
    </xf>
    <xf numFmtId="169" fontId="104" fillId="26" borderId="27" xfId="0" applyNumberFormat="1" applyFont="1" applyFill="1" applyBorder="1"/>
    <xf numFmtId="41" fontId="104" fillId="26" borderId="27" xfId="1" applyFont="1" applyFill="1" applyBorder="1"/>
    <xf numFmtId="0" fontId="90" fillId="26" borderId="49" xfId="0" applyFont="1" applyFill="1" applyBorder="1"/>
    <xf numFmtId="41" fontId="110" fillId="26" borderId="32" xfId="1" applyFont="1" applyFill="1" applyBorder="1"/>
  </cellXfs>
  <cellStyles count="48">
    <cellStyle name="‡_BQ-E_Bq-M-23 August 2004_BQ SUMARECON SERPONG 3-NEGO 2" xfId="27" xr:uid="{00000000-0005-0000-0000-000000000000}"/>
    <cellStyle name="Comma" xfId="21" builtinId="3"/>
    <cellStyle name="Comma [0]" xfId="1" builtinId="6"/>
    <cellStyle name="Comma [0] 10" xfId="2" xr:uid="{00000000-0005-0000-0000-000003000000}"/>
    <cellStyle name="Comma [0] 2" xfId="3" xr:uid="{00000000-0005-0000-0000-000004000000}"/>
    <cellStyle name="Comma [0] 2 2" xfId="4" xr:uid="{00000000-0005-0000-0000-000005000000}"/>
    <cellStyle name="Comma [0] 20" xfId="41" xr:uid="{1354DF94-41A0-4629-BFEB-A5E091B94FC5}"/>
    <cellStyle name="Comma [0] 3" xfId="5" xr:uid="{00000000-0005-0000-0000-000006000000}"/>
    <cellStyle name="Comma [0] 3 5" xfId="6" xr:uid="{00000000-0005-0000-0000-000007000000}"/>
    <cellStyle name="Comma [0] 4" xfId="7" xr:uid="{00000000-0005-0000-0000-000008000000}"/>
    <cellStyle name="Comma [0] 5" xfId="29" xr:uid="{15CBDA9D-BF0E-4988-9490-E8FB28072260}"/>
    <cellStyle name="Comma [0] 6" xfId="46" xr:uid="{5DAFF66E-A50A-459F-BC61-B6694546BB59}"/>
    <cellStyle name="Comma 10" xfId="8" xr:uid="{00000000-0005-0000-0000-000009000000}"/>
    <cellStyle name="Comma 10 2" xfId="9" xr:uid="{00000000-0005-0000-0000-00000A000000}"/>
    <cellStyle name="Comma 11 2" xfId="10" xr:uid="{00000000-0005-0000-0000-00000B000000}"/>
    <cellStyle name="Comma 2" xfId="11" xr:uid="{00000000-0005-0000-0000-00000C000000}"/>
    <cellStyle name="Comma 2 2" xfId="12" xr:uid="{00000000-0005-0000-0000-00000D000000}"/>
    <cellStyle name="Comma 2 2 2 2" xfId="13" xr:uid="{00000000-0005-0000-0000-00000E000000}"/>
    <cellStyle name="Comma 2 2 3 2" xfId="25" xr:uid="{00000000-0005-0000-0000-00000F000000}"/>
    <cellStyle name="Comma 2 3" xfId="31" xr:uid="{F2594A68-D750-4EA3-AF54-B155739741BD}"/>
    <cellStyle name="Comma 2 4" xfId="14" xr:uid="{00000000-0005-0000-0000-000010000000}"/>
    <cellStyle name="Comma 3" xfId="15" xr:uid="{00000000-0005-0000-0000-000011000000}"/>
    <cellStyle name="Comma 44" xfId="39" xr:uid="{5502DEBF-4745-4801-B933-93382692F448}"/>
    <cellStyle name="Comma 45" xfId="37" xr:uid="{D3B08DE5-419E-452B-9476-D7E06CCA9D71}"/>
    <cellStyle name="Currency 4" xfId="36" xr:uid="{CC946F94-3A29-4BEB-8521-709382579D43}"/>
    <cellStyle name="Normal" xfId="0" builtinId="0"/>
    <cellStyle name="Normal - Style1 2" xfId="26" xr:uid="{00000000-0005-0000-0000-000013000000}"/>
    <cellStyle name="Normal - Style1 2 3" xfId="44" xr:uid="{2459EFC7-F1E9-4AC8-8764-CAD7639EA225}"/>
    <cellStyle name="Normal 16" xfId="16" xr:uid="{00000000-0005-0000-0000-000014000000}"/>
    <cellStyle name="Normal 2" xfId="17" xr:uid="{00000000-0005-0000-0000-000015000000}"/>
    <cellStyle name="Normal 2 2" xfId="18" xr:uid="{00000000-0005-0000-0000-000016000000}"/>
    <cellStyle name="Normal 2 2 2" xfId="32" xr:uid="{9D261976-1AB7-4ECA-969A-17C87D69C3E0}"/>
    <cellStyle name="Normal 2 3" xfId="30" xr:uid="{3DD1746E-C420-4CC0-BB2B-4A9C8033369F}"/>
    <cellStyle name="Normal 2 3 2" xfId="34" xr:uid="{9B65079D-AEF7-4CF7-B916-8E4B3B5E5ADF}"/>
    <cellStyle name="Normal 2 9 16" xfId="45" xr:uid="{0B0665E7-95EC-4239-B2F0-E53923E0EED7}"/>
    <cellStyle name="Normal 3" xfId="19" xr:uid="{00000000-0005-0000-0000-000017000000}"/>
    <cellStyle name="Normal 3 5" xfId="38" xr:uid="{1D6CB9EE-2F87-488B-8EA2-4402A586A1A5}"/>
    <cellStyle name="Normal 4" xfId="28" xr:uid="{EF9CD4BE-712F-4726-A73E-86B15549F922}"/>
    <cellStyle name="Normal 5" xfId="33" xr:uid="{5488E8A4-CE0C-4B7F-A5C2-FC3040E9AC22}"/>
    <cellStyle name="Normal 7 3 2 4 2" xfId="42" xr:uid="{F4110762-C389-410F-B5CA-5A60DF0E2F0B}"/>
    <cellStyle name="Normal 79" xfId="40" xr:uid="{E36300FD-B6A5-4402-8C06-4928EFE61C26}"/>
    <cellStyle name="Normal 8 2 9" xfId="43" xr:uid="{98492EBC-5190-4D9D-A92F-4119954DBD5A}"/>
    <cellStyle name="Normal 80" xfId="35" xr:uid="{6B3CB542-2505-48EA-84DC-9F485E022E04}"/>
    <cellStyle name="Normal_boq-CENTRO-CITY" xfId="24" xr:uid="{00000000-0005-0000-0000-000018000000}"/>
    <cellStyle name="Normal_Gateway 24 juni 2008" xfId="22" xr:uid="{00000000-0005-0000-0000-000019000000}"/>
    <cellStyle name="Normal_MC0 revisi iie2-PINK FULL" xfId="47" xr:uid="{98ACF434-444A-4352-8B2A-3EDE51471A63}"/>
    <cellStyle name="Percent" xfId="23" builtinId="5"/>
    <cellStyle name="Style 1" xfId="20" xr:uid="{00000000-0005-0000-0000-00001C000000}"/>
  </cellStyles>
  <dxfs count="0"/>
  <tableStyles count="0" defaultTableStyle="TableStyleMedium9"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0.xml"/><Relationship Id="rId21" Type="http://schemas.openxmlformats.org/officeDocument/2006/relationships/worksheet" Target="worksheets/sheet21.xml"/><Relationship Id="rId42" Type="http://schemas.openxmlformats.org/officeDocument/2006/relationships/externalLink" Target="externalLinks/externalLink15.xml"/><Relationship Id="rId63" Type="http://schemas.openxmlformats.org/officeDocument/2006/relationships/externalLink" Target="externalLinks/externalLink36.xml"/><Relationship Id="rId84" Type="http://schemas.openxmlformats.org/officeDocument/2006/relationships/externalLink" Target="externalLinks/externalLink57.xml"/><Relationship Id="rId138" Type="http://schemas.openxmlformats.org/officeDocument/2006/relationships/externalLink" Target="externalLinks/externalLink111.xml"/><Relationship Id="rId159" Type="http://schemas.openxmlformats.org/officeDocument/2006/relationships/externalLink" Target="externalLinks/externalLink132.xml"/><Relationship Id="rId170" Type="http://schemas.openxmlformats.org/officeDocument/2006/relationships/externalLink" Target="externalLinks/externalLink143.xml"/><Relationship Id="rId191" Type="http://schemas.openxmlformats.org/officeDocument/2006/relationships/externalLink" Target="externalLinks/externalLink164.xml"/><Relationship Id="rId205" Type="http://schemas.openxmlformats.org/officeDocument/2006/relationships/externalLink" Target="externalLinks/externalLink178.xml"/><Relationship Id="rId226" Type="http://schemas.openxmlformats.org/officeDocument/2006/relationships/externalLink" Target="externalLinks/externalLink199.xml"/><Relationship Id="rId107" Type="http://schemas.openxmlformats.org/officeDocument/2006/relationships/externalLink" Target="externalLinks/externalLink80.xml"/><Relationship Id="rId11" Type="http://schemas.openxmlformats.org/officeDocument/2006/relationships/worksheet" Target="worksheets/sheet11.xml"/><Relationship Id="rId32" Type="http://schemas.openxmlformats.org/officeDocument/2006/relationships/externalLink" Target="externalLinks/externalLink5.xml"/><Relationship Id="rId53" Type="http://schemas.openxmlformats.org/officeDocument/2006/relationships/externalLink" Target="externalLinks/externalLink26.xml"/><Relationship Id="rId74" Type="http://schemas.openxmlformats.org/officeDocument/2006/relationships/externalLink" Target="externalLinks/externalLink47.xml"/><Relationship Id="rId128" Type="http://schemas.openxmlformats.org/officeDocument/2006/relationships/externalLink" Target="externalLinks/externalLink101.xml"/><Relationship Id="rId149" Type="http://schemas.openxmlformats.org/officeDocument/2006/relationships/externalLink" Target="externalLinks/externalLink122.xml"/><Relationship Id="rId5" Type="http://schemas.openxmlformats.org/officeDocument/2006/relationships/worksheet" Target="worksheets/sheet5.xml"/><Relationship Id="rId95" Type="http://schemas.openxmlformats.org/officeDocument/2006/relationships/externalLink" Target="externalLinks/externalLink68.xml"/><Relationship Id="rId160" Type="http://schemas.openxmlformats.org/officeDocument/2006/relationships/externalLink" Target="externalLinks/externalLink133.xml"/><Relationship Id="rId181" Type="http://schemas.openxmlformats.org/officeDocument/2006/relationships/externalLink" Target="externalLinks/externalLink154.xml"/><Relationship Id="rId216" Type="http://schemas.openxmlformats.org/officeDocument/2006/relationships/externalLink" Target="externalLinks/externalLink189.xml"/><Relationship Id="rId22" Type="http://schemas.openxmlformats.org/officeDocument/2006/relationships/worksheet" Target="worksheets/sheet22.xml"/><Relationship Id="rId43" Type="http://schemas.openxmlformats.org/officeDocument/2006/relationships/externalLink" Target="externalLinks/externalLink16.xml"/><Relationship Id="rId64" Type="http://schemas.openxmlformats.org/officeDocument/2006/relationships/externalLink" Target="externalLinks/externalLink37.xml"/><Relationship Id="rId118" Type="http://schemas.openxmlformats.org/officeDocument/2006/relationships/externalLink" Target="externalLinks/externalLink91.xml"/><Relationship Id="rId139" Type="http://schemas.openxmlformats.org/officeDocument/2006/relationships/externalLink" Target="externalLinks/externalLink112.xml"/><Relationship Id="rId85" Type="http://schemas.openxmlformats.org/officeDocument/2006/relationships/externalLink" Target="externalLinks/externalLink58.xml"/><Relationship Id="rId150" Type="http://schemas.openxmlformats.org/officeDocument/2006/relationships/externalLink" Target="externalLinks/externalLink123.xml"/><Relationship Id="rId171" Type="http://schemas.openxmlformats.org/officeDocument/2006/relationships/externalLink" Target="externalLinks/externalLink144.xml"/><Relationship Id="rId192" Type="http://schemas.openxmlformats.org/officeDocument/2006/relationships/externalLink" Target="externalLinks/externalLink165.xml"/><Relationship Id="rId206" Type="http://schemas.openxmlformats.org/officeDocument/2006/relationships/externalLink" Target="externalLinks/externalLink179.xml"/><Relationship Id="rId227"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externalLink" Target="externalLinks/externalLink6.xml"/><Relationship Id="rId108" Type="http://schemas.openxmlformats.org/officeDocument/2006/relationships/externalLink" Target="externalLinks/externalLink81.xml"/><Relationship Id="rId129" Type="http://schemas.openxmlformats.org/officeDocument/2006/relationships/externalLink" Target="externalLinks/externalLink102.xml"/><Relationship Id="rId54" Type="http://schemas.openxmlformats.org/officeDocument/2006/relationships/externalLink" Target="externalLinks/externalLink27.xml"/><Relationship Id="rId75" Type="http://schemas.openxmlformats.org/officeDocument/2006/relationships/externalLink" Target="externalLinks/externalLink48.xml"/><Relationship Id="rId96" Type="http://schemas.openxmlformats.org/officeDocument/2006/relationships/externalLink" Target="externalLinks/externalLink69.xml"/><Relationship Id="rId140" Type="http://schemas.openxmlformats.org/officeDocument/2006/relationships/externalLink" Target="externalLinks/externalLink113.xml"/><Relationship Id="rId161" Type="http://schemas.openxmlformats.org/officeDocument/2006/relationships/externalLink" Target="externalLinks/externalLink134.xml"/><Relationship Id="rId182" Type="http://schemas.openxmlformats.org/officeDocument/2006/relationships/externalLink" Target="externalLinks/externalLink155.xml"/><Relationship Id="rId217" Type="http://schemas.openxmlformats.org/officeDocument/2006/relationships/externalLink" Target="externalLinks/externalLink190.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92.xml"/><Relationship Id="rId44" Type="http://schemas.openxmlformats.org/officeDocument/2006/relationships/externalLink" Target="externalLinks/externalLink17.xml"/><Relationship Id="rId65" Type="http://schemas.openxmlformats.org/officeDocument/2006/relationships/externalLink" Target="externalLinks/externalLink38.xml"/><Relationship Id="rId86" Type="http://schemas.openxmlformats.org/officeDocument/2006/relationships/externalLink" Target="externalLinks/externalLink59.xml"/><Relationship Id="rId130" Type="http://schemas.openxmlformats.org/officeDocument/2006/relationships/externalLink" Target="externalLinks/externalLink103.xml"/><Relationship Id="rId151" Type="http://schemas.openxmlformats.org/officeDocument/2006/relationships/externalLink" Target="externalLinks/externalLink124.xml"/><Relationship Id="rId172" Type="http://schemas.openxmlformats.org/officeDocument/2006/relationships/externalLink" Target="externalLinks/externalLink145.xml"/><Relationship Id="rId193" Type="http://schemas.openxmlformats.org/officeDocument/2006/relationships/externalLink" Target="externalLinks/externalLink166.xml"/><Relationship Id="rId207" Type="http://schemas.openxmlformats.org/officeDocument/2006/relationships/externalLink" Target="externalLinks/externalLink180.xml"/><Relationship Id="rId228" Type="http://schemas.openxmlformats.org/officeDocument/2006/relationships/styles" Target="styles.xml"/><Relationship Id="rId13" Type="http://schemas.openxmlformats.org/officeDocument/2006/relationships/worksheet" Target="worksheets/sheet13.xml"/><Relationship Id="rId109" Type="http://schemas.openxmlformats.org/officeDocument/2006/relationships/externalLink" Target="externalLinks/externalLink82.xml"/><Relationship Id="rId34" Type="http://schemas.openxmlformats.org/officeDocument/2006/relationships/externalLink" Target="externalLinks/externalLink7.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20" Type="http://schemas.openxmlformats.org/officeDocument/2006/relationships/externalLink" Target="externalLinks/externalLink93.xml"/><Relationship Id="rId141" Type="http://schemas.openxmlformats.org/officeDocument/2006/relationships/externalLink" Target="externalLinks/externalLink114.xml"/><Relationship Id="rId7" Type="http://schemas.openxmlformats.org/officeDocument/2006/relationships/worksheet" Target="worksheets/sheet7.xml"/><Relationship Id="rId162" Type="http://schemas.openxmlformats.org/officeDocument/2006/relationships/externalLink" Target="externalLinks/externalLink135.xml"/><Relationship Id="rId183" Type="http://schemas.openxmlformats.org/officeDocument/2006/relationships/externalLink" Target="externalLinks/externalLink156.xml"/><Relationship Id="rId218" Type="http://schemas.openxmlformats.org/officeDocument/2006/relationships/externalLink" Target="externalLinks/externalLink191.xml"/><Relationship Id="rId24" Type="http://schemas.openxmlformats.org/officeDocument/2006/relationships/worksheet" Target="worksheets/sheet24.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131" Type="http://schemas.openxmlformats.org/officeDocument/2006/relationships/externalLink" Target="externalLinks/externalLink104.xml"/><Relationship Id="rId152" Type="http://schemas.openxmlformats.org/officeDocument/2006/relationships/externalLink" Target="externalLinks/externalLink125.xml"/><Relationship Id="rId173" Type="http://schemas.openxmlformats.org/officeDocument/2006/relationships/externalLink" Target="externalLinks/externalLink146.xml"/><Relationship Id="rId194" Type="http://schemas.openxmlformats.org/officeDocument/2006/relationships/externalLink" Target="externalLinks/externalLink167.xml"/><Relationship Id="rId208" Type="http://schemas.openxmlformats.org/officeDocument/2006/relationships/externalLink" Target="externalLinks/externalLink181.xml"/><Relationship Id="rId229" Type="http://schemas.openxmlformats.org/officeDocument/2006/relationships/sharedStrings" Target="sharedStrings.xml"/><Relationship Id="rId14" Type="http://schemas.openxmlformats.org/officeDocument/2006/relationships/worksheet" Target="worksheets/sheet14.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8" Type="http://schemas.openxmlformats.org/officeDocument/2006/relationships/worksheet" Target="worksheets/sheet8.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142" Type="http://schemas.openxmlformats.org/officeDocument/2006/relationships/externalLink" Target="externalLinks/externalLink115.xml"/><Relationship Id="rId163" Type="http://schemas.openxmlformats.org/officeDocument/2006/relationships/externalLink" Target="externalLinks/externalLink136.xml"/><Relationship Id="rId184" Type="http://schemas.openxmlformats.org/officeDocument/2006/relationships/externalLink" Target="externalLinks/externalLink157.xml"/><Relationship Id="rId219" Type="http://schemas.openxmlformats.org/officeDocument/2006/relationships/externalLink" Target="externalLinks/externalLink192.xml"/><Relationship Id="rId230" Type="http://schemas.microsoft.com/office/2017/10/relationships/person" Target="persons/person.xml"/><Relationship Id="rId25" Type="http://schemas.openxmlformats.org/officeDocument/2006/relationships/worksheet" Target="worksheets/sheet25.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 Id="rId116" Type="http://schemas.openxmlformats.org/officeDocument/2006/relationships/externalLink" Target="externalLinks/externalLink89.xml"/><Relationship Id="rId137" Type="http://schemas.openxmlformats.org/officeDocument/2006/relationships/externalLink" Target="externalLinks/externalLink110.xml"/><Relationship Id="rId158" Type="http://schemas.openxmlformats.org/officeDocument/2006/relationships/externalLink" Target="externalLinks/externalLink131.xml"/><Relationship Id="rId20" Type="http://schemas.openxmlformats.org/officeDocument/2006/relationships/worksheet" Target="worksheets/sheet20.xml"/><Relationship Id="rId41" Type="http://schemas.openxmlformats.org/officeDocument/2006/relationships/externalLink" Target="externalLinks/externalLink14.xml"/><Relationship Id="rId62" Type="http://schemas.openxmlformats.org/officeDocument/2006/relationships/externalLink" Target="externalLinks/externalLink35.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111" Type="http://schemas.openxmlformats.org/officeDocument/2006/relationships/externalLink" Target="externalLinks/externalLink84.xml"/><Relationship Id="rId132" Type="http://schemas.openxmlformats.org/officeDocument/2006/relationships/externalLink" Target="externalLinks/externalLink105.xml"/><Relationship Id="rId153" Type="http://schemas.openxmlformats.org/officeDocument/2006/relationships/externalLink" Target="externalLinks/externalLink126.xml"/><Relationship Id="rId174" Type="http://schemas.openxmlformats.org/officeDocument/2006/relationships/externalLink" Target="externalLinks/externalLink147.xml"/><Relationship Id="rId179" Type="http://schemas.openxmlformats.org/officeDocument/2006/relationships/externalLink" Target="externalLinks/externalLink152.xml"/><Relationship Id="rId195" Type="http://schemas.openxmlformats.org/officeDocument/2006/relationships/externalLink" Target="externalLinks/externalLink168.xml"/><Relationship Id="rId209" Type="http://schemas.openxmlformats.org/officeDocument/2006/relationships/externalLink" Target="externalLinks/externalLink182.xml"/><Relationship Id="rId190" Type="http://schemas.openxmlformats.org/officeDocument/2006/relationships/externalLink" Target="externalLinks/externalLink163.xml"/><Relationship Id="rId204" Type="http://schemas.openxmlformats.org/officeDocument/2006/relationships/externalLink" Target="externalLinks/externalLink177.xml"/><Relationship Id="rId220" Type="http://schemas.openxmlformats.org/officeDocument/2006/relationships/externalLink" Target="externalLinks/externalLink193.xml"/><Relationship Id="rId225" Type="http://schemas.openxmlformats.org/officeDocument/2006/relationships/externalLink" Target="externalLinks/externalLink198.xml"/><Relationship Id="rId15" Type="http://schemas.openxmlformats.org/officeDocument/2006/relationships/worksheet" Target="worksheets/sheet15.xml"/><Relationship Id="rId36" Type="http://schemas.openxmlformats.org/officeDocument/2006/relationships/externalLink" Target="externalLinks/externalLink9.xml"/><Relationship Id="rId57" Type="http://schemas.openxmlformats.org/officeDocument/2006/relationships/externalLink" Target="externalLinks/externalLink30.xml"/><Relationship Id="rId106" Type="http://schemas.openxmlformats.org/officeDocument/2006/relationships/externalLink" Target="externalLinks/externalLink79.xml"/><Relationship Id="rId127" Type="http://schemas.openxmlformats.org/officeDocument/2006/relationships/externalLink" Target="externalLinks/externalLink100.xml"/><Relationship Id="rId10" Type="http://schemas.openxmlformats.org/officeDocument/2006/relationships/worksheet" Target="worksheets/sheet10.xml"/><Relationship Id="rId31" Type="http://schemas.openxmlformats.org/officeDocument/2006/relationships/externalLink" Target="externalLinks/externalLink4.xml"/><Relationship Id="rId52" Type="http://schemas.openxmlformats.org/officeDocument/2006/relationships/externalLink" Target="externalLinks/externalLink25.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122" Type="http://schemas.openxmlformats.org/officeDocument/2006/relationships/externalLink" Target="externalLinks/externalLink95.xml"/><Relationship Id="rId143" Type="http://schemas.openxmlformats.org/officeDocument/2006/relationships/externalLink" Target="externalLinks/externalLink116.xml"/><Relationship Id="rId148" Type="http://schemas.openxmlformats.org/officeDocument/2006/relationships/externalLink" Target="externalLinks/externalLink121.xml"/><Relationship Id="rId164" Type="http://schemas.openxmlformats.org/officeDocument/2006/relationships/externalLink" Target="externalLinks/externalLink137.xml"/><Relationship Id="rId169" Type="http://schemas.openxmlformats.org/officeDocument/2006/relationships/externalLink" Target="externalLinks/externalLink142.xml"/><Relationship Id="rId185" Type="http://schemas.openxmlformats.org/officeDocument/2006/relationships/externalLink" Target="externalLinks/externalLink158.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53.xml"/><Relationship Id="rId210" Type="http://schemas.openxmlformats.org/officeDocument/2006/relationships/externalLink" Target="externalLinks/externalLink183.xml"/><Relationship Id="rId215" Type="http://schemas.openxmlformats.org/officeDocument/2006/relationships/externalLink" Target="externalLinks/externalLink188.xml"/><Relationship Id="rId26" Type="http://schemas.openxmlformats.org/officeDocument/2006/relationships/worksheet" Target="worksheets/sheet26.xml"/><Relationship Id="rId231" Type="http://schemas.openxmlformats.org/officeDocument/2006/relationships/calcChain" Target="calcChain.xml"/><Relationship Id="rId47" Type="http://schemas.openxmlformats.org/officeDocument/2006/relationships/externalLink" Target="externalLinks/externalLink20.xml"/><Relationship Id="rId68" Type="http://schemas.openxmlformats.org/officeDocument/2006/relationships/externalLink" Target="externalLinks/externalLink41.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33" Type="http://schemas.openxmlformats.org/officeDocument/2006/relationships/externalLink" Target="externalLinks/externalLink106.xml"/><Relationship Id="rId154" Type="http://schemas.openxmlformats.org/officeDocument/2006/relationships/externalLink" Target="externalLinks/externalLink127.xml"/><Relationship Id="rId175" Type="http://schemas.openxmlformats.org/officeDocument/2006/relationships/externalLink" Target="externalLinks/externalLink148.xml"/><Relationship Id="rId196" Type="http://schemas.openxmlformats.org/officeDocument/2006/relationships/externalLink" Target="externalLinks/externalLink169.xml"/><Relationship Id="rId200" Type="http://schemas.openxmlformats.org/officeDocument/2006/relationships/externalLink" Target="externalLinks/externalLink173.xml"/><Relationship Id="rId16" Type="http://schemas.openxmlformats.org/officeDocument/2006/relationships/worksheet" Target="worksheets/sheet16.xml"/><Relationship Id="rId221" Type="http://schemas.openxmlformats.org/officeDocument/2006/relationships/externalLink" Target="externalLinks/externalLink194.xml"/><Relationship Id="rId37" Type="http://schemas.openxmlformats.org/officeDocument/2006/relationships/externalLink" Target="externalLinks/externalLink10.xml"/><Relationship Id="rId58" Type="http://schemas.openxmlformats.org/officeDocument/2006/relationships/externalLink" Target="externalLinks/externalLink31.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23" Type="http://schemas.openxmlformats.org/officeDocument/2006/relationships/externalLink" Target="externalLinks/externalLink96.xml"/><Relationship Id="rId144" Type="http://schemas.openxmlformats.org/officeDocument/2006/relationships/externalLink" Target="externalLinks/externalLink117.xml"/><Relationship Id="rId90" Type="http://schemas.openxmlformats.org/officeDocument/2006/relationships/externalLink" Target="externalLinks/externalLink63.xml"/><Relationship Id="rId165" Type="http://schemas.openxmlformats.org/officeDocument/2006/relationships/externalLink" Target="externalLinks/externalLink138.xml"/><Relationship Id="rId186" Type="http://schemas.openxmlformats.org/officeDocument/2006/relationships/externalLink" Target="externalLinks/externalLink159.xml"/><Relationship Id="rId211" Type="http://schemas.openxmlformats.org/officeDocument/2006/relationships/externalLink" Target="externalLinks/externalLink184.xml"/><Relationship Id="rId27" Type="http://schemas.openxmlformats.org/officeDocument/2006/relationships/worksheet" Target="worksheets/sheet27.xml"/><Relationship Id="rId48" Type="http://schemas.openxmlformats.org/officeDocument/2006/relationships/externalLink" Target="externalLinks/externalLink21.xml"/><Relationship Id="rId69" Type="http://schemas.openxmlformats.org/officeDocument/2006/relationships/externalLink" Target="externalLinks/externalLink42.xml"/><Relationship Id="rId113" Type="http://schemas.openxmlformats.org/officeDocument/2006/relationships/externalLink" Target="externalLinks/externalLink86.xml"/><Relationship Id="rId134" Type="http://schemas.openxmlformats.org/officeDocument/2006/relationships/externalLink" Target="externalLinks/externalLink107.xml"/><Relationship Id="rId80" Type="http://schemas.openxmlformats.org/officeDocument/2006/relationships/externalLink" Target="externalLinks/externalLink53.xml"/><Relationship Id="rId155" Type="http://schemas.openxmlformats.org/officeDocument/2006/relationships/externalLink" Target="externalLinks/externalLink128.xml"/><Relationship Id="rId176" Type="http://schemas.openxmlformats.org/officeDocument/2006/relationships/externalLink" Target="externalLinks/externalLink149.xml"/><Relationship Id="rId197" Type="http://schemas.openxmlformats.org/officeDocument/2006/relationships/externalLink" Target="externalLinks/externalLink170.xml"/><Relationship Id="rId201" Type="http://schemas.openxmlformats.org/officeDocument/2006/relationships/externalLink" Target="externalLinks/externalLink174.xml"/><Relationship Id="rId222" Type="http://schemas.openxmlformats.org/officeDocument/2006/relationships/externalLink" Target="externalLinks/externalLink195.xml"/><Relationship Id="rId17" Type="http://schemas.openxmlformats.org/officeDocument/2006/relationships/worksheet" Target="worksheets/sheet17.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externalLink" Target="externalLinks/externalLink76.xml"/><Relationship Id="rId124" Type="http://schemas.openxmlformats.org/officeDocument/2006/relationships/externalLink" Target="externalLinks/externalLink97.xml"/><Relationship Id="rId70" Type="http://schemas.openxmlformats.org/officeDocument/2006/relationships/externalLink" Target="externalLinks/externalLink43.xml"/><Relationship Id="rId91" Type="http://schemas.openxmlformats.org/officeDocument/2006/relationships/externalLink" Target="externalLinks/externalLink64.xml"/><Relationship Id="rId145" Type="http://schemas.openxmlformats.org/officeDocument/2006/relationships/externalLink" Target="externalLinks/externalLink118.xml"/><Relationship Id="rId166" Type="http://schemas.openxmlformats.org/officeDocument/2006/relationships/externalLink" Target="externalLinks/externalLink139.xml"/><Relationship Id="rId187" Type="http://schemas.openxmlformats.org/officeDocument/2006/relationships/externalLink" Target="externalLinks/externalLink160.xml"/><Relationship Id="rId1" Type="http://schemas.openxmlformats.org/officeDocument/2006/relationships/worksheet" Target="worksheets/sheet1.xml"/><Relationship Id="rId212" Type="http://schemas.openxmlformats.org/officeDocument/2006/relationships/externalLink" Target="externalLinks/externalLink185.xml"/><Relationship Id="rId28" Type="http://schemas.openxmlformats.org/officeDocument/2006/relationships/externalLink" Target="externalLinks/externalLink1.xml"/><Relationship Id="rId49" Type="http://schemas.openxmlformats.org/officeDocument/2006/relationships/externalLink" Target="externalLinks/externalLink22.xml"/><Relationship Id="rId114" Type="http://schemas.openxmlformats.org/officeDocument/2006/relationships/externalLink" Target="externalLinks/externalLink87.xml"/><Relationship Id="rId60" Type="http://schemas.openxmlformats.org/officeDocument/2006/relationships/externalLink" Target="externalLinks/externalLink33.xml"/><Relationship Id="rId81" Type="http://schemas.openxmlformats.org/officeDocument/2006/relationships/externalLink" Target="externalLinks/externalLink54.xml"/><Relationship Id="rId135" Type="http://schemas.openxmlformats.org/officeDocument/2006/relationships/externalLink" Target="externalLinks/externalLink108.xml"/><Relationship Id="rId156" Type="http://schemas.openxmlformats.org/officeDocument/2006/relationships/externalLink" Target="externalLinks/externalLink129.xml"/><Relationship Id="rId177" Type="http://schemas.openxmlformats.org/officeDocument/2006/relationships/externalLink" Target="externalLinks/externalLink150.xml"/><Relationship Id="rId198" Type="http://schemas.openxmlformats.org/officeDocument/2006/relationships/externalLink" Target="externalLinks/externalLink171.xml"/><Relationship Id="rId202" Type="http://schemas.openxmlformats.org/officeDocument/2006/relationships/externalLink" Target="externalLinks/externalLink175.xml"/><Relationship Id="rId223" Type="http://schemas.openxmlformats.org/officeDocument/2006/relationships/externalLink" Target="externalLinks/externalLink196.xml"/><Relationship Id="rId18" Type="http://schemas.openxmlformats.org/officeDocument/2006/relationships/worksheet" Target="worksheets/sheet18.xml"/><Relationship Id="rId39" Type="http://schemas.openxmlformats.org/officeDocument/2006/relationships/externalLink" Target="externalLinks/externalLink12.xml"/><Relationship Id="rId50" Type="http://schemas.openxmlformats.org/officeDocument/2006/relationships/externalLink" Target="externalLinks/externalLink23.xml"/><Relationship Id="rId104" Type="http://schemas.openxmlformats.org/officeDocument/2006/relationships/externalLink" Target="externalLinks/externalLink77.xml"/><Relationship Id="rId125" Type="http://schemas.openxmlformats.org/officeDocument/2006/relationships/externalLink" Target="externalLinks/externalLink98.xml"/><Relationship Id="rId146" Type="http://schemas.openxmlformats.org/officeDocument/2006/relationships/externalLink" Target="externalLinks/externalLink119.xml"/><Relationship Id="rId167" Type="http://schemas.openxmlformats.org/officeDocument/2006/relationships/externalLink" Target="externalLinks/externalLink140.xml"/><Relationship Id="rId188" Type="http://schemas.openxmlformats.org/officeDocument/2006/relationships/externalLink" Target="externalLinks/externalLink161.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13" Type="http://schemas.openxmlformats.org/officeDocument/2006/relationships/externalLink" Target="externalLinks/externalLink186.xml"/><Relationship Id="rId2" Type="http://schemas.openxmlformats.org/officeDocument/2006/relationships/worksheet" Target="worksheets/sheet2.xml"/><Relationship Id="rId29" Type="http://schemas.openxmlformats.org/officeDocument/2006/relationships/externalLink" Target="externalLinks/externalLink2.xml"/><Relationship Id="rId40" Type="http://schemas.openxmlformats.org/officeDocument/2006/relationships/externalLink" Target="externalLinks/externalLink13.xml"/><Relationship Id="rId115" Type="http://schemas.openxmlformats.org/officeDocument/2006/relationships/externalLink" Target="externalLinks/externalLink88.xml"/><Relationship Id="rId136" Type="http://schemas.openxmlformats.org/officeDocument/2006/relationships/externalLink" Target="externalLinks/externalLink109.xml"/><Relationship Id="rId157" Type="http://schemas.openxmlformats.org/officeDocument/2006/relationships/externalLink" Target="externalLinks/externalLink130.xml"/><Relationship Id="rId178" Type="http://schemas.openxmlformats.org/officeDocument/2006/relationships/externalLink" Target="externalLinks/externalLink151.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9" Type="http://schemas.openxmlformats.org/officeDocument/2006/relationships/externalLink" Target="externalLinks/externalLink172.xml"/><Relationship Id="rId203" Type="http://schemas.openxmlformats.org/officeDocument/2006/relationships/externalLink" Target="externalLinks/externalLink176.xml"/><Relationship Id="rId19" Type="http://schemas.openxmlformats.org/officeDocument/2006/relationships/worksheet" Target="worksheets/sheet19.xml"/><Relationship Id="rId224" Type="http://schemas.openxmlformats.org/officeDocument/2006/relationships/externalLink" Target="externalLinks/externalLink197.xml"/><Relationship Id="rId30" Type="http://schemas.openxmlformats.org/officeDocument/2006/relationships/externalLink" Target="externalLinks/externalLink3.xml"/><Relationship Id="rId105" Type="http://schemas.openxmlformats.org/officeDocument/2006/relationships/externalLink" Target="externalLinks/externalLink78.xml"/><Relationship Id="rId126" Type="http://schemas.openxmlformats.org/officeDocument/2006/relationships/externalLink" Target="externalLinks/externalLink99.xml"/><Relationship Id="rId147" Type="http://schemas.openxmlformats.org/officeDocument/2006/relationships/externalLink" Target="externalLinks/externalLink120.xml"/><Relationship Id="rId168" Type="http://schemas.openxmlformats.org/officeDocument/2006/relationships/externalLink" Target="externalLinks/externalLink141.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189" Type="http://schemas.openxmlformats.org/officeDocument/2006/relationships/externalLink" Target="externalLinks/externalLink162.xml"/><Relationship Id="rId3" Type="http://schemas.openxmlformats.org/officeDocument/2006/relationships/worksheet" Target="worksheets/sheet3.xml"/><Relationship Id="rId214" Type="http://schemas.openxmlformats.org/officeDocument/2006/relationships/externalLink" Target="externalLinks/externalLink187.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3" Type="http://schemas.openxmlformats.org/officeDocument/2006/relationships/image" Target="../media/image21.jpeg"/><Relationship Id="rId7" Type="http://schemas.openxmlformats.org/officeDocument/2006/relationships/image" Target="../media/image25.jpeg"/><Relationship Id="rId12" Type="http://schemas.openxmlformats.org/officeDocument/2006/relationships/image" Target="../media/image30.png"/><Relationship Id="rId2" Type="http://schemas.openxmlformats.org/officeDocument/2006/relationships/image" Target="../media/image20.jpeg"/><Relationship Id="rId16" Type="http://schemas.openxmlformats.org/officeDocument/2006/relationships/image" Target="../media/image34.png"/><Relationship Id="rId1" Type="http://schemas.openxmlformats.org/officeDocument/2006/relationships/image" Target="../media/image19.jpeg"/><Relationship Id="rId6" Type="http://schemas.openxmlformats.org/officeDocument/2006/relationships/image" Target="../media/image24.jpeg"/><Relationship Id="rId11" Type="http://schemas.openxmlformats.org/officeDocument/2006/relationships/image" Target="../media/image29.png"/><Relationship Id="rId5" Type="http://schemas.openxmlformats.org/officeDocument/2006/relationships/image" Target="../media/image23.jpeg"/><Relationship Id="rId15" Type="http://schemas.openxmlformats.org/officeDocument/2006/relationships/image" Target="../media/image33.jpeg"/><Relationship Id="rId10" Type="http://schemas.openxmlformats.org/officeDocument/2006/relationships/image" Target="../media/image28.jpeg"/><Relationship Id="rId4" Type="http://schemas.openxmlformats.org/officeDocument/2006/relationships/image" Target="../media/image22.jpeg"/><Relationship Id="rId9" Type="http://schemas.openxmlformats.org/officeDocument/2006/relationships/image" Target="../media/image27.jpeg"/><Relationship Id="rId14" Type="http://schemas.openxmlformats.org/officeDocument/2006/relationships/image" Target="../media/image3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_rels/drawing4.xml.rels><?xml version="1.0" encoding="UTF-8" standalone="yes"?>
<Relationships xmlns="http://schemas.openxmlformats.org/package/2006/relationships"><Relationship Id="rId8" Type="http://schemas.openxmlformats.org/officeDocument/2006/relationships/image" Target="../media/image47.png"/><Relationship Id="rId13" Type="http://schemas.openxmlformats.org/officeDocument/2006/relationships/image" Target="../media/image52.png"/><Relationship Id="rId18" Type="http://schemas.openxmlformats.org/officeDocument/2006/relationships/image" Target="../media/image56.png"/><Relationship Id="rId26" Type="http://schemas.openxmlformats.org/officeDocument/2006/relationships/image" Target="../media/image62.png"/><Relationship Id="rId3" Type="http://schemas.openxmlformats.org/officeDocument/2006/relationships/image" Target="../media/image36.png"/><Relationship Id="rId21" Type="http://schemas.openxmlformats.org/officeDocument/2006/relationships/image" Target="../media/image58.png"/><Relationship Id="rId7" Type="http://schemas.openxmlformats.org/officeDocument/2006/relationships/image" Target="../media/image46.png"/><Relationship Id="rId12" Type="http://schemas.openxmlformats.org/officeDocument/2006/relationships/image" Target="../media/image51.png"/><Relationship Id="rId17" Type="http://schemas.openxmlformats.org/officeDocument/2006/relationships/image" Target="../media/image55.png"/><Relationship Id="rId25" Type="http://schemas.openxmlformats.org/officeDocument/2006/relationships/image" Target="../media/image61.png"/><Relationship Id="rId2" Type="http://schemas.openxmlformats.org/officeDocument/2006/relationships/image" Target="../media/image35.png"/><Relationship Id="rId16" Type="http://schemas.openxmlformats.org/officeDocument/2006/relationships/image" Target="../media/image37.png"/><Relationship Id="rId20" Type="http://schemas.openxmlformats.org/officeDocument/2006/relationships/image" Target="../media/image57.png"/><Relationship Id="rId29" Type="http://schemas.openxmlformats.org/officeDocument/2006/relationships/image" Target="../media/image65.png"/><Relationship Id="rId1" Type="http://schemas.openxmlformats.org/officeDocument/2006/relationships/image" Target="../media/image42.png"/><Relationship Id="rId6" Type="http://schemas.openxmlformats.org/officeDocument/2006/relationships/image" Target="../media/image45.png"/><Relationship Id="rId11" Type="http://schemas.openxmlformats.org/officeDocument/2006/relationships/image" Target="../media/image50.png"/><Relationship Id="rId24" Type="http://schemas.openxmlformats.org/officeDocument/2006/relationships/image" Target="../media/image60.png"/><Relationship Id="rId32" Type="http://schemas.openxmlformats.org/officeDocument/2006/relationships/image" Target="../media/image41.png"/><Relationship Id="rId5" Type="http://schemas.openxmlformats.org/officeDocument/2006/relationships/image" Target="../media/image44.png"/><Relationship Id="rId15" Type="http://schemas.openxmlformats.org/officeDocument/2006/relationships/image" Target="../media/image54.png"/><Relationship Id="rId23" Type="http://schemas.openxmlformats.org/officeDocument/2006/relationships/image" Target="../media/image39.png"/><Relationship Id="rId28" Type="http://schemas.openxmlformats.org/officeDocument/2006/relationships/image" Target="../media/image64.png"/><Relationship Id="rId10" Type="http://schemas.openxmlformats.org/officeDocument/2006/relationships/image" Target="../media/image49.png"/><Relationship Id="rId19" Type="http://schemas.openxmlformats.org/officeDocument/2006/relationships/image" Target="../media/image38.png"/><Relationship Id="rId31" Type="http://schemas.openxmlformats.org/officeDocument/2006/relationships/image" Target="../media/image40.png"/><Relationship Id="rId4" Type="http://schemas.openxmlformats.org/officeDocument/2006/relationships/image" Target="../media/image43.png"/><Relationship Id="rId9" Type="http://schemas.openxmlformats.org/officeDocument/2006/relationships/image" Target="../media/image48.png"/><Relationship Id="rId14" Type="http://schemas.openxmlformats.org/officeDocument/2006/relationships/image" Target="../media/image53.png"/><Relationship Id="rId22" Type="http://schemas.openxmlformats.org/officeDocument/2006/relationships/image" Target="../media/image59.png"/><Relationship Id="rId27" Type="http://schemas.openxmlformats.org/officeDocument/2006/relationships/image" Target="../media/image63.png"/><Relationship Id="rId30" Type="http://schemas.openxmlformats.org/officeDocument/2006/relationships/image" Target="../media/image66.png"/></Relationships>
</file>

<file path=xl/drawings/_rels/drawing5.x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39.png"/><Relationship Id="rId1" Type="http://schemas.openxmlformats.org/officeDocument/2006/relationships/image" Target="../media/image37.png"/><Relationship Id="rId6" Type="http://schemas.openxmlformats.org/officeDocument/2006/relationships/image" Target="../media/image67.png"/><Relationship Id="rId5" Type="http://schemas.openxmlformats.org/officeDocument/2006/relationships/image" Target="../media/image41.png"/><Relationship Id="rId4" Type="http://schemas.openxmlformats.org/officeDocument/2006/relationships/image" Target="../media/image40.png"/></Relationships>
</file>

<file path=xl/drawings/_rels/drawing6.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7.png"/><Relationship Id="rId4" Type="http://schemas.openxmlformats.org/officeDocument/2006/relationships/image" Target="../media/image41.png"/></Relationships>
</file>

<file path=xl/drawings/_rels/drawing7.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drawings/_rels/drawing8.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07/relationships/hdphoto" Target="../media/hdphoto1.wdp"/><Relationship Id="rId1" Type="http://schemas.openxmlformats.org/officeDocument/2006/relationships/image" Target="../media/image72.png"/><Relationship Id="rId4" Type="http://schemas.openxmlformats.org/officeDocument/2006/relationships/image" Target="../media/image74.png"/></Relationships>
</file>

<file path=xl/drawings/drawing1.xml><?xml version="1.0" encoding="utf-8"?>
<xdr:wsDr xmlns:xdr="http://schemas.openxmlformats.org/drawingml/2006/spreadsheetDrawing" xmlns:a="http://schemas.openxmlformats.org/drawingml/2006/main">
  <xdr:twoCellAnchor>
    <xdr:from>
      <xdr:col>1</xdr:col>
      <xdr:colOff>60960</xdr:colOff>
      <xdr:row>20</xdr:row>
      <xdr:rowOff>98474</xdr:rowOff>
    </xdr:from>
    <xdr:to>
      <xdr:col>3</xdr:col>
      <xdr:colOff>2217567</xdr:colOff>
      <xdr:row>29</xdr:row>
      <xdr:rowOff>57686</xdr:rowOff>
    </xdr:to>
    <xdr:grpSp>
      <xdr:nvGrpSpPr>
        <xdr:cNvPr id="2" name="Group 1">
          <a:extLst>
            <a:ext uri="{FF2B5EF4-FFF2-40B4-BE49-F238E27FC236}">
              <a16:creationId xmlns:a16="http://schemas.microsoft.com/office/drawing/2014/main" id="{EA870759-F804-4FA4-856B-52ED04D9EFF4}"/>
            </a:ext>
          </a:extLst>
        </xdr:cNvPr>
        <xdr:cNvGrpSpPr/>
      </xdr:nvGrpSpPr>
      <xdr:grpSpPr>
        <a:xfrm>
          <a:off x="686889" y="4053617"/>
          <a:ext cx="3889249" cy="1755355"/>
          <a:chOff x="309031" y="4336952"/>
          <a:chExt cx="3850465" cy="1717673"/>
        </a:xfrm>
      </xdr:grpSpPr>
      <xdr:pic>
        <xdr:nvPicPr>
          <xdr:cNvPr id="3" name="Picture 2">
            <a:extLst>
              <a:ext uri="{FF2B5EF4-FFF2-40B4-BE49-F238E27FC236}">
                <a16:creationId xmlns:a16="http://schemas.microsoft.com/office/drawing/2014/main" id="{A4DD5C26-B200-494A-820B-75AFA1C55395}"/>
              </a:ext>
            </a:extLst>
          </xdr:cNvPr>
          <xdr:cNvPicPr>
            <a:picLocks noChangeAspect="1"/>
          </xdr:cNvPicPr>
        </xdr:nvPicPr>
        <xdr:blipFill rotWithShape="1">
          <a:blip xmlns:r="http://schemas.openxmlformats.org/officeDocument/2006/relationships" r:embed="rId1"/>
          <a:srcRect l="5430"/>
          <a:stretch/>
        </xdr:blipFill>
        <xdr:spPr>
          <a:xfrm>
            <a:off x="309031" y="4336952"/>
            <a:ext cx="3850465" cy="1717673"/>
          </a:xfrm>
          <a:prstGeom prst="rect">
            <a:avLst/>
          </a:prstGeom>
        </xdr:spPr>
      </xdr:pic>
      <xdr:sp macro="" textlink="">
        <xdr:nvSpPr>
          <xdr:cNvPr id="4" name="Rectangle 3">
            <a:extLst>
              <a:ext uri="{FF2B5EF4-FFF2-40B4-BE49-F238E27FC236}">
                <a16:creationId xmlns:a16="http://schemas.microsoft.com/office/drawing/2014/main" id="{047B24EF-D534-45F1-A678-2DE9048126DD}"/>
              </a:ext>
            </a:extLst>
          </xdr:cNvPr>
          <xdr:cNvSpPr/>
        </xdr:nvSpPr>
        <xdr:spPr>
          <a:xfrm>
            <a:off x="527538" y="4396154"/>
            <a:ext cx="3616570" cy="1629508"/>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clientData/>
  </xdr:twoCellAnchor>
  <xdr:twoCellAnchor>
    <xdr:from>
      <xdr:col>1</xdr:col>
      <xdr:colOff>32658</xdr:colOff>
      <xdr:row>9</xdr:row>
      <xdr:rowOff>149470</xdr:rowOff>
    </xdr:from>
    <xdr:to>
      <xdr:col>3</xdr:col>
      <xdr:colOff>2047604</xdr:colOff>
      <xdr:row>20</xdr:row>
      <xdr:rowOff>91472</xdr:rowOff>
    </xdr:to>
    <xdr:grpSp>
      <xdr:nvGrpSpPr>
        <xdr:cNvPr id="5" name="Group 4">
          <a:extLst>
            <a:ext uri="{FF2B5EF4-FFF2-40B4-BE49-F238E27FC236}">
              <a16:creationId xmlns:a16="http://schemas.microsoft.com/office/drawing/2014/main" id="{62B4C4F8-9EC6-4849-9DAC-01FB6D6B1772}"/>
            </a:ext>
          </a:extLst>
        </xdr:cNvPr>
        <xdr:cNvGrpSpPr/>
      </xdr:nvGrpSpPr>
      <xdr:grpSpPr>
        <a:xfrm>
          <a:off x="658587" y="1927470"/>
          <a:ext cx="3747588" cy="2119145"/>
          <a:chOff x="777240" y="1943436"/>
          <a:chExt cx="3708763" cy="2110436"/>
        </a:xfrm>
      </xdr:grpSpPr>
      <xdr:pic>
        <xdr:nvPicPr>
          <xdr:cNvPr id="6" name="Picture 5">
            <a:extLst>
              <a:ext uri="{FF2B5EF4-FFF2-40B4-BE49-F238E27FC236}">
                <a16:creationId xmlns:a16="http://schemas.microsoft.com/office/drawing/2014/main" id="{C8B09A5F-A548-4CC4-AB77-A3D5716007FE}"/>
              </a:ext>
            </a:extLst>
          </xdr:cNvPr>
          <xdr:cNvPicPr>
            <a:picLocks noChangeAspect="1"/>
          </xdr:cNvPicPr>
        </xdr:nvPicPr>
        <xdr:blipFill rotWithShape="1">
          <a:blip xmlns:r="http://schemas.openxmlformats.org/officeDocument/2006/relationships" r:embed="rId2"/>
          <a:srcRect l="4327"/>
          <a:stretch/>
        </xdr:blipFill>
        <xdr:spPr>
          <a:xfrm>
            <a:off x="777240" y="1943436"/>
            <a:ext cx="3708763" cy="2110436"/>
          </a:xfrm>
          <a:prstGeom prst="rect">
            <a:avLst/>
          </a:prstGeom>
        </xdr:spPr>
      </xdr:pic>
      <xdr:sp macro="" textlink="">
        <xdr:nvSpPr>
          <xdr:cNvPr id="7" name="Rectangle 6">
            <a:extLst>
              <a:ext uri="{FF2B5EF4-FFF2-40B4-BE49-F238E27FC236}">
                <a16:creationId xmlns:a16="http://schemas.microsoft.com/office/drawing/2014/main" id="{B65DB3AA-C544-4274-99DF-D9B2943EE230}"/>
              </a:ext>
            </a:extLst>
          </xdr:cNvPr>
          <xdr:cNvSpPr/>
        </xdr:nvSpPr>
        <xdr:spPr>
          <a:xfrm>
            <a:off x="3538381" y="2115132"/>
            <a:ext cx="299546" cy="874761"/>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cxnSp macro="">
        <xdr:nvCxnSpPr>
          <xdr:cNvPr id="8" name="Straight Connector 7">
            <a:extLst>
              <a:ext uri="{FF2B5EF4-FFF2-40B4-BE49-F238E27FC236}">
                <a16:creationId xmlns:a16="http://schemas.microsoft.com/office/drawing/2014/main" id="{31F6F6C9-59A5-40FE-9C83-45E0AFFDB2D9}"/>
              </a:ext>
            </a:extLst>
          </xdr:cNvPr>
          <xdr:cNvCxnSpPr/>
        </xdr:nvCxnSpPr>
        <xdr:spPr>
          <a:xfrm>
            <a:off x="1145930" y="2268416"/>
            <a:ext cx="0" cy="1602711"/>
          </a:xfrm>
          <a:prstGeom prst="line">
            <a:avLst/>
          </a:prstGeom>
          <a:ln w="28575">
            <a:solidFill>
              <a:srgbClr val="FF0000"/>
            </a:solidFill>
            <a:prstDash val="dash"/>
          </a:ln>
        </xdr:spPr>
        <xdr:style>
          <a:lnRef idx="1">
            <a:schemeClr val="accent2"/>
          </a:lnRef>
          <a:fillRef idx="0">
            <a:schemeClr val="accent2"/>
          </a:fillRef>
          <a:effectRef idx="0">
            <a:schemeClr val="accent2"/>
          </a:effectRef>
          <a:fontRef idx="minor">
            <a:schemeClr val="tx1"/>
          </a:fontRef>
        </xdr:style>
      </xdr:cxnSp>
      <xdr:cxnSp macro="">
        <xdr:nvCxnSpPr>
          <xdr:cNvPr id="9" name="Straight Connector 8">
            <a:extLst>
              <a:ext uri="{FF2B5EF4-FFF2-40B4-BE49-F238E27FC236}">
                <a16:creationId xmlns:a16="http://schemas.microsoft.com/office/drawing/2014/main" id="{46DB5751-1A60-4B2F-8B53-752AFA4D303C}"/>
              </a:ext>
            </a:extLst>
          </xdr:cNvPr>
          <xdr:cNvCxnSpPr/>
        </xdr:nvCxnSpPr>
        <xdr:spPr>
          <a:xfrm flipH="1">
            <a:off x="1219200" y="3838304"/>
            <a:ext cx="1811047" cy="0"/>
          </a:xfrm>
          <a:prstGeom prst="line">
            <a:avLst/>
          </a:prstGeom>
          <a:ln w="28575">
            <a:solidFill>
              <a:srgbClr val="FF0000"/>
            </a:solidFill>
            <a:prstDash val="dash"/>
          </a:ln>
        </xdr:spPr>
        <xdr:style>
          <a:lnRef idx="1">
            <a:schemeClr val="accent2"/>
          </a:lnRef>
          <a:fillRef idx="0">
            <a:schemeClr val="accent2"/>
          </a:fillRef>
          <a:effectRef idx="0">
            <a:schemeClr val="accent2"/>
          </a:effectRef>
          <a:fontRef idx="minor">
            <a:schemeClr val="tx1"/>
          </a:fontRef>
        </xdr:style>
      </xdr:cxnSp>
      <xdr:cxnSp macro="">
        <xdr:nvCxnSpPr>
          <xdr:cNvPr id="10" name="Straight Connector 9">
            <a:extLst>
              <a:ext uri="{FF2B5EF4-FFF2-40B4-BE49-F238E27FC236}">
                <a16:creationId xmlns:a16="http://schemas.microsoft.com/office/drawing/2014/main" id="{38A4B127-E022-4A0E-BFB7-C82DF2858C4B}"/>
              </a:ext>
            </a:extLst>
          </xdr:cNvPr>
          <xdr:cNvCxnSpPr/>
        </xdr:nvCxnSpPr>
        <xdr:spPr>
          <a:xfrm flipH="1">
            <a:off x="3337979" y="3847682"/>
            <a:ext cx="697522" cy="0"/>
          </a:xfrm>
          <a:prstGeom prst="line">
            <a:avLst/>
          </a:prstGeom>
          <a:ln w="28575">
            <a:solidFill>
              <a:srgbClr val="FF0000"/>
            </a:solidFill>
            <a:prstDash val="dash"/>
          </a:ln>
        </xdr:spPr>
        <xdr:style>
          <a:lnRef idx="1">
            <a:schemeClr val="accent2"/>
          </a:lnRef>
          <a:fillRef idx="0">
            <a:schemeClr val="accent2"/>
          </a:fillRef>
          <a:effectRef idx="0">
            <a:schemeClr val="accent2"/>
          </a:effectRef>
          <a:fontRef idx="minor">
            <a:schemeClr val="tx1"/>
          </a:fontRef>
        </xdr:style>
      </xdr:cxnSp>
      <xdr:cxnSp macro="">
        <xdr:nvCxnSpPr>
          <xdr:cNvPr id="11" name="Straight Connector 10">
            <a:extLst>
              <a:ext uri="{FF2B5EF4-FFF2-40B4-BE49-F238E27FC236}">
                <a16:creationId xmlns:a16="http://schemas.microsoft.com/office/drawing/2014/main" id="{23F8BD8A-78D8-4D5E-A76C-1EE9AA84E205}"/>
              </a:ext>
            </a:extLst>
          </xdr:cNvPr>
          <xdr:cNvCxnSpPr/>
        </xdr:nvCxnSpPr>
        <xdr:spPr>
          <a:xfrm flipV="1">
            <a:off x="1145930" y="1998952"/>
            <a:ext cx="2455817" cy="292910"/>
          </a:xfrm>
          <a:prstGeom prst="line">
            <a:avLst/>
          </a:prstGeom>
          <a:ln w="38100"/>
        </xdr:spPr>
        <xdr:style>
          <a:lnRef idx="1">
            <a:schemeClr val="accent4"/>
          </a:lnRef>
          <a:fillRef idx="0">
            <a:schemeClr val="accent4"/>
          </a:fillRef>
          <a:effectRef idx="0">
            <a:schemeClr val="accent4"/>
          </a:effectRef>
          <a:fontRef idx="minor">
            <a:schemeClr val="tx1"/>
          </a:fontRef>
        </xdr:style>
      </xdr:cxnSp>
      <xdr:cxnSp macro="">
        <xdr:nvCxnSpPr>
          <xdr:cNvPr id="12" name="Straight Connector 11">
            <a:extLst>
              <a:ext uri="{FF2B5EF4-FFF2-40B4-BE49-F238E27FC236}">
                <a16:creationId xmlns:a16="http://schemas.microsoft.com/office/drawing/2014/main" id="{48985F8E-C18B-4416-9262-98CE31FAB139}"/>
              </a:ext>
            </a:extLst>
          </xdr:cNvPr>
          <xdr:cNvCxnSpPr/>
        </xdr:nvCxnSpPr>
        <xdr:spPr>
          <a:xfrm>
            <a:off x="3631054" y="2156042"/>
            <a:ext cx="369277" cy="1697501"/>
          </a:xfrm>
          <a:prstGeom prst="line">
            <a:avLst/>
          </a:prstGeom>
          <a:ln w="38100"/>
        </xdr:spPr>
        <xdr:style>
          <a:lnRef idx="1">
            <a:schemeClr val="accent4"/>
          </a:lnRef>
          <a:fillRef idx="0">
            <a:schemeClr val="accent4"/>
          </a:fillRef>
          <a:effectRef idx="0">
            <a:schemeClr val="accent4"/>
          </a:effectRef>
          <a:fontRef idx="minor">
            <a:schemeClr val="tx1"/>
          </a:fontRef>
        </xdr:style>
      </xdr:cxnSp>
      <xdr:sp macro="" textlink="">
        <xdr:nvSpPr>
          <xdr:cNvPr id="13" name="Rectangle 12">
            <a:extLst>
              <a:ext uri="{FF2B5EF4-FFF2-40B4-BE49-F238E27FC236}">
                <a16:creationId xmlns:a16="http://schemas.microsoft.com/office/drawing/2014/main" id="{735A2420-61CF-4FA2-9BBE-17F56476B52F}"/>
              </a:ext>
            </a:extLst>
          </xdr:cNvPr>
          <xdr:cNvSpPr/>
        </xdr:nvSpPr>
        <xdr:spPr>
          <a:xfrm>
            <a:off x="3018120" y="2078346"/>
            <a:ext cx="499241" cy="237083"/>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sp macro="" textlink="">
        <xdr:nvSpPr>
          <xdr:cNvPr id="14" name="Rectangle 13">
            <a:extLst>
              <a:ext uri="{FF2B5EF4-FFF2-40B4-BE49-F238E27FC236}">
                <a16:creationId xmlns:a16="http://schemas.microsoft.com/office/drawing/2014/main" id="{941322E1-11AC-4048-9BFA-67B087322B4F}"/>
              </a:ext>
            </a:extLst>
          </xdr:cNvPr>
          <xdr:cNvSpPr/>
        </xdr:nvSpPr>
        <xdr:spPr>
          <a:xfrm>
            <a:off x="1147529" y="3394166"/>
            <a:ext cx="1786003" cy="453514"/>
          </a:xfrm>
          <a:prstGeom prst="rect">
            <a:avLst/>
          </a:prstGeom>
          <a:noFill/>
          <a:ln>
            <a:solidFill>
              <a:srgbClr val="92D050"/>
            </a:solidFill>
            <a:prstDash val="lgDash"/>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D" sz="1100"/>
          </a:p>
        </xdr:txBody>
      </xdr:sp>
      <xdr:sp macro="" textlink="">
        <xdr:nvSpPr>
          <xdr:cNvPr id="15" name="Rectangle 14">
            <a:extLst>
              <a:ext uri="{FF2B5EF4-FFF2-40B4-BE49-F238E27FC236}">
                <a16:creationId xmlns:a16="http://schemas.microsoft.com/office/drawing/2014/main" id="{F30C02A1-267E-4924-AAED-648BDBDAAE86}"/>
              </a:ext>
            </a:extLst>
          </xdr:cNvPr>
          <xdr:cNvSpPr/>
        </xdr:nvSpPr>
        <xdr:spPr>
          <a:xfrm>
            <a:off x="1157920" y="2051066"/>
            <a:ext cx="1786003" cy="870460"/>
          </a:xfrm>
          <a:prstGeom prst="rect">
            <a:avLst/>
          </a:prstGeom>
          <a:noFill/>
          <a:ln>
            <a:solidFill>
              <a:srgbClr val="92D050"/>
            </a:solidFill>
            <a:prstDash val="lgDash"/>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D" sz="1100"/>
          </a:p>
        </xdr:txBody>
      </xdr:sp>
    </xdr:grpSp>
    <xdr:clientData/>
  </xdr:twoCellAnchor>
  <xdr:twoCellAnchor>
    <xdr:from>
      <xdr:col>1</xdr:col>
      <xdr:colOff>23447</xdr:colOff>
      <xdr:row>41</xdr:row>
      <xdr:rowOff>128954</xdr:rowOff>
    </xdr:from>
    <xdr:to>
      <xdr:col>3</xdr:col>
      <xdr:colOff>1406770</xdr:colOff>
      <xdr:row>49</xdr:row>
      <xdr:rowOff>146538</xdr:rowOff>
    </xdr:to>
    <xdr:grpSp>
      <xdr:nvGrpSpPr>
        <xdr:cNvPr id="16" name="Group 15">
          <a:extLst>
            <a:ext uri="{FF2B5EF4-FFF2-40B4-BE49-F238E27FC236}">
              <a16:creationId xmlns:a16="http://schemas.microsoft.com/office/drawing/2014/main" id="{2A72A4C2-7F38-43CB-BA9C-5347340CDBFA}"/>
            </a:ext>
          </a:extLst>
        </xdr:cNvPr>
        <xdr:cNvGrpSpPr/>
      </xdr:nvGrpSpPr>
      <xdr:grpSpPr>
        <a:xfrm>
          <a:off x="649376" y="8275097"/>
          <a:ext cx="3115965" cy="1614155"/>
          <a:chOff x="375138" y="8258908"/>
          <a:chExt cx="3876571" cy="2099048"/>
        </a:xfrm>
      </xdr:grpSpPr>
      <xdr:pic>
        <xdr:nvPicPr>
          <xdr:cNvPr id="17" name="Picture 16">
            <a:extLst>
              <a:ext uri="{FF2B5EF4-FFF2-40B4-BE49-F238E27FC236}">
                <a16:creationId xmlns:a16="http://schemas.microsoft.com/office/drawing/2014/main" id="{682123C7-4948-44A2-9824-B6BFF3CC4F55}"/>
              </a:ext>
            </a:extLst>
          </xdr:cNvPr>
          <xdr:cNvPicPr>
            <a:picLocks noChangeAspect="1"/>
          </xdr:cNvPicPr>
        </xdr:nvPicPr>
        <xdr:blipFill>
          <a:blip xmlns:r="http://schemas.openxmlformats.org/officeDocument/2006/relationships" r:embed="rId2"/>
          <a:stretch>
            <a:fillRect/>
          </a:stretch>
        </xdr:blipFill>
        <xdr:spPr>
          <a:xfrm>
            <a:off x="375138" y="8258908"/>
            <a:ext cx="3876571" cy="2099048"/>
          </a:xfrm>
          <a:prstGeom prst="rect">
            <a:avLst/>
          </a:prstGeom>
        </xdr:spPr>
      </xdr:pic>
      <xdr:sp macro="" textlink="">
        <xdr:nvSpPr>
          <xdr:cNvPr id="18" name="Rectangle 17">
            <a:extLst>
              <a:ext uri="{FF2B5EF4-FFF2-40B4-BE49-F238E27FC236}">
                <a16:creationId xmlns:a16="http://schemas.microsoft.com/office/drawing/2014/main" id="{BAC2BD94-20F8-4D23-BD92-491AF42E6F71}"/>
              </a:ext>
            </a:extLst>
          </xdr:cNvPr>
          <xdr:cNvSpPr/>
        </xdr:nvSpPr>
        <xdr:spPr>
          <a:xfrm>
            <a:off x="3183925" y="8444839"/>
            <a:ext cx="299546" cy="870742"/>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D" sz="1100"/>
          </a:p>
        </xdr:txBody>
      </xdr:sp>
      <xdr:sp macro="" textlink="">
        <xdr:nvSpPr>
          <xdr:cNvPr id="19" name="Rectangle 18">
            <a:extLst>
              <a:ext uri="{FF2B5EF4-FFF2-40B4-BE49-F238E27FC236}">
                <a16:creationId xmlns:a16="http://schemas.microsoft.com/office/drawing/2014/main" id="{9B26945D-9F0C-4029-A988-40038A42F139}"/>
              </a:ext>
            </a:extLst>
          </xdr:cNvPr>
          <xdr:cNvSpPr/>
        </xdr:nvSpPr>
        <xdr:spPr>
          <a:xfrm>
            <a:off x="2663664" y="8408053"/>
            <a:ext cx="499241" cy="236078"/>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D" sz="1100"/>
          </a:p>
        </xdr:txBody>
      </xdr:sp>
    </xdr:grpSp>
    <xdr:clientData/>
  </xdr:twoCellAnchor>
  <xdr:twoCellAnchor editAs="oneCell">
    <xdr:from>
      <xdr:col>1</xdr:col>
      <xdr:colOff>363415</xdr:colOff>
      <xdr:row>49</xdr:row>
      <xdr:rowOff>70588</xdr:rowOff>
    </xdr:from>
    <xdr:to>
      <xdr:col>3</xdr:col>
      <xdr:colOff>29307</xdr:colOff>
      <xdr:row>54</xdr:row>
      <xdr:rowOff>94673</xdr:rowOff>
    </xdr:to>
    <xdr:pic>
      <xdr:nvPicPr>
        <xdr:cNvPr id="20" name="Picture 19">
          <a:extLst>
            <a:ext uri="{FF2B5EF4-FFF2-40B4-BE49-F238E27FC236}">
              <a16:creationId xmlns:a16="http://schemas.microsoft.com/office/drawing/2014/main" id="{58430C1C-30A8-46A1-9EF4-CEDC24E596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3015" y="9778468"/>
          <a:ext cx="1357532" cy="1014685"/>
        </a:xfrm>
        <a:prstGeom prst="rect">
          <a:avLst/>
        </a:prstGeom>
      </xdr:spPr>
    </xdr:pic>
    <xdr:clientData/>
  </xdr:twoCellAnchor>
  <xdr:twoCellAnchor editAs="oneCell">
    <xdr:from>
      <xdr:col>3</xdr:col>
      <xdr:colOff>74907</xdr:colOff>
      <xdr:row>49</xdr:row>
      <xdr:rowOff>70339</xdr:rowOff>
    </xdr:from>
    <xdr:to>
      <xdr:col>3</xdr:col>
      <xdr:colOff>1412630</xdr:colOff>
      <xdr:row>54</xdr:row>
      <xdr:rowOff>77798</xdr:rowOff>
    </xdr:to>
    <xdr:pic>
      <xdr:nvPicPr>
        <xdr:cNvPr id="21" name="Picture 20">
          <a:extLst>
            <a:ext uri="{FF2B5EF4-FFF2-40B4-BE49-F238E27FC236}">
              <a16:creationId xmlns:a16="http://schemas.microsoft.com/office/drawing/2014/main" id="{5DD9E713-91BE-49D9-8A3E-42F15168E4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76147" y="9778219"/>
          <a:ext cx="1337723" cy="998059"/>
        </a:xfrm>
        <a:prstGeom prst="rect">
          <a:avLst/>
        </a:prstGeom>
      </xdr:spPr>
    </xdr:pic>
    <xdr:clientData/>
  </xdr:twoCellAnchor>
  <xdr:twoCellAnchor>
    <xdr:from>
      <xdr:col>3</xdr:col>
      <xdr:colOff>674077</xdr:colOff>
      <xdr:row>44</xdr:row>
      <xdr:rowOff>123092</xdr:rowOff>
    </xdr:from>
    <xdr:to>
      <xdr:col>3</xdr:col>
      <xdr:colOff>814753</xdr:colOff>
      <xdr:row>50</xdr:row>
      <xdr:rowOff>41032</xdr:rowOff>
    </xdr:to>
    <xdr:cxnSp macro="">
      <xdr:nvCxnSpPr>
        <xdr:cNvPr id="22" name="Straight Arrow Connector 21">
          <a:extLst>
            <a:ext uri="{FF2B5EF4-FFF2-40B4-BE49-F238E27FC236}">
              <a16:creationId xmlns:a16="http://schemas.microsoft.com/office/drawing/2014/main" id="{3CF36528-4EB6-4124-B981-C2007AD6917D}"/>
            </a:ext>
          </a:extLst>
        </xdr:cNvPr>
        <xdr:cNvCxnSpPr/>
      </xdr:nvCxnSpPr>
      <xdr:spPr>
        <a:xfrm flipH="1" flipV="1">
          <a:off x="2975317" y="8840372"/>
          <a:ext cx="140676" cy="110666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1301261</xdr:colOff>
      <xdr:row>42</xdr:row>
      <xdr:rowOff>134815</xdr:rowOff>
    </xdr:from>
    <xdr:to>
      <xdr:col>3</xdr:col>
      <xdr:colOff>269630</xdr:colOff>
      <xdr:row>50</xdr:row>
      <xdr:rowOff>41032</xdr:rowOff>
    </xdr:to>
    <xdr:cxnSp macro="">
      <xdr:nvCxnSpPr>
        <xdr:cNvPr id="23" name="Straight Arrow Connector 22">
          <a:extLst>
            <a:ext uri="{FF2B5EF4-FFF2-40B4-BE49-F238E27FC236}">
              <a16:creationId xmlns:a16="http://schemas.microsoft.com/office/drawing/2014/main" id="{5C196806-DB77-4610-809D-3682E2A42B0C}"/>
            </a:ext>
          </a:extLst>
        </xdr:cNvPr>
        <xdr:cNvCxnSpPr/>
      </xdr:nvCxnSpPr>
      <xdr:spPr>
        <a:xfrm flipV="1">
          <a:off x="1910861" y="8455855"/>
          <a:ext cx="660009" cy="149117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105508</xdr:colOff>
      <xdr:row>29</xdr:row>
      <xdr:rowOff>150371</xdr:rowOff>
    </xdr:from>
    <xdr:to>
      <xdr:col>2</xdr:col>
      <xdr:colOff>40230</xdr:colOff>
      <xdr:row>39</xdr:row>
      <xdr:rowOff>163085</xdr:rowOff>
    </xdr:to>
    <xdr:pic>
      <xdr:nvPicPr>
        <xdr:cNvPr id="24" name="Picture 23">
          <a:extLst>
            <a:ext uri="{FF2B5EF4-FFF2-40B4-BE49-F238E27FC236}">
              <a16:creationId xmlns:a16="http://schemas.microsoft.com/office/drawing/2014/main" id="{53380041-A409-4B65-81A4-916FCCBCA0B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5108" y="5880611"/>
          <a:ext cx="1496822" cy="1993914"/>
        </a:xfrm>
        <a:prstGeom prst="rect">
          <a:avLst/>
        </a:prstGeom>
      </xdr:spPr>
    </xdr:pic>
    <xdr:clientData/>
  </xdr:twoCellAnchor>
  <xdr:twoCellAnchor editAs="oneCell">
    <xdr:from>
      <xdr:col>2</xdr:col>
      <xdr:colOff>58082</xdr:colOff>
      <xdr:row>29</xdr:row>
      <xdr:rowOff>99126</xdr:rowOff>
    </xdr:from>
    <xdr:to>
      <xdr:col>3</xdr:col>
      <xdr:colOff>1450998</xdr:colOff>
      <xdr:row>39</xdr:row>
      <xdr:rowOff>155595</xdr:rowOff>
    </xdr:to>
    <xdr:pic>
      <xdr:nvPicPr>
        <xdr:cNvPr id="25" name="Picture 24">
          <a:extLst>
            <a:ext uri="{FF2B5EF4-FFF2-40B4-BE49-F238E27FC236}">
              <a16:creationId xmlns:a16="http://schemas.microsoft.com/office/drawing/2014/main" id="{FB257FC5-0385-4C22-B170-C9B77D0E293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29782" y="5829366"/>
          <a:ext cx="1522456" cy="2037669"/>
        </a:xfrm>
        <a:prstGeom prst="rect">
          <a:avLst/>
        </a:prstGeom>
      </xdr:spPr>
    </xdr:pic>
    <xdr:clientData/>
  </xdr:twoCellAnchor>
  <xdr:twoCellAnchor editAs="oneCell">
    <xdr:from>
      <xdr:col>3</xdr:col>
      <xdr:colOff>1472005</xdr:colOff>
      <xdr:row>29</xdr:row>
      <xdr:rowOff>91655</xdr:rowOff>
    </xdr:from>
    <xdr:to>
      <xdr:col>3</xdr:col>
      <xdr:colOff>2979768</xdr:colOff>
      <xdr:row>39</xdr:row>
      <xdr:rowOff>158260</xdr:rowOff>
    </xdr:to>
    <xdr:pic>
      <xdr:nvPicPr>
        <xdr:cNvPr id="26" name="Picture 25">
          <a:extLst>
            <a:ext uri="{FF2B5EF4-FFF2-40B4-BE49-F238E27FC236}">
              <a16:creationId xmlns:a16="http://schemas.microsoft.com/office/drawing/2014/main" id="{A1C1E5DF-F3AA-4E18-AC5B-1DDE2F8B839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773245" y="5821895"/>
          <a:ext cx="1507763" cy="2047805"/>
        </a:xfrm>
        <a:prstGeom prst="rect">
          <a:avLst/>
        </a:prstGeom>
      </xdr:spPr>
    </xdr:pic>
    <xdr:clientData/>
  </xdr:twoCellAnchor>
  <xdr:twoCellAnchor>
    <xdr:from>
      <xdr:col>1</xdr:col>
      <xdr:colOff>409303</xdr:colOff>
      <xdr:row>33</xdr:row>
      <xdr:rowOff>4354</xdr:rowOff>
    </xdr:from>
    <xdr:to>
      <xdr:col>1</xdr:col>
      <xdr:colOff>1037493</xdr:colOff>
      <xdr:row>35</xdr:row>
      <xdr:rowOff>82062</xdr:rowOff>
    </xdr:to>
    <xdr:cxnSp macro="">
      <xdr:nvCxnSpPr>
        <xdr:cNvPr id="27" name="Straight Arrow Connector 26">
          <a:extLst>
            <a:ext uri="{FF2B5EF4-FFF2-40B4-BE49-F238E27FC236}">
              <a16:creationId xmlns:a16="http://schemas.microsoft.com/office/drawing/2014/main" id="{C9612BBB-1F9F-47E4-A52A-AFF55B5400F5}"/>
            </a:ext>
          </a:extLst>
        </xdr:cNvPr>
        <xdr:cNvCxnSpPr/>
      </xdr:nvCxnSpPr>
      <xdr:spPr>
        <a:xfrm>
          <a:off x="1018903" y="6527074"/>
          <a:ext cx="628190" cy="4739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187235</xdr:colOff>
      <xdr:row>33</xdr:row>
      <xdr:rowOff>4354</xdr:rowOff>
    </xdr:from>
    <xdr:to>
      <xdr:col>3</xdr:col>
      <xdr:colOff>815425</xdr:colOff>
      <xdr:row>35</xdr:row>
      <xdr:rowOff>82062</xdr:rowOff>
    </xdr:to>
    <xdr:cxnSp macro="">
      <xdr:nvCxnSpPr>
        <xdr:cNvPr id="28" name="Straight Arrow Connector 27">
          <a:extLst>
            <a:ext uri="{FF2B5EF4-FFF2-40B4-BE49-F238E27FC236}">
              <a16:creationId xmlns:a16="http://schemas.microsoft.com/office/drawing/2014/main" id="{507C4485-626E-4A19-89FC-22CB9BCE46DD}"/>
            </a:ext>
          </a:extLst>
        </xdr:cNvPr>
        <xdr:cNvCxnSpPr/>
      </xdr:nvCxnSpPr>
      <xdr:spPr>
        <a:xfrm>
          <a:off x="2488475" y="6527074"/>
          <a:ext cx="628190" cy="4739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1476104</xdr:colOff>
      <xdr:row>33</xdr:row>
      <xdr:rowOff>4354</xdr:rowOff>
    </xdr:from>
    <xdr:to>
      <xdr:col>3</xdr:col>
      <xdr:colOff>2104294</xdr:colOff>
      <xdr:row>35</xdr:row>
      <xdr:rowOff>82062</xdr:rowOff>
    </xdr:to>
    <xdr:cxnSp macro="">
      <xdr:nvCxnSpPr>
        <xdr:cNvPr id="29" name="Straight Arrow Connector 28">
          <a:extLst>
            <a:ext uri="{FF2B5EF4-FFF2-40B4-BE49-F238E27FC236}">
              <a16:creationId xmlns:a16="http://schemas.microsoft.com/office/drawing/2014/main" id="{9B2C8371-442B-40F9-B4E6-683939B3259C}"/>
            </a:ext>
          </a:extLst>
        </xdr:cNvPr>
        <xdr:cNvCxnSpPr/>
      </xdr:nvCxnSpPr>
      <xdr:spPr>
        <a:xfrm>
          <a:off x="3777344" y="6527074"/>
          <a:ext cx="628190" cy="47394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156755</xdr:colOff>
      <xdr:row>34</xdr:row>
      <xdr:rowOff>187234</xdr:rowOff>
    </xdr:from>
    <xdr:to>
      <xdr:col>1</xdr:col>
      <xdr:colOff>784945</xdr:colOff>
      <xdr:row>37</xdr:row>
      <xdr:rowOff>64645</xdr:rowOff>
    </xdr:to>
    <xdr:cxnSp macro="">
      <xdr:nvCxnSpPr>
        <xdr:cNvPr id="30" name="Straight Arrow Connector 29">
          <a:extLst>
            <a:ext uri="{FF2B5EF4-FFF2-40B4-BE49-F238E27FC236}">
              <a16:creationId xmlns:a16="http://schemas.microsoft.com/office/drawing/2014/main" id="{5CDEC424-83B1-4968-A489-9E3F5D919B6F}"/>
            </a:ext>
          </a:extLst>
        </xdr:cNvPr>
        <xdr:cNvCxnSpPr/>
      </xdr:nvCxnSpPr>
      <xdr:spPr>
        <a:xfrm>
          <a:off x="766355" y="6908074"/>
          <a:ext cx="628190" cy="47177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1543878</xdr:colOff>
      <xdr:row>9</xdr:row>
      <xdr:rowOff>5928</xdr:rowOff>
    </xdr:from>
    <xdr:to>
      <xdr:col>3</xdr:col>
      <xdr:colOff>3027948</xdr:colOff>
      <xdr:row>13</xdr:row>
      <xdr:rowOff>60158</xdr:rowOff>
    </xdr:to>
    <xdr:pic>
      <xdr:nvPicPr>
        <xdr:cNvPr id="31" name="Picture 30">
          <a:extLst>
            <a:ext uri="{FF2B5EF4-FFF2-40B4-BE49-F238E27FC236}">
              <a16:creationId xmlns:a16="http://schemas.microsoft.com/office/drawing/2014/main" id="{BB610AE1-1C96-4149-B498-6D39FAE5E08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45118" y="1789008"/>
          <a:ext cx="1484070" cy="846710"/>
        </a:xfrm>
        <a:prstGeom prst="rect">
          <a:avLst/>
        </a:prstGeom>
      </xdr:spPr>
    </xdr:pic>
    <xdr:clientData/>
  </xdr:twoCellAnchor>
  <xdr:twoCellAnchor editAs="oneCell">
    <xdr:from>
      <xdr:col>3</xdr:col>
      <xdr:colOff>1552638</xdr:colOff>
      <xdr:row>13</xdr:row>
      <xdr:rowOff>82344</xdr:rowOff>
    </xdr:from>
    <xdr:to>
      <xdr:col>3</xdr:col>
      <xdr:colOff>3031958</xdr:colOff>
      <xdr:row>17</xdr:row>
      <xdr:rowOff>131165</xdr:rowOff>
    </xdr:to>
    <xdr:pic>
      <xdr:nvPicPr>
        <xdr:cNvPr id="32" name="Picture 31">
          <a:extLst>
            <a:ext uri="{FF2B5EF4-FFF2-40B4-BE49-F238E27FC236}">
              <a16:creationId xmlns:a16="http://schemas.microsoft.com/office/drawing/2014/main" id="{26558BE1-E7A5-4C79-880E-153FF380FC8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53878" y="2657904"/>
          <a:ext cx="1479320" cy="826061"/>
        </a:xfrm>
        <a:prstGeom prst="rect">
          <a:avLst/>
        </a:prstGeom>
      </xdr:spPr>
    </xdr:pic>
    <xdr:clientData/>
  </xdr:twoCellAnchor>
  <xdr:twoCellAnchor>
    <xdr:from>
      <xdr:col>2</xdr:col>
      <xdr:colOff>12032</xdr:colOff>
      <xdr:row>10</xdr:row>
      <xdr:rowOff>36095</xdr:rowOff>
    </xdr:from>
    <xdr:to>
      <xdr:col>3</xdr:col>
      <xdr:colOff>1648326</xdr:colOff>
      <xdr:row>10</xdr:row>
      <xdr:rowOff>144379</xdr:rowOff>
    </xdr:to>
    <xdr:cxnSp macro="">
      <xdr:nvCxnSpPr>
        <xdr:cNvPr id="33" name="Straight Arrow Connector 32">
          <a:extLst>
            <a:ext uri="{FF2B5EF4-FFF2-40B4-BE49-F238E27FC236}">
              <a16:creationId xmlns:a16="http://schemas.microsoft.com/office/drawing/2014/main" id="{CC4EE05B-7659-4A4E-9B5E-5B061CA2A343}"/>
            </a:ext>
          </a:extLst>
        </xdr:cNvPr>
        <xdr:cNvCxnSpPr/>
      </xdr:nvCxnSpPr>
      <xdr:spPr>
        <a:xfrm flipV="1">
          <a:off x="2183732" y="2017295"/>
          <a:ext cx="1765834" cy="10828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1439779</xdr:colOff>
      <xdr:row>16</xdr:row>
      <xdr:rowOff>8021</xdr:rowOff>
    </xdr:from>
    <xdr:to>
      <xdr:col>3</xdr:col>
      <xdr:colOff>2041358</xdr:colOff>
      <xdr:row>16</xdr:row>
      <xdr:rowOff>24063</xdr:rowOff>
    </xdr:to>
    <xdr:cxnSp macro="">
      <xdr:nvCxnSpPr>
        <xdr:cNvPr id="34" name="Straight Arrow Connector 33">
          <a:extLst>
            <a:ext uri="{FF2B5EF4-FFF2-40B4-BE49-F238E27FC236}">
              <a16:creationId xmlns:a16="http://schemas.microsoft.com/office/drawing/2014/main" id="{8D906AA5-BAFF-450A-8EAB-12BD36D47E25}"/>
            </a:ext>
          </a:extLst>
        </xdr:cNvPr>
        <xdr:cNvCxnSpPr/>
      </xdr:nvCxnSpPr>
      <xdr:spPr>
        <a:xfrm>
          <a:off x="3741019" y="3162701"/>
          <a:ext cx="601579" cy="16042"/>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1363980</xdr:colOff>
      <xdr:row>56</xdr:row>
      <xdr:rowOff>91440</xdr:rowOff>
    </xdr:from>
    <xdr:to>
      <xdr:col>3</xdr:col>
      <xdr:colOff>3021330</xdr:colOff>
      <xdr:row>62</xdr:row>
      <xdr:rowOff>7620</xdr:rowOff>
    </xdr:to>
    <xdr:pic>
      <xdr:nvPicPr>
        <xdr:cNvPr id="35" name="Picture 34">
          <a:extLst>
            <a:ext uri="{FF2B5EF4-FFF2-40B4-BE49-F238E27FC236}">
              <a16:creationId xmlns:a16="http://schemas.microsoft.com/office/drawing/2014/main" id="{5EE35D4A-02EC-40BF-B35F-48529E6B9AF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665220" y="11186160"/>
          <a:ext cx="1657350" cy="1104900"/>
        </a:xfrm>
        <a:prstGeom prst="rect">
          <a:avLst/>
        </a:prstGeom>
      </xdr:spPr>
    </xdr:pic>
    <xdr:clientData/>
  </xdr:twoCellAnchor>
  <xdr:twoCellAnchor>
    <xdr:from>
      <xdr:col>1</xdr:col>
      <xdr:colOff>60961</xdr:colOff>
      <xdr:row>56</xdr:row>
      <xdr:rowOff>137160</xdr:rowOff>
    </xdr:from>
    <xdr:to>
      <xdr:col>3</xdr:col>
      <xdr:colOff>1341121</xdr:colOff>
      <xdr:row>64</xdr:row>
      <xdr:rowOff>100980</xdr:rowOff>
    </xdr:to>
    <xdr:pic>
      <xdr:nvPicPr>
        <xdr:cNvPr id="36" name="Picture 35">
          <a:extLst>
            <a:ext uri="{FF2B5EF4-FFF2-40B4-BE49-F238E27FC236}">
              <a16:creationId xmlns:a16="http://schemas.microsoft.com/office/drawing/2014/main" id="{D59227BD-86A7-408E-950F-6155598BAC56}"/>
            </a:ext>
          </a:extLst>
        </xdr:cNvPr>
        <xdr:cNvPicPr>
          <a:picLocks noChangeAspect="1"/>
        </xdr:cNvPicPr>
      </xdr:nvPicPr>
      <xdr:blipFill>
        <a:blip xmlns:r="http://schemas.openxmlformats.org/officeDocument/2006/relationships" r:embed="rId2"/>
        <a:stretch>
          <a:fillRect/>
        </a:stretch>
      </xdr:blipFill>
      <xdr:spPr>
        <a:xfrm>
          <a:off x="670561" y="11231880"/>
          <a:ext cx="2971800" cy="1548780"/>
        </a:xfrm>
        <a:prstGeom prst="rect">
          <a:avLst/>
        </a:prstGeom>
      </xdr:spPr>
    </xdr:pic>
    <xdr:clientData/>
  </xdr:twoCellAnchor>
  <xdr:twoCellAnchor>
    <xdr:from>
      <xdr:col>1</xdr:col>
      <xdr:colOff>55179</xdr:colOff>
      <xdr:row>68</xdr:row>
      <xdr:rowOff>85922</xdr:rowOff>
    </xdr:from>
    <xdr:to>
      <xdr:col>3</xdr:col>
      <xdr:colOff>2953406</xdr:colOff>
      <xdr:row>78</xdr:row>
      <xdr:rowOff>182014</xdr:rowOff>
    </xdr:to>
    <xdr:grpSp>
      <xdr:nvGrpSpPr>
        <xdr:cNvPr id="37" name="Group 36">
          <a:extLst>
            <a:ext uri="{FF2B5EF4-FFF2-40B4-BE49-F238E27FC236}">
              <a16:creationId xmlns:a16="http://schemas.microsoft.com/office/drawing/2014/main" id="{35210B12-F99F-47C4-A2F3-6613FC5C8CBF}"/>
            </a:ext>
          </a:extLst>
        </xdr:cNvPr>
        <xdr:cNvGrpSpPr/>
      </xdr:nvGrpSpPr>
      <xdr:grpSpPr>
        <a:xfrm>
          <a:off x="681108" y="13611422"/>
          <a:ext cx="4630869" cy="2091806"/>
          <a:chOff x="664779" y="13616392"/>
          <a:chExt cx="4594505" cy="2083918"/>
        </a:xfrm>
      </xdr:grpSpPr>
      <xdr:pic>
        <xdr:nvPicPr>
          <xdr:cNvPr id="38" name="Picture 37">
            <a:extLst>
              <a:ext uri="{FF2B5EF4-FFF2-40B4-BE49-F238E27FC236}">
                <a16:creationId xmlns:a16="http://schemas.microsoft.com/office/drawing/2014/main" id="{383358B6-053F-49DB-B3EE-E38C2A1FAE23}"/>
              </a:ext>
            </a:extLst>
          </xdr:cNvPr>
          <xdr:cNvPicPr>
            <a:picLocks noChangeAspect="1"/>
          </xdr:cNvPicPr>
        </xdr:nvPicPr>
        <xdr:blipFill rotWithShape="1">
          <a:blip xmlns:r="http://schemas.openxmlformats.org/officeDocument/2006/relationships" r:embed="rId1"/>
          <a:srcRect l="5430"/>
          <a:stretch/>
        </xdr:blipFill>
        <xdr:spPr>
          <a:xfrm>
            <a:off x="664779" y="13616392"/>
            <a:ext cx="4594505" cy="2083918"/>
          </a:xfrm>
          <a:prstGeom prst="rect">
            <a:avLst/>
          </a:prstGeom>
          <a:ln>
            <a:solidFill>
              <a:sysClr val="windowText" lastClr="000000"/>
            </a:solidFill>
          </a:ln>
        </xdr:spPr>
      </xdr:pic>
      <xdr:cxnSp macro="">
        <xdr:nvCxnSpPr>
          <xdr:cNvPr id="39" name="Straight Arrow Connector 38">
            <a:extLst>
              <a:ext uri="{FF2B5EF4-FFF2-40B4-BE49-F238E27FC236}">
                <a16:creationId xmlns:a16="http://schemas.microsoft.com/office/drawing/2014/main" id="{8A707808-D614-4216-A7B7-D578E9AC3276}"/>
              </a:ext>
            </a:extLst>
          </xdr:cNvPr>
          <xdr:cNvCxnSpPr/>
        </xdr:nvCxnSpPr>
        <xdr:spPr>
          <a:xfrm>
            <a:off x="1313793" y="14754697"/>
            <a:ext cx="310055" cy="4238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Straight Arrow Connector 39">
            <a:extLst>
              <a:ext uri="{FF2B5EF4-FFF2-40B4-BE49-F238E27FC236}">
                <a16:creationId xmlns:a16="http://schemas.microsoft.com/office/drawing/2014/main" id="{CD81E90A-4306-449D-A09E-707B9108F1CB}"/>
              </a:ext>
            </a:extLst>
          </xdr:cNvPr>
          <xdr:cNvCxnSpPr/>
        </xdr:nvCxnSpPr>
        <xdr:spPr>
          <a:xfrm>
            <a:off x="3446250" y="14744186"/>
            <a:ext cx="310055" cy="4238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 name="Straight Arrow Connector 40">
            <a:extLst>
              <a:ext uri="{FF2B5EF4-FFF2-40B4-BE49-F238E27FC236}">
                <a16:creationId xmlns:a16="http://schemas.microsoft.com/office/drawing/2014/main" id="{5CB9BD2C-FE17-49ED-9F5B-61BFE36F1A1C}"/>
              </a:ext>
            </a:extLst>
          </xdr:cNvPr>
          <xdr:cNvCxnSpPr/>
        </xdr:nvCxnSpPr>
        <xdr:spPr>
          <a:xfrm>
            <a:off x="3819368" y="14796738"/>
            <a:ext cx="310055" cy="4238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2" name="Straight Arrow Connector 41">
            <a:extLst>
              <a:ext uri="{FF2B5EF4-FFF2-40B4-BE49-F238E27FC236}">
                <a16:creationId xmlns:a16="http://schemas.microsoft.com/office/drawing/2014/main" id="{9A7481CC-0672-448F-8D6A-8588272C729D}"/>
              </a:ext>
            </a:extLst>
          </xdr:cNvPr>
          <xdr:cNvCxnSpPr/>
        </xdr:nvCxnSpPr>
        <xdr:spPr>
          <a:xfrm>
            <a:off x="4145189" y="14828269"/>
            <a:ext cx="310055" cy="4238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3" name="Straight Arrow Connector 42">
            <a:extLst>
              <a:ext uri="{FF2B5EF4-FFF2-40B4-BE49-F238E27FC236}">
                <a16:creationId xmlns:a16="http://schemas.microsoft.com/office/drawing/2014/main" id="{8672ACC4-9063-44BB-8108-604FAD6C9CD0}"/>
              </a:ext>
            </a:extLst>
          </xdr:cNvPr>
          <xdr:cNvCxnSpPr/>
        </xdr:nvCxnSpPr>
        <xdr:spPr>
          <a:xfrm>
            <a:off x="4397438" y="14875565"/>
            <a:ext cx="310055" cy="4238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 name="Straight Arrow Connector 43">
            <a:extLst>
              <a:ext uri="{FF2B5EF4-FFF2-40B4-BE49-F238E27FC236}">
                <a16:creationId xmlns:a16="http://schemas.microsoft.com/office/drawing/2014/main" id="{00AA4BFB-D3F9-4CC4-AA68-FAE4756FE128}"/>
              </a:ext>
            </a:extLst>
          </xdr:cNvPr>
          <xdr:cNvCxnSpPr/>
        </xdr:nvCxnSpPr>
        <xdr:spPr>
          <a:xfrm>
            <a:off x="2102071" y="13635573"/>
            <a:ext cx="314167" cy="423841"/>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75056</xdr:colOff>
      <xdr:row>79</xdr:row>
      <xdr:rowOff>152184</xdr:rowOff>
    </xdr:from>
    <xdr:to>
      <xdr:col>3</xdr:col>
      <xdr:colOff>2973283</xdr:colOff>
      <xdr:row>90</xdr:row>
      <xdr:rowOff>49493</xdr:rowOff>
    </xdr:to>
    <xdr:pic>
      <xdr:nvPicPr>
        <xdr:cNvPr id="45" name="Picture 44">
          <a:extLst>
            <a:ext uri="{FF2B5EF4-FFF2-40B4-BE49-F238E27FC236}">
              <a16:creationId xmlns:a16="http://schemas.microsoft.com/office/drawing/2014/main" id="{F120E2DC-B093-461C-9246-DD3C2147A886}"/>
            </a:ext>
          </a:extLst>
        </xdr:cNvPr>
        <xdr:cNvPicPr>
          <a:picLocks noChangeAspect="1"/>
        </xdr:cNvPicPr>
      </xdr:nvPicPr>
      <xdr:blipFill rotWithShape="1">
        <a:blip xmlns:r="http://schemas.openxmlformats.org/officeDocument/2006/relationships" r:embed="rId1"/>
        <a:srcRect l="5430"/>
        <a:stretch/>
      </xdr:blipFill>
      <xdr:spPr>
        <a:xfrm>
          <a:off x="684656" y="15818904"/>
          <a:ext cx="4589867" cy="2076629"/>
        </a:xfrm>
        <a:prstGeom prst="rect">
          <a:avLst/>
        </a:prstGeom>
        <a:ln>
          <a:solidFill>
            <a:sysClr val="windowText" lastClr="000000"/>
          </a:solidFill>
        </a:ln>
      </xdr:spPr>
    </xdr:pic>
    <xdr:clientData/>
  </xdr:twoCellAnchor>
  <xdr:twoCellAnchor editAs="oneCell">
    <xdr:from>
      <xdr:col>1</xdr:col>
      <xdr:colOff>87668</xdr:colOff>
      <xdr:row>111</xdr:row>
      <xdr:rowOff>29563</xdr:rowOff>
    </xdr:from>
    <xdr:to>
      <xdr:col>3</xdr:col>
      <xdr:colOff>2987604</xdr:colOff>
      <xdr:row>122</xdr:row>
      <xdr:rowOff>128954</xdr:rowOff>
    </xdr:to>
    <xdr:pic>
      <xdr:nvPicPr>
        <xdr:cNvPr id="46" name="Picture 45">
          <a:extLst>
            <a:ext uri="{FF2B5EF4-FFF2-40B4-BE49-F238E27FC236}">
              <a16:creationId xmlns:a16="http://schemas.microsoft.com/office/drawing/2014/main" id="{AF7ACD4C-7B6E-41CD-A4FA-55DCA4ABFA00}"/>
            </a:ext>
          </a:extLst>
        </xdr:cNvPr>
        <xdr:cNvPicPr>
          <a:picLocks noChangeAspect="1"/>
        </xdr:cNvPicPr>
      </xdr:nvPicPr>
      <xdr:blipFill>
        <a:blip xmlns:r="http://schemas.openxmlformats.org/officeDocument/2006/relationships" r:embed="rId11"/>
        <a:stretch>
          <a:fillRect/>
        </a:stretch>
      </xdr:blipFill>
      <xdr:spPr>
        <a:xfrm>
          <a:off x="697268" y="22051363"/>
          <a:ext cx="4591576" cy="2278711"/>
        </a:xfrm>
        <a:prstGeom prst="rect">
          <a:avLst/>
        </a:prstGeom>
      </xdr:spPr>
    </xdr:pic>
    <xdr:clientData/>
  </xdr:twoCellAnchor>
  <xdr:twoCellAnchor editAs="oneCell">
    <xdr:from>
      <xdr:col>1</xdr:col>
      <xdr:colOff>49665</xdr:colOff>
      <xdr:row>149</xdr:row>
      <xdr:rowOff>109989</xdr:rowOff>
    </xdr:from>
    <xdr:to>
      <xdr:col>3</xdr:col>
      <xdr:colOff>2916049</xdr:colOff>
      <xdr:row>159</xdr:row>
      <xdr:rowOff>98612</xdr:rowOff>
    </xdr:to>
    <xdr:pic>
      <xdr:nvPicPr>
        <xdr:cNvPr id="47" name="Picture 46">
          <a:extLst>
            <a:ext uri="{FF2B5EF4-FFF2-40B4-BE49-F238E27FC236}">
              <a16:creationId xmlns:a16="http://schemas.microsoft.com/office/drawing/2014/main" id="{1557169B-E253-49B6-96A5-12861329EFD3}"/>
            </a:ext>
          </a:extLst>
        </xdr:cNvPr>
        <xdr:cNvPicPr>
          <a:picLocks noChangeAspect="1"/>
        </xdr:cNvPicPr>
      </xdr:nvPicPr>
      <xdr:blipFill>
        <a:blip xmlns:r="http://schemas.openxmlformats.org/officeDocument/2006/relationships" r:embed="rId12"/>
        <a:stretch>
          <a:fillRect/>
        </a:stretch>
      </xdr:blipFill>
      <xdr:spPr>
        <a:xfrm>
          <a:off x="659265" y="29675589"/>
          <a:ext cx="4558024" cy="1969823"/>
        </a:xfrm>
        <a:prstGeom prst="rect">
          <a:avLst/>
        </a:prstGeom>
      </xdr:spPr>
    </xdr:pic>
    <xdr:clientData/>
  </xdr:twoCellAnchor>
  <xdr:twoCellAnchor editAs="oneCell">
    <xdr:from>
      <xdr:col>1</xdr:col>
      <xdr:colOff>71717</xdr:colOff>
      <xdr:row>175</xdr:row>
      <xdr:rowOff>44823</xdr:rowOff>
    </xdr:from>
    <xdr:to>
      <xdr:col>3</xdr:col>
      <xdr:colOff>3008784</xdr:colOff>
      <xdr:row>192</xdr:row>
      <xdr:rowOff>71718</xdr:rowOff>
    </xdr:to>
    <xdr:pic>
      <xdr:nvPicPr>
        <xdr:cNvPr id="48" name="Picture 47">
          <a:extLst>
            <a:ext uri="{FF2B5EF4-FFF2-40B4-BE49-F238E27FC236}">
              <a16:creationId xmlns:a16="http://schemas.microsoft.com/office/drawing/2014/main" id="{5B72FA54-6B0F-4EB5-8C45-4B0B264F3B95}"/>
            </a:ext>
          </a:extLst>
        </xdr:cNvPr>
        <xdr:cNvPicPr>
          <a:picLocks noChangeAspect="1"/>
        </xdr:cNvPicPr>
      </xdr:nvPicPr>
      <xdr:blipFill>
        <a:blip xmlns:r="http://schemas.openxmlformats.org/officeDocument/2006/relationships" r:embed="rId13"/>
        <a:stretch>
          <a:fillRect/>
        </a:stretch>
      </xdr:blipFill>
      <xdr:spPr>
        <a:xfrm>
          <a:off x="681317" y="34761543"/>
          <a:ext cx="4628707" cy="3394935"/>
        </a:xfrm>
        <a:prstGeom prst="rect">
          <a:avLst/>
        </a:prstGeom>
      </xdr:spPr>
    </xdr:pic>
    <xdr:clientData/>
  </xdr:twoCellAnchor>
  <xdr:twoCellAnchor editAs="oneCell">
    <xdr:from>
      <xdr:col>1</xdr:col>
      <xdr:colOff>110836</xdr:colOff>
      <xdr:row>90</xdr:row>
      <xdr:rowOff>166253</xdr:rowOff>
    </xdr:from>
    <xdr:to>
      <xdr:col>3</xdr:col>
      <xdr:colOff>637309</xdr:colOff>
      <xdr:row>105</xdr:row>
      <xdr:rowOff>161900</xdr:rowOff>
    </xdr:to>
    <xdr:pic>
      <xdr:nvPicPr>
        <xdr:cNvPr id="49" name="Picture 48">
          <a:extLst>
            <a:ext uri="{FF2B5EF4-FFF2-40B4-BE49-F238E27FC236}">
              <a16:creationId xmlns:a16="http://schemas.microsoft.com/office/drawing/2014/main" id="{554632B0-B2CC-4365-8820-2FBE5B59069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0436" y="18012293"/>
          <a:ext cx="2218113" cy="2967447"/>
        </a:xfrm>
        <a:prstGeom prst="rect">
          <a:avLst/>
        </a:prstGeom>
      </xdr:spPr>
    </xdr:pic>
    <xdr:clientData/>
  </xdr:twoCellAnchor>
  <xdr:twoCellAnchor editAs="oneCell">
    <xdr:from>
      <xdr:col>3</xdr:col>
      <xdr:colOff>745746</xdr:colOff>
      <xdr:row>90</xdr:row>
      <xdr:rowOff>191564</xdr:rowOff>
    </xdr:from>
    <xdr:to>
      <xdr:col>3</xdr:col>
      <xdr:colOff>2974891</xdr:colOff>
      <xdr:row>106</xdr:row>
      <xdr:rowOff>27709</xdr:rowOff>
    </xdr:to>
    <xdr:pic>
      <xdr:nvPicPr>
        <xdr:cNvPr id="50" name="Picture 49">
          <a:extLst>
            <a:ext uri="{FF2B5EF4-FFF2-40B4-BE49-F238E27FC236}">
              <a16:creationId xmlns:a16="http://schemas.microsoft.com/office/drawing/2014/main" id="{13ADC9B4-07B0-4C8A-A4B3-82DDB148B01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046986" y="18037604"/>
          <a:ext cx="2229145" cy="3006065"/>
        </a:xfrm>
        <a:prstGeom prst="rect">
          <a:avLst/>
        </a:prstGeom>
      </xdr:spPr>
    </xdr:pic>
    <xdr:clientData/>
  </xdr:twoCellAnchor>
  <xdr:twoCellAnchor editAs="oneCell">
    <xdr:from>
      <xdr:col>1</xdr:col>
      <xdr:colOff>124691</xdr:colOff>
      <xdr:row>123</xdr:row>
      <xdr:rowOff>166252</xdr:rowOff>
    </xdr:from>
    <xdr:to>
      <xdr:col>3</xdr:col>
      <xdr:colOff>595745</xdr:colOff>
      <xdr:row>141</xdr:row>
      <xdr:rowOff>16382</xdr:rowOff>
    </xdr:to>
    <xdr:pic>
      <xdr:nvPicPr>
        <xdr:cNvPr id="51" name="Picture 50">
          <a:extLst>
            <a:ext uri="{FF2B5EF4-FFF2-40B4-BE49-F238E27FC236}">
              <a16:creationId xmlns:a16="http://schemas.microsoft.com/office/drawing/2014/main" id="{1DE89EF8-AA08-4BC4-890D-FE0953E6042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34291" y="24565492"/>
          <a:ext cx="2162694" cy="3416290"/>
        </a:xfrm>
        <a:prstGeom prst="rect">
          <a:avLst/>
        </a:prstGeom>
      </xdr:spPr>
    </xdr:pic>
    <xdr:clientData/>
  </xdr:twoCellAnchor>
  <xdr:twoCellAnchor editAs="oneCell">
    <xdr:from>
      <xdr:col>3</xdr:col>
      <xdr:colOff>748145</xdr:colOff>
      <xdr:row>123</xdr:row>
      <xdr:rowOff>136144</xdr:rowOff>
    </xdr:from>
    <xdr:to>
      <xdr:col>3</xdr:col>
      <xdr:colOff>3006436</xdr:colOff>
      <xdr:row>140</xdr:row>
      <xdr:rowOff>183436</xdr:rowOff>
    </xdr:to>
    <xdr:pic>
      <xdr:nvPicPr>
        <xdr:cNvPr id="52" name="Picture 51">
          <a:extLst>
            <a:ext uri="{FF2B5EF4-FFF2-40B4-BE49-F238E27FC236}">
              <a16:creationId xmlns:a16="http://schemas.microsoft.com/office/drawing/2014/main" id="{629D1534-DC20-49D5-9760-9BD808E1CBA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049385" y="24535384"/>
          <a:ext cx="2258291" cy="3415332"/>
        </a:xfrm>
        <a:prstGeom prst="rect">
          <a:avLst/>
        </a:prstGeom>
      </xdr:spPr>
    </xdr:pic>
    <xdr:clientData/>
  </xdr:twoCellAnchor>
  <xdr:twoCellAnchor editAs="oneCell">
    <xdr:from>
      <xdr:col>1</xdr:col>
      <xdr:colOff>1260764</xdr:colOff>
      <xdr:row>160</xdr:row>
      <xdr:rowOff>55418</xdr:rowOff>
    </xdr:from>
    <xdr:to>
      <xdr:col>3</xdr:col>
      <xdr:colOff>1496290</xdr:colOff>
      <xdr:row>173</xdr:row>
      <xdr:rowOff>113848</xdr:rowOff>
    </xdr:to>
    <xdr:pic>
      <xdr:nvPicPr>
        <xdr:cNvPr id="53" name="Picture 52">
          <a:extLst>
            <a:ext uri="{FF2B5EF4-FFF2-40B4-BE49-F238E27FC236}">
              <a16:creationId xmlns:a16="http://schemas.microsoft.com/office/drawing/2014/main" id="{1E8274B3-542C-4AD3-BD5B-3AEB067579D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70364" y="31800338"/>
          <a:ext cx="1927166" cy="2618750"/>
        </a:xfrm>
        <a:prstGeom prst="rect">
          <a:avLst/>
        </a:prstGeom>
      </xdr:spPr>
    </xdr:pic>
    <xdr:clientData/>
  </xdr:twoCellAnchor>
  <xdr:twoCellAnchor>
    <xdr:from>
      <xdr:col>1</xdr:col>
      <xdr:colOff>1305339</xdr:colOff>
      <xdr:row>98</xdr:row>
      <xdr:rowOff>13252</xdr:rowOff>
    </xdr:from>
    <xdr:to>
      <xdr:col>3</xdr:col>
      <xdr:colOff>304800</xdr:colOff>
      <xdr:row>98</xdr:row>
      <xdr:rowOff>39756</xdr:rowOff>
    </xdr:to>
    <xdr:cxnSp macro="">
      <xdr:nvCxnSpPr>
        <xdr:cNvPr id="54" name="Straight Arrow Connector 53">
          <a:extLst>
            <a:ext uri="{FF2B5EF4-FFF2-40B4-BE49-F238E27FC236}">
              <a16:creationId xmlns:a16="http://schemas.microsoft.com/office/drawing/2014/main" id="{F448CA36-FA29-4F8E-A505-1810A728BC64}"/>
            </a:ext>
          </a:extLst>
        </xdr:cNvPr>
        <xdr:cNvCxnSpPr/>
      </xdr:nvCxnSpPr>
      <xdr:spPr>
        <a:xfrm flipV="1">
          <a:off x="1914939" y="19444252"/>
          <a:ext cx="691101" cy="26504"/>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1623391</xdr:colOff>
      <xdr:row>98</xdr:row>
      <xdr:rowOff>152399</xdr:rowOff>
    </xdr:from>
    <xdr:to>
      <xdr:col>3</xdr:col>
      <xdr:colOff>2319130</xdr:colOff>
      <xdr:row>98</xdr:row>
      <xdr:rowOff>178903</xdr:rowOff>
    </xdr:to>
    <xdr:cxnSp macro="">
      <xdr:nvCxnSpPr>
        <xdr:cNvPr id="55" name="Straight Arrow Connector 54">
          <a:extLst>
            <a:ext uri="{FF2B5EF4-FFF2-40B4-BE49-F238E27FC236}">
              <a16:creationId xmlns:a16="http://schemas.microsoft.com/office/drawing/2014/main" id="{D9777DFB-418E-4678-8E40-FD26B332C8BC}"/>
            </a:ext>
          </a:extLst>
        </xdr:cNvPr>
        <xdr:cNvCxnSpPr/>
      </xdr:nvCxnSpPr>
      <xdr:spPr>
        <a:xfrm flipV="1">
          <a:off x="3924631" y="19583399"/>
          <a:ext cx="695739" cy="26504"/>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762000</xdr:colOff>
      <xdr:row>130</xdr:row>
      <xdr:rowOff>76200</xdr:rowOff>
    </xdr:from>
    <xdr:ext cx="65" cy="172227"/>
    <xdr:sp macro="" textlink="">
      <xdr:nvSpPr>
        <xdr:cNvPr id="2" name="TextBox 1">
          <a:extLst>
            <a:ext uri="{FF2B5EF4-FFF2-40B4-BE49-F238E27FC236}">
              <a16:creationId xmlns:a16="http://schemas.microsoft.com/office/drawing/2014/main" id="{C1DF0CD0-9464-43D3-A079-F2CD779543EC}"/>
            </a:ext>
          </a:extLst>
        </xdr:cNvPr>
        <xdr:cNvSpPr txBox="1"/>
      </xdr:nvSpPr>
      <xdr:spPr>
        <a:xfrm>
          <a:off x="6210300" y="254412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d-ID"/>
        </a:p>
      </xdr:txBody>
    </xdr:sp>
    <xdr:clientData/>
  </xdr:oneCellAnchor>
  <xdr:twoCellAnchor>
    <xdr:from>
      <xdr:col>0</xdr:col>
      <xdr:colOff>1581150</xdr:colOff>
      <xdr:row>976</xdr:row>
      <xdr:rowOff>152400</xdr:rowOff>
    </xdr:from>
    <xdr:to>
      <xdr:col>0</xdr:col>
      <xdr:colOff>1838325</xdr:colOff>
      <xdr:row>978</xdr:row>
      <xdr:rowOff>28575</xdr:rowOff>
    </xdr:to>
    <xdr:pic>
      <xdr:nvPicPr>
        <xdr:cNvPr id="3" name="image201.jpeg">
          <a:extLst>
            <a:ext uri="{FF2B5EF4-FFF2-40B4-BE49-F238E27FC236}">
              <a16:creationId xmlns:a16="http://schemas.microsoft.com/office/drawing/2014/main" id="{87BC4F3A-3A86-4D04-AF0C-FE9892C30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1150" y="345567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1581150</xdr:colOff>
      <xdr:row>978</xdr:row>
      <xdr:rowOff>409575</xdr:rowOff>
    </xdr:from>
    <xdr:to>
      <xdr:col>0</xdr:col>
      <xdr:colOff>1847850</xdr:colOff>
      <xdr:row>979</xdr:row>
      <xdr:rowOff>180975</xdr:rowOff>
    </xdr:to>
    <xdr:pic>
      <xdr:nvPicPr>
        <xdr:cNvPr id="4" name="image202.jpeg">
          <a:extLst>
            <a:ext uri="{FF2B5EF4-FFF2-40B4-BE49-F238E27FC236}">
              <a16:creationId xmlns:a16="http://schemas.microsoft.com/office/drawing/2014/main" id="{CBF45DC2-BA94-4891-95FD-099461E75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1150" y="352044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1581150</xdr:colOff>
      <xdr:row>993</xdr:row>
      <xdr:rowOff>0</xdr:rowOff>
    </xdr:from>
    <xdr:to>
      <xdr:col>0</xdr:col>
      <xdr:colOff>1857375</xdr:colOff>
      <xdr:row>994</xdr:row>
      <xdr:rowOff>19050</xdr:rowOff>
    </xdr:to>
    <xdr:pic>
      <xdr:nvPicPr>
        <xdr:cNvPr id="5" name="image207.jpeg">
          <a:extLst>
            <a:ext uri="{FF2B5EF4-FFF2-40B4-BE49-F238E27FC236}">
              <a16:creationId xmlns:a16="http://schemas.microsoft.com/office/drawing/2014/main" id="{B6869322-5958-4C35-BB9E-E7F3AAE6DF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81150" y="382238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1600200</xdr:colOff>
      <xdr:row>981</xdr:row>
      <xdr:rowOff>142875</xdr:rowOff>
    </xdr:from>
    <xdr:to>
      <xdr:col>0</xdr:col>
      <xdr:colOff>1838325</xdr:colOff>
      <xdr:row>984</xdr:row>
      <xdr:rowOff>133350</xdr:rowOff>
    </xdr:to>
    <xdr:grpSp>
      <xdr:nvGrpSpPr>
        <xdr:cNvPr id="7176" name="Group 8">
          <a:extLst>
            <a:ext uri="{FF2B5EF4-FFF2-40B4-BE49-F238E27FC236}">
              <a16:creationId xmlns:a16="http://schemas.microsoft.com/office/drawing/2014/main" id="{0D950B16-D1B5-49AE-81B3-2E3E4E3CDC5D}"/>
            </a:ext>
          </a:extLst>
        </xdr:cNvPr>
        <xdr:cNvGrpSpPr>
          <a:grpSpLocks/>
        </xdr:cNvGrpSpPr>
      </xdr:nvGrpSpPr>
      <xdr:grpSpPr bwMode="auto">
        <a:xfrm>
          <a:off x="1600200" y="96886993"/>
          <a:ext cx="238125" cy="550769"/>
          <a:chOff x="2513" y="-82"/>
          <a:chExt cx="373" cy="878"/>
        </a:xfrm>
      </xdr:grpSpPr>
      <xdr:pic>
        <xdr:nvPicPr>
          <xdr:cNvPr id="7" name="Picture 6">
            <a:extLst>
              <a:ext uri="{FF2B5EF4-FFF2-40B4-BE49-F238E27FC236}">
                <a16:creationId xmlns:a16="http://schemas.microsoft.com/office/drawing/2014/main" id="{DA83AB2E-3347-4AA6-96C2-7ED269CE0D2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13" y="-83"/>
            <a:ext cx="373" cy="4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a:extLst>
              <a:ext uri="{FF2B5EF4-FFF2-40B4-BE49-F238E27FC236}">
                <a16:creationId xmlns:a16="http://schemas.microsoft.com/office/drawing/2014/main" id="{4793DAFE-9822-46DB-BF82-EBB31CD1A3A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13" y="381"/>
            <a:ext cx="369" cy="41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1581150</xdr:colOff>
      <xdr:row>990</xdr:row>
      <xdr:rowOff>0</xdr:rowOff>
    </xdr:from>
    <xdr:to>
      <xdr:col>0</xdr:col>
      <xdr:colOff>1857375</xdr:colOff>
      <xdr:row>992</xdr:row>
      <xdr:rowOff>114300</xdr:rowOff>
    </xdr:to>
    <xdr:grpSp>
      <xdr:nvGrpSpPr>
        <xdr:cNvPr id="7173" name="Group 5">
          <a:extLst>
            <a:ext uri="{FF2B5EF4-FFF2-40B4-BE49-F238E27FC236}">
              <a16:creationId xmlns:a16="http://schemas.microsoft.com/office/drawing/2014/main" id="{378DA046-0700-4F44-A9A4-EFD9288400BC}"/>
            </a:ext>
          </a:extLst>
        </xdr:cNvPr>
        <xdr:cNvGrpSpPr>
          <a:grpSpLocks/>
        </xdr:cNvGrpSpPr>
      </xdr:nvGrpSpPr>
      <xdr:grpSpPr bwMode="auto">
        <a:xfrm>
          <a:off x="1581150" y="98425000"/>
          <a:ext cx="276225" cy="487829"/>
          <a:chOff x="2492" y="1963"/>
          <a:chExt cx="430" cy="892"/>
        </a:xfrm>
      </xdr:grpSpPr>
      <xdr:pic>
        <xdr:nvPicPr>
          <xdr:cNvPr id="10" name="Picture 9">
            <a:extLst>
              <a:ext uri="{FF2B5EF4-FFF2-40B4-BE49-F238E27FC236}">
                <a16:creationId xmlns:a16="http://schemas.microsoft.com/office/drawing/2014/main" id="{296ED6BD-91ED-4480-8E1F-5FAFAB9DB6F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92" y="1962"/>
            <a:ext cx="416" cy="4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30DBDBE9-45FD-43A2-8A1D-CDF5C8696AB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92" y="2440"/>
            <a:ext cx="430" cy="41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20</xdr:col>
      <xdr:colOff>0</xdr:colOff>
      <xdr:row>568</xdr:row>
      <xdr:rowOff>0</xdr:rowOff>
    </xdr:from>
    <xdr:to>
      <xdr:col>20</xdr:col>
      <xdr:colOff>257175</xdr:colOff>
      <xdr:row>568</xdr:row>
      <xdr:rowOff>266700</xdr:rowOff>
    </xdr:to>
    <xdr:pic>
      <xdr:nvPicPr>
        <xdr:cNvPr id="12" name="image198.png">
          <a:extLst>
            <a:ext uri="{FF2B5EF4-FFF2-40B4-BE49-F238E27FC236}">
              <a16:creationId xmlns:a16="http://schemas.microsoft.com/office/drawing/2014/main" id="{1B972A0E-B1E5-4F4B-9438-F1E5CB2B634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963525" y="3224212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577</xdr:row>
      <xdr:rowOff>0</xdr:rowOff>
    </xdr:from>
    <xdr:to>
      <xdr:col>20</xdr:col>
      <xdr:colOff>266700</xdr:colOff>
      <xdr:row>578</xdr:row>
      <xdr:rowOff>57150</xdr:rowOff>
    </xdr:to>
    <xdr:pic>
      <xdr:nvPicPr>
        <xdr:cNvPr id="13" name="image199.jpeg">
          <a:extLst>
            <a:ext uri="{FF2B5EF4-FFF2-40B4-BE49-F238E27FC236}">
              <a16:creationId xmlns:a16="http://schemas.microsoft.com/office/drawing/2014/main" id="{4C15405A-719F-49FB-B9F0-BF64AF13679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963525" y="345948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580</xdr:row>
      <xdr:rowOff>0</xdr:rowOff>
    </xdr:from>
    <xdr:to>
      <xdr:col>20</xdr:col>
      <xdr:colOff>266700</xdr:colOff>
      <xdr:row>581</xdr:row>
      <xdr:rowOff>19050</xdr:rowOff>
    </xdr:to>
    <xdr:pic>
      <xdr:nvPicPr>
        <xdr:cNvPr id="14" name="image200.jpeg">
          <a:extLst>
            <a:ext uri="{FF2B5EF4-FFF2-40B4-BE49-F238E27FC236}">
              <a16:creationId xmlns:a16="http://schemas.microsoft.com/office/drawing/2014/main" id="{83722953-1B5D-40BB-87AC-D487E48CF8F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963525" y="35537775"/>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587</xdr:row>
      <xdr:rowOff>0</xdr:rowOff>
    </xdr:from>
    <xdr:to>
      <xdr:col>20</xdr:col>
      <xdr:colOff>257175</xdr:colOff>
      <xdr:row>588</xdr:row>
      <xdr:rowOff>38100</xdr:rowOff>
    </xdr:to>
    <xdr:pic>
      <xdr:nvPicPr>
        <xdr:cNvPr id="15" name="image208.png">
          <a:extLst>
            <a:ext uri="{FF2B5EF4-FFF2-40B4-BE49-F238E27FC236}">
              <a16:creationId xmlns:a16="http://schemas.microsoft.com/office/drawing/2014/main" id="{779C298B-8252-49CB-91AF-0B9E952F9F3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963525" y="3690937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589</xdr:row>
      <xdr:rowOff>0</xdr:rowOff>
    </xdr:from>
    <xdr:to>
      <xdr:col>20</xdr:col>
      <xdr:colOff>266700</xdr:colOff>
      <xdr:row>590</xdr:row>
      <xdr:rowOff>76200</xdr:rowOff>
    </xdr:to>
    <xdr:pic>
      <xdr:nvPicPr>
        <xdr:cNvPr id="16" name="image209.png">
          <a:extLst>
            <a:ext uri="{FF2B5EF4-FFF2-40B4-BE49-F238E27FC236}">
              <a16:creationId xmlns:a16="http://schemas.microsoft.com/office/drawing/2014/main" id="{01790CBC-8295-4DA0-959A-DE6FA96720A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963525" y="3738562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591</xdr:row>
      <xdr:rowOff>0</xdr:rowOff>
    </xdr:from>
    <xdr:to>
      <xdr:col>20</xdr:col>
      <xdr:colOff>257175</xdr:colOff>
      <xdr:row>592</xdr:row>
      <xdr:rowOff>9525</xdr:rowOff>
    </xdr:to>
    <xdr:pic>
      <xdr:nvPicPr>
        <xdr:cNvPr id="17" name="image210.png">
          <a:extLst>
            <a:ext uri="{FF2B5EF4-FFF2-40B4-BE49-F238E27FC236}">
              <a16:creationId xmlns:a16="http://schemas.microsoft.com/office/drawing/2014/main" id="{5F6D9072-22D2-4925-B606-A812D124BAB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963525" y="377761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605</xdr:row>
      <xdr:rowOff>0</xdr:rowOff>
    </xdr:from>
    <xdr:to>
      <xdr:col>20</xdr:col>
      <xdr:colOff>266700</xdr:colOff>
      <xdr:row>606</xdr:row>
      <xdr:rowOff>57150</xdr:rowOff>
    </xdr:to>
    <xdr:pic>
      <xdr:nvPicPr>
        <xdr:cNvPr id="18" name="image218.png">
          <a:extLst>
            <a:ext uri="{FF2B5EF4-FFF2-40B4-BE49-F238E27FC236}">
              <a16:creationId xmlns:a16="http://schemas.microsoft.com/office/drawing/2014/main" id="{79B866BF-921D-4C9C-ADCD-0658174341D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2963525" y="4096702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607</xdr:row>
      <xdr:rowOff>0</xdr:rowOff>
    </xdr:from>
    <xdr:to>
      <xdr:col>20</xdr:col>
      <xdr:colOff>257175</xdr:colOff>
      <xdr:row>608</xdr:row>
      <xdr:rowOff>38100</xdr:rowOff>
    </xdr:to>
    <xdr:pic>
      <xdr:nvPicPr>
        <xdr:cNvPr id="19" name="image219.jpeg">
          <a:extLst>
            <a:ext uri="{FF2B5EF4-FFF2-40B4-BE49-F238E27FC236}">
              <a16:creationId xmlns:a16="http://schemas.microsoft.com/office/drawing/2014/main" id="{2CEBE9AA-42C7-48C5-86C1-A00A2B2AA1C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2963525" y="4140517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59872</xdr:colOff>
      <xdr:row>588</xdr:row>
      <xdr:rowOff>96610</xdr:rowOff>
    </xdr:from>
    <xdr:to>
      <xdr:col>17</xdr:col>
      <xdr:colOff>844060</xdr:colOff>
      <xdr:row>603</xdr:row>
      <xdr:rowOff>67673</xdr:rowOff>
    </xdr:to>
    <xdr:pic>
      <xdr:nvPicPr>
        <xdr:cNvPr id="74" name="Picture 73">
          <a:extLst>
            <a:ext uri="{FF2B5EF4-FFF2-40B4-BE49-F238E27FC236}">
              <a16:creationId xmlns:a16="http://schemas.microsoft.com/office/drawing/2014/main" id="{29A38F0F-78DB-4CC3-A531-CB48D2B64A8C}"/>
            </a:ext>
          </a:extLst>
        </xdr:cNvPr>
        <xdr:cNvPicPr>
          <a:picLocks noChangeAspect="1"/>
        </xdr:cNvPicPr>
      </xdr:nvPicPr>
      <xdr:blipFill>
        <a:blip xmlns:r="http://schemas.openxmlformats.org/officeDocument/2006/relationships" r:embed="rId16"/>
        <a:stretch>
          <a:fillRect/>
        </a:stretch>
      </xdr:blipFill>
      <xdr:spPr>
        <a:xfrm>
          <a:off x="9788979" y="23324003"/>
          <a:ext cx="7560545" cy="29238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145677</xdr:colOff>
      <xdr:row>89</xdr:row>
      <xdr:rowOff>44823</xdr:rowOff>
    </xdr:from>
    <xdr:to>
      <xdr:col>15</xdr:col>
      <xdr:colOff>197759</xdr:colOff>
      <xdr:row>106</xdr:row>
      <xdr:rowOff>34895</xdr:rowOff>
    </xdr:to>
    <xdr:pic>
      <xdr:nvPicPr>
        <xdr:cNvPr id="3" name="Picture 2">
          <a:extLst>
            <a:ext uri="{FF2B5EF4-FFF2-40B4-BE49-F238E27FC236}">
              <a16:creationId xmlns:a16="http://schemas.microsoft.com/office/drawing/2014/main" id="{E7A17625-B627-4D2A-9ED9-029C1AA8445C}"/>
            </a:ext>
          </a:extLst>
        </xdr:cNvPr>
        <xdr:cNvPicPr>
          <a:picLocks noChangeAspect="1"/>
        </xdr:cNvPicPr>
      </xdr:nvPicPr>
      <xdr:blipFill>
        <a:blip xmlns:r="http://schemas.openxmlformats.org/officeDocument/2006/relationships" r:embed="rId1"/>
        <a:stretch>
          <a:fillRect/>
        </a:stretch>
      </xdr:blipFill>
      <xdr:spPr>
        <a:xfrm>
          <a:off x="9003927" y="16427823"/>
          <a:ext cx="4662182" cy="3228572"/>
        </a:xfrm>
        <a:prstGeom prst="rect">
          <a:avLst/>
        </a:prstGeom>
      </xdr:spPr>
    </xdr:pic>
    <xdr:clientData/>
  </xdr:twoCellAnchor>
  <xdr:twoCellAnchor editAs="oneCell">
    <xdr:from>
      <xdr:col>7</xdr:col>
      <xdr:colOff>496582</xdr:colOff>
      <xdr:row>111</xdr:row>
      <xdr:rowOff>44343</xdr:rowOff>
    </xdr:from>
    <xdr:to>
      <xdr:col>15</xdr:col>
      <xdr:colOff>166306</xdr:colOff>
      <xdr:row>125</xdr:row>
      <xdr:rowOff>186868</xdr:rowOff>
    </xdr:to>
    <xdr:pic>
      <xdr:nvPicPr>
        <xdr:cNvPr id="4" name="Picture 3">
          <a:extLst>
            <a:ext uri="{FF2B5EF4-FFF2-40B4-BE49-F238E27FC236}">
              <a16:creationId xmlns:a16="http://schemas.microsoft.com/office/drawing/2014/main" id="{98BB9C01-AD98-4529-8B86-AF33042F84DD}"/>
            </a:ext>
          </a:extLst>
        </xdr:cNvPr>
        <xdr:cNvPicPr>
          <a:picLocks noChangeAspect="1"/>
        </xdr:cNvPicPr>
      </xdr:nvPicPr>
      <xdr:blipFill>
        <a:blip xmlns:r="http://schemas.openxmlformats.org/officeDocument/2006/relationships" r:embed="rId2"/>
        <a:stretch>
          <a:fillRect/>
        </a:stretch>
      </xdr:blipFill>
      <xdr:spPr>
        <a:xfrm>
          <a:off x="8745232" y="20618343"/>
          <a:ext cx="4889424" cy="2809524"/>
        </a:xfrm>
        <a:prstGeom prst="rect">
          <a:avLst/>
        </a:prstGeom>
      </xdr:spPr>
    </xdr:pic>
    <xdr:clientData/>
  </xdr:twoCellAnchor>
  <xdr:twoCellAnchor editAs="oneCell">
    <xdr:from>
      <xdr:col>6</xdr:col>
      <xdr:colOff>946025</xdr:colOff>
      <xdr:row>153</xdr:row>
      <xdr:rowOff>45624</xdr:rowOff>
    </xdr:from>
    <xdr:to>
      <xdr:col>17</xdr:col>
      <xdr:colOff>353917</xdr:colOff>
      <xdr:row>180</xdr:row>
      <xdr:rowOff>64029</xdr:rowOff>
    </xdr:to>
    <xdr:pic>
      <xdr:nvPicPr>
        <xdr:cNvPr id="17" name="Picture 16">
          <a:extLst>
            <a:ext uri="{FF2B5EF4-FFF2-40B4-BE49-F238E27FC236}">
              <a16:creationId xmlns:a16="http://schemas.microsoft.com/office/drawing/2014/main" id="{18C258BE-E5FE-40AA-A8FD-34CFEA196777}"/>
            </a:ext>
          </a:extLst>
        </xdr:cNvPr>
        <xdr:cNvPicPr>
          <a:picLocks noChangeAspect="1"/>
        </xdr:cNvPicPr>
      </xdr:nvPicPr>
      <xdr:blipFill>
        <a:blip xmlns:r="http://schemas.openxmlformats.org/officeDocument/2006/relationships" r:embed="rId3"/>
        <a:stretch>
          <a:fillRect/>
        </a:stretch>
      </xdr:blipFill>
      <xdr:spPr>
        <a:xfrm>
          <a:off x="8013575" y="221378049"/>
          <a:ext cx="7027892" cy="5161905"/>
        </a:xfrm>
        <a:prstGeom prst="rect">
          <a:avLst/>
        </a:prstGeom>
      </xdr:spPr>
    </xdr:pic>
    <xdr:clientData/>
  </xdr:twoCellAnchor>
  <xdr:twoCellAnchor editAs="oneCell">
    <xdr:from>
      <xdr:col>8</xdr:col>
      <xdr:colOff>0</xdr:colOff>
      <xdr:row>53</xdr:row>
      <xdr:rowOff>0</xdr:rowOff>
    </xdr:from>
    <xdr:to>
      <xdr:col>15</xdr:col>
      <xdr:colOff>10413</xdr:colOff>
      <xdr:row>68</xdr:row>
      <xdr:rowOff>66311</xdr:rowOff>
    </xdr:to>
    <xdr:pic>
      <xdr:nvPicPr>
        <xdr:cNvPr id="20" name="Picture 19">
          <a:extLst>
            <a:ext uri="{FF2B5EF4-FFF2-40B4-BE49-F238E27FC236}">
              <a16:creationId xmlns:a16="http://schemas.microsoft.com/office/drawing/2014/main" id="{A45CB826-F5B6-4649-B550-60E859522FB5}"/>
            </a:ext>
          </a:extLst>
        </xdr:cNvPr>
        <xdr:cNvPicPr>
          <a:picLocks noChangeAspect="1"/>
        </xdr:cNvPicPr>
      </xdr:nvPicPr>
      <xdr:blipFill>
        <a:blip xmlns:r="http://schemas.openxmlformats.org/officeDocument/2006/relationships" r:embed="rId4"/>
        <a:stretch>
          <a:fillRect/>
        </a:stretch>
      </xdr:blipFill>
      <xdr:spPr>
        <a:xfrm>
          <a:off x="8858250" y="9525000"/>
          <a:ext cx="4620513" cy="2923810"/>
        </a:xfrm>
        <a:prstGeom prst="rect">
          <a:avLst/>
        </a:prstGeom>
      </xdr:spPr>
    </xdr:pic>
    <xdr:clientData/>
  </xdr:twoCellAnchor>
  <xdr:twoCellAnchor editAs="oneCell">
    <xdr:from>
      <xdr:col>16</xdr:col>
      <xdr:colOff>308821</xdr:colOff>
      <xdr:row>138</xdr:row>
      <xdr:rowOff>0</xdr:rowOff>
    </xdr:from>
    <xdr:to>
      <xdr:col>27</xdr:col>
      <xdr:colOff>66158</xdr:colOff>
      <xdr:row>160</xdr:row>
      <xdr:rowOff>18524</xdr:rowOff>
    </xdr:to>
    <xdr:pic>
      <xdr:nvPicPr>
        <xdr:cNvPr id="24" name="Picture 23">
          <a:extLst>
            <a:ext uri="{FF2B5EF4-FFF2-40B4-BE49-F238E27FC236}">
              <a16:creationId xmlns:a16="http://schemas.microsoft.com/office/drawing/2014/main" id="{E748D7ED-B5BB-4350-9950-474113B39284}"/>
            </a:ext>
          </a:extLst>
        </xdr:cNvPr>
        <xdr:cNvPicPr>
          <a:picLocks noChangeAspect="1"/>
        </xdr:cNvPicPr>
      </xdr:nvPicPr>
      <xdr:blipFill>
        <a:blip xmlns:r="http://schemas.openxmlformats.org/officeDocument/2006/relationships" r:embed="rId5"/>
        <a:stretch>
          <a:fillRect/>
        </a:stretch>
      </xdr:blipFill>
      <xdr:spPr>
        <a:xfrm>
          <a:off x="14386771" y="134092892"/>
          <a:ext cx="6462937" cy="4209524"/>
        </a:xfrm>
        <a:prstGeom prst="rect">
          <a:avLst/>
        </a:prstGeom>
      </xdr:spPr>
    </xdr:pic>
    <xdr:clientData/>
  </xdr:twoCellAnchor>
  <xdr:twoCellAnchor editAs="oneCell">
    <xdr:from>
      <xdr:col>18</xdr:col>
      <xdr:colOff>511968</xdr:colOff>
      <xdr:row>124</xdr:row>
      <xdr:rowOff>35719</xdr:rowOff>
    </xdr:from>
    <xdr:to>
      <xdr:col>26</xdr:col>
      <xdr:colOff>202407</xdr:colOff>
      <xdr:row>143</xdr:row>
      <xdr:rowOff>130969</xdr:rowOff>
    </xdr:to>
    <xdr:pic>
      <xdr:nvPicPr>
        <xdr:cNvPr id="32" name="Picture 31">
          <a:extLst>
            <a:ext uri="{FF2B5EF4-FFF2-40B4-BE49-F238E27FC236}">
              <a16:creationId xmlns:a16="http://schemas.microsoft.com/office/drawing/2014/main" id="{3865790F-7B59-46BD-823A-D93DE4836C40}"/>
            </a:ext>
          </a:extLst>
        </xdr:cNvPr>
        <xdr:cNvPicPr>
          <a:picLocks noChangeAspect="1"/>
        </xdr:cNvPicPr>
      </xdr:nvPicPr>
      <xdr:blipFill rotWithShape="1">
        <a:blip xmlns:r="http://schemas.openxmlformats.org/officeDocument/2006/relationships" r:embed="rId6"/>
        <a:srcRect l="23497" t="20510" r="48521" b="16005"/>
        <a:stretch/>
      </xdr:blipFill>
      <xdr:spPr>
        <a:xfrm rot="16200000">
          <a:off x="16235363" y="22659974"/>
          <a:ext cx="3714750" cy="4567239"/>
        </a:xfrm>
        <a:prstGeom prst="rect">
          <a:avLst/>
        </a:prstGeom>
      </xdr:spPr>
    </xdr:pic>
    <xdr:clientData/>
  </xdr:twoCellAnchor>
  <xdr:twoCellAnchor editAs="oneCell">
    <xdr:from>
      <xdr:col>20</xdr:col>
      <xdr:colOff>130968</xdr:colOff>
      <xdr:row>138</xdr:row>
      <xdr:rowOff>0</xdr:rowOff>
    </xdr:from>
    <xdr:to>
      <xdr:col>27</xdr:col>
      <xdr:colOff>130969</xdr:colOff>
      <xdr:row>176</xdr:row>
      <xdr:rowOff>23812</xdr:rowOff>
    </xdr:to>
    <xdr:pic>
      <xdr:nvPicPr>
        <xdr:cNvPr id="33" name="Picture 32">
          <a:extLst>
            <a:ext uri="{FF2B5EF4-FFF2-40B4-BE49-F238E27FC236}">
              <a16:creationId xmlns:a16="http://schemas.microsoft.com/office/drawing/2014/main" id="{7C06FC74-ACE2-42EE-8E50-BD3CED17A420}"/>
            </a:ext>
          </a:extLst>
        </xdr:cNvPr>
        <xdr:cNvPicPr>
          <a:picLocks noChangeAspect="1"/>
        </xdr:cNvPicPr>
      </xdr:nvPicPr>
      <xdr:blipFill rotWithShape="1">
        <a:blip xmlns:r="http://schemas.openxmlformats.org/officeDocument/2006/relationships" r:embed="rId7"/>
        <a:srcRect l="12263" t="17906" r="31910" b="22842"/>
        <a:stretch/>
      </xdr:blipFill>
      <xdr:spPr>
        <a:xfrm rot="16200000">
          <a:off x="15149513" y="31227712"/>
          <a:ext cx="7262812" cy="42672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224438</xdr:colOff>
      <xdr:row>565</xdr:row>
      <xdr:rowOff>121583</xdr:rowOff>
    </xdr:from>
    <xdr:to>
      <xdr:col>25</xdr:col>
      <xdr:colOff>277241</xdr:colOff>
      <xdr:row>604</xdr:row>
      <xdr:rowOff>6369</xdr:rowOff>
    </xdr:to>
    <xdr:pic>
      <xdr:nvPicPr>
        <xdr:cNvPr id="2" name="Picture 1">
          <a:extLst>
            <a:ext uri="{FF2B5EF4-FFF2-40B4-BE49-F238E27FC236}">
              <a16:creationId xmlns:a16="http://schemas.microsoft.com/office/drawing/2014/main" id="{2DE1B53B-446D-453A-B217-BEA56FC08728}"/>
            </a:ext>
          </a:extLst>
        </xdr:cNvPr>
        <xdr:cNvPicPr>
          <a:picLocks noChangeAspect="1"/>
        </xdr:cNvPicPr>
      </xdr:nvPicPr>
      <xdr:blipFill>
        <a:blip xmlns:r="http://schemas.openxmlformats.org/officeDocument/2006/relationships" r:embed="rId1"/>
        <a:stretch>
          <a:fillRect/>
        </a:stretch>
      </xdr:blipFill>
      <xdr:spPr>
        <a:xfrm>
          <a:off x="8697878" y="107883623"/>
          <a:ext cx="11658063" cy="7314286"/>
        </a:xfrm>
        <a:prstGeom prst="rect">
          <a:avLst/>
        </a:prstGeom>
      </xdr:spPr>
    </xdr:pic>
    <xdr:clientData/>
  </xdr:twoCellAnchor>
  <xdr:twoCellAnchor editAs="oneCell">
    <xdr:from>
      <xdr:col>8</xdr:col>
      <xdr:colOff>145677</xdr:colOff>
      <xdr:row>86</xdr:row>
      <xdr:rowOff>44823</xdr:rowOff>
    </xdr:from>
    <xdr:to>
      <xdr:col>15</xdr:col>
      <xdr:colOff>197759</xdr:colOff>
      <xdr:row>103</xdr:row>
      <xdr:rowOff>34895</xdr:rowOff>
    </xdr:to>
    <xdr:pic>
      <xdr:nvPicPr>
        <xdr:cNvPr id="3" name="Picture 2">
          <a:extLst>
            <a:ext uri="{FF2B5EF4-FFF2-40B4-BE49-F238E27FC236}">
              <a16:creationId xmlns:a16="http://schemas.microsoft.com/office/drawing/2014/main" id="{05C759E0-4834-4610-A2F5-BBF3F563EABA}"/>
            </a:ext>
          </a:extLst>
        </xdr:cNvPr>
        <xdr:cNvPicPr>
          <a:picLocks noChangeAspect="1"/>
        </xdr:cNvPicPr>
      </xdr:nvPicPr>
      <xdr:blipFill>
        <a:blip xmlns:r="http://schemas.openxmlformats.org/officeDocument/2006/relationships" r:embed="rId2"/>
        <a:stretch>
          <a:fillRect/>
        </a:stretch>
      </xdr:blipFill>
      <xdr:spPr>
        <a:xfrm>
          <a:off x="9243957" y="16427823"/>
          <a:ext cx="4784102" cy="3228572"/>
        </a:xfrm>
        <a:prstGeom prst="rect">
          <a:avLst/>
        </a:prstGeom>
      </xdr:spPr>
    </xdr:pic>
    <xdr:clientData/>
  </xdr:twoCellAnchor>
  <xdr:twoCellAnchor editAs="oneCell">
    <xdr:from>
      <xdr:col>7</xdr:col>
      <xdr:colOff>496582</xdr:colOff>
      <xdr:row>108</xdr:row>
      <xdr:rowOff>44343</xdr:rowOff>
    </xdr:from>
    <xdr:to>
      <xdr:col>15</xdr:col>
      <xdr:colOff>166306</xdr:colOff>
      <xdr:row>122</xdr:row>
      <xdr:rowOff>186867</xdr:rowOff>
    </xdr:to>
    <xdr:pic>
      <xdr:nvPicPr>
        <xdr:cNvPr id="4" name="Picture 3">
          <a:extLst>
            <a:ext uri="{FF2B5EF4-FFF2-40B4-BE49-F238E27FC236}">
              <a16:creationId xmlns:a16="http://schemas.microsoft.com/office/drawing/2014/main" id="{8048DCCD-49DA-4B6F-B333-92C6ABBDAF07}"/>
            </a:ext>
          </a:extLst>
        </xdr:cNvPr>
        <xdr:cNvPicPr>
          <a:picLocks noChangeAspect="1"/>
        </xdr:cNvPicPr>
      </xdr:nvPicPr>
      <xdr:blipFill>
        <a:blip xmlns:r="http://schemas.openxmlformats.org/officeDocument/2006/relationships" r:embed="rId3"/>
        <a:stretch>
          <a:fillRect/>
        </a:stretch>
      </xdr:blipFill>
      <xdr:spPr>
        <a:xfrm>
          <a:off x="8970022" y="20618343"/>
          <a:ext cx="5026584" cy="2809524"/>
        </a:xfrm>
        <a:prstGeom prst="rect">
          <a:avLst/>
        </a:prstGeom>
      </xdr:spPr>
    </xdr:pic>
    <xdr:clientData/>
  </xdr:twoCellAnchor>
  <xdr:twoCellAnchor editAs="oneCell">
    <xdr:from>
      <xdr:col>9</xdr:col>
      <xdr:colOff>57149</xdr:colOff>
      <xdr:row>154</xdr:row>
      <xdr:rowOff>106456</xdr:rowOff>
    </xdr:from>
    <xdr:to>
      <xdr:col>16</xdr:col>
      <xdr:colOff>511522</xdr:colOff>
      <xdr:row>169</xdr:row>
      <xdr:rowOff>20385</xdr:rowOff>
    </xdr:to>
    <xdr:pic>
      <xdr:nvPicPr>
        <xdr:cNvPr id="5" name="Picture 4">
          <a:extLst>
            <a:ext uri="{FF2B5EF4-FFF2-40B4-BE49-F238E27FC236}">
              <a16:creationId xmlns:a16="http://schemas.microsoft.com/office/drawing/2014/main" id="{576CEFDB-A5ED-42AB-9A19-4B77FFAB9229}"/>
            </a:ext>
          </a:extLst>
        </xdr:cNvPr>
        <xdr:cNvPicPr>
          <a:picLocks noChangeAspect="1"/>
        </xdr:cNvPicPr>
      </xdr:nvPicPr>
      <xdr:blipFill>
        <a:blip xmlns:r="http://schemas.openxmlformats.org/officeDocument/2006/relationships" r:embed="rId4"/>
        <a:stretch>
          <a:fillRect/>
        </a:stretch>
      </xdr:blipFill>
      <xdr:spPr>
        <a:xfrm>
          <a:off x="10138409" y="29443456"/>
          <a:ext cx="4828253" cy="2771429"/>
        </a:xfrm>
        <a:prstGeom prst="rect">
          <a:avLst/>
        </a:prstGeom>
      </xdr:spPr>
    </xdr:pic>
    <xdr:clientData/>
  </xdr:twoCellAnchor>
  <xdr:twoCellAnchor editAs="oneCell">
    <xdr:from>
      <xdr:col>7</xdr:col>
      <xdr:colOff>371254</xdr:colOff>
      <xdr:row>756</xdr:row>
      <xdr:rowOff>104752</xdr:rowOff>
    </xdr:from>
    <xdr:to>
      <xdr:col>15</xdr:col>
      <xdr:colOff>377627</xdr:colOff>
      <xdr:row>772</xdr:row>
      <xdr:rowOff>123419</xdr:rowOff>
    </xdr:to>
    <xdr:pic>
      <xdr:nvPicPr>
        <xdr:cNvPr id="6" name="Picture 5">
          <a:extLst>
            <a:ext uri="{FF2B5EF4-FFF2-40B4-BE49-F238E27FC236}">
              <a16:creationId xmlns:a16="http://schemas.microsoft.com/office/drawing/2014/main" id="{10129CED-4F98-46BD-BD69-ED332752D080}"/>
            </a:ext>
          </a:extLst>
        </xdr:cNvPr>
        <xdr:cNvPicPr>
          <a:picLocks noChangeAspect="1"/>
        </xdr:cNvPicPr>
      </xdr:nvPicPr>
      <xdr:blipFill>
        <a:blip xmlns:r="http://schemas.openxmlformats.org/officeDocument/2006/relationships" r:embed="rId5"/>
        <a:stretch>
          <a:fillRect/>
        </a:stretch>
      </xdr:blipFill>
      <xdr:spPr>
        <a:xfrm>
          <a:off x="8844694" y="144252292"/>
          <a:ext cx="5363233" cy="3066667"/>
        </a:xfrm>
        <a:prstGeom prst="rect">
          <a:avLst/>
        </a:prstGeom>
      </xdr:spPr>
    </xdr:pic>
    <xdr:clientData/>
  </xdr:twoCellAnchor>
  <xdr:twoCellAnchor editAs="oneCell">
    <xdr:from>
      <xdr:col>7</xdr:col>
      <xdr:colOff>493059</xdr:colOff>
      <xdr:row>778</xdr:row>
      <xdr:rowOff>22412</xdr:rowOff>
    </xdr:from>
    <xdr:to>
      <xdr:col>15</xdr:col>
      <xdr:colOff>5921</xdr:colOff>
      <xdr:row>792</xdr:row>
      <xdr:rowOff>164936</xdr:rowOff>
    </xdr:to>
    <xdr:pic>
      <xdr:nvPicPr>
        <xdr:cNvPr id="7" name="Picture 6">
          <a:extLst>
            <a:ext uri="{FF2B5EF4-FFF2-40B4-BE49-F238E27FC236}">
              <a16:creationId xmlns:a16="http://schemas.microsoft.com/office/drawing/2014/main" id="{9174CB8F-FA5C-4CDA-BDB8-44ACE297ACB5}"/>
            </a:ext>
          </a:extLst>
        </xdr:cNvPr>
        <xdr:cNvPicPr>
          <a:picLocks noChangeAspect="1"/>
        </xdr:cNvPicPr>
      </xdr:nvPicPr>
      <xdr:blipFill>
        <a:blip xmlns:r="http://schemas.openxmlformats.org/officeDocument/2006/relationships" r:embed="rId6"/>
        <a:stretch>
          <a:fillRect/>
        </a:stretch>
      </xdr:blipFill>
      <xdr:spPr>
        <a:xfrm>
          <a:off x="8966499" y="148360952"/>
          <a:ext cx="4869722" cy="2809524"/>
        </a:xfrm>
        <a:prstGeom prst="rect">
          <a:avLst/>
        </a:prstGeom>
      </xdr:spPr>
    </xdr:pic>
    <xdr:clientData/>
  </xdr:twoCellAnchor>
  <xdr:twoCellAnchor editAs="oneCell">
    <xdr:from>
      <xdr:col>7</xdr:col>
      <xdr:colOff>504266</xdr:colOff>
      <xdr:row>793</xdr:row>
      <xdr:rowOff>56029</xdr:rowOff>
    </xdr:from>
    <xdr:to>
      <xdr:col>15</xdr:col>
      <xdr:colOff>198081</xdr:colOff>
      <xdr:row>807</xdr:row>
      <xdr:rowOff>65220</xdr:rowOff>
    </xdr:to>
    <xdr:pic>
      <xdr:nvPicPr>
        <xdr:cNvPr id="8" name="Picture 7">
          <a:extLst>
            <a:ext uri="{FF2B5EF4-FFF2-40B4-BE49-F238E27FC236}">
              <a16:creationId xmlns:a16="http://schemas.microsoft.com/office/drawing/2014/main" id="{0A547F11-ECAC-477A-B3D2-4DCD2031D257}"/>
            </a:ext>
          </a:extLst>
        </xdr:cNvPr>
        <xdr:cNvPicPr>
          <a:picLocks noChangeAspect="1"/>
        </xdr:cNvPicPr>
      </xdr:nvPicPr>
      <xdr:blipFill>
        <a:blip xmlns:r="http://schemas.openxmlformats.org/officeDocument/2006/relationships" r:embed="rId7"/>
        <a:stretch>
          <a:fillRect/>
        </a:stretch>
      </xdr:blipFill>
      <xdr:spPr>
        <a:xfrm>
          <a:off x="8977706" y="151252069"/>
          <a:ext cx="5050675" cy="2676191"/>
        </a:xfrm>
        <a:prstGeom prst="rect">
          <a:avLst/>
        </a:prstGeom>
      </xdr:spPr>
    </xdr:pic>
    <xdr:clientData/>
  </xdr:twoCellAnchor>
  <xdr:twoCellAnchor editAs="oneCell">
    <xdr:from>
      <xdr:col>7</xdr:col>
      <xdr:colOff>493058</xdr:colOff>
      <xdr:row>807</xdr:row>
      <xdr:rowOff>145675</xdr:rowOff>
    </xdr:from>
    <xdr:to>
      <xdr:col>15</xdr:col>
      <xdr:colOff>370843</xdr:colOff>
      <xdr:row>821</xdr:row>
      <xdr:rowOff>154866</xdr:rowOff>
    </xdr:to>
    <xdr:pic>
      <xdr:nvPicPr>
        <xdr:cNvPr id="9" name="Picture 8">
          <a:extLst>
            <a:ext uri="{FF2B5EF4-FFF2-40B4-BE49-F238E27FC236}">
              <a16:creationId xmlns:a16="http://schemas.microsoft.com/office/drawing/2014/main" id="{45C62D21-6BB7-4CB9-A1DF-08437BA24837}"/>
            </a:ext>
          </a:extLst>
        </xdr:cNvPr>
        <xdr:cNvPicPr>
          <a:picLocks noChangeAspect="1"/>
        </xdr:cNvPicPr>
      </xdr:nvPicPr>
      <xdr:blipFill>
        <a:blip xmlns:r="http://schemas.openxmlformats.org/officeDocument/2006/relationships" r:embed="rId8"/>
        <a:stretch>
          <a:fillRect/>
        </a:stretch>
      </xdr:blipFill>
      <xdr:spPr>
        <a:xfrm>
          <a:off x="8966498" y="154008715"/>
          <a:ext cx="5234645" cy="2676191"/>
        </a:xfrm>
        <a:prstGeom prst="rect">
          <a:avLst/>
        </a:prstGeom>
      </xdr:spPr>
    </xdr:pic>
    <xdr:clientData/>
  </xdr:twoCellAnchor>
  <xdr:twoCellAnchor editAs="oneCell">
    <xdr:from>
      <xdr:col>7</xdr:col>
      <xdr:colOff>497261</xdr:colOff>
      <xdr:row>822</xdr:row>
      <xdr:rowOff>127468</xdr:rowOff>
    </xdr:from>
    <xdr:to>
      <xdr:col>15</xdr:col>
      <xdr:colOff>514596</xdr:colOff>
      <xdr:row>837</xdr:row>
      <xdr:rowOff>108063</xdr:rowOff>
    </xdr:to>
    <xdr:pic>
      <xdr:nvPicPr>
        <xdr:cNvPr id="10" name="Picture 9">
          <a:extLst>
            <a:ext uri="{FF2B5EF4-FFF2-40B4-BE49-F238E27FC236}">
              <a16:creationId xmlns:a16="http://schemas.microsoft.com/office/drawing/2014/main" id="{699184AD-ADFE-4EA6-B54D-81D55F60C328}"/>
            </a:ext>
          </a:extLst>
        </xdr:cNvPr>
        <xdr:cNvPicPr>
          <a:picLocks noChangeAspect="1"/>
        </xdr:cNvPicPr>
      </xdr:nvPicPr>
      <xdr:blipFill>
        <a:blip xmlns:r="http://schemas.openxmlformats.org/officeDocument/2006/relationships" r:embed="rId9"/>
        <a:stretch>
          <a:fillRect/>
        </a:stretch>
      </xdr:blipFill>
      <xdr:spPr>
        <a:xfrm>
          <a:off x="8970701" y="156848008"/>
          <a:ext cx="5374195" cy="2838095"/>
        </a:xfrm>
        <a:prstGeom prst="rect">
          <a:avLst/>
        </a:prstGeom>
      </xdr:spPr>
    </xdr:pic>
    <xdr:clientData/>
  </xdr:twoCellAnchor>
  <xdr:twoCellAnchor editAs="oneCell">
    <xdr:from>
      <xdr:col>7</xdr:col>
      <xdr:colOff>494714</xdr:colOff>
      <xdr:row>838</xdr:row>
      <xdr:rowOff>82770</xdr:rowOff>
    </xdr:from>
    <xdr:to>
      <xdr:col>15</xdr:col>
      <xdr:colOff>372648</xdr:colOff>
      <xdr:row>854</xdr:row>
      <xdr:rowOff>44294</xdr:rowOff>
    </xdr:to>
    <xdr:pic>
      <xdr:nvPicPr>
        <xdr:cNvPr id="11" name="Picture 10">
          <a:extLst>
            <a:ext uri="{FF2B5EF4-FFF2-40B4-BE49-F238E27FC236}">
              <a16:creationId xmlns:a16="http://schemas.microsoft.com/office/drawing/2014/main" id="{E99E941B-7E46-4680-9BD0-754FA3BBC1D3}"/>
            </a:ext>
          </a:extLst>
        </xdr:cNvPr>
        <xdr:cNvPicPr>
          <a:picLocks noChangeAspect="1"/>
        </xdr:cNvPicPr>
      </xdr:nvPicPr>
      <xdr:blipFill>
        <a:blip xmlns:r="http://schemas.openxmlformats.org/officeDocument/2006/relationships" r:embed="rId10"/>
        <a:stretch>
          <a:fillRect/>
        </a:stretch>
      </xdr:blipFill>
      <xdr:spPr>
        <a:xfrm>
          <a:off x="8968154" y="159851310"/>
          <a:ext cx="5234794" cy="3009524"/>
        </a:xfrm>
        <a:prstGeom prst="rect">
          <a:avLst/>
        </a:prstGeom>
      </xdr:spPr>
    </xdr:pic>
    <xdr:clientData/>
  </xdr:twoCellAnchor>
  <xdr:twoCellAnchor editAs="oneCell">
    <xdr:from>
      <xdr:col>7</xdr:col>
      <xdr:colOff>523875</xdr:colOff>
      <xdr:row>854</xdr:row>
      <xdr:rowOff>95250</xdr:rowOff>
    </xdr:from>
    <xdr:to>
      <xdr:col>15</xdr:col>
      <xdr:colOff>402771</xdr:colOff>
      <xdr:row>870</xdr:row>
      <xdr:rowOff>28203</xdr:rowOff>
    </xdr:to>
    <xdr:pic>
      <xdr:nvPicPr>
        <xdr:cNvPr id="12" name="Picture 11">
          <a:extLst>
            <a:ext uri="{FF2B5EF4-FFF2-40B4-BE49-F238E27FC236}">
              <a16:creationId xmlns:a16="http://schemas.microsoft.com/office/drawing/2014/main" id="{BEB18950-62C2-450F-8EF4-6E54DA779E90}"/>
            </a:ext>
          </a:extLst>
        </xdr:cNvPr>
        <xdr:cNvPicPr>
          <a:picLocks noChangeAspect="1"/>
        </xdr:cNvPicPr>
      </xdr:nvPicPr>
      <xdr:blipFill>
        <a:blip xmlns:r="http://schemas.openxmlformats.org/officeDocument/2006/relationships" r:embed="rId11"/>
        <a:stretch>
          <a:fillRect/>
        </a:stretch>
      </xdr:blipFill>
      <xdr:spPr>
        <a:xfrm>
          <a:off x="8997315" y="162911790"/>
          <a:ext cx="5235756" cy="2980953"/>
        </a:xfrm>
        <a:prstGeom prst="rect">
          <a:avLst/>
        </a:prstGeom>
      </xdr:spPr>
    </xdr:pic>
    <xdr:clientData/>
  </xdr:twoCellAnchor>
  <xdr:twoCellAnchor editAs="oneCell">
    <xdr:from>
      <xdr:col>7</xdr:col>
      <xdr:colOff>527277</xdr:colOff>
      <xdr:row>870</xdr:row>
      <xdr:rowOff>136071</xdr:rowOff>
    </xdr:from>
    <xdr:to>
      <xdr:col>15</xdr:col>
      <xdr:colOff>360266</xdr:colOff>
      <xdr:row>886</xdr:row>
      <xdr:rowOff>78547</xdr:rowOff>
    </xdr:to>
    <xdr:pic>
      <xdr:nvPicPr>
        <xdr:cNvPr id="13" name="Picture 12">
          <a:extLst>
            <a:ext uri="{FF2B5EF4-FFF2-40B4-BE49-F238E27FC236}">
              <a16:creationId xmlns:a16="http://schemas.microsoft.com/office/drawing/2014/main" id="{A02B31CF-3581-41E9-9CAF-003B5FEBAAE9}"/>
            </a:ext>
          </a:extLst>
        </xdr:cNvPr>
        <xdr:cNvPicPr>
          <a:picLocks noChangeAspect="1"/>
        </xdr:cNvPicPr>
      </xdr:nvPicPr>
      <xdr:blipFill>
        <a:blip xmlns:r="http://schemas.openxmlformats.org/officeDocument/2006/relationships" r:embed="rId12"/>
        <a:stretch>
          <a:fillRect/>
        </a:stretch>
      </xdr:blipFill>
      <xdr:spPr>
        <a:xfrm>
          <a:off x="9000717" y="166000611"/>
          <a:ext cx="5189849" cy="2990476"/>
        </a:xfrm>
        <a:prstGeom prst="rect">
          <a:avLst/>
        </a:prstGeom>
      </xdr:spPr>
    </xdr:pic>
    <xdr:clientData/>
  </xdr:twoCellAnchor>
  <xdr:twoCellAnchor editAs="oneCell">
    <xdr:from>
      <xdr:col>7</xdr:col>
      <xdr:colOff>351712</xdr:colOff>
      <xdr:row>1325</xdr:row>
      <xdr:rowOff>169744</xdr:rowOff>
    </xdr:from>
    <xdr:to>
      <xdr:col>18</xdr:col>
      <xdr:colOff>97485</xdr:colOff>
      <xdr:row>1351</xdr:row>
      <xdr:rowOff>140554</xdr:rowOff>
    </xdr:to>
    <xdr:pic>
      <xdr:nvPicPr>
        <xdr:cNvPr id="14" name="Picture 13">
          <a:extLst>
            <a:ext uri="{FF2B5EF4-FFF2-40B4-BE49-F238E27FC236}">
              <a16:creationId xmlns:a16="http://schemas.microsoft.com/office/drawing/2014/main" id="{67BE5305-EE55-411E-90B2-561D63734EE4}"/>
            </a:ext>
          </a:extLst>
        </xdr:cNvPr>
        <xdr:cNvPicPr>
          <a:picLocks noChangeAspect="1"/>
        </xdr:cNvPicPr>
      </xdr:nvPicPr>
      <xdr:blipFill>
        <a:blip xmlns:r="http://schemas.openxmlformats.org/officeDocument/2006/relationships" r:embed="rId13"/>
        <a:stretch>
          <a:fillRect/>
        </a:stretch>
      </xdr:blipFill>
      <xdr:spPr>
        <a:xfrm>
          <a:off x="8825152" y="252711784"/>
          <a:ext cx="6977153" cy="4923810"/>
        </a:xfrm>
        <a:prstGeom prst="rect">
          <a:avLst/>
        </a:prstGeom>
      </xdr:spPr>
    </xdr:pic>
    <xdr:clientData/>
  </xdr:twoCellAnchor>
  <xdr:twoCellAnchor editAs="oneCell">
    <xdr:from>
      <xdr:col>8</xdr:col>
      <xdr:colOff>918240</xdr:colOff>
      <xdr:row>1359</xdr:row>
      <xdr:rowOff>49986</xdr:rowOff>
    </xdr:from>
    <xdr:to>
      <xdr:col>20</xdr:col>
      <xdr:colOff>387930</xdr:colOff>
      <xdr:row>1381</xdr:row>
      <xdr:rowOff>97082</xdr:rowOff>
    </xdr:to>
    <xdr:pic>
      <xdr:nvPicPr>
        <xdr:cNvPr id="15" name="Picture 14">
          <a:extLst>
            <a:ext uri="{FF2B5EF4-FFF2-40B4-BE49-F238E27FC236}">
              <a16:creationId xmlns:a16="http://schemas.microsoft.com/office/drawing/2014/main" id="{AA1A44A8-72F0-48F8-BB0A-F59E6E6AEA4E}"/>
            </a:ext>
          </a:extLst>
        </xdr:cNvPr>
        <xdr:cNvPicPr>
          <a:picLocks noChangeAspect="1"/>
        </xdr:cNvPicPr>
      </xdr:nvPicPr>
      <xdr:blipFill>
        <a:blip xmlns:r="http://schemas.openxmlformats.org/officeDocument/2006/relationships" r:embed="rId14"/>
        <a:stretch>
          <a:fillRect/>
        </a:stretch>
      </xdr:blipFill>
      <xdr:spPr>
        <a:xfrm>
          <a:off x="10016520" y="259069026"/>
          <a:ext cx="7325910" cy="4238096"/>
        </a:xfrm>
        <a:prstGeom prst="rect">
          <a:avLst/>
        </a:prstGeom>
      </xdr:spPr>
    </xdr:pic>
    <xdr:clientData/>
  </xdr:twoCellAnchor>
  <xdr:twoCellAnchor editAs="oneCell">
    <xdr:from>
      <xdr:col>7</xdr:col>
      <xdr:colOff>437454</xdr:colOff>
      <xdr:row>1399</xdr:row>
      <xdr:rowOff>74119</xdr:rowOff>
    </xdr:from>
    <xdr:to>
      <xdr:col>19</xdr:col>
      <xdr:colOff>242727</xdr:colOff>
      <xdr:row>1423</xdr:row>
      <xdr:rowOff>35453</xdr:rowOff>
    </xdr:to>
    <xdr:pic>
      <xdr:nvPicPr>
        <xdr:cNvPr id="16" name="Picture 15">
          <a:extLst>
            <a:ext uri="{FF2B5EF4-FFF2-40B4-BE49-F238E27FC236}">
              <a16:creationId xmlns:a16="http://schemas.microsoft.com/office/drawing/2014/main" id="{AEBC714A-FDF5-4DF7-8AD6-0DFB2D20B6F0}"/>
            </a:ext>
          </a:extLst>
        </xdr:cNvPr>
        <xdr:cNvPicPr>
          <a:picLocks noChangeAspect="1"/>
        </xdr:cNvPicPr>
      </xdr:nvPicPr>
      <xdr:blipFill>
        <a:blip xmlns:r="http://schemas.openxmlformats.org/officeDocument/2006/relationships" r:embed="rId15"/>
        <a:stretch>
          <a:fillRect/>
        </a:stretch>
      </xdr:blipFill>
      <xdr:spPr>
        <a:xfrm>
          <a:off x="8910894" y="266713159"/>
          <a:ext cx="7661493" cy="4533334"/>
        </a:xfrm>
        <a:prstGeom prst="rect">
          <a:avLst/>
        </a:prstGeom>
      </xdr:spPr>
    </xdr:pic>
    <xdr:clientData/>
  </xdr:twoCellAnchor>
  <xdr:twoCellAnchor editAs="oneCell">
    <xdr:from>
      <xdr:col>6</xdr:col>
      <xdr:colOff>946025</xdr:colOff>
      <xdr:row>1410</xdr:row>
      <xdr:rowOff>45624</xdr:rowOff>
    </xdr:from>
    <xdr:to>
      <xdr:col>17</xdr:col>
      <xdr:colOff>353917</xdr:colOff>
      <xdr:row>1437</xdr:row>
      <xdr:rowOff>64029</xdr:rowOff>
    </xdr:to>
    <xdr:pic>
      <xdr:nvPicPr>
        <xdr:cNvPr id="17" name="Picture 16">
          <a:extLst>
            <a:ext uri="{FF2B5EF4-FFF2-40B4-BE49-F238E27FC236}">
              <a16:creationId xmlns:a16="http://schemas.microsoft.com/office/drawing/2014/main" id="{2307F00A-587E-4AAC-ACF7-918F190B8C3D}"/>
            </a:ext>
          </a:extLst>
        </xdr:cNvPr>
        <xdr:cNvPicPr>
          <a:picLocks noChangeAspect="1"/>
        </xdr:cNvPicPr>
      </xdr:nvPicPr>
      <xdr:blipFill>
        <a:blip xmlns:r="http://schemas.openxmlformats.org/officeDocument/2006/relationships" r:embed="rId16"/>
        <a:stretch>
          <a:fillRect/>
        </a:stretch>
      </xdr:blipFill>
      <xdr:spPr>
        <a:xfrm>
          <a:off x="8207885" y="268780164"/>
          <a:ext cx="7226012" cy="5161905"/>
        </a:xfrm>
        <a:prstGeom prst="rect">
          <a:avLst/>
        </a:prstGeom>
      </xdr:spPr>
    </xdr:pic>
    <xdr:clientData/>
  </xdr:twoCellAnchor>
  <xdr:twoCellAnchor editAs="oneCell">
    <xdr:from>
      <xdr:col>7</xdr:col>
      <xdr:colOff>460562</xdr:colOff>
      <xdr:row>681</xdr:row>
      <xdr:rowOff>135591</xdr:rowOff>
    </xdr:from>
    <xdr:to>
      <xdr:col>28</xdr:col>
      <xdr:colOff>360843</xdr:colOff>
      <xdr:row>720</xdr:row>
      <xdr:rowOff>20377</xdr:rowOff>
    </xdr:to>
    <xdr:pic>
      <xdr:nvPicPr>
        <xdr:cNvPr id="18" name="Picture 17">
          <a:extLst>
            <a:ext uri="{FF2B5EF4-FFF2-40B4-BE49-F238E27FC236}">
              <a16:creationId xmlns:a16="http://schemas.microsoft.com/office/drawing/2014/main" id="{AA8940FC-4EFC-47E7-8792-FB1B7F88FA96}"/>
            </a:ext>
          </a:extLst>
        </xdr:cNvPr>
        <xdr:cNvPicPr>
          <a:picLocks noChangeAspect="1"/>
        </xdr:cNvPicPr>
      </xdr:nvPicPr>
      <xdr:blipFill>
        <a:blip xmlns:r="http://schemas.openxmlformats.org/officeDocument/2006/relationships" r:embed="rId17"/>
        <a:stretch>
          <a:fillRect/>
        </a:stretch>
      </xdr:blipFill>
      <xdr:spPr>
        <a:xfrm>
          <a:off x="8934002" y="129995631"/>
          <a:ext cx="13380061" cy="7314286"/>
        </a:xfrm>
        <a:prstGeom prst="rect">
          <a:avLst/>
        </a:prstGeom>
      </xdr:spPr>
    </xdr:pic>
    <xdr:clientData/>
  </xdr:twoCellAnchor>
  <xdr:twoCellAnchor editAs="oneCell">
    <xdr:from>
      <xdr:col>7</xdr:col>
      <xdr:colOff>299354</xdr:colOff>
      <xdr:row>510</xdr:row>
      <xdr:rowOff>184585</xdr:rowOff>
    </xdr:from>
    <xdr:to>
      <xdr:col>16</xdr:col>
      <xdr:colOff>471538</xdr:colOff>
      <xdr:row>530</xdr:row>
      <xdr:rowOff>69823</xdr:rowOff>
    </xdr:to>
    <xdr:pic>
      <xdr:nvPicPr>
        <xdr:cNvPr id="19" name="Picture 18">
          <a:extLst>
            <a:ext uri="{FF2B5EF4-FFF2-40B4-BE49-F238E27FC236}">
              <a16:creationId xmlns:a16="http://schemas.microsoft.com/office/drawing/2014/main" id="{E70D990D-EC00-4539-9348-15F4107610C0}"/>
            </a:ext>
          </a:extLst>
        </xdr:cNvPr>
        <xdr:cNvPicPr>
          <a:picLocks noChangeAspect="1"/>
        </xdr:cNvPicPr>
      </xdr:nvPicPr>
      <xdr:blipFill>
        <a:blip xmlns:r="http://schemas.openxmlformats.org/officeDocument/2006/relationships" r:embed="rId18"/>
        <a:stretch>
          <a:fillRect/>
        </a:stretch>
      </xdr:blipFill>
      <xdr:spPr>
        <a:xfrm>
          <a:off x="8772794" y="97469125"/>
          <a:ext cx="6153884" cy="3695238"/>
        </a:xfrm>
        <a:prstGeom prst="rect">
          <a:avLst/>
        </a:prstGeom>
      </xdr:spPr>
    </xdr:pic>
    <xdr:clientData/>
  </xdr:twoCellAnchor>
  <xdr:twoCellAnchor editAs="oneCell">
    <xdr:from>
      <xdr:col>8</xdr:col>
      <xdr:colOff>0</xdr:colOff>
      <xdr:row>50</xdr:row>
      <xdr:rowOff>0</xdr:rowOff>
    </xdr:from>
    <xdr:to>
      <xdr:col>15</xdr:col>
      <xdr:colOff>10413</xdr:colOff>
      <xdr:row>65</xdr:row>
      <xdr:rowOff>66310</xdr:rowOff>
    </xdr:to>
    <xdr:pic>
      <xdr:nvPicPr>
        <xdr:cNvPr id="20" name="Picture 19">
          <a:extLst>
            <a:ext uri="{FF2B5EF4-FFF2-40B4-BE49-F238E27FC236}">
              <a16:creationId xmlns:a16="http://schemas.microsoft.com/office/drawing/2014/main" id="{075BBC96-D0F7-49C8-B129-D0D7E002FBB4}"/>
            </a:ext>
          </a:extLst>
        </xdr:cNvPr>
        <xdr:cNvPicPr>
          <a:picLocks noChangeAspect="1"/>
        </xdr:cNvPicPr>
      </xdr:nvPicPr>
      <xdr:blipFill>
        <a:blip xmlns:r="http://schemas.openxmlformats.org/officeDocument/2006/relationships" r:embed="rId19"/>
        <a:stretch>
          <a:fillRect/>
        </a:stretch>
      </xdr:blipFill>
      <xdr:spPr>
        <a:xfrm>
          <a:off x="9098280" y="9525000"/>
          <a:ext cx="4742433" cy="2923810"/>
        </a:xfrm>
        <a:prstGeom prst="rect">
          <a:avLst/>
        </a:prstGeom>
      </xdr:spPr>
    </xdr:pic>
    <xdr:clientData/>
  </xdr:twoCellAnchor>
  <xdr:twoCellAnchor editAs="oneCell">
    <xdr:from>
      <xdr:col>8</xdr:col>
      <xdr:colOff>0</xdr:colOff>
      <xdr:row>199</xdr:row>
      <xdr:rowOff>0</xdr:rowOff>
    </xdr:from>
    <xdr:to>
      <xdr:col>15</xdr:col>
      <xdr:colOff>58032</xdr:colOff>
      <xdr:row>212</xdr:row>
      <xdr:rowOff>18738</xdr:rowOff>
    </xdr:to>
    <xdr:pic>
      <xdr:nvPicPr>
        <xdr:cNvPr id="21" name="Picture 20">
          <a:extLst>
            <a:ext uri="{FF2B5EF4-FFF2-40B4-BE49-F238E27FC236}">
              <a16:creationId xmlns:a16="http://schemas.microsoft.com/office/drawing/2014/main" id="{8E19113F-0EB6-4BD3-A328-0D91A1576D35}"/>
            </a:ext>
          </a:extLst>
        </xdr:cNvPr>
        <xdr:cNvPicPr>
          <a:picLocks noChangeAspect="1"/>
        </xdr:cNvPicPr>
      </xdr:nvPicPr>
      <xdr:blipFill>
        <a:blip xmlns:r="http://schemas.openxmlformats.org/officeDocument/2006/relationships" r:embed="rId20"/>
        <a:stretch>
          <a:fillRect/>
        </a:stretch>
      </xdr:blipFill>
      <xdr:spPr>
        <a:xfrm>
          <a:off x="9098280" y="37909500"/>
          <a:ext cx="4790052" cy="2495238"/>
        </a:xfrm>
        <a:prstGeom prst="rect">
          <a:avLst/>
        </a:prstGeom>
      </xdr:spPr>
    </xdr:pic>
    <xdr:clientData/>
  </xdr:twoCellAnchor>
  <xdr:twoCellAnchor editAs="oneCell">
    <xdr:from>
      <xdr:col>7</xdr:col>
      <xdr:colOff>144567</xdr:colOff>
      <xdr:row>530</xdr:row>
      <xdr:rowOff>168088</xdr:rowOff>
    </xdr:from>
    <xdr:to>
      <xdr:col>14</xdr:col>
      <xdr:colOff>98572</xdr:colOff>
      <xdr:row>553</xdr:row>
      <xdr:rowOff>177064</xdr:rowOff>
    </xdr:to>
    <xdr:pic>
      <xdr:nvPicPr>
        <xdr:cNvPr id="22" name="Picture 21">
          <a:extLst>
            <a:ext uri="{FF2B5EF4-FFF2-40B4-BE49-F238E27FC236}">
              <a16:creationId xmlns:a16="http://schemas.microsoft.com/office/drawing/2014/main" id="{3EAE06C7-F7B6-4085-B04C-01C4CEC7BC5D}"/>
            </a:ext>
          </a:extLst>
        </xdr:cNvPr>
        <xdr:cNvPicPr>
          <a:picLocks noChangeAspect="1"/>
        </xdr:cNvPicPr>
      </xdr:nvPicPr>
      <xdr:blipFill>
        <a:blip xmlns:r="http://schemas.openxmlformats.org/officeDocument/2006/relationships" r:embed="rId21"/>
        <a:stretch>
          <a:fillRect/>
        </a:stretch>
      </xdr:blipFill>
      <xdr:spPr>
        <a:xfrm>
          <a:off x="8618007" y="101262628"/>
          <a:ext cx="4686025" cy="4390476"/>
        </a:xfrm>
        <a:prstGeom prst="rect">
          <a:avLst/>
        </a:prstGeom>
      </xdr:spPr>
    </xdr:pic>
    <xdr:clientData/>
  </xdr:twoCellAnchor>
  <xdr:twoCellAnchor editAs="oneCell">
    <xdr:from>
      <xdr:col>8</xdr:col>
      <xdr:colOff>397564</xdr:colOff>
      <xdr:row>706</xdr:row>
      <xdr:rowOff>157370</xdr:rowOff>
    </xdr:from>
    <xdr:to>
      <xdr:col>19</xdr:col>
      <xdr:colOff>351545</xdr:colOff>
      <xdr:row>729</xdr:row>
      <xdr:rowOff>166346</xdr:rowOff>
    </xdr:to>
    <xdr:pic>
      <xdr:nvPicPr>
        <xdr:cNvPr id="23" name="Picture 22">
          <a:extLst>
            <a:ext uri="{FF2B5EF4-FFF2-40B4-BE49-F238E27FC236}">
              <a16:creationId xmlns:a16="http://schemas.microsoft.com/office/drawing/2014/main" id="{7A9B90F0-ACC8-4960-A28D-AAFF793AAE59}"/>
            </a:ext>
          </a:extLst>
        </xdr:cNvPr>
        <xdr:cNvPicPr>
          <a:picLocks noChangeAspect="1"/>
        </xdr:cNvPicPr>
      </xdr:nvPicPr>
      <xdr:blipFill>
        <a:blip xmlns:r="http://schemas.openxmlformats.org/officeDocument/2006/relationships" r:embed="rId22"/>
        <a:stretch>
          <a:fillRect/>
        </a:stretch>
      </xdr:blipFill>
      <xdr:spPr>
        <a:xfrm>
          <a:off x="9495844" y="134779910"/>
          <a:ext cx="7185361" cy="4390476"/>
        </a:xfrm>
        <a:prstGeom prst="rect">
          <a:avLst/>
        </a:prstGeom>
      </xdr:spPr>
    </xdr:pic>
    <xdr:clientData/>
  </xdr:twoCellAnchor>
  <xdr:twoCellAnchor editAs="oneCell">
    <xdr:from>
      <xdr:col>16</xdr:col>
      <xdr:colOff>308821</xdr:colOff>
      <xdr:row>750</xdr:row>
      <xdr:rowOff>9467</xdr:rowOff>
    </xdr:from>
    <xdr:to>
      <xdr:col>27</xdr:col>
      <xdr:colOff>66158</xdr:colOff>
      <xdr:row>772</xdr:row>
      <xdr:rowOff>27991</xdr:rowOff>
    </xdr:to>
    <xdr:pic>
      <xdr:nvPicPr>
        <xdr:cNvPr id="24" name="Picture 23">
          <a:extLst>
            <a:ext uri="{FF2B5EF4-FFF2-40B4-BE49-F238E27FC236}">
              <a16:creationId xmlns:a16="http://schemas.microsoft.com/office/drawing/2014/main" id="{CCF7D645-B34B-451F-AD71-01C812AACC31}"/>
            </a:ext>
          </a:extLst>
        </xdr:cNvPr>
        <xdr:cNvPicPr>
          <a:picLocks noChangeAspect="1"/>
        </xdr:cNvPicPr>
      </xdr:nvPicPr>
      <xdr:blipFill>
        <a:blip xmlns:r="http://schemas.openxmlformats.org/officeDocument/2006/relationships" r:embed="rId23"/>
        <a:stretch>
          <a:fillRect/>
        </a:stretch>
      </xdr:blipFill>
      <xdr:spPr>
        <a:xfrm>
          <a:off x="14763961" y="143014007"/>
          <a:ext cx="6630577" cy="4209524"/>
        </a:xfrm>
        <a:prstGeom prst="rect">
          <a:avLst/>
        </a:prstGeom>
      </xdr:spPr>
    </xdr:pic>
    <xdr:clientData/>
  </xdr:twoCellAnchor>
  <xdr:twoCellAnchor editAs="oneCell">
    <xdr:from>
      <xdr:col>8</xdr:col>
      <xdr:colOff>228600</xdr:colOff>
      <xdr:row>1204</xdr:row>
      <xdr:rowOff>9525</xdr:rowOff>
    </xdr:from>
    <xdr:to>
      <xdr:col>19</xdr:col>
      <xdr:colOff>189624</xdr:colOff>
      <xdr:row>1226</xdr:row>
      <xdr:rowOff>85192</xdr:rowOff>
    </xdr:to>
    <xdr:pic>
      <xdr:nvPicPr>
        <xdr:cNvPr id="25" name="Picture 24">
          <a:extLst>
            <a:ext uri="{FF2B5EF4-FFF2-40B4-BE49-F238E27FC236}">
              <a16:creationId xmlns:a16="http://schemas.microsoft.com/office/drawing/2014/main" id="{5C75B0C4-DB97-48AF-8769-230149BB7256}"/>
            </a:ext>
          </a:extLst>
        </xdr:cNvPr>
        <xdr:cNvPicPr>
          <a:picLocks noChangeAspect="1"/>
        </xdr:cNvPicPr>
      </xdr:nvPicPr>
      <xdr:blipFill>
        <a:blip xmlns:r="http://schemas.openxmlformats.org/officeDocument/2006/relationships" r:embed="rId24"/>
        <a:stretch>
          <a:fillRect/>
        </a:stretch>
      </xdr:blipFill>
      <xdr:spPr>
        <a:xfrm>
          <a:off x="9326880" y="229501065"/>
          <a:ext cx="7192404" cy="4266667"/>
        </a:xfrm>
        <a:prstGeom prst="rect">
          <a:avLst/>
        </a:prstGeom>
      </xdr:spPr>
    </xdr:pic>
    <xdr:clientData/>
  </xdr:twoCellAnchor>
  <xdr:twoCellAnchor editAs="oneCell">
    <xdr:from>
      <xdr:col>8</xdr:col>
      <xdr:colOff>38100</xdr:colOff>
      <xdr:row>1213</xdr:row>
      <xdr:rowOff>152400</xdr:rowOff>
    </xdr:from>
    <xdr:to>
      <xdr:col>18</xdr:col>
      <xdr:colOff>427772</xdr:colOff>
      <xdr:row>1234</xdr:row>
      <xdr:rowOff>47138</xdr:rowOff>
    </xdr:to>
    <xdr:pic>
      <xdr:nvPicPr>
        <xdr:cNvPr id="26" name="Picture 25">
          <a:extLst>
            <a:ext uri="{FF2B5EF4-FFF2-40B4-BE49-F238E27FC236}">
              <a16:creationId xmlns:a16="http://schemas.microsoft.com/office/drawing/2014/main" id="{01A05AF4-B808-42ED-8F1C-03EAB8374E8C}"/>
            </a:ext>
          </a:extLst>
        </xdr:cNvPr>
        <xdr:cNvPicPr>
          <a:picLocks noChangeAspect="1"/>
        </xdr:cNvPicPr>
      </xdr:nvPicPr>
      <xdr:blipFill>
        <a:blip xmlns:r="http://schemas.openxmlformats.org/officeDocument/2006/relationships" r:embed="rId25"/>
        <a:stretch>
          <a:fillRect/>
        </a:stretch>
      </xdr:blipFill>
      <xdr:spPr>
        <a:xfrm>
          <a:off x="9136380" y="231358440"/>
          <a:ext cx="6996212" cy="3895238"/>
        </a:xfrm>
        <a:prstGeom prst="rect">
          <a:avLst/>
        </a:prstGeom>
      </xdr:spPr>
    </xdr:pic>
    <xdr:clientData/>
  </xdr:twoCellAnchor>
  <xdr:twoCellAnchor editAs="oneCell">
    <xdr:from>
      <xdr:col>7</xdr:col>
      <xdr:colOff>371475</xdr:colOff>
      <xdr:row>1151</xdr:row>
      <xdr:rowOff>171450</xdr:rowOff>
    </xdr:from>
    <xdr:to>
      <xdr:col>18</xdr:col>
      <xdr:colOff>322975</xdr:colOff>
      <xdr:row>1174</xdr:row>
      <xdr:rowOff>75665</xdr:rowOff>
    </xdr:to>
    <xdr:pic>
      <xdr:nvPicPr>
        <xdr:cNvPr id="27" name="Picture 26">
          <a:extLst>
            <a:ext uri="{FF2B5EF4-FFF2-40B4-BE49-F238E27FC236}">
              <a16:creationId xmlns:a16="http://schemas.microsoft.com/office/drawing/2014/main" id="{3466A1F6-174A-4499-96F2-A926E885CDE9}"/>
            </a:ext>
          </a:extLst>
        </xdr:cNvPr>
        <xdr:cNvPicPr>
          <a:picLocks noChangeAspect="1"/>
        </xdr:cNvPicPr>
      </xdr:nvPicPr>
      <xdr:blipFill>
        <a:blip xmlns:r="http://schemas.openxmlformats.org/officeDocument/2006/relationships" r:embed="rId26"/>
        <a:stretch>
          <a:fillRect/>
        </a:stretch>
      </xdr:blipFill>
      <xdr:spPr>
        <a:xfrm>
          <a:off x="8844915" y="219566490"/>
          <a:ext cx="7182880" cy="4285715"/>
        </a:xfrm>
        <a:prstGeom prst="rect">
          <a:avLst/>
        </a:prstGeom>
      </xdr:spPr>
    </xdr:pic>
    <xdr:clientData/>
  </xdr:twoCellAnchor>
  <xdr:twoCellAnchor editAs="oneCell">
    <xdr:from>
      <xdr:col>7</xdr:col>
      <xdr:colOff>219075</xdr:colOff>
      <xdr:row>1384</xdr:row>
      <xdr:rowOff>28575</xdr:rowOff>
    </xdr:from>
    <xdr:to>
      <xdr:col>12</xdr:col>
      <xdr:colOff>66270</xdr:colOff>
      <xdr:row>1413</xdr:row>
      <xdr:rowOff>104075</xdr:rowOff>
    </xdr:to>
    <xdr:pic>
      <xdr:nvPicPr>
        <xdr:cNvPr id="28" name="Picture 27">
          <a:extLst>
            <a:ext uri="{FF2B5EF4-FFF2-40B4-BE49-F238E27FC236}">
              <a16:creationId xmlns:a16="http://schemas.microsoft.com/office/drawing/2014/main" id="{9ADE75AB-6D46-4AE5-84CA-8D124D52A3B6}"/>
            </a:ext>
          </a:extLst>
        </xdr:cNvPr>
        <xdr:cNvPicPr>
          <a:picLocks noChangeAspect="1"/>
        </xdr:cNvPicPr>
      </xdr:nvPicPr>
      <xdr:blipFill>
        <a:blip xmlns:r="http://schemas.openxmlformats.org/officeDocument/2006/relationships" r:embed="rId27"/>
        <a:stretch>
          <a:fillRect/>
        </a:stretch>
      </xdr:blipFill>
      <xdr:spPr>
        <a:xfrm>
          <a:off x="8692515" y="263810115"/>
          <a:ext cx="3329535" cy="5600000"/>
        </a:xfrm>
        <a:prstGeom prst="rect">
          <a:avLst/>
        </a:prstGeom>
      </xdr:spPr>
    </xdr:pic>
    <xdr:clientData/>
  </xdr:twoCellAnchor>
  <xdr:twoCellAnchor editAs="oneCell">
    <xdr:from>
      <xdr:col>7</xdr:col>
      <xdr:colOff>180975</xdr:colOff>
      <xdr:row>1303</xdr:row>
      <xdr:rowOff>114300</xdr:rowOff>
    </xdr:from>
    <xdr:to>
      <xdr:col>15</xdr:col>
      <xdr:colOff>294609</xdr:colOff>
      <xdr:row>1331</xdr:row>
      <xdr:rowOff>189824</xdr:rowOff>
    </xdr:to>
    <xdr:pic>
      <xdr:nvPicPr>
        <xdr:cNvPr id="29" name="Picture 28">
          <a:extLst>
            <a:ext uri="{FF2B5EF4-FFF2-40B4-BE49-F238E27FC236}">
              <a16:creationId xmlns:a16="http://schemas.microsoft.com/office/drawing/2014/main" id="{FD65D5F4-3411-45BD-A420-DC9304E0EF10}"/>
            </a:ext>
          </a:extLst>
        </xdr:cNvPr>
        <xdr:cNvPicPr>
          <a:picLocks noChangeAspect="1"/>
        </xdr:cNvPicPr>
      </xdr:nvPicPr>
      <xdr:blipFill>
        <a:blip xmlns:r="http://schemas.openxmlformats.org/officeDocument/2006/relationships" r:embed="rId28"/>
        <a:stretch>
          <a:fillRect/>
        </a:stretch>
      </xdr:blipFill>
      <xdr:spPr>
        <a:xfrm>
          <a:off x="8654415" y="248465340"/>
          <a:ext cx="5470494" cy="5409524"/>
        </a:xfrm>
        <a:prstGeom prst="rect">
          <a:avLst/>
        </a:prstGeom>
      </xdr:spPr>
    </xdr:pic>
    <xdr:clientData/>
  </xdr:twoCellAnchor>
  <xdr:twoCellAnchor editAs="oneCell">
    <xdr:from>
      <xdr:col>7</xdr:col>
      <xdr:colOff>314324</xdr:colOff>
      <xdr:row>263</xdr:row>
      <xdr:rowOff>172811</xdr:rowOff>
    </xdr:from>
    <xdr:to>
      <xdr:col>16</xdr:col>
      <xdr:colOff>440127</xdr:colOff>
      <xdr:row>280</xdr:row>
      <xdr:rowOff>115263</xdr:rowOff>
    </xdr:to>
    <xdr:pic>
      <xdr:nvPicPr>
        <xdr:cNvPr id="30" name="Picture 29">
          <a:extLst>
            <a:ext uri="{FF2B5EF4-FFF2-40B4-BE49-F238E27FC236}">
              <a16:creationId xmlns:a16="http://schemas.microsoft.com/office/drawing/2014/main" id="{6E0AC98B-DF1D-49C6-90FC-761E4AE30869}"/>
            </a:ext>
          </a:extLst>
        </xdr:cNvPr>
        <xdr:cNvPicPr>
          <a:picLocks noChangeAspect="1"/>
        </xdr:cNvPicPr>
      </xdr:nvPicPr>
      <xdr:blipFill>
        <a:blip xmlns:r="http://schemas.openxmlformats.org/officeDocument/2006/relationships" r:embed="rId29"/>
        <a:stretch>
          <a:fillRect/>
        </a:stretch>
      </xdr:blipFill>
      <xdr:spPr>
        <a:xfrm>
          <a:off x="8787764" y="50274311"/>
          <a:ext cx="6107503" cy="3180952"/>
        </a:xfrm>
        <a:prstGeom prst="rect">
          <a:avLst/>
        </a:prstGeom>
      </xdr:spPr>
    </xdr:pic>
    <xdr:clientData/>
  </xdr:twoCellAnchor>
  <xdr:twoCellAnchor editAs="oneCell">
    <xdr:from>
      <xdr:col>8</xdr:col>
      <xdr:colOff>89647</xdr:colOff>
      <xdr:row>281</xdr:row>
      <xdr:rowOff>56028</xdr:rowOff>
    </xdr:from>
    <xdr:to>
      <xdr:col>17</xdr:col>
      <xdr:colOff>67635</xdr:colOff>
      <xdr:row>296</xdr:row>
      <xdr:rowOff>65195</xdr:rowOff>
    </xdr:to>
    <xdr:pic>
      <xdr:nvPicPr>
        <xdr:cNvPr id="31" name="Picture 30">
          <a:extLst>
            <a:ext uri="{FF2B5EF4-FFF2-40B4-BE49-F238E27FC236}">
              <a16:creationId xmlns:a16="http://schemas.microsoft.com/office/drawing/2014/main" id="{E1D17E31-C5EF-45FD-8F41-AB6F287CA742}"/>
            </a:ext>
          </a:extLst>
        </xdr:cNvPr>
        <xdr:cNvPicPr>
          <a:picLocks noChangeAspect="1"/>
        </xdr:cNvPicPr>
      </xdr:nvPicPr>
      <xdr:blipFill>
        <a:blip xmlns:r="http://schemas.openxmlformats.org/officeDocument/2006/relationships" r:embed="rId30"/>
        <a:stretch>
          <a:fillRect/>
        </a:stretch>
      </xdr:blipFill>
      <xdr:spPr>
        <a:xfrm>
          <a:off x="9187927" y="53586528"/>
          <a:ext cx="5959688" cy="2866667"/>
        </a:xfrm>
        <a:prstGeom prst="rect">
          <a:avLst/>
        </a:prstGeom>
      </xdr:spPr>
    </xdr:pic>
    <xdr:clientData/>
  </xdr:twoCellAnchor>
  <xdr:twoCellAnchor editAs="oneCell">
    <xdr:from>
      <xdr:col>18</xdr:col>
      <xdr:colOff>511968</xdr:colOff>
      <xdr:row>121</xdr:row>
      <xdr:rowOff>35719</xdr:rowOff>
    </xdr:from>
    <xdr:to>
      <xdr:col>26</xdr:col>
      <xdr:colOff>202407</xdr:colOff>
      <xdr:row>140</xdr:row>
      <xdr:rowOff>130969</xdr:rowOff>
    </xdr:to>
    <xdr:pic>
      <xdr:nvPicPr>
        <xdr:cNvPr id="32" name="Picture 31">
          <a:extLst>
            <a:ext uri="{FF2B5EF4-FFF2-40B4-BE49-F238E27FC236}">
              <a16:creationId xmlns:a16="http://schemas.microsoft.com/office/drawing/2014/main" id="{9025B0D7-05F6-4F47-8DA4-C519B899F6AE}"/>
            </a:ext>
          </a:extLst>
        </xdr:cNvPr>
        <xdr:cNvPicPr>
          <a:picLocks noChangeAspect="1"/>
        </xdr:cNvPicPr>
      </xdr:nvPicPr>
      <xdr:blipFill rotWithShape="1">
        <a:blip xmlns:r="http://schemas.openxmlformats.org/officeDocument/2006/relationships" r:embed="rId31"/>
        <a:srcRect l="23497" t="20510" r="48521" b="16005"/>
        <a:stretch/>
      </xdr:blipFill>
      <xdr:spPr>
        <a:xfrm rot="16200000">
          <a:off x="16703993" y="22599014"/>
          <a:ext cx="3714750" cy="4689159"/>
        </a:xfrm>
        <a:prstGeom prst="rect">
          <a:avLst/>
        </a:prstGeom>
      </xdr:spPr>
    </xdr:pic>
    <xdr:clientData/>
  </xdr:twoCellAnchor>
  <xdr:twoCellAnchor editAs="oneCell">
    <xdr:from>
      <xdr:col>20</xdr:col>
      <xdr:colOff>130968</xdr:colOff>
      <xdr:row>156</xdr:row>
      <xdr:rowOff>11907</xdr:rowOff>
    </xdr:from>
    <xdr:to>
      <xdr:col>27</xdr:col>
      <xdr:colOff>130969</xdr:colOff>
      <xdr:row>194</xdr:row>
      <xdr:rowOff>35719</xdr:rowOff>
    </xdr:to>
    <xdr:pic>
      <xdr:nvPicPr>
        <xdr:cNvPr id="33" name="Picture 32">
          <a:extLst>
            <a:ext uri="{FF2B5EF4-FFF2-40B4-BE49-F238E27FC236}">
              <a16:creationId xmlns:a16="http://schemas.microsoft.com/office/drawing/2014/main" id="{8D3821FD-25FC-42AC-A45A-EAE544102E19}"/>
            </a:ext>
          </a:extLst>
        </xdr:cNvPr>
        <xdr:cNvPicPr>
          <a:picLocks noChangeAspect="1"/>
        </xdr:cNvPicPr>
      </xdr:nvPicPr>
      <xdr:blipFill rotWithShape="1">
        <a:blip xmlns:r="http://schemas.openxmlformats.org/officeDocument/2006/relationships" r:embed="rId32"/>
        <a:srcRect l="12263" t="17906" r="31910" b="22842"/>
        <a:stretch/>
      </xdr:blipFill>
      <xdr:spPr>
        <a:xfrm rot="16200000">
          <a:off x="15641003" y="31174372"/>
          <a:ext cx="7262812" cy="43738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946025</xdr:colOff>
      <xdr:row>491</xdr:row>
      <xdr:rowOff>45624</xdr:rowOff>
    </xdr:from>
    <xdr:to>
      <xdr:col>17</xdr:col>
      <xdr:colOff>353917</xdr:colOff>
      <xdr:row>518</xdr:row>
      <xdr:rowOff>64029</xdr:rowOff>
    </xdr:to>
    <xdr:pic>
      <xdr:nvPicPr>
        <xdr:cNvPr id="17" name="Picture 16">
          <a:extLst>
            <a:ext uri="{FF2B5EF4-FFF2-40B4-BE49-F238E27FC236}">
              <a16:creationId xmlns:a16="http://schemas.microsoft.com/office/drawing/2014/main" id="{DEF04902-1FA9-4006-A46C-3D7C3751D6E6}"/>
            </a:ext>
          </a:extLst>
        </xdr:cNvPr>
        <xdr:cNvPicPr>
          <a:picLocks noChangeAspect="1"/>
        </xdr:cNvPicPr>
      </xdr:nvPicPr>
      <xdr:blipFill>
        <a:blip xmlns:r="http://schemas.openxmlformats.org/officeDocument/2006/relationships" r:embed="rId1"/>
        <a:stretch>
          <a:fillRect/>
        </a:stretch>
      </xdr:blipFill>
      <xdr:spPr>
        <a:xfrm>
          <a:off x="8013575" y="221378049"/>
          <a:ext cx="7027892" cy="5161905"/>
        </a:xfrm>
        <a:prstGeom prst="rect">
          <a:avLst/>
        </a:prstGeom>
      </xdr:spPr>
    </xdr:pic>
    <xdr:clientData/>
  </xdr:twoCellAnchor>
  <xdr:twoCellAnchor editAs="oneCell">
    <xdr:from>
      <xdr:col>16</xdr:col>
      <xdr:colOff>308821</xdr:colOff>
      <xdr:row>12</xdr:row>
      <xdr:rowOff>0</xdr:rowOff>
    </xdr:from>
    <xdr:to>
      <xdr:col>27</xdr:col>
      <xdr:colOff>66158</xdr:colOff>
      <xdr:row>34</xdr:row>
      <xdr:rowOff>18524</xdr:rowOff>
    </xdr:to>
    <xdr:pic>
      <xdr:nvPicPr>
        <xdr:cNvPr id="24" name="Picture 23">
          <a:extLst>
            <a:ext uri="{FF2B5EF4-FFF2-40B4-BE49-F238E27FC236}">
              <a16:creationId xmlns:a16="http://schemas.microsoft.com/office/drawing/2014/main" id="{7BED59AD-154A-475F-A162-EFB31B434420}"/>
            </a:ext>
          </a:extLst>
        </xdr:cNvPr>
        <xdr:cNvPicPr>
          <a:picLocks noChangeAspect="1"/>
        </xdr:cNvPicPr>
      </xdr:nvPicPr>
      <xdr:blipFill>
        <a:blip xmlns:r="http://schemas.openxmlformats.org/officeDocument/2006/relationships" r:embed="rId2"/>
        <a:stretch>
          <a:fillRect/>
        </a:stretch>
      </xdr:blipFill>
      <xdr:spPr>
        <a:xfrm>
          <a:off x="14386771" y="134092892"/>
          <a:ext cx="6462937" cy="4209524"/>
        </a:xfrm>
        <a:prstGeom prst="rect">
          <a:avLst/>
        </a:prstGeom>
      </xdr:spPr>
    </xdr:pic>
    <xdr:clientData/>
  </xdr:twoCellAnchor>
  <xdr:twoCellAnchor editAs="oneCell">
    <xdr:from>
      <xdr:col>7</xdr:col>
      <xdr:colOff>371475</xdr:colOff>
      <xdr:row>320</xdr:row>
      <xdr:rowOff>171450</xdr:rowOff>
    </xdr:from>
    <xdr:to>
      <xdr:col>18</xdr:col>
      <xdr:colOff>322975</xdr:colOff>
      <xdr:row>343</xdr:row>
      <xdr:rowOff>75665</xdr:rowOff>
    </xdr:to>
    <xdr:pic>
      <xdr:nvPicPr>
        <xdr:cNvPr id="27" name="Picture 26">
          <a:extLst>
            <a:ext uri="{FF2B5EF4-FFF2-40B4-BE49-F238E27FC236}">
              <a16:creationId xmlns:a16="http://schemas.microsoft.com/office/drawing/2014/main" id="{2BE34647-9EA6-42EC-AF2A-989EB2E1ACA8}"/>
            </a:ext>
          </a:extLst>
        </xdr:cNvPr>
        <xdr:cNvPicPr>
          <a:picLocks noChangeAspect="1"/>
        </xdr:cNvPicPr>
      </xdr:nvPicPr>
      <xdr:blipFill>
        <a:blip xmlns:r="http://schemas.openxmlformats.org/officeDocument/2006/relationships" r:embed="rId3"/>
        <a:stretch>
          <a:fillRect/>
        </a:stretch>
      </xdr:blipFill>
      <xdr:spPr>
        <a:xfrm>
          <a:off x="8620125" y="172164375"/>
          <a:ext cx="7000000" cy="4285715"/>
        </a:xfrm>
        <a:prstGeom prst="rect">
          <a:avLst/>
        </a:prstGeom>
      </xdr:spPr>
    </xdr:pic>
    <xdr:clientData/>
  </xdr:twoCellAnchor>
  <xdr:twoCellAnchor editAs="oneCell">
    <xdr:from>
      <xdr:col>18</xdr:col>
      <xdr:colOff>511968</xdr:colOff>
      <xdr:row>12</xdr:row>
      <xdr:rowOff>0</xdr:rowOff>
    </xdr:from>
    <xdr:to>
      <xdr:col>26</xdr:col>
      <xdr:colOff>202407</xdr:colOff>
      <xdr:row>31</xdr:row>
      <xdr:rowOff>95250</xdr:rowOff>
    </xdr:to>
    <xdr:pic>
      <xdr:nvPicPr>
        <xdr:cNvPr id="32" name="Picture 31">
          <a:extLst>
            <a:ext uri="{FF2B5EF4-FFF2-40B4-BE49-F238E27FC236}">
              <a16:creationId xmlns:a16="http://schemas.microsoft.com/office/drawing/2014/main" id="{8501BB3A-E0DF-4707-A808-51BBEDFD3FCC}"/>
            </a:ext>
          </a:extLst>
        </xdr:cNvPr>
        <xdr:cNvPicPr>
          <a:picLocks noChangeAspect="1"/>
        </xdr:cNvPicPr>
      </xdr:nvPicPr>
      <xdr:blipFill rotWithShape="1">
        <a:blip xmlns:r="http://schemas.openxmlformats.org/officeDocument/2006/relationships" r:embed="rId4"/>
        <a:srcRect l="23497" t="20510" r="48521" b="16005"/>
        <a:stretch/>
      </xdr:blipFill>
      <xdr:spPr>
        <a:xfrm rot="16200000">
          <a:off x="16235363" y="22659974"/>
          <a:ext cx="3714750" cy="4567239"/>
        </a:xfrm>
        <a:prstGeom prst="rect">
          <a:avLst/>
        </a:prstGeom>
      </xdr:spPr>
    </xdr:pic>
    <xdr:clientData/>
  </xdr:twoCellAnchor>
  <xdr:twoCellAnchor editAs="oneCell">
    <xdr:from>
      <xdr:col>20</xdr:col>
      <xdr:colOff>130968</xdr:colOff>
      <xdr:row>12</xdr:row>
      <xdr:rowOff>0</xdr:rowOff>
    </xdr:from>
    <xdr:to>
      <xdr:col>27</xdr:col>
      <xdr:colOff>130969</xdr:colOff>
      <xdr:row>50</xdr:row>
      <xdr:rowOff>23812</xdr:rowOff>
    </xdr:to>
    <xdr:pic>
      <xdr:nvPicPr>
        <xdr:cNvPr id="33" name="Picture 32">
          <a:extLst>
            <a:ext uri="{FF2B5EF4-FFF2-40B4-BE49-F238E27FC236}">
              <a16:creationId xmlns:a16="http://schemas.microsoft.com/office/drawing/2014/main" id="{3D933B0D-3217-4E0C-B168-1A728E15C8CD}"/>
            </a:ext>
          </a:extLst>
        </xdr:cNvPr>
        <xdr:cNvPicPr>
          <a:picLocks noChangeAspect="1"/>
        </xdr:cNvPicPr>
      </xdr:nvPicPr>
      <xdr:blipFill rotWithShape="1">
        <a:blip xmlns:r="http://schemas.openxmlformats.org/officeDocument/2006/relationships" r:embed="rId5"/>
        <a:srcRect l="12263" t="17906" r="31910" b="22842"/>
        <a:stretch/>
      </xdr:blipFill>
      <xdr:spPr>
        <a:xfrm rot="16200000">
          <a:off x="15149513" y="31227712"/>
          <a:ext cx="7262812" cy="4267201"/>
        </a:xfrm>
        <a:prstGeom prst="rect">
          <a:avLst/>
        </a:prstGeom>
      </xdr:spPr>
    </xdr:pic>
    <xdr:clientData/>
  </xdr:twoCellAnchor>
  <xdr:twoCellAnchor editAs="oneCell">
    <xdr:from>
      <xdr:col>8</xdr:col>
      <xdr:colOff>148860</xdr:colOff>
      <xdr:row>48</xdr:row>
      <xdr:rowOff>114609</xdr:rowOff>
    </xdr:from>
    <xdr:to>
      <xdr:col>28</xdr:col>
      <xdr:colOff>560537</xdr:colOff>
      <xdr:row>86</xdr:row>
      <xdr:rowOff>189895</xdr:rowOff>
    </xdr:to>
    <xdr:pic>
      <xdr:nvPicPr>
        <xdr:cNvPr id="34" name="Picture 33">
          <a:extLst>
            <a:ext uri="{FF2B5EF4-FFF2-40B4-BE49-F238E27FC236}">
              <a16:creationId xmlns:a16="http://schemas.microsoft.com/office/drawing/2014/main" id="{79DB055C-206C-4619-87EC-CD48EA57A457}"/>
            </a:ext>
          </a:extLst>
        </xdr:cNvPr>
        <xdr:cNvPicPr>
          <a:picLocks noChangeAspect="1"/>
        </xdr:cNvPicPr>
      </xdr:nvPicPr>
      <xdr:blipFill>
        <a:blip xmlns:r="http://schemas.openxmlformats.org/officeDocument/2006/relationships" r:embed="rId6"/>
        <a:stretch>
          <a:fillRect/>
        </a:stretch>
      </xdr:blipFill>
      <xdr:spPr>
        <a:xfrm>
          <a:off x="8979095" y="9258609"/>
          <a:ext cx="12861413" cy="73142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946025</xdr:colOff>
      <xdr:row>138</xdr:row>
      <xdr:rowOff>45624</xdr:rowOff>
    </xdr:from>
    <xdr:to>
      <xdr:col>17</xdr:col>
      <xdr:colOff>353917</xdr:colOff>
      <xdr:row>165</xdr:row>
      <xdr:rowOff>64029</xdr:rowOff>
    </xdr:to>
    <xdr:pic>
      <xdr:nvPicPr>
        <xdr:cNvPr id="17" name="Picture 16">
          <a:extLst>
            <a:ext uri="{FF2B5EF4-FFF2-40B4-BE49-F238E27FC236}">
              <a16:creationId xmlns:a16="http://schemas.microsoft.com/office/drawing/2014/main" id="{35DE55A4-5648-4CA4-8CE8-3524C760A70B}"/>
            </a:ext>
          </a:extLst>
        </xdr:cNvPr>
        <xdr:cNvPicPr>
          <a:picLocks noChangeAspect="1"/>
        </xdr:cNvPicPr>
      </xdr:nvPicPr>
      <xdr:blipFill>
        <a:blip xmlns:r="http://schemas.openxmlformats.org/officeDocument/2006/relationships" r:embed="rId1"/>
        <a:stretch>
          <a:fillRect/>
        </a:stretch>
      </xdr:blipFill>
      <xdr:spPr>
        <a:xfrm>
          <a:off x="8013575" y="268812549"/>
          <a:ext cx="7027892" cy="5161905"/>
        </a:xfrm>
        <a:prstGeom prst="rect">
          <a:avLst/>
        </a:prstGeom>
      </xdr:spPr>
    </xdr:pic>
    <xdr:clientData/>
  </xdr:twoCellAnchor>
  <xdr:twoCellAnchor editAs="oneCell">
    <xdr:from>
      <xdr:col>16</xdr:col>
      <xdr:colOff>308821</xdr:colOff>
      <xdr:row>123</xdr:row>
      <xdr:rowOff>0</xdr:rowOff>
    </xdr:from>
    <xdr:to>
      <xdr:col>27</xdr:col>
      <xdr:colOff>66158</xdr:colOff>
      <xdr:row>145</xdr:row>
      <xdr:rowOff>18523</xdr:rowOff>
    </xdr:to>
    <xdr:pic>
      <xdr:nvPicPr>
        <xdr:cNvPr id="24" name="Picture 23">
          <a:extLst>
            <a:ext uri="{FF2B5EF4-FFF2-40B4-BE49-F238E27FC236}">
              <a16:creationId xmlns:a16="http://schemas.microsoft.com/office/drawing/2014/main" id="{A6DA3CAA-3B64-4EC7-94BD-A12F7DDC1764}"/>
            </a:ext>
          </a:extLst>
        </xdr:cNvPr>
        <xdr:cNvPicPr>
          <a:picLocks noChangeAspect="1"/>
        </xdr:cNvPicPr>
      </xdr:nvPicPr>
      <xdr:blipFill>
        <a:blip xmlns:r="http://schemas.openxmlformats.org/officeDocument/2006/relationships" r:embed="rId2"/>
        <a:stretch>
          <a:fillRect/>
        </a:stretch>
      </xdr:blipFill>
      <xdr:spPr>
        <a:xfrm>
          <a:off x="14386771" y="143046392"/>
          <a:ext cx="6462937" cy="4209524"/>
        </a:xfrm>
        <a:prstGeom prst="rect">
          <a:avLst/>
        </a:prstGeom>
      </xdr:spPr>
    </xdr:pic>
    <xdr:clientData/>
  </xdr:twoCellAnchor>
  <xdr:twoCellAnchor editAs="oneCell">
    <xdr:from>
      <xdr:col>18</xdr:col>
      <xdr:colOff>511968</xdr:colOff>
      <xdr:row>12</xdr:row>
      <xdr:rowOff>0</xdr:rowOff>
    </xdr:from>
    <xdr:to>
      <xdr:col>26</xdr:col>
      <xdr:colOff>202407</xdr:colOff>
      <xdr:row>31</xdr:row>
      <xdr:rowOff>178076</xdr:rowOff>
    </xdr:to>
    <xdr:pic>
      <xdr:nvPicPr>
        <xdr:cNvPr id="32" name="Picture 31">
          <a:extLst>
            <a:ext uri="{FF2B5EF4-FFF2-40B4-BE49-F238E27FC236}">
              <a16:creationId xmlns:a16="http://schemas.microsoft.com/office/drawing/2014/main" id="{07619B15-22D9-4269-A5A9-BF8DEC6A178C}"/>
            </a:ext>
          </a:extLst>
        </xdr:cNvPr>
        <xdr:cNvPicPr>
          <a:picLocks noChangeAspect="1"/>
        </xdr:cNvPicPr>
      </xdr:nvPicPr>
      <xdr:blipFill rotWithShape="1">
        <a:blip xmlns:r="http://schemas.openxmlformats.org/officeDocument/2006/relationships" r:embed="rId3"/>
        <a:srcRect l="23497" t="20510" r="48521" b="16005"/>
        <a:stretch/>
      </xdr:blipFill>
      <xdr:spPr>
        <a:xfrm rot="16200000">
          <a:off x="16235363" y="22659974"/>
          <a:ext cx="3714750" cy="4567239"/>
        </a:xfrm>
        <a:prstGeom prst="rect">
          <a:avLst/>
        </a:prstGeom>
      </xdr:spPr>
    </xdr:pic>
    <xdr:clientData/>
  </xdr:twoCellAnchor>
  <xdr:twoCellAnchor editAs="oneCell">
    <xdr:from>
      <xdr:col>20</xdr:col>
      <xdr:colOff>130968</xdr:colOff>
      <xdr:row>12</xdr:row>
      <xdr:rowOff>0</xdr:rowOff>
    </xdr:from>
    <xdr:to>
      <xdr:col>27</xdr:col>
      <xdr:colOff>130969</xdr:colOff>
      <xdr:row>51</xdr:row>
      <xdr:rowOff>7247</xdr:rowOff>
    </xdr:to>
    <xdr:pic>
      <xdr:nvPicPr>
        <xdr:cNvPr id="33" name="Picture 32">
          <a:extLst>
            <a:ext uri="{FF2B5EF4-FFF2-40B4-BE49-F238E27FC236}">
              <a16:creationId xmlns:a16="http://schemas.microsoft.com/office/drawing/2014/main" id="{158C61EC-F1CF-4E24-B1A3-74310B7167A9}"/>
            </a:ext>
          </a:extLst>
        </xdr:cNvPr>
        <xdr:cNvPicPr>
          <a:picLocks noChangeAspect="1"/>
        </xdr:cNvPicPr>
      </xdr:nvPicPr>
      <xdr:blipFill rotWithShape="1">
        <a:blip xmlns:r="http://schemas.openxmlformats.org/officeDocument/2006/relationships" r:embed="rId4"/>
        <a:srcRect l="12263" t="17906" r="31910" b="22842"/>
        <a:stretch/>
      </xdr:blipFill>
      <xdr:spPr>
        <a:xfrm rot="16200000">
          <a:off x="15149513" y="31227712"/>
          <a:ext cx="7262812" cy="42672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27</xdr:col>
      <xdr:colOff>194600</xdr:colOff>
      <xdr:row>16</xdr:row>
      <xdr:rowOff>113428</xdr:rowOff>
    </xdr:from>
    <xdr:to>
      <xdr:col>47</xdr:col>
      <xdr:colOff>185058</xdr:colOff>
      <xdr:row>43</xdr:row>
      <xdr:rowOff>11152</xdr:rowOff>
    </xdr:to>
    <xdr:pic>
      <xdr:nvPicPr>
        <xdr:cNvPr id="2" name="Picture 1">
          <a:extLst>
            <a:ext uri="{FF2B5EF4-FFF2-40B4-BE49-F238E27FC236}">
              <a16:creationId xmlns:a16="http://schemas.microsoft.com/office/drawing/2014/main" id="{00A718FB-CDCF-474D-94EF-38D6633BAB56}"/>
            </a:ext>
          </a:extLst>
        </xdr:cNvPr>
        <xdr:cNvPicPr>
          <a:picLocks noChangeAspect="1"/>
        </xdr:cNvPicPr>
      </xdr:nvPicPr>
      <xdr:blipFill>
        <a:blip xmlns:r="http://schemas.openxmlformats.org/officeDocument/2006/relationships" r:embed="rId1"/>
        <a:stretch>
          <a:fillRect/>
        </a:stretch>
      </xdr:blipFill>
      <xdr:spPr>
        <a:xfrm>
          <a:off x="18395514" y="3292057"/>
          <a:ext cx="12400172" cy="5928409"/>
        </a:xfrm>
        <a:prstGeom prst="rect">
          <a:avLst/>
        </a:prstGeom>
      </xdr:spPr>
    </xdr:pic>
    <xdr:clientData/>
  </xdr:twoCellAnchor>
  <xdr:twoCellAnchor editAs="oneCell">
    <xdr:from>
      <xdr:col>27</xdr:col>
      <xdr:colOff>456502</xdr:colOff>
      <xdr:row>41</xdr:row>
      <xdr:rowOff>119045</xdr:rowOff>
    </xdr:from>
    <xdr:to>
      <xdr:col>46</xdr:col>
      <xdr:colOff>147457</xdr:colOff>
      <xdr:row>69</xdr:row>
      <xdr:rowOff>17986</xdr:rowOff>
    </xdr:to>
    <xdr:pic>
      <xdr:nvPicPr>
        <xdr:cNvPr id="3" name="Picture 2">
          <a:extLst>
            <a:ext uri="{FF2B5EF4-FFF2-40B4-BE49-F238E27FC236}">
              <a16:creationId xmlns:a16="http://schemas.microsoft.com/office/drawing/2014/main" id="{86A2A0A5-B8C8-48BE-8B4D-5C3E5F9AAE1A}"/>
            </a:ext>
          </a:extLst>
        </xdr:cNvPr>
        <xdr:cNvPicPr>
          <a:picLocks noChangeAspect="1"/>
        </xdr:cNvPicPr>
      </xdr:nvPicPr>
      <xdr:blipFill>
        <a:blip xmlns:r="http://schemas.openxmlformats.org/officeDocument/2006/relationships" r:embed="rId2"/>
        <a:stretch>
          <a:fillRect/>
        </a:stretch>
      </xdr:blipFill>
      <xdr:spPr>
        <a:xfrm>
          <a:off x="18689084" y="8667300"/>
          <a:ext cx="11536590" cy="5994941"/>
        </a:xfrm>
        <a:prstGeom prst="rect">
          <a:avLst/>
        </a:prstGeom>
      </xdr:spPr>
    </xdr:pic>
    <xdr:clientData/>
  </xdr:twoCellAnchor>
  <xdr:twoCellAnchor editAs="oneCell">
    <xdr:from>
      <xdr:col>30</xdr:col>
      <xdr:colOff>335282</xdr:colOff>
      <xdr:row>45</xdr:row>
      <xdr:rowOff>47105</xdr:rowOff>
    </xdr:from>
    <xdr:to>
      <xdr:col>40</xdr:col>
      <xdr:colOff>20012</xdr:colOff>
      <xdr:row>59</xdr:row>
      <xdr:rowOff>138545</xdr:rowOff>
    </xdr:to>
    <xdr:pic>
      <xdr:nvPicPr>
        <xdr:cNvPr id="4" name="Picture 3">
          <a:extLst>
            <a:ext uri="{FF2B5EF4-FFF2-40B4-BE49-F238E27FC236}">
              <a16:creationId xmlns:a16="http://schemas.microsoft.com/office/drawing/2014/main" id="{F6E233CB-3C22-4B9D-BC64-7AC62D78A03D}"/>
            </a:ext>
          </a:extLst>
        </xdr:cNvPr>
        <xdr:cNvPicPr>
          <a:picLocks noChangeAspect="1"/>
        </xdr:cNvPicPr>
      </xdr:nvPicPr>
      <xdr:blipFill>
        <a:blip xmlns:r="http://schemas.openxmlformats.org/officeDocument/2006/relationships" r:embed="rId3"/>
        <a:stretch>
          <a:fillRect/>
        </a:stretch>
      </xdr:blipFill>
      <xdr:spPr>
        <a:xfrm>
          <a:off x="20438227" y="9579032"/>
          <a:ext cx="5919275" cy="3264131"/>
        </a:xfrm>
        <a:prstGeom prst="rect">
          <a:avLst/>
        </a:prstGeom>
      </xdr:spPr>
    </xdr:pic>
    <xdr:clientData/>
  </xdr:twoCellAnchor>
  <xdr:twoCellAnchor editAs="oneCell">
    <xdr:from>
      <xdr:col>30</xdr:col>
      <xdr:colOff>512619</xdr:colOff>
      <xdr:row>45</xdr:row>
      <xdr:rowOff>211282</xdr:rowOff>
    </xdr:from>
    <xdr:to>
      <xdr:col>41</xdr:col>
      <xdr:colOff>304801</xdr:colOff>
      <xdr:row>61</xdr:row>
      <xdr:rowOff>98095</xdr:rowOff>
    </xdr:to>
    <xdr:pic>
      <xdr:nvPicPr>
        <xdr:cNvPr id="5" name="Picture 4">
          <a:extLst>
            <a:ext uri="{FF2B5EF4-FFF2-40B4-BE49-F238E27FC236}">
              <a16:creationId xmlns:a16="http://schemas.microsoft.com/office/drawing/2014/main" id="{075C9557-592A-4521-93E6-0D448B1C32A5}"/>
            </a:ext>
          </a:extLst>
        </xdr:cNvPr>
        <xdr:cNvPicPr>
          <a:picLocks noChangeAspect="1"/>
        </xdr:cNvPicPr>
      </xdr:nvPicPr>
      <xdr:blipFill>
        <a:blip xmlns:r="http://schemas.openxmlformats.org/officeDocument/2006/relationships" r:embed="rId4"/>
        <a:stretch>
          <a:fillRect/>
        </a:stretch>
      </xdr:blipFill>
      <xdr:spPr>
        <a:xfrm>
          <a:off x="20615564" y="9743209"/>
          <a:ext cx="6650181" cy="34474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512379</xdr:colOff>
      <xdr:row>32</xdr:row>
      <xdr:rowOff>14801</xdr:rowOff>
    </xdr:from>
    <xdr:to>
      <xdr:col>4</xdr:col>
      <xdr:colOff>1215258</xdr:colOff>
      <xdr:row>35</xdr:row>
      <xdr:rowOff>131381</xdr:rowOff>
    </xdr:to>
    <xdr:pic>
      <xdr:nvPicPr>
        <xdr:cNvPr id="3" name="Picture 2">
          <a:extLst>
            <a:ext uri="{FF2B5EF4-FFF2-40B4-BE49-F238E27FC236}">
              <a16:creationId xmlns:a16="http://schemas.microsoft.com/office/drawing/2014/main" id="{77ACE98B-41D1-4A85-9291-367A21AF646D}"/>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rcRect b="8359"/>
        <a:stretch/>
      </xdr:blipFill>
      <xdr:spPr>
        <a:xfrm>
          <a:off x="4946431" y="5926870"/>
          <a:ext cx="702879" cy="609252"/>
        </a:xfrm>
        <a:prstGeom prst="rect">
          <a:avLst/>
        </a:prstGeom>
      </xdr:spPr>
    </xdr:pic>
    <xdr:clientData/>
  </xdr:twoCellAnchor>
  <xdr:twoCellAnchor editAs="oneCell">
    <xdr:from>
      <xdr:col>0</xdr:col>
      <xdr:colOff>255121</xdr:colOff>
      <xdr:row>0</xdr:row>
      <xdr:rowOff>37973</xdr:rowOff>
    </xdr:from>
    <xdr:to>
      <xdr:col>3</xdr:col>
      <xdr:colOff>233441</xdr:colOff>
      <xdr:row>3</xdr:row>
      <xdr:rowOff>139364</xdr:rowOff>
    </xdr:to>
    <xdr:pic>
      <xdr:nvPicPr>
        <xdr:cNvPr id="4" name="Picture 3">
          <a:extLst>
            <a:ext uri="{FF2B5EF4-FFF2-40B4-BE49-F238E27FC236}">
              <a16:creationId xmlns:a16="http://schemas.microsoft.com/office/drawing/2014/main" id="{6EE55C91-EBF3-4784-8CF0-D5D532730334}"/>
            </a:ext>
          </a:extLst>
        </xdr:cNvPr>
        <xdr:cNvPicPr>
          <a:picLocks noChangeAspect="1"/>
        </xdr:cNvPicPr>
      </xdr:nvPicPr>
      <xdr:blipFill rotWithShape="1">
        <a:blip xmlns:r="http://schemas.openxmlformats.org/officeDocument/2006/relationships" r:embed="rId3"/>
        <a:srcRect t="16602" b="20022"/>
        <a:stretch/>
      </xdr:blipFill>
      <xdr:spPr bwMode="auto">
        <a:xfrm>
          <a:off x="255121" y="37973"/>
          <a:ext cx="1250274" cy="628929"/>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6</xdr:col>
      <xdr:colOff>0</xdr:colOff>
      <xdr:row>35</xdr:row>
      <xdr:rowOff>0</xdr:rowOff>
    </xdr:from>
    <xdr:to>
      <xdr:col>14</xdr:col>
      <xdr:colOff>398077</xdr:colOff>
      <xdr:row>61</xdr:row>
      <xdr:rowOff>24433</xdr:rowOff>
    </xdr:to>
    <xdr:pic>
      <xdr:nvPicPr>
        <xdr:cNvPr id="2" name="Picture 1">
          <a:extLst>
            <a:ext uri="{FF2B5EF4-FFF2-40B4-BE49-F238E27FC236}">
              <a16:creationId xmlns:a16="http://schemas.microsoft.com/office/drawing/2014/main" id="{FF3E2745-8387-4DFD-BA5C-3EA3775F536E}"/>
            </a:ext>
          </a:extLst>
        </xdr:cNvPr>
        <xdr:cNvPicPr>
          <a:picLocks noChangeAspect="1"/>
        </xdr:cNvPicPr>
      </xdr:nvPicPr>
      <xdr:blipFill>
        <a:blip xmlns:r="http://schemas.openxmlformats.org/officeDocument/2006/relationships" r:embed="rId4"/>
        <a:stretch>
          <a:fillRect/>
        </a:stretch>
      </xdr:blipFill>
      <xdr:spPr>
        <a:xfrm>
          <a:off x="7192108" y="6969369"/>
          <a:ext cx="7666384" cy="46257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dministrator/My%20Documents/y%20a/04/20/BQ/PEK.%20PONDASI/BQ%20Final%20Doc/BQ%20PONDASI%20&amp;%20SOLDIER%20PI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win2000\div-proyek\PROYEK\TH-1996\9608\BQ-BARU\PAKET-I\B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The%20Pakubuwono\proyek\9903\bq\bq-ars\BQ-PS&amp;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D-ME\DATA-DATA\PROYEK\GEDUNG\PASAR%20GROSIR%20CILILITAN\BQ%20%2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PDAM-CIMAHI\RAB\ansa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TENDER\Wilayah%20III\TIM-EST\budi\TenderJalan\CM-Ja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TENDER\karau\Irigasi\Flood%20Dyke%20Aceh\TIM-EST\budi\TenderJalan\CM-Jal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1635A2\coba-bal-se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230U/Downloads/aan/Tgs/2010/Poglar/DATA%20(D)/Agus%20Tea/TENDER%202009/Cab.%20VI/Saringan%20Sampah%20Cililitan/Pompa%20Cideng/My%20Documents/PUJI/Pra-Tender/Gedung/NIAS/WINDOWS/TEMP/coba-bal-se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PEKERJAAN%202016\DATA%20PCI\hps%202016\Kolam%20Retensi%20Cieunteung\RAB%20Polder%20Cieunteung\RAB%20Kolam%20retensi%20Cieunteung,%20ok%20-%20Untuk%20RPB%209%20Maret%202015\My%20Documents\Ateng\Lap.%20Survey%20S.Suko\RAB%20S%20SUKO1%20liz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PPK%20SP1/Application%20Data/Microsoft/Excel/My%20Documents/Ateng/Lap.%20Survey%20S.Suko/RAB%20S%20SUKO1%20liz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PEKERJAAN%202016\DATA%20PCI\hps%202016\aan\Tgs\2010\Poglar\Harpal\IPA\IPA%20Jabar\My%20Documents\PUJI\Pra-Tender\Gedung\NIAS\WINDOWS\TEMP\coba-bal-se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DOCUME~1/Victor/LOCALS~1/Temp/DOCUME~1/Victor/LOCALS~1/Temp/2001/AMBASADOR/BQ-10%20MECH%2010-11-200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er\d\TEMPO\lintec-sumic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er\d\m-form\BQ-FOR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PEKERJAAN%202016\DATA%20PCI\hps%202016\aan\Tgs\2010\Poglar\DATA%20(D)\Agus%20Tea\TENDER%202009\Cab.%20VI\Saringan%20Sampah%20Cililitan\Pompa%20Cideng\PUJI\Pra-Tender\Gedung\NIAS\WINDOWS\TEMP\coba-bal-se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Mech_Breakdown_Formul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lamp-d.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My%20Documents\joko\WINDOWS\TEMP\BOQ%20Permata%20Senayan%2009%20Juni%202003%20R1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eru\A\Data\PENAWARAN\CIUMBELUIT\REV-4\ANLS-REV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is%201/1.%20BBWS%20Citarum/a.%20PPK%20PKSDA/4.%20Project%20PKSDA%20TA%202014/a.%20Kontrak%20TA%202014/6.%20MYC/3.%20RESTORASI%20S.%20CIKAPUNDUNG/Surat-surat%20MYC%20Restorasi%20Cikapundung/06%20RAB%20CIKAPUNDUNG%20PLN%20DAN%20PENJERNIH%20%20dan%20BAKSIL%20LIEUR.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PEKERJAAN%202016\DATA%20PCI\hps%202016\Kolam%20Retensi%20Cieunteung\RAB%20Polder%20Cieunteung\RAB%20Kolam%20retensi%20Cieunteung,%20ok%20-%20Untuk%20RPB%209%20Maret%202015\RAB%20EE%20DAYEUH%20KOLOT%20Koreksi%20Analisa,%2034%20Maret%202015.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ORRA1\Project%2000&amp;02\PROJECT\01\15\ESTIMATE\EST-1CV.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J:\Documents%20and%20Settings\darwis\Application%20Data\Softros%20Messenger\Received%20Files\Budi%20Harsono\TENDER\Wilayah%20II\Documents%20and%20Settings\user\My%20Documents\ENGINEERING\RIAU\CALTEX\SC1-12E-1.WK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DOCUME~1\NGAWIT~1.BRA\LOCALS~1\Temp\Rar$DI01.328\DOCUME~1\gpc\LOCALS~1\Temp\Rar$DI26.8622\EIB-60.WK4"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PEKERJAAN%202016\DATA%20PCI\hps%202016\Kolam%20Retensi%20Cieunteung\RAB%20Polder%20Cieunteung\RAB%20Kolam%20retensi%20Cieunteung,%20ok%20-%20Untuk%20RPB%209%20Maret%202015\aan\Tgs\2010\Poglar\PUJI\Pra-Tender\Gedung\NIAS\WINDOWS\TEMP\coba-bal-sep.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J:\DOCUME~1\gpc\LOCALS~1\Temp\Rar$DI26.8622\EIB-60.WK4"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PROJECT\01\15\ESTIMATE\EST-1CV.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ISC/Congviec/Ta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JIMMI/9.%20Bantuan%20PMMJIS%20JIMI/Bahan%20Dokumen%20Lelang%20Konstruksi/RAB%20Lengkap%20dengan%20Time%20Schedul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royek%20GOR%20Rumbai/RAB%20Rumbai%20Penawaran/Rencana%20Add/BQ_Split%20Besi-Beto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emasaran3\hery\Tender\RSUD-BA\BQ-RSUD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ndra\D\PROYEK%20CABANG-9\JEMBATAN%20ZAM-ZAM\BoQ%20Jembatan%20Zam-Zam.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PROJECT/RS%20USU%20MEDAN/PROJECT%20YAN'S/IN%20PROGRESS/MALL%20CIMAHI/DENAH/ME/YAYAN/KD/PROJECT%20YAN'S/IN%20PROGRESS/PASAR%20CIPANAS%20CIANJUR/DBAK/3/VOL%20GBR_BQME-DBAK-INDUK,%20KEBUN%20JERUK,%20INPRES-Revisi-0402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G:\PEKERJAAN%202016\DATA%20PCI\hps%202016\Tender\Jalan%20lintas%20timur%20SUMSEL\File%20Jalintim%20Grand%20final%20alt-1\Software%20Lbk.%20Siberuk\OE-EE\1-BOQ.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ad_8\My%20Documents\Documents%20and%20Settings\user\My%20Documents\cost%20estimates\YOYOK\BT.ANGKOLA\Pamukulu%20Cost%20Est\Uraianhitung-UP.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Yenny\angel\Angel\PROYEK\Duta%20Anggada%20Realty\tHE%20iCON\tender\RAB%20base%20groutin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omputer9\D\DWI%20R\PEMBAHASAN%20PROYEK\PONCOL\RAP%20PONCOL%2014%2003%2007%20%20(1051%20M)\RAB%20%20BLOK%20~%20B_PRASARANA_PU_PAS_Harsat_SK.MEI%2022-05-06_Baru_44000_28-02-2007"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PROJECT/RS%20USU%20MEDAN/BQME%20DBAK%20RS%20USU%20MEDAN%20231009-KOMPLI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TCR%2002\MADIUN%20'02\GROSIR\RAB%20GROSIR%20'02%20(ALTERNATIF%201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02\17\bq\m&amp;e\P-Peti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YULI\TENDER\Wil_III\Bendung%20Titab\Titab_dukung.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nts%20and%20Settings/yusuf/Desktop/Documents%20and%20Settings/bb/My%20Documents/Estimate/Rasuna%20Park%20App/Mei'05/Tender/RSUD-BA/BQ-RSUD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G:\PEKERJAAN%202016\DATA%20PCI\hps%202016\Kolam%20Retensi%20Cieunteung\RAB%20Polder%20Cieunteung\RAB%20Kolam%20retensi%20Cieunteung,%20ok%20-%20Untuk%20RPB%209%20Maret%202015\BACK%20UP%20DATA%20WAY%20CURUP\form_manual_pyk\Schedule\ADHI\JALINTIM\AT%20-%200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G:\PEKERJAAN%202016\DATA%20PCI\hps%202016\Ne%20bUNGA%20files\2010\PERENCANAAN\PERBAIKAN%20SARINGAN\Users\User\DOHAR\2010\Maintenance\DC%20-RAB-%20OE%20-%20Trashrack%20Pluit.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TOULOUSE/AppData/Local/Temp/Rar$DI06.522/&#22269;&#38469;&#39033;&#30446;/&#21360;&#24230;&#23612;&#35199;&#20122;/&#21360;&#23612;&#36158;&#33922;&#26684;&#24503;&#27700;&#24211;/0919&#19994;&#20027;/lqh/XESET%202/Ai%20document/&#32769;&#25373;&#30005;&#31449;/&#25104;&#26412;&#20272;&#31639;/Cashflow.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22%20November%202011/BINAKARYA/Gateway%20Pasteur/DOKUMEN%20TENDER/Tender%20Struktur%20Pasteur/BINAKARYA/Casablanca%20Residence/Tender%20Arsitekur%20Finishing/volume%20arsitek.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emasaran2\joko\Tender\RSUD-BA\BQ-RSUD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er-win2000\div-proyek\proyek\9903\bq\bq-ars\BQ-PS&amp;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PROJECT\02\10\BQ\ME\M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ERVER-WIN2000\DIV-Proyek\PROYEK\TH-1996\9611\EVA\EVA-ARS&amp;PLB-1\EVALUASI.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DATA\RS-AL\JKT-KEP.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Proy2003/Sumut/Laporan/K&amp;H/te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P%20R%20K/P%20R%20K%20%202%200%200%203/Kebun%20R%20A%20Y%20A/RAB/Gerdhi_211003/Laporan/KH/Anharsat.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My%20Documents/BQ/Maya%20Ubud/Contract/Main%20building/BQ/MAYA-UBUD-II/BOQ%20MAYA%20UBUD%20-%20MAIN%20BUILDING.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J:\DATA.kerja\Marangkayu%20IV\RBP.3.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X:\Cikole\RAB%20CIKOLE%20FIN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Jjj\c\zhangxh\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02\29\BQ\M-E\Elektrikal%20&amp;%20Electronic\Price\Daf%20No.3%20Tsuar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PROJECT/RS%20USU%20MEDAN/PROJECT%20YAN'S/IN%20PROGRESS/MALL%20CIMAHI/DENAH/ME/YAYAN/KD/RAB%20TERPAKAI/APP%20Rev.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die\is-2%20(d)\EDWIN\JOB\Dinas%20Pertanian\UPTD\RAB\Baru\Job\Pabrik%20Jahe%20(+)\RAB%20Jahe%20Setting.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TCR%2002\MADIUN%20'02\GROSIR\RAB%20GROSIR%20'02%20(ALTERNATIF%2010)%20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obert\Data%20(F)\PROJECT\SUT%20BOJONEGORO\RAB%20KARANTINA%20JOGYA\RAB%20PRODUCT\Analis%20ME%2009090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J:\WINDOWS\TEMP\6-AGG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User-5fb08ca79e\data%20maman\Data%20Astek\Paket%20IV\OE_PackIV%20Citarik.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Bita_nt1\bq\BQ\99-952\SEKONGKANG\E20-02Guest%20Hous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6943072B\RAB1.xls"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RAB%20LANTAI%203-4%20A%20DANA%202M150J%20REVISI.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Proy2003/Sumut/Laporan/K&amp;H/Anharsa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Users/TOULOUSE/AppData/Local/Temp/Rar$DI06.522/Jtgd/Quotation23Mar795Ext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6FF5D896\laporan%20Bulanan%20Ujung%20Gebang.xlsx"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3-Earth.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Irvan\c%20irvan\My%20Documents\Backup%20hardisk%20franky\FRANKY\EVALUASI%20GD%2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Users/hp/AppData/Roaming/Microsoft/Excel/Analisa%20Harga%20Satuan.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089B9CEB\RAB-%20Pompa%20Tomang-Rev.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Documents%20and%20Settings/yusuf/Desktop/Data/Yuyus/ISLAMIC%20CENTRE/Tender%20BEneran/RAB_%20ARSITEK_RC_r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G:\PEKERJAAN%202016\DATA%20PCI\hps%202016\RAB%202012\1.%20Situ%20Jatinangor\RAB%20Cek%20Dam%20ITB~Revisi.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G:\PEKERJAAN%202016\DATA%20PCI\hps%202016\Tender\Jalan%20lintas%20timur%20SUMSEL\File%20Jalintim%20Grand%20final%20alt-1\Software%20Lbk.%20Siberuk\OE-EE\3-DIV1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G:\PEKERJAAN%202016\DATA%20PCI\hps%202016\Software\OE-EE\3-DIV1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Syt/Wil%20I/Komering%20LCB/Klarifikasi%20LCB%204%20dan%207/Copy%20of%20RAB%20KOMERING%20LCB4_180907FINAL.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Data\RS-PELNI\B.Q\BQ_ME-DOC.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Sutikno1\D\TCR%2002\P%20MADIUN%20'02\GROSIR\RAB%20GROSIR%20'02%20(REAL%20COST%209).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PROJECT%20PLANING_2016/CITARUM%202016/Hitungan%20Citarum_2016/SITU%20JUNGKUR_AMM_80%25.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SEMENTARA%20AKHIR/4.Palembang/4.PALEMBANG%20050908/punya%20umar%20&amp;%20dedi/umar's%20project.....!/Regata/isian.......!/Regata,%208%20juli%20(sama%20dgn%207%20juli).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J:\limbah%202008\RAB%20Sisa%20limbah%20revisi_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J:\AWI\DATA%20PENTING\Analisa\ANL-KOMPLIT.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CCO%20SARPRAS%20SOLOKANJERUK%202016%2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My%20Documents/Dinas%20Kebakaran/Hydran%2065%20Titik/RAB%20RL.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P%20R%20K/P%20R%20K%20%202%200%200%203/Kebun%20R%20A%20Y%20A/RAB/Gerdhi_211003/A%20E%20E%20Bogor-harga%20bogor.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infra2\G\Pindahan%20Laptop_acer%20(%20Wawan%202006%20)\RIAU\DALU%20-%20DALU\RAB\FINAL\RAB%20DALU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utikno-1\D\AGUS%20SASMITO,%20ST\PROJECT%202004\P%20MADIUN\P%20%20RSUD%20THP%20IV\RSUD%20MAD%20ME%20MASTER.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A:\Upah%20dan%20Bahan.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J:\Tahap%202\RBP\RBP%20Air%20Lakitan%20Tahap%202%20Final%20ok.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tation45\estimating\Sipil\Irigasi\Sumbawa\Batu%20Bulan%20kiri%20(CP-4)\Direct%20Cost\DCost-4.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PROJECT/RS%20USU%20MEDAN/PROJECT%20YAN'S/IN%20PROGRESS/MALL%20CIMAHI/DENAH/ME/YAYAN/KD/RAB%20TERPAKAI/BQ%20Graha%20Utomo%20(%20DC%20revisi%20%20penawaran%20REAL%20new%20).xls" TargetMode="External"/></Relationships>
</file>

<file path=xl/externalLinks/_rels/externalLink96.xml.rels><?xml version="1.0" encoding="UTF-8" standalone="yes"?>
<Relationships xmlns="http://schemas.openxmlformats.org/package/2006/relationships"><Relationship Id="rId1" Type="http://schemas.microsoft.com/office/2006/relationships/xlExternalLinkPath/xlPathMissing" Target="Vira-ppn.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RAB.%20%20500%20JT.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GELANGGGANG%20SENAM%20150807/GEDUNG%20RIAU/Bill%20Of%20Quantity%20Gedung%20Perpustakaan%20DC.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mar\c\Documents%20and%20Settings\Rencana%20Biaya%20OE%20CWG%20II%20(3)alt%2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Sutikno1\D\TCR%2002\P%20MADIUN\RSUD\TAHAP%20I\RSUD%20Mad%20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TENDER-2005/KRAMAT%20JATI/My%20Documents/Odi/Excel/JLN%20UTAMA%20R21%20SENTU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Pc03e\d%20o\D%20O\MANHATTAN\BQ%20ME\BQ-FINAL.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Documents%20and%20Settings/yusuf/Desktop/BANDARA-TERMINAL%20III/FILE-1/Perumnas/Pontianak/Sheet/Analisa%20Harga%20Satuan%20Rusunawa%20Untan.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Personal\GunD\CGS_SP\Cgs_sp.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SENTIONG%20-%20BQ_rev-new3penawaran1rev9month.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Documents%20and%20Settings/yusuf/Desktop/PUSDATA%2002/SDA/RAB%20PASCA%20DK1%20MEET/BQ%20ELEC%20LIFT%20IT%20SDA%20P%20DK%201.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Pemasaran2\joko\tender\Tol-Margamandala\Penawaran%20Rev%2026-6-00.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STATION43\C\1_Tosan\GEDUNG\2Tangerang\JKMP\Analisa%20Bupati.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Lu_thanh_binh\d\Luu_Tru\Ltb_ktkh\DZ220KV_Dau_Noi_sau_tram_500kV_Ha_Tinh\Gia_thau.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MISC/DO-HUONG/GT-BO/TKTC10-8/phong%20nen/DT-THL7.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PU/Paket%202019/Rehabilitasi%20Jaringan%20Irigasi%20Kedung%20Gede%20II%20cs%20di%20Kab.%20Bekasi/Dokumen%20Kontrak%20Rehabilitasi%20DI%20Jatiluhur%20SS%20Kedunggede%20Pokja/KESIAPAN%20PEMBANGUNAN%20SUDETAN-30051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DOCUME~1/Victor/LOCALS~1/Temp/DOCUME~1/Victor/LOCALS~1/Temp/2001/ITC_Bandung/ITC_BDG_Mechanical.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PELAKSANAAN\PEN\PAKET-01-PL.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WEEKLY33.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X:\KUSTOFO\RAB%20MEP%2021%20Sept%20R-4.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yusuf/Desktop/SDA/BQ%20EL%20DAN%20GENSET%20SDA.xls" TargetMode="External"/></Relationships>
</file>

<file path=xl/externalLinks/_rels/externalLink117.xml.rels><?xml version="1.0" encoding="UTF-8" standalone="yes"?>
<Relationships xmlns="http://schemas.openxmlformats.org/package/2006/relationships"><Relationship Id="rId1" Type="http://schemas.microsoft.com/office/2006/relationships/xlExternalLinkPath/xlStartup" Target="BIDIN/ASRI/24/Kenari/BQ-AC.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A:\Padang%20Airport\Padang%20mekanik\Newpdg01(if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Documents%20and%20Settings/yusuf/Desktop/Jembatan/project/grand%20wisata/JICT/BoQ%20C4%20REV%202%20Dec%2016%2004.rel%20pusat.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Users/TOULOUSE/AppData/Local/Temp/Rar$DI06.522/&#22269;&#38469;&#39033;&#30446;/&#21360;&#24230;&#23612;&#35199;&#20122;/&#21360;&#23612;&#36158;&#33922;&#26684;&#24503;&#27700;&#24211;/0919&#19994;&#20027;/PLAN/P3/ZHANGXH/YJ/&#25253;&#21578;&#38468;&#3492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Users/TOULOUSE/AppData/Local/Temp/Rar$DI06.522/&#22269;&#38469;&#39033;&#30446;/&#21360;&#24230;&#23612;&#35199;&#20122;/&#21360;&#23612;&#36158;&#33922;&#26684;&#24503;&#27700;&#24211;/0919&#19994;&#20027;/PLAN/P3/ZHANGXH/YJ/&#26041;&#26696;2.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Yenni\proyek\Angel\PROYEK\Jaya%20Lestari%20Persada\Diaphragm%20%20Wall%20Garden%20Mediterania\TS%20&amp;%20LO.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Heru\A\BQ-KOSONG.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PROJECT%20YAN'S/IN%20PROGRESS/BANDARA%20KUALA%20NAMU%20MEDAN/DBAK/BQ%20ARS%20CARGO.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My%20Documents\2004kebawah\Sudin%20Perumahan\Barat\SELATAN\GrogolSelatan\SPH%20Permhan-sel%20-kel.%20Grogol%20Selatan%202004.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22%20November%202011/BINAKARYA/Gateway%20Pasteur/Tender%20Struktur%20Pasteur/22%20November%202011/BINAKARYA/Swissbell%20Hotel-Bali%20(Citra%20Lestari)/Tender%20struktur%20watu%20jimbar/Penawaran%20Bali%20II/Djasa%20Ubersakti%20151211.xlsx"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J:\Data\BANK-JABAR%20Garut\Mekanikal-tender.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Endah\data%20(e)\plumbing\PLUMBING%20KEKONTRAKTOR_R.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Station45\estimating\My%20Documents\Suryana\Format%20DC\Kr%20tengahDiva.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Suncons_1\FILE_1%20(D)\BIG%20PROJECT%202\PRODUCT%20PERENCANAAN\LUMAJANG\SEKOLAH%20UNGGULAN\PRODUCT%20ESTIMATOR\RAB%20FIXS%20DESIGN%20REVIEW\RAB%20SUT%2019%2004%2006\RAB%20SUT%2020%2004%2006.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AIR%20LAKITAN/lakitan_5afinbi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Station69\c\My%20Documents\Iwan\Akses%20bandara%20tgr\tangerang%20hatta\DC-akses%20bandara.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A:\TCR%2002\P%20MADIUN%20'02\GROSIR\RAB%20GROSIR%20'02%20(REAL%20COST%209).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Project-1\8200_Pip\Personal\GunD\CGS_SP\Cgs_sp.xls" TargetMode="External"/></Relationships>
</file>

<file path=xl/externalLinks/_rels/externalLink135.xml.rels><?xml version="1.0" encoding="UTF-8" standalone="yes"?>
<Relationships xmlns="http://schemas.openxmlformats.org/package/2006/relationships"><Relationship Id="rId1" Type="http://schemas.microsoft.com/office/2006/relationships/xlExternalLinkPath/xlPathMissing" Target="011Rabr0b.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03\02\BQ%20Price\NSC\ME&amp;P-R1\Daf-7%20Telepon.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d_sc_5\hdd-c\schedule-ugm\Schedule\Master%20Sch%201.0-sro2.Adari%20disket.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J:\Laporan\2011\Review%20DED%20Tgl%20Gundil\IPAL%20BogorSCM\7.%20RAB%20Perbaikan\RAB%20IPAL&amp;JARINGAN%20BOGOR(Ref).xlsx"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A:\TRH-document\CALC\Others\LASTMTO.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Ifah\PROYEK\An%20ME.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DATA/DATA%20WASKITA-DIVISI%20SIPIL%202014/PROV%20KEPRI/JEMBATAN%20DOMPAK%20I/DC%20DAN%20RAB%20DOMPAK%20I/RAB%20Jembatan%20Dompak%20I%20(25%20April%202014)-Revisi%20P%20Lasino-FINAL.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DOCUME~1/Victor/LOCALS~1/Temp/DOCUME~1/Victor/LOCALS~1/Temp/2001/ITC_Kuningan/BQ-ITC%20Kuningan.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Komputer1\jorr\JORR%20-%20JAKON\SECTION%20E3\ELEVATED\ELEVATED%20SLAB.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03\07\BQ\ME\Price\Daf%20No.6%20Tsuar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guntur/Tanah%20Abang%20baru/Daf-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03\02\BQ%20Price\NSC\ME&amp;P-R1\Daf-8%20Sound%20Sistem-KR.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KOMP1\c%20komp1\Data-baru\Patmase-%20D\Pat-B\5\G%20Ayu%20Village%20R-1%20ke%20disk.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Tender\RSUD-BA\BQ-RSUD1.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DOCUME~1/Victor/LOCALS~1/Temp/DOCUME~1/Victor/LOCALS~1/Temp/0DATA/DEVIS/UPAD/BOQ/HVAC/FORM.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utikno-1\d\AGUS%20SASMITO,%20ST\PROJECT%202005\P%20MADIUN\SMA%20UNGGULAN\RAB%20SMU%20UNGGULAN%20TENDER%20MASTER\GOR.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G:\PEKERJAAN%202016\DATA%20PCI\hps%202016\Kolam%20Retensi%20Cieunteung\RAB%20Polder%20Cieunteung\RAB%20Kolam%20retensi%20Cieunteung,%20ok%20-%20Untuk%20RPB%209%20Maret%202015\Format%20ISIAN%20Konreg%202015%20-%20FINAL%20CITARUM%20R3,%20edit%20pksda%20TA%202014.xlsm"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My%20Documents\joko\Div~QS\Daan%20Mogot\Ruko%20Daan%20Mogot%20R2a.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om4\data%20(d)\Documents%20and%20Settings\user\My%20Documents\MINGGUAN\mingguan\K1%20PUSAKA.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ME%20Hendri\DATA\RAB%20ME%20pasar%20blitar.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ocuments%20and%20Settings/yusuf/Desktop/BQ/PLUMBING%20&amp;%20ELEK/Daf-4.kun.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Sutikno-1\D\AGUS%20SASMITO,%20ST\PROJECT%202004\P%20MADIUN\P%20%20RSUD%20THP%20IV\Copy%20of%20RSUD%20Mad%20THP%20IVE.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Umardani\pakubowno\075rabr0.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RAB%20Tender/Cab-%20III/RAB%20Tender%20Th.%202004/JORR%20JASA%20MARGA/HANKAM-JATI%20ASIH/BOQ%20DIRECT%20COST/Cikampek%20Seksi%20II-revisi-13.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Proyek%20GOR%20Rumbai/RAB%20Rumbai%20Penawaran/Engineering%20Estimate%2053.6%20M/Engineer%20Estimate%20GOR%20Rumbai%20Link.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Sutikno1\D\HENDRI\PROYEK%202004\Madiun\RSUD%20Mad%20THP%20IVd.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PROJECT/Rusun%20UGM%20&amp;%20UMY%20Jogja/DBAK/rusun%20Jogja%2006%20jan%2007/Rusun%20Jogja%20DBAK%20email%20100107/BQME-DBAK-UMY-100107-email.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22%20November%202011/BINAKARYA/Gateway%20Pasteur/DOKUMEN%20TENDER/Tender%20Struktur%20Pasteur/JAROT%20PURNOMO/jarot/Proyek%20Bos/2011/40.%20Djarum%20Sukabumi/001.%20RAB-DSO%20SUKABUMI-DU.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GD.KOTAK/EST%20APBNP%202007/RAB%20APBN%20P/gambar%20kerja/rencana_RAB_TA_2007_110507/Back%20up%20volStr.%20Gd%20kotak%202007.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Endin%20Jendus/Quantity%20MC%20100/SECONDARY%20CANAL/05.Koto%20Beringin%20SC%20MC/STRUCTURE/11.BKBR.4a/BKBR.4a.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http://be5-mail.eudoramail.lycos.com/datalinda/My%20Documents/GRAMEDIA/BQ-TB-PKB.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J:\Proyek%20S%20Citarum%20Paket%20III\Teknik\RBP%20-%20Pusat\RBP%20Citarum%20Paket%20III%20-30%20Jan'12%20-%20(BA)RKT.xlsx"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Documents%20and%20Settings/yusuf/Desktop/Documents%20and%20Settings/bb/My%20Documents/Estimate/Rasuna%20Park%20App/Mei'05/Bill_No_01%20MMC.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089B9CEB\PEMBANGUNAN%20POMPA%20TOMANG.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A:\AD-ME\DATA-DATA\PROYEK\GEDUNG\PASAR%20GROSIR%20CILILITAN\Daf%20No.2%20Pemadam.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JATIGEDE/AHS%20&amp;%20RAB%20Cileuweung%20edit/RAB-BOQ%20%20WADUK%20%20CILEUWEUNG%20(R4aF).xlsx" TargetMode="External"/></Relationships>
</file>

<file path=xl/externalLinks/_rels/externalLink171.xml.rels><?xml version="1.0" encoding="UTF-8" standalone="yes"?>
<Relationships xmlns="http://schemas.openxmlformats.org/package/2006/relationships"><Relationship Id="rId2" Type="http://schemas.microsoft.com/office/2019/04/relationships/externalLinkLongPath" Target="/22%20November%202011/BINAKARYA/Gateway%20Pasteur/Tender%20Struktur%20Pasteur/JAROT%20PURNOMO/jarot/Proyek%20Bos/2011/14.%20Office%20Park%20@%20The%20Suites%20Metro/008.%20BQ%20TENDER%20OFFICE%20PARK%20FINAL%201/007.%20BQ%20Office%20Park%20Bandung%20%20by%20DU%20KONTRAK.xls?A7741879" TargetMode="External"/><Relationship Id="rId1" Type="http://schemas.openxmlformats.org/officeDocument/2006/relationships/externalLinkPath" Target="file:///\\A7741879\007.%20BQ%20Office%20Park%20Bandung%20%20by%20DU%20KONTRAK.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Adie\is-2%20(d)\EDWIN\JOB\Dinas%20Pertanian\UPTD\RAB\Baru\Documents\Job\FHA\RAB%20LABUHAN%20HAJI.xls" TargetMode="External"/></Relationships>
</file>

<file path=xl/externalLinks/_rels/externalLink173.xml.rels><?xml version="1.0" encoding="UTF-8" standalone="yes"?>
<Relationships xmlns="http://schemas.openxmlformats.org/package/2006/relationships"><Relationship Id="rId1" Type="http://schemas.microsoft.com/office/2006/relationships/xlExternalLinkPath/xlPathMissing" Target="BQ-HS.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X:\LIMBAH%20JOGYA\rab.limbah%2050%20M%20BDG.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DB819D43\Copy%20of%20RAB-JLN%20CIREBON-LOSARI.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Documents%20and%20Settings/PPK%20SP1/Application%20Data/Microsoft/Excel/TENDER%20+%20BOQ/Copy%20of%20RAB-JLN%20CIREBON-LOSARI.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Documents%20and%20Settings/yusuf/Desktop/Data/ESTIMATE/BOQ%20-%204%20(2007)/Pererenan%20Villa/submit%202007-02-14/Pererenan%20Mathias-1.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Divpro2-7\outbox\1.Dwi_Adi_S\1.Aporo\LO\APORO\3.%20extrawork\lampiran\data-samsul\copy%20plask%20disk%20APORO2\report%20extern\Monthly%20report\TIM-EST\budi\TenderJalan\CM-Jalan.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Pdc\Anggaran\RAB\CAB-III\RS.PELNI\BQ_Arsitektur-DOC.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Documents%20and%20Settings/yusuf/Desktop/Data/ESTIMATE/BOQ%20-%204%20(2007)/Haven/Nego%202007-06-06%20(REAL%20COSTrev-1)/Nego%20060607real%20cost/unit%20rate.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Nk-2\hd-ashori%20c\My%20Documents\Kenari%20Sembiring\Contraktor%20LOT%202A\Summary%20%20of%20SOIL-MA1(kontraktor14-6--2000.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HANDAL-08\DATA-08%20(D)\DWI\2%20RAB%20VVIP%20HOME.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MISC/Hoai/B-CAOQ~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Sutikno-1\d\AGUS%20SASMITO,%20ST\PROJECT%202005\P%20MADIUN\SMA%20UNGGULAN\RAB%20SMU%20UNGGULAN%20TENDER%20MASTER\Kembali%20ke%20ANALISA%20SNI%20-%202005%20KOREKSI%207-6-'05%20diprint%20(Aag).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Documents%20and%20Settings/Administrator/My%20Documents/y%20a/PEMBIAYAAN/Hw-Proses/KWK%20Timur%20-%20Blok%20B2/2004/EE/EE%20B2%202004.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BINAKARYA/Casablanca%20Residence/Tender%20Arsitekur%20Finishing/volume%20arsitek.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G:\PEKERJAAN%202016\DATA%20PCI\hps%202016\Kolam%20Retensi%20Cieunteung\RAB%20Polder%20Cieunteung\RAB%20Kolam%20retensi%20Cieunteung,%20ok%20-%20Untuk%20RPB%209%20Maret%202015\Bendung,Bendungan%20&amp;%20Sabo\Paguyaman%20DC.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A:\costpiDW.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DOCUME~1/Victor/LOCALS~1/Temp/DOCUME~1/Victor/LOCALS~1/Temp/2001/ITC_Bandung/ITC_BDG_Mechanical_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DOCUME~1/Victor/LOCALS~1/Temp/DOCUME~1/Victor/LOCALS~1/Temp/2001/AMBASADOR/Bqplrev.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A:\Plaza%20Ind\T.PRIOK\WKRP13C.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Documents%20and%20Settings/Administrator/My%20Documents/y%20a/Mr.%20U/Wisma%20PATI/RAP/DOCUME~1/Victor/LOCALS~1/Temp/DOCUME~1/Victor/LOCALS~1/Temp/2001/AMBASADOR/DAF-10%20AC%2010-11-2000%20OKE.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I:\Syt\Wil%20I\Komering%20LCB\Klarifikasi%20LCB%204%20dan%207\Copy%20of%20RAB%20KOMERING%20LCB4_180907FINAL.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Pdr05\hd%203%20(e)\bangkalan\pasar%20tradisional%202\GETZ\21%2002%2007\RAP%20KLAKAH%20NEW.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STATION71\C\A..Khola\Project\sipil\Jalan\Jateng\Dmk-gdng-Pwd\DC_JL-Demak-GD-Pwdd.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Nita\C\F_TEJA%20ROBERT\AGUS%20WIJAYA\DWI%20R%202%20JUNI%202006%20FILE%20FIX\TMNL%20TLOGAWARU%2029%20JAN%20'07\BUKU%204\TRMNL%20TLOGOWARU%2029%20JAN%20'07%20(%20ANYAR%20).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Tawar%20Jalan/Tawar%20Jalan%20Mt.Ajan-Kute/1-BOQ.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D:\CABANG\GEDUNG\7.%20GATEWAY%20THP2\RAB%20EDIT%20TAHAP%202\analisa%20harga%20satuan.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E:\PT.%20MBP\04.%20RENOVASI%20RUMAH%20PONDOK%20INDAH\Volume%20Pondok%20Inda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jumlahan"/>
      <sheetName val="DAF-1"/>
      <sheetName val="DAF-2"/>
      <sheetName val="DAF-3"/>
      <sheetName val="DAF-4"/>
      <sheetName val="Cover depan"/>
      <sheetName val="cover(PJML)"/>
      <sheetName val="Cover (1)"/>
      <sheetName val="Cover (2)"/>
      <sheetName val="Cover (3)"/>
      <sheetName val="COVER (4)"/>
      <sheetName val="Cov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AT-HAR"/>
      <sheetName val="304-01"/>
      <sheetName val="304-02"/>
      <sheetName val="304-03"/>
      <sheetName val="304-04"/>
      <sheetName val="304-05"/>
      <sheetName val="304-06"/>
      <sheetName val="304-07"/>
      <sheetName val="304-08"/>
      <sheetName val="304-09"/>
      <sheetName val="304-10"/>
      <sheetName val="304-11"/>
      <sheetName val="304-12"/>
      <sheetName val="304-13"/>
      <sheetName val="304-14"/>
      <sheetName val="TOTAL"/>
      <sheetName val="Bahan"/>
      <sheetName val="rekap total"/>
      <sheetName val="Genset"/>
      <sheetName val="Elektrikal"/>
      <sheetName val="Elektronik"/>
      <sheetName val="REK-EL "/>
      <sheetName val="REK-TRONIK"/>
      <sheetName val="304_06"/>
      <sheetName val="CATATAN"/>
      <sheetName val="DAF-1"/>
      <sheetName val="DAF-2"/>
      <sheetName val="DAF-3"/>
      <sheetName val="DAF-4"/>
      <sheetName val="DAF-5"/>
      <sheetName val="DAF-6"/>
      <sheetName val="DAF-7"/>
      <sheetName val="DAF-8"/>
      <sheetName val="DAF-9"/>
      <sheetName val="DAF-10"/>
      <sheetName val="DAF-11"/>
      <sheetName val="DAF-12"/>
      <sheetName val="DAF-13"/>
      <sheetName val="REK"/>
      <sheetName val="listrik"/>
      <sheetName val="t-phone"/>
      <sheetName val="struktur(kontrak)"/>
      <sheetName val="BQ STR GARUDA"/>
      <sheetName val="BQ 1"/>
      <sheetName val="Royal"/>
      <sheetName val="AC &amp; Fan "/>
      <sheetName val="BAG-2"/>
      <sheetName val="CAT_HRG"/>
      <sheetName val="Bag_1"/>
      <sheetName val="Bag_2"/>
      <sheetName val="Bag_9"/>
      <sheetName val="Penjumlahan"/>
      <sheetName val="I-KAMAR"/>
      <sheetName val="RAB"/>
      <sheetName val="MAPP"/>
      <sheetName val="rek det 1-3"/>
      <sheetName val="ANALISA"/>
      <sheetName val="BIAYA PEGAWAI"/>
      <sheetName val="Schedule"/>
      <sheetName val="escon"/>
      <sheetName val="Bill rekap"/>
      <sheetName val="Bill of Qty"/>
      <sheetName val="Concrete"/>
      <sheetName val="2_x0000__x0000_"/>
      <sheetName val="II.5"/>
      <sheetName val="D_6"/>
      <sheetName val="D_7"/>
      <sheetName val="2??"/>
      <sheetName val="Sheet1"/>
      <sheetName val="B - Norelec"/>
      <sheetName val="I_KAMAR"/>
      <sheetName val="2"/>
      <sheetName val="NAMES"/>
      <sheetName val="2_x005f_x0000__x005f_x0000_"/>
      <sheetName val="HARGA MATERIAL"/>
      <sheetName val="2__"/>
      <sheetName val="Ind.MP Sch."/>
      <sheetName val="STR"/>
      <sheetName val="luar"/>
      <sheetName val="AC"/>
      <sheetName val="harsat"/>
      <sheetName val="upah_borong"/>
      <sheetName val="satuan_pek"/>
      <sheetName val="RINC FIN T4  _3_"/>
      <sheetName val="RINC FIN T4  _2_"/>
      <sheetName val="RINC hotel"/>
      <sheetName val="RINC FIN T4 "/>
      <sheetName val="daffin"/>
      <sheetName val="2_x005f_x005f_x005f_x0000__x005f_x005f_x005f_x0000_"/>
      <sheetName val="PIPING"/>
      <sheetName val="bq"/>
      <sheetName val="D2.8"/>
      <sheetName val="Traf&amp;Genst"/>
      <sheetName val="D4.4.1"/>
      <sheetName val="D4.4.2"/>
      <sheetName val="D4.4.3"/>
      <sheetName val="Pipe"/>
      <sheetName val="HRG BHN"/>
      <sheetName val="Bill of Qty MEP"/>
      <sheetName val="B _ Norelec"/>
      <sheetName val="FINISHING"/>
      <sheetName val="A"/>
      <sheetName val="Kolom UT"/>
      <sheetName val="rekap_total"/>
      <sheetName val="REK-EL_"/>
      <sheetName val="BQ_STR_GARUDA"/>
      <sheetName val="BQ_1"/>
      <sheetName val="AC_&amp;_Fan_"/>
      <sheetName val="rek_det_1-3"/>
      <sheetName val="BIAYA_PEGAWAI"/>
      <sheetName val="Bill_rekap"/>
      <sheetName val="Bill_of_Qty"/>
      <sheetName val="rekap_total1"/>
      <sheetName val="REK-EL_1"/>
      <sheetName val="BQ_STR_GARUDA1"/>
      <sheetName val="BQ_11"/>
      <sheetName val="AC_&amp;_Fan_1"/>
      <sheetName val="ANALISA_GRS_SELATAN"/>
      <sheetName val="ANALISA_GRS_TENGAH"/>
      <sheetName val=""/>
      <sheetName val="Harga Bahan &amp; Upah "/>
      <sheetName val="Estimate"/>
      <sheetName val="D7(1)"/>
      <sheetName val="BOQ"/>
      <sheetName val="5-ALAT(1)"/>
      <sheetName val="DAF_2"/>
      <sheetName val="ARSITEKTUR"/>
      <sheetName val="Rekap Addendum"/>
      <sheetName val="bestat besi"/>
      <sheetName val="CAT_HAR"/>
      <sheetName val="REKAP GROSS"/>
      <sheetName val="data"/>
      <sheetName val="bahan "/>
      <sheetName val="DAF_1"/>
      <sheetName val="2_x0000__x0000_�"/>
      <sheetName val="2??�"/>
      <sheetName val="2_x005f_x0000__x005f_x0000_�"/>
      <sheetName val="2__�"/>
      <sheetName val="2_x005f_x005f_x005f_x0000__x005f_x005f_x005f_x0000_�"/>
      <sheetName val="HS"/>
      <sheetName val="Rekap"/>
      <sheetName val="NP"/>
      <sheetName val="List Contract"/>
      <sheetName val="4-Basic Price"/>
      <sheetName val="Str HOTEL"/>
      <sheetName val="_x000d_Ā_x0009_獭瑣"/>
      <sheetName val="_x000d_Ā 獭瑣"/>
      <sheetName val="_x0000_"/>
      <sheetName val="_x000a_Ā 獭瑣"/>
      <sheetName val="TOTAL "/>
      <sheetName val="5.AC"/>
      <sheetName val="2.LISTRIK"/>
      <sheetName val="Daikin"/>
      <sheetName val="Bill No. 8- Staff Residences"/>
      <sheetName val="Helipad"/>
      <sheetName val="?"/>
      <sheetName val="_x000a_Ā_x0009_獭瑣"/>
      <sheetName val="FURNITURE"/>
      <sheetName val="_Ā 獭瑣"/>
      <sheetName val="PROTECTION "/>
      <sheetName val="2_x005f_x005f_x005f_x005f_x005f_x005f_x005f_x0000__x005"/>
      <sheetName val="6ú_x0003_@"/>
      <sheetName val="Û³_x0003_@"/>
      <sheetName val="_"/>
      <sheetName val="Mall"/>
      <sheetName val="BQ-E20-02(Rp)"/>
      <sheetName val="Daf 1"/>
      <sheetName val="2_x005f_x005f_x005f_x005f_x005f_x005f_x005f_x005f_x005f"/>
      <sheetName val="anal-drainase,tanah&amp;ps batu"/>
      <sheetName val="anal-beton"/>
      <sheetName val="anal-aspal"/>
      <sheetName val="PENJUMLAHAN TOTAL"/>
      <sheetName val="hortAbbrevDayName1_x0000_ShortAbbrevD"/>
      <sheetName val="DAF-3.7A"/>
      <sheetName val="TABEL-DETASIR"/>
      <sheetName val="_Ā_x0009_獭瑣"/>
      <sheetName val="BQ STR-BONGKARAN(Bag 2-5)"/>
      <sheetName val="_x0000_&lt;_x0000_U_x0000_n_x0000__x0000_ _x0000_¹_x0000_Ò_x0000_ë_x0000_Ą_x0000_ĝ_x0000_Ķ_x0000_ŏ_x0000_Ũ_x0000_Ɓ_x0000_ƚ_x0000_"/>
      <sheetName val="Analisa Harga Satuan"/>
      <sheetName val="Hit Vol Str Jambi"/>
      <sheetName val="DAFTAR NO_4"/>
      <sheetName val="Vibro_Roller"/>
      <sheetName val="Plafond"/>
      <sheetName val="DAFTAR HARGA"/>
      <sheetName val="hortAbbrevDayName1?ShortAbbrevD"/>
      <sheetName val="?&lt;?U?n?? ?¹?Ò?ë?Ą?ĝ?Ķ?ŏ?Ũ?Ɓ?ƚ?"/>
      <sheetName val="D-3 (M)"/>
      <sheetName val="D-7 (M)"/>
      <sheetName val="Rekap Direct Cost"/>
      <sheetName val="KURVA S "/>
      <sheetName val="hortAbbrevDayName1"/>
      <sheetName val="Cash Flow bulanan"/>
      <sheetName val="an1"/>
      <sheetName val="ut1"/>
      <sheetName val="hortAbbrevDayName1_ShortAbbrevD"/>
      <sheetName val="_&lt;_U_n__ _¹_Ò_ë_Ą_ĝ_Ķ_ŏ_Ũ_Ɓ_ƚ_"/>
      <sheetName val="2??€"/>
      <sheetName val="2_x0000__x0000_€"/>
      <sheetName val="2_x005f_x0000__x005f_x0000_€"/>
      <sheetName val="2__€"/>
      <sheetName val="2_x005f_x005f_x005f_x0000__x005f_x005f_x005f_x0000_€"/>
      <sheetName val="dsildl6a60_5_10"/>
      <sheetName val="_x000d_A_x0009_??"/>
      <sheetName val="_x000d_A ??"/>
      <sheetName val="2_x0000__x0000_?"/>
      <sheetName val="2???"/>
      <sheetName val="2_x005f_x0000__x005f_x0000_?"/>
      <sheetName val="2__?"/>
      <sheetName val="2_x005f_x005f_x005f_x0000__x005f_x005f_x005f_x0000_?"/>
      <sheetName val="_x000a_A ??"/>
      <sheetName val="yName3_x0000_ShortAbbrevDayName4_x0000_Shor"/>
      <sheetName val="_A ??"/>
      <sheetName val="_x000a_A_x0009_??"/>
      <sheetName val="_A_x0009_??"/>
      <sheetName val="_x0000_n_x0000_?_x0000_ _x0000_¹_x0000_Ò_x0000_ë_x0000_A_x0000_g_x0000_K_x0000_o_x0000_U_x0000_?_x0000_l_x0000__x0000__x0018__x0000__x0000_"/>
      <sheetName val="_x000d_A_x0009___"/>
      <sheetName val="_x000d_A __"/>
      <sheetName val="2___"/>
      <sheetName val="2_x005f_x0000__x005f_x0000__"/>
      <sheetName val="2_x005f_x005f_x005f_x0000__x005f_x005f_x005f_x0000__"/>
      <sheetName val="_A __"/>
      <sheetName val="yName3"/>
      <sheetName val="_A_x0009___"/>
      <sheetName val="r.tank"/>
      <sheetName val="prelim"/>
      <sheetName val="yName3?ShortAbbrevDayName4?Shor"/>
      <sheetName val="?n??? ?¹?Ò?ë?A?g?K?o?U???l??_x0018_??"/>
      <sheetName val="div"/>
      <sheetName val="yName3_ShortAbbrevDayName4_Shor"/>
      <sheetName val="_n___ _¹_Ò_ë_A_g_K_o_U___l___x0018___"/>
      <sheetName val="TOWN"/>
      <sheetName val="F DAF 2. WINDOW WALL"/>
      <sheetName val="Alat"/>
      <sheetName val="COA"/>
      <sheetName val="rekap_total2"/>
      <sheetName val="REK-EL_2"/>
      <sheetName val="BQ_STR_GARUDA2"/>
      <sheetName val="BQ_12"/>
      <sheetName val="AC_&amp;_Fan_2"/>
      <sheetName val="rek_det_1-31"/>
      <sheetName val="BIAYA_PEGAWAI1"/>
      <sheetName val="Bill_rekap1"/>
      <sheetName val="Bill_of_Qty1"/>
      <sheetName val="II_5"/>
      <sheetName val="B_-_Norelec"/>
      <sheetName val="Ind_MP_Sch_"/>
      <sheetName val="HARGA_MATERIAL"/>
      <sheetName val="RINC_FIN_T4___3_"/>
      <sheetName val="RINC_FIN_T4___2_"/>
      <sheetName val="RINC_hotel"/>
      <sheetName val="RINC_FIN_T4_"/>
      <sheetName val="D2_8"/>
      <sheetName val="D4_4_1"/>
      <sheetName val="D4_4_2"/>
      <sheetName val="D4_4_3"/>
      <sheetName val="HRG_BHN"/>
      <sheetName val="Bill_of_Qty_MEP"/>
      <sheetName val="B___Norelec"/>
      <sheetName val="Kolom_UT"/>
      <sheetName val="Rekap_Addendum"/>
      <sheetName val="bestat_besi"/>
      <sheetName val="Harga_Bahan_&amp;_Upah_"/>
      <sheetName val="List_Contract"/>
      <sheetName val="REKAP_GROSS"/>
      <sheetName val="4-Basic_Price"/>
      <sheetName val="Str_HOTEL"/>
      <sheetName val="_x000a_Ā_獭瑣"/>
      <sheetName val="_x005f_x000d_Ā_x005f_x0009_獭瑣"/>
      <sheetName val="_x005f_x000d_Ā 獭瑣"/>
      <sheetName val="_x005f_x0000_"/>
      <sheetName val="_x005f_x000a_Ā 獭瑣"/>
      <sheetName val="Cover"/>
      <sheetName val="Anls"/>
      <sheetName val="_x000a_A_x0009___"/>
      <sheetName val="_x000a_A __"/>
      <sheetName val="progres tambahan2"/>
      <sheetName val="upah"/>
      <sheetName val="BQ-STP NO.2 Soho pancoran.xls"/>
      <sheetName val="_Ā_x005f_x0009_獭瑣"/>
      <sheetName val="Analisa Upah &amp; Bahan Plum"/>
      <sheetName val=" Ā 獭瑣"/>
      <sheetName val="_x005f_x005f_x005f_x000d_Ā_x005f_x005f_x005f_x0009_獭瑣"/>
      <sheetName val="_x005f_x005f_x005f_x000d_Ā 獭瑣"/>
      <sheetName val="_Ā_x005f_x005f_x005f_x0009_獭瑣"/>
      <sheetName val="Ahs.1"/>
      <sheetName val="Ahs.2"/>
      <sheetName val="Pek Elektrikal"/>
      <sheetName val="2_x005f_x005f_x005f_x0000__x005"/>
      <sheetName val="ANA-C"/>
      <sheetName val="RAW MATERIALS "/>
      <sheetName val="COST-PERSON-J.O."/>
      <sheetName val="RENTAL1"/>
      <sheetName val="REKAP_Akap"/>
      <sheetName val="_x0000_&lt;_x0000_U_x0000_n_x0000_?_x0000_ _x0000_¹_x0000_Ò_x0000_ë_x0000_A_x0000_g_x0000_K_x0000_o_x0000_U_x0000_?_x0000_l_x0000_"/>
      <sheetName val="0000__x005f_x005f_x005f_x005f_x005f_x005f_x005f_x0000_"/>
      <sheetName val="?&lt;?U?n??? ?¹?Ò?ë?A?g?K?o?U???l?"/>
      <sheetName val="PAD-F"/>
      <sheetName val="_x005f_x000a_Ā_x005f_x0009_獭瑣"/>
      <sheetName val="6ú_x005f_x0003_@"/>
      <sheetName val="Û³_x005f_x0003_@"/>
      <sheetName val="hortAbbrevDayName1_x005f_x0000_ShortA"/>
      <sheetName val="_x005f_x0000_&lt;_x005f_x0000_U_x005f_x0000_n_x005f_x0000_"/>
      <sheetName val="_x005f_x005f_x005f_x0000_"/>
      <sheetName val="_x005f_x005f_x005f_x000a_Ā 獭瑣"/>
      <sheetName val="_&lt;_U_n_?_ _¹_Ò_ë_A_g_K_o_U_?_l_"/>
      <sheetName val="_x005f_x000d_A_x005f_x0009_??"/>
      <sheetName val="_x005f_x000d_A ??"/>
      <sheetName val="_x005f_x000a_A ??"/>
      <sheetName val="SAP"/>
      <sheetName val="2_x005f_x005f_x005f_x005f_x005f"/>
      <sheetName val="2_x0000__x0000__"/>
      <sheetName val="2??_"/>
      <sheetName val="_x005f_x005f_x005f_x000a_Ā_x005f_x005f_x005f_x0009_獭瑣"/>
      <sheetName val="6ú_x005f_x005f_x005f_x0003_@"/>
      <sheetName val="Û³_x005f_x005f_x005f_x0003_@"/>
      <sheetName val="hortAbbrevDayName1_x005f_x005f_x005f_x0000_"/>
      <sheetName val="_x005f_x005f_x005f_x0000_&lt;_x005f_x005f_x005f_x0000_U_x0"/>
      <sheetName val="_x005f_x005f_x005f_x005f_x005f_x005f_x005f_x000d_Ā_x005"/>
      <sheetName val="_x005f_x005f_x005f_x005f_x005f_x005f_x005f_x000d_Ā 獭瑣"/>
      <sheetName val="_x005f_x005f_x005f_x005f_x005f_x005f_x005f_x0000_"/>
      <sheetName val="_x005f_x005f_x005f_x005f_x005f_x005f_x005f_x000a_Ā 獭瑣"/>
      <sheetName val="_x005f_x005f_x005f_x005f_x005f_x005f_x005f_x000a_Ā_x005"/>
      <sheetName val="_Ā_x005f_x005f_x005f_x005f_x005f_x005f_x005f_x0009_獭瑣"/>
      <sheetName val="6ú_x005f_x005f_x005f_x005f_x005f_x005f_x005f_x0003_@"/>
      <sheetName val="Û³_x005f_x005f_x005f_x005f_x005f_x005f_x005f_x0003_@"/>
      <sheetName val="hortAbbrevDayName1_x005f_x005f_x005f_x005f_"/>
      <sheetName val="_x005f_x005f_x005f_x005f_x005f_x005f_x005f_x0000_&lt;_x005"/>
      <sheetName val="_x005f_x005f_x005f_x005f_x005f_x005f_x005f_x005f_x005f_x005f_"/>
      <sheetName val="rekapàÛµ_x0007_@_x0000_"/>
      <sheetName val="rekapÀ8þ_x0007_@_x0000_"/>
      <sheetName val="CASE A1 CPP"/>
      <sheetName val="V-1-1002bid"/>
      <sheetName val="_Ā_x005f_x005f_x005f_x005f_x005f_x005f_x005f_x005f_x005"/>
      <sheetName val="6ú_x005f_x005f_x005f_x005f_x005f_x005f_x005f_x005f_x005"/>
      <sheetName val="Û³_x005f_x005f_x005f_x005f_x005f_x005f_x005f_x005f_x005"/>
      <sheetName val="French (Monaco)"/>
      <sheetName val="_Ā_獭瑣"/>
      <sheetName val="hortAbbrevDayName1_x0000_ShortA"/>
      <sheetName val="_x005f_x005f_x005f_x000d_Ā_x005"/>
      <sheetName val="_x0000_&lt;_x0000_U_x0000_n_x0000_"/>
      <sheetName val="2_x005f_x0000__x005"/>
      <sheetName val="ListContract"/>
      <sheetName val="List Contract - BKS"/>
      <sheetName val="List_Contract_-_BKS"/>
      <sheetName val="gvl"/>
      <sheetName val="_&lt;_U_n___ _¹_Ò_ë_A_g_K_o_U___l_"/>
      <sheetName val="rekapàÛµ_x0007_@"/>
      <sheetName val="rekapÀ8þ_x0007_@"/>
      <sheetName val="_x005f_x000d_A_x005f_x0009___"/>
      <sheetName val="_x005f_x000d_A __"/>
      <sheetName val="_x005f_x000a_A __"/>
      <sheetName val="H.Satuan"/>
      <sheetName val="daf-7(OK)"/>
      <sheetName val="daf-3(OK)"/>
      <sheetName val="SCEDUL"/>
      <sheetName val="405BQBAK-ME 26 bakrie"/>
      <sheetName val="Grand Sum BT"/>
      <sheetName val="Urai _Resap pengik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G-2"/>
      <sheetName val="CAT_HRG"/>
      <sheetName val="BAG-1"/>
      <sheetName val="BAG-3"/>
      <sheetName val="BAG-4"/>
      <sheetName val="BAG-5"/>
      <sheetName val="BAG-6"/>
      <sheetName val="BAG-7"/>
      <sheetName val="BAG-8"/>
      <sheetName val="BAG-9"/>
      <sheetName val="BAG-10"/>
      <sheetName val="BAG-11"/>
      <sheetName val="BAG-12"/>
      <sheetName val="BAG-13"/>
      <sheetName val="TOTAL"/>
      <sheetName val="GRAND TOTAL"/>
      <sheetName val="BAG_2"/>
      <sheetName val="[BQ-PS&amp;A.xlsÝCAT_HRG"/>
      <sheetName val="Week (2)"/>
      <sheetName val="Material"/>
      <sheetName val="Mall"/>
      <sheetName val="_BQ-PS&amp;A.xlsÝCAT_HRG"/>
      <sheetName val="data grafik"/>
      <sheetName val="Cover"/>
      <sheetName val="PAD-F"/>
      <sheetName val="A"/>
      <sheetName val="SAT-BHN"/>
      <sheetName val="Fill this out first___"/>
      <sheetName val="Bag_1"/>
      <sheetName val="DAFTAR 7"/>
      <sheetName val="DAF_1"/>
      <sheetName val="DAFTAR_8"/>
      <sheetName val="304-06"/>
      <sheetName val="304_06"/>
      <sheetName val="HRG BHN"/>
      <sheetName val="Cover Daf_2"/>
      <sheetName val="Ch"/>
      <sheetName val="Anl"/>
      <sheetName val="I_KAMAR"/>
      <sheetName val="Analisa"/>
      <sheetName val="DivVII"/>
      <sheetName val="DAFTAR HARGA"/>
      <sheetName val="BQ-E20-02(Rp)"/>
      <sheetName val="rab - persiapan &amp; lantai-1"/>
      <sheetName val="TE TS FA LAN MATV"/>
      <sheetName val="BQ"/>
      <sheetName val="S-Curve"/>
      <sheetName val="DETAIL"/>
      <sheetName val="DAFTAR NO_1_PRELIM"/>
      <sheetName val="daftar harsat"/>
      <sheetName val="LAMP_AB "/>
      <sheetName val="HARGA 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el"/>
      <sheetName val="mu"/>
      <sheetName val="Daftar Material Import"/>
      <sheetName val="Bahan"/>
      <sheetName val="cover"/>
      <sheetName val="Surat"/>
      <sheetName val="Pt"/>
      <sheetName val="Cover1"/>
      <sheetName val="DAF-1"/>
      <sheetName val="Cover Daf-2"/>
      <sheetName val="Cover Daf-2 (2)"/>
      <sheetName val="BQ Daf-2"/>
      <sheetName val="Cover 3"/>
      <sheetName val="DAF-3"/>
      <sheetName val="Cover 4"/>
      <sheetName val="DAF-4"/>
      <sheetName val="Cover 5"/>
      <sheetName val="DAF-5"/>
      <sheetName val="Cover 6"/>
      <sheetName val="DAF-6"/>
      <sheetName val="Cover 7"/>
      <sheetName val="Daf-7"/>
      <sheetName val="Cover 8"/>
      <sheetName val="DAF-8"/>
      <sheetName val="Cover 9"/>
      <sheetName val="DAF-9"/>
      <sheetName val="Cover 10"/>
      <sheetName val="Daf-10"/>
      <sheetName val="Cover 11"/>
      <sheetName val="DAF-11"/>
      <sheetName val="Cover 12"/>
      <sheetName val="Daf-12"/>
      <sheetName val="Cover 13"/>
      <sheetName val="Daf-13"/>
      <sheetName val="Cover 14"/>
      <sheetName val="Daf-14"/>
      <sheetName val="Cover 15"/>
      <sheetName val="DAF-15"/>
      <sheetName val="pipa"/>
      <sheetName val="kabel"/>
      <sheetName val="ducting"/>
      <sheetName val="analisac"/>
      <sheetName val="An-List"/>
      <sheetName val="An-Pip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
      <sheetName val="Sheet1"/>
      <sheetName val="Sheet2"/>
      <sheetName val="Sheet3"/>
      <sheetName val="RAB"/>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ilisasi (2)"/>
      <sheetName val="Div2"/>
      <sheetName val="Div3"/>
      <sheetName val="Div4"/>
      <sheetName val="Div5"/>
      <sheetName val="Div6"/>
      <sheetName val="Div7"/>
      <sheetName val="Div8"/>
      <sheetName val="Div9"/>
      <sheetName val="Sheet3"/>
      <sheetName val="Sheet2"/>
      <sheetName val="Sheet1"/>
    </sheetNames>
    <sheetDataSet>
      <sheetData sheetId="0" refreshError="1"/>
      <sheetData sheetId="1" refreshError="1">
        <row r="13">
          <cell r="G13" t="str">
            <v>Tk</v>
          </cell>
          <cell r="H13">
            <v>7</v>
          </cell>
          <cell r="I13" t="str">
            <v>jam</v>
          </cell>
        </row>
        <row r="14">
          <cell r="G14" t="str">
            <v>Fk</v>
          </cell>
          <cell r="H14">
            <v>1.2</v>
          </cell>
          <cell r="I14"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ilisasi (2)"/>
      <sheetName val="Div2"/>
      <sheetName val="Div3"/>
      <sheetName val="Div4"/>
      <sheetName val="Div5"/>
      <sheetName val="Div6"/>
      <sheetName val="Div7"/>
      <sheetName val="Div8"/>
      <sheetName val="Div9"/>
      <sheetName val="Sheet3"/>
      <sheetName val="Sheet2"/>
      <sheetName val="Sheet1"/>
    </sheetNames>
    <sheetDataSet>
      <sheetData sheetId="0" refreshError="1"/>
      <sheetData sheetId="1" refreshError="1">
        <row r="13">
          <cell r="G13" t="str">
            <v>Tk</v>
          </cell>
          <cell r="H13">
            <v>7</v>
          </cell>
          <cell r="I13" t="str">
            <v>jam</v>
          </cell>
        </row>
        <row r="14">
          <cell r="G14" t="str">
            <v>Fk</v>
          </cell>
          <cell r="H14">
            <v>1.2</v>
          </cell>
          <cell r="I14"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tulasi"/>
      <sheetName val="Pendukung"/>
      <sheetName val="Peralatan"/>
      <sheetName val="Metode"/>
      <sheetName val="XXXX"/>
      <sheetName val="Alat (2)"/>
    </sheetNames>
    <sheetDataSet>
      <sheetData sheetId="0" refreshError="1"/>
      <sheetData sheetId="1">
        <row r="33">
          <cell r="CH33">
            <v>0.12627569595561616</v>
          </cell>
        </row>
        <row r="34">
          <cell r="CG34">
            <v>0</v>
          </cell>
          <cell r="CH34">
            <v>0.12627569595561616</v>
          </cell>
          <cell r="CI34">
            <v>0.50695972133159639</v>
          </cell>
          <cell r="CJ34">
            <v>4.6535897848636978</v>
          </cell>
          <cell r="CK34">
            <v>9.4247663236696724</v>
          </cell>
          <cell r="CL34">
            <v>19.274684069483897</v>
          </cell>
          <cell r="CM34">
            <v>44.837371818692901</v>
          </cell>
          <cell r="CN34">
            <v>63.061174225974092</v>
          </cell>
          <cell r="CO34">
            <v>80.660430157981409</v>
          </cell>
          <cell r="CP34">
            <v>98.259686089988719</v>
          </cell>
          <cell r="CQ34">
            <v>99.999999999999986</v>
          </cell>
        </row>
      </sheetData>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tulasi"/>
      <sheetName val="Pendukung"/>
      <sheetName val="Peralatan"/>
      <sheetName val="Metode"/>
      <sheetName val="XXXX"/>
    </sheetNames>
    <sheetDataSet>
      <sheetData sheetId="0" refreshError="1"/>
      <sheetData sheetId="1">
        <row r="34">
          <cell r="CG34">
            <v>0</v>
          </cell>
          <cell r="CH34">
            <v>0.12627569595561616</v>
          </cell>
          <cell r="CI34">
            <v>0.50695972133159639</v>
          </cell>
          <cell r="CJ34">
            <v>4.6535897848636978</v>
          </cell>
          <cell r="CK34">
            <v>9.4247663236696724</v>
          </cell>
          <cell r="CL34">
            <v>19.274684069483897</v>
          </cell>
          <cell r="CM34">
            <v>44.837371818692901</v>
          </cell>
          <cell r="CN34">
            <v>63.061174225974092</v>
          </cell>
          <cell r="CO34">
            <v>80.660430157981409</v>
          </cell>
          <cell r="CP34">
            <v>98.259686089988719</v>
          </cell>
          <cell r="CQ34">
            <v>99.999999999999986</v>
          </cell>
        </row>
      </sheetData>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T"/>
      <sheetName val="Baru"/>
      <sheetName val="RAB"/>
      <sheetName val="NewRAB"/>
      <sheetName val="DAF.HRG"/>
      <sheetName val="REKAPITULASI"/>
      <sheetName val="TANDON"/>
      <sheetName val="PENG. PIPA DAN ACCRS"/>
      <sheetName val="BPT"/>
      <sheetName val="PEL. SUNGAI DAN JEMB."/>
      <sheetName val="ANALISA"/>
      <sheetName val="RINCIAN"/>
      <sheetName val="Harga Sat"/>
    </sheetNames>
    <sheetDataSet>
      <sheetData sheetId="0"/>
      <sheetData sheetId="1"/>
      <sheetData sheetId="2"/>
      <sheetData sheetId="3"/>
      <sheetData sheetId="4">
        <row r="15">
          <cell r="Y15">
            <v>116630.38008333334</v>
          </cell>
        </row>
        <row r="17">
          <cell r="W17">
            <v>22000</v>
          </cell>
        </row>
        <row r="18">
          <cell r="W18">
            <v>15500</v>
          </cell>
        </row>
      </sheetData>
      <sheetData sheetId="5"/>
      <sheetData sheetId="6"/>
      <sheetData sheetId="7"/>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T"/>
      <sheetName val="Baru"/>
      <sheetName val="RAB"/>
      <sheetName val="NewRAB"/>
      <sheetName val="DAF.HRG"/>
      <sheetName val="REKAPITULASI"/>
      <sheetName val="TANDON"/>
      <sheetName val="PENG. PIPA DAN ACCRS"/>
      <sheetName val="BPT"/>
      <sheetName val="PEL. SUNGAI DAN JEMB."/>
      <sheetName val="ANALISA"/>
      <sheetName val="RINCIAN"/>
      <sheetName val="Harga Sat"/>
    </sheetNames>
    <sheetDataSet>
      <sheetData sheetId="0"/>
      <sheetData sheetId="1"/>
      <sheetData sheetId="2"/>
      <sheetData sheetId="3"/>
      <sheetData sheetId="4">
        <row r="15">
          <cell r="Y15">
            <v>116630.38008333334</v>
          </cell>
        </row>
        <row r="17">
          <cell r="Y17">
            <v>55243.783416666665</v>
          </cell>
        </row>
        <row r="18">
          <cell r="W18">
            <v>15500</v>
          </cell>
        </row>
        <row r="19">
          <cell r="W19">
            <v>7500</v>
          </cell>
        </row>
        <row r="22">
          <cell r="Y22">
            <v>112713.8</v>
          </cell>
        </row>
        <row r="23">
          <cell r="Y23">
            <v>80469.399999999994</v>
          </cell>
        </row>
        <row r="24">
          <cell r="W24">
            <v>64500</v>
          </cell>
          <cell r="Y24">
            <v>77469.399999999994</v>
          </cell>
        </row>
        <row r="30">
          <cell r="Y30">
            <v>69969.399999999994</v>
          </cell>
        </row>
        <row r="31">
          <cell r="Y31">
            <v>50969.4</v>
          </cell>
        </row>
        <row r="34">
          <cell r="Y34">
            <v>95213.8</v>
          </cell>
        </row>
        <row r="35">
          <cell r="Y35">
            <v>69969.399999999994</v>
          </cell>
        </row>
        <row r="36">
          <cell r="Y36">
            <v>50369.4</v>
          </cell>
        </row>
        <row r="38">
          <cell r="I38">
            <v>3800</v>
          </cell>
        </row>
        <row r="39">
          <cell r="Y39">
            <v>341708.2</v>
          </cell>
        </row>
        <row r="40">
          <cell r="Y40">
            <v>116213.8</v>
          </cell>
        </row>
        <row r="43">
          <cell r="I43">
            <v>41000</v>
          </cell>
        </row>
        <row r="44">
          <cell r="Y44">
            <v>291708.2</v>
          </cell>
        </row>
        <row r="52">
          <cell r="Y52">
            <v>255672.04674999998</v>
          </cell>
        </row>
        <row r="54">
          <cell r="Y54">
            <v>86785.45008333333</v>
          </cell>
        </row>
        <row r="55">
          <cell r="Y55">
            <v>73416.837249999997</v>
          </cell>
        </row>
        <row r="56">
          <cell r="Y56">
            <v>51989.692500000005</v>
          </cell>
        </row>
        <row r="58">
          <cell r="Y58">
            <v>493208.2</v>
          </cell>
        </row>
        <row r="59">
          <cell r="Y59">
            <v>427708.2</v>
          </cell>
        </row>
        <row r="60">
          <cell r="Y60">
            <v>214713.8</v>
          </cell>
        </row>
        <row r="73">
          <cell r="Y73">
            <v>328208.2</v>
          </cell>
        </row>
        <row r="74">
          <cell r="Y74">
            <v>140713.79999999999</v>
          </cell>
        </row>
        <row r="75">
          <cell r="Y75">
            <v>106969.4</v>
          </cell>
        </row>
        <row r="76">
          <cell r="Y76">
            <v>293208.2</v>
          </cell>
        </row>
        <row r="80">
          <cell r="Y80">
            <v>1251751.125</v>
          </cell>
        </row>
        <row r="81">
          <cell r="Y81">
            <v>435451.75</v>
          </cell>
        </row>
        <row r="82">
          <cell r="Y82">
            <v>366520.7</v>
          </cell>
        </row>
        <row r="86">
          <cell r="Y86">
            <v>73708.2</v>
          </cell>
        </row>
        <row r="87">
          <cell r="Y87">
            <v>41713.800000000003</v>
          </cell>
        </row>
        <row r="88">
          <cell r="Y88">
            <v>29969.4</v>
          </cell>
        </row>
        <row r="90">
          <cell r="Y90">
            <v>108708.2</v>
          </cell>
        </row>
        <row r="96">
          <cell r="Y96">
            <v>122998.825</v>
          </cell>
        </row>
      </sheetData>
      <sheetData sheetId="5"/>
      <sheetData sheetId="6"/>
      <sheetData sheetId="7"/>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tulasi"/>
      <sheetName val="Pendukung"/>
      <sheetName val="Peralatan"/>
      <sheetName val="Metode"/>
      <sheetName val="XXXX"/>
    </sheetNames>
    <sheetDataSet>
      <sheetData sheetId="0" refreshError="1"/>
      <sheetData sheetId="1">
        <row r="33">
          <cell r="CH33">
            <v>0.12627569595561616</v>
          </cell>
        </row>
        <row r="34">
          <cell r="CG34">
            <v>0</v>
          </cell>
          <cell r="CH34">
            <v>0.12627569595561616</v>
          </cell>
          <cell r="CI34">
            <v>0.50695972133159639</v>
          </cell>
          <cell r="CJ34">
            <v>4.6535897848636978</v>
          </cell>
          <cell r="CK34">
            <v>9.4247663236696724</v>
          </cell>
          <cell r="CL34">
            <v>19.274684069483897</v>
          </cell>
          <cell r="CM34">
            <v>44.837371818692901</v>
          </cell>
          <cell r="CN34">
            <v>63.061174225974092</v>
          </cell>
          <cell r="CO34">
            <v>80.660430157981409</v>
          </cell>
          <cell r="CP34">
            <v>98.259686089988719</v>
          </cell>
          <cell r="CQ34">
            <v>99.999999999999986</v>
          </cell>
        </row>
      </sheetData>
      <sheetData sheetId="2"/>
      <sheetData sheetId="3"/>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
      <sheetName val="K.TambahAC"/>
      <sheetName val="FH"/>
      <sheetName val="K.TambahFH"/>
      <sheetName val="Pipe"/>
      <sheetName val="valve"/>
      <sheetName val="valve 16k"/>
      <sheetName val="ASS-PL"/>
      <sheetName val="Fitting"/>
      <sheetName val="Ana duct"/>
      <sheetName val="Hsd Duct"/>
      <sheetName val="Grille"/>
      <sheetName val="D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SUM-PRO (4)"/>
      <sheetName val="SUM-PRO (3)"/>
      <sheetName val="SUM-PRO (2)"/>
      <sheetName val="SUM-PRO"/>
      <sheetName val="SEX (4)"/>
      <sheetName val="SEX (3)"/>
      <sheetName val="SEX (2)"/>
      <sheetName val="SEX"/>
      <sheetName val="scope"/>
      <sheetName val="MAKER"/>
      <sheetName val="PRO-PH3"/>
      <sheetName val="PRO-PH2"/>
      <sheetName val="PRO"/>
      <sheetName val="BQ"/>
      <sheetName val="equipment"/>
      <sheetName val="B - Norelec"/>
      <sheetName val="A"/>
      <sheetName val="AC"/>
      <sheetName val="SUM-PRO_(4)"/>
      <sheetName val="SUM-PRO_(3)"/>
      <sheetName val="SUM-PRO_(2)"/>
      <sheetName val="SEX_(4)"/>
      <sheetName val="SEX_(3)"/>
      <sheetName val="SEX_(2)"/>
      <sheetName val="B_-_Norelec"/>
      <sheetName val="lintec-sumicon"/>
      <sheetName val="Unit Rate"/>
      <sheetName val="Pipe"/>
      <sheetName val="tifico"/>
      <sheetName val="sort2"/>
      <sheetName val="DSBDY"/>
      <sheetName val="Fill this out first___"/>
      <sheetName val="SUM-PRO_(4)1"/>
      <sheetName val="SUM-PRO_(3)1"/>
      <sheetName val="SUM-PRO_(2)1"/>
      <sheetName val="SEX_(4)1"/>
      <sheetName val="SEX_(3)1"/>
      <sheetName val="SEX_(2)1"/>
      <sheetName val="B_-_Norelec1"/>
      <sheetName val="Unit_Rate"/>
      <sheetName val="Fill_this_out_first___"/>
      <sheetName val="H.Satuan"/>
      <sheetName val="Cover Daf-2"/>
      <sheetName val="CAT_HAR"/>
      <sheetName val="Cash Flow bulanan"/>
      <sheetName val="I-KAMAR"/>
      <sheetName val="I_KAMAR"/>
      <sheetName val="#REF"/>
      <sheetName val="Daftar Upah"/>
      <sheetName val="harsat"/>
      <sheetName val="BAG-2"/>
      <sheetName val="Bill of Qty MEP"/>
      <sheetName val="Cover"/>
      <sheetName val="NAMES"/>
      <sheetName val="Material"/>
      <sheetName val="4-Basic Price"/>
      <sheetName val="24V"/>
      <sheetName val="RAB AR&amp;STR"/>
      <sheetName val="PRD 01-7"/>
      <sheetName val="PRD 01-8"/>
      <sheetName val="PRD 01-9"/>
      <sheetName val="PRD 01-10"/>
      <sheetName val="PRD 01-11"/>
      <sheetName val="PRD 01-3"/>
      <sheetName val="PRD 01-4"/>
      <sheetName val="EE-PROP"/>
      <sheetName val="DAF-1"/>
      <sheetName val="Pers"/>
      <sheetName val="HM"/>
      <sheetName val="JAD-PEL"/>
      <sheetName val="HB "/>
      <sheetName val="Mat"/>
      <sheetName val="NET表"/>
      <sheetName val="BQ表"/>
      <sheetName val="DAFTAR 7"/>
      <sheetName val="Kuantitas &amp; Harga"/>
      <sheetName val="Bahan"/>
      <sheetName val="HRG BHN"/>
      <sheetName val="COVERUSRP"/>
      <sheetName val="SITE"/>
      <sheetName val="ESCOND"/>
      <sheetName val="BQUSRP"/>
      <sheetName val="HARGA MATERIAL"/>
      <sheetName val="FINISHING"/>
      <sheetName val="LOADDAT"/>
      <sheetName val="SUM-PRO_(4)2"/>
      <sheetName val="SUM-PRO_(3)2"/>
      <sheetName val="SUM-PRO_(2)2"/>
      <sheetName val="SEX_(4)2"/>
      <sheetName val="SEX_(3)2"/>
      <sheetName val="SEX_(2)2"/>
      <sheetName val="B_-_Norelec2"/>
      <sheetName val="Unit_Rate1"/>
      <sheetName val="Cover_Daf-2"/>
      <sheetName val="Fill_this_out_first___1"/>
      <sheetName val="Cash_Flow_bulanan"/>
      <sheetName val="H_Satuan"/>
      <sheetName val="Daftar_Upah"/>
      <sheetName val="Bill_of_Qty_MEP"/>
      <sheetName val="4-Basic_Price"/>
      <sheetName val="Isolasi Luar Dalam"/>
      <sheetName val="Isolasi Luar"/>
      <sheetName val="Analisa STR"/>
      <sheetName val="GSMTOWER"/>
      <sheetName val="BQ-E20-02(Rp)"/>
      <sheetName val="RAB T-95 BK"/>
      <sheetName val="GTS I PS"/>
      <sheetName val="SUM 200"/>
      <sheetName val="Fill this out first..."/>
      <sheetName val="Tabel Berat"/>
      <sheetName val="STRUKTUR"/>
      <sheetName val="JKT (2)"/>
      <sheetName val="Markup"/>
      <sheetName val="SITE-E"/>
      <sheetName val="STR"/>
      <sheetName val="Sheet1"/>
      <sheetName val="351BQMCN"/>
      <sheetName val="Analisa"/>
      <sheetName val="Estimate"/>
      <sheetName val="D.1.7"/>
      <sheetName val="D.1.5"/>
      <sheetName val="D.2.3"/>
      <sheetName val="D.2.2"/>
      <sheetName val="D &amp; W sizes"/>
      <sheetName val="I-ME"/>
      <sheetName val="Steel-Twr"/>
      <sheetName val="hrg-sat.pek"/>
      <sheetName val=" Rencana Vol per Section"/>
      <sheetName val="NET?"/>
      <sheetName val="BQ?"/>
      <sheetName val="Prelim"/>
      <sheetName val="CODE"/>
      <sheetName val="Div2"/>
      <sheetName val="L-Mechanical"/>
      <sheetName val="Faktor"/>
      <sheetName val="TS"/>
      <sheetName val="RAB_AR&amp;STR"/>
      <sheetName val="PRD_01-7"/>
      <sheetName val="PRD_01-8"/>
      <sheetName val="PRD_01-9"/>
      <sheetName val="PRD_01-10"/>
      <sheetName val="PRD_01-11"/>
      <sheetName val="PRD_01-3"/>
      <sheetName val="PRD_01-4"/>
      <sheetName val="Plafond"/>
      <sheetName val="Panel,feeder,elek"/>
      <sheetName val="an. struktur"/>
      <sheetName val="Dashboard"/>
      <sheetName val="index"/>
      <sheetName val="struktur tdk dipakai"/>
      <sheetName val="Urai _Resap pengikat"/>
      <sheetName val="NET_"/>
      <sheetName val="BQ_"/>
      <sheetName val="rekap ahs"/>
      <sheetName val="rekap-bialat"/>
      <sheetName val="villa"/>
      <sheetName val="01A- RAB"/>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VLOOKUP"/>
      <sheetName val="Currency Rate"/>
      <sheetName val="RAB"/>
      <sheetName val="Isolasi_Luar_Dalam"/>
      <sheetName val="Isolasi_Luar"/>
      <sheetName val="TJ1Q47"/>
      <sheetName val="Sch"/>
      <sheetName val="AHSbj"/>
      <sheetName val="H. Satuan"/>
      <sheetName val="AHS. Keg"/>
      <sheetName val="PL1"/>
      <sheetName val="PL2"/>
      <sheetName val="PL3"/>
      <sheetName val="PL4"/>
      <sheetName val="Bahan upah"/>
      <sheetName val="BQ ARS"/>
      <sheetName val="Sheet2"/>
      <sheetName val="REKAP A BESAR"/>
      <sheetName val="hrg_sat"/>
      <sheetName val="TOTAL"/>
      <sheetName val="SAT-BHN"/>
      <sheetName val="INPUT DATAS"/>
      <sheetName val="PESANTREN"/>
      <sheetName val="G"/>
      <sheetName val="Curup"/>
      <sheetName val="Prabu"/>
      <sheetName val="On Time"/>
      <sheetName val="Eta-maxC Lager"/>
      <sheetName val="6 Felder - Md"/>
      <sheetName val="AG25 inner maxQ-Truck"/>
      <sheetName val="U1"/>
      <sheetName val="6 Felder - maxQ"/>
      <sheetName val="RAB KapukII"/>
      <sheetName val="BAU"/>
      <sheetName val="Duc-3"/>
      <sheetName val="Memb Schd"/>
      <sheetName val="Upah"/>
      <sheetName val="Rekap Direct Cost"/>
      <sheetName val="plumbing"/>
      <sheetName val="Quantity"/>
      <sheetName val="HRG_BHN"/>
      <sheetName val="HB_"/>
      <sheetName val="HARGA_MATERIAL"/>
      <sheetName val="플랜트 설치"/>
      <sheetName val="TABEL BAJA"/>
      <sheetName val="DAF-2"/>
      <sheetName val="Piping"/>
      <sheetName val="____"/>
      <sheetName val="H S D"/>
      <sheetName val="anal"/>
      <sheetName val="Rinci-Biaya"/>
      <sheetName val="Rinci-Pendapatan"/>
      <sheetName val="CPO 16-9-TID "/>
      <sheetName val="Terbilang"/>
      <sheetName val="Q'TY"/>
      <sheetName val="DIV.1"/>
      <sheetName val="DIV.2"/>
      <sheetName val="DIV.2a"/>
      <sheetName val="DIV.2a (2)"/>
      <sheetName val="DIV.2a.BET"/>
      <sheetName val="DIV.2a.TUL"/>
      <sheetName val="DIV.2b"/>
      <sheetName val="DIV.2b (2)"/>
      <sheetName val="DIV.2c"/>
      <sheetName val="DIV.2d"/>
      <sheetName val="DIV.3"/>
      <sheetName val="DIV.5"/>
      <sheetName val="DIV.6"/>
      <sheetName val="DIV.8"/>
      <sheetName val="DIV.8.a"/>
      <sheetName val="DIV.9"/>
      <sheetName val="HARGA DASAR"/>
      <sheetName val="ALAT"/>
      <sheetName val="INFO"/>
      <sheetName val="SKEDUL"/>
      <sheetName val="NP"/>
      <sheetName val="Elec-ins"/>
      <sheetName val="Summary"/>
      <sheetName val="BQ-Str"/>
      <sheetName val="PANEL"/>
      <sheetName val="Q_01__BLL_per_kode"/>
      <sheetName val="Q_02__PO_per_kode"/>
      <sheetName val="EVALUASI"/>
      <sheetName val="Perm. Test"/>
      <sheetName val="DIV-03"/>
      <sheetName val="uraian analisa"/>
      <sheetName val="DATA PROYEK"/>
      <sheetName val="Bill_Qua"/>
      <sheetName val="REKAP"/>
      <sheetName val="AKP"/>
      <sheetName val="Bi-BANK"/>
      <sheetName val="BU"/>
      <sheetName val="PP"/>
      <sheetName val="PRLTN"/>
      <sheetName val="R_BOS"/>
      <sheetName val="R_PRLT"/>
      <sheetName val="R_UPH"/>
      <sheetName val="RBP_1"/>
      <sheetName val="RBP-MAT"/>
      <sheetName val="RBP-SKON"/>
      <sheetName val="RUPA2"/>
      <sheetName val="SUBKON"/>
      <sheetName val="DISBIA"/>
      <sheetName val="BBM"/>
      <sheetName val="BRK-DWN"/>
      <sheetName val="MTRL"/>
      <sheetName val="R_BANK"/>
      <sheetName val="R_PP"/>
      <sheetName val="R_RUPA"/>
      <sheetName val="RBP"/>
      <sheetName val="SKAT"/>
      <sheetName val="SURAT"/>
      <sheetName val="div7"/>
      <sheetName val="RBP2"/>
      <sheetName val="RBP- 2"/>
      <sheetName val="AKP-1"/>
      <sheetName val="B"/>
      <sheetName val="hs-str"/>
      <sheetName val="SUM-PRO_(4)3"/>
      <sheetName val="SUM-PRO_(3)3"/>
      <sheetName val="SUM-PRO_(2)3"/>
      <sheetName val="SEX_(4)3"/>
      <sheetName val="SEX_(3)3"/>
      <sheetName val="SEX_(2)3"/>
      <sheetName val="B_-_Norelec3"/>
      <sheetName val="Unit_Rate2"/>
      <sheetName val="Daftar_Upah1"/>
      <sheetName val="Cover_Daf-21"/>
      <sheetName val="Fill_this_out_first___3"/>
      <sheetName val="Cash_Flow_bulanan1"/>
      <sheetName val="H_Satuan1"/>
      <sheetName val="Bill_of_Qty_MEP1"/>
      <sheetName val="4-Basic_Price1"/>
      <sheetName val="PRD_01-71"/>
      <sheetName val="PRD_01-81"/>
      <sheetName val="PRD_01-91"/>
      <sheetName val="PRD_01-101"/>
      <sheetName val="PRD_01-111"/>
      <sheetName val="PRD_01-31"/>
      <sheetName val="PRD_01-41"/>
      <sheetName val="Fill_this_out_first___4"/>
      <sheetName val="Tabel_Berat1"/>
      <sheetName val="Analisa_STR1"/>
      <sheetName val="HARGA_MATERIAL1"/>
      <sheetName val="RAB_AR&amp;STR1"/>
      <sheetName val="HRG_BHN1"/>
      <sheetName val="JKT_(2)1"/>
      <sheetName val="Fill_this_out_first___2"/>
      <sheetName val="Tabel_Berat"/>
      <sheetName val="Analisa_STR"/>
      <sheetName val="JKT_(2)"/>
      <sheetName val="SUM-PRO_(4)4"/>
      <sheetName val="SUM-PRO_(3)4"/>
      <sheetName val="SUM-PRO_(2)4"/>
      <sheetName val="SEX_(4)4"/>
      <sheetName val="SEX_(3)4"/>
      <sheetName val="SEX_(2)4"/>
      <sheetName val="B_-_Norelec4"/>
      <sheetName val="Unit_Rate3"/>
      <sheetName val="Daftar_Upah2"/>
      <sheetName val="Cover_Daf-22"/>
      <sheetName val="Fill_this_out_first___5"/>
      <sheetName val="Cash_Flow_bulanan2"/>
      <sheetName val="H_Satuan2"/>
      <sheetName val="Bill_of_Qty_MEP2"/>
      <sheetName val="4-Basic_Price2"/>
      <sheetName val="PRD_01-72"/>
      <sheetName val="PRD_01-82"/>
      <sheetName val="PRD_01-92"/>
      <sheetName val="PRD_01-102"/>
      <sheetName val="PRD_01-112"/>
      <sheetName val="PRD_01-32"/>
      <sheetName val="PRD_01-42"/>
      <sheetName val="Fill_this_out_first___6"/>
      <sheetName val="Tabel_Berat2"/>
      <sheetName val="Analisa_STR2"/>
      <sheetName val="HARGA_MATERIAL2"/>
      <sheetName val="RAB_AR&amp;STR2"/>
      <sheetName val="HRG_BHN2"/>
      <sheetName val="JKT_(2)2"/>
      <sheetName val="SUM-PRO_(4)5"/>
      <sheetName val="SUM-PRO_(3)5"/>
      <sheetName val="SUM-PRO_(2)5"/>
      <sheetName val="SEX_(4)5"/>
      <sheetName val="SEX_(3)5"/>
      <sheetName val="SEX_(2)5"/>
      <sheetName val="B_-_Norelec5"/>
      <sheetName val="Unit_Rate4"/>
      <sheetName val="Daftar_Upah3"/>
      <sheetName val="Cover_Daf-23"/>
      <sheetName val="Fill_this_out_first___7"/>
      <sheetName val="Cash_Flow_bulanan3"/>
      <sheetName val="H_Satuan3"/>
      <sheetName val="Bill_of_Qty_MEP3"/>
      <sheetName val="4-Basic_Price3"/>
      <sheetName val="PRD_01-73"/>
      <sheetName val="PRD_01-83"/>
      <sheetName val="PRD_01-93"/>
      <sheetName val="PRD_01-103"/>
      <sheetName val="PRD_01-113"/>
      <sheetName val="PRD_01-33"/>
      <sheetName val="PRD_01-43"/>
      <sheetName val="Fill_this_out_first___8"/>
      <sheetName val="Tabel_Berat3"/>
      <sheetName val="Analisa_STR3"/>
      <sheetName val="HARGA_MATERIAL3"/>
      <sheetName val="RAB_AR&amp;STR3"/>
      <sheetName val="HRG_BHN3"/>
      <sheetName val="JKT_(2)3"/>
      <sheetName val="GLP's and PSPC's"/>
      <sheetName val="Internal Summary"/>
      <sheetName val="Antenna"/>
      <sheetName val="harga"/>
      <sheetName val="Admin"/>
      <sheetName val="bobot"/>
      <sheetName val="BS pricing"/>
      <sheetName val="Parameter"/>
      <sheetName val="BOM"/>
      <sheetName val="Project Summary"/>
      <sheetName val="lookup"/>
      <sheetName val="Factor"/>
      <sheetName val="GLP_s_changed_from_previous"/>
      <sheetName val="Alloc 1"/>
      <sheetName val="CONV_TAB"/>
      <sheetName val="BILL"/>
      <sheetName val="Legend"/>
      <sheetName val="GLP-DISCOUNT"/>
      <sheetName val="BER CAL"/>
      <sheetName val="Legenda"/>
      <sheetName val="BSC_UPGRADES"/>
      <sheetName val="Problem Class"/>
      <sheetName val="ALL"/>
      <sheetName val=""/>
      <sheetName val="AC unit"/>
      <sheetName val="EL acc"/>
      <sheetName val="EL lamp"/>
      <sheetName val="EL outlet"/>
      <sheetName val="Chiller acc"/>
      <sheetName val="Pipa PL"/>
      <sheetName val="PK acc"/>
      <sheetName val="PL acc"/>
      <sheetName val="PK valve"/>
      <sheetName val="PL valve"/>
      <sheetName val="AC valve"/>
      <sheetName val="PK pipe"/>
      <sheetName val="EL kabel"/>
      <sheetName val="AC power"/>
      <sheetName val="EL tray"/>
      <sheetName val="PL power"/>
      <sheetName val="PL unit"/>
      <sheetName val="PK unit"/>
      <sheetName val="EL arde"/>
      <sheetName val="Meth "/>
      <sheetName val="DAF-9"/>
      <sheetName val="TYPE A"/>
      <sheetName val="TYPE B"/>
      <sheetName val="TYPE C"/>
      <sheetName val="TYPE D"/>
      <sheetName val="BOR PILE"/>
      <sheetName val="BASEMENT PELATARAN"/>
      <sheetName val="SIRKULASI, PELATARAN, EKSTERNAL"/>
      <sheetName val="JARINGAN AIR BERSIH"/>
      <sheetName val="JARINGAN LISTRIK"/>
      <sheetName val="JARINGAN TELEPHON"/>
      <sheetName val="PERSIAPAN"/>
      <sheetName val="REKAP ME"/>
      <sheetName val="TYPIKAL UNIT"/>
      <sheetName val="REKAPTOTAL"/>
      <sheetName val="GLP's_and_PSPC's1"/>
      <sheetName val="Mat_Tower"/>
      <sheetName val="Mat_Tower2"/>
      <sheetName val="US_indoor_vs_macro_outdoor"/>
      <sheetName val="63_Swap"/>
      <sheetName val="berlang"/>
      <sheetName val="CRITERIA2"/>
      <sheetName val="COSY"/>
      <sheetName val="Parameters"/>
      <sheetName val="Project_Summary1"/>
      <sheetName val="Factors"/>
      <sheetName val="Rekapsub-total-ME"/>
      <sheetName val="SITAC-Model"/>
      <sheetName val="BS_pricing"/>
      <sheetName val="Temp"/>
      <sheetName val="Param"/>
      <sheetName val="Material_Mounting2"/>
      <sheetName val="Lampiran_MTO"/>
      <sheetName val="Rekap-ME"/>
      <sheetName val="NWEXT"/>
      <sheetName val="OFFEREXT"/>
      <sheetName val="Allowance"/>
      <sheetName val="Problem_Class"/>
      <sheetName val="Validasi"/>
      <sheetName val="PSPC_LE_Pnext_Current"/>
      <sheetName val="Validation"/>
      <sheetName val="AM-MARGIN"/>
      <sheetName val="SUPPEXT"/>
      <sheetName val="Forecast"/>
      <sheetName val="Data"/>
      <sheetName val="US_indoor_vs_macro_outdoor2"/>
      <sheetName val="Sheet9"/>
      <sheetName val="TBM"/>
      <sheetName val="Basic Price"/>
      <sheetName val="RAB PRO"/>
      <sheetName val="AnalisaSIPIL RIIL"/>
      <sheetName val="Galian 1"/>
      <sheetName val="Gudang non AC-AC Struktur"/>
      <sheetName val="overall"/>
      <sheetName val="ah sanitary"/>
      <sheetName val="Analisa Alat"/>
      <sheetName val="Hrg Sat"/>
      <sheetName val="HRG-DASAR"/>
      <sheetName val="rate"/>
      <sheetName val="D985"/>
      <sheetName val="LR-APR-06"/>
      <sheetName val="hARGA SAT"/>
      <sheetName val="aN-suku"/>
      <sheetName val="BAB_5_13_Anal"/>
      <sheetName val="LR-JUN-06"/>
      <sheetName val="3-DIV4"/>
      <sheetName val="LR-MAR-06"/>
      <sheetName val="koef"/>
      <sheetName val="BARU-3"/>
      <sheetName val="BARU-4 "/>
      <sheetName val="LAMA-3"/>
      <sheetName val="LAMA-4"/>
      <sheetName val="LR-MEI-06"/>
      <sheetName val="LR-SPT-06"/>
      <sheetName val="bialangsung"/>
      <sheetName val="rab j17"/>
      <sheetName val="DIV1"/>
      <sheetName val="ocean voyage"/>
      <sheetName val="概総括1"/>
      <sheetName val="_Rencana_Vol_per_Section"/>
      <sheetName val="HB_1"/>
      <sheetName val="Kuantitas_&amp;_Harga"/>
      <sheetName val="DAFTAR_7"/>
      <sheetName val="Isolasi_Luar_Dalam1"/>
      <sheetName val="Isolasi_Luar1"/>
      <sheetName val="rekap_ahs"/>
      <sheetName val="RAB_T-95_BK"/>
      <sheetName val="GTS_I_PS"/>
      <sheetName val="SUM_200"/>
      <sheetName val="Urai__Resap_pengikat"/>
      <sheetName val="D_1_7"/>
      <sheetName val="D_1_5"/>
      <sheetName val="D_2_3"/>
      <sheetName val="D_2_2"/>
      <sheetName val="D_&amp;_W_sizes"/>
      <sheetName val="hrg-sat_pek"/>
      <sheetName val="H__Satuan"/>
      <sheetName val="AHS__Keg"/>
      <sheetName val="struktur_tdk_dipakai"/>
      <sheetName val="an__struktur"/>
      <sheetName val="Currency_Rate"/>
      <sheetName val="01A-_RAB"/>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ahan_upah"/>
      <sheetName val="BQ_ARS"/>
      <sheetName val="Perm__Test"/>
      <sheetName val="Eta-maxC_Lager"/>
      <sheetName val="6_Felder_-_Md"/>
      <sheetName val="AG25_inner_maxQ-Truck"/>
      <sheetName val="6_Felder_-_maxQ"/>
      <sheetName val="RAB_KapukII"/>
      <sheetName val="Memb_Schd"/>
      <sheetName val="REKAP_A_BESAR"/>
      <sheetName val="INPUT_DATAS"/>
      <sheetName val="플랜트_설치"/>
      <sheetName val="TABEL_BAJA"/>
      <sheetName val="uraian_analisa"/>
      <sheetName val="DATA_PROYEK"/>
      <sheetName val="RBP-_2"/>
      <sheetName val="GLP's_and_PSPC's"/>
      <sheetName val="Internal_Summary"/>
      <sheetName val="BS_pricing1"/>
      <sheetName val="Project_Summary"/>
      <sheetName val="Alloc_1"/>
      <sheetName val="BER_CAL"/>
      <sheetName val="Problem_Class1"/>
      <sheetName val="ah_sanitary"/>
      <sheetName val="Analisa_Alat"/>
      <sheetName val="On_Time"/>
      <sheetName val="Rekap_Direct_Cost"/>
      <sheetName val="AC_unit"/>
      <sheetName val="EL_acc"/>
      <sheetName val="EL_lamp"/>
      <sheetName val="EL_outlet"/>
      <sheetName val="Chiller_acc"/>
      <sheetName val="Pipa_PL"/>
      <sheetName val="PK_acc"/>
      <sheetName val="PL_acc"/>
      <sheetName val="PK_valve"/>
      <sheetName val="PL_valve"/>
      <sheetName val="AC_valve"/>
      <sheetName val="PK_pipe"/>
      <sheetName val="EL_kabel"/>
      <sheetName val="AC_power"/>
      <sheetName val="EL_tray"/>
      <sheetName val="PL_power"/>
      <sheetName val="PL_unit"/>
      <sheetName val="PK_unit"/>
      <sheetName val="EL_arde"/>
      <sheetName val="hARGA_SAT"/>
      <sheetName val="BARU-4_"/>
      <sheetName val="Galian_1"/>
      <sheetName val="rab_j17"/>
      <sheetName val="H_S_D"/>
      <sheetName val="TYPE_A"/>
      <sheetName val="TYPE_B"/>
      <sheetName val="TYPE_C"/>
      <sheetName val="TYPE_D"/>
      <sheetName val="BOR_PILE"/>
      <sheetName val="BASEMENT_PELATARAN"/>
      <sheetName val="SIRKULASI,_PELATARAN,_EKSTERNAL"/>
      <sheetName val="JARINGAN_AIR_BERSIH"/>
      <sheetName val="JARINGAN_LISTRIK"/>
      <sheetName val="JARINGAN_TELEPHON"/>
      <sheetName val="REKAP_ME"/>
      <sheetName val="TYPIKAL_UNIT"/>
      <sheetName val="_Rencana_Vol_per_Section1"/>
      <sheetName val="HB_2"/>
      <sheetName val="Kuantitas_&amp;_Harga1"/>
      <sheetName val="DAFTAR_71"/>
      <sheetName val="Isolasi_Luar_Dalam2"/>
      <sheetName val="Isolasi_Luar2"/>
      <sheetName val="rekap_ahs1"/>
      <sheetName val="RAB_T-95_BK1"/>
      <sheetName val="GTS_I_PS1"/>
      <sheetName val="SUM_2001"/>
      <sheetName val="Urai__Resap_pengikat1"/>
      <sheetName val="D_1_71"/>
      <sheetName val="D_1_51"/>
      <sheetName val="D_2_31"/>
      <sheetName val="D_2_21"/>
      <sheetName val="D_&amp;_W_sizes1"/>
      <sheetName val="hrg-sat_pek1"/>
      <sheetName val="H__Satuan1"/>
      <sheetName val="AHS__Keg1"/>
      <sheetName val="struktur_tdk_dipakai1"/>
      <sheetName val="an__struktur1"/>
      <sheetName val="Currency_Rate1"/>
      <sheetName val="01A-_RAB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ahan_upah1"/>
      <sheetName val="BQ_ARS1"/>
      <sheetName val="Perm__Test1"/>
      <sheetName val="Eta-maxC_Lager1"/>
      <sheetName val="6_Felder_-_Md1"/>
      <sheetName val="AG25_inner_maxQ-Truck1"/>
      <sheetName val="6_Felder_-_maxQ1"/>
      <sheetName val="RAB_KapukII1"/>
      <sheetName val="Memb_Schd1"/>
      <sheetName val="REKAP_A_BESAR1"/>
      <sheetName val="INPUT_DATAS1"/>
      <sheetName val="플랜트_설치1"/>
      <sheetName val="TABEL_BAJA1"/>
      <sheetName val="uraian_analisa1"/>
      <sheetName val="DATA_PROYEK1"/>
      <sheetName val="RBP-_21"/>
      <sheetName val="GLP's_and_PSPC's2"/>
      <sheetName val="Internal_Summary1"/>
      <sheetName val="BS_pricing2"/>
      <sheetName val="Project_Summary2"/>
      <sheetName val="Alloc_11"/>
      <sheetName val="BER_CAL1"/>
      <sheetName val="Problem_Class2"/>
      <sheetName val="ah_sanitary1"/>
      <sheetName val="Analisa_Alat1"/>
      <sheetName val="On_Time1"/>
      <sheetName val="Rekap_Direct_Cost1"/>
      <sheetName val="AC_unit1"/>
      <sheetName val="EL_acc1"/>
      <sheetName val="EL_lamp1"/>
      <sheetName val="EL_outlet1"/>
      <sheetName val="Chiller_acc1"/>
      <sheetName val="Pipa_PL1"/>
      <sheetName val="PK_acc1"/>
      <sheetName val="PL_acc1"/>
      <sheetName val="PK_valve1"/>
      <sheetName val="PL_valve1"/>
      <sheetName val="AC_valve1"/>
      <sheetName val="PK_pipe1"/>
      <sheetName val="EL_kabel1"/>
      <sheetName val="AC_power1"/>
      <sheetName val="EL_tray1"/>
      <sheetName val="PL_power1"/>
      <sheetName val="PL_unit1"/>
      <sheetName val="PK_unit1"/>
      <sheetName val="EL_arde1"/>
      <sheetName val="hARGA_SAT1"/>
      <sheetName val="BARU-4_1"/>
      <sheetName val="Galian_11"/>
      <sheetName val="rab_j171"/>
      <sheetName val="H_S_D1"/>
      <sheetName val="TYPE_A1"/>
      <sheetName val="TYPE_B1"/>
      <sheetName val="TYPE_C1"/>
      <sheetName val="TYPE_D1"/>
      <sheetName val="BOR_PILE1"/>
      <sheetName val="BASEMENT_PELATARAN1"/>
      <sheetName val="SIRKULASI,_PELATARAN,_EKSTERNA1"/>
      <sheetName val="JARINGAN_AIR_BERSIH1"/>
      <sheetName val="JARINGAN_LISTRIK1"/>
      <sheetName val="JARINGAN_TELEPHON1"/>
      <sheetName val="REKAP_ME1"/>
      <sheetName val="TYPIKAL_UNIT1"/>
      <sheetName val="tb. besi"/>
      <sheetName val="tulang"/>
      <sheetName val="REKAP TOTAL"/>
      <sheetName val="REKAP STR"/>
      <sheetName val="REKAP UNIT"/>
      <sheetName val="Balok_1"/>
      <sheetName val="D.3.1 Dinding"/>
      <sheetName val="BASIC"/>
      <sheetName val="EVAL-ANAL"/>
      <sheetName val="MAP"/>
      <sheetName val="div-6"/>
      <sheetName val="RKP"/>
      <sheetName val="div-2"/>
      <sheetName val="schbhn"/>
      <sheetName val="schalt"/>
      <sheetName val="schtng"/>
      <sheetName val="REF.ONLY"/>
      <sheetName val="Analisa Upah &amp; Bahan Plum"/>
      <sheetName val="BQMPALOC"/>
      <sheetName val="schtot"/>
      <sheetName val="PRICE (2)"/>
      <sheetName val="A-ars"/>
      <sheetName val="Ahs.2"/>
      <sheetName val="Ahs.1"/>
      <sheetName val="harga dasar T-M-A"/>
      <sheetName val="PPC"/>
      <sheetName val="#REF!"/>
      <sheetName val="Rekap Addendum"/>
      <sheetName val="BQ Dudukan Fascade OT KC"/>
      <sheetName val="ANALISA HARGA SATUAN"/>
      <sheetName val="Mall"/>
      <sheetName val="3ဵ1BQMCN"/>
      <sheetName val="name"/>
      <sheetName val="L_TIGA"/>
      <sheetName val="L-TIGA"/>
      <sheetName val="Input"/>
      <sheetName val="Pt"/>
      <sheetName val="DAF-5"/>
      <sheetName val="BAG-III"/>
      <sheetName val="ALEK"/>
      <sheetName val="FitOutConfCentre"/>
      <sheetName val="RUPS"/>
      <sheetName val="SUB TOTAL "/>
      <sheetName val="Daf Pekerjaan"/>
      <sheetName val="Balok"/>
      <sheetName val="BOQ CBM"/>
      <sheetName val="PileCap"/>
      <sheetName val="Tabel"/>
      <sheetName val="TRANS"/>
      <sheetName val="AT 2"/>
      <sheetName val="An Arsitektur"/>
      <sheetName val="An Struktur"/>
      <sheetName val="Cover Daf_2"/>
      <sheetName val="TOWN"/>
      <sheetName val="2.3.5-Bsmt-Elc (ADD)"/>
      <sheetName val="2.3.6-Bsmt-Fire"/>
      <sheetName val="3.3.1-Apt-Sanitary (AD)"/>
      <sheetName val="3.3.2-Apt-Plb"/>
      <sheetName val="3.3.2-Apt-Plb (ADD)"/>
      <sheetName val="3.3.3-Apt-AC"/>
      <sheetName val="3.3.5-Apt-Elc (ADD)"/>
      <sheetName val="3.3.6-Apt-Fire"/>
      <sheetName val="6.1.Genset"/>
      <sheetName val="2.3.5-Bsmt-AC (ADD)"/>
      <sheetName val="2.3.3-Bsmt-AC (ADD)"/>
      <sheetName val="duct"/>
      <sheetName val="Daftmat"/>
      <sheetName val="HS-2"/>
      <sheetName val="U&amp;B"/>
      <sheetName val="DAF.HRG"/>
      <sheetName val="2. MVAC R1"/>
      <sheetName val="kalibrasi-Tank"/>
      <sheetName val="BOQ"/>
      <sheetName val="5-ALAT(1)"/>
      <sheetName val="ana-alat"/>
      <sheetName val="DHSD"/>
      <sheetName val="Upah "/>
      <sheetName val="산근"/>
      <sheetName val="Ana Fin"/>
      <sheetName val="MASTER 1"/>
      <sheetName val="Rekapitulasi"/>
      <sheetName val="pivot2"/>
      <sheetName val="pivot1"/>
      <sheetName val="Mech. BQ"/>
      <sheetName val="B. Arch"/>
      <sheetName val="Compressor Air Blow Cleaning"/>
      <sheetName val="S-curve MKBC"/>
      <sheetName val="Material Bangunan"/>
      <sheetName val="Analisa Bang"/>
      <sheetName val="ANK"/>
      <sheetName val="Bill rekap"/>
      <sheetName val="Bill of Qty"/>
      <sheetName val="S_Suramadu"/>
      <sheetName val="D _ W sizes"/>
      <sheetName val="extern"/>
      <sheetName val="INF"/>
      <sheetName val="9 PEK-HARIAN"/>
      <sheetName val="주관사업"/>
      <sheetName val="요약배부"/>
      <sheetName val="TB"/>
      <sheetName val="Spec ME"/>
      <sheetName val="Scurty"/>
      <sheetName val="Power House"/>
      <sheetName val="BOOsTER PUMP"/>
      <sheetName val="L-4a,b"/>
      <sheetName val="Mobilisasi"/>
      <sheetName val="Konfirm"/>
      <sheetName val="Analis Kusen okk"/>
      <sheetName val="HRG BAHAN &amp; UPAH okk"/>
      <sheetName val="PNT"/>
      <sheetName val="upah_borong"/>
      <sheetName val="satuan_pek"/>
      <sheetName val="ISIAN"/>
      <sheetName val="Akun Pajak"/>
      <sheetName val="SAP"/>
      <sheetName val="Harga Bahan"/>
      <sheetName val="SNI"/>
      <sheetName val="SNI STRUKTUR"/>
      <sheetName val="Volume"/>
      <sheetName val="Anls teknis"/>
      <sheetName val="Gal tanah"/>
      <sheetName val="Pancang"/>
      <sheetName val="TTL"/>
      <sheetName val="5-ALAT"/>
      <sheetName val="SUM-PRO_(4)6"/>
      <sheetName val="SUM-PRO_(3)6"/>
      <sheetName val="SUM-PRO_(2)6"/>
      <sheetName val="SEX_(4)6"/>
      <sheetName val="SEX_(3)6"/>
      <sheetName val="SEX_(2)6"/>
      <sheetName val="B_-_Norelec6"/>
      <sheetName val="Unit_Rate5"/>
      <sheetName val="Cover_Daf-24"/>
      <sheetName val="Fill_this_out_first___9"/>
      <sheetName val="H_Satuan4"/>
      <sheetName val="Cash_Flow_bulanan4"/>
      <sheetName val="Daftar_Upah4"/>
      <sheetName val="Bill_of_Qty_MEP4"/>
      <sheetName val="RAB_AR&amp;STR4"/>
      <sheetName val="4-Basic_Price4"/>
      <sheetName val="PRD_01-74"/>
      <sheetName val="PRD_01-84"/>
      <sheetName val="PRD_01-94"/>
      <sheetName val="PRD_01-104"/>
      <sheetName val="PRD_01-114"/>
      <sheetName val="PRD_01-34"/>
      <sheetName val="PRD_01-44"/>
      <sheetName val="HRG_BHN4"/>
      <sheetName val="HB_3"/>
      <sheetName val="Isolasi_Luar_Dalam3"/>
      <sheetName val="Isolasi_Luar3"/>
      <sheetName val="Fill_this_out_first___10"/>
      <sheetName val="Tabel_Berat4"/>
      <sheetName val="Analisa_STR4"/>
      <sheetName val="HARGA_MATERIAL4"/>
      <sheetName val="JKT_(2)4"/>
      <sheetName val="DAFTAR_72"/>
      <sheetName val="_Rencana_Vol_per_Section2"/>
      <sheetName val="rekap_ahs2"/>
      <sheetName val="Kuantitas_&amp;_Harga2"/>
      <sheetName val="RAB_T-95_BK2"/>
      <sheetName val="GTS_I_PS2"/>
      <sheetName val="SUM_2002"/>
      <sheetName val="Urai__Resap_pengikat2"/>
      <sheetName val="D_1_72"/>
      <sheetName val="D_1_52"/>
      <sheetName val="D_2_32"/>
      <sheetName val="D_2_22"/>
      <sheetName val="D_&amp;_W_sizes2"/>
      <sheetName val="hrg-sat_pek2"/>
      <sheetName val="H__Satuan2"/>
      <sheetName val="AHS__Keg2"/>
      <sheetName val="struktur_tdk_dipakai2"/>
      <sheetName val="an__struktur2"/>
      <sheetName val="Currency_Rate2"/>
      <sheetName val="01A-_RAB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Bahan_upah2"/>
      <sheetName val="BQ_ARS2"/>
      <sheetName val="Perm__Test2"/>
      <sheetName val="Eta-maxC_Lager2"/>
      <sheetName val="6_Felder_-_Md2"/>
      <sheetName val="AG25_inner_maxQ-Truck2"/>
      <sheetName val="6_Felder_-_maxQ2"/>
      <sheetName val="RAB_KapukII2"/>
      <sheetName val="Memb_Schd2"/>
      <sheetName val="REKAP_A_BESAR2"/>
      <sheetName val="uraian_analisa2"/>
      <sheetName val="DATA_PROYEK2"/>
      <sheetName val="RBP-_22"/>
      <sheetName val="INPUT_DATAS2"/>
      <sheetName val="플랜트_설치2"/>
      <sheetName val="TABEL_BAJA2"/>
      <sheetName val="GLP's_and_PSPC's3"/>
      <sheetName val="Internal_Summary2"/>
      <sheetName val="BS_pricing3"/>
      <sheetName val="Project_Summary3"/>
      <sheetName val="Alloc_12"/>
      <sheetName val="BER_CAL2"/>
      <sheetName val="Problem_Class3"/>
      <sheetName val="ah_sanitary2"/>
      <sheetName val="Analisa_Alat2"/>
      <sheetName val="On_Time2"/>
      <sheetName val="Rekap_Direct_Cost2"/>
      <sheetName val="AC_unit2"/>
      <sheetName val="EL_acc2"/>
      <sheetName val="EL_lamp2"/>
      <sheetName val="EL_outlet2"/>
      <sheetName val="Chiller_acc2"/>
      <sheetName val="Pipa_PL2"/>
      <sheetName val="PK_acc2"/>
      <sheetName val="PL_acc2"/>
      <sheetName val="PK_valve2"/>
      <sheetName val="PL_valve2"/>
      <sheetName val="AC_valve2"/>
      <sheetName val="PK_pipe2"/>
      <sheetName val="EL_kabel2"/>
      <sheetName val="AC_power2"/>
      <sheetName val="EL_tray2"/>
      <sheetName val="PL_power2"/>
      <sheetName val="PL_unit2"/>
      <sheetName val="PK_unit2"/>
      <sheetName val="EL_arde2"/>
      <sheetName val="TYPE_A2"/>
      <sheetName val="TYPE_B2"/>
      <sheetName val="TYPE_C2"/>
      <sheetName val="TYPE_D2"/>
      <sheetName val="BOR_PILE2"/>
      <sheetName val="BASEMENT_PELATARAN2"/>
      <sheetName val="SIRKULASI,_PELATARAN,_EKSTERNA2"/>
      <sheetName val="JARINGAN_AIR_BERSIH2"/>
      <sheetName val="JARINGAN_LISTRIK2"/>
      <sheetName val="JARINGAN_TELEPHON2"/>
      <sheetName val="REKAP_ME2"/>
      <sheetName val="TYPIKAL_UNIT2"/>
      <sheetName val="hARGA_SAT2"/>
      <sheetName val="BARU-4_2"/>
      <sheetName val="Galian_12"/>
      <sheetName val="rab_j172"/>
      <sheetName val="H_S_D2"/>
      <sheetName val="Harga_Dasar"/>
      <sheetName val="Basic_Price"/>
      <sheetName val="RAB_PRO"/>
      <sheetName val="ocean_voyage"/>
      <sheetName val="tb__besi"/>
      <sheetName val="AnalisaSIPIL_RIIL"/>
      <sheetName val="Meth_"/>
      <sheetName val="REKAP_TOTAL"/>
      <sheetName val="REKAP_STR"/>
      <sheetName val="REKAP_UNIT"/>
      <sheetName val="D_3_1_Dinding"/>
      <sheetName val="CPO_16-9-TID_"/>
      <sheetName val="REF_ONLY"/>
      <sheetName val="Analisa_Upah_&amp;_Bahan_Plum"/>
      <sheetName val="Ahs_2"/>
      <sheetName val="Ahs_1"/>
      <sheetName val="PRICE_(2)"/>
      <sheetName val="harga_dasar_T-M-A"/>
      <sheetName val="Rekap_Addendum"/>
      <sheetName val="BQ_Dudukan_Fascade_OT_KC"/>
      <sheetName val="ANALISA_HARGA_SATUAN"/>
      <sheetName val="SUB_TOTAL_"/>
      <sheetName val="Daf_Pekerjaan"/>
      <sheetName val="Anls_teknis"/>
      <sheetName val="SUM-PRO_(4)7"/>
      <sheetName val="SUM-PRO_(3)7"/>
      <sheetName val="SUM-PRO_(2)7"/>
      <sheetName val="SEX_(4)7"/>
      <sheetName val="SEX_(3)7"/>
      <sheetName val="SEX_(2)7"/>
      <sheetName val="B_-_Norelec7"/>
      <sheetName val="Unit_Rate6"/>
      <sheetName val="Cover_Daf-25"/>
      <sheetName val="Fill_this_out_first___11"/>
      <sheetName val="Cash_Flow_bulanan5"/>
      <sheetName val="Daftar_Upah5"/>
      <sheetName val="H_Satuan5"/>
      <sheetName val="Bill_of_Qty_MEP5"/>
      <sheetName val="RAB_AR&amp;STR5"/>
      <sheetName val="HRG_BHN5"/>
      <sheetName val="HARGA_MATERIAL5"/>
      <sheetName val="Analisa_STR5"/>
      <sheetName val="4-Basic_Price5"/>
      <sheetName val="PRD_01-75"/>
      <sheetName val="PRD_01-85"/>
      <sheetName val="PRD_01-95"/>
      <sheetName val="PRD_01-105"/>
      <sheetName val="PRD_01-115"/>
      <sheetName val="PRD_01-35"/>
      <sheetName val="PRD_01-45"/>
      <sheetName val="Fill_this_out_first___12"/>
      <sheetName val="Tabel_Berat5"/>
      <sheetName val="JKT_(2)5"/>
      <sheetName val="Meth_1"/>
      <sheetName val="Harga_Dasar1"/>
      <sheetName val="Basic_Price1"/>
      <sheetName val="RAB_PRO1"/>
      <sheetName val="AnalisaSIPIL_RIIL1"/>
      <sheetName val="REKAP_TOTAL1"/>
      <sheetName val="REKAP_STR1"/>
      <sheetName val="REKAP_UNIT1"/>
      <sheetName val="D_3_1_Dinding1"/>
      <sheetName val="REF_ONLY1"/>
      <sheetName val="Analisa_Upah_&amp;_Bahan_Plum1"/>
      <sheetName val="CPO_16-9-TID_1"/>
      <sheetName val="SUM-PRO_(4)8"/>
      <sheetName val="SUM-PRO_(3)8"/>
      <sheetName val="SUM-PRO_(2)8"/>
      <sheetName val="SEX_(4)8"/>
      <sheetName val="SEX_(3)8"/>
      <sheetName val="SEX_(2)8"/>
      <sheetName val="B_-_Norelec8"/>
      <sheetName val="Unit_Rate7"/>
      <sheetName val="Cover_Daf-26"/>
      <sheetName val="Fill_this_out_first___13"/>
      <sheetName val="Cash_Flow_bulanan6"/>
      <sheetName val="Daftar_Upah6"/>
      <sheetName val="H_Satuan6"/>
      <sheetName val="Bill_of_Qty_MEP6"/>
      <sheetName val="RAB_AR&amp;STR6"/>
      <sheetName val="HRG_BHN6"/>
      <sheetName val="HARGA_MATERIAL6"/>
      <sheetName val="Analisa_STR6"/>
      <sheetName val="4-Basic_Price6"/>
      <sheetName val="PRD_01-76"/>
      <sheetName val="PRD_01-86"/>
      <sheetName val="PRD_01-96"/>
      <sheetName val="PRD_01-106"/>
      <sheetName val="PRD_01-116"/>
      <sheetName val="PRD_01-36"/>
      <sheetName val="PRD_01-46"/>
      <sheetName val="Fill_this_out_first___14"/>
      <sheetName val="Tabel_Berat6"/>
      <sheetName val="JKT_(2)6"/>
      <sheetName val="Meth_2"/>
      <sheetName val="Harga_Dasar2"/>
      <sheetName val="Basic_Price2"/>
      <sheetName val="RAB_PRO2"/>
      <sheetName val="AnalisaSIPIL_RIIL2"/>
      <sheetName val="REKAP_TOTAL2"/>
      <sheetName val="REKAP_STR2"/>
      <sheetName val="REKAP_UNIT2"/>
      <sheetName val="D_3_1_Dinding2"/>
      <sheetName val="REF_ONLY2"/>
      <sheetName val="Analisa_Upah_&amp;_Bahan_Plum2"/>
      <sheetName val="CPO_16-9-TID_2"/>
      <sheetName val="HS_TRG"/>
      <sheetName val="Form PKT"/>
      <sheetName val="Volume (2)"/>
      <sheetName val="Daftar Harga"/>
      <sheetName val="PROTECTION "/>
      <sheetName val="Du_lieu"/>
      <sheetName val="hotel"/>
      <sheetName val="基本ﾃﾞｰﾀ"/>
      <sheetName val="WAREHOUSE"/>
      <sheetName val="DHS AC"/>
      <sheetName val="PASOK"/>
      <sheetName val="BIALANG"/>
      <sheetName val="cat"/>
      <sheetName val="HARDAS-ALAT"/>
      <sheetName val="jadual material"/>
      <sheetName val="HARDAS-UPAH"/>
      <sheetName val="HARDAS-MAT"/>
      <sheetName val="FA"/>
      <sheetName val="SOUND"/>
      <sheetName val="CCTV"/>
      <sheetName val="ACCESS"/>
      <sheetName val="GPON"/>
      <sheetName val="RACK_EC"/>
      <sheetName val="GR_EC"/>
      <sheetName val="SS"/>
      <sheetName val="A.Card"/>
      <sheetName val="TLP"/>
      <sheetName val="TP"/>
      <sheetName val="D.Kamar"/>
      <sheetName val="SPEC"/>
      <sheetName val="Summary_Tech"/>
      <sheetName val="My Kitchen"/>
      <sheetName val="Menu"/>
      <sheetName val="Daf Harga"/>
      <sheetName val="Rekap Bill"/>
      <sheetName val="An_ Harga"/>
      <sheetName val="8LT 12"/>
      <sheetName val="Resume Investasi Awal"/>
      <sheetName val="Rincian Penjualan Tahunan"/>
      <sheetName val="Rincian Biaya Operasional"/>
      <sheetName val="Rincian Belanja Alat Dapur"/>
      <sheetName val="Rincian Belanja Keb Karyawan"/>
      <sheetName val="Eng_Hrs (HO)"/>
      <sheetName val="Balok L_2"/>
      <sheetName val="SIRKULASI, PELATAR_xdcdd_廛_x0000_ഀ쮚_x0000__x0000_Ԁ_x0000_퀀"/>
      <sheetName val="fee"/>
      <sheetName val="LAMPU &amp; STK"/>
      <sheetName val="CABLE"/>
      <sheetName val="COMPONENT"/>
      <sheetName val="AHS SAKLAR &amp;STK"/>
      <sheetName val="AHS LAMPU"/>
      <sheetName val="AHS INSTALASI"/>
      <sheetName val="AHS PANEL"/>
      <sheetName val="TRAY"/>
      <sheetName val="AHS TRAFO"/>
      <sheetName val="AHS KABEL"/>
      <sheetName val="AHS TRAY "/>
      <sheetName val="AHS PHBUTM"/>
      <sheetName val="STAF"/>
      <sheetName val="UP MINOR"/>
      <sheetName val="jadw"/>
      <sheetName val="Eq. Mobilization"/>
      <sheetName val="skejul"/>
      <sheetName val="General Schedule"/>
      <sheetName val="BasicPrice"/>
      <sheetName val="Analisa H.Sat.Pek."/>
      <sheetName val="H.Material, Upah &amp; Alat"/>
      <sheetName val="1.Entry data."/>
      <sheetName val="PO-2"/>
      <sheetName val="SLNK (1)"/>
      <sheetName val="Progress"/>
      <sheetName val="hrg-dsr"/>
      <sheetName val="Sat Bah _ Up"/>
      <sheetName val="ANALISA PEK.UMUM"/>
      <sheetName val="UPAH DAN BAHAN"/>
      <sheetName val="Umum"/>
      <sheetName val="Harga Sat Dasar"/>
      <sheetName val="Quary"/>
      <sheetName val="Basic P"/>
      <sheetName val="Subcont"/>
      <sheetName val="supporting data"/>
      <sheetName val="(3)RAB-Labuan"/>
      <sheetName val="ALAT1"/>
      <sheetName val="RAB_KL"/>
      <sheetName val="Rekap RAB_Amd"/>
      <sheetName val="RAB_Amd"/>
      <sheetName val="REKAP_Dftr_Kuan_Hrg_Amd"/>
      <sheetName val="Dftr_Kuan_Hrg Amd"/>
      <sheetName val="Schedule"/>
      <sheetName val="Penwrn"/>
      <sheetName val="PNT-QUOT-#3"/>
      <sheetName val="COAT&amp;WRAP-QIOT-#3"/>
      <sheetName val="ANALIS2"/>
      <sheetName val="ANALISAGATE"/>
      <sheetName val="D-3"/>
      <sheetName val="komponen"/>
      <sheetName val="Anls"/>
      <sheetName val="HSAT"/>
      <sheetName val="LNPB-2"/>
      <sheetName val="RBP1"/>
      <sheetName val="bd"/>
      <sheetName val="keb_alat"/>
      <sheetName val="biaMAT"/>
      <sheetName val="biaSUB"/>
      <sheetName val="biatng"/>
      <sheetName val="BL"/>
      <sheetName val="BTL"/>
      <sheetName val="gaji"/>
      <sheetName val="hardas"/>
      <sheetName val="jadual bobot"/>
      <sheetName val="keb_mat"/>
      <sheetName val="keb_tng"/>
      <sheetName val="GKP"/>
      <sheetName val="Trading Statement"/>
      <sheetName val="S"/>
      <sheetName val="Mob"/>
      <sheetName val="D7"/>
      <sheetName val="KET"/>
      <sheetName val="Sat Bah &amp; Up"/>
      <sheetName val="Rumus2"/>
      <sheetName val="CALCULATION"/>
      <sheetName val="PO."/>
      <sheetName val="TABEL ORDER"/>
      <sheetName val="TABEL BOOK"/>
      <sheetName val="BAG_2"/>
      <sheetName val="Elektrikal"/>
      <sheetName val="JAN2002"/>
      <sheetName val="3-DIV3"/>
      <sheetName val="3-DIV5"/>
      <sheetName val="Additional"/>
      <sheetName val="NP (2)"/>
      <sheetName val="대비표"/>
      <sheetName val="Cash2"/>
      <sheetName val="Z"/>
      <sheetName val="Daftar Kuantitas dan Harga"/>
      <sheetName val="bq analisa"/>
      <sheetName val="harsat sdy"/>
      <sheetName val="Laboratorium"/>
      <sheetName val="B D_AHS6"/>
      <sheetName val="BASIC-PRICE"/>
      <sheetName val="Agregat Halus &amp; Kasar"/>
      <sheetName val="detail"/>
      <sheetName val="DOORWINDOW"/>
      <sheetName val="DETAIL 1"/>
      <sheetName val="FORM X COST"/>
      <sheetName val="Fill_this_out_firstìÁ "/>
      <sheetName val="_x0000_Â8B_x0000__x0000__x0000__x0000__x0000__x0000__x0000__x0000__x0000_6"/>
      <sheetName val="숯䈸숀䈶ༀ_x0000_ༀ_x0000_Ā_x0000_䐀ሑℰ_x0004_℀_x0004_Ā_x0000__x0000__x0000__x0000__x0000_㈀ 저䈺ᵡ숯䈸숀"/>
      <sheetName val="5.EMT1-MASTER SCH S_curve (r.1)"/>
      <sheetName val="Electrikal"/>
      <sheetName val="Elektronik"/>
      <sheetName val="Fire Fighting"/>
      <sheetName val="Item Kompensasi"/>
      <sheetName val="PKK"/>
      <sheetName val="SAT_BHN"/>
      <sheetName val="bldg list"/>
      <sheetName val="IPL_SCHEDULE"/>
      <sheetName val="MEP"/>
      <sheetName val="page 1"/>
      <sheetName val="PIK_QUO"/>
      <sheetName val="Fill_this_out_firstìÁ_x0009_"/>
      <sheetName val="숯䈸숀䈶ༀ_x0000_ༀ_x0000_Ā_x0000_䐀ሑℰ_x0004_℀_x0004_Ā_x0000__x0000__x0000__x0000__x0000_㈀_x0009_저䈺ᵡ숯䈸숀"/>
      <sheetName val="Harsat Bahan"/>
      <sheetName val="Harsat Upah"/>
      <sheetName val="New Box(20022018)"/>
      <sheetName val="Earthwork"/>
      <sheetName val="FitOutConfCent@¥"/>
      <sheetName val="FitOutConfCent_x0003_"/>
      <sheetName val="H-BHN"/>
      <sheetName val="Peralatan"/>
      <sheetName val="price"/>
      <sheetName val="出図表"/>
      <sheetName val="BQ (Case-A Rev-2)"/>
      <sheetName val="SUM (CASE-A Rev-2)"/>
      <sheetName val="Sheet3"/>
      <sheetName val="BQ (Case-A Rev-2) (2)"/>
      <sheetName val="Analisa 2"/>
      <sheetName val="Weekly"/>
      <sheetName val="mob (2)"/>
      <sheetName val="発注稟議決裁処理フロー"/>
      <sheetName val="ﾃﾞｰﾀ入力ｼｰﾄ"/>
      <sheetName val="発注稟議書"/>
      <sheetName val="対象予算（今後所要）"/>
      <sheetName val="業者見積り"/>
      <sheetName val="前渡金支払申請書"/>
      <sheetName val="発注稟議書2頁目"/>
      <sheetName val="ｺｰﾄﾞ表"/>
      <sheetName val="Procurement Approval Form"/>
      <sheetName val="HARGA ALAT"/>
      <sheetName val="Sumber Daya"/>
      <sheetName val="PC"/>
      <sheetName val="telp"/>
      <sheetName val="基本"/>
      <sheetName val="BÁO GIÁ TỔNG"/>
      <sheetName val="6MONTHS"/>
      <sheetName val="NKC6"/>
      <sheetName val="単価表"/>
      <sheetName val="Architectural（建築）"/>
      <sheetName val="Measured Qty Demarcation"/>
      <sheetName val="Floor Area 24 June 2019"/>
      <sheetName val="Floor Area 31 July 2019"/>
      <sheetName val="Floor Area 12 July 2019"/>
      <sheetName val="Exchange rate 2019.07"/>
      <sheetName val="SIRKULASI, PELATAR?廛"/>
      <sheetName val="SIRKULASI, PELATAR_xdcdd_廛"/>
      <sheetName val="숯䈸숀䈶ༀ"/>
      <sheetName val="2_3_5-Bsmt-Elc_(ADD)"/>
      <sheetName val="2_3_6-Bsmt-Fire"/>
      <sheetName val="3_3_1-Apt-Sanitary_(AD)"/>
      <sheetName val="3_3_2-Apt-Plb"/>
      <sheetName val="3_3_2-Apt-Plb_(ADD)"/>
      <sheetName val="3_3_3-Apt-AC"/>
      <sheetName val="3_3_5-Apt-Elc_(ADD)"/>
      <sheetName val="3_3_6-Apt-Fire"/>
      <sheetName val="6_1_Genset"/>
      <sheetName val="2_3_5-Bsmt-AC_(ADD)"/>
      <sheetName val="2_3_3-Bsmt-AC_(ADD)"/>
      <sheetName val="S-curve_MKBC"/>
      <sheetName val="An_Arsitektur"/>
      <sheetName val="An_Struktur"/>
      <sheetName val="Mech__BQ"/>
      <sheetName val="Cover_Daf_2"/>
      <sheetName val="5_EMT1-MASTER_SCH_S_curve_(r_1)"/>
      <sheetName val="B__Arch"/>
      <sheetName val="Compressor_Air_Blow_Cleaning"/>
      <sheetName val="BOQ_CBM"/>
      <sheetName val="Bill_rekap"/>
      <sheetName val="Bill_of_Qty"/>
      <sheetName val="DHS_AC"/>
      <sheetName val="AT_2"/>
      <sheetName val="DIV_1"/>
      <sheetName val="DIV_2"/>
      <sheetName val="DIV_2a"/>
      <sheetName val="DIV_2a_(2)"/>
      <sheetName val="DIV_2a_BET"/>
      <sheetName val="DIV_2a_TUL"/>
      <sheetName val="DIV_2b"/>
      <sheetName val="DIV_2b_(2)"/>
      <sheetName val="DIV_2c"/>
      <sheetName val="DIV_2d"/>
      <sheetName val="DIV_3"/>
      <sheetName val="DIV_5"/>
      <sheetName val="DIV_6"/>
      <sheetName val="DIV_8"/>
      <sheetName val="DIV_8_a"/>
      <sheetName val="DIV_9"/>
      <sheetName val="Gudang_non_AC-AC_Struktur"/>
      <sheetName val="Ana_Fin"/>
      <sheetName val="Upah_"/>
      <sheetName val="Daftar_Harga"/>
      <sheetName val="Fire_Fighting"/>
      <sheetName val="Item_Kompensasi"/>
      <sheetName val="My_Kitchen"/>
      <sheetName val="D___W_sizes"/>
      <sheetName val="9_PEK-HARIAN"/>
      <sheetName val="Form_PKT"/>
      <sheetName val="Volume_(2)"/>
      <sheetName val="SIRKULASI,_PELATAR廛ഀ쮚Ԁ퀀"/>
      <sheetName val="Material_Bangunan"/>
      <sheetName val="Analisa_Bang"/>
      <sheetName val="FORM_X_COST"/>
      <sheetName val="BONGKARAN"/>
      <sheetName val="STR-ARS OFFICE"/>
      <sheetName val="STR-ARS BAKHUM"/>
      <sheetName val="REKAP MEK BAKHUM"/>
      <sheetName val="1.MEKANIKAL DAKSINAPATI"/>
      <sheetName val="REKAP ELEKT BAKHUM"/>
      <sheetName val="2.ELEKTRIKAL DAKSINAPATI"/>
      <sheetName val="Rekap "/>
      <sheetName val="Transfer Master"/>
      <sheetName val="Transfer"/>
      <sheetName val="K3-Gaji Kontrak"/>
      <sheetName val="Gaji Kontrak"/>
      <sheetName val="K3-Honor"/>
      <sheetName val="Kwitansi Honor"/>
      <sheetName val="Statprod gab"/>
      <sheetName val="CFS3"/>
      <sheetName val="Analisa ELC"/>
      <sheetName val="Titik"/>
      <sheetName val="Eqp. EL"/>
      <sheetName val="Eqp. ELC"/>
      <sheetName val="Grounding"/>
      <sheetName val="10"/>
      <sheetName val="5"/>
      <sheetName val="uph"/>
      <sheetName val="Har Sat"/>
      <sheetName val="_x0000_Â8B_x0000__x0000__x0000_"/>
      <sheetName val="숯䈸숀䈶ༀ_x0000_ༀ_x0000_Ā_x0000_䐀ሑℰ"/>
      <sheetName val="SIRKULASI, PELATAR_xdcdd_廛_x00"/>
      <sheetName val="SIRKULASI, PELATAR廛"/>
      <sheetName val="FitOutConfCent_x0005__x0000_"/>
      <sheetName val="FitOutConfCent_x0010__x0000_"/>
      <sheetName val="FitOutConfCent §"/>
      <sheetName val="FitOutConfCent_x0000_Î"/>
      <sheetName val="FitOutConfCenttó"/>
      <sheetName val="Daf 1"/>
      <sheetName val="Peralatan (2)"/>
      <sheetName val="daf_1"/>
      <sheetName val="Project List"/>
      <sheetName val="Rek_SA"/>
      <sheetName val="ES_T_B_C"/>
      <sheetName val="UPAH &amp; BHN ARS"/>
      <sheetName val="AHS ARS"/>
      <sheetName val="Jadwal"/>
      <sheetName val="CAB 2"/>
      <sheetName val="REKAP MEP GD.I"/>
      <sheetName val="RAB MEP GD.I"/>
      <sheetName val="REKAP MEP GD.K"/>
      <sheetName val="RAB MEP GD.K"/>
      <sheetName val="Embank"/>
      <sheetName val="Koordinat"/>
      <sheetName val="Boq-civil"/>
      <sheetName val="Urugan Pasir"/>
      <sheetName val="Vibro_Roller"/>
      <sheetName val="Hargamat"/>
      <sheetName val="daftar upah,bahan,alat"/>
      <sheetName val="MASTER BAHAN ME"/>
      <sheetName val="Rupiah"/>
      <sheetName val="HK&amp;Mat"/>
      <sheetName val="Fin-model"/>
      <sheetName val="JSiar"/>
      <sheetName val="3-DIV10"/>
      <sheetName val="3-DIV8"/>
      <sheetName val="pemel-rutin"/>
      <sheetName val="3-DIV2"/>
      <sheetName val="3-DIV6"/>
      <sheetName val="3-DIV7"/>
      <sheetName val="Py.Schedule"/>
      <sheetName val="_Rencana_Vol_per_Section3"/>
      <sheetName val="HB_4"/>
      <sheetName val="Kuantitas_&amp;_Harga3"/>
      <sheetName val="DAFTAR_73"/>
      <sheetName val="Isolasi_Luar_Dalam4"/>
      <sheetName val="Isolasi_Luar4"/>
      <sheetName val="rekap_ahs3"/>
      <sheetName val="RAB_T-95_BK3"/>
      <sheetName val="GTS_I_PS3"/>
      <sheetName val="SUM_2003"/>
      <sheetName val="Urai__Resap_pengikat3"/>
      <sheetName val="D_1_73"/>
      <sheetName val="D_1_53"/>
      <sheetName val="D_2_33"/>
      <sheetName val="D_2_23"/>
      <sheetName val="D_&amp;_W_sizes3"/>
      <sheetName val="hrg-sat_pek3"/>
      <sheetName val="struktur_tdk_dipakai3"/>
      <sheetName val="H__Satuan3"/>
      <sheetName val="AHS__Keg3"/>
      <sheetName val="an__struktur3"/>
      <sheetName val="Currency_Rate3"/>
      <sheetName val="01A-_RAB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Bahan_upah3"/>
      <sheetName val="BQ_ARS3"/>
      <sheetName val="Perm__Test3"/>
      <sheetName val="Eta-maxC_Lager3"/>
      <sheetName val="6_Felder_-_Md3"/>
      <sheetName val="AG25_inner_maxQ-Truck3"/>
      <sheetName val="6_Felder_-_maxQ3"/>
      <sheetName val="RAB_KapukII3"/>
      <sheetName val="Memb_Schd3"/>
      <sheetName val="INPUT_DATAS3"/>
      <sheetName val="TABEL_BAJA3"/>
      <sheetName val="플랜트_설치3"/>
      <sheetName val="Galian_13"/>
      <sheetName val="uraian_analisa3"/>
      <sheetName val="DATA_PROYEK3"/>
      <sheetName val="RBP-_23"/>
      <sheetName val="REKAP_A_BESAR3"/>
      <sheetName val="GLP's_and_PSPC's4"/>
      <sheetName val="Internal_Summary3"/>
      <sheetName val="BS_pricing4"/>
      <sheetName val="Project_Summary4"/>
      <sheetName val="Alloc_13"/>
      <sheetName val="BER_CAL3"/>
      <sheetName val="Problem_Class4"/>
      <sheetName val="ah_sanitary3"/>
      <sheetName val="Analisa_Alat3"/>
      <sheetName val="On_Time3"/>
      <sheetName val="Rekap_Direct_Cost3"/>
      <sheetName val="AC_unit3"/>
      <sheetName val="EL_acc3"/>
      <sheetName val="EL_lamp3"/>
      <sheetName val="EL_outlet3"/>
      <sheetName val="Chiller_acc3"/>
      <sheetName val="Pipa_PL3"/>
      <sheetName val="PK_acc3"/>
      <sheetName val="PL_acc3"/>
      <sheetName val="PK_valve3"/>
      <sheetName val="PL_valve3"/>
      <sheetName val="AC_valve3"/>
      <sheetName val="PK_pipe3"/>
      <sheetName val="EL_kabel3"/>
      <sheetName val="AC_power3"/>
      <sheetName val="EL_tray3"/>
      <sheetName val="PL_power3"/>
      <sheetName val="PL_unit3"/>
      <sheetName val="PK_unit3"/>
      <sheetName val="EL_arde3"/>
      <sheetName val="hARGA_SAT3"/>
      <sheetName val="BARU-4_3"/>
      <sheetName val="rab_j173"/>
      <sheetName val="H_S_D3"/>
      <sheetName val="TYPE_A3"/>
      <sheetName val="TYPE_B3"/>
      <sheetName val="TYPE_C3"/>
      <sheetName val="TYPE_D3"/>
      <sheetName val="BOR_PILE3"/>
      <sheetName val="BASEMENT_PELATARAN3"/>
      <sheetName val="SIRKULASI,_PELATARAN,_EKSTERNA3"/>
      <sheetName val="JARINGAN_AIR_BERSIH3"/>
      <sheetName val="JARINGAN_LISTRIK3"/>
      <sheetName val="JARINGAN_TELEPHON3"/>
      <sheetName val="REKAP_ME3"/>
      <sheetName val="TYPIKAL_UNIT3"/>
      <sheetName val="ocean_voyage1"/>
      <sheetName val="tb__besi1"/>
      <sheetName val="PRICE_(2)1"/>
      <sheetName val="Ahs_21"/>
      <sheetName val="Ahs_11"/>
      <sheetName val="harga_dasar_T-M-A1"/>
      <sheetName val="Rekap_Addendum1"/>
      <sheetName val="BQ_Dudukan_Fascade_OT_KC1"/>
      <sheetName val="ANALISA_HARGA_SATUAN1"/>
      <sheetName val="SUB_TOTAL_1"/>
      <sheetName val="Daf_Pekerjaan1"/>
      <sheetName val="Anls_teknis1"/>
      <sheetName val="Gal_tanah"/>
      <sheetName val="Rekap_"/>
      <sheetName val="Transfer_Master"/>
      <sheetName val="K3-Gaji_Kontrak"/>
      <sheetName val="Gaji_Kontrak"/>
      <sheetName val="Kwitansi_Honor"/>
      <sheetName val="Basic_P"/>
      <sheetName val="Harga_Sat_Dasar"/>
      <sheetName val="Statprod_gab"/>
      <sheetName val="Act_Bgdt"/>
      <sheetName val="MA"/>
      <sheetName val="Kolom UT"/>
      <sheetName val="ANALISA railing"/>
      <sheetName val="Master Edit"/>
      <sheetName val="DB MTC SKJ "/>
      <sheetName val="TEST LINK"/>
      <sheetName val="KURS VALAS"/>
      <sheetName val="SATUAN"/>
      <sheetName val="DIMENSI STEEL PROFIL"/>
      <sheetName val="DIMENSI PIPA"/>
      <sheetName val="SIZE Fitting Pipa"/>
      <sheetName val="TOP"/>
      <sheetName val="CORET KERAMIK"/>
      <sheetName val="ICT"/>
      <sheetName val="TENAGA KERJA 2019-A"/>
      <sheetName val="SATUAN UPAH"/>
      <sheetName val="CORET MASTER"/>
      <sheetName val="AHS MASTER"/>
      <sheetName val="Corptax2003"/>
      <sheetName val="SIRKULASI, PELATAR?廛_x0000_ഀ쮚_x0000__x0000_Ԁ_x0000_퀀"/>
      <sheetName val="gvl"/>
      <sheetName val="BOQ_Aula"/>
      <sheetName val="SIRKULASI, PELATAR_廛"/>
      <sheetName val="304-06"/>
      <sheetName val="Duc_3"/>
      <sheetName val="ABB_Trans"/>
      <sheetName val="Main Feeder"/>
      <sheetName val="Capacitor"/>
      <sheetName val="Input_Data-1"/>
      <sheetName val="PE Wire"/>
      <sheetName val="XLPE_Cable"/>
      <sheetName val="電気設備表"/>
      <sheetName val="COMP"/>
      <sheetName val="钢管人工"/>
      <sheetName val="一発シート"/>
      <sheetName val="预算"/>
      <sheetName val="GIAVLIEU"/>
      <sheetName val="Manpower (M)"/>
      <sheetName val="Site Infrastructure"/>
      <sheetName val="L3 An H Sat Mob"/>
      <sheetName val="daywork- Tham khao"/>
      <sheetName val="03 Detailed"/>
      <sheetName val="01 Bid Price summary"/>
      <sheetName val="XL4Poppy"/>
      <sheetName val="TTDZ22"/>
      <sheetName val="JANGAN HAPUS"/>
      <sheetName val="Budget"/>
      <sheetName val="RekapSubCont"/>
      <sheetName val="Scedule"/>
      <sheetName val="Summary "/>
      <sheetName val="KOL 50 X 125"/>
      <sheetName val="L I C O 50 x 50"/>
      <sheetName val="KOL D 1200"/>
      <sheetName val="KOL 65 x 65"/>
      <sheetName val="BLK tower (lt 1)"/>
      <sheetName val="BLK tower (lt 1) add (2)"/>
      <sheetName val="BLK tower (lt 2)"/>
      <sheetName val="BLK tower (lt 2) add"/>
      <sheetName val="BLK lt base (ball rom)"/>
      <sheetName val="SLB Balroom"/>
      <sheetName val="SLB (2 3) tower"/>
      <sheetName val="SLB"/>
      <sheetName val="WAll"/>
      <sheetName val="pd8"/>
      <sheetName val="KOL_K3"/>
      <sheetName val="PERI UP_ok"/>
      <sheetName val="PERI UP TANGGA"/>
      <sheetName val="HANDSET_ok"/>
      <sheetName val="CLAMBING"/>
      <sheetName val="BEAM&amp;SLAB_ok"/>
      <sheetName val="LIST"/>
      <sheetName val="SCF LT 1"/>
      <sheetName val="SCF LT 1~3"/>
      <sheetName val="Tabel-tabel"/>
      <sheetName val="Cash Flow _2_"/>
      <sheetName val="合成単価作成・-BLDG"/>
      <sheetName val="Readme"/>
      <sheetName val="L"/>
      <sheetName val="F801"/>
      <sheetName val="F802"/>
      <sheetName val="Breakdown"/>
      <sheetName val="Costing"/>
      <sheetName val="BMS IO"/>
      <sheetName val="IO Summary"/>
      <sheetName val="Labour"/>
      <sheetName val="Installation"/>
      <sheetName val="Analisa Gabungan"/>
      <sheetName val="Sub"/>
      <sheetName val="TE TS FA LAN MATV"/>
      <sheetName val="갑지"/>
      <sheetName val="2-resume"/>
      <sheetName val="Jenis Pekerjaan"/>
      <sheetName val="Harga Satuan"/>
      <sheetName val="Terbilang &quot;Risalah DP&quot;"/>
      <sheetName val="Terbilang &quot;Risalah&quot;"/>
      <sheetName val="Password PPN"/>
      <sheetName val="rt2"/>
      <sheetName val="Index Proyek"/>
      <sheetName val="Data Rekanan"/>
      <sheetName val="Harga dan Jenis Pekerjaan"/>
      <sheetName val="Data Risalah"/>
      <sheetName val="Rumus Terbilang"/>
      <sheetName val="Data Rekap Berita Acara"/>
      <sheetName val="RISALAH Termin"/>
      <sheetName val="BA Progress"/>
      <sheetName val="BA PEMBAYARAN"/>
      <sheetName val="RISALAH DP"/>
      <sheetName val="BA PEMBAYARAN DP"/>
      <sheetName val="BA PO"/>
      <sheetName val="RISALAH Retensi"/>
      <sheetName val="BA Retensi"/>
      <sheetName val="SAT"/>
      <sheetName val="Uraian"/>
      <sheetName val="Kolom"/>
      <sheetName val="FitOutConfCent_x0005_"/>
      <sheetName val="FitOutConfCent_x0010_"/>
      <sheetName val="FitOutConfCent"/>
      <sheetName val="SITE ORG.CHART"/>
      <sheetName val="SITE MANNING"/>
      <sheetName val="Power_SG"/>
      <sheetName val="Process Data"/>
      <sheetName val="database"/>
      <sheetName val="RINCIAN BPP"/>
      <sheetName val="21"/>
      <sheetName val="GRAND REKAP"/>
      <sheetName val="Analisa Harga"/>
      <sheetName val="Listrik"/>
      <sheetName val="analis standar(20m)"/>
      <sheetName val="ANAL BETON"/>
      <sheetName val="analis standar(8m)"/>
      <sheetName val="DAF-3"/>
      <sheetName val="Public Area"/>
      <sheetName val="data_dci"/>
      <sheetName val="data_mci"/>
      <sheetName val="Main"/>
      <sheetName val="DRUM"/>
      <sheetName val="UP_an"/>
      <sheetName val="Hrg.Sat"/>
      <sheetName val="SUM-PRO_(4)9"/>
      <sheetName val="SUM-PRO_(3)9"/>
      <sheetName val="SUM-PRO_(2)9"/>
      <sheetName val="SEX_(4)9"/>
      <sheetName val="SEX_(3)9"/>
      <sheetName val="SEX_(2)9"/>
      <sheetName val="B_-_Norelec9"/>
      <sheetName val="Unit_Rate8"/>
      <sheetName val="Cover_Daf-27"/>
      <sheetName val="Fill_this_out_first___15"/>
      <sheetName val="Cash_Flow_bulanan7"/>
      <sheetName val="Daftar_Upah7"/>
      <sheetName val="H_Satuan7"/>
      <sheetName val="Bill_of_Qty_MEP7"/>
      <sheetName val="RAB_AR&amp;STR7"/>
      <sheetName val="4-Basic_Price7"/>
      <sheetName val="PRD_01-77"/>
      <sheetName val="PRD_01-87"/>
      <sheetName val="PRD_01-97"/>
      <sheetName val="PRD_01-107"/>
      <sheetName val="PRD_01-117"/>
      <sheetName val="PRD_01-37"/>
      <sheetName val="PRD_01-47"/>
      <sheetName val="HRG_BHN7"/>
      <sheetName val="HARGA_MATERIAL7"/>
      <sheetName val="Analisa_STR7"/>
      <sheetName val="Fill_this_out_first___16"/>
      <sheetName val="Tabel_Berat7"/>
      <sheetName val="JKT_(2)7"/>
      <sheetName val="Meth_3"/>
      <sheetName val="Harga_Dasar3"/>
      <sheetName val="Basic_Price3"/>
      <sheetName val="RAB_PRO3"/>
      <sheetName val="AnalisaSIPIL_RIIL3"/>
      <sheetName val="REKAP_TOTAL3"/>
      <sheetName val="REKAP_STR3"/>
      <sheetName val="REKAP_UNIT3"/>
      <sheetName val="D_3_1_Dinding3"/>
      <sheetName val="REF_ONLY3"/>
      <sheetName val="Analisa_Upah_&amp;_Bahan_Plum3"/>
      <sheetName val="CPO_16-9-TID_3"/>
      <sheetName val="PROTECTION_"/>
      <sheetName val="DAF_HRG"/>
      <sheetName val="2__MVAC_R1"/>
      <sheetName val="SUM-PRO_(4)10"/>
      <sheetName val="SUM-PRO_(3)10"/>
      <sheetName val="SUM-PRO_(2)10"/>
      <sheetName val="SEX_(4)10"/>
      <sheetName val="SEX_(3)10"/>
      <sheetName val="SEX_(2)10"/>
      <sheetName val="B_-_Norelec10"/>
      <sheetName val="Unit_Rate9"/>
      <sheetName val="Cover_Daf-28"/>
      <sheetName val="Fill_this_out_first___17"/>
      <sheetName val="Cash_Flow_bulanan8"/>
      <sheetName val="Daftar_Upah8"/>
      <sheetName val="H_Satuan8"/>
      <sheetName val="Bill_of_Qty_MEP8"/>
      <sheetName val="RAB_AR&amp;STR8"/>
      <sheetName val="4-Basic_Price8"/>
      <sheetName val="PRD_01-78"/>
      <sheetName val="PRD_01-88"/>
      <sheetName val="PRD_01-98"/>
      <sheetName val="PRD_01-108"/>
      <sheetName val="PRD_01-118"/>
      <sheetName val="PRD_01-38"/>
      <sheetName val="PRD_01-48"/>
      <sheetName val="HRG_BHN8"/>
      <sheetName val="HARGA_MATERIAL8"/>
      <sheetName val="Analisa_STR8"/>
      <sheetName val="Fill_this_out_first___18"/>
      <sheetName val="Tabel_Berat8"/>
      <sheetName val="JKT_(2)8"/>
      <sheetName val="HB_5"/>
      <sheetName val="DAFTAR_74"/>
      <sheetName val="Isolasi_Luar_Dalam5"/>
      <sheetName val="Isolasi_Luar5"/>
      <sheetName val="Kuantitas_&amp;_Harga4"/>
      <sheetName val="BQ_ARS4"/>
      <sheetName val="RAB_T-95_BK4"/>
      <sheetName val="GTS_I_PS4"/>
      <sheetName val="SUM_2004"/>
      <sheetName val="_Rencana_Vol_per_Section4"/>
      <sheetName val="D_1_74"/>
      <sheetName val="D_1_54"/>
      <sheetName val="D_2_34"/>
      <sheetName val="D_2_24"/>
      <sheetName val="D_&amp;_W_sizes4"/>
      <sheetName val="hrg-sat_pek4"/>
      <sheetName val="struktur_tdk_dipakai4"/>
      <sheetName val="rekap_ahs4"/>
      <sheetName val="Currency_Rate4"/>
      <sheetName val="Urai__Resap_pengikat4"/>
      <sheetName val="an__struktur4"/>
      <sheetName val="H__Satuan4"/>
      <sheetName val="AHS__Keg4"/>
      <sheetName val="01A-_RAB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Bahan_upah4"/>
      <sheetName val="On_Time4"/>
      <sheetName val="Eta-maxC_Lager4"/>
      <sheetName val="6_Felder_-_Md4"/>
      <sheetName val="AG25_inner_maxQ-Truck4"/>
      <sheetName val="6_Felder_-_maxQ4"/>
      <sheetName val="RAB_KapukII4"/>
      <sheetName val="Memb_Schd4"/>
      <sheetName val="Rekap_Direct_Cost4"/>
      <sheetName val="INPUT_DATAS4"/>
      <sheetName val="플랜트_설치4"/>
      <sheetName val="TABEL_BAJA4"/>
      <sheetName val="GLP's_and_PSPC's5"/>
      <sheetName val="Internal_Summary4"/>
      <sheetName val="BS_pricing5"/>
      <sheetName val="Project_Summary5"/>
      <sheetName val="Alloc_14"/>
      <sheetName val="BER_CAL4"/>
      <sheetName val="Problem_Class5"/>
      <sheetName val="AC_unit4"/>
      <sheetName val="EL_acc4"/>
      <sheetName val="EL_lamp4"/>
      <sheetName val="EL_outlet4"/>
      <sheetName val="Chiller_acc4"/>
      <sheetName val="Pipa_PL4"/>
      <sheetName val="PK_acc4"/>
      <sheetName val="PL_acc4"/>
      <sheetName val="PK_valve4"/>
      <sheetName val="PL_valve4"/>
      <sheetName val="AC_valve4"/>
      <sheetName val="PK_pipe4"/>
      <sheetName val="EL_kabel4"/>
      <sheetName val="AC_power4"/>
      <sheetName val="EL_tray4"/>
      <sheetName val="PL_power4"/>
      <sheetName val="PL_unit4"/>
      <sheetName val="PK_unit4"/>
      <sheetName val="EL_arde4"/>
      <sheetName val="Meth_4"/>
      <sheetName val="TYPE_A4"/>
      <sheetName val="TYPE_B4"/>
      <sheetName val="TYPE_C4"/>
      <sheetName val="TYPE_D4"/>
      <sheetName val="BOR_PILE4"/>
      <sheetName val="BASEMENT_PELATARAN4"/>
      <sheetName val="SIRKULASI,_PELATARAN,_EKSTERNA4"/>
      <sheetName val="JARINGAN_AIR_BERSIH4"/>
      <sheetName val="JARINGAN_LISTRIK4"/>
      <sheetName val="JARINGAN_TELEPHON4"/>
      <sheetName val="REKAP_ME4"/>
      <sheetName val="TYPIKAL_UNIT4"/>
      <sheetName val="Harga_Dasar4"/>
      <sheetName val="Basic_Price4"/>
      <sheetName val="RAB_PRO4"/>
      <sheetName val="AnalisaSIPIL_RIIL4"/>
      <sheetName val="Perm__Test4"/>
      <sheetName val="Galian_14"/>
      <sheetName val="uraian_analisa4"/>
      <sheetName val="DATA_PROYEK4"/>
      <sheetName val="RBP-_24"/>
      <sheetName val="REKAP_TOTAL4"/>
      <sheetName val="REKAP_STR4"/>
      <sheetName val="REKAP_UNIT4"/>
      <sheetName val="D_3_1_Dinding4"/>
      <sheetName val="H_S_D4"/>
      <sheetName val="Hrg_Sat1"/>
      <sheetName val="hARGA_SAT4"/>
      <sheetName val="BARU-4_4"/>
      <sheetName val="REF_ONLY4"/>
      <sheetName val="Analisa_Upah_&amp;_Bahan_Plum4"/>
      <sheetName val="CPO_16-9-TID_4"/>
      <sheetName val="REKAP_A_BESAR4"/>
      <sheetName val="DIV_11"/>
      <sheetName val="DIV_21"/>
      <sheetName val="DIV_2a1"/>
      <sheetName val="DIV_2a_(2)1"/>
      <sheetName val="DIV_2a_BET1"/>
      <sheetName val="DIV_2a_TUL1"/>
      <sheetName val="DIV_2b1"/>
      <sheetName val="DIV_2b_(2)1"/>
      <sheetName val="DIV_2c1"/>
      <sheetName val="DIV_2d1"/>
      <sheetName val="DIV_31"/>
      <sheetName val="DIV_51"/>
      <sheetName val="DIV_61"/>
      <sheetName val="DIV_81"/>
      <sheetName val="DIV_8_a1"/>
      <sheetName val="DIV_91"/>
      <sheetName val="Gudang_non_AC-AC_Struktur1"/>
      <sheetName val="Cover_Daf_21"/>
      <sheetName val="BOQ_CBM1"/>
      <sheetName val="D___W_sizes1"/>
      <sheetName val="Ana_Fin1"/>
      <sheetName val="An_Arsitektur1"/>
      <sheetName val="An_Struktur1"/>
      <sheetName val="9_PEK-HARIAN1"/>
      <sheetName val="2_3_5-Bsmt-Elc_(ADD)1"/>
      <sheetName val="2_3_6-Bsmt-Fire1"/>
      <sheetName val="3_3_1-Apt-Sanitary_(AD)1"/>
      <sheetName val="3_3_2-Apt-Plb1"/>
      <sheetName val="3_3_2-Apt-Plb_(ADD)1"/>
      <sheetName val="3_3_3-Apt-AC1"/>
      <sheetName val="3_3_5-Apt-Elc_(ADD)1"/>
      <sheetName val="3_3_6-Apt-Fire1"/>
      <sheetName val="6_1_Genset1"/>
      <sheetName val="2_3_5-Bsmt-AC_(ADD)1"/>
      <sheetName val="2_3_3-Bsmt-AC_(ADD)1"/>
      <sheetName val="Bill_rekap1"/>
      <sheetName val="Bill_of_Qty1"/>
      <sheetName val="Form_PKT1"/>
      <sheetName val="Volume_(2)1"/>
      <sheetName val="AT_21"/>
      <sheetName val="Mech__BQ1"/>
      <sheetName val="Upah_1"/>
      <sheetName val="Daftar_Harga1"/>
      <sheetName val="Gal_tanah1"/>
      <sheetName val="PROTECTION_1"/>
      <sheetName val="DAF_HRG1"/>
      <sheetName val="2__MVAC_R11"/>
      <sheetName val="S-curve_MKBC1"/>
      <sheetName val="Material_Bangunan1"/>
      <sheetName val="Analisa_Bang1"/>
      <sheetName val="B__Arch1"/>
      <sheetName val="Spec_ME"/>
      <sheetName val="Harga_Bahan"/>
      <sheetName val="SNI_STRUKTUR"/>
      <sheetName val="Sat_Bah_&amp;_Up"/>
      <sheetName val="PO_"/>
      <sheetName val="TABEL_ORDER"/>
      <sheetName val="TABEL_BOOK"/>
      <sheetName val="Balok_L_2"/>
      <sheetName val="Rekap Biaya"/>
      <sheetName val="KH-Q1,Q2,01"/>
      <sheetName val="AnlSpek"/>
      <sheetName val="BQ Detail"/>
      <sheetName val="UPH,BHN,ALT"/>
      <sheetName val="RPP-6"/>
      <sheetName val="sdm"/>
      <sheetName val="Diffuser, Grille R1"/>
      <sheetName val="FAN"/>
      <sheetName val="daf-3(OK)"/>
      <sheetName val="daf-7(OK)"/>
      <sheetName val="HB"/>
      <sheetName val="SAT-DAS"/>
      <sheetName val="손익차9월2"/>
      <sheetName val="VL,NC,MTC"/>
      <sheetName val="MTO REV.2(ARMOR)"/>
      <sheetName val="2"/>
      <sheetName val="TBO"/>
      <sheetName val="NC"/>
      <sheetName val="FR"/>
      <sheetName val="Aggr"/>
      <sheetName val="内訳"/>
      <sheetName val="負荷集計（断熱不燃）"/>
      <sheetName val="차액보증"/>
      <sheetName val="SORT"/>
      <sheetName val="개산공사비"/>
      <sheetName val="노임단가"/>
      <sheetName val="Cst Pkg-Eden"/>
      <sheetName val="경비2내역"/>
      <sheetName val="Hx_A"/>
      <sheetName val="外国人所得税Table"/>
      <sheetName val="車会集約"/>
      <sheetName val="合成単価作成表-BLDG"/>
      <sheetName val="汇总表"/>
      <sheetName val="Lamp_V"/>
      <sheetName val="WBS Code"/>
      <sheetName val="QUARI"/>
      <sheetName val="SIRKULASI, PELATAR?廛_x00"/>
      <sheetName val="WT-LIST"/>
      <sheetName val="FAB별"/>
      <sheetName val="전기"/>
      <sheetName val="VL"/>
      <sheetName val="ND"/>
      <sheetName val="SUM-AIR-Submit"/>
      <sheetName val="SKTR"/>
      <sheetName val="SKTR1"/>
      <sheetName val="ahs"/>
      <sheetName val="2_9"/>
      <sheetName val="BQ-Tenis"/>
      <sheetName val="Arsitektur"/>
      <sheetName val="Lap Mingguan"/>
      <sheetName val="Sat~Bahu"/>
      <sheetName val="SIRKULASI, PELATAR�廛_x0000_ഀ쮚_x0000__x0000_Ԁ_x0000_퀀"/>
      <sheetName val="97 사업추정(WEKI)"/>
      <sheetName val="수입"/>
      <sheetName val="Bahan.BQ"/>
      <sheetName val="CATEGORY"/>
      <sheetName val="IN OUT"/>
      <sheetName val="H-Dasar"/>
      <sheetName val="Penjumlahan"/>
      <sheetName val="Cover1"/>
      <sheetName val="Pintu"/>
      <sheetName val="Master 1.0"/>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P7" t="str">
            <v xml:space="preserve">B U D G E T A R Y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ow r="7">
          <cell r="P7">
            <v>0</v>
          </cell>
        </row>
      </sheetData>
      <sheetData sheetId="623">
        <row r="7">
          <cell r="P7">
            <v>0</v>
          </cell>
        </row>
      </sheetData>
      <sheetData sheetId="624">
        <row r="7">
          <cell r="P7" t="str">
            <v>TUKANG [ SKILL ]</v>
          </cell>
        </row>
      </sheetData>
      <sheetData sheetId="625" refreshError="1"/>
      <sheetData sheetId="626" refreshError="1"/>
      <sheetData sheetId="627">
        <row r="7">
          <cell r="P7">
            <v>0</v>
          </cell>
        </row>
      </sheetData>
      <sheetData sheetId="628">
        <row r="7">
          <cell r="P7" t="str">
            <v>TUKANG [ SKILL ]</v>
          </cell>
        </row>
      </sheetData>
      <sheetData sheetId="629">
        <row r="7">
          <cell r="P7">
            <v>0</v>
          </cell>
        </row>
      </sheetData>
      <sheetData sheetId="630">
        <row r="7">
          <cell r="P7">
            <v>0</v>
          </cell>
        </row>
      </sheetData>
      <sheetData sheetId="631">
        <row r="7">
          <cell r="P7">
            <v>0</v>
          </cell>
        </row>
      </sheetData>
      <sheetData sheetId="632">
        <row r="7">
          <cell r="P7">
            <v>0</v>
          </cell>
        </row>
      </sheetData>
      <sheetData sheetId="633">
        <row r="7">
          <cell r="P7">
            <v>0</v>
          </cell>
        </row>
      </sheetData>
      <sheetData sheetId="634">
        <row r="7">
          <cell r="P7">
            <v>0</v>
          </cell>
        </row>
      </sheetData>
      <sheetData sheetId="635">
        <row r="7">
          <cell r="P7">
            <v>0</v>
          </cell>
        </row>
      </sheetData>
      <sheetData sheetId="636">
        <row r="7">
          <cell r="P7">
            <v>0</v>
          </cell>
        </row>
      </sheetData>
      <sheetData sheetId="637">
        <row r="7">
          <cell r="P7">
            <v>0</v>
          </cell>
        </row>
      </sheetData>
      <sheetData sheetId="638">
        <row r="7">
          <cell r="P7" t="str">
            <v>TUKANG [ SKILL ]</v>
          </cell>
        </row>
      </sheetData>
      <sheetData sheetId="639"/>
      <sheetData sheetId="640"/>
      <sheetData sheetId="641">
        <row r="7">
          <cell r="P7">
            <v>0</v>
          </cell>
        </row>
      </sheetData>
      <sheetData sheetId="642"/>
      <sheetData sheetId="643"/>
      <sheetData sheetId="644"/>
      <sheetData sheetId="645">
        <row r="7">
          <cell r="P7">
            <v>0</v>
          </cell>
        </row>
      </sheetData>
      <sheetData sheetId="646">
        <row r="7">
          <cell r="P7" t="str">
            <v>TUKANG [ SKILL ]</v>
          </cell>
        </row>
      </sheetData>
      <sheetData sheetId="647">
        <row r="7">
          <cell r="P7">
            <v>0</v>
          </cell>
        </row>
      </sheetData>
      <sheetData sheetId="648">
        <row r="7">
          <cell r="P7">
            <v>0</v>
          </cell>
        </row>
      </sheetData>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ow r="7">
          <cell r="P7">
            <v>0</v>
          </cell>
        </row>
      </sheetData>
      <sheetData sheetId="845"/>
      <sheetData sheetId="846">
        <row r="7">
          <cell r="P7">
            <v>0</v>
          </cell>
        </row>
      </sheetData>
      <sheetData sheetId="847">
        <row r="7">
          <cell r="P7">
            <v>0</v>
          </cell>
        </row>
      </sheetData>
      <sheetData sheetId="848">
        <row r="7">
          <cell r="P7">
            <v>0</v>
          </cell>
        </row>
      </sheetData>
      <sheetData sheetId="849">
        <row r="7">
          <cell r="P7">
            <v>0</v>
          </cell>
        </row>
      </sheetData>
      <sheetData sheetId="850">
        <row r="7">
          <cell r="P7">
            <v>0</v>
          </cell>
        </row>
      </sheetData>
      <sheetData sheetId="851">
        <row r="7">
          <cell r="P7">
            <v>0</v>
          </cell>
        </row>
      </sheetData>
      <sheetData sheetId="852"/>
      <sheetData sheetId="853"/>
      <sheetData sheetId="854">
        <row r="7">
          <cell r="P7">
            <v>0</v>
          </cell>
        </row>
      </sheetData>
      <sheetData sheetId="855">
        <row r="7">
          <cell r="P7">
            <v>0</v>
          </cell>
        </row>
      </sheetData>
      <sheetData sheetId="856">
        <row r="7">
          <cell r="P7">
            <v>0</v>
          </cell>
        </row>
      </sheetData>
      <sheetData sheetId="857">
        <row r="7">
          <cell r="P7">
            <v>0</v>
          </cell>
        </row>
      </sheetData>
      <sheetData sheetId="858">
        <row r="7">
          <cell r="P7">
            <v>0</v>
          </cell>
        </row>
      </sheetData>
      <sheetData sheetId="859">
        <row r="7">
          <cell r="P7">
            <v>0</v>
          </cell>
        </row>
      </sheetData>
      <sheetData sheetId="860">
        <row r="7">
          <cell r="P7">
            <v>0</v>
          </cell>
        </row>
      </sheetData>
      <sheetData sheetId="861">
        <row r="7">
          <cell r="P7">
            <v>0</v>
          </cell>
        </row>
      </sheetData>
      <sheetData sheetId="862">
        <row r="7">
          <cell r="P7">
            <v>0</v>
          </cell>
        </row>
      </sheetData>
      <sheetData sheetId="863">
        <row r="7">
          <cell r="P7">
            <v>0</v>
          </cell>
        </row>
      </sheetData>
      <sheetData sheetId="864">
        <row r="7">
          <cell r="P7">
            <v>0</v>
          </cell>
        </row>
      </sheetData>
      <sheetData sheetId="865">
        <row r="7">
          <cell r="P7">
            <v>0</v>
          </cell>
        </row>
      </sheetData>
      <sheetData sheetId="866">
        <row r="7">
          <cell r="P7">
            <v>0</v>
          </cell>
        </row>
      </sheetData>
      <sheetData sheetId="867">
        <row r="7">
          <cell r="P7">
            <v>0</v>
          </cell>
        </row>
      </sheetData>
      <sheetData sheetId="868">
        <row r="7">
          <cell r="P7">
            <v>0</v>
          </cell>
        </row>
      </sheetData>
      <sheetData sheetId="869">
        <row r="7">
          <cell r="P7">
            <v>0</v>
          </cell>
        </row>
      </sheetData>
      <sheetData sheetId="870">
        <row r="7">
          <cell r="P7">
            <v>0</v>
          </cell>
        </row>
      </sheetData>
      <sheetData sheetId="871">
        <row r="7">
          <cell r="P7">
            <v>0</v>
          </cell>
        </row>
      </sheetData>
      <sheetData sheetId="872">
        <row r="7">
          <cell r="P7">
            <v>0</v>
          </cell>
        </row>
      </sheetData>
      <sheetData sheetId="873">
        <row r="7">
          <cell r="P7">
            <v>0</v>
          </cell>
        </row>
      </sheetData>
      <sheetData sheetId="874">
        <row r="7">
          <cell r="P7">
            <v>0</v>
          </cell>
        </row>
      </sheetData>
      <sheetData sheetId="875">
        <row r="7">
          <cell r="P7">
            <v>0</v>
          </cell>
        </row>
      </sheetData>
      <sheetData sheetId="876">
        <row r="7">
          <cell r="P7">
            <v>0</v>
          </cell>
        </row>
      </sheetData>
      <sheetData sheetId="877">
        <row r="7">
          <cell r="P7">
            <v>0</v>
          </cell>
        </row>
      </sheetData>
      <sheetData sheetId="878"/>
      <sheetData sheetId="879"/>
      <sheetData sheetId="880"/>
      <sheetData sheetId="881">
        <row r="7">
          <cell r="P7">
            <v>0</v>
          </cell>
        </row>
      </sheetData>
      <sheetData sheetId="882">
        <row r="7">
          <cell r="P7">
            <v>0</v>
          </cell>
        </row>
      </sheetData>
      <sheetData sheetId="883"/>
      <sheetData sheetId="884"/>
      <sheetData sheetId="885"/>
      <sheetData sheetId="886"/>
      <sheetData sheetId="887"/>
      <sheetData sheetId="888">
        <row r="7">
          <cell r="P7">
            <v>0</v>
          </cell>
        </row>
      </sheetData>
      <sheetData sheetId="889">
        <row r="7">
          <cell r="P7">
            <v>0</v>
          </cell>
        </row>
      </sheetData>
      <sheetData sheetId="890"/>
      <sheetData sheetId="891"/>
      <sheetData sheetId="892"/>
      <sheetData sheetId="893"/>
      <sheetData sheetId="894">
        <row r="7">
          <cell r="P7">
            <v>0</v>
          </cell>
        </row>
      </sheetData>
      <sheetData sheetId="895">
        <row r="7">
          <cell r="P7">
            <v>0</v>
          </cell>
        </row>
      </sheetData>
      <sheetData sheetId="896">
        <row r="7">
          <cell r="P7">
            <v>0</v>
          </cell>
        </row>
      </sheetData>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sheetData sheetId="999"/>
      <sheetData sheetId="1000">
        <row r="7">
          <cell r="P7">
            <v>0</v>
          </cell>
        </row>
      </sheetData>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sheetData sheetId="1197"/>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ow r="7">
          <cell r="P7">
            <v>0</v>
          </cell>
        </row>
      </sheetData>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sheetData sheetId="1269" refreshError="1"/>
      <sheetData sheetId="1270" refreshError="1"/>
      <sheetData sheetId="1271" refreshError="1"/>
      <sheetData sheetId="1272">
        <row r="7">
          <cell r="P7">
            <v>0</v>
          </cell>
        </row>
      </sheetData>
      <sheetData sheetId="1273">
        <row r="7">
          <cell r="P7">
            <v>0</v>
          </cell>
        </row>
      </sheetData>
      <sheetData sheetId="1274">
        <row r="7">
          <cell r="P7">
            <v>0</v>
          </cell>
        </row>
      </sheetData>
      <sheetData sheetId="1275">
        <row r="7">
          <cell r="P7">
            <v>0</v>
          </cell>
        </row>
      </sheetData>
      <sheetData sheetId="1276">
        <row r="7">
          <cell r="P7">
            <v>0</v>
          </cell>
        </row>
      </sheetData>
      <sheetData sheetId="1277">
        <row r="7">
          <cell r="P7">
            <v>0</v>
          </cell>
        </row>
      </sheetData>
      <sheetData sheetId="1278" refreshError="1"/>
      <sheetData sheetId="1279" refreshError="1"/>
      <sheetData sheetId="1280">
        <row r="7">
          <cell r="P7">
            <v>0</v>
          </cell>
        </row>
      </sheetData>
      <sheetData sheetId="1281" refreshError="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sheetData sheetId="1298" refreshError="1"/>
      <sheetData sheetId="1299" refreshError="1"/>
      <sheetData sheetId="1300"/>
      <sheetData sheetId="1301" refreshError="1"/>
      <sheetData sheetId="1302" refreshError="1"/>
      <sheetData sheetId="1303" refreshError="1"/>
      <sheetData sheetId="1304" refreshError="1"/>
      <sheetData sheetId="1305" refreshError="1"/>
      <sheetData sheetId="1306" refreshError="1"/>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7">
          <cell r="P7">
            <v>0</v>
          </cell>
        </row>
      </sheetData>
      <sheetData sheetId="1358"/>
      <sheetData sheetId="1359">
        <row r="7">
          <cell r="P7">
            <v>0</v>
          </cell>
        </row>
      </sheetData>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ow r="7">
          <cell r="P7">
            <v>0</v>
          </cell>
        </row>
      </sheetData>
      <sheetData sheetId="1420">
        <row r="7">
          <cell r="P7">
            <v>0</v>
          </cell>
        </row>
      </sheetData>
      <sheetData sheetId="1421">
        <row r="7">
          <cell r="P7">
            <v>0</v>
          </cell>
        </row>
      </sheetData>
      <sheetData sheetId="1422">
        <row r="7">
          <cell r="P7">
            <v>0</v>
          </cell>
        </row>
      </sheetData>
      <sheetData sheetId="1423">
        <row r="7">
          <cell r="P7">
            <v>0</v>
          </cell>
        </row>
      </sheetData>
      <sheetData sheetId="1424" refreshError="1"/>
      <sheetData sheetId="1425" refreshError="1"/>
      <sheetData sheetId="1426" refreshError="1"/>
      <sheetData sheetId="1427" refreshError="1"/>
      <sheetData sheetId="1428">
        <row r="7">
          <cell r="P7">
            <v>0</v>
          </cell>
        </row>
      </sheetData>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ow r="7">
          <cell r="P7">
            <v>0</v>
          </cell>
        </row>
      </sheetData>
      <sheetData sheetId="1441" refreshError="1"/>
      <sheetData sheetId="1442" refreshError="1"/>
      <sheetData sheetId="1443" refreshError="1"/>
      <sheetData sheetId="1444" refreshError="1"/>
      <sheetData sheetId="1445">
        <row r="7">
          <cell r="P7">
            <v>0</v>
          </cell>
        </row>
      </sheetData>
      <sheetData sheetId="1446">
        <row r="7">
          <cell r="P7">
            <v>0</v>
          </cell>
        </row>
      </sheetData>
      <sheetData sheetId="1447">
        <row r="7">
          <cell r="P7">
            <v>0</v>
          </cell>
        </row>
      </sheetData>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sheetData sheetId="1539"/>
      <sheetData sheetId="1540"/>
      <sheetData sheetId="154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sheetData sheetId="1552"/>
      <sheetData sheetId="1553"/>
      <sheetData sheetId="1554"/>
      <sheetData sheetId="1555"/>
      <sheetData sheetId="1556"/>
      <sheetData sheetId="1557"/>
      <sheetData sheetId="1558"/>
      <sheetData sheetId="1559"/>
      <sheetData sheetId="1560"/>
      <sheetData sheetId="1561">
        <row r="7">
          <cell r="P7">
            <v>0</v>
          </cell>
        </row>
      </sheetData>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sheetData sheetId="1577"/>
      <sheetData sheetId="1578"/>
      <sheetData sheetId="1579"/>
      <sheetData sheetId="1580">
        <row r="7">
          <cell r="P7">
            <v>0</v>
          </cell>
        </row>
      </sheetData>
      <sheetData sheetId="1581">
        <row r="7">
          <cell r="P7">
            <v>0</v>
          </cell>
        </row>
      </sheetData>
      <sheetData sheetId="1582">
        <row r="7">
          <cell r="P7">
            <v>0</v>
          </cell>
        </row>
      </sheetData>
      <sheetData sheetId="1583"/>
      <sheetData sheetId="1584"/>
      <sheetData sheetId="1585"/>
      <sheetData sheetId="1586"/>
      <sheetData sheetId="1587">
        <row r="7">
          <cell r="P7">
            <v>0</v>
          </cell>
        </row>
      </sheetData>
      <sheetData sheetId="1588">
        <row r="7">
          <cell r="P7">
            <v>0</v>
          </cell>
        </row>
      </sheetData>
      <sheetData sheetId="1589">
        <row r="7">
          <cell r="P7">
            <v>0</v>
          </cell>
        </row>
      </sheetData>
      <sheetData sheetId="1590"/>
      <sheetData sheetId="1591"/>
      <sheetData sheetId="1592"/>
      <sheetData sheetId="1593"/>
      <sheetData sheetId="1594"/>
      <sheetData sheetId="1595"/>
      <sheetData sheetId="1596"/>
      <sheetData sheetId="1597" refreshError="1"/>
      <sheetData sheetId="1598" refreshError="1"/>
      <sheetData sheetId="1599" refreshError="1"/>
      <sheetData sheetId="1600" refreshError="1"/>
      <sheetData sheetId="1601" refreshError="1"/>
      <sheetData sheetId="1602"/>
      <sheetData sheetId="1603">
        <row r="7">
          <cell r="P7">
            <v>0</v>
          </cell>
        </row>
      </sheetData>
      <sheetData sheetId="1604">
        <row r="7">
          <cell r="P7">
            <v>0</v>
          </cell>
        </row>
      </sheetData>
      <sheetData sheetId="1605"/>
      <sheetData sheetId="1606"/>
      <sheetData sheetId="1607"/>
      <sheetData sheetId="1608"/>
      <sheetData sheetId="1609">
        <row r="7">
          <cell r="P7">
            <v>0</v>
          </cell>
        </row>
      </sheetData>
      <sheetData sheetId="1610">
        <row r="7">
          <cell r="P7">
            <v>0</v>
          </cell>
        </row>
      </sheetData>
      <sheetData sheetId="1611" refreshError="1"/>
      <sheetData sheetId="1612" refreshError="1"/>
      <sheetData sheetId="1613" refreshError="1"/>
      <sheetData sheetId="1614" refreshError="1"/>
      <sheetData sheetId="1615" refreshError="1"/>
      <sheetData sheetId="1616" refreshError="1"/>
      <sheetData sheetId="1617"/>
      <sheetData sheetId="1618"/>
      <sheetData sheetId="1619">
        <row r="7">
          <cell r="P7">
            <v>0</v>
          </cell>
        </row>
      </sheetData>
      <sheetData sheetId="1620">
        <row r="7">
          <cell r="P7">
            <v>0</v>
          </cell>
        </row>
      </sheetData>
      <sheetData sheetId="1621">
        <row r="7">
          <cell r="P7">
            <v>0</v>
          </cell>
        </row>
      </sheetData>
      <sheetData sheetId="1622">
        <row r="7">
          <cell r="P7">
            <v>0</v>
          </cell>
        </row>
      </sheetData>
      <sheetData sheetId="1623">
        <row r="7">
          <cell r="P7">
            <v>0</v>
          </cell>
        </row>
      </sheetData>
      <sheetData sheetId="1624">
        <row r="7">
          <cell r="P7">
            <v>0</v>
          </cell>
        </row>
      </sheetData>
      <sheetData sheetId="1625">
        <row r="7">
          <cell r="P7">
            <v>0</v>
          </cell>
        </row>
      </sheetData>
      <sheetData sheetId="1626">
        <row r="7">
          <cell r="P7">
            <v>0</v>
          </cell>
        </row>
      </sheetData>
      <sheetData sheetId="1627">
        <row r="7">
          <cell r="P7">
            <v>0</v>
          </cell>
        </row>
      </sheetData>
      <sheetData sheetId="1628">
        <row r="7">
          <cell r="P7">
            <v>0</v>
          </cell>
        </row>
      </sheetData>
      <sheetData sheetId="1629">
        <row r="7">
          <cell r="P7">
            <v>0</v>
          </cell>
        </row>
      </sheetData>
      <sheetData sheetId="1630">
        <row r="7">
          <cell r="P7">
            <v>0</v>
          </cell>
        </row>
      </sheetData>
      <sheetData sheetId="1631"/>
      <sheetData sheetId="1632"/>
      <sheetData sheetId="1633"/>
      <sheetData sheetId="1634">
        <row r="7">
          <cell r="P7">
            <v>0</v>
          </cell>
        </row>
      </sheetData>
      <sheetData sheetId="1635" refreshError="1"/>
      <sheetData sheetId="1636" refreshError="1"/>
      <sheetData sheetId="1637"/>
      <sheetData sheetId="1638" refreshError="1"/>
      <sheetData sheetId="1639">
        <row r="7">
          <cell r="P7">
            <v>0</v>
          </cell>
        </row>
      </sheetData>
      <sheetData sheetId="1640" refreshError="1"/>
      <sheetData sheetId="1641"/>
      <sheetData sheetId="1642"/>
      <sheetData sheetId="1643"/>
      <sheetData sheetId="1644">
        <row r="7">
          <cell r="P7">
            <v>0</v>
          </cell>
        </row>
      </sheetData>
      <sheetData sheetId="1645">
        <row r="7">
          <cell r="P7">
            <v>0</v>
          </cell>
        </row>
      </sheetData>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row r="7">
          <cell r="P7">
            <v>0</v>
          </cell>
        </row>
      </sheetData>
      <sheetData sheetId="1666">
        <row r="7">
          <cell r="P7">
            <v>0</v>
          </cell>
        </row>
      </sheetData>
      <sheetData sheetId="1667">
        <row r="7">
          <cell r="P7">
            <v>0</v>
          </cell>
        </row>
      </sheetData>
      <sheetData sheetId="1668">
        <row r="7">
          <cell r="P7">
            <v>0</v>
          </cell>
        </row>
      </sheetData>
      <sheetData sheetId="1669">
        <row r="7">
          <cell r="P7">
            <v>0</v>
          </cell>
        </row>
      </sheetData>
      <sheetData sheetId="1670">
        <row r="7">
          <cell r="P7">
            <v>0</v>
          </cell>
        </row>
      </sheetData>
      <sheetData sheetId="1671">
        <row r="7">
          <cell r="P7">
            <v>0</v>
          </cell>
        </row>
      </sheetData>
      <sheetData sheetId="1672">
        <row r="7">
          <cell r="P7">
            <v>0</v>
          </cell>
        </row>
      </sheetData>
      <sheetData sheetId="1673"/>
      <sheetData sheetId="1674">
        <row r="7">
          <cell r="P7">
            <v>0</v>
          </cell>
        </row>
      </sheetData>
      <sheetData sheetId="1675"/>
      <sheetData sheetId="1676">
        <row r="7">
          <cell r="P7">
            <v>0</v>
          </cell>
        </row>
      </sheetData>
      <sheetData sheetId="1677"/>
      <sheetData sheetId="1678"/>
      <sheetData sheetId="1679"/>
      <sheetData sheetId="1680"/>
      <sheetData sheetId="1681"/>
      <sheetData sheetId="1682"/>
      <sheetData sheetId="1683">
        <row r="7">
          <cell r="P7">
            <v>0</v>
          </cell>
        </row>
      </sheetData>
      <sheetData sheetId="1684">
        <row r="7">
          <cell r="P7">
            <v>0</v>
          </cell>
        </row>
      </sheetData>
      <sheetData sheetId="1685">
        <row r="7">
          <cell r="P7">
            <v>0</v>
          </cell>
        </row>
      </sheetData>
      <sheetData sheetId="1686">
        <row r="7">
          <cell r="P7">
            <v>0</v>
          </cell>
        </row>
      </sheetData>
      <sheetData sheetId="1687">
        <row r="7">
          <cell r="P7">
            <v>0</v>
          </cell>
        </row>
      </sheetData>
      <sheetData sheetId="1688">
        <row r="7">
          <cell r="P7">
            <v>0</v>
          </cell>
        </row>
      </sheetData>
      <sheetData sheetId="1689">
        <row r="7">
          <cell r="P7">
            <v>0</v>
          </cell>
        </row>
      </sheetData>
      <sheetData sheetId="1690">
        <row r="7">
          <cell r="P7">
            <v>0</v>
          </cell>
        </row>
      </sheetData>
      <sheetData sheetId="1691">
        <row r="7">
          <cell r="P7">
            <v>0</v>
          </cell>
        </row>
      </sheetData>
      <sheetData sheetId="1692">
        <row r="7">
          <cell r="P7">
            <v>0</v>
          </cell>
        </row>
      </sheetData>
      <sheetData sheetId="1693">
        <row r="7">
          <cell r="P7">
            <v>0</v>
          </cell>
        </row>
      </sheetData>
      <sheetData sheetId="1694"/>
      <sheetData sheetId="1695">
        <row r="7">
          <cell r="P7">
            <v>0</v>
          </cell>
        </row>
      </sheetData>
      <sheetData sheetId="1696"/>
      <sheetData sheetId="1697"/>
      <sheetData sheetId="1698"/>
      <sheetData sheetId="1699"/>
      <sheetData sheetId="1700"/>
      <sheetData sheetId="1701"/>
      <sheetData sheetId="1702"/>
      <sheetData sheetId="1703"/>
      <sheetData sheetId="1704">
        <row r="7">
          <cell r="P7">
            <v>0</v>
          </cell>
        </row>
      </sheetData>
      <sheetData sheetId="1705"/>
      <sheetData sheetId="1706">
        <row r="7">
          <cell r="P7">
            <v>0</v>
          </cell>
        </row>
      </sheetData>
      <sheetData sheetId="1707">
        <row r="7">
          <cell r="P7">
            <v>0</v>
          </cell>
        </row>
      </sheetData>
      <sheetData sheetId="1708">
        <row r="7">
          <cell r="P7">
            <v>0</v>
          </cell>
        </row>
      </sheetData>
      <sheetData sheetId="1709">
        <row r="7">
          <cell r="P7">
            <v>0</v>
          </cell>
        </row>
      </sheetData>
      <sheetData sheetId="1710">
        <row r="7">
          <cell r="P7">
            <v>0</v>
          </cell>
        </row>
      </sheetData>
      <sheetData sheetId="1711">
        <row r="7">
          <cell r="P7">
            <v>0</v>
          </cell>
        </row>
      </sheetData>
      <sheetData sheetId="1712">
        <row r="7">
          <cell r="P7">
            <v>0</v>
          </cell>
        </row>
      </sheetData>
      <sheetData sheetId="1713">
        <row r="7">
          <cell r="P7">
            <v>0</v>
          </cell>
        </row>
      </sheetData>
      <sheetData sheetId="1714"/>
      <sheetData sheetId="1715">
        <row r="7">
          <cell r="P7">
            <v>0</v>
          </cell>
        </row>
      </sheetData>
      <sheetData sheetId="1716"/>
      <sheetData sheetId="1717">
        <row r="7">
          <cell r="P7">
            <v>0</v>
          </cell>
        </row>
      </sheetData>
      <sheetData sheetId="1718">
        <row r="7">
          <cell r="P7">
            <v>0</v>
          </cell>
        </row>
      </sheetData>
      <sheetData sheetId="1719">
        <row r="7">
          <cell r="P7">
            <v>0</v>
          </cell>
        </row>
      </sheetData>
      <sheetData sheetId="1720">
        <row r="7">
          <cell r="P7">
            <v>0</v>
          </cell>
        </row>
      </sheetData>
      <sheetData sheetId="1721">
        <row r="7">
          <cell r="P7">
            <v>0</v>
          </cell>
        </row>
      </sheetData>
      <sheetData sheetId="1722">
        <row r="7">
          <cell r="P7">
            <v>0</v>
          </cell>
        </row>
      </sheetData>
      <sheetData sheetId="1723">
        <row r="7">
          <cell r="P7">
            <v>0</v>
          </cell>
        </row>
      </sheetData>
      <sheetData sheetId="1724"/>
      <sheetData sheetId="1725">
        <row r="7">
          <cell r="P7">
            <v>0</v>
          </cell>
        </row>
      </sheetData>
      <sheetData sheetId="1726">
        <row r="7">
          <cell r="P7">
            <v>0</v>
          </cell>
        </row>
      </sheetData>
      <sheetData sheetId="1727">
        <row r="7">
          <cell r="P7">
            <v>0</v>
          </cell>
        </row>
      </sheetData>
      <sheetData sheetId="1728">
        <row r="7">
          <cell r="P7">
            <v>0</v>
          </cell>
        </row>
      </sheetData>
      <sheetData sheetId="1729">
        <row r="7">
          <cell r="P7">
            <v>0</v>
          </cell>
        </row>
      </sheetData>
      <sheetData sheetId="1730">
        <row r="7">
          <cell r="P7">
            <v>0</v>
          </cell>
        </row>
      </sheetData>
      <sheetData sheetId="1731">
        <row r="7">
          <cell r="P7">
            <v>0</v>
          </cell>
        </row>
      </sheetData>
      <sheetData sheetId="1732">
        <row r="7">
          <cell r="P7">
            <v>0</v>
          </cell>
        </row>
      </sheetData>
      <sheetData sheetId="1733">
        <row r="7">
          <cell r="P7">
            <v>0</v>
          </cell>
        </row>
      </sheetData>
      <sheetData sheetId="1734">
        <row r="7">
          <cell r="P7">
            <v>0</v>
          </cell>
        </row>
      </sheetData>
      <sheetData sheetId="1735">
        <row r="7">
          <cell r="P7">
            <v>0</v>
          </cell>
        </row>
      </sheetData>
      <sheetData sheetId="1736">
        <row r="7">
          <cell r="P7">
            <v>0</v>
          </cell>
        </row>
      </sheetData>
      <sheetData sheetId="1737">
        <row r="7">
          <cell r="P7">
            <v>0</v>
          </cell>
        </row>
      </sheetData>
      <sheetData sheetId="1738">
        <row r="7">
          <cell r="P7">
            <v>0</v>
          </cell>
        </row>
      </sheetData>
      <sheetData sheetId="1739">
        <row r="7">
          <cell r="P7">
            <v>0</v>
          </cell>
        </row>
      </sheetData>
      <sheetData sheetId="1740">
        <row r="7">
          <cell r="P7">
            <v>0</v>
          </cell>
        </row>
      </sheetData>
      <sheetData sheetId="1741">
        <row r="7">
          <cell r="P7">
            <v>0</v>
          </cell>
        </row>
      </sheetData>
      <sheetData sheetId="1742"/>
      <sheetData sheetId="1743">
        <row r="7">
          <cell r="P7">
            <v>0</v>
          </cell>
        </row>
      </sheetData>
      <sheetData sheetId="1744">
        <row r="7">
          <cell r="P7">
            <v>0</v>
          </cell>
        </row>
      </sheetData>
      <sheetData sheetId="1745">
        <row r="7">
          <cell r="P7">
            <v>0</v>
          </cell>
        </row>
      </sheetData>
      <sheetData sheetId="1746">
        <row r="7">
          <cell r="P7">
            <v>0</v>
          </cell>
        </row>
      </sheetData>
      <sheetData sheetId="1747">
        <row r="7">
          <cell r="P7">
            <v>0</v>
          </cell>
        </row>
      </sheetData>
      <sheetData sheetId="1748">
        <row r="7">
          <cell r="P7">
            <v>0</v>
          </cell>
        </row>
      </sheetData>
      <sheetData sheetId="1749">
        <row r="7">
          <cell r="P7">
            <v>0</v>
          </cell>
        </row>
      </sheetData>
      <sheetData sheetId="1750">
        <row r="7">
          <cell r="P7">
            <v>0</v>
          </cell>
        </row>
      </sheetData>
      <sheetData sheetId="1751">
        <row r="7">
          <cell r="P7">
            <v>0</v>
          </cell>
        </row>
      </sheetData>
      <sheetData sheetId="1752">
        <row r="7">
          <cell r="P7">
            <v>0</v>
          </cell>
        </row>
      </sheetData>
      <sheetData sheetId="1753">
        <row r="7">
          <cell r="P7">
            <v>0</v>
          </cell>
        </row>
      </sheetData>
      <sheetData sheetId="1754">
        <row r="7">
          <cell r="P7">
            <v>0</v>
          </cell>
        </row>
      </sheetData>
      <sheetData sheetId="1755">
        <row r="7">
          <cell r="P7">
            <v>0</v>
          </cell>
        </row>
      </sheetData>
      <sheetData sheetId="1756">
        <row r="7">
          <cell r="P7">
            <v>0</v>
          </cell>
        </row>
      </sheetData>
      <sheetData sheetId="1757">
        <row r="7">
          <cell r="P7">
            <v>0</v>
          </cell>
        </row>
      </sheetData>
      <sheetData sheetId="1758">
        <row r="7">
          <cell r="P7">
            <v>0</v>
          </cell>
        </row>
      </sheetData>
      <sheetData sheetId="1759">
        <row r="7">
          <cell r="P7">
            <v>0</v>
          </cell>
        </row>
      </sheetData>
      <sheetData sheetId="1760">
        <row r="7">
          <cell r="P7">
            <v>0</v>
          </cell>
        </row>
      </sheetData>
      <sheetData sheetId="1761">
        <row r="7">
          <cell r="P7">
            <v>0</v>
          </cell>
        </row>
      </sheetData>
      <sheetData sheetId="1762">
        <row r="7">
          <cell r="P7">
            <v>0</v>
          </cell>
        </row>
      </sheetData>
      <sheetData sheetId="1763">
        <row r="7">
          <cell r="P7">
            <v>0</v>
          </cell>
        </row>
      </sheetData>
      <sheetData sheetId="1764">
        <row r="7">
          <cell r="P7">
            <v>0</v>
          </cell>
        </row>
      </sheetData>
      <sheetData sheetId="1765">
        <row r="7">
          <cell r="P7">
            <v>0</v>
          </cell>
        </row>
      </sheetData>
      <sheetData sheetId="1766">
        <row r="7">
          <cell r="P7">
            <v>0</v>
          </cell>
        </row>
      </sheetData>
      <sheetData sheetId="1767">
        <row r="7">
          <cell r="P7">
            <v>0</v>
          </cell>
        </row>
      </sheetData>
      <sheetData sheetId="1768">
        <row r="7">
          <cell r="P7">
            <v>0</v>
          </cell>
        </row>
      </sheetData>
      <sheetData sheetId="1769">
        <row r="7">
          <cell r="P7">
            <v>0</v>
          </cell>
        </row>
      </sheetData>
      <sheetData sheetId="1770">
        <row r="7">
          <cell r="P7">
            <v>0</v>
          </cell>
        </row>
      </sheetData>
      <sheetData sheetId="1771">
        <row r="7">
          <cell r="P7">
            <v>0</v>
          </cell>
        </row>
      </sheetData>
      <sheetData sheetId="1772">
        <row r="7">
          <cell r="P7">
            <v>0</v>
          </cell>
        </row>
      </sheetData>
      <sheetData sheetId="1773">
        <row r="7">
          <cell r="P7">
            <v>0</v>
          </cell>
        </row>
      </sheetData>
      <sheetData sheetId="1774">
        <row r="7">
          <cell r="P7">
            <v>0</v>
          </cell>
        </row>
      </sheetData>
      <sheetData sheetId="1775">
        <row r="7">
          <cell r="P7">
            <v>0</v>
          </cell>
        </row>
      </sheetData>
      <sheetData sheetId="1776">
        <row r="7">
          <cell r="P7">
            <v>0</v>
          </cell>
        </row>
      </sheetData>
      <sheetData sheetId="1777">
        <row r="7">
          <cell r="P7">
            <v>0</v>
          </cell>
        </row>
      </sheetData>
      <sheetData sheetId="1778">
        <row r="7">
          <cell r="P7">
            <v>0</v>
          </cell>
        </row>
      </sheetData>
      <sheetData sheetId="1779">
        <row r="7">
          <cell r="P7">
            <v>0</v>
          </cell>
        </row>
      </sheetData>
      <sheetData sheetId="1780"/>
      <sheetData sheetId="1781"/>
      <sheetData sheetId="1782">
        <row r="7">
          <cell r="P7">
            <v>0</v>
          </cell>
        </row>
      </sheetData>
      <sheetData sheetId="1783">
        <row r="7">
          <cell r="P7">
            <v>0</v>
          </cell>
        </row>
      </sheetData>
      <sheetData sheetId="1784">
        <row r="7">
          <cell r="P7">
            <v>0</v>
          </cell>
        </row>
      </sheetData>
      <sheetData sheetId="1785">
        <row r="7">
          <cell r="P7">
            <v>0</v>
          </cell>
        </row>
      </sheetData>
      <sheetData sheetId="1786">
        <row r="7">
          <cell r="P7">
            <v>0</v>
          </cell>
        </row>
      </sheetData>
      <sheetData sheetId="1787">
        <row r="7">
          <cell r="P7">
            <v>0</v>
          </cell>
        </row>
      </sheetData>
      <sheetData sheetId="1788">
        <row r="7">
          <cell r="P7">
            <v>0</v>
          </cell>
        </row>
      </sheetData>
      <sheetData sheetId="1789">
        <row r="7">
          <cell r="P7">
            <v>0</v>
          </cell>
        </row>
      </sheetData>
      <sheetData sheetId="1790">
        <row r="7">
          <cell r="P7">
            <v>0</v>
          </cell>
        </row>
      </sheetData>
      <sheetData sheetId="1791">
        <row r="7">
          <cell r="P7">
            <v>0</v>
          </cell>
        </row>
      </sheetData>
      <sheetData sheetId="1792">
        <row r="7">
          <cell r="P7">
            <v>0</v>
          </cell>
        </row>
      </sheetData>
      <sheetData sheetId="1793">
        <row r="7">
          <cell r="P7">
            <v>0</v>
          </cell>
        </row>
      </sheetData>
      <sheetData sheetId="1794">
        <row r="7">
          <cell r="P7">
            <v>0</v>
          </cell>
        </row>
      </sheetData>
      <sheetData sheetId="1795">
        <row r="7">
          <cell r="P7">
            <v>0</v>
          </cell>
        </row>
      </sheetData>
      <sheetData sheetId="1796">
        <row r="7">
          <cell r="P7">
            <v>0</v>
          </cell>
        </row>
      </sheetData>
      <sheetData sheetId="1797">
        <row r="7">
          <cell r="P7">
            <v>0</v>
          </cell>
        </row>
      </sheetData>
      <sheetData sheetId="1798">
        <row r="7">
          <cell r="P7">
            <v>0</v>
          </cell>
        </row>
      </sheetData>
      <sheetData sheetId="1799">
        <row r="7">
          <cell r="P7">
            <v>0</v>
          </cell>
        </row>
      </sheetData>
      <sheetData sheetId="1800">
        <row r="7">
          <cell r="P7">
            <v>0</v>
          </cell>
        </row>
      </sheetData>
      <sheetData sheetId="1801">
        <row r="7">
          <cell r="P7">
            <v>0</v>
          </cell>
        </row>
      </sheetData>
      <sheetData sheetId="1802"/>
      <sheetData sheetId="1803"/>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sheetData sheetId="1826"/>
      <sheetData sheetId="1827" refreshError="1"/>
      <sheetData sheetId="1828" refreshError="1"/>
      <sheetData sheetId="1829" refreshError="1"/>
      <sheetData sheetId="1830"/>
      <sheetData sheetId="1831" refreshError="1"/>
      <sheetData sheetId="1832" refreshError="1"/>
      <sheetData sheetId="1833" refreshError="1"/>
      <sheetData sheetId="1834" refreshError="1"/>
      <sheetData sheetId="1835"/>
      <sheetData sheetId="1836"/>
      <sheetData sheetId="1837"/>
      <sheetData sheetId="1838"/>
      <sheetData sheetId="1839"/>
      <sheetData sheetId="1840"/>
      <sheetData sheetId="1841"/>
      <sheetData sheetId="1842"/>
      <sheetData sheetId="1843"/>
      <sheetData sheetId="1844"/>
      <sheetData sheetId="1845"/>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refreshError="1"/>
      <sheetData sheetId="1882" refreshError="1"/>
      <sheetData sheetId="1883" refreshError="1"/>
      <sheetData sheetId="1884"/>
      <sheetData sheetId="1885"/>
      <sheetData sheetId="1886"/>
      <sheetData sheetId="1887"/>
      <sheetData sheetId="1888"/>
      <sheetData sheetId="1889"/>
      <sheetData sheetId="1890"/>
      <sheetData sheetId="1891"/>
      <sheetData sheetId="1892"/>
      <sheetData sheetId="1893"/>
      <sheetData sheetId="1894" refreshError="1"/>
      <sheetData sheetId="1895" refreshError="1"/>
      <sheetData sheetId="1896" refreshError="1"/>
      <sheetData sheetId="1897" refreshError="1"/>
      <sheetData sheetId="1898" refreshError="1"/>
      <sheetData sheetId="1899" refreshError="1"/>
      <sheetData sheetId="1900"/>
      <sheetData sheetId="1901"/>
      <sheetData sheetId="1902">
        <row r="7">
          <cell r="P7">
            <v>0</v>
          </cell>
        </row>
      </sheetData>
      <sheetData sheetId="1903">
        <row r="7">
          <cell r="P7">
            <v>0</v>
          </cell>
        </row>
      </sheetData>
      <sheetData sheetId="1904">
        <row r="7">
          <cell r="P7">
            <v>0</v>
          </cell>
        </row>
      </sheetData>
      <sheetData sheetId="1905">
        <row r="7">
          <cell r="P7">
            <v>0</v>
          </cell>
        </row>
      </sheetData>
      <sheetData sheetId="1906"/>
      <sheetData sheetId="1907"/>
      <sheetData sheetId="1908"/>
      <sheetData sheetId="1909"/>
      <sheetData sheetId="1910"/>
      <sheetData sheetId="1911"/>
      <sheetData sheetId="1912"/>
      <sheetData sheetId="1913"/>
      <sheetData sheetId="1914"/>
      <sheetData sheetId="1915"/>
      <sheetData sheetId="1916"/>
      <sheetData sheetId="1917">
        <row r="7">
          <cell r="P7">
            <v>0</v>
          </cell>
        </row>
      </sheetData>
      <sheetData sheetId="1918"/>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sheetData sheetId="1942" refreshError="1"/>
      <sheetData sheetId="1943"/>
      <sheetData sheetId="1944" refreshError="1"/>
      <sheetData sheetId="1945" refreshError="1"/>
      <sheetData sheetId="1946" refreshError="1"/>
      <sheetData sheetId="1947" refreshError="1"/>
      <sheetData sheetId="1948" refreshError="1"/>
      <sheetData sheetId="1949" refreshError="1"/>
      <sheetData sheetId="1950"/>
      <sheetData sheetId="195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SCOPE"/>
      <sheetName val="MAKER"/>
      <sheetName val="BQ"/>
      <sheetName val="PROFIT"/>
      <sheetName val="SUM-PRO"/>
      <sheetName val="SEX"/>
      <sheetName val="HVAC"/>
      <sheetName val="DBP-0200"/>
      <sheetName val="spect"/>
      <sheetName val="RAB AR&amp;STR"/>
      <sheetName val="[BQ-FORM.xl턐ワ_x0000__x0000__x0000_"/>
      <sheetName val="[BQ-FORM.xl_x0006__x0000_۸ݼ࢈"/>
      <sheetName val="[BQ-FORM.xl턐ワ???"/>
      <sheetName val="[BQ-FORM.xl_x0006_?۸ݼ࢈"/>
      <sheetName val="B - Norelec"/>
      <sheetName val="_BQ-FORM.xl턐ワ"/>
      <sheetName val="_BQ-FORM.xl_x0006_"/>
      <sheetName val="hardas"/>
      <sheetName val="DSBDY"/>
      <sheetName val="analisa"/>
      <sheetName val="I-KAMAR"/>
      <sheetName val="AC"/>
      <sheetName val="[BQ-FORM_xl턐ワ"/>
      <sheetName val="[BQ-FORM_xl۸ݼ࢈"/>
      <sheetName val="RAB_AR&amp;STR"/>
      <sheetName val="B_-_Norelec"/>
      <sheetName val="[BQ-FORM_xl턐ワ???"/>
      <sheetName val="[BQ-FORM_xl?۸ݼ࢈"/>
      <sheetName val="_BQ-FORM_xl턐ワ"/>
      <sheetName val="_BQ-FORM_xl"/>
      <sheetName val="[BQ-FORM.xl턐ワ_x005f_x0000__x005f_x0000__x00"/>
      <sheetName val="[BQ-FORM.xl_x005f_x0006__x005f_x0000_۸ݼ࢈"/>
      <sheetName val="[BQ-FORM.xl??_x0000__x0000__x0000_"/>
      <sheetName val="[BQ-FORM.xl_x0006__x0000_???"/>
      <sheetName val="[BQ-FORM.xl?????"/>
      <sheetName val="[BQ-FORM.xl_x0006_????"/>
      <sheetName val="_BQ-FORM.xl??"/>
      <sheetName val="-FORM.xl??_x005f_x0000__x005f_x0000__x005f_x0000_"/>
      <sheetName val="[BQ-FORM.xl_x005f_x0006__x005f_x0000_???"/>
      <sheetName val="_BQ-FORM.xl턐ワ___"/>
      <sheetName val="_BQ-FORM.xl_x0006__۸ݼ࢈"/>
      <sheetName val="_BQ-FORM.xl턐ワ_x005f_x0000__x005f_x0000__x00"/>
      <sheetName val="_BQ-FORM.xl_x005f_x0006__x005f_x0000_۸ݼ࢈"/>
      <sheetName val="_BQ-FORM.xl_x005f_x0006__۸ݼ࢈"/>
      <sheetName val="_BQ-FORM.xl_x005f_x0006_"/>
      <sheetName val="Cover Daf-2"/>
      <sheetName val="[BQ-FORM.xl턐ワ_x0000_帐ᾚ"/>
      <sheetName val="[BQ-FORM.xl_x0006__x0000_Ổ_x0000__x0000_"/>
      <sheetName val="[BQ-FORM.xl_x005f_x0006_?۸ݼ࢈"/>
      <sheetName val="Pipe"/>
      <sheetName val="_BQ-FORM_xl۸ݼ࢈"/>
      <sheetName val="_BQ-FORM_xl턐ワ___"/>
      <sheetName val="_BQ-FORM_xl_۸ݼ࢈"/>
      <sheetName val="_BQ-FORM.xl??_x005f_x0000__x005f_x0000__x00"/>
      <sheetName val="_BQ-FORM.xl_x005f_x0006__x005f_x0000_???"/>
      <sheetName val="_BQ-FORM.xl??___"/>
      <sheetName val="_BQ-FORM.xl_x005f_x0006__???"/>
      <sheetName val="[BQ-FORM_xl??"/>
      <sheetName val="[BQ-FORM_xl???"/>
      <sheetName val="[BQ-FORM_xl?????"/>
      <sheetName val="[BQ-FORM_xl????"/>
      <sheetName val="_BQ-FORM_xl??"/>
      <sheetName val="_BQ-FORM.xl_x0006__???"/>
      <sheetName val="_BQ-FORM_xl???"/>
      <sheetName val="_BQ-FORM_xl??___"/>
      <sheetName val="_BQ-FORM_xl_???"/>
      <sheetName val="[BQ-FORM.xl??_x005f_x0000__x005f_x0000__x00"/>
      <sheetName val="[BQ-FORM.xl_x005f_x0006_????"/>
      <sheetName val="_BQ-FORM.xl__"/>
      <sheetName val="_BQ-FORM.xl_____"/>
      <sheetName val="_BQ-FORM.xl_x0006_____"/>
      <sheetName val="-FORM.xl___x005f_x0000__x005f_x0000__x005f_x0000_"/>
      <sheetName val="_BQ-FORM.xl_x005f_x0006__x005f_x0000____"/>
      <sheetName val="_BQ-FORM.xl___x005f_x0000__x005f_x0000__x00"/>
      <sheetName val="_BQ-FORM.xl_x005f_x0006_____"/>
      <sheetName val="_BQ-FORM_xl__"/>
      <sheetName val="_BQ-FORM_xl___"/>
      <sheetName val="_BQ-FORM_xl_____"/>
      <sheetName val="_BQ-FORM_xl____"/>
      <sheetName val="[BQ-FORM.xl턐ワ_x0000_"/>
      <sheetName val="[BQ-FORM.xl턐ワ?帐ᾚ"/>
      <sheetName val="[BQ-FORM.xl_x0006_?Ổ??"/>
      <sheetName val="[BQ-FORM.xl??_x0000_??"/>
      <sheetName val="[BQ-FORM.xl_x0006__x0000_?_x0000__x0000_"/>
      <sheetName val="Cash Flow bulanan"/>
      <sheetName val="A"/>
      <sheetName val="概総括1"/>
      <sheetName val="str-Rab"/>
      <sheetName val="_BQ-FORM.xl턐ワ_帐ᾚ"/>
      <sheetName val="_BQ-FORM.xl_x0006__Ổ__"/>
      <sheetName val="EE-PROP"/>
      <sheetName val="AnalisaSIPIL RIIL"/>
      <sheetName val="PROCURE"/>
      <sheetName val="RAB_AR&amp;STR1"/>
      <sheetName val="B_-_Norelec1"/>
      <sheetName val="[BQ-FORM_xl턐ワ???1"/>
      <sheetName val="_BQ-FORM_xl턐ワ1"/>
      <sheetName val="[BQ-FORM.xl턐ワ?"/>
      <sheetName val="???1"/>
      <sheetName val="OP. ALAT"/>
      <sheetName val="OP. PERJAM"/>
      <sheetName val="B. PERSONIL"/>
      <sheetName val="KAN. LOKAL"/>
      <sheetName val="Perm. Test"/>
      <sheetName val="_BQ-FORM_xl턐ワ___1"/>
      <sheetName val="___1"/>
      <sheetName val="_BQ-FORM.xl턐ワ_x005f_x005f_x005f_x0000__x005"/>
      <sheetName val="_BQ-FORM.xl_x005f_x005f_x005f_x0006__x005f_x005f_"/>
      <sheetName val="-FORM.xl___x005f_x005f_x005f_x0000__x005f_x005f_x"/>
      <sheetName val="_BQ-FORM.xl_x005f_x005f_x005f_x0006__۸ݼ࢈"/>
      <sheetName val="_BQ-FORM.xl_x005f_x005f_x005f_x0006_"/>
      <sheetName val="_BQ-FORM.xl턐ワ_"/>
      <sheetName val="JAD-PEL"/>
      <sheetName val="H.Satuan"/>
      <sheetName val="BoQ"/>
      <sheetName val="[BQ-FORM.xl턐ワ_x0000_ҡ"/>
      <sheetName val="[BQ-FORM.xl_x0006__x0000__x0000__x0000__x0000_"/>
      <sheetName val="Rekapitulasi"/>
      <sheetName val="RAB"/>
      <sheetName val="Rincian"/>
      <sheetName val="HSD"/>
      <sheetName val="RAB-SPL2"/>
      <sheetName val="Du_lieu"/>
      <sheetName val="SAT-BHN"/>
      <sheetName val="SAP"/>
      <sheetName val="PESANTREN"/>
      <sheetName val="G"/>
      <sheetName val="Curup"/>
      <sheetName val="Prabu"/>
      <sheetName val="On Time"/>
      <sheetName val="harsat"/>
      <sheetName val="IPL_SCHEDULE"/>
      <sheetName val="Std-Prod KS"/>
      <sheetName val="MASTER_INPUT"/>
      <sheetName val="anal"/>
      <sheetName val="_BQ-FORM.xl??_??"/>
      <sheetName val="_BQ-FORM.xl_x0006__?__"/>
      <sheetName val="[BQ-FORM.xl??_x0000_"/>
      <sheetName val="[BQ-FORM_xl?????1"/>
      <sheetName val="_BQ-FORM_xl??1"/>
      <sheetName val="[BQ-FORM.xl???"/>
      <sheetName val="_BQ-FORM_xl??___1"/>
      <sheetName val="_BQ-FORM.xl___x005f_x005f_x005f_x0000__x005"/>
      <sheetName val="_BQ-FORM.xl_x005f_x005f_x005f_x0006_____"/>
      <sheetName val="_BQ-FORM.xl_x005f_x0006__Ổ__"/>
      <sheetName val="BQ ARS"/>
      <sheetName val="_BQ-FORM.xl??_"/>
      <sheetName val="_BQ-FORM_xl_____1"/>
      <sheetName val="_BQ-FORM_xl__1"/>
      <sheetName val="_BQ-FORM.xl___"/>
      <sheetName val="Estimate"/>
      <sheetName val="BAG-2"/>
      <sheetName val="Met_Pas Batu"/>
      <sheetName val="Met_ Minor"/>
      <sheetName val="[BQ-FORM.xl턐ワ_x005f_x005f_x005f_x0000__x005"/>
      <sheetName val="[BQ-FORM.xl_x005f_x005f_x005f_x0006__x005f_x005f_"/>
      <sheetName val="-FORM.xl??_x005f_x005f_x005f_x0000__x005f_x005f_x"/>
      <sheetName val="[BQ-FORM.xl_x005f_x005f_x005f_x0006_?۸ݼ࢈"/>
      <sheetName val="_BQ-FORM.xl??_x005f_x005f_x005f_x0000__x005"/>
      <sheetName val="_BQ-FORM.xl_x005f_x005f_x005f_x0006__???"/>
      <sheetName val="[BQ-FORM.xl??_x005f_x005f_x005f_x0000__x005"/>
      <sheetName val="[BQ-FORM.xl_x005f_x005f_x005f_x0006_????"/>
      <sheetName val="[BQ-FORM.xl턐ワ_x005f_x0000_帐ᾚ"/>
      <sheetName val="[BQ-FORM.xl_x005f_x0006__x005f_x0000_Ổ_x000"/>
      <sheetName val="[BQ-FORM.xl_x005f_x0006_?Ổ??"/>
      <sheetName val="[BQ-FORM.xl??_x005f_x0000_??"/>
      <sheetName val="[BQ-FORM.xl_x005f_x0006__x005f_x0000_?_x000"/>
      <sheetName val="_BQ-FORM.xl턐ワ_x005f_x0000_帐ᾚ"/>
      <sheetName val="_BQ-FORM.xl_x005f_x0006__x005f_x0000_Ổ_x000"/>
      <sheetName val="_BQ-FORM.xl___x005f_x0000___"/>
      <sheetName val="_BQ-FORM.xl_x005f_x0006__x005f_x0000___x000"/>
      <sheetName val="_BQ-FORM.xl_x005f_x0006__?__"/>
      <sheetName val="?_x005f_x005f_x005f_x0000__x005f_x005f_x005f_x0000__x00"/>
      <sheetName val="xl_x005f_x005f_x005f_x0006__x005f_x005f_x005f_x0000_???"/>
      <sheetName val="0000__x005f_x005f_x005f_x0000__x005f_x005f_x005f_x0000_"/>
      <sheetName val="xl_x005f_x005f_x005f_x0006__x005f_x005f_x005f_x0000____"/>
      <sheetName val="__x005f_x005f_x005f_x0000__x005f_x005f_x005f_x0000__x00"/>
      <sheetName val="[BQ-FORM.xl턐ワ?ҡ"/>
      <sheetName val="_BQ-FORM.xl턐ワ_x005f_x0000_"/>
      <sheetName val="_BQ-FORM.xl턐ワ_x005f_x005f_x005f_x005f_x005f"/>
      <sheetName val="_BQ-FORM.xl_x005f_x005f_x005f_x005f_x005f_x005f_x"/>
      <sheetName val="_BQ-FORM.xl___x005f_x0000_"/>
      <sheetName val="-FORM.xl___x005f_x005f_x005f_x005f_x005f_x005f_x0"/>
      <sheetName val="_BQ-FORM.xl___x005f_x005f_x005f_x005f_x005f"/>
      <sheetName val="_BQ-FORM.xl_x005f_x005f_x005f_x0006__Ổ__"/>
      <sheetName val="_BQ-FORM.xl턐ワ_x005f_x005f_x005f_x0000_帐ᾚ"/>
      <sheetName val="_BQ-FORM.xl___x005f_x005f_x005f_x0000___"/>
      <sheetName val="SITE-E"/>
      <sheetName val="Rekap Addendum"/>
      <sheetName val="_BQ-FORM.xl턐ワ_x005f_x005f_x005f_x0000_"/>
      <sheetName val="_BQ-FORM.xl___x005f_x005f_x005f_x0000_"/>
      <sheetName val="_BQ-FORM.xl턐ワ_x0000__x0000__x00"/>
      <sheetName val="_BQ-FORM.xl_x0006__x0000_۸ݼ࢈"/>
      <sheetName val="-FORM.xl___x0000__x0000__x0000_"/>
      <sheetName val="_BQ-FORM.xl_x0006__x0000____"/>
      <sheetName val="_BQ-FORM.xl___x0000__x0000__x00"/>
      <sheetName val="_BQ-FORM.xl턐ワ_x005f_x0000__x005"/>
      <sheetName val="_BQ-FORM.xl___x005f_x0000__x005"/>
      <sheetName val="_BQ-FORM.xl턐ワ_x0000_帐ᾚ"/>
      <sheetName val="_BQ-FORM.xl_x0006__x0000_Ổ_x000"/>
      <sheetName val="_BQ-FORM.xl_x005f_x0006__"/>
      <sheetName val="-FORM.xl___x005f_x0000__x"/>
      <sheetName val="_BQ-FORM.xl??_x005f_x0000_??"/>
      <sheetName val="_BQ-FORM.xl_x005f_x0006__x005f_x0000_?_x000"/>
      <sheetName val="[BQ-FORM.xl턐ワ_x005f_x0000_"/>
      <sheetName val="[BQ-FORM.xl??_x005f_x0000_"/>
      <sheetName val="_BQ-FORM.xl??_x005f_x005f_x005f_x005f_x005f"/>
      <sheetName val="[BQ-FORM.xl턐ワ_x005f_x005f_x005f_x005f_x005f"/>
      <sheetName val="[BQ-FORM.xl_x005f_x005f_x005f_x005f_x005f_x005f_x"/>
      <sheetName val="[BQ-FORM.xl턐ワ_x005f_x0000_ҡ"/>
      <sheetName val="[BQ-FORM.xl_x005f_x0006__x005f_x0000__x0000"/>
      <sheetName val="-FORM.xl??_x005f_x005f_x005f_x005f_x005f_x005f_x0"/>
      <sheetName val="[BQ-FORM.xl??_x005f_x005f_x005f_x005f_x005f"/>
      <sheetName val="[BQ-FORM.xl턐ワ_x005f_x005f_x005f_x0000_帐ᾚ"/>
      <sheetName val="[BQ-FORM.xl_x005f_x005f_x005f_x0006_?Ổ??"/>
      <sheetName val="[BQ-FORM.xl??_x005f_x005f_x005f_x0000_??"/>
      <sheetName val="_BQ-FORM.xl턐ワ_ҡ"/>
      <sheetName val="-FORM.xl__"/>
      <sheetName val="_BQ-FORM.xl턐ワ_x005f_x0000_ҡ"/>
      <sheetName val="_BQ-FORM.xl_x005f_x0006__x005f_x0000__x0000"/>
      <sheetName val="analisa Str"/>
      <sheetName val="rekap"/>
      <sheetName val="Agregat Halus &amp; Kasar"/>
      <sheetName val="_BQ-FORM.xl??_x005f_x0000_"/>
      <sheetName val="_BQ-FORM.xl_x005f_x005f_x005f_x0006__?__"/>
      <sheetName val="_BQ-FORM.xl??_x005f_x005f_x005f_x0000_??"/>
      <sheetName val="Lt. 1 (A)"/>
      <sheetName val="_BQ-FORM.xl턐ワ??_x00"/>
      <sheetName val="_BQ-FORM.xl_x0006_?۸ݼ࢈"/>
      <sheetName val="-FORM.xl__???"/>
      <sheetName val="_BQ-FORM.xl_x0006_?___"/>
      <sheetName val="_BQ-FORM.xl__??_x00"/>
      <sheetName val="_BQ-FORM.xl턐ワ?帐ᾚ"/>
      <sheetName val="_BQ-FORM.xl_x0006_?Ổ_x000"/>
      <sheetName val="Material"/>
      <sheetName val="struktur"/>
      <sheetName val="Basic P"/>
      <sheetName val="UPH,BHN,ALT"/>
      <sheetName val="Kolom"/>
      <sheetName val="Bill of Quantity"/>
      <sheetName val="TB"/>
      <sheetName val="PileCap"/>
      <sheetName val="_BQ-FORM.xl턐ワ_x0000__x005"/>
      <sheetName val="_BQ-FORM.xl_x0006__"/>
      <sheetName val="-FORM.xl___x0000__x"/>
      <sheetName val="TJ1Q47"/>
      <sheetName val="__x005f_x005f_x005f_x005f_x005f_x005f_x005f_x0000__x005"/>
      <sheetName val="xl_x005f_x005f_x005f_x005f_x005f_x005f_x005f_x0006__x00"/>
      <sheetName val="0000__x005f_x005f_x005f_x005f_x005f_x005f_x005f_x0000__"/>
      <sheetName val="_BQ-FORM.xl_x005f_x005f_x005f_x0006__"/>
      <sheetName val="-FORM.xl___x005f_x005f_x005f_x0000__x"/>
      <sheetName val="REKAP A BESAR"/>
      <sheetName val="h-013211-2"/>
      <sheetName val="MENU"/>
      <sheetName val="DAPRO"/>
      <sheetName val="HELP"/>
      <sheetName val="CHECKLIST"/>
      <sheetName val="RESUME"/>
      <sheetName val="SBDY"/>
      <sheetName val="BL"/>
      <sheetName val="FINAL"/>
      <sheetName val="RAB Ekstern"/>
      <sheetName val="Rekap Ekstern"/>
      <sheetName val="ANHARSAT"/>
      <sheetName val="SCHD"/>
      <sheetName val="PROD ALAT"/>
      <sheetName val="BANK DT"/>
      <sheetName val="KOMPOSISI"/>
      <sheetName val="BBM"/>
      <sheetName val="ANALISA KEB ALAT"/>
      <sheetName val="KOEF ALAT"/>
      <sheetName val="KOEF TANAH"/>
      <sheetName val="KONF VOL"/>
      <sheetName val="BANK PROD ALAT"/>
      <sheetName val=" Rekap"/>
      <sheetName val="BQ EXTERN"/>
      <sheetName val="REKAP RAB"/>
      <sheetName val="BQ EE"/>
      <sheetName val="Kode SD"/>
      <sheetName val="SUM OF QTY"/>
      <sheetName val="BASIC PRICE"/>
      <sheetName val="Divisi 3"/>
      <sheetName val="Divisi 4"/>
      <sheetName val="Divisi 5"/>
      <sheetName val="Divisi 6"/>
      <sheetName val="Divisi 7"/>
      <sheetName val="an-satuan"/>
      <sheetName val="Resume Batu"/>
      <sheetName val="Survey"/>
      <sheetName val="Saluran"/>
      <sheetName val="ProdukAlat"/>
      <sheetName val="Sheet1"/>
      <sheetName val="Sheet2"/>
      <sheetName val="skedul"/>
      <sheetName val="Sheet3"/>
      <sheetName val="NP (2)"/>
      <sheetName val="kalibrasi-Tank"/>
      <sheetName val="uraian analisa"/>
      <sheetName val="dasar"/>
      <sheetName val="Galian 1"/>
      <sheetName val="Div2"/>
      <sheetName val="DKH"/>
      <sheetName val="_BQ-FORM.xl___x0000___"/>
      <sheetName val="_BQ-FORM.xl_x0006__x0000___x000"/>
      <sheetName val="_BQ-FORM.xl턐ワ_x0000_"/>
      <sheetName val="_BQ-FORM.xl턐ワ_x0000_ҡ"/>
      <sheetName val="_BQ-FORM.xl_x0006__x0000__x0000"/>
      <sheetName val="Volume"/>
      <sheetName val="Alat"/>
      <sheetName val="C-FLOW JUNI"/>
      <sheetName val="RWD-02"/>
      <sheetName val="[BQ-FORM_xl턐ワ_x005f_x0000__x005f_x0000__x00"/>
      <sheetName val="[BQ-FORM_xl_x005f_x0006__x005f_x0000_۸ݼ࢈"/>
      <sheetName val="-FORM_xl??_x005f_x0000__x005f_x0000__x005f_x0000_"/>
      <sheetName val="[BQ-FORM_xl_x005f_x0006__x005f_x0000_???"/>
      <sheetName val="_BQ-FORM_xl턐ワ_x005f_x0000__x005f_x0000__x00"/>
      <sheetName val="_BQ-FORM_xl_x005f_x0006__x005f_x0000_۸ݼ࢈"/>
      <sheetName val="_BQ-FORM_xl_x005f_x0006__۸ݼ࢈"/>
      <sheetName val="_BQ-FORM_xl_x005f_x0006_"/>
      <sheetName val="Cover_Daf-2"/>
      <sheetName val="_BQ-FORM_xl턐ワ_x005f_x005f_x005f_x0000__x005"/>
      <sheetName val="_BQ-FORM_xl_x005f_x005f_x005f_x0006__x005f_x005f_"/>
      <sheetName val="_BQ-FORM_xl___x005f_x0000__x005f_x0000__x00"/>
      <sheetName val="_BQ-FORM_xl_x005f_x0006__x005f_x0000____"/>
      <sheetName val="_BQ-FORM_xl_x005f_x0006_____"/>
      <sheetName val="-FORM_xl___x005f_x005f_x005f_x0000__x005f_x005f_x"/>
      <sheetName val="_BQ-FORM_xl_x005f_x005f_x005f_x0006__۸ݼ࢈"/>
      <sheetName val="_BQ-FORM_xl_x005f_x005f_x005f_x0006_"/>
      <sheetName val="[BQ-FORM_xl_x005f_x0006_?۸ݼ࢈"/>
      <sheetName val="[BQ-FORM_xl턐ワ帐ᾚ"/>
      <sheetName val="[BQ-FORM_xlỔ"/>
      <sheetName val="_BQ-FORM_xl??_x005f_x0000__x005f_x0000__x00"/>
      <sheetName val="_BQ-FORM_xl_x005f_x0006__x005f_x0000_???"/>
      <sheetName val="_BQ-FORM_xl_x005f_x0006__???"/>
      <sheetName val="[BQ-FORM_xl??_x005f_x0000__x005f_x0000__x00"/>
      <sheetName val="[BQ-FORM_xl_x005f_x0006_????"/>
      <sheetName val="[BQ-FORM_xl턐ワ?帐ᾚ"/>
      <sheetName val="[BQ-FORM_xl?Ổ??"/>
      <sheetName val="I_KAMAR"/>
      <sheetName val="8LT 12"/>
      <sheetName val="HARGA ALAT"/>
      <sheetName val="BASIC"/>
      <sheetName val="Kuantitas &amp; Harga"/>
      <sheetName val="Analisa (me)"/>
      <sheetName val="[BQ-FORM_xl?"/>
      <sheetName val="-FORM_xl___x005f_x0000__x005f_x0000__x005f_x0000_"/>
      <sheetName val="_BQ-FORM_xl턐ワ_帐ᾚ"/>
      <sheetName val="_BQ-FORM_xl_Ổ__"/>
      <sheetName val="Cash_Flow_bulanan"/>
      <sheetName val="BQTOLTP"/>
      <sheetName val="BQBAS"/>
      <sheetName val="csr"/>
      <sheetName val="transportasi"/>
      <sheetName val="_BQ-FORM.xl턐ワ_x005f_x005f_x005f"/>
      <sheetName val="_BQ-FORM.xl_x005f_x005f_x"/>
      <sheetName val="-FORM.xl___x005f_x005f_x0"/>
      <sheetName val="_BQ-FORM.xl___x005f_x005f_x005f"/>
      <sheetName val="_BQ-FORM.xl___x0000_"/>
      <sheetName val="Plumbing"/>
      <sheetName val="__x005f_x0000__x005f_x0000__x00"/>
      <sheetName val="xl_x005f_x0006__x005f_x0000____"/>
      <sheetName val="0000__x005f_x0000__x005f_x0000_"/>
      <sheetName val="_BQ-FORM.xl턐ワ___x00"/>
      <sheetName val="-FORM.xl_____"/>
      <sheetName val="_BQ-FORM.xl_____x00"/>
      <sheetName val="_BQ-FORM.xl_x0006__Ổ_x000"/>
      <sheetName val="_BQ-FORM.xl_x0006____x000"/>
      <sheetName val="10"/>
      <sheetName val="5"/>
      <sheetName val="Cover Daf_2"/>
      <sheetName val="_BQ-FORM.xl턐ワ_x005f_x005f_x005f_x0000_ҡ"/>
      <sheetName val="__x005f_x005f_x005f_x0000__x005"/>
      <sheetName val="xl_x005f_x005f_x005f_x0006__x00"/>
      <sheetName val="0000__x005f_x005f_x005f_x0000__"/>
      <sheetName val="Harsat Bahan"/>
      <sheetName val="Harsat Upah"/>
      <sheetName val="DAF-4-EL-APARTEMENT"/>
      <sheetName val="DAF-4-EL-HOTEL"/>
      <sheetName val="HS"/>
      <sheetName val="AHS"/>
      <sheetName val="harga dasar"/>
      <sheetName val="BAB_5_2_BiaLang"/>
      <sheetName val="harga dasar T-M-A"/>
      <sheetName val="Des"/>
      <sheetName val="5.NP"/>
      <sheetName val="5-ALAT(1)"/>
      <sheetName val="4-Basic Price"/>
      <sheetName val="LR-DES-05"/>
      <sheetName val="LR-JUN-06"/>
      <sheetName val="alt bsr tahun 2007"/>
      <sheetName val="aN-suku"/>
      <sheetName val="LR-MAR-06"/>
      <sheetName val="3-DIV5"/>
      <sheetName val="quarry"/>
      <sheetName val="BARU-3"/>
      <sheetName val="BARU-4 "/>
      <sheetName val="LR-SPT-06"/>
      <sheetName val="schedule (2)"/>
      <sheetName val="PASOK"/>
      <sheetName val="Lamp-4 Sat-Das"/>
      <sheetName val="SAT-DAS"/>
      <sheetName val="chitimc"/>
      <sheetName val="dongia (2)"/>
      <sheetName val="LKVL-CK-HT-GD1"/>
      <sheetName val="giathanh1"/>
      <sheetName val="[BQ-FORM_xl턐ワ_x005f_x005f_x005f_x0000__x005"/>
      <sheetName val="[BQ-FORM_xl_x005f_x005f_x005f_x0006__x005f_x005f_"/>
      <sheetName val="-FORM_xl??_x005f_x005f_x005f_x0000__x005f_x005f_x"/>
      <sheetName val="_BQ-FORM_xl턐ワ_x005f_x005f_x005f_x005f_x005f"/>
      <sheetName val="_BQ-FORM_xl_x005f_x005f_x005f_x005f_x005f_x005f_x"/>
      <sheetName val="_BQ-FORM_xl___x005f_x005f_x005f_x0000__x005"/>
      <sheetName val="_BQ-FORM_xl_x005f_x005f_x005f_x0006_____"/>
      <sheetName val="-FORM_xl___x005f_x005f_x005f_x005f_x005f_x005f_x0"/>
      <sheetName val="[BQ-FORM_xl_x005f_x005f_x005f_x0006_?۸ݼ࢈"/>
      <sheetName val="_BQ-FORM_xl??_x005f_x005f_x005f_x0000__x005"/>
      <sheetName val="_BQ-FORM_xl_x005f_x005f_x005f_x0006__???"/>
      <sheetName val="[BQ-FORM_xl??_x005f_x005f_x005f_x0000__x005"/>
      <sheetName val="[BQ-FORM_xl_x005f_x005f_x005f_x0006_????"/>
      <sheetName val="RAB J18 "/>
      <sheetName val="RAB_AR&amp;STR2"/>
      <sheetName val="B_-_Norelec2"/>
      <sheetName val="[BQ-FORM_xl턐ワ???2"/>
      <sheetName val="_BQ-FORM_xl턐ワ2"/>
      <sheetName val="_BQ-FORM_xl턐ワ___2"/>
      <sheetName val="_BQ-FORM_xl__2"/>
      <sheetName val="_BQ-FORM_xl_____2"/>
      <sheetName val="[BQ-FORM_xl?????2"/>
      <sheetName val="_BQ-FORM_xl??2"/>
      <sheetName val="_BQ-FORM_xl??___2"/>
      <sheetName val="OP__ALAT"/>
      <sheetName val="OP__PERJAM"/>
      <sheetName val="B__PERSONIL"/>
      <sheetName val="KAN__LOKAL"/>
      <sheetName val="Perm__Test"/>
      <sheetName val="Met_Pas_Batu"/>
      <sheetName val="Met__Minor"/>
      <sheetName val="[BQ-FORM_xl턐ワҡ"/>
      <sheetName val="[BQ-FORM_xl"/>
      <sheetName val="[BQ-FORM_xl턐ワ?"/>
      <sheetName val="_BQ-FORM_xl턐ワ_"/>
      <sheetName val="AnalisaSIPIL_RIIL"/>
      <sheetName val="H_Satuan"/>
      <sheetName val="_BQ-FORM_xl??_??"/>
      <sheetName val="_BQ-FORM_xl_?__"/>
      <sheetName val="[BQ-FORM_xl???1"/>
      <sheetName val="_BQ-FORM_xl_x005f_x0006__Ổ__"/>
      <sheetName val="BQ_ARS"/>
      <sheetName val="_BQ-FORM_xl??_"/>
      <sheetName val="_BQ-FORM_xl___1"/>
      <sheetName val="[BQ-FORM_xl턐ワ_x005f_x0000_帐ᾚ"/>
      <sheetName val="[BQ-FORM_xl_x005f_x0006__x005f_x0000_Ổ_x000"/>
      <sheetName val="[BQ-FORM_xl_x005f_x0006_?Ổ??"/>
      <sheetName val="[BQ-FORM_xl??_x005f_x0000_??"/>
      <sheetName val="[BQ-FORM_xl_x005f_x0006__x005f_x0000_?_x000"/>
      <sheetName val="_BQ-FORM_xl턐ワ_x005f_x0000_帐ᾚ"/>
      <sheetName val="_BQ-FORM_xl_x005f_x0006__x005f_x0000_Ổ_x000"/>
      <sheetName val="_BQ-FORM_xl___x005f_x0000___"/>
      <sheetName val="_BQ-FORM_xl_x005f_x0006__x005f_x0000___x000"/>
      <sheetName val="_BQ-FORM_xl턐ワ_x005f_x0000_"/>
      <sheetName val="_BQ-FORM_xl___x005f_x0000_"/>
      <sheetName val="_BQ-FORM_xl___x005f_x005f_x005f_x005f_x005f"/>
      <sheetName val="_BQ-FORM_xl_x005f_x005f_x005f_x0006__Ổ__"/>
      <sheetName val="_BQ-FORM_xl턐ワ_x005f_x005f_x005f_x0000_帐ᾚ"/>
      <sheetName val="_BQ-FORM_xl___x005f_x005f_x005f_x0000___"/>
      <sheetName val="On_Time"/>
      <sheetName val="Std-Prod_KS"/>
      <sheetName val="_BQ-FORM_xl턐ワ_x00"/>
      <sheetName val="-FORM_xl__"/>
      <sheetName val="_BQ-FORM_xl___x00"/>
      <sheetName val="_BQ-FORM_xl턐ワ_x005f_x0000__x005"/>
      <sheetName val="_BQ-FORM_xl_x005f_x0006__"/>
      <sheetName val="-FORM_xl___x005f_x0000__x"/>
      <sheetName val="_BQ-FORM_xl___x005f_x0000__x005"/>
      <sheetName val="_BQ-FORM_xl턐ワ_x005"/>
      <sheetName val="_BQ-FORM_xl_"/>
      <sheetName val="-FORM_xl___x"/>
      <sheetName val="Rekap_Addendum"/>
      <sheetName val="uraian_analisa"/>
      <sheetName val="Galian_1"/>
      <sheetName val="_BQ-FORM_xl_x005f_x0006__?__"/>
      <sheetName val="Basic_P"/>
      <sheetName val="Bill_of_Quantity"/>
      <sheetName val="_BQ-FORM_xl??_x005f_x0000_??"/>
      <sheetName val="_BQ-FORM_xl_x005f_x0006__x005f_x0000_?_x000"/>
      <sheetName val="_BQ-FORM_xl턐ワ_x005f_x005f_x005f_x0000_"/>
      <sheetName val="_BQ-FORM_xl___x005f_x005f_x005f_x0000_"/>
      <sheetName val="_BQ-FORM_xl턐ワ_x005f_x0000_ҡ"/>
      <sheetName val="_BQ-FORM_xl_x005f_x0006__x005f_x0000__x0000"/>
      <sheetName val="REKAP_A_BESAR"/>
      <sheetName val="[BQ-FORM_xl턐ワ?ҡ"/>
      <sheetName val="[BQ-FORM_xl턐ワ_x005f_x0000_"/>
      <sheetName val="[BQ-FORM_xl??_x005f_x0000_"/>
      <sheetName val="_BQ-FORM_xl??_x005f_x005f_x005f_x005f_x005f"/>
      <sheetName val="[BQ-FORM_xl턐ワ_x005f_x005f_x005f_x005f_x005f"/>
      <sheetName val="[BQ-FORM_xl_x005f_x005f_x005f_x005f_x005f_x005f_x"/>
      <sheetName val="[BQ-FORM_xl턐ワ_x005f_x0000_ҡ"/>
      <sheetName val="[BQ-FORM_xl_x005f_x0006__x005f_x0000__x0000"/>
      <sheetName val="-FORM_xl??_x005f_x005f_x005f_x005f_x005f_x005f_x0"/>
      <sheetName val="[BQ-FORM_xl??_x005f_x005f_x005f_x005f_x005f"/>
      <sheetName val="[BQ-FORM_xl턐ワ_x005f_x005f_x005f_x0000_帐ᾚ"/>
      <sheetName val="[BQ-FORM_xl_x005f_x005f_x005f_x0006_?Ổ??"/>
      <sheetName val="[BQ-FORM_xl??_x005f_x005f_x005f_x0000_??"/>
      <sheetName val="8LT_12"/>
      <sheetName val="HARGA_ALAT"/>
      <sheetName val="Kuantitas_&amp;_Harga"/>
      <sheetName val="Basic_Price"/>
      <sheetName val="Analisa_(me)"/>
      <sheetName val="harga_dasar"/>
      <sheetName val="harga_dasar_T-M-A"/>
      <sheetName val="5_NP"/>
      <sheetName val="4-Basic_Price"/>
      <sheetName val="alt_bsr_tahun_2007"/>
      <sheetName val="BARU-4_"/>
      <sheetName val="schedule_(2)"/>
      <sheetName val="_BQ-FORM_xl_x005f_x005f_x005f_x0006__"/>
      <sheetName val="-FORM_xl___x005f_x005f_x005f_x0000__x"/>
      <sheetName val="Lamp-4_Sat-Das"/>
      <sheetName val="Agregat_Halus_&amp;_Kasar"/>
      <sheetName val="RAB_Ekstern"/>
      <sheetName val="Rekap_Ekstern"/>
      <sheetName val="PROD_ALAT"/>
      <sheetName val="BANK_DT"/>
      <sheetName val="ANALISA_KEB_ALAT"/>
      <sheetName val="KOEF_ALAT"/>
      <sheetName val="KOEF_TANAH"/>
      <sheetName val="KONF_VOL"/>
      <sheetName val="BANK_PROD_ALAT"/>
      <sheetName val="_Rekap"/>
      <sheetName val="BQ_EXTERN"/>
      <sheetName val="REKAP_RAB"/>
      <sheetName val="BQ_EE"/>
      <sheetName val="Kode_SD"/>
      <sheetName val="SUM_OF_QTY"/>
      <sheetName val="Divisi_3"/>
      <sheetName val="Divisi_4"/>
      <sheetName val="Divisi_5"/>
      <sheetName val="Divisi_6"/>
      <sheetName val="Divisi_7"/>
      <sheetName val="Resume_Batu"/>
      <sheetName val="NP_(2)"/>
      <sheetName val="_BQ-FORM_xl??_x005f_x0000_"/>
      <sheetName val="_BQ-FORM_xl_x005f_x005f_x005f_x0006__?__"/>
      <sheetName val="_BQ-FORM_xl??_x005f_x005f_x005f_x0000_??"/>
      <sheetName val="_BQ-FORM_xl턐ワ帐ᾚ"/>
      <sheetName val="_BQ-FORM_xlỔ_x000"/>
      <sheetName val="analisa_Str"/>
      <sheetName val="RAB_J18_"/>
      <sheetName val="RAB_AR&amp;STR3"/>
      <sheetName val="B_-_Norelec3"/>
      <sheetName val="[BQ-FORM_xl턐ワ???3"/>
      <sheetName val="_BQ-FORM_xl턐ワ3"/>
      <sheetName val="[BQ-FORM_xl턐ワ_x005f_x0000__x005f_x0000__x01"/>
      <sheetName val="[BQ-FORM_xl_x005f_x0006__x005f_x0000_۸ݼ࢈1"/>
      <sheetName val="_BQ-FORM_xl턐ワ___3"/>
      <sheetName val="_BQ-FORM_xl턐ワ_x005f_x0000__x005f_x0000__x01"/>
      <sheetName val="_BQ-FORM_xl_x005f_x0006__x005f_x0000_۸ݼ࢈1"/>
      <sheetName val="_BQ-FORM_xl_x005f_x0006__۸ݼ࢈1"/>
      <sheetName val="_BQ-FORM_xl_x005f_x0006_1"/>
      <sheetName val="Cover_Daf-21"/>
      <sheetName val="_BQ-FORM_xl__3"/>
      <sheetName val="_BQ-FORM_xl_____3"/>
      <sheetName val="-FORM_xl___x005f_x0000__x005f_x0000__x00001"/>
      <sheetName val="_BQ-FORM_xl_x005f_x0006__x005f_x0000____1"/>
      <sheetName val="_BQ-FORM_xl___x005f_x0000__x005f_x0000__x01"/>
      <sheetName val="_BQ-FORM_xl_x005f_x0006_____1"/>
      <sheetName val="_BQ-FORM_xl턐ワ_帐ᾚ1"/>
      <sheetName val="[BQ-FORM_xl?????3"/>
      <sheetName val="_BQ-FORM_xl??3"/>
      <sheetName val="-FORM_xl??_x005f_x0000__x005f_x0000__x00001"/>
      <sheetName val="[BQ-FORM_xl_x005f_x0006__x005f_x0000_???1"/>
      <sheetName val="[BQ-FORM_xl_x005f_x0006_?۸ݼ࢈1"/>
      <sheetName val="_BQ-FORM_xl??_x005f_x0000__x005f_x0000__x01"/>
      <sheetName val="_BQ-FORM_xl_x005f_x0006__x005f_x0000_???1"/>
      <sheetName val="_BQ-FORM_xl??___3"/>
      <sheetName val="_BQ-FORM_xl_x005f_x0006__???1"/>
      <sheetName val="[BQ-FORM_xl??_x005f_x0000__x005f_x0000__x01"/>
      <sheetName val="[BQ-FORM_xl_x005f_x0006_????1"/>
      <sheetName val="[BQ-FORM_xl턐ワ?帐ᾚ1"/>
      <sheetName val="Cash_Flow_bulanan1"/>
      <sheetName val="OP__ALAT1"/>
      <sheetName val="OP__PERJAM1"/>
      <sheetName val="B__PERSONIL1"/>
      <sheetName val="KAN__LOKAL1"/>
      <sheetName val="Perm__Test1"/>
      <sheetName val="Met_Pas_Batu1"/>
      <sheetName val="Met__Minor1"/>
      <sheetName val="_BQ-FORM_xl턐ワ_x005f_x005f_x005f_x0000__x001"/>
      <sheetName val="_BQ-FORM_xl_x005f_x005f_x005f_x0006__x005f1"/>
      <sheetName val="_BQ-FORM_xl_x005f_x005f_x005f_x0006__۸ݼ࢈1"/>
      <sheetName val="_BQ-FORM_xl_x005f_x005f_x005f_x0006_1"/>
      <sheetName val="-FORM_xl___x005f_x005f_x005f_x0000__x005f_x005f_1"/>
      <sheetName val="[BQ-FORM_xl턐ワ?1"/>
      <sheetName val="_BQ-FORM_xl턐ワ_1"/>
      <sheetName val="AnalisaSIPIL_RIIL1"/>
      <sheetName val="H_Satuan1"/>
      <sheetName val="_BQ-FORM_xl??_??1"/>
      <sheetName val="[BQ-FORM_xl???2"/>
      <sheetName val="_BQ-FORM_xl___x005f_x005f_x005f_x0000__x001"/>
      <sheetName val="_BQ-FORM_xl_x005f_x005f_x005f_x0006_____1"/>
      <sheetName val="_BQ-FORM_xl_x005f_x0006__Ổ__1"/>
      <sheetName val="BQ_ARS1"/>
      <sheetName val="_BQ-FORM_xl??_1"/>
      <sheetName val="_BQ-FORM_xl___2"/>
      <sheetName val="[BQ-FORM_xl턐ワ_x005f_x005f_x005f_x0000__x001"/>
      <sheetName val="[BQ-FORM_xl_x005f_x005f_x005f_x0006__x005f1"/>
      <sheetName val="-FORM_xl??_x005f_x005f_x005f_x0000__x005f_x005f_1"/>
      <sheetName val="[BQ-FORM_xl_x005f_x005f_x005f_x0006_?۸ݼ࢈1"/>
      <sheetName val="_BQ-FORM_xl??_x005f_x005f_x005f_x0000__x001"/>
      <sheetName val="_BQ-FORM_xl_x005f_x005f_x005f_x0006__???1"/>
      <sheetName val="[BQ-FORM_xl??_x005f_x005f_x005f_x0000__x001"/>
      <sheetName val="[BQ-FORM_xl_x005f_x005f_x005f_x0006_????1"/>
      <sheetName val="[BQ-FORM_xl턐ワ_x005f_x0000_帐ᾚ1"/>
      <sheetName val="[BQ-FORM_xl_x005f_x0006__x005f_x0000_Ổ_x001"/>
      <sheetName val="[BQ-FORM_xl_x005f_x0006_?Ổ??1"/>
      <sheetName val="[BQ-FORM_xl??_x005f_x0000_??1"/>
      <sheetName val="[BQ-FORM_xl_x005f_x0006__x005f_x0000_?_x001"/>
      <sheetName val="_BQ-FORM_xl턐ワ_x005f_x0000_帐ᾚ1"/>
      <sheetName val="_BQ-FORM_xl_x005f_x0006__x005f_x0000_Ổ_x001"/>
      <sheetName val="_BQ-FORM_xl___x005f_x0000___1"/>
      <sheetName val="_BQ-FORM_xl_x005f_x0006__x005f_x0000___x001"/>
      <sheetName val="_BQ-FORM_xl턐ワ_x005f_x0000_1"/>
      <sheetName val="_BQ-FORM_xl턐ワ_x005f_x005f_x005f_x005f_x0051"/>
      <sheetName val="_BQ-FORM_xl_x005f_x005f_x005f_x005f_x005f_x005f_1"/>
      <sheetName val="_BQ-FORM_xl___x005f_x0000_1"/>
      <sheetName val="-FORM_xl___x005f_x005f_x005f_x005f_x005f_x005f_x1"/>
      <sheetName val="_BQ-FORM_xl___x005f_x005f_x005f_x005f_x0051"/>
      <sheetName val="_BQ-FORM_xl_x005f_x005f_x005f_x0006__Ổ__1"/>
      <sheetName val="_BQ-FORM_xl턐ワ_x005f_x005f_x005f_x0000_帐ᾚ1"/>
      <sheetName val="_BQ-FORM_xl___x005f_x005f_x005f_x0000___1"/>
      <sheetName val="On_Time1"/>
      <sheetName val="Std-Prod_KS1"/>
      <sheetName val="_BQ-FORM_xl턐ワ_x005f_x0000__x0051"/>
      <sheetName val="_BQ-FORM_xl_x005f_x0006__1"/>
      <sheetName val="-FORM_xl___x005f_x0000__x1"/>
      <sheetName val="_BQ-FORM_xl___x005f_x0000__x0051"/>
      <sheetName val="-FORM_xl__1"/>
      <sheetName val="Rekap_Addendum1"/>
      <sheetName val="uraian_analisa1"/>
      <sheetName val="Galian_11"/>
      <sheetName val="_BQ-FORM_xl_x005f_x0006__?__1"/>
      <sheetName val="Basic_P1"/>
      <sheetName val="Bill_of_Quantity1"/>
      <sheetName val="_BQ-FORM_xl??_x005f_x0000_??1"/>
      <sheetName val="_BQ-FORM_xl_x005f_x0006__x005f_x0000_?_x001"/>
      <sheetName val="_BQ-FORM_xl턐ワ_x005f_x005f_x005f_x0000_1"/>
      <sheetName val="_BQ-FORM_xl___x005f_x005f_x005f_x0000_1"/>
      <sheetName val="_BQ-FORM_xl턐ワ_x005f_x0000_ҡ1"/>
      <sheetName val="_BQ-FORM_xl_x005f_x0006__x005f_x0000__x0001"/>
      <sheetName val="REKAP_A_BESAR1"/>
      <sheetName val="[BQ-FORM_xl턐ワ?ҡ1"/>
      <sheetName val="[BQ-FORM_xl턐ワ_x005f_x0000_1"/>
      <sheetName val="[BQ-FORM_xl??_x005f_x0000_1"/>
      <sheetName val="_BQ-FORM_xl??_x005f_x005f_x005f_x005f_x0051"/>
      <sheetName val="[BQ-FORM_xl턐ワ_x005f_x005f_x005f_x005f_x0051"/>
      <sheetName val="[BQ-FORM_xl_x005f_x005f_x005f_x005f_x005f_x005f_1"/>
      <sheetName val="[BQ-FORM_xl턐ワ_x005f_x0000_ҡ1"/>
      <sheetName val="[BQ-FORM_xl_x005f_x0006__x005f_x0000__x0001"/>
      <sheetName val="-FORM_xl??_x005f_x005f_x005f_x005f_x005f_x005f_x1"/>
      <sheetName val="[BQ-FORM_xl??_x005f_x005f_x005f_x005f_x0051"/>
      <sheetName val="[BQ-FORM_xl턐ワ_x005f_x005f_x005f_x0000_帐ᾚ1"/>
      <sheetName val="[BQ-FORM_xl_x005f_x005f_x005f_x0006_?Ổ??1"/>
      <sheetName val="[BQ-FORM_xl??_x005f_x005f_x005f_x0000_??1"/>
      <sheetName val="8LT_121"/>
      <sheetName val="HARGA_ALAT1"/>
      <sheetName val="Kuantitas_&amp;_Harga1"/>
      <sheetName val="Basic_Price1"/>
      <sheetName val="Analisa_(me)1"/>
      <sheetName val="harga_dasar1"/>
      <sheetName val="harga_dasar_T-M-A1"/>
      <sheetName val="5_NP1"/>
      <sheetName val="4-Basic_Price1"/>
      <sheetName val="alt_bsr_tahun_20071"/>
      <sheetName val="BARU-4_1"/>
      <sheetName val="schedule_(2)1"/>
      <sheetName val="_BQ-FORM_xl_x005f_x005f_x005f_x0006__1"/>
      <sheetName val="-FORM_xl___x005f_x005f_x005f_x0000__x1"/>
      <sheetName val="Lamp-4_Sat-Das1"/>
      <sheetName val="Agregat_Halus_&amp;_Kasar1"/>
      <sheetName val="RAB_Ekstern1"/>
      <sheetName val="Rekap_Ekstern1"/>
      <sheetName val="PROD_ALAT1"/>
      <sheetName val="BANK_DT1"/>
      <sheetName val="ANALISA_KEB_ALAT1"/>
      <sheetName val="KOEF_ALAT1"/>
      <sheetName val="KOEF_TANAH1"/>
      <sheetName val="KONF_VOL1"/>
      <sheetName val="BANK_PROD_ALAT1"/>
      <sheetName val="_Rekap1"/>
      <sheetName val="BQ_EXTERN1"/>
      <sheetName val="REKAP_RAB1"/>
      <sheetName val="BQ_EE1"/>
      <sheetName val="Kode_SD1"/>
      <sheetName val="SUM_OF_QTY1"/>
      <sheetName val="Divisi_31"/>
      <sheetName val="Divisi_41"/>
      <sheetName val="Divisi_51"/>
      <sheetName val="Divisi_61"/>
      <sheetName val="Divisi_71"/>
      <sheetName val="Resume_Batu1"/>
      <sheetName val="NP_(2)1"/>
      <sheetName val="_BQ-FORM_xl??_x005f_x0000_1"/>
      <sheetName val="_BQ-FORM_xl_x005f_x005f_x005f_x0006__?__1"/>
      <sheetName val="_BQ-FORM_xl??_x005f_x005f_x005f_x0000_??1"/>
      <sheetName val="analisa_Str1"/>
      <sheetName val="RAB_J18_1"/>
      <sheetName val="COVER"/>
      <sheetName val="Summary"/>
      <sheetName val="Rate"/>
      <sheetName val="S-Curve"/>
      <sheetName val="3.1.2a"/>
      <sheetName val="3.1.1a"/>
      <sheetName val="bahan"/>
      <sheetName val="BARU (wilayah 4)"/>
      <sheetName val="LAMA (wilayah 3)"/>
      <sheetName val="LAMA (wilayah 4)"/>
      <sheetName val="Peralatan (2)"/>
      <sheetName val="AMP"/>
      <sheetName val="ANTEK-AGGA"/>
      <sheetName val="BURDA"/>
      <sheetName val="ANTEK-GAL"/>
      <sheetName val="HRS-ATB"/>
      <sheetName val="ANTEK-PRIME"/>
      <sheetName val="ANTEK-TIMB"/>
      <sheetName val="BD-LS"/>
      <sheetName val="BIA-LUMPSUM"/>
      <sheetName val="CRUSER"/>
      <sheetName val="KEBALAT"/>
      <sheetName val="Analisa Harga Satuan"/>
      <sheetName val="DHSD"/>
      <sheetName val="Urai _Resap pengikat"/>
      <sheetName val="schtot"/>
      <sheetName val="_BQ-FORM.xl__?__"/>
      <sheetName val="_BQ-FORM.xl_x0006_?__x000"/>
      <sheetName val="_BQ-FORM.xl턐ワ?"/>
      <sheetName val="_BQ-FORM.xl__?"/>
      <sheetName val="_BQ-FORM.xl턐ワ?_x005"/>
      <sheetName val="-FORM.xl__?_x"/>
      <sheetName val="bq-sipil"/>
      <sheetName val="BHN-ALAT"/>
      <sheetName val="DAF-5"/>
      <sheetName val="_BQ-FORM.xl___x0000__x005"/>
      <sheetName val="hs-str"/>
      <sheetName val="RUPS"/>
      <sheetName val="FitOutConfCentre"/>
      <sheetName val="CH_FL_QUAR"/>
      <sheetName val="BALANCE"/>
      <sheetName val="DATA_feed"/>
      <sheetName val="CH_FL_YEAR"/>
      <sheetName val="INC_FUN_FIN"/>
      <sheetName val="MK"/>
      <sheetName val="Analisa RAB"/>
      <sheetName val="Analisa RAP"/>
      <sheetName val="CekList"/>
      <sheetName val="BQ OE"/>
      <sheetName val="Sch Tender"/>
      <sheetName val="Alat B"/>
      <sheetName val="Bahan B"/>
      <sheetName val="Sub"/>
      <sheetName val="Upah"/>
      <sheetName val="Upah B"/>
      <sheetName val="RAP"/>
      <sheetName val="Telusur"/>
      <sheetName val="Penyebaran M"/>
      <sheetName val="Rekap RAP"/>
      <sheetName val="BUL"/>
      <sheetName val="S_DAYA"/>
      <sheetName val="Cashflow"/>
      <sheetName val="[BQ-FORM.xl턐ワ"/>
      <sheetName val="[BQ-FORM.xl_x0006_"/>
      <sheetName val="[BQ-FORM.xl??"/>
      <sheetName val="__x005f_x005f_x005f_x005f_x005f"/>
      <sheetName val="xl_x005f_x005f_x005f_x005f_x005"/>
      <sheetName val="0000__x005f_x005f_x005f_x005f_x"/>
      <sheetName val="[BQ-FORM.xl턐ワ_x005f_x005f_x005f_x0000_ҡ"/>
      <sheetName val="[BQ-FORM.xl턐ワ_x005f_x005f_x005f_x0000_"/>
      <sheetName val="?_x005f_x005f_x005f_x005f_x005f_x005f_x005f_x0000__x005"/>
      <sheetName val="_BQ-FORM.xl턐ワ__x005"/>
      <sheetName val="-FORM.xl____x"/>
      <sheetName val="_BQ-FORM_xlỔ"/>
      <sheetName val="PROD01-1&amp;2"/>
      <sheetName val="data"/>
      <sheetName val="EP-PROD03"/>
      <sheetName val="PROD02"/>
      <sheetName val="Analisa Alat Berat"/>
      <sheetName val="_BQ-FORM_xl턐ワ_x0000__x0000__x00"/>
      <sheetName val="_BQ-FORM_xl_x0006__x0000_۸ݼ࢈"/>
      <sheetName val="-FORM_xl___x0000__x0000__x0000_"/>
      <sheetName val="_BQ-FORM_xl_x0006__x0000____"/>
      <sheetName val="_BQ-FORM_xl_x0006__۸ݼ࢈"/>
      <sheetName val="_BQ-FORM_xl_x0006_"/>
      <sheetName val="_BQ-FORM_xl___x0000__x0000__x00"/>
      <sheetName val="_BQ-FORM_xl_x0006_____"/>
      <sheetName val="__x0000__x0000__x00"/>
      <sheetName val="xl_x0006__x0000____"/>
      <sheetName val="0000__x0000__x0000_"/>
      <sheetName val="_BQ-FORM.xl턐ワ_x005f"/>
      <sheetName val="_BQ-FORM.xl_x"/>
      <sheetName val="-FORM.xl___x0"/>
      <sheetName val="_BQ-FORM.xl___x005f"/>
      <sheetName val="#REF!"/>
      <sheetName val="Mob"/>
      <sheetName val="D7"/>
      <sheetName val="Master Edit"/>
      <sheetName val="tifico"/>
      <sheetName val="schbhn"/>
      <sheetName val="schalt"/>
      <sheetName val="schtng"/>
      <sheetName val="_BQ-FORM_xl턐ワҡ"/>
      <sheetName val="_BQ-FORM_xl턐ワ_x005f_x005f_x005f"/>
      <sheetName val="_BQ-FORM_xl___x005f_x005f_x005f"/>
      <sheetName val="_BQ-FORM_xl_x0006__Ổ__"/>
      <sheetName val="_BQ-FORM_xl턐ワ_x0000__x005"/>
      <sheetName val="_BQ-FORM_xl_x0006__"/>
      <sheetName val="-FORM_xl___x0000__x"/>
      <sheetName val="_BQ-FORM_xl___x0000__x005"/>
      <sheetName val="BAB_3_2_scd"/>
      <sheetName val="BAB_5_13_Anal"/>
      <sheetName val="Pricing"/>
      <sheetName val="BANTU"/>
      <sheetName val="DAF-1"/>
      <sheetName val="_BQ-FORM_xl_x005f_x005f_x"/>
      <sheetName val="-FORM_xl___x005f_x005f_x0"/>
      <sheetName val="L-4a,b"/>
      <sheetName val="Gal tanah"/>
      <sheetName val="PkRp"/>
      <sheetName val="Project Data"/>
      <sheetName val="Confidential PAS HMI"/>
      <sheetName val="Twr (15)"/>
      <sheetName val="DivVII"/>
      <sheetName val="Parameter"/>
      <sheetName val="sort"/>
      <sheetName val="Analisa HSP"/>
      <sheetName val="Unit Rate"/>
      <sheetName val="1.Entry data."/>
      <sheetName val="COVERUSRP"/>
      <sheetName val="SITE"/>
      <sheetName val="ESCOND"/>
      <sheetName val="BQUSRP"/>
      <sheetName val="AT 2"/>
      <sheetName val="Progress"/>
      <sheetName val="ANPRO"/>
      <sheetName val="Sum"/>
      <sheetName val="L_O&amp;O"/>
      <sheetName val="Anl-Umum"/>
      <sheetName val="An_pdkg"/>
      <sheetName val="HB "/>
      <sheetName val="[BQ-FORM.xl턐ワ_x0000__x0000__x00"/>
      <sheetName val="-FORM.xl??_x0000__x0000__x0000_"/>
      <sheetName val="_BQ-FORM.xl??_x0000__x0000__x00"/>
      <sheetName val="_BQ-FORM.xl_x0006__x0000_???"/>
      <sheetName val="[BQ-FORM.xl??_x0000__x0000__x00"/>
      <sheetName val="[BQ-FORM_xl턐ワ_x0000__x0000__x00"/>
      <sheetName val="[BQ-FORM_xl_x0006__x0000_۸ݼ࢈"/>
      <sheetName val="-FORM_xl??_x0000__x0000__x0000_"/>
      <sheetName val="[BQ-FORM_xl_x0006__x0000_???"/>
      <sheetName val="[BQ-FORM_xl_x0006_?۸ݼ࢈"/>
      <sheetName val="_BQ-FORM_xl??_x0000__x0000__x00"/>
      <sheetName val="_BQ-FORM_xl_x0006__x0000_???"/>
      <sheetName val="_BQ-FORM_xl_x0006__???"/>
      <sheetName val="[BQ-FORM_xl??_x0000__x0000__x00"/>
      <sheetName val="[BQ-FORM_xl_x0006_????"/>
      <sheetName val="[BQ-FORM.xl턐ワ_x005f_x0000__x005"/>
      <sheetName val="_BQ-FORM.xl??_x005f_x0000__x005"/>
      <sheetName val="[BQ-FORM.xl??_x005f_x0000__x005"/>
      <sheetName val="[BQ-FORM.xl_x0006__x0000_Ổ_x000"/>
      <sheetName val="[BQ-FORM.xl_x0006__x0000_?_x000"/>
      <sheetName val="?_x005f_x0000__x005f_x0000__x00"/>
      <sheetName val="xl_x005f_x0006__x005f_x0000_???"/>
      <sheetName val="_BQ-FORM.xl??_x0000_??"/>
      <sheetName val="_BQ-FORM.xl_x0006__x0000_?_x000"/>
      <sheetName val="_BQ-FORM.xl??_x005f_x005f_x005f"/>
      <sheetName val="[BQ-FORM.xl턐ワ_x005f_x005f_x005f"/>
      <sheetName val="[BQ-FORM.xl_x0006__x0000__x0000"/>
      <sheetName val="[BQ-FORM.xl??_x005f_x005f_x005f"/>
      <sheetName val="_BQ-FORM.xl??_x0000_"/>
      <sheetName val="[BQ-FORM_xl턐ワ_x005f_x0000__x005"/>
      <sheetName val="_BQ-FORM_xl??_x005f_x0000__x005"/>
      <sheetName val="[BQ-FORM_xl??_x005f_x0000__x005"/>
      <sheetName val="[BQ-FORM_xl_x0006__x0000_Ổ_x000"/>
      <sheetName val="[BQ-FORM_xl_x0006_?Ổ??"/>
      <sheetName val="[BQ-FORM_xl??_x0000_??"/>
      <sheetName val="[BQ-FORM_xl_x0006__x0000_?_x000"/>
      <sheetName val="_BQ-FORM_xl_x0006__x0000_Ổ_x000"/>
      <sheetName val="_BQ-FORM_xl___x0000___"/>
      <sheetName val="_BQ-FORM_xl_x0006__x0000___x000"/>
      <sheetName val="_BQ-FORM_xl턐ワ_x0000_"/>
      <sheetName val="_BQ-FORM_xl___x0000_"/>
      <sheetName val="_BQ-FORM_xl_x0006__?__"/>
      <sheetName val="_BQ-FORM_xl??_x0000_??"/>
      <sheetName val="_BQ-FORM_xl_x0006__x0000_?_x000"/>
      <sheetName val="_BQ-FORM_xl_x0006__x0000__x0000"/>
      <sheetName val="[BQ-FORM_xl턐ワ_x0000_"/>
      <sheetName val="[BQ-FORM_xl??_x0000_"/>
      <sheetName val="_BQ-FORM_xl??_x005f_x005f_x005f"/>
      <sheetName val="[BQ-FORM_xl턐ワ_x005f_x005f_x005f"/>
      <sheetName val="[BQ-FORM_xl_x0006__x0000__x0000"/>
      <sheetName val="[BQ-FORM_xl??_x005f_x005f_x005f"/>
      <sheetName val="_BQ-FORM_xl??_x0000_"/>
      <sheetName val="[BQ-FORM_xl턐ワ_x0000__x0000__x01"/>
      <sheetName val="[BQ-FORM_xl_x0006__x0000_۸ݼ࢈1"/>
      <sheetName val="_BQ-FORM_xl턐ワ_x0000__x0000__x01"/>
      <sheetName val="_BQ-FORM_xl_x0006__x0000_۸ݼ࢈1"/>
      <sheetName val="_BQ-FORM_xl_x0006__۸ݼ࢈1"/>
      <sheetName val="_BQ-FORM_xl_x0006_1"/>
      <sheetName val="-FORM_xl___x0000__x0000__x00001"/>
      <sheetName val="_BQ-FORM_xl_x0006__x0000____1"/>
      <sheetName val="_BQ-FORM_xl___x0000__x0000__x01"/>
      <sheetName val="_BQ-FORM_xl_x0006_____1"/>
      <sheetName val="-FORM_xl??_x0000__x0000__x00001"/>
      <sheetName val="[BQ-FORM_xl_x0006__x0000_???1"/>
      <sheetName val="[BQ-FORM_xl_x0006_?۸ݼ࢈1"/>
      <sheetName val="_BQ-FORM_xl??_x0000__x0000__x01"/>
      <sheetName val="_BQ-FORM_xl_x0006__x0000_???1"/>
      <sheetName val="_BQ-FORM_xl_x0006__???1"/>
      <sheetName val="[BQ-FORM_xl??_x0000__x0000__x01"/>
      <sheetName val="[BQ-FORM_xl_x0006_????1"/>
      <sheetName val="_BQ-FORM_xl턐ワ_x005f_x0000__x001"/>
      <sheetName val="_BQ-FORM_xl_x005f_x0006__x005f1"/>
      <sheetName val="_BQ-FORM_xl___x005f_x0000__x001"/>
      <sheetName val="_BQ-FORM_xl_x0006__Ổ__1"/>
      <sheetName val="[BQ-FORM_xl턐ワ_x005f_x0000__x001"/>
      <sheetName val="[BQ-FORM_xl_x005f_x0006__x005f1"/>
      <sheetName val="_BQ-FORM_xl??_x005f_x0000__x001"/>
      <sheetName val="[BQ-FORM_xl??_x005f_x0000__x001"/>
      <sheetName val="[BQ-FORM_xl턐ワ_x0000_帐ᾚ1"/>
      <sheetName val="[BQ-FORM_xl_x0006__x0000_Ổ_x001"/>
      <sheetName val="[BQ-FORM_xl_x0006_?Ổ??1"/>
      <sheetName val="[BQ-FORM_xl??_x0000_??1"/>
      <sheetName val="[BQ-FORM_xl_x0006__x0000_?_x001"/>
      <sheetName val="_BQ-FORM_xl턐ワ_x0000_帐ᾚ1"/>
      <sheetName val="_BQ-FORM_xl_x0006__x0000_Ổ_x001"/>
      <sheetName val="_BQ-FORM_xl___x0000___1"/>
      <sheetName val="_BQ-FORM_xl_x0006__x0000___x001"/>
      <sheetName val="_BQ-FORM_xl턐ワ_x0000_1"/>
      <sheetName val="_BQ-FORM_xl턐ワ_x005f_x005f_x0051"/>
      <sheetName val="_BQ-FORM_xl___x0000_1"/>
      <sheetName val="_BQ-FORM_xl___x005f_x005f_x0051"/>
      <sheetName val="_BQ-FORM_xl턐ワ_x0000__x0051"/>
      <sheetName val="_BQ-FORM_xl_x0006__1"/>
      <sheetName val="-FORM_xl___x0000__x1"/>
      <sheetName val="_BQ-FORM_xl___x0000__x0051"/>
      <sheetName val="_BQ-FORM_xl_x0006__?__1"/>
      <sheetName val="_BQ-FORM_xl??_x0000_??1"/>
      <sheetName val="_BQ-FORM_xl_x0006__x0000_?_x001"/>
      <sheetName val="_BQ-FORM_xl턐ワ_x0000_ҡ1"/>
      <sheetName val="_BQ-FORM_xl_x0006__x0000__x0001"/>
      <sheetName val="[BQ-FORM_xl턐ワ_x0000_1"/>
      <sheetName val="[BQ-FORM_xl??_x0000_1"/>
      <sheetName val="_BQ-FORM_xl??_x005f_x005f_x0051"/>
      <sheetName val="[BQ-FORM_xl턐ワ_x005f_x005f_x0051"/>
      <sheetName val="[BQ-FORM_xl턐ワ_x0000_ҡ1"/>
      <sheetName val="[BQ-FORM_xl_x0006__x0000__x0001"/>
      <sheetName val="[BQ-FORM_xl??_x005f_x005f_x0051"/>
      <sheetName val="_BQ-FORM_xl??_x0000_1"/>
      <sheetName val="[BQ-FORM.xl_x005f_x0006__"/>
      <sheetName val="-FORM.xl??_x005f_x0000__x"/>
      <sheetName val="[BQ-FORM.xl_x005f_x005f_x"/>
      <sheetName val="-FORM.xl??_x005f_x005f_x0"/>
      <sheetName val="[BQ-FORM_xl_x005f_x0006__"/>
      <sheetName val="-FORM_xl??_x005f_x0000__x"/>
      <sheetName val="[BQ-FORM_xl_x005f_x005f_x"/>
      <sheetName val="-FORM_xl??_x005f_x005f_x0"/>
      <sheetName val="-FORM_xl___x005f_x0000__1"/>
      <sheetName val="-FORM_xl??_x005f_x0000__1"/>
      <sheetName val="_BQ-FORM_xl_x005f_x005f_1"/>
      <sheetName val="-FORM_xl___x005f_x005f_x1"/>
      <sheetName val="[BQ-FORM_xl_x005f_x005f_1"/>
      <sheetName val="-FORM_xl??_x005f_x005f_x1"/>
      <sheetName val="hrg-dsr"/>
      <sheetName val="ALAT1"/>
      <sheetName val="villa"/>
      <sheetName val="skejul"/>
      <sheetName val="INF"/>
      <sheetName val="ANL_TEK.6"/>
      <sheetName val="SAT UPAH RAPI"/>
      <sheetName val="Master 1.0"/>
      <sheetName val="63_Swap"/>
      <sheetName val="Petunjuk Ngisi (2)"/>
      <sheetName val="grafik"/>
      <sheetName val="pro ra op"/>
      <sheetName val="TOWN"/>
      <sheetName val="DIV1"/>
      <sheetName val="Rekap Biaya"/>
      <sheetName val="INDEX"/>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Spec ME"/>
      <sheetName val="rab - persiapan &amp; lantai-1"/>
      <sheetName val="RAB_AR&amp;STR4"/>
      <sheetName val="B_-_Norelec4"/>
      <sheetName val="[BQ-FORM_xl턐ワ???4"/>
      <sheetName val="_BQ-FORM_xl턐ワ4"/>
      <sheetName val="[BQ-FORM_xl턐ワ_x005f_x0000__x005f_x0000__x02"/>
      <sheetName val="[BQ-FORM_xl_x005f_x0006__x005f_x0000_۸ݼ࢈2"/>
      <sheetName val="_BQ-FORM_xl턐ワ___4"/>
      <sheetName val="_BQ-FORM_xl턐ワ_x005f_x0000__x005f_x0000__x02"/>
      <sheetName val="_BQ-FORM_xl_x005f_x0006__x005f_x0000_۸ݼ࢈2"/>
      <sheetName val="_BQ-FORM_xl_x005f_x0006__۸ݼ࢈2"/>
      <sheetName val="_BQ-FORM_xl_x005f_x0006_2"/>
      <sheetName val="Cover_Daf-22"/>
      <sheetName val="_BQ-FORM_xl__4"/>
      <sheetName val="_BQ-FORM_xl_____4"/>
      <sheetName val="-FORM_xl___x005f_x0000__x005f_x0000__x00002"/>
      <sheetName val="_BQ-FORM_xl_x005f_x0006__x005f_x0000____2"/>
      <sheetName val="_BQ-FORM_xl___x005f_x0000__x005f_x0000__x02"/>
      <sheetName val="_BQ-FORM_xl_x005f_x0006_____2"/>
      <sheetName val="_BQ-FORM_xl턐ワ_帐ᾚ2"/>
      <sheetName val="Met_Pas_Batu2"/>
      <sheetName val="Met__Minor2"/>
      <sheetName val="OP__ALAT2"/>
      <sheetName val="OP__PERJAM2"/>
      <sheetName val="B__PERSONIL2"/>
      <sheetName val="KAN__LOKAL2"/>
      <sheetName val="Perm__Test2"/>
      <sheetName val="[BQ-FORM_xl?????4"/>
      <sheetName val="_BQ-FORM_xl??4"/>
      <sheetName val="-FORM_xl??_x005f_x0000__x005f_x0000__x00002"/>
      <sheetName val="[BQ-FORM_xl_x005f_x0006__x005f_x0000_???2"/>
      <sheetName val="[BQ-FORM_xl_x005f_x0006_?۸ݼ࢈2"/>
      <sheetName val="_BQ-FORM_xl??_x005f_x0000__x005f_x0000__x02"/>
      <sheetName val="_BQ-FORM_xl_x005f_x0006__x005f_x0000_???2"/>
      <sheetName val="_BQ-FORM_xl??___4"/>
      <sheetName val="_BQ-FORM_xl_x005f_x0006__???2"/>
      <sheetName val="[BQ-FORM_xl??_x005f_x0000__x005f_x0000__x02"/>
      <sheetName val="[BQ-FORM_xl_x005f_x0006_????2"/>
      <sheetName val="[BQ-FORM_xl턐ワ?帐ᾚ2"/>
      <sheetName val="Cash_Flow_bulanan2"/>
      <sheetName val="_BQ-FORM_xl턐ワ_x005f_x005f_x005f_x0000__x002"/>
      <sheetName val="_BQ-FORM_xl_x005f_x005f_x005f_x0006__x005f2"/>
      <sheetName val="_BQ-FORM_xl_x005f_x005f_x005f_x0006__۸ݼ࢈2"/>
      <sheetName val="_BQ-FORM_xl_x005f_x005f_x005f_x0006_2"/>
      <sheetName val="[BQ-FORM_xl턐ワ?2"/>
      <sheetName val="-FORM_xl___x005f_x005f_x005f_x0000__x005f_x005f_2"/>
      <sheetName val="_BQ-FORM_xl턐ワ_2"/>
      <sheetName val="AnalisaSIPIL_RIIL2"/>
      <sheetName val="_BQ-FORM_xl??_??2"/>
      <sheetName val="[BQ-FORM_xl???3"/>
      <sheetName val="H_Satuan2"/>
      <sheetName val="_BQ-FORM_xl___x005f_x005f_x005f_x0000__x002"/>
      <sheetName val="_BQ-FORM_xl_x005f_x005f_x005f_x0006_____2"/>
      <sheetName val="_BQ-FORM_xl_x005f_x0006__Ổ__2"/>
      <sheetName val="BQ_ARS2"/>
      <sheetName val="_BQ-FORM_xl??_2"/>
      <sheetName val="_BQ-FORM_xl___3"/>
      <sheetName val="[BQ-FORM_xl턐ワ_x005f_x005f_x005f_x0000__x002"/>
      <sheetName val="[BQ-FORM_xl_x005f_x005f_x005f_x0006__x005f2"/>
      <sheetName val="-FORM_xl??_x005f_x005f_x005f_x0000__x005f_x005f_2"/>
      <sheetName val="[BQ-FORM_xl_x005f_x005f_x005f_x0006_?۸ݼ࢈2"/>
      <sheetName val="_BQ-FORM_xl??_x005f_x005f_x005f_x0000__x002"/>
      <sheetName val="_BQ-FORM_xl_x005f_x005f_x005f_x0006__???2"/>
      <sheetName val="[BQ-FORM_xl??_x005f_x005f_x005f_x0000__x002"/>
      <sheetName val="[BQ-FORM_xl_x005f_x005f_x005f_x0006_????2"/>
      <sheetName val="[BQ-FORM_xl턐ワ_x005f_x0000_帐ᾚ2"/>
      <sheetName val="[BQ-FORM_xl_x005f_x0006__x005f_x0000_Ổ_x002"/>
      <sheetName val="[BQ-FORM_xl_x005f_x0006_?Ổ??2"/>
      <sheetName val="[BQ-FORM_xl??_x005f_x0000_??2"/>
      <sheetName val="[BQ-FORM_xl_x005f_x0006__x005f_x0000_?_x002"/>
      <sheetName val="_BQ-FORM_xl턐ワ_x005f_x0000_帐ᾚ2"/>
      <sheetName val="_BQ-FORM_xl_x005f_x0006__x005f_x0000_Ổ_x002"/>
      <sheetName val="_BQ-FORM_xl___x005f_x0000___2"/>
      <sheetName val="_BQ-FORM_xl_x005f_x0006__x005f_x0000___x002"/>
      <sheetName val="_BQ-FORM_xl턐ワ_x005f_x0000_2"/>
      <sheetName val="_BQ-FORM_xl턐ワ_x005f_x005f_x005f_x005f_x0052"/>
      <sheetName val="_BQ-FORM_xl_x005f_x005f_x005f_x005f_x005f_x005f_2"/>
      <sheetName val="_BQ-FORM_xl___x005f_x0000_2"/>
      <sheetName val="-FORM_xl___x005f_x005f_x005f_x005f_x005f_x005f_x2"/>
      <sheetName val="_BQ-FORM_xl___x005f_x005f_x005f_x005f_x0052"/>
      <sheetName val="_BQ-FORM_xl_x005f_x005f_x005f_x0006__Ổ__2"/>
      <sheetName val="_BQ-FORM_xl턐ワ_x005f_x005f_x005f_x0000_帐ᾚ2"/>
      <sheetName val="_BQ-FORM_xl___x005f_x005f_x005f_x0000___2"/>
      <sheetName val="On_Time2"/>
      <sheetName val="Std-Prod_KS2"/>
      <sheetName val="_BQ-FORM_xl턐ワ_x005f_x0000__x0052"/>
      <sheetName val="_BQ-FORM_xl_x005f_x0006__2"/>
      <sheetName val="-FORM_xl___x005f_x0000__x2"/>
      <sheetName val="_BQ-FORM_xl___x005f_x0000__x0052"/>
      <sheetName val="-FORM_xl__2"/>
      <sheetName val="Rekap_Addendum2"/>
      <sheetName val="uraian_analisa2"/>
      <sheetName val="Galian_12"/>
      <sheetName val="_BQ-FORM_xl_x005f_x0006__?__2"/>
      <sheetName val="_BQ-FORM_xl??_x005f_x0000_??2"/>
      <sheetName val="_BQ-FORM_xl_x005f_x0006__x005f_x0000_?_x002"/>
      <sheetName val="_BQ-FORM_xl턐ワ_x005f_x005f_x005f_x0000_2"/>
      <sheetName val="_BQ-FORM_xl___x005f_x005f_x005f_x0000_2"/>
      <sheetName val="Basic_P2"/>
      <sheetName val="Bill_of_Quantity2"/>
      <sheetName val="_BQ-FORM_xl턐ワ_x005f_x0000_ҡ2"/>
      <sheetName val="_BQ-FORM_xl_x005f_x0006__x005f_x0000__x0002"/>
      <sheetName val="REKAP_A_BESAR2"/>
      <sheetName val="[BQ-FORM_xl턐ワ?ҡ2"/>
      <sheetName val="[BQ-FORM_xl턐ワ_x005f_x0000_2"/>
      <sheetName val="[BQ-FORM_xl??_x005f_x0000_2"/>
      <sheetName val="_BQ-FORM_xl??_x005f_x005f_x005f_x005f_x0052"/>
      <sheetName val="[BQ-FORM_xl턐ワ_x005f_x005f_x005f_x005f_x0052"/>
      <sheetName val="[BQ-FORM_xl_x005f_x005f_x005f_x005f_x005f_x005f_2"/>
      <sheetName val="[BQ-FORM_xl턐ワ_x005f_x0000_ҡ2"/>
      <sheetName val="[BQ-FORM_xl_x005f_x0006__x005f_x0000__x0002"/>
      <sheetName val="-FORM_xl??_x005f_x005f_x005f_x005f_x005f_x005f_x2"/>
      <sheetName val="[BQ-FORM_xl??_x005f_x005f_x005f_x005f_x0052"/>
      <sheetName val="[BQ-FORM_xl턐ワ_x005f_x005f_x005f_x0000_帐ᾚ2"/>
      <sheetName val="[BQ-FORM_xl_x005f_x005f_x005f_x0006_?Ổ??2"/>
      <sheetName val="[BQ-FORM_xl??_x005f_x005f_x005f_x0000_??2"/>
      <sheetName val="8LT_122"/>
      <sheetName val="HARGA_ALAT2"/>
      <sheetName val="Kuantitas_&amp;_Harga2"/>
      <sheetName val="Basic_Price2"/>
      <sheetName val="Analisa_(me)2"/>
      <sheetName val="harga_dasar2"/>
      <sheetName val="harga_dasar_T-M-A2"/>
      <sheetName val="5_NP2"/>
      <sheetName val="4-Basic_Price2"/>
      <sheetName val="alt_bsr_tahun_20072"/>
      <sheetName val="BARU-4_2"/>
      <sheetName val="schedule_(2)2"/>
      <sheetName val="_BQ-FORM_xl_x005f_x005f_x005f_x0006__2"/>
      <sheetName val="-FORM_xl___x005f_x005f_x005f_x0000__x2"/>
      <sheetName val="Lamp-4_Sat-Das2"/>
      <sheetName val="Agregat_Halus_&amp;_Kasar2"/>
      <sheetName val="RAB_Ekstern2"/>
      <sheetName val="Rekap_Ekstern2"/>
      <sheetName val="PROD_ALAT2"/>
      <sheetName val="BANK_DT2"/>
      <sheetName val="ANALISA_KEB_ALAT2"/>
      <sheetName val="KOEF_ALAT2"/>
      <sheetName val="KOEF_TANAH2"/>
      <sheetName val="KONF_VOL2"/>
      <sheetName val="BANK_PROD_ALAT2"/>
      <sheetName val="_Rekap2"/>
      <sheetName val="BQ_EXTERN2"/>
      <sheetName val="REKAP_RAB2"/>
      <sheetName val="BQ_EE2"/>
      <sheetName val="Kode_SD2"/>
      <sheetName val="SUM_OF_QTY2"/>
      <sheetName val="Divisi_32"/>
      <sheetName val="Divisi_42"/>
      <sheetName val="Divisi_52"/>
      <sheetName val="Divisi_62"/>
      <sheetName val="Divisi_72"/>
      <sheetName val="Resume_Batu2"/>
      <sheetName val="NP_(2)2"/>
      <sheetName val="_BQ-FORM_xl??_x005f_x0000_2"/>
      <sheetName val="_BQ-FORM_xl_x005f_x005f_x005f_x0006__?__2"/>
      <sheetName val="_BQ-FORM_xl??_x005f_x005f_x005f_x0000_??2"/>
      <sheetName val="analisa_Str2"/>
      <sheetName val="_BQ-FORM_xl턐ワ_ҡ"/>
      <sheetName val="RAB_J18_2"/>
      <sheetName val="3_1_2a"/>
      <sheetName val="3_1_1a"/>
      <sheetName val="BARU_(wilayah_4)"/>
      <sheetName val="LAMA_(wilayah_3)"/>
      <sheetName val="LAMA_(wilayah_4)"/>
      <sheetName val="Peralatan_(2)"/>
      <sheetName val="Lt__1_(A)"/>
      <sheetName val="_BQ-FORM_xl턐ワ??_x00"/>
      <sheetName val="_BQ-FORM_xl?۸ݼ࢈"/>
      <sheetName val="-FORM_xl__???"/>
      <sheetName val="_BQ-FORM_xl?___"/>
      <sheetName val="_BQ-FORM_xl__??_x00"/>
      <sheetName val="_BQ-FORM_xl턐ワ?帐ᾚ"/>
      <sheetName val="_BQ-FORM_xl?Ổ_x000"/>
      <sheetName val="_BQ-FORM_xl__x000"/>
      <sheetName val="_BQ-FORM_xl턐ワ___x00"/>
      <sheetName val="-FORM_xl_____"/>
      <sheetName val="_BQ-FORM_xl_____x00"/>
      <sheetName val="_BQ-FORM_xl_Ổ_x000"/>
      <sheetName val="_BQ-FORM_xl___x000"/>
      <sheetName val="Harsat_Bahan"/>
      <sheetName val="Harsat_Upah"/>
      <sheetName val="_BQ-FORM_xl_x0000"/>
      <sheetName val="C-FLOW_JUNI"/>
      <sheetName val="Analisa_Harga_Satuan"/>
      <sheetName val="Urai__Resap_pengikat"/>
      <sheetName val="dongia_(2)"/>
      <sheetName val="Urugan Pasir"/>
      <sheetName val="summary-1"/>
      <sheetName val="RAB THP1"/>
      <sheetName val="DAF.HRG"/>
      <sheetName val="GKP"/>
      <sheetName val="ANALISA-HST"/>
      <sheetName val="[BQ-FORM.xl??_x005f_x005f_x005f_x0000_"/>
      <sheetName val="HG SATUAN"/>
      <sheetName val="bhn_upah"/>
      <sheetName val="Report detil kondisi"/>
      <sheetName val="detil kondisi"/>
      <sheetName val="Memb Schd"/>
      <sheetName val="TE TS FA LAN MATV"/>
      <sheetName val="ISIAN"/>
      <sheetName val="PNT"/>
      <sheetName val="Konfirm"/>
      <sheetName val="AHS Aspal"/>
      <sheetName val="KALIREJO"/>
      <sheetName val="CH"/>
      <sheetName val="_BQ-FORM.xl_x005f_x0006__Ổ_x000"/>
      <sheetName val="_BQ-FORM.xl_x005f_x0006____x000"/>
      <sheetName val="S.UPAH"/>
      <sheetName val="_BQ-FORM_xl턐ワ_ҡ1"/>
      <sheetName val="Lt__1_(A)1"/>
      <sheetName val="_BQ-FORM_xl턐ワ??_x001"/>
      <sheetName val="-FORM_xl__???1"/>
      <sheetName val="_BQ-FORM_xl__??_x001"/>
      <sheetName val="_BQ-FORM_xl턐ワ?帐ᾚ1"/>
      <sheetName val="_BQ-FORM_xl턐ワ_x005f_x005f_x005f1"/>
      <sheetName val="_BQ-FORM_xl_x005f_x005f_x1"/>
      <sheetName val="-FORM_xl___x005f_x005f_x01"/>
      <sheetName val="_BQ-FORM_xl___x005f_x005f_x005f1"/>
      <sheetName val="_BQ-FORM_xl턐ワ___x001"/>
      <sheetName val="-FORM_xl_____1"/>
      <sheetName val="_BQ-FORM_xl_____x001"/>
      <sheetName val="Harsat_Bahan1"/>
      <sheetName val="Harsat_Upah1"/>
      <sheetName val="dongia_(2)1"/>
      <sheetName val="[BQ-FORM_xl턐ワ_x005f_x0000__x005f_x0000__x03"/>
      <sheetName val="[BQ-FORM_xl_x005f_x0006__x005f_x0000_۸ݼ࢈3"/>
      <sheetName val="_BQ-FORM_xl턐ワ_x005f_x0000__x005f_x0000__x03"/>
      <sheetName val="_BQ-FORM_xl_x005f_x0006__x005f_x0000_۸ݼ࢈3"/>
      <sheetName val="_BQ-FORM_xl_x005f_x0006__۸ݼ࢈3"/>
      <sheetName val="_BQ-FORM_xl_x005f_x0006_3"/>
      <sheetName val="Cover_Daf-23"/>
      <sheetName val="-FORM_xl??_x005f_x0000__x005f_x0000__x00003"/>
      <sheetName val="[BQ-FORM_xl_x005f_x0006__x005f_x0000_???3"/>
      <sheetName val="_BQ-FORM_xl??_x005f_x0000__x005f_x0000__x03"/>
      <sheetName val="_BQ-FORM_xl_x005f_x0006__x005f_x0000_???3"/>
      <sheetName val="[BQ-FORM_xl_x005f_x0006_?۸ݼ࢈3"/>
      <sheetName val="_BQ-FORM_xl_x005f_x0006__???3"/>
      <sheetName val="[BQ-FORM_xl??_x005f_x0000__x005f_x0000__x03"/>
      <sheetName val="[BQ-FORM_xl_x005f_x0006_????3"/>
      <sheetName val="[BQ-FORM_xl턐ワ?帐ᾚ3"/>
      <sheetName val="-FORM_xl___x005f_x0000__x005f_x0000__x00003"/>
      <sheetName val="_BQ-FORM_xl_x005f_x0006__x005f_x0000____3"/>
      <sheetName val="_BQ-FORM_xl___x005f_x0000__x005f_x0000__x03"/>
      <sheetName val="_BQ-FORM_xl_x005f_x0006_____3"/>
      <sheetName val="Cash_Flow_bulanan3"/>
      <sheetName val="_BQ-FORM_xl턐ワ_x005f_x005f_x005f_x0000__x003"/>
      <sheetName val="_BQ-FORM_xl_x005f_x005f_x005f_x0006__x005f3"/>
      <sheetName val="_BQ-FORM_xl_x005f_x005f_x005f_x0006__۸ݼ࢈3"/>
      <sheetName val="_BQ-FORM_xl_x005f_x005f_x005f_x0006_3"/>
      <sheetName val="-FORM_xl___x005f_x005f_x005f_x0000__x005f_x005f_3"/>
      <sheetName val="_BQ-FORM_xl턐ワ_帐ᾚ3"/>
      <sheetName val="_BQ-FORM_xl턐ワ_ҡ2"/>
      <sheetName val="Lt__1_(A)2"/>
      <sheetName val="_BQ-FORM_xl턐ワ??_x002"/>
      <sheetName val="-FORM_xl__???2"/>
      <sheetName val="_BQ-FORM_xl__??_x002"/>
      <sheetName val="_BQ-FORM_xl턐ワ?帐ᾚ2"/>
      <sheetName val="_BQ-FORM_xl턐ワ_x005f_x005f_x005f2"/>
      <sheetName val="_BQ-FORM_xl_x005f_x005f_x2"/>
      <sheetName val="-FORM_xl___x005f_x005f_x02"/>
      <sheetName val="_BQ-FORM_xl___x005f_x005f_x005f2"/>
      <sheetName val="_BQ-FORM_xl턐ワ___x002"/>
      <sheetName val="-FORM_xl_____2"/>
      <sheetName val="_BQ-FORM_xl_____x002"/>
      <sheetName val="Harsat_Bahan2"/>
      <sheetName val="Harsat_Upah2"/>
      <sheetName val="dongi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sheetData sheetId="731"/>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refreshError="1"/>
      <sheetData sheetId="958" refreshError="1"/>
      <sheetData sheetId="959" refreshError="1"/>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tulasi"/>
      <sheetName val="Pendukung"/>
      <sheetName val="Peralatan"/>
      <sheetName val="Metode"/>
      <sheetName val="XXXX"/>
    </sheetNames>
    <sheetDataSet>
      <sheetData sheetId="0" refreshError="1"/>
      <sheetData sheetId="1">
        <row r="34">
          <cell r="CG34">
            <v>0</v>
          </cell>
          <cell r="CH34">
            <v>0.12627569595561616</v>
          </cell>
          <cell r="CI34">
            <v>0.50695972133159639</v>
          </cell>
          <cell r="CJ34">
            <v>4.6535897848636978</v>
          </cell>
          <cell r="CK34">
            <v>9.4247663236696724</v>
          </cell>
          <cell r="CL34">
            <v>19.274684069483897</v>
          </cell>
          <cell r="CM34">
            <v>44.837371818692901</v>
          </cell>
          <cell r="CN34">
            <v>63.061174225974092</v>
          </cell>
          <cell r="CO34">
            <v>80.660430157981409</v>
          </cell>
          <cell r="CP34">
            <v>98.259686089988719</v>
          </cell>
          <cell r="CQ34">
            <v>99.999999999999986</v>
          </cell>
        </row>
      </sheetData>
      <sheetData sheetId="2"/>
      <sheetData sheetId="3"/>
      <sheetData sheetId="4"/>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Rate"/>
      <sheetName val="Unit Price M"/>
      <sheetName val="Elektrikal"/>
      <sheetName val="REF.ONLY"/>
      <sheetName val="ES-aLL"/>
      <sheetName val="price"/>
      <sheetName val="FINISHING"/>
      <sheetName val="REQDELTA"/>
      <sheetName val="Material"/>
      <sheetName val="Upah"/>
      <sheetName val="Analisa SNI STANDART "/>
      <sheetName val="Mech_Breakdown_Formula"/>
      <sheetName val="escon"/>
      <sheetName val="REF_ONLY"/>
      <sheetName val="An Arsitektur"/>
      <sheetName val="Unit Rate (2)"/>
      <sheetName val="Currency_Rate"/>
      <sheetName val="Unit_Price_M"/>
      <sheetName val="DAF-2"/>
      <sheetName val="Analisa_SNI_STANDART_"/>
      <sheetName val="satuan_pek_ars"/>
      <sheetName val="Cover Daf_2"/>
      <sheetName val="Rekap Direct Cost"/>
      <sheetName val="ARSITEKTUR"/>
      <sheetName val="STRUKTUR"/>
      <sheetName val="Analisa"/>
      <sheetName val="dasboard"/>
      <sheetName val="Rkp"/>
      <sheetName val="Str"/>
      <sheetName val="概総括1"/>
      <sheetName val="BANGUNAN PENUNJANG"/>
      <sheetName val="Mall"/>
      <sheetName val="Alat Kerja"/>
      <sheetName val="Daf 1"/>
      <sheetName val="Estimate"/>
      <sheetName val="villa"/>
      <sheetName val="Bahan "/>
      <sheetName val="Pekerjaan "/>
      <sheetName val="Kolom UT"/>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Kuantitas &amp; Harga"/>
      <sheetName val="Peralatan"/>
      <sheetName val="Basic Price"/>
      <sheetName val="TOWN"/>
      <sheetName val="I_KAMAR"/>
      <sheetName val="Breakdown"/>
      <sheetName val="Rate"/>
      <sheetName val="Cash Flow bulanan"/>
      <sheetName val="PLUMBING"/>
      <sheetName val="Bill rekap"/>
      <sheetName val="Bill of Qty MEP"/>
      <sheetName val="Cover"/>
      <sheetName val="bq"/>
      <sheetName val=" anal hrg sat"/>
      <sheetName val="PO-2"/>
      <sheetName val="Bunga"/>
      <sheetName val="I-KAMAR"/>
      <sheetName val="SAP"/>
      <sheetName val="NET表"/>
      <sheetName val="BQ表"/>
      <sheetName val="SITE-E"/>
      <sheetName val="Hrg.Sat"/>
      <sheetName val="Bldg"/>
      <sheetName val="analisa Str"/>
      <sheetName val="REF_ONLY1"/>
      <sheetName val="An_Arsitektur"/>
      <sheetName val="Unit_Rate_(2)"/>
      <sheetName val="Currency_Rate1"/>
      <sheetName val="Unit_Price_M1"/>
      <sheetName val="REF_ONLY2"/>
      <sheetName val="Analisa_SNI_STANDART_1"/>
      <sheetName val="An_Arsitektur1"/>
      <sheetName val="Unit_Rate_(2)1"/>
      <sheetName val="D &amp; W sizes"/>
      <sheetName val="BQ_ME"/>
      <sheetName val="Rekap"/>
      <sheetName val="BQ-E20-02(Rp)"/>
      <sheetName val="HSD"/>
      <sheetName val="RAB-SPL2"/>
      <sheetName val="Koef"/>
      <sheetName val="Analisa  (2)"/>
      <sheetName val="Bahan"/>
      <sheetName val="mat_me pipa"/>
      <sheetName val="DAF_2"/>
      <sheetName val="TOWER D"/>
      <sheetName val="HRG BHN"/>
      <sheetName val="Analisa Upah &amp; Bahan Plum"/>
      <sheetName val="Currency_Rate2"/>
      <sheetName val="Unit_Price_M2"/>
      <sheetName val="REF_ONLY3"/>
      <sheetName val="Analisa_SNI_STANDART_2"/>
      <sheetName val="An_Arsitektur2"/>
      <sheetName val="Unit_Rate_(2)2"/>
      <sheetName val="BANGUNAN_PENUNJANG"/>
      <sheetName val="index"/>
      <sheetName val="5.2."/>
      <sheetName val="H.Satuan"/>
      <sheetName val="#REF!"/>
      <sheetName val="AN-ALT"/>
      <sheetName val="Ahs.1"/>
      <sheetName val="Ahs.2"/>
      <sheetName val="Deep Well"/>
      <sheetName val="Pek Luar"/>
      <sheetName val="Parkir"/>
      <sheetName val="anal"/>
      <sheetName val="???1"/>
      <sheetName val="NET?"/>
      <sheetName val="BQ?"/>
      <sheetName val="OP. ALAT"/>
      <sheetName val="OP. PERJAM"/>
      <sheetName val="B. PERSONIL"/>
      <sheetName val="KAN. LOKAL"/>
      <sheetName val="Pricing"/>
      <sheetName val="Perm. Test"/>
      <sheetName val="PPC"/>
      <sheetName val="metode "/>
      <sheetName val="LISTRIK"/>
      <sheetName val="Harsat"/>
      <sheetName val="Metode"/>
      <sheetName val="Analisa DMPU"/>
      <sheetName val="OFFICE 2 LT"/>
      <sheetName val="Penjumlahan"/>
      <sheetName val="upahbahan"/>
      <sheetName val="304_06"/>
      <sheetName val="___1"/>
      <sheetName val="NET_"/>
      <sheetName val="BQ_"/>
      <sheetName val="Cover Daf-2"/>
      <sheetName val="ch"/>
      <sheetName val="Master 1.0"/>
      <sheetName val="RAB"/>
      <sheetName val="prime coal"/>
      <sheetName val="A"/>
      <sheetName val="Markup"/>
      <sheetName val="REKAP REV.SHARING"/>
      <sheetName val="Analisa (me)"/>
      <sheetName val="HB "/>
      <sheetName val="Har-mat"/>
      <sheetName val="Hargamat"/>
      <sheetName val="Kuantitas_&amp;_Harga"/>
      <sheetName val="Cash_Flow_bulanan"/>
      <sheetName val="Basic_Price"/>
      <sheetName val="Bill_rekap"/>
      <sheetName val="Bahan_"/>
      <sheetName val="Pekerjaan_"/>
      <sheetName val="_anal_hrg_sat"/>
      <sheetName val="Cover_Daf_2"/>
      <sheetName val="Rekap_Direct_Cost"/>
      <sheetName val="Bill_of_Qty_MEP"/>
      <sheetName val="Hrg_Sat"/>
      <sheetName val="Kolom_UT"/>
      <sheetName val="대비표"/>
      <sheetName val="Bill 2 Summary"/>
      <sheetName val="Sheet"/>
      <sheetName val="Cover1"/>
      <sheetName val="DAF-1"/>
      <sheetName val="Pt"/>
      <sheetName val="mu"/>
      <sheetName val="Anls"/>
      <sheetName val="Urai _Resap pengikat"/>
      <sheetName val="FORM X COST"/>
      <sheetName val="BAG-2"/>
      <sheetName val="BAG_2"/>
      <sheetName val="SEX"/>
      <sheetName val="RFP003"/>
      <sheetName val="RFP007"/>
      <sheetName val="RFP004"/>
      <sheetName val="RFP009"/>
      <sheetName val="tifico"/>
      <sheetName val="An Struktur"/>
      <sheetName val="RFP006"/>
      <sheetName val="RFP002"/>
      <sheetName val="Piping"/>
      <sheetName val="Elec_ins"/>
      <sheetName val="Duc-3"/>
      <sheetName val="Duc_3"/>
      <sheetName val="sort2"/>
      <sheetName val="Currency_Rate4"/>
      <sheetName val="Unit_Price_M4"/>
      <sheetName val="REF_ONLY5"/>
      <sheetName val="Analisa_SNI_STANDART_4"/>
      <sheetName val="An_Arsitektur4"/>
      <sheetName val="Unit_Rate_(2)4"/>
      <sheetName val="BANGUNAN_PENUNJANG3"/>
      <sheetName val="manhour"/>
      <sheetName val="BANGUNAN_PENUNJANG1"/>
      <sheetName val="Currency_Rate3"/>
      <sheetName val="Unit_Price_M3"/>
      <sheetName val="REF_ONLY4"/>
      <sheetName val="Analisa_SNI_STANDART_3"/>
      <sheetName val="An_Arsitektur3"/>
      <sheetName val="Unit_Rate_(2)3"/>
      <sheetName val="BANGUNAN_PENUNJANG2"/>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D_&amp;_W_sizes"/>
      <sheetName val="Currency_Rate5"/>
      <sheetName val="Unit_Price_M5"/>
      <sheetName val="REF_ONLY6"/>
      <sheetName val="Analisa_SNI_STANDART_5"/>
      <sheetName val="An_Arsitektur5"/>
      <sheetName val="Unit_Rate_(2)5"/>
      <sheetName val="BANGUNAN_PENUNJANG4"/>
      <sheetName val="Cash_Flow_bulanan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ahan_1"/>
      <sheetName val="Pekerjaan_1"/>
      <sheetName val="Cover_Daf_21"/>
      <sheetName val="Rekap_Direct_Cost1"/>
      <sheetName val="D_&amp;_W_sizes1"/>
      <sheetName val="Kuantitas_&amp;_Harga1"/>
      <sheetName val="Basic_Price1"/>
      <sheetName val="Kolom_UT1"/>
      <sheetName val="Bill_of_Qty_MEP1"/>
      <sheetName val="Bill_rekap1"/>
      <sheetName val="An_Struktur4"/>
      <sheetName val="Currency_Rate6"/>
      <sheetName val="Unit_Price_M6"/>
      <sheetName val="REF_ONLY7"/>
      <sheetName val="Analisa_SNI_STANDART_6"/>
      <sheetName val="An_Arsitektur6"/>
      <sheetName val="Unit_Rate_(2)6"/>
      <sheetName val="BANGUNAN_PENUNJANG5"/>
      <sheetName val="Cash_Flow_bulanan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Bahan_2"/>
      <sheetName val="Pekerjaan_2"/>
      <sheetName val="Cover_Daf_22"/>
      <sheetName val="Rekap_Direct_Cost2"/>
      <sheetName val="D_&amp;_W_sizes2"/>
      <sheetName val="Kuantitas_&amp;_Harga2"/>
      <sheetName val="Basic_Price2"/>
      <sheetName val="Kolom_UT2"/>
      <sheetName val="Bill_of_Qty_MEP2"/>
      <sheetName val="Bill_rekap2"/>
      <sheetName val="3.5 STR PH-2 "/>
      <sheetName val="Volume"/>
      <sheetName val="Data basic price jgan diprint"/>
      <sheetName val="CATU DAYA LISTRIK PLB"/>
      <sheetName val="CATU DAYA LISTRIK PK"/>
      <sheetName val="PERALATAN &amp; KATUP2 PK"/>
      <sheetName val="PERALATAN UTAMA PK"/>
      <sheetName val="PERALATAN &amp; KATUP2 PLB"/>
      <sheetName val="PERALATAN UTAMA PLB"/>
      <sheetName val="PEMIPAAN PK"/>
      <sheetName val="PEMIPAAN PLB"/>
      <sheetName val="BOQ"/>
      <sheetName val="4-Basic Price"/>
      <sheetName val="5-ALAT(1)"/>
      <sheetName val="D7(1)"/>
      <sheetName val="B"/>
      <sheetName val="L-Mechanical"/>
      <sheetName val="Cover (x)"/>
      <sheetName val="Cor Apt"/>
      <sheetName val="VAC-1"/>
      <sheetName val="共機計算"/>
      <sheetName val="共機J"/>
      <sheetName val="RAB AR&amp;STR"/>
      <sheetName val="RAB-NEGO"/>
      <sheetName val="CCe"/>
      <sheetName val="struktur tdk dipakai"/>
      <sheetName val="Bill sipil"/>
      <sheetName val="Fill this out first___"/>
      <sheetName val="Bill-19"/>
      <sheetName val="sum-bill22"/>
      <sheetName val="rab me (by owner) "/>
      <sheetName val="BQ (by owner)"/>
      <sheetName val="rab me (fisik)"/>
      <sheetName val="Elec-ins"/>
      <sheetName val="Lambersering"/>
      <sheetName val="Temp&amp;Site"/>
      <sheetName val="Breakdown Architecture"/>
      <sheetName val="予算票"/>
      <sheetName val="Anl-Umum"/>
      <sheetName val="Up &amp; bhn"/>
      <sheetName val="Alat R.oke"/>
      <sheetName val="Market"/>
      <sheetName val="BU ok"/>
      <sheetName val="BM vs BB"/>
      <sheetName val="Bahan oke"/>
      <sheetName val="_anal_hrg_sat1"/>
      <sheetName val="analisa_Str1"/>
      <sheetName val="Hrg_Sat1"/>
      <sheetName val="OFFICE_2_LT1"/>
      <sheetName val="Analisa_DMPU1"/>
      <sheetName val="Alat_Kerja1"/>
      <sheetName val="Daf_11"/>
      <sheetName val="Analisa__(2)1"/>
      <sheetName val="mat_me_pipa1"/>
      <sheetName val="TOWER_D1"/>
      <sheetName val="HRG_BHN1"/>
      <sheetName val="Analisa_Upah_&amp;_Bahan_Plum1"/>
      <sheetName val="5_2_1"/>
      <sheetName val="H_Satuan1"/>
      <sheetName val="HB_1"/>
      <sheetName val="Ahs_11"/>
      <sheetName val="Ahs_21"/>
      <sheetName val="analisa_Str"/>
      <sheetName val="OFFICE_2_LT"/>
      <sheetName val="Analisa_DMPU"/>
      <sheetName val="Alat_Kerja"/>
      <sheetName val="Daf_1"/>
      <sheetName val="Analisa__(2)"/>
      <sheetName val="mat_me_pipa"/>
      <sheetName val="TOWER_D"/>
      <sheetName val="HRG_BHN"/>
      <sheetName val="Analisa_Upah_&amp;_Bahan_Plum"/>
      <sheetName val="5_2_"/>
      <sheetName val="H_Satuan"/>
      <sheetName val="HB_"/>
      <sheetName val="Ahs_1"/>
      <sheetName val="Ahs_2"/>
      <sheetName val="_anal_hrg_sat2"/>
      <sheetName val="analisa_Str2"/>
      <sheetName val="Hrg_Sat2"/>
      <sheetName val="OFFICE_2_LT2"/>
      <sheetName val="Analisa_DMPU2"/>
      <sheetName val="Alat_Kerja2"/>
      <sheetName val="Daf_12"/>
      <sheetName val="Analisa__(2)2"/>
      <sheetName val="mat_me_pipa2"/>
      <sheetName val="TOWER_D2"/>
      <sheetName val="HRG_BHN2"/>
      <sheetName val="Analisa_Upah_&amp;_Bahan_Plum2"/>
      <sheetName val="5_2_2"/>
      <sheetName val="H_Satuan2"/>
      <sheetName val="HB_2"/>
      <sheetName val="Ahs_12"/>
      <sheetName val="Ahs_22"/>
      <sheetName val="Cash_Flow_bulanan3"/>
      <sheetName val="Bill_rekap3"/>
      <sheetName val="Bahan_3"/>
      <sheetName val="Pekerjaan_3"/>
      <sheetName val="_anal_hrg_sat3"/>
      <sheetName val="Kuantitas_&amp;_Harga3"/>
      <sheetName val="Basic_Price3"/>
      <sheetName val="Cover_Daf_23"/>
      <sheetName val="Rekap_Direct_Cost3"/>
      <sheetName val="Bill_of_Qty_MEP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Kolom_UT3"/>
      <sheetName val="analisa_Str3"/>
      <sheetName val="Hrg_Sat3"/>
      <sheetName val="D_&amp;_W_sizes3"/>
      <sheetName val="OFFICE_2_LT3"/>
      <sheetName val="Analisa_DMPU3"/>
      <sheetName val="Alat_Kerja3"/>
      <sheetName val="Daf_13"/>
      <sheetName val="Analisa__(2)3"/>
      <sheetName val="mat_me_pipa3"/>
      <sheetName val="TOWER_D3"/>
      <sheetName val="HRG_BHN3"/>
      <sheetName val="Analisa_Upah_&amp;_Bahan_Plum3"/>
      <sheetName val="5_2_3"/>
      <sheetName val="H_Satuan3"/>
      <sheetName val="HB_3"/>
      <sheetName val="Ahs_13"/>
      <sheetName val="Ahs_23"/>
      <sheetName val="DAFTAR 7"/>
      <sheetName val="AnAlISiS"/>
      <sheetName val="DAF-3"/>
      <sheetName val="Identitas"/>
      <sheetName val="Ex-Rate"/>
      <sheetName val="dashboard"/>
      <sheetName val="AS'97"/>
      <sheetName val="ES_PARK"/>
      <sheetName val="SKEDUL AV-05"/>
      <sheetName val="Sheet1"/>
      <sheetName val="dongia _2_"/>
      <sheetName val="LKVL_CK_HT_GD1"/>
      <sheetName val="THPDMoi  _2_"/>
      <sheetName val="TONG HOP VL_NC"/>
      <sheetName val="lam_moi"/>
      <sheetName val="TH VL_ NC_ DDHT Thanhphuoc"/>
      <sheetName val="_REF"/>
      <sheetName val="thao_go"/>
      <sheetName val="TONGKE_HT"/>
      <sheetName val="t_h HA THE"/>
      <sheetName val="CHITIET VL_NC_TT _1p"/>
      <sheetName val="TONG HOP VL_NC TT"/>
      <sheetName val="CHITIET VL_NC"/>
      <sheetName val="CHITIET VL_NC_TT_3p"/>
      <sheetName val="KPVC_BD "/>
      <sheetName val="VCV_BE_TONG"/>
      <sheetName val="PASANG"/>
      <sheetName val="Agregat Halus &amp; Kasar"/>
      <sheetName val="Harga Satuan"/>
      <sheetName val="Mob"/>
      <sheetName val="ANAL lump sum"/>
      <sheetName val="RAP"/>
      <sheetName val="BOQ Summary"/>
      <sheetName val="RUPS"/>
      <sheetName val="ana_str"/>
      <sheetName val="BQ(CME)"/>
      <sheetName val="B1form (2)"/>
      <sheetName val="Purchase Order"/>
      <sheetName val="Customize Your Purchase Order"/>
      <sheetName val="經企室"/>
      <sheetName val="Pipe"/>
      <sheetName val="FA"/>
      <sheetName val="Analisa HS"/>
      <sheetName val="___ "/>
      <sheetName val="MTP"/>
      <sheetName val="6MONTHS"/>
      <sheetName val="C-LOAD(L-FACTORY.)"/>
      <sheetName val="C-LOAD(L-FACTORY_)"/>
      <sheetName val="MTO REV_2_ARMOR_"/>
      <sheetName val="Fill this out first..."/>
      <sheetName val="Isolasi Luar Dalam"/>
      <sheetName val="Isolasi Luar"/>
      <sheetName val="AC"/>
      <sheetName val="Basic"/>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PNT"/>
      <sheetName val="Feb Audited"/>
      <sheetName val="Rekapitulasi"/>
      <sheetName val="BAG_III"/>
      <sheetName val="hrg dasar"/>
      <sheetName val="EE-PROP"/>
      <sheetName val="Mg_I"/>
      <sheetName val="SAT UPAH RAPI"/>
      <sheetName val="Material-mr"/>
      <sheetName val="BOW"/>
      <sheetName val="analisa_gedung"/>
      <sheetName val="Koordinat"/>
      <sheetName val="ana_san"/>
      <sheetName val="D_14"/>
      <sheetName val="1"/>
      <sheetName val="Ana"/>
      <sheetName val="D+W"/>
      <sheetName val="DAF-4"/>
      <sheetName val="DAF-5"/>
      <sheetName val="iTEM hARSAT"/>
      <sheetName val="Peralatan (2)"/>
      <sheetName val="harga"/>
      <sheetName val="REKAP BQ "/>
      <sheetName val="GRAND TOTAL"/>
      <sheetName val="Balok"/>
      <sheetName val="Factor"/>
      <sheetName val="BOQ CBM"/>
      <sheetName val="PileCap"/>
      <sheetName val="Sat Bah &amp; Up"/>
      <sheetName val="ANALISA TENDER"/>
      <sheetName val="TB"/>
      <sheetName val="Spec ME"/>
      <sheetName val="AN Tdr"/>
      <sheetName val="Analisa "/>
      <sheetName val="Tie Beam"/>
      <sheetName val="AN Beton"/>
      <sheetName val="BQ Ars"/>
      <sheetName val="Plat"/>
      <sheetName val="SAT-BHN"/>
      <sheetName val="공사내역"/>
      <sheetName val="UP_an"/>
      <sheetName val="analis standar(20m)"/>
      <sheetName val="ANAL BETON"/>
      <sheetName val="CashFlwProjections"/>
      <sheetName val="Category 1"/>
      <sheetName val="GinRev1"/>
      <sheetName val="BiPokSurya"/>
      <sheetName val="PercProp"/>
      <sheetName val="PLN"/>
      <sheetName val="Bhn"/>
      <sheetName val="Z"/>
      <sheetName val="Cash2"/>
      <sheetName val="komponen"/>
      <sheetName val="Public Area"/>
      <sheetName val="Analisa Upah _ Bahan Plum"/>
      <sheetName val="EXTERNAL WORK"/>
      <sheetName val="alat"/>
      <sheetName val="DivVII"/>
      <sheetName val="AC_C"/>
      <sheetName val="BASEMENT"/>
      <sheetName val="A+Supl."/>
      <sheetName val="7"/>
      <sheetName val="parapet baru"/>
      <sheetName val="AVP"/>
      <sheetName val="DCF"/>
      <sheetName val="Financial Summary"/>
      <sheetName val="Estimates"/>
      <sheetName val="Valuation Summary"/>
      <sheetName val="Ownership"/>
      <sheetName val="Shares Traded"/>
      <sheetName val="Public &amp; Private Valuation"/>
      <sheetName val="Momentum"/>
      <sheetName val="XLS100((L)"/>
      <sheetName val="MTO REV.2(ARMOR)"/>
      <sheetName val="손익차총괄2"/>
      <sheetName val="NP"/>
      <sheetName val="PEF25_0I_mnhr"/>
      <sheetName val="Alatt"/>
      <sheetName val="3a"/>
      <sheetName val="5a"/>
      <sheetName val="On Time"/>
      <sheetName val="Curup"/>
      <sheetName val="Prabu"/>
      <sheetName val="PESANTREN"/>
      <sheetName val="G"/>
      <sheetName val="4-MVAC"/>
      <sheetName val="95삼성급(본사)"/>
      <sheetName val="Manhole"/>
      <sheetName val="10.1(3)"/>
      <sheetName val="AHS 6.1(2)"/>
      <sheetName val="Metode 8.1(5)"/>
      <sheetName val="Sec I ML"/>
      <sheetName val="daf-3(OK)"/>
      <sheetName val="daf-7(OK)"/>
      <sheetName val="HARGA MATERIAL"/>
      <sheetName val="Analisa Gabungan"/>
      <sheetName val="Sub"/>
      <sheetName val="Bank"/>
      <sheetName val="BQMPALOC"/>
      <sheetName val="1.Unit Price"/>
      <sheetName val="PEF24_0I_mnpwr"/>
      <sheetName val="Analisa_(me)"/>
      <sheetName val="Analisa_(me)1"/>
      <sheetName val="Analisa_(me)2"/>
      <sheetName val="alue deah teungoh"/>
      <sheetName val="jeulingke"/>
      <sheetName val="lambaro skep"/>
      <sheetName val="matang rayeuk"/>
      <sheetName val="tibang"/>
      <sheetName val="deah raya"/>
      <sheetName val="RAPI"/>
      <sheetName val="Sch"/>
      <sheetName val="Harga Dasar"/>
      <sheetName val="Analisa Harga Satuan"/>
      <sheetName val="Daftar Hutang"/>
      <sheetName val="OVERHEAD"/>
      <sheetName val="TE TS FA LAN MATV"/>
      <sheetName val="BQ-Str"/>
      <sheetName val="DATA"/>
      <sheetName val="Analisa -Baku"/>
      <sheetName val="BQNSC"/>
      <sheetName val="YTD'97 Sales"/>
      <sheetName val="Week9-Feb    "/>
      <sheetName val="jobhist"/>
      <sheetName val="電気設備表"/>
      <sheetName val="Currency_Rate7"/>
      <sheetName val="Unit_Price_M7"/>
      <sheetName val="REF_ONLY8"/>
      <sheetName val="Analisa_SNI_STANDART_7"/>
      <sheetName val="An_Arsitektur7"/>
      <sheetName val="Unit_Rate_(2)7"/>
      <sheetName val="BANGUNAN_PENUNJANG6"/>
      <sheetName val="D_&amp;_W_sizes4"/>
      <sheetName val="Bahan_4"/>
      <sheetName val="Pekerjaan_4"/>
      <sheetName val="Kuantitas_&amp;_Harga4"/>
      <sheetName val="Basic_Price4"/>
      <sheetName val="HRG_BHN4"/>
      <sheetName val="Analisa_Upah_&amp;_Bahan_Plum4"/>
      <sheetName val="Rekap_Direct_Cost4"/>
      <sheetName val="Cover_Daf_24"/>
      <sheetName val="Kolom_UT4"/>
      <sheetName val="Bill_of_Qty_MEP4"/>
      <sheetName val="Cash_Flow_bulanan4"/>
      <sheetName val="analisa_Str4"/>
      <sheetName val="Bill_rekap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Hrg_Sat4"/>
      <sheetName val="Alat_Kerja4"/>
      <sheetName val="Daf_14"/>
      <sheetName val="5_2_4"/>
      <sheetName val="Analisa_DMPU4"/>
      <sheetName val="mat_me_pipa4"/>
      <sheetName val="TOWER_D4"/>
      <sheetName val="Cover_Daf-2"/>
      <sheetName val="_anal_hrg_sat4"/>
      <sheetName val="metode_"/>
      <sheetName val="Ahs_14"/>
      <sheetName val="Ahs_24"/>
      <sheetName val="H_Satuan4"/>
      <sheetName val="Analisa__(2)4"/>
      <sheetName val="HB_4"/>
      <sheetName val="Bill_2_Summary"/>
      <sheetName val="FORM_X_COST"/>
      <sheetName val="An_Struktur"/>
      <sheetName val="OFFICE_2_LT4"/>
      <sheetName val="Deep_Well"/>
      <sheetName val="Pek_Luar"/>
      <sheetName val="Master_1_0"/>
      <sheetName val="OP__ALAT"/>
      <sheetName val="OP__PERJAM"/>
      <sheetName val="B__PERSONIL"/>
      <sheetName val="KAN__LOKAL"/>
      <sheetName val="Perm__Test"/>
      <sheetName val="prime_coal"/>
      <sheetName val="REKAP_REV_SHARING"/>
      <sheetName val="Fill_this_out_first___"/>
      <sheetName val="Cover_(x)"/>
      <sheetName val="Cor_Apt"/>
      <sheetName val="Breakdown_Architecture"/>
      <sheetName val="RAB_AR&amp;STR"/>
      <sheetName val="struktur_tdk_dipakai"/>
      <sheetName val="rab_me_(by_owner)_"/>
      <sheetName val="BQ_(by_owner)"/>
      <sheetName val="rab_me_(fisik)"/>
      <sheetName val="Urai__Resap_pengikat"/>
      <sheetName val="3_5_STR_PH-2_"/>
      <sheetName val="Data_basic_price_jgan_diprint"/>
      <sheetName val="CATU_DAYA_LISTRIK_PLB"/>
      <sheetName val="CATU_DAYA_LISTRIK_PK"/>
      <sheetName val="PERALATAN_&amp;_KATUP2_PK"/>
      <sheetName val="PERALATAN_UTAMA_PK"/>
      <sheetName val="PERALATAN_&amp;_KATUP2_PLB"/>
      <sheetName val="PERALATAN_UTAMA_PLB"/>
      <sheetName val="PEMIPAAN_PK"/>
      <sheetName val="PEMIPAAN_PLB"/>
      <sheetName val="4-Basic_Price"/>
      <sheetName val="Up_&amp;_bhn"/>
      <sheetName val="Alat_R_oke"/>
      <sheetName val="BU_ok"/>
      <sheetName val="BM_vs_BB"/>
      <sheetName val="Bahan_oke"/>
      <sheetName val="Analisa_HS"/>
      <sheetName val="B1form_(2)"/>
      <sheetName val="____"/>
      <sheetName val="ANAL_lump_sum"/>
      <sheetName val="C-LOAD(L-FACTORY_)1"/>
      <sheetName val="MTO_REV_2_ARMOR_"/>
      <sheetName val="Bill_sipil"/>
      <sheetName val="DAFTAR_7"/>
      <sheetName val="Fill_this_out_first___1"/>
      <sheetName val="Purchase_Order"/>
      <sheetName val="Customize_Your_Purchase_Order"/>
      <sheetName val="SKEDUL_AV-05"/>
      <sheetName val="BOQ_Summary"/>
      <sheetName val="dongia__2_"/>
      <sheetName val="THPDMoi___2_"/>
      <sheetName val="TONG_HOP_VL_NC"/>
      <sheetName val="TH_VL__NC__DDHT_Thanhphuoc"/>
      <sheetName val="t_h_HA_THE"/>
      <sheetName val="CHITIET_VL_NC_TT__1p"/>
      <sheetName val="TONG_HOP_VL_NC_TT"/>
      <sheetName val="CHITIET_VL_NC"/>
      <sheetName val="CHITIET_VL_NC_TT_3p"/>
      <sheetName val="KPVC_BD_"/>
      <sheetName val="Agregat_Halus_&amp;_Kasar"/>
      <sheetName val="Harga_Satuan"/>
      <sheetName val="TRANS"/>
      <sheetName val="BqSipil"/>
      <sheetName val="BqME"/>
      <sheetName val="AHS"/>
      <sheetName val="dasar"/>
      <sheetName val="hitungan"/>
      <sheetName val="lisbq"/>
      <sheetName val="Div2"/>
      <sheetName val="me"/>
      <sheetName val="RAB J18 "/>
      <sheetName val="Panel"/>
      <sheetName val="ALAT1"/>
      <sheetName val="Fire Fighting"/>
      <sheetName val="Analisa  _2_"/>
      <sheetName val="CIVIL-1"/>
      <sheetName val="BU"/>
      <sheetName val="lm7-11"/>
      <sheetName val="uba"/>
      <sheetName val="Statprod gab"/>
      <sheetName val="hrg_dasar"/>
      <sheetName val="clg_fin"/>
      <sheetName val="flr_fin"/>
      <sheetName val="timber_frame"/>
      <sheetName val="Wall_Qty"/>
      <sheetName val="roof_fin"/>
      <sheetName val="Flr,_Rf_Bm"/>
      <sheetName val="Flr_Slb,_stair"/>
      <sheetName val="Gd_Bm"/>
      <sheetName val="PC,_G_Slab"/>
      <sheetName val="wall_fin"/>
      <sheetName val="SAT_UPAH_RAPI"/>
      <sheetName val="OP__ALAT1"/>
      <sheetName val="OP__PERJAM1"/>
      <sheetName val="B__PERSONIL1"/>
      <sheetName val="KAN__LOKAL1"/>
      <sheetName val="metode_1"/>
      <sheetName val="hrg_dasar1"/>
      <sheetName val="clg_fin1"/>
      <sheetName val="flr_fin1"/>
      <sheetName val="timber_frame1"/>
      <sheetName val="Wall_Qty1"/>
      <sheetName val="roof_fin1"/>
      <sheetName val="Flr,_Rf_Bm1"/>
      <sheetName val="Flr_Slb,_stair1"/>
      <sheetName val="Gd_Bm1"/>
      <sheetName val="PC,_G_Slab1"/>
      <sheetName val="wall_fin1"/>
      <sheetName val="Deep_Well1"/>
      <sheetName val="Pek_Luar1"/>
      <sheetName val="Perm__Test1"/>
      <sheetName val="Cover_Daf-21"/>
      <sheetName val="Bill_2_Summary1"/>
      <sheetName val="SAT_UPAH_RAPI1"/>
      <sheetName val="SKEDUL_AV-051"/>
      <sheetName val="struktur_tdk_dipakai1"/>
      <sheetName val="BAG-III"/>
      <sheetName val="ANALISA_TENDER"/>
      <sheetName val="Public_Area"/>
      <sheetName val="Analisa_Upah___Bahan_Plum"/>
      <sheetName val="EXTERNAL_WORK"/>
      <sheetName val="Feb_Audited"/>
      <sheetName val="A+Supl_"/>
      <sheetName val="parapet_baru"/>
      <sheetName val="Financial_Summary"/>
      <sheetName val="Valuation_Summary"/>
      <sheetName val="Shares_Traded"/>
      <sheetName val="Public_&amp;_Private_Valuation"/>
      <sheetName val="BOQ_CBM"/>
      <sheetName val="iTEM_hARSAT"/>
      <sheetName val="Peralatan_(2)"/>
      <sheetName val="REKAP_BQ_"/>
      <sheetName val="GRAND_TOTAL"/>
      <sheetName val="Sat_Bah_&amp;_Up"/>
      <sheetName val="Spec_ME"/>
      <sheetName val="AN_Tdr"/>
      <sheetName val="Analisa_"/>
      <sheetName val="Tie_Beam"/>
      <sheetName val="AN_Beton"/>
      <sheetName val="BQ_Ars"/>
      <sheetName val="analis_standar(20m)"/>
      <sheetName val="ANAL_BETON"/>
      <sheetName val="Category_1"/>
      <sheetName val="MTO_REV_2(ARMOR)"/>
      <sheetName val="alue_deah_teungoh"/>
      <sheetName val="lambaro_skep"/>
      <sheetName val="matang_rayeuk"/>
      <sheetName val="deah_raya"/>
      <sheetName val="Harga_Dasar"/>
      <sheetName val="Analisa_Harga_Satuan"/>
      <sheetName val="Daftar_Hutang"/>
      <sheetName val="TE_TS_FA_LAN_MATV"/>
      <sheetName val="Currency_Rate8"/>
      <sheetName val="Unit_Price_M8"/>
      <sheetName val="REF_ONLY9"/>
      <sheetName val="Analisa_SNI_STANDART_8"/>
      <sheetName val="BANGUNAN_PENUNJANG7"/>
      <sheetName val="An_Arsitektur8"/>
      <sheetName val="Unit_Rate_(2)8"/>
      <sheetName val="Cash_Flow_bulanan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Bahan_5"/>
      <sheetName val="Pekerjaan_5"/>
      <sheetName val="Cover_Daf_25"/>
      <sheetName val="Rekap_Direct_Cost5"/>
      <sheetName val="D_&amp;_W_sizes5"/>
      <sheetName val="Kuantitas_&amp;_Harga5"/>
      <sheetName val="Basic_Price5"/>
      <sheetName val="Kolom_UT5"/>
      <sheetName val="Bill_of_Qty_MEP5"/>
      <sheetName val="Bill_rekap5"/>
      <sheetName val="Hrg_Sat5"/>
      <sheetName val="Ahs_15"/>
      <sheetName val="Ahs_25"/>
      <sheetName val="Analisa_Upah_&amp;_Bahan_Plum5"/>
      <sheetName val="HRG_BHN5"/>
      <sheetName val="mat_me_pipa5"/>
      <sheetName val="TOWER_D5"/>
      <sheetName val="5_2_5"/>
      <sheetName val="Alat_Kerja5"/>
      <sheetName val="Daf_15"/>
      <sheetName val="H_Satuan5"/>
      <sheetName val="_anal_hrg_sat5"/>
      <sheetName val="Analisa__(2)5"/>
      <sheetName val="Analisa_DMPU5"/>
      <sheetName val="FORM_X_COST1"/>
      <sheetName val="An_Struktur1"/>
      <sheetName val="OFFICE_2_LT5"/>
      <sheetName val="Master_1_01"/>
      <sheetName val="prime_coal1"/>
      <sheetName val="REKAP_REV_SHARING1"/>
      <sheetName val="Fill_this_out_first___2"/>
      <sheetName val="____1"/>
      <sheetName val="HB_5"/>
      <sheetName val="Cover_(x)1"/>
      <sheetName val="Cor_Apt1"/>
      <sheetName val="rab_me_(by_owner)_1"/>
      <sheetName val="BQ_(by_owner)1"/>
      <sheetName val="rab_me_(fisik)1"/>
      <sheetName val="RAB_AR&amp;STR1"/>
      <sheetName val="3_5_STR_PH-2_1"/>
      <sheetName val="Urai__Resap_pengikat1"/>
      <sheetName val="Breakdown_Architecture1"/>
      <sheetName val="B1form_(2)1"/>
      <sheetName val="Up_&amp;_bhn1"/>
      <sheetName val="Data_basic_price_jgan_diprint1"/>
      <sheetName val="CATU_DAYA_LISTRIK_PLB1"/>
      <sheetName val="CATU_DAYA_LISTRIK_PK1"/>
      <sheetName val="PERALATAN_&amp;_KATUP2_PK1"/>
      <sheetName val="PERALATAN_UTAMA_PK1"/>
      <sheetName val="PERALATAN_&amp;_KATUP2_PLB1"/>
      <sheetName val="PERALATAN_UTAMA_PLB1"/>
      <sheetName val="PEMIPAAN_PK1"/>
      <sheetName val="PEMIPAAN_PLB1"/>
      <sheetName val="4-Basic_Price1"/>
      <sheetName val="Alat_R_oke1"/>
      <sheetName val="BU_ok1"/>
      <sheetName val="BM_vs_BB1"/>
      <sheetName val="Bahan_oke1"/>
      <sheetName val="Bill_sipil1"/>
      <sheetName val="DAFTAR_71"/>
      <sheetName val="Fill_this_out_first___3"/>
      <sheetName val="BOQ_Summary1"/>
      <sheetName val="Purchase_Order1"/>
      <sheetName val="Customize_Your_Purchase_Order1"/>
      <sheetName val="ANALISA_TENDER1"/>
      <sheetName val="dongia__2_1"/>
      <sheetName val="THPDMoi___2_1"/>
      <sheetName val="TONG_HOP_VL_NC1"/>
      <sheetName val="TH_VL__NC__DDHT_Thanhphuoc1"/>
      <sheetName val="t_h_HA_THE1"/>
      <sheetName val="CHITIET_VL_NC_TT__1p1"/>
      <sheetName val="TONG_HOP_VL_NC_TT1"/>
      <sheetName val="CHITIET_VL_NC1"/>
      <sheetName val="CHITIET_VL_NC_TT_3p1"/>
      <sheetName val="KPVC_BD_1"/>
      <sheetName val="Agregat_Halus_&amp;_Kasar1"/>
      <sheetName val="Harga_Satuan1"/>
      <sheetName val="ANAL_lump_sum1"/>
      <sheetName val="Analisa_HS1"/>
      <sheetName val="C-LOAD(L-FACTORY_)2"/>
      <sheetName val="MTO_REV_2_ARMOR_1"/>
      <sheetName val="Public_Area1"/>
      <sheetName val="Analisa_Upah___Bahan_Plum1"/>
      <sheetName val="EXTERNAL_WORK1"/>
      <sheetName val="Feb_Audited1"/>
      <sheetName val="A+Supl_1"/>
      <sheetName val="parapet_baru1"/>
      <sheetName val="Financial_Summary1"/>
      <sheetName val="Valuation_Summary1"/>
      <sheetName val="Shares_Traded1"/>
      <sheetName val="Public_&amp;_Private_Valuation1"/>
      <sheetName val="BOQ_CBM1"/>
      <sheetName val="iTEM_hARSAT1"/>
      <sheetName val="Peralatan_(2)1"/>
      <sheetName val="REKAP_BQ_1"/>
      <sheetName val="GRAND_TOTAL1"/>
      <sheetName val="Sat_Bah_&amp;_Up1"/>
      <sheetName val="Spec_ME1"/>
      <sheetName val="AN_Tdr1"/>
      <sheetName val="Analisa_1"/>
      <sheetName val="Tie_Beam1"/>
      <sheetName val="AN_Beton1"/>
      <sheetName val="BQ_Ars1"/>
      <sheetName val="analis_standar(20m)1"/>
      <sheetName val="ANAL_BETON1"/>
      <sheetName val="Category_11"/>
      <sheetName val="MTO_REV_2(ARMOR)1"/>
      <sheetName val="alue_deah_teungoh1"/>
      <sheetName val="lambaro_skep1"/>
      <sheetName val="matang_rayeuk1"/>
      <sheetName val="deah_raya1"/>
      <sheetName val="Harga_Dasar1"/>
      <sheetName val="Analisa_Harga_Satuan1"/>
      <sheetName val="Daftar_Hutang1"/>
      <sheetName val="TE_TS_FA_LAN_MATV1"/>
      <sheetName val="AHU"/>
      <sheetName val="SUM-AIR-Submit"/>
      <sheetName val="Elec LG"/>
      <sheetName val="tong hop"/>
      <sheetName val="8 QD957"/>
      <sheetName val="BQ AC- SEMANAN"/>
      <sheetName val="入力作成表"/>
      <sheetName val="gvl"/>
      <sheetName val="1.Requisition(E)"/>
      <sheetName val="ABB_Trans"/>
      <sheetName val="Main Feeder"/>
      <sheetName val="Capacitor"/>
      <sheetName val="Input_Data-1"/>
      <sheetName val="PE Wire"/>
      <sheetName val="XLPE_Cable"/>
      <sheetName val="Budget Code"/>
      <sheetName val="XL4Poppy"/>
      <sheetName val="Earthwork"/>
      <sheetName val="8521"/>
      <sheetName val="試運転項目"/>
      <sheetName val="ABILITY"/>
      <sheetName val="目次"/>
      <sheetName val="LOTUS-EE1"/>
      <sheetName val="Master"/>
      <sheetName val="FitOutConfCentre"/>
      <sheetName val="Sheet2"/>
      <sheetName val="Fans"/>
      <sheetName val="electrical"/>
      <sheetName val="전기"/>
      <sheetName val="MCP-E"/>
      <sheetName val="bhn-upah"/>
      <sheetName val="Lt. 1 (A)"/>
      <sheetName val="Currency_Rate9"/>
      <sheetName val="Unit_Price_M9"/>
      <sheetName val="REF_ONLY10"/>
      <sheetName val="Analisa_SNI_STANDART_9"/>
      <sheetName val="An_Arsitektur9"/>
      <sheetName val="Unit_Rate_(2)9"/>
      <sheetName val="BANGUNAN_PENUNJANG8"/>
      <sheetName val="Rekap_Direct_Cost6"/>
      <sheetName val="Kuantitas_&amp;_Harga6"/>
      <sheetName val="Basic_Price6"/>
      <sheetName val="Cover_Daf_26"/>
      <sheetName val="Bill_of_Qty_MEP6"/>
      <sheetName val="Kolom_UT6"/>
      <sheetName val="analisa_Str6"/>
      <sheetName val="Bill_rekap6"/>
      <sheetName val="Cash_Flow_bulanan6"/>
      <sheetName val="D_&amp;_W_sizes6"/>
      <sheetName val="Bahan_6"/>
      <sheetName val="Pekerjaan_6"/>
      <sheetName val="HRG_BHN6"/>
      <sheetName val="Analisa_Upah_&amp;_Bahan_Plum6"/>
      <sheetName val="Alat_Kerja6"/>
      <sheetName val="Daf_16"/>
      <sheetName val="_anal_hrg_sat6"/>
      <sheetName val="H_Satuan6"/>
      <sheetName val="mat_me_pipa6"/>
      <sheetName val="TOWER_D6"/>
      <sheetName val="5_2_6"/>
      <sheetName val="Hrg_Sat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Ahs_16"/>
      <sheetName val="Ahs_26"/>
      <sheetName val="Analisa__(2)6"/>
      <sheetName val="Analisa_DMPU6"/>
      <sheetName val="Deep_Well2"/>
      <sheetName val="Pek_Luar2"/>
      <sheetName val="OFFICE_2_LT6"/>
      <sheetName val="Master_1_02"/>
      <sheetName val="CATU_DAYA_LISTRIK_PLB2"/>
      <sheetName val="CATU_DAYA_LISTRIK_PK2"/>
      <sheetName val="PERALATAN_&amp;_KATUP2_PK2"/>
      <sheetName val="PERALATAN_UTAMA_PK2"/>
      <sheetName val="PERALATAN_&amp;_KATUP2_PLB2"/>
      <sheetName val="PERALATAN_UTAMA_PLB2"/>
      <sheetName val="PEMIPAAN_PK2"/>
      <sheetName val="PEMIPAAN_PLB2"/>
      <sheetName val="prime_coal2"/>
      <sheetName val="REKAP_REV_SHARING2"/>
      <sheetName val="OP__ALAT2"/>
      <sheetName val="OP__PERJAM2"/>
      <sheetName val="B__PERSONIL2"/>
      <sheetName val="KAN__LOKAL2"/>
      <sheetName val="Perm__Test2"/>
      <sheetName val="HB_6"/>
      <sheetName val="Cover_Daf-22"/>
      <sheetName val="Bill_2_Summary2"/>
      <sheetName val="metode_2"/>
      <sheetName val="Urai__Resap_pengikat2"/>
      <sheetName val="Alat_R_oke2"/>
      <sheetName val="BU_ok2"/>
      <sheetName val="BM_vs_BB2"/>
      <sheetName val="Bahan_oke2"/>
      <sheetName val="RAB_AR&amp;STR2"/>
      <sheetName val="FORM_X_COST2"/>
      <sheetName val="An_Struktur2"/>
      <sheetName val="Cover_(x)2"/>
      <sheetName val="Cor_Apt2"/>
      <sheetName val="struktur_tdk_dipakai2"/>
      <sheetName val="Breakdown_Architecture2"/>
      <sheetName val="3_5_STR_PH-2_2"/>
      <sheetName val="Up_&amp;_bhn2"/>
      <sheetName val="rab_me_(by_owner)_2"/>
      <sheetName val="BQ_(by_owner)2"/>
      <sheetName val="rab_me_(fisik)2"/>
      <sheetName val="DAFTAR_72"/>
      <sheetName val="Data_basic_price_jgan_diprint2"/>
      <sheetName val="4-Basic_Price2"/>
      <sheetName val="SKEDUL_AV-052"/>
      <sheetName val="Anal alat"/>
      <sheetName val="HARGA ALAT"/>
      <sheetName val="UMUM"/>
      <sheetName val="TOTAL"/>
      <sheetName val="DAFTAR_8"/>
      <sheetName val="std.wt."/>
      <sheetName val="lkalibrasi BENENAIN"/>
      <sheetName val="met bab3"/>
      <sheetName val="anal bab8"/>
      <sheetName val="Conn. Lib"/>
      <sheetName val="Balok L_2"/>
      <sheetName val="Daftar BOQ"/>
      <sheetName val="Reference"/>
      <sheetName val="hrg dasar rc"/>
      <sheetName val="Pengalaman Per"/>
      <sheetName val="13.Nangakara Weir"/>
      <sheetName val="14.Irr.Canal Work"/>
      <sheetName val="15.Irr. Struc.Work"/>
      <sheetName val="16.Pipe Inst."/>
      <sheetName val="18.Lateral Pipe"/>
      <sheetName val="1.General Item"/>
      <sheetName val="2.Sorinangka Weir"/>
      <sheetName val="3.Irr.Canal Work"/>
      <sheetName val="4.Irr.Struc.Work"/>
      <sheetName val="6.Tertiary Work"/>
      <sheetName val="TYPICAL"/>
      <sheetName val="HS-1"/>
      <sheetName val="12CGOU"/>
      <sheetName val="AHS2 Partisi,Curtain,Pnt,Jndla"/>
      <sheetName val="Rekap B.L."/>
      <sheetName val="BoQ."/>
      <sheetName val="pivot"/>
      <sheetName val="UPH,BHN,ALT"/>
      <sheetName val="F1c DATA ADM6"/>
      <sheetName val="Master Edit"/>
      <sheetName val="Data Alat"/>
      <sheetName val="bialangsung"/>
      <sheetName val="SUMBER DAYA"/>
      <sheetName val="Galian 1"/>
      <sheetName val="Harsat Bahan"/>
      <sheetName val="Harsat Upah"/>
      <sheetName val="Daf-harga"/>
      <sheetName val="3.1.(3)"/>
      <sheetName val="Supl.X"/>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Analisa BOW"/>
      <sheetName val="schtng"/>
      <sheetName val="schbhn"/>
      <sheetName val="schalt"/>
      <sheetName val="351BQMCN"/>
      <sheetName val="pro ra op"/>
      <sheetName val="grafik"/>
      <sheetName val="BBM-03"/>
      <sheetName val="U&amp;B"/>
      <sheetName val="Analysis"/>
      <sheetName val="Rek-Analisa"/>
      <sheetName val="anl"/>
      <sheetName val="MAP2"/>
      <sheetName val="61004"/>
      <sheetName val="61005"/>
      <sheetName val="61006"/>
      <sheetName val="61007"/>
      <sheetName val="61008"/>
      <sheetName val="MAP"/>
      <sheetName val="anal-mpu"/>
      <sheetName val=" HARGA"/>
      <sheetName val="Lamp_V"/>
      <sheetName val="SCEDUL"/>
      <sheetName val="Peralatan (1)"/>
      <sheetName val="BQ (1)"/>
      <sheetName val="Cth"/>
      <sheetName val="BOQ-Indonesia"/>
      <sheetName val="dftr harga"/>
      <sheetName val="hrg. sat pek"/>
      <sheetName val="prhit tulangan"/>
      <sheetName val="vol pek"/>
      <sheetName val="koef-beton"/>
      <sheetName val="GASATAGG.XLS"/>
      <sheetName val="HSUMUM.XLS"/>
      <sheetName val="HSDRAIN.XLS"/>
      <sheetName val="HSTANAH"/>
      <sheetName val="HSBASE"/>
      <sheetName val="HSASPAL"/>
      <sheetName val="HSBETON"/>
      <sheetName val="HSSTRUK"/>
      <sheetName val="HSMISC.XLS"/>
      <sheetName val="anal Lamp 4a"/>
      <sheetName val="STAF"/>
      <sheetName val="Procurement"/>
      <sheetName val="ANA.ALAT"/>
      <sheetName val="外気負荷"/>
      <sheetName val=""/>
      <sheetName val="DHS AC"/>
      <sheetName val="Analisa 2"/>
      <sheetName val="GRILL"/>
      <sheetName val="S.UPAH"/>
      <sheetName val="S.BAHAN"/>
      <sheetName val="Harga "/>
      <sheetName val="TT DZ35"/>
      <sheetName val="THCT"/>
      <sheetName val="THDZ0,4"/>
      <sheetName val="TH DZ35"/>
      <sheetName val="시산표"/>
      <sheetName val="B3A - TOWER A"/>
      <sheetName val="Tro giup"/>
      <sheetName val="FAB별"/>
      <sheetName val="總表"/>
      <sheetName val="실행철강하도"/>
      <sheetName val="노임단가"/>
      <sheetName val="F2"/>
      <sheetName val="F3a"/>
      <sheetName val="G1"/>
      <sheetName val="G3"/>
      <sheetName val="G4a"/>
      <sheetName val="hs-str"/>
      <sheetName val="304-06"/>
      <sheetName val="Form 4 &amp; 4-A"/>
      <sheetName val="TTL Project Level-2"/>
      <sheetName val="B - Norelec"/>
      <sheetName val="Mark-up"/>
      <sheetName val="SUMMARY"/>
      <sheetName val="CCY"/>
      <sheetName val="UNIT"/>
      <sheetName val="DAC"/>
      <sheetName val="销售"/>
      <sheetName val="进货"/>
      <sheetName val="rINCIAN"/>
      <sheetName val="Analisa Harga"/>
      <sheetName val="rumus"/>
      <sheetName val="TRNS-C1"/>
      <sheetName val="HS"/>
      <sheetName val="All"/>
      <sheetName val="Buis beton"/>
      <sheetName val="Bronjong"/>
      <sheetName val="eakTG"/>
      <sheetName val="AREA"/>
      <sheetName val="L-TIGA"/>
      <sheetName val="Bill"/>
      <sheetName val="H.Material, Upah &amp; Alat"/>
      <sheetName val="Analisa H.Sat.Pek."/>
      <sheetName val="RAB.SEKRETARIAT (1)"/>
      <sheetName val="datasht"/>
      <sheetName val="ANALISA SNI'13 "/>
      <sheetName val="ANALISA1"/>
      <sheetName val="hs_ars"/>
      <sheetName val="atap"/>
      <sheetName val="DAILY WORKER"/>
      <sheetName val="bahan_upah"/>
      <sheetName val="COV"/>
      <sheetName val="analisa_Str5"/>
      <sheetName val="Currency_Rate10"/>
      <sheetName val="Unit_Price_M10"/>
      <sheetName val="REF_ONLY11"/>
      <sheetName val="Analisa_SNI_STANDART_10"/>
      <sheetName val="An_Arsitektur10"/>
      <sheetName val="Unit_Rate_(2)10"/>
      <sheetName val="BANGUNAN_PENUNJANG9"/>
      <sheetName val="Rekap_Direct_Cost7"/>
      <sheetName val="Kuantitas_&amp;_Harga7"/>
      <sheetName val="Basic_Price7"/>
      <sheetName val="Cover_Daf_27"/>
      <sheetName val="Bill_of_Qty_MEP7"/>
      <sheetName val="Kolom_UT7"/>
      <sheetName val="analisa_Str7"/>
      <sheetName val="Bill_rekap7"/>
      <sheetName val="Cash_Flow_bulanan7"/>
      <sheetName val="D_&amp;_W_sizes7"/>
      <sheetName val="Bahan_7"/>
      <sheetName val="Pekerjaan_7"/>
      <sheetName val="HRG_BHN7"/>
      <sheetName val="Analisa_Upah_&amp;_Bahan_Plum7"/>
      <sheetName val="Alat_Kerja7"/>
      <sheetName val="Daf_17"/>
      <sheetName val="_anal_hrg_sat7"/>
      <sheetName val="H_Satuan7"/>
      <sheetName val="mat_me_pipa7"/>
      <sheetName val="TOWER_D7"/>
      <sheetName val="5_2_7"/>
      <sheetName val="Hrg_Sat7"/>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Ahs_17"/>
      <sheetName val="Ahs_27"/>
      <sheetName val="Analisa__(2)7"/>
      <sheetName val="Analisa_DMPU7"/>
      <sheetName val="Deep_Well3"/>
      <sheetName val="Pek_Luar3"/>
      <sheetName val="OFFICE_2_LT7"/>
      <sheetName val="Master_1_03"/>
      <sheetName val="Analisa_(me)3"/>
      <sheetName val="CATU_DAYA_LISTRIK_PLB3"/>
      <sheetName val="CATU_DAYA_LISTRIK_PK3"/>
      <sheetName val="PERALATAN_&amp;_KATUP2_PK3"/>
      <sheetName val="PERALATAN_UTAMA_PK3"/>
      <sheetName val="PERALATAN_&amp;_KATUP2_PLB3"/>
      <sheetName val="PERALATAN_UTAMA_PLB3"/>
      <sheetName val="PEMIPAAN_PK3"/>
      <sheetName val="PEMIPAAN_PLB3"/>
      <sheetName val="prime_coal3"/>
      <sheetName val="REKAP_REV_SHARING3"/>
      <sheetName val="OP__ALAT3"/>
      <sheetName val="OP__PERJAM3"/>
      <sheetName val="B__PERSONIL3"/>
      <sheetName val="KAN__LOKAL3"/>
      <sheetName val="Perm__Test3"/>
      <sheetName val="HB_7"/>
      <sheetName val="Cover_Daf-23"/>
      <sheetName val="Bill_2_Summary3"/>
      <sheetName val="metode_3"/>
      <sheetName val="Urai__Resap_pengikat3"/>
      <sheetName val="Alat_R_oke3"/>
      <sheetName val="BU_ok3"/>
      <sheetName val="BM_vs_BB3"/>
      <sheetName val="Bahan_oke3"/>
      <sheetName val="RAB_AR&amp;STR3"/>
      <sheetName val="FORM_X_COST3"/>
      <sheetName val="An_Struktur3"/>
      <sheetName val="Cover_(x)3"/>
      <sheetName val="Cor_Apt3"/>
      <sheetName val="struktur_tdk_dipakai3"/>
      <sheetName val="Breakdown_Architecture3"/>
      <sheetName val="3_5_STR_PH-2_3"/>
      <sheetName val="Up_&amp;_bhn3"/>
      <sheetName val="rab_me_(by_owner)_3"/>
      <sheetName val="BQ_(by_owner)3"/>
      <sheetName val="rab_me_(fisik)3"/>
      <sheetName val="DAFTAR_73"/>
      <sheetName val="Data_basic_price_jgan_diprint3"/>
      <sheetName val="4-Basic_Price3"/>
      <sheetName val="SKEDUL_AV-053"/>
      <sheetName val="Currency_Rate17"/>
      <sheetName val="Unit_Price_M17"/>
      <sheetName val="REF_ONLY17"/>
      <sheetName val="Analisa_SNI_STANDART_16"/>
      <sheetName val="An_Arsitektur16"/>
      <sheetName val="Unit_Rate_(2)16"/>
      <sheetName val="BANGUNAN_PENUNJANG15"/>
      <sheetName val="Rekap_Direct_Cost13"/>
      <sheetName val="Kuantitas_&amp;_Harga13"/>
      <sheetName val="Basic_Price13"/>
      <sheetName val="Cover_Daf_213"/>
      <sheetName val="Bill_of_Qty_MEP13"/>
      <sheetName val="Kolom_UT13"/>
      <sheetName val="analisa_Str13"/>
      <sheetName val="Bill_rekap13"/>
      <sheetName val="Cash_Flow_bulanan13"/>
      <sheetName val="D_&amp;_W_sizes13"/>
      <sheetName val="Bahan_13"/>
      <sheetName val="Pekerjaan_13"/>
      <sheetName val="HRG_BHN13"/>
      <sheetName val="Analisa_Upah_&amp;_Bahan_Plum13"/>
      <sheetName val="Alat_Kerja13"/>
      <sheetName val="Daf_113"/>
      <sheetName val="_anal_hrg_sat13"/>
      <sheetName val="H_Satuan13"/>
      <sheetName val="mat_me_pipa13"/>
      <sheetName val="TOWER_D13"/>
      <sheetName val="5_2_13"/>
      <sheetName val="Hrg_Sat13"/>
      <sheetName val="dongia_(2)13"/>
      <sheetName val="THPDMoi__(2)13"/>
      <sheetName val="TONG_HOP_VL-NC13"/>
      <sheetName val="TONGKE3p_13"/>
      <sheetName val="TH_VL,_NC,_DDHT_Thanhphuoc13"/>
      <sheetName val="DON_GIA13"/>
      <sheetName val="t-h_HA_THE13"/>
      <sheetName val="CHITIET_VL-NC-TT_-1p13"/>
      <sheetName val="TONG_HOP_VL-NC_TT13"/>
      <sheetName val="TH_XL13"/>
      <sheetName val="CHITIET_VL-NC13"/>
      <sheetName val="CHITIET_VL-NC-TT-3p13"/>
      <sheetName val="KPVC-BD_13"/>
      <sheetName val="Ahs_113"/>
      <sheetName val="Ahs_213"/>
      <sheetName val="Analisa__(2)13"/>
      <sheetName val="Analisa_DMPU13"/>
      <sheetName val="Deep_Well9"/>
      <sheetName val="Pek_Luar9"/>
      <sheetName val="OFFICE_2_LT13"/>
      <sheetName val="Master_1_09"/>
      <sheetName val="Analisa_(me)9"/>
      <sheetName val="CATU_DAYA_LISTRIK_PLB9"/>
      <sheetName val="CATU_DAYA_LISTRIK_PK9"/>
      <sheetName val="PERALATAN_&amp;_KATUP2_PK9"/>
      <sheetName val="PERALATAN_UTAMA_PK9"/>
      <sheetName val="PERALATAN_&amp;_KATUP2_PLB9"/>
      <sheetName val="PERALATAN_UTAMA_PLB9"/>
      <sheetName val="PEMIPAAN_PK9"/>
      <sheetName val="PEMIPAAN_PLB9"/>
      <sheetName val="prime_coal9"/>
      <sheetName val="REKAP_REV_SHARING9"/>
      <sheetName val="OP__ALAT9"/>
      <sheetName val="OP__PERJAM9"/>
      <sheetName val="B__PERSONIL9"/>
      <sheetName val="KAN__LOKAL9"/>
      <sheetName val="Perm__Test9"/>
      <sheetName val="HB_13"/>
      <sheetName val="Cover_Daf-29"/>
      <sheetName val="Bill_2_Summary9"/>
      <sheetName val="metode_9"/>
      <sheetName val="Urai__Resap_pengikat9"/>
      <sheetName val="Alat_R_oke9"/>
      <sheetName val="BU_ok9"/>
      <sheetName val="BM_vs_BB9"/>
      <sheetName val="Bahan_oke9"/>
      <sheetName val="RAB_AR&amp;STR9"/>
      <sheetName val="FORM_X_COST9"/>
      <sheetName val="An_Struktur10"/>
      <sheetName val="Cover_(x)9"/>
      <sheetName val="Cor_Apt9"/>
      <sheetName val="struktur_tdk_dipakai9"/>
      <sheetName val="Fill_this_out_first___9"/>
      <sheetName val="Breakdown_Architecture9"/>
      <sheetName val="3_5_STR_PH-2_9"/>
      <sheetName val="Up_&amp;_bhn9"/>
      <sheetName val="rab_me_(by_owner)_9"/>
      <sheetName val="BQ_(by_owner)9"/>
      <sheetName val="rab_me_(fisik)9"/>
      <sheetName val="DAFTAR_79"/>
      <sheetName val="Data_basic_price_jgan_diprint9"/>
      <sheetName val="4-Basic_Price9"/>
      <sheetName val="SKEDUL_AV-059"/>
      <sheetName val="Currency_Rate11"/>
      <sheetName val="Unit_Price_M11"/>
      <sheetName val="REF_ONLY12"/>
      <sheetName val="Analisa_SNI_STANDART_11"/>
      <sheetName val="An_Arsitektur11"/>
      <sheetName val="Unit_Rate_(2)11"/>
      <sheetName val="BANGUNAN_PENUNJANG10"/>
      <sheetName val="Rekap_Direct_Cost8"/>
      <sheetName val="Kuantitas_&amp;_Harga8"/>
      <sheetName val="Basic_Price8"/>
      <sheetName val="Cover_Daf_28"/>
      <sheetName val="Bill_of_Qty_MEP8"/>
      <sheetName val="Kolom_UT8"/>
      <sheetName val="analisa_Str8"/>
      <sheetName val="Bill_rekap8"/>
      <sheetName val="Cash_Flow_bulanan8"/>
      <sheetName val="D_&amp;_W_sizes8"/>
      <sheetName val="Bahan_8"/>
      <sheetName val="Pekerjaan_8"/>
      <sheetName val="HRG_BHN8"/>
      <sheetName val="Analisa_Upah_&amp;_Bahan_Plum8"/>
      <sheetName val="Alat_Kerja8"/>
      <sheetName val="Daf_18"/>
      <sheetName val="_anal_hrg_sat8"/>
      <sheetName val="H_Satuan8"/>
      <sheetName val="mat_me_pipa8"/>
      <sheetName val="TOWER_D8"/>
      <sheetName val="5_2_8"/>
      <sheetName val="Hrg_Sat8"/>
      <sheetName val="dongia_(2)8"/>
      <sheetName val="THPDMoi__(2)8"/>
      <sheetName val="TONG_HOP_VL-NC8"/>
      <sheetName val="TONGKE3p_8"/>
      <sheetName val="TH_VL,_NC,_DDHT_Thanhphuoc8"/>
      <sheetName val="DON_GIA8"/>
      <sheetName val="t-h_HA_THE8"/>
      <sheetName val="CHITIET_VL-NC-TT_-1p8"/>
      <sheetName val="TONG_HOP_VL-NC_TT8"/>
      <sheetName val="TH_XL8"/>
      <sheetName val="CHITIET_VL-NC8"/>
      <sheetName val="CHITIET_VL-NC-TT-3p8"/>
      <sheetName val="KPVC-BD_8"/>
      <sheetName val="Ahs_18"/>
      <sheetName val="Ahs_28"/>
      <sheetName val="Analisa__(2)8"/>
      <sheetName val="Analisa_DMPU8"/>
      <sheetName val="Deep_Well4"/>
      <sheetName val="Pek_Luar4"/>
      <sheetName val="OFFICE_2_LT8"/>
      <sheetName val="Master_1_04"/>
      <sheetName val="Analisa_(me)4"/>
      <sheetName val="CATU_DAYA_LISTRIK_PLB4"/>
      <sheetName val="CATU_DAYA_LISTRIK_PK4"/>
      <sheetName val="PERALATAN_&amp;_KATUP2_PK4"/>
      <sheetName val="PERALATAN_UTAMA_PK4"/>
      <sheetName val="PERALATAN_&amp;_KATUP2_PLB4"/>
      <sheetName val="PERALATAN_UTAMA_PLB4"/>
      <sheetName val="PEMIPAAN_PK4"/>
      <sheetName val="PEMIPAAN_PLB4"/>
      <sheetName val="prime_coal4"/>
      <sheetName val="REKAP_REV_SHARING4"/>
      <sheetName val="OP__ALAT4"/>
      <sheetName val="OP__PERJAM4"/>
      <sheetName val="B__PERSONIL4"/>
      <sheetName val="KAN__LOKAL4"/>
      <sheetName val="Perm__Test4"/>
      <sheetName val="HB_8"/>
      <sheetName val="Cover_Daf-24"/>
      <sheetName val="Bill_2_Summary4"/>
      <sheetName val="metode_4"/>
      <sheetName val="Urai__Resap_pengikat4"/>
      <sheetName val="Alat_R_oke4"/>
      <sheetName val="BU_ok4"/>
      <sheetName val="BM_vs_BB4"/>
      <sheetName val="Bahan_oke4"/>
      <sheetName val="RAB_AR&amp;STR4"/>
      <sheetName val="FORM_X_COST4"/>
      <sheetName val="An_Struktur5"/>
      <sheetName val="Cover_(x)4"/>
      <sheetName val="Cor_Apt4"/>
      <sheetName val="struktur_tdk_dipakai4"/>
      <sheetName val="Fill_this_out_first___4"/>
      <sheetName val="Breakdown_Architecture4"/>
      <sheetName val="3_5_STR_PH-2_4"/>
      <sheetName val="Up_&amp;_bhn4"/>
      <sheetName val="rab_me_(by_owner)_4"/>
      <sheetName val="BQ_(by_owner)4"/>
      <sheetName val="rab_me_(fisik)4"/>
      <sheetName val="DAFTAR_74"/>
      <sheetName val="Data_basic_price_jgan_diprint4"/>
      <sheetName val="4-Basic_Price4"/>
      <sheetName val="SKEDUL_AV-054"/>
      <sheetName val="Currency_Rate12"/>
      <sheetName val="Unit_Price_M12"/>
      <sheetName val="REF_ONLY13"/>
      <sheetName val="Analisa_SNI_STANDART_12"/>
      <sheetName val="An_Arsitektur12"/>
      <sheetName val="Unit_Rate_(2)12"/>
      <sheetName val="BANGUNAN_PENUNJANG11"/>
      <sheetName val="Rekap_Direct_Cost9"/>
      <sheetName val="Kuantitas_&amp;_Harga9"/>
      <sheetName val="Basic_Price9"/>
      <sheetName val="Cover_Daf_29"/>
      <sheetName val="Bill_of_Qty_MEP9"/>
      <sheetName val="Kolom_UT9"/>
      <sheetName val="analisa_Str9"/>
      <sheetName val="Bill_rekap9"/>
      <sheetName val="Cash_Flow_bulanan9"/>
      <sheetName val="D_&amp;_W_sizes9"/>
      <sheetName val="Bahan_9"/>
      <sheetName val="Pekerjaan_9"/>
      <sheetName val="HRG_BHN9"/>
      <sheetName val="Analisa_Upah_&amp;_Bahan_Plum9"/>
      <sheetName val="Alat_Kerja9"/>
      <sheetName val="Daf_19"/>
      <sheetName val="_anal_hrg_sat9"/>
      <sheetName val="H_Satuan9"/>
      <sheetName val="mat_me_pipa9"/>
      <sheetName val="TOWER_D9"/>
      <sheetName val="5_2_9"/>
      <sheetName val="Hrg_Sat9"/>
      <sheetName val="dongia_(2)9"/>
      <sheetName val="THPDMoi__(2)9"/>
      <sheetName val="TONG_HOP_VL-NC9"/>
      <sheetName val="TONGKE3p_9"/>
      <sheetName val="TH_VL,_NC,_DDHT_Thanhphuoc9"/>
      <sheetName val="DON_GIA9"/>
      <sheetName val="t-h_HA_THE9"/>
      <sheetName val="CHITIET_VL-NC-TT_-1p9"/>
      <sheetName val="TONG_HOP_VL-NC_TT9"/>
      <sheetName val="TH_XL9"/>
      <sheetName val="CHITIET_VL-NC9"/>
      <sheetName val="CHITIET_VL-NC-TT-3p9"/>
      <sheetName val="KPVC-BD_9"/>
      <sheetName val="Ahs_19"/>
      <sheetName val="Ahs_29"/>
      <sheetName val="Analisa__(2)9"/>
      <sheetName val="Analisa_DMPU9"/>
      <sheetName val="Deep_Well5"/>
      <sheetName val="Pek_Luar5"/>
      <sheetName val="OFFICE_2_LT9"/>
      <sheetName val="Master_1_05"/>
      <sheetName val="Analisa_(me)5"/>
      <sheetName val="CATU_DAYA_LISTRIK_PLB5"/>
      <sheetName val="CATU_DAYA_LISTRIK_PK5"/>
      <sheetName val="PERALATAN_&amp;_KATUP2_PK5"/>
      <sheetName val="PERALATAN_UTAMA_PK5"/>
      <sheetName val="PERALATAN_&amp;_KATUP2_PLB5"/>
      <sheetName val="PERALATAN_UTAMA_PLB5"/>
      <sheetName val="PEMIPAAN_PK5"/>
      <sheetName val="PEMIPAAN_PLB5"/>
      <sheetName val="prime_coal5"/>
      <sheetName val="REKAP_REV_SHARING5"/>
      <sheetName val="OP__ALAT5"/>
      <sheetName val="OP__PERJAM5"/>
      <sheetName val="B__PERSONIL5"/>
      <sheetName val="KAN__LOKAL5"/>
      <sheetName val="Perm__Test5"/>
      <sheetName val="HB_9"/>
      <sheetName val="Cover_Daf-25"/>
      <sheetName val="Bill_2_Summary5"/>
      <sheetName val="metode_5"/>
      <sheetName val="Urai__Resap_pengikat5"/>
      <sheetName val="Alat_R_oke5"/>
      <sheetName val="BU_ok5"/>
      <sheetName val="BM_vs_BB5"/>
      <sheetName val="Bahan_oke5"/>
      <sheetName val="RAB_AR&amp;STR5"/>
      <sheetName val="FORM_X_COST5"/>
      <sheetName val="An_Struktur6"/>
      <sheetName val="Cover_(x)5"/>
      <sheetName val="Cor_Apt5"/>
      <sheetName val="struktur_tdk_dipakai5"/>
      <sheetName val="Fill_this_out_first___5"/>
      <sheetName val="Breakdown_Architecture5"/>
      <sheetName val="3_5_STR_PH-2_5"/>
      <sheetName val="Up_&amp;_bhn5"/>
      <sheetName val="rab_me_(by_owner)_5"/>
      <sheetName val="BQ_(by_owner)5"/>
      <sheetName val="rab_me_(fisik)5"/>
      <sheetName val="DAFTAR_75"/>
      <sheetName val="Data_basic_price_jgan_diprint5"/>
      <sheetName val="4-Basic_Price5"/>
      <sheetName val="SKEDUL_AV-055"/>
      <sheetName val="Currency_Rate13"/>
      <sheetName val="Unit_Price_M13"/>
      <sheetName val="REF_ONLY14"/>
      <sheetName val="Analisa_SNI_STANDART_13"/>
      <sheetName val="An_Arsitektur13"/>
      <sheetName val="Unit_Rate_(2)13"/>
      <sheetName val="BANGUNAN_PENUNJANG12"/>
      <sheetName val="Rekap_Direct_Cost10"/>
      <sheetName val="Kuantitas_&amp;_Harga10"/>
      <sheetName val="Basic_Price10"/>
      <sheetName val="Cover_Daf_210"/>
      <sheetName val="Bill_of_Qty_MEP10"/>
      <sheetName val="Kolom_UT10"/>
      <sheetName val="analisa_Str10"/>
      <sheetName val="Bill_rekap10"/>
      <sheetName val="Cash_Flow_bulanan10"/>
      <sheetName val="D_&amp;_W_sizes10"/>
      <sheetName val="Bahan_10"/>
      <sheetName val="Pekerjaan_10"/>
      <sheetName val="HRG_BHN10"/>
      <sheetName val="Analisa_Upah_&amp;_Bahan_Plum10"/>
      <sheetName val="Alat_Kerja10"/>
      <sheetName val="Daf_110"/>
      <sheetName val="_anal_hrg_sat10"/>
      <sheetName val="H_Satuan10"/>
      <sheetName val="mat_me_pipa10"/>
      <sheetName val="TOWER_D10"/>
      <sheetName val="5_2_10"/>
      <sheetName val="Hrg_Sat10"/>
      <sheetName val="dongia_(2)10"/>
      <sheetName val="THPDMoi__(2)10"/>
      <sheetName val="TONG_HOP_VL-NC10"/>
      <sheetName val="TONGKE3p_10"/>
      <sheetName val="TH_VL,_NC,_DDHT_Thanhphuoc10"/>
      <sheetName val="DON_GIA10"/>
      <sheetName val="t-h_HA_THE10"/>
      <sheetName val="CHITIET_VL-NC-TT_-1p10"/>
      <sheetName val="TONG_HOP_VL-NC_TT10"/>
      <sheetName val="TH_XL10"/>
      <sheetName val="CHITIET_VL-NC10"/>
      <sheetName val="CHITIET_VL-NC-TT-3p10"/>
      <sheetName val="KPVC-BD_10"/>
      <sheetName val="Ahs_110"/>
      <sheetName val="Ahs_210"/>
      <sheetName val="Analisa__(2)10"/>
      <sheetName val="Analisa_DMPU10"/>
      <sheetName val="Deep_Well6"/>
      <sheetName val="Pek_Luar6"/>
      <sheetName val="OFFICE_2_LT10"/>
      <sheetName val="Master_1_06"/>
      <sheetName val="Analisa_(me)6"/>
      <sheetName val="CATU_DAYA_LISTRIK_PLB6"/>
      <sheetName val="CATU_DAYA_LISTRIK_PK6"/>
      <sheetName val="PERALATAN_&amp;_KATUP2_PK6"/>
      <sheetName val="PERALATAN_UTAMA_PK6"/>
      <sheetName val="PERALATAN_&amp;_KATUP2_PLB6"/>
      <sheetName val="PERALATAN_UTAMA_PLB6"/>
      <sheetName val="PEMIPAAN_PK6"/>
      <sheetName val="PEMIPAAN_PLB6"/>
      <sheetName val="prime_coal6"/>
      <sheetName val="REKAP_REV_SHARING6"/>
      <sheetName val="OP__ALAT6"/>
      <sheetName val="OP__PERJAM6"/>
      <sheetName val="B__PERSONIL6"/>
      <sheetName val="KAN__LOKAL6"/>
      <sheetName val="Perm__Test6"/>
      <sheetName val="HB_10"/>
      <sheetName val="Cover_Daf-26"/>
      <sheetName val="Bill_2_Summary6"/>
      <sheetName val="metode_6"/>
      <sheetName val="Urai__Resap_pengikat6"/>
      <sheetName val="Alat_R_oke6"/>
      <sheetName val="BU_ok6"/>
      <sheetName val="BM_vs_BB6"/>
      <sheetName val="Bahan_oke6"/>
      <sheetName val="RAB_AR&amp;STR6"/>
      <sheetName val="FORM_X_COST6"/>
      <sheetName val="An_Struktur7"/>
      <sheetName val="Cover_(x)6"/>
      <sheetName val="Cor_Apt6"/>
      <sheetName val="struktur_tdk_dipakai6"/>
      <sheetName val="Fill_this_out_first___6"/>
      <sheetName val="Breakdown_Architecture6"/>
      <sheetName val="3_5_STR_PH-2_6"/>
      <sheetName val="Up_&amp;_bhn6"/>
      <sheetName val="rab_me_(by_owner)_6"/>
      <sheetName val="BQ_(by_owner)6"/>
      <sheetName val="rab_me_(fisik)6"/>
      <sheetName val="DAFTAR_76"/>
      <sheetName val="Data_basic_price_jgan_diprint6"/>
      <sheetName val="4-Basic_Price6"/>
      <sheetName val="SKEDUL_AV-056"/>
      <sheetName val="Currency_Rate14"/>
      <sheetName val="Unit_Price_M14"/>
      <sheetName val="Currency_Rate15"/>
      <sheetName val="Unit_Price_M15"/>
      <sheetName val="REF_ONLY15"/>
      <sheetName val="Analisa_SNI_STANDART_14"/>
      <sheetName val="An_Arsitektur14"/>
      <sheetName val="Unit_Rate_(2)14"/>
      <sheetName val="BANGUNAN_PENUNJANG13"/>
      <sheetName val="Rekap_Direct_Cost11"/>
      <sheetName val="Kuantitas_&amp;_Harga11"/>
      <sheetName val="Basic_Price11"/>
      <sheetName val="Cover_Daf_211"/>
      <sheetName val="Bill_of_Qty_MEP11"/>
      <sheetName val="Kolom_UT11"/>
      <sheetName val="analisa_Str11"/>
      <sheetName val="Bill_rekap11"/>
      <sheetName val="Cash_Flow_bulanan11"/>
      <sheetName val="D_&amp;_W_sizes11"/>
      <sheetName val="Bahan_11"/>
      <sheetName val="Pekerjaan_11"/>
      <sheetName val="HRG_BHN11"/>
      <sheetName val="Analisa_Upah_&amp;_Bahan_Plum11"/>
      <sheetName val="Alat_Kerja11"/>
      <sheetName val="Daf_111"/>
      <sheetName val="_anal_hrg_sat11"/>
      <sheetName val="H_Satuan11"/>
      <sheetName val="mat_me_pipa11"/>
      <sheetName val="TOWER_D11"/>
      <sheetName val="5_2_11"/>
      <sheetName val="Hrg_Sat11"/>
      <sheetName val="dongia_(2)11"/>
      <sheetName val="THPDMoi__(2)11"/>
      <sheetName val="TONG_HOP_VL-NC11"/>
      <sheetName val="TONGKE3p_11"/>
      <sheetName val="TH_VL,_NC,_DDHT_Thanhphuoc11"/>
      <sheetName val="DON_GIA11"/>
      <sheetName val="t-h_HA_THE11"/>
      <sheetName val="CHITIET_VL-NC-TT_-1p11"/>
      <sheetName val="TONG_HOP_VL-NC_TT11"/>
      <sheetName val="TH_XL11"/>
      <sheetName val="CHITIET_VL-NC11"/>
      <sheetName val="CHITIET_VL-NC-TT-3p11"/>
      <sheetName val="KPVC-BD_11"/>
      <sheetName val="Ahs_111"/>
      <sheetName val="Ahs_211"/>
      <sheetName val="Analisa__(2)11"/>
      <sheetName val="Analisa_DMPU11"/>
      <sheetName val="Deep_Well7"/>
      <sheetName val="Pek_Luar7"/>
      <sheetName val="OFFICE_2_LT11"/>
      <sheetName val="Master_1_07"/>
      <sheetName val="Analisa_(me)7"/>
      <sheetName val="CATU_DAYA_LISTRIK_PLB7"/>
      <sheetName val="CATU_DAYA_LISTRIK_PK7"/>
      <sheetName val="PERALATAN_&amp;_KATUP2_PK7"/>
      <sheetName val="PERALATAN_UTAMA_PK7"/>
      <sheetName val="PERALATAN_&amp;_KATUP2_PLB7"/>
      <sheetName val="PERALATAN_UTAMA_PLB7"/>
      <sheetName val="PEMIPAAN_PK7"/>
      <sheetName val="PEMIPAAN_PLB7"/>
      <sheetName val="prime_coal7"/>
      <sheetName val="REKAP_REV_SHARING7"/>
      <sheetName val="OP__ALAT7"/>
      <sheetName val="OP__PERJAM7"/>
      <sheetName val="B__PERSONIL7"/>
      <sheetName val="KAN__LOKAL7"/>
      <sheetName val="Perm__Test7"/>
      <sheetName val="HB_11"/>
      <sheetName val="Cover_Daf-27"/>
      <sheetName val="Bill_2_Summary7"/>
      <sheetName val="metode_7"/>
      <sheetName val="Urai__Resap_pengikat7"/>
      <sheetName val="Alat_R_oke7"/>
      <sheetName val="BU_ok7"/>
      <sheetName val="BM_vs_BB7"/>
      <sheetName val="Bahan_oke7"/>
      <sheetName val="RAB_AR&amp;STR7"/>
      <sheetName val="FORM_X_COST7"/>
      <sheetName val="An_Struktur8"/>
      <sheetName val="Cover_(x)7"/>
      <sheetName val="Cor_Apt7"/>
      <sheetName val="struktur_tdk_dipakai7"/>
      <sheetName val="Fill_this_out_first___7"/>
      <sheetName val="Breakdown_Architecture7"/>
      <sheetName val="3_5_STR_PH-2_7"/>
      <sheetName val="Up_&amp;_bhn7"/>
      <sheetName val="rab_me_(by_owner)_7"/>
      <sheetName val="BQ_(by_owner)7"/>
      <sheetName val="rab_me_(fisik)7"/>
      <sheetName val="DAFTAR_77"/>
      <sheetName val="Data_basic_price_jgan_diprint7"/>
      <sheetName val="4-Basic_Price7"/>
      <sheetName val="SKEDUL_AV-057"/>
      <sheetName val="Currency_Rate16"/>
      <sheetName val="Unit_Price_M16"/>
      <sheetName val="REF_ONLY16"/>
      <sheetName val="Analisa_SNI_STANDART_15"/>
      <sheetName val="An_Arsitektur15"/>
      <sheetName val="Unit_Rate_(2)15"/>
      <sheetName val="BANGUNAN_PENUNJANG14"/>
      <sheetName val="Rekap_Direct_Cost12"/>
      <sheetName val="Kuantitas_&amp;_Harga12"/>
      <sheetName val="Basic_Price12"/>
      <sheetName val="Cover_Daf_212"/>
      <sheetName val="Bill_of_Qty_MEP12"/>
      <sheetName val="Kolom_UT12"/>
      <sheetName val="analisa_Str12"/>
      <sheetName val="Bill_rekap12"/>
      <sheetName val="Cash_Flow_bulanan12"/>
      <sheetName val="D_&amp;_W_sizes12"/>
      <sheetName val="Bahan_12"/>
      <sheetName val="Pekerjaan_12"/>
      <sheetName val="HRG_BHN12"/>
      <sheetName val="Analisa_Upah_&amp;_Bahan_Plum12"/>
      <sheetName val="Alat_Kerja12"/>
      <sheetName val="Daf_112"/>
      <sheetName val="_anal_hrg_sat12"/>
      <sheetName val="H_Satuan12"/>
      <sheetName val="mat_me_pipa12"/>
      <sheetName val="TOWER_D12"/>
      <sheetName val="5_2_12"/>
      <sheetName val="Hrg_Sat12"/>
      <sheetName val="dongia_(2)12"/>
      <sheetName val="THPDMoi__(2)12"/>
      <sheetName val="TONG_HOP_VL-NC12"/>
      <sheetName val="TONGKE3p_12"/>
      <sheetName val="TH_VL,_NC,_DDHT_Thanhphuoc12"/>
      <sheetName val="DON_GIA12"/>
      <sheetName val="t-h_HA_THE12"/>
      <sheetName val="CHITIET_VL-NC-TT_-1p12"/>
      <sheetName val="TONG_HOP_VL-NC_TT12"/>
      <sheetName val="TH_XL12"/>
      <sheetName val="CHITIET_VL-NC12"/>
      <sheetName val="CHITIET_VL-NC-TT-3p12"/>
      <sheetName val="KPVC-BD_12"/>
      <sheetName val="Ahs_112"/>
      <sheetName val="Ahs_212"/>
      <sheetName val="Analisa__(2)12"/>
      <sheetName val="Analisa_DMPU12"/>
      <sheetName val="Deep_Well8"/>
      <sheetName val="Pek_Luar8"/>
      <sheetName val="OFFICE_2_LT12"/>
      <sheetName val="Master_1_08"/>
      <sheetName val="Analisa_(me)8"/>
      <sheetName val="CATU_DAYA_LISTRIK_PLB8"/>
      <sheetName val="CATU_DAYA_LISTRIK_PK8"/>
      <sheetName val="PERALATAN_&amp;_KATUP2_PK8"/>
      <sheetName val="PERALATAN_UTAMA_PK8"/>
      <sheetName val="PERALATAN_&amp;_KATUP2_PLB8"/>
      <sheetName val="PERALATAN_UTAMA_PLB8"/>
      <sheetName val="PEMIPAAN_PK8"/>
      <sheetName val="PEMIPAAN_PLB8"/>
      <sheetName val="prime_coal8"/>
      <sheetName val="REKAP_REV_SHARING8"/>
      <sheetName val="OP__ALAT8"/>
      <sheetName val="OP__PERJAM8"/>
      <sheetName val="B__PERSONIL8"/>
      <sheetName val="KAN__LOKAL8"/>
      <sheetName val="Perm__Test8"/>
      <sheetName val="HB_12"/>
      <sheetName val="Cover_Daf-28"/>
      <sheetName val="Bill_2_Summary8"/>
      <sheetName val="metode_8"/>
      <sheetName val="Urai__Resap_pengikat8"/>
      <sheetName val="Alat_R_oke8"/>
      <sheetName val="BU_ok8"/>
      <sheetName val="BM_vs_BB8"/>
      <sheetName val="Bahan_oke8"/>
      <sheetName val="RAB_AR&amp;STR8"/>
      <sheetName val="FORM_X_COST8"/>
      <sheetName val="An_Struktur9"/>
      <sheetName val="Cover_(x)8"/>
      <sheetName val="Cor_Apt8"/>
      <sheetName val="struktur_tdk_dipakai8"/>
      <sheetName val="Fill_this_out_first___8"/>
      <sheetName val="Breakdown_Architecture8"/>
      <sheetName val="3_5_STR_PH-2_8"/>
      <sheetName val="Up_&amp;_bhn8"/>
      <sheetName val="rab_me_(by_owner)_8"/>
      <sheetName val="BQ_(by_owner)8"/>
      <sheetName val="rab_me_(fisik)8"/>
      <sheetName val="DAFTAR_78"/>
      <sheetName val="Data_basic_price_jgan_diprint8"/>
      <sheetName val="4-Basic_Price8"/>
      <sheetName val="SKEDUL_AV-058"/>
      <sheetName val="Currency_Rate18"/>
      <sheetName val="Unit_Price_M18"/>
      <sheetName val="REF_ONLY18"/>
      <sheetName val="Analisa_SNI_STANDART_17"/>
      <sheetName val="An_Arsitektur17"/>
      <sheetName val="Unit_Rate_(2)17"/>
      <sheetName val="BANGUNAN_PENUNJANG16"/>
      <sheetName val="Rekap_Direct_Cost14"/>
      <sheetName val="Kuantitas_&amp;_Harga14"/>
      <sheetName val="Basic_Price14"/>
      <sheetName val="Cover_Daf_214"/>
      <sheetName val="Bill_of_Qty_MEP14"/>
      <sheetName val="Kolom_UT14"/>
      <sheetName val="analisa_Str14"/>
      <sheetName val="Bill_rekap14"/>
      <sheetName val="Cash_Flow_bulanan14"/>
      <sheetName val="D_&amp;_W_sizes14"/>
      <sheetName val="Bahan_14"/>
      <sheetName val="Pekerjaan_14"/>
      <sheetName val="HRG_BHN14"/>
      <sheetName val="Analisa_Upah_&amp;_Bahan_Plum14"/>
      <sheetName val="Alat_Kerja14"/>
      <sheetName val="Daf_114"/>
      <sheetName val="_anal_hrg_sat14"/>
      <sheetName val="H_Satuan14"/>
      <sheetName val="mat_me_pipa14"/>
      <sheetName val="TOWER_D14"/>
      <sheetName val="5_2_14"/>
      <sheetName val="Hrg_Sat14"/>
      <sheetName val="dongia_(2)14"/>
      <sheetName val="THPDMoi__(2)14"/>
      <sheetName val="TONG_HOP_VL-NC14"/>
      <sheetName val="TONGKE3p_14"/>
      <sheetName val="TH_VL,_NC,_DDHT_Thanhphuoc14"/>
      <sheetName val="DON_GIA14"/>
      <sheetName val="t-h_HA_THE14"/>
      <sheetName val="CHITIET_VL-NC-TT_-1p14"/>
      <sheetName val="TONG_HOP_VL-NC_TT14"/>
      <sheetName val="TH_XL14"/>
      <sheetName val="CHITIET_VL-NC14"/>
      <sheetName val="CHITIET_VL-NC-TT-3p14"/>
      <sheetName val="KPVC-BD_14"/>
      <sheetName val="Ahs_114"/>
      <sheetName val="Ahs_214"/>
      <sheetName val="Analisa__(2)14"/>
      <sheetName val="Analisa_DMPU14"/>
      <sheetName val="Deep_Well10"/>
      <sheetName val="Pek_Luar10"/>
      <sheetName val="OFFICE_2_LT14"/>
      <sheetName val="Master_1_010"/>
      <sheetName val="Analisa_(me)10"/>
      <sheetName val="CATU_DAYA_LISTRIK_PLB10"/>
      <sheetName val="CATU_DAYA_LISTRIK_PK10"/>
      <sheetName val="PERALATAN_&amp;_KATUP2_PK10"/>
      <sheetName val="PERALATAN_UTAMA_PK10"/>
      <sheetName val="PERALATAN_&amp;_KATUP2_PLB10"/>
      <sheetName val="PERALATAN_UTAMA_PLB10"/>
      <sheetName val="PEMIPAAN_PK10"/>
      <sheetName val="PEMIPAAN_PLB10"/>
      <sheetName val="prime_coal10"/>
      <sheetName val="REKAP_REV_SHARING10"/>
      <sheetName val="OP__ALAT10"/>
      <sheetName val="OP__PERJAM10"/>
      <sheetName val="B__PERSONIL10"/>
      <sheetName val="KAN__LOKAL10"/>
      <sheetName val="Perm__Test10"/>
      <sheetName val="HB_14"/>
      <sheetName val="Cover_Daf-210"/>
      <sheetName val="Bill_2_Summary10"/>
      <sheetName val="metode_10"/>
      <sheetName val="Urai__Resap_pengikat10"/>
      <sheetName val="Alat_R_oke10"/>
      <sheetName val="BU_ok10"/>
      <sheetName val="BM_vs_BB10"/>
      <sheetName val="Bahan_oke10"/>
      <sheetName val="RAB_AR&amp;STR10"/>
      <sheetName val="FORM_X_COST10"/>
      <sheetName val="An_Struktur11"/>
      <sheetName val="Cover_(x)10"/>
      <sheetName val="Cor_Apt10"/>
      <sheetName val="struktur_tdk_dipakai10"/>
      <sheetName val="Fill_this_out_first___10"/>
      <sheetName val="Breakdown_Architecture10"/>
      <sheetName val="3_5_STR_PH-2_10"/>
      <sheetName val="Up_&amp;_bhn10"/>
      <sheetName val="rab_me_(by_owner)_10"/>
      <sheetName val="BQ_(by_owner)10"/>
      <sheetName val="rab_me_(fisik)10"/>
      <sheetName val="DAFTAR_710"/>
      <sheetName val="Data_basic_price_jgan_diprint10"/>
      <sheetName val="4-Basic_Price10"/>
      <sheetName val="SKEDUL_AV-0510"/>
      <sheetName val="Fill_this_out_first___11"/>
      <sheetName val="On_Time"/>
      <sheetName val="Sec_I_ML"/>
      <sheetName val="Lt__1_(A)"/>
      <sheetName val="Analisa_Gabungan"/>
      <sheetName val="HARGA_MATERIAL"/>
      <sheetName val="Isolasi_Luar_Dalam"/>
      <sheetName val="Isolasi_Luar"/>
      <sheetName val="DRUM"/>
    </sheetNames>
    <sheetDataSet>
      <sheetData sheetId="0" refreshError="1">
        <row r="16">
          <cell r="B16">
            <v>7.0000000000000007E-2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row r="16">
          <cell r="B16">
            <v>7.0000000000000007E-2</v>
          </cell>
        </row>
      </sheetData>
      <sheetData sheetId="823"/>
      <sheetData sheetId="824"/>
      <sheetData sheetId="825"/>
      <sheetData sheetId="826"/>
      <sheetData sheetId="827"/>
      <sheetData sheetId="828"/>
      <sheetData sheetId="829"/>
      <sheetData sheetId="830">
        <row r="16">
          <cell r="B16">
            <v>7.0000000000000007E-2</v>
          </cell>
        </row>
      </sheetData>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ow r="16">
          <cell r="B16">
            <v>7.0000000000000007E-2</v>
          </cell>
        </row>
      </sheetData>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sheetData sheetId="1155"/>
      <sheetData sheetId="1156"/>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 Spek"/>
      <sheetName val="LP-CRT"/>
      <sheetName val="SAP"/>
      <sheetName val="PLB"/>
      <sheetName val="Harga Satuan"/>
      <sheetName val="daf-3(OK)"/>
      <sheetName val="daf-7(OK)"/>
      <sheetName val="SITE-E"/>
      <sheetName val="Foundation"/>
      <sheetName val="lamp-d"/>
      <sheetName val="Material"/>
      <sheetName val="plumbing"/>
      <sheetName val="ah sanitary"/>
      <sheetName val="DAF-2"/>
      <sheetName val="Cover"/>
      <sheetName val="CONSUMABLE"/>
      <sheetName val="Currency Rate"/>
      <sheetName val="Steel-Twr"/>
      <sheetName val="Fill this out first..."/>
      <sheetName val="BAG-III"/>
      <sheetName val="BAG_III"/>
      <sheetName val="BQ"/>
      <sheetName val="BQ ARS"/>
      <sheetName val="Elektrikal"/>
      <sheetName val="Eva_Spek"/>
      <sheetName val="Harga_Satuan"/>
      <sheetName val="A"/>
      <sheetName val="ESCON"/>
      <sheetName val="INPUT DATAS"/>
      <sheetName val="Sch.1"/>
      <sheetName val="upah"/>
      <sheetName val="Total Load List"/>
      <sheetName val="BAG-2"/>
      <sheetName val="daf_3_OK_"/>
      <sheetName val="daf_7_OK_"/>
      <sheetName val="DAF_2"/>
      <sheetName val="Daf 1"/>
      <sheetName val="I-KAMAR"/>
      <sheetName val="LS_Rutin"/>
      <sheetName val="harsat"/>
      <sheetName val="2_2"/>
      <sheetName val="ah_sanitary"/>
      <sheetName val="Currency_Rate"/>
      <sheetName val="Kolom"/>
      <sheetName val="sort"/>
      <sheetName val="ANALISA"/>
      <sheetName val="Bill_1_VAC_Supply_A"/>
      <sheetName val="STR"/>
      <sheetName val="price"/>
      <sheetName val="Scd_RAB"/>
      <sheetName val="Penwrn"/>
      <sheetName val="SAT-BHN"/>
      <sheetName val="Bgt_Jun-05"/>
      <sheetName val="Eva_Spek1"/>
      <sheetName val="Harga_Satuan1"/>
      <sheetName val="BQ_ARS"/>
      <sheetName val="Daf_1"/>
      <sheetName val="SEX"/>
      <sheetName val="Bahan "/>
      <sheetName val="Pekerjaan "/>
      <sheetName val="Fill this out first___"/>
      <sheetName val="Bill rekap"/>
      <sheetName val="Bill of Qty"/>
      <sheetName val="H.Satuan"/>
      <sheetName val="Harga ME "/>
      <sheetName val="chitimc"/>
      <sheetName val="ALAT"/>
      <sheetName val="TE TS FA LAN MATV"/>
      <sheetName val="Rate"/>
      <sheetName val="BAG_2"/>
      <sheetName val="Isolasi Luar"/>
      <sheetName val="A+Supl."/>
      <sheetName val="7"/>
      <sheetName val="Bldg"/>
      <sheetName val="sheet1"/>
      <sheetName val="BQ atap bengkel"/>
      <sheetName val="str bengkel"/>
      <sheetName val="Isolasi Luar Dalam"/>
      <sheetName val="Persiapan"/>
      <sheetName val="ALEK"/>
      <sheetName val="Bahan"/>
      <sheetName val="DAFTAR HARGA"/>
      <sheetName val="drain"/>
      <sheetName val="Structure"/>
      <sheetName val="Bill No. 2"/>
      <sheetName val="machinery"/>
      <sheetName val="walk way"/>
      <sheetName val="Architecture"/>
      <sheetName val="FINISHING"/>
      <sheetName val="STRUKTUR"/>
      <sheetName val="BoQ"/>
      <sheetName val="HS_TRG"/>
      <sheetName val="REKAP"/>
      <sheetName val="data"/>
      <sheetName val="Cover1"/>
      <sheetName val="DAF-1"/>
      <sheetName val="Pt"/>
      <sheetName val="mu"/>
      <sheetName val="#REF!"/>
      <sheetName val="BQ-Str"/>
      <sheetName val="Bhn"/>
      <sheetName val="Peralatan (2)"/>
      <sheetName val="Rekapitulasi"/>
      <sheetName val="REF.ONLY"/>
      <sheetName val="INDEX"/>
      <sheetName val="304_06"/>
      <sheetName val="SPEC"/>
      <sheetName val="Cash Flow bulanan"/>
      <sheetName val="mat baja"/>
      <sheetName val="harga baja"/>
      <sheetName val="mat_me pipa"/>
      <sheetName val="rab me (by owner) "/>
      <sheetName val="BQ (by owner)"/>
      <sheetName val="rab me (fisik)"/>
      <sheetName val="Ahs.2"/>
      <sheetName val="Ahs.1"/>
      <sheetName val="UNIT CHILLER"/>
      <sheetName val="PT."/>
      <sheetName val="Input"/>
      <sheetName val="Huruf"/>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Rekap Direct Cost"/>
      <sheetName val="Penjumlahan"/>
      <sheetName val="Hrg.Sat"/>
      <sheetName val="RAB MEK 15 M MB "/>
      <sheetName val="VAC-1"/>
      <sheetName val="HB "/>
      <sheetName val="I_KAMAR"/>
      <sheetName val="Jurnal"/>
      <sheetName val="Listrik"/>
      <sheetName val="Perm. Test"/>
      <sheetName val="Biaya-Lat"/>
      <sheetName val="UNIT PRICE ANALYSIS (KSN)"/>
      <sheetName val="AC"/>
      <sheetName val="合成単価作成表-BLDG"/>
      <sheetName val="Mob"/>
      <sheetName val="Analisa STR"/>
      <sheetName val="Kuantitas &amp; Harga"/>
      <sheetName val="AHS Marka"/>
      <sheetName val="AHS Aspal"/>
      <sheetName val="TOWN"/>
      <sheetName val="Tataudara"/>
      <sheetName val="DATA GRAFIK"/>
      <sheetName val="rumus"/>
      <sheetName val="Koef"/>
      <sheetName val="Analisa  (2)"/>
      <sheetName val="Sat Bahan"/>
      <sheetName val="Sat Alat"/>
      <sheetName val="Sat Upah"/>
      <sheetName val="H.SAT"/>
      <sheetName val="BQ (1)"/>
      <sheetName val="Bill of Qty MEP"/>
      <sheetName val="Tabel Berat"/>
      <sheetName val="Column"/>
      <sheetName val="Steel"/>
      <sheetName val="prime coal"/>
      <sheetName val="arab"/>
      <sheetName val="RAB"/>
      <sheetName val="met bab3"/>
      <sheetName val="anal bab8"/>
      <sheetName val="ah_sanitary1"/>
      <sheetName val="Currency_Rate1"/>
      <sheetName val="Fill_this_out_first___"/>
      <sheetName val="jobhist"/>
      <sheetName val="Volume"/>
      <sheetName val="HRG BHN"/>
      <sheetName val="analysis"/>
      <sheetName val="L-TIGA"/>
      <sheetName val="L_TIGA"/>
      <sheetName val="Fab+erect"/>
      <sheetName val="HARGA ALAT"/>
      <sheetName val="RKP"/>
      <sheetName val="Analisa Upah &amp; Bahan Plum"/>
      <sheetName val="_______-BLDG"/>
      <sheetName val="R_Srikana"/>
      <sheetName val="UPAH~K"/>
      <sheetName val="ANALIS"/>
      <sheetName val="BAHAN~"/>
      <sheetName val="HB me"/>
      <sheetName val="HB"/>
      <sheetName val="Dashboard"/>
      <sheetName val="Cover "/>
      <sheetName val="Daftar-Isi"/>
      <sheetName val="PEMBATAS"/>
      <sheetName val="RPD"/>
      <sheetName val="SPD"/>
      <sheetName val="PO2"/>
      <sheetName val="LBP-01 "/>
      <sheetName val="Sheet2"/>
      <sheetName val="PBK-01"/>
      <sheetName val="CFP-11"/>
      <sheetName val="hutang-lapangan "/>
      <sheetName val="CASH-lapangan"/>
      <sheetName val="CASH-Divisi"/>
      <sheetName val="Hutang-Divisi"/>
      <sheetName val="Rekap klad"/>
      <sheetName val="daftarhutang"/>
      <sheetName val="LPP-101"/>
      <sheetName val="RLP-01"/>
      <sheetName val="ASAT"/>
      <sheetName val="RRK-01"/>
      <sheetName val="PU DANA KERJA"/>
      <sheetName val="LPF-01"/>
      <sheetName val="MOS-01 "/>
      <sheetName val="RSK-01"/>
      <sheetName val="RTS-11"/>
      <sheetName val="RTS-21"/>
      <sheetName val="antisipasi"/>
      <sheetName val="RAPA"/>
      <sheetName val="AAK-01"/>
      <sheetName val="DAFTAR HUTANG"/>
      <sheetName val="KARTU PIUTANG"/>
      <sheetName val="LAP ALAT"/>
      <sheetName val="PROGRESS DIAKUI"/>
      <sheetName val="KKP-1"/>
      <sheetName val="M-RESIKO "/>
      <sheetName val="PANJR"/>
      <sheetName val="FM-MR01 "/>
      <sheetName val="FM-MR02 "/>
      <sheetName val="FM-MR03 Lap Bulan Agus"/>
      <sheetName val="FOTO"/>
      <sheetName val="DATA PROYEK"/>
      <sheetName val="RUANG LINGKUP"/>
      <sheetName val="D7"/>
      <sheetName val="Analisa Teknik"/>
      <sheetName val="Bsc"/>
      <sheetName val="Alt"/>
      <sheetName val="Sal"/>
      <sheetName val="Factor"/>
      <sheetName val="bilangan"/>
      <sheetName val="Laboratorium"/>
      <sheetName val="Pengaturan air"/>
      <sheetName val="Pemeliharaan LL"/>
      <sheetName val="Kebutuhan alat I"/>
      <sheetName val="Produktif. alat"/>
      <sheetName val="Item-01.20(01) to (09) Abov (2)"/>
      <sheetName val="Rekap Seksi 2"/>
      <sheetName val="CEK1"/>
      <sheetName val="form"/>
      <sheetName val="CEK2"/>
      <sheetName val="info umum"/>
      <sheetName val="anal pek tanah"/>
      <sheetName val="concrete paver"/>
      <sheetName val="analisa owning cost"/>
      <sheetName val="form ANALISA"/>
      <sheetName val="MAJOR SDY"/>
      <sheetName val="harsat sdy"/>
      <sheetName val="RAB SDY"/>
      <sheetName val="HITUNGAN"/>
      <sheetName val="bq analisa"/>
      <sheetName val="sum boq"/>
      <sheetName val="BQ SUSUKAN"/>
      <sheetName val="BQ PENGGARON"/>
      <sheetName val="Daftar Kuantitas dan Harga"/>
      <sheetName val="sumblank"/>
      <sheetName val="bqblank"/>
      <sheetName val="Hrg"/>
      <sheetName val="???????-BLDG"/>
      <sheetName val="DAF-5"/>
      <sheetName val="DAF_5"/>
      <sheetName val="G_SUMMARY"/>
      <sheetName val="RAB-ARS"/>
      <sheetName val="HSBU"/>
      <sheetName val="Eva_Spek3"/>
      <sheetName val="Harga_Satuan3"/>
      <sheetName val="ah_sanitary3"/>
      <sheetName val="Currency_Rate3"/>
      <sheetName val="BQ_ARS2"/>
      <sheetName val="Fill_this_out_first___3"/>
      <sheetName val="Daf_12"/>
      <sheetName val="INPUT_DATAS1"/>
      <sheetName val="Sch_11"/>
      <sheetName val="Total_Load_List1"/>
      <sheetName val="Bahan_1"/>
      <sheetName val="Pekerjaan_1"/>
      <sheetName val="Isolasi_Luar1"/>
      <sheetName val="Fill_this_out_first___4"/>
      <sheetName val="H_Satuan1"/>
      <sheetName val="TE_TS_FA_LAN_MATV1"/>
      <sheetName val="Harga_ME_1"/>
      <sheetName val="Bill_rekap1"/>
      <sheetName val="Bill_of_Qty1"/>
      <sheetName val="BQ_atap_bengkel1"/>
      <sheetName val="str_bengkel1"/>
      <sheetName val="mat_me_pipa1"/>
      <sheetName val="Isolasi_Luar_Dalam1"/>
      <sheetName val="DAFTAR_HARGA1"/>
      <sheetName val="A+Supl_1"/>
      <sheetName val="Hrg_Sat1"/>
      <sheetName val="Peralatan_(2)1"/>
      <sheetName val="Ahs_21"/>
      <sheetName val="Ahs_11"/>
      <sheetName val="HRG_BHN1"/>
      <sheetName val="HARGA_ALAT1"/>
      <sheetName val="Bill_No__21"/>
      <sheetName val="walk_way1"/>
      <sheetName val="UNIT_PRICE_ANALYSIS_(KSN)1"/>
      <sheetName val="RAB_MEK_15_M_MB_1"/>
      <sheetName val="PT_1"/>
      <sheetName val="Kuantitas_&amp;_Harga1"/>
      <sheetName val="AHS_Marka1"/>
      <sheetName val="AHS_Aspal1"/>
      <sheetName val="REF_ONLY1"/>
      <sheetName val="Cash_Flow_bulanan1"/>
      <sheetName val="mat_baja1"/>
      <sheetName val="harga_baja1"/>
      <sheetName val="Rekap_Direct_Cost1"/>
      <sheetName val="rab_me_(by_owner)_1"/>
      <sheetName val="BQ_(by_owner)1"/>
      <sheetName val="rab_me_(fisik)1"/>
      <sheetName val="Analisa_Teknik1"/>
      <sheetName val="UNIT_CHILLER1"/>
      <sheetName val="Perm__Test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B_1"/>
      <sheetName val="DATA_GRAFIK1"/>
      <sheetName val="Analisa_STR1"/>
      <sheetName val="Analisa__(2)1"/>
      <sheetName val="prime_coal1"/>
      <sheetName val="Pengaturan_air1"/>
      <sheetName val="Pemeliharaan_LL1"/>
      <sheetName val="Kebutuhan_alat_I1"/>
      <sheetName val="Produktif__alat1"/>
      <sheetName val="Item-01_20(01)_to_(09)_Abov_(21"/>
      <sheetName val="Rekap_Seksi_21"/>
      <sheetName val="info_umum1"/>
      <sheetName val="anal_pek_tanah1"/>
      <sheetName val="concrete_paver1"/>
      <sheetName val="analisa_owning_cost1"/>
      <sheetName val="form_ANALISA1"/>
      <sheetName val="MAJOR_SDY1"/>
      <sheetName val="harsat_sdy1"/>
      <sheetName val="RAB_SDY1"/>
      <sheetName val="bq_analisa1"/>
      <sheetName val="sum_boq1"/>
      <sheetName val="BQ_SUSUKAN1"/>
      <sheetName val="BQ_PENGGARON1"/>
      <sheetName val="Daftar_Kuantitas_dan_Harga1"/>
      <sheetName val="HB_me1"/>
      <sheetName val="Sat_Bahan1"/>
      <sheetName val="Sat_Alat1"/>
      <sheetName val="Sat_Upah1"/>
      <sheetName val="H_SAT1"/>
      <sheetName val="met_bab31"/>
      <sheetName val="anal_bab81"/>
      <sheetName val="Analisa_Upah_&amp;_Bahan_Plum1"/>
      <sheetName val="BQ_(1)1"/>
      <sheetName val="Bill_of_Qty_MEP1"/>
      <sheetName val="Tabel_Berat1"/>
      <sheetName val="Eva_Spek2"/>
      <sheetName val="Harga_Satuan2"/>
      <sheetName val="ah_sanitary2"/>
      <sheetName val="Currency_Rate2"/>
      <sheetName val="BQ_ARS1"/>
      <sheetName val="Fill_this_out_first___1"/>
      <sheetName val="Daf_11"/>
      <sheetName val="INPUT_DATAS"/>
      <sheetName val="Sch_1"/>
      <sheetName val="Total_Load_List"/>
      <sheetName val="Bahan_"/>
      <sheetName val="Pekerjaan_"/>
      <sheetName val="Isolasi_Luar"/>
      <sheetName val="Fill_this_out_first___2"/>
      <sheetName val="H_Satuan"/>
      <sheetName val="TE_TS_FA_LAN_MATV"/>
      <sheetName val="Harga_ME_"/>
      <sheetName val="Bill_rekap"/>
      <sheetName val="Bill_of_Qty"/>
      <sheetName val="BQ_atap_bengkel"/>
      <sheetName val="str_bengkel"/>
      <sheetName val="mat_me_pipa"/>
      <sheetName val="Isolasi_Luar_Dalam"/>
      <sheetName val="DAFTAR_HARGA"/>
      <sheetName val="A+Supl_"/>
      <sheetName val="Hrg_Sat"/>
      <sheetName val="Peralatan_(2)"/>
      <sheetName val="Ahs_2"/>
      <sheetName val="Ahs_1"/>
      <sheetName val="HRG_BHN"/>
      <sheetName val="HARGA_ALAT"/>
      <sheetName val="Bill_No__2"/>
      <sheetName val="walk_way"/>
      <sheetName val="UNIT_PRICE_ANALYSIS_(KSN)"/>
      <sheetName val="RAB_MEK_15_M_MB_"/>
      <sheetName val="PT_"/>
      <sheetName val="Kuantitas_&amp;_Harga"/>
      <sheetName val="AHS_Marka"/>
      <sheetName val="AHS_Aspal"/>
      <sheetName val="REF_ONLY"/>
      <sheetName val="Cash_Flow_bulanan"/>
      <sheetName val="mat_baja"/>
      <sheetName val="harga_baja"/>
      <sheetName val="Rekap_Direct_Cost"/>
      <sheetName val="rab_me_(by_owner)_"/>
      <sheetName val="BQ_(by_owner)"/>
      <sheetName val="rab_me_(fisik)"/>
      <sheetName val="Analisa_Teknik"/>
      <sheetName val="UNIT_CHILLER"/>
      <sheetName val="Perm__Tes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B_"/>
      <sheetName val="DATA_GRAFIK"/>
      <sheetName val="Analisa_STR"/>
      <sheetName val="Analisa__(2)"/>
      <sheetName val="prime_coal"/>
      <sheetName val="Pengaturan_air"/>
      <sheetName val="Pemeliharaan_LL"/>
      <sheetName val="Kebutuhan_alat_I"/>
      <sheetName val="Produktif__alat"/>
      <sheetName val="Item-01_20(01)_to_(09)_Abov_(2)"/>
      <sheetName val="Rekap_Seksi_2"/>
      <sheetName val="info_umum"/>
      <sheetName val="anal_pek_tanah"/>
      <sheetName val="concrete_paver"/>
      <sheetName val="analisa_owning_cost"/>
      <sheetName val="form_ANALISA"/>
      <sheetName val="MAJOR_SDY"/>
      <sheetName val="harsat_sdy"/>
      <sheetName val="RAB_SDY"/>
      <sheetName val="bq_analisa"/>
      <sheetName val="sum_boq"/>
      <sheetName val="BQ_SUSUKAN"/>
      <sheetName val="BQ_PENGGARON"/>
      <sheetName val="Daftar_Kuantitas_dan_Harga"/>
      <sheetName val="Sat_Bahan"/>
      <sheetName val="Sat_Alat"/>
      <sheetName val="Sat_Upah"/>
      <sheetName val="H_SAT"/>
      <sheetName val="BQ_(1)"/>
      <sheetName val="Bill_of_Qty_MEP"/>
      <sheetName val="Tabel_Berat"/>
      <sheetName val="HB_me"/>
      <sheetName val="met_bab3"/>
      <sheetName val="anal_bab8"/>
      <sheetName val="Analisa_Upah_&amp;_Bahan_Plum"/>
      <sheetName val="Eva_Spek4"/>
      <sheetName val="Harga_Satuan4"/>
      <sheetName val="ah_sanitary4"/>
      <sheetName val="Currency_Rate4"/>
      <sheetName val="BQ_ARS3"/>
      <sheetName val="Fill_this_out_first___5"/>
      <sheetName val="Daf_13"/>
      <sheetName val="INPUT_DATAS2"/>
      <sheetName val="Sch_12"/>
      <sheetName val="Total_Load_List2"/>
      <sheetName val="Bahan_2"/>
      <sheetName val="Pekerjaan_2"/>
      <sheetName val="Isolasi_Luar2"/>
      <sheetName val="Fill_this_out_first___6"/>
      <sheetName val="H_Satuan2"/>
      <sheetName val="TE_TS_FA_LAN_MATV2"/>
      <sheetName val="Harga_ME_2"/>
      <sheetName val="Bill_rekap2"/>
      <sheetName val="Bill_of_Qty2"/>
      <sheetName val="BQ_atap_bengkel2"/>
      <sheetName val="str_bengkel2"/>
      <sheetName val="mat_me_pipa2"/>
      <sheetName val="Isolasi_Luar_Dalam2"/>
      <sheetName val="DAFTAR_HARGA2"/>
      <sheetName val="A+Supl_2"/>
      <sheetName val="Hrg_Sat2"/>
      <sheetName val="Peralatan_(2)2"/>
      <sheetName val="Ahs_22"/>
      <sheetName val="Ahs_12"/>
      <sheetName val="HRG_BHN2"/>
      <sheetName val="HARGA_ALAT2"/>
      <sheetName val="Bill_No__22"/>
      <sheetName val="walk_way2"/>
      <sheetName val="UNIT_PRICE_ANALYSIS_(KSN)2"/>
      <sheetName val="RAB_MEK_15_M_MB_2"/>
      <sheetName val="PT_2"/>
      <sheetName val="Kuantitas_&amp;_Harga2"/>
      <sheetName val="AHS_Marka2"/>
      <sheetName val="AHS_Aspal2"/>
      <sheetName val="REF_ONLY2"/>
      <sheetName val="Cash_Flow_bulanan2"/>
      <sheetName val="mat_baja2"/>
      <sheetName val="harga_baja2"/>
      <sheetName val="Rekap_Direct_Cost2"/>
      <sheetName val="rab_me_(by_owner)_2"/>
      <sheetName val="BQ_(by_owner)2"/>
      <sheetName val="rab_me_(fisik)2"/>
      <sheetName val="Analisa_Teknik2"/>
      <sheetName val="UNIT_CHILLER2"/>
      <sheetName val="Perm__Test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HB_2"/>
      <sheetName val="DATA_GRAFIK2"/>
      <sheetName val="Analisa_STR2"/>
      <sheetName val="Analisa__(2)2"/>
      <sheetName val="prime_coal2"/>
      <sheetName val="Pengaturan_air2"/>
      <sheetName val="Pemeliharaan_LL2"/>
      <sheetName val="Kebutuhan_alat_I2"/>
      <sheetName val="Produktif__alat2"/>
      <sheetName val="Item-01_20(01)_to_(09)_Abov_(22"/>
      <sheetName val="Rekap_Seksi_22"/>
      <sheetName val="info_umum2"/>
      <sheetName val="anal_pek_tanah2"/>
      <sheetName val="concrete_paver2"/>
      <sheetName val="analisa_owning_cost2"/>
      <sheetName val="form_ANALISA2"/>
      <sheetName val="MAJOR_SDY2"/>
      <sheetName val="harsat_sdy2"/>
      <sheetName val="RAB_SDY2"/>
      <sheetName val="bq_analisa2"/>
      <sheetName val="sum_boq2"/>
      <sheetName val="BQ_SUSUKAN2"/>
      <sheetName val="BQ_PENGGARON2"/>
      <sheetName val="Daftar_Kuantitas_dan_Harga2"/>
      <sheetName val="HB_me2"/>
      <sheetName val="Sat_Bahan2"/>
      <sheetName val="Sat_Alat2"/>
      <sheetName val="Sat_Upah2"/>
      <sheetName val="H_SAT2"/>
      <sheetName val="met_bab32"/>
      <sheetName val="anal_bab82"/>
      <sheetName val="Analisa_Upah_&amp;_Bahan_Plum2"/>
      <sheetName val="BQ_(1)2"/>
      <sheetName val="Bill_of_Qty_MEP2"/>
      <sheetName val="Tabel_Berat2"/>
      <sheetName val="Eva_Spek5"/>
      <sheetName val="Harga_Satuan5"/>
      <sheetName val="ah_sanitary5"/>
      <sheetName val="Currency_Rate5"/>
      <sheetName val="BQ_ARS4"/>
      <sheetName val="Fill_this_out_first___7"/>
      <sheetName val="Daf_14"/>
      <sheetName val="INPUT_DATAS3"/>
      <sheetName val="Sch_13"/>
      <sheetName val="Total_Load_List3"/>
      <sheetName val="Bahan_3"/>
      <sheetName val="Pekerjaan_3"/>
      <sheetName val="Isolasi_Luar3"/>
      <sheetName val="Fill_this_out_first___8"/>
      <sheetName val="H_Satuan3"/>
      <sheetName val="TE_TS_FA_LAN_MATV3"/>
      <sheetName val="Harga_ME_3"/>
      <sheetName val="Bill_rekap3"/>
      <sheetName val="Bill_of_Qty3"/>
      <sheetName val="BQ_atap_bengkel3"/>
      <sheetName val="str_bengkel3"/>
      <sheetName val="mat_me_pipa3"/>
      <sheetName val="Isolasi_Luar_Dalam3"/>
      <sheetName val="DAFTAR_HARGA3"/>
      <sheetName val="A+Supl_3"/>
      <sheetName val="Hrg_Sat3"/>
      <sheetName val="Peralatan_(2)3"/>
      <sheetName val="Ahs_23"/>
      <sheetName val="Ahs_13"/>
      <sheetName val="HRG_BHN3"/>
      <sheetName val="HARGA_ALAT3"/>
      <sheetName val="Bill_No__23"/>
      <sheetName val="walk_way3"/>
      <sheetName val="UNIT_PRICE_ANALYSIS_(KSN)3"/>
      <sheetName val="RAB_MEK_15_M_MB_3"/>
      <sheetName val="PT_3"/>
      <sheetName val="Kuantitas_&amp;_Harga3"/>
      <sheetName val="AHS_Marka3"/>
      <sheetName val="AHS_Aspal3"/>
      <sheetName val="REF_ONLY3"/>
      <sheetName val="Cash_Flow_bulanan3"/>
      <sheetName val="mat_baja3"/>
      <sheetName val="harga_baja3"/>
      <sheetName val="Rekap_Direct_Cost3"/>
      <sheetName val="rab_me_(by_owner)_3"/>
      <sheetName val="BQ_(by_owner)3"/>
      <sheetName val="rab_me_(fisik)3"/>
      <sheetName val="Analisa_Teknik3"/>
      <sheetName val="UNIT_CHILLER3"/>
      <sheetName val="Perm__Test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HB_3"/>
      <sheetName val="DATA_GRAFIK3"/>
      <sheetName val="Analisa_STR3"/>
      <sheetName val="Analisa__(2)3"/>
      <sheetName val="prime_coal3"/>
      <sheetName val="Pengaturan_air3"/>
      <sheetName val="Pemeliharaan_LL3"/>
      <sheetName val="Kebutuhan_alat_I3"/>
      <sheetName val="Produktif__alat3"/>
      <sheetName val="Item-01_20(01)_to_(09)_Abov_(23"/>
      <sheetName val="Rekap_Seksi_23"/>
      <sheetName val="info_umum3"/>
      <sheetName val="anal_pek_tanah3"/>
      <sheetName val="concrete_paver3"/>
      <sheetName val="analisa_owning_cost3"/>
      <sheetName val="form_ANALISA3"/>
      <sheetName val="MAJOR_SDY3"/>
      <sheetName val="harsat_sdy3"/>
      <sheetName val="RAB_SDY3"/>
      <sheetName val="bq_analisa3"/>
      <sheetName val="sum_boq3"/>
      <sheetName val="BQ_SUSUKAN3"/>
      <sheetName val="BQ_PENGGARON3"/>
      <sheetName val="Daftar_Kuantitas_dan_Harga3"/>
      <sheetName val="Sat_Bahan3"/>
      <sheetName val="Sat_Alat3"/>
      <sheetName val="Sat_Upah3"/>
      <sheetName val="H_SAT3"/>
      <sheetName val="BQ_(1)3"/>
      <sheetName val="Bill_of_Qty_MEP3"/>
      <sheetName val="Tabel_Berat3"/>
      <sheetName val="HB_me3"/>
      <sheetName val="met_bab33"/>
      <sheetName val="anal_bab83"/>
      <sheetName val="Analisa_Upah_&amp;_Bahan_Plum3"/>
      <sheetName val="Cover_"/>
      <sheetName val="LBP-01_"/>
      <sheetName val="hutang-lapangan_"/>
      <sheetName val="Rekap_klad"/>
      <sheetName val="PU_DANA_KERJA"/>
      <sheetName val="MOS-01_"/>
      <sheetName val="DAFTAR_HUTANG"/>
      <sheetName val="KARTU_PIUTANG"/>
      <sheetName val="LAP_ALAT"/>
      <sheetName val="PROGRESS_DIAKUI"/>
      <sheetName val="M-RESIKO_"/>
      <sheetName val="FM-MR01_"/>
      <sheetName val="FM-MR02_"/>
      <sheetName val="FM-MR03_Lap_Bulan_Agus"/>
      <sheetName val="DATA_PROYEK"/>
      <sheetName val="RUANG_LINGKUP"/>
      <sheetName val="CERT"/>
      <sheetName val="Smry Wk (P I)"/>
      <sheetName val="ES STG"/>
      <sheetName val="Normalisasi"/>
      <sheetName val="ANALISA PEK.UMUM"/>
      <sheetName val="ANALISA KONST BTN"/>
      <sheetName val="r.tank"/>
      <sheetName val="prelim"/>
      <sheetName val="div7"/>
      <sheetName val="hsp-STR-ARS"/>
      <sheetName val="8LT 12"/>
      <sheetName val="AHSbj"/>
      <sheetName val="Fire Fighting"/>
      <sheetName val="MUA"/>
      <sheetName val="An Arsitektur"/>
      <sheetName val="Unit Rate (2)"/>
      <sheetName val="An Struktur"/>
      <sheetName val="ETAB 2"/>
      <sheetName val="MAPDC"/>
      <sheetName val="E_TRIKAL"/>
      <sheetName val="E_TRONIK"/>
      <sheetName val="MEK"/>
      <sheetName val="ANAL_HPS"/>
      <sheetName val="Rekap1"/>
      <sheetName val="ARSITEK"/>
      <sheetName val="schtng"/>
      <sheetName val="schbhn"/>
      <sheetName val="schalt"/>
      <sheetName val="NP"/>
      <sheetName val="NP (3)"/>
      <sheetName val="NP (2)"/>
      <sheetName val="Additional"/>
      <sheetName val="SKEDUL AV-05"/>
      <sheetName val="Cth"/>
      <sheetName val=" anal hrg sat"/>
      <sheetName val="satuan_pek_ars"/>
      <sheetName val="금액내역서"/>
      <sheetName val="Coord"/>
      <sheetName val="Analisa Harga Satuan"/>
      <sheetName val="C-FLOW JUNI"/>
      <sheetName val="Sat Bah &amp; Up"/>
      <sheetName val="Sat Bah _ Up"/>
      <sheetName val="Basic Price"/>
      <sheetName val="hs-str"/>
      <sheetName val="hs_str"/>
      <sheetName val="ANALIS ALAT"/>
      <sheetName val="Vibro_Roller"/>
      <sheetName val="Based Data_wacc"/>
      <sheetName val="wo 276&amp;1050 (98-99)"/>
      <sheetName val="Koefisien"/>
      <sheetName val="BQ-E20-02(Rp)"/>
      <sheetName val="4-MVAC"/>
      <sheetName val="ANL STR"/>
      <sheetName val="BASE_PL1_H_shape__OLD_"/>
      <sheetName val="Pipe"/>
      <sheetName val="A_2"/>
      <sheetName val="Level"/>
      <sheetName val="95삼성급(본사)"/>
      <sheetName val="ANA"/>
      <sheetName val="AO_UMUM"/>
      <sheetName val="Analisa "/>
      <sheetName val="BQ Utama "/>
      <sheetName val="Upah "/>
      <sheetName val="Reference-SL"/>
      <sheetName val="304-06"/>
      <sheetName val="RAB AR&amp;STR"/>
      <sheetName val="Cashflow"/>
      <sheetName val="Sat-Tan"/>
      <sheetName val="Infrastruktur"/>
      <sheetName val="DivVII"/>
      <sheetName val="IPL_SCHEDULE"/>
      <sheetName val="IT-SDSEPT"/>
      <sheetName val="ITSDSEPT"/>
      <sheetName val="PENYERAPANKTRK"/>
      <sheetName val="EVAINF08"/>
      <sheetName val="EVAINF08 (PPT)"/>
      <sheetName val="REKAPMS08 (31%) (2)"/>
      <sheetName val="grafik"/>
      <sheetName val="RENCKTRK08"/>
      <sheetName val="RENCKTRK08 (2)"/>
      <sheetName val="villa"/>
      <sheetName val="ARS ADM"/>
      <sheetName val="2.1"/>
      <sheetName val="2.2"/>
      <sheetName val="8LT_12"/>
      <sheetName val="REKAP GROSS"/>
      <sheetName val="S_DAYA"/>
      <sheetName val="mat&amp;upah"/>
      <sheetName val="Electrikal"/>
      <sheetName val="Elektronik"/>
      <sheetName val="Item Kompensasi"/>
      <sheetName val="HARGA MATERIAL"/>
      <sheetName val="struktur tdk dipakai"/>
      <sheetName val="HDasar"/>
      <sheetName val="AHS"/>
      <sheetName val="Harga "/>
      <sheetName val="Compare"/>
      <sheetName val="Dokumentasi (2)"/>
      <sheetName val="B"/>
      <sheetName val="AHS2 Partisi,Curtain,Pnt,Jndla"/>
      <sheetName val="Rekap B.L."/>
      <sheetName val="BoQ."/>
      <sheetName val="pivot"/>
      <sheetName val="Harga"/>
      <sheetName val="SAT_BHN"/>
      <sheetName val="HARGA DASAR"/>
      <sheetName val="SCH"/>
      <sheetName val="AMP"/>
      <sheetName val="ANTEK-AGGA"/>
      <sheetName val="BD-LS"/>
      <sheetName val="BIA-LUMPSUM"/>
      <sheetName val="FINAL"/>
      <sheetName val="KEBALAT"/>
      <sheetName val="Master Edit"/>
      <sheetName val="BURDA"/>
      <sheetName val="ANTEK-GAL"/>
      <sheetName val="HRS-ATB"/>
      <sheetName val="ANTEK-PRIME"/>
      <sheetName val="ANTEK-TIMB"/>
      <sheetName val="CRUSER"/>
      <sheetName val="DIV.3"/>
      <sheetName val="HS Bhn&amp;Upah"/>
      <sheetName val="5-ALAT(1)"/>
      <sheetName val="4-Basic Price"/>
      <sheetName val="HargaBahan"/>
      <sheetName val="ANLS ALAT"/>
      <sheetName val="Peralatan"/>
      <sheetName val="61004"/>
      <sheetName val="arp4"/>
      <sheetName val="arp5"/>
      <sheetName val="arp6"/>
      <sheetName val="arp10a"/>
      <sheetName val="Eva_Spek6"/>
      <sheetName val="Harga_Satuan6"/>
      <sheetName val="ah_sanitary6"/>
      <sheetName val="Currency_Rate6"/>
      <sheetName val="BQ_ARS5"/>
      <sheetName val="Fill_this_out_first___9"/>
      <sheetName val="Daf_15"/>
      <sheetName val="INPUT_DATAS4"/>
      <sheetName val="Sch_14"/>
      <sheetName val="Total_Load_List4"/>
      <sheetName val="Bahan_4"/>
      <sheetName val="Pekerjaan_4"/>
      <sheetName val="Isolasi_Luar4"/>
      <sheetName val="Fill_this_out_first___10"/>
      <sheetName val="H_Satuan4"/>
      <sheetName val="TE_TS_FA_LAN_MATV4"/>
      <sheetName val="Harga_ME_4"/>
      <sheetName val="Bill_rekap4"/>
      <sheetName val="Bill_of_Qty4"/>
      <sheetName val="BQ_atap_bengkel4"/>
      <sheetName val="str_bengkel4"/>
      <sheetName val="mat_me_pipa4"/>
      <sheetName val="Isolasi_Luar_Dalam4"/>
      <sheetName val="DAFTAR_HARGA4"/>
      <sheetName val="A+Supl_4"/>
      <sheetName val="Hrg_Sat4"/>
      <sheetName val="Peralatan_(2)4"/>
      <sheetName val="Ahs_24"/>
      <sheetName val="Ahs_14"/>
      <sheetName val="HRG_BHN4"/>
      <sheetName val="HARGA_ALAT4"/>
      <sheetName val="Bill_No__24"/>
      <sheetName val="walk_way4"/>
      <sheetName val="PT_4"/>
      <sheetName val="Kuantitas_&amp;_Harga4"/>
      <sheetName val="AHS_Marka4"/>
      <sheetName val="AHS_Aspal4"/>
      <sheetName val="UNIT_PRICE_ANALYSIS_(KSN)4"/>
      <sheetName val="RAB_MEK_15_M_MB_4"/>
      <sheetName val="REF_ONLY4"/>
      <sheetName val="Cash_Flow_bulanan4"/>
      <sheetName val="mat_baja4"/>
      <sheetName val="harga_baja4"/>
      <sheetName val="Rekap_Direct_Cost4"/>
      <sheetName val="rab_me_(by_owner)_4"/>
      <sheetName val="BQ_(by_owner)4"/>
      <sheetName val="rab_me_(fisik)4"/>
      <sheetName val="Analisa_Teknik4"/>
      <sheetName val="UNIT_CHILLER4"/>
      <sheetName val="Perm__Test4"/>
      <sheetName val="prime_coal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HB_4"/>
      <sheetName val="DATA_GRAFIK4"/>
      <sheetName val="Analisa_STR4"/>
      <sheetName val="Analisa__(2)4"/>
      <sheetName val="Pengaturan_air4"/>
      <sheetName val="Pemeliharaan_LL4"/>
      <sheetName val="Kebutuhan_alat_I4"/>
      <sheetName val="Produktif__alat4"/>
      <sheetName val="Item-01_20(01)_to_(09)_Abov_(24"/>
      <sheetName val="Rekap_Seksi_24"/>
      <sheetName val="info_umum4"/>
      <sheetName val="anal_pek_tanah4"/>
      <sheetName val="concrete_paver4"/>
      <sheetName val="analisa_owning_cost4"/>
      <sheetName val="form_ANALISA4"/>
      <sheetName val="MAJOR_SDY4"/>
      <sheetName val="harsat_sdy4"/>
      <sheetName val="RAB_SDY4"/>
      <sheetName val="bq_analisa4"/>
      <sheetName val="sum_boq4"/>
      <sheetName val="BQ_SUSUKAN4"/>
      <sheetName val="BQ_PENGGARON4"/>
      <sheetName val="Daftar_Kuantitas_dan_Harga4"/>
      <sheetName val="Sat_Bahan4"/>
      <sheetName val="Sat_Alat4"/>
      <sheetName val="Sat_Upah4"/>
      <sheetName val="H_SAT4"/>
      <sheetName val="met_bab34"/>
      <sheetName val="anal_bab84"/>
      <sheetName val="Analisa_Upah_&amp;_Bahan_Plum4"/>
      <sheetName val="BQ_(1)4"/>
      <sheetName val="Bill_of_Qty_MEP4"/>
      <sheetName val="Tabel_Berat4"/>
      <sheetName val="HB_me4"/>
      <sheetName val="Cover_1"/>
      <sheetName val="LBP-01_1"/>
      <sheetName val="hutang-lapangan_1"/>
      <sheetName val="Rekap_klad1"/>
      <sheetName val="PU_DANA_KERJA1"/>
      <sheetName val="MOS-01_1"/>
      <sheetName val="DAFTAR_HUTANG1"/>
      <sheetName val="KARTU_PIUTANG1"/>
      <sheetName val="LAP_ALAT1"/>
      <sheetName val="PROGRESS_DIAKUI1"/>
      <sheetName val="M-RESIKO_1"/>
      <sheetName val="FM-MR01_1"/>
      <sheetName val="FM-MR02_1"/>
      <sheetName val="FM-MR03_Lap_Bulan_Agus1"/>
      <sheetName val="DATA_PROYEK1"/>
      <sheetName val="RUANG_LINGKUP1"/>
      <sheetName val="Smry_Wk_(P_I)"/>
      <sheetName val="ES_STG"/>
      <sheetName val="ANALISA_PEK_UMUM"/>
      <sheetName val="ANALISA_KONST_BTN"/>
      <sheetName val="r_tank"/>
      <sheetName val="NP_(3)"/>
      <sheetName val="NP_(2)"/>
      <sheetName val="Fire_Fighting"/>
      <sheetName val="SKEDUL_AV-05"/>
      <sheetName val="An_Arsitektur"/>
      <sheetName val="Unit_Rate_(2)"/>
      <sheetName val="An_Struktur"/>
      <sheetName val="ETAB_2"/>
      <sheetName val="Eva_Spek7"/>
      <sheetName val="Harga_Satuan7"/>
      <sheetName val="ah_sanitary7"/>
      <sheetName val="Currency_Rate7"/>
      <sheetName val="BQ_ARS6"/>
      <sheetName val="Fill_this_out_first___11"/>
      <sheetName val="Daf_16"/>
      <sheetName val="INPUT_DATAS5"/>
      <sheetName val="Sch_15"/>
      <sheetName val="Total_Load_List5"/>
      <sheetName val="Bahan_5"/>
      <sheetName val="Pekerjaan_5"/>
      <sheetName val="Isolasi_Luar5"/>
      <sheetName val="Fill_this_out_first___12"/>
      <sheetName val="H_Satuan5"/>
      <sheetName val="TE_TS_FA_LAN_MATV5"/>
      <sheetName val="Harga_ME_5"/>
      <sheetName val="Bill_rekap5"/>
      <sheetName val="Bill_of_Qty5"/>
      <sheetName val="BQ_atap_bengkel5"/>
      <sheetName val="str_bengkel5"/>
      <sheetName val="mat_me_pipa5"/>
      <sheetName val="Isolasi_Luar_Dalam5"/>
      <sheetName val="DAFTAR_HARGA5"/>
      <sheetName val="A+Supl_5"/>
      <sheetName val="Hrg_Sat5"/>
      <sheetName val="Peralatan_(2)5"/>
      <sheetName val="Ahs_25"/>
      <sheetName val="Ahs_15"/>
      <sheetName val="HRG_BHN5"/>
      <sheetName val="HARGA_ALAT5"/>
      <sheetName val="Bill_No__25"/>
      <sheetName val="walk_way5"/>
      <sheetName val="PT_5"/>
      <sheetName val="Kuantitas_&amp;_Harga5"/>
      <sheetName val="AHS_Marka5"/>
      <sheetName val="AHS_Aspal5"/>
      <sheetName val="UNIT_PRICE_ANALYSIS_(KSN)5"/>
      <sheetName val="RAB_MEK_15_M_MB_5"/>
      <sheetName val="REF_ONLY5"/>
      <sheetName val="Cash_Flow_bulanan5"/>
      <sheetName val="mat_baja5"/>
      <sheetName val="harga_baja5"/>
      <sheetName val="Rekap_Direct_Cost5"/>
      <sheetName val="rab_me_(by_owner)_5"/>
      <sheetName val="BQ_(by_owner)5"/>
      <sheetName val="rab_me_(fisik)5"/>
      <sheetName val="Analisa_Teknik5"/>
      <sheetName val="UNIT_CHILLER5"/>
      <sheetName val="Perm__Test5"/>
      <sheetName val="prime_coal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HB_5"/>
      <sheetName val="DATA_GRAFIK5"/>
      <sheetName val="Analisa_STR5"/>
      <sheetName val="Analisa__(2)5"/>
      <sheetName val="Pengaturan_air5"/>
      <sheetName val="Pemeliharaan_LL5"/>
      <sheetName val="Kebutuhan_alat_I5"/>
      <sheetName val="Produktif__alat5"/>
      <sheetName val="Item-01_20(01)_to_(09)_Abov_(25"/>
      <sheetName val="Rekap_Seksi_25"/>
      <sheetName val="info_umum5"/>
      <sheetName val="anal_pek_tanah5"/>
      <sheetName val="concrete_paver5"/>
      <sheetName val="analisa_owning_cost5"/>
      <sheetName val="form_ANALISA5"/>
      <sheetName val="MAJOR_SDY5"/>
      <sheetName val="harsat_sdy5"/>
      <sheetName val="RAB_SDY5"/>
      <sheetName val="bq_analisa5"/>
      <sheetName val="sum_boq5"/>
      <sheetName val="BQ_SUSUKAN5"/>
      <sheetName val="BQ_PENGGARON5"/>
      <sheetName val="Daftar_Kuantitas_dan_Harga5"/>
      <sheetName val="Sat_Bahan5"/>
      <sheetName val="Sat_Alat5"/>
      <sheetName val="Sat_Upah5"/>
      <sheetName val="H_SAT5"/>
      <sheetName val="met_bab35"/>
      <sheetName val="anal_bab85"/>
      <sheetName val="Analisa_Upah_&amp;_Bahan_Plum5"/>
      <sheetName val="BQ_(1)5"/>
      <sheetName val="Bill_of_Qty_MEP5"/>
      <sheetName val="Tabel_Berat5"/>
      <sheetName val="HB_me5"/>
      <sheetName val="Cover_2"/>
      <sheetName val="LBP-01_2"/>
      <sheetName val="hutang-lapangan_2"/>
      <sheetName val="Rekap_klad2"/>
      <sheetName val="PU_DANA_KERJA2"/>
      <sheetName val="MOS-01_2"/>
      <sheetName val="DAFTAR_HUTANG2"/>
      <sheetName val="KARTU_PIUTANG2"/>
      <sheetName val="LAP_ALAT2"/>
      <sheetName val="PROGRESS_DIAKUI2"/>
      <sheetName val="M-RESIKO_2"/>
      <sheetName val="FM-MR01_2"/>
      <sheetName val="FM-MR02_2"/>
      <sheetName val="FM-MR03_Lap_Bulan_Agus2"/>
      <sheetName val="DATA_PROYEK2"/>
      <sheetName val="RUANG_LINGKUP2"/>
      <sheetName val="Smry_Wk_(P_I)1"/>
      <sheetName val="ES_STG1"/>
      <sheetName val="ANALISA_PEK_UMUM1"/>
      <sheetName val="ANALISA_KONST_BTN1"/>
      <sheetName val="r_tank1"/>
      <sheetName val="NP_(3)1"/>
      <sheetName val="NP_(2)1"/>
      <sheetName val="Fire_Fighting1"/>
      <sheetName val="SKEDUL_AV-051"/>
      <sheetName val="An_Arsitektur1"/>
      <sheetName val="Unit_Rate_(2)1"/>
      <sheetName val="An_Struktur1"/>
      <sheetName val="ETAB_21"/>
      <sheetName val="8LT_121"/>
      <sheetName val="Mg_I"/>
      <sheetName val="BELAGIO"/>
      <sheetName val="ARTAGDING"/>
      <sheetName val="MANHATTAN"/>
      <sheetName val="SENTUL"/>
      <sheetName val="T.ABANG"/>
      <sheetName val="SEMANAN"/>
      <sheetName val="BKPM"/>
      <sheetName val="Eva_Spek8"/>
      <sheetName val="Harga_Satuan8"/>
      <sheetName val="ah_sanitary8"/>
      <sheetName val="Currency_Rate8"/>
      <sheetName val="BQ_ARS7"/>
      <sheetName val="Fill_this_out_first___13"/>
      <sheetName val="Daf_17"/>
      <sheetName val="H_Satuan6"/>
      <sheetName val="Harga_ME_6"/>
      <sheetName val="Bahan_6"/>
      <sheetName val="Pekerjaan_6"/>
      <sheetName val="INPUT_DATAS6"/>
      <sheetName val="Sch_16"/>
      <sheetName val="Isolasi_Luar6"/>
      <sheetName val="Total_Load_List6"/>
      <sheetName val="Fill_this_out_first___14"/>
      <sheetName val="Isolasi_Luar_Dalam6"/>
      <sheetName val="BQ_atap_bengkel6"/>
      <sheetName val="str_bengkel6"/>
      <sheetName val="TE_TS_FA_LAN_MATV6"/>
      <sheetName val="Bill_rekap6"/>
      <sheetName val="Bill_of_Qty6"/>
      <sheetName val="mat_me_pipa6"/>
      <sheetName val="Ahs_26"/>
      <sheetName val="Ahs_16"/>
      <sheetName val="DAFTAR_HARGA6"/>
      <sheetName val="REF_ONLY6"/>
      <sheetName val="A+Supl_6"/>
      <sheetName val="Bill_No__26"/>
      <sheetName val="walk_way6"/>
      <sheetName val="Peralatan_(2)6"/>
      <sheetName val="Cash_Flow_bulanan6"/>
      <sheetName val="RAB_MEK_15_M_MB_6"/>
      <sheetName val="mat_baja6"/>
      <sheetName val="harga_baja6"/>
      <sheetName val="rab_me_(by_owner)_6"/>
      <sheetName val="BQ_(by_owner)6"/>
      <sheetName val="rab_me_(fisik)6"/>
      <sheetName val="Rekap_Direct_Cost6"/>
      <sheetName val="PT_6"/>
      <sheetName val="UNIT_CHILLER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HB_me6"/>
      <sheetName val="Hrg_Sat6"/>
      <sheetName val="Perm__Test6"/>
      <sheetName val="UNIT_PRICE_ANALYSIS_(KSN)6"/>
      <sheetName val="Kuantitas_&amp;_Harga6"/>
      <sheetName val="AHS_Marka6"/>
      <sheetName val="AHS_Aspal6"/>
      <sheetName val="HB_6"/>
      <sheetName val="DATA_GRAFIK6"/>
      <sheetName val="Analisa__(2)6"/>
      <sheetName val="Sat_Bahan6"/>
      <sheetName val="Sat_Alat6"/>
      <sheetName val="Sat_Upah6"/>
      <sheetName val="H_SAT6"/>
      <sheetName val="BQ_(1)6"/>
      <sheetName val="Bill_of_Qty_MEP6"/>
      <sheetName val="Tabel_Berat6"/>
      <sheetName val="met_bab36"/>
      <sheetName val="anal_bab86"/>
      <sheetName val="prime_coal6"/>
      <sheetName val="HRG_BHN6"/>
      <sheetName val="HARGA_ALAT6"/>
      <sheetName val="Analisa_Upah_&amp;_Bahan_Plum6"/>
      <sheetName val="Analisa_Teknik6"/>
      <sheetName val="r_tank2"/>
      <sheetName val="Fire_Fighting2"/>
      <sheetName val="Pengaturan_air6"/>
      <sheetName val="Pemeliharaan_LL6"/>
      <sheetName val="Kebutuhan_alat_I6"/>
      <sheetName val="Produktif__alat6"/>
      <sheetName val="Item-01_20(01)_to_(09)_Abov_(26"/>
      <sheetName val="Rekap_Seksi_26"/>
      <sheetName val="info_umum6"/>
      <sheetName val="anal_pek_tanah6"/>
      <sheetName val="concrete_paver6"/>
      <sheetName val="analisa_owning_cost6"/>
      <sheetName val="form_ANALISA6"/>
      <sheetName val="MAJOR_SDY6"/>
      <sheetName val="harsat_sdy6"/>
      <sheetName val="RAB_SDY6"/>
      <sheetName val="bq_analisa6"/>
      <sheetName val="sum_boq6"/>
      <sheetName val="BQ_SUSUKAN6"/>
      <sheetName val="BQ_PENGGARON6"/>
      <sheetName val="Daftar_Kuantitas_dan_Harga6"/>
      <sheetName val="8LT_122"/>
      <sheetName val="Cover_3"/>
      <sheetName val="LBP-01_3"/>
      <sheetName val="hutang-lapangan_3"/>
      <sheetName val="Rekap_klad3"/>
      <sheetName val="PU_DANA_KERJA3"/>
      <sheetName val="MOS-01_3"/>
      <sheetName val="DAFTAR_HUTANG3"/>
      <sheetName val="KARTU_PIUTANG3"/>
      <sheetName val="LAP_ALAT3"/>
      <sheetName val="PROGRESS_DIAKUI3"/>
      <sheetName val="M-RESIKO_3"/>
      <sheetName val="FM-MR01_3"/>
      <sheetName val="FM-MR02_3"/>
      <sheetName val="FM-MR03_Lap_Bulan_Agus3"/>
      <sheetName val="DATA_PROYEK3"/>
      <sheetName val="RUANG_LINGKUP3"/>
      <sheetName val="Smry_Wk_(P_I)2"/>
      <sheetName val="ES_STG2"/>
      <sheetName val="ANALISA_PEK_UMUM2"/>
      <sheetName val="ANALISA_KONST_BTN2"/>
      <sheetName val="NP_(3)2"/>
      <sheetName val="NP_(2)2"/>
      <sheetName val="SKEDUL_AV-052"/>
      <sheetName val="An_Arsitektur2"/>
      <sheetName val="Unit_Rate_(2)2"/>
      <sheetName val="An_Struktur2"/>
      <sheetName val="ETAB_22"/>
      <sheetName val="Analisa_Harga_Satuan"/>
      <sheetName val="C-FLOW_JUNI"/>
      <sheetName val="Sat_Bah_&amp;_Up"/>
      <sheetName val="Sat_Bah___Up"/>
      <sheetName val="Basic_Price"/>
      <sheetName val="ANALIS_ALAT"/>
      <sheetName val="Based_Data_wacc"/>
      <sheetName val="AHS2_Partisi,Curtain,Pnt,Jndla"/>
      <sheetName val="Rekap_B_L_"/>
      <sheetName val="BoQ_"/>
      <sheetName val="wo_276&amp;1050_(98-99)"/>
      <sheetName val="ANL_STR"/>
      <sheetName val="Dokumentasi_(2)"/>
      <sheetName val="EVAINF08_(PPT)"/>
      <sheetName val="REKAPMS08_(31%)_(2)"/>
      <sheetName val="RENCKTRK08_(2)"/>
      <sheetName val="_anal_hrg_sat"/>
      <sheetName val="Analisa_"/>
      <sheetName val="BQ_Utama_"/>
      <sheetName val="Upah_"/>
      <sheetName val="HARGA_DASAR"/>
      <sheetName val="Master_Edit"/>
      <sheetName val="DIV_3"/>
      <sheetName val="HS_Bhn&amp;Upah"/>
      <sheetName val="4-Basic_Price"/>
      <sheetName val="HARGA_MATERIAL"/>
      <sheetName val="ANLS_ALAT"/>
      <sheetName val="RAB_AR&amp;STR"/>
      <sheetName val="ALAT1"/>
      <sheetName val="BASIC"/>
      <sheetName val="UNIT PRICE"/>
      <sheetName val="5-Peralatan"/>
      <sheetName val="pivot1"/>
      <sheetName val="UMUM"/>
      <sheetName val="AN-RC"/>
      <sheetName val="PROGRESS"/>
      <sheetName val=" "/>
      <sheetName val="TTL"/>
      <sheetName val="기능공"/>
      <sheetName val="기능공 (3)"/>
      <sheetName val="연도별 자금"/>
      <sheetName val="월별자금"/>
      <sheetName val="기능공 (2)"/>
      <sheetName val="LOAD"/>
      <sheetName val="기능공_(3)"/>
      <sheetName val="연도별_자금"/>
      <sheetName val="기능공_(2)"/>
      <sheetName val="기능공_(3)1"/>
      <sheetName val="연도별_자금1"/>
      <sheetName val="기능공_(2)1"/>
      <sheetName val="prog"/>
      <sheetName val="Attachment 1"/>
      <sheetName val="hrg sat1"/>
      <sheetName val="F_I"/>
      <sheetName val="PAR"/>
      <sheetName val="RF"/>
      <sheetName val="Code"/>
      <sheetName val="MDB"/>
      <sheetName val="Man Power &amp; Comp"/>
      <sheetName val="INF08"/>
      <sheetName val="labor1"/>
      <sheetName val="HSD"/>
      <sheetName val="PAD-F"/>
      <sheetName val="LOADDAT"/>
      <sheetName val="Urai _ Guide Post"/>
      <sheetName val="Urai_Galian Tanah"/>
      <sheetName val="WP_1998"/>
      <sheetName val="기능공_(3)2"/>
      <sheetName val="연도별_자금2"/>
      <sheetName val="기능공_(2)2"/>
      <sheetName val="Attachment_1"/>
      <sheetName val="Harga_"/>
      <sheetName val="BasicPrice"/>
      <sheetName val="HS-2"/>
      <sheetName val="ESTIMASI"/>
      <sheetName val="KP"/>
      <sheetName val="KANWIL 1"/>
      <sheetName val="KANWIL 2"/>
      <sheetName val="KANWIL 3"/>
      <sheetName val="KANWIL 4"/>
      <sheetName val="KANWIL 5"/>
      <sheetName val="KANWIL 6"/>
      <sheetName val="KANWIL 7"/>
      <sheetName val="KANWIL 8"/>
      <sheetName val="KANWIL 9"/>
      <sheetName val="kanwil 10"/>
      <sheetName val="kanwil 11"/>
      <sheetName val="kanwil 12"/>
      <sheetName val="DATA BQ 2015"/>
      <sheetName val="RESUME"/>
      <sheetName val="SBDY"/>
      <sheetName val="DAPRO"/>
      <sheetName val="Fill_this_out_x0006_耽ir_x0000__x0000_揄饪둌䃭"/>
      <sheetName val="Fill_this_out_x0006_耽ir"/>
      <sheetName val="UP_an"/>
      <sheetName val="MTa"/>
      <sheetName val="Currency"/>
      <sheetName val="VOL"/>
      <sheetName val="REK"/>
      <sheetName val="DAFTAR ISI"/>
      <sheetName val="UP MINOR"/>
      <sheetName val="MAP-Prog"/>
      <sheetName val="HS-1"/>
      <sheetName val="ANSTRUK"/>
      <sheetName val="railing"/>
      <sheetName val="H S D"/>
      <sheetName val="Div2"/>
      <sheetName val="Analisa Alat Berat"/>
      <sheetName val="Budget"/>
      <sheetName val="COM Villa"/>
      <sheetName val="BIALANG"/>
      <sheetName val="HARDAS-UPAH"/>
      <sheetName val="SCURVE"/>
      <sheetName val="CF"/>
      <sheetName val="61005"/>
      <sheetName val="61006"/>
      <sheetName val="61007"/>
      <sheetName val="61008"/>
      <sheetName val="luar"/>
      <sheetName val="RINC FIN T4  _3_"/>
      <sheetName val="RINC FIN T4  _2_"/>
      <sheetName val="RINC hotel"/>
      <sheetName val="RINC FIN T4 "/>
      <sheetName val="RAB-SPL2"/>
      <sheetName val="DIV.8"/>
      <sheetName val="DIV.9"/>
      <sheetName val="351BQMCN"/>
      <sheetName val="COVER Sh 1"/>
      <sheetName val="ARSITEKTUR"/>
      <sheetName val="Upah&amp;Bahan"/>
      <sheetName val="FAKTOR"/>
      <sheetName val="TB"/>
      <sheetName val="Balok L_2"/>
      <sheetName val="Ch"/>
      <sheetName val="JSiar"/>
      <sheetName val="PaintBreak"/>
      <sheetName val="35"/>
      <sheetName val="33"/>
      <sheetName val="9"/>
      <sheetName val="32"/>
      <sheetName val="37"/>
      <sheetName val="MH CIVIL"/>
      <sheetName val="64.1"/>
      <sheetName val="64.3"/>
      <sheetName val="64.4"/>
      <sheetName val="64.5"/>
      <sheetName val="20"/>
      <sheetName val="36.4"/>
      <sheetName val="36.2"/>
      <sheetName val="36.1"/>
      <sheetName val="45"/>
      <sheetName val="NP 7"/>
      <sheetName val="BoQ(APBN)"/>
      <sheetName val="BBM-03"/>
      <sheetName val="Hrg Dasar"/>
      <sheetName val="ana_san"/>
      <sheetName val="D_14"/>
      <sheetName val="I-ME"/>
      <sheetName val="COMM"/>
      <sheetName val="Sumber Daya"/>
      <sheetName val="SCHEDULE"/>
      <sheetName val="BOQ INTERN"/>
      <sheetName val="ANALYS EXTERN"/>
      <sheetName val="WELCOME"/>
      <sheetName val="BQ RESO"/>
      <sheetName val="REKAP INDIRECT"/>
      <sheetName val="CASH FLOW"/>
      <sheetName val="ORGANIZATION"/>
      <sheetName val="MATRIX"/>
      <sheetName val="SUMMARY IN"/>
      <sheetName val="INDIRECT COST"/>
      <sheetName val="2"/>
      <sheetName val="6"/>
      <sheetName val="FORM BQ TL PRATU 4cct"/>
      <sheetName val="anal"/>
      <sheetName val="PRY 03-1 (Amd1)"/>
      <sheetName val="CHITIET VL_NC"/>
      <sheetName val="CH-RANC"/>
      <sheetName val="ANALISA SNI'13 "/>
      <sheetName val="ANALISA1"/>
      <sheetName val="DIV5"/>
      <sheetName val="ALS-STRUKTUR"/>
      <sheetName val="ALS-ARSITEK"/>
      <sheetName val="ALS-KUSEN&amp;KUNCI-MASJID+menara"/>
      <sheetName val="analisa GRC-masjid+menara"/>
      <sheetName val="ALS-PERSIAPAN"/>
      <sheetName val="central link"/>
      <sheetName val="LAP MGG. KMP"/>
      <sheetName val="FOTO&quot; KEGIATAN LAPANGAN1"/>
      <sheetName val="FOTO&quot; KEGIATAN LAPANGAN"/>
      <sheetName val="PERMASALAHAN KMP"/>
      <sheetName val="Pengantar"/>
      <sheetName val="UMUM (1.)"/>
      <sheetName val="UMUM (2)"/>
      <sheetName val="Visual"/>
      <sheetName val="Visual (2)"/>
      <sheetName val="Visual (3)"/>
      <sheetName val="BOBOT PROGRES"/>
      <sheetName val="KURVA S"/>
      <sheetName val="Kurva-S2"/>
      <sheetName val="KURVA S - RESCHEDULE"/>
      <sheetName val="JADWAL PELK"/>
      <sheetName val="TENAGA"/>
      <sheetName val="BARANG MSK"/>
      <sheetName val="CUACA"/>
      <sheetName val="Lamp(13)"/>
      <sheetName val="BOQ-Indonesia"/>
      <sheetName val="DAF.HRG"/>
      <sheetName val="Analisa Harga"/>
      <sheetName val="FLAF&amp;PARTSI"/>
      <sheetName val="S.UPAH"/>
      <sheetName val="S.BAHAN"/>
      <sheetName val="5.1 FF Unit Hotel"/>
      <sheetName val="Monitor"/>
      <sheetName val="BQ Detail"/>
      <sheetName val="H.Material, Upah &amp; Alat"/>
      <sheetName val="Analisa H.Sat.Pek."/>
      <sheetName val="Antek"/>
      <sheetName val="GTS I PS"/>
      <sheetName val="prog-mgu"/>
      <sheetName val="PNT"/>
      <sheetName val="LMKC CB V"/>
      <sheetName val="REKAP (2)"/>
      <sheetName val="REKAP ANALISA"/>
      <sheetName val="REKAP HSPK BETON"/>
      <sheetName val="AN. PEK."/>
      <sheetName val="REKAP_GROSS"/>
      <sheetName val="Analisa_Alat_Berat"/>
      <sheetName val="UP_MINOR"/>
      <sheetName val="2_1"/>
      <sheetName val="2_21"/>
      <sheetName val="H_S_D"/>
      <sheetName val="COM_Villa"/>
      <sheetName val="ARS_ADM"/>
      <sheetName val="Item_Kompensasi"/>
      <sheetName val="struktur_tdk_dipakai"/>
      <sheetName val="Urai___Guide_Post"/>
      <sheetName val="Urai_Galian_Tanah"/>
      <sheetName val="EE-PROP"/>
      <sheetName val="3-DIV4"/>
      <sheetName val="IPA1"/>
      <sheetName val="LKVL_CK_HT_GD1"/>
      <sheetName val="dongia _2_"/>
      <sheetName val="THPDMoi  _2_"/>
      <sheetName val="TONG HOP VL_NC"/>
      <sheetName val="lam_moi"/>
      <sheetName val="TH VL_ NC_ DDHT Thanhphuoc"/>
      <sheetName val="_REF"/>
      <sheetName val="thao_go"/>
      <sheetName val="TONGKE_HT"/>
      <sheetName val="t_h HA THE"/>
      <sheetName val="CHITIET VL_NC_TT _1p"/>
      <sheetName val="TONG HOP VL_NC TT"/>
      <sheetName val="CHITIET VL_NC_TT_3p"/>
      <sheetName val="KPVC_BD "/>
      <sheetName val="VCV_BE_TONG"/>
      <sheetName val="MINGGUAN"/>
      <sheetName val="BULANAN."/>
      <sheetName val="UPAH BAHAN "/>
      <sheetName val="Daftar Harga Upah dan Bahan"/>
      <sheetName val="Har Sat"/>
      <sheetName val="112-885"/>
      <sheetName val="kode Baru "/>
      <sheetName val="Material&amp;Alat"/>
      <sheetName val="DB"/>
      <sheetName val="TAB"/>
      <sheetName val="DH"/>
      <sheetName val="DPKlah"/>
      <sheetName val="divI"/>
      <sheetName val="Balok"/>
      <sheetName val="BOQ CBM"/>
      <sheetName val="PileCap"/>
      <sheetName val="upah &amp; bhan"/>
      <sheetName val="SPK"/>
      <sheetName val="PANELKAST"/>
      <sheetName val="TOTAL"/>
      <sheetName val="DAFTAR 7"/>
      <sheetName val="DAFTAR_8"/>
      <sheetName val="BQ_E20_02_Rp_"/>
      <sheetName val="Memb Schd"/>
      <sheetName val="97 사업추정(WEKI)"/>
      <sheetName val="PPC"/>
      <sheetName val="Galian 1"/>
      <sheetName val="dft-harga"/>
      <sheetName val="Tabels"/>
      <sheetName val="Grand total"/>
      <sheetName val="BQ-SORT"/>
      <sheetName val="Thiet bi"/>
      <sheetName val="GIAVLIEU"/>
      <sheetName val="BETON"/>
      <sheetName val="sche"/>
      <sheetName val="UPH,BHN,ALT"/>
      <sheetName val="DKH"/>
      <sheetName val="Anl.+"/>
      <sheetName val="F3a"/>
      <sheetName val="ANAL lump sum"/>
      <sheetName val="RAP"/>
      <sheetName val="UP_"/>
      <sheetName val="C"/>
      <sheetName val="6.l.ALS-SANITER"/>
      <sheetName val="H-Dasar"/>
      <sheetName val="HVAC"/>
      <sheetName val="smt"/>
      <sheetName val="3-DIV7"/>
      <sheetName val="JAN"/>
      <sheetName val="Particular Sch"/>
      <sheetName val="PL (MONTHLY)"/>
      <sheetName val="Gen"/>
      <sheetName val="PEMBAGIAN"/>
      <sheetName val="pricing"/>
      <sheetName val="Pembongkaran"/>
      <sheetName val="D+W"/>
      <sheetName val="Eq. Mobilization"/>
      <sheetName val=" PE-F-42 MR 9 Manpower"/>
      <sheetName val="TABEL BAJA"/>
      <sheetName val="PESANTREN"/>
      <sheetName val="G"/>
      <sheetName val="Curup"/>
      <sheetName val="Prabu"/>
      <sheetName val="On Time"/>
      <sheetName val="Estimate"/>
      <sheetName val="PEF24_0I_mnpwr"/>
      <sheetName val="PEF25_0I_mnhr"/>
      <sheetName val="Temp&amp;Site"/>
      <sheetName val="Sec I ML"/>
      <sheetName val="Sheet3"/>
      <sheetName val="PL_(MONTHLY)"/>
      <sheetName val="tarip"/>
      <sheetName val="Design"/>
      <sheetName val="DIV.2"/>
      <sheetName val="bs-abut"/>
      <sheetName val="abut"/>
      <sheetName val="Faktor Konversi"/>
      <sheetName val="MARK UP"/>
      <sheetName val="Analisa HSP"/>
      <sheetName val="MT_an"/>
      <sheetName val="Fuller Hot Bin"/>
      <sheetName val="TERBIL prog 2017"/>
      <sheetName val="5-Alat"/>
      <sheetName val="4-Price"/>
      <sheetName val="3-10"/>
      <sheetName val="4-Quarry"/>
      <sheetName val="S CURVE"/>
      <sheetName val="TEKNIS"/>
      <sheetName val="Hgsat07"/>
      <sheetName val="product"/>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sheetData sheetId="1293"/>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refreshError="1"/>
      <sheetData sheetId="1363" refreshError="1"/>
      <sheetData sheetId="1364" refreshError="1"/>
      <sheetData sheetId="1365"/>
      <sheetData sheetId="1366"/>
      <sheetData sheetId="1367"/>
      <sheetData sheetId="1368"/>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sheetData sheetId="1519" refreshError="1"/>
      <sheetData sheetId="1520"/>
      <sheetData sheetId="152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FIN"/>
      <sheetName val="Spek Kusen"/>
      <sheetName val="Sheet1"/>
      <sheetName val="Kusen"/>
      <sheetName val="AN-Prelim"/>
      <sheetName val="AN-M&amp;E"/>
      <sheetName val="Analisa"/>
      <sheetName val="BD"/>
      <sheetName val="Gross Area"/>
      <sheetName val="Vol-M&amp;E"/>
      <sheetName val="T-Sch"/>
      <sheetName val="Remark"/>
      <sheetName val="TOTAL"/>
      <sheetName val="PRELIM"/>
      <sheetName val="RUKAN"/>
      <sheetName val="Steel-Twr"/>
      <sheetName val="SAP"/>
      <sheetName val="B _ Norelec"/>
      <sheetName val="BoQ C4"/>
      <sheetName val="I-KAMAR"/>
      <sheetName val="DATA"/>
      <sheetName val="PPC"/>
      <sheetName val="STR"/>
      <sheetName val="RAP"/>
      <sheetName val="LOADDAT"/>
      <sheetName val="kode rekening"/>
      <sheetName val="B - Norelec"/>
      <sheetName val="Rate"/>
      <sheetName val="harsat"/>
      <sheetName val="anal"/>
      <sheetName val="HS_TRG"/>
      <sheetName val="Kuantitas &amp; Harga"/>
      <sheetName val="BOQ Permata Senayan 09 Juni 200"/>
      <sheetName val="A"/>
      <sheetName val="Currency Rate"/>
      <sheetName val="Rekapitulasi Harga Satuan"/>
      <sheetName val="Daftar Harga Material"/>
      <sheetName val="Ahs.2"/>
      <sheetName val="Ahs.1"/>
      <sheetName val="STRUKTUR"/>
      <sheetName val="BQ"/>
      <sheetName val="Spek_Kusen"/>
      <sheetName val="Gross_Area"/>
      <sheetName val="B___Norelec"/>
      <sheetName val="BoQ_C4"/>
      <sheetName val="Isolasi Luar Dalam"/>
      <sheetName val="Isolasi Luar"/>
      <sheetName val="Peralatan"/>
      <sheetName val="Material"/>
      <sheetName val="CH"/>
      <sheetName val="HSD Alat"/>
      <sheetName val="HSD Bahan"/>
      <sheetName val="ANA"/>
      <sheetName val="REK"/>
      <sheetName val="HSD Upah"/>
      <sheetName val="HB"/>
      <sheetName val="HRG BHN"/>
      <sheetName val="INPUT"/>
      <sheetName val="jobhist"/>
      <sheetName val="Personnel"/>
      <sheetName val="name"/>
      <sheetName val="HB "/>
      <sheetName val="BQ &amp; Harga"/>
      <sheetName val="major tems"/>
      <sheetName val="Jembatan I"/>
      <sheetName val="Koef"/>
      <sheetName val="DAF_2"/>
      <sheetName val="5-ALAT(1)"/>
      <sheetName val="Cover"/>
      <sheetName val="Kolam"/>
      <sheetName val="UMUM"/>
      <sheetName val="Bahan"/>
      <sheetName val="harga"/>
      <sheetName val="DAF-1"/>
      <sheetName val="SAT UPAH RAPI"/>
      <sheetName val="Analisa Harga Satuan"/>
      <sheetName val="BAHAN "/>
      <sheetName val="UPAH"/>
      <sheetName val="ESCON"/>
      <sheetName val="sub_total_bag_7"/>
      <sheetName val="Rekap Direct Cost"/>
      <sheetName val="Dashboard"/>
      <sheetName val="struktur tdk dipakai"/>
      <sheetName val="Cash Flow bulanan"/>
      <sheetName val="4-Basic Price"/>
      <sheetName val="D7(1)"/>
      <sheetName val="Balok_1"/>
      <sheetName val="DAF-4"/>
      <sheetName val="iTEM hARSAT"/>
      <sheetName val="DAF-7"/>
      <sheetName val="plumbing"/>
      <sheetName val="G_SUMMARY"/>
      <sheetName val="Spek_Kusen1"/>
      <sheetName val="Gross_Area1"/>
      <sheetName val="Daf 1"/>
      <sheetName val="Analisa STR"/>
      <sheetName val="rab me (by owner) "/>
      <sheetName val="BQ (by owner)"/>
      <sheetName val="rab me (fisik)"/>
      <sheetName val="Pekerjaan "/>
      <sheetName val="B___Norelec1"/>
      <sheetName val="BoQ_C41"/>
      <sheetName val="B_-_Norelec"/>
      <sheetName val="kode_rekening"/>
      <sheetName val="Currency_Rate"/>
      <sheetName val="DAF_1"/>
      <sheetName val="arab"/>
      <sheetName val="L-TIGA"/>
      <sheetName val="Bide-bq-int"/>
      <sheetName val="KODE"/>
      <sheetName val="MK"/>
      <sheetName val="BQ ARS"/>
      <sheetName val="SAT-BHN"/>
      <sheetName val="Tableau"/>
      <sheetName val="Coef et données"/>
      <sheetName val="Rab"/>
      <sheetName val="NP 7"/>
      <sheetName val="SUB-KON"/>
      <sheetName val="STAF"/>
      <sheetName val="ALAT"/>
      <sheetName val="Metode"/>
      <sheetName val="hrg-dsr"/>
      <sheetName val="Urai _Resap pengikat"/>
      <sheetName val="A1"/>
      <sheetName val="Kuantitas"/>
      <sheetName val="div2"/>
      <sheetName val="TS add-01"/>
      <sheetName val="H.Satuan"/>
      <sheetName val="dongia (2)"/>
      <sheetName val="LKVL-CK-HT-GD1"/>
      <sheetName val="giathanh1"/>
      <sheetName val="BQ-Tenis"/>
      <sheetName val="Arsitektur"/>
      <sheetName val="BOQ_Aula"/>
      <sheetName val="I_KAMAR"/>
      <sheetName val="Memb Schd"/>
      <sheetName val="L1"/>
      <sheetName val="BAG-2"/>
      <sheetName val="CBD"/>
      <sheetName val="Persiapan"/>
      <sheetName val="Fill this out first___"/>
      <sheetName val=""/>
      <sheetName val="BAG-III"/>
      <sheetName val="bhn"/>
      <sheetName val="Surat"/>
      <sheetName val="Compare"/>
      <sheetName val="DIV.3"/>
      <sheetName val="DIV.8"/>
      <sheetName val="URAIAN "/>
      <sheetName val="LS-Rutin"/>
      <sheetName val="Up &amp; bhn"/>
      <sheetName val="304-06"/>
      <sheetName val="hst  LAMP_1"/>
      <sheetName val="AHS Marka"/>
      <sheetName val="BasicPrice"/>
      <sheetName val="satuan_pek_ars"/>
      <sheetName val="Mall"/>
      <sheetName val="arp-3a"/>
      <sheetName val="ARP-10"/>
      <sheetName val="Elektrikal"/>
      <sheetName val="pipcompr"/>
      <sheetName val="BO alat"/>
      <sheetName val="Analisa Quarry"/>
      <sheetName val="Informasi"/>
      <sheetName val="JSiar"/>
      <sheetName val="Q'ty"/>
      <sheetName val="railing"/>
      <sheetName val="Ahs_2"/>
      <sheetName val="Ahs_1"/>
      <sheetName val="PRD01-5"/>
      <sheetName val="4"/>
      <sheetName val="Uraian Teknis"/>
      <sheetName val="ana_str"/>
      <sheetName val="Panel,feeder,elek"/>
      <sheetName val="ah sanitary"/>
      <sheetName val="Harsat Bahan"/>
      <sheetName val="Harsat Upah"/>
      <sheetName val="REF.ONLY"/>
      <sheetName val="Pipe"/>
      <sheetName val="NAMES"/>
      <sheetName val="chitimc"/>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RAW MATERIALS "/>
      <sheetName val="COST-PERSON-J.O."/>
      <sheetName val="RENTAL1"/>
      <sheetName val="BQ-Str"/>
      <sheetName val="Memb_Schd"/>
      <sheetName val="Fill_this_out_first___"/>
      <sheetName val="Harsat_Bahan"/>
      <sheetName val="Harsat_Upah"/>
      <sheetName val="REF_ONLY"/>
      <sheetName val="Memb_Schd1"/>
      <sheetName val="Fill_this_out_first___1"/>
      <sheetName val="Harsat_Bahan1"/>
      <sheetName val="Harsat_Upah1"/>
      <sheetName val="REF_ONLY1"/>
      <sheetName val="BQ-1A"/>
      <sheetName val="AC"/>
      <sheetName val="Spek_Kusen2"/>
      <sheetName val="Gross_Area2"/>
      <sheetName val="B___Norelec2"/>
      <sheetName val="BoQ_C42"/>
      <sheetName val="B_-_Norelec1"/>
      <sheetName val="kode_rekening1"/>
      <sheetName val="Currency_Rate1"/>
      <sheetName val="Kuantitas_&amp;_Harga"/>
      <sheetName val="BOQ_Permata_Senayan_09_Juni_200"/>
      <sheetName val="HSD_Alat"/>
      <sheetName val="HSD_Bahan"/>
      <sheetName val="HSD_Upah"/>
      <sheetName val="Rekapitulasi_Harga_Satuan"/>
      <sheetName val="Daftar_Harga_Material"/>
      <sheetName val="Isolasi_Luar_Dalam"/>
      <sheetName val="Isolasi_Luar"/>
      <sheetName val="Jembatan_I"/>
      <sheetName val="HB_"/>
      <sheetName val="HRG_BHN"/>
      <sheetName val="Analisa_Harga_Satuan"/>
      <sheetName val="BQ_&amp;_Harga"/>
      <sheetName val="major_tems"/>
      <sheetName val="SAT_UPAH_RAPI"/>
      <sheetName val="BAHAN_"/>
      <sheetName val="Rekap_Direct_Cost"/>
      <sheetName val="struktur_tdk_dipakai"/>
      <sheetName val="Cash_Flow_bulanan"/>
      <sheetName val="iTEM_hARSAT"/>
      <sheetName val="Analisa_STR"/>
      <sheetName val="Fire Fighting"/>
      <sheetName val="Spek_Kusen3"/>
      <sheetName val="Gross_Area3"/>
      <sheetName val="B___Norelec3"/>
      <sheetName val="BoQ_C43"/>
      <sheetName val="B_-_Norelec2"/>
      <sheetName val="kode_rekening2"/>
      <sheetName val="Currency_Rate2"/>
      <sheetName val="Kuantitas_&amp;_Harga1"/>
      <sheetName val="BOQ_Permata_Senayan_09_Juni_201"/>
      <sheetName val="HSD_Alat1"/>
      <sheetName val="HSD_Bahan1"/>
      <sheetName val="HSD_Upah1"/>
      <sheetName val="Rekapitulasi_Harga_Satuan1"/>
      <sheetName val="Daftar_Harga_Material1"/>
      <sheetName val="Ahs_21"/>
      <sheetName val="Ahs_11"/>
      <sheetName val="Isolasi_Luar_Dalam1"/>
      <sheetName val="Isolasi_Luar1"/>
      <sheetName val="Jembatan_I1"/>
      <sheetName val="HB_1"/>
      <sheetName val="HRG_BHN1"/>
      <sheetName val="Analisa_Harga_Satuan1"/>
      <sheetName val="BQ_&amp;_Harga1"/>
      <sheetName val="major_tems1"/>
      <sheetName val="SAT_UPAH_RAPI1"/>
      <sheetName val="BAHAN_1"/>
      <sheetName val="Rekap_Direct_Cost1"/>
      <sheetName val="struktur_tdk_dipakai1"/>
      <sheetName val="Cash_Flow_bulanan1"/>
      <sheetName val="iTEM_hARSAT1"/>
      <sheetName val="Analisa_STR1"/>
      <sheetName val="Daf_11"/>
      <sheetName val="REKAP_STRUKTUR"/>
      <sheetName val="HRG BAHAN &amp; UPAH okk"/>
      <sheetName val="HRG BAHAN _ UPAH okk"/>
      <sheetName val="Analis Kusen okk"/>
      <sheetName val="Koefisien Besi ( hit. bareng )"/>
      <sheetName val="DHS AC"/>
      <sheetName val="Kuantitas_&amp;_Harga2"/>
      <sheetName val="BOQ_Permata_Senayan_09_Juni_202"/>
      <sheetName val="Rekapitulasi_Harga_Satuan2"/>
      <sheetName val="Daftar_Harga_Material2"/>
      <sheetName val="Ahs_22"/>
      <sheetName val="Ahs_12"/>
      <sheetName val="Isolasi_Luar_Dalam2"/>
      <sheetName val="Isolasi_Luar2"/>
      <sheetName val="struktur_tdk_dipakai2"/>
      <sheetName val="Cash_Flow_bulanan2"/>
      <sheetName val="HRG_BHN2"/>
      <sheetName val="Analisa_STR2"/>
      <sheetName val="BQ_&amp;_Harga2"/>
      <sheetName val="major_tems2"/>
      <sheetName val="HSD_Alat2"/>
      <sheetName val="HSD_Bahan2"/>
      <sheetName val="HSD_Upah2"/>
      <sheetName val="HB_2"/>
      <sheetName val="Jembatan_I2"/>
      <sheetName val="SAT_UPAH_RAPI2"/>
      <sheetName val="Analisa_Harga_Satuan2"/>
      <sheetName val="BAHAN_2"/>
      <sheetName val="Spek_Kusen4"/>
      <sheetName val="Gross_Area4"/>
      <sheetName val="B___Norelec4"/>
      <sheetName val="BoQ_C44"/>
      <sheetName val="B_-_Norelec3"/>
      <sheetName val="Currency_Rate3"/>
      <sheetName val="kode_rekening3"/>
      <sheetName val="Kuantitas_&amp;_Harga3"/>
      <sheetName val="BOQ_Permata_Senayan_09_Juni_203"/>
      <sheetName val="Rekapitulasi_Harga_Satuan3"/>
      <sheetName val="Daftar_Harga_Material3"/>
      <sheetName val="Ahs_23"/>
      <sheetName val="Ahs_13"/>
      <sheetName val="Isolasi_Luar_Dalam3"/>
      <sheetName val="Isolasi_Luar3"/>
      <sheetName val="struktur_tdk_dipakai3"/>
      <sheetName val="Cash_Flow_bulanan3"/>
      <sheetName val="HRG_BHN3"/>
      <sheetName val="Analisa_STR3"/>
      <sheetName val="BQ_&amp;_Harga3"/>
      <sheetName val="major_tems3"/>
      <sheetName val="HSD_Alat3"/>
      <sheetName val="HSD_Bahan3"/>
      <sheetName val="HSD_Upah3"/>
      <sheetName val="HB_3"/>
      <sheetName val="Jembatan_I3"/>
      <sheetName val="SAT_UPAH_RAPI3"/>
      <sheetName val="Analisa_Harga_Satuan3"/>
      <sheetName val="BAHAN_3"/>
      <sheetName val="Unit-P"/>
      <sheetName val="61004"/>
      <sheetName val="61005"/>
      <sheetName val="61006"/>
      <sheetName val="61007"/>
      <sheetName val="61008"/>
      <sheetName val="Dash"/>
      <sheetName val="BoQ-Gen"/>
      <sheetName val="BREAKSCD"/>
      <sheetName val="Own"/>
      <sheetName val="Kolom UT"/>
      <sheetName val="LAMPIRAN"/>
      <sheetName val="SEX"/>
      <sheetName val="Short List-1"/>
      <sheetName val="BILL OF QUANTITY"/>
      <sheetName val="BQ_E20_02_Rp_"/>
      <sheetName val="대비표"/>
      <sheetName val="prog-mgu"/>
      <sheetName val="Antek"/>
      <sheetName val="Rekap"/>
      <sheetName val="10"/>
      <sheetName val="HARGA ALAT"/>
      <sheetName val="BASIC"/>
      <sheetName val="IPL_SCHEDULE"/>
      <sheetName val="REKAP (2)"/>
      <sheetName val="Urai__Resap_pengikat1"/>
      <sheetName val="BO_alat1"/>
      <sheetName val="Analisa_Quarry1"/>
      <sheetName val="rab_me_(by_owner)_1"/>
      <sheetName val="BQ_(by_owner)1"/>
      <sheetName val="rab_me_(fisik)1"/>
      <sheetName val="H_Satuan1"/>
      <sheetName val="TS_add-011"/>
      <sheetName val="HARGA_ALAT1"/>
      <sheetName val="Pekerjaan_1"/>
      <sheetName val="4-Basic_Price1"/>
      <sheetName val="dongia_(2)1"/>
      <sheetName val="DIV_31"/>
      <sheetName val="DIV_81"/>
      <sheetName val="URAIAN_1"/>
      <sheetName val="NP_71"/>
      <sheetName val="Urai__Resap_pengikat"/>
      <sheetName val="BO_alat"/>
      <sheetName val="Analisa_Quarry"/>
      <sheetName val="rab_me_(by_owner)_"/>
      <sheetName val="BQ_(by_owner)"/>
      <sheetName val="rab_me_(fisik)"/>
      <sheetName val="H_Satuan"/>
      <sheetName val="TS_add-01"/>
      <sheetName val="HARGA_ALAT"/>
      <sheetName val="Pekerjaan_"/>
      <sheetName val="NP_7"/>
      <sheetName val="4-Basic_Price"/>
      <sheetName val="dongia_(2)"/>
      <sheetName val="DIV_3"/>
      <sheetName val="DIV_8"/>
      <sheetName val="URAIAN_"/>
      <sheetName val="Urai__Resap_pengikat2"/>
      <sheetName val="BO_alat2"/>
      <sheetName val="Analisa_Quarry2"/>
      <sheetName val="Rekap_Direct_Cost2"/>
      <sheetName val="iTEM_hARSAT2"/>
      <sheetName val="rab_me_(by_owner)_2"/>
      <sheetName val="BQ_(by_owner)2"/>
      <sheetName val="rab_me_(fisik)2"/>
      <sheetName val="H_Satuan2"/>
      <sheetName val="TS_add-012"/>
      <sheetName val="HARGA_ALAT2"/>
      <sheetName val="Pekerjaan_2"/>
      <sheetName val="4-Basic_Price2"/>
      <sheetName val="dongia_(2)2"/>
      <sheetName val="Memb_Schd2"/>
      <sheetName val="Fill_this_out_first___2"/>
      <sheetName val="DIV_32"/>
      <sheetName val="DIV_82"/>
      <sheetName val="URAIAN_2"/>
      <sheetName val="NP_72"/>
      <sheetName val="Spek_Kusen5"/>
      <sheetName val="Gross_Area5"/>
      <sheetName val="BoQ_C45"/>
      <sheetName val="B___Norelec5"/>
      <sheetName val="kode_rekening4"/>
      <sheetName val="B_-_Norelec4"/>
      <sheetName val="Currency_Rate4"/>
      <sheetName val="Urai__Resap_pengikat3"/>
      <sheetName val="BO_alat3"/>
      <sheetName val="Analisa_Quarry3"/>
      <sheetName val="Rekap_Direct_Cost3"/>
      <sheetName val="iTEM_hARSAT3"/>
      <sheetName val="Daf_12"/>
      <sheetName val="rab_me_(by_owner)_3"/>
      <sheetName val="BQ_(by_owner)3"/>
      <sheetName val="rab_me_(fisik)3"/>
      <sheetName val="H_Satuan3"/>
      <sheetName val="TS_add-013"/>
      <sheetName val="HARGA_ALAT3"/>
      <sheetName val="Pekerjaan_3"/>
      <sheetName val="NP_73"/>
      <sheetName val="4-Basic_Price3"/>
      <sheetName val="dongia_(2)3"/>
      <sheetName val="Memb_Schd3"/>
      <sheetName val="Fill_this_out_first___3"/>
      <sheetName val="DIV_33"/>
      <sheetName val="DIV_83"/>
      <sheetName val="URAIAN_3"/>
      <sheetName val="RINCIAN NRC"/>
      <sheetName val="divII"/>
      <sheetName val="351BQMCN"/>
      <sheetName val="AN-RC"/>
      <sheetName val="Daf.Harga-Upah"/>
      <sheetName val="INPUT 3"/>
      <sheetName val="INPUT 2"/>
      <sheetName val="KoefExc_Dump_Vibro"/>
      <sheetName val="analisa ARS"/>
      <sheetName val="INF"/>
      <sheetName val="Fill this out first..."/>
      <sheetName val="KODE BAHAN"/>
      <sheetName val="INPUT AGST"/>
      <sheetName val="KODE UPAH"/>
      <sheetName val="Basic Price"/>
      <sheetName val="Peralatan Utama"/>
      <sheetName val="Sheet2"/>
      <sheetName val="Sheet3"/>
      <sheetName val="DCF"/>
      <sheetName val="REKAP PER BUILDING"/>
      <sheetName val="H_Dasr link"/>
      <sheetName val="ah_sanitary2"/>
      <sheetName val="ah_sanitary"/>
      <sheetName val="ah_sanitary1"/>
      <sheetName val="NP"/>
      <sheetName val="NP (3)"/>
      <sheetName val="NP (2)"/>
      <sheetName val="Additional"/>
      <sheetName val="TSS"/>
      <sheetName val="BQ-1A prelim"/>
      <sheetName val="saluran &amp; landscape"/>
      <sheetName val="StanE"/>
      <sheetName val="Bill rekap"/>
      <sheetName val="Bill of Qty"/>
      <sheetName val="I-ME"/>
      <sheetName val="HRG- UPAH"/>
      <sheetName val="hrg-sat.pek"/>
      <sheetName val="sub-total.bag-7"/>
      <sheetName val="Harga Satuan"/>
      <sheetName val="Analisa RAP"/>
      <sheetName val="Bahan B"/>
      <sheetName val="Sub"/>
      <sheetName val="Telusur"/>
      <sheetName val="Upah B"/>
      <sheetName val="Analisa RAB"/>
      <sheetName val="Mob"/>
      <sheetName val="ANALISA SNI'13 "/>
      <sheetName val="ANALISA1"/>
      <sheetName val="harsat_str"/>
      <sheetName val="Daftar Sewa"/>
      <sheetName val="Peralatan (2)"/>
      <sheetName val="Analisa Alat"/>
      <sheetName val="AHS_Marka"/>
      <sheetName val="AHS_Marka1"/>
      <sheetName val="M 19"/>
      <sheetName val="AN-SNI"/>
      <sheetName val="BOQ"/>
      <sheetName val="villa"/>
      <sheetName val="Sat Bah &amp; Up"/>
      <sheetName val="Sat Bah _ Up"/>
      <sheetName val="Har-mat"/>
      <sheetName val="Har_mat"/>
      <sheetName val="Harga Dasar"/>
      <sheetName val="Analysis"/>
      <sheetName val="TRIWULAN 3"/>
      <sheetName val="Volume"/>
      <sheetName val="BAG_2"/>
      <sheetName val="APEK"/>
      <sheetName val="ASAT"/>
      <sheetName val="Harga ME "/>
      <sheetName val="Analisa HS"/>
      <sheetName val="civil-work"/>
      <sheetName val="Mobilisasi"/>
      <sheetName val="Analisa Biaya Alat"/>
      <sheetName val="bahan+upah"/>
      <sheetName val="beton"/>
      <sheetName val="sanitasi"/>
      <sheetName val="4-MVAC"/>
      <sheetName val="Bill of Qty MEP"/>
      <sheetName val="ans"/>
      <sheetName val="BOQ_PAKET-1"/>
      <sheetName val="REKAP_PAKEI-1"/>
      <sheetName val="HS"/>
      <sheetName val="DATA WP"/>
      <sheetName val="CRA_Detail"/>
      <sheetName val="HARGA MATERIAL"/>
      <sheetName val="H.Material, Upah &amp; Alat"/>
      <sheetName val="Analisa H.Sat.Pek."/>
      <sheetName val="(ML(Bill2,5,7,8)"/>
      <sheetName val="BAG_III"/>
      <sheetName val="Perm. Test"/>
      <sheetName val="INPUT DATAS"/>
      <sheetName val="RUPS"/>
      <sheetName val="SUM_Steel-Strc"/>
      <sheetName val="Satuan Dasar"/>
      <sheetName val="PT."/>
      <sheetName val="Huruf"/>
      <sheetName val="D-3 (M)"/>
      <sheetName val="D-7 (M)"/>
      <sheetName val="sat-har"/>
      <sheetName val="DAFMAT"/>
      <sheetName val="1.Unit Price"/>
      <sheetName val="7. Comparison of Asphalt etc"/>
      <sheetName val="Bill.2. PL - SUPPLY A"/>
      <sheetName val="Lantai 1 ME"/>
      <sheetName val="SAT-DAS"/>
      <sheetName val="DAFT_ALAT,UPAH &amp; MAT"/>
      <sheetName val="ANALISA SNI"/>
      <sheetName val="MAP-Prog"/>
      <sheetName val="HPS PC"/>
      <sheetName val="PC"/>
      <sheetName val="RAB J18 "/>
      <sheetName val="HARGA J18"/>
      <sheetName val="analisa J18"/>
      <sheetName val="COVERUSRP"/>
      <sheetName val="SITE"/>
      <sheetName val="ESCOND"/>
      <sheetName val="BQUSRP"/>
      <sheetName val="schtng"/>
      <sheetName val="schalt"/>
      <sheetName val="schbhn"/>
      <sheetName val="rap rinci"/>
      <sheetName val="Up"/>
      <sheetName val="ANTEK-1"/>
      <sheetName val="MAPP"/>
      <sheetName val="anal-2"/>
      <sheetName val="usaid"/>
      <sheetName val="RAB AR&amp;STR"/>
      <sheetName val="5-ALAT"/>
      <sheetName val="BBM-03"/>
      <sheetName val="DTR"/>
      <sheetName val="TBL2"/>
      <sheetName val="MarkUp"/>
      <sheetName val="DATA-PPC"/>
      <sheetName val="AC_C"/>
      <sheetName val="304_06"/>
      <sheetName val="dft-harga"/>
      <sheetName val="Tabels"/>
      <sheetName val="2_1"/>
      <sheetName val="2_2"/>
      <sheetName val="AHS"/>
      <sheetName val="Quarry"/>
      <sheetName val="Appendix 2(SatDas)"/>
      <sheetName val="Jadwal"/>
      <sheetName val=" "/>
      <sheetName val="SUM,EC"/>
      <sheetName val="XII. R Pompa"/>
      <sheetName val="Hitungan"/>
      <sheetName val="5-Peralatan"/>
      <sheetName val="3-DIV2"/>
      <sheetName val="Harga BAHAN"/>
      <sheetName val="Harga uPAH"/>
      <sheetName val="TRAFFIC"/>
      <sheetName val="001"/>
      <sheetName val="ANA.ALAT"/>
      <sheetName val="KUANT &amp; HRG"/>
      <sheetName val="DIV-7"/>
      <sheetName val="DIV-3"/>
      <sheetName val="DIV-8"/>
      <sheetName val="ES STG"/>
      <sheetName val="PriceList"/>
      <sheetName val="HargaBahan"/>
      <sheetName val="hrgbahan"/>
      <sheetName val="LAP 033HO"/>
      <sheetName val="Concrete"/>
      <sheetName val="8LT 12"/>
      <sheetName val="Pekerjaan Utama"/>
      <sheetName val="Rekap Biaya"/>
      <sheetName val="Du_lieu"/>
      <sheetName val="gvl"/>
      <sheetName val="KH-Q1,Q2,01"/>
      <sheetName val="salary"/>
      <sheetName val="daf-3(OK)"/>
      <sheetName val="daf-7(OK)"/>
      <sheetName val="RnBiaya"/>
      <sheetName val="AKP-01 (2)"/>
      <sheetName val="06b"/>
      <sheetName val="Master Edit"/>
      <sheetName val="SUMBER"/>
      <sheetName val="pivot1"/>
      <sheetName val="PNT"/>
      <sheetName val="RBP2"/>
      <sheetName val="bank"/>
      <sheetName val="BL"/>
      <sheetName val="BTL"/>
      <sheetName val="gaji"/>
      <sheetName val="ANALISA-HST"/>
      <sheetName val="UPH,BHN,ALT"/>
      <sheetName val="Analis harga"/>
      <sheetName val="DKH"/>
      <sheetName val="AMP"/>
      <sheetName val="ANTEK-AGGA"/>
      <sheetName val="BD-LS"/>
      <sheetName val="BIA-LUMPSUM"/>
      <sheetName val="FINAL"/>
      <sheetName val="KEBALAT"/>
      <sheetName val="SCH"/>
      <sheetName val="Hsatuan-OK"/>
      <sheetName val="CPar"/>
      <sheetName val="7.PEK-STRUKTUR"/>
      <sheetName val="Rp"/>
      <sheetName val="Potongan"/>
      <sheetName val="BPM"/>
      <sheetName val="uba"/>
      <sheetName val="AN-ALT"/>
      <sheetName val="NP7(2)"/>
      <sheetName val="Agt Halus &amp; Kasar"/>
      <sheetName val="INDEX"/>
      <sheetName val="C.I_ALAT"/>
      <sheetName val="NP10"/>
      <sheetName val="NP6(2)"/>
      <sheetName val="NP7"/>
      <sheetName val="NP8"/>
      <sheetName val="NP3"/>
      <sheetName val="NP4"/>
      <sheetName val="NP5"/>
      <sheetName val="NP6"/>
      <sheetName val="NP9"/>
      <sheetName val="SPK DP"/>
      <sheetName val="Sum"/>
      <sheetName val="L_O&amp;O"/>
      <sheetName val="PO2"/>
      <sheetName val="Cash Wilayah"/>
      <sheetName val="Hutang Lap"/>
      <sheetName val="Hutang-Wil"/>
      <sheetName val="jeulingke"/>
      <sheetName val="gampong kuala cs"/>
      <sheetName val="kuala seuntang cs"/>
      <sheetName val="lambaro skep"/>
      <sheetName val="Modal Kerja"/>
      <sheetName val="Rekapitulasi"/>
      <sheetName val="HPP PER BULAN"/>
      <sheetName val="spi&amp;cpi"/>
      <sheetName val="3Div7"/>
      <sheetName val="DPKlah"/>
      <sheetName val="Spek_Kusen6"/>
      <sheetName val="Gross_Area6"/>
      <sheetName val="BoQ_C46"/>
      <sheetName val="B___Norelec6"/>
      <sheetName val="Isolasi_Luar_Dalam4"/>
      <sheetName val="Isolasi_Luar4"/>
      <sheetName val="Kuantitas_&amp;_Harga4"/>
      <sheetName val="kode_rekening5"/>
      <sheetName val="B_-_Norelec5"/>
      <sheetName val="Currency_Rate5"/>
      <sheetName val="BOQ_Permata_Senayan_09_Juni_204"/>
      <sheetName val="HSD_Alat4"/>
      <sheetName val="HSD_Bahan4"/>
      <sheetName val="HSD_Upah4"/>
      <sheetName val="Rekapitulasi_Harga_Satuan4"/>
      <sheetName val="Daftar_Harga_Material4"/>
      <sheetName val="Ahs_24"/>
      <sheetName val="Ahs_14"/>
      <sheetName val="HRG_BHN4"/>
      <sheetName val="Jembatan_I4"/>
      <sheetName val="Cash_Flow_bulanan4"/>
      <sheetName val="struktur_tdk_dipakai4"/>
      <sheetName val="BQ_&amp;_Harga4"/>
      <sheetName val="major_tems4"/>
      <sheetName val="HB_4"/>
      <sheetName val="Urai__Resap_pengikat4"/>
      <sheetName val="BO_alat4"/>
      <sheetName val="Analisa_Harga_Satuan4"/>
      <sheetName val="Analisa_Quarry4"/>
      <sheetName val="SAT_UPAH_RAPI4"/>
      <sheetName val="Rekap_Direct_Cost4"/>
      <sheetName val="BAHAN_4"/>
      <sheetName val="iTEM_hARSAT4"/>
      <sheetName val="rab_me_(by_owner)_4"/>
      <sheetName val="BQ_(by_owner)4"/>
      <sheetName val="rab_me_(fisik)4"/>
      <sheetName val="H_Satuan4"/>
      <sheetName val="TS_add-014"/>
      <sheetName val="HARGA_ALAT4"/>
      <sheetName val="Pekerjaan_4"/>
      <sheetName val="4-Basic_Price4"/>
      <sheetName val="dongia_(2)4"/>
      <sheetName val="Memb_Schd4"/>
      <sheetName val="Fill_this_out_first___4"/>
      <sheetName val="DIV_34"/>
      <sheetName val="DIV_84"/>
      <sheetName val="URAIAN_4"/>
      <sheetName val="Analisa_STR4"/>
      <sheetName val="NP_74"/>
      <sheetName val="REKAP_(2)"/>
      <sheetName val="TONG_HOP_VL-NC"/>
      <sheetName val="TONGKE3p_"/>
      <sheetName val="TH_VL,_NC,_DDHT_Thanhphuoc"/>
      <sheetName val="DON_GIA"/>
      <sheetName val="CHITIET_VL-NC"/>
      <sheetName val="hrg-sat_pek"/>
      <sheetName val="sub-total_bag-7"/>
      <sheetName val="THPDMoi__(2)"/>
      <sheetName val="t-h_HA_THE"/>
      <sheetName val="CHITIET_VL-NC-TT_-1p"/>
      <sheetName val="TONG_HOP_VL-NC_TT"/>
      <sheetName val="TH_XL"/>
      <sheetName val="CHITIET_VL-NC-TT-3p"/>
      <sheetName val="KPVC-BD_"/>
      <sheetName val="Spek_Kusen7"/>
      <sheetName val="Gross_Area7"/>
      <sheetName val="BoQ_C47"/>
      <sheetName val="B___Norelec7"/>
      <sheetName val="Isolasi_Luar_Dalam5"/>
      <sheetName val="Isolasi_Luar5"/>
      <sheetName val="Kuantitas_&amp;_Harga5"/>
      <sheetName val="kode_rekening6"/>
      <sheetName val="B_-_Norelec6"/>
      <sheetName val="Currency_Rate6"/>
      <sheetName val="BOQ_Permata_Senayan_09_Juni_205"/>
      <sheetName val="HSD_Alat5"/>
      <sheetName val="HSD_Bahan5"/>
      <sheetName val="HSD_Upah5"/>
      <sheetName val="Rekapitulasi_Harga_Satuan5"/>
      <sheetName val="Daftar_Harga_Material5"/>
      <sheetName val="Ahs_25"/>
      <sheetName val="Ahs_15"/>
      <sheetName val="HRG_BHN5"/>
      <sheetName val="Jembatan_I5"/>
      <sheetName val="Cash_Flow_bulanan5"/>
      <sheetName val="struktur_tdk_dipakai5"/>
      <sheetName val="BQ_&amp;_Harga5"/>
      <sheetName val="major_tems5"/>
      <sheetName val="HB_5"/>
      <sheetName val="Urai__Resap_pengikat5"/>
      <sheetName val="BO_alat5"/>
      <sheetName val="Analisa_Harga_Satuan5"/>
      <sheetName val="Analisa_Quarry5"/>
      <sheetName val="SAT_UPAH_RAPI5"/>
      <sheetName val="Rekap_Direct_Cost5"/>
      <sheetName val="BAHAN_5"/>
      <sheetName val="iTEM_hARSAT5"/>
      <sheetName val="rab_me_(by_owner)_5"/>
      <sheetName val="BQ_(by_owner)5"/>
      <sheetName val="rab_me_(fisik)5"/>
      <sheetName val="H_Satuan5"/>
      <sheetName val="TS_add-015"/>
      <sheetName val="HARGA_ALAT5"/>
      <sheetName val="Pekerjaan_5"/>
      <sheetName val="4-Basic_Price5"/>
      <sheetName val="dongia_(2)5"/>
      <sheetName val="Memb_Schd5"/>
      <sheetName val="Fill_this_out_first___5"/>
      <sheetName val="DIV_35"/>
      <sheetName val="DIV_85"/>
      <sheetName val="URAIAN_5"/>
      <sheetName val="Analisa_STR5"/>
      <sheetName val="NP_75"/>
      <sheetName val="REKAP_(2)1"/>
      <sheetName val="TONG_HOP_VL-NC1"/>
      <sheetName val="TONGKE3p_1"/>
      <sheetName val="TH_VL,_NC,_DDHT_Thanhphuoc1"/>
      <sheetName val="DON_GIA1"/>
      <sheetName val="CHITIET_VL-NC1"/>
      <sheetName val="hrg-sat_pek1"/>
      <sheetName val="sub-total_bag-71"/>
      <sheetName val="THPDMoi__(2)1"/>
      <sheetName val="t-h_HA_THE1"/>
      <sheetName val="CHITIET_VL-NC-TT_-1p1"/>
      <sheetName val="TONG_HOP_VL-NC_TT1"/>
      <sheetName val="TH_XL1"/>
      <sheetName val="CHITIET_VL-NC-TT-3p1"/>
      <sheetName val="KPVC-BD_1"/>
      <sheetName val="Cover1"/>
      <sheetName val="TB"/>
      <sheetName val="Bab 7.1k300"/>
      <sheetName val="7.4 anman"/>
      <sheetName val="5.6.CTSB"/>
      <sheetName val="6.8.Betonsem"/>
      <sheetName val="10.1(1)a"/>
      <sheetName val="10.1(1)b"/>
      <sheetName val="10.1(1)c"/>
      <sheetName val="10.1(1)d"/>
      <sheetName val="FormRental"/>
      <sheetName val="Analisa 6.8"/>
      <sheetName val="ana 300"/>
      <sheetName val="7.5.(3) Gabion "/>
      <sheetName val="Bab 7.4 Pasbatu"/>
      <sheetName val="8.4.5.Rel Pengaman"/>
      <sheetName val="3-DIV4"/>
      <sheetName val="Unit Rate"/>
    </sheetNames>
    <sheetDataSet>
      <sheetData sheetId="0" refreshError="1"/>
      <sheetData sheetId="1" refreshError="1"/>
      <sheetData sheetId="2" refreshError="1"/>
      <sheetData sheetId="3" refreshError="1"/>
      <sheetData sheetId="4" refreshError="1"/>
      <sheetData sheetId="5" refreshError="1"/>
      <sheetData sheetId="6" refreshError="1">
        <row r="17">
          <cell r="AB17">
            <v>1.0249999999999999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sheetData sheetId="277"/>
      <sheetData sheetId="278"/>
      <sheetData sheetId="279"/>
      <sheetData sheetId="280"/>
      <sheetData sheetId="281"/>
      <sheetData sheetId="282"/>
      <sheetData sheetId="283" refreshError="1"/>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sheetData sheetId="296"/>
      <sheetData sheetId="297"/>
      <sheetData sheetId="298"/>
      <sheetData sheetId="299"/>
      <sheetData sheetId="300"/>
      <sheetData sheetId="301" refreshError="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E"/>
      <sheetName val="SAT-BHN"/>
      <sheetName val="A-ARS"/>
      <sheetName val="ANL-SANI"/>
      <sheetName val="U-BOR"/>
      <sheetName val="AL"/>
      <sheetName val="P"/>
      <sheetName val="G"/>
      <sheetName val="BAU"/>
      <sheetName val="R"/>
      <sheetName val="B"/>
      <sheetName val="SUM"/>
      <sheetName val="ATU2"/>
      <sheetName val="KURVAS"/>
      <sheetName val="A2"/>
      <sheetName val="SAT_BHN"/>
      <sheetName val="HRG BHN"/>
      <sheetName val="H.Satuan"/>
      <sheetName val="Analisa"/>
      <sheetName val="Cover"/>
      <sheetName val="#REF"/>
      <sheetName val="내역표지"/>
      <sheetName val="교각1"/>
      <sheetName val="사급자재"/>
      <sheetName val="타공종이기"/>
      <sheetName val="집계표"/>
      <sheetName val="내역서"/>
      <sheetName val="대전-교대(A1-A2)"/>
      <sheetName val="수량산출내역1115"/>
      <sheetName val="Material"/>
      <sheetName val="Sal"/>
      <sheetName val="Harsat"/>
      <sheetName val="HRG_BHN"/>
      <sheetName val="Grand summary"/>
      <sheetName val="TOTAL"/>
      <sheetName val="PPC"/>
      <sheetName val="Kolom UT"/>
      <sheetName val="Upah"/>
      <sheetName val="Pipe"/>
      <sheetName val="Har-mat"/>
      <sheetName val="H_Satuan"/>
      <sheetName val="DAF-7"/>
      <sheetName val="DAF-1"/>
      <sheetName val="Rekap Direct Cost"/>
      <sheetName val="harga bahan"/>
      <sheetName val="COV"/>
      <sheetName val="5.Anhas"/>
      <sheetName val="STR"/>
      <sheetName val="DAFTAR 7"/>
      <sheetName val="DAFTAR_8"/>
      <sheetName val="REF.ONLY"/>
      <sheetName val="DAF_1"/>
      <sheetName val="SAP"/>
      <sheetName val="RAB"/>
      <sheetName val="BQ-Structur"/>
      <sheetName val="Rekap RAP real (2)"/>
      <sheetName val="Panel,feeder,elek"/>
      <sheetName val="IGD - nstdr (A)"/>
      <sheetName val="PANELKAST"/>
      <sheetName val="Rkp"/>
      <sheetName val="Suramadu"/>
      <sheetName val="Analisa Upah &amp; Bahan Plum"/>
      <sheetName val="AN.BTNCOT (2)"/>
      <sheetName val="Bill 2 Summary"/>
      <sheetName val="anal"/>
      <sheetName val="Currency Rate"/>
      <sheetName val="Bag_1"/>
      <sheetName val="TSS"/>
      <sheetName val="struktur"/>
      <sheetName val="Daftar Upah"/>
      <sheetName val="Daftar Harga"/>
      <sheetName val="B - Norelec"/>
      <sheetName val="DATA"/>
      <sheetName val="LEMBAR4"/>
      <sheetName val="Mob"/>
      <sheetName val="Hs_Bhn"/>
      <sheetName val="Div.5"/>
      <sheetName val="Div.7.2"/>
      <sheetName val="Div.7.1"/>
      <sheetName val="A"/>
      <sheetName val="CBD"/>
      <sheetName val="????"/>
      <sheetName val="??1"/>
      <sheetName val="?????"/>
      <sheetName val="???"/>
      <sheetName val="??-??(A1-A2)"/>
      <sheetName val="??????1115"/>
      <sheetName val="Panel"/>
      <sheetName val="rab me (by owner) "/>
      <sheetName val="rab me _by owner_ "/>
      <sheetName val="BQ (by owner)"/>
      <sheetName val="BQ _by owner_"/>
      <sheetName val="rab me (fisik)"/>
      <sheetName val="rab me _fisik_"/>
      <sheetName val="DAF_7"/>
      <sheetName val="Rekap"/>
      <sheetName val="ANA"/>
      <sheetName val="Electrikal"/>
      <sheetName val="Peralatan"/>
      <sheetName val="Basic Price"/>
      <sheetName val="ANK"/>
      <sheetName val="Bahan"/>
      <sheetName val="Fill this out first___"/>
      <sheetName val="HB"/>
      <sheetName val="GRAND TOTAL"/>
      <sheetName val="Rekap Progress"/>
      <sheetName val="HB "/>
      <sheetName val="REKAP_STRUKTUR"/>
      <sheetName val="Public Area"/>
      <sheetName val="ANLS_ BETON R. KELAS"/>
      <sheetName val="Bag_2"/>
      <sheetName val="Elektronik"/>
      <sheetName val="Plumbing"/>
      <sheetName val="Fire Fighting"/>
      <sheetName val="Item Kompensasi"/>
      <sheetName val="satuan_pek_ars"/>
      <sheetName val="D-1"/>
      <sheetName val="Vol."/>
      <sheetName val="8LT 12"/>
      <sheetName val="RBP1"/>
      <sheetName val="RBP2"/>
      <sheetName val="BL"/>
      <sheetName val="BTL"/>
      <sheetName val="gaji"/>
      <sheetName val="Analisa  BOW"/>
      <sheetName val="SCH"/>
      <sheetName val="UMUM"/>
      <sheetName val="RBP- 2"/>
      <sheetName val="AKP-1"/>
      <sheetName val="RBP-4"/>
      <sheetName val="RBP-1"/>
      <sheetName val="K.Lokal"/>
      <sheetName val="OFFICE 2 LT"/>
      <sheetName val="rab me"/>
      <sheetName val="____"/>
      <sheetName val="__1"/>
      <sheetName val="_____"/>
      <sheetName val="___"/>
      <sheetName val="__-__(A1-A2)"/>
      <sheetName val="______1115"/>
      <sheetName val="Harga Sat"/>
      <sheetName val="PENJ_TOTAL"/>
      <sheetName val="I-KAMAR"/>
      <sheetName val="hs-str"/>
      <sheetName val="CAT_HRG"/>
      <sheetName val="Bag_1_prelim_"/>
      <sheetName val="BQ STR_BONGKARAN_Bag 2_5_"/>
      <sheetName val="RAB STRUKTUR &amp; ARSTK KCP"/>
      <sheetName val="DAF_2"/>
      <sheetName val="DAF_3"/>
      <sheetName val="DAF_4"/>
      <sheetName val="Input"/>
      <sheetName val="DHS AC"/>
      <sheetName val="304_06"/>
      <sheetName val="daftar harga satuan"/>
      <sheetName val="ANLS-REV4"/>
      <sheetName val="BQ ARS"/>
      <sheetName val="AC"/>
      <sheetName val="unit_rate"/>
      <sheetName val="harga"/>
      <sheetName val="struktur tdk dipakai"/>
      <sheetName val="villa"/>
      <sheetName val="DAF-3"/>
      <sheetName val="Penjumlahan"/>
      <sheetName val="RAP"/>
      <sheetName val="Hrg.Sat"/>
      <sheetName val="HRG_BHN2"/>
      <sheetName val="H_Satuan2"/>
      <sheetName val="REF_ONLY1"/>
      <sheetName val="Kolom_UT1"/>
      <sheetName val="DAFTAR_71"/>
      <sheetName val="Grand_summary1"/>
      <sheetName val="harga_bahan1"/>
      <sheetName val="Daftar_Upah1"/>
      <sheetName val="Daftar_Harga1"/>
      <sheetName val="B_-_Norelec1"/>
      <sheetName val="Basic_Price1"/>
      <sheetName val="5_Anhas1"/>
      <sheetName val="Rekap_Direct_Cost1"/>
      <sheetName val="Rekap_RAP_real_(2)1"/>
      <sheetName val="AN_BTNCOT_(2)1"/>
      <sheetName val="OFFICE_2_LT1"/>
      <sheetName val="rab_me1"/>
      <sheetName val="BQ_(by_owner)1"/>
      <sheetName val="rab_me_(fisik)1"/>
      <sheetName val="rab_me_(by_owner)_1"/>
      <sheetName val="Div_51"/>
      <sheetName val="Div_7_21"/>
      <sheetName val="Div_7_11"/>
      <sheetName val="IGD_-_nstdr_(A)1"/>
      <sheetName val="Bill_2_Summary1"/>
      <sheetName val="HRG_BHN1"/>
      <sheetName val="H_Satuan1"/>
      <sheetName val="REF_ONLY"/>
      <sheetName val="Kolom_UT"/>
      <sheetName val="DAFTAR_7"/>
      <sheetName val="Grand_summary"/>
      <sheetName val="harga_bahan"/>
      <sheetName val="Daftar_Upah"/>
      <sheetName val="Daftar_Harga"/>
      <sheetName val="B_-_Norelec"/>
      <sheetName val="Basic_Price"/>
      <sheetName val="5_Anhas"/>
      <sheetName val="Rekap_Direct_Cost"/>
      <sheetName val="Rekap_RAP_real_(2)"/>
      <sheetName val="AN_BTNCOT_(2)"/>
      <sheetName val="OFFICE_2_LT"/>
      <sheetName val="rab_me"/>
      <sheetName val="BQ_(by_owner)"/>
      <sheetName val="rab_me_(fisik)"/>
      <sheetName val="rab_me_(by_owner)_"/>
      <sheetName val="Div_5"/>
      <sheetName val="Div_7_2"/>
      <sheetName val="Div_7_1"/>
      <sheetName val="IGD_-_nstdr_(A)"/>
      <sheetName val="Bill_2_Summary"/>
      <sheetName val="HRG_BHN3"/>
      <sheetName val="H_Satuan3"/>
      <sheetName val="REF_ONLY2"/>
      <sheetName val="Kolom_UT2"/>
      <sheetName val="DAFTAR_72"/>
      <sheetName val="Grand_summary2"/>
      <sheetName val="harga_bahan2"/>
      <sheetName val="Daftar_Upah2"/>
      <sheetName val="Daftar_Harga2"/>
      <sheetName val="B_-_Norelec2"/>
      <sheetName val="Basic_Price2"/>
      <sheetName val="5_Anhas2"/>
      <sheetName val="Rekap_Direct_Cost2"/>
      <sheetName val="Rekap_RAP_real_(2)2"/>
      <sheetName val="AN_BTNCOT_(2)2"/>
      <sheetName val="OFFICE_2_LT2"/>
      <sheetName val="rab_me2"/>
      <sheetName val="BQ_(by_owner)2"/>
      <sheetName val="rab_me_(fisik)2"/>
      <sheetName val="rab_me_(by_owner)_2"/>
      <sheetName val="Div_52"/>
      <sheetName val="Div_7_22"/>
      <sheetName val="Div_7_12"/>
      <sheetName val="IGD_-_nstdr_(A)2"/>
      <sheetName val="Bill_2_Summary2"/>
      <sheetName val="HRG_BHN4"/>
      <sheetName val="H_Satuan4"/>
      <sheetName val="REF_ONLY3"/>
      <sheetName val="Kolom_UT3"/>
      <sheetName val="DAFTAR_73"/>
      <sheetName val="Grand_summary3"/>
      <sheetName val="harga_bahan3"/>
      <sheetName val="Daftar_Upah3"/>
      <sheetName val="Daftar_Harga3"/>
      <sheetName val="B_-_Norelec3"/>
      <sheetName val="Basic_Price3"/>
      <sheetName val="5_Anhas3"/>
      <sheetName val="Rekap_Direct_Cost3"/>
      <sheetName val="Rekap_RAP_real_(2)3"/>
      <sheetName val="AN_BTNCOT_(2)3"/>
      <sheetName val="OFFICE_2_LT3"/>
      <sheetName val="rab_me3"/>
      <sheetName val="BQ_(by_owner)3"/>
      <sheetName val="rab_me_(fisik)3"/>
      <sheetName val="rab_me_(by_owner)_3"/>
      <sheetName val="Div_53"/>
      <sheetName val="Div_7_23"/>
      <sheetName val="Div_7_13"/>
      <sheetName val="IGD_-_nstdr_(A)3"/>
      <sheetName val="Bill_2_Summary3"/>
      <sheetName val="DAF_9"/>
      <sheetName val="SB. 2.1 - Peralatan Utama"/>
      <sheetName val="SB. 3.2 - Air Bersih &amp; Panas"/>
      <sheetName val="Ranges"/>
      <sheetName val="UPH,BHN,ALT"/>
      <sheetName val="Prelim"/>
      <sheetName val="Bag_1(prelim)"/>
      <sheetName val="BQ STR-BONGKARAN(Bag 2-5)"/>
      <sheetName val="NAME"/>
      <sheetName val="PaintBreak"/>
      <sheetName val="INSSUBCON"/>
      <sheetName val="UP MINOR"/>
      <sheetName val="2.2"/>
      <sheetName val="HS"/>
      <sheetName val="Satuan"/>
      <sheetName val="Rekapitulasi"/>
      <sheetName val=" "/>
      <sheetName val="RAB PRO"/>
      <sheetName val="Biaya-Lat"/>
      <sheetName val="Rate"/>
      <sheetName val="ESCON"/>
      <sheetName val="Plafond"/>
      <sheetName val="DAF-4"/>
      <sheetName val="Price Biaya Cadangan"/>
      <sheetName val="BQ.Rekapitulasi  Akhir"/>
      <sheetName val="Bill No 6"/>
      <sheetName val="Peralatan (2)"/>
      <sheetName val="R20_R30_work"/>
      <sheetName val="ELEC STIS"/>
      <sheetName val="ANALISA-A"/>
      <sheetName val="4-Basic Price"/>
      <sheetName val="to do"/>
      <sheetName val="Rekap Prelim"/>
      <sheetName val="RAB AR&amp;STR"/>
      <sheetName val="Coef"/>
      <sheetName val="COST CONTROL"/>
      <sheetName val="Bag_9"/>
      <sheetName val="CM32 p eq tu"/>
      <sheetName val="CM32 p eq ti"/>
      <sheetName val="Progress"/>
      <sheetName val="C-FLOW JUNI"/>
      <sheetName val="uu13"/>
      <sheetName val="SPK"/>
      <sheetName val="Div6"/>
      <sheetName val="Div5"/>
      <sheetName val="Besi"/>
      <sheetName val="Div7"/>
      <sheetName val="Div3"/>
      <sheetName val="Div2"/>
      <sheetName val="Div8"/>
      <sheetName val="Div1"/>
      <sheetName val="tul"/>
      <sheetName val="GRAND REKAP"/>
      <sheetName val="Harga Satuan"/>
      <sheetName val="prog-mgu"/>
      <sheetName val="rekap.c"/>
      <sheetName val="SEX"/>
      <sheetName val="Kolom"/>
      <sheetName val="PRY 03-1"/>
      <sheetName val="Daf_12"/>
      <sheetName val="INFO UMUM"/>
      <sheetName val="RBP-3.1PP"/>
      <sheetName val="RBP-3.1.2"/>
      <sheetName val="BQ Banding "/>
      <sheetName val="VERSI-PP"/>
      <sheetName val="D-Balok"/>
      <sheetName val="BoQ"/>
      <sheetName val="PERSIAPAN"/>
      <sheetName val="h-013211-2"/>
      <sheetName val="Bahan "/>
      <sheetName val="Pekerjaan "/>
      <sheetName val="Volume Pucang"/>
      <sheetName val="Analisa (me)"/>
      <sheetName val="REKAP TOTAL"/>
      <sheetName val="Mall"/>
      <sheetName val="00 _ Earthwork EF_RL"/>
      <sheetName val="Sheet1"/>
      <sheetName val="Analisa K"/>
      <sheetName val="Analisa major"/>
      <sheetName val="Paket II (A)"/>
      <sheetName val="Paket II (B)"/>
      <sheetName val="Paket II (C)"/>
      <sheetName val="Paket II (D)"/>
      <sheetName val="Paket II (E)"/>
      <sheetName val="Paket II (F)"/>
      <sheetName val="Paket II (G)"/>
      <sheetName val="Paket II (H) "/>
      <sheetName val="KAS-T"/>
      <sheetName val="hasat"/>
      <sheetName val="SUM_PERS_STRUK"/>
      <sheetName val="Manajemen Fee"/>
      <sheetName val="3-DIV5"/>
      <sheetName val="Cash Lap Bank"/>
      <sheetName val="Cash Cab"/>
      <sheetName val="Cash Lap DP"/>
      <sheetName val="Hutang Cab"/>
      <sheetName val="analis"/>
      <sheetName val="Wiw"/>
      <sheetName val="KPP-01"/>
      <sheetName val="PBK-01"/>
      <sheetName val="RSK-01"/>
      <sheetName val="TOWN"/>
      <sheetName val="ENC.14"/>
      <sheetName val="SCHEDULE"/>
      <sheetName val="Database"/>
      <sheetName val="ANALISA SNI'07(Bangli)"/>
      <sheetName val="ANALISA PEK.UMUM"/>
      <sheetName val="ANALISA KONST BTN"/>
      <sheetName val="I_KAMAR"/>
      <sheetName val="PERHITUNGAN"/>
      <sheetName val="schtot"/>
      <sheetName val="SKJ Tetap"/>
      <sheetName val="Kosong"/>
      <sheetName val="Df-Kuan"/>
      <sheetName val="As"/>
      <sheetName val="B-Ops-KS"/>
      <sheetName val="BHN"/>
      <sheetName val="Vol_"/>
      <sheetName val="Vol_1"/>
      <sheetName val="Vol_2"/>
      <sheetName val="Vol_3"/>
      <sheetName val="HRG_BHN5"/>
      <sheetName val="H_Satuan5"/>
      <sheetName val="REF_ONLY4"/>
      <sheetName val="Kolom_UT4"/>
      <sheetName val="DAFTAR_74"/>
      <sheetName val="Grand_summary4"/>
      <sheetName val="Basic_Price4"/>
      <sheetName val="Div_54"/>
      <sheetName val="Div_7_24"/>
      <sheetName val="Div_7_14"/>
      <sheetName val="harga_bahan4"/>
      <sheetName val="Daftar_Upah4"/>
      <sheetName val="Daftar_Harga4"/>
      <sheetName val="B_-_Norelec4"/>
      <sheetName val="5_Anhas4"/>
      <sheetName val="Rekap_Direct_Cost4"/>
      <sheetName val="Rekap_RAP_real_(2)4"/>
      <sheetName val="AN_BTNCOT_(2)4"/>
      <sheetName val="OFFICE_2_LT4"/>
      <sheetName val="rab_me4"/>
      <sheetName val="BQ_(by_owner)4"/>
      <sheetName val="rab_me_(fisik)4"/>
      <sheetName val="rab_me_(by_owner)_4"/>
      <sheetName val="Vol_4"/>
      <sheetName val="HRG_BHN6"/>
      <sheetName val="H_Satuan6"/>
      <sheetName val="REF_ONLY5"/>
      <sheetName val="Kolom_UT5"/>
      <sheetName val="DAFTAR_75"/>
      <sheetName val="Grand_summary5"/>
      <sheetName val="Basic_Price5"/>
      <sheetName val="Div_55"/>
      <sheetName val="Div_7_25"/>
      <sheetName val="Div_7_15"/>
      <sheetName val="harga_bahan5"/>
      <sheetName val="Daftar_Upah5"/>
      <sheetName val="Daftar_Harga5"/>
      <sheetName val="B_-_Norelec5"/>
      <sheetName val="5_Anhas5"/>
      <sheetName val="Rekap_Direct_Cost5"/>
      <sheetName val="Rekap_RAP_real_(2)5"/>
      <sheetName val="AN_BTNCOT_(2)5"/>
      <sheetName val="OFFICE_2_LT5"/>
      <sheetName val="rab_me5"/>
      <sheetName val="BQ_(by_owner)5"/>
      <sheetName val="rab_me_(fisik)5"/>
      <sheetName val="rab_me_(by_owner)_5"/>
      <sheetName val="Vol_5"/>
      <sheetName val="HRG_BHN8"/>
      <sheetName val="H_Satuan8"/>
      <sheetName val="REF_ONLY7"/>
      <sheetName val="Kolom_UT7"/>
      <sheetName val="DAFTAR_77"/>
      <sheetName val="Grand_summary7"/>
      <sheetName val="Basic_Price7"/>
      <sheetName val="Div_57"/>
      <sheetName val="Div_7_27"/>
      <sheetName val="Div_7_17"/>
      <sheetName val="harga_bahan7"/>
      <sheetName val="Daftar_Upah7"/>
      <sheetName val="Daftar_Harga7"/>
      <sheetName val="B_-_Norelec7"/>
      <sheetName val="5_Anhas7"/>
      <sheetName val="Rekap_Direct_Cost7"/>
      <sheetName val="Rekap_RAP_real_(2)7"/>
      <sheetName val="AN_BTNCOT_(2)7"/>
      <sheetName val="OFFICE_2_LT7"/>
      <sheetName val="rab_me7"/>
      <sheetName val="BQ_(by_owner)7"/>
      <sheetName val="rab_me_(fisik)7"/>
      <sheetName val="rab_me_(by_owner)_7"/>
      <sheetName val="Vol_7"/>
      <sheetName val="HRG_BHN7"/>
      <sheetName val="H_Satuan7"/>
      <sheetName val="REF_ONLY6"/>
      <sheetName val="Kolom_UT6"/>
      <sheetName val="DAFTAR_76"/>
      <sheetName val="Grand_summary6"/>
      <sheetName val="Basic_Price6"/>
      <sheetName val="Div_56"/>
      <sheetName val="Div_7_26"/>
      <sheetName val="Div_7_16"/>
      <sheetName val="harga_bahan6"/>
      <sheetName val="Daftar_Upah6"/>
      <sheetName val="Daftar_Harga6"/>
      <sheetName val="B_-_Norelec6"/>
      <sheetName val="5_Anhas6"/>
      <sheetName val="Rekap_Direct_Cost6"/>
      <sheetName val="Rekap_RAP_real_(2)6"/>
      <sheetName val="AN_BTNCOT_(2)6"/>
      <sheetName val="OFFICE_2_LT6"/>
      <sheetName val="rab_me6"/>
      <sheetName val="BQ_(by_owner)6"/>
      <sheetName val="rab_me_(fisik)6"/>
      <sheetName val="rab_me_(by_owner)_6"/>
      <sheetName val="Vol_6"/>
      <sheetName val="HRG_BHN9"/>
      <sheetName val="H_Satuan9"/>
      <sheetName val="REF_ONLY8"/>
      <sheetName val="Kolom_UT8"/>
      <sheetName val="DAFTAR_78"/>
      <sheetName val="Grand_summary8"/>
      <sheetName val="Basic_Price8"/>
      <sheetName val="Div_58"/>
      <sheetName val="Div_7_28"/>
      <sheetName val="Div_7_18"/>
      <sheetName val="harga_bahan8"/>
      <sheetName val="Daftar_Upah8"/>
      <sheetName val="Daftar_Harga8"/>
      <sheetName val="B_-_Norelec8"/>
      <sheetName val="5_Anhas8"/>
      <sheetName val="Rekap_Direct_Cost8"/>
      <sheetName val="Rekap_RAP_real_(2)8"/>
      <sheetName val="AN_BTNCOT_(2)8"/>
      <sheetName val="OFFICE_2_LT8"/>
      <sheetName val="rab_me8"/>
      <sheetName val="BQ_(by_owner)8"/>
      <sheetName val="rab_me_(fisik)8"/>
      <sheetName val="rab_me_(by_owner)_8"/>
      <sheetName val="Vol_8"/>
      <sheetName val="HRG_BHN10"/>
      <sheetName val="H_Satuan10"/>
      <sheetName val="REF_ONLY9"/>
      <sheetName val="Kolom_UT9"/>
      <sheetName val="DAFTAR_79"/>
      <sheetName val="Grand_summary9"/>
      <sheetName val="Basic_Price9"/>
      <sheetName val="Div_59"/>
      <sheetName val="Div_7_29"/>
      <sheetName val="Div_7_19"/>
      <sheetName val="harga_bahan9"/>
      <sheetName val="Daftar_Upah9"/>
      <sheetName val="Daftar_Harga9"/>
      <sheetName val="B_-_Norelec9"/>
      <sheetName val="5_Anhas9"/>
      <sheetName val="Rekap_Direct_Cost9"/>
      <sheetName val="Rekap_RAP_real_(2)9"/>
      <sheetName val="AN_BTNCOT_(2)9"/>
      <sheetName val="OFFICE_2_LT9"/>
      <sheetName val="rab_me9"/>
      <sheetName val="BQ_(by_owner)9"/>
      <sheetName val="rab_me_(fisik)9"/>
      <sheetName val="rab_me_(by_owner)_9"/>
      <sheetName val="Vol_9"/>
      <sheetName val="Estimasi 2011"/>
      <sheetName val="Market Positioning"/>
      <sheetName val="Cons"/>
      <sheetName val="Saf.Bang."/>
      <sheetName val="Saf.tan."/>
      <sheetName val="NP (2)"/>
      <sheetName val="8LT_12"/>
      <sheetName val="_"/>
      <sheetName val="RAB_PRO"/>
      <sheetName val="RBP-_2"/>
      <sheetName val="K_Lokal"/>
      <sheetName val="Harga_Sat"/>
      <sheetName val="Analisa_Upah_&amp;_Bahan_Plum"/>
      <sheetName val="Currency_Rate"/>
      <sheetName val="INFO_UMUM"/>
      <sheetName val="Analisa__BOW"/>
      <sheetName val="RBP-3_1PP"/>
      <sheetName val="RBP-3_1_2"/>
      <sheetName val="BQ_Banding_"/>
      <sheetName val="Fill_this_out_first___"/>
      <sheetName val="ANLS__BETON_R__KELAS"/>
      <sheetName val="UP_MINOR"/>
      <sheetName val="ANALISA_SNI'07(Bangli)"/>
      <sheetName val="8LT_121"/>
      <sheetName val="_1"/>
      <sheetName val="RAB_PRO1"/>
      <sheetName val="RBP-_21"/>
      <sheetName val="K_Lokal1"/>
      <sheetName val="Harga_Sat1"/>
      <sheetName val="Analisa_Upah_&amp;_Bahan_Plum1"/>
      <sheetName val="Currency_Rate1"/>
      <sheetName val="INFO_UMUM1"/>
      <sheetName val="Analisa__BOW1"/>
      <sheetName val="RBP-3_1PP1"/>
      <sheetName val="RBP-3_1_21"/>
      <sheetName val="BQ_Banding_1"/>
      <sheetName val="Fill_this_out_first___1"/>
      <sheetName val="ANLS__BETON_R__KELAS1"/>
      <sheetName val="UP_MINOR1"/>
      <sheetName val="ANALISA_SNI'07(Bangli)1"/>
      <sheetName val="BQ-E"/>
      <sheetName val="SITE-E"/>
      <sheetName val="MAPP"/>
      <sheetName val="rek det 1-3"/>
      <sheetName val="rumus"/>
      <sheetName val="Bangunan Utama"/>
      <sheetName val="BAG-2"/>
      <sheetName val="Cash Flow bulanan"/>
      <sheetName val="Kuantitas &amp; Harga"/>
      <sheetName val="Analisa HS"/>
      <sheetName val="NP 7"/>
      <sheetName val="CF"/>
      <sheetName val="daf-3(ok)"/>
      <sheetName val="daf-7(ok)"/>
      <sheetName val="BQ-M"/>
      <sheetName val="HS CCO"/>
      <sheetName val="AHS CCO"/>
      <sheetName val="AHS_Jalan"/>
      <sheetName val="MAPDC"/>
      <sheetName val="AHS_Lubang Angin"/>
      <sheetName val="AHS_raill"/>
      <sheetName val="Hitung Rigid"/>
      <sheetName val="AHS_Screed"/>
      <sheetName val="AHS_Timbunan"/>
      <sheetName val="BQ-Str"/>
      <sheetName val="STR(CANCEL)"/>
      <sheetName val="갑지"/>
      <sheetName val="Harsat Upah"/>
      <sheetName val="610.07A"/>
      <sheetName val="BASIC"/>
      <sheetName val="EVAL-ANAL"/>
      <sheetName val="MAP"/>
      <sheetName val="div-6"/>
      <sheetName val="div-2"/>
      <sheetName val="fw-ugirder"/>
      <sheetName val="7.1(3)"/>
      <sheetName val="Hrg_Sat"/>
      <sheetName val="ISIAN"/>
      <sheetName val="BasicPrice"/>
      <sheetName val="BoQ(APBN)"/>
      <sheetName val="DTR"/>
      <sheetName val="TBL2"/>
      <sheetName val="Sheet9"/>
      <sheetName val="4-MVAC"/>
      <sheetName val="Estimate"/>
      <sheetName val="ANALISA HARGA SATUAN"/>
      <sheetName val="HSBU ANA"/>
      <sheetName val="BSHO Report"/>
      <sheetName val="Har_mat"/>
      <sheetName val="Bill_1_VAC_Supply_A"/>
    </sheetNames>
    <sheetDataSet>
      <sheetData sheetId="0">
        <row r="11">
          <cell r="H11">
            <v>26500</v>
          </cell>
        </row>
      </sheetData>
      <sheetData sheetId="1" refreshError="1">
        <row r="11">
          <cell r="H11">
            <v>26500</v>
          </cell>
        </row>
        <row r="14">
          <cell r="H14">
            <v>3680</v>
          </cell>
        </row>
      </sheetData>
      <sheetData sheetId="2">
        <row r="11">
          <cell r="H11">
            <v>26500</v>
          </cell>
        </row>
      </sheetData>
      <sheetData sheetId="3"/>
      <sheetData sheetId="4"/>
      <sheetData sheetId="5"/>
      <sheetData sheetId="6"/>
      <sheetData sheetId="7"/>
      <sheetData sheetId="8"/>
      <sheetData sheetId="9"/>
      <sheetData sheetId="10"/>
      <sheetData sheetId="11"/>
      <sheetData sheetId="12"/>
      <sheetData sheetId="13"/>
      <sheetData sheetId="14">
        <row r="11">
          <cell r="H11">
            <v>26500</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
      <sheetName val="HSU"/>
      <sheetName val="ANALISA"/>
      <sheetName val="RAB"/>
      <sheetName val="REK"/>
      <sheetName val="hitungan volume"/>
      <sheetName val="Rincian RAB"/>
      <sheetName val="Rekap Kebutuhan Anggaran"/>
    </sheetNames>
    <sheetDataSet>
      <sheetData sheetId="0">
        <row r="10">
          <cell r="E10">
            <v>66000</v>
          </cell>
        </row>
        <row r="12">
          <cell r="E12">
            <v>111250</v>
          </cell>
        </row>
        <row r="17">
          <cell r="E17">
            <v>220000</v>
          </cell>
        </row>
        <row r="26">
          <cell r="E26">
            <v>113030</v>
          </cell>
        </row>
        <row r="28">
          <cell r="E28">
            <v>143000</v>
          </cell>
        </row>
        <row r="29">
          <cell r="E29">
            <v>150000</v>
          </cell>
        </row>
        <row r="35">
          <cell r="E35">
            <v>1496</v>
          </cell>
        </row>
        <row r="36">
          <cell r="E36">
            <v>88000</v>
          </cell>
        </row>
        <row r="38">
          <cell r="E38">
            <v>9350</v>
          </cell>
        </row>
        <row r="43">
          <cell r="E43">
            <v>50</v>
          </cell>
        </row>
        <row r="48">
          <cell r="E48">
            <v>900</v>
          </cell>
        </row>
        <row r="55">
          <cell r="E55">
            <v>13570</v>
          </cell>
        </row>
        <row r="57">
          <cell r="E57">
            <v>10500</v>
          </cell>
        </row>
        <row r="61">
          <cell r="E61">
            <v>39320</v>
          </cell>
        </row>
        <row r="64">
          <cell r="E64">
            <v>31900</v>
          </cell>
        </row>
        <row r="65">
          <cell r="E65">
            <v>19250</v>
          </cell>
        </row>
        <row r="66">
          <cell r="E66">
            <v>19250</v>
          </cell>
        </row>
        <row r="98">
          <cell r="E98">
            <v>97000</v>
          </cell>
        </row>
        <row r="101">
          <cell r="E101">
            <v>1430000</v>
          </cell>
        </row>
        <row r="102">
          <cell r="E102">
            <v>1540000</v>
          </cell>
        </row>
        <row r="105">
          <cell r="E105">
            <v>5170000</v>
          </cell>
        </row>
        <row r="106">
          <cell r="E106">
            <v>6000000</v>
          </cell>
        </row>
        <row r="110">
          <cell r="E110">
            <v>26400</v>
          </cell>
        </row>
        <row r="111">
          <cell r="E111">
            <v>65000</v>
          </cell>
        </row>
        <row r="112">
          <cell r="E112">
            <v>110000</v>
          </cell>
        </row>
        <row r="117">
          <cell r="E117">
            <v>75000</v>
          </cell>
        </row>
        <row r="127">
          <cell r="E127">
            <v>195000</v>
          </cell>
        </row>
        <row r="132">
          <cell r="E132">
            <v>120000</v>
          </cell>
        </row>
        <row r="134">
          <cell r="E134">
            <v>63800</v>
          </cell>
        </row>
        <row r="135">
          <cell r="E135">
            <v>15000</v>
          </cell>
        </row>
        <row r="136">
          <cell r="E136">
            <v>22500</v>
          </cell>
        </row>
        <row r="139">
          <cell r="E139">
            <v>21170</v>
          </cell>
        </row>
        <row r="140">
          <cell r="E140">
            <v>15120</v>
          </cell>
        </row>
        <row r="143">
          <cell r="E143">
            <v>24750</v>
          </cell>
        </row>
        <row r="148">
          <cell r="E148">
            <v>35920</v>
          </cell>
        </row>
        <row r="150">
          <cell r="E150">
            <v>24200</v>
          </cell>
        </row>
        <row r="180">
          <cell r="E180">
            <v>10000</v>
          </cell>
        </row>
        <row r="182">
          <cell r="E182">
            <v>27500</v>
          </cell>
        </row>
        <row r="188">
          <cell r="E188">
            <v>16500</v>
          </cell>
        </row>
        <row r="189">
          <cell r="E189">
            <v>13500</v>
          </cell>
        </row>
        <row r="197">
          <cell r="E197">
            <v>29833</v>
          </cell>
        </row>
        <row r="199">
          <cell r="E199">
            <v>54417</v>
          </cell>
        </row>
        <row r="200">
          <cell r="E200">
            <v>81500</v>
          </cell>
        </row>
        <row r="201">
          <cell r="E201">
            <v>106167</v>
          </cell>
        </row>
        <row r="202">
          <cell r="E202">
            <v>149667</v>
          </cell>
        </row>
        <row r="203">
          <cell r="E203">
            <v>213667</v>
          </cell>
        </row>
        <row r="204">
          <cell r="E204">
            <v>467500</v>
          </cell>
        </row>
        <row r="252">
          <cell r="E252">
            <v>503214</v>
          </cell>
        </row>
        <row r="253">
          <cell r="E253">
            <v>414276</v>
          </cell>
        </row>
        <row r="254">
          <cell r="E254">
            <v>319284</v>
          </cell>
        </row>
        <row r="255">
          <cell r="E255">
            <v>219031</v>
          </cell>
        </row>
        <row r="256">
          <cell r="E256">
            <v>192000</v>
          </cell>
        </row>
      </sheetData>
      <sheetData sheetId="1">
        <row r="10">
          <cell r="D10">
            <v>52200</v>
          </cell>
        </row>
        <row r="11">
          <cell r="D11">
            <v>65300</v>
          </cell>
        </row>
        <row r="12">
          <cell r="D12">
            <v>78400</v>
          </cell>
        </row>
        <row r="13">
          <cell r="D13">
            <v>65300</v>
          </cell>
        </row>
        <row r="14">
          <cell r="D14">
            <v>78400</v>
          </cell>
        </row>
        <row r="15">
          <cell r="D15">
            <v>65300</v>
          </cell>
        </row>
        <row r="16">
          <cell r="D16">
            <v>78400</v>
          </cell>
        </row>
        <row r="17">
          <cell r="D17">
            <v>65300</v>
          </cell>
        </row>
        <row r="18">
          <cell r="D18">
            <v>78400</v>
          </cell>
        </row>
        <row r="19">
          <cell r="D19">
            <v>65300</v>
          </cell>
        </row>
        <row r="20">
          <cell r="D20">
            <v>78400</v>
          </cell>
        </row>
        <row r="23">
          <cell r="D23">
            <v>65300</v>
          </cell>
        </row>
        <row r="24">
          <cell r="D24">
            <v>78400</v>
          </cell>
        </row>
        <row r="25">
          <cell r="D25">
            <v>91500</v>
          </cell>
        </row>
        <row r="26">
          <cell r="D26">
            <v>52200</v>
          </cell>
        </row>
        <row r="27">
          <cell r="D27">
            <v>91500</v>
          </cell>
        </row>
        <row r="28">
          <cell r="D28">
            <v>78400</v>
          </cell>
        </row>
      </sheetData>
      <sheetData sheetId="2">
        <row r="64">
          <cell r="H64">
            <v>263300</v>
          </cell>
        </row>
        <row r="96">
          <cell r="H96">
            <v>92800</v>
          </cell>
        </row>
        <row r="104">
          <cell r="H104">
            <v>44700</v>
          </cell>
        </row>
        <row r="112">
          <cell r="H112">
            <v>22200</v>
          </cell>
        </row>
        <row r="132">
          <cell r="H132">
            <v>317300</v>
          </cell>
        </row>
        <row r="156">
          <cell r="H156">
            <v>779900</v>
          </cell>
        </row>
        <row r="170">
          <cell r="H170">
            <v>744300</v>
          </cell>
        </row>
        <row r="204">
          <cell r="H204">
            <v>52500</v>
          </cell>
        </row>
        <row r="235">
          <cell r="H235">
            <v>1108100</v>
          </cell>
        </row>
        <row r="278">
          <cell r="H278">
            <v>1725300</v>
          </cell>
        </row>
        <row r="279">
          <cell r="H279">
            <v>17200</v>
          </cell>
        </row>
        <row r="290">
          <cell r="H290">
            <v>22900</v>
          </cell>
        </row>
        <row r="307">
          <cell r="H307">
            <v>338900</v>
          </cell>
        </row>
        <row r="341">
          <cell r="H341">
            <v>455000</v>
          </cell>
        </row>
        <row r="359">
          <cell r="H359">
            <v>489400</v>
          </cell>
        </row>
        <row r="376">
          <cell r="H376">
            <v>321000</v>
          </cell>
        </row>
        <row r="434">
          <cell r="H434">
            <v>848200</v>
          </cell>
        </row>
        <row r="505">
          <cell r="H505">
            <v>4251000</v>
          </cell>
        </row>
        <row r="526">
          <cell r="H526">
            <v>128900</v>
          </cell>
        </row>
        <row r="554">
          <cell r="H554">
            <v>272500</v>
          </cell>
        </row>
        <row r="577">
          <cell r="H577">
            <v>86600</v>
          </cell>
        </row>
        <row r="592">
          <cell r="H592">
            <v>201900</v>
          </cell>
        </row>
        <row r="607">
          <cell r="H607">
            <v>229700</v>
          </cell>
        </row>
        <row r="623">
          <cell r="H623">
            <v>19800</v>
          </cell>
        </row>
        <row r="656">
          <cell r="H656">
            <v>29500</v>
          </cell>
        </row>
        <row r="688">
          <cell r="H688">
            <v>337400</v>
          </cell>
        </row>
        <row r="703">
          <cell r="H703">
            <v>305800</v>
          </cell>
        </row>
        <row r="757">
          <cell r="H757">
            <v>79700</v>
          </cell>
        </row>
        <row r="770">
          <cell r="H770">
            <v>72800</v>
          </cell>
        </row>
        <row r="796">
          <cell r="H796">
            <v>32100</v>
          </cell>
        </row>
      </sheetData>
      <sheetData sheetId="3"/>
      <sheetData sheetId="4"/>
      <sheetData sheetId="5"/>
      <sheetData sheetId="6"/>
      <sheetData sheetId="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
      <sheetName val="HSU"/>
      <sheetName val="ANALISA"/>
      <sheetName val="RAB"/>
      <sheetName val="REK"/>
      <sheetName val="hitungan volume Res Ctrm"/>
    </sheetNames>
    <sheetDataSet>
      <sheetData sheetId="0">
        <row r="10">
          <cell r="E10">
            <v>66000</v>
          </cell>
        </row>
        <row r="14">
          <cell r="E14">
            <v>121000</v>
          </cell>
        </row>
        <row r="18">
          <cell r="E18">
            <v>170000</v>
          </cell>
        </row>
        <row r="32">
          <cell r="E32">
            <v>13200</v>
          </cell>
        </row>
        <row r="39">
          <cell r="E39">
            <v>17850</v>
          </cell>
        </row>
        <row r="191">
          <cell r="E191">
            <v>14500</v>
          </cell>
        </row>
        <row r="208">
          <cell r="E208">
            <v>61750</v>
          </cell>
        </row>
      </sheetData>
      <sheetData sheetId="1">
        <row r="11">
          <cell r="D11">
            <v>50400</v>
          </cell>
        </row>
        <row r="22">
          <cell r="D22">
            <v>63000</v>
          </cell>
        </row>
        <row r="23">
          <cell r="D23">
            <v>75600</v>
          </cell>
        </row>
      </sheetData>
      <sheetData sheetId="2">
        <row r="11">
          <cell r="A11">
            <v>1</v>
          </cell>
        </row>
        <row r="502">
          <cell r="H502">
            <v>262646</v>
          </cell>
        </row>
      </sheetData>
      <sheetData sheetId="3">
        <row r="17">
          <cell r="H17">
            <v>36000</v>
          </cell>
        </row>
      </sheetData>
      <sheetData sheetId="4">
        <row r="2">
          <cell r="A2" t="str">
            <v>PEKERJAAN RESTORASI SUNGAI CITARUM</v>
          </cell>
        </row>
      </sheetData>
      <sheetData sheetId="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KAMAR"/>
      <sheetName val="Coll-KAMAR"/>
      <sheetName val="II.MAIN-LOB"/>
      <sheetName val="III.FASADE"/>
      <sheetName val="IV. POOL DECK"/>
      <sheetName val="V.BALLROOM"/>
      <sheetName val="VI.CANOPY"/>
      <sheetName val="VII.CAR &amp; LIFT"/>
      <sheetName val="IX.ATRIUM"/>
      <sheetName val="X.LANDSCAPE"/>
      <sheetName val="Cover"/>
      <sheetName val="Summary "/>
      <sheetName val="Cover-OP"/>
      <sheetName val="Summary-op"/>
      <sheetName val="Rb"/>
      <sheetName val="I_KAMAR"/>
      <sheetName val="REKAP"/>
      <sheetName val="GTS I PS"/>
      <sheetName val="escon"/>
      <sheetName val="PPC"/>
      <sheetName val="Analisa"/>
      <sheetName val="D3.1"/>
      <sheetName val="Summary"/>
      <sheetName val="3.1"/>
      <sheetName val="3.2"/>
      <sheetName val="3.3"/>
      <sheetName val="3.4"/>
      <sheetName val="Sum"/>
      <sheetName val="B4-TC "/>
      <sheetName val="FinSum"/>
      <sheetName val="Instalasi"/>
      <sheetName val="Instalasi EAP"/>
      <sheetName val="Round Duct IMP"/>
      <sheetName val="Air Reg"/>
      <sheetName val="Cable power"/>
      <sheetName val="Pasang AC Split "/>
      <sheetName val="Panel Intimuara 22 Sept 10"/>
      <sheetName val="SUM 200"/>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ill.1.VAC-Supply-A"/>
      <sheetName val="Penjumlahan"/>
      <sheetName val="Plat"/>
      <sheetName val="daffin"/>
      <sheetName val="daftar harsat"/>
      <sheetName val="G_SUMMARY"/>
      <sheetName val="SUB ME"/>
      <sheetName val="mechanical asrama"/>
      <sheetName val="electrical asrama"/>
      <sheetName val="ME. Kelas"/>
      <sheetName val="umum"/>
      <sheetName val="analisa alat"/>
      <sheetName val="alat"/>
      <sheetName val="bahan"/>
      <sheetName val="upah"/>
      <sheetName val="SUB LAIN2"/>
      <sheetName val="SUB KUSEN"/>
      <sheetName val="analisa pekerjaan"/>
      <sheetName val="ars asrama "/>
      <sheetName val="str asrama"/>
      <sheetName val="ars kelas"/>
      <sheetName val="str kelas"/>
      <sheetName val="REKAP MERAH"/>
      <sheetName val="daily (12)"/>
      <sheetName val="fas"/>
      <sheetName val="typ 10_25"/>
      <sheetName val="ph26"/>
      <sheetName val="ph27"/>
      <sheetName val="kor_un"/>
      <sheetName val="kor"/>
      <sheetName val="I. Prelim"/>
      <sheetName val="CBD"/>
      <sheetName val="5.1-5.4(1)-5.4(2)"/>
      <sheetName val="II_MAIN-LOB"/>
      <sheetName val="III_FASADE"/>
      <sheetName val="IV__POOL_DECK"/>
      <sheetName val="V_BALLROOM"/>
      <sheetName val="VI_CANOPY"/>
      <sheetName val="VII_CAR_&amp;_LIFT"/>
      <sheetName val="IX_ATRIUM"/>
      <sheetName val="X_LANDSCAPE"/>
      <sheetName val="Summary_"/>
      <sheetName val="D3_1"/>
      <sheetName val="GTS_I_PS"/>
      <sheetName val="main summary"/>
      <sheetName val="Pek.Luar"/>
      <sheetName val="Vibro_Roller"/>
      <sheetName val="AHS"/>
      <sheetName val="schtng"/>
      <sheetName val="schbhn"/>
      <sheetName val="schalt"/>
      <sheetName val="Hrg.Sat"/>
      <sheetName val="SEX"/>
      <sheetName val="VAC-1"/>
      <sheetName val="BAG_2"/>
      <sheetName val="Statprod ga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ill_1_VAC-Supply-A"/>
      <sheetName val="3_1"/>
      <sheetName val="3_2"/>
      <sheetName val="3_3"/>
      <sheetName val="3_4"/>
      <sheetName val="B4-TC_"/>
      <sheetName val="Instalasi_EAP"/>
      <sheetName val="Round_Duct_IMP"/>
      <sheetName val="Air_Reg"/>
      <sheetName val="Cable_power"/>
      <sheetName val="Pasang_AC_Split_"/>
      <sheetName val="Panel_Intimuara_22_Sept_10"/>
      <sheetName val="SUM_200"/>
      <sheetName val="DETAIL LT11-13"/>
      <sheetName val="Elektrikal"/>
      <sheetName val="r.tank"/>
      <sheetName val="prelim"/>
      <sheetName val="FISIK"/>
      <sheetName val="4"/>
      <sheetName val="iTEM hARSAT"/>
      <sheetName val="GKP"/>
      <sheetName val="II_MAIN-LOB1"/>
      <sheetName val="III_FASADE1"/>
      <sheetName val="IV__POOL_DECK1"/>
      <sheetName val="V_BALLROOM1"/>
      <sheetName val="VI_CANOPY1"/>
      <sheetName val="VII_CAR_&amp;_LIFT1"/>
      <sheetName val="IX_ATRIUM1"/>
      <sheetName val="X_LANDSCAPE1"/>
      <sheetName val="Summary_1"/>
      <sheetName val="GTS_I_PS1"/>
      <sheetName val="D3_11"/>
      <sheetName val="3_11"/>
      <sheetName val="3_21"/>
      <sheetName val="3_31"/>
      <sheetName val="3_41"/>
      <sheetName val="B4-TC_1"/>
      <sheetName val="Instalasi_EAP1"/>
      <sheetName val="Round_Duct_IMP1"/>
      <sheetName val="Air_Reg1"/>
      <sheetName val="Cable_power1"/>
      <sheetName val="Pasang_AC_Split_1"/>
      <sheetName val="Panel_Intimuara_22_Sept_101"/>
      <sheetName val="SUM_200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ill_1_VAC-Supply-A1"/>
      <sheetName val="daftar_harsat"/>
      <sheetName val="SUB_ME"/>
      <sheetName val="mechanical_asrama"/>
      <sheetName val="electrical_asrama"/>
      <sheetName val="ME__Kelas"/>
      <sheetName val="analisa_alat"/>
      <sheetName val="SUB_LAIN2"/>
      <sheetName val="SUB_KUSEN"/>
      <sheetName val="analisa_pekerjaan"/>
      <sheetName val="ars_asrama_"/>
      <sheetName val="str_asrama"/>
      <sheetName val="ars_kelas"/>
      <sheetName val="str_kelas"/>
      <sheetName val="REKAP_MERAH"/>
      <sheetName val="daily_(12)"/>
      <sheetName val="typ_10_25"/>
      <sheetName val="I__Prelim"/>
      <sheetName val="5_1-5_4(1)-5_4(2)"/>
      <sheetName val="main_summary"/>
      <sheetName val="Pek_Luar"/>
      <sheetName val="Hrg_Sat"/>
      <sheetName val="Statprod_gab"/>
      <sheetName val="DETAIL_LT11-13"/>
      <sheetName val="r_tank"/>
      <sheetName val="iTEM_hARSAT"/>
      <sheetName val="HB "/>
      <sheetName val="Bag_9"/>
      <sheetName val="Evaluasi"/>
      <sheetName val="A"/>
      <sheetName val="BAG-2"/>
      <sheetName val="304_06"/>
      <sheetName val="jobhist"/>
      <sheetName val="AHAS1"/>
      <sheetName val="REKAP TOTAL (1)"/>
      <sheetName val="PROTECTION "/>
      <sheetName val="Bill_1_VAC_Supply_A"/>
      <sheetName val="RINC FIN T4  _3_"/>
      <sheetName val="RINC FIN T4  _2_"/>
      <sheetName val="Harga ME "/>
      <sheetName val="harga"/>
      <sheetName val="PL"/>
      <sheetName val="PK"/>
      <sheetName val="Pembongkaran"/>
      <sheetName val="DAF-4"/>
      <sheetName val="STR"/>
      <sheetName val="ALL"/>
      <sheetName val="Bill rekap"/>
      <sheetName val="Bill of Qty"/>
      <sheetName val="Fire Fighting"/>
      <sheetName val="Plumbing"/>
      <sheetName val="Fill this out first___"/>
      <sheetName val="DAF_2"/>
      <sheetName val="bill 3.9"/>
      <sheetName val="Har-mat"/>
      <sheetName val="Coll_KAMAR"/>
      <sheetName val="PLB-Basement 2.8.2-R1"/>
      <sheetName val="Resume"/>
      <sheetName val="anal"/>
      <sheetName val="Kuantitas &amp; Harga"/>
      <sheetName val="Analisa &amp; Upah"/>
      <sheetName val="Analisa _ Upah"/>
      <sheetName val="Analisa Harga"/>
      <sheetName val="hst  LAMP_1 _2_"/>
      <sheetName val="Daf 1"/>
      <sheetName val="harsat"/>
      <sheetName val="HARGA DASAR"/>
      <sheetName val="DIV.8"/>
      <sheetName val="DIV.9"/>
      <sheetName val="LBK"/>
      <sheetName val="EST-1CV"/>
      <sheetName val="3.a LBK"/>
      <sheetName val="Cover Daf-2"/>
      <sheetName val="Kode Bahan"/>
      <sheetName val="STR _A_"/>
      <sheetName val="boq"/>
      <sheetName val="struktur tdk dipakai"/>
      <sheetName val="Harga Satuan"/>
      <sheetName val="Cash Flow bulanan"/>
      <sheetName val="Kolom UT"/>
      <sheetName val="HSP"/>
      <sheetName val="TOWN"/>
      <sheetName val="TOTAL"/>
      <sheetName val="NAMES"/>
      <sheetName val="HARGA ALAT"/>
      <sheetName val="BASIC"/>
      <sheetName val="ubah"/>
      <sheetName val="SPK"/>
      <sheetName val="luar"/>
      <sheetName val="RINC hotel"/>
      <sheetName val="RINC FIN T4 "/>
      <sheetName val="RAB-NEGO"/>
      <sheetName val="revisiSTR-pondasi"/>
      <sheetName val="OHD"/>
      <sheetName val="cargo"/>
      <sheetName val="BQ"/>
      <sheetName val="HARGA MATERIAL"/>
      <sheetName val="NET?"/>
      <sheetName val="BQ?"/>
      <sheetName val="III_FA_x0000_u_x0012__x0003_"/>
      <sheetName val="_x0000_~X3_x0000__x0000__x0000__x0000__x0000__x0000__x0000__x0000__x0000_HV3_x0000_`²/~X3_x0000_~V3_x0000_._x0000_"/>
      <sheetName val="!_x0004__x0000__x0000_"/>
      <sheetName val="_x0000_"/>
      <sheetName val=""/>
      <sheetName val="Junior PTI"/>
      <sheetName val="SMP"/>
      <sheetName val="3_x0000_`²/~X3_x0000_~V3_x0000_._x0000__x0000__x0000_._x0000__x0000__x0000__x0001__x0000__x0000__x0000_tÏ 0!"/>
      <sheetName val="_x0000_~X3_x0000__x0000__x0000__x0000__x0000__x0000__x0000__x0000__x0000_HV3_x0000_�`�/~X3_x0000_~V3_x0000_._x0000_"/>
      <sheetName val="TU"/>
      <sheetName val="Urai _Resap pengikat"/>
      <sheetName val="1+580"/>
      <sheetName val="III_FA?u_x0012__x0003_"/>
      <sheetName val="?~X3?????????HV3?`²/~X3?~V3?.?"/>
      <sheetName val="!_x0004_??"/>
      <sheetName val="?"/>
      <sheetName val="?~X3?????????HV3?�`�/~X3?~V3?.?"/>
      <sheetName val="harga bahan"/>
      <sheetName val="LISTRIK"/>
      <sheetName val="RAB"/>
      <sheetName val="III_FA"/>
      <sheetName val="!_x0004_"/>
      <sheetName val="NET_"/>
      <sheetName val="BQ_"/>
      <sheetName val="BQ ARS"/>
      <sheetName val="304-06"/>
      <sheetName val="DAF-7"/>
      <sheetName val="III_FA_u_x0012__x0003_"/>
      <sheetName val="_~X3_________HV3_`²_~X3_~V3_._"/>
      <sheetName val="!_x0004___"/>
      <sheetName val="_"/>
      <sheetName val="_~X3_________HV3_�`�_~X3_~V3_._"/>
      <sheetName val="MK"/>
      <sheetName val="3?`²/~X3?~V3?.???.???_x0001_???tÏ 0!"/>
      <sheetName val="_x0000__x0019_E_x0005_"/>
      <sheetName val="_x0000_R2&lt;_x0000__x0000__x0000__x0000__x0000__x0000__x0000__x0000__x0000__x001c_0&lt;_x0000_;be/R2&lt;_x0000_R0&lt;_x0000_._x0000_"/>
      <sheetName val="LAMP-A"/>
      <sheetName val="Hargamat"/>
      <sheetName val="QTO-11P"/>
      <sheetName val="Meto"/>
      <sheetName val="IPL_SCHEDULE"/>
      <sheetName val="HB_"/>
      <sheetName val="Harga_ME_"/>
      <sheetName val="Fill_this_out_first___"/>
      <sheetName val="RINC_FIN_T4___3_"/>
      <sheetName val="RINC_FIN_T4___2_"/>
      <sheetName val="bill_3_9"/>
      <sheetName val="概総括1"/>
      <sheetName val="harga "/>
      <sheetName val="TE TS FA LAN MATV"/>
      <sheetName val="baja"/>
      <sheetName val="Material"/>
      <sheetName val="STRUKTUR"/>
      <sheetName val="List_Berat"/>
      <sheetName val="Mat_Tower1"/>
      <sheetName val="Mat_Tower"/>
      <sheetName val="Internal_Summary"/>
      <sheetName val="BS_pricing"/>
      <sheetName val="NMS_Configuration"/>
      <sheetName val="63_Swap"/>
      <sheetName val="Antenna"/>
      <sheetName val="Parameter"/>
      <sheetName val="bobot"/>
      <sheetName val="Harga_Baut"/>
      <sheetName val="Pipe"/>
      <sheetName val="BOM"/>
      <sheetName val="Project_Summary"/>
      <sheetName val="DATA-BASE"/>
      <sheetName val="Factors"/>
      <sheetName val="Assumptions"/>
      <sheetName val="Rekapsub-total-ME"/>
      <sheetName val="lookup"/>
      <sheetName val="Factor"/>
      <sheetName val="margin"/>
      <sheetName val="X-file"/>
      <sheetName val="KURS"/>
      <sheetName val="Data"/>
      <sheetName val="GLP-DISCOUNT"/>
      <sheetName val="GLP_s_changed_from_previous"/>
      <sheetName val="CONV_TAB"/>
      <sheetName val="GLP_2001"/>
      <sheetName val="Cap_Mah"/>
      <sheetName val="MU&amp;MB"/>
      <sheetName val="Ladder"/>
      <sheetName val="Material_Mounting1"/>
      <sheetName val="Lampiran_MTO1"/>
      <sheetName val="Rekap-ME"/>
      <sheetName val="Calc__Overview"/>
      <sheetName val="Sheet2"/>
      <sheetName val="PriceList"/>
      <sheetName val="SALES_ITEMS"/>
      <sheetName val="General"/>
      <sheetName val="PSPC_LE_Pnext_Current"/>
      <sheetName val="Input_Log__Set-up"/>
      <sheetName val="Sch-5"/>
      <sheetName val="AM-MARGIN"/>
      <sheetName val="Material_List_T_55_M_"/>
      <sheetName val="GLP's_and_PSPC's"/>
      <sheetName val="US_indoor_vs_macro_outdoor"/>
      <sheetName val="koef"/>
      <sheetName val="3_`²_~X3_~V3_.___.____x0001____tÏ 0!"/>
      <sheetName val="__x0019_E_x0005_"/>
      <sheetName val="_R2&lt;__________x001c_0&lt;_;be_R2&lt;_R0&lt;_._"/>
      <sheetName val="RAB_DK"/>
      <sheetName val="Perm. Test"/>
      <sheetName val="_~X3_________HV3__`__~X3_~V3_._"/>
      <sheetName val="3__`__~X3_~V3_.___.____x0001____t__0!"/>
      <sheetName val="Bill No.1"/>
      <sheetName val="BASEMENT"/>
      <sheetName val="Anls"/>
      <sheetName val="3"/>
      <sheetName val="Rincian "/>
      <sheetName val="SAT-BHN"/>
      <sheetName val="DAF-2"/>
      <sheetName val="___1"/>
      <sheetName val="TH Vÿÿÿÿÿÿÿÿÿÿÿÿÿÿÿÿÿÿîîü3"/>
      <sheetName val="_~X3_________HV3_ˆ`²_~X3_~V3_._"/>
      <sheetName val="BOQ-E"/>
      <sheetName val="Valve"/>
      <sheetName val="Unit ahu-fcu"/>
      <sheetName val="Pipa"/>
      <sheetName val="Grille"/>
      <sheetName val="Duct"/>
      <sheetName val="PU"/>
      <sheetName val="SAP"/>
      <sheetName val="Roman"/>
      <sheetName val="Str Green lake"/>
      <sheetName val="PROGRESS"/>
      <sheetName val="ahs_utama"/>
      <sheetName val="UPAH BAHAN"/>
      <sheetName val="Estimate"/>
      <sheetName val="BQ Elektrikal"/>
      <sheetName val="ES_PARK"/>
      <sheetName val="RAB AR&amp;STR"/>
      <sheetName val="D_6"/>
      <sheetName val="D_7"/>
      <sheetName val="Sheet1"/>
      <sheetName val="ARS "/>
      <sheetName val="Bill No 6 Koord &amp; Attendance"/>
      <sheetName val="sipil"/>
      <sheetName val="Pt"/>
      <sheetName val="DAF-1"/>
      <sheetName val="Rupiah"/>
      <sheetName val="p_luar"/>
      <sheetName val="fin SB"/>
      <sheetName val="FIN PARKIR"/>
      <sheetName val="AC_C"/>
      <sheetName val="Bill_2_ PL_6_ FF _ SUPPLY A"/>
      <sheetName val="PL_FF_SUPPLY A final"/>
      <sheetName val="List PO"/>
      <sheetName val="PLB-Basement_2_8_2-R1"/>
      <sheetName val="Kuantitas_&amp;_Harga"/>
      <sheetName val="BANGUNAN PENUNJANG"/>
      <sheetName val="당초"/>
      <sheetName val="수입"/>
      <sheetName val="PERALATAN UTAMA AC"/>
      <sheetName val="PERLATAN UTAMA PL"/>
      <sheetName val="PEMIPAAN PL"/>
      <sheetName val="PANEL TR"/>
      <sheetName val="STRUKTUR ATAS"/>
      <sheetName val="HARGA_DASAR"/>
      <sheetName val="DIV_8"/>
      <sheetName val="DIV_9"/>
      <sheetName val="Concrete"/>
      <sheetName val="Bahan "/>
      <sheetName val="Pekerjaan "/>
      <sheetName val="Basic Price"/>
      <sheetName val="&lt;_;be_R2&lt;_R0&lt;_.___.____x0001_____Z0!"/>
      <sheetName val="Perhit.Alat"/>
      <sheetName val="Bill.2. PL - SUPPLY A"/>
      <sheetName val="instalasi penerangan"/>
      <sheetName val="kabel tray&amp;ladder"/>
      <sheetName val="Analisa ARS"/>
      <sheetName val="BAHAN STRUKTUR"/>
      <sheetName val="!_x005f_x0004_"/>
      <sheetName val="III_FA_x005f_x0000_u_x005f_x0012__x005f_x0003_"/>
      <sheetName val="_x005f_x0000_~X3_x005f_x0000__x005f_x0000__x005f_x0000_"/>
      <sheetName val="!_x005f_x0004__x005f_x0000__x005f_x0000_"/>
      <sheetName val="_x005f_x0000_"/>
      <sheetName val="Analisa "/>
      <sheetName val="KH-Q1,Q2,01"/>
      <sheetName val="INDEX"/>
      <sheetName val="Panel"/>
      <sheetName val="BM"/>
      <sheetName val="bahan-mos"/>
      <sheetName val="ASPAL"/>
      <sheetName val="_x0000_~X3_x0000__x0000__x0000__x0000__x0000__x0000__x0000__x0000__x0000_HV3_x0000_?`?/~X3_x0000_~V3_x0000_._x0000_"/>
      <sheetName val="3_x0000_?`?/~X3_x0000_~V3_x0000_._x0000__x0000__x0000_._x0000__x0000__x0000__x0001__x0000__x0000__x0000_t??0!"/>
      <sheetName val="3??`?/~X3?~V3?.???.???_x0001_???t??0!"/>
      <sheetName val="?~X3?????????HV3??`?/~X3?~V3?.?"/>
      <sheetName val="???1"/>
      <sheetName val="_~X3_________HV3_?`?_~X3_~V3_._"/>
      <sheetName val="_x0000_~X3_x0000__x0000__x0000__x0000__x0000__x0000__x0000__x0000__x0000_HV3_x0000_ˆ`²/~X3_x0000_~V3_x0000_._x0000_"/>
      <sheetName val="?~X3?????????HV3?ˆ`²/~X3?~V3?.?"/>
      <sheetName val="?_x0019_E_x0005_"/>
      <sheetName val="?R2&lt;?????????_x001c_0&lt;?;be/R2&lt;?R0&lt;?.?"/>
      <sheetName val="&lt;_x0000_;be/R2&lt;_x0000_R0&lt;_x0000_._x0000__x0000__x0000_._x0000__x0000__x0000__x0001__x0000__x0000__x0000_/Z0!"/>
      <sheetName val="&lt;?;be/R2&lt;?R0&lt;?.???.???_x0001_???/Z0!"/>
      <sheetName val="telp"/>
      <sheetName val="Elektronik"/>
      <sheetName val="Electrikal"/>
      <sheetName val="AC"/>
      <sheetName val="Item Kompensasi"/>
      <sheetName val="!_x005f_x005f_x005f_x0004_"/>
      <sheetName val="III_FA_u_x005f_x005f_x005f_x0012__x005f_x005f_x00"/>
      <sheetName val="!_x005f_x005f_x005f_x0004___"/>
      <sheetName val="3_`²_~X3_~V3_.___.____x005f_x005f_x0"/>
      <sheetName val="3__`__~X3_~V3_.___.____x005f_x005f_x0"/>
      <sheetName val="__x005f_x005f_x005f_x0019_E_x005f_x005f_x005f_x0005_"/>
      <sheetName val="_R2&lt;__________x005f_x005f_x005f_x001c_0&lt;_;b"/>
      <sheetName val="III_FA_u_x005f_x0012__x005f_x0003_"/>
      <sheetName val="!_x005f_x0004___"/>
      <sheetName val="3_`²_~X3_~V3_.___.____x005f_x0001___"/>
      <sheetName val="3__`__~X3_~V3_.___.____x005f_x0001___"/>
      <sheetName val="__x005f_x0019_E_x005f_x0005_"/>
      <sheetName val="_R2&lt;__________x005f_x001c_0&lt;_;be_R2&lt;_"/>
      <sheetName val="Ahs.1"/>
      <sheetName val="Ahs.2"/>
      <sheetName val="NP (2)"/>
      <sheetName val="NP"/>
      <sheetName val="Bill_2"/>
      <sheetName val="KURVA_S"/>
      <sheetName val="Bill-2"/>
      <sheetName val="??"/>
      <sheetName val="Currency Rate"/>
      <sheetName val="Ch"/>
      <sheetName val="ADDENDUM"/>
      <sheetName val="Harsat_marina"/>
      <sheetName val="가격조사서"/>
      <sheetName val="bahan+upah"/>
      <sheetName val="?????"/>
      <sheetName val="금액내역서"/>
      <sheetName val="III_FA?u_x005f_x0012__x005f_x0003_"/>
      <sheetName val="!_x005f_x0004_??"/>
      <sheetName val="Normalisasi"/>
      <sheetName val="SCH"/>
      <sheetName val="MOKDONG(1)"/>
      <sheetName val="Data alat"/>
      <sheetName val="UP MINOR"/>
      <sheetName val="REKAP_Akap"/>
      <sheetName val="ANA-HRG"/>
      <sheetName val="&lt;"/>
      <sheetName val="_x0000_~X3_x0000__x0000__x0000_"/>
      <sheetName val="BQ Gdg 7&amp;8"/>
      <sheetName val="BQ Gdg 5&amp;6"/>
      <sheetName val="An HarSatPek"/>
      <sheetName val="steel data sheet"/>
      <sheetName val="PNT"/>
      <sheetName val="Sat. Pek."/>
      <sheetName val="인원계획"/>
      <sheetName val="În_x0003_"/>
      <sheetName val="_x0000_nf_x0013__x0000__x0000__x0000__x0000__x0000__x0000__x0000__x0000__x0000_8d_x0013__x0000_`Â/nf_x0013__x0000_nd_x0013__x0000_._x0000_"/>
      <sheetName val="_x0009__x0004__x0000__x0000_"/>
      <sheetName val="예가표"/>
      <sheetName val="Cash2"/>
      <sheetName val="Z"/>
      <sheetName val="Kolom"/>
      <sheetName val="Bill of Quantity"/>
      <sheetName val="PileCap"/>
      <sheetName val="TB"/>
      <sheetName val="Sat Bahan"/>
      <sheetName val="Sat Alat"/>
      <sheetName val="Sat Upah"/>
      <sheetName val="CH-RANC"/>
      <sheetName val="LT.2"/>
      <sheetName val="LT.3"/>
      <sheetName val="LT.4"/>
      <sheetName val="LT.5"/>
      <sheetName val="LT.11"/>
      <sheetName val="MPK"/>
      <sheetName val=" _x0004__x0000__x0000_"/>
      <sheetName val="anal (4)"/>
      <sheetName val="Vol-Selatan"/>
      <sheetName val="LT.ATAP"/>
      <sheetName val="U&amp;M-Selatan"/>
      <sheetName val="BoQ (3)"/>
      <sheetName val="electrical_asrõj"/>
      <sheetName val="SELASAR"/>
      <sheetName val="대비표"/>
      <sheetName val="Kurva S"/>
      <sheetName val="Non JO"/>
      <sheetName val="PEKAN 23"/>
      <sheetName val="Renc &amp; real Non KSO"/>
      <sheetName val="Sheet9"/>
      <sheetName val="lanscap_All"/>
      <sheetName val="?nf_x0013_?????????8d_x0013_?`Â/nf_x0013_?nd_x0013_?.?"/>
      <sheetName val=" _x0004_??"/>
      <sheetName val="PE-F-42 Rev 01 Manpower"/>
      <sheetName val="3_x005f_x0000_`²/~X3_x005f_x0000_~V3_x0000"/>
      <sheetName val="III_FA_x005f_x005f_x005f_x0000_u_x005f_x005f_x001"/>
      <sheetName val="_x005f_x005f_x005f_x0000_~X3_x005f_x005f_x005f_x0000__x"/>
      <sheetName val="SAT_BHN"/>
      <sheetName val="lamp 9"/>
      <sheetName val="!_x005f_x005f_x005f_x0004__x005f_x005f_x005f_x0000__x00"/>
      <sheetName val="_x005f_x005f_x005f_x0000_"/>
      <sheetName val="FINISHING"/>
      <sheetName val="DAFTAR HARGA"/>
      <sheetName val="Anl"/>
      <sheetName val="3?`²/~X3?~V3?.???.???_x005f_x0001_??"/>
      <sheetName val="_x005f_x0000__x005f_x0019_E_x005f_x0005_"/>
      <sheetName val="_x005f_x0000_R2&lt;_x005f_x0000__x005f_x0000__x005f_x0000_"/>
      <sheetName val="3_x005f_x0000_?`?/~X3_x005f_x0000_~V3_x0000"/>
      <sheetName val="3??`?/~X3?~V3?.???.???_x005f_x0001_??"/>
      <sheetName val="H.Satuan"/>
      <sheetName val="Analisa Upah &amp; Bahan Plum"/>
      <sheetName val="Analisa Str"/>
      <sheetName val="bhn,upah,alat"/>
      <sheetName val="Ans Kom Precast"/>
      <sheetName val="DAFTAR 7"/>
      <sheetName val="DAFTAR_8"/>
      <sheetName val="DAF_1"/>
      <sheetName val="4-Basic Price"/>
      <sheetName val="TJ1Q47"/>
      <sheetName val="Quantity"/>
      <sheetName val="STRUKTUR-1"/>
      <sheetName val="LS_Rutin"/>
      <sheetName val="Rate"/>
      <sheetName val="DAF-5"/>
      <sheetName val="Analisa Gabungan"/>
      <sheetName val="Daftar Upah"/>
      <sheetName val="Grand summary"/>
      <sheetName val="REKAP GROSS"/>
      <sheetName val="alat-1"/>
      <sheetName val="SANITARY"/>
      <sheetName val="?~X3???"/>
      <sheetName val="F ALARM"/>
      <sheetName val="BOQ-Indonesia"/>
      <sheetName val="BQ-E20-02(Rp)"/>
      <sheetName val="DIRECT COST"/>
      <sheetName val="Up"/>
      <sheetName val="INDIRECT DETAIL"/>
      <sheetName val="analisa el"/>
      <sheetName val="analisa mek"/>
      <sheetName val="HRG BHN"/>
      <sheetName val="daf-3(OK)"/>
      <sheetName val="daf-7(OK)"/>
      <sheetName val="_x0009__x0004_??"/>
      <sheetName val="4-MVAC"/>
      <sheetName val="Bill of Qty MEP"/>
      <sheetName val="Rekap Addendum"/>
      <sheetName val="lkalibrasi BENENAIN"/>
      <sheetName val="Rencana Anggaran Biaya"/>
      <sheetName val="Peralatan"/>
      <sheetName val="HA/´|`_x0000__x0000_Ó_x0000_0.Ó_x0000_"/>
      <sheetName val="D7(1)"/>
      <sheetName val="D2"/>
      <sheetName val="Upah_Bahan"/>
      <sheetName val="Analysis"/>
      <sheetName val="tifico"/>
      <sheetName val="3_x005f_x0000_`²_~X3_x005f_x0000_~V3_x0000"/>
      <sheetName val="3_x005f_x0000__`__~X3_x005f_x0000_~V3_x0000"/>
      <sheetName val="[EST-1CV.XLS]_x0000_~X3_x0000__x0000__x0000__x0000__x0000__x0000__x0000__x0000__x0000_HV3_x0000_"/>
      <sheetName val="[EST-1CV.XLS]?~X3?????????HV3?"/>
      <sheetName val="[EST-1CV.XLS]_x0000_~X3_x0000__x0000__x0000__x0000__x0000__x0000__x0000__x0000__x0000_HV3_x0000_�"/>
      <sheetName val="[EST-1CV.XLS]?~X3?????????HV3?�"/>
      <sheetName val="[EST-1CV.XLS][EST-1CV.XLS]3_x0000_`²"/>
      <sheetName val="[EST-1CV.XLS][EST-1CV.XLS]3?`²"/>
      <sheetName val="[EST-1CV.XLS]_x0000_~X3_x0000__x0000__x0000__x0000__x0000__x0000__x0000__x0000__x0000_HV3_x0000_?"/>
      <sheetName val="[EST-1CV.XLS][EST-1CV.XLS]3_x0000_?`?"/>
      <sheetName val="[EST-1CV.XLS][EST-1CV.XLS]3??`?"/>
      <sheetName val="[EST-1CV.XLS]?~X3?????????HV3??"/>
      <sheetName val="[EST-1CV.XLS]_x0000_R2&lt;_x0000__x0000__x0000__x0000__x0000__x0000__x0000__x0000__x0000__x001c_0&lt;_x0000_;"/>
      <sheetName val="[EST-1CV.XLS]?R2&lt;?????????_x001c_0&lt;?;"/>
      <sheetName val="[EST-1CV.XLS][EST-1CV.XLS]&lt;_x0000_;be"/>
      <sheetName val="[EST-1CV.XLS]_x0000_~X3_x0000__x0000__x0000__x0000__x0000__x0000__x0000__x0000__x0000_HV3_x0000_ˆ"/>
      <sheetName val="[EST-1CV.XLS]?~X3?????????HV3?ˆ"/>
      <sheetName val="[EST-1CV.XLS][EST-1CV.XLS]&lt;?;be"/>
      <sheetName val="[EST-1CV.XLS][EST-1CV.XLS]3_x00"/>
      <sheetName val="A3 "/>
      <sheetName val="내역표지"/>
      <sheetName val="Mob"/>
      <sheetName val="Cover_Daf-2"/>
      <sheetName val="Kode_Bahan"/>
      <sheetName val="PROTECTION_"/>
      <sheetName val="HARGA_SATUAN"/>
      <sheetName val="ANA"/>
      <sheetName val="Currency_Rate"/>
      <sheetName val="HRG_BHN"/>
      <sheetName val="DAFTAR_HARGA_SATUAN_MATERIAL"/>
      <sheetName val="BQ_E20_02_Rp_"/>
      <sheetName val="HSBU_ANA"/>
      <sheetName val="rumus"/>
      <sheetName val="Daf_12"/>
      <sheetName val="Harsat_Bahan"/>
      <sheetName val="Als_Struk"/>
      <sheetName val="Grand_Rekap"/>
      <sheetName val="REF_ONLY1"/>
      <sheetName val="Isolasi_Luar_Dalam2"/>
      <sheetName val="Isolasi_Luar2"/>
      <sheetName val="Markup"/>
      <sheetName val="Pemadam"/>
      <sheetName val="Bill_of_Qty_MEP"/>
      <sheetName val="REQDELTA"/>
      <sheetName val="Analisa_Upah_&amp;_Bahan_Plum"/>
      <sheetName val="IT"/>
      <sheetName val="Rekap_Direct_Cost"/>
      <sheetName val="16-AC-27JULI"/>
      <sheetName val="ARSITEKTUR"/>
      <sheetName val="Harsat_Upah"/>
      <sheetName val="8LT 12"/>
      <sheetName val="3-DIV7"/>
      <sheetName val="3-DIV8"/>
      <sheetName val="3-DIV7.B"/>
      <sheetName val="Up &amp; bhn"/>
      <sheetName val="HS_TRG"/>
      <sheetName val="RAP by Rama"/>
      <sheetName val="REKAP TOTAL"/>
      <sheetName val="PLB"/>
      <sheetName val="[EST-1CV.XLS]3?`²/~X3?~V3?.???"/>
      <sheetName val="[EST-1CV.XLS]3_x0000_`²/~X3_x0000_~V3_x0000_._x0000__x0000__x0000_"/>
      <sheetName val="[EST-1CV.XLS]3_x0000_?`?/~X3_x0000_~V3_x0000_._x0000__x0000__x0000_"/>
      <sheetName val="_EST-1CV.XLS_"/>
      <sheetName val="Kuantitas _ Harga"/>
      <sheetName val="Cover Daf_2"/>
      <sheetName val="[EST-1CV.XLS]3??`?/~X3?~V3?.???"/>
      <sheetName val="[EST-1CV.XLS]&lt;_x0000_;be/R2&lt;_x0000_R0&lt;_x0000_._x0000__x0000__x0000_"/>
      <sheetName val="[EST-1CV.XLS]&lt;?;be/R2&lt;?R0&lt;?.???"/>
      <sheetName val="[EST-1CV.XLS]_x0000_nf_x0013__x0000__x0000__x0000__x0000__x0000__x0000__x0000__x0000__x0000_8d_x0013__x0000_"/>
      <sheetName val="[EST-1CV.XLS]?nf_x0013_?????????8d_x0013_?"/>
      <sheetName val="[EST-1CV.XLS]3_x005f_x0000_`²/~X3_x0"/>
      <sheetName val="S_Suramadu"/>
      <sheetName val="_EST-1CV.XLS_3"/>
      <sheetName val="_EST-1CV.XLS__~X3_________HV3_"/>
      <sheetName val="_EST-1CV.XLS__~X3_________HV3_�"/>
      <sheetName val="_EST-1CV.XLS_3_`²_~X3_~V3_.___"/>
      <sheetName val="_EST-1CV.XLS_3__`__~X3_~V3_.___"/>
      <sheetName val="_EST-1CV.XLS__~X3_________HV3__"/>
      <sheetName val="Sec I ML"/>
      <sheetName val="Galian 1"/>
      <sheetName val="3_x0000_`²_~X3_x0000_~V3_x0000"/>
      <sheetName val="3_`²_~X3_~V3_.___.____x0001___"/>
      <sheetName val="_x0000_R2&lt;_x0000__x0000__x0000_"/>
      <sheetName val="3_x0000__`__~X3_x0000_~V3_x0000"/>
      <sheetName val="3__`__~X3_~V3_.___.____x0001___"/>
      <sheetName val="_R2&lt;__________x001c_0&lt;_;be_R2&lt;_"/>
      <sheetName val="&lt;_x0000_;be_R2&lt;_x0000_R0&lt;_x0000"/>
      <sheetName val="&lt;_;be_R2&lt;_R0&lt;_.___.____x0001___"/>
      <sheetName val="__"/>
      <sheetName val="III_FA_x005f_x0000_u_x001"/>
      <sheetName val="_x005f_x0000_~X3_x005f_x0000__x"/>
      <sheetName val="!_x005f_x0004__x005f_x0000__x00"/>
      <sheetName val="III_FA_u_x005f_x0012__x00"/>
      <sheetName val="3_x005f_x0000_`²_~X3_x00"/>
      <sheetName val="3_`²_~X3_~V3_.___.____x0"/>
      <sheetName val="_x005f_x0000__x005f_x0019_E_x00"/>
      <sheetName val="_x005f_x0000_R2&lt;_x005f_x0000__x"/>
      <sheetName val="3_x005f_x0000__`__~X3_x00"/>
      <sheetName val="3__`__~X3_~V3_.___.____x0"/>
      <sheetName val="_R2&lt;__________x005f_x001c_0&lt;_;b"/>
      <sheetName val="III_FA_x0000_u_x001"/>
      <sheetName val="_x0000_~X3_x0000__x"/>
      <sheetName val="!_x0004__x0000__x00"/>
      <sheetName val="III_FA_u_x0012__x00"/>
      <sheetName val="3_x0000_`²_~X3_x00"/>
      <sheetName val="_x0000__x0019_E_x00"/>
      <sheetName val="_x0000_R2&lt;_x0000__x"/>
      <sheetName val="3_x0000__`__~X3_x00"/>
      <sheetName val="_R2&lt;__________x001c_0&lt;_;b"/>
      <sheetName val="R. Akhir"/>
      <sheetName val="Rekap Bill"/>
      <sheetName val="Bill"/>
      <sheetName val="Menu"/>
      <sheetName val="Daf Alat"/>
      <sheetName val="Jdw Alat"/>
      <sheetName val="Schedule"/>
      <sheetName val="Plant"/>
      <sheetName val="S Penawar"/>
      <sheetName val="keb-BHN"/>
      <sheetName val="II_MAIN-LOB2"/>
      <sheetName val="III_FASADE2"/>
      <sheetName val="IV__POOL_DECK2"/>
      <sheetName val="V_BALLROOM2"/>
      <sheetName val="VI_CANOPY2"/>
      <sheetName val="VII_CAR_&amp;_LIFT2"/>
      <sheetName val="IX_ATRIUM2"/>
      <sheetName val="X_LANDSCAPE2"/>
      <sheetName val="Summary_2"/>
      <sheetName val="GTS_I_PS2"/>
      <sheetName val="D3_12"/>
      <sheetName val="3_12"/>
      <sheetName val="3_22"/>
      <sheetName val="3_32"/>
      <sheetName val="3_42"/>
      <sheetName val="B4-TC_2"/>
      <sheetName val="Instalasi_EAP2"/>
      <sheetName val="Round_Duct_IMP2"/>
      <sheetName val="Air_Reg2"/>
      <sheetName val="Cable_power2"/>
      <sheetName val="Pasang_AC_Split_2"/>
      <sheetName val="Panel_Intimuara_22_Sept_102"/>
      <sheetName val="SUM_2002"/>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Bill_1_VAC-Supply-A2"/>
      <sheetName val="iTEM_hARSAT1"/>
      <sheetName val="typ_10_251"/>
      <sheetName val="I__Prelim1"/>
      <sheetName val="daftar_harsat1"/>
      <sheetName val="daily_(12)1"/>
      <sheetName val="main_summary1"/>
      <sheetName val="Pek_Luar1"/>
      <sheetName val="SUB_ME1"/>
      <sheetName val="mechanical_asrama1"/>
      <sheetName val="electrical_asrama1"/>
      <sheetName val="ME__Kelas1"/>
      <sheetName val="analisa_alat1"/>
      <sheetName val="SUB_LAIN21"/>
      <sheetName val="SUB_KUSEN1"/>
      <sheetName val="analisa_pekerjaan1"/>
      <sheetName val="ars_asrama_1"/>
      <sheetName val="str_asrama1"/>
      <sheetName val="ars_kelas1"/>
      <sheetName val="str_kelas1"/>
      <sheetName val="REKAP_MERAH1"/>
      <sheetName val="Statprod_gab1"/>
      <sheetName val="r_tank1"/>
      <sheetName val="HB_1"/>
      <sheetName val="5_1-5_4(1)-5_4(2)1"/>
      <sheetName val="Fill_this_out_first___1"/>
      <sheetName val="DETAIL_LT11-131"/>
      <sheetName val="Hrg_Sat1"/>
      <sheetName val="Harga_ME_1"/>
      <sheetName val="PLB-Basement_2_8_2-R11"/>
      <sheetName val="bill_3_91"/>
      <sheetName val="Kuantitas_&amp;_Harga1"/>
      <sheetName val="REKAP_TOTAL_(1)"/>
      <sheetName val="RINC_FIN_T4___3_1"/>
      <sheetName val="RINC_FIN_T4___2_1"/>
      <sheetName val="Analisa_&amp;_Upah"/>
      <sheetName val="Analisa___Upah"/>
      <sheetName val="Analisa_Harga"/>
      <sheetName val="hst__LAMP_1__2_"/>
      <sheetName val="HARGA_DASAR1"/>
      <sheetName val="DIV_81"/>
      <sheetName val="DIV_91"/>
      <sheetName val="3_a_LBK"/>
      <sheetName val="STR__A_"/>
      <sheetName val="struktur_tdk_dipakai"/>
      <sheetName val="Cash_Flow_bulanan"/>
      <sheetName val="Kolom_UT"/>
      <sheetName val="Fire_Fighting"/>
      <sheetName val="Bill_rekap"/>
      <sheetName val="Bill_of_Qty"/>
      <sheetName val="RINC_hotel"/>
      <sheetName val="RINC_FIN_T4_"/>
      <sheetName val="III_FAu"/>
      <sheetName val="~X3HV3`²/~X3~V3_"/>
      <sheetName val="!"/>
      <sheetName val="Junior_PTI"/>
      <sheetName val="HARGA_MATERIAL"/>
      <sheetName val="~X3HV3�`�/~X3~V3_"/>
      <sheetName val="HARGA_ALAT"/>
      <sheetName val="BQ_ARS"/>
      <sheetName val="Bill_No_1"/>
      <sheetName val="III_FA?u"/>
      <sheetName val="?~X3?????????HV3?`²/~X3?~V3?_?"/>
      <sheetName val="!??"/>
      <sheetName val="?~X3?????????HV3?�`�/~X3?~V3?_?"/>
      <sheetName val="Urai__Resap_pengikat"/>
      <sheetName val="III_FA_u"/>
      <sheetName val="_~X3_________HV3_`²_~X3_~V3___"/>
      <sheetName val="!__"/>
      <sheetName val="_~X3_________HV3_�`�_~X3_~V3___"/>
      <sheetName val="Rincian_"/>
      <sheetName val="TE_TS_FA_LAN_MATV"/>
      <sheetName val="Perm__Test"/>
      <sheetName val="harga_bahan"/>
      <sheetName val="BQ_Elektrikal"/>
      <sheetName val="RAB_AR&amp;STR"/>
      <sheetName val="ARS_"/>
      <sheetName val="3`²/~X3~V3__tÏ 0!"/>
      <sheetName val="fin_SB"/>
      <sheetName val="FIN_PARKIR"/>
      <sheetName val="Bill_No_6_Koord_&amp;_Attendance"/>
      <sheetName val="Bill_2__PL_6__FF___SUPPLY_A"/>
      <sheetName val="PL_FF_SUPPLY_A_final"/>
      <sheetName val="List_PO"/>
      <sheetName val="Unit_ahu-fcu"/>
      <sheetName val="3?`²/~X3?~V3?_???_??????tÏ 0!"/>
      <sheetName val="E"/>
      <sheetName val="R2&lt;0&lt;;be/R2&lt;R0&lt;_"/>
      <sheetName val="BANGUNAN_PENUNJANG"/>
      <sheetName val="Str_Green_lake"/>
      <sheetName val="~X3HV3?`?/~X3~V3_"/>
      <sheetName val="3?`?/~X3~V3__t??0!"/>
      <sheetName val="3??`?/~X3?~V3?_???_??????t??0!"/>
      <sheetName val="?~X3?????????HV3??`?/~X3?~V3?_?"/>
      <sheetName val="3_`²_~X3_~V3____________tÏ 0!"/>
      <sheetName val="harga_"/>
      <sheetName val="TH_Vÿÿÿÿÿÿÿÿÿÿÿÿÿÿÿÿÿÿîîü3"/>
      <sheetName val="3__`__~X3_~V3____________t__0!"/>
      <sheetName val="_~X3_________HV3__`__~X3_~V3___"/>
      <sheetName val="?E"/>
      <sheetName val="?R2&lt;?????????0&lt;?;be/R2&lt;?R0&lt;?_?"/>
      <sheetName val="_E"/>
      <sheetName val="_R2&lt;_________0&lt;_;be_R2&lt;_R0&lt;___"/>
      <sheetName val="_~X3_________HV3_?`?_~X3_~V3___"/>
      <sheetName val="PERALATAN_UTAMA_AC"/>
      <sheetName val="PERLATAN_UTAMA_PL"/>
      <sheetName val="PEMIPAAN_PL"/>
      <sheetName val="PANEL_TR"/>
      <sheetName val="STRUKTUR_ATAS"/>
      <sheetName val="~X3HV3ˆ`²/~X3~V3_"/>
      <sheetName val="_~X3_________HV3_ˆ`²_~X3_~V3___"/>
      <sheetName val="?~X3?????????HV3?ˆ`²/~X3?~V3?_?"/>
      <sheetName val="Bahan_"/>
      <sheetName val="Pekerjaan_"/>
      <sheetName val="Basic_Price"/>
      <sheetName val="&lt;;be/R2&lt;R0&lt;__/Z0!"/>
      <sheetName val="BAHAN_STRUKTUR"/>
      <sheetName val="&lt;?;be/R2&lt;?R0&lt;?_???_??????/Z0!"/>
      <sheetName val="Analisa_ARS"/>
      <sheetName val="instalasi_penerangan"/>
      <sheetName val="kabel_tray&amp;ladder"/>
      <sheetName val="Analisa_"/>
      <sheetName val="Item_Kompensasi"/>
      <sheetName val="Bill_2__PL_-_SUPPLY_A"/>
      <sheetName val="PE-F-42_Rev_01_Manpower"/>
      <sheetName val="Data_alat"/>
      <sheetName val="UP_MINOR"/>
      <sheetName val="3_`²_~X3_~V3__________x005f_x005f_x0"/>
      <sheetName val="3__`__~X3_~V3__________x005f_x005f_x0"/>
      <sheetName val="3_`²_~X3_~V3__________x005f_x0001___"/>
      <sheetName val="3__`__~X3_~V3__________x005f_x0001___"/>
      <sheetName val="Ahs_1"/>
      <sheetName val="Ahs_2"/>
      <sheetName val="Bill_of_Quantity"/>
      <sheetName val="NP_(2)"/>
      <sheetName val="Sat_Bahan"/>
      <sheetName val="Sat_Alat"/>
      <sheetName val="Sat_Upah"/>
      <sheetName val="&lt;_;be_R2&lt;_R0&lt;_____________Z0!"/>
      <sheetName val="Sat__Pek_"/>
      <sheetName val="BQ_Gdg_7&amp;8"/>
      <sheetName val="BQ_Gdg_5&amp;6"/>
      <sheetName val="steel_data_sheet"/>
      <sheetName val="Perhit_Alat"/>
      <sheetName val="DAFTAR_HARGA"/>
      <sheetName val="LT_2"/>
      <sheetName val="LT_3"/>
      <sheetName val="LT_4"/>
      <sheetName val="LT_5"/>
      <sheetName val="LT_11"/>
      <sheetName val="LT_ATAP"/>
      <sheetName val="Div2"/>
      <sheetName val="_____"/>
      <sheetName val=" _x0004_"/>
      <sheetName val="[EST-1CV.XLS]HA/´|`_x0000__x0000_Ó_x0000_0.Ó_x0000_"/>
      <sheetName val="ANALISA ALAT BERAT"/>
      <sheetName val="har-sat"/>
      <sheetName val="Sub"/>
      <sheetName val="NET表"/>
      <sheetName val="BQ表"/>
      <sheetName val="kWINTANSI"/>
      <sheetName val="3_x0000_`²/~X3_x0000_~V3_x0000"/>
      <sheetName val="3?`²/~X3?~V3?.???.???_x0001_??"/>
      <sheetName val="3_x0000_?`?/~X3_x0000_~V3_x0000"/>
      <sheetName val="3??`?/~X3?~V3?.???.???_x0001_??"/>
      <sheetName val="scedule "/>
      <sheetName val="DETAIL"/>
      <sheetName val="BOW"/>
      <sheetName val="BQ MA - Office"/>
      <sheetName val="Bill 4 Summary"/>
      <sheetName val="sort"/>
      <sheetName val="Insts"/>
      <sheetName val="갑지"/>
      <sheetName val="RFP002"/>
      <sheetName val="1.Data Proye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lian 1"/>
      <sheetName val="Galian 2"/>
    </sheetNames>
    <sheetDataSet>
      <sheetData sheetId="0">
        <row r="20">
          <cell r="E20">
            <v>-3.6</v>
          </cell>
          <cell r="F20">
            <v>0</v>
          </cell>
          <cell r="G20">
            <v>2.48</v>
          </cell>
          <cell r="H20">
            <v>3.86</v>
          </cell>
          <cell r="I20">
            <v>1</v>
          </cell>
          <cell r="J20">
            <v>-1</v>
          </cell>
          <cell r="K20">
            <v>-3.6</v>
          </cell>
        </row>
        <row r="34">
          <cell r="E34">
            <v>-4.25</v>
          </cell>
          <cell r="F34">
            <v>0</v>
          </cell>
          <cell r="G34">
            <v>4.17</v>
          </cell>
          <cell r="H34">
            <v>1</v>
          </cell>
          <cell r="I34">
            <v>0</v>
          </cell>
          <cell r="J34">
            <v>-1</v>
          </cell>
          <cell r="K34">
            <v>-4.25</v>
          </cell>
        </row>
        <row r="35">
          <cell r="E35">
            <v>9.23</v>
          </cell>
          <cell r="F35">
            <v>9.1999999999999993</v>
          </cell>
          <cell r="G35">
            <v>9.18</v>
          </cell>
          <cell r="H35">
            <v>7.6</v>
          </cell>
          <cell r="I35">
            <v>7.6</v>
          </cell>
          <cell r="J35">
            <v>7.6</v>
          </cell>
          <cell r="K35">
            <v>9.23</v>
          </cell>
        </row>
        <row r="36">
          <cell r="E36">
            <v>-4.5</v>
          </cell>
          <cell r="F36">
            <v>0</v>
          </cell>
          <cell r="G36">
            <v>4.5</v>
          </cell>
          <cell r="H36">
            <v>1</v>
          </cell>
          <cell r="I36">
            <v>0</v>
          </cell>
          <cell r="J36">
            <v>-1</v>
          </cell>
          <cell r="K36">
            <v>-4.5</v>
          </cell>
        </row>
        <row r="37">
          <cell r="E37">
            <v>9</v>
          </cell>
          <cell r="F37">
            <v>9</v>
          </cell>
          <cell r="G37">
            <v>9</v>
          </cell>
          <cell r="H37">
            <v>7.25</v>
          </cell>
          <cell r="I37">
            <v>7.25</v>
          </cell>
          <cell r="J37">
            <v>7.25</v>
          </cell>
          <cell r="K37">
            <v>9</v>
          </cell>
        </row>
        <row r="50">
          <cell r="E50">
            <v>-4.32</v>
          </cell>
          <cell r="F50">
            <v>0</v>
          </cell>
          <cell r="G50">
            <v>4.18</v>
          </cell>
          <cell r="H50">
            <v>1</v>
          </cell>
          <cell r="I50">
            <v>0</v>
          </cell>
          <cell r="J50">
            <v>-1</v>
          </cell>
          <cell r="K50">
            <v>-4.32</v>
          </cell>
        </row>
        <row r="51">
          <cell r="E51">
            <v>8.56</v>
          </cell>
          <cell r="F51">
            <v>8.52</v>
          </cell>
          <cell r="G51">
            <v>8.49</v>
          </cell>
          <cell r="H51">
            <v>6.9</v>
          </cell>
          <cell r="I51">
            <v>6.9</v>
          </cell>
          <cell r="J51">
            <v>6.9</v>
          </cell>
          <cell r="K51">
            <v>8.56</v>
          </cell>
        </row>
        <row r="52">
          <cell r="E52">
            <v>-1.88</v>
          </cell>
          <cell r="F52">
            <v>-0.31</v>
          </cell>
          <cell r="G52">
            <v>0</v>
          </cell>
          <cell r="H52">
            <v>1.37</v>
          </cell>
          <cell r="I52">
            <v>2.2599999999999998</v>
          </cell>
          <cell r="J52">
            <v>1</v>
          </cell>
          <cell r="K52">
            <v>-1</v>
          </cell>
          <cell r="L52">
            <v>-1.88</v>
          </cell>
        </row>
        <row r="53">
          <cell r="E53">
            <v>6.9</v>
          </cell>
          <cell r="F53">
            <v>7</v>
          </cell>
          <cell r="G53">
            <v>7.01</v>
          </cell>
          <cell r="H53">
            <v>7.04</v>
          </cell>
          <cell r="I53">
            <v>7.09</v>
          </cell>
          <cell r="J53">
            <v>6.46</v>
          </cell>
          <cell r="K53">
            <v>6.46</v>
          </cell>
          <cell r="L53">
            <v>6.9</v>
          </cell>
        </row>
        <row r="131">
          <cell r="E131">
            <v>105.673</v>
          </cell>
          <cell r="F131">
            <v>105.479</v>
          </cell>
          <cell r="G131">
            <v>105.52800000000001</v>
          </cell>
          <cell r="H131">
            <v>105.66500000000001</v>
          </cell>
          <cell r="I131">
            <v>105.797</v>
          </cell>
          <cell r="J131">
            <v>105.99</v>
          </cell>
          <cell r="K131">
            <v>105.93899999999999</v>
          </cell>
          <cell r="L131">
            <v>103.646</v>
          </cell>
          <cell r="M131">
            <v>103.636</v>
          </cell>
          <cell r="N131">
            <v>100.636</v>
          </cell>
          <cell r="O131">
            <v>100.636</v>
          </cell>
          <cell r="P131">
            <v>100.79599999999999</v>
          </cell>
          <cell r="Q131">
            <v>100.86999999999999</v>
          </cell>
          <cell r="R131">
            <v>100.79599999999999</v>
          </cell>
          <cell r="S131">
            <v>100.636</v>
          </cell>
          <cell r="T131">
            <v>100.636</v>
          </cell>
          <cell r="U131">
            <v>103.636</v>
          </cell>
          <cell r="V131">
            <v>103.646</v>
          </cell>
          <cell r="W131">
            <v>105.673</v>
          </cell>
        </row>
        <row r="132">
          <cell r="E132">
            <v>-16.727</v>
          </cell>
          <cell r="F132">
            <v>-0.91400000000000003</v>
          </cell>
          <cell r="G132">
            <v>0</v>
          </cell>
          <cell r="H132">
            <v>2.5619999999999998</v>
          </cell>
          <cell r="I132">
            <v>10.367000000000001</v>
          </cell>
          <cell r="J132">
            <v>15.847</v>
          </cell>
          <cell r="K132">
            <v>16.994</v>
          </cell>
          <cell r="L132">
            <v>14.7</v>
          </cell>
          <cell r="M132">
            <v>13.7</v>
          </cell>
          <cell r="N132">
            <v>10.7</v>
          </cell>
          <cell r="O132">
            <v>7.7</v>
          </cell>
          <cell r="P132">
            <v>3.7</v>
          </cell>
          <cell r="Q132">
            <v>0</v>
          </cell>
          <cell r="R132">
            <v>-3.7</v>
          </cell>
          <cell r="S132">
            <v>-7.7</v>
          </cell>
          <cell r="T132">
            <v>-10.7</v>
          </cell>
          <cell r="U132">
            <v>-13.7</v>
          </cell>
          <cell r="V132">
            <v>-14.7</v>
          </cell>
          <cell r="W132">
            <v>-16.727</v>
          </cell>
        </row>
        <row r="141">
          <cell r="E141">
            <v>106.759</v>
          </cell>
          <cell r="F141">
            <v>106.60299999999999</v>
          </cell>
          <cell r="G141">
            <v>106.68600000000001</v>
          </cell>
          <cell r="H141">
            <v>106.765</v>
          </cell>
          <cell r="I141">
            <v>107.087</v>
          </cell>
          <cell r="J141">
            <v>106.875</v>
          </cell>
          <cell r="K141">
            <v>106.79900000000001</v>
          </cell>
          <cell r="L141">
            <v>104.18899999999999</v>
          </cell>
          <cell r="M141">
            <v>104.17899999999999</v>
          </cell>
          <cell r="N141">
            <v>101.17899999999999</v>
          </cell>
          <cell r="O141">
            <v>101.17899999999999</v>
          </cell>
          <cell r="P141">
            <v>101.33899999999998</v>
          </cell>
          <cell r="Q141">
            <v>101.41299999999998</v>
          </cell>
          <cell r="R141">
            <v>101.33899999999998</v>
          </cell>
          <cell r="S141">
            <v>101.17899999999999</v>
          </cell>
          <cell r="T141">
            <v>101.17899999999999</v>
          </cell>
          <cell r="U141">
            <v>104.17899999999999</v>
          </cell>
          <cell r="V141">
            <v>104.18899999999999</v>
          </cell>
          <cell r="W141">
            <v>106.759</v>
          </cell>
        </row>
        <row r="142">
          <cell r="E142">
            <v>-17.27</v>
          </cell>
          <cell r="F142">
            <v>-2.3130000000000002</v>
          </cell>
          <cell r="G142">
            <v>0</v>
          </cell>
          <cell r="H142">
            <v>2.1960000000000002</v>
          </cell>
          <cell r="I142">
            <v>10.952999999999999</v>
          </cell>
          <cell r="J142">
            <v>15.704000000000001</v>
          </cell>
          <cell r="K142">
            <v>17.309999999999999</v>
          </cell>
          <cell r="L142">
            <v>14.7</v>
          </cell>
          <cell r="M142">
            <v>13.7</v>
          </cell>
          <cell r="N142">
            <v>10.7</v>
          </cell>
          <cell r="O142">
            <v>7.7</v>
          </cell>
          <cell r="P142">
            <v>3.7</v>
          </cell>
          <cell r="Q142">
            <v>0</v>
          </cell>
          <cell r="R142">
            <v>-3.7</v>
          </cell>
          <cell r="S142">
            <v>-7.7</v>
          </cell>
          <cell r="T142">
            <v>-10.7</v>
          </cell>
          <cell r="U142">
            <v>-13.7</v>
          </cell>
          <cell r="V142">
            <v>-14.7</v>
          </cell>
          <cell r="W142">
            <v>-17.27</v>
          </cell>
        </row>
        <row r="143">
          <cell r="E143">
            <v>107.538</v>
          </cell>
          <cell r="F143">
            <v>107.521</v>
          </cell>
          <cell r="G143">
            <v>107.633</v>
          </cell>
          <cell r="H143">
            <v>108.104</v>
          </cell>
          <cell r="I143">
            <v>107.878</v>
          </cell>
          <cell r="J143">
            <v>104.733</v>
          </cell>
          <cell r="K143">
            <v>104.723</v>
          </cell>
          <cell r="L143">
            <v>101.723</v>
          </cell>
          <cell r="M143">
            <v>101.723</v>
          </cell>
          <cell r="N143">
            <v>101.883</v>
          </cell>
          <cell r="O143">
            <v>101.95699999999999</v>
          </cell>
          <cell r="P143">
            <v>101.883</v>
          </cell>
          <cell r="Q143">
            <v>101.723</v>
          </cell>
          <cell r="R143">
            <v>101.723</v>
          </cell>
          <cell r="S143">
            <v>104.723</v>
          </cell>
          <cell r="T143">
            <v>104.733</v>
          </cell>
          <cell r="U143">
            <v>107.538</v>
          </cell>
        </row>
        <row r="144">
          <cell r="E144">
            <v>-17.504999999999999</v>
          </cell>
          <cell r="F144">
            <v>-3.0070000000000001</v>
          </cell>
          <cell r="G144">
            <v>0</v>
          </cell>
          <cell r="H144">
            <v>13.002000000000001</v>
          </cell>
          <cell r="I144">
            <v>17.844999999999999</v>
          </cell>
          <cell r="J144">
            <v>14.7</v>
          </cell>
          <cell r="K144">
            <v>13.7</v>
          </cell>
          <cell r="L144">
            <v>10.7</v>
          </cell>
          <cell r="M144">
            <v>7.7</v>
          </cell>
          <cell r="N144">
            <v>3.7</v>
          </cell>
          <cell r="O144">
            <v>0</v>
          </cell>
          <cell r="P144">
            <v>-3.7</v>
          </cell>
          <cell r="Q144">
            <v>-7.7</v>
          </cell>
          <cell r="R144">
            <v>-10.7</v>
          </cell>
          <cell r="S144">
            <v>-13.7</v>
          </cell>
          <cell r="T144">
            <v>-14.7</v>
          </cell>
          <cell r="U144">
            <v>-17.504999999999999</v>
          </cell>
        </row>
        <row r="153">
          <cell r="E153">
            <v>108.57299999999999</v>
          </cell>
          <cell r="F153">
            <v>108.587</v>
          </cell>
          <cell r="G153">
            <v>108.949</v>
          </cell>
          <cell r="H153">
            <v>108.73099999999999</v>
          </cell>
          <cell r="I153">
            <v>105.276</v>
          </cell>
          <cell r="J153">
            <v>105.26599999999999</v>
          </cell>
          <cell r="K153">
            <v>102.26599999999999</v>
          </cell>
          <cell r="L153">
            <v>102.26599999999999</v>
          </cell>
          <cell r="M153">
            <v>102.42599999999999</v>
          </cell>
          <cell r="N153">
            <v>102.49999999999999</v>
          </cell>
          <cell r="O153">
            <v>102.42599999999999</v>
          </cell>
          <cell r="P153">
            <v>102.26599999999999</v>
          </cell>
          <cell r="Q153">
            <v>102.26599999999999</v>
          </cell>
          <cell r="R153">
            <v>105.26599999999999</v>
          </cell>
          <cell r="S153">
            <v>105.276</v>
          </cell>
          <cell r="T153">
            <v>108.57299999999999</v>
          </cell>
        </row>
        <row r="154">
          <cell r="E154">
            <v>-17.997</v>
          </cell>
          <cell r="F154">
            <v>0</v>
          </cell>
          <cell r="G154">
            <v>14.302</v>
          </cell>
          <cell r="H154">
            <v>18.155000000000001</v>
          </cell>
          <cell r="I154">
            <v>14.7</v>
          </cell>
          <cell r="J154">
            <v>13.7</v>
          </cell>
          <cell r="K154">
            <v>10.7</v>
          </cell>
          <cell r="L154">
            <v>7.7</v>
          </cell>
          <cell r="M154">
            <v>3.7</v>
          </cell>
          <cell r="N154">
            <v>0</v>
          </cell>
          <cell r="O154">
            <v>-3.7</v>
          </cell>
          <cell r="P154">
            <v>-7.7</v>
          </cell>
          <cell r="Q154">
            <v>-10.7</v>
          </cell>
          <cell r="R154">
            <v>-13.7</v>
          </cell>
          <cell r="S154">
            <v>-14.7</v>
          </cell>
          <cell r="T154">
            <v>-17.997</v>
          </cell>
        </row>
        <row r="155">
          <cell r="E155">
            <v>109.5</v>
          </cell>
          <cell r="F155">
            <v>109.47799999999999</v>
          </cell>
          <cell r="G155">
            <v>109.626</v>
          </cell>
          <cell r="H155">
            <v>109.685</v>
          </cell>
          <cell r="I155">
            <v>109.494</v>
          </cell>
          <cell r="J155">
            <v>109.32899999999999</v>
          </cell>
          <cell r="K155">
            <v>109.31899999999999</v>
          </cell>
          <cell r="L155">
            <v>105.81899999999999</v>
          </cell>
          <cell r="M155">
            <v>105.80899999999998</v>
          </cell>
          <cell r="N155">
            <v>102.80899999999998</v>
          </cell>
          <cell r="O155">
            <v>102.80899999999998</v>
          </cell>
          <cell r="P155">
            <v>102.96899999999998</v>
          </cell>
          <cell r="Q155">
            <v>103.04299999999998</v>
          </cell>
          <cell r="R155">
            <v>102.96899999999998</v>
          </cell>
          <cell r="S155">
            <v>102.80899999999998</v>
          </cell>
          <cell r="T155">
            <v>102.80899999999998</v>
          </cell>
          <cell r="U155">
            <v>105.80899999999998</v>
          </cell>
          <cell r="V155">
            <v>105.81899999999999</v>
          </cell>
          <cell r="W155">
            <v>109.31899999999999</v>
          </cell>
          <cell r="X155">
            <v>109.32899999999999</v>
          </cell>
          <cell r="Y155">
            <v>109.5</v>
          </cell>
        </row>
        <row r="156">
          <cell r="E156">
            <v>-19.370999999999999</v>
          </cell>
          <cell r="F156">
            <v>0</v>
          </cell>
          <cell r="G156">
            <v>8.6159999999999997</v>
          </cell>
          <cell r="H156">
            <v>16.041</v>
          </cell>
          <cell r="I156">
            <v>19.364999999999998</v>
          </cell>
          <cell r="J156">
            <v>19.2</v>
          </cell>
          <cell r="K156">
            <v>18.2</v>
          </cell>
          <cell r="L156">
            <v>14.7</v>
          </cell>
          <cell r="M156">
            <v>13.7</v>
          </cell>
          <cell r="N156">
            <v>10.7</v>
          </cell>
          <cell r="O156">
            <v>7.7</v>
          </cell>
          <cell r="P156">
            <v>3.7</v>
          </cell>
          <cell r="Q156">
            <v>0</v>
          </cell>
          <cell r="R156">
            <v>-3.7</v>
          </cell>
          <cell r="S156">
            <v>-7.7</v>
          </cell>
          <cell r="T156">
            <v>-10.7</v>
          </cell>
          <cell r="U156">
            <v>-13.7</v>
          </cell>
          <cell r="V156">
            <v>-14.7</v>
          </cell>
          <cell r="W156">
            <v>-18.2</v>
          </cell>
          <cell r="X156">
            <v>-19.2</v>
          </cell>
          <cell r="Y156">
            <v>-19.370999999999999</v>
          </cell>
        </row>
        <row r="165">
          <cell r="E165">
            <v>110.057</v>
          </cell>
          <cell r="F165">
            <v>110.059</v>
          </cell>
          <cell r="G165">
            <v>110.09699999999999</v>
          </cell>
          <cell r="H165">
            <v>110.083</v>
          </cell>
          <cell r="I165">
            <v>110.268</v>
          </cell>
          <cell r="J165">
            <v>110.33</v>
          </cell>
          <cell r="K165">
            <v>109.873</v>
          </cell>
          <cell r="L165">
            <v>109.863</v>
          </cell>
          <cell r="M165">
            <v>106.363</v>
          </cell>
          <cell r="N165">
            <v>106.35299999999999</v>
          </cell>
          <cell r="O165">
            <v>103.35299999999999</v>
          </cell>
          <cell r="P165">
            <v>103.35299999999999</v>
          </cell>
          <cell r="Q165">
            <v>103.51299999999999</v>
          </cell>
          <cell r="R165">
            <v>103.58699999999999</v>
          </cell>
          <cell r="S165">
            <v>103.51299999999999</v>
          </cell>
          <cell r="T165">
            <v>103.35299999999999</v>
          </cell>
          <cell r="U165">
            <v>103.35299999999999</v>
          </cell>
          <cell r="V165">
            <v>106.35299999999999</v>
          </cell>
          <cell r="W165">
            <v>106.363</v>
          </cell>
          <cell r="X165">
            <v>109.863</v>
          </cell>
          <cell r="Y165">
            <v>109.873</v>
          </cell>
          <cell r="Z165">
            <v>110.057</v>
          </cell>
        </row>
        <row r="166">
          <cell r="E166">
            <v>-19.384</v>
          </cell>
          <cell r="F166">
            <v>-9.5969999999999995</v>
          </cell>
          <cell r="G166">
            <v>0</v>
          </cell>
          <cell r="H166">
            <v>4.5640000000000001</v>
          </cell>
          <cell r="I166">
            <v>11.821999999999999</v>
          </cell>
          <cell r="J166">
            <v>19.71</v>
          </cell>
          <cell r="K166">
            <v>19.2</v>
          </cell>
          <cell r="L166">
            <v>18.2</v>
          </cell>
          <cell r="M166">
            <v>14.7</v>
          </cell>
          <cell r="N166">
            <v>13.7</v>
          </cell>
          <cell r="O166">
            <v>10.7</v>
          </cell>
          <cell r="P166">
            <v>7.7</v>
          </cell>
          <cell r="Q166">
            <v>3.7</v>
          </cell>
          <cell r="R166">
            <v>0</v>
          </cell>
          <cell r="S166">
            <v>-3.7</v>
          </cell>
          <cell r="T166">
            <v>-7.7</v>
          </cell>
          <cell r="U166">
            <v>-10.7</v>
          </cell>
          <cell r="V166">
            <v>-13.7</v>
          </cell>
          <cell r="W166">
            <v>-14.7</v>
          </cell>
          <cell r="X166">
            <v>-18.2</v>
          </cell>
          <cell r="Y166">
            <v>-19.2</v>
          </cell>
          <cell r="Z166">
            <v>-19.384</v>
          </cell>
        </row>
        <row r="167">
          <cell r="E167">
            <v>110.008</v>
          </cell>
          <cell r="F167">
            <v>110.078</v>
          </cell>
          <cell r="G167">
            <v>109.98099999999999</v>
          </cell>
          <cell r="H167">
            <v>109.629</v>
          </cell>
          <cell r="I167">
            <v>109.486</v>
          </cell>
          <cell r="J167">
            <v>109.389</v>
          </cell>
          <cell r="K167">
            <v>106.90600000000001</v>
          </cell>
          <cell r="L167">
            <v>106.896</v>
          </cell>
          <cell r="M167">
            <v>103.896</v>
          </cell>
          <cell r="N167">
            <v>103.896</v>
          </cell>
          <cell r="O167">
            <v>104.056</v>
          </cell>
          <cell r="P167">
            <v>104.13</v>
          </cell>
          <cell r="Q167">
            <v>104.056</v>
          </cell>
          <cell r="R167">
            <v>103.896</v>
          </cell>
          <cell r="S167">
            <v>103.896</v>
          </cell>
          <cell r="T167">
            <v>106.896</v>
          </cell>
          <cell r="U167">
            <v>106.90600000000001</v>
          </cell>
          <cell r="V167">
            <v>110.008</v>
          </cell>
        </row>
        <row r="168">
          <cell r="E168">
            <v>-17.802</v>
          </cell>
          <cell r="F168">
            <v>0</v>
          </cell>
          <cell r="G168">
            <v>7.9660000000000002</v>
          </cell>
          <cell r="H168">
            <v>11.278</v>
          </cell>
          <cell r="I168">
            <v>16.786999999999999</v>
          </cell>
          <cell r="J168">
            <v>17.181999999999999</v>
          </cell>
          <cell r="K168">
            <v>14.7</v>
          </cell>
          <cell r="L168">
            <v>13.7</v>
          </cell>
          <cell r="M168">
            <v>10.7</v>
          </cell>
          <cell r="N168">
            <v>7.7</v>
          </cell>
          <cell r="O168">
            <v>3.7</v>
          </cell>
          <cell r="P168">
            <v>0</v>
          </cell>
          <cell r="Q168">
            <v>-3.7</v>
          </cell>
          <cell r="R168">
            <v>-7.7</v>
          </cell>
          <cell r="S168">
            <v>-10.7</v>
          </cell>
          <cell r="T168">
            <v>-13.7</v>
          </cell>
          <cell r="U168">
            <v>-14.7</v>
          </cell>
          <cell r="V168">
            <v>-17.802</v>
          </cell>
        </row>
        <row r="177">
          <cell r="E177">
            <v>107.08</v>
          </cell>
          <cell r="F177">
            <v>107.16500000000001</v>
          </cell>
          <cell r="G177">
            <v>107.185</v>
          </cell>
          <cell r="H177">
            <v>105.93</v>
          </cell>
          <cell r="I177">
            <v>105.419</v>
          </cell>
          <cell r="J177">
            <v>105.32</v>
          </cell>
          <cell r="K177">
            <v>104.355</v>
          </cell>
          <cell r="L177">
            <v>104.355</v>
          </cell>
          <cell r="M177">
            <v>104.515</v>
          </cell>
          <cell r="N177">
            <v>104.589</v>
          </cell>
          <cell r="O177">
            <v>104.515</v>
          </cell>
          <cell r="P177">
            <v>104.355</v>
          </cell>
          <cell r="Q177">
            <v>104.355</v>
          </cell>
          <cell r="R177">
            <v>107.08</v>
          </cell>
        </row>
        <row r="178">
          <cell r="E178">
            <v>-13.425000000000001</v>
          </cell>
          <cell r="F178">
            <v>0</v>
          </cell>
          <cell r="G178">
            <v>3.15</v>
          </cell>
          <cell r="H178">
            <v>8.2089999999999996</v>
          </cell>
          <cell r="I178">
            <v>9.9580000000000002</v>
          </cell>
          <cell r="J178">
            <v>11.664999999999999</v>
          </cell>
          <cell r="K178">
            <v>10.7</v>
          </cell>
          <cell r="L178">
            <v>7.7</v>
          </cell>
          <cell r="M178">
            <v>3.7</v>
          </cell>
          <cell r="N178">
            <v>0</v>
          </cell>
          <cell r="O178">
            <v>-3.7</v>
          </cell>
          <cell r="P178">
            <v>-7.7</v>
          </cell>
          <cell r="Q178">
            <v>-10.7</v>
          </cell>
          <cell r="R178">
            <v>-13.425000000000001</v>
          </cell>
        </row>
        <row r="206">
          <cell r="E206">
            <v>107.08</v>
          </cell>
          <cell r="F206">
            <v>107.16500000000001</v>
          </cell>
          <cell r="G206">
            <v>107.185</v>
          </cell>
          <cell r="H206">
            <v>105.93</v>
          </cell>
          <cell r="I206">
            <v>105.419</v>
          </cell>
          <cell r="J206">
            <v>105.32</v>
          </cell>
          <cell r="K206">
            <v>104.355</v>
          </cell>
          <cell r="L206">
            <v>104.355</v>
          </cell>
          <cell r="M206">
            <v>104.515</v>
          </cell>
          <cell r="N206">
            <v>104.589</v>
          </cell>
          <cell r="O206">
            <v>104.515</v>
          </cell>
          <cell r="P206">
            <v>104.355</v>
          </cell>
          <cell r="Q206">
            <v>104.355</v>
          </cell>
          <cell r="R206">
            <v>107.08</v>
          </cell>
        </row>
        <row r="207">
          <cell r="E207">
            <v>-13.425000000000001</v>
          </cell>
          <cell r="F207">
            <v>0</v>
          </cell>
          <cell r="G207">
            <v>3.15</v>
          </cell>
          <cell r="H207">
            <v>8.2089999999999996</v>
          </cell>
          <cell r="I207">
            <v>9.9580000000000002</v>
          </cell>
          <cell r="J207">
            <v>11.664999999999999</v>
          </cell>
          <cell r="K207">
            <v>10.7</v>
          </cell>
          <cell r="L207">
            <v>7.7</v>
          </cell>
          <cell r="M207">
            <v>3.7</v>
          </cell>
          <cell r="N207">
            <v>0</v>
          </cell>
          <cell r="O207">
            <v>-3.7</v>
          </cell>
          <cell r="P207">
            <v>-7.7</v>
          </cell>
          <cell r="Q207">
            <v>-10.7</v>
          </cell>
          <cell r="R207">
            <v>-13.425000000000001</v>
          </cell>
        </row>
        <row r="218">
          <cell r="E218">
            <v>107.586</v>
          </cell>
          <cell r="F218">
            <v>107.498</v>
          </cell>
          <cell r="G218">
            <v>107.491</v>
          </cell>
          <cell r="H218">
            <v>106.224</v>
          </cell>
          <cell r="I218">
            <v>104.98699999999999</v>
          </cell>
          <cell r="J218">
            <v>104.76300000000001</v>
          </cell>
          <cell r="K218">
            <v>104.76300000000001</v>
          </cell>
          <cell r="L218">
            <v>104.923</v>
          </cell>
          <cell r="M218">
            <v>104.997</v>
          </cell>
          <cell r="N218">
            <v>104.923</v>
          </cell>
          <cell r="O218">
            <v>104.76300000000001</v>
          </cell>
          <cell r="P218">
            <v>104.76300000000001</v>
          </cell>
          <cell r="Q218">
            <v>107.586</v>
          </cell>
        </row>
        <row r="219">
          <cell r="E219">
            <v>-13.523</v>
          </cell>
          <cell r="F219">
            <v>0</v>
          </cell>
          <cell r="G219">
            <v>1.0549999999999999</v>
          </cell>
          <cell r="H219">
            <v>3.6619999999999999</v>
          </cell>
          <cell r="I219">
            <v>9.2789999999999999</v>
          </cell>
          <cell r="J219">
            <v>9.6999999999999993</v>
          </cell>
          <cell r="K219">
            <v>7.7</v>
          </cell>
          <cell r="L219">
            <v>3.7</v>
          </cell>
          <cell r="M219">
            <v>0</v>
          </cell>
          <cell r="N219">
            <v>-3.7</v>
          </cell>
          <cell r="O219">
            <v>-7.7</v>
          </cell>
          <cell r="P219">
            <v>-10.7</v>
          </cell>
          <cell r="Q219">
            <v>-13.523</v>
          </cell>
        </row>
        <row r="228">
          <cell r="E228">
            <v>110.876</v>
          </cell>
          <cell r="F228">
            <v>110.71</v>
          </cell>
          <cell r="G228">
            <v>110.509</v>
          </cell>
          <cell r="H228">
            <v>109.797</v>
          </cell>
          <cell r="I228">
            <v>109.494</v>
          </cell>
          <cell r="J228">
            <v>109.158</v>
          </cell>
          <cell r="K228">
            <v>107.83799999999999</v>
          </cell>
          <cell r="L228">
            <v>104.789</v>
          </cell>
          <cell r="M228">
            <v>104.789</v>
          </cell>
          <cell r="N228">
            <v>104.949</v>
          </cell>
          <cell r="O228">
            <v>105</v>
          </cell>
          <cell r="P228">
            <v>104.926</v>
          </cell>
          <cell r="Q228">
            <v>104.76600000000001</v>
          </cell>
          <cell r="R228">
            <v>104.76600000000001</v>
          </cell>
          <cell r="S228">
            <v>107.76600000000001</v>
          </cell>
          <cell r="T228">
            <v>107.77600000000001</v>
          </cell>
          <cell r="U228">
            <v>110.876</v>
          </cell>
        </row>
        <row r="229">
          <cell r="E229">
            <v>-17.8</v>
          </cell>
          <cell r="F229">
            <v>-0.91800000000000004</v>
          </cell>
          <cell r="G229">
            <v>0</v>
          </cell>
          <cell r="H229">
            <v>1.1439999999999999</v>
          </cell>
          <cell r="I229">
            <v>3.778</v>
          </cell>
          <cell r="J229">
            <v>4.41</v>
          </cell>
          <cell r="K229">
            <v>13.749000000000001</v>
          </cell>
          <cell r="L229">
            <v>10.7</v>
          </cell>
          <cell r="M229">
            <v>7.7</v>
          </cell>
          <cell r="N229">
            <v>3.7</v>
          </cell>
          <cell r="O229">
            <v>0</v>
          </cell>
          <cell r="P229">
            <v>-3.7</v>
          </cell>
          <cell r="Q229">
            <v>-7.7</v>
          </cell>
          <cell r="R229">
            <v>-10.7</v>
          </cell>
          <cell r="S229">
            <v>-13.7</v>
          </cell>
          <cell r="T229">
            <v>-14.7</v>
          </cell>
          <cell r="U229">
            <v>-17.8</v>
          </cell>
        </row>
        <row r="230">
          <cell r="E230">
            <v>112.607</v>
          </cell>
          <cell r="F230">
            <v>112.509</v>
          </cell>
          <cell r="G230">
            <v>112.41800000000001</v>
          </cell>
          <cell r="H230">
            <v>112.102</v>
          </cell>
          <cell r="I230">
            <v>111.943</v>
          </cell>
          <cell r="J230">
            <v>111.852</v>
          </cell>
          <cell r="K230">
            <v>111.124</v>
          </cell>
          <cell r="L230">
            <v>110.745</v>
          </cell>
          <cell r="M230">
            <v>110.23699999999999</v>
          </cell>
          <cell r="N230">
            <v>107.916</v>
          </cell>
          <cell r="O230">
            <v>107.90599999999999</v>
          </cell>
          <cell r="P230">
            <v>104.90599999999999</v>
          </cell>
          <cell r="Q230">
            <v>104.90599999999999</v>
          </cell>
          <cell r="R230">
            <v>105.06599999999999</v>
          </cell>
          <cell r="S230">
            <v>105</v>
          </cell>
          <cell r="T230">
            <v>104.926</v>
          </cell>
          <cell r="U230">
            <v>104.76600000000001</v>
          </cell>
          <cell r="V230">
            <v>104.76600000000001</v>
          </cell>
          <cell r="W230">
            <v>107.76600000000001</v>
          </cell>
          <cell r="X230">
            <v>107.77600000000001</v>
          </cell>
          <cell r="Y230">
            <v>111.27600000000001</v>
          </cell>
          <cell r="Z230">
            <v>111.28600000000002</v>
          </cell>
          <cell r="AA230">
            <v>112.607</v>
          </cell>
        </row>
        <row r="231">
          <cell r="E231">
            <v>-20.521000000000001</v>
          </cell>
          <cell r="F231">
            <v>-8.8409999999999993</v>
          </cell>
          <cell r="G231">
            <v>-3.1110000000000002</v>
          </cell>
          <cell r="H231">
            <v>0</v>
          </cell>
          <cell r="I231">
            <v>1.5669999999999999</v>
          </cell>
          <cell r="J231">
            <v>1.746</v>
          </cell>
          <cell r="K231">
            <v>9.4250000000000007</v>
          </cell>
          <cell r="L231">
            <v>11.223000000000001</v>
          </cell>
          <cell r="M231">
            <v>17.016999999999999</v>
          </cell>
          <cell r="N231">
            <v>14.7</v>
          </cell>
          <cell r="O231">
            <v>13.7</v>
          </cell>
          <cell r="P231">
            <v>10.7</v>
          </cell>
          <cell r="Q231">
            <v>7.7</v>
          </cell>
          <cell r="R231">
            <v>3.7</v>
          </cell>
          <cell r="S231">
            <v>0</v>
          </cell>
          <cell r="T231">
            <v>-3.7</v>
          </cell>
          <cell r="U231">
            <v>-7.7</v>
          </cell>
          <cell r="V231">
            <v>-10.7</v>
          </cell>
          <cell r="W231">
            <v>-13.7</v>
          </cell>
          <cell r="X231">
            <v>-14.7</v>
          </cell>
          <cell r="Y231">
            <v>-18.2</v>
          </cell>
          <cell r="Z231">
            <v>-19.2</v>
          </cell>
          <cell r="AA231">
            <v>-20.521000000000001</v>
          </cell>
        </row>
        <row r="240">
          <cell r="E240">
            <v>112.71599999999999</v>
          </cell>
          <cell r="F240">
            <v>112.71599999999999</v>
          </cell>
          <cell r="G240">
            <v>112.02</v>
          </cell>
          <cell r="H240">
            <v>111.788</v>
          </cell>
          <cell r="I240">
            <v>111.675</v>
          </cell>
          <cell r="J240">
            <v>110.86499999999999</v>
          </cell>
          <cell r="K240">
            <v>108.18899999999999</v>
          </cell>
          <cell r="L240">
            <v>108.17899999999999</v>
          </cell>
          <cell r="M240">
            <v>105.17899999999999</v>
          </cell>
          <cell r="N240">
            <v>105.17899999999999</v>
          </cell>
          <cell r="O240">
            <v>105.33899999999998</v>
          </cell>
          <cell r="P240">
            <v>105</v>
          </cell>
          <cell r="Q240">
            <v>104.65300000000001</v>
          </cell>
          <cell r="R240">
            <v>104.49299999999999</v>
          </cell>
          <cell r="S240">
            <v>104.49299999999999</v>
          </cell>
          <cell r="T240">
            <v>107.49299999999999</v>
          </cell>
          <cell r="U240">
            <v>107.503</v>
          </cell>
          <cell r="V240">
            <v>111.003</v>
          </cell>
          <cell r="W240">
            <v>111.01300000000001</v>
          </cell>
          <cell r="X240">
            <v>112.71599999999999</v>
          </cell>
        </row>
        <row r="241">
          <cell r="E241">
            <v>-20.902999999999999</v>
          </cell>
          <cell r="F241">
            <v>-7.2649999999999997</v>
          </cell>
          <cell r="G241">
            <v>0</v>
          </cell>
          <cell r="H241">
            <v>0.80400000000000005</v>
          </cell>
          <cell r="I241">
            <v>9.1</v>
          </cell>
          <cell r="J241">
            <v>17.376000000000001</v>
          </cell>
          <cell r="K241">
            <v>14.7</v>
          </cell>
          <cell r="L241">
            <v>13.7</v>
          </cell>
          <cell r="M241">
            <v>10.7</v>
          </cell>
          <cell r="N241">
            <v>7.7</v>
          </cell>
          <cell r="O241">
            <v>3.7</v>
          </cell>
          <cell r="P241">
            <v>0</v>
          </cell>
          <cell r="Q241">
            <v>-3.7</v>
          </cell>
          <cell r="R241">
            <v>-7.7</v>
          </cell>
          <cell r="S241">
            <v>-10.7</v>
          </cell>
          <cell r="T241">
            <v>-13.7</v>
          </cell>
          <cell r="U241">
            <v>-14.7</v>
          </cell>
          <cell r="V241">
            <v>-18.2</v>
          </cell>
          <cell r="W241">
            <v>-19.2</v>
          </cell>
          <cell r="X241">
            <v>-20.902999999999999</v>
          </cell>
        </row>
        <row r="242">
          <cell r="E242">
            <v>111.56100000000001</v>
          </cell>
          <cell r="F242">
            <v>111.261</v>
          </cell>
          <cell r="G242">
            <v>110.59699999999999</v>
          </cell>
          <cell r="H242">
            <v>110.265</v>
          </cell>
          <cell r="I242">
            <v>109.83499999999999</v>
          </cell>
          <cell r="J242">
            <v>109.188</v>
          </cell>
          <cell r="K242">
            <v>108.82899999999999</v>
          </cell>
          <cell r="L242">
            <v>108.18899999999999</v>
          </cell>
          <cell r="M242">
            <v>108.17899999999999</v>
          </cell>
          <cell r="N242">
            <v>105.17899999999999</v>
          </cell>
          <cell r="O242">
            <v>105.17899999999999</v>
          </cell>
          <cell r="P242">
            <v>105.33899999999998</v>
          </cell>
          <cell r="Q242">
            <v>105</v>
          </cell>
          <cell r="R242">
            <v>104.657</v>
          </cell>
          <cell r="S242">
            <v>104.49299999999999</v>
          </cell>
          <cell r="T242">
            <v>104.49299999999999</v>
          </cell>
          <cell r="U242">
            <v>107.49299999999999</v>
          </cell>
          <cell r="V242">
            <v>107.503</v>
          </cell>
          <cell r="W242">
            <v>111.003</v>
          </cell>
          <cell r="X242">
            <v>111.01300000000001</v>
          </cell>
          <cell r="Y242">
            <v>111.56100000000001</v>
          </cell>
        </row>
        <row r="243">
          <cell r="E243">
            <v>-19.748000000000001</v>
          </cell>
          <cell r="F243">
            <v>-7.9249999999999998</v>
          </cell>
          <cell r="G243">
            <v>-2.645</v>
          </cell>
          <cell r="H243">
            <v>0</v>
          </cell>
          <cell r="I243">
            <v>4.5469999999999997</v>
          </cell>
          <cell r="J243">
            <v>12.319000000000001</v>
          </cell>
          <cell r="K243">
            <v>15.34</v>
          </cell>
          <cell r="L243">
            <v>14.7</v>
          </cell>
          <cell r="M243">
            <v>13.7</v>
          </cell>
          <cell r="N243">
            <v>10.7</v>
          </cell>
          <cell r="O243">
            <v>7.7</v>
          </cell>
          <cell r="P243">
            <v>3.7</v>
          </cell>
          <cell r="Q243">
            <v>0</v>
          </cell>
          <cell r="R243">
            <v>-3.7</v>
          </cell>
          <cell r="S243">
            <v>-7.7</v>
          </cell>
          <cell r="T243">
            <v>-10.7</v>
          </cell>
          <cell r="U243">
            <v>-13.7</v>
          </cell>
          <cell r="V243">
            <v>-14.7</v>
          </cell>
          <cell r="W243">
            <v>-18.2</v>
          </cell>
          <cell r="X243">
            <v>-19.2</v>
          </cell>
          <cell r="Y243">
            <v>-19.748000000000001</v>
          </cell>
        </row>
        <row r="252">
          <cell r="E252">
            <v>109.54</v>
          </cell>
          <cell r="F252">
            <v>109.08499999999999</v>
          </cell>
          <cell r="G252">
            <v>108.92100000000001</v>
          </cell>
          <cell r="H252">
            <v>108.35</v>
          </cell>
          <cell r="I252">
            <v>108.146</v>
          </cell>
          <cell r="J252">
            <v>107.589</v>
          </cell>
          <cell r="K252">
            <v>106.925</v>
          </cell>
          <cell r="L252">
            <v>106.697</v>
          </cell>
          <cell r="M252">
            <v>105.179</v>
          </cell>
          <cell r="N252">
            <v>105.179</v>
          </cell>
          <cell r="O252">
            <v>105.339</v>
          </cell>
          <cell r="P252">
            <v>105</v>
          </cell>
          <cell r="Q252">
            <v>104.65300000000001</v>
          </cell>
          <cell r="R252">
            <v>104.49299999999999</v>
          </cell>
          <cell r="S252">
            <v>104.49299999999999</v>
          </cell>
          <cell r="T252">
            <v>107.49299999999999</v>
          </cell>
          <cell r="U252">
            <v>107.503</v>
          </cell>
          <cell r="V252">
            <v>109.54</v>
          </cell>
        </row>
        <row r="253">
          <cell r="E253">
            <v>-16.736999999999998</v>
          </cell>
          <cell r="F253">
            <v>-5.88</v>
          </cell>
          <cell r="G253">
            <v>-4.7080000000000002</v>
          </cell>
          <cell r="H253">
            <v>-1.889</v>
          </cell>
          <cell r="I253">
            <v>0</v>
          </cell>
          <cell r="J253">
            <v>5.0999999999999996</v>
          </cell>
          <cell r="K253">
            <v>10.442</v>
          </cell>
          <cell r="L253">
            <v>12.218</v>
          </cell>
          <cell r="M253">
            <v>10.7</v>
          </cell>
          <cell r="N253">
            <v>7.7</v>
          </cell>
          <cell r="O253">
            <v>3.7</v>
          </cell>
          <cell r="P253">
            <v>0</v>
          </cell>
          <cell r="Q253">
            <v>-3.7</v>
          </cell>
          <cell r="R253">
            <v>-7.7</v>
          </cell>
          <cell r="S253">
            <v>-10.7</v>
          </cell>
          <cell r="T253">
            <v>-13.7</v>
          </cell>
          <cell r="U253">
            <v>-14.7</v>
          </cell>
          <cell r="V253">
            <v>-16.736999999999998</v>
          </cell>
        </row>
        <row r="290">
          <cell r="E290">
            <v>107.205</v>
          </cell>
          <cell r="F290">
            <v>106.468</v>
          </cell>
          <cell r="G290">
            <v>105.72499999999999</v>
          </cell>
          <cell r="H290">
            <v>104.922</v>
          </cell>
          <cell r="I290">
            <v>105.051</v>
          </cell>
          <cell r="J290">
            <v>105</v>
          </cell>
          <cell r="K290">
            <v>104.926</v>
          </cell>
          <cell r="L290">
            <v>104.76600000000001</v>
          </cell>
          <cell r="M290">
            <v>104.76600000000001</v>
          </cell>
          <cell r="N290">
            <v>107.205</v>
          </cell>
        </row>
        <row r="291">
          <cell r="E291">
            <v>-13.138999999999999</v>
          </cell>
          <cell r="F291">
            <v>-2.5579999999999998</v>
          </cell>
          <cell r="G291">
            <v>0</v>
          </cell>
          <cell r="H291">
            <v>6.7469999999999999</v>
          </cell>
          <cell r="I291">
            <v>3.7</v>
          </cell>
          <cell r="J291">
            <v>0</v>
          </cell>
          <cell r="K291">
            <v>-3.7</v>
          </cell>
          <cell r="L291">
            <v>-7.7</v>
          </cell>
          <cell r="M291">
            <v>-10.7</v>
          </cell>
          <cell r="N291">
            <v>-13.138999999999999</v>
          </cell>
        </row>
        <row r="326">
          <cell r="E326">
            <v>105.741</v>
          </cell>
          <cell r="F326">
            <v>105.71</v>
          </cell>
          <cell r="G326">
            <v>105.74299999999999</v>
          </cell>
          <cell r="H326">
            <v>105.68600000000001</v>
          </cell>
          <cell r="I326">
            <v>106.22199999999999</v>
          </cell>
          <cell r="J326">
            <v>104.572</v>
          </cell>
          <cell r="K326">
            <v>104.572</v>
          </cell>
          <cell r="L326">
            <v>104.732</v>
          </cell>
          <cell r="M326">
            <v>105.07899999999999</v>
          </cell>
          <cell r="N326">
            <v>105.41800000000001</v>
          </cell>
          <cell r="O326">
            <v>105.258</v>
          </cell>
          <cell r="P326">
            <v>105.258</v>
          </cell>
          <cell r="Q326">
            <v>105.741</v>
          </cell>
        </row>
        <row r="327">
          <cell r="E327">
            <v>-11.183999999999999</v>
          </cell>
          <cell r="F327">
            <v>0</v>
          </cell>
          <cell r="G327">
            <v>4.42</v>
          </cell>
          <cell r="H327">
            <v>5.931</v>
          </cell>
          <cell r="I327">
            <v>12.35</v>
          </cell>
          <cell r="J327">
            <v>10.7</v>
          </cell>
          <cell r="K327">
            <v>7.7</v>
          </cell>
          <cell r="L327">
            <v>3.7</v>
          </cell>
          <cell r="M327">
            <v>0</v>
          </cell>
          <cell r="N327">
            <v>-3.7</v>
          </cell>
          <cell r="O327">
            <v>-7.7</v>
          </cell>
          <cell r="P327">
            <v>-10.7</v>
          </cell>
          <cell r="Q327">
            <v>-11.183999999999999</v>
          </cell>
        </row>
        <row r="356">
          <cell r="E356">
            <v>105.741</v>
          </cell>
          <cell r="F356">
            <v>105.71</v>
          </cell>
          <cell r="G356">
            <v>105.74299999999999</v>
          </cell>
          <cell r="H356">
            <v>105.68600000000001</v>
          </cell>
          <cell r="I356">
            <v>106.22199999999999</v>
          </cell>
          <cell r="J356">
            <v>104.572</v>
          </cell>
          <cell r="K356">
            <v>104.572</v>
          </cell>
          <cell r="L356">
            <v>104.732</v>
          </cell>
          <cell r="M356">
            <v>105.07899999999999</v>
          </cell>
          <cell r="N356">
            <v>105.41800000000001</v>
          </cell>
          <cell r="O356">
            <v>105.258</v>
          </cell>
          <cell r="P356">
            <v>105.258</v>
          </cell>
          <cell r="Q356">
            <v>105.741</v>
          </cell>
        </row>
        <row r="357">
          <cell r="E357">
            <v>-11.183999999999999</v>
          </cell>
          <cell r="F357">
            <v>0</v>
          </cell>
          <cell r="G357">
            <v>4.42</v>
          </cell>
          <cell r="H357">
            <v>5.931</v>
          </cell>
          <cell r="I357">
            <v>12.35</v>
          </cell>
          <cell r="J357">
            <v>10.7</v>
          </cell>
          <cell r="K357">
            <v>7.7</v>
          </cell>
          <cell r="L357">
            <v>3.7</v>
          </cell>
          <cell r="M357">
            <v>0</v>
          </cell>
          <cell r="N357">
            <v>-3.7</v>
          </cell>
          <cell r="O357">
            <v>-7.7</v>
          </cell>
          <cell r="P357">
            <v>-10.7</v>
          </cell>
          <cell r="Q357">
            <v>-11.183999999999999</v>
          </cell>
        </row>
        <row r="366">
          <cell r="E366">
            <v>109.13800000000001</v>
          </cell>
          <cell r="F366">
            <v>108.801</v>
          </cell>
          <cell r="G366">
            <v>108.673</v>
          </cell>
          <cell r="H366">
            <v>108.518</v>
          </cell>
          <cell r="I366">
            <v>109.22499999999999</v>
          </cell>
          <cell r="J366">
            <v>107.711</v>
          </cell>
          <cell r="K366">
            <v>107.70099999999999</v>
          </cell>
          <cell r="L366">
            <v>108.387</v>
          </cell>
          <cell r="M366">
            <v>108.39700000000001</v>
          </cell>
          <cell r="N366">
            <v>109.13800000000001</v>
          </cell>
        </row>
        <row r="367">
          <cell r="E367">
            <v>-15.441000000000001</v>
          </cell>
          <cell r="F367">
            <v>0</v>
          </cell>
          <cell r="G367">
            <v>4.4340000000000002</v>
          </cell>
          <cell r="H367">
            <v>5.6079999999999997</v>
          </cell>
          <cell r="I367">
            <v>16.213999999999999</v>
          </cell>
          <cell r="J367">
            <v>14.7</v>
          </cell>
          <cell r="K367">
            <v>13.7</v>
          </cell>
          <cell r="L367">
            <v>-13.7</v>
          </cell>
          <cell r="M367">
            <v>-14.7</v>
          </cell>
          <cell r="N367">
            <v>-15.441000000000001</v>
          </cell>
        </row>
        <row r="368">
          <cell r="E368">
            <v>110.398</v>
          </cell>
          <cell r="F368">
            <v>110.461</v>
          </cell>
          <cell r="G368">
            <v>110.468</v>
          </cell>
          <cell r="H368">
            <v>110.744</v>
          </cell>
          <cell r="I368">
            <v>110.575</v>
          </cell>
          <cell r="J368">
            <v>110.428</v>
          </cell>
          <cell r="K368">
            <v>110.806</v>
          </cell>
          <cell r="L368">
            <v>110.88800000000001</v>
          </cell>
          <cell r="M368">
            <v>107.89700000000001</v>
          </cell>
          <cell r="N368">
            <v>107.887</v>
          </cell>
          <cell r="O368">
            <v>108.57299999999999</v>
          </cell>
          <cell r="P368">
            <v>108.583</v>
          </cell>
          <cell r="Q368">
            <v>110.398</v>
          </cell>
        </row>
        <row r="369">
          <cell r="E369">
            <v>-16.515000000000001</v>
          </cell>
          <cell r="F369">
            <v>0</v>
          </cell>
          <cell r="G369">
            <v>1.851</v>
          </cell>
          <cell r="H369">
            <v>4.4450000000000003</v>
          </cell>
          <cell r="I369">
            <v>4.6920000000000002</v>
          </cell>
          <cell r="J369">
            <v>7.1470000000000002</v>
          </cell>
          <cell r="K369">
            <v>12.452999999999999</v>
          </cell>
          <cell r="L369">
            <v>17.690999999999999</v>
          </cell>
          <cell r="M369">
            <v>14.7</v>
          </cell>
          <cell r="N369">
            <v>13.7</v>
          </cell>
          <cell r="O369">
            <v>-13.7</v>
          </cell>
          <cell r="P369">
            <v>-14.7</v>
          </cell>
          <cell r="Q369">
            <v>-16.515000000000001</v>
          </cell>
        </row>
        <row r="378">
          <cell r="E378">
            <v>110.184</v>
          </cell>
          <cell r="F378">
            <v>110.19799999999999</v>
          </cell>
          <cell r="G378">
            <v>110.2</v>
          </cell>
          <cell r="H378">
            <v>110.654</v>
          </cell>
          <cell r="I378">
            <v>110.38200000000001</v>
          </cell>
          <cell r="J378">
            <v>111.01300000000001</v>
          </cell>
          <cell r="K378">
            <v>111.20399999999999</v>
          </cell>
          <cell r="L378">
            <v>108.31100000000001</v>
          </cell>
          <cell r="M378">
            <v>108.301</v>
          </cell>
          <cell r="N378">
            <v>108.553</v>
          </cell>
          <cell r="O378">
            <v>108.563</v>
          </cell>
          <cell r="P378">
            <v>110.184</v>
          </cell>
        </row>
        <row r="379">
          <cell r="E379">
            <v>-16.321000000000002</v>
          </cell>
          <cell r="F379">
            <v>0</v>
          </cell>
          <cell r="G379">
            <v>1.9119999999999999</v>
          </cell>
          <cell r="H379">
            <v>6.0209999999999999</v>
          </cell>
          <cell r="I379">
            <v>6.4249999999999998</v>
          </cell>
          <cell r="J379">
            <v>14.772</v>
          </cell>
          <cell r="K379">
            <v>17.593</v>
          </cell>
          <cell r="L379">
            <v>14.7</v>
          </cell>
          <cell r="M379">
            <v>13.7</v>
          </cell>
          <cell r="N379">
            <v>-13.7</v>
          </cell>
          <cell r="O379">
            <v>-14.7</v>
          </cell>
          <cell r="P379">
            <v>-16.321000000000002</v>
          </cell>
        </row>
        <row r="380">
          <cell r="E380">
            <v>109.88200000000001</v>
          </cell>
          <cell r="F380">
            <v>109.898</v>
          </cell>
          <cell r="G380">
            <v>110.07299999999999</v>
          </cell>
          <cell r="H380">
            <v>110.745</v>
          </cell>
          <cell r="I380">
            <v>108.56399999999999</v>
          </cell>
          <cell r="J380">
            <v>108.554</v>
          </cell>
          <cell r="K380">
            <v>108.59099999999999</v>
          </cell>
          <cell r="L380">
            <v>108.601</v>
          </cell>
          <cell r="M380">
            <v>109.88200000000001</v>
          </cell>
        </row>
        <row r="381">
          <cell r="E381">
            <v>-15.981</v>
          </cell>
          <cell r="F381">
            <v>0</v>
          </cell>
          <cell r="G381">
            <v>7.2270000000000003</v>
          </cell>
          <cell r="H381">
            <v>16.881</v>
          </cell>
          <cell r="I381">
            <v>14.7</v>
          </cell>
          <cell r="J381">
            <v>13.7</v>
          </cell>
          <cell r="K381">
            <v>-13.7</v>
          </cell>
          <cell r="L381">
            <v>-14.7</v>
          </cell>
          <cell r="M381">
            <v>-15.981</v>
          </cell>
        </row>
        <row r="390">
          <cell r="E390">
            <v>110.143</v>
          </cell>
          <cell r="F390">
            <v>110.084</v>
          </cell>
          <cell r="G390">
            <v>110.07</v>
          </cell>
          <cell r="H390">
            <v>110.40600000000001</v>
          </cell>
          <cell r="I390">
            <v>110.944</v>
          </cell>
          <cell r="J390">
            <v>108.761</v>
          </cell>
          <cell r="K390">
            <v>108.751</v>
          </cell>
          <cell r="L390">
            <v>108.751</v>
          </cell>
          <cell r="M390">
            <v>108.76100000000001</v>
          </cell>
          <cell r="N390">
            <v>110.143</v>
          </cell>
        </row>
        <row r="391">
          <cell r="E391">
            <v>-16.082000000000001</v>
          </cell>
          <cell r="F391">
            <v>0</v>
          </cell>
          <cell r="G391">
            <v>3.8250000000000002</v>
          </cell>
          <cell r="H391">
            <v>8.3439999999999994</v>
          </cell>
          <cell r="I391">
            <v>16.882999999999999</v>
          </cell>
          <cell r="J391">
            <v>14.7</v>
          </cell>
          <cell r="K391">
            <v>13.7</v>
          </cell>
          <cell r="L391">
            <v>-13.7</v>
          </cell>
          <cell r="M391">
            <v>-14.7</v>
          </cell>
          <cell r="N391">
            <v>-16.082000000000001</v>
          </cell>
        </row>
        <row r="392">
          <cell r="E392">
            <v>111.578</v>
          </cell>
          <cell r="F392">
            <v>111.545</v>
          </cell>
          <cell r="G392">
            <v>111.497</v>
          </cell>
          <cell r="H392">
            <v>111.483</v>
          </cell>
          <cell r="I392">
            <v>111.837</v>
          </cell>
          <cell r="J392">
            <v>111.976</v>
          </cell>
          <cell r="K392">
            <v>111.371</v>
          </cell>
          <cell r="L392">
            <v>111.91500000000001</v>
          </cell>
          <cell r="M392">
            <v>108.958</v>
          </cell>
          <cell r="N392">
            <v>108.94799999999999</v>
          </cell>
          <cell r="O392">
            <v>108.94799999999999</v>
          </cell>
          <cell r="P392">
            <v>108.958</v>
          </cell>
          <cell r="Q392">
            <v>111.578</v>
          </cell>
        </row>
        <row r="393">
          <cell r="E393">
            <v>-17.321000000000002</v>
          </cell>
          <cell r="F393">
            <v>-10.23</v>
          </cell>
          <cell r="G393">
            <v>0</v>
          </cell>
          <cell r="H393">
            <v>3.0409999999999999</v>
          </cell>
          <cell r="I393">
            <v>4.2190000000000003</v>
          </cell>
          <cell r="J393">
            <v>7.069</v>
          </cell>
          <cell r="K393">
            <v>8.0760000000000005</v>
          </cell>
          <cell r="L393">
            <v>17.657</v>
          </cell>
          <cell r="M393">
            <v>14.7</v>
          </cell>
          <cell r="N393">
            <v>13.7</v>
          </cell>
          <cell r="O393">
            <v>-13.7</v>
          </cell>
          <cell r="P393">
            <v>-14.7</v>
          </cell>
          <cell r="Q393">
            <v>-17.321000000000002</v>
          </cell>
        </row>
        <row r="402">
          <cell r="E402">
            <v>113.10599999999999</v>
          </cell>
          <cell r="F402">
            <v>113.038</v>
          </cell>
          <cell r="G402">
            <v>113.02800000000001</v>
          </cell>
          <cell r="H402">
            <v>113.274</v>
          </cell>
          <cell r="I402">
            <v>113.274</v>
          </cell>
          <cell r="J402">
            <v>113.123</v>
          </cell>
          <cell r="K402">
            <v>112.66500000000001</v>
          </cell>
          <cell r="L402">
            <v>112.655</v>
          </cell>
          <cell r="M402">
            <v>109.155</v>
          </cell>
          <cell r="N402">
            <v>109.145</v>
          </cell>
          <cell r="O402">
            <v>109.145</v>
          </cell>
          <cell r="P402">
            <v>109.155</v>
          </cell>
          <cell r="Q402">
            <v>112.655</v>
          </cell>
          <cell r="R402">
            <v>112.66500000000001</v>
          </cell>
          <cell r="S402">
            <v>113.10599999999999</v>
          </cell>
        </row>
        <row r="403">
          <cell r="E403">
            <v>-19.640999999999998</v>
          </cell>
          <cell r="F403">
            <v>0</v>
          </cell>
          <cell r="G403">
            <v>3.0249999999999999</v>
          </cell>
          <cell r="H403">
            <v>6.3129999999999997</v>
          </cell>
          <cell r="I403">
            <v>17.538</v>
          </cell>
          <cell r="J403">
            <v>19.658000000000001</v>
          </cell>
          <cell r="K403">
            <v>19.2</v>
          </cell>
          <cell r="L403">
            <v>18.2</v>
          </cell>
          <cell r="M403">
            <v>14.7</v>
          </cell>
          <cell r="N403">
            <v>13.7</v>
          </cell>
          <cell r="O403">
            <v>-13.7</v>
          </cell>
          <cell r="P403">
            <v>-14.7</v>
          </cell>
          <cell r="Q403">
            <v>-18.2</v>
          </cell>
          <cell r="R403">
            <v>-19.2</v>
          </cell>
          <cell r="S403">
            <v>-19.640999999999998</v>
          </cell>
        </row>
        <row r="431">
          <cell r="E431">
            <v>113.10599999999999</v>
          </cell>
          <cell r="F431">
            <v>113.038</v>
          </cell>
          <cell r="G431">
            <v>113.02800000000001</v>
          </cell>
          <cell r="H431">
            <v>113.274</v>
          </cell>
          <cell r="I431">
            <v>113.274</v>
          </cell>
          <cell r="J431">
            <v>113.123</v>
          </cell>
          <cell r="K431">
            <v>112.66500000000001</v>
          </cell>
          <cell r="L431">
            <v>112.655</v>
          </cell>
          <cell r="M431">
            <v>109.155</v>
          </cell>
          <cell r="N431">
            <v>109.145</v>
          </cell>
          <cell r="O431">
            <v>109.145</v>
          </cell>
          <cell r="P431">
            <v>109.155</v>
          </cell>
          <cell r="Q431">
            <v>112.655</v>
          </cell>
          <cell r="R431">
            <v>112.66500000000001</v>
          </cell>
          <cell r="S431">
            <v>113.10599999999999</v>
          </cell>
        </row>
        <row r="432">
          <cell r="E432">
            <v>-19.640999999999998</v>
          </cell>
          <cell r="F432">
            <v>0</v>
          </cell>
          <cell r="G432">
            <v>3.0249999999999999</v>
          </cell>
          <cell r="H432">
            <v>6.3129999999999997</v>
          </cell>
          <cell r="I432">
            <v>17.538</v>
          </cell>
          <cell r="J432">
            <v>19.658000000000001</v>
          </cell>
          <cell r="K432">
            <v>19.2</v>
          </cell>
          <cell r="L432">
            <v>18.2</v>
          </cell>
          <cell r="M432">
            <v>14.7</v>
          </cell>
          <cell r="N432">
            <v>13.7</v>
          </cell>
          <cell r="O432">
            <v>-13.7</v>
          </cell>
          <cell r="P432">
            <v>-14.7</v>
          </cell>
          <cell r="Q432">
            <v>-18.2</v>
          </cell>
          <cell r="R432">
            <v>-19.2</v>
          </cell>
          <cell r="S432">
            <v>-19.640999999999998</v>
          </cell>
        </row>
        <row r="441">
          <cell r="E441">
            <v>114.176</v>
          </cell>
          <cell r="F441">
            <v>114.124</v>
          </cell>
          <cell r="G441">
            <v>114.12</v>
          </cell>
          <cell r="H441">
            <v>114.43300000000001</v>
          </cell>
          <cell r="I441">
            <v>114.096</v>
          </cell>
          <cell r="J441">
            <v>114.449</v>
          </cell>
          <cell r="K441">
            <v>114.294</v>
          </cell>
          <cell r="L441">
            <v>112.86199999999999</v>
          </cell>
          <cell r="M441">
            <v>112.85199999999999</v>
          </cell>
          <cell r="N441">
            <v>109.35199999999999</v>
          </cell>
          <cell r="O441">
            <v>109.342</v>
          </cell>
          <cell r="P441">
            <v>109.342</v>
          </cell>
          <cell r="Q441">
            <v>109.352</v>
          </cell>
          <cell r="R441">
            <v>112.852</v>
          </cell>
          <cell r="S441">
            <v>112.86200000000001</v>
          </cell>
          <cell r="T441">
            <v>114.176</v>
          </cell>
        </row>
        <row r="442">
          <cell r="E442">
            <v>-20.513999999999999</v>
          </cell>
          <cell r="F442">
            <v>0</v>
          </cell>
          <cell r="G442">
            <v>1.468</v>
          </cell>
          <cell r="H442">
            <v>4.21</v>
          </cell>
          <cell r="I442">
            <v>4.8289999999999997</v>
          </cell>
          <cell r="J442">
            <v>16.015000000000001</v>
          </cell>
          <cell r="K442">
            <v>20.632000000000001</v>
          </cell>
          <cell r="L442">
            <v>19.2</v>
          </cell>
          <cell r="M442">
            <v>18.2</v>
          </cell>
          <cell r="N442">
            <v>14.7</v>
          </cell>
          <cell r="O442">
            <v>13.7</v>
          </cell>
          <cell r="P442">
            <v>-13.7</v>
          </cell>
          <cell r="Q442">
            <v>-14.7</v>
          </cell>
          <cell r="R442">
            <v>-18.2</v>
          </cell>
          <cell r="S442">
            <v>-19.2</v>
          </cell>
          <cell r="T442">
            <v>-20.513999999999999</v>
          </cell>
        </row>
        <row r="443">
          <cell r="E443">
            <v>114.176</v>
          </cell>
          <cell r="F443">
            <v>114.202</v>
          </cell>
          <cell r="G443">
            <v>114.251</v>
          </cell>
          <cell r="H443">
            <v>114.319</v>
          </cell>
          <cell r="I443">
            <v>114.788</v>
          </cell>
          <cell r="J443">
            <v>114.654</v>
          </cell>
          <cell r="K443">
            <v>115.19199999999999</v>
          </cell>
          <cell r="L443">
            <v>114.899</v>
          </cell>
          <cell r="M443">
            <v>113.059</v>
          </cell>
          <cell r="N443">
            <v>113.04899999999999</v>
          </cell>
          <cell r="O443">
            <v>109.54899999999999</v>
          </cell>
          <cell r="P443">
            <v>109.539</v>
          </cell>
          <cell r="Q443">
            <v>109.539</v>
          </cell>
          <cell r="R443">
            <v>109.54900000000001</v>
          </cell>
          <cell r="S443">
            <v>113.04900000000001</v>
          </cell>
          <cell r="T443">
            <v>113.05900000000001</v>
          </cell>
          <cell r="U443">
            <v>114.176</v>
          </cell>
        </row>
        <row r="444">
          <cell r="E444">
            <v>-20.318000000000001</v>
          </cell>
          <cell r="F444">
            <v>-13.628</v>
          </cell>
          <cell r="G444">
            <v>-1.196</v>
          </cell>
          <cell r="H444">
            <v>0</v>
          </cell>
          <cell r="I444">
            <v>3.7090000000000001</v>
          </cell>
          <cell r="J444">
            <v>4.1379999999999999</v>
          </cell>
          <cell r="K444">
            <v>14.41</v>
          </cell>
          <cell r="L444">
            <v>21.04</v>
          </cell>
          <cell r="M444">
            <v>19.2</v>
          </cell>
          <cell r="N444">
            <v>18.2</v>
          </cell>
          <cell r="O444">
            <v>14.7</v>
          </cell>
          <cell r="P444">
            <v>13.7</v>
          </cell>
          <cell r="Q444">
            <v>-13.7</v>
          </cell>
          <cell r="R444">
            <v>-14.7</v>
          </cell>
          <cell r="S444">
            <v>-18.2</v>
          </cell>
          <cell r="T444">
            <v>-19.2</v>
          </cell>
          <cell r="U444">
            <v>-20.318000000000001</v>
          </cell>
        </row>
        <row r="453">
          <cell r="E453">
            <v>114.95</v>
          </cell>
          <cell r="F453">
            <v>114.86799999999999</v>
          </cell>
          <cell r="G453">
            <v>114.85599999999999</v>
          </cell>
          <cell r="H453">
            <v>115.262</v>
          </cell>
          <cell r="I453">
            <v>115.373</v>
          </cell>
          <cell r="J453">
            <v>115.288</v>
          </cell>
          <cell r="K453">
            <v>115.566</v>
          </cell>
          <cell r="L453">
            <v>115.816</v>
          </cell>
          <cell r="M453">
            <v>113.256</v>
          </cell>
          <cell r="N453">
            <v>113.246</v>
          </cell>
          <cell r="O453">
            <v>109.746</v>
          </cell>
          <cell r="P453">
            <v>109.736</v>
          </cell>
          <cell r="Q453">
            <v>109.736</v>
          </cell>
          <cell r="R453">
            <v>109.74600000000001</v>
          </cell>
          <cell r="S453">
            <v>113.24600000000001</v>
          </cell>
          <cell r="T453">
            <v>113.25600000000001</v>
          </cell>
          <cell r="U453">
            <v>114.95</v>
          </cell>
        </row>
        <row r="454">
          <cell r="E454">
            <v>-20.895</v>
          </cell>
          <cell r="F454">
            <v>0</v>
          </cell>
          <cell r="G454">
            <v>3.2050000000000001</v>
          </cell>
          <cell r="H454">
            <v>8.3529999999999998</v>
          </cell>
          <cell r="I454">
            <v>13.069000000000001</v>
          </cell>
          <cell r="J454">
            <v>16.568000000000001</v>
          </cell>
          <cell r="K454">
            <v>17.105</v>
          </cell>
          <cell r="L454">
            <v>21.76</v>
          </cell>
          <cell r="M454">
            <v>19.2</v>
          </cell>
          <cell r="N454">
            <v>18.2</v>
          </cell>
          <cell r="O454">
            <v>14.7</v>
          </cell>
          <cell r="P454">
            <v>13.7</v>
          </cell>
          <cell r="Q454">
            <v>-13.7</v>
          </cell>
          <cell r="R454">
            <v>-14.7</v>
          </cell>
          <cell r="S454">
            <v>-18.2</v>
          </cell>
          <cell r="T454">
            <v>-19.2</v>
          </cell>
          <cell r="U454">
            <v>-20.895</v>
          </cell>
        </row>
        <row r="455">
          <cell r="E455">
            <v>115.268</v>
          </cell>
          <cell r="F455">
            <v>115.268</v>
          </cell>
          <cell r="G455">
            <v>115.29300000000001</v>
          </cell>
          <cell r="H455">
            <v>115.57</v>
          </cell>
          <cell r="I455">
            <v>115.598</v>
          </cell>
          <cell r="J455">
            <v>113.435</v>
          </cell>
          <cell r="K455">
            <v>113.425</v>
          </cell>
          <cell r="L455">
            <v>109.925</v>
          </cell>
          <cell r="M455">
            <v>109.91500000000001</v>
          </cell>
          <cell r="N455">
            <v>109.91500000000001</v>
          </cell>
          <cell r="O455">
            <v>109.92500000000001</v>
          </cell>
          <cell r="P455">
            <v>113.42500000000001</v>
          </cell>
          <cell r="Q455">
            <v>113.43500000000002</v>
          </cell>
          <cell r="R455">
            <v>115.268</v>
          </cell>
        </row>
        <row r="456">
          <cell r="E456">
            <v>-21.033000000000001</v>
          </cell>
          <cell r="F456">
            <v>0</v>
          </cell>
          <cell r="G456">
            <v>10.348000000000001</v>
          </cell>
          <cell r="H456">
            <v>17.875</v>
          </cell>
          <cell r="I456">
            <v>21.361999999999998</v>
          </cell>
          <cell r="J456">
            <v>19.2</v>
          </cell>
          <cell r="K456">
            <v>18.2</v>
          </cell>
          <cell r="L456">
            <v>14.7</v>
          </cell>
          <cell r="M456">
            <v>13.7</v>
          </cell>
          <cell r="N456">
            <v>-13.7</v>
          </cell>
          <cell r="O456">
            <v>-14.7</v>
          </cell>
          <cell r="P456">
            <v>-18.2</v>
          </cell>
          <cell r="Q456">
            <v>-19.2</v>
          </cell>
          <cell r="R456">
            <v>-21.033000000000001</v>
          </cell>
        </row>
        <row r="465">
          <cell r="E465">
            <v>115.268</v>
          </cell>
          <cell r="F465">
            <v>115.268</v>
          </cell>
          <cell r="G465">
            <v>115.268</v>
          </cell>
          <cell r="H465">
            <v>115.279</v>
          </cell>
          <cell r="I465">
            <v>115.398</v>
          </cell>
          <cell r="J465">
            <v>115.49299999999999</v>
          </cell>
          <cell r="K465">
            <v>113.33499999999999</v>
          </cell>
          <cell r="L465">
            <v>113.32499999999999</v>
          </cell>
          <cell r="M465">
            <v>109.82499999999999</v>
          </cell>
          <cell r="N465">
            <v>109.815</v>
          </cell>
          <cell r="O465">
            <v>109.815</v>
          </cell>
          <cell r="P465">
            <v>109.825</v>
          </cell>
          <cell r="Q465">
            <v>113.325</v>
          </cell>
          <cell r="R465">
            <v>113.33500000000001</v>
          </cell>
          <cell r="S465">
            <v>115.268</v>
          </cell>
        </row>
        <row r="466">
          <cell r="E466">
            <v>-21.132999999999999</v>
          </cell>
          <cell r="F466">
            <v>-11.371</v>
          </cell>
          <cell r="G466">
            <v>0</v>
          </cell>
          <cell r="H466">
            <v>5.84</v>
          </cell>
          <cell r="I466">
            <v>9.0660000000000007</v>
          </cell>
          <cell r="J466">
            <v>21.358000000000001</v>
          </cell>
          <cell r="K466">
            <v>19.2</v>
          </cell>
          <cell r="L466">
            <v>18.2</v>
          </cell>
          <cell r="M466">
            <v>14.7</v>
          </cell>
          <cell r="N466">
            <v>13.7</v>
          </cell>
          <cell r="O466">
            <v>-13.7</v>
          </cell>
          <cell r="P466">
            <v>-14.7</v>
          </cell>
          <cell r="Q466">
            <v>-18.2</v>
          </cell>
          <cell r="R466">
            <v>-19.2</v>
          </cell>
          <cell r="S466">
            <v>-21.132999999999999</v>
          </cell>
        </row>
        <row r="467">
          <cell r="E467">
            <v>111.761</v>
          </cell>
          <cell r="F467">
            <v>111.798</v>
          </cell>
          <cell r="G467">
            <v>113.03400000000001</v>
          </cell>
          <cell r="H467">
            <v>113</v>
          </cell>
          <cell r="I467">
            <v>113.542</v>
          </cell>
          <cell r="J467">
            <v>113.64700000000001</v>
          </cell>
          <cell r="K467">
            <v>114.75700000000001</v>
          </cell>
          <cell r="L467">
            <v>114</v>
          </cell>
          <cell r="M467">
            <v>114.001</v>
          </cell>
          <cell r="N467">
            <v>112.893</v>
          </cell>
          <cell r="O467">
            <v>112.883</v>
          </cell>
          <cell r="P467">
            <v>109.383</v>
          </cell>
          <cell r="Q467">
            <v>109.373</v>
          </cell>
          <cell r="R467">
            <v>109.373</v>
          </cell>
          <cell r="S467">
            <v>109.38300000000001</v>
          </cell>
          <cell r="T467">
            <v>111.761</v>
          </cell>
        </row>
        <row r="468">
          <cell r="E468">
            <v>-17.077999999999999</v>
          </cell>
          <cell r="F468">
            <v>-5.4770000000000003</v>
          </cell>
          <cell r="G468">
            <v>-0.26200000000000001</v>
          </cell>
          <cell r="H468">
            <v>0</v>
          </cell>
          <cell r="I468">
            <v>4.4610000000000003</v>
          </cell>
          <cell r="J468">
            <v>6.0010000000000003</v>
          </cell>
          <cell r="K468">
            <v>16.02</v>
          </cell>
          <cell r="L468">
            <v>17.812999999999999</v>
          </cell>
          <cell r="M468">
            <v>20.308</v>
          </cell>
          <cell r="N468">
            <v>19.2</v>
          </cell>
          <cell r="O468">
            <v>18.2</v>
          </cell>
          <cell r="P468">
            <v>14.7</v>
          </cell>
          <cell r="Q468">
            <v>13.7</v>
          </cell>
          <cell r="R468">
            <v>-13.7</v>
          </cell>
          <cell r="S468">
            <v>-14.7</v>
          </cell>
          <cell r="T468">
            <v>-17.077999999999999</v>
          </cell>
        </row>
        <row r="477">
          <cell r="E477">
            <v>110.92700000000001</v>
          </cell>
          <cell r="F477">
            <v>110.898</v>
          </cell>
          <cell r="G477">
            <v>113</v>
          </cell>
          <cell r="H477">
            <v>113.089</v>
          </cell>
          <cell r="I477">
            <v>113.265</v>
          </cell>
          <cell r="J477">
            <v>114.014</v>
          </cell>
          <cell r="K477">
            <v>114</v>
          </cell>
          <cell r="L477">
            <v>114.00700000000001</v>
          </cell>
          <cell r="M477">
            <v>112.10599999999999</v>
          </cell>
          <cell r="N477">
            <v>112.09599999999999</v>
          </cell>
          <cell r="O477">
            <v>108.59599999999999</v>
          </cell>
          <cell r="P477">
            <v>108.586</v>
          </cell>
          <cell r="Q477">
            <v>108.586</v>
          </cell>
          <cell r="R477">
            <v>108.596</v>
          </cell>
          <cell r="S477">
            <v>110.92700000000001</v>
          </cell>
        </row>
        <row r="478">
          <cell r="E478">
            <v>-17.030999999999999</v>
          </cell>
          <cell r="F478">
            <v>-6.64</v>
          </cell>
          <cell r="G478">
            <v>-1.347</v>
          </cell>
          <cell r="H478">
            <v>0</v>
          </cell>
          <cell r="I478">
            <v>2.657</v>
          </cell>
          <cell r="J478">
            <v>17.5</v>
          </cell>
          <cell r="K478">
            <v>18.459</v>
          </cell>
          <cell r="L478">
            <v>21.100999999999999</v>
          </cell>
          <cell r="M478">
            <v>19.2</v>
          </cell>
          <cell r="N478">
            <v>18.2</v>
          </cell>
          <cell r="O478">
            <v>14.7</v>
          </cell>
          <cell r="P478">
            <v>13.7</v>
          </cell>
          <cell r="Q478">
            <v>-13.7</v>
          </cell>
          <cell r="R478">
            <v>-14.7</v>
          </cell>
          <cell r="S478">
            <v>-17.030999999999999</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I"/>
      <sheetName val="TS"/>
      <sheetName val="Mob"/>
      <sheetName val="BOQ"/>
      <sheetName val="LapMing"/>
      <sheetName val="LapBul"/>
      <sheetName val="Streak"/>
    </sheetNames>
    <sheetDataSet>
      <sheetData sheetId="0"/>
      <sheetData sheetId="1">
        <row r="53">
          <cell r="I53">
            <v>0</v>
          </cell>
          <cell r="J53">
            <v>0.60463537510992871</v>
          </cell>
          <cell r="K53">
            <v>1.2092707502198574</v>
          </cell>
          <cell r="L53">
            <v>1.7947290244618765</v>
          </cell>
          <cell r="M53">
            <v>3.7582067188354928</v>
          </cell>
          <cell r="N53">
            <v>5.7216844132091094</v>
          </cell>
          <cell r="O53">
            <v>8.4036438057981258</v>
          </cell>
          <cell r="P53">
            <v>12.058810605146183</v>
          </cell>
          <cell r="Q53">
            <v>16.953824180041011</v>
          </cell>
          <cell r="R53">
            <v>23.320730392501083</v>
          </cell>
          <cell r="S53">
            <v>29.687636604961156</v>
          </cell>
          <cell r="T53">
            <v>36.054542817421229</v>
          </cell>
          <cell r="U53">
            <v>42.421449029881302</v>
          </cell>
          <cell r="V53">
            <v>49.962516932391807</v>
          </cell>
          <cell r="W53">
            <v>58.530725818562331</v>
          </cell>
          <cell r="X53">
            <v>67.029438868365872</v>
          </cell>
          <cell r="Y53">
            <v>74.540628730302927</v>
          </cell>
          <cell r="Z53">
            <v>80.799192437996098</v>
          </cell>
          <cell r="AA53">
            <v>86.084548738930224</v>
          </cell>
          <cell r="AB53">
            <v>90.401926499113458</v>
          </cell>
          <cell r="AC53">
            <v>94.487258397278211</v>
          </cell>
          <cell r="AD53">
            <v>98.572590295442964</v>
          </cell>
          <cell r="AE53">
            <v>100.00000000000001</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tulasi"/>
      <sheetName val="Pendukung"/>
      <sheetName val="Peralatan"/>
      <sheetName val="Metode"/>
      <sheetName val="XXXX"/>
    </sheetNames>
    <sheetDataSet>
      <sheetData sheetId="0" refreshError="1"/>
      <sheetData sheetId="1">
        <row r="33">
          <cell r="CH33">
            <v>0.12627569595561616</v>
          </cell>
        </row>
        <row r="34">
          <cell r="CG34">
            <v>0</v>
          </cell>
          <cell r="CH34">
            <v>0.12627569595561616</v>
          </cell>
          <cell r="CI34">
            <v>0.50695972133159639</v>
          </cell>
          <cell r="CJ34">
            <v>4.6535897848636978</v>
          </cell>
          <cell r="CK34">
            <v>9.4247663236696724</v>
          </cell>
          <cell r="CL34">
            <v>19.274684069483897</v>
          </cell>
          <cell r="CM34">
            <v>44.837371818692901</v>
          </cell>
          <cell r="CN34">
            <v>63.061174225974092</v>
          </cell>
          <cell r="CO34">
            <v>80.660430157981409</v>
          </cell>
          <cell r="CP34">
            <v>98.259686089988719</v>
          </cell>
          <cell r="CQ34">
            <v>99.999999999999986</v>
          </cell>
        </row>
      </sheetData>
      <sheetData sheetId="2"/>
      <sheetData sheetId="3"/>
      <sheetData sheetId="4"/>
      <sheetData sheetId="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I"/>
      <sheetName val="TS"/>
      <sheetName val="Mob"/>
      <sheetName val="BOQ"/>
      <sheetName val="LapMing"/>
      <sheetName val="LapBul"/>
      <sheetName val="Streak"/>
    </sheetNames>
    <sheetDataSet>
      <sheetData sheetId="0"/>
      <sheetData sheetId="1">
        <row r="53">
          <cell r="I53">
            <v>0</v>
          </cell>
          <cell r="J53">
            <v>0.60463537510992871</v>
          </cell>
          <cell r="K53">
            <v>1.2092707502198574</v>
          </cell>
          <cell r="L53">
            <v>1.7947290244618765</v>
          </cell>
          <cell r="M53">
            <v>3.7582067188354928</v>
          </cell>
          <cell r="N53">
            <v>5.7216844132091094</v>
          </cell>
          <cell r="O53">
            <v>8.4036438057981258</v>
          </cell>
          <cell r="P53">
            <v>12.058810605146183</v>
          </cell>
          <cell r="Q53">
            <v>16.953824180041011</v>
          </cell>
          <cell r="R53">
            <v>23.320730392501083</v>
          </cell>
          <cell r="S53">
            <v>29.687636604961156</v>
          </cell>
          <cell r="T53">
            <v>36.054542817421229</v>
          </cell>
          <cell r="U53">
            <v>42.421449029881302</v>
          </cell>
          <cell r="V53">
            <v>49.962516932391807</v>
          </cell>
          <cell r="W53">
            <v>58.530725818562331</v>
          </cell>
          <cell r="X53">
            <v>67.029438868365872</v>
          </cell>
          <cell r="Y53">
            <v>74.540628730302927</v>
          </cell>
          <cell r="Z53">
            <v>80.799192437996098</v>
          </cell>
          <cell r="AA53">
            <v>86.084548738930224</v>
          </cell>
          <cell r="AB53">
            <v>90.401926499113458</v>
          </cell>
          <cell r="AC53">
            <v>94.487258397278211</v>
          </cell>
          <cell r="AD53">
            <v>98.572590295442964</v>
          </cell>
          <cell r="AE53">
            <v>100.00000000000001</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KAMAR"/>
      <sheetName val="Coll-KAMAR"/>
      <sheetName val="II.MAIN-LOB"/>
      <sheetName val="III.FASADE"/>
      <sheetName val="IV. POOL DECK"/>
      <sheetName val="V.BALLROOM"/>
      <sheetName val="VI.CANOPY"/>
      <sheetName val="VII.CAR &amp; LIFT"/>
      <sheetName val="IX.ATRIUM"/>
      <sheetName val="X.LANDSCAPE"/>
      <sheetName val="Cover"/>
      <sheetName val="Summary "/>
      <sheetName val="Cover-OP"/>
      <sheetName val="Summary-op"/>
      <sheetName val="Rb"/>
      <sheetName val="PLB-Basement 2.8.2-R1"/>
      <sheetName val="I_KAMAR"/>
      <sheetName val="anal"/>
      <sheetName val="Resume"/>
      <sheetName val="ESCON"/>
      <sheetName val="Kuantitas &amp; Harga"/>
      <sheetName val="Cover Daf-2"/>
      <sheetName val="Bill.1.VAC-Supply-A"/>
      <sheetName val="Cash Flow bulanan"/>
      <sheetName val="Kode Bahan"/>
      <sheetName val="ANALISA"/>
      <sheetName val="STR _A_"/>
      <sheetName val="boq"/>
      <sheetName val="BAG_2"/>
      <sheetName val="struktur tdk dipakai"/>
      <sheetName val="TOTAL"/>
      <sheetName val="3"/>
      <sheetName val="ubah"/>
      <sheetName val="PROTECTION "/>
      <sheetName val="D_6"/>
      <sheetName val="D_7"/>
      <sheetName val="II_MAIN-LOB"/>
      <sheetName val="III_FASADE"/>
      <sheetName val="IV__POOL_DECK"/>
      <sheetName val="V_BALLROOM"/>
      <sheetName val="VI_CANOPY"/>
      <sheetName val="VII_CAR_&amp;_LIFT"/>
      <sheetName val="IX_ATRIUM"/>
      <sheetName val="X_LANDSCAPE"/>
      <sheetName val="Summary_"/>
      <sheetName val="PLB-Basement_2_8_2-R1"/>
      <sheetName val="Kuantitas_&amp;_Harga"/>
      <sheetName val="HARGA DASAR"/>
      <sheetName val="ALAT"/>
      <sheetName val="DIV.8"/>
      <sheetName val="DIV.9"/>
      <sheetName val="LBK"/>
      <sheetName val="EST-1CV"/>
      <sheetName val="3.a LBK"/>
      <sheetName val="Sheet1"/>
      <sheetName val="Harga Satuan"/>
      <sheetName val="Analysis"/>
      <sheetName val="D7(1)"/>
      <sheetName val="Rekap"/>
      <sheetName val="4-Basic Price"/>
      <sheetName val="BANGUNAN PENUNJANG"/>
      <sheetName val="Basic Price"/>
      <sheetName val="ARS "/>
      <sheetName val="BOQ-Indonesia"/>
      <sheetName val="HARGA_DASAR"/>
      <sheetName val="DIV_8"/>
      <sheetName val="DIV_9"/>
      <sheetName val="AHS"/>
      <sheetName val="Concrete"/>
      <sheetName val="Rekapitulasi"/>
      <sheetName val="lanscap_All"/>
      <sheetName val="STR"/>
      <sheetName val="luar"/>
      <sheetName val="RINC hotel"/>
      <sheetName val="RINC FIN T4 "/>
      <sheetName val="RINC FIN T4  _3_"/>
      <sheetName val="RINC FIN T4  _2_"/>
      <sheetName val="Volume"/>
      <sheetName val="304_06"/>
      <sheetName val="%"/>
      <sheetName val="Bahan "/>
      <sheetName val="Upah"/>
      <sheetName val="Pekerjaan "/>
      <sheetName val="D2"/>
      <sheetName val="가격조사서"/>
      <sheetName val="Bill rekap"/>
      <sheetName val="Bill of Qty"/>
      <sheetName val="daffin"/>
      <sheetName val="Normalisasi"/>
      <sheetName val="prodalt"/>
      <sheetName val="harga satuan bahan"/>
      <sheetName val="harsat"/>
      <sheetName val="RAB Pintu Gerbang&amp;Ticket"/>
      <sheetName val="Material"/>
      <sheetName val="ahs_utama"/>
      <sheetName val="A"/>
      <sheetName val="SAT-BHN"/>
      <sheetName val="PPC"/>
      <sheetName val="RAW MATERIALS "/>
      <sheetName val="304-06"/>
      <sheetName val="COST-PERSON-J.O."/>
      <sheetName val="RENTAL1"/>
      <sheetName val="1+580"/>
      <sheetName val="GTS I PS"/>
      <sheetName val="D3.1"/>
      <sheetName val="Summary"/>
      <sheetName val="3.1"/>
      <sheetName val="3.2"/>
      <sheetName val="3.3"/>
      <sheetName val="3.4"/>
      <sheetName val="Sum"/>
      <sheetName val="B4-TC "/>
      <sheetName val="FinSum"/>
      <sheetName val="Instalasi"/>
      <sheetName val="Instalasi EAP"/>
      <sheetName val="Round Duct IMP"/>
      <sheetName val="Air Reg"/>
      <sheetName val="Cable power"/>
      <sheetName val="Pasang AC Split "/>
      <sheetName val="Panel Intimuara 22 Sept 10"/>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njumlahan"/>
      <sheetName val="Plat"/>
      <sheetName val="SUM 200"/>
      <sheetName val="GTS_I_PS"/>
      <sheetName val="D3_1"/>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ill_1_VAC-Supply-A"/>
      <sheetName val="3_1"/>
      <sheetName val="3_2"/>
      <sheetName val="3_3"/>
      <sheetName val="3_4"/>
      <sheetName val="B4-TC_"/>
      <sheetName val="Instalasi_EAP"/>
      <sheetName val="Round_Duct_IMP"/>
      <sheetName val="Air_Reg"/>
      <sheetName val="Cable_power"/>
      <sheetName val="Pasang_AC_Split_"/>
      <sheetName val="Panel_Intimuara_22_Sept_10"/>
      <sheetName val="SUM_200"/>
      <sheetName val="daftar harsat"/>
      <sheetName val="G_SUMMARY"/>
      <sheetName val="VAC-1"/>
      <sheetName val="CBD"/>
      <sheetName val="SEX"/>
      <sheetName val="jobhist"/>
      <sheetName val="Hrg.Sat"/>
      <sheetName val="Kolom UT"/>
      <sheetName val="daily (12)"/>
      <sheetName val="fas"/>
      <sheetName val="typ 10_25"/>
      <sheetName val="ph26"/>
      <sheetName val="ph27"/>
      <sheetName val="kor_un"/>
      <sheetName val="kor"/>
      <sheetName val="I. Prelim"/>
      <sheetName val="SUB ME"/>
      <sheetName val="mechanical asrama"/>
      <sheetName val="electrical asrama"/>
      <sheetName val="ME. Kelas"/>
      <sheetName val="umum"/>
      <sheetName val="analisa alat"/>
      <sheetName val="bahan"/>
      <sheetName val="SUB LAIN2"/>
      <sheetName val="SUB KUSEN"/>
      <sheetName val="analisa pekerjaan"/>
      <sheetName val="ars asrama "/>
      <sheetName val="str asrama"/>
      <sheetName val="ars kelas"/>
      <sheetName val="str kelas"/>
      <sheetName val="REKAP MERAH"/>
      <sheetName val="Statprod gab"/>
      <sheetName val="Bag_9"/>
      <sheetName val="Evaluasi"/>
      <sheetName val="Bill_1_VAC_Supply_A"/>
      <sheetName val="r.tank"/>
      <sheetName val="prelim"/>
      <sheetName val="main summary"/>
      <sheetName val="Pek.Luar"/>
      <sheetName val="4"/>
      <sheetName val="iTEM hARSAT"/>
      <sheetName val="BAG-2"/>
      <sheetName val="AHAS1"/>
      <sheetName val="HB "/>
      <sheetName val="5.1-5.4(1)-5.4(2)"/>
      <sheetName val="REKAP TOTAL (1)"/>
      <sheetName val="Elektrikal"/>
      <sheetName val="DETAIL LT11-13"/>
      <sheetName val="PL"/>
      <sheetName val="PK"/>
      <sheetName val="Harga ME "/>
      <sheetName val="harga"/>
      <sheetName val="DAF-4"/>
      <sheetName val="Fill this out first___"/>
      <sheetName val="DAF_2"/>
      <sheetName val="bill 3.9"/>
      <sheetName val="Vibro_Roller"/>
      <sheetName val="PROGRESS"/>
      <sheetName val="HSP"/>
      <sheetName val="Fire Fighting"/>
      <sheetName val="Plumbing"/>
      <sheetName val="harga bahan"/>
      <sheetName val="BQ ARS"/>
      <sheetName val="ALL"/>
      <sheetName val="Pembongkaran"/>
      <sheetName val="II_MAIN-LOB1"/>
      <sheetName val="III_FASADE1"/>
      <sheetName val="IV__POOL_DECK1"/>
      <sheetName val="V_BALLROOM1"/>
      <sheetName val="VI_CANOPY1"/>
      <sheetName val="VII_CAR_&amp;_LIFT1"/>
      <sheetName val="IX_ATRIUM1"/>
      <sheetName val="X_LANDSCAPE1"/>
      <sheetName val="Summary_1"/>
      <sheetName val="GTS_I_PS1"/>
      <sheetName val="D3_11"/>
      <sheetName val="typ_10_25"/>
      <sheetName val="I__Prelim"/>
      <sheetName val="Coll_KAMAR"/>
      <sheetName val="Har-mat"/>
      <sheetName val="OHD"/>
      <sheetName val="RAB-NEGO"/>
      <sheetName val="cargo"/>
      <sheetName val="Analisa &amp; Upah"/>
      <sheetName val="Analisa _ Upah"/>
      <sheetName val="Analisa Harga"/>
      <sheetName val="hst  LAMP_1 _2_"/>
      <sheetName val="Daf 1"/>
      <sheetName val="NET?"/>
      <sheetName val="BQ?"/>
      <sheetName val="TU"/>
      <sheetName val="금액내역서"/>
      <sheetName val="UP MINOR"/>
      <sheetName val="BASIC"/>
      <sheetName val="Compare"/>
      <sheetName val="laporan"/>
      <sheetName val="Mob"/>
      <sheetName val="JAD-PEL"/>
      <sheetName val="Galian 1"/>
      <sheetName val="bahan+upah"/>
      <sheetName val="A3 "/>
      <sheetName val="Rencana Anggaran Biaya"/>
      <sheetName val="대비표"/>
      <sheetName val="SAP"/>
      <sheetName val="Data alat"/>
      <sheetName val="Harga Alat"/>
      <sheetName val="Sat Bahan"/>
      <sheetName val="Sat Alat"/>
      <sheetName val="Sat Upah"/>
      <sheetName val="Cover_Daf-2"/>
      <sheetName val="Kode_Bahan"/>
      <sheetName val="PROTECTION_"/>
      <sheetName val="HARGA_SATUAN"/>
      <sheetName val="ANA"/>
      <sheetName val="Currency_Rate"/>
      <sheetName val="HRG_BHN"/>
      <sheetName val="DAFTAR_HARGA_SATUAN_MATERIAL"/>
      <sheetName val="BQ_E20_02_Rp_"/>
      <sheetName val="HSBU_ANA"/>
      <sheetName val="rumus"/>
      <sheetName val="Daf_12"/>
      <sheetName val="Harsat_Bahan"/>
      <sheetName val="Als_Struk"/>
      <sheetName val="Grand_Rekap"/>
      <sheetName val="REF_ONLY1"/>
      <sheetName val="ac"/>
      <sheetName val="Pipe"/>
      <sheetName val="Isolasi_Luar_Dalam2"/>
      <sheetName val="Isolasi_Luar2"/>
      <sheetName val="Markup"/>
      <sheetName val="Pemadam"/>
      <sheetName val="Bill_of_Qty_MEP"/>
      <sheetName val="REQDELTA"/>
      <sheetName val="Analisa_Upah_&amp;_Bahan_Plum"/>
      <sheetName val="RAB"/>
      <sheetName val="IT"/>
      <sheetName val="Rekap_Direct_Cost"/>
      <sheetName val="Listrik"/>
      <sheetName val="16-AC-27JULI"/>
      <sheetName val="ARSITEKTUR"/>
      <sheetName val="Harsat_Upah"/>
      <sheetName val="Hargamat"/>
      <sheetName val="telp"/>
      <sheetName val="DAF-1"/>
      <sheetName val="8LT 12"/>
      <sheetName val="AN-K"/>
      <sheetName val="Piutang Bermslh Sby"/>
      <sheetName val="piutang konsolidasi MEI"/>
      <sheetName val="Up"/>
      <sheetName val="BQ"/>
      <sheetName val="Currency Rate"/>
      <sheetName val="SPK"/>
      <sheetName val="III_FA_x0000_u_x0012__x0003_"/>
      <sheetName val="_x0000_~X3_x0000__x0000__x0000__x0000__x0000__x0000__x0000__x0000__x0000_HV3_x0000_`²/~X3_x0000_~V3_x0000_._x0000_"/>
      <sheetName val="!_x0004__x0000__x0000_"/>
      <sheetName val="_x0000_"/>
      <sheetName val=""/>
      <sheetName val="HARGA MATERIAL"/>
      <sheetName val="PNT"/>
      <sheetName val="EÜ_x0004__x001a__x0000__x0000__x0000_J"/>
      <sheetName val="SAT_BHN"/>
      <sheetName val="bhn,upah,alat"/>
      <sheetName val="Ans Kom Precast"/>
      <sheetName val="CAB 2"/>
      <sheetName val="harga "/>
      <sheetName val="H.Satuan"/>
      <sheetName val="Analisa Upah &amp; Bahan Plum"/>
      <sheetName val="Analisa Str"/>
      <sheetName val="DAFTAR 7"/>
      <sheetName val="DAFTAR_8"/>
      <sheetName val="DAF_1"/>
      <sheetName val="ch"/>
      <sheetName val="3-DIV7"/>
      <sheetName val="3-DIV8"/>
      <sheetName val="3-DIV7.B"/>
      <sheetName val="Up &amp; bhn"/>
      <sheetName val="HS_TRG"/>
      <sheetName val="SELL-SUMM-COST"/>
      <sheetName val="CF-satu"/>
      <sheetName val="CF Rp-USD"/>
      <sheetName val="F ALARM"/>
      <sheetName val="Tabel"/>
      <sheetName val="FISIK"/>
      <sheetName val="schtng"/>
      <sheetName val="schbhn"/>
      <sheetName val="schalt"/>
      <sheetName val="概総括1"/>
      <sheetName val="UPAH BAHAN"/>
      <sheetName val="bahan-mos"/>
      <sheetName val="Analisa ARS"/>
      <sheetName val="ASPAL"/>
      <sheetName val="STRUKTUR"/>
      <sheetName val="TOWN"/>
      <sheetName val="NAMES"/>
      <sheetName val="Estimate"/>
      <sheetName val="daftar_harsat"/>
      <sheetName val="Non JO"/>
      <sheetName val="PEKAN 23"/>
      <sheetName val="Renc &amp; real Non KSO"/>
      <sheetName val="Sheet9"/>
      <sheetName val="List_Berat"/>
      <sheetName val="Mat_Tower1"/>
      <sheetName val="Mat_Tower"/>
      <sheetName val="Internal_Summary"/>
      <sheetName val="BS_pricing"/>
      <sheetName val="NMS_Configuration"/>
      <sheetName val="63_Swap"/>
      <sheetName val="Antenna"/>
      <sheetName val="Parameter"/>
      <sheetName val="bobot"/>
      <sheetName val="Harga_Baut"/>
      <sheetName val="BOM"/>
      <sheetName val="Project_Summary"/>
      <sheetName val="DATA-BASE"/>
      <sheetName val="Factors"/>
      <sheetName val="Assumptions"/>
      <sheetName val="Rekapsub-total-ME"/>
      <sheetName val="lookup"/>
      <sheetName val="Factor"/>
      <sheetName val="margin"/>
      <sheetName val="X-file"/>
      <sheetName val="KURS"/>
      <sheetName val="Data"/>
      <sheetName val="GLP-DISCOUNT"/>
      <sheetName val="GLP_s_changed_from_previous"/>
      <sheetName val="CONV_TAB"/>
      <sheetName val="GLP_2001"/>
      <sheetName val="Cap_Mah"/>
      <sheetName val="MU&amp;MB"/>
      <sheetName val="Ladder"/>
      <sheetName val="Material_Mounting1"/>
      <sheetName val="Lampiran_MTO1"/>
      <sheetName val="Rekap-ME"/>
      <sheetName val="Calc__Overview"/>
      <sheetName val="Sheet2"/>
      <sheetName val="PriceList"/>
      <sheetName val="SALES_ITEMS"/>
      <sheetName val="General"/>
      <sheetName val="PSPC_LE_Pnext_Current"/>
      <sheetName val="Input_Log__Set-up"/>
      <sheetName val="Sch-5"/>
      <sheetName val="AM-MARGIN"/>
      <sheetName val="Material_List_T_55_M_"/>
      <sheetName val="GLP's_and_PSPC's"/>
      <sheetName val="US_indoor_vs_macro_outdoor"/>
      <sheetName val="koef"/>
      <sheetName val="Perm. Test"/>
      <sheetName val="lkalibrasi BENENAIN"/>
      <sheetName val="ME-LT.2 utility Dacen"/>
      <sheetName val="ME-Lt.3"/>
      <sheetName val="TE TS FA LAN MATV"/>
      <sheetName val="pek. str"/>
      <sheetName val="Z"/>
      <sheetName val="Cash2"/>
      <sheetName val="DKH"/>
      <sheetName val="SKEDULmaterial"/>
      <sheetName val="S-QD5"/>
      <sheetName val="DAF-HARSAT"/>
      <sheetName val="Galian_1"/>
      <sheetName val="[EST-1CV.XLS]_x0000_~X3_x0000__x0000__x0000__x0000__x0000__x0000__x0000__x0000__x0000_HV3_x0000_"/>
      <sheetName val="NET_"/>
      <sheetName val="BQ_"/>
      <sheetName val="III_FA_x005f_x0000_u_x005f_x0012__x005f_x0003_"/>
      <sheetName val="_x005f_x0000_~X3_x005f_x0000__x005f_x0000__x005f_x0000_"/>
      <sheetName val="!_x005f_x0004__x005f_x0000__x005f_x0000_"/>
      <sheetName val="_x005f_x0000_"/>
      <sheetName val="EÜ_x005f_x0004__x005f_x001a__x005f_x0000__x005f_x0000__"/>
      <sheetName val="III_FA"/>
      <sheetName val="!_x005f_x0004_"/>
      <sheetName val="EÜ_x005f_x0004__x005f_x001A_"/>
      <sheetName val="Junior PTI"/>
      <sheetName val="SMP"/>
      <sheetName val="[EST-1CV.XLS]_x0000_~X3_x0000__x0000__x0000__x0000__x0000__x0000__x0000__x0000__x0000_HV3_x0000_�"/>
      <sheetName val="MK"/>
      <sheetName val="III_FA?u_x0012__x0003_"/>
      <sheetName val="[EST-1CV.XLS]?~X3?????????HV3?"/>
      <sheetName val="!_x0004_??"/>
      <sheetName val="?"/>
      <sheetName val="[EST-1CV.XLS]?~X3?????????HV3?�"/>
      <sheetName val="Urai _Resap pengikat"/>
      <sheetName val="DAF-7"/>
      <sheetName val="RAB_DK"/>
      <sheetName val="!_x0004_"/>
      <sheetName val="III_FA_u_x0012__x0003_"/>
      <sheetName val="_~X3_________HV3_`²_~X3_~V3_._"/>
      <sheetName val="!_x0004___"/>
      <sheetName val="_"/>
      <sheetName val="_~X3_________HV3_�`�_~X3_~V3_._"/>
      <sheetName val="Rincian "/>
      <sheetName val="revisiSTR-pondasi"/>
      <sheetName val="BQ Elektrikal"/>
      <sheetName val="ES_PARK"/>
      <sheetName val="RAB AR&amp;STR"/>
      <sheetName val="[EST-1CV.XLS][EST-1CV.XLS]3_x0000_`²"/>
      <sheetName val="p_luar"/>
      <sheetName val="fin SB"/>
      <sheetName val="FIN PARKIR"/>
      <sheetName val="Bill No 6 Koord &amp; Attendance"/>
      <sheetName val="AC_C"/>
      <sheetName val="Bill_2_ PL_6_ FF _ SUPPLY A"/>
      <sheetName val="PL_FF_SUPPLY A final"/>
      <sheetName val="List PO"/>
      <sheetName val="sipil"/>
      <sheetName val="Bill No.1"/>
      <sheetName val="BASEMENT"/>
      <sheetName val="Anls"/>
      <sheetName val="[EST-1CV.XLS][EST-1CV.XLS]3?`²"/>
      <sheetName val="baja"/>
      <sheetName val="Valve"/>
      <sheetName val="Unit ahu-fcu"/>
      <sheetName val="Pipa"/>
      <sheetName val="Grille"/>
      <sheetName val="Duct"/>
      <sheetName val="PU"/>
      <sheetName val="_x0000__x0019_E_x0005_"/>
      <sheetName val="[EST-1CV.XLS]_x0000_R2&lt;_x0000__x0000__x0000__x0000__x0000__x0000__x0000__x0000__x0000__x001c_0&lt;_x0000_;"/>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ill_1_VAC-Supply-A1"/>
      <sheetName val="3_11"/>
      <sheetName val="3_21"/>
      <sheetName val="3_31"/>
      <sheetName val="3_41"/>
      <sheetName val="B4-TC_1"/>
      <sheetName val="Instalasi_EAP1"/>
      <sheetName val="Round_Duct_IMP1"/>
      <sheetName val="Air_Reg1"/>
      <sheetName val="Cable_power1"/>
      <sheetName val="Pasang_AC_Split_1"/>
      <sheetName val="Panel_Intimuara_22_Sept_101"/>
      <sheetName val="SUM_2001"/>
      <sheetName val="daily_(12)"/>
      <sheetName val="SUB_ME"/>
      <sheetName val="mechanical_asrama"/>
      <sheetName val="electrical_asrama"/>
      <sheetName val="ME__Kelas"/>
      <sheetName val="analisa_alat"/>
      <sheetName val="SUB_LAIN2"/>
      <sheetName val="SUB_KUSEN"/>
      <sheetName val="analisa_pekerjaan"/>
      <sheetName val="ars_asrama_"/>
      <sheetName val="str_asrama"/>
      <sheetName val="ars_kelas"/>
      <sheetName val="str_kelas"/>
      <sheetName val="REKAP_MERAH"/>
      <sheetName val="HB_"/>
      <sheetName val="Statprod_gab"/>
      <sheetName val="5_1-5_4(1)-5_4(2)"/>
      <sheetName val="main_summary"/>
      <sheetName val="Pek_Luar"/>
      <sheetName val="r_tank"/>
      <sheetName val="iTEM_hARSAT"/>
      <sheetName val="Hrg_Sat"/>
      <sheetName val="DETAIL_LT11-13"/>
      <sheetName val="Harga_ME_"/>
      <sheetName val="Fill_this_out_first___"/>
      <sheetName val="RINC_FIN_T4___3_"/>
      <sheetName val="RINC_FIN_T4___2_"/>
      <sheetName val="bill_3_9"/>
      <sheetName val="LAMP-A"/>
      <sheetName val="[EST-1CV.XLS]_x0000_~X3_x0000__x0000__x0000__x0000__x0000__x0000__x0000__x0000__x0000_HV3_x0000_ˆ"/>
      <sheetName val="_~X3_________HV3_ˆ`²_~X3_~V3_._"/>
      <sheetName val="[EST-1CV.XLS]?~X3?????????HV3?ˆ"/>
      <sheetName val="[EST-1CV.XLS]_x0000_~X3_x0000__x0000__x0000__x0000__x0000__x0000__x0000__x0000__x0000_HV3_x0000_?"/>
      <sheetName val="[EST-1CV.XLS][EST-1CV.XLS]3_x0000_?`?"/>
      <sheetName val="[EST-1CV.XLS][EST-1CV.XLS]3??`?"/>
      <sheetName val="[EST-1CV.XLS]?~X3?????????HV3??"/>
      <sheetName val="3_`²_~X3_~V3_.___.____x0001____tÏ 0!"/>
      <sheetName val="3__`__~X3_~V3_.___.____x0001____t__0!"/>
      <sheetName val="_~X3_________HV3__`__~X3_~V3_._"/>
      <sheetName val="?_x0019_E_x0005_"/>
      <sheetName val="[EST-1CV.XLS]?R2&lt;?????????_x001c_0&lt;?;"/>
      <sheetName val="Kuantitas _ Harga"/>
      <sheetName val="Cover Daf_2"/>
      <sheetName val="EÜ_x0004__x001a_"/>
      <sheetName val="STR__A_"/>
      <sheetName val="Cash_Flow_bulanan"/>
      <sheetName val="RINC_hotel"/>
      <sheetName val="RINC_FIN_T4_"/>
      <sheetName val="Sat_Bahan"/>
      <sheetName val="Sat_Alat"/>
      <sheetName val="Sat_Upah"/>
      <sheetName val="mEkanikal"/>
      <sheetName val="Perhit.Alat"/>
      <sheetName val="Isolasi Luar Dalam"/>
      <sheetName val="Isolasi Luar"/>
      <sheetName val="ADDENDUM"/>
      <sheetName val="Harsat_marina"/>
      <sheetName val="Rate"/>
      <sheetName val="RAP by Rama"/>
      <sheetName val="DAF-5"/>
      <sheetName val="REKAP TOTAL"/>
      <sheetName val="_x0000_~X3_x0000__x0000__x0000__x0000__x0000__x0000__x0000__x0000__x0000_HV3_x0000_�`�/~X3_x0000_~V3_x0000_._x0000_"/>
      <sheetName val="?~X3?????????HV3?`²/~X3?~V3?.?"/>
      <sheetName val="?~X3?????????HV3?�`�/~X3?~V3?.?"/>
      <sheetName val="3_x0000_`²/~X3_x0000_~V3_x0000_._x0000__x0000__x0000_._x0000__x0000__x0000__x0001__x0000__x0000__x0000_tÏ 0!"/>
      <sheetName val="3?`²/~X3?~V3?.???.???_x0001_???tÏ 0!"/>
      <sheetName val="_x0000_R2&lt;_x0000__x0000__x0000__x0000__x0000__x0000__x0000__x0000__x0000__x001c_0&lt;_x0000_;be/R2&lt;_x0000_R0&lt;_x0000_._x0000_"/>
      <sheetName val="_x0000_~X3_x0000__x0000__x0000__x0000__x0000__x0000__x0000__x0000__x0000_HV3_x0000_ˆ`²/~X3_x0000_~V3_x0000_._x0000_"/>
      <sheetName val="?~X3?????????HV3?ˆ`²/~X3?~V3?.?"/>
      <sheetName val="_x0000_~X3_x0000__x0000__x0000__x0000__x0000__x0000__x0000__x0000__x0000_HV3_x0000_?`?/~X3_x0000_~V3_x0000_._x0000_"/>
      <sheetName val="3_x0000_?`?/~X3_x0000_~V3_x0000_._x0000__x0000__x0000_._x0000__x0000__x0000__x0001__x0000__x0000__x0000_t??0!"/>
      <sheetName val="3??`?/~X3?~V3?.???.???_x0001_???t??0!"/>
      <sheetName val="?~X3?????????HV3??`?/~X3?~V3?.?"/>
      <sheetName val="?R2&lt;?????????_x001c_0&lt;?;be/R2&lt;?R0&lt;?.?"/>
      <sheetName val="[EST-1CV.XLS]3_x0000_`²/~X3_x0000_~V3_x0000_._x0000__x0000__x0000_"/>
      <sheetName val="[EST-1CV.XLS]3?`²/~X3?~V3?.???"/>
      <sheetName val="[EST-1CV.XLS]3_x0000_?`?/~X3_x0000_~V3_x0000_._x0000__x0000__x0000_"/>
      <sheetName val="[EST-1CV.XLS]3??`?/~X3?~V3?.???"/>
      <sheetName val="Sec I ML"/>
      <sheetName val="skejul"/>
      <sheetName val="내역표지"/>
      <sheetName val="Elektronik"/>
      <sheetName val="Electrikal"/>
      <sheetName val="Item Kompensasi"/>
      <sheetName val="Bill-2"/>
      <sheetName val="Upah_Bahan"/>
      <sheetName val="sdm"/>
      <sheetName val="map"/>
      <sheetName val="rkp"/>
      <sheetName val="[EST-1CV.XLS]"/>
      <sheetName val="[EST-1CV.XLS][EST-1CV.XLS]3"/>
      <sheetName val="[EST-1CV.XLS]3"/>
      <sheetName val="5-ALAT(1)"/>
      <sheetName val="NP (2)"/>
      <sheetName val="LEMBAR1"/>
      <sheetName val="LEMBAR2"/>
      <sheetName val="LEMBAR4"/>
      <sheetName val="LEMBAR5"/>
      <sheetName val="BL"/>
      <sheetName val="DAPRO"/>
      <sheetName val="FINAL"/>
      <sheetName val="TEKNIS"/>
      <sheetName val="__x0019_E_x0005_"/>
      <sheetName val="_R2&lt;__________x001c_0&lt;_;be_R2&lt;_R0&lt;_._"/>
      <sheetName val="instalasi penerangan"/>
      <sheetName val="kabel tray&amp;ladder"/>
      <sheetName val="DAF-2"/>
      <sheetName val="???1"/>
      <sheetName val="_~X3_________HV3_?`?_~X3_~V3_._"/>
      <sheetName val="Roman"/>
      <sheetName val="Str Green lake"/>
      <sheetName val="KH-Q1,Q2,01"/>
      <sheetName val="INDEX"/>
      <sheetName val="MPK"/>
      <sheetName val="Lampiran Kontrak Baru"/>
      <sheetName val="TH Vÿÿÿÿÿÿÿÿÿÿÿÿÿÿÿÿÿÿîîü3"/>
      <sheetName val="QTO-11P"/>
      <sheetName val="당초"/>
      <sheetName val="수입"/>
      <sheetName val="PERALATAN UTAMA AC"/>
      <sheetName val="PERLATAN UTAMA PL"/>
      <sheetName val="PEMIPAAN PL"/>
      <sheetName val="PANEL TR"/>
      <sheetName val="STRUKTUR ATAS"/>
      <sheetName val="&lt;_x0000_;be/R2&lt;_x0000_R0&lt;_x0000_._x0000__x0000__x0000_._x0000__x0000__x0000__x0001__x0000__x0000__x0000_/Z0!"/>
      <sheetName val="BAHAN STRUKTUR"/>
      <sheetName val="___1"/>
      <sheetName val="&lt;?;be/R2&lt;?R0&lt;?.???.???_x0001_???/Z0!"/>
      <sheetName val="Analisa "/>
      <sheetName val="Pt"/>
      <sheetName val="III_FA?u_x005f_x0012__x005f_x0003_"/>
      <sheetName val="!_x005f_x0004_??"/>
      <sheetName val="III_FA_u_x005f_x0012__x005f_x0003_"/>
      <sheetName val="!_x005f_x0004___"/>
      <sheetName val="3_x005f_x0000_`²/~X3_x005f_x0000_~V3_x0000"/>
      <sheetName val="KURVA_S"/>
      <sheetName val="BOQ-E"/>
      <sheetName val="BM"/>
      <sheetName val="Bill.2. PL - SUPPLY A"/>
      <sheetName val="!_x005f_x005f_x005f_x0004_"/>
      <sheetName val="III_FA_u_x005f_x005f_x005f_x0012__x005f_x005f_x00"/>
      <sheetName val="!_x005f_x005f_x005f_x0004___"/>
      <sheetName val="3_`²_~X3_~V3_.___.____x005f_x005f_x0"/>
      <sheetName val="3__`__~X3_~V3_.___.____x005f_x005f_x0"/>
      <sheetName val="__x005f_x005f_x005f_x0019_E_x005f_x005f_x005f_x0005_"/>
      <sheetName val="_R2&lt;__________x005f_x005f_x005f_x001c_0&lt;_;b"/>
      <sheetName val="3_`²_~X3_~V3_.___.____x005f_x0001___"/>
      <sheetName val="3__`__~X3_~V3_.___.____x005f_x0001___"/>
      <sheetName val="__x005f_x0019_E_x005f_x0005_"/>
      <sheetName val="_R2&lt;__________x005f_x001c_0&lt;_;be_R2&lt;_"/>
      <sheetName val="Ahs.1"/>
      <sheetName val="Ahs.2"/>
      <sheetName val="Kolom"/>
      <sheetName val="Bill of Quantity"/>
      <sheetName val="PileCap"/>
      <sheetName val="TB"/>
      <sheetName val="Bill_2"/>
      <sheetName val="??"/>
      <sheetName val="Panel"/>
      <sheetName val="NP"/>
      <sheetName val="예가표"/>
      <sheetName val="CH-RANC"/>
      <sheetName val="Rupiah"/>
      <sheetName val="SCH"/>
      <sheetName val="MOKDONG(1)"/>
      <sheetName val="PE-F-42 Rev 01 Manpower"/>
      <sheetName val="III_FA_x005f_x005f_x005f_x0000_u_x005f_x005f_x001"/>
      <sheetName val="_x005f_x005f_x005f_x0000_~X3_x005f_x005f_x005f_x0000__x"/>
      <sheetName val="!_x005f_x005f_x005f_x0004__x005f_x005f_x005f_x0000__x00"/>
      <sheetName val="_x005f_x005f_x005f_x0000_"/>
      <sheetName val="&lt;_;be_R2&lt;_R0&lt;_.___.____x0001_____Z0!"/>
      <sheetName val="Sat. Pek."/>
      <sheetName val="BQ Gdg 7&amp;8"/>
      <sheetName val="BQ Gdg 5&amp;6"/>
      <sheetName val="인원계획"/>
      <sheetName val="steel data sheet"/>
      <sheetName val="FINISHING"/>
      <sheetName val="DAFTAR HARGA"/>
      <sheetName val="Anl"/>
      <sheetName val="LT.2"/>
      <sheetName val="LT.3"/>
      <sheetName val="LT.4"/>
      <sheetName val="LT.5"/>
      <sheetName val="LT.11"/>
      <sheetName val="LT.ATAP"/>
      <sheetName val="SELASAR"/>
      <sheetName val="?????"/>
      <sheetName val="În_x0003_"/>
      <sheetName val="_x0000_nf_x0013__x0000__x0000__x0000__x0000__x0000__x0000__x0000__x0000__x0000_8d_x0013__x0000_`Â/nf_x0013__x0000_nd_x0013__x0000_._x0000_"/>
      <sheetName val="_x0009__x0004__x0000__x0000_"/>
      <sheetName val="3?`²/~X3?~V3?.???.???_x005f_x0001_??"/>
      <sheetName val="_x005f_x0000__x005f_x0019_E_x005f_x0005_"/>
      <sheetName val="_x005f_x0000_R2&lt;_x005f_x0000__x005f_x0000__x005f_x0000_"/>
      <sheetName val="3_x005f_x0000_?`?/~X3_x005f_x0000_~V3_x0000"/>
      <sheetName val="3??`?/~X3?~V3?.???.???_x005f_x0001_??"/>
      <sheetName val="TJ1Q47"/>
      <sheetName val=" _x0004__x0000__x0000_"/>
      <sheetName val="Quantity"/>
      <sheetName val="STRUKTUR-1"/>
      <sheetName val="LS_Rutin"/>
      <sheetName val="&lt;"/>
      <sheetName val="_x0000_~X3_x0000__x0000__x0000_"/>
      <sheetName val="lamp 9"/>
      <sheetName val="anal (4)"/>
      <sheetName val="Vol-Selatan"/>
      <sheetName val="U&amp;M-Selatan"/>
      <sheetName val="BoQ (3)"/>
      <sheetName val="SANITARY"/>
      <sheetName val="?~X3???"/>
      <sheetName val="Har_mat"/>
      <sheetName val="villa"/>
      <sheetName val="anl-2.3-2.4"/>
      <sheetName val="4-MVAC"/>
      <sheetName val="Bill of Qty MEP"/>
      <sheetName val="B"/>
      <sheetName val="UP_an"/>
      <sheetName val="mob (2)"/>
      <sheetName val="SCEDUL"/>
      <sheetName val="UPAH&amp;BHN"/>
      <sheetName val=" EL"/>
      <sheetName val="FORM _2_"/>
      <sheetName val="kontrak"/>
      <sheetName val="rekap PO_KtrK_"/>
      <sheetName val="Conn. Lib"/>
      <sheetName val="UP STREAM"/>
      <sheetName val="har-sat"/>
      <sheetName val="BQ-E20-02(Rp)"/>
      <sheetName val="isian"/>
      <sheetName val="rab - persiapan &amp; lantai-1"/>
      <sheetName val="HRG BHN"/>
      <sheetName val="atap"/>
      <sheetName val="Peralatan"/>
      <sheetName val="L-TIGA"/>
      <sheetName val="[EST-1CV.XLS][EST-1CV.XLS][EST-"/>
      <sheetName val="Rekap Addendum"/>
      <sheetName val="REKAP_Akap"/>
      <sheetName val="[EST-1CV.XLS][EST-1CV.XLS]HA/´|"/>
      <sheetName val="HA/´|`_x0000__x0000_Ó_x0000_0.Ó_x0000_"/>
      <sheetName val="[EST-1CV.XLS]HA/´|`_x0000__x0000_Ó_x0000_0.Ó_x0000_"/>
      <sheetName val="BAHAN1"/>
      <sheetName val="[EST-1CV.XLS][EST-1CV.XLS]&lt;_x0000_;be"/>
      <sheetName val="[EST-1CV.XLS][EST-1CV.XLS]&lt;?;be"/>
      <sheetName val="L-4a,b"/>
      <sheetName val="a.h ars sum"/>
      <sheetName val="a.h ars"/>
      <sheetName val="Daftar BOQ"/>
      <sheetName val="Reference"/>
      <sheetName val="_EST-1CV.XLS_"/>
      <sheetName val="_EST-1CV.XLS__~X3_________HV3_"/>
      <sheetName val="_EST-1CV.XLS__~X3_________HV3_�"/>
      <sheetName val="_EST-1CV.XLS_3"/>
      <sheetName val="EÜ_x005f_x005f_x005f_x0004__x005f_x005f_x005f_x001a__x0"/>
      <sheetName val="Meto"/>
      <sheetName val="IPL_SCHEDULE"/>
      <sheetName val="cp1"/>
      <sheetName val="ANALISA ALAT BERAT"/>
      <sheetName val="REKAP GROSS"/>
      <sheetName val="PENJUMLAHAN TOTAL"/>
      <sheetName val="an el"/>
      <sheetName val="anal_hs"/>
      <sheetName val="info"/>
      <sheetName val="HA/´|`"/>
      <sheetName val="[EST-1CV.XLS]HA/´|`"/>
      <sheetName val=" _x0004_"/>
      <sheetName val="[EST-1CV.XLS][EST-1CV.XLS]&lt;"/>
      <sheetName val="anal Lamp 4a"/>
      <sheetName val="Harga satuan sintel"/>
      <sheetName val="F1.4"/>
      <sheetName val="SW1"/>
      <sheetName val="B_7"/>
      <sheetName val="B_8"/>
      <sheetName val="B_9"/>
      <sheetName val="B_10 (4)"/>
      <sheetName val="AGG"/>
      <sheetName val="B_6"/>
      <sheetName val="Metod TWR"/>
      <sheetName val="Basicprice"/>
      <sheetName val="HSD"/>
      <sheetName val="L 1"/>
      <sheetName val="Mobilisasi"/>
      <sheetName val="jadw"/>
      <sheetName val="Waktu"/>
      <sheetName val="RAPA_WALUH"/>
      <sheetName val="II_MAIN-LOB2"/>
      <sheetName val="III_FASADE2"/>
      <sheetName val="IV__POOL_DECK2"/>
      <sheetName val="V_BALLROOM2"/>
      <sheetName val="VI_CANOPY2"/>
      <sheetName val="VII_CAR_&amp;_LIFT2"/>
      <sheetName val="IX_ATRIUM2"/>
      <sheetName val="X_LANDSCAPE2"/>
      <sheetName val="Summary_2"/>
      <sheetName val="PLB-Basement_2_8_2-R11"/>
      <sheetName val="Kuantitas_&amp;_Harga1"/>
      <sheetName val="Cover_Daf-21"/>
      <sheetName val="RINC_hotel1"/>
      <sheetName val="RINC_FIN_T4_1"/>
      <sheetName val="RINC_FIN_T4___3_1"/>
      <sheetName val="RINC_FIN_T4___2_1"/>
      <sheetName val="Kode_Bahan1"/>
      <sheetName val="HARGA_DASAR1"/>
      <sheetName val="DIV_81"/>
      <sheetName val="DIV_91"/>
      <sheetName val="PROTECTION_1"/>
      <sheetName val="Bill_rekap"/>
      <sheetName val="Bill_of_Qty"/>
      <sheetName val="Cash_Flow_bulanan1"/>
      <sheetName val="STR__A_1"/>
      <sheetName val="Bill_1_VAC-Supply-A2"/>
      <sheetName val="struktur_tdk_dipakai"/>
      <sheetName val="3_a_LBK"/>
      <sheetName val="ARS_"/>
      <sheetName val="Bahan_"/>
      <sheetName val="Pekerjaan_"/>
      <sheetName val="BANGUNAN_PENUNJANG"/>
      <sheetName val="Basic_Price"/>
      <sheetName val="Data_alat"/>
      <sheetName val="Harga_Alat"/>
      <sheetName val="UP_MINOR"/>
      <sheetName val="4-Basic_Price"/>
      <sheetName val="HB_1"/>
      <sheetName val="Sat_Bahan1"/>
      <sheetName val="Sat_Alat1"/>
      <sheetName val="Sat_Upah1"/>
      <sheetName val="D3_12"/>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GTS_I_PS2"/>
      <sheetName val="3_12"/>
      <sheetName val="3_22"/>
      <sheetName val="3_32"/>
      <sheetName val="3_42"/>
      <sheetName val="B4-TC_2"/>
      <sheetName val="Instalasi_EAP2"/>
      <sheetName val="Round_Duct_IMP2"/>
      <sheetName val="Air_Reg2"/>
      <sheetName val="Cable_power2"/>
      <sheetName val="Pasang_AC_Split_2"/>
      <sheetName val="Panel_Intimuara_22_Sept_102"/>
      <sheetName val="SUM_2002"/>
      <sheetName val="typ_10_251"/>
      <sheetName val="I__Prelim1"/>
      <sheetName val="daftar_harsat1"/>
      <sheetName val="Hrg_Sat1"/>
      <sheetName val="5_1-5_4(1)-5_4(2)1"/>
      <sheetName val="Fill_this_out_first___1"/>
      <sheetName val="r_tank1"/>
      <sheetName val="SUB_ME1"/>
      <sheetName val="mechanical_asrama1"/>
      <sheetName val="electrical_asrama1"/>
      <sheetName val="ME__Kelas1"/>
      <sheetName val="analisa_alat1"/>
      <sheetName val="SUB_LAIN21"/>
      <sheetName val="SUB_KUSEN1"/>
      <sheetName val="analisa_pekerjaan1"/>
      <sheetName val="ars_asrama_1"/>
      <sheetName val="str_asrama1"/>
      <sheetName val="ars_kelas1"/>
      <sheetName val="str_kelas1"/>
      <sheetName val="REKAP_MERAH1"/>
      <sheetName val="daily_(12)1"/>
      <sheetName val="main_summary1"/>
      <sheetName val="Pek_Luar1"/>
      <sheetName val="Statprod_gab1"/>
      <sheetName val="Piutang_Bermslh_Sby"/>
      <sheetName val="piutang_konsolidasi_MEI"/>
      <sheetName val="Currency_Rate1"/>
      <sheetName val="iTEM_hARSAT1"/>
      <sheetName val="DETAIL_LT11-131"/>
      <sheetName val="bill_3_91"/>
      <sheetName val="Harga_ME_1"/>
      <sheetName val="REKAP_TOTAL_(1)"/>
      <sheetName val="Kolom_UT"/>
      <sheetName val="Fire_Fighting"/>
      <sheetName val="8LT_12"/>
      <sheetName val="A3_"/>
      <sheetName val="Rencana_Anggaran_Biaya"/>
      <sheetName val="Analisa_&amp;_Upah"/>
      <sheetName val="Analisa___Upah"/>
      <sheetName val="Analisa_Harga"/>
      <sheetName val="hst__LAMP_1__2_"/>
      <sheetName val="III_FAu"/>
      <sheetName val="~X3HV3`²/~X3~V3_"/>
      <sheetName val="!"/>
      <sheetName val="HARGA_MATERIAL"/>
      <sheetName val="CF_Rp-USD"/>
      <sheetName val="EÜJ"/>
      <sheetName val="Ans_Kom_Precast"/>
      <sheetName val="CAB_2"/>
      <sheetName val="harga_bahan"/>
      <sheetName val="harga_"/>
      <sheetName val="H_Satuan"/>
      <sheetName val="Analisa_Upah_&amp;_Bahan_Plum1"/>
      <sheetName val="Analisa_Str"/>
      <sheetName val="DAFTAR_7"/>
      <sheetName val="3-DIV7_B"/>
      <sheetName val="Up_&amp;_bhn"/>
      <sheetName val="TE_TS_FA_LAN_MATV"/>
      <sheetName val="F_ALARM"/>
      <sheetName val="EÜ"/>
      <sheetName val="ME-LT_2_utility_Dacen"/>
      <sheetName val="ME-Lt_3"/>
      <sheetName val="pek__str"/>
      <sheetName val="Junior_PTI"/>
      <sheetName val="~X3HV3�`�/~X3~V3_"/>
      <sheetName val="III_FA?u"/>
      <sheetName val="?~X3?????????HV3?`²/~X3?~V3?_?"/>
      <sheetName val="!??"/>
      <sheetName val="?~X3?????????HV3?�`�/~X3?~V3?_?"/>
      <sheetName val="Urai__Resap_pengikat"/>
      <sheetName val="BQ_ARS"/>
      <sheetName val="III_FA_u"/>
      <sheetName val="_~X3_________HV3_`²_~X3_~V3___"/>
      <sheetName val="!__"/>
      <sheetName val="_~X3_________HV3_�`�_~X3_~V3___"/>
      <sheetName val="Rincian_"/>
      <sheetName val="Perm__Test"/>
      <sheetName val="BQ_Elektrikal"/>
      <sheetName val="RAB_AR&amp;STR"/>
      <sheetName val="3`²/~X3~V3__tÏ 0!"/>
      <sheetName val="fin_SB"/>
      <sheetName val="FIN_PARKIR"/>
      <sheetName val="Bill_No_6_Koord_&amp;_Attendance"/>
      <sheetName val="Bill_2__PL_6__FF___SUPPLY_A"/>
      <sheetName val="PL_FF_SUPPLY_A_final"/>
      <sheetName val="List_PO"/>
      <sheetName val="Bill_No_1"/>
      <sheetName val="3?`²/~X3?~V3?_???_??????tÏ 0!"/>
      <sheetName val="Unit_ahu-fcu"/>
      <sheetName val="E"/>
      <sheetName val="R2&lt;0&lt;;be/R2&lt;R0&lt;_"/>
      <sheetName val="~X3HV3?`?/~X3~V3_"/>
      <sheetName val="3?`?/~X3~V3__t??0!"/>
      <sheetName val="3??`?/~X3?~V3?_???_??????t??0!"/>
      <sheetName val="?~X3?????????HV3??`?/~X3?~V3?_?"/>
      <sheetName val="3_`²_~X3_~V3____________tÏ 0!"/>
      <sheetName val="TH_Vÿÿÿÿÿÿÿÿÿÿÿÿÿÿÿÿÿÿîîü3"/>
      <sheetName val="Str_Green_lake"/>
      <sheetName val="3__`__~X3_~V3____________t__0!"/>
      <sheetName val="_~X3_________HV3__`__~X3_~V3___"/>
      <sheetName val="?E"/>
      <sheetName val="?R2&lt;?????????0&lt;?;be/R2&lt;?R0&lt;?_?"/>
      <sheetName val="_E"/>
      <sheetName val="_R2&lt;_________0&lt;_;be_R2&lt;_R0&lt;___"/>
      <sheetName val="_~X3_________HV3_?`?_~X3_~V3___"/>
      <sheetName val="Analisa_ARS"/>
      <sheetName val="instalasi_penerangan"/>
      <sheetName val="kabel_tray&amp;ladder"/>
      <sheetName val="PERALATAN_UTAMA_AC"/>
      <sheetName val="PERLATAN_UTAMA_PL"/>
      <sheetName val="PEMIPAAN_PL"/>
      <sheetName val="PANEL_TR"/>
      <sheetName val="STRUKTUR_ATAS"/>
      <sheetName val="~X3HV3ˆ`²/~X3~V3_"/>
      <sheetName val="_~X3_________HV3_ˆ`²_~X3_~V3___"/>
      <sheetName val="?~X3?????????HV3?ˆ`²/~X3?~V3?_?"/>
      <sheetName val="&lt;;be/R2&lt;R0&lt;__/Z0!"/>
      <sheetName val="BAHAN_STRUKTUR"/>
      <sheetName val="&lt;?;be/R2&lt;?R0&lt;?_???_??????/Z0!"/>
      <sheetName val="Analisa_"/>
      <sheetName val="Item_Kompensasi"/>
      <sheetName val="Bill_2__PL_-_SUPPLY_A"/>
      <sheetName val="3_`²_~X3_~V3__________x005f_x005f_x0"/>
      <sheetName val="3__`__~X3_~V3__________x005f_x005f_x0"/>
      <sheetName val="3_`²_~X3_~V3__________x005f_x0001___"/>
      <sheetName val="3__`__~X3_~V3__________x005f_x0001___"/>
      <sheetName val="Ahs_1"/>
      <sheetName val="Ahs_2"/>
      <sheetName val="Bill_of_Quantity"/>
      <sheetName val="NP_(2)"/>
      <sheetName val="PE-F-42_Rev_01_Manpower"/>
      <sheetName val="&lt;_;be_R2&lt;_R0&lt;_____________Z0!"/>
      <sheetName val="Sat__Pek_"/>
      <sheetName val="BQ_Gdg_7&amp;8"/>
      <sheetName val="BQ_Gdg_5&amp;6"/>
      <sheetName val="steel_data_sheet"/>
      <sheetName val="Perhit_Alat"/>
      <sheetName val="DAFTAR_HARGA"/>
      <sheetName val="LT_2"/>
      <sheetName val="LT_3"/>
      <sheetName val="LT_4"/>
      <sheetName val="LT_5"/>
      <sheetName val="LT_11"/>
      <sheetName val="LT_ATAP"/>
      <sheetName val="În"/>
      <sheetName val="nf8d`Â/nfnd_"/>
      <sheetName val="_1"/>
      <sheetName val="3?`²/~X3?~V3?_???_???_x005f_x0001_??"/>
      <sheetName val="3??`?/~X3?~V3?_???_???_x005f_x0001_??"/>
      <sheetName val="~X3"/>
      <sheetName val="lamp_9"/>
      <sheetName val="anal_(4)"/>
      <sheetName val="BoQ_(3)"/>
      <sheetName val="Lampiran_Kontrak_Baru"/>
      <sheetName val="Kuantitas___Harga"/>
      <sheetName val="Cover_Daf_2"/>
      <sheetName val="Bill_of_Qty_MEP1"/>
      <sheetName val="Non_JO"/>
      <sheetName val="PEKAN_23"/>
      <sheetName val="Renc_&amp;_real_Non_KSO"/>
      <sheetName val="lkalibrasi_BENENAIN"/>
      <sheetName val="harga_satuan_bahan"/>
      <sheetName val="RAB_Pintu_Gerbang&amp;Ticket"/>
      <sheetName val="RAW_MATERIALS_"/>
      <sheetName val="COST-PERSON-J_O_"/>
      <sheetName val="Isolasi_Luar_Dalam"/>
      <sheetName val="Isolasi_Luar"/>
      <sheetName val="RAP_by_Rama"/>
      <sheetName val="REKAP_TOTAL"/>
      <sheetName val="[EST-1CV_XLS]~X3HV3"/>
      <sheetName val="[EST-1CV_XLS]~X3HV3�"/>
      <sheetName val="[EST-1CV_XLS]?~X3?????????HV3?"/>
      <sheetName val="[EST-1CV_XLS]?~X3?????????HV3?�"/>
      <sheetName val="[EST-1CV_XLS][EST-1CV_XLS]3`²"/>
      <sheetName val="[EST-1CV_XLS][EST-1CV_XLS]3?`²"/>
      <sheetName val="[EST-1CV_XLS]R2&lt;0&lt;;"/>
      <sheetName val="[EST-1CV_XLS]~X3HV3ˆ"/>
      <sheetName val="[EST-1CV_XLS]?~X3?????????HV3?ˆ"/>
      <sheetName val="[EST-1CV_XLS]~X3HV3?"/>
      <sheetName val="[EST-1CV_XLS][EST-1CV_XLS]3?`?"/>
      <sheetName val="[EST-1CV_XLS][EST-1CV_XLS]3??`?"/>
      <sheetName val="[EST-1CV_XLS]?~X3?????????HV3??"/>
      <sheetName val="[EST-1CV_XLS]?R2&lt;?????????0&lt;?;"/>
      <sheetName val="[EST-1CV_XLS]3`²/~X3~V3_"/>
      <sheetName val="[EST-1CV_XLS]3?`²/~X3?~V3?_???"/>
      <sheetName val="anl-2_3-2_4"/>
      <sheetName val="[EST-1CV_XLS]3?`?/~X3~V3_"/>
      <sheetName val="[EST-1CV_XLS]3??`?/~X3?~V3?_???"/>
      <sheetName val="Sec_I_ML"/>
      <sheetName val="mob_(2)"/>
      <sheetName val="[EST-1CV_XLS][EST-1CV_XLS]&lt;;be"/>
      <sheetName val="[EST-1CV_XLS][EST-1CV_XLS]&lt;?;be"/>
      <sheetName val="COA"/>
      <sheetName val="[EST-1CV.XLS]&lt;_x0000_;be/R2&lt;_x0000_R0&lt;_x0000_._x0000__x0000__x0000_"/>
      <sheetName val="[EST-1CV.XLS]&lt;?;be/R2&lt;?R0&lt;?.???"/>
      <sheetName val="[EST-1CV.XLS]__X3_________HV3_2"/>
      <sheetName val="DivVII"/>
      <sheetName val="an.pemel.rutin"/>
      <sheetName val="an.mobilisasi"/>
      <sheetName val="an.dmpu"/>
      <sheetName val="daftar.kuantita"/>
      <sheetName val="metode.dmpu"/>
      <sheetName val="div7"/>
      <sheetName val="schedule"/>
      <sheetName val="Penawaran"/>
      <sheetName val="Traffic(2a)"/>
      <sheetName val="BOQENT01"/>
      <sheetName val="Jadwal"/>
      <sheetName val="Rkp-Jdwl"/>
      <sheetName val="HS-2"/>
      <sheetName val="MAP-Prog"/>
      <sheetName val="AnEarthW"/>
      <sheetName val="OwnEq"/>
      <sheetName val="Input Data"/>
      <sheetName val="F1c DATA ADM6"/>
      <sheetName val="spread_sheet"/>
      <sheetName val="II_MAIN-LOB3"/>
      <sheetName val="III_FASADE3"/>
      <sheetName val="IV__POOL_DECK3"/>
      <sheetName val="V_BALLROOM3"/>
      <sheetName val="VI_CANOPY3"/>
      <sheetName val="VII_CAR_&amp;_LIFT3"/>
      <sheetName val="IX_ATRIUM3"/>
      <sheetName val="X_LANDSCAPE3"/>
      <sheetName val="Summary_3"/>
      <sheetName val="PLB-Basement_2_8_2-R12"/>
      <sheetName val="Kuantitas_&amp;_Harga2"/>
      <sheetName val="struktur_tdk_dipakai1"/>
      <sheetName val="HARGA_DASAR2"/>
      <sheetName val="DIV_82"/>
      <sheetName val="DIV_92"/>
      <sheetName val="3_a_LBK1"/>
      <sheetName val="Harga_Satuan1"/>
      <sheetName val="ARS_1"/>
      <sheetName val="Bahan_1"/>
      <sheetName val="Pekerjaan_1"/>
      <sheetName val="Basic_Price1"/>
      <sheetName val="BANGUNAN_PENUNJANG1"/>
      <sheetName val="4-Basic_Price1"/>
      <sheetName val="Bill_rekap1"/>
      <sheetName val="Bill_of_Qty1"/>
      <sheetName val="Data_alat1"/>
      <sheetName val="Harga_Alat1"/>
      <sheetName val="Ans_Kom_Precast1"/>
      <sheetName val="8LT_121"/>
      <sheetName val="D3_13"/>
      <sheetName val="GTS_I_PS3"/>
      <sheetName val="typ_10_252"/>
      <sheetName val="I__Prelim2"/>
      <sheetName val="daftar_harsat2"/>
      <sheetName val="BQ_ARS1"/>
      <sheetName val="Fire_Fighting1"/>
      <sheetName val="REKAP_TOTAL_(1)1"/>
      <sheetName val="harga_bahan1"/>
      <sheetName val="Kolom_UT1"/>
      <sheetName val="UPAH_BAHAN1"/>
      <sheetName val="harga_1"/>
      <sheetName val="Analisa_&amp;_Upah1"/>
      <sheetName val="Analisa___Upah1"/>
      <sheetName val="Analisa_Harga1"/>
      <sheetName val="hst__LAMP_1__2_1"/>
      <sheetName val="Daf_11"/>
      <sheetName val="Analisa_ARS1"/>
      <sheetName val="HARGA_MATERIAL1"/>
      <sheetName val="Non_JO1"/>
      <sheetName val="PEKAN_231"/>
      <sheetName val="Renc_&amp;_real_Non_KSO1"/>
      <sheetName val="Perm__Test1"/>
      <sheetName val="UP_MINOR1"/>
      <sheetName val="Galian_11"/>
      <sheetName val="lkalibrasi_BENENAIN1"/>
      <sheetName val="ME-LT_2_utility_Dacen1"/>
      <sheetName val="ME-Lt_31"/>
      <sheetName val="harga_satuan_bahan1"/>
      <sheetName val="RAB_Pintu_Gerbang&amp;Ticket1"/>
      <sheetName val="RAW_MATERIALS_1"/>
      <sheetName val="COST-PERSON-J_O_1"/>
      <sheetName val="TE_TS_FA_LAN_MATV1"/>
      <sheetName val="A3_1"/>
      <sheetName val="Rencana_Anggaran_Biaya1"/>
      <sheetName val="pek__str1"/>
      <sheetName val="C_2_8"/>
      <sheetName val="C_2_12"/>
      <sheetName val="C_2_5"/>
      <sheetName val="harsat sdy"/>
      <sheetName val="EÜ_x0004__x001a__x0000__x0000__"/>
      <sheetName val="[EST-1CV.XLS]__X3_________HV3_3"/>
      <sheetName val="[EST-1CV.XLS]__X3_________HV3_4"/>
      <sheetName val="[EST-1CV.XLS]__X3_________HV3_5"/>
      <sheetName val="[EST-1CV.XLS]3______X3__V3____2"/>
      <sheetName val="[EST-1CV.XLS]3______X3__V3____3"/>
      <sheetName val="[EST-1CV.XLS]_R2___________0__2"/>
      <sheetName val="[EST-1CV.XLS]__X3_________HV3_6"/>
      <sheetName val="[EST-1CV.XLS]__X3_________HV3_7"/>
      <sheetName val="[EST-1CV.XLS]__X3_________HV3_8"/>
      <sheetName val="[EST-1CV.XLS]3______X3__V3____4"/>
      <sheetName val="[EST-1CV.XLS]3______X3__V3____5"/>
      <sheetName val="[EST-1CV.XLS]__X3_________HV3_9"/>
      <sheetName val="[EST-1CV.XLS]_R2___________0__3"/>
      <sheetName val="[EST-1CV.XLS][EST-1CV.XLS]3___2"/>
      <sheetName val="[EST-1CV.XLS][EST-1CV.XLS]3___3"/>
      <sheetName val="[EST-1CV.XLS][EST-1CV.XLS]3___4"/>
      <sheetName val="[EST-1CV.XLS][EST-1CV.XLS]3___5"/>
      <sheetName val="[EST-1CV.XLS]___be_R2__R0_____2"/>
      <sheetName val="[EST-1CV.XLS]___be_R2__R0_____3"/>
      <sheetName val="[EST-1CV.XLS]3_x005f_x0000______X3__2"/>
      <sheetName val="[EST-1CV.XLS]_nf__________8d__2"/>
      <sheetName val="[EST-1CV.XLS]3______X3__V3____6"/>
      <sheetName val="[EST-1CV.XLS]3_x005f_x0000______X3__3"/>
      <sheetName val="[EST-1CV.XLS]3______X3__V3____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refreshError="1"/>
      <sheetData sheetId="232" refreshError="1"/>
      <sheetData sheetId="233" refreshError="1"/>
      <sheetData sheetId="234" refreshError="1"/>
      <sheetData sheetId="235"/>
      <sheetData sheetId="236"/>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efreshError="1"/>
      <sheetData sheetId="975" refreshError="1"/>
      <sheetData sheetId="976" refreshError="1"/>
      <sheetData sheetId="977" refreshError="1"/>
      <sheetData sheetId="978" refreshError="1"/>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sheetName val="INFO"/>
      <sheetName val="hit vol"/>
      <sheetName val="dftr harga"/>
      <sheetName val="vol pek"/>
      <sheetName val="hrg. sat pek"/>
      <sheetName val="RAB"/>
      <sheetName val="Rekapitulasi"/>
      <sheetName val="Vol. Material Kes"/>
      <sheetName val="Kurva S"/>
      <sheetName val="prhit tulangan"/>
      <sheetName val="Prtngn Pkrja"/>
      <sheetName val="1"/>
      <sheetName val="2"/>
      <sheetName val="3"/>
      <sheetName val="4"/>
      <sheetName val="6"/>
      <sheetName val="7"/>
      <sheetName val="8"/>
      <sheetName val="Sheet1"/>
    </sheetNames>
    <sheetDataSet>
      <sheetData sheetId="0"/>
      <sheetData sheetId="1"/>
      <sheetData sheetId="2"/>
      <sheetData sheetId="3">
        <row r="7">
          <cell r="E7">
            <v>65000</v>
          </cell>
        </row>
        <row r="8">
          <cell r="E8">
            <v>55000</v>
          </cell>
        </row>
        <row r="9">
          <cell r="E9">
            <v>45000</v>
          </cell>
        </row>
        <row r="10">
          <cell r="E10">
            <v>35000</v>
          </cell>
        </row>
        <row r="13">
          <cell r="E13">
            <v>4500000</v>
          </cell>
        </row>
        <row r="15">
          <cell r="E15">
            <v>18300</v>
          </cell>
        </row>
        <row r="16">
          <cell r="E16">
            <v>18300</v>
          </cell>
        </row>
        <row r="17">
          <cell r="E17">
            <v>18300</v>
          </cell>
        </row>
        <row r="18">
          <cell r="E18">
            <v>14640</v>
          </cell>
        </row>
        <row r="19">
          <cell r="E19">
            <v>1904000.0000000002</v>
          </cell>
        </row>
        <row r="22">
          <cell r="E22">
            <v>51968.000000000007</v>
          </cell>
        </row>
        <row r="24">
          <cell r="E24">
            <v>11200.000000000002</v>
          </cell>
        </row>
        <row r="25">
          <cell r="E25">
            <v>15680.000000000002</v>
          </cell>
        </row>
        <row r="26">
          <cell r="E26">
            <v>63500</v>
          </cell>
        </row>
        <row r="27">
          <cell r="E27">
            <v>15000</v>
          </cell>
        </row>
        <row r="28">
          <cell r="E28">
            <v>225</v>
          </cell>
        </row>
        <row r="29">
          <cell r="E29">
            <v>4000</v>
          </cell>
        </row>
        <row r="30">
          <cell r="E30">
            <v>150000</v>
          </cell>
        </row>
        <row r="34">
          <cell r="E34">
            <v>112000.00000000001</v>
          </cell>
        </row>
        <row r="35">
          <cell r="E35">
            <v>4384.4196515952244</v>
          </cell>
        </row>
        <row r="36">
          <cell r="E36">
            <v>3705.5417700578987</v>
          </cell>
        </row>
        <row r="38">
          <cell r="E38">
            <v>5221.4452214452213</v>
          </cell>
        </row>
        <row r="39">
          <cell r="E39">
            <v>32462.24310041104</v>
          </cell>
        </row>
        <row r="42">
          <cell r="E42">
            <v>26464.357017028771</v>
          </cell>
        </row>
        <row r="43">
          <cell r="E43">
            <v>5384.4196515952244</v>
          </cell>
        </row>
        <row r="44">
          <cell r="E44">
            <v>2440</v>
          </cell>
        </row>
        <row r="45">
          <cell r="E45">
            <v>20160.000000000004</v>
          </cell>
        </row>
        <row r="47">
          <cell r="E47">
            <v>61600.000000000007</v>
          </cell>
        </row>
        <row r="50">
          <cell r="E50">
            <v>20000</v>
          </cell>
        </row>
        <row r="52">
          <cell r="E52">
            <v>91500</v>
          </cell>
        </row>
        <row r="54">
          <cell r="E54">
            <v>95200.000000000015</v>
          </cell>
        </row>
        <row r="57">
          <cell r="E57">
            <v>11200.000000000002</v>
          </cell>
        </row>
        <row r="60">
          <cell r="E60">
            <v>18700</v>
          </cell>
        </row>
        <row r="62">
          <cell r="E62">
            <v>10900</v>
          </cell>
        </row>
        <row r="66">
          <cell r="E66">
            <v>20500</v>
          </cell>
        </row>
        <row r="67">
          <cell r="E67">
            <v>3500</v>
          </cell>
        </row>
        <row r="68">
          <cell r="E68">
            <v>54000</v>
          </cell>
        </row>
        <row r="69">
          <cell r="E69">
            <v>60500</v>
          </cell>
        </row>
        <row r="71">
          <cell r="E71">
            <v>38080.000000000007</v>
          </cell>
        </row>
        <row r="76">
          <cell r="E76">
            <v>140000</v>
          </cell>
        </row>
        <row r="77">
          <cell r="E77">
            <v>11183.333333333334</v>
          </cell>
        </row>
        <row r="78">
          <cell r="E78">
            <v>2196</v>
          </cell>
        </row>
        <row r="79">
          <cell r="E79">
            <v>40000</v>
          </cell>
        </row>
        <row r="83">
          <cell r="E83">
            <v>952000.00000000012</v>
          </cell>
        </row>
        <row r="84">
          <cell r="E84">
            <v>10000</v>
          </cell>
        </row>
        <row r="86">
          <cell r="E86">
            <v>10000</v>
          </cell>
        </row>
        <row r="89">
          <cell r="E89">
            <v>16800</v>
          </cell>
        </row>
        <row r="90">
          <cell r="E90">
            <v>9800</v>
          </cell>
        </row>
        <row r="91">
          <cell r="E91">
            <v>10000</v>
          </cell>
        </row>
        <row r="93">
          <cell r="E93">
            <v>8540</v>
          </cell>
        </row>
        <row r="94">
          <cell r="E94">
            <v>130000</v>
          </cell>
        </row>
        <row r="95">
          <cell r="E95">
            <v>100000</v>
          </cell>
        </row>
        <row r="96">
          <cell r="E96">
            <v>80000</v>
          </cell>
        </row>
        <row r="97">
          <cell r="E97">
            <v>1500000</v>
          </cell>
        </row>
        <row r="98">
          <cell r="E98">
            <v>100000</v>
          </cell>
        </row>
        <row r="99">
          <cell r="E99">
            <v>4500</v>
          </cell>
        </row>
        <row r="100">
          <cell r="E100">
            <v>390000</v>
          </cell>
        </row>
        <row r="102">
          <cell r="E102">
            <v>100800.00000000001</v>
          </cell>
        </row>
        <row r="104">
          <cell r="E104">
            <v>36600</v>
          </cell>
        </row>
        <row r="107">
          <cell r="E107">
            <v>32480.000000000004</v>
          </cell>
        </row>
        <row r="112">
          <cell r="E112">
            <v>100800.00000000001</v>
          </cell>
        </row>
        <row r="113">
          <cell r="E113">
            <v>51240</v>
          </cell>
        </row>
        <row r="114">
          <cell r="E114">
            <v>257600.00000000003</v>
          </cell>
        </row>
        <row r="116">
          <cell r="E116">
            <v>20000</v>
          </cell>
        </row>
        <row r="117">
          <cell r="E117">
            <v>85000</v>
          </cell>
        </row>
        <row r="118">
          <cell r="E118">
            <v>7000</v>
          </cell>
        </row>
        <row r="119">
          <cell r="E119">
            <v>15000</v>
          </cell>
        </row>
        <row r="120">
          <cell r="E120">
            <v>7000</v>
          </cell>
        </row>
        <row r="122">
          <cell r="E122">
            <v>20000</v>
          </cell>
        </row>
        <row r="126">
          <cell r="E126">
            <v>15000</v>
          </cell>
        </row>
        <row r="127">
          <cell r="E127">
            <v>35000</v>
          </cell>
        </row>
        <row r="128">
          <cell r="E128">
            <v>10000</v>
          </cell>
        </row>
        <row r="129">
          <cell r="E129">
            <v>28500</v>
          </cell>
        </row>
        <row r="130">
          <cell r="E130">
            <v>20000</v>
          </cell>
        </row>
        <row r="136">
          <cell r="E136">
            <v>0</v>
          </cell>
        </row>
        <row r="137">
          <cell r="E137">
            <v>0</v>
          </cell>
        </row>
        <row r="138">
          <cell r="E138">
            <v>0</v>
          </cell>
        </row>
        <row r="139">
          <cell r="E139">
            <v>0</v>
          </cell>
        </row>
        <row r="140">
          <cell r="E140">
            <v>0</v>
          </cell>
        </row>
        <row r="141">
          <cell r="E141">
            <v>0</v>
          </cell>
        </row>
        <row r="142">
          <cell r="E142">
            <v>0</v>
          </cell>
        </row>
        <row r="143">
          <cell r="E143">
            <v>0</v>
          </cell>
        </row>
        <row r="144">
          <cell r="E144">
            <v>0</v>
          </cell>
        </row>
        <row r="145">
          <cell r="E145">
            <v>0</v>
          </cell>
        </row>
        <row r="146">
          <cell r="E146">
            <v>0</v>
          </cell>
        </row>
        <row r="147">
          <cell r="E147">
            <v>0</v>
          </cell>
        </row>
        <row r="148">
          <cell r="E148">
            <v>0</v>
          </cell>
        </row>
        <row r="149">
          <cell r="E149">
            <v>0</v>
          </cell>
        </row>
        <row r="150">
          <cell r="E150">
            <v>0</v>
          </cell>
        </row>
        <row r="151">
          <cell r="E151">
            <v>0</v>
          </cell>
        </row>
        <row r="152">
          <cell r="E152">
            <v>0</v>
          </cell>
        </row>
        <row r="153">
          <cell r="E153">
            <v>0</v>
          </cell>
        </row>
        <row r="154">
          <cell r="E154">
            <v>0</v>
          </cell>
        </row>
        <row r="155">
          <cell r="E155">
            <v>0</v>
          </cell>
        </row>
        <row r="156">
          <cell r="E156">
            <v>0</v>
          </cell>
        </row>
        <row r="157">
          <cell r="E157">
            <v>0</v>
          </cell>
        </row>
        <row r="158">
          <cell r="E158">
            <v>0</v>
          </cell>
        </row>
        <row r="159">
          <cell r="E159">
            <v>0</v>
          </cell>
        </row>
        <row r="160">
          <cell r="E160">
            <v>0</v>
          </cell>
        </row>
        <row r="161">
          <cell r="E161">
            <v>0</v>
          </cell>
        </row>
        <row r="162">
          <cell r="E162">
            <v>0</v>
          </cell>
        </row>
        <row r="163">
          <cell r="E163">
            <v>0</v>
          </cell>
        </row>
        <row r="164">
          <cell r="E164">
            <v>0</v>
          </cell>
        </row>
        <row r="165">
          <cell r="E165">
            <v>0</v>
          </cell>
        </row>
        <row r="166">
          <cell r="E166">
            <v>0</v>
          </cell>
        </row>
        <row r="167">
          <cell r="E167">
            <v>0</v>
          </cell>
        </row>
        <row r="168">
          <cell r="E168">
            <v>0</v>
          </cell>
        </row>
        <row r="169">
          <cell r="E169">
            <v>0</v>
          </cell>
        </row>
        <row r="170">
          <cell r="E170">
            <v>0</v>
          </cell>
        </row>
        <row r="171">
          <cell r="E171">
            <v>0</v>
          </cell>
        </row>
        <row r="172">
          <cell r="E172">
            <v>0</v>
          </cell>
        </row>
        <row r="173">
          <cell r="E173">
            <v>0</v>
          </cell>
        </row>
        <row r="174">
          <cell r="E174">
            <v>0</v>
          </cell>
        </row>
        <row r="175">
          <cell r="E175">
            <v>0</v>
          </cell>
        </row>
        <row r="176">
          <cell r="E176">
            <v>0</v>
          </cell>
        </row>
        <row r="177">
          <cell r="E177">
            <v>0</v>
          </cell>
        </row>
        <row r="178">
          <cell r="E178">
            <v>0</v>
          </cell>
        </row>
        <row r="179">
          <cell r="E179">
            <v>0</v>
          </cell>
        </row>
        <row r="180">
          <cell r="E180">
            <v>0</v>
          </cell>
        </row>
        <row r="181">
          <cell r="E181">
            <v>0</v>
          </cell>
        </row>
        <row r="182">
          <cell r="E182">
            <v>0</v>
          </cell>
        </row>
        <row r="183">
          <cell r="E183">
            <v>0</v>
          </cell>
        </row>
        <row r="184">
          <cell r="E184">
            <v>0</v>
          </cell>
        </row>
        <row r="185">
          <cell r="E185">
            <v>0</v>
          </cell>
        </row>
        <row r="186">
          <cell r="E186">
            <v>0</v>
          </cell>
        </row>
        <row r="187">
          <cell r="E187">
            <v>0</v>
          </cell>
        </row>
        <row r="188">
          <cell r="E188">
            <v>0</v>
          </cell>
        </row>
        <row r="189">
          <cell r="E189">
            <v>0</v>
          </cell>
        </row>
        <row r="190">
          <cell r="E190">
            <v>0</v>
          </cell>
        </row>
        <row r="191">
          <cell r="E191">
            <v>0</v>
          </cell>
        </row>
        <row r="192">
          <cell r="E192">
            <v>0</v>
          </cell>
        </row>
        <row r="193">
          <cell r="E193">
            <v>0</v>
          </cell>
        </row>
        <row r="194">
          <cell r="E194">
            <v>0</v>
          </cell>
        </row>
        <row r="195">
          <cell r="E195">
            <v>0</v>
          </cell>
        </row>
        <row r="196">
          <cell r="E196">
            <v>0</v>
          </cell>
        </row>
        <row r="197">
          <cell r="E197">
            <v>0</v>
          </cell>
        </row>
        <row r="198">
          <cell r="E198">
            <v>0</v>
          </cell>
        </row>
        <row r="199">
          <cell r="E199">
            <v>0</v>
          </cell>
        </row>
        <row r="200">
          <cell r="E200">
            <v>0</v>
          </cell>
        </row>
        <row r="201">
          <cell r="E201">
            <v>0</v>
          </cell>
        </row>
        <row r="202">
          <cell r="E202">
            <v>0</v>
          </cell>
        </row>
        <row r="203">
          <cell r="E203">
            <v>0</v>
          </cell>
        </row>
        <row r="204">
          <cell r="E204">
            <v>0</v>
          </cell>
        </row>
        <row r="205">
          <cell r="E205">
            <v>0</v>
          </cell>
        </row>
        <row r="206">
          <cell r="E206">
            <v>0</v>
          </cell>
        </row>
        <row r="207">
          <cell r="E207">
            <v>0</v>
          </cell>
        </row>
        <row r="208">
          <cell r="E208">
            <v>0</v>
          </cell>
        </row>
        <row r="209">
          <cell r="E209">
            <v>0</v>
          </cell>
        </row>
        <row r="210">
          <cell r="E210">
            <v>0</v>
          </cell>
        </row>
        <row r="211">
          <cell r="E211">
            <v>0</v>
          </cell>
        </row>
        <row r="212">
          <cell r="E212">
            <v>0</v>
          </cell>
        </row>
        <row r="213">
          <cell r="E213">
            <v>0</v>
          </cell>
        </row>
        <row r="214">
          <cell r="E214">
            <v>0</v>
          </cell>
        </row>
        <row r="215">
          <cell r="E215">
            <v>0</v>
          </cell>
        </row>
        <row r="216">
          <cell r="E216">
            <v>0</v>
          </cell>
        </row>
        <row r="217">
          <cell r="E217">
            <v>0</v>
          </cell>
        </row>
        <row r="218">
          <cell r="E218">
            <v>0</v>
          </cell>
        </row>
        <row r="219">
          <cell r="E219">
            <v>0</v>
          </cell>
        </row>
        <row r="220">
          <cell r="E220">
            <v>0</v>
          </cell>
        </row>
        <row r="221">
          <cell r="E221">
            <v>0</v>
          </cell>
        </row>
        <row r="222">
          <cell r="E222">
            <v>0</v>
          </cell>
        </row>
        <row r="223">
          <cell r="E223">
            <v>0</v>
          </cell>
        </row>
        <row r="224">
          <cell r="E224">
            <v>0</v>
          </cell>
        </row>
        <row r="225">
          <cell r="E225">
            <v>0</v>
          </cell>
        </row>
        <row r="226">
          <cell r="E226">
            <v>0</v>
          </cell>
        </row>
        <row r="228">
          <cell r="E228">
            <v>0</v>
          </cell>
        </row>
        <row r="229">
          <cell r="E229">
            <v>0</v>
          </cell>
        </row>
        <row r="230">
          <cell r="E230">
            <v>0</v>
          </cell>
        </row>
        <row r="231">
          <cell r="E231">
            <v>0</v>
          </cell>
        </row>
        <row r="232">
          <cell r="E232">
            <v>0</v>
          </cell>
        </row>
        <row r="233">
          <cell r="E233">
            <v>0</v>
          </cell>
        </row>
        <row r="234">
          <cell r="E234">
            <v>0</v>
          </cell>
        </row>
        <row r="235">
          <cell r="E235">
            <v>0</v>
          </cell>
        </row>
        <row r="236">
          <cell r="E236">
            <v>0</v>
          </cell>
        </row>
        <row r="237">
          <cell r="E237">
            <v>0</v>
          </cell>
        </row>
        <row r="238">
          <cell r="E238">
            <v>0</v>
          </cell>
        </row>
        <row r="239">
          <cell r="E239">
            <v>0</v>
          </cell>
        </row>
        <row r="240">
          <cell r="E240">
            <v>0</v>
          </cell>
        </row>
      </sheetData>
      <sheetData sheetId="4">
        <row r="6">
          <cell r="C6">
            <v>340</v>
          </cell>
        </row>
        <row r="7">
          <cell r="C7">
            <v>56</v>
          </cell>
        </row>
        <row r="8">
          <cell r="C8">
            <v>1</v>
          </cell>
        </row>
        <row r="9">
          <cell r="C9">
            <v>20</v>
          </cell>
        </row>
        <row r="13">
          <cell r="C13">
            <v>148.25</v>
          </cell>
        </row>
        <row r="14">
          <cell r="C14">
            <v>0</v>
          </cell>
        </row>
        <row r="15">
          <cell r="C15">
            <v>0</v>
          </cell>
        </row>
        <row r="16">
          <cell r="C16">
            <v>0</v>
          </cell>
        </row>
        <row r="17">
          <cell r="C17">
            <v>0</v>
          </cell>
        </row>
        <row r="18">
          <cell r="C18">
            <v>0</v>
          </cell>
        </row>
        <row r="19">
          <cell r="C19">
            <v>37.0625</v>
          </cell>
        </row>
        <row r="20">
          <cell r="C20">
            <v>0</v>
          </cell>
        </row>
        <row r="22">
          <cell r="C22">
            <v>12.151300000000001</v>
          </cell>
        </row>
        <row r="23">
          <cell r="C23">
            <v>24.6692</v>
          </cell>
        </row>
        <row r="24">
          <cell r="C24">
            <v>56.125999999999998</v>
          </cell>
        </row>
        <row r="28">
          <cell r="C28">
            <v>2.5743999999999998</v>
          </cell>
        </row>
        <row r="29">
          <cell r="C29">
            <v>3.7959999999999998</v>
          </cell>
        </row>
        <row r="30">
          <cell r="C30">
            <v>4.9800000000000004</v>
          </cell>
        </row>
        <row r="31">
          <cell r="C31">
            <v>3.43</v>
          </cell>
        </row>
        <row r="32">
          <cell r="C32">
            <v>0</v>
          </cell>
        </row>
        <row r="33">
          <cell r="C33">
            <v>0</v>
          </cell>
        </row>
        <row r="34">
          <cell r="C34">
            <v>0</v>
          </cell>
        </row>
        <row r="35">
          <cell r="C35">
            <v>0</v>
          </cell>
        </row>
        <row r="36">
          <cell r="C36">
            <v>5.46</v>
          </cell>
        </row>
        <row r="37">
          <cell r="C37">
            <v>0</v>
          </cell>
        </row>
        <row r="38">
          <cell r="C38">
            <v>0</v>
          </cell>
        </row>
        <row r="39">
          <cell r="C39">
            <v>0</v>
          </cell>
        </row>
        <row r="40">
          <cell r="C40">
            <v>0</v>
          </cell>
        </row>
        <row r="41">
          <cell r="C41">
            <v>0</v>
          </cell>
        </row>
        <row r="42">
          <cell r="C42">
            <v>0</v>
          </cell>
        </row>
        <row r="43">
          <cell r="C43">
            <v>0</v>
          </cell>
        </row>
        <row r="44">
          <cell r="C44">
            <v>0</v>
          </cell>
        </row>
        <row r="45">
          <cell r="C45">
            <v>0</v>
          </cell>
        </row>
        <row r="46">
          <cell r="C46">
            <v>0</v>
          </cell>
        </row>
        <row r="47">
          <cell r="C47">
            <v>0</v>
          </cell>
        </row>
        <row r="48">
          <cell r="C48">
            <v>0</v>
          </cell>
        </row>
        <row r="49">
          <cell r="C49">
            <v>0</v>
          </cell>
        </row>
        <row r="50">
          <cell r="C50">
            <v>0</v>
          </cell>
        </row>
        <row r="51">
          <cell r="C51">
            <v>0</v>
          </cell>
        </row>
        <row r="52">
          <cell r="C52">
            <v>0</v>
          </cell>
        </row>
        <row r="53">
          <cell r="C53">
            <v>2.34</v>
          </cell>
        </row>
        <row r="54">
          <cell r="C54">
            <v>0</v>
          </cell>
        </row>
        <row r="55">
          <cell r="C55">
            <v>0</v>
          </cell>
        </row>
        <row r="56">
          <cell r="C56">
            <v>0</v>
          </cell>
        </row>
        <row r="57">
          <cell r="C57">
            <v>0</v>
          </cell>
        </row>
        <row r="58">
          <cell r="C58">
            <v>0</v>
          </cell>
        </row>
        <row r="59">
          <cell r="C59">
            <v>0</v>
          </cell>
        </row>
        <row r="60">
          <cell r="C60">
            <v>0</v>
          </cell>
        </row>
        <row r="61">
          <cell r="C61">
            <v>0</v>
          </cell>
        </row>
        <row r="62">
          <cell r="C62">
            <v>0</v>
          </cell>
        </row>
        <row r="63">
          <cell r="C63">
            <v>0</v>
          </cell>
        </row>
        <row r="64">
          <cell r="C64">
            <v>0</v>
          </cell>
        </row>
        <row r="65">
          <cell r="C65">
            <v>0</v>
          </cell>
        </row>
        <row r="66">
          <cell r="C66">
            <v>0</v>
          </cell>
        </row>
        <row r="67">
          <cell r="C67">
            <v>0</v>
          </cell>
        </row>
        <row r="68">
          <cell r="C68">
            <v>6.6044999999999998</v>
          </cell>
        </row>
        <row r="69">
          <cell r="C69">
            <v>0</v>
          </cell>
        </row>
        <row r="70">
          <cell r="C70">
            <v>0</v>
          </cell>
        </row>
        <row r="71">
          <cell r="C71">
            <v>0</v>
          </cell>
        </row>
        <row r="72">
          <cell r="C72">
            <v>0</v>
          </cell>
        </row>
        <row r="73">
          <cell r="C73">
            <v>0</v>
          </cell>
        </row>
        <row r="74">
          <cell r="C74">
            <v>0</v>
          </cell>
        </row>
        <row r="75">
          <cell r="C75">
            <v>7.36</v>
          </cell>
        </row>
        <row r="76">
          <cell r="C76">
            <v>3.74</v>
          </cell>
        </row>
        <row r="77">
          <cell r="C77">
            <v>1.8533999999999999</v>
          </cell>
        </row>
        <row r="80">
          <cell r="C80">
            <v>0.89200000000000002</v>
          </cell>
        </row>
        <row r="84">
          <cell r="C84">
            <v>413.56880000000001</v>
          </cell>
        </row>
        <row r="85">
          <cell r="C85">
            <v>51.1</v>
          </cell>
        </row>
        <row r="88">
          <cell r="C88">
            <v>1.2541</v>
          </cell>
        </row>
        <row r="89">
          <cell r="C89">
            <v>60.277000000000001</v>
          </cell>
        </row>
        <row r="93">
          <cell r="C93">
            <v>0.29389999999999999</v>
          </cell>
        </row>
        <row r="94">
          <cell r="C94">
            <v>1.3629</v>
          </cell>
        </row>
        <row r="95">
          <cell r="C95">
            <v>138.06460000000001</v>
          </cell>
        </row>
        <row r="96">
          <cell r="C96">
            <v>53.9</v>
          </cell>
        </row>
        <row r="97">
          <cell r="C97">
            <v>34.17</v>
          </cell>
        </row>
        <row r="98">
          <cell r="C98">
            <v>5.63</v>
          </cell>
        </row>
        <row r="99">
          <cell r="C99">
            <v>17</v>
          </cell>
        </row>
        <row r="101">
          <cell r="C101">
            <v>158.06460000000001</v>
          </cell>
        </row>
        <row r="102">
          <cell r="C102">
            <v>34.17</v>
          </cell>
        </row>
        <row r="106">
          <cell r="C106">
            <v>207.00749999999999</v>
          </cell>
        </row>
        <row r="108">
          <cell r="C108">
            <v>165.65</v>
          </cell>
        </row>
        <row r="109">
          <cell r="C109">
            <v>179.95</v>
          </cell>
        </row>
        <row r="113">
          <cell r="C113">
            <v>134.5</v>
          </cell>
        </row>
        <row r="114">
          <cell r="C114">
            <v>780.23500000000001</v>
          </cell>
        </row>
        <row r="115">
          <cell r="C115">
            <v>914.73500000000001</v>
          </cell>
        </row>
        <row r="117">
          <cell r="C117">
            <v>47.216000000000001</v>
          </cell>
        </row>
        <row r="122">
          <cell r="C122">
            <v>11.264799999999999</v>
          </cell>
        </row>
        <row r="124">
          <cell r="C124">
            <v>182.375</v>
          </cell>
        </row>
        <row r="125">
          <cell r="C125">
            <v>24.6325</v>
          </cell>
        </row>
        <row r="129">
          <cell r="C129">
            <v>17</v>
          </cell>
        </row>
        <row r="130">
          <cell r="C130">
            <v>28.934999999999999</v>
          </cell>
        </row>
        <row r="132">
          <cell r="C132">
            <v>71.542000000000002</v>
          </cell>
        </row>
        <row r="134">
          <cell r="C134">
            <v>68</v>
          </cell>
        </row>
        <row r="135">
          <cell r="C135">
            <v>0</v>
          </cell>
        </row>
        <row r="136">
          <cell r="C136">
            <v>12</v>
          </cell>
        </row>
        <row r="139">
          <cell r="C139">
            <v>90.980899999999991</v>
          </cell>
        </row>
        <row r="141">
          <cell r="C141">
            <v>610.54</v>
          </cell>
        </row>
        <row r="143">
          <cell r="C143">
            <v>493.73</v>
          </cell>
        </row>
        <row r="147">
          <cell r="C147">
            <v>38</v>
          </cell>
        </row>
        <row r="148">
          <cell r="C148">
            <v>12</v>
          </cell>
        </row>
        <row r="149">
          <cell r="C149">
            <v>5</v>
          </cell>
        </row>
        <row r="151">
          <cell r="C151">
            <v>348</v>
          </cell>
        </row>
        <row r="153">
          <cell r="C153">
            <v>26</v>
          </cell>
        </row>
        <row r="155">
          <cell r="C155">
            <v>2</v>
          </cell>
        </row>
        <row r="156">
          <cell r="C156">
            <v>2</v>
          </cell>
        </row>
        <row r="157">
          <cell r="C157">
            <v>4</v>
          </cell>
        </row>
        <row r="158">
          <cell r="C158">
            <v>1</v>
          </cell>
        </row>
        <row r="159">
          <cell r="C159">
            <v>2</v>
          </cell>
        </row>
        <row r="160">
          <cell r="C160">
            <v>30</v>
          </cell>
        </row>
        <row r="161">
          <cell r="C161">
            <v>42</v>
          </cell>
        </row>
        <row r="162">
          <cell r="C162">
            <v>46.53</v>
          </cell>
        </row>
        <row r="163">
          <cell r="C163">
            <v>8</v>
          </cell>
        </row>
        <row r="167">
          <cell r="C167">
            <v>21.21</v>
          </cell>
        </row>
        <row r="168">
          <cell r="C168">
            <v>1</v>
          </cell>
        </row>
        <row r="169">
          <cell r="C169">
            <v>1</v>
          </cell>
        </row>
        <row r="170">
          <cell r="C170">
            <v>1</v>
          </cell>
        </row>
      </sheetData>
      <sheetData sheetId="5">
        <row r="7">
          <cell r="J7">
            <v>6750</v>
          </cell>
        </row>
        <row r="15">
          <cell r="J15">
            <v>23868.023809523809</v>
          </cell>
        </row>
        <row r="31">
          <cell r="J31">
            <v>4500000</v>
          </cell>
        </row>
        <row r="33">
          <cell r="J33">
            <v>384725.4</v>
          </cell>
        </row>
        <row r="53">
          <cell r="J53">
            <v>16600</v>
          </cell>
        </row>
        <row r="61">
          <cell r="J61">
            <v>21790</v>
          </cell>
        </row>
        <row r="69">
          <cell r="J69">
            <v>30502.5</v>
          </cell>
        </row>
        <row r="77">
          <cell r="J77">
            <v>25905</v>
          </cell>
        </row>
        <row r="85">
          <cell r="J85">
            <v>51875</v>
          </cell>
        </row>
        <row r="93">
          <cell r="J93">
            <v>34200</v>
          </cell>
        </row>
        <row r="101">
          <cell r="J101">
            <v>7955</v>
          </cell>
        </row>
        <row r="109">
          <cell r="J109">
            <v>20750</v>
          </cell>
        </row>
        <row r="118">
          <cell r="J118">
            <v>107150</v>
          </cell>
        </row>
        <row r="129">
          <cell r="J129">
            <v>253530</v>
          </cell>
        </row>
        <row r="143">
          <cell r="J143">
            <v>508184.6</v>
          </cell>
        </row>
        <row r="160">
          <cell r="J160">
            <v>87084.28571428571</v>
          </cell>
        </row>
        <row r="176">
          <cell r="J176">
            <v>105269.28571428571</v>
          </cell>
        </row>
        <row r="190">
          <cell r="J190">
            <v>105269.28571428571</v>
          </cell>
        </row>
        <row r="204">
          <cell r="J204">
            <v>146573.75</v>
          </cell>
        </row>
        <row r="219">
          <cell r="J219">
            <v>250877.5</v>
          </cell>
        </row>
        <row r="235">
          <cell r="J235">
            <v>46271</v>
          </cell>
        </row>
        <row r="249">
          <cell r="J249">
            <v>502503.6</v>
          </cell>
        </row>
        <row r="263">
          <cell r="J263" t="e">
            <v>#VALUE!</v>
          </cell>
        </row>
        <row r="280">
          <cell r="J280" t="e">
            <v>#VALUE!</v>
          </cell>
        </row>
        <row r="296">
          <cell r="J296" t="e">
            <v>#VALUE!</v>
          </cell>
        </row>
        <row r="313">
          <cell r="J313" t="e">
            <v>#VALUE!</v>
          </cell>
        </row>
        <row r="330">
          <cell r="J330" t="e">
            <v>#VALUE!</v>
          </cell>
        </row>
        <row r="347">
          <cell r="J347" t="e">
            <v>#VALUE!</v>
          </cell>
        </row>
        <row r="364">
          <cell r="J364" t="e">
            <v>#VALUE!</v>
          </cell>
        </row>
        <row r="381">
          <cell r="J381" t="e">
            <v>#VALUE!</v>
          </cell>
        </row>
        <row r="398">
          <cell r="J398" t="e">
            <v>#VALUE!</v>
          </cell>
        </row>
        <row r="415">
          <cell r="J415" t="e">
            <v>#VALUE!</v>
          </cell>
        </row>
        <row r="432">
          <cell r="J432" t="e">
            <v>#VALUE!</v>
          </cell>
        </row>
        <row r="449">
          <cell r="J449" t="e">
            <v>#VALUE!</v>
          </cell>
        </row>
        <row r="467">
          <cell r="J467" t="e">
            <v>#VALUE!</v>
          </cell>
        </row>
        <row r="484">
          <cell r="J484" t="e">
            <v>#VALUE!</v>
          </cell>
        </row>
        <row r="501">
          <cell r="J501" t="e">
            <v>#VALUE!</v>
          </cell>
        </row>
        <row r="518">
          <cell r="J518" t="e">
            <v>#VALUE!</v>
          </cell>
        </row>
        <row r="535">
          <cell r="J535" t="e">
            <v>#VALUE!</v>
          </cell>
        </row>
        <row r="552">
          <cell r="J552" t="e">
            <v>#VALUE!</v>
          </cell>
        </row>
        <row r="569">
          <cell r="J569" t="e">
            <v>#VALUE!</v>
          </cell>
        </row>
        <row r="586">
          <cell r="J586" t="e">
            <v>#VALUE!</v>
          </cell>
        </row>
        <row r="603">
          <cell r="J603" t="e">
            <v>#VALUE!</v>
          </cell>
        </row>
        <row r="620">
          <cell r="J620" t="e">
            <v>#VALUE!</v>
          </cell>
        </row>
        <row r="637">
          <cell r="J637" t="e">
            <v>#VALUE!</v>
          </cell>
        </row>
        <row r="654">
          <cell r="J654" t="e">
            <v>#VALUE!</v>
          </cell>
        </row>
        <row r="671">
          <cell r="J671" t="e">
            <v>#VALUE!</v>
          </cell>
        </row>
        <row r="688">
          <cell r="J688" t="e">
            <v>#VALUE!</v>
          </cell>
        </row>
        <row r="705">
          <cell r="J705" t="e">
            <v>#VALUE!</v>
          </cell>
        </row>
        <row r="722">
          <cell r="J722" t="e">
            <v>#VALUE!</v>
          </cell>
        </row>
        <row r="739">
          <cell r="J739" t="e">
            <v>#VALUE!</v>
          </cell>
        </row>
        <row r="757">
          <cell r="J757" t="e">
            <v>#VALUE!</v>
          </cell>
        </row>
        <row r="774">
          <cell r="J774" t="e">
            <v>#VALUE!</v>
          </cell>
        </row>
        <row r="791">
          <cell r="J791" t="e">
            <v>#VALUE!</v>
          </cell>
        </row>
        <row r="808">
          <cell r="J808" t="e">
            <v>#VALUE!</v>
          </cell>
        </row>
        <row r="825">
          <cell r="J825" t="e">
            <v>#VALUE!</v>
          </cell>
        </row>
        <row r="842">
          <cell r="J842" t="e">
            <v>#VALUE!</v>
          </cell>
        </row>
        <row r="859">
          <cell r="J859" t="e">
            <v>#VALUE!</v>
          </cell>
        </row>
        <row r="876">
          <cell r="J876" t="e">
            <v>#VALUE!</v>
          </cell>
        </row>
        <row r="893">
          <cell r="J893" t="e">
            <v>#VALUE!</v>
          </cell>
        </row>
        <row r="910">
          <cell r="J910" t="e">
            <v>#VALUE!</v>
          </cell>
        </row>
        <row r="927">
          <cell r="J927" t="e">
            <v>#VALUE!</v>
          </cell>
        </row>
        <row r="944">
          <cell r="J944" t="e">
            <v>#VALUE!</v>
          </cell>
        </row>
        <row r="962">
          <cell r="J962" t="e">
            <v>#VALUE!</v>
          </cell>
        </row>
        <row r="979">
          <cell r="J979" t="e">
            <v>#VALUE!</v>
          </cell>
        </row>
        <row r="996">
          <cell r="J996" t="e">
            <v>#VALUE!</v>
          </cell>
        </row>
        <row r="1013">
          <cell r="J1013" t="e">
            <v>#VALUE!</v>
          </cell>
        </row>
        <row r="1030">
          <cell r="J1030" t="e">
            <v>#VALUE!</v>
          </cell>
        </row>
        <row r="1047">
          <cell r="J1047" t="e">
            <v>#VALUE!</v>
          </cell>
        </row>
        <row r="1064">
          <cell r="J1064" t="e">
            <v>#VALUE!</v>
          </cell>
        </row>
        <row r="1080">
          <cell r="J1080" t="e">
            <v>#VALUE!</v>
          </cell>
        </row>
        <row r="1097">
          <cell r="J1097" t="e">
            <v>#VALUE!</v>
          </cell>
        </row>
        <row r="1115">
          <cell r="J1115">
            <v>49060.2</v>
          </cell>
        </row>
        <row r="1130">
          <cell r="J1130">
            <v>56194.96</v>
          </cell>
        </row>
        <row r="1146">
          <cell r="J1146">
            <v>2786375</v>
          </cell>
        </row>
        <row r="1161">
          <cell r="J1161">
            <v>16037.5</v>
          </cell>
        </row>
        <row r="1175">
          <cell r="J1175">
            <v>2419981.2947739288</v>
          </cell>
        </row>
        <row r="1190">
          <cell r="J1190">
            <v>34345</v>
          </cell>
        </row>
        <row r="1205">
          <cell r="J1205">
            <v>28935</v>
          </cell>
        </row>
        <row r="1232">
          <cell r="J1232">
            <v>689120.96</v>
          </cell>
        </row>
        <row r="1246">
          <cell r="J1246">
            <v>519704.83333333337</v>
          </cell>
        </row>
        <row r="1263">
          <cell r="J1263">
            <v>43785.8</v>
          </cell>
        </row>
        <row r="1277">
          <cell r="J1277">
            <v>130387.466</v>
          </cell>
        </row>
        <row r="1297">
          <cell r="J1297">
            <v>36913.928571428565</v>
          </cell>
        </row>
        <row r="1312">
          <cell r="J1312">
            <v>64214.666666666672</v>
          </cell>
        </row>
        <row r="1327">
          <cell r="J1327">
            <v>12394.2</v>
          </cell>
        </row>
        <row r="1343">
          <cell r="J1343">
            <v>26166.296000000002</v>
          </cell>
        </row>
        <row r="1357">
          <cell r="J1357">
            <v>22553.96</v>
          </cell>
        </row>
        <row r="1371">
          <cell r="J1371">
            <v>4837.4814999999999</v>
          </cell>
        </row>
        <row r="1383">
          <cell r="J1383">
            <v>114875.64</v>
          </cell>
        </row>
        <row r="1401">
          <cell r="J1401">
            <v>107150</v>
          </cell>
        </row>
        <row r="1414">
          <cell r="J1414">
            <v>127032.224</v>
          </cell>
        </row>
        <row r="1430">
          <cell r="J1430">
            <v>148382.22399999999</v>
          </cell>
        </row>
        <row r="1448">
          <cell r="J1448">
            <v>521600</v>
          </cell>
        </row>
        <row r="1461">
          <cell r="J1461">
            <v>219829.16666666669</v>
          </cell>
        </row>
        <row r="1477">
          <cell r="J1477">
            <v>112829.75000000003</v>
          </cell>
        </row>
        <row r="1491">
          <cell r="J1491">
            <v>25592.500000000004</v>
          </cell>
        </row>
        <row r="1504">
          <cell r="J1504">
            <v>144595</v>
          </cell>
        </row>
        <row r="1518">
          <cell r="J1518">
            <v>7414.5</v>
          </cell>
        </row>
        <row r="1535">
          <cell r="J1535">
            <v>20915.5</v>
          </cell>
        </row>
        <row r="1552">
          <cell r="J1552">
            <v>14340.8</v>
          </cell>
        </row>
        <row r="1568">
          <cell r="J1568">
            <v>9380200</v>
          </cell>
        </row>
        <row r="1591">
          <cell r="J1591">
            <v>604640</v>
          </cell>
        </row>
        <row r="1606">
          <cell r="J1606">
            <v>2193695</v>
          </cell>
        </row>
        <row r="1620">
          <cell r="J1620">
            <v>25725</v>
          </cell>
        </row>
        <row r="1633">
          <cell r="J1633">
            <v>346747.5</v>
          </cell>
        </row>
        <row r="1649">
          <cell r="J1649">
            <v>1200220.0000000002</v>
          </cell>
        </row>
        <row r="1665">
          <cell r="J1665">
            <v>108337.5</v>
          </cell>
        </row>
        <row r="1680">
          <cell r="J1680">
            <v>28514</v>
          </cell>
        </row>
        <row r="1694">
          <cell r="J1694">
            <v>21570.000000000004</v>
          </cell>
        </row>
        <row r="1708">
          <cell r="J1708">
            <v>47075</v>
          </cell>
        </row>
        <row r="1723">
          <cell r="J1723">
            <v>641206.4</v>
          </cell>
        </row>
        <row r="1738">
          <cell r="J1738">
            <v>331601.20932400931</v>
          </cell>
        </row>
        <row r="1756">
          <cell r="J1756">
            <v>1138954.5760000001</v>
          </cell>
        </row>
        <row r="1767">
          <cell r="J1767" t="e">
            <v>#VALUE!</v>
          </cell>
        </row>
      </sheetData>
      <sheetData sheetId="6">
        <row r="11">
          <cell r="F11">
            <v>15826117.333333332</v>
          </cell>
        </row>
        <row r="22">
          <cell r="F22">
            <v>2755782.1875</v>
          </cell>
        </row>
        <row r="28">
          <cell r="F28">
            <v>36078762.930599995</v>
          </cell>
        </row>
        <row r="82">
          <cell r="F82" t="e">
            <v>#VALUE!</v>
          </cell>
        </row>
        <row r="86">
          <cell r="F86">
            <v>448233.21119999996</v>
          </cell>
        </row>
        <row r="92">
          <cell r="F92">
            <v>23161330.497759998</v>
          </cell>
        </row>
        <row r="96">
          <cell r="F96">
            <v>3494392.8875000002</v>
          </cell>
        </row>
        <row r="106">
          <cell r="F106">
            <v>22319064.286364056</v>
          </cell>
        </row>
        <row r="110">
          <cell r="F110">
            <v>11376324.675900001</v>
          </cell>
        </row>
        <row r="115">
          <cell r="F115">
            <v>7641460.0687499987</v>
          </cell>
        </row>
        <row r="119">
          <cell r="F119">
            <v>12867495.823333334</v>
          </cell>
        </row>
        <row r="126">
          <cell r="F126">
            <v>25541769.432502497</v>
          </cell>
        </row>
        <row r="129">
          <cell r="F129">
            <v>5423968.2182400003</v>
          </cell>
        </row>
        <row r="134">
          <cell r="F134">
            <v>1207023.3199999998</v>
          </cell>
        </row>
        <row r="138">
          <cell r="F138">
            <v>26822526.984680001</v>
          </cell>
        </row>
        <row r="144">
          <cell r="F144">
            <v>18829591.833333332</v>
          </cell>
        </row>
        <row r="147">
          <cell r="F147">
            <v>8072065.9745000023</v>
          </cell>
        </row>
        <row r="152">
          <cell r="F152">
            <v>3475430</v>
          </cell>
        </row>
        <row r="158">
          <cell r="F158">
            <v>20109214.05305</v>
          </cell>
        </row>
        <row r="163">
          <cell r="F163">
            <v>9380200</v>
          </cell>
        </row>
        <row r="174">
          <cell r="F174">
            <v>14274722.6</v>
          </cell>
        </row>
        <row r="181">
          <cell r="F181" t="e">
            <v>#VALUE!</v>
          </cell>
        </row>
      </sheetData>
      <sheetData sheetId="7">
        <row r="4">
          <cell r="D4">
            <v>54660662.451433331</v>
          </cell>
        </row>
        <row r="6">
          <cell r="D6" t="e">
            <v>#VALUE!</v>
          </cell>
        </row>
        <row r="8">
          <cell r="D8">
            <v>26655723.385259997</v>
          </cell>
        </row>
        <row r="10">
          <cell r="D10">
            <v>33695388.962264061</v>
          </cell>
        </row>
        <row r="12">
          <cell r="D12">
            <v>20508955.892083332</v>
          </cell>
        </row>
        <row r="14">
          <cell r="D14">
            <v>30965737.650742497</v>
          </cell>
        </row>
        <row r="16">
          <cell r="D16">
            <v>28029550.304680001</v>
          </cell>
        </row>
        <row r="18">
          <cell r="D18">
            <v>30377087.807833336</v>
          </cell>
        </row>
        <row r="20">
          <cell r="D20">
            <v>20109214.05305</v>
          </cell>
        </row>
        <row r="22">
          <cell r="D22">
            <v>23654922.600000001</v>
          </cell>
        </row>
        <row r="24">
          <cell r="D24" t="e">
            <v>#VALUE!</v>
          </cell>
        </row>
        <row r="26">
          <cell r="D26" t="e">
            <v>#VALUE!</v>
          </cell>
        </row>
      </sheetData>
      <sheetData sheetId="8"/>
      <sheetData sheetId="9"/>
      <sheetData sheetId="10">
        <row r="7">
          <cell r="K7" t="e">
            <v>#VALUE!</v>
          </cell>
          <cell r="L7" t="e">
            <v>#VALUE!</v>
          </cell>
          <cell r="M7">
            <v>13.333333333333336</v>
          </cell>
        </row>
        <row r="8">
          <cell r="K8" t="e">
            <v>#VALUE!</v>
          </cell>
          <cell r="L8" t="e">
            <v>#VALUE!</v>
          </cell>
          <cell r="M8">
            <v>19.999999999999996</v>
          </cell>
        </row>
        <row r="9">
          <cell r="L9" t="e">
            <v>#VALUE!</v>
          </cell>
          <cell r="M9">
            <v>16.666666666666668</v>
          </cell>
        </row>
        <row r="10">
          <cell r="L10" t="e">
            <v>#VALUE!</v>
          </cell>
          <cell r="M10">
            <v>14.666666666666668</v>
          </cell>
        </row>
        <row r="11">
          <cell r="L11" t="e">
            <v>#VALUE!</v>
          </cell>
          <cell r="M11">
            <v>13.333333333333332</v>
          </cell>
        </row>
        <row r="12">
          <cell r="L12" t="e">
            <v>#VALUE!</v>
          </cell>
          <cell r="M12">
            <v>15</v>
          </cell>
        </row>
        <row r="13">
          <cell r="L13" t="e">
            <v>#VALUE!</v>
          </cell>
          <cell r="M13">
            <v>13</v>
          </cell>
        </row>
        <row r="14">
          <cell r="L14" t="e">
            <v>#VALUE!</v>
          </cell>
          <cell r="M14">
            <v>11.666666666666666</v>
          </cell>
        </row>
        <row r="15">
          <cell r="L15" t="e">
            <v>#VALUE!</v>
          </cell>
          <cell r="M15">
            <v>10.714285714285715</v>
          </cell>
        </row>
        <row r="16">
          <cell r="L16" t="e">
            <v>#VALUE!</v>
          </cell>
          <cell r="M16">
            <v>10</v>
          </cell>
        </row>
        <row r="17">
          <cell r="L17" t="e">
            <v>#VALUE!</v>
          </cell>
          <cell r="M17">
            <v>12</v>
          </cell>
        </row>
        <row r="18">
          <cell r="L18" t="e">
            <v>#VALUE!</v>
          </cell>
          <cell r="M18">
            <v>10.666666666666668</v>
          </cell>
        </row>
        <row r="19">
          <cell r="L19" t="e">
            <v>#VALUE!</v>
          </cell>
          <cell r="M19">
            <v>9.7142857142857135</v>
          </cell>
        </row>
        <row r="20">
          <cell r="L20" t="e">
            <v>#VALUE!</v>
          </cell>
          <cell r="M20">
            <v>9</v>
          </cell>
        </row>
        <row r="21">
          <cell r="L21" t="e">
            <v>#VALUE!</v>
          </cell>
          <cell r="M21">
            <v>8.4444444444444446</v>
          </cell>
        </row>
        <row r="22">
          <cell r="L22" t="e">
            <v>#VALUE!</v>
          </cell>
          <cell r="M22">
            <v>8</v>
          </cell>
        </row>
        <row r="23">
          <cell r="L23" t="e">
            <v>#VALUE!</v>
          </cell>
          <cell r="M23">
            <v>9.9999999999999982</v>
          </cell>
        </row>
        <row r="24">
          <cell r="L24" t="e">
            <v>#VALUE!</v>
          </cell>
        </row>
        <row r="25">
          <cell r="L25" t="e">
            <v>#VALUE!</v>
          </cell>
          <cell r="M25">
            <v>8.3333333333333339</v>
          </cell>
        </row>
        <row r="26">
          <cell r="L26" t="e">
            <v>#VALUE!</v>
          </cell>
          <cell r="M26">
            <v>7.3015873015873005</v>
          </cell>
        </row>
        <row r="27">
          <cell r="L27" t="e">
            <v>#VALUE!</v>
          </cell>
          <cell r="M27">
            <v>6.8571428571428568</v>
          </cell>
        </row>
        <row r="28">
          <cell r="L28" t="e">
            <v>#VALUE!</v>
          </cell>
          <cell r="M28">
            <v>7.5</v>
          </cell>
        </row>
        <row r="29">
          <cell r="L29" t="e">
            <v>#VALUE!</v>
          </cell>
          <cell r="M29">
            <v>6.9444444444444429</v>
          </cell>
        </row>
        <row r="30">
          <cell r="L30" t="e">
            <v>#VALUE!</v>
          </cell>
          <cell r="M30">
            <v>6.5</v>
          </cell>
        </row>
        <row r="31">
          <cell r="L31" t="e">
            <v>#VALUE!</v>
          </cell>
          <cell r="M31">
            <v>16.666666666666668</v>
          </cell>
        </row>
        <row r="32">
          <cell r="L32" t="e">
            <v>#VALUE!</v>
          </cell>
          <cell r="M32">
            <v>14.666666666666668</v>
          </cell>
        </row>
        <row r="33">
          <cell r="L33" t="e">
            <v>#VALUE!</v>
          </cell>
          <cell r="M33">
            <v>13.333333333333332</v>
          </cell>
        </row>
        <row r="34">
          <cell r="L34" t="e">
            <v>#VALUE!</v>
          </cell>
          <cell r="M34">
            <v>15</v>
          </cell>
        </row>
        <row r="35">
          <cell r="L35" t="e">
            <v>#VALUE!</v>
          </cell>
          <cell r="M35">
            <v>13</v>
          </cell>
        </row>
        <row r="36">
          <cell r="L36" t="e">
            <v>#VALUE!</v>
          </cell>
          <cell r="M36">
            <v>11.666666666666666</v>
          </cell>
        </row>
        <row r="37">
          <cell r="L37" t="e">
            <v>#VALUE!</v>
          </cell>
          <cell r="M37">
            <v>10.714285714285715</v>
          </cell>
        </row>
        <row r="38">
          <cell r="L38" t="e">
            <v>#VALUE!</v>
          </cell>
          <cell r="M38">
            <v>10</v>
          </cell>
        </row>
        <row r="39">
          <cell r="L39" t="e">
            <v>#VALUE!</v>
          </cell>
          <cell r="M39">
            <v>12</v>
          </cell>
        </row>
        <row r="40">
          <cell r="L40" t="e">
            <v>#VALUE!</v>
          </cell>
          <cell r="M40">
            <v>10.666666666666668</v>
          </cell>
        </row>
        <row r="41">
          <cell r="L41" t="e">
            <v>#VALUE!</v>
          </cell>
          <cell r="M41">
            <v>9.7142857142857135</v>
          </cell>
        </row>
        <row r="42">
          <cell r="L42" t="e">
            <v>#VALUE!</v>
          </cell>
          <cell r="M42">
            <v>9</v>
          </cell>
        </row>
        <row r="43">
          <cell r="L43" t="e">
            <v>#VALUE!</v>
          </cell>
          <cell r="M43">
            <v>8.4444444444444446</v>
          </cell>
        </row>
        <row r="44">
          <cell r="L44" t="e">
            <v>#VALUE!</v>
          </cell>
          <cell r="M44">
            <v>8</v>
          </cell>
        </row>
        <row r="45">
          <cell r="L45" t="e">
            <v>#VALUE!</v>
          </cell>
          <cell r="M45">
            <v>9.9999999999999982</v>
          </cell>
        </row>
        <row r="46">
          <cell r="L46" t="e">
            <v>#VALUE!</v>
          </cell>
          <cell r="M46">
            <v>9.0476190476190474</v>
          </cell>
        </row>
        <row r="47">
          <cell r="L47" t="e">
            <v>#VALUE!</v>
          </cell>
          <cell r="M47">
            <v>8.3333333333333339</v>
          </cell>
        </row>
        <row r="48">
          <cell r="L48" t="e">
            <v>#VALUE!</v>
          </cell>
          <cell r="M48">
            <v>7.3015873015873005</v>
          </cell>
        </row>
        <row r="49">
          <cell r="L49" t="e">
            <v>#VALUE!</v>
          </cell>
          <cell r="M49">
            <v>6.8571428571428568</v>
          </cell>
        </row>
        <row r="50">
          <cell r="L50" t="e">
            <v>#VALUE!</v>
          </cell>
          <cell r="M50">
            <v>7.5</v>
          </cell>
        </row>
        <row r="51">
          <cell r="L51" t="e">
            <v>#VALUE!</v>
          </cell>
          <cell r="M51">
            <v>6.9444444444444429</v>
          </cell>
        </row>
        <row r="52">
          <cell r="L52" t="e">
            <v>#VALUE!</v>
          </cell>
          <cell r="M52">
            <v>6.5</v>
          </cell>
        </row>
        <row r="53">
          <cell r="L53" t="e">
            <v>#VALUE!</v>
          </cell>
          <cell r="M53">
            <v>13.333333333333332</v>
          </cell>
        </row>
        <row r="54">
          <cell r="L54" t="e">
            <v>#VALUE!</v>
          </cell>
          <cell r="M54">
            <v>0.52941176470588236</v>
          </cell>
        </row>
        <row r="55">
          <cell r="L55" t="e">
            <v>#VALUE!</v>
          </cell>
          <cell r="M55">
            <v>2.2000000000000002</v>
          </cell>
        </row>
        <row r="56">
          <cell r="L56" t="e">
            <v>#VALUE!</v>
          </cell>
          <cell r="M56">
            <v>9.1638029782359673</v>
          </cell>
        </row>
        <row r="88">
          <cell r="K88" t="e">
            <v>#VALUE!</v>
          </cell>
          <cell r="L88" t="e">
            <v>#VALUE!</v>
          </cell>
          <cell r="M88">
            <v>2.004</v>
          </cell>
        </row>
        <row r="89">
          <cell r="K89" t="e">
            <v>#VALUE!</v>
          </cell>
          <cell r="L89" t="e">
            <v>#VALUE!</v>
          </cell>
          <cell r="M89">
            <v>2.6760000000000002</v>
          </cell>
        </row>
        <row r="90">
          <cell r="L90" t="e">
            <v>#VALUE!</v>
          </cell>
          <cell r="M90">
            <v>2.004</v>
          </cell>
        </row>
        <row r="91">
          <cell r="L91" t="e">
            <v>#VALUE!</v>
          </cell>
          <cell r="M91">
            <v>1.6080000000000001</v>
          </cell>
        </row>
        <row r="92">
          <cell r="L92" t="e">
            <v>#VALUE!</v>
          </cell>
          <cell r="M92">
            <v>1.3440000000000001</v>
          </cell>
        </row>
        <row r="93">
          <cell r="L93" t="e">
            <v>#VALUE!</v>
          </cell>
          <cell r="M93">
            <v>1.5</v>
          </cell>
        </row>
        <row r="94">
          <cell r="L94" t="e">
            <v>#VALUE!</v>
          </cell>
          <cell r="M94">
            <v>1.2</v>
          </cell>
        </row>
        <row r="95">
          <cell r="L95" t="e">
            <v>#VALUE!</v>
          </cell>
          <cell r="M95">
            <v>1.008</v>
          </cell>
        </row>
        <row r="96">
          <cell r="L96" t="e">
            <v>#VALUE!</v>
          </cell>
          <cell r="M96">
            <v>0.86399999999999999</v>
          </cell>
        </row>
        <row r="97">
          <cell r="L97" t="e">
            <v>#VALUE!</v>
          </cell>
          <cell r="M97">
            <v>0.75600000000000001</v>
          </cell>
        </row>
        <row r="98">
          <cell r="L98" t="e">
            <v>#VALUE!</v>
          </cell>
          <cell r="M98">
            <v>0.96</v>
          </cell>
        </row>
        <row r="99">
          <cell r="L99" t="e">
            <v>#VALUE!</v>
          </cell>
          <cell r="M99">
            <v>0.80400000000000005</v>
          </cell>
        </row>
        <row r="100">
          <cell r="L100" t="e">
            <v>#VALUE!</v>
          </cell>
        </row>
        <row r="101">
          <cell r="L101" t="e">
            <v>#VALUE!</v>
          </cell>
          <cell r="M101">
            <v>0.6</v>
          </cell>
        </row>
        <row r="102">
          <cell r="L102" t="e">
            <v>#VALUE!</v>
          </cell>
          <cell r="M102">
            <v>0.54</v>
          </cell>
        </row>
        <row r="103">
          <cell r="L103" t="e">
            <v>#VALUE!</v>
          </cell>
          <cell r="M103">
            <v>0.48</v>
          </cell>
        </row>
        <row r="104">
          <cell r="L104" t="e">
            <v>#VALUE!</v>
          </cell>
          <cell r="M104">
            <v>0.67200000000000004</v>
          </cell>
        </row>
        <row r="105">
          <cell r="L105" t="e">
            <v>#VALUE!</v>
          </cell>
          <cell r="M105">
            <v>0.57599999999999996</v>
          </cell>
        </row>
        <row r="106">
          <cell r="L106" t="e">
            <v>#VALUE!</v>
          </cell>
          <cell r="M106">
            <v>0.504</v>
          </cell>
        </row>
        <row r="107">
          <cell r="L107" t="e">
            <v>#VALUE!</v>
          </cell>
          <cell r="M107">
            <v>0.38400000000000001</v>
          </cell>
        </row>
        <row r="108">
          <cell r="L108" t="e">
            <v>#VALUE!</v>
          </cell>
          <cell r="M108">
            <v>0.34799999999999998</v>
          </cell>
        </row>
        <row r="109">
          <cell r="L109" t="e">
            <v>#VALUE!</v>
          </cell>
          <cell r="M109">
            <v>0.38400000000000001</v>
          </cell>
        </row>
        <row r="110">
          <cell r="L110" t="e">
            <v>#VALUE!</v>
          </cell>
          <cell r="M110">
            <v>0.33600000000000002</v>
          </cell>
        </row>
        <row r="111">
          <cell r="L111" t="e">
            <v>#VALUE!</v>
          </cell>
          <cell r="M111">
            <v>0.3</v>
          </cell>
        </row>
        <row r="112">
          <cell r="L112" t="e">
            <v>#VALUE!</v>
          </cell>
          <cell r="M112">
            <v>2.004</v>
          </cell>
        </row>
        <row r="113">
          <cell r="L113" t="e">
            <v>#VALUE!</v>
          </cell>
          <cell r="M113">
            <v>1.6080000000000001</v>
          </cell>
        </row>
        <row r="114">
          <cell r="L114" t="e">
            <v>#VALUE!</v>
          </cell>
          <cell r="M114">
            <v>1.3440000000000001</v>
          </cell>
        </row>
        <row r="115">
          <cell r="L115" t="e">
            <v>#VALUE!</v>
          </cell>
          <cell r="M115">
            <v>1.5</v>
          </cell>
        </row>
        <row r="116">
          <cell r="L116" t="e">
            <v>#VALUE!</v>
          </cell>
          <cell r="M116">
            <v>1.2</v>
          </cell>
        </row>
        <row r="117">
          <cell r="L117" t="e">
            <v>#VALUE!</v>
          </cell>
          <cell r="M117">
            <v>1.008</v>
          </cell>
        </row>
        <row r="118">
          <cell r="L118" t="e">
            <v>#VALUE!</v>
          </cell>
          <cell r="M118">
            <v>0.86399999999999999</v>
          </cell>
        </row>
        <row r="119">
          <cell r="L119" t="e">
            <v>#VALUE!</v>
          </cell>
        </row>
        <row r="120">
          <cell r="L120" t="e">
            <v>#VALUE!</v>
          </cell>
          <cell r="M120">
            <v>0.96</v>
          </cell>
        </row>
        <row r="121">
          <cell r="L121" t="e">
            <v>#VALUE!</v>
          </cell>
          <cell r="M121">
            <v>0.80400000000000005</v>
          </cell>
        </row>
        <row r="122">
          <cell r="L122" t="e">
            <v>#VALUE!</v>
          </cell>
          <cell r="M122">
            <v>0.69599999999999995</v>
          </cell>
        </row>
        <row r="123">
          <cell r="L123" t="e">
            <v>#VALUE!</v>
          </cell>
          <cell r="M123">
            <v>0.6</v>
          </cell>
        </row>
        <row r="124">
          <cell r="L124" t="e">
            <v>#VALUE!</v>
          </cell>
          <cell r="M124">
            <v>0.54</v>
          </cell>
        </row>
        <row r="125">
          <cell r="L125" t="e">
            <v>#VALUE!</v>
          </cell>
          <cell r="M125">
            <v>0.48</v>
          </cell>
        </row>
        <row r="126">
          <cell r="L126" t="e">
            <v>#VALUE!</v>
          </cell>
          <cell r="M126">
            <v>0.67200000000000004</v>
          </cell>
        </row>
        <row r="127">
          <cell r="L127" t="e">
            <v>#VALUE!</v>
          </cell>
          <cell r="M127">
            <v>0.57599999999999996</v>
          </cell>
        </row>
        <row r="128">
          <cell r="L128" t="e">
            <v>#VALUE!</v>
          </cell>
          <cell r="M128">
            <v>0.504</v>
          </cell>
        </row>
        <row r="129">
          <cell r="L129" t="e">
            <v>#VALUE!</v>
          </cell>
          <cell r="M129">
            <v>0.38400000000000001</v>
          </cell>
        </row>
        <row r="130">
          <cell r="L130" t="e">
            <v>#VALUE!</v>
          </cell>
          <cell r="M130">
            <v>0.34799999999999998</v>
          </cell>
        </row>
        <row r="131">
          <cell r="L131" t="e">
            <v>#VALUE!</v>
          </cell>
          <cell r="M131">
            <v>0.38400000000000001</v>
          </cell>
        </row>
        <row r="132">
          <cell r="L132" t="e">
            <v>#VALUE!</v>
          </cell>
          <cell r="M132">
            <v>0.33600000000000002</v>
          </cell>
        </row>
        <row r="133">
          <cell r="L133" t="e">
            <v>#VALUE!</v>
          </cell>
          <cell r="M133">
            <v>0.3</v>
          </cell>
        </row>
        <row r="134">
          <cell r="L134" t="e">
            <v>#VALUE!</v>
          </cell>
          <cell r="M134">
            <v>2.6760000000000002</v>
          </cell>
        </row>
        <row r="135">
          <cell r="M135">
            <v>0.75000000000000011</v>
          </cell>
        </row>
        <row r="136">
          <cell r="M136">
            <v>2.3595000000000002</v>
          </cell>
        </row>
      </sheetData>
      <sheetData sheetId="11"/>
      <sheetData sheetId="12"/>
      <sheetData sheetId="13"/>
      <sheetData sheetId="14"/>
      <sheetData sheetId="15"/>
      <sheetData sheetId="16"/>
      <sheetData sheetId="17"/>
      <sheetData sheetId="18"/>
      <sheetData sheetId="19"/>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kap Total"/>
      <sheetName val="pek-Pers"/>
      <sheetName val="pek- STR"/>
      <sheetName val="Analisa STR"/>
      <sheetName val="Analisa STR (2)"/>
      <sheetName val="HSBU "/>
    </sheetNames>
    <sheetDataSet>
      <sheetData sheetId="0" refreshError="1"/>
      <sheetData sheetId="1" refreshError="1"/>
      <sheetData sheetId="2" refreshError="1"/>
      <sheetData sheetId="3" refreshError="1"/>
      <sheetData sheetId="4" refreshError="1">
        <row r="566">
          <cell r="H566">
            <v>7024901</v>
          </cell>
        </row>
        <row r="578">
          <cell r="H578">
            <v>2362633</v>
          </cell>
        </row>
      </sheetData>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
      <sheetName val="AHS"/>
      <sheetName val="Bul"/>
      <sheetName val="Alat"/>
      <sheetName val="Subkont"/>
      <sheetName val="Bahan"/>
      <sheetName val="Upah1"/>
      <sheetName val="Rekap"/>
      <sheetName val="Bang A"/>
      <sheetName val="Bang B"/>
      <sheetName val="Sarana"/>
      <sheetName val="Asrama"/>
      <sheetName val="Utility"/>
      <sheetName val="Kamar"/>
      <sheetName val="Material"/>
      <sheetName val="Upah"/>
      <sheetName val="Anali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Final"/>
      <sheetName val="Sheet2"/>
      <sheetName val="Rek-BoQ"/>
      <sheetName val="BoQ"/>
      <sheetName val="lamp-1"/>
      <sheetName val="lamp-11"/>
      <sheetName val="lamp-2a"/>
      <sheetName val="Lamp-2b"/>
      <sheetName val="Lamp-2c"/>
      <sheetName val="Lamp-3b"/>
      <sheetName val="anal jal"/>
      <sheetName val="analisa"/>
      <sheetName val="mobil-1"/>
      <sheetName val="mobil-2"/>
      <sheetName val="lamp-5a-c"/>
      <sheetName val="lamp-6a"/>
      <sheetName val="lamp-7"/>
      <sheetName val="lamp-8"/>
      <sheetName val="lamp-10"/>
      <sheetName val="Lampiran2"/>
      <sheetName val="Material"/>
      <sheetName val="Upah kerja"/>
      <sheetName val="Alat"/>
      <sheetName val="Str Or"/>
      <sheetName val="Cash Flow bulanan"/>
      <sheetName val="Currency Rate"/>
    </sheetNames>
    <sheetDataSet>
      <sheetData sheetId="0" refreshError="1"/>
      <sheetData sheetId="1" refreshError="1"/>
      <sheetData sheetId="2" refreshError="1"/>
      <sheetData sheetId="3"/>
      <sheetData sheetId="4">
        <row r="21">
          <cell r="K21">
            <v>0</v>
          </cell>
        </row>
        <row r="39">
          <cell r="K39">
            <v>0</v>
          </cell>
        </row>
        <row r="62">
          <cell r="K62">
            <v>4725870</v>
          </cell>
        </row>
        <row r="86">
          <cell r="K86">
            <v>0</v>
          </cell>
        </row>
        <row r="117">
          <cell r="K117">
            <v>0</v>
          </cell>
        </row>
        <row r="274">
          <cell r="K274">
            <v>0</v>
          </cell>
        </row>
        <row r="301">
          <cell r="K301">
            <v>0</v>
          </cell>
        </row>
      </sheetData>
      <sheetData sheetId="5" refreshError="1"/>
      <sheetData sheetId="6" refreshError="1"/>
      <sheetData sheetId="7" refreshError="1"/>
      <sheetData sheetId="8" refreshError="1"/>
      <sheetData sheetId="9" refreshError="1"/>
      <sheetData sheetId="10" refreshError="1"/>
      <sheetData sheetId="11" refreshError="1"/>
      <sheetData sheetId="12">
        <row r="6">
          <cell r="G6" t="str">
            <v>-</v>
          </cell>
        </row>
        <row r="803">
          <cell r="G803" t="str">
            <v>Gorong-gorong pipa beton bertulang dia. Dalam 75-&lt;95 cm</v>
          </cell>
        </row>
        <row r="847">
          <cell r="G847" t="str">
            <v>Timbunan Porouse atau bahan penyaring</v>
          </cell>
        </row>
        <row r="889">
          <cell r="G889" t="str">
            <v>Galian Biasa</v>
          </cell>
        </row>
        <row r="935">
          <cell r="G935" t="str">
            <v>Galian struktur kedalaman 0 - 2 m</v>
          </cell>
        </row>
        <row r="981">
          <cell r="G981" t="str">
            <v>Timbunan Biasa</v>
          </cell>
        </row>
        <row r="1027">
          <cell r="G1027" t="str">
            <v>Timbunan pilihan</v>
          </cell>
        </row>
        <row r="1074">
          <cell r="G1074" t="str">
            <v>Penyiapan badan jalan</v>
          </cell>
        </row>
        <row r="1119">
          <cell r="G1119" t="str">
            <v>Lapis pondasi Agregat Kelas A</v>
          </cell>
        </row>
        <row r="1174">
          <cell r="G1174" t="str">
            <v>Lapis pondasi Aggregate Kelas B untuk Bahu Jalan</v>
          </cell>
        </row>
        <row r="1226">
          <cell r="G1226" t="str">
            <v>Lapis resap pengikat</v>
          </cell>
        </row>
        <row r="1272">
          <cell r="G1272" t="str">
            <v>Lapis Perekat</v>
          </cell>
        </row>
        <row r="1327">
          <cell r="G1327" t="str">
            <v>Laston-Lapis Aus (AC-WC) 4.0 cm</v>
          </cell>
        </row>
        <row r="1385">
          <cell r="G1385" t="str">
            <v>Laston-Lapis Pengikat (AC-BC) (6 cm)</v>
          </cell>
        </row>
        <row r="1443">
          <cell r="G1443" t="str">
            <v>Bekisting</v>
          </cell>
        </row>
        <row r="1487">
          <cell r="G1487" t="str">
            <v>Baja Tulangan U24 polos</v>
          </cell>
        </row>
        <row r="1573">
          <cell r="G1573" t="str">
            <v>Beton K300</v>
          </cell>
        </row>
        <row r="1615">
          <cell r="G1615" t="str">
            <v>Beton K250</v>
          </cell>
        </row>
        <row r="1657">
          <cell r="G1657" t="str">
            <v>Beton K175</v>
          </cell>
        </row>
        <row r="1699">
          <cell r="G1699" t="str">
            <v>Beton K125</v>
          </cell>
        </row>
        <row r="1742">
          <cell r="G1742" t="str">
            <v>Pasangan batu</v>
          </cell>
        </row>
        <row r="1793">
          <cell r="G1793" t="str">
            <v>8.1.(5)</v>
          </cell>
        </row>
        <row r="1794">
          <cell r="G1794" t="str">
            <v>Campuran aspal panas untuk pekerjaan Minor</v>
          </cell>
        </row>
        <row r="1846">
          <cell r="G1846" t="str">
            <v>Marka jalan Thermoplastik</v>
          </cell>
        </row>
        <row r="1895">
          <cell r="G1895" t="str">
            <v>Kerb Pracetak</v>
          </cell>
        </row>
        <row r="1937">
          <cell r="G1937" t="str">
            <v>Patok kilometer</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gantar"/>
      <sheetName val="REKAP TOTAL"/>
      <sheetName val="Rekap Pasar Induk"/>
      <sheetName val="Pasar Induk"/>
      <sheetName val="Rekap Pasar Kebun Jeruk"/>
      <sheetName val="Pasar Kebun Jeruk"/>
      <sheetName val="Rekap Pasar Inpres"/>
      <sheetName val="Pasar Inpres"/>
      <sheetName val="Speck E"/>
      <sheetName val="Speck M"/>
      <sheetName val="bahan"/>
      <sheetName val="upah"/>
      <sheetName val="analisa"/>
      <sheetName val="satua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_P"/>
      <sheetName val="Analisa"/>
      <sheetName val="Ubas"/>
      <sheetName val="Analisa Alat Berat"/>
      <sheetName val="Metode"/>
      <sheetName val="umum"/>
      <sheetName val="Renc. Pen Thd HPS"/>
      <sheetName val="informasi umum"/>
      <sheetName val="Rekap"/>
      <sheetName val="MU"/>
      <sheetName val="Perhitungan Alat Mob"/>
      <sheetName val="REKAP RAB"/>
      <sheetName val="Kuantitas dan Harga"/>
      <sheetName val="Div.1 Mobilisasi"/>
      <sheetName val="Div.2 Analisa"/>
      <sheetName val="Div.2 Drainase"/>
      <sheetName val="Div.3 Analisa"/>
      <sheetName val="Div.3 Pekerjaan Tanah"/>
      <sheetName val="Div.4 Pel.Perk"/>
      <sheetName val="Harga Dasar"/>
      <sheetName val="Div.5 Perk.Butir"/>
      <sheetName val="Div.6 Perk.Aspal"/>
      <sheetName val="Div.7 Struktur"/>
      <sheetName val="Div.7 struktur 2"/>
      <sheetName val="Div.8 Minor"/>
      <sheetName val="DIV 10"/>
      <sheetName val="Aggregate"/>
      <sheetName val="Quarry"/>
      <sheetName val=" Alat Inves &amp; Susut"/>
      <sheetName val="General schdl"/>
      <sheetName val="Sch"/>
      <sheetName val="ANRAB1"/>
      <sheetName val="Analisa Crusher"/>
      <sheetName val="ONSITE"/>
      <sheetName val="sub-kon"/>
      <sheetName val="evaluasi"/>
      <sheetName val="Sheet1"/>
      <sheetName val="Sheet2"/>
      <sheetName val="Sheet4"/>
      <sheetName val="Sheet3"/>
      <sheetName val="Rekap Biaya"/>
      <sheetName val="Kuantitas &amp; Harga"/>
      <sheetName val="Pekerjaan Utama"/>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sheetData sheetId="42"/>
      <sheetData sheetId="4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Earth"/>
      <sheetName val="Concrete"/>
      <sheetName val="Stone"/>
      <sheetName val="Hidromech"/>
      <sheetName val="Miscellaneous"/>
      <sheetName val="Tertiary"/>
      <sheetName val="岩性"/>
      <sheetName val="L3 An H Sat Mob"/>
      <sheetName val="PivotNERACA"/>
      <sheetName val="Resume"/>
      <sheetName val="DAFTAR HARGA"/>
      <sheetName val="ANAL.BOW"/>
      <sheetName val="UPY"/>
      <sheetName val="Unit Rate"/>
      <sheetName val="BQ"/>
      <sheetName val="Material"/>
      <sheetName val="SUBKON"/>
      <sheetName val="RAB (A) (2)"/>
      <sheetName val="Bobot"/>
      <sheetName val="UP STREAM"/>
      <sheetName val="anal_alat"/>
      <sheetName val="hsd"/>
      <sheetName val="sum BL"/>
      <sheetName val="Rekapitulasi"/>
      <sheetName val="Kuantitas &amp; Harga "/>
      <sheetName val="SEWA ALAT"/>
      <sheetName val="Harga Dsr"/>
      <sheetName val="Kuantitas"/>
      <sheetName val="Ans Harga AB"/>
      <sheetName val="Form QUA"/>
      <sheetName val="Mp Utama"/>
      <sheetName val="Terbilang"/>
      <sheetName val="REKAP"/>
      <sheetName val="NP"/>
      <sheetName val="DPro"/>
      <sheetName val="BDA-01"/>
      <sheetName val="MASTERING"/>
      <sheetName val="REKAP (inflasi mar)"/>
      <sheetName val="Kuantitas &amp; Harga (inflasi mar)"/>
      <sheetName val="Escal (inflasi mar)"/>
      <sheetName val="AHS (Inflasi mar)"/>
      <sheetName val="SD (inflasi mar)"/>
      <sheetName val="SD"/>
      <sheetName val="Analisa ALAT"/>
      <sheetName val="Komposisi"/>
      <sheetName val="AHS Aspal"/>
      <sheetName val="AHS Marka"/>
      <sheetName val="Analisa lampu"/>
      <sheetName val="mob"/>
      <sheetName val="Kuantitas &amp; Harga"/>
      <sheetName val="jadwal"/>
      <sheetName val="Usulan"/>
      <sheetName val="BA PP (2)"/>
      <sheetName val="BA Prestasi"/>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Proyek1"/>
      <sheetName val="Sheet2"/>
      <sheetName val="Sheet3"/>
      <sheetName val="BaseGrout"/>
      <sheetName val="base grouting"/>
    </sheetNames>
    <sheetDataSet>
      <sheetData sheetId="0">
        <row r="6">
          <cell r="J6" t="str">
            <v>S01</v>
          </cell>
          <cell r="K6" t="str">
            <v>Project Manager</v>
          </cell>
          <cell r="L6">
            <v>11363636.4</v>
          </cell>
          <cell r="N6">
            <v>15000000.048</v>
          </cell>
          <cell r="O6">
            <v>3500000.0112000001</v>
          </cell>
        </row>
        <row r="7">
          <cell r="J7" t="str">
            <v>S02</v>
          </cell>
          <cell r="K7" t="str">
            <v>Site Manager</v>
          </cell>
          <cell r="L7">
            <v>9090909.0909090918</v>
          </cell>
          <cell r="N7">
            <v>12000000.000000002</v>
          </cell>
          <cell r="O7">
            <v>2800000.0000000005</v>
          </cell>
          <cell r="R7">
            <v>1</v>
          </cell>
          <cell r="S7" t="str">
            <v>0&lt;=SPT&lt;20</v>
          </cell>
          <cell r="T7">
            <v>15.6</v>
          </cell>
          <cell r="U7">
            <v>10.92</v>
          </cell>
          <cell r="V7">
            <v>8.58</v>
          </cell>
          <cell r="W7">
            <v>6.24</v>
          </cell>
          <cell r="X7">
            <v>3.9</v>
          </cell>
          <cell r="Y7">
            <v>2.6</v>
          </cell>
          <cell r="Z7">
            <v>1.95</v>
          </cell>
        </row>
        <row r="8">
          <cell r="B8" t="str">
            <v>B01</v>
          </cell>
          <cell r="C8" t="str">
            <v>Digestor 2m3 + 3X4R 40HP</v>
          </cell>
          <cell r="D8">
            <v>24.3</v>
          </cell>
          <cell r="E8">
            <v>18.7</v>
          </cell>
          <cell r="F8">
            <v>138510</v>
          </cell>
          <cell r="G8">
            <v>106590</v>
          </cell>
          <cell r="J8" t="str">
            <v>S03</v>
          </cell>
          <cell r="K8" t="str">
            <v>Engineer</v>
          </cell>
          <cell r="L8">
            <v>7575757.5757575762</v>
          </cell>
          <cell r="N8">
            <v>10000000.000000002</v>
          </cell>
          <cell r="O8">
            <v>2333333.333333334</v>
          </cell>
          <cell r="R8">
            <v>2</v>
          </cell>
          <cell r="S8" t="str">
            <v>20&lt;=SPT&lt;40</v>
          </cell>
          <cell r="T8">
            <v>13</v>
          </cell>
          <cell r="U8">
            <v>9.1</v>
          </cell>
          <cell r="V8">
            <v>7.15</v>
          </cell>
          <cell r="W8">
            <v>5.2</v>
          </cell>
          <cell r="X8">
            <v>3.25</v>
          </cell>
          <cell r="Y8">
            <v>2.21</v>
          </cell>
          <cell r="Z8">
            <v>1.56</v>
          </cell>
        </row>
        <row r="9">
          <cell r="B9" t="str">
            <v>B02</v>
          </cell>
          <cell r="C9" t="str">
            <v>Digestor 2m3 + 3X4R 60HP</v>
          </cell>
          <cell r="D9">
            <v>32.5</v>
          </cell>
          <cell r="E9">
            <v>25</v>
          </cell>
          <cell r="F9">
            <v>185250</v>
          </cell>
          <cell r="G9">
            <v>142500</v>
          </cell>
          <cell r="J9" t="str">
            <v>S04</v>
          </cell>
          <cell r="K9" t="str">
            <v>Ass. Engineer</v>
          </cell>
          <cell r="L9">
            <v>4545454.5454545459</v>
          </cell>
          <cell r="N9">
            <v>6000000.0000000009</v>
          </cell>
          <cell r="O9">
            <v>1400000.0000000002</v>
          </cell>
          <cell r="R9">
            <v>3</v>
          </cell>
          <cell r="S9" t="str">
            <v>40&lt;=SPT&lt;70</v>
          </cell>
          <cell r="T9">
            <v>10.4</v>
          </cell>
          <cell r="U9">
            <v>7.28</v>
          </cell>
          <cell r="V9">
            <v>5.72</v>
          </cell>
          <cell r="W9">
            <v>4.16</v>
          </cell>
          <cell r="X9">
            <v>2.6</v>
          </cell>
          <cell r="Y9">
            <v>1.69</v>
          </cell>
          <cell r="Z9">
            <v>1.3</v>
          </cell>
        </row>
        <row r="10">
          <cell r="B10" t="str">
            <v>B03</v>
          </cell>
          <cell r="C10" t="str">
            <v>Bentonite test set</v>
          </cell>
          <cell r="D10">
            <v>49.7</v>
          </cell>
          <cell r="E10">
            <v>38.299999999999997</v>
          </cell>
          <cell r="F10">
            <v>283290</v>
          </cell>
          <cell r="G10">
            <v>218310</v>
          </cell>
          <cell r="J10" t="str">
            <v>S05</v>
          </cell>
          <cell r="K10" t="str">
            <v>Accountant</v>
          </cell>
          <cell r="L10">
            <v>6060606.0606060605</v>
          </cell>
          <cell r="N10">
            <v>8000000</v>
          </cell>
          <cell r="O10">
            <v>1866666.6666666667</v>
          </cell>
          <cell r="R10">
            <v>4</v>
          </cell>
          <cell r="S10" t="str">
            <v>70&lt;=SPT&lt;100</v>
          </cell>
          <cell r="T10">
            <v>5.2</v>
          </cell>
          <cell r="U10">
            <v>3.64</v>
          </cell>
          <cell r="V10">
            <v>2.86</v>
          </cell>
          <cell r="W10">
            <v>2.08</v>
          </cell>
          <cell r="X10">
            <v>1.3</v>
          </cell>
          <cell r="Y10">
            <v>1.17</v>
          </cell>
          <cell r="Z10">
            <v>0.65</v>
          </cell>
        </row>
        <row r="11">
          <cell r="B11" t="str">
            <v>B04</v>
          </cell>
          <cell r="C11" t="str">
            <v>Bento mix plant UFB 30m3/h</v>
          </cell>
          <cell r="D11">
            <v>254.5</v>
          </cell>
          <cell r="E11">
            <v>198</v>
          </cell>
          <cell r="F11">
            <v>1450650</v>
          </cell>
          <cell r="G11">
            <v>1128600</v>
          </cell>
          <cell r="J11" t="str">
            <v>S06</v>
          </cell>
          <cell r="K11" t="str">
            <v>Secretary</v>
          </cell>
          <cell r="L11">
            <v>5681818.1818181816</v>
          </cell>
          <cell r="N11">
            <v>7500000</v>
          </cell>
          <cell r="O11">
            <v>1750000</v>
          </cell>
        </row>
        <row r="12">
          <cell r="B12" t="str">
            <v>B05</v>
          </cell>
          <cell r="C12" t="str">
            <v>Bento mix plant CB60</v>
          </cell>
          <cell r="D12">
            <v>120.9</v>
          </cell>
          <cell r="E12">
            <v>94.1</v>
          </cell>
          <cell r="F12">
            <v>689130</v>
          </cell>
          <cell r="G12">
            <v>536370</v>
          </cell>
          <cell r="J12" t="str">
            <v>S07</v>
          </cell>
          <cell r="K12" t="str">
            <v>Purchaser</v>
          </cell>
          <cell r="L12">
            <v>3787878.7878787881</v>
          </cell>
          <cell r="N12">
            <v>5000000.0000000009</v>
          </cell>
          <cell r="O12">
            <v>1166666.666666667</v>
          </cell>
        </row>
        <row r="13">
          <cell r="B13" t="str">
            <v>B06</v>
          </cell>
          <cell r="C13" t="str">
            <v>Digesteur Melk 30m3/h</v>
          </cell>
          <cell r="D13">
            <v>201.4</v>
          </cell>
          <cell r="E13">
            <v>156.6</v>
          </cell>
          <cell r="F13">
            <v>1147980</v>
          </cell>
          <cell r="G13">
            <v>892620</v>
          </cell>
          <cell r="J13" t="str">
            <v>S08</v>
          </cell>
          <cell r="K13" t="str">
            <v>Administration</v>
          </cell>
          <cell r="L13">
            <v>2272727.2727272729</v>
          </cell>
          <cell r="N13">
            <v>3000000.0000000005</v>
          </cell>
          <cell r="O13">
            <v>700000.00000000012</v>
          </cell>
        </row>
        <row r="14">
          <cell r="B14" t="str">
            <v>B07</v>
          </cell>
          <cell r="C14" t="str">
            <v>Digesteur Modulaire 45m3/h</v>
          </cell>
          <cell r="D14">
            <v>272.7</v>
          </cell>
          <cell r="E14">
            <v>212.1</v>
          </cell>
          <cell r="F14">
            <v>1554390</v>
          </cell>
          <cell r="G14">
            <v>1208970</v>
          </cell>
          <cell r="J14" t="str">
            <v>S09</v>
          </cell>
          <cell r="K14" t="str">
            <v>Logistic</v>
          </cell>
          <cell r="L14">
            <v>3787878.7878787881</v>
          </cell>
          <cell r="N14">
            <v>5000000.0000000009</v>
          </cell>
          <cell r="O14">
            <v>1166666.666666667</v>
          </cell>
        </row>
        <row r="15">
          <cell r="B15" t="str">
            <v>B08</v>
          </cell>
          <cell r="C15" t="str">
            <v>Desander BK 75m3/h</v>
          </cell>
          <cell r="D15">
            <v>152.9</v>
          </cell>
          <cell r="E15">
            <v>118.9</v>
          </cell>
          <cell r="F15">
            <v>871530</v>
          </cell>
          <cell r="G15">
            <v>677730</v>
          </cell>
          <cell r="J15" t="str">
            <v>S10</v>
          </cell>
          <cell r="K15" t="str">
            <v>Foreman</v>
          </cell>
          <cell r="L15">
            <v>2272727.2727272729</v>
          </cell>
          <cell r="M15">
            <v>0.3</v>
          </cell>
          <cell r="N15">
            <v>3900000.0000000009</v>
          </cell>
          <cell r="O15">
            <v>910000.00000000023</v>
          </cell>
        </row>
        <row r="16">
          <cell r="B16" t="str">
            <v>B09</v>
          </cell>
          <cell r="C16" t="str">
            <v>Desander SuperBK 150m3/h</v>
          </cell>
          <cell r="D16">
            <v>253.1</v>
          </cell>
          <cell r="E16">
            <v>196.7</v>
          </cell>
          <cell r="F16">
            <v>1442670</v>
          </cell>
          <cell r="G16">
            <v>1121190</v>
          </cell>
          <cell r="J16" t="str">
            <v>S11</v>
          </cell>
          <cell r="K16" t="str">
            <v>Crane Operator</v>
          </cell>
          <cell r="L16">
            <v>1893939.393939394</v>
          </cell>
          <cell r="M16">
            <v>0.3</v>
          </cell>
          <cell r="N16">
            <v>3250000.0000000005</v>
          </cell>
          <cell r="O16">
            <v>758333.33333333349</v>
          </cell>
        </row>
        <row r="17">
          <cell r="B17" t="str">
            <v>B10</v>
          </cell>
          <cell r="C17" t="str">
            <v>Desander CB 450m3/h</v>
          </cell>
          <cell r="D17">
            <v>929.5</v>
          </cell>
          <cell r="E17">
            <v>723</v>
          </cell>
          <cell r="F17">
            <v>5298150</v>
          </cell>
          <cell r="G17">
            <v>4121100</v>
          </cell>
          <cell r="J17" t="str">
            <v>S12</v>
          </cell>
          <cell r="K17" t="str">
            <v>Ass. Operator</v>
          </cell>
          <cell r="L17">
            <v>1893939.393939394</v>
          </cell>
          <cell r="M17">
            <v>0.3</v>
          </cell>
          <cell r="N17">
            <v>3250000.0000000005</v>
          </cell>
          <cell r="O17">
            <v>758333.33333333349</v>
          </cell>
        </row>
        <row r="18">
          <cell r="B18" t="str">
            <v>B11</v>
          </cell>
          <cell r="C18" t="str">
            <v>Desander CB 250m3/h</v>
          </cell>
          <cell r="D18">
            <v>86.5</v>
          </cell>
          <cell r="E18">
            <v>66.5</v>
          </cell>
          <cell r="F18">
            <v>493050</v>
          </cell>
          <cell r="G18">
            <v>379050</v>
          </cell>
          <cell r="J18" t="str">
            <v>S13</v>
          </cell>
          <cell r="K18" t="str">
            <v>Mechanic</v>
          </cell>
          <cell r="L18">
            <v>2272727.2727272729</v>
          </cell>
          <cell r="M18">
            <v>0.3</v>
          </cell>
          <cell r="N18">
            <v>3900000.0000000009</v>
          </cell>
          <cell r="O18">
            <v>910000.00000000023</v>
          </cell>
        </row>
        <row r="19">
          <cell r="B19" t="str">
            <v>B12</v>
          </cell>
          <cell r="C19" t="str">
            <v>Desander CB 150m3/h</v>
          </cell>
          <cell r="D19">
            <v>127.5</v>
          </cell>
          <cell r="E19">
            <v>98.1</v>
          </cell>
          <cell r="F19">
            <v>726750</v>
          </cell>
          <cell r="G19">
            <v>559170</v>
          </cell>
          <cell r="J19" t="str">
            <v>S14</v>
          </cell>
          <cell r="K19" t="str">
            <v>Supervisor</v>
          </cell>
          <cell r="L19">
            <v>2272727.2727272729</v>
          </cell>
          <cell r="M19">
            <v>0.3</v>
          </cell>
          <cell r="N19">
            <v>3900000.0000000009</v>
          </cell>
          <cell r="O19">
            <v>910000.00000000023</v>
          </cell>
        </row>
        <row r="20">
          <cell r="B20" t="str">
            <v>B15</v>
          </cell>
          <cell r="C20" t="str">
            <v>Desander Sotres 450 m3</v>
          </cell>
          <cell r="D20">
            <v>736.8</v>
          </cell>
          <cell r="E20">
            <v>566.79999999999995</v>
          </cell>
          <cell r="F20">
            <v>4199760</v>
          </cell>
          <cell r="G20">
            <v>3230760</v>
          </cell>
          <cell r="J20" t="str">
            <v>S15</v>
          </cell>
          <cell r="K20" t="str">
            <v>Welder</v>
          </cell>
          <cell r="L20">
            <v>1893939.393939394</v>
          </cell>
          <cell r="M20">
            <v>0.3</v>
          </cell>
          <cell r="N20">
            <v>3250000.0000000005</v>
          </cell>
          <cell r="O20">
            <v>758333.33333333349</v>
          </cell>
        </row>
        <row r="21">
          <cell r="B21" t="str">
            <v>B16</v>
          </cell>
          <cell r="C21" t="str">
            <v>Desander Sotres 100 m3</v>
          </cell>
          <cell r="D21">
            <v>134.19999999999999</v>
          </cell>
          <cell r="E21">
            <v>103.2</v>
          </cell>
          <cell r="F21">
            <v>764940</v>
          </cell>
          <cell r="G21">
            <v>588240</v>
          </cell>
          <cell r="J21" t="str">
            <v>S16</v>
          </cell>
          <cell r="K21" t="str">
            <v>Electrician</v>
          </cell>
          <cell r="L21">
            <v>1515151.5151515151</v>
          </cell>
          <cell r="M21">
            <v>0.3</v>
          </cell>
          <cell r="N21">
            <v>2600000</v>
          </cell>
          <cell r="O21">
            <v>606666.66666666663</v>
          </cell>
        </row>
        <row r="22">
          <cell r="B22" t="str">
            <v>B17</v>
          </cell>
          <cell r="C22" t="str">
            <v>Desander Sotres 40 m3</v>
          </cell>
          <cell r="D22">
            <v>87.7</v>
          </cell>
          <cell r="E22">
            <v>68.2</v>
          </cell>
          <cell r="F22">
            <v>499890</v>
          </cell>
          <cell r="G22">
            <v>388740</v>
          </cell>
          <cell r="J22" t="str">
            <v>S17</v>
          </cell>
          <cell r="K22" t="str">
            <v>Surveyor</v>
          </cell>
          <cell r="L22">
            <v>1136363.6363636365</v>
          </cell>
          <cell r="M22">
            <v>0.3</v>
          </cell>
          <cell r="N22">
            <v>1950000.0000000005</v>
          </cell>
          <cell r="O22">
            <v>455000.00000000012</v>
          </cell>
        </row>
        <row r="23">
          <cell r="B23" t="str">
            <v>B18</v>
          </cell>
          <cell r="C23" t="str">
            <v>Centrifuger Flottweg</v>
          </cell>
          <cell r="D23">
            <v>588.70000000000005</v>
          </cell>
          <cell r="E23">
            <v>457.8</v>
          </cell>
          <cell r="F23">
            <v>3355590</v>
          </cell>
          <cell r="G23">
            <v>2609460</v>
          </cell>
          <cell r="J23" t="str">
            <v>S18</v>
          </cell>
          <cell r="K23" t="str">
            <v>Surveyor Assistant</v>
          </cell>
          <cell r="L23">
            <v>1515151.5151515151</v>
          </cell>
          <cell r="M23">
            <v>0.3</v>
          </cell>
          <cell r="N23">
            <v>2600000</v>
          </cell>
          <cell r="O23">
            <v>606666.66666666663</v>
          </cell>
        </row>
        <row r="24">
          <cell r="B24" t="str">
            <v>B19</v>
          </cell>
          <cell r="C24" t="str">
            <v>Desilteur Centrifuge</v>
          </cell>
          <cell r="D24">
            <v>383.1</v>
          </cell>
          <cell r="E24">
            <v>294.7</v>
          </cell>
          <cell r="F24">
            <v>2183670</v>
          </cell>
          <cell r="G24">
            <v>1679790</v>
          </cell>
          <cell r="J24" t="str">
            <v>S19</v>
          </cell>
          <cell r="K24" t="str">
            <v>Ass. Mechanic</v>
          </cell>
          <cell r="L24">
            <v>1515151.5151515151</v>
          </cell>
          <cell r="M24">
            <v>0.3</v>
          </cell>
          <cell r="N24">
            <v>2600000</v>
          </cell>
          <cell r="O24">
            <v>606666.66666666663</v>
          </cell>
        </row>
        <row r="25">
          <cell r="B25" t="str">
            <v>C01</v>
          </cell>
          <cell r="C25" t="str">
            <v>CWS 1000 ( inter 6M)</v>
          </cell>
          <cell r="D25">
            <v>19.5</v>
          </cell>
          <cell r="E25">
            <v>19.5</v>
          </cell>
          <cell r="F25">
            <v>111150</v>
          </cell>
          <cell r="G25">
            <v>111150</v>
          </cell>
          <cell r="J25" t="str">
            <v>S20</v>
          </cell>
          <cell r="K25" t="str">
            <v>Semi Skill. Worker</v>
          </cell>
          <cell r="L25">
            <v>1136363.6363636365</v>
          </cell>
          <cell r="M25">
            <v>0.3</v>
          </cell>
          <cell r="N25">
            <v>1950000.0000000005</v>
          </cell>
          <cell r="O25">
            <v>455000.00000000012</v>
          </cell>
        </row>
        <row r="26">
          <cell r="B26" t="str">
            <v>C02</v>
          </cell>
          <cell r="C26" t="str">
            <v>CWS 1000 ( inter 12M)</v>
          </cell>
          <cell r="D26">
            <v>38.9</v>
          </cell>
          <cell r="E26">
            <v>38.9</v>
          </cell>
          <cell r="F26">
            <v>221730</v>
          </cell>
          <cell r="G26">
            <v>221730</v>
          </cell>
          <cell r="J26" t="str">
            <v>S21</v>
          </cell>
          <cell r="K26" t="str">
            <v>Unskilled Worker</v>
          </cell>
          <cell r="L26">
            <v>1136363.6363636365</v>
          </cell>
          <cell r="M26">
            <v>0.3</v>
          </cell>
          <cell r="N26">
            <v>1950000.0000000005</v>
          </cell>
          <cell r="O26">
            <v>455000.00000000012</v>
          </cell>
        </row>
        <row r="27">
          <cell r="B27" t="str">
            <v>C03</v>
          </cell>
          <cell r="C27" t="str">
            <v>CWS 1000 Lifting Head</v>
          </cell>
          <cell r="D27">
            <v>8</v>
          </cell>
          <cell r="E27">
            <v>6.1</v>
          </cell>
          <cell r="F27">
            <v>45600</v>
          </cell>
          <cell r="G27">
            <v>34770</v>
          </cell>
          <cell r="J27" t="str">
            <v>S22</v>
          </cell>
          <cell r="K27" t="str">
            <v>Driver</v>
          </cell>
          <cell r="L27">
            <v>1136363.6363636365</v>
          </cell>
          <cell r="M27">
            <v>0.3</v>
          </cell>
          <cell r="N27">
            <v>1950000.0000000005</v>
          </cell>
          <cell r="O27">
            <v>455000.00000000012</v>
          </cell>
        </row>
        <row r="28">
          <cell r="B28" t="str">
            <v>C04</v>
          </cell>
          <cell r="C28" t="str">
            <v>CWS 800 ( inter 6M)</v>
          </cell>
          <cell r="D28">
            <v>25.3</v>
          </cell>
          <cell r="E28">
            <v>19.5</v>
          </cell>
          <cell r="F28">
            <v>144210</v>
          </cell>
          <cell r="G28">
            <v>111150</v>
          </cell>
          <cell r="J28" t="str">
            <v>S23</v>
          </cell>
          <cell r="K28" t="str">
            <v>Office Boy</v>
          </cell>
          <cell r="L28">
            <v>1136363.6363636365</v>
          </cell>
          <cell r="M28">
            <v>0.3</v>
          </cell>
          <cell r="N28">
            <v>1950000.0000000005</v>
          </cell>
          <cell r="O28">
            <v>455000.00000000012</v>
          </cell>
        </row>
        <row r="29">
          <cell r="B29" t="str">
            <v>C05</v>
          </cell>
          <cell r="C29" t="str">
            <v>CWS 800 ( inter 12M)</v>
          </cell>
          <cell r="D29">
            <v>50.6</v>
          </cell>
          <cell r="E29">
            <v>38.9</v>
          </cell>
          <cell r="F29">
            <v>288420</v>
          </cell>
          <cell r="G29">
            <v>221730</v>
          </cell>
          <cell r="K29" t="str">
            <v xml:space="preserve"> </v>
          </cell>
          <cell r="O29" t="str">
            <v xml:space="preserve"> </v>
          </cell>
        </row>
        <row r="30">
          <cell r="B30" t="str">
            <v>C06</v>
          </cell>
          <cell r="C30" t="str">
            <v>CWS 800 Lifting Head</v>
          </cell>
          <cell r="D30">
            <v>4.0999999999999996</v>
          </cell>
          <cell r="E30">
            <v>3.1</v>
          </cell>
          <cell r="F30">
            <v>23370</v>
          </cell>
          <cell r="G30">
            <v>17670</v>
          </cell>
        </row>
        <row r="31">
          <cell r="B31" t="str">
            <v>C07</v>
          </cell>
          <cell r="C31" t="str">
            <v>CWS 600 ( inter 6M)</v>
          </cell>
          <cell r="D31">
            <v>20.2</v>
          </cell>
          <cell r="E31">
            <v>15.6</v>
          </cell>
          <cell r="F31">
            <v>115140</v>
          </cell>
          <cell r="G31">
            <v>88920</v>
          </cell>
        </row>
        <row r="32">
          <cell r="B32" t="str">
            <v>C08</v>
          </cell>
          <cell r="C32" t="str">
            <v>CWS 600 ( inter 12M)</v>
          </cell>
          <cell r="D32">
            <v>40.5</v>
          </cell>
          <cell r="E32">
            <v>31.1</v>
          </cell>
          <cell r="F32">
            <v>230850</v>
          </cell>
          <cell r="G32">
            <v>177270</v>
          </cell>
        </row>
        <row r="33">
          <cell r="B33" t="str">
            <v>C09</v>
          </cell>
          <cell r="C33" t="str">
            <v>CWS 600 Lifting Head</v>
          </cell>
          <cell r="D33">
            <v>3.9</v>
          </cell>
          <cell r="E33">
            <v>3.1</v>
          </cell>
          <cell r="F33">
            <v>22230</v>
          </cell>
          <cell r="G33">
            <v>17670</v>
          </cell>
        </row>
        <row r="34">
          <cell r="B34" t="str">
            <v>C10</v>
          </cell>
          <cell r="C34" t="str">
            <v>Tremie Pipe Rack</v>
          </cell>
          <cell r="D34">
            <v>17.399999999999999</v>
          </cell>
          <cell r="E34">
            <v>13.4</v>
          </cell>
          <cell r="F34">
            <v>99180</v>
          </cell>
          <cell r="G34">
            <v>76380</v>
          </cell>
        </row>
        <row r="35">
          <cell r="B35" t="str">
            <v>C11</v>
          </cell>
          <cell r="C35" t="str">
            <v>Tremie Pipe Funnel</v>
          </cell>
          <cell r="D35">
            <v>2.5</v>
          </cell>
          <cell r="E35">
            <v>1.9</v>
          </cell>
          <cell r="F35">
            <v>14250</v>
          </cell>
          <cell r="G35">
            <v>10830</v>
          </cell>
        </row>
        <row r="36">
          <cell r="B36" t="str">
            <v>C12</v>
          </cell>
          <cell r="C36" t="str">
            <v>Tremie Pipe Clamp</v>
          </cell>
          <cell r="D36">
            <v>3.4</v>
          </cell>
          <cell r="E36">
            <v>2.6</v>
          </cell>
          <cell r="F36">
            <v>19380</v>
          </cell>
          <cell r="G36">
            <v>14820</v>
          </cell>
        </row>
        <row r="37">
          <cell r="B37" t="str">
            <v>C13</v>
          </cell>
          <cell r="C37" t="str">
            <v>Tremie Pipe Recycling Head</v>
          </cell>
          <cell r="D37">
            <v>0.7</v>
          </cell>
          <cell r="E37">
            <v>0.5</v>
          </cell>
          <cell r="F37">
            <v>3990</v>
          </cell>
          <cell r="G37">
            <v>2850</v>
          </cell>
        </row>
        <row r="38">
          <cell r="B38" t="str">
            <v>C14</v>
          </cell>
          <cell r="C38" t="str">
            <v>Tremie Pipe Lifting Head</v>
          </cell>
          <cell r="D38">
            <v>0.7</v>
          </cell>
          <cell r="E38">
            <v>0.5</v>
          </cell>
          <cell r="F38">
            <v>3990</v>
          </cell>
          <cell r="G38">
            <v>2850</v>
          </cell>
        </row>
        <row r="39">
          <cell r="B39" t="str">
            <v>C15</v>
          </cell>
          <cell r="C39" t="str">
            <v>Tremie Pipe (per lm)</v>
          </cell>
          <cell r="D39">
            <v>2</v>
          </cell>
          <cell r="E39">
            <v>1.6</v>
          </cell>
          <cell r="F39">
            <v>11400</v>
          </cell>
          <cell r="G39">
            <v>9120</v>
          </cell>
        </row>
        <row r="40">
          <cell r="B40" t="str">
            <v>C16</v>
          </cell>
          <cell r="C40" t="str">
            <v>Spreader 20T 1.5m</v>
          </cell>
          <cell r="D40">
            <v>3</v>
          </cell>
          <cell r="E40">
            <v>2.2999999999999998</v>
          </cell>
          <cell r="F40">
            <v>17100</v>
          </cell>
          <cell r="G40">
            <v>13110</v>
          </cell>
        </row>
        <row r="41">
          <cell r="B41" t="str">
            <v>C17</v>
          </cell>
          <cell r="C41" t="str">
            <v>Spreader 20T 3.5m</v>
          </cell>
          <cell r="D41">
            <v>3</v>
          </cell>
          <cell r="E41">
            <v>2.2999999999999998</v>
          </cell>
          <cell r="F41">
            <v>17100</v>
          </cell>
          <cell r="G41">
            <v>13110</v>
          </cell>
        </row>
        <row r="42">
          <cell r="B42" t="str">
            <v>C18</v>
          </cell>
          <cell r="C42" t="str">
            <v>Spreader 30T 3m</v>
          </cell>
          <cell r="D42">
            <v>3</v>
          </cell>
          <cell r="E42">
            <v>2.2999999999999998</v>
          </cell>
          <cell r="F42">
            <v>17100</v>
          </cell>
          <cell r="G42">
            <v>13110</v>
          </cell>
        </row>
        <row r="43">
          <cell r="B43" t="str">
            <v>C19</v>
          </cell>
          <cell r="C43" t="str">
            <v>Spreader 60T 1m</v>
          </cell>
          <cell r="D43">
            <v>3.4</v>
          </cell>
          <cell r="E43">
            <v>2.6</v>
          </cell>
          <cell r="F43">
            <v>19380</v>
          </cell>
          <cell r="G43">
            <v>14820</v>
          </cell>
        </row>
        <row r="44">
          <cell r="B44" t="str">
            <v>C20</v>
          </cell>
          <cell r="C44" t="str">
            <v>Spreader 50T 4.4m</v>
          </cell>
          <cell r="D44">
            <v>3.4</v>
          </cell>
          <cell r="E44">
            <v>2.6</v>
          </cell>
          <cell r="F44">
            <v>19380</v>
          </cell>
          <cell r="G44">
            <v>14820</v>
          </cell>
        </row>
        <row r="45">
          <cell r="B45" t="str">
            <v>C21</v>
          </cell>
          <cell r="C45" t="str">
            <v>Swivel 102</v>
          </cell>
          <cell r="D45">
            <v>10.1</v>
          </cell>
          <cell r="E45">
            <v>7.8</v>
          </cell>
          <cell r="F45">
            <v>57570</v>
          </cell>
          <cell r="G45">
            <v>44460</v>
          </cell>
        </row>
        <row r="46">
          <cell r="B46" t="str">
            <v>C22</v>
          </cell>
          <cell r="C46" t="str">
            <v>Swivel 145</v>
          </cell>
          <cell r="D46">
            <v>11.8</v>
          </cell>
          <cell r="E46">
            <v>9.1</v>
          </cell>
          <cell r="F46">
            <v>67260</v>
          </cell>
          <cell r="G46">
            <v>51870</v>
          </cell>
        </row>
        <row r="47">
          <cell r="B47" t="str">
            <v>CC01</v>
          </cell>
          <cell r="C47" t="str">
            <v>Crane Linkbelt LS-108S</v>
          </cell>
          <cell r="D47">
            <v>524.9</v>
          </cell>
          <cell r="E47">
            <v>403.8</v>
          </cell>
          <cell r="F47">
            <v>2991930</v>
          </cell>
          <cell r="G47">
            <v>2301660</v>
          </cell>
        </row>
        <row r="48">
          <cell r="B48" t="str">
            <v>CC02</v>
          </cell>
          <cell r="C48" t="str">
            <v>Crane Linkbelt LS-128J</v>
          </cell>
          <cell r="D48">
            <v>860.3</v>
          </cell>
          <cell r="E48">
            <v>661.7</v>
          </cell>
          <cell r="F48">
            <v>4903710</v>
          </cell>
          <cell r="G48">
            <v>3771690</v>
          </cell>
        </row>
        <row r="49">
          <cell r="B49" t="str">
            <v>CC03</v>
          </cell>
          <cell r="C49" t="str">
            <v>Crane Linkbelt LS-318J</v>
          </cell>
          <cell r="D49">
            <v>860.3</v>
          </cell>
          <cell r="E49">
            <v>661.7</v>
          </cell>
          <cell r="F49">
            <v>4903710</v>
          </cell>
          <cell r="G49">
            <v>3771690</v>
          </cell>
        </row>
        <row r="50">
          <cell r="B50" t="str">
            <v>CC04</v>
          </cell>
          <cell r="C50" t="str">
            <v>Crane Linkbelt LS-418J</v>
          </cell>
          <cell r="D50">
            <v>900.4</v>
          </cell>
          <cell r="E50">
            <v>692.6</v>
          </cell>
          <cell r="F50">
            <v>5132280</v>
          </cell>
          <cell r="G50">
            <v>3947820</v>
          </cell>
        </row>
        <row r="51">
          <cell r="B51" t="str">
            <v>CC05</v>
          </cell>
          <cell r="C51" t="str">
            <v>Crane Pinguely GTL 155</v>
          </cell>
          <cell r="D51">
            <v>756.4</v>
          </cell>
          <cell r="E51">
            <v>581.79999999999995</v>
          </cell>
          <cell r="F51">
            <v>4311480</v>
          </cell>
          <cell r="G51">
            <v>3316260</v>
          </cell>
        </row>
        <row r="52">
          <cell r="B52" t="str">
            <v>CC06</v>
          </cell>
          <cell r="C52" t="str">
            <v>Crane IHI 100 tons</v>
          </cell>
          <cell r="D52">
            <v>900.4</v>
          </cell>
          <cell r="E52">
            <v>692.6</v>
          </cell>
          <cell r="F52">
            <v>5132280</v>
          </cell>
          <cell r="G52">
            <v>3947820</v>
          </cell>
        </row>
        <row r="53">
          <cell r="B53" t="str">
            <v>CC07</v>
          </cell>
          <cell r="C53" t="str">
            <v>Crane Pinguely GTL 175</v>
          </cell>
          <cell r="D53">
            <v>1330.7</v>
          </cell>
          <cell r="E53">
            <v>1035</v>
          </cell>
          <cell r="F53">
            <v>7584990</v>
          </cell>
          <cell r="G53">
            <v>5899500</v>
          </cell>
        </row>
        <row r="54">
          <cell r="B54" t="str">
            <v>D01</v>
          </cell>
          <cell r="C54" t="str">
            <v>D900</v>
          </cell>
          <cell r="D54">
            <v>136.9</v>
          </cell>
          <cell r="E54">
            <v>105.3</v>
          </cell>
          <cell r="F54">
            <v>780330</v>
          </cell>
          <cell r="G54">
            <v>600210</v>
          </cell>
        </row>
        <row r="55">
          <cell r="B55" t="str">
            <v>D02</v>
          </cell>
          <cell r="C55" t="str">
            <v>Longyear 34</v>
          </cell>
          <cell r="D55">
            <v>136.9</v>
          </cell>
          <cell r="E55">
            <v>105.3</v>
          </cell>
          <cell r="F55">
            <v>780330</v>
          </cell>
          <cell r="G55">
            <v>600210</v>
          </cell>
        </row>
        <row r="56">
          <cell r="B56" t="str">
            <v>D03</v>
          </cell>
          <cell r="C56" t="str">
            <v>SRH 100</v>
          </cell>
          <cell r="D56">
            <v>136.9</v>
          </cell>
          <cell r="E56">
            <v>105.3</v>
          </cell>
          <cell r="F56">
            <v>780330</v>
          </cell>
          <cell r="G56">
            <v>600210</v>
          </cell>
        </row>
        <row r="57">
          <cell r="B57" t="str">
            <v>D04</v>
          </cell>
          <cell r="C57" t="str">
            <v>Longyear 38</v>
          </cell>
          <cell r="D57">
            <v>136.9</v>
          </cell>
          <cell r="E57">
            <v>105.3</v>
          </cell>
          <cell r="F57">
            <v>780330</v>
          </cell>
          <cell r="G57">
            <v>600210</v>
          </cell>
        </row>
        <row r="58">
          <cell r="B58" t="str">
            <v>D05</v>
          </cell>
          <cell r="C58" t="str">
            <v>ROC 601</v>
          </cell>
          <cell r="D58">
            <v>176.2</v>
          </cell>
          <cell r="E58">
            <v>135.5</v>
          </cell>
          <cell r="F58">
            <v>1004340</v>
          </cell>
          <cell r="G58">
            <v>772350</v>
          </cell>
        </row>
        <row r="59">
          <cell r="B59" t="str">
            <v>D06</v>
          </cell>
          <cell r="C59" t="str">
            <v>Hongdrill HD 30</v>
          </cell>
          <cell r="D59">
            <v>121.7</v>
          </cell>
          <cell r="E59">
            <v>93.6</v>
          </cell>
          <cell r="F59">
            <v>693690</v>
          </cell>
          <cell r="G59">
            <v>533520</v>
          </cell>
        </row>
        <row r="60">
          <cell r="B60" t="str">
            <v>D07</v>
          </cell>
          <cell r="C60" t="str">
            <v>HD 50K</v>
          </cell>
          <cell r="D60">
            <v>121.7</v>
          </cell>
          <cell r="E60">
            <v>93.6</v>
          </cell>
          <cell r="F60">
            <v>693690</v>
          </cell>
          <cell r="G60">
            <v>533520</v>
          </cell>
        </row>
        <row r="61">
          <cell r="B61" t="str">
            <v>D08</v>
          </cell>
          <cell r="C61" t="str">
            <v>HD 90 MK II</v>
          </cell>
          <cell r="D61">
            <v>252.9</v>
          </cell>
          <cell r="E61">
            <v>194.6</v>
          </cell>
          <cell r="F61">
            <v>1441530</v>
          </cell>
          <cell r="G61">
            <v>1109220</v>
          </cell>
        </row>
        <row r="62">
          <cell r="B62" t="str">
            <v>D09</v>
          </cell>
          <cell r="C62" t="str">
            <v>HD 150</v>
          </cell>
          <cell r="D62">
            <v>323.7</v>
          </cell>
          <cell r="E62">
            <v>249</v>
          </cell>
          <cell r="F62">
            <v>1845090</v>
          </cell>
          <cell r="G62">
            <v>1419300</v>
          </cell>
        </row>
        <row r="63">
          <cell r="B63" t="str">
            <v>D10</v>
          </cell>
          <cell r="C63" t="str">
            <v>TCH 100 + Tete</v>
          </cell>
          <cell r="D63">
            <v>379.4</v>
          </cell>
          <cell r="E63">
            <v>291.8</v>
          </cell>
          <cell r="F63">
            <v>2162580</v>
          </cell>
          <cell r="G63">
            <v>1663260</v>
          </cell>
        </row>
        <row r="64">
          <cell r="B64" t="str">
            <v>D11</v>
          </cell>
          <cell r="C64" t="str">
            <v>Mono CAC22H small</v>
          </cell>
          <cell r="D64">
            <v>11.5</v>
          </cell>
          <cell r="E64">
            <v>8.8000000000000007</v>
          </cell>
          <cell r="F64">
            <v>65550</v>
          </cell>
          <cell r="G64">
            <v>50160</v>
          </cell>
        </row>
        <row r="65">
          <cell r="B65" t="str">
            <v>D12</v>
          </cell>
          <cell r="C65" t="str">
            <v>Mono CAE22H big</v>
          </cell>
          <cell r="D65">
            <v>13</v>
          </cell>
          <cell r="E65">
            <v>10</v>
          </cell>
          <cell r="F65">
            <v>74100</v>
          </cell>
          <cell r="G65">
            <v>57000</v>
          </cell>
        </row>
        <row r="66">
          <cell r="B66" t="str">
            <v>D13</v>
          </cell>
          <cell r="C66" t="str">
            <v>Bean Royal - Trido</v>
          </cell>
          <cell r="D66">
            <v>30.7</v>
          </cell>
          <cell r="E66">
            <v>23.6</v>
          </cell>
          <cell r="F66">
            <v>174990</v>
          </cell>
          <cell r="G66">
            <v>134520</v>
          </cell>
        </row>
        <row r="67">
          <cell r="B67" t="str">
            <v>D14</v>
          </cell>
          <cell r="C67" t="str">
            <v>Gardner Denver</v>
          </cell>
          <cell r="D67">
            <v>48.2</v>
          </cell>
          <cell r="E67">
            <v>37.1</v>
          </cell>
          <cell r="F67">
            <v>274740</v>
          </cell>
          <cell r="G67">
            <v>211470</v>
          </cell>
        </row>
        <row r="68">
          <cell r="B68" t="str">
            <v>E19</v>
          </cell>
          <cell r="C68" t="str">
            <v>Clamshell KJ 1400 w / Jaws</v>
          </cell>
          <cell r="D68">
            <v>381.1</v>
          </cell>
          <cell r="E68">
            <v>296.3</v>
          </cell>
          <cell r="F68">
            <v>2172270</v>
          </cell>
          <cell r="G68">
            <v>1688910</v>
          </cell>
        </row>
        <row r="69">
          <cell r="B69" t="str">
            <v>E20</v>
          </cell>
          <cell r="C69" t="str">
            <v>Clamshell KJ 1400 Jaws</v>
          </cell>
          <cell r="D69">
            <v>59.8</v>
          </cell>
          <cell r="E69">
            <v>46.5</v>
          </cell>
          <cell r="F69">
            <v>340860</v>
          </cell>
          <cell r="G69">
            <v>265050</v>
          </cell>
        </row>
        <row r="70">
          <cell r="B70" t="str">
            <v>E21</v>
          </cell>
          <cell r="C70" t="str">
            <v>Clamshell KJ 1200</v>
          </cell>
          <cell r="D70">
            <v>360.2</v>
          </cell>
          <cell r="E70">
            <v>280.10000000000002</v>
          </cell>
          <cell r="F70">
            <v>2053140</v>
          </cell>
          <cell r="G70">
            <v>1596570</v>
          </cell>
        </row>
        <row r="71">
          <cell r="B71" t="str">
            <v>E22</v>
          </cell>
          <cell r="C71" t="str">
            <v>Clamshell KJ 1000</v>
          </cell>
          <cell r="D71">
            <v>344.9</v>
          </cell>
          <cell r="E71">
            <v>268.2</v>
          </cell>
          <cell r="F71">
            <v>1965930</v>
          </cell>
          <cell r="G71">
            <v>1528740</v>
          </cell>
        </row>
        <row r="72">
          <cell r="B72" t="str">
            <v>E23</v>
          </cell>
          <cell r="C72" t="str">
            <v>Clamshell KJ 1200 Jaws</v>
          </cell>
          <cell r="D72">
            <v>51.6</v>
          </cell>
          <cell r="E72">
            <v>40.200000000000003</v>
          </cell>
          <cell r="F72">
            <v>294120</v>
          </cell>
          <cell r="G72">
            <v>229140</v>
          </cell>
        </row>
        <row r="73">
          <cell r="B73" t="str">
            <v>E24</v>
          </cell>
          <cell r="C73" t="str">
            <v>Clamshell KJ 1000 Jaws</v>
          </cell>
          <cell r="D73">
            <v>43.2</v>
          </cell>
          <cell r="E73">
            <v>33.6</v>
          </cell>
          <cell r="F73">
            <v>246240</v>
          </cell>
          <cell r="G73">
            <v>191520</v>
          </cell>
        </row>
        <row r="74">
          <cell r="B74" t="str">
            <v>E25</v>
          </cell>
          <cell r="C74" t="str">
            <v>Clamshell KL 1200</v>
          </cell>
          <cell r="D74">
            <v>280.5</v>
          </cell>
          <cell r="E74">
            <v>218.2</v>
          </cell>
          <cell r="F74">
            <v>1598850</v>
          </cell>
          <cell r="G74">
            <v>1243740</v>
          </cell>
        </row>
        <row r="75">
          <cell r="B75" t="str">
            <v>E26</v>
          </cell>
          <cell r="C75" t="str">
            <v>Clamshell KL 1000</v>
          </cell>
          <cell r="D75">
            <v>265.2</v>
          </cell>
          <cell r="E75">
            <v>206.1</v>
          </cell>
          <cell r="F75">
            <v>1511640</v>
          </cell>
          <cell r="G75">
            <v>1174770</v>
          </cell>
        </row>
        <row r="76">
          <cell r="B76" t="str">
            <v>E27</v>
          </cell>
          <cell r="C76" t="str">
            <v>Clamshell KL 800</v>
          </cell>
          <cell r="D76">
            <v>251.4</v>
          </cell>
          <cell r="E76">
            <v>195.5</v>
          </cell>
          <cell r="F76">
            <v>1432980</v>
          </cell>
          <cell r="G76">
            <v>1114350</v>
          </cell>
        </row>
        <row r="77">
          <cell r="B77" t="str">
            <v>E28</v>
          </cell>
          <cell r="C77" t="str">
            <v>Clamshell KL 600</v>
          </cell>
          <cell r="D77">
            <v>238.1</v>
          </cell>
          <cell r="E77">
            <v>185</v>
          </cell>
          <cell r="F77">
            <v>1357170</v>
          </cell>
          <cell r="G77">
            <v>1054500</v>
          </cell>
        </row>
        <row r="78">
          <cell r="B78" t="str">
            <v>E29</v>
          </cell>
          <cell r="C78" t="str">
            <v>Clamshell KL 500</v>
          </cell>
          <cell r="D78">
            <v>222.3</v>
          </cell>
          <cell r="E78">
            <v>173</v>
          </cell>
          <cell r="F78">
            <v>1267110</v>
          </cell>
          <cell r="G78">
            <v>986100</v>
          </cell>
        </row>
        <row r="79">
          <cell r="B79" t="str">
            <v>E30</v>
          </cell>
          <cell r="C79" t="str">
            <v>Clamshell KL 1200 Jaws</v>
          </cell>
          <cell r="D79">
            <v>51.6</v>
          </cell>
          <cell r="E79">
            <v>40.200000000000003</v>
          </cell>
          <cell r="F79">
            <v>294120</v>
          </cell>
          <cell r="G79">
            <v>229140</v>
          </cell>
        </row>
        <row r="80">
          <cell r="B80" t="str">
            <v>E31</v>
          </cell>
          <cell r="C80" t="str">
            <v>Clamshell KL 1000 Jaws</v>
          </cell>
          <cell r="D80">
            <v>43.2</v>
          </cell>
          <cell r="E80">
            <v>33.6</v>
          </cell>
          <cell r="F80">
            <v>246240</v>
          </cell>
          <cell r="G80">
            <v>191520</v>
          </cell>
        </row>
        <row r="81">
          <cell r="B81" t="str">
            <v>E32</v>
          </cell>
          <cell r="C81" t="str">
            <v>Clamshell KL 800 Jaws</v>
          </cell>
          <cell r="D81">
            <v>39.799999999999997</v>
          </cell>
          <cell r="E81">
            <v>30.9</v>
          </cell>
          <cell r="F81">
            <v>226860</v>
          </cell>
          <cell r="G81">
            <v>176130</v>
          </cell>
        </row>
        <row r="82">
          <cell r="B82" t="str">
            <v>E33</v>
          </cell>
          <cell r="C82" t="str">
            <v>Clamshell KL 600 Jaws</v>
          </cell>
          <cell r="D82">
            <v>35.9</v>
          </cell>
          <cell r="E82">
            <v>27.9</v>
          </cell>
          <cell r="F82">
            <v>204630</v>
          </cell>
          <cell r="G82">
            <v>159030</v>
          </cell>
        </row>
        <row r="83">
          <cell r="B83" t="str">
            <v>E34</v>
          </cell>
          <cell r="C83" t="str">
            <v>Clamshell KL 500 Jaws</v>
          </cell>
          <cell r="D83">
            <v>33.200000000000003</v>
          </cell>
          <cell r="E83">
            <v>25.8</v>
          </cell>
          <cell r="F83">
            <v>189240</v>
          </cell>
          <cell r="G83">
            <v>147060</v>
          </cell>
        </row>
        <row r="84">
          <cell r="B84" t="str">
            <v>E35</v>
          </cell>
          <cell r="C84" t="str">
            <v>Clamshell KE 1200</v>
          </cell>
          <cell r="D84">
            <v>280.5</v>
          </cell>
          <cell r="E84">
            <v>218.2</v>
          </cell>
          <cell r="F84">
            <v>1598850</v>
          </cell>
          <cell r="G84">
            <v>1243740</v>
          </cell>
        </row>
        <row r="85">
          <cell r="B85" t="str">
            <v>E36</v>
          </cell>
          <cell r="C85" t="str">
            <v>Clamshell KE 1000</v>
          </cell>
          <cell r="D85">
            <v>265.2</v>
          </cell>
          <cell r="E85">
            <v>206.1</v>
          </cell>
          <cell r="F85">
            <v>1511640</v>
          </cell>
          <cell r="G85">
            <v>1174770</v>
          </cell>
        </row>
        <row r="86">
          <cell r="B86" t="str">
            <v>E37</v>
          </cell>
          <cell r="C86" t="str">
            <v>Clamshell KE 800</v>
          </cell>
          <cell r="D86">
            <v>251.4</v>
          </cell>
          <cell r="E86">
            <v>195.5</v>
          </cell>
          <cell r="F86">
            <v>1432980</v>
          </cell>
          <cell r="G86">
            <v>1114350</v>
          </cell>
        </row>
        <row r="87">
          <cell r="B87" t="str">
            <v>E38</v>
          </cell>
          <cell r="C87" t="str">
            <v>Clamshell KE 600</v>
          </cell>
          <cell r="D87">
            <v>238.1</v>
          </cell>
          <cell r="E87">
            <v>185</v>
          </cell>
          <cell r="F87">
            <v>1357170</v>
          </cell>
          <cell r="G87">
            <v>1054500</v>
          </cell>
        </row>
        <row r="88">
          <cell r="B88" t="str">
            <v>E39</v>
          </cell>
          <cell r="C88" t="str">
            <v>Clamshell KE 500</v>
          </cell>
          <cell r="D88">
            <v>222.3</v>
          </cell>
          <cell r="E88">
            <v>173</v>
          </cell>
          <cell r="F88">
            <v>1267110</v>
          </cell>
          <cell r="G88">
            <v>986100</v>
          </cell>
        </row>
        <row r="89">
          <cell r="B89" t="str">
            <v>E40</v>
          </cell>
          <cell r="C89" t="str">
            <v>Clamshell KE 1200 Jaws</v>
          </cell>
          <cell r="D89">
            <v>51.6</v>
          </cell>
          <cell r="E89">
            <v>40.200000000000003</v>
          </cell>
          <cell r="F89">
            <v>294120</v>
          </cell>
          <cell r="G89">
            <v>229140</v>
          </cell>
        </row>
        <row r="90">
          <cell r="B90" t="str">
            <v>E41</v>
          </cell>
          <cell r="C90" t="str">
            <v>Clamshell KE 1000 Jaws</v>
          </cell>
          <cell r="D90">
            <v>43.2</v>
          </cell>
          <cell r="E90">
            <v>33.6</v>
          </cell>
          <cell r="F90">
            <v>246240</v>
          </cell>
          <cell r="G90">
            <v>191520</v>
          </cell>
        </row>
        <row r="91">
          <cell r="B91" t="str">
            <v>E42</v>
          </cell>
          <cell r="C91" t="str">
            <v>Clamshell KE 800 Jaws</v>
          </cell>
          <cell r="D91">
            <v>39.799999999999997</v>
          </cell>
          <cell r="E91">
            <v>30.9</v>
          </cell>
          <cell r="F91">
            <v>226860</v>
          </cell>
          <cell r="G91">
            <v>176130</v>
          </cell>
        </row>
        <row r="92">
          <cell r="B92" t="str">
            <v>E43</v>
          </cell>
          <cell r="C92" t="str">
            <v>Clamshell KE 600 Jaws</v>
          </cell>
          <cell r="D92">
            <v>35.9</v>
          </cell>
          <cell r="E92">
            <v>27.9</v>
          </cell>
          <cell r="F92">
            <v>204630</v>
          </cell>
          <cell r="G92">
            <v>159030</v>
          </cell>
        </row>
        <row r="93">
          <cell r="B93" t="str">
            <v>E44</v>
          </cell>
          <cell r="C93" t="str">
            <v>Clamshell KE 500 Jaws</v>
          </cell>
          <cell r="D93">
            <v>33.200000000000003</v>
          </cell>
          <cell r="E93">
            <v>25.8</v>
          </cell>
          <cell r="F93">
            <v>189240</v>
          </cell>
          <cell r="G93">
            <v>147060</v>
          </cell>
        </row>
        <row r="94">
          <cell r="B94" t="str">
            <v>E45</v>
          </cell>
          <cell r="C94" t="str">
            <v>Clamshell KF 1200</v>
          </cell>
          <cell r="D94">
            <v>280.5</v>
          </cell>
          <cell r="E94">
            <v>218.2</v>
          </cell>
          <cell r="F94">
            <v>1598850</v>
          </cell>
          <cell r="G94">
            <v>1243740</v>
          </cell>
        </row>
        <row r="95">
          <cell r="B95" t="str">
            <v>E46</v>
          </cell>
          <cell r="C95" t="str">
            <v>Clamshell KF 1000</v>
          </cell>
          <cell r="D95">
            <v>265.2</v>
          </cell>
          <cell r="E95">
            <v>206.1</v>
          </cell>
          <cell r="F95">
            <v>1511640</v>
          </cell>
          <cell r="G95">
            <v>1174770</v>
          </cell>
        </row>
        <row r="96">
          <cell r="B96" t="str">
            <v>E47</v>
          </cell>
          <cell r="C96" t="str">
            <v>Clamshell KF 800</v>
          </cell>
          <cell r="D96">
            <v>251.4</v>
          </cell>
          <cell r="E96">
            <v>195.5</v>
          </cell>
          <cell r="F96">
            <v>1432980</v>
          </cell>
          <cell r="G96">
            <v>1114350</v>
          </cell>
        </row>
        <row r="97">
          <cell r="B97" t="str">
            <v>E48</v>
          </cell>
          <cell r="C97" t="str">
            <v>Clamshell KF 600</v>
          </cell>
          <cell r="D97">
            <v>238.1</v>
          </cell>
          <cell r="E97">
            <v>185</v>
          </cell>
          <cell r="F97">
            <v>1357170</v>
          </cell>
          <cell r="G97">
            <v>1054500</v>
          </cell>
        </row>
        <row r="98">
          <cell r="B98" t="str">
            <v>E49</v>
          </cell>
          <cell r="C98" t="str">
            <v>Clamshell KF 500</v>
          </cell>
          <cell r="D98">
            <v>222.3</v>
          </cell>
          <cell r="E98">
            <v>173</v>
          </cell>
          <cell r="F98">
            <v>1267110</v>
          </cell>
          <cell r="G98">
            <v>986100</v>
          </cell>
        </row>
        <row r="99">
          <cell r="B99" t="str">
            <v>E50</v>
          </cell>
          <cell r="C99" t="str">
            <v>Clamshell KF 1200 Jaws</v>
          </cell>
          <cell r="D99">
            <v>51.6</v>
          </cell>
          <cell r="E99">
            <v>40.200000000000003</v>
          </cell>
          <cell r="F99">
            <v>294120</v>
          </cell>
          <cell r="G99">
            <v>229140</v>
          </cell>
        </row>
        <row r="100">
          <cell r="B100" t="str">
            <v>E51</v>
          </cell>
          <cell r="C100" t="str">
            <v>Clamshell KF 1000 Jaws</v>
          </cell>
          <cell r="D100">
            <v>43.2</v>
          </cell>
          <cell r="E100">
            <v>33.6</v>
          </cell>
          <cell r="F100">
            <v>246240</v>
          </cell>
          <cell r="G100">
            <v>191520</v>
          </cell>
        </row>
        <row r="101">
          <cell r="B101" t="str">
            <v>E52</v>
          </cell>
          <cell r="C101" t="str">
            <v>Clamshell KF 800 Jaws</v>
          </cell>
          <cell r="D101">
            <v>39.799999999999997</v>
          </cell>
          <cell r="E101">
            <v>30.9</v>
          </cell>
          <cell r="F101">
            <v>226860</v>
          </cell>
          <cell r="G101">
            <v>176130</v>
          </cell>
        </row>
        <row r="102">
          <cell r="B102" t="str">
            <v>E53</v>
          </cell>
          <cell r="C102" t="str">
            <v>Clamshell KF 600 Jaws</v>
          </cell>
          <cell r="D102">
            <v>35.9</v>
          </cell>
          <cell r="E102">
            <v>27.9</v>
          </cell>
          <cell r="F102">
            <v>204630</v>
          </cell>
          <cell r="G102">
            <v>159030</v>
          </cell>
        </row>
        <row r="103">
          <cell r="B103" t="str">
            <v>E54</v>
          </cell>
          <cell r="C103" t="str">
            <v>Clamshell KF 500 Jaws</v>
          </cell>
          <cell r="D103">
            <v>33.200000000000003</v>
          </cell>
          <cell r="E103">
            <v>25.8</v>
          </cell>
          <cell r="F103">
            <v>189240</v>
          </cell>
          <cell r="G103">
            <v>147060</v>
          </cell>
        </row>
        <row r="104">
          <cell r="B104" t="str">
            <v>E71</v>
          </cell>
          <cell r="C104" t="str">
            <v>Chisel TR 800</v>
          </cell>
          <cell r="D104">
            <v>27.7</v>
          </cell>
          <cell r="E104">
            <v>21.3</v>
          </cell>
          <cell r="F104">
            <v>157890</v>
          </cell>
          <cell r="G104">
            <v>121410</v>
          </cell>
        </row>
        <row r="105">
          <cell r="B105" t="str">
            <v>E72</v>
          </cell>
          <cell r="C105" t="str">
            <v>Chisel Thin Plate</v>
          </cell>
          <cell r="D105">
            <v>27.7</v>
          </cell>
          <cell r="E105">
            <v>21.3</v>
          </cell>
          <cell r="F105">
            <v>157890</v>
          </cell>
          <cell r="G105">
            <v>121410</v>
          </cell>
        </row>
        <row r="106">
          <cell r="B106" t="str">
            <v>G01</v>
          </cell>
          <cell r="C106" t="str">
            <v>Generator 60-70 KVA</v>
          </cell>
          <cell r="D106">
            <v>36.799999999999997</v>
          </cell>
          <cell r="E106">
            <v>28.3</v>
          </cell>
          <cell r="F106">
            <v>209760</v>
          </cell>
          <cell r="G106">
            <v>161310</v>
          </cell>
        </row>
        <row r="107">
          <cell r="B107" t="str">
            <v>G02</v>
          </cell>
          <cell r="C107" t="str">
            <v>Generator 125 KVA</v>
          </cell>
          <cell r="D107">
            <v>62.4</v>
          </cell>
          <cell r="E107">
            <v>48</v>
          </cell>
          <cell r="F107">
            <v>355680</v>
          </cell>
          <cell r="G107">
            <v>273600</v>
          </cell>
        </row>
        <row r="108">
          <cell r="B108" t="str">
            <v>G03</v>
          </cell>
          <cell r="C108" t="str">
            <v>Generator 200 KVA</v>
          </cell>
          <cell r="D108">
            <v>75.900000000000006</v>
          </cell>
          <cell r="E108">
            <v>58.4</v>
          </cell>
          <cell r="F108">
            <v>432630</v>
          </cell>
          <cell r="G108">
            <v>332880</v>
          </cell>
        </row>
        <row r="109">
          <cell r="B109" t="str">
            <v>G04</v>
          </cell>
          <cell r="C109" t="str">
            <v>Generator 225 KVA</v>
          </cell>
          <cell r="D109">
            <v>90.5</v>
          </cell>
          <cell r="E109">
            <v>69.599999999999994</v>
          </cell>
          <cell r="F109">
            <v>515850</v>
          </cell>
          <cell r="G109">
            <v>396720</v>
          </cell>
        </row>
        <row r="110">
          <cell r="B110" t="str">
            <v>G05</v>
          </cell>
          <cell r="C110" t="str">
            <v>Generator 250 KVA</v>
          </cell>
          <cell r="D110">
            <v>104.5</v>
          </cell>
          <cell r="E110">
            <v>80.400000000000006</v>
          </cell>
          <cell r="F110">
            <v>595650</v>
          </cell>
          <cell r="G110">
            <v>458280</v>
          </cell>
        </row>
        <row r="111">
          <cell r="B111" t="str">
            <v>G06</v>
          </cell>
          <cell r="C111" t="str">
            <v>Generator 400 KVA</v>
          </cell>
          <cell r="D111">
            <v>165.2</v>
          </cell>
          <cell r="E111">
            <v>127.1</v>
          </cell>
          <cell r="F111">
            <v>941640</v>
          </cell>
          <cell r="G111">
            <v>724470</v>
          </cell>
        </row>
        <row r="112">
          <cell r="B112" t="str">
            <v>I01</v>
          </cell>
          <cell r="C112" t="str">
            <v>Cont. 6Pts Epicea</v>
          </cell>
          <cell r="D112">
            <v>678.7</v>
          </cell>
          <cell r="E112">
            <v>527.9</v>
          </cell>
          <cell r="F112">
            <v>3868590</v>
          </cell>
          <cell r="G112">
            <v>3009030</v>
          </cell>
        </row>
        <row r="113">
          <cell r="B113" t="str">
            <v>I02</v>
          </cell>
          <cell r="C113" t="str">
            <v>Cont. 8Pts Epicea (4PH2x5)</v>
          </cell>
          <cell r="D113">
            <v>678.7</v>
          </cell>
          <cell r="E113">
            <v>527.9</v>
          </cell>
          <cell r="F113">
            <v>3868590</v>
          </cell>
          <cell r="G113">
            <v>3009030</v>
          </cell>
        </row>
        <row r="114">
          <cell r="B114" t="str">
            <v>I03</v>
          </cell>
          <cell r="C114" t="str">
            <v>CIC 6Pts (3PH2x5)</v>
          </cell>
          <cell r="D114">
            <v>449</v>
          </cell>
          <cell r="E114">
            <v>349.2</v>
          </cell>
          <cell r="F114">
            <v>2559300</v>
          </cell>
          <cell r="G114">
            <v>1990440</v>
          </cell>
        </row>
        <row r="115">
          <cell r="B115" t="str">
            <v>I04</v>
          </cell>
          <cell r="C115" t="str">
            <v>CIPC 6 Pts (3PH2x5)</v>
          </cell>
          <cell r="D115">
            <v>136.9</v>
          </cell>
          <cell r="E115">
            <v>105.3</v>
          </cell>
          <cell r="F115">
            <v>780330</v>
          </cell>
          <cell r="G115">
            <v>600210</v>
          </cell>
        </row>
        <row r="116">
          <cell r="B116" t="str">
            <v>I05</v>
          </cell>
          <cell r="C116" t="str">
            <v>CIT 4Pts (2PH2x5)</v>
          </cell>
          <cell r="D116">
            <v>438.9</v>
          </cell>
          <cell r="E116">
            <v>341.4</v>
          </cell>
          <cell r="F116">
            <v>2501730</v>
          </cell>
          <cell r="G116">
            <v>1945980</v>
          </cell>
        </row>
        <row r="117">
          <cell r="B117" t="str">
            <v>I06</v>
          </cell>
          <cell r="C117" t="str">
            <v>FRIDA 8Pts Epicea (Oberman)</v>
          </cell>
          <cell r="D117">
            <v>1427.5</v>
          </cell>
          <cell r="E117">
            <v>1110.2</v>
          </cell>
          <cell r="F117">
            <v>8136750</v>
          </cell>
          <cell r="G117">
            <v>6328140</v>
          </cell>
        </row>
        <row r="118">
          <cell r="B118" t="str">
            <v>I07</v>
          </cell>
          <cell r="C118" t="str">
            <v>Cont. Fab. + inj. 6Pts Sinnus</v>
          </cell>
          <cell r="D118">
            <v>789.5</v>
          </cell>
          <cell r="E118">
            <v>614.1</v>
          </cell>
          <cell r="F118">
            <v>4500150</v>
          </cell>
          <cell r="G118">
            <v>3500370</v>
          </cell>
        </row>
        <row r="119">
          <cell r="B119" t="str">
            <v>I08</v>
          </cell>
          <cell r="C119" t="str">
            <v>Cont. 4Pts (2PH2x5) Sinnus</v>
          </cell>
          <cell r="D119">
            <v>425.2</v>
          </cell>
          <cell r="E119">
            <v>330.7</v>
          </cell>
          <cell r="F119">
            <v>2423640</v>
          </cell>
          <cell r="G119">
            <v>1884990</v>
          </cell>
        </row>
        <row r="120">
          <cell r="B120" t="str">
            <v>I09</v>
          </cell>
          <cell r="C120" t="str">
            <v>Cont. 8Pts (4PH2x5) Sinnus 3E</v>
          </cell>
          <cell r="D120">
            <v>846.9</v>
          </cell>
          <cell r="E120">
            <v>658.6</v>
          </cell>
          <cell r="F120">
            <v>4827330</v>
          </cell>
          <cell r="G120">
            <v>3754020</v>
          </cell>
        </row>
        <row r="121">
          <cell r="B121" t="str">
            <v>I10</v>
          </cell>
          <cell r="C121" t="str">
            <v>Cont. inj. 8Pts KENT(s/ PH2x5)</v>
          </cell>
          <cell r="D121">
            <v>237.1</v>
          </cell>
          <cell r="E121">
            <v>184.4</v>
          </cell>
          <cell r="F121">
            <v>1351470</v>
          </cell>
          <cell r="G121">
            <v>1051080</v>
          </cell>
        </row>
        <row r="122">
          <cell r="B122" t="str">
            <v>I11</v>
          </cell>
          <cell r="C122" t="str">
            <v>Geoastra 5T 302 (jet)</v>
          </cell>
          <cell r="D122">
            <v>498.8</v>
          </cell>
          <cell r="E122">
            <v>387.9</v>
          </cell>
          <cell r="F122">
            <v>2843160</v>
          </cell>
          <cell r="G122">
            <v>2211030</v>
          </cell>
        </row>
        <row r="123">
          <cell r="B123" t="str">
            <v>I12</v>
          </cell>
          <cell r="C123" t="str">
            <v>Obermann HD100 (jet)</v>
          </cell>
          <cell r="D123">
            <v>870.5</v>
          </cell>
          <cell r="E123">
            <v>677</v>
          </cell>
          <cell r="F123">
            <v>4961850</v>
          </cell>
          <cell r="G123">
            <v>3858900</v>
          </cell>
        </row>
        <row r="124">
          <cell r="B124" t="str">
            <v>I13</v>
          </cell>
          <cell r="C124" t="str">
            <v>PH125</v>
          </cell>
          <cell r="D124">
            <v>97.3</v>
          </cell>
          <cell r="E124">
            <v>75.8</v>
          </cell>
          <cell r="F124">
            <v>554610</v>
          </cell>
          <cell r="G124">
            <v>432060</v>
          </cell>
        </row>
        <row r="125">
          <cell r="B125" t="str">
            <v>I14</v>
          </cell>
          <cell r="C125" t="str">
            <v>PH 15</v>
          </cell>
          <cell r="D125">
            <v>59.7</v>
          </cell>
          <cell r="E125">
            <v>45.9</v>
          </cell>
          <cell r="F125">
            <v>340290</v>
          </cell>
          <cell r="G125">
            <v>261630</v>
          </cell>
        </row>
        <row r="126">
          <cell r="B126" t="str">
            <v>I15</v>
          </cell>
          <cell r="C126" t="str">
            <v>PH160</v>
          </cell>
          <cell r="D126">
            <v>103.3</v>
          </cell>
          <cell r="E126">
            <v>80.3</v>
          </cell>
          <cell r="F126">
            <v>588810</v>
          </cell>
          <cell r="G126">
            <v>457710</v>
          </cell>
        </row>
        <row r="127">
          <cell r="B127" t="str">
            <v>I16</v>
          </cell>
          <cell r="C127" t="str">
            <v>Obermann DP63 (sinnus)</v>
          </cell>
          <cell r="D127">
            <v>130.30000000000001</v>
          </cell>
          <cell r="E127">
            <v>101.4</v>
          </cell>
          <cell r="F127">
            <v>742710</v>
          </cell>
          <cell r="G127">
            <v>577980</v>
          </cell>
        </row>
        <row r="128">
          <cell r="B128" t="str">
            <v>I17</v>
          </cell>
          <cell r="C128" t="str">
            <v>PH2x5</v>
          </cell>
          <cell r="D128">
            <v>79.7</v>
          </cell>
          <cell r="E128">
            <v>61.9</v>
          </cell>
          <cell r="F128">
            <v>454290</v>
          </cell>
          <cell r="G128">
            <v>352830</v>
          </cell>
        </row>
        <row r="129">
          <cell r="B129" t="str">
            <v>P01</v>
          </cell>
          <cell r="C129" t="str">
            <v>Pump 3 x 4R Mission</v>
          </cell>
          <cell r="D129">
            <v>38.6</v>
          </cell>
          <cell r="E129">
            <v>29.7</v>
          </cell>
          <cell r="F129">
            <v>220020</v>
          </cell>
          <cell r="G129">
            <v>169290</v>
          </cell>
        </row>
        <row r="130">
          <cell r="B130" t="str">
            <v>P02</v>
          </cell>
          <cell r="C130" t="str">
            <v>Pump PDM 3</v>
          </cell>
          <cell r="D130">
            <v>50.6</v>
          </cell>
          <cell r="E130">
            <v>38.9</v>
          </cell>
          <cell r="F130">
            <v>288420</v>
          </cell>
          <cell r="G130">
            <v>221730</v>
          </cell>
        </row>
        <row r="131">
          <cell r="B131" t="str">
            <v>P03</v>
          </cell>
          <cell r="C131" t="str">
            <v>Pump DP 15 Toyo</v>
          </cell>
          <cell r="D131">
            <v>64.2</v>
          </cell>
          <cell r="E131">
            <v>49.4</v>
          </cell>
          <cell r="F131">
            <v>365940</v>
          </cell>
          <cell r="G131">
            <v>281580</v>
          </cell>
        </row>
        <row r="132">
          <cell r="B132" t="str">
            <v>P04</v>
          </cell>
          <cell r="C132" t="str">
            <v>Pump DP 20 Toyo</v>
          </cell>
          <cell r="D132">
            <v>84.5</v>
          </cell>
          <cell r="E132">
            <v>65</v>
          </cell>
          <cell r="F132">
            <v>481650</v>
          </cell>
          <cell r="G132">
            <v>370500</v>
          </cell>
        </row>
        <row r="133">
          <cell r="B133" t="str">
            <v>P05</v>
          </cell>
          <cell r="C133" t="str">
            <v>Pump DP 30M Toyo</v>
          </cell>
          <cell r="D133">
            <v>111.6</v>
          </cell>
          <cell r="E133">
            <v>85.9</v>
          </cell>
          <cell r="F133">
            <v>636120</v>
          </cell>
          <cell r="G133">
            <v>489630</v>
          </cell>
        </row>
        <row r="134">
          <cell r="B134" t="str">
            <v>P06</v>
          </cell>
          <cell r="C134" t="str">
            <v>Pump DP 60 Toyo</v>
          </cell>
          <cell r="D134">
            <v>128.5</v>
          </cell>
          <cell r="E134">
            <v>98.8</v>
          </cell>
          <cell r="F134">
            <v>732450</v>
          </cell>
          <cell r="G134">
            <v>563160</v>
          </cell>
        </row>
        <row r="135">
          <cell r="B135" t="str">
            <v>P07</v>
          </cell>
          <cell r="C135" t="str">
            <v>Pump B 2102 Flygt</v>
          </cell>
          <cell r="D135">
            <v>20.2</v>
          </cell>
          <cell r="E135">
            <v>15.6</v>
          </cell>
          <cell r="F135">
            <v>115140</v>
          </cell>
          <cell r="G135">
            <v>88920</v>
          </cell>
        </row>
        <row r="136">
          <cell r="B136" t="str">
            <v>P08</v>
          </cell>
          <cell r="C136" t="str">
            <v>Pump CS 3127 Flygt</v>
          </cell>
          <cell r="D136">
            <v>31.5</v>
          </cell>
          <cell r="E136">
            <v>24.3</v>
          </cell>
          <cell r="F136">
            <v>179550</v>
          </cell>
          <cell r="G136">
            <v>138510</v>
          </cell>
        </row>
        <row r="137">
          <cell r="B137" t="str">
            <v>P09</v>
          </cell>
          <cell r="C137" t="str">
            <v>Pump CS 3152 Flygt</v>
          </cell>
          <cell r="D137">
            <v>50.9</v>
          </cell>
          <cell r="E137">
            <v>39.200000000000003</v>
          </cell>
          <cell r="F137">
            <v>290130</v>
          </cell>
          <cell r="G137">
            <v>223440</v>
          </cell>
        </row>
        <row r="138">
          <cell r="B138" t="str">
            <v>P10</v>
          </cell>
          <cell r="C138" t="str">
            <v>Pump 4501 Flygt Agitateur</v>
          </cell>
          <cell r="D138">
            <v>50.9</v>
          </cell>
          <cell r="E138">
            <v>39.200000000000003</v>
          </cell>
          <cell r="F138">
            <v>290130</v>
          </cell>
          <cell r="G138">
            <v>223440</v>
          </cell>
        </row>
        <row r="139">
          <cell r="B139" t="str">
            <v>P11</v>
          </cell>
          <cell r="C139" t="str">
            <v>Pump GPN 3-100 Tsurumi</v>
          </cell>
          <cell r="D139">
            <v>31.5</v>
          </cell>
          <cell r="E139">
            <v>24.3</v>
          </cell>
          <cell r="F139">
            <v>179550</v>
          </cell>
          <cell r="G139">
            <v>138510</v>
          </cell>
        </row>
        <row r="140">
          <cell r="B140" t="str">
            <v>P12</v>
          </cell>
          <cell r="C140" t="str">
            <v>Pump KL 52 EIM</v>
          </cell>
          <cell r="D140">
            <v>5.9</v>
          </cell>
          <cell r="E140">
            <v>4.5</v>
          </cell>
          <cell r="F140">
            <v>33630</v>
          </cell>
          <cell r="G140">
            <v>25650</v>
          </cell>
        </row>
        <row r="141">
          <cell r="B141" t="str">
            <v>P13</v>
          </cell>
          <cell r="C141" t="str">
            <v>Pump SU 1010 ET EIM</v>
          </cell>
          <cell r="D141">
            <v>30</v>
          </cell>
          <cell r="E141">
            <v>23.1</v>
          </cell>
          <cell r="F141">
            <v>171000</v>
          </cell>
          <cell r="G141">
            <v>131670</v>
          </cell>
        </row>
        <row r="142">
          <cell r="B142" t="str">
            <v>P14</v>
          </cell>
          <cell r="C142" t="str">
            <v>Pump BS336 Boloon Elect.</v>
          </cell>
          <cell r="D142">
            <v>15.7</v>
          </cell>
          <cell r="E142">
            <v>12.1</v>
          </cell>
          <cell r="F142">
            <v>89490</v>
          </cell>
          <cell r="G142">
            <v>68970</v>
          </cell>
        </row>
        <row r="143">
          <cell r="B143" t="str">
            <v>R01</v>
          </cell>
          <cell r="C143" t="str">
            <v>RT3S</v>
          </cell>
          <cell r="D143">
            <v>553.29999999999995</v>
          </cell>
          <cell r="E143">
            <v>430.3</v>
          </cell>
          <cell r="F143">
            <v>3153810</v>
          </cell>
          <cell r="G143">
            <v>2452710</v>
          </cell>
        </row>
        <row r="144">
          <cell r="B144" t="str">
            <v>R02</v>
          </cell>
          <cell r="C144" t="str">
            <v>TG2000</v>
          </cell>
          <cell r="D144">
            <v>553.29999999999995</v>
          </cell>
          <cell r="E144">
            <v>430.3</v>
          </cell>
          <cell r="F144">
            <v>3153810</v>
          </cell>
          <cell r="G144">
            <v>2452710</v>
          </cell>
        </row>
        <row r="145">
          <cell r="B145" t="str">
            <v>R03</v>
          </cell>
          <cell r="C145" t="str">
            <v>100CH</v>
          </cell>
          <cell r="D145">
            <v>442.6</v>
          </cell>
          <cell r="E145">
            <v>344.3</v>
          </cell>
          <cell r="F145">
            <v>2522820</v>
          </cell>
          <cell r="G145">
            <v>1962510</v>
          </cell>
        </row>
        <row r="146">
          <cell r="B146" t="str">
            <v>S01</v>
          </cell>
          <cell r="C146" t="str">
            <v xml:space="preserve">Container Office </v>
          </cell>
          <cell r="D146">
            <v>11</v>
          </cell>
          <cell r="E146">
            <v>8.4</v>
          </cell>
          <cell r="F146">
            <v>62700</v>
          </cell>
          <cell r="G146">
            <v>47880</v>
          </cell>
        </row>
        <row r="147">
          <cell r="B147" t="str">
            <v>S02</v>
          </cell>
          <cell r="C147" t="str">
            <v>Container Changing Room</v>
          </cell>
          <cell r="D147">
            <v>9.3000000000000007</v>
          </cell>
          <cell r="E147">
            <v>7.1</v>
          </cell>
          <cell r="F147">
            <v>53010</v>
          </cell>
          <cell r="G147">
            <v>40470</v>
          </cell>
        </row>
        <row r="148">
          <cell r="B148" t="str">
            <v>S03</v>
          </cell>
          <cell r="C148" t="str">
            <v>Container WS w/o tools</v>
          </cell>
          <cell r="D148">
            <v>11</v>
          </cell>
          <cell r="E148">
            <v>8.4</v>
          </cell>
          <cell r="F148">
            <v>62700</v>
          </cell>
          <cell r="G148">
            <v>47880</v>
          </cell>
        </row>
        <row r="149">
          <cell r="B149" t="str">
            <v>S04</v>
          </cell>
          <cell r="C149" t="str">
            <v>Container Store</v>
          </cell>
          <cell r="D149">
            <v>11</v>
          </cell>
          <cell r="E149">
            <v>8.4</v>
          </cell>
          <cell r="F149">
            <v>62700</v>
          </cell>
          <cell r="G149">
            <v>47880</v>
          </cell>
        </row>
        <row r="150">
          <cell r="B150" t="str">
            <v>S05</v>
          </cell>
          <cell r="C150" t="str">
            <v>Container Laboratory</v>
          </cell>
          <cell r="D150">
            <v>9.3000000000000007</v>
          </cell>
          <cell r="E150">
            <v>7.1</v>
          </cell>
          <cell r="F150">
            <v>53010</v>
          </cell>
          <cell r="G150">
            <v>40470</v>
          </cell>
        </row>
        <row r="151">
          <cell r="B151" t="str">
            <v>S06</v>
          </cell>
          <cell r="C151" t="str">
            <v>Container Watchman</v>
          </cell>
          <cell r="D151">
            <v>4.4000000000000004</v>
          </cell>
          <cell r="E151">
            <v>3.4</v>
          </cell>
          <cell r="F151">
            <v>25080</v>
          </cell>
          <cell r="G151">
            <v>19380</v>
          </cell>
        </row>
        <row r="152">
          <cell r="B152" t="str">
            <v>S07</v>
          </cell>
          <cell r="C152" t="str">
            <v>Container Toilet</v>
          </cell>
          <cell r="D152">
            <v>11</v>
          </cell>
          <cell r="E152">
            <v>8.4</v>
          </cell>
          <cell r="F152">
            <v>62700</v>
          </cell>
          <cell r="G152">
            <v>47880</v>
          </cell>
        </row>
        <row r="153">
          <cell r="B153" t="str">
            <v>S08</v>
          </cell>
          <cell r="C153" t="str">
            <v>Container Oxy-Acty</v>
          </cell>
          <cell r="D153">
            <v>4.4000000000000004</v>
          </cell>
          <cell r="E153">
            <v>3.4</v>
          </cell>
          <cell r="F153">
            <v>25080</v>
          </cell>
          <cell r="G153">
            <v>19380</v>
          </cell>
        </row>
        <row r="154">
          <cell r="B154" t="str">
            <v>S09</v>
          </cell>
          <cell r="C154" t="str">
            <v>Container Various</v>
          </cell>
          <cell r="D154">
            <v>9.3000000000000007</v>
          </cell>
          <cell r="E154">
            <v>7.1</v>
          </cell>
          <cell r="F154">
            <v>53010</v>
          </cell>
          <cell r="G154">
            <v>40470</v>
          </cell>
        </row>
        <row r="155">
          <cell r="B155" t="str">
            <v>S10</v>
          </cell>
          <cell r="C155" t="str">
            <v>Junction Box 100 amp</v>
          </cell>
          <cell r="D155">
            <v>3.4</v>
          </cell>
          <cell r="E155">
            <v>2.6</v>
          </cell>
          <cell r="F155">
            <v>19380</v>
          </cell>
          <cell r="G155">
            <v>14820</v>
          </cell>
        </row>
        <row r="156">
          <cell r="B156" t="str">
            <v>S11</v>
          </cell>
          <cell r="C156" t="str">
            <v>Switch Box 100 amp</v>
          </cell>
          <cell r="D156">
            <v>4</v>
          </cell>
          <cell r="E156">
            <v>3.1</v>
          </cell>
          <cell r="F156">
            <v>22800</v>
          </cell>
          <cell r="G156">
            <v>17670</v>
          </cell>
        </row>
        <row r="157">
          <cell r="B157" t="str">
            <v>S12</v>
          </cell>
          <cell r="C157" t="str">
            <v>Switch Box 200 amp</v>
          </cell>
          <cell r="D157">
            <v>5.4</v>
          </cell>
          <cell r="E157">
            <v>4.2</v>
          </cell>
          <cell r="F157">
            <v>30780</v>
          </cell>
          <cell r="G157">
            <v>23940</v>
          </cell>
        </row>
        <row r="158">
          <cell r="B158" t="str">
            <v>S13</v>
          </cell>
          <cell r="C158" t="str">
            <v>Switch Box 300 amp</v>
          </cell>
          <cell r="D158">
            <v>8.8000000000000007</v>
          </cell>
          <cell r="E158">
            <v>6.7</v>
          </cell>
          <cell r="F158">
            <v>50160</v>
          </cell>
          <cell r="G158">
            <v>38190</v>
          </cell>
        </row>
        <row r="159">
          <cell r="B159" t="str">
            <v>S14</v>
          </cell>
          <cell r="C159" t="str">
            <v>Switch Box 400 amp</v>
          </cell>
          <cell r="D159">
            <v>10.8</v>
          </cell>
          <cell r="E159">
            <v>8.3000000000000007</v>
          </cell>
          <cell r="F159">
            <v>61560</v>
          </cell>
          <cell r="G159">
            <v>47310</v>
          </cell>
        </row>
        <row r="160">
          <cell r="B160" t="str">
            <v>S15</v>
          </cell>
          <cell r="C160" t="str">
            <v>Box change over</v>
          </cell>
          <cell r="D160">
            <v>5.4</v>
          </cell>
          <cell r="E160">
            <v>4.2</v>
          </cell>
          <cell r="F160">
            <v>30780</v>
          </cell>
          <cell r="G160">
            <v>23940</v>
          </cell>
        </row>
        <row r="161">
          <cell r="B161" t="str">
            <v>S16</v>
          </cell>
          <cell r="C161" t="str">
            <v>Koden Drilling Monitor</v>
          </cell>
          <cell r="D161">
            <v>127.8</v>
          </cell>
          <cell r="E161">
            <v>98.3</v>
          </cell>
          <cell r="F161">
            <v>728460</v>
          </cell>
          <cell r="G161">
            <v>560310</v>
          </cell>
        </row>
        <row r="162">
          <cell r="B162" t="str">
            <v>S17</v>
          </cell>
          <cell r="C162" t="str">
            <v>Level</v>
          </cell>
          <cell r="D162">
            <v>4.2</v>
          </cell>
          <cell r="E162">
            <v>3.2</v>
          </cell>
          <cell r="F162">
            <v>23940</v>
          </cell>
          <cell r="G162">
            <v>18240</v>
          </cell>
        </row>
        <row r="163">
          <cell r="B163" t="str">
            <v>S18</v>
          </cell>
          <cell r="C163" t="str">
            <v>TM-10C Theodolite</v>
          </cell>
          <cell r="D163">
            <v>12.1</v>
          </cell>
          <cell r="E163">
            <v>9.3000000000000007</v>
          </cell>
          <cell r="F163">
            <v>68970</v>
          </cell>
          <cell r="G163">
            <v>53010</v>
          </cell>
        </row>
        <row r="164">
          <cell r="B164" t="str">
            <v>S19</v>
          </cell>
          <cell r="C164" t="str">
            <v>TM-1A Theodolite</v>
          </cell>
          <cell r="D164">
            <v>20.7</v>
          </cell>
          <cell r="E164">
            <v>16</v>
          </cell>
          <cell r="F164">
            <v>117990</v>
          </cell>
          <cell r="G164">
            <v>91200</v>
          </cell>
        </row>
        <row r="165">
          <cell r="B165" t="str">
            <v>S20</v>
          </cell>
          <cell r="C165" t="str">
            <v>Red-1A Theodolite</v>
          </cell>
          <cell r="D165">
            <v>21.9</v>
          </cell>
          <cell r="E165">
            <v>16.899999999999999</v>
          </cell>
          <cell r="F165">
            <v>124830</v>
          </cell>
          <cell r="G165">
            <v>96330</v>
          </cell>
        </row>
        <row r="166">
          <cell r="B166" t="str">
            <v>S21</v>
          </cell>
          <cell r="C166" t="str">
            <v>Threading Machine</v>
          </cell>
          <cell r="D166">
            <v>3.4</v>
          </cell>
          <cell r="E166">
            <v>2.6</v>
          </cell>
          <cell r="F166">
            <v>19380</v>
          </cell>
          <cell r="G166">
            <v>14820</v>
          </cell>
        </row>
        <row r="167">
          <cell r="B167" t="str">
            <v>S22</v>
          </cell>
          <cell r="C167" t="str">
            <v>Cleaning Machine</v>
          </cell>
          <cell r="D167">
            <v>20.2</v>
          </cell>
          <cell r="E167">
            <v>15.6</v>
          </cell>
          <cell r="F167">
            <v>115140</v>
          </cell>
          <cell r="G167">
            <v>88920</v>
          </cell>
        </row>
        <row r="168">
          <cell r="B168" t="str">
            <v>T01</v>
          </cell>
          <cell r="C168" t="str">
            <v>Silo 12 m3</v>
          </cell>
          <cell r="D168">
            <v>8.8000000000000007</v>
          </cell>
          <cell r="E168">
            <v>6.7</v>
          </cell>
          <cell r="F168">
            <v>50160</v>
          </cell>
          <cell r="G168">
            <v>38190</v>
          </cell>
        </row>
        <row r="169">
          <cell r="B169" t="str">
            <v>T02</v>
          </cell>
          <cell r="C169" t="str">
            <v>Silo 23 m3</v>
          </cell>
          <cell r="D169">
            <v>8.8000000000000007</v>
          </cell>
          <cell r="E169">
            <v>6.7</v>
          </cell>
          <cell r="F169">
            <v>50160</v>
          </cell>
          <cell r="G169">
            <v>38190</v>
          </cell>
        </row>
        <row r="170">
          <cell r="B170" t="str">
            <v>T03</v>
          </cell>
          <cell r="C170" t="str">
            <v>Silo 60 m3</v>
          </cell>
          <cell r="D170">
            <v>23.6</v>
          </cell>
          <cell r="E170">
            <v>18.2</v>
          </cell>
          <cell r="F170">
            <v>134520</v>
          </cell>
          <cell r="G170">
            <v>103740</v>
          </cell>
        </row>
        <row r="171">
          <cell r="B171" t="str">
            <v>T04</v>
          </cell>
          <cell r="C171" t="str">
            <v>Silo 18 m3 Russian</v>
          </cell>
          <cell r="D171">
            <v>8.8000000000000007</v>
          </cell>
          <cell r="E171">
            <v>6.7</v>
          </cell>
          <cell r="F171">
            <v>50160</v>
          </cell>
          <cell r="G171">
            <v>38190</v>
          </cell>
        </row>
        <row r="172">
          <cell r="B172" t="str">
            <v>T05</v>
          </cell>
          <cell r="C172" t="str">
            <v>Silo 22 m3 Russian</v>
          </cell>
          <cell r="D172">
            <v>9.8000000000000007</v>
          </cell>
          <cell r="E172">
            <v>7.5</v>
          </cell>
          <cell r="F172">
            <v>55860</v>
          </cell>
          <cell r="G172">
            <v>42750</v>
          </cell>
        </row>
        <row r="173">
          <cell r="B173" t="str">
            <v>T06</v>
          </cell>
          <cell r="C173" t="str">
            <v>Silo 27 m3 Russian</v>
          </cell>
          <cell r="D173">
            <v>11</v>
          </cell>
          <cell r="E173">
            <v>8.4</v>
          </cell>
          <cell r="F173">
            <v>62700</v>
          </cell>
          <cell r="G173">
            <v>47880</v>
          </cell>
        </row>
        <row r="174">
          <cell r="B174" t="str">
            <v>T07</v>
          </cell>
          <cell r="C174" t="str">
            <v>Silo 36 m3 Russian</v>
          </cell>
          <cell r="D174">
            <v>11.8</v>
          </cell>
          <cell r="E174">
            <v>9.1</v>
          </cell>
          <cell r="F174">
            <v>67260</v>
          </cell>
          <cell r="G174">
            <v>51870</v>
          </cell>
        </row>
        <row r="175">
          <cell r="B175" t="str">
            <v>T08</v>
          </cell>
          <cell r="C175" t="str">
            <v>Silo 45 m3 Russian</v>
          </cell>
          <cell r="D175">
            <v>12.6</v>
          </cell>
          <cell r="E175">
            <v>9.6999999999999993</v>
          </cell>
          <cell r="F175">
            <v>71820</v>
          </cell>
          <cell r="G175">
            <v>55290</v>
          </cell>
        </row>
        <row r="176">
          <cell r="B176" t="str">
            <v>T09</v>
          </cell>
          <cell r="C176" t="str">
            <v>Silo 55 m3 Russian</v>
          </cell>
          <cell r="D176">
            <v>14.3</v>
          </cell>
          <cell r="E176">
            <v>11</v>
          </cell>
          <cell r="F176">
            <v>81510</v>
          </cell>
          <cell r="G176">
            <v>62700</v>
          </cell>
        </row>
        <row r="177">
          <cell r="B177" t="str">
            <v>T10</v>
          </cell>
          <cell r="C177" t="str">
            <v>Silo Set of 4 Russian Puppet</v>
          </cell>
          <cell r="D177">
            <v>49.7</v>
          </cell>
          <cell r="E177">
            <v>38.299999999999997</v>
          </cell>
          <cell r="F177">
            <v>283290</v>
          </cell>
          <cell r="G177">
            <v>218310</v>
          </cell>
        </row>
        <row r="178">
          <cell r="B178" t="str">
            <v>T11</v>
          </cell>
          <cell r="C178" t="str">
            <v>Tank 2 m3</v>
          </cell>
          <cell r="D178">
            <v>2.2000000000000002</v>
          </cell>
          <cell r="E178">
            <v>1.7</v>
          </cell>
          <cell r="F178">
            <v>12540</v>
          </cell>
          <cell r="G178">
            <v>9690</v>
          </cell>
        </row>
        <row r="179">
          <cell r="B179" t="str">
            <v>T12</v>
          </cell>
          <cell r="C179" t="str">
            <v>Tank 12 m3</v>
          </cell>
          <cell r="D179">
            <v>5.6</v>
          </cell>
          <cell r="E179">
            <v>4.3</v>
          </cell>
          <cell r="F179">
            <v>31920</v>
          </cell>
          <cell r="G179">
            <v>24510</v>
          </cell>
        </row>
        <row r="180">
          <cell r="B180" t="str">
            <v>T13</v>
          </cell>
          <cell r="C180" t="str">
            <v>Tank 16 m3</v>
          </cell>
          <cell r="D180">
            <v>6.6</v>
          </cell>
          <cell r="E180">
            <v>5.0999999999999996</v>
          </cell>
          <cell r="F180">
            <v>37620</v>
          </cell>
          <cell r="G180">
            <v>29070</v>
          </cell>
        </row>
        <row r="181">
          <cell r="B181" t="str">
            <v>T14</v>
          </cell>
          <cell r="C181" t="str">
            <v>Tank 70 m3</v>
          </cell>
          <cell r="D181">
            <v>8.8000000000000007</v>
          </cell>
          <cell r="E181">
            <v>6.7</v>
          </cell>
          <cell r="F181">
            <v>50160</v>
          </cell>
          <cell r="G181">
            <v>38190</v>
          </cell>
        </row>
        <row r="182">
          <cell r="B182" t="str">
            <v>T15</v>
          </cell>
          <cell r="C182" t="str">
            <v>Tank Various</v>
          </cell>
          <cell r="D182">
            <v>3.5</v>
          </cell>
          <cell r="E182">
            <v>2.7</v>
          </cell>
          <cell r="F182">
            <v>19950</v>
          </cell>
          <cell r="G182">
            <v>15390</v>
          </cell>
        </row>
        <row r="183">
          <cell r="B183" t="str">
            <v>V01</v>
          </cell>
          <cell r="C183" t="str">
            <v>Vehicles Car</v>
          </cell>
          <cell r="D183">
            <v>32</v>
          </cell>
          <cell r="E183">
            <v>24.6</v>
          </cell>
          <cell r="F183">
            <v>182400</v>
          </cell>
          <cell r="G183">
            <v>140220</v>
          </cell>
        </row>
        <row r="184">
          <cell r="B184" t="str">
            <v>V10</v>
          </cell>
          <cell r="C184" t="str">
            <v>MANITOU Forklift</v>
          </cell>
          <cell r="D184">
            <v>126.5</v>
          </cell>
          <cell r="E184">
            <v>97.3</v>
          </cell>
          <cell r="F184">
            <v>721050</v>
          </cell>
          <cell r="G184">
            <v>554610</v>
          </cell>
        </row>
        <row r="185">
          <cell r="B185" t="str">
            <v>V11</v>
          </cell>
          <cell r="C185" t="str">
            <v>Backhoe</v>
          </cell>
          <cell r="D185">
            <v>170</v>
          </cell>
          <cell r="E185">
            <v>170</v>
          </cell>
          <cell r="F185">
            <v>969000</v>
          </cell>
          <cell r="G185">
            <v>969000</v>
          </cell>
        </row>
        <row r="186">
          <cell r="B186" t="str">
            <v>V12</v>
          </cell>
          <cell r="C186" t="str">
            <v>Dump truck</v>
          </cell>
          <cell r="D186">
            <v>175</v>
          </cell>
          <cell r="E186">
            <v>175</v>
          </cell>
          <cell r="F186">
            <v>997500</v>
          </cell>
          <cell r="G186">
            <v>997500</v>
          </cell>
        </row>
        <row r="187">
          <cell r="B187" t="str">
            <v>W01</v>
          </cell>
          <cell r="C187" t="str">
            <v>Welding Machine D4/400 Diesel</v>
          </cell>
          <cell r="D187">
            <v>25.3</v>
          </cell>
          <cell r="E187">
            <v>19.5</v>
          </cell>
          <cell r="F187">
            <v>144210</v>
          </cell>
          <cell r="G187">
            <v>111150</v>
          </cell>
        </row>
        <row r="188">
          <cell r="B188" t="str">
            <v>W02</v>
          </cell>
          <cell r="C188" t="str">
            <v>Welding Machine D4/500 Diesel</v>
          </cell>
          <cell r="D188">
            <v>31.7</v>
          </cell>
          <cell r="E188">
            <v>24.4</v>
          </cell>
          <cell r="F188">
            <v>180690</v>
          </cell>
          <cell r="G188">
            <v>139080</v>
          </cell>
        </row>
        <row r="189">
          <cell r="B189" t="str">
            <v>W03</v>
          </cell>
          <cell r="C189" t="str">
            <v>Welding Machine D4/600 Diesel</v>
          </cell>
          <cell r="D189">
            <v>36.6</v>
          </cell>
          <cell r="E189">
            <v>28.1</v>
          </cell>
          <cell r="F189">
            <v>208620</v>
          </cell>
          <cell r="G189">
            <v>160170</v>
          </cell>
        </row>
        <row r="190">
          <cell r="B190" t="str">
            <v>W04</v>
          </cell>
          <cell r="C190" t="str">
            <v>Welding Machine D4/400 Electric</v>
          </cell>
          <cell r="D190">
            <v>25.3</v>
          </cell>
          <cell r="E190">
            <v>19.5</v>
          </cell>
          <cell r="F190">
            <v>144210</v>
          </cell>
          <cell r="G190">
            <v>111150</v>
          </cell>
        </row>
      </sheetData>
      <sheetData sheetId="1" refreshError="1"/>
      <sheetData sheetId="2" refreshError="1"/>
      <sheetData sheetId="3" refreshError="1"/>
      <sheetData sheetId="4" refreshError="1"/>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BAHAN &amp; UPAH okk"/>
      <sheetName val="Analis Kusen okk"/>
      <sheetName val="HARGA MAT NON STD okk"/>
      <sheetName val="Analisa K"/>
      <sheetName val="Analis ME okk"/>
      <sheetName val="REKAP TOTAL BLOK A &amp; BLOK B"/>
      <sheetName val="ANALISA-SNI-BLOK B"/>
      <sheetName val="REKAP_SNI_BLOK B"/>
      <sheetName val="COMPARASI"/>
      <sheetName val="REKAP TOTAL A+B+FASUM "/>
      <sheetName val="REKAP BLOK B"/>
      <sheetName val="BLOK - B1"/>
      <sheetName val="PLUMBING B1"/>
      <sheetName val="ELEKTRIKAL B1"/>
      <sheetName val="PONTEN"/>
      <sheetName val="POS JAGA"/>
      <sheetName val="KTR PENGELOLA"/>
      <sheetName val="PAGAR KEL &amp; BRC"/>
      <sheetName val="PAVING BLOK DAN ASPAL"/>
      <sheetName val="PJU"/>
      <sheetName val="SAMBUNG DAYA"/>
      <sheetName val="DRAINASE"/>
      <sheetName val="FIRE HIDRAN"/>
      <sheetName val="REKAP ME &amp; PLUMBING OK "/>
      <sheetName val="ELEKTRIKAL A+B+C"/>
      <sheetName val="MEKANIKAL LINGKUNGAN"/>
      <sheetName val="MUSHOLLA"/>
      <sheetName val="REKAP BANG. PRASARANA "/>
      <sheetName val="REKAP BLOK C"/>
      <sheetName val="BLOK -C"/>
      <sheetName val="BLOK - B 2"/>
      <sheetName val="PARKIR RODA 2  2 UNIT"/>
      <sheetName val="PARKIR RODA 2  1 UNIT"/>
      <sheetName val="SHELTER"/>
      <sheetName val="DEPO SAMPAH"/>
      <sheetName val="POWER HOUSE"/>
      <sheetName val="pengelompok"/>
      <sheetName val="rekap std M.E"/>
      <sheetName val="RKP BLOK A TDK DIPAKAI"/>
      <sheetName val="BLOK - A OKKK TDK DIPAKAI"/>
      <sheetName val="REKAP TOTAL  "/>
      <sheetName val="REKAP LANSCAPE DRAINAGE"/>
      <sheetName val="rKP PRASARANA YANG DITUNDA"/>
      <sheetName val="REKAP &amp; BAHAN UPAH ME-tdk pake"/>
      <sheetName val="RKP TOT BANG+ME(TDK DIPAKAI)"/>
      <sheetName val="HRG BAHAN _ UPAH okk"/>
      <sheetName val="A"/>
      <sheetName val="HARGA_MAT_NON_STD_okk"/>
      <sheetName val="HRG_BAHAN_&amp;_UPAH_okk"/>
      <sheetName val="Analis_Kusen_okk"/>
      <sheetName val="Analisa_K"/>
      <sheetName val="Analis_ME_okk"/>
      <sheetName val="REKAP_TOTAL_BLOK_A_&amp;_BLOK_B"/>
      <sheetName val="ANALISA-SNI-BLOK_B"/>
      <sheetName val="REKAP_SNI_BLOK_B"/>
      <sheetName val="REKAP_TOTAL_A+B+FASUM_"/>
      <sheetName val="REKAP_BLOK_B"/>
      <sheetName val="BLOK_-_B1"/>
      <sheetName val="PLUMBING_B1"/>
      <sheetName val="ELEKTRIKAL_B1"/>
      <sheetName val="POS_JAGA"/>
      <sheetName val="KTR_PENGELOLA"/>
      <sheetName val="PAGAR_KEL_&amp;_BRC"/>
      <sheetName val="PAVING_BLOK_DAN_ASPAL"/>
      <sheetName val="SAMBUNG_DAYA"/>
      <sheetName val="FIRE_HIDRAN"/>
      <sheetName val="REKAP_ME_&amp;_PLUMBING_OK_"/>
      <sheetName val="ELEKTRIKAL_A+B+C"/>
      <sheetName val="MEKANIKAL_LINGKUNGAN"/>
      <sheetName val="REKAP_BANG__PRASARANA_"/>
      <sheetName val="REKAP_BLOK_C"/>
      <sheetName val="BLOK_-C"/>
      <sheetName val="BLOK_-_B_2"/>
      <sheetName val="PARKIR_RODA_2__2_UNIT"/>
      <sheetName val="PARKIR_RODA_2__1_UNIT"/>
      <sheetName val="DEPO_SAMPAH"/>
      <sheetName val="POWER_HOUSE"/>
      <sheetName val="rekap_std_M_E"/>
      <sheetName val="RKP_BLOK_A_TDK_DIPAKAI"/>
      <sheetName val="BLOK_-_A_OKKK_TDK_DIPAKAI"/>
      <sheetName val="REKAP_TOTAL__"/>
      <sheetName val="REKAP_LANSCAPE_DRAINAGE"/>
      <sheetName val="rKP_PRASARANA_YANG_DITUNDA"/>
      <sheetName val="REKAP_&amp;_BAHAN_UPAH_ME-tdk_pake"/>
      <sheetName val="RKP_TOT_BANG+ME(TDK_DIPAKAI)"/>
      <sheetName val="HRG_BAHAN___UPAH_okk"/>
      <sheetName val="HARGA MATERIAL"/>
      <sheetName val="Sub"/>
      <sheetName val="RAP"/>
      <sheetName val="CondPol"/>
      <sheetName val="List Material"/>
      <sheetName val="Konfirm"/>
      <sheetName val="351BQMCN"/>
      <sheetName val="Elektrikal"/>
      <sheetName val="H.Satuan"/>
      <sheetName val="Analis (2)"/>
      <sheetName val="Pt"/>
      <sheetName val="subkon"/>
      <sheetName val="AnalisaSIPIL RIIL"/>
      <sheetName val="Rekapitulasi"/>
      <sheetName val="Fill this out first..."/>
      <sheetName val="Fill this out first___"/>
      <sheetName val="LISTRIK"/>
      <sheetName val="DATA"/>
      <sheetName val="AC"/>
      <sheetName val="plumbing"/>
      <sheetName val="I-KAMAR"/>
      <sheetName val="Sheet3"/>
      <sheetName val="AHS"/>
      <sheetName val="BOQ-Indonesia"/>
      <sheetName val="HSD"/>
      <sheetName val="Kuantitas _ Harga"/>
      <sheetName val="GEDUNG-A"/>
      <sheetName val="12CGOU"/>
      <sheetName val="escon"/>
      <sheetName val="QTO-11P"/>
      <sheetName val="Har Sat"/>
      <sheetName val="TAHAP"/>
      <sheetName val="MAP"/>
      <sheetName val="BOQ"/>
      <sheetName val="5-ALAT(1)"/>
      <sheetName val="4-Basic Price"/>
      <sheetName val="D _ W sizes"/>
      <sheetName val="INDEX"/>
      <sheetName val="harsat_upah"/>
      <sheetName val="Anal Alat BID"/>
      <sheetName val="Cover Daf-2"/>
      <sheetName val="DIV2"/>
      <sheetName val="Analisa SNI STANDART "/>
      <sheetName val="Rincian "/>
      <sheetName val="Kuantitas &amp; Harga"/>
      <sheetName val="REKAP"/>
      <sheetName val="Estimate"/>
      <sheetName val="Pipe"/>
      <sheetName val="struktur tdk dipakai"/>
      <sheetName val="name"/>
      <sheetName val="Daftar BOQ"/>
      <sheetName val="Reference"/>
      <sheetName val="Ana. PU"/>
      <sheetName val="Cover"/>
      <sheetName val="HRG BHN"/>
      <sheetName val="PEMBESIAN BALOK tukang (2)"/>
      <sheetName val="Analisa"/>
      <sheetName val="BOQ (1-3)"/>
      <sheetName val="New MADC"/>
      <sheetName val="Informasi"/>
      <sheetName val="ANL STR"/>
      <sheetName val="Bahan "/>
      <sheetName val="Upah"/>
      <sheetName val="Pekerjaan "/>
      <sheetName val="COST"/>
      <sheetName val="TOWN"/>
      <sheetName val="DKH"/>
      <sheetName val="Cash Flow bulanan"/>
      <sheetName val="HARGA_MAT_NON_STD_okk1"/>
      <sheetName val="HRG_BAHAN_&amp;_UPAH_okk1"/>
      <sheetName val="Analis_Kusen_okk1"/>
      <sheetName val="Analisa_K1"/>
      <sheetName val="Analis_ME_okk1"/>
      <sheetName val="REKAP_TOTAL_BLOK_A_&amp;_BLOK_B1"/>
      <sheetName val="ANALISA-SNI-BLOK_B1"/>
      <sheetName val="REKAP_SNI_BLOK_B1"/>
      <sheetName val="REKAP_TOTAL_A+B+FASUM_1"/>
      <sheetName val="REKAP_BLOK_B1"/>
      <sheetName val="BLOK_-_B11"/>
      <sheetName val="PLUMBING_B11"/>
      <sheetName val="ELEKTRIKAL_B11"/>
      <sheetName val="POS_JAGA1"/>
      <sheetName val="KTR_PENGELOLA1"/>
      <sheetName val="PAGAR_KEL_&amp;_BRC1"/>
      <sheetName val="PAVING_BLOK_DAN_ASPAL1"/>
      <sheetName val="SAMBUNG_DAYA1"/>
      <sheetName val="FIRE_HIDRAN1"/>
      <sheetName val="REKAP_ME_&amp;_PLUMBING_OK_1"/>
      <sheetName val="ELEKTRIKAL_A+B+C1"/>
      <sheetName val="MEKANIKAL_LINGKUNGAN1"/>
      <sheetName val="REKAP_BANG__PRASARANA_1"/>
      <sheetName val="REKAP_BLOK_C1"/>
      <sheetName val="BLOK_-C1"/>
      <sheetName val="BLOK_-_B_21"/>
      <sheetName val="PARKIR_RODA_2__2_UNIT1"/>
      <sheetName val="PARKIR_RODA_2__1_UNIT1"/>
      <sheetName val="DEPO_SAMPAH1"/>
      <sheetName val="POWER_HOUSE1"/>
      <sheetName val="rekap_std_M_E1"/>
      <sheetName val="RKP_BLOK_A_TDK_DIPAKAI1"/>
      <sheetName val="BLOK_-_A_OKKK_TDK_DIPAKAI1"/>
      <sheetName val="REKAP_TOTAL__1"/>
      <sheetName val="REKAP_LANSCAPE_DRAINAGE1"/>
      <sheetName val="rKP_PRASARANA_YANG_DITUNDA1"/>
      <sheetName val="REKAP_&amp;_BAHAN_UPAH_ME-tdk_pake1"/>
      <sheetName val="RKP_TOT_BANG+ME(TDK_DIPAKAI)1"/>
      <sheetName val="HRG_BAHAN___UPAH_okk1"/>
      <sheetName val="DAF-1"/>
      <sheetName val="DAF-2"/>
      <sheetName val="BAHAN"/>
      <sheetName val="110 cs EW"/>
      <sheetName val="ANL"/>
      <sheetName val="CF Rp_USD"/>
      <sheetName val="Man Power _ Comp"/>
      <sheetName val="Man Power &amp; Comp"/>
      <sheetName val="div4"/>
      <sheetName val="di2"/>
      <sheetName val="div71"/>
      <sheetName val="div7"/>
      <sheetName val="div3"/>
      <sheetName val="Harga S Dasar"/>
      <sheetName val="Uraian Teknis"/>
      <sheetName val="SatDas"/>
      <sheetName val="lanscap_All"/>
      <sheetName val="CH"/>
      <sheetName val="Volume"/>
      <sheetName val="FAKTOR"/>
      <sheetName val="analis"/>
      <sheetName val="AnalisaSIPIL RIIL RAP"/>
      <sheetName val="SPESIFIKASI"/>
      <sheetName val="ANALISA railing"/>
      <sheetName val="product"/>
      <sheetName val="Harga"/>
      <sheetName val="Bill No 6 Koord &amp; Attendance"/>
      <sheetName val="Cover Daf_2"/>
      <sheetName val="H_Satuan"/>
      <sheetName val="Ana__PU"/>
      <sheetName val="Anal_Alat_BID"/>
      <sheetName val="D___W_sizes"/>
      <sheetName val="HRG_BHN"/>
      <sheetName val="Daftar_BOQ"/>
      <sheetName val="Fill_this_out_first___"/>
      <sheetName val="Fill_this_out_first___1"/>
      <sheetName val="110_cs_EW"/>
      <sheetName val="Har_Sat"/>
      <sheetName val="Kuantitas___Harga"/>
      <sheetName val="4-Basic_Price"/>
      <sheetName val="Cover_Daf-2"/>
      <sheetName val="HARGA_MATERIAL"/>
      <sheetName val="Bill_No_6_Koord_&amp;_Attendance"/>
      <sheetName val="Cover_Daf_2"/>
      <sheetName val="BAG-2"/>
      <sheetName val="Data Base"/>
      <sheetName val="CV"/>
      <sheetName val="A-ars"/>
      <sheetName val="Anls"/>
      <sheetName val="Rate"/>
      <sheetName val="FINISHING"/>
      <sheetName val="DHS AC"/>
      <sheetName val="Up &amp; bhn"/>
      <sheetName val="Str"/>
      <sheetName val="BM"/>
      <sheetName val="P-late"/>
      <sheetName val="indirect"/>
      <sheetName val="I_KAMAR"/>
      <sheetName val="Analisa Harga Satuan"/>
      <sheetName val="BQ"/>
      <sheetName val="HB"/>
      <sheetName val="HB "/>
      <sheetName val="tulang"/>
      <sheetName val="hit.BKMM"/>
      <sheetName val="Bill rekap"/>
      <sheetName val="rab lt 2 bo"/>
      <sheetName val="villa"/>
      <sheetName val="BQ-M"/>
      <sheetName val="Str BT"/>
      <sheetName val="BOOQ"/>
      <sheetName val="REKAP "/>
      <sheetName val="HARGA SAT"/>
      <sheetName val="tabel tul"/>
      <sheetName val="Rekap Prelim"/>
      <sheetName val="Sheet1"/>
      <sheetName val="Harga Dasar"/>
      <sheetName val=" REKAP_TOTAL"/>
      <sheetName val="Time"/>
      <sheetName val="MOBIL"/>
      <sheetName val="BUCK_UP_STD_STR_MENARA"/>
      <sheetName val="BUCK UP ATAP GEDUNG (2)"/>
      <sheetName val="BUCK UP_ARS_STD_MENARA"/>
      <sheetName val="BUCK_UP_STR_NON STD MENARA"/>
      <sheetName val="Bill 2.1 Basement 41 "/>
      <sheetName val="ANHAR"/>
      <sheetName val="Sheet13"/>
      <sheetName val="U&amp;B"/>
      <sheetName val="alat"/>
      <sheetName val="Peralatan"/>
      <sheetName val="표지"/>
      <sheetName val="설비원가"/>
      <sheetName val="Bill.1.VAC-Supply-A"/>
      <sheetName val="LO"/>
      <sheetName val="cargo"/>
      <sheetName val="anal Lamp 4a"/>
      <sheetName val="HARGA ALAT"/>
      <sheetName val="BQ-E20-02(Rp)"/>
      <sheetName val="Urai _Resap pengikat"/>
      <sheetName val="nama PT."/>
      <sheetName val="HSD sewa alat"/>
      <sheetName val="HSD Upah-Bhn"/>
      <sheetName val="Morang"/>
      <sheetName val="3-DIV3"/>
      <sheetName val="D7(1)"/>
      <sheetName val="RAPlenk"/>
      <sheetName val="KWNTY&amp;HARGA"/>
      <sheetName val="Agregat Halus &amp; Kasar"/>
      <sheetName val="5-Peralatan"/>
      <sheetName val="OwnEq"/>
      <sheetName val="HARSAT"/>
      <sheetName val="Hsatuan-OK"/>
      <sheetName val="SAP"/>
      <sheetName val="PriceList"/>
      <sheetName val="SEX"/>
      <sheetName val="Gedung Kantor"/>
      <sheetName val="BAU"/>
      <sheetName val="Harga Satuan"/>
      <sheetName val="DAF-7"/>
      <sheetName val="BEBAN P DITAIL"/>
      <sheetName val="S_CURVE"/>
      <sheetName val="BOQ SNJ 1"/>
      <sheetName val="B"/>
      <sheetName val="Perm. Test"/>
      <sheetName val="3-DIV2"/>
      <sheetName val="ANALISA JAMAL"/>
      <sheetName val="Analisa 2"/>
      <sheetName val="basic"/>
      <sheetName val="SAT UPAH RAPI"/>
      <sheetName val="Huruf"/>
      <sheetName val="MATERIAL"/>
      <sheetName val="BasicPrice"/>
      <sheetName val="K"/>
      <sheetName val="HS Sub-Kon"/>
      <sheetName val="Anal"/>
      <sheetName val="Div 2 - Drainase"/>
      <sheetName val="Div 5 - Berbutir"/>
      <sheetName val="Div 6 - Aspal"/>
      <sheetName val="Div 7 - Struktur"/>
      <sheetName val="Div 8 - Peng Kondisi"/>
      <sheetName val="Div 9 - Harian"/>
      <sheetName val="Breakdown"/>
      <sheetName val="Meas_Master Bedroom"/>
      <sheetName val="Luas-Tot"/>
      <sheetName val="Agg Halus &amp; Kasar"/>
      <sheetName val="INVENTARISASI"/>
      <sheetName val="daftar upah"/>
      <sheetName val="8.4.2 Rambu"/>
      <sheetName val="Material&amp;Alat"/>
      <sheetName val="DB"/>
      <sheetName val="HS"/>
      <sheetName val="RPP-6"/>
      <sheetName val="HRG"/>
      <sheetName val="sdm"/>
      <sheetName val="NP"/>
      <sheetName val="RKP-2"/>
      <sheetName val="bilangan"/>
      <sheetName val="daya"/>
      <sheetName val="#REF!#REF! Kusen okk"/>
      <sheetName val="HRG #REF!#REF! &amp; UPAH okk"/>
      <sheetName val="Input Data"/>
      <sheetName val="Sheet2"/>
      <sheetName val="SAT-DAS"/>
      <sheetName val="Project Data"/>
      <sheetName val="Basic Price"/>
      <sheetName val="BOM"/>
      <sheetName val="Selling Price"/>
      <sheetName val="Analisa HS"/>
      <sheetName val="RAB-RC"/>
      <sheetName val="RAB-TWR"/>
      <sheetName val="Analisa RC"/>
      <sheetName val="Ana TWR"/>
      <sheetName val="Metod RC"/>
      <sheetName val="Metod TWR"/>
      <sheetName val="Analisa BBM"/>
      <sheetName val="Mat On Site"/>
      <sheetName val="Hrg-Dasar"/>
      <sheetName val="SCH"/>
      <sheetName val="Lalulintas"/>
      <sheetName val="Mobilisasi"/>
      <sheetName val="Finalisasi"/>
      <sheetName val="SUM"/>
      <sheetName val="7.공정표"/>
      <sheetName val="LOADDAT"/>
      <sheetName val="BAG_III"/>
      <sheetName val="ana_str"/>
      <sheetName val="Hargamat"/>
      <sheetName val="Summary"/>
      <sheetName val="anal.P"/>
      <sheetName val="an2"/>
      <sheetName val="Penwrn"/>
      <sheetName val="Lamp_V"/>
      <sheetName val="Terbilang"/>
      <sheetName val="REF.ONLY"/>
      <sheetName val="TABLE"/>
      <sheetName val="DASH"/>
      <sheetName val="REKAP ELEKTRIKAL"/>
      <sheetName val="hardas"/>
      <sheetName val="Anl.+"/>
      <sheetName val="112-885"/>
      <sheetName val="MAPP"/>
      <sheetName val="KURS"/>
      <sheetName val="mu"/>
      <sheetName val="셀명"/>
      <sheetName val="수지표"/>
      <sheetName val="BQ_effice"/>
      <sheetName val="urain teknis"/>
      <sheetName val="Faktor Markup"/>
      <sheetName val="Rinci-Pendapatan"/>
      <sheetName val="Sheet1 (3)"/>
      <sheetName val="LMKC CB V"/>
      <sheetName val="PNT"/>
      <sheetName val="갑지"/>
      <sheetName val="Harga Bahan &amp; Upah"/>
      <sheetName val="uba"/>
      <sheetName val="D 5243-ARAMCO"/>
      <sheetName val="D-4801 OXY"/>
      <sheetName val="ISIAN"/>
      <sheetName val="Bhn+Uph"/>
      <sheetName val="notasi"/>
      <sheetName val="ahs_bhn"/>
      <sheetName val="koef"/>
      <sheetName val="dft~alt"/>
      <sheetName val="dtkont"/>
      <sheetName val="bhn"/>
      <sheetName val="jdw"/>
      <sheetName val="jdw~bhn"/>
      <sheetName val="jdw~tng_alt"/>
      <sheetName val="jdwmob"/>
      <sheetName val="met"/>
      <sheetName val="mpu"/>
      <sheetName val="btpecah"/>
      <sheetName val="rab"/>
      <sheetName val="urut~keg"/>
      <sheetName val="5-ALAT"/>
      <sheetName val="HOK-K210"/>
      <sheetName val="hasat"/>
      <sheetName val="Stay Cable PDMR2"/>
      <sheetName val="MAP-Prog"/>
      <sheetName val="UPH"/>
      <sheetName val="224-225"/>
      <sheetName val="Galian batu"/>
      <sheetName val="Parameter"/>
      <sheetName val="Bekisting"/>
      <sheetName val="D2"/>
      <sheetName val="D7"/>
      <sheetName val="H-Dasar"/>
      <sheetName val="DAFTAR HARGA"/>
      <sheetName val="upah_borong"/>
      <sheetName val="PRY 03-1 (Amd1)"/>
      <sheetName val="RENPEN"/>
      <sheetName val="hrg-dsr"/>
      <sheetName val="Analisa-H"/>
      <sheetName val="H.Material, Upah &amp; Alat"/>
      <sheetName val="Analisa H.Sat.Pek."/>
      <sheetName val="S_Suramadu"/>
      <sheetName val="extern"/>
      <sheetName val="Mek-FW"/>
      <sheetName val="Analisa RAP"/>
      <sheetName val="Penyusutan Kendaraan"/>
      <sheetName val="R AB ARS"/>
      <sheetName val="HRG BAHAN _ U²_x0014__x0005_K_x0000__x0000_"/>
      <sheetName val="FORM"/>
      <sheetName val="TERMIN 164"/>
      <sheetName val="Well HU and Pumping Units"/>
      <sheetName val="Pipe Rate"/>
      <sheetName val="02-M402"/>
      <sheetName val="bialangsung"/>
      <sheetName val="labor1"/>
      <sheetName val="Labor"/>
      <sheetName val="Rekap BoQ"/>
      <sheetName val="BoQ."/>
      <sheetName val="pivot"/>
      <sheetName val="AHS2 Partisi,Curtain,Pnt,Jndla"/>
      <sheetName val="ALAT1"/>
      <sheetName val="U. div 2"/>
      <sheetName val="DATA PROYEK"/>
      <sheetName val="D-3 (M)"/>
      <sheetName val="D-7 (M)"/>
      <sheetName val="MAPDC"/>
      <sheetName val="ANHASZZ"/>
      <sheetName val="RKP"/>
      <sheetName val="anal_hs"/>
      <sheetName val="struktur"/>
      <sheetName val="tul"/>
      <sheetName val="Vibro_Roller"/>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rekap ahs"/>
      <sheetName val="rekap-bialat"/>
      <sheetName val="Daf 1"/>
      <sheetName val="HRG BAHAN _ U²_x0014__x0005_K"/>
      <sheetName val="Analisa Upah &amp; Bahan Plum"/>
      <sheetName val="Schedule 11a"/>
      <sheetName val="Temporary"/>
      <sheetName val="Septick tank"/>
      <sheetName val="UshDeb00"/>
      <sheetName val="Upah&amp;Bahan"/>
      <sheetName val="NP 7"/>
      <sheetName val="Unit Price"/>
      <sheetName val="basic-price"/>
      <sheetName val="자바라1"/>
      <sheetName val="해외 연수비용 계산-삭제"/>
      <sheetName val="RAB  BLOK ~ B_PRASARANA_PU_PAS_"/>
      <sheetName val="해외 기술훈련비 (합계)"/>
      <sheetName val="sept"/>
      <sheetName val="Asumsi"/>
      <sheetName val="ExchangeRate"/>
      <sheetName val="Confidential PAS HMI"/>
      <sheetName val="PAD-F"/>
      <sheetName val="Evaluasi"/>
      <sheetName val="Tie Beam GN"/>
      <sheetName val="PileCap"/>
      <sheetName val="H_Dasar"/>
      <sheetName val="Analisa pemkot"/>
      <sheetName val="koef-beton"/>
      <sheetName val="GASATAGG.XLS"/>
      <sheetName val="Galian"/>
      <sheetName val="HSUMUM.XLS"/>
      <sheetName val="HSDRAIN.XLS"/>
      <sheetName val="HSTANAH"/>
      <sheetName val="HSBASE"/>
      <sheetName val="HSASPAL"/>
      <sheetName val="HSBETON"/>
      <sheetName val="HSSTRUK"/>
      <sheetName val="HSMISC.XLS"/>
      <sheetName val="WT-LIST"/>
      <sheetName val="Master 1.0"/>
      <sheetName val="input"/>
      <sheetName val="1"/>
      <sheetName val="dasar"/>
      <sheetName val="RBP2"/>
      <sheetName val="HVAC"/>
      <sheetName val="Concrete"/>
      <sheetName val="List of Eqp"/>
      <sheetName val="UPA"/>
      <sheetName val="Rekap Biaya"/>
      <sheetName val="Gorong-2"/>
      <sheetName val="Gal.+Timb.+Bdn.Jln"/>
      <sheetName val="Harga-RAB"/>
      <sheetName val="pricing"/>
      <sheetName val="Isolasi Luar"/>
      <sheetName val="ANAL lump sum"/>
      <sheetName val="HSU"/>
      <sheetName val="K.Lokal"/>
      <sheetName val="Unit Rate"/>
      <sheetName val="ganda"/>
      <sheetName val="KEBALAT"/>
      <sheetName val="PO-2"/>
      <sheetName val="Galian 1"/>
      <sheetName val="REKANAN"/>
      <sheetName val="Bhn,Alat&amp;Upah"/>
      <sheetName val="schalat"/>
      <sheetName val="schman"/>
      <sheetName val="schmat"/>
      <sheetName val="DINDING"/>
      <sheetName val="ANAL.BOW"/>
      <sheetName val="HSD_Alat"/>
      <sheetName val="pek tanah utk irigasi"/>
      <sheetName val="Unit-P"/>
      <sheetName val="HARGA_MAT_NON_STD_okk2"/>
      <sheetName val="HRG_BAHAN_&amp;_UPAH_okk2"/>
      <sheetName val="Analis_Kusen_okk2"/>
      <sheetName val="Analisa_K2"/>
      <sheetName val="Analis_ME_okk2"/>
      <sheetName val="REKAP_TOTAL_BLOK_A_&amp;_BLOK_B2"/>
      <sheetName val="ANALISA-SNI-BLOK_B2"/>
      <sheetName val="REKAP_SNI_BLOK_B2"/>
      <sheetName val="REKAP_TOTAL_A+B+FASUM_2"/>
      <sheetName val="REKAP_BLOK_B2"/>
      <sheetName val="BLOK_-_B12"/>
      <sheetName val="PLUMBING_B12"/>
      <sheetName val="ELEKTRIKAL_B12"/>
      <sheetName val="POS_JAGA2"/>
      <sheetName val="KTR_PENGELOLA2"/>
      <sheetName val="PAGAR_KEL_&amp;_BRC2"/>
      <sheetName val="PAVING_BLOK_DAN_ASPAL2"/>
      <sheetName val="SAMBUNG_DAYA2"/>
      <sheetName val="FIRE_HIDRAN2"/>
      <sheetName val="REKAP_ME_&amp;_PLUMBING_OK_2"/>
      <sheetName val="ELEKTRIKAL_A+B+C2"/>
      <sheetName val="MEKANIKAL_LINGKUNGAN2"/>
      <sheetName val="REKAP_BANG__PRASARANA_2"/>
      <sheetName val="REKAP_BLOK_C2"/>
      <sheetName val="BLOK_-C2"/>
      <sheetName val="BLOK_-_B_22"/>
      <sheetName val="PARKIR_RODA_2__2_UNIT2"/>
      <sheetName val="PARKIR_RODA_2__1_UNIT2"/>
      <sheetName val="DEPO_SAMPAH2"/>
      <sheetName val="POWER_HOUSE2"/>
      <sheetName val="rekap_std_M_E2"/>
      <sheetName val="RKP_BLOK_A_TDK_DIPAKAI2"/>
      <sheetName val="BLOK_-_A_OKKK_TDK_DIPAKAI2"/>
      <sheetName val="REKAP_TOTAL__2"/>
      <sheetName val="REKAP_LANSCAPE_DRAINAGE2"/>
      <sheetName val="rKP_PRASARANA_YANG_DITUNDA2"/>
      <sheetName val="REKAP_&amp;_BAHAN_UPAH_ME-tdk_pake2"/>
      <sheetName val="RKP_TOT_BANG+ME(TDK_DIPAKAI)2"/>
      <sheetName val="HRG_BAHAN___UPAH_okk2"/>
      <sheetName val="H_Satuan1"/>
      <sheetName val="D___W_sizes1"/>
      <sheetName val="Anal_Alat_BID1"/>
      <sheetName val="Cover_Daf-21"/>
      <sheetName val="Fill_this_out_first___2"/>
      <sheetName val="Fill_this_out_first___3"/>
      <sheetName val="Cash_Flow_bulanan"/>
      <sheetName val="Ana__PU1"/>
      <sheetName val="HRG_BHN1"/>
      <sheetName val="Har_Sat1"/>
      <sheetName val="4-Basic_Price1"/>
      <sheetName val="AnalisaSIPIL_RIIL_RAP"/>
      <sheetName val="Daftar_BOQ1"/>
      <sheetName val="BOQ_(1-3)"/>
      <sheetName val="New_MADC"/>
      <sheetName val="ANL_STR"/>
      <sheetName val="Bahan_"/>
      <sheetName val="Pekerjaan_"/>
      <sheetName val="struktur_tdk_dipakai"/>
      <sheetName val="Kuantitas_&amp;_Harga"/>
      <sheetName val="HARGA_MATERIAL1"/>
      <sheetName val="Kuantitas___Harga1"/>
      <sheetName val="PEMBESIAN_BALOK_tukang_(2)"/>
      <sheetName val="AnalisaSIPIL_RIIL"/>
      <sheetName val="Analisa_SNI_STANDART_"/>
      <sheetName val="Rincian_"/>
      <sheetName val="110_cs_EW1"/>
      <sheetName val="REKAP_"/>
      <sheetName val="List_Material"/>
      <sheetName val="BoQ_"/>
      <sheetName val="AHS2_Partisi,Curtain,Pnt,Jndla"/>
      <sheetName val="Analis_(2)"/>
      <sheetName val="U__div_2"/>
      <sheetName val="DATA_PROYEK"/>
      <sheetName val="Harga_S_Dasar"/>
      <sheetName val="ANALISA_railing"/>
      <sheetName val="_REKAP_TOTAL"/>
      <sheetName val="BUCK_UP_ATAP_GEDUNG_(2)"/>
      <sheetName val="BUCK_UP_ARS_STD_MENARA"/>
      <sheetName val="BUCK_UP_STR_NON_STD_MENARA"/>
      <sheetName val="Data_Base"/>
      <sheetName val="Rekap_Prelim"/>
      <sheetName val="Bill_1_VAC-Supply-A"/>
      <sheetName val="CF_Rp_USD"/>
      <sheetName val="Analisa_Harga_Satuan"/>
      <sheetName val="Agregat_Halus_&amp;_Kasar"/>
      <sheetName val="Man_Power___Comp"/>
      <sheetName val="Man_Power_&amp;_Comp"/>
      <sheetName val="urain_teknis"/>
      <sheetName val="REKAP_ELEKTRIKAL"/>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Analisa_HS"/>
      <sheetName val="Harga_Dasar"/>
      <sheetName val="SAT_UPAH_RAPI"/>
      <sheetName val="Analisa_RC"/>
      <sheetName val="Ana_TWR"/>
      <sheetName val="Metod_RC"/>
      <sheetName val="Metod_TWR"/>
      <sheetName val="Analisa_BBM"/>
      <sheetName val="Mat_On_Site"/>
      <sheetName val="D-3_(M)"/>
      <sheetName val="D-7_(M)"/>
      <sheetName val="anal_Lamp_4a"/>
      <sheetName val="HARGA_ALAT"/>
      <sheetName val="Urai__Resap_pengikat"/>
      <sheetName val="HB_"/>
      <sheetName val="nama_PT_"/>
      <sheetName val="HSD_sewa_alat"/>
      <sheetName val="HSD_Upah-Bhn"/>
      <sheetName val="Rekap_BoQ"/>
      <sheetName val="Bill_No_6_Koord_&amp;_Attendance1"/>
      <sheetName val="Cover_Daf_21"/>
      <sheetName val="BOQ_SNJ_1"/>
      <sheetName val="daftar_upah"/>
      <sheetName val="Harga_Satuan"/>
      <sheetName val="BEBAN_P_DITAIL"/>
      <sheetName val="Analisa_pemkot"/>
      <sheetName val="Perm__Test"/>
      <sheetName val="HRG_BAHAN___U²K"/>
      <sheetName val="GASATAGG_XLS"/>
      <sheetName val="HSUMUM_XLS"/>
      <sheetName val="HSDRAIN_XLS"/>
      <sheetName val="HSMISC_XLS"/>
      <sheetName val="Analisa_2"/>
      <sheetName val="Master_1_0"/>
      <sheetName val="DHS_AC"/>
      <sheetName val="BAsic_Price"/>
      <sheetName val="REF_ONLY"/>
      <sheetName val="List_of_Eqp"/>
      <sheetName val="Rekap_Biaya"/>
      <sheetName val="Gedung_Kantor"/>
      <sheetName val="Gal_+Timb_+Bdn_Jln"/>
      <sheetName val="Isolasi_Luar"/>
      <sheetName val="ANAL_lump_sum"/>
      <sheetName val="K_Lokal"/>
      <sheetName val="Unit_Rate"/>
      <sheetName val="ANALISA_JAMAL"/>
      <sheetName val="Galian_1"/>
      <sheetName val="ANAL_BOW"/>
      <sheetName val="pek_tanah_utk_irigasi"/>
      <sheetName val="anal_P"/>
      <sheetName val="rekap1"/>
      <sheetName val="Mall"/>
      <sheetName val="DRUP (ASLI)"/>
      <sheetName val="Links"/>
      <sheetName val="Lead"/>
      <sheetName val="GeneralInfo"/>
      <sheetName val="witholding tax list ptp 2001"/>
      <sheetName val="MT_an"/>
      <sheetName val="S.UPAH"/>
      <sheetName val="S.BAHAN"/>
      <sheetName val="hs_ars"/>
      <sheetName val="HSATUAN"/>
      <sheetName val="rekaprab"/>
      <sheetName val="3-DIV5"/>
      <sheetName val="UMUM"/>
      <sheetName val="AGG, C"/>
      <sheetName val="AN-RC"/>
      <sheetName val="URAIAN "/>
      <sheetName val="BHN1"/>
      <sheetName val="Man Power"/>
      <sheetName val="WS"/>
      <sheetName val="Back-Up"/>
      <sheetName val="bahan upah"/>
      <sheetName val="EE-PROP"/>
      <sheetName val="적용환율"/>
      <sheetName val="Schedul"/>
      <sheetName val="Rekap Pekerjaan"/>
      <sheetName val="mob (2)"/>
      <sheetName val="BALT"/>
      <sheetName val="Kar"/>
      <sheetName val="REK"/>
      <sheetName val="대비표"/>
      <sheetName val="Public Area"/>
      <sheetName val="D.2.3"/>
      <sheetName val="MA035"/>
      <sheetName val="IND LBR"/>
      <sheetName val="BQ ARS"/>
      <sheetName val="Supl.X"/>
      <sheetName val="TABEL-DETASIR"/>
      <sheetName val="daf kh"/>
      <sheetName val="D6-1b"/>
      <sheetName val="4-Price"/>
      <sheetName val="4-Quarry"/>
      <sheetName val="S CURVE"/>
      <sheetName val="SAT-BHN"/>
      <sheetName val="r.tank"/>
      <sheetName val="prelim"/>
      <sheetName val="analisa Str"/>
      <sheetName val="PRD01-9-bau"/>
      <sheetName val="MC"/>
      <sheetName val="2.Harga Satuan"/>
      <sheetName val="D3"/>
      <sheetName val="Harga.Sat"/>
      <sheetName val="Analisa gd"/>
      <sheetName val="Rek.Analisa"/>
      <sheetName val="Sewa AlatBerat08"/>
      <sheetName val="amtek"/>
      <sheetName val="Pol"/>
      <sheetName val="DivVII"/>
      <sheetName val="DAF-5"/>
      <sheetName val="bhn-upah"/>
      <sheetName val="rumus"/>
      <sheetName val="BHN-ALAT"/>
      <sheetName val="STD"/>
      <sheetName val="Testing"/>
      <sheetName val="daf 2 (ars mall)"/>
      <sheetName val="Surat Permohonan"/>
      <sheetName val="KUITANSI"/>
      <sheetName val="Faktur"/>
      <sheetName val="BAP"/>
      <sheetName val="Perhitungan"/>
      <sheetName val="BAST"/>
      <sheetName val="BAPP"/>
      <sheetName val="LAMP-BAPP"/>
      <sheetName val="Pemakaian Material"/>
      <sheetName val="Rekap Lamp. (2)"/>
      <sheetName val="Rp"/>
      <sheetName val="Rp (2)"/>
      <sheetName val="FP"/>
      <sheetName val="BAST Pot."/>
      <sheetName val="Daftar Sewa"/>
      <sheetName val="Peralatan (2)"/>
      <sheetName val="Rencana Anggaran Biaya"/>
      <sheetName val="rcnpdp"/>
      <sheetName val="mg"/>
      <sheetName val="Data Proyek CAB V"/>
      <sheetName val="Data Proyek CAB VI"/>
      <sheetName val="Data Proyek CAB VII"/>
      <sheetName val="Data Proyek CAB VIII"/>
      <sheetName val="Up_&amp;_bhn1"/>
      <sheetName val="Up_&amp;_bhn"/>
      <sheetName val="Markup"/>
      <sheetName val="CAT_HRG"/>
      <sheetName val="Bag_1"/>
      <sheetName val="Bag_2"/>
      <sheetName val="Bag_9"/>
      <sheetName val="TS (A3)"/>
      <sheetName val="KH"/>
    </sheetNames>
    <sheetDataSet>
      <sheetData sheetId="0">
        <row r="1">
          <cell r="A1">
            <v>0</v>
          </cell>
        </row>
      </sheetData>
      <sheetData sheetId="1" refreshError="1">
        <row r="17">
          <cell r="A17">
            <v>2</v>
          </cell>
          <cell r="B17" t="str">
            <v xml:space="preserve">Rangka Daun Jendela Alumunium </v>
          </cell>
          <cell r="C17" t="str">
            <v>M'</v>
          </cell>
          <cell r="D17">
            <v>124948</v>
          </cell>
          <cell r="E17" t="str">
            <v>tidak pakai</v>
          </cell>
        </row>
        <row r="18">
          <cell r="A18">
            <v>3</v>
          </cell>
          <cell r="B18" t="str">
            <v>Rangka Tiang Sirip Alumunium 1/1 Putih</v>
          </cell>
          <cell r="C18" t="str">
            <v>M'</v>
          </cell>
          <cell r="D18">
            <v>62474</v>
          </cell>
          <cell r="E18" t="str">
            <v>tidak pakai</v>
          </cell>
        </row>
        <row r="19">
          <cell r="A19">
            <v>4</v>
          </cell>
          <cell r="B19" t="str">
            <v>Pasang Shading Sirip Alumunium 0.2/10 +Rangka</v>
          </cell>
          <cell r="C19" t="str">
            <v>M2</v>
          </cell>
          <cell r="D19">
            <v>0</v>
          </cell>
          <cell r="E19" t="str">
            <v>tidak pakai</v>
          </cell>
        </row>
        <row r="20">
          <cell r="A20">
            <v>5</v>
          </cell>
          <cell r="B20" t="str">
            <v>Alumunium Tipis</v>
          </cell>
          <cell r="C20" t="str">
            <v>M2</v>
          </cell>
          <cell r="D20">
            <v>124948</v>
          </cell>
        </row>
        <row r="25">
          <cell r="A25">
            <v>6</v>
          </cell>
          <cell r="B25" t="str">
            <v>Kunci Pintu Handle stainleess (dorma)</v>
          </cell>
          <cell r="C25" t="str">
            <v>Set</v>
          </cell>
          <cell r="D25">
            <v>650000</v>
          </cell>
          <cell r="E25" t="str">
            <v>tidak pakai</v>
          </cell>
        </row>
        <row r="26">
          <cell r="A26">
            <v>7</v>
          </cell>
          <cell r="B26" t="str">
            <v>Kunci tanam Antik</v>
          </cell>
          <cell r="C26" t="str">
            <v>Set</v>
          </cell>
          <cell r="D26">
            <v>265000</v>
          </cell>
          <cell r="E26" t="str">
            <v>tidak pakai</v>
          </cell>
        </row>
        <row r="28">
          <cell r="A28">
            <v>9</v>
          </cell>
          <cell r="B28" t="str">
            <v>Kunci Silinder</v>
          </cell>
          <cell r="C28" t="str">
            <v>Set</v>
          </cell>
          <cell r="D28">
            <v>217900</v>
          </cell>
          <cell r="E28" t="str">
            <v>tidak pakai</v>
          </cell>
        </row>
        <row r="29">
          <cell r="A29">
            <v>10</v>
          </cell>
          <cell r="B29" t="str">
            <v>Kunci Selot</v>
          </cell>
          <cell r="C29" t="str">
            <v>Set</v>
          </cell>
          <cell r="D29">
            <v>48300</v>
          </cell>
          <cell r="E29" t="str">
            <v>tidak pakai</v>
          </cell>
        </row>
        <row r="30">
          <cell r="A30">
            <v>11</v>
          </cell>
          <cell r="B30" t="str">
            <v>Engsel jendela</v>
          </cell>
          <cell r="C30" t="str">
            <v>Bh</v>
          </cell>
          <cell r="D30">
            <v>16600</v>
          </cell>
          <cell r="E30" t="str">
            <v>tidak pakai</v>
          </cell>
        </row>
        <row r="33">
          <cell r="A33">
            <v>14</v>
          </cell>
          <cell r="B33" t="str">
            <v>Kait/hak angin</v>
          </cell>
          <cell r="C33" t="str">
            <v>Set</v>
          </cell>
          <cell r="D33">
            <v>27000</v>
          </cell>
          <cell r="E33" t="str">
            <v>tidak pakai</v>
          </cell>
        </row>
        <row r="34">
          <cell r="A34">
            <v>15</v>
          </cell>
          <cell r="B34" t="str">
            <v>Grendel pintu kuningan</v>
          </cell>
          <cell r="C34" t="str">
            <v>Bh</v>
          </cell>
          <cell r="D34">
            <v>125000</v>
          </cell>
          <cell r="E34" t="str">
            <v>tidak pakai</v>
          </cell>
        </row>
        <row r="35">
          <cell r="A35">
            <v>16</v>
          </cell>
          <cell r="B35" t="str">
            <v xml:space="preserve">Grendel jendela </v>
          </cell>
          <cell r="C35" t="str">
            <v>Bh</v>
          </cell>
          <cell r="D35">
            <v>8100</v>
          </cell>
          <cell r="E35" t="str">
            <v>tidak pakai</v>
          </cell>
        </row>
        <row r="36">
          <cell r="A36">
            <v>17</v>
          </cell>
          <cell r="B36" t="str">
            <v>Grendel pintu</v>
          </cell>
          <cell r="C36" t="str">
            <v>Bh</v>
          </cell>
          <cell r="D36">
            <v>14200</v>
          </cell>
          <cell r="E36" t="str">
            <v>tidak pakai</v>
          </cell>
        </row>
        <row r="37">
          <cell r="A37">
            <v>18</v>
          </cell>
          <cell r="B37" t="str">
            <v>Stripting Knip</v>
          </cell>
          <cell r="C37" t="str">
            <v>Set</v>
          </cell>
          <cell r="D37">
            <v>13700</v>
          </cell>
          <cell r="E37" t="str">
            <v>tidak pakai</v>
          </cell>
        </row>
        <row r="38">
          <cell r="A38">
            <v>19</v>
          </cell>
          <cell r="B38" t="str">
            <v>Door Closer</v>
          </cell>
          <cell r="C38" t="str">
            <v>Set</v>
          </cell>
          <cell r="D38">
            <v>260800</v>
          </cell>
          <cell r="E38" t="str">
            <v>tidak pakai</v>
          </cell>
        </row>
        <row r="39">
          <cell r="A39">
            <v>20</v>
          </cell>
          <cell r="B39" t="str">
            <v>Door Holder</v>
          </cell>
          <cell r="C39" t="str">
            <v>Set</v>
          </cell>
          <cell r="D39">
            <v>500000</v>
          </cell>
          <cell r="E39" t="str">
            <v>tidak pakai</v>
          </cell>
        </row>
        <row r="40">
          <cell r="A40">
            <v>21</v>
          </cell>
          <cell r="B40" t="str">
            <v>Door Stop</v>
          </cell>
          <cell r="C40" t="str">
            <v>Set</v>
          </cell>
          <cell r="D40">
            <v>32100</v>
          </cell>
          <cell r="E40" t="str">
            <v>tidak pakai</v>
          </cell>
        </row>
        <row r="41">
          <cell r="A41">
            <v>22</v>
          </cell>
          <cell r="B41" t="str">
            <v>Kaca bening 3 mm</v>
          </cell>
          <cell r="C41" t="str">
            <v>M2</v>
          </cell>
          <cell r="D41">
            <v>57900</v>
          </cell>
          <cell r="E41" t="str">
            <v>tidak pakai</v>
          </cell>
        </row>
        <row r="42">
          <cell r="A42">
            <v>23</v>
          </cell>
          <cell r="B42" t="str">
            <v>Kaca bening 5 mm</v>
          </cell>
          <cell r="C42" t="str">
            <v>M2</v>
          </cell>
          <cell r="D42">
            <v>66700</v>
          </cell>
          <cell r="E42" t="str">
            <v>tidak pakai</v>
          </cell>
        </row>
        <row r="44">
          <cell r="A44">
            <v>25</v>
          </cell>
          <cell r="B44" t="str">
            <v>Kaca Bening 12 mm</v>
          </cell>
          <cell r="C44" t="str">
            <v>M2</v>
          </cell>
          <cell r="D44">
            <v>403787.64062499994</v>
          </cell>
          <cell r="E44" t="str">
            <v>tidak pakai</v>
          </cell>
        </row>
        <row r="47">
          <cell r="A47">
            <v>28</v>
          </cell>
          <cell r="B47" t="str">
            <v>Besi hollow 2.5/5</v>
          </cell>
          <cell r="C47" t="str">
            <v>Kg</v>
          </cell>
          <cell r="D47">
            <v>74462.500000000058</v>
          </cell>
          <cell r="E47">
            <v>0.82</v>
          </cell>
          <cell r="F47" t="str">
            <v>Koefieann</v>
          </cell>
        </row>
        <row r="48">
          <cell r="A48">
            <v>29</v>
          </cell>
          <cell r="B48" t="str">
            <v>Besi hollow 5/5</v>
          </cell>
          <cell r="C48" t="str">
            <v>Kg</v>
          </cell>
          <cell r="D48">
            <v>74462.500000000058</v>
          </cell>
          <cell r="E48">
            <v>0</v>
          </cell>
          <cell r="F48" t="str">
            <v>Koefieann</v>
          </cell>
        </row>
        <row r="49">
          <cell r="A49">
            <v>30</v>
          </cell>
          <cell r="B49" t="str">
            <v>Besi hollow 2/2</v>
          </cell>
          <cell r="C49" t="str">
            <v>Kg</v>
          </cell>
          <cell r="D49">
            <v>74462.500000000058</v>
          </cell>
          <cell r="E49">
            <v>0.82</v>
          </cell>
          <cell r="F49" t="str">
            <v>Koefieann</v>
          </cell>
        </row>
        <row r="50">
          <cell r="A50">
            <v>31</v>
          </cell>
          <cell r="B50" t="str">
            <v>Besi hollow 2/4</v>
          </cell>
          <cell r="C50" t="str">
            <v>Kg</v>
          </cell>
          <cell r="D50">
            <v>74462.500000000058</v>
          </cell>
          <cell r="E50">
            <v>0.82</v>
          </cell>
          <cell r="F50" t="str">
            <v>Koefieann</v>
          </cell>
        </row>
        <row r="52">
          <cell r="A52">
            <v>33</v>
          </cell>
          <cell r="B52" t="str">
            <v>Glass Block</v>
          </cell>
          <cell r="C52" t="str">
            <v>Bh</v>
          </cell>
          <cell r="D52">
            <v>45000</v>
          </cell>
          <cell r="E52" t="str">
            <v>tidak pakai</v>
          </cell>
        </row>
        <row r="53">
          <cell r="A53">
            <v>34</v>
          </cell>
          <cell r="B53" t="str">
            <v>Kaca Es</v>
          </cell>
          <cell r="C53" t="str">
            <v>M2</v>
          </cell>
          <cell r="D53">
            <v>66700</v>
          </cell>
          <cell r="E53" t="str">
            <v>tidak pakai</v>
          </cell>
        </row>
        <row r="54">
          <cell r="A54">
            <v>35</v>
          </cell>
          <cell r="B54" t="str">
            <v>Krepyak Kaca Nako + Kerangka</v>
          </cell>
          <cell r="C54" t="str">
            <v>M2</v>
          </cell>
          <cell r="D54">
            <v>81300</v>
          </cell>
          <cell r="E54" t="str">
            <v>tidak pakai</v>
          </cell>
        </row>
        <row r="55">
          <cell r="A55">
            <v>36</v>
          </cell>
          <cell r="B55" t="str">
            <v>Sticker Efek Kaca Es</v>
          </cell>
          <cell r="C55" t="str">
            <v>M2</v>
          </cell>
          <cell r="D55">
            <v>150000</v>
          </cell>
          <cell r="E55" t="str">
            <v>tidak pakai</v>
          </cell>
        </row>
        <row r="56">
          <cell r="A56">
            <v>37</v>
          </cell>
          <cell r="B56" t="str">
            <v>Rel Pintu Dorong</v>
          </cell>
          <cell r="C56" t="str">
            <v>M'</v>
          </cell>
          <cell r="D56">
            <v>275000</v>
          </cell>
          <cell r="E56" t="str">
            <v>tidak pakai</v>
          </cell>
        </row>
        <row r="57">
          <cell r="A57">
            <v>38</v>
          </cell>
          <cell r="B57" t="str">
            <v>Rolling Door</v>
          </cell>
          <cell r="C57" t="str">
            <v>M2</v>
          </cell>
          <cell r="D57">
            <v>358100</v>
          </cell>
          <cell r="E57" t="str">
            <v>tidak pakai</v>
          </cell>
        </row>
        <row r="58">
          <cell r="A58">
            <v>39</v>
          </cell>
          <cell r="B58" t="str">
            <v>Roster</v>
          </cell>
          <cell r="C58" t="str">
            <v>M2</v>
          </cell>
          <cell r="D58">
            <v>133850</v>
          </cell>
          <cell r="E58" t="str">
            <v>tidak pakai</v>
          </cell>
        </row>
        <row r="59">
          <cell r="A59">
            <v>40</v>
          </cell>
          <cell r="B59" t="str">
            <v>Gipsum Board</v>
          </cell>
          <cell r="C59" t="str">
            <v>M2</v>
          </cell>
          <cell r="D59">
            <v>29000</v>
          </cell>
          <cell r="E59" t="str">
            <v>tidak pakai</v>
          </cell>
        </row>
        <row r="60">
          <cell r="A60">
            <v>41</v>
          </cell>
          <cell r="B60" t="str">
            <v>List Gipsum</v>
          </cell>
          <cell r="C60" t="str">
            <v>M'</v>
          </cell>
          <cell r="D60">
            <v>17300</v>
          </cell>
          <cell r="E60" t="str">
            <v>tidak pakai</v>
          </cell>
        </row>
        <row r="65">
          <cell r="A65">
            <v>46</v>
          </cell>
          <cell r="B65" t="str">
            <v>Cat Dinding</v>
          </cell>
          <cell r="C65" t="str">
            <v>M2</v>
          </cell>
          <cell r="D65">
            <v>9900</v>
          </cell>
          <cell r="E65" t="str">
            <v>tidak pakai</v>
          </cell>
        </row>
        <row r="66">
          <cell r="A66">
            <v>47</v>
          </cell>
          <cell r="B66" t="str">
            <v>Plesteran Camprot</v>
          </cell>
          <cell r="C66" t="str">
            <v>M2</v>
          </cell>
          <cell r="D66">
            <v>14600</v>
          </cell>
          <cell r="E66" t="str">
            <v>tidak pakai</v>
          </cell>
        </row>
        <row r="67">
          <cell r="A67">
            <v>48</v>
          </cell>
          <cell r="B67" t="str">
            <v>Rangka Metal Furring</v>
          </cell>
          <cell r="C67" t="str">
            <v>M'</v>
          </cell>
          <cell r="D67">
            <v>90000</v>
          </cell>
          <cell r="E67" t="str">
            <v>tidak pakai</v>
          </cell>
        </row>
        <row r="143">
          <cell r="A143" t="str">
            <v>No.</v>
          </cell>
          <cell r="B143" t="str">
            <v>Item Pekerjaan</v>
          </cell>
          <cell r="C143" t="str">
            <v>Satuan</v>
          </cell>
          <cell r="D143" t="str">
            <v>Harga Satuan</v>
          </cell>
          <cell r="E143" t="str">
            <v>P1</v>
          </cell>
          <cell r="G143" t="str">
            <v>P1'</v>
          </cell>
          <cell r="I143" t="str">
            <v>P2</v>
          </cell>
          <cell r="K143" t="str">
            <v>P3</v>
          </cell>
          <cell r="M143" t="str">
            <v>P4</v>
          </cell>
          <cell r="O143" t="str">
            <v>P5</v>
          </cell>
          <cell r="Q143" t="str">
            <v>P6</v>
          </cell>
          <cell r="S143" t="str">
            <v>J1</v>
          </cell>
          <cell r="U143" t="str">
            <v>J1'</v>
          </cell>
          <cell r="W143" t="str">
            <v>J2</v>
          </cell>
          <cell r="Y143" t="str">
            <v>J3</v>
          </cell>
          <cell r="AA143" t="str">
            <v>J4</v>
          </cell>
          <cell r="AC143" t="str">
            <v>J5</v>
          </cell>
          <cell r="AE143" t="str">
            <v>J6</v>
          </cell>
          <cell r="AG143" t="str">
            <v>J7</v>
          </cell>
          <cell r="AI143" t="str">
            <v>J8</v>
          </cell>
          <cell r="AK143" t="str">
            <v>J9</v>
          </cell>
          <cell r="AM143" t="str">
            <v>J10</v>
          </cell>
          <cell r="AO143" t="str">
            <v>J11</v>
          </cell>
          <cell r="AQ143" t="str">
            <v>BV1</v>
          </cell>
          <cell r="AS143" t="str">
            <v>BV 2</v>
          </cell>
          <cell r="AU143" t="str">
            <v>BV 3</v>
          </cell>
          <cell r="AW143" t="str">
            <v>Shading Lt. 1 = 3 Buah</v>
          </cell>
          <cell r="AY143" t="str">
            <v>Shading Lt. 1 = 2 Buah</v>
          </cell>
          <cell r="BA143" t="str">
            <v>Shading Lt. 1 = 2 Buah</v>
          </cell>
          <cell r="BC143" t="str">
            <v>Pintu Pagar TK</v>
          </cell>
          <cell r="BE143" t="str">
            <v>R1</v>
          </cell>
          <cell r="BG143" t="str">
            <v>R2</v>
          </cell>
          <cell r="BI143" t="str">
            <v>R3</v>
          </cell>
          <cell r="BK143" t="str">
            <v>R3'</v>
          </cell>
          <cell r="BM143" t="str">
            <v>R4</v>
          </cell>
          <cell r="BO143" t="str">
            <v>R5</v>
          </cell>
        </row>
        <row r="144">
          <cell r="D144" t="str">
            <v>Rp.</v>
          </cell>
          <cell r="E144" t="str">
            <v>Vol.</v>
          </cell>
          <cell r="F144" t="str">
            <v>Jumlah Harga</v>
          </cell>
          <cell r="G144" t="str">
            <v>Vol.</v>
          </cell>
          <cell r="H144" t="str">
            <v>Jumlah Harga</v>
          </cell>
          <cell r="I144" t="str">
            <v>Vol.</v>
          </cell>
          <cell r="J144" t="str">
            <v>Jumlah Harga</v>
          </cell>
          <cell r="K144" t="str">
            <v>Vol.</v>
          </cell>
          <cell r="L144" t="str">
            <v>Jumlah Harga</v>
          </cell>
          <cell r="M144" t="str">
            <v>Vol.</v>
          </cell>
          <cell r="N144" t="str">
            <v>Jumlah Harga</v>
          </cell>
          <cell r="O144" t="str">
            <v>Vol.</v>
          </cell>
          <cell r="P144" t="str">
            <v>Jumlah Harga</v>
          </cell>
          <cell r="Q144" t="str">
            <v>Vol.</v>
          </cell>
          <cell r="R144" t="str">
            <v>Jumlah Harga</v>
          </cell>
          <cell r="S144" t="str">
            <v>Vol.</v>
          </cell>
          <cell r="T144" t="str">
            <v>Jumlah Harga</v>
          </cell>
          <cell r="U144" t="str">
            <v>Vol.</v>
          </cell>
          <cell r="V144" t="str">
            <v>Jumlah Harga</v>
          </cell>
          <cell r="W144" t="str">
            <v>Vol.</v>
          </cell>
          <cell r="X144" t="str">
            <v>Jumlah Harga</v>
          </cell>
          <cell r="Y144" t="str">
            <v>Vol.</v>
          </cell>
          <cell r="Z144" t="str">
            <v>Jumlah Harga</v>
          </cell>
          <cell r="AA144" t="str">
            <v>Vol.</v>
          </cell>
          <cell r="AB144" t="str">
            <v>Jumlah Harga</v>
          </cell>
          <cell r="AC144" t="str">
            <v>Vol.</v>
          </cell>
          <cell r="AD144" t="str">
            <v>Jumlah Harga</v>
          </cell>
          <cell r="AE144" t="str">
            <v>Vol.</v>
          </cell>
          <cell r="AF144" t="str">
            <v>Jumlah Harga</v>
          </cell>
          <cell r="AG144" t="str">
            <v>Vol.</v>
          </cell>
          <cell r="AH144" t="str">
            <v>Jumlah Harga</v>
          </cell>
          <cell r="AI144" t="str">
            <v>Vol.</v>
          </cell>
          <cell r="AJ144" t="str">
            <v>Jumlah Harga</v>
          </cell>
          <cell r="AK144" t="str">
            <v>Vol.</v>
          </cell>
          <cell r="AL144" t="str">
            <v>Jumlah Harga</v>
          </cell>
          <cell r="AM144" t="str">
            <v>Vol.</v>
          </cell>
          <cell r="AN144" t="str">
            <v>Jumlah Harga</v>
          </cell>
          <cell r="AO144" t="str">
            <v>Vol.</v>
          </cell>
          <cell r="AP144" t="str">
            <v>Jumlah Harga</v>
          </cell>
          <cell r="AQ144" t="str">
            <v>Vol.</v>
          </cell>
          <cell r="AR144" t="str">
            <v>Jumlah Harga</v>
          </cell>
          <cell r="AS144" t="str">
            <v>Vol.</v>
          </cell>
          <cell r="AT144" t="str">
            <v>Jumlah Harga</v>
          </cell>
          <cell r="AU144" t="str">
            <v>Vol.</v>
          </cell>
          <cell r="AV144" t="str">
            <v>Jumlah Harga</v>
          </cell>
          <cell r="AW144" t="str">
            <v>Vol.</v>
          </cell>
          <cell r="AX144" t="str">
            <v>Jumlah Harga</v>
          </cell>
          <cell r="AY144" t="str">
            <v>Vol.</v>
          </cell>
          <cell r="AZ144" t="str">
            <v>Jumlah Harga</v>
          </cell>
          <cell r="BA144" t="str">
            <v>Vol.</v>
          </cell>
          <cell r="BB144" t="str">
            <v>Jumlah Harga</v>
          </cell>
          <cell r="BC144" t="str">
            <v>Vol.</v>
          </cell>
          <cell r="BD144" t="str">
            <v>Jumlah Harga</v>
          </cell>
          <cell r="BE144" t="str">
            <v>Vol.</v>
          </cell>
          <cell r="BF144" t="str">
            <v>Jumlah Harga</v>
          </cell>
          <cell r="BG144" t="str">
            <v>Vol.</v>
          </cell>
          <cell r="BH144" t="str">
            <v>Jumlah Harga</v>
          </cell>
          <cell r="BI144" t="str">
            <v>Vol.</v>
          </cell>
          <cell r="BJ144" t="str">
            <v>Jumlah Harga</v>
          </cell>
          <cell r="BK144" t="str">
            <v>Vol.</v>
          </cell>
          <cell r="BL144" t="str">
            <v>Jumlah Harga</v>
          </cell>
          <cell r="BM144" t="str">
            <v>Vol.</v>
          </cell>
          <cell r="BN144" t="str">
            <v>Jumlah Harga</v>
          </cell>
          <cell r="BO144" t="str">
            <v>Vol.</v>
          </cell>
          <cell r="BP144" t="str">
            <v>Jumlah Harga</v>
          </cell>
        </row>
        <row r="145">
          <cell r="A145" t="str">
            <v>IV.</v>
          </cell>
          <cell r="B145" t="str">
            <v>UNIT BANGUNAN TK</v>
          </cell>
          <cell r="Q145">
            <v>0</v>
          </cell>
        </row>
        <row r="146">
          <cell r="Q146">
            <v>0</v>
          </cell>
        </row>
        <row r="147">
          <cell r="A147">
            <v>1</v>
          </cell>
          <cell r="B147" t="str">
            <v>Kayu 6/12</v>
          </cell>
          <cell r="C147" t="str">
            <v>M3</v>
          </cell>
          <cell r="D147">
            <v>0</v>
          </cell>
          <cell r="E147">
            <v>0</v>
          </cell>
          <cell r="F147">
            <v>0</v>
          </cell>
          <cell r="G147">
            <v>2.0400000000000001E-2</v>
          </cell>
          <cell r="H147">
            <v>0</v>
          </cell>
          <cell r="I147">
            <v>2.2800000000000001E-2</v>
          </cell>
          <cell r="J147">
            <v>0</v>
          </cell>
          <cell r="K147">
            <v>0</v>
          </cell>
          <cell r="L147">
            <v>0</v>
          </cell>
          <cell r="M147">
            <v>3.6144000000000003E-2</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X147">
            <v>0</v>
          </cell>
          <cell r="AZ147">
            <v>0</v>
          </cell>
          <cell r="BB147">
            <v>0</v>
          </cell>
          <cell r="BD147">
            <v>0</v>
          </cell>
          <cell r="BF147">
            <v>0</v>
          </cell>
          <cell r="BH147">
            <v>0</v>
          </cell>
          <cell r="BJ147">
            <v>0</v>
          </cell>
          <cell r="BL147">
            <v>0</v>
          </cell>
          <cell r="BN147">
            <v>0</v>
          </cell>
          <cell r="BP147">
            <v>0</v>
          </cell>
        </row>
        <row r="148">
          <cell r="A148">
            <v>2</v>
          </cell>
          <cell r="B148" t="str">
            <v>Kayu Slimar 3/10</v>
          </cell>
          <cell r="C148" t="str">
            <v>M3</v>
          </cell>
          <cell r="D148">
            <v>0</v>
          </cell>
          <cell r="E148">
            <v>0</v>
          </cell>
          <cell r="F148">
            <v>0</v>
          </cell>
          <cell r="G148">
            <v>4.7999999999999996E-3</v>
          </cell>
          <cell r="H148">
            <v>0</v>
          </cell>
          <cell r="I148">
            <v>4.0000000000000001E-3</v>
          </cell>
          <cell r="J148">
            <v>0</v>
          </cell>
          <cell r="K148">
            <v>0</v>
          </cell>
          <cell r="L148">
            <v>0</v>
          </cell>
          <cell r="M148">
            <v>1.4159999999999999E-2</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X148">
            <v>0</v>
          </cell>
          <cell r="AZ148">
            <v>0</v>
          </cell>
          <cell r="BB148">
            <v>0</v>
          </cell>
          <cell r="BD148">
            <v>0</v>
          </cell>
          <cell r="BF148">
            <v>0</v>
          </cell>
          <cell r="BH148">
            <v>0</v>
          </cell>
          <cell r="BJ148">
            <v>0</v>
          </cell>
          <cell r="BL148">
            <v>0</v>
          </cell>
          <cell r="BN148">
            <v>0</v>
          </cell>
          <cell r="BP148">
            <v>0</v>
          </cell>
        </row>
        <row r="149">
          <cell r="A149">
            <v>3</v>
          </cell>
          <cell r="B149" t="str">
            <v>Kayu Slimar 3/15</v>
          </cell>
          <cell r="C149" t="str">
            <v>M3</v>
          </cell>
          <cell r="D149">
            <v>0</v>
          </cell>
          <cell r="E149">
            <v>0</v>
          </cell>
          <cell r="F149">
            <v>0</v>
          </cell>
          <cell r="G149">
            <v>3.2</v>
          </cell>
          <cell r="H149">
            <v>0</v>
          </cell>
          <cell r="I149">
            <v>6</v>
          </cell>
          <cell r="J149">
            <v>0</v>
          </cell>
          <cell r="K149">
            <v>0</v>
          </cell>
          <cell r="L149">
            <v>0</v>
          </cell>
          <cell r="M149">
            <v>2.6999999999999997E-3</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X149">
            <v>0</v>
          </cell>
          <cell r="AZ149">
            <v>0</v>
          </cell>
          <cell r="BB149">
            <v>0</v>
          </cell>
          <cell r="BD149">
            <v>0</v>
          </cell>
          <cell r="BF149">
            <v>0</v>
          </cell>
          <cell r="BH149">
            <v>0</v>
          </cell>
          <cell r="BJ149">
            <v>0</v>
          </cell>
          <cell r="BL149">
            <v>0</v>
          </cell>
          <cell r="BN149">
            <v>0</v>
          </cell>
          <cell r="BP149">
            <v>0</v>
          </cell>
        </row>
        <row r="150">
          <cell r="A150">
            <v>4</v>
          </cell>
          <cell r="B150" t="str">
            <v>Kayu Slimar 3/20</v>
          </cell>
          <cell r="C150" t="str">
            <v>M3</v>
          </cell>
          <cell r="D150">
            <v>0</v>
          </cell>
          <cell r="E150">
            <v>0</v>
          </cell>
          <cell r="F150">
            <v>0</v>
          </cell>
          <cell r="G150">
            <v>4.68</v>
          </cell>
          <cell r="H150">
            <v>0</v>
          </cell>
          <cell r="I150">
            <v>4.7</v>
          </cell>
          <cell r="J150">
            <v>0</v>
          </cell>
          <cell r="K150">
            <v>0</v>
          </cell>
          <cell r="L150">
            <v>0</v>
          </cell>
          <cell r="M150">
            <v>3.5999999999999999E-3</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1.6751999999999996</v>
          </cell>
          <cell r="AL150">
            <v>0</v>
          </cell>
          <cell r="AM150">
            <v>1.1447999999999998</v>
          </cell>
          <cell r="AN150">
            <v>0</v>
          </cell>
          <cell r="AO150">
            <v>0</v>
          </cell>
          <cell r="AP150">
            <v>0</v>
          </cell>
          <cell r="AQ150">
            <v>0</v>
          </cell>
          <cell r="AR150">
            <v>0</v>
          </cell>
          <cell r="AS150">
            <v>0</v>
          </cell>
          <cell r="AT150">
            <v>0</v>
          </cell>
          <cell r="AU150">
            <v>0</v>
          </cell>
          <cell r="AV150">
            <v>0</v>
          </cell>
          <cell r="AX150">
            <v>0</v>
          </cell>
          <cell r="AZ150">
            <v>0</v>
          </cell>
          <cell r="BB150">
            <v>0</v>
          </cell>
          <cell r="BD150">
            <v>0</v>
          </cell>
          <cell r="BF150">
            <v>0</v>
          </cell>
          <cell r="BH150">
            <v>0</v>
          </cell>
          <cell r="BJ150">
            <v>0</v>
          </cell>
          <cell r="BL150">
            <v>0</v>
          </cell>
          <cell r="BN150">
            <v>0</v>
          </cell>
          <cell r="BP150">
            <v>0</v>
          </cell>
        </row>
        <row r="151">
          <cell r="A151">
            <v>5</v>
          </cell>
          <cell r="B151" t="str">
            <v>Kayu 2/10</v>
          </cell>
          <cell r="C151" t="str">
            <v>M3</v>
          </cell>
          <cell r="D151">
            <v>0</v>
          </cell>
          <cell r="E151">
            <v>0</v>
          </cell>
          <cell r="F151">
            <v>0</v>
          </cell>
          <cell r="G151">
            <v>5.3</v>
          </cell>
          <cell r="H151">
            <v>0</v>
          </cell>
          <cell r="I151">
            <v>0</v>
          </cell>
          <cell r="J151">
            <v>0</v>
          </cell>
          <cell r="K151">
            <v>0</v>
          </cell>
          <cell r="L151">
            <v>0</v>
          </cell>
          <cell r="M151">
            <v>5.4000000000000012E-3</v>
          </cell>
          <cell r="N151">
            <v>0</v>
          </cell>
          <cell r="O151">
            <v>0</v>
          </cell>
          <cell r="P151">
            <v>0</v>
          </cell>
          <cell r="Q151">
            <v>0</v>
          </cell>
          <cell r="R151">
            <v>0</v>
          </cell>
          <cell r="S151">
            <v>29.499999999999993</v>
          </cell>
          <cell r="T151">
            <v>0</v>
          </cell>
          <cell r="U151">
            <v>29.499999999999993</v>
          </cell>
          <cell r="V151">
            <v>0</v>
          </cell>
          <cell r="W151">
            <v>3.2</v>
          </cell>
          <cell r="X151">
            <v>0</v>
          </cell>
          <cell r="Y151">
            <v>3.2</v>
          </cell>
          <cell r="Z151">
            <v>0</v>
          </cell>
          <cell r="AA151">
            <v>16</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12</v>
          </cell>
          <cell r="AP151">
            <v>0</v>
          </cell>
          <cell r="AQ151">
            <v>2</v>
          </cell>
          <cell r="AR151">
            <v>0</v>
          </cell>
          <cell r="AS151">
            <v>2</v>
          </cell>
          <cell r="AT151">
            <v>0</v>
          </cell>
          <cell r="AU151">
            <v>2</v>
          </cell>
          <cell r="AV151">
            <v>0</v>
          </cell>
          <cell r="AW151">
            <v>14</v>
          </cell>
          <cell r="AX151">
            <v>0</v>
          </cell>
          <cell r="AY151">
            <v>14.04</v>
          </cell>
          <cell r="AZ151">
            <v>0</v>
          </cell>
          <cell r="BA151">
            <v>26.4</v>
          </cell>
          <cell r="BB151">
            <v>0</v>
          </cell>
          <cell r="BD151">
            <v>0</v>
          </cell>
          <cell r="BF151">
            <v>0</v>
          </cell>
          <cell r="BH151">
            <v>0</v>
          </cell>
          <cell r="BJ151">
            <v>0</v>
          </cell>
          <cell r="BL151">
            <v>0</v>
          </cell>
          <cell r="BN151">
            <v>0</v>
          </cell>
          <cell r="BP151">
            <v>0</v>
          </cell>
        </row>
        <row r="152">
          <cell r="A152">
            <v>6</v>
          </cell>
          <cell r="B152" t="str">
            <v>Panil t = 3 cm</v>
          </cell>
          <cell r="C152" t="str">
            <v>M2</v>
          </cell>
          <cell r="D152">
            <v>0</v>
          </cell>
          <cell r="E152">
            <v>0</v>
          </cell>
          <cell r="F152">
            <v>0</v>
          </cell>
          <cell r="H152">
            <v>0</v>
          </cell>
          <cell r="I152">
            <v>0</v>
          </cell>
          <cell r="J152">
            <v>0</v>
          </cell>
          <cell r="K152">
            <v>0</v>
          </cell>
          <cell r="L152">
            <v>0</v>
          </cell>
          <cell r="M152">
            <v>0.49500000000000005</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12.700000000000001</v>
          </cell>
          <cell r="AD152">
            <v>0</v>
          </cell>
          <cell r="AE152">
            <v>6.66</v>
          </cell>
          <cell r="AF152">
            <v>0</v>
          </cell>
          <cell r="AG152">
            <v>5</v>
          </cell>
          <cell r="AH152">
            <v>0</v>
          </cell>
          <cell r="AI152">
            <v>5.8199999999999994</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X152">
            <v>0</v>
          </cell>
          <cell r="AZ152">
            <v>0</v>
          </cell>
          <cell r="BB152">
            <v>0</v>
          </cell>
          <cell r="BD152">
            <v>0</v>
          </cell>
          <cell r="BF152">
            <v>0</v>
          </cell>
          <cell r="BH152">
            <v>0</v>
          </cell>
          <cell r="BJ152">
            <v>0</v>
          </cell>
          <cell r="BL152">
            <v>0</v>
          </cell>
          <cell r="BN152">
            <v>0</v>
          </cell>
          <cell r="BP152">
            <v>0</v>
          </cell>
        </row>
        <row r="153">
          <cell r="A153">
            <v>1</v>
          </cell>
          <cell r="B153" t="str">
            <v>Kusen Aluminium 5/10</v>
          </cell>
          <cell r="C153" t="str">
            <v>M'</v>
          </cell>
          <cell r="D153">
            <v>124948</v>
          </cell>
          <cell r="E153">
            <v>6.1999999999999993</v>
          </cell>
          <cell r="F153">
            <v>774677.59999999986</v>
          </cell>
          <cell r="H153">
            <v>0</v>
          </cell>
          <cell r="I153">
            <v>0</v>
          </cell>
          <cell r="J153">
            <v>0</v>
          </cell>
          <cell r="K153">
            <v>0</v>
          </cell>
          <cell r="L153">
            <v>0</v>
          </cell>
          <cell r="M153">
            <v>5</v>
          </cell>
          <cell r="N153">
            <v>624740</v>
          </cell>
          <cell r="O153">
            <v>27.3</v>
          </cell>
          <cell r="P153">
            <v>3411080.4</v>
          </cell>
          <cell r="Q153">
            <v>16.45</v>
          </cell>
          <cell r="R153">
            <v>2055394.5999999999</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X153">
            <v>0</v>
          </cell>
          <cell r="AZ153">
            <v>0</v>
          </cell>
          <cell r="BB153">
            <v>0</v>
          </cell>
          <cell r="BD153">
            <v>0</v>
          </cell>
          <cell r="BF153">
            <v>0</v>
          </cell>
          <cell r="BH153">
            <v>0</v>
          </cell>
          <cell r="BJ153">
            <v>0</v>
          </cell>
          <cell r="BL153">
            <v>0</v>
          </cell>
          <cell r="BN153">
            <v>0</v>
          </cell>
          <cell r="BP153">
            <v>0</v>
          </cell>
        </row>
        <row r="154">
          <cell r="A154">
            <v>2</v>
          </cell>
          <cell r="B154" t="str">
            <v xml:space="preserve">Rangka Daun Jendela Alumunium </v>
          </cell>
          <cell r="C154" t="str">
            <v>M'</v>
          </cell>
          <cell r="D154">
            <v>124948</v>
          </cell>
          <cell r="E154">
            <v>0</v>
          </cell>
          <cell r="F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X154">
            <v>0</v>
          </cell>
          <cell r="AZ154">
            <v>0</v>
          </cell>
          <cell r="BB154">
            <v>0</v>
          </cell>
          <cell r="BD154">
            <v>0</v>
          </cell>
          <cell r="BF154">
            <v>0</v>
          </cell>
          <cell r="BH154">
            <v>0</v>
          </cell>
          <cell r="BJ154">
            <v>0</v>
          </cell>
          <cell r="BL154">
            <v>0</v>
          </cell>
          <cell r="BN154">
            <v>0</v>
          </cell>
          <cell r="BP154">
            <v>0</v>
          </cell>
        </row>
        <row r="155">
          <cell r="A155">
            <v>3</v>
          </cell>
          <cell r="B155" t="str">
            <v>Rangka Tiang Sirip Alumunium 1/1 Putih</v>
          </cell>
          <cell r="C155" t="str">
            <v>M'</v>
          </cell>
          <cell r="D155">
            <v>62474</v>
          </cell>
          <cell r="E155">
            <v>0</v>
          </cell>
          <cell r="F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4.9000000000000004</v>
          </cell>
          <cell r="AB155">
            <v>306122.60000000003</v>
          </cell>
          <cell r="AC155">
            <v>0</v>
          </cell>
          <cell r="AD155">
            <v>0</v>
          </cell>
          <cell r="AE155">
            <v>0</v>
          </cell>
          <cell r="AF155">
            <v>0</v>
          </cell>
          <cell r="AG155">
            <v>0</v>
          </cell>
          <cell r="AH155">
            <v>0</v>
          </cell>
          <cell r="AI155">
            <v>0</v>
          </cell>
          <cell r="AJ155">
            <v>0</v>
          </cell>
          <cell r="AK155">
            <v>0</v>
          </cell>
          <cell r="AL155">
            <v>0</v>
          </cell>
          <cell r="AM155">
            <v>0</v>
          </cell>
          <cell r="AN155">
            <v>0</v>
          </cell>
          <cell r="AO155">
            <v>2.9</v>
          </cell>
          <cell r="AP155">
            <v>181174.6</v>
          </cell>
          <cell r="AQ155">
            <v>0</v>
          </cell>
          <cell r="AR155">
            <v>0</v>
          </cell>
          <cell r="AS155">
            <v>0</v>
          </cell>
          <cell r="AT155">
            <v>0</v>
          </cell>
          <cell r="AU155">
            <v>1.6400000000000001</v>
          </cell>
          <cell r="AV155">
            <v>102457.36</v>
          </cell>
          <cell r="AW155">
            <v>15.75</v>
          </cell>
          <cell r="AX155">
            <v>983965.5</v>
          </cell>
          <cell r="AY155">
            <v>15.599999999999998</v>
          </cell>
          <cell r="AZ155">
            <v>974594.39999999991</v>
          </cell>
          <cell r="BA155">
            <v>31.199999999999996</v>
          </cell>
          <cell r="BB155">
            <v>1949188.7999999998</v>
          </cell>
          <cell r="BD155">
            <v>0</v>
          </cell>
          <cell r="BF155">
            <v>0</v>
          </cell>
          <cell r="BH155">
            <v>0</v>
          </cell>
          <cell r="BJ155">
            <v>0</v>
          </cell>
          <cell r="BL155">
            <v>0</v>
          </cell>
          <cell r="BN155">
            <v>0</v>
          </cell>
          <cell r="BP155">
            <v>0</v>
          </cell>
        </row>
        <row r="156">
          <cell r="A156">
            <v>4</v>
          </cell>
          <cell r="B156" t="str">
            <v>Pasang Shading Sirip Alumunium 0.2/10 +Rangka</v>
          </cell>
          <cell r="C156" t="str">
            <v>M2</v>
          </cell>
          <cell r="D156">
            <v>0</v>
          </cell>
          <cell r="E156">
            <v>0</v>
          </cell>
          <cell r="F156">
            <v>0</v>
          </cell>
          <cell r="H156">
            <v>0</v>
          </cell>
          <cell r="I156">
            <v>0</v>
          </cell>
          <cell r="J156">
            <v>0</v>
          </cell>
          <cell r="K156">
            <v>0</v>
          </cell>
          <cell r="L156">
            <v>0</v>
          </cell>
          <cell r="M156">
            <v>0</v>
          </cell>
          <cell r="N156">
            <v>0</v>
          </cell>
          <cell r="O156">
            <v>0</v>
          </cell>
          <cell r="P156">
            <v>0</v>
          </cell>
          <cell r="Q156">
            <v>0</v>
          </cell>
          <cell r="R156">
            <v>0</v>
          </cell>
          <cell r="S156">
            <v>0.38250000000000001</v>
          </cell>
          <cell r="T156">
            <v>0</v>
          </cell>
          <cell r="U156">
            <v>0.38250000000000001</v>
          </cell>
          <cell r="V156">
            <v>0</v>
          </cell>
          <cell r="W156">
            <v>0</v>
          </cell>
          <cell r="X156">
            <v>0</v>
          </cell>
          <cell r="Y156">
            <v>0</v>
          </cell>
          <cell r="Z156">
            <v>0</v>
          </cell>
          <cell r="AA156">
            <v>0.45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0.22500000000000001</v>
          </cell>
          <cell r="AP156">
            <v>0</v>
          </cell>
          <cell r="AQ156">
            <v>0</v>
          </cell>
          <cell r="AR156">
            <v>0</v>
          </cell>
          <cell r="AS156">
            <v>0</v>
          </cell>
          <cell r="AT156">
            <v>0</v>
          </cell>
          <cell r="AU156">
            <v>0.15809999999999999</v>
          </cell>
          <cell r="AV156">
            <v>0</v>
          </cell>
          <cell r="AW156">
            <v>5.1450000000000005</v>
          </cell>
          <cell r="AX156">
            <v>0</v>
          </cell>
          <cell r="AY156">
            <v>5.04</v>
          </cell>
          <cell r="AZ156">
            <v>0</v>
          </cell>
          <cell r="BA156">
            <v>10.08</v>
          </cell>
          <cell r="BB156">
            <v>0</v>
          </cell>
          <cell r="BD156">
            <v>0</v>
          </cell>
          <cell r="BF156">
            <v>0</v>
          </cell>
          <cell r="BH156">
            <v>0</v>
          </cell>
          <cell r="BJ156">
            <v>0</v>
          </cell>
          <cell r="BL156">
            <v>0</v>
          </cell>
          <cell r="BN156">
            <v>0</v>
          </cell>
          <cell r="BP156">
            <v>0</v>
          </cell>
        </row>
        <row r="157">
          <cell r="A157">
            <v>5</v>
          </cell>
          <cell r="B157" t="str">
            <v>Daun Pintu Panil Kamper</v>
          </cell>
          <cell r="C157" t="str">
            <v>bh</v>
          </cell>
          <cell r="D157">
            <v>550000</v>
          </cell>
          <cell r="E157">
            <v>0</v>
          </cell>
          <cell r="F157">
            <v>0</v>
          </cell>
          <cell r="G157">
            <v>0.15839999999999999</v>
          </cell>
          <cell r="H157">
            <v>87119.999999999985</v>
          </cell>
          <cell r="I157">
            <v>9.6000000000000002E-2</v>
          </cell>
          <cell r="J157">
            <v>52800</v>
          </cell>
          <cell r="K157">
            <v>0</v>
          </cell>
          <cell r="L157">
            <v>0</v>
          </cell>
          <cell r="M157">
            <v>1.2</v>
          </cell>
          <cell r="N157">
            <v>660000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X157">
            <v>0</v>
          </cell>
          <cell r="AZ157">
            <v>0</v>
          </cell>
          <cell r="BB157">
            <v>0</v>
          </cell>
          <cell r="BD157">
            <v>0</v>
          </cell>
          <cell r="BF157">
            <v>0</v>
          </cell>
          <cell r="BH157">
            <v>0</v>
          </cell>
          <cell r="BJ157">
            <v>0</v>
          </cell>
          <cell r="BL157">
            <v>0</v>
          </cell>
          <cell r="BN157">
            <v>0</v>
          </cell>
          <cell r="BP157">
            <v>0</v>
          </cell>
        </row>
        <row r="158">
          <cell r="A158">
            <v>6</v>
          </cell>
          <cell r="B158" t="str">
            <v>Plat besi t = 2 mm</v>
          </cell>
          <cell r="C158" t="str">
            <v>Kg</v>
          </cell>
          <cell r="D158">
            <v>0</v>
          </cell>
          <cell r="E158">
            <v>0</v>
          </cell>
          <cell r="F158">
            <v>0</v>
          </cell>
          <cell r="H158">
            <v>0</v>
          </cell>
          <cell r="I158">
            <v>0</v>
          </cell>
          <cell r="J158">
            <v>0</v>
          </cell>
          <cell r="K158">
            <v>57.085200000000007</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4.0440000000000005</v>
          </cell>
          <cell r="AL158">
            <v>0</v>
          </cell>
          <cell r="AM158">
            <v>2.6789999999999998</v>
          </cell>
          <cell r="AN158">
            <v>0</v>
          </cell>
          <cell r="AO158">
            <v>0</v>
          </cell>
          <cell r="AP158">
            <v>0</v>
          </cell>
          <cell r="AQ158">
            <v>0</v>
          </cell>
          <cell r="AR158">
            <v>0</v>
          </cell>
          <cell r="AS158">
            <v>0</v>
          </cell>
          <cell r="AT158">
            <v>0</v>
          </cell>
          <cell r="AU158">
            <v>0</v>
          </cell>
          <cell r="AV158">
            <v>0</v>
          </cell>
          <cell r="AX158">
            <v>0</v>
          </cell>
          <cell r="AZ158">
            <v>0</v>
          </cell>
          <cell r="BB158">
            <v>0</v>
          </cell>
          <cell r="BD158">
            <v>0</v>
          </cell>
          <cell r="BF158">
            <v>0</v>
          </cell>
          <cell r="BH158">
            <v>0</v>
          </cell>
          <cell r="BJ158">
            <v>0</v>
          </cell>
          <cell r="BL158">
            <v>0</v>
          </cell>
          <cell r="BN158">
            <v>0</v>
          </cell>
          <cell r="BP158">
            <v>0</v>
          </cell>
        </row>
        <row r="159">
          <cell r="A159">
            <v>7</v>
          </cell>
          <cell r="B159" t="str">
            <v>C 40.40.2  (pesan khusus)</v>
          </cell>
          <cell r="C159" t="str">
            <v>Kg</v>
          </cell>
          <cell r="D159">
            <v>14122.3</v>
          </cell>
          <cell r="E159">
            <v>0</v>
          </cell>
          <cell r="F159">
            <v>0</v>
          </cell>
          <cell r="H159">
            <v>0</v>
          </cell>
          <cell r="I159">
            <v>0</v>
          </cell>
          <cell r="J159">
            <v>0</v>
          </cell>
          <cell r="K159">
            <v>42.56</v>
          </cell>
          <cell r="L159">
            <v>601045.08799999999</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1.68</v>
          </cell>
          <cell r="AL159">
            <v>23725.463999999996</v>
          </cell>
          <cell r="AM159">
            <v>1.1447999999999998</v>
          </cell>
          <cell r="AN159">
            <v>16167.209039999996</v>
          </cell>
          <cell r="AO159">
            <v>0</v>
          </cell>
          <cell r="AP159">
            <v>0</v>
          </cell>
          <cell r="AQ159">
            <v>0</v>
          </cell>
          <cell r="AR159">
            <v>0</v>
          </cell>
          <cell r="AS159">
            <v>0</v>
          </cell>
          <cell r="AT159">
            <v>0</v>
          </cell>
          <cell r="AU159">
            <v>0</v>
          </cell>
          <cell r="AV159">
            <v>0</v>
          </cell>
          <cell r="AX159">
            <v>0</v>
          </cell>
          <cell r="AZ159">
            <v>0</v>
          </cell>
          <cell r="BB159">
            <v>0</v>
          </cell>
          <cell r="BD159">
            <v>0</v>
          </cell>
          <cell r="BF159">
            <v>0</v>
          </cell>
          <cell r="BH159">
            <v>0</v>
          </cell>
          <cell r="BJ159">
            <v>0</v>
          </cell>
          <cell r="BL159">
            <v>0</v>
          </cell>
          <cell r="BN159">
            <v>0</v>
          </cell>
          <cell r="BP159">
            <v>0</v>
          </cell>
        </row>
        <row r="160">
          <cell r="A160">
            <v>8</v>
          </cell>
          <cell r="B160" t="str">
            <v>Handle besi dia 16 mm</v>
          </cell>
          <cell r="C160" t="str">
            <v>Set</v>
          </cell>
          <cell r="D160">
            <v>129652.5</v>
          </cell>
          <cell r="E160">
            <v>0</v>
          </cell>
          <cell r="F160">
            <v>0</v>
          </cell>
          <cell r="H160">
            <v>0</v>
          </cell>
          <cell r="I160">
            <v>0</v>
          </cell>
          <cell r="J160">
            <v>0</v>
          </cell>
          <cell r="K160">
            <v>1</v>
          </cell>
          <cell r="L160">
            <v>129652.5</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15.8</v>
          </cell>
          <cell r="AL160">
            <v>2048509.5</v>
          </cell>
          <cell r="AM160">
            <v>12.166</v>
          </cell>
          <cell r="AN160">
            <v>1577352.3149999999</v>
          </cell>
          <cell r="AO160">
            <v>0</v>
          </cell>
          <cell r="AP160">
            <v>0</v>
          </cell>
          <cell r="AQ160">
            <v>0</v>
          </cell>
          <cell r="AR160">
            <v>0</v>
          </cell>
          <cell r="AS160">
            <v>0</v>
          </cell>
          <cell r="AT160">
            <v>0</v>
          </cell>
          <cell r="AU160">
            <v>0</v>
          </cell>
          <cell r="AV160">
            <v>0</v>
          </cell>
          <cell r="AX160">
            <v>0</v>
          </cell>
          <cell r="AZ160">
            <v>0</v>
          </cell>
          <cell r="BB160">
            <v>0</v>
          </cell>
          <cell r="BD160">
            <v>0</v>
          </cell>
          <cell r="BF160">
            <v>0</v>
          </cell>
          <cell r="BH160">
            <v>0</v>
          </cell>
          <cell r="BJ160">
            <v>0</v>
          </cell>
          <cell r="BL160">
            <v>0</v>
          </cell>
          <cell r="BN160">
            <v>0</v>
          </cell>
          <cell r="BP160">
            <v>0</v>
          </cell>
        </row>
        <row r="161">
          <cell r="A161">
            <v>9</v>
          </cell>
          <cell r="B161" t="str">
            <v>Hendle pintu Stainless</v>
          </cell>
          <cell r="C161" t="str">
            <v>Set</v>
          </cell>
          <cell r="D161">
            <v>261652.5</v>
          </cell>
          <cell r="E161">
            <v>2</v>
          </cell>
          <cell r="F161">
            <v>523305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X161">
            <v>0</v>
          </cell>
          <cell r="AZ161">
            <v>0</v>
          </cell>
          <cell r="BB161">
            <v>0</v>
          </cell>
          <cell r="BC161">
            <v>2</v>
          </cell>
          <cell r="BD161">
            <v>523305</v>
          </cell>
          <cell r="BF161">
            <v>0</v>
          </cell>
          <cell r="BH161">
            <v>0</v>
          </cell>
          <cell r="BJ161">
            <v>0</v>
          </cell>
          <cell r="BL161">
            <v>0</v>
          </cell>
          <cell r="BN161">
            <v>0</v>
          </cell>
          <cell r="BP161">
            <v>0</v>
          </cell>
        </row>
        <row r="162">
          <cell r="A162">
            <v>10</v>
          </cell>
          <cell r="B162" t="str">
            <v>Kunci Pintu Handle stainleess (dorma)</v>
          </cell>
          <cell r="C162" t="str">
            <v>Set</v>
          </cell>
          <cell r="D162">
            <v>650000</v>
          </cell>
          <cell r="E162">
            <v>0</v>
          </cell>
          <cell r="F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X162">
            <v>0</v>
          </cell>
          <cell r="AZ162">
            <v>0</v>
          </cell>
          <cell r="BB162">
            <v>0</v>
          </cell>
          <cell r="BD162">
            <v>0</v>
          </cell>
          <cell r="BF162">
            <v>0</v>
          </cell>
          <cell r="BH162">
            <v>0</v>
          </cell>
          <cell r="BJ162">
            <v>0</v>
          </cell>
          <cell r="BL162">
            <v>0</v>
          </cell>
          <cell r="BN162">
            <v>0</v>
          </cell>
          <cell r="BP162">
            <v>0</v>
          </cell>
        </row>
        <row r="163">
          <cell r="A163">
            <v>11</v>
          </cell>
          <cell r="B163" t="str">
            <v>Kunci tanam Antik</v>
          </cell>
          <cell r="C163" t="str">
            <v>Set</v>
          </cell>
          <cell r="D163">
            <v>265000</v>
          </cell>
          <cell r="E163">
            <v>0</v>
          </cell>
          <cell r="F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X163">
            <v>0</v>
          </cell>
          <cell r="AZ163">
            <v>0</v>
          </cell>
          <cell r="BB163">
            <v>0</v>
          </cell>
          <cell r="BD163">
            <v>0</v>
          </cell>
          <cell r="BF163">
            <v>0</v>
          </cell>
          <cell r="BH163">
            <v>0</v>
          </cell>
          <cell r="BJ163">
            <v>0</v>
          </cell>
          <cell r="BL163">
            <v>0</v>
          </cell>
          <cell r="BN163">
            <v>0</v>
          </cell>
          <cell r="BP163">
            <v>0</v>
          </cell>
        </row>
        <row r="164">
          <cell r="A164">
            <v>12</v>
          </cell>
          <cell r="B164" t="str">
            <v>Kunci tanam biasa</v>
          </cell>
          <cell r="C164" t="str">
            <v>Set</v>
          </cell>
          <cell r="D164">
            <v>168565</v>
          </cell>
          <cell r="E164">
            <v>0</v>
          </cell>
          <cell r="F164">
            <v>0</v>
          </cell>
          <cell r="G164">
            <v>1</v>
          </cell>
          <cell r="H164">
            <v>168565</v>
          </cell>
          <cell r="I164">
            <v>0</v>
          </cell>
          <cell r="J164">
            <v>0</v>
          </cell>
          <cell r="K164">
            <v>1</v>
          </cell>
          <cell r="L164">
            <v>168565</v>
          </cell>
          <cell r="M164">
            <v>1</v>
          </cell>
          <cell r="N164">
            <v>168565</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X164">
            <v>0</v>
          </cell>
          <cell r="AZ164">
            <v>0</v>
          </cell>
          <cell r="BB164">
            <v>0</v>
          </cell>
          <cell r="BC164">
            <v>2</v>
          </cell>
          <cell r="BD164">
            <v>337130</v>
          </cell>
          <cell r="BF164">
            <v>0</v>
          </cell>
          <cell r="BH164">
            <v>0</v>
          </cell>
          <cell r="BJ164">
            <v>0</v>
          </cell>
          <cell r="BL164">
            <v>0</v>
          </cell>
          <cell r="BN164">
            <v>0</v>
          </cell>
          <cell r="BP164">
            <v>0</v>
          </cell>
        </row>
        <row r="165">
          <cell r="A165">
            <v>13</v>
          </cell>
          <cell r="B165" t="str">
            <v>Kunci Silinder</v>
          </cell>
          <cell r="C165" t="str">
            <v>Set</v>
          </cell>
          <cell r="D165">
            <v>217900</v>
          </cell>
          <cell r="E165">
            <v>0</v>
          </cell>
          <cell r="F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X165">
            <v>0</v>
          </cell>
          <cell r="AZ165">
            <v>0</v>
          </cell>
          <cell r="BB165">
            <v>0</v>
          </cell>
          <cell r="BD165">
            <v>0</v>
          </cell>
          <cell r="BF165">
            <v>0</v>
          </cell>
          <cell r="BH165">
            <v>0</v>
          </cell>
          <cell r="BJ165">
            <v>0</v>
          </cell>
          <cell r="BL165">
            <v>0</v>
          </cell>
          <cell r="BN165">
            <v>0</v>
          </cell>
          <cell r="BP165">
            <v>0</v>
          </cell>
        </row>
        <row r="166">
          <cell r="A166">
            <v>14</v>
          </cell>
          <cell r="B166" t="str">
            <v>Kunci Selot</v>
          </cell>
          <cell r="C166" t="str">
            <v>Set</v>
          </cell>
          <cell r="D166">
            <v>48300</v>
          </cell>
          <cell r="E166">
            <v>0</v>
          </cell>
          <cell r="F166">
            <v>0</v>
          </cell>
          <cell r="G166">
            <v>1</v>
          </cell>
          <cell r="H166">
            <v>48300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X166">
            <v>0</v>
          </cell>
          <cell r="AZ166">
            <v>0</v>
          </cell>
          <cell r="BB166">
            <v>0</v>
          </cell>
          <cell r="BD166">
            <v>0</v>
          </cell>
          <cell r="BF166">
            <v>0</v>
          </cell>
          <cell r="BH166">
            <v>0</v>
          </cell>
          <cell r="BJ166">
            <v>0</v>
          </cell>
          <cell r="BL166">
            <v>0</v>
          </cell>
          <cell r="BN166">
            <v>0</v>
          </cell>
          <cell r="BP166">
            <v>0</v>
          </cell>
        </row>
        <row r="167">
          <cell r="A167">
            <v>15</v>
          </cell>
          <cell r="B167" t="str">
            <v>Engsel jendela</v>
          </cell>
          <cell r="C167" t="str">
            <v>Bh</v>
          </cell>
          <cell r="D167">
            <v>16600</v>
          </cell>
          <cell r="E167">
            <v>0</v>
          </cell>
          <cell r="F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X167">
            <v>0</v>
          </cell>
          <cell r="AZ167">
            <v>0</v>
          </cell>
          <cell r="BB167">
            <v>0</v>
          </cell>
          <cell r="BD167">
            <v>0</v>
          </cell>
          <cell r="BF167">
            <v>0</v>
          </cell>
          <cell r="BH167">
            <v>0</v>
          </cell>
          <cell r="BJ167">
            <v>0</v>
          </cell>
          <cell r="BL167">
            <v>0</v>
          </cell>
          <cell r="BN167">
            <v>0</v>
          </cell>
          <cell r="BP167">
            <v>0</v>
          </cell>
        </row>
        <row r="168">
          <cell r="A168">
            <v>16</v>
          </cell>
          <cell r="B168" t="str">
            <v>Engsel pintu</v>
          </cell>
          <cell r="C168" t="str">
            <v>Bh</v>
          </cell>
          <cell r="D168">
            <v>44395.75</v>
          </cell>
          <cell r="E168">
            <v>4</v>
          </cell>
          <cell r="F168">
            <v>177583</v>
          </cell>
          <cell r="G168">
            <v>4</v>
          </cell>
          <cell r="H168">
            <v>177583</v>
          </cell>
          <cell r="I168">
            <v>0</v>
          </cell>
          <cell r="J168">
            <v>0</v>
          </cell>
          <cell r="K168">
            <v>0</v>
          </cell>
          <cell r="L168">
            <v>0</v>
          </cell>
          <cell r="M168">
            <v>3</v>
          </cell>
          <cell r="N168">
            <v>133187.25</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X168">
            <v>0</v>
          </cell>
          <cell r="AZ168">
            <v>0</v>
          </cell>
          <cell r="BB168">
            <v>0</v>
          </cell>
          <cell r="BC168">
            <v>4</v>
          </cell>
          <cell r="BD168">
            <v>177583</v>
          </cell>
          <cell r="BF168">
            <v>0</v>
          </cell>
          <cell r="BH168">
            <v>0</v>
          </cell>
          <cell r="BJ168">
            <v>0</v>
          </cell>
          <cell r="BL168">
            <v>0</v>
          </cell>
          <cell r="BN168">
            <v>0</v>
          </cell>
          <cell r="BP168">
            <v>0</v>
          </cell>
        </row>
        <row r="169">
          <cell r="A169">
            <v>17</v>
          </cell>
          <cell r="B169" t="str">
            <v>Engsel Pintu dari pipa besi dia 2 cm</v>
          </cell>
          <cell r="C169" t="str">
            <v>Bh</v>
          </cell>
          <cell r="D169">
            <v>66593.625</v>
          </cell>
          <cell r="E169">
            <v>0</v>
          </cell>
          <cell r="F169">
            <v>0</v>
          </cell>
          <cell r="H169">
            <v>0</v>
          </cell>
          <cell r="I169">
            <v>0</v>
          </cell>
          <cell r="J169">
            <v>0</v>
          </cell>
          <cell r="K169">
            <v>2</v>
          </cell>
          <cell r="L169">
            <v>133187.25</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X169">
            <v>0</v>
          </cell>
          <cell r="AZ169">
            <v>0</v>
          </cell>
          <cell r="BB169">
            <v>0</v>
          </cell>
          <cell r="BD169">
            <v>0</v>
          </cell>
          <cell r="BF169">
            <v>0</v>
          </cell>
          <cell r="BH169">
            <v>0</v>
          </cell>
          <cell r="BJ169">
            <v>0</v>
          </cell>
          <cell r="BL169">
            <v>0</v>
          </cell>
          <cell r="BN169">
            <v>0</v>
          </cell>
          <cell r="BP169">
            <v>0</v>
          </cell>
        </row>
        <row r="170">
          <cell r="A170">
            <v>18</v>
          </cell>
          <cell r="B170" t="str">
            <v>Kait/hak angin</v>
          </cell>
          <cell r="C170" t="str">
            <v>Set</v>
          </cell>
          <cell r="D170">
            <v>27000</v>
          </cell>
          <cell r="E170">
            <v>0</v>
          </cell>
          <cell r="F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X170">
            <v>0</v>
          </cell>
          <cell r="AZ170">
            <v>0</v>
          </cell>
          <cell r="BB170">
            <v>0</v>
          </cell>
          <cell r="BD170">
            <v>0</v>
          </cell>
          <cell r="BF170">
            <v>0</v>
          </cell>
          <cell r="BH170">
            <v>0</v>
          </cell>
          <cell r="BJ170">
            <v>0</v>
          </cell>
          <cell r="BL170">
            <v>0</v>
          </cell>
          <cell r="BN170">
            <v>0</v>
          </cell>
          <cell r="BP170">
            <v>0</v>
          </cell>
        </row>
        <row r="171">
          <cell r="A171">
            <v>19</v>
          </cell>
          <cell r="B171" t="str">
            <v>Grendel pintu kuningan</v>
          </cell>
          <cell r="C171" t="str">
            <v>Bh</v>
          </cell>
          <cell r="D171">
            <v>125000</v>
          </cell>
          <cell r="E171">
            <v>0</v>
          </cell>
          <cell r="F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X171">
            <v>0</v>
          </cell>
          <cell r="AZ171">
            <v>0</v>
          </cell>
          <cell r="BB171">
            <v>0</v>
          </cell>
          <cell r="BD171">
            <v>0</v>
          </cell>
          <cell r="BF171">
            <v>0</v>
          </cell>
          <cell r="BH171">
            <v>0</v>
          </cell>
          <cell r="BJ171">
            <v>0</v>
          </cell>
          <cell r="BL171">
            <v>0</v>
          </cell>
          <cell r="BN171">
            <v>0</v>
          </cell>
          <cell r="BP171">
            <v>0</v>
          </cell>
        </row>
        <row r="172">
          <cell r="A172">
            <v>20</v>
          </cell>
          <cell r="B172" t="str">
            <v xml:space="preserve">Grendel jendela </v>
          </cell>
          <cell r="C172" t="str">
            <v>Bh</v>
          </cell>
          <cell r="D172">
            <v>8100</v>
          </cell>
          <cell r="E172">
            <v>0</v>
          </cell>
          <cell r="F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X172">
            <v>0</v>
          </cell>
          <cell r="AZ172">
            <v>0</v>
          </cell>
          <cell r="BB172">
            <v>0</v>
          </cell>
          <cell r="BD172">
            <v>0</v>
          </cell>
          <cell r="BF172">
            <v>0</v>
          </cell>
          <cell r="BH172">
            <v>0</v>
          </cell>
          <cell r="BJ172">
            <v>0</v>
          </cell>
          <cell r="BL172">
            <v>0</v>
          </cell>
          <cell r="BN172">
            <v>0</v>
          </cell>
          <cell r="BP172">
            <v>0</v>
          </cell>
        </row>
        <row r="173">
          <cell r="A173">
            <v>21</v>
          </cell>
          <cell r="B173" t="str">
            <v>Grendel pintu</v>
          </cell>
          <cell r="C173" t="str">
            <v>Bh</v>
          </cell>
          <cell r="D173">
            <v>14200</v>
          </cell>
          <cell r="E173">
            <v>0</v>
          </cell>
          <cell r="F173">
            <v>0</v>
          </cell>
          <cell r="G173">
            <v>2</v>
          </cell>
          <cell r="H173">
            <v>28400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X173">
            <v>0</v>
          </cell>
          <cell r="AZ173">
            <v>0</v>
          </cell>
          <cell r="BB173">
            <v>0</v>
          </cell>
          <cell r="BC173">
            <v>1</v>
          </cell>
          <cell r="BD173">
            <v>14200</v>
          </cell>
          <cell r="BF173">
            <v>0</v>
          </cell>
          <cell r="BH173">
            <v>0</v>
          </cell>
          <cell r="BJ173">
            <v>0</v>
          </cell>
          <cell r="BL173">
            <v>0</v>
          </cell>
          <cell r="BN173">
            <v>0</v>
          </cell>
          <cell r="BP173">
            <v>0</v>
          </cell>
        </row>
        <row r="174">
          <cell r="A174">
            <v>22</v>
          </cell>
          <cell r="B174" t="str">
            <v>Stripting Knip</v>
          </cell>
          <cell r="C174" t="str">
            <v>Set</v>
          </cell>
          <cell r="D174">
            <v>13700</v>
          </cell>
          <cell r="E174">
            <v>0</v>
          </cell>
          <cell r="F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X174">
            <v>0</v>
          </cell>
          <cell r="AZ174">
            <v>0</v>
          </cell>
          <cell r="BB174">
            <v>0</v>
          </cell>
          <cell r="BD174">
            <v>0</v>
          </cell>
          <cell r="BF174">
            <v>0</v>
          </cell>
          <cell r="BH174">
            <v>0</v>
          </cell>
          <cell r="BJ174">
            <v>0</v>
          </cell>
          <cell r="BL174">
            <v>0</v>
          </cell>
          <cell r="BN174">
            <v>0</v>
          </cell>
          <cell r="BP174">
            <v>0</v>
          </cell>
        </row>
        <row r="175">
          <cell r="A175">
            <v>23</v>
          </cell>
          <cell r="B175" t="str">
            <v>Door Closer</v>
          </cell>
          <cell r="C175" t="str">
            <v>Set</v>
          </cell>
          <cell r="D175">
            <v>260800</v>
          </cell>
          <cell r="E175">
            <v>0</v>
          </cell>
          <cell r="F175">
            <v>0</v>
          </cell>
          <cell r="G175">
            <v>2</v>
          </cell>
          <cell r="H175">
            <v>521600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X175">
            <v>0</v>
          </cell>
          <cell r="AZ175">
            <v>0</v>
          </cell>
          <cell r="BB175">
            <v>0</v>
          </cell>
          <cell r="BD175">
            <v>0</v>
          </cell>
          <cell r="BF175">
            <v>0</v>
          </cell>
          <cell r="BH175">
            <v>0</v>
          </cell>
          <cell r="BJ175">
            <v>0</v>
          </cell>
          <cell r="BL175">
            <v>0</v>
          </cell>
          <cell r="BN175">
            <v>0</v>
          </cell>
          <cell r="BP175">
            <v>0</v>
          </cell>
        </row>
        <row r="176">
          <cell r="A176">
            <v>24</v>
          </cell>
          <cell r="B176" t="str">
            <v>Door Holder</v>
          </cell>
          <cell r="C176" t="str">
            <v>Set</v>
          </cell>
          <cell r="D176">
            <v>500000</v>
          </cell>
          <cell r="E176">
            <v>0</v>
          </cell>
          <cell r="F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X176">
            <v>0</v>
          </cell>
          <cell r="AZ176">
            <v>0</v>
          </cell>
          <cell r="BB176">
            <v>0</v>
          </cell>
          <cell r="BD176">
            <v>0</v>
          </cell>
          <cell r="BF176">
            <v>0</v>
          </cell>
          <cell r="BH176">
            <v>0</v>
          </cell>
          <cell r="BJ176">
            <v>0</v>
          </cell>
          <cell r="BL176">
            <v>0</v>
          </cell>
          <cell r="BN176">
            <v>0</v>
          </cell>
          <cell r="BP176">
            <v>0</v>
          </cell>
        </row>
        <row r="177">
          <cell r="A177">
            <v>25</v>
          </cell>
          <cell r="B177" t="str">
            <v>Door Stop</v>
          </cell>
          <cell r="C177" t="str">
            <v>Set</v>
          </cell>
          <cell r="D177">
            <v>32100</v>
          </cell>
          <cell r="E177">
            <v>0</v>
          </cell>
          <cell r="F177">
            <v>0</v>
          </cell>
          <cell r="G177">
            <v>0.10319999999999999</v>
          </cell>
          <cell r="H177">
            <v>3312.7199999999993</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X177">
            <v>0</v>
          </cell>
          <cell r="AZ177">
            <v>0</v>
          </cell>
          <cell r="BB177">
            <v>0</v>
          </cell>
          <cell r="BD177">
            <v>0</v>
          </cell>
          <cell r="BF177">
            <v>0</v>
          </cell>
          <cell r="BH177">
            <v>0</v>
          </cell>
          <cell r="BJ177">
            <v>0</v>
          </cell>
          <cell r="BL177">
            <v>0</v>
          </cell>
          <cell r="BN177">
            <v>0</v>
          </cell>
          <cell r="BP177">
            <v>0</v>
          </cell>
        </row>
        <row r="178">
          <cell r="A178">
            <v>26</v>
          </cell>
          <cell r="B178" t="str">
            <v>Kaca bening 5 mm</v>
          </cell>
          <cell r="C178" t="str">
            <v>M2</v>
          </cell>
          <cell r="D178">
            <v>66700</v>
          </cell>
          <cell r="E178">
            <v>0</v>
          </cell>
          <cell r="F178">
            <v>0</v>
          </cell>
          <cell r="H178">
            <v>0</v>
          </cell>
          <cell r="I178">
            <v>0.10319999999999999</v>
          </cell>
          <cell r="J178">
            <v>6883.4399999999987</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0.15809999999999999</v>
          </cell>
          <cell r="AR178">
            <v>10545.269999999999</v>
          </cell>
          <cell r="AS178">
            <v>0.15809999999999999</v>
          </cell>
          <cell r="AT178">
            <v>10545.269999999999</v>
          </cell>
          <cell r="AU178">
            <v>0</v>
          </cell>
          <cell r="AV178">
            <v>0</v>
          </cell>
          <cell r="AX178">
            <v>0</v>
          </cell>
          <cell r="AZ178">
            <v>0</v>
          </cell>
          <cell r="BB178">
            <v>0</v>
          </cell>
          <cell r="BD178">
            <v>0</v>
          </cell>
          <cell r="BF178">
            <v>0</v>
          </cell>
          <cell r="BH178">
            <v>0</v>
          </cell>
          <cell r="BJ178">
            <v>0</v>
          </cell>
          <cell r="BL178">
            <v>0</v>
          </cell>
          <cell r="BN178">
            <v>0</v>
          </cell>
          <cell r="BP178">
            <v>0</v>
          </cell>
        </row>
        <row r="179">
          <cell r="A179">
            <v>27</v>
          </cell>
          <cell r="B179" t="str">
            <v>Kaca bening 10 mm</v>
          </cell>
          <cell r="C179" t="str">
            <v>M2</v>
          </cell>
          <cell r="D179">
            <v>280895.75</v>
          </cell>
          <cell r="E179">
            <v>0</v>
          </cell>
          <cell r="F179">
            <v>0</v>
          </cell>
          <cell r="H179">
            <v>0</v>
          </cell>
          <cell r="I179">
            <v>0</v>
          </cell>
          <cell r="J179">
            <v>0</v>
          </cell>
          <cell r="K179">
            <v>0</v>
          </cell>
          <cell r="L179">
            <v>0</v>
          </cell>
          <cell r="M179">
            <v>0</v>
          </cell>
          <cell r="N179">
            <v>0</v>
          </cell>
          <cell r="O179">
            <v>23.1525</v>
          </cell>
          <cell r="P179">
            <v>6503438.8518749997</v>
          </cell>
          <cell r="Q179">
            <v>11.025</v>
          </cell>
          <cell r="R179">
            <v>3096875.6437500003</v>
          </cell>
          <cell r="S179">
            <v>6.6389999999999993</v>
          </cell>
          <cell r="T179">
            <v>1864866.8842499999</v>
          </cell>
          <cell r="U179">
            <v>6.6389999999999993</v>
          </cell>
          <cell r="V179">
            <v>1864866.8842499999</v>
          </cell>
          <cell r="W179">
            <v>0.34410000000000002</v>
          </cell>
          <cell r="X179">
            <v>96656.227575000012</v>
          </cell>
          <cell r="Y179">
            <v>0.34410000000000002</v>
          </cell>
          <cell r="Z179">
            <v>96656.227575000012</v>
          </cell>
          <cell r="AA179">
            <v>2.8280000000000003</v>
          </cell>
          <cell r="AB179">
            <v>794373.1810000001</v>
          </cell>
          <cell r="AC179">
            <v>2.8280000000000003</v>
          </cell>
          <cell r="AD179">
            <v>794373.1810000001</v>
          </cell>
          <cell r="AE179">
            <v>2.8839999999999999</v>
          </cell>
          <cell r="AF179">
            <v>810103.34299999999</v>
          </cell>
          <cell r="AG179">
            <v>1.26</v>
          </cell>
          <cell r="AH179">
            <v>353928.64500000002</v>
          </cell>
          <cell r="AI179">
            <v>1.57605</v>
          </cell>
          <cell r="AJ179">
            <v>442705.74678749999</v>
          </cell>
          <cell r="AK179">
            <v>0</v>
          </cell>
          <cell r="AL179">
            <v>0</v>
          </cell>
          <cell r="AM179">
            <v>0</v>
          </cell>
          <cell r="AN179">
            <v>0</v>
          </cell>
          <cell r="AO179">
            <v>1.375</v>
          </cell>
          <cell r="AP179">
            <v>386231.65625</v>
          </cell>
          <cell r="AQ179">
            <v>0</v>
          </cell>
          <cell r="AR179">
            <v>0</v>
          </cell>
          <cell r="AS179">
            <v>0</v>
          </cell>
          <cell r="AT179">
            <v>0</v>
          </cell>
          <cell r="AU179">
            <v>0</v>
          </cell>
          <cell r="AV179">
            <v>0</v>
          </cell>
          <cell r="AX179">
            <v>0</v>
          </cell>
          <cell r="AZ179">
            <v>0</v>
          </cell>
          <cell r="BB179">
            <v>0</v>
          </cell>
          <cell r="BD179">
            <v>0</v>
          </cell>
          <cell r="BF179">
            <v>0</v>
          </cell>
          <cell r="BH179">
            <v>0</v>
          </cell>
          <cell r="BJ179">
            <v>0</v>
          </cell>
          <cell r="BL179">
            <v>0</v>
          </cell>
          <cell r="BN179">
            <v>0</v>
          </cell>
          <cell r="BP179">
            <v>0</v>
          </cell>
        </row>
        <row r="180">
          <cell r="A180">
            <v>28</v>
          </cell>
          <cell r="B180" t="str">
            <v>Kaca Bening 12 mm</v>
          </cell>
          <cell r="C180" t="str">
            <v>M2</v>
          </cell>
          <cell r="D180">
            <v>403787.64062499994</v>
          </cell>
          <cell r="E180">
            <v>0</v>
          </cell>
          <cell r="F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X180">
            <v>0</v>
          </cell>
          <cell r="AZ180">
            <v>0</v>
          </cell>
          <cell r="BB180">
            <v>0</v>
          </cell>
          <cell r="BD180">
            <v>0</v>
          </cell>
          <cell r="BF180">
            <v>0</v>
          </cell>
          <cell r="BH180">
            <v>0</v>
          </cell>
          <cell r="BJ180">
            <v>0</v>
          </cell>
          <cell r="BL180">
            <v>0</v>
          </cell>
          <cell r="BN180">
            <v>0</v>
          </cell>
          <cell r="BP180">
            <v>0</v>
          </cell>
        </row>
        <row r="181">
          <cell r="A181">
            <v>29</v>
          </cell>
          <cell r="B181" t="str">
            <v>Besi hollow 4/4</v>
          </cell>
          <cell r="C181" t="str">
            <v>M'</v>
          </cell>
          <cell r="D181">
            <v>48625.000000000051</v>
          </cell>
          <cell r="E181">
            <v>0</v>
          </cell>
          <cell r="F181">
            <v>0</v>
          </cell>
          <cell r="H181">
            <v>0</v>
          </cell>
          <cell r="I181">
            <v>0</v>
          </cell>
          <cell r="J181">
            <v>0</v>
          </cell>
          <cell r="K181">
            <v>5.09</v>
          </cell>
          <cell r="L181">
            <v>247501.25000000026</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X181">
            <v>0</v>
          </cell>
          <cell r="AZ181">
            <v>0</v>
          </cell>
          <cell r="BB181">
            <v>0</v>
          </cell>
          <cell r="BC181">
            <v>0</v>
          </cell>
          <cell r="BD181">
            <v>0</v>
          </cell>
          <cell r="BF181">
            <v>0</v>
          </cell>
          <cell r="BH181">
            <v>0</v>
          </cell>
          <cell r="BJ181">
            <v>0</v>
          </cell>
          <cell r="BL181">
            <v>0</v>
          </cell>
          <cell r="BN181">
            <v>0</v>
          </cell>
          <cell r="BP181">
            <v>0</v>
          </cell>
        </row>
        <row r="182">
          <cell r="A182">
            <v>30</v>
          </cell>
          <cell r="B182" t="str">
            <v>Besi hollow 6/6</v>
          </cell>
          <cell r="C182" t="str">
            <v>M'</v>
          </cell>
          <cell r="D182">
            <v>74462.500000000058</v>
          </cell>
          <cell r="E182">
            <v>0</v>
          </cell>
          <cell r="F182">
            <v>0</v>
          </cell>
          <cell r="H182">
            <v>0</v>
          </cell>
          <cell r="I182">
            <v>0</v>
          </cell>
          <cell r="J182">
            <v>0</v>
          </cell>
          <cell r="K182">
            <v>5.09</v>
          </cell>
          <cell r="L182">
            <v>379014.12500000029</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X182">
            <v>0</v>
          </cell>
          <cell r="AZ182">
            <v>0</v>
          </cell>
          <cell r="BB182">
            <v>0</v>
          </cell>
          <cell r="BD182">
            <v>0</v>
          </cell>
          <cell r="BF182">
            <v>0</v>
          </cell>
          <cell r="BH182">
            <v>0</v>
          </cell>
          <cell r="BJ182">
            <v>0</v>
          </cell>
          <cell r="BL182">
            <v>0</v>
          </cell>
          <cell r="BN182">
            <v>0</v>
          </cell>
          <cell r="BP182">
            <v>0</v>
          </cell>
        </row>
        <row r="183">
          <cell r="A183">
            <v>31</v>
          </cell>
          <cell r="B183" t="str">
            <v>Besi hollow 2.5/5</v>
          </cell>
          <cell r="C183" t="str">
            <v>Kg</v>
          </cell>
          <cell r="D183">
            <v>74462.500000000058</v>
          </cell>
          <cell r="E183">
            <v>0</v>
          </cell>
          <cell r="F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X183">
            <v>0</v>
          </cell>
          <cell r="AZ183">
            <v>0</v>
          </cell>
          <cell r="BB183">
            <v>0</v>
          </cell>
          <cell r="BD183">
            <v>0</v>
          </cell>
          <cell r="BF183">
            <v>0</v>
          </cell>
          <cell r="BH183">
            <v>0</v>
          </cell>
          <cell r="BJ183">
            <v>0</v>
          </cell>
          <cell r="BL183">
            <v>0</v>
          </cell>
          <cell r="BN183">
            <v>0</v>
          </cell>
          <cell r="BP183">
            <v>0</v>
          </cell>
        </row>
        <row r="184">
          <cell r="A184">
            <v>32</v>
          </cell>
          <cell r="B184" t="str">
            <v>Besi hollow 5/5</v>
          </cell>
          <cell r="C184" t="str">
            <v>Kg</v>
          </cell>
          <cell r="D184">
            <v>74462.500000000058</v>
          </cell>
          <cell r="E184">
            <v>0</v>
          </cell>
          <cell r="F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X184">
            <v>0</v>
          </cell>
          <cell r="AZ184">
            <v>0</v>
          </cell>
          <cell r="BB184">
            <v>0</v>
          </cell>
          <cell r="BD184">
            <v>0</v>
          </cell>
          <cell r="BF184">
            <v>0</v>
          </cell>
          <cell r="BH184">
            <v>0</v>
          </cell>
          <cell r="BJ184">
            <v>0</v>
          </cell>
          <cell r="BL184">
            <v>0</v>
          </cell>
          <cell r="BN184">
            <v>0</v>
          </cell>
          <cell r="BP184">
            <v>0</v>
          </cell>
        </row>
        <row r="185">
          <cell r="A185">
            <v>33</v>
          </cell>
          <cell r="B185" t="str">
            <v>Besi hollow 2/2</v>
          </cell>
          <cell r="C185" t="str">
            <v>Kg</v>
          </cell>
          <cell r="D185">
            <v>74462.500000000058</v>
          </cell>
          <cell r="E185">
            <v>0</v>
          </cell>
          <cell r="F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X185">
            <v>0</v>
          </cell>
          <cell r="AZ185">
            <v>0</v>
          </cell>
          <cell r="BB185">
            <v>0</v>
          </cell>
          <cell r="BD185">
            <v>0</v>
          </cell>
          <cell r="BF185">
            <v>0</v>
          </cell>
          <cell r="BH185">
            <v>0</v>
          </cell>
          <cell r="BJ185">
            <v>0</v>
          </cell>
          <cell r="BL185">
            <v>0</v>
          </cell>
          <cell r="BN185">
            <v>0</v>
          </cell>
          <cell r="BP185">
            <v>0</v>
          </cell>
        </row>
        <row r="186">
          <cell r="A186">
            <v>34</v>
          </cell>
          <cell r="B186" t="str">
            <v>Besi hollow 2/4</v>
          </cell>
          <cell r="C186" t="str">
            <v>Kg</v>
          </cell>
          <cell r="D186">
            <v>74462.500000000058</v>
          </cell>
          <cell r="E186">
            <v>0</v>
          </cell>
          <cell r="F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X186">
            <v>0</v>
          </cell>
          <cell r="AZ186">
            <v>0</v>
          </cell>
          <cell r="BB186">
            <v>0</v>
          </cell>
          <cell r="BC186">
            <v>6.1991999999999994</v>
          </cell>
          <cell r="BD186">
            <v>461607.93000000034</v>
          </cell>
          <cell r="BF186">
            <v>0</v>
          </cell>
          <cell r="BH186">
            <v>0</v>
          </cell>
          <cell r="BJ186">
            <v>0</v>
          </cell>
          <cell r="BL186">
            <v>0</v>
          </cell>
          <cell r="BN186">
            <v>0</v>
          </cell>
          <cell r="BP186">
            <v>0</v>
          </cell>
        </row>
        <row r="187">
          <cell r="A187">
            <v>35</v>
          </cell>
          <cell r="B187" t="str">
            <v>Kaca Tempered 12 mm</v>
          </cell>
          <cell r="C187" t="str">
            <v>M2</v>
          </cell>
          <cell r="D187">
            <v>528395.75</v>
          </cell>
          <cell r="E187">
            <v>4.3049999999999997</v>
          </cell>
          <cell r="F187">
            <v>2274743.7037499999</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X187">
            <v>0</v>
          </cell>
          <cell r="AZ187">
            <v>0</v>
          </cell>
          <cell r="BB187">
            <v>0</v>
          </cell>
          <cell r="BD187">
            <v>0</v>
          </cell>
          <cell r="BF187">
            <v>0</v>
          </cell>
          <cell r="BH187">
            <v>0</v>
          </cell>
          <cell r="BJ187">
            <v>0</v>
          </cell>
          <cell r="BL187">
            <v>0</v>
          </cell>
          <cell r="BN187">
            <v>0</v>
          </cell>
          <cell r="BP187">
            <v>0</v>
          </cell>
        </row>
        <row r="188">
          <cell r="A188">
            <v>36</v>
          </cell>
          <cell r="B188" t="str">
            <v>Glass Block</v>
          </cell>
          <cell r="C188" t="str">
            <v>Bh</v>
          </cell>
          <cell r="D188">
            <v>45000</v>
          </cell>
          <cell r="E188">
            <v>0</v>
          </cell>
          <cell r="F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X188">
            <v>0</v>
          </cell>
          <cell r="AZ188">
            <v>0</v>
          </cell>
          <cell r="BB188">
            <v>0</v>
          </cell>
          <cell r="BD188">
            <v>0</v>
          </cell>
          <cell r="BF188">
            <v>0</v>
          </cell>
          <cell r="BH188">
            <v>0</v>
          </cell>
          <cell r="BJ188">
            <v>0</v>
          </cell>
          <cell r="BL188">
            <v>0</v>
          </cell>
          <cell r="BN188">
            <v>0</v>
          </cell>
          <cell r="BP188">
            <v>0</v>
          </cell>
        </row>
        <row r="189">
          <cell r="A189">
            <v>37</v>
          </cell>
          <cell r="B189" t="str">
            <v>Kaca Es</v>
          </cell>
          <cell r="C189" t="str">
            <v>M2</v>
          </cell>
          <cell r="D189">
            <v>66700</v>
          </cell>
          <cell r="E189">
            <v>0</v>
          </cell>
          <cell r="F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X189">
            <v>0</v>
          </cell>
          <cell r="AZ189">
            <v>0</v>
          </cell>
          <cell r="BB189">
            <v>0</v>
          </cell>
          <cell r="BD189">
            <v>0</v>
          </cell>
          <cell r="BF189">
            <v>0</v>
          </cell>
          <cell r="BH189">
            <v>0</v>
          </cell>
          <cell r="BJ189">
            <v>0</v>
          </cell>
          <cell r="BL189">
            <v>0</v>
          </cell>
          <cell r="BN189">
            <v>0</v>
          </cell>
          <cell r="BP189">
            <v>0</v>
          </cell>
        </row>
        <row r="190">
          <cell r="A190">
            <v>38</v>
          </cell>
          <cell r="B190" t="str">
            <v>Krepyak Kaca Nako + Kerangka</v>
          </cell>
          <cell r="C190" t="str">
            <v>M2</v>
          </cell>
          <cell r="D190">
            <v>81300</v>
          </cell>
          <cell r="E190">
            <v>0</v>
          </cell>
          <cell r="F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X190">
            <v>0</v>
          </cell>
          <cell r="AZ190">
            <v>0</v>
          </cell>
          <cell r="BB190">
            <v>0</v>
          </cell>
          <cell r="BD190">
            <v>0</v>
          </cell>
          <cell r="BF190">
            <v>0</v>
          </cell>
          <cell r="BH190">
            <v>0</v>
          </cell>
          <cell r="BJ190">
            <v>0</v>
          </cell>
          <cell r="BL190">
            <v>0</v>
          </cell>
          <cell r="BN190">
            <v>0</v>
          </cell>
          <cell r="BP190">
            <v>0</v>
          </cell>
        </row>
        <row r="191">
          <cell r="A191">
            <v>39</v>
          </cell>
          <cell r="B191" t="str">
            <v>Sticker Efek Kaca Es</v>
          </cell>
          <cell r="C191" t="str">
            <v>M2</v>
          </cell>
          <cell r="D191">
            <v>150000</v>
          </cell>
          <cell r="E191">
            <v>0</v>
          </cell>
          <cell r="F191">
            <v>0</v>
          </cell>
          <cell r="H191">
            <v>0</v>
          </cell>
          <cell r="I191">
            <v>0</v>
          </cell>
          <cell r="J191">
            <v>0</v>
          </cell>
          <cell r="K191">
            <v>0</v>
          </cell>
          <cell r="L191">
            <v>0</v>
          </cell>
          <cell r="M191">
            <v>0</v>
          </cell>
          <cell r="N191">
            <v>0</v>
          </cell>
          <cell r="O191">
            <v>0</v>
          </cell>
          <cell r="P191">
            <v>0</v>
          </cell>
          <cell r="Q191">
            <v>0</v>
          </cell>
          <cell r="R191">
            <v>0</v>
          </cell>
          <cell r="S191">
            <v>4.1899999999999995</v>
          </cell>
          <cell r="T191">
            <v>628499.99999999988</v>
          </cell>
          <cell r="U191">
            <v>3.9323999999999999</v>
          </cell>
          <cell r="V191">
            <v>589860</v>
          </cell>
          <cell r="W191">
            <v>0</v>
          </cell>
          <cell r="X191">
            <v>0</v>
          </cell>
          <cell r="Y191">
            <v>0.16500000000000001</v>
          </cell>
          <cell r="Z191">
            <v>24750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0.31619999999999998</v>
          </cell>
          <cell r="AT191">
            <v>47430</v>
          </cell>
          <cell r="AU191">
            <v>0</v>
          </cell>
          <cell r="AV191">
            <v>0</v>
          </cell>
          <cell r="AX191">
            <v>0</v>
          </cell>
          <cell r="AZ191">
            <v>0</v>
          </cell>
          <cell r="BB191">
            <v>0</v>
          </cell>
          <cell r="BD191">
            <v>0</v>
          </cell>
          <cell r="BF191">
            <v>0</v>
          </cell>
          <cell r="BH191">
            <v>0</v>
          </cell>
          <cell r="BJ191">
            <v>0</v>
          </cell>
          <cell r="BL191">
            <v>0</v>
          </cell>
          <cell r="BN191">
            <v>0</v>
          </cell>
          <cell r="BP191">
            <v>0</v>
          </cell>
        </row>
        <row r="192">
          <cell r="A192">
            <v>40</v>
          </cell>
          <cell r="B192" t="str">
            <v>Rel Pintu Dorong</v>
          </cell>
          <cell r="C192" t="str">
            <v>M'</v>
          </cell>
          <cell r="D192">
            <v>275000</v>
          </cell>
          <cell r="E192">
            <v>0</v>
          </cell>
          <cell r="F192">
            <v>0</v>
          </cell>
          <cell r="H192">
            <v>0</v>
          </cell>
          <cell r="I192">
            <v>8.8000000000000007</v>
          </cell>
          <cell r="J192">
            <v>2420000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X192">
            <v>0</v>
          </cell>
          <cell r="AZ192">
            <v>0</v>
          </cell>
          <cell r="BB192">
            <v>0</v>
          </cell>
          <cell r="BD192">
            <v>0</v>
          </cell>
          <cell r="BF192">
            <v>0</v>
          </cell>
          <cell r="BH192">
            <v>0</v>
          </cell>
          <cell r="BJ192">
            <v>0</v>
          </cell>
          <cell r="BL192">
            <v>0</v>
          </cell>
          <cell r="BN192">
            <v>0</v>
          </cell>
          <cell r="BP192">
            <v>0</v>
          </cell>
        </row>
        <row r="193">
          <cell r="A193">
            <v>41</v>
          </cell>
          <cell r="B193" t="str">
            <v>Rolling Door</v>
          </cell>
          <cell r="C193" t="str">
            <v>M2</v>
          </cell>
          <cell r="D193">
            <v>358100</v>
          </cell>
          <cell r="E193">
            <v>0</v>
          </cell>
          <cell r="F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X193">
            <v>0</v>
          </cell>
          <cell r="AZ193">
            <v>0</v>
          </cell>
          <cell r="BB193">
            <v>0</v>
          </cell>
          <cell r="BD193">
            <v>0</v>
          </cell>
          <cell r="BF193">
            <v>0</v>
          </cell>
          <cell r="BH193">
            <v>0</v>
          </cell>
          <cell r="BJ193">
            <v>0</v>
          </cell>
          <cell r="BL193">
            <v>0</v>
          </cell>
          <cell r="BN193">
            <v>0</v>
          </cell>
          <cell r="BP193">
            <v>0</v>
          </cell>
        </row>
        <row r="194">
          <cell r="A194">
            <v>42</v>
          </cell>
          <cell r="B194" t="str">
            <v>Roster</v>
          </cell>
          <cell r="C194" t="str">
            <v>M2</v>
          </cell>
          <cell r="D194">
            <v>133850</v>
          </cell>
          <cell r="E194">
            <v>0</v>
          </cell>
          <cell r="F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X194">
            <v>0</v>
          </cell>
          <cell r="AZ194">
            <v>0</v>
          </cell>
          <cell r="BB194">
            <v>0</v>
          </cell>
          <cell r="BD194">
            <v>0</v>
          </cell>
          <cell r="BE194">
            <v>3.9600000000000004</v>
          </cell>
          <cell r="BF194">
            <v>530046</v>
          </cell>
          <cell r="BG194">
            <v>7.2700000000000014</v>
          </cell>
          <cell r="BH194">
            <v>973089.50000000023</v>
          </cell>
          <cell r="BI194">
            <v>0.64000000000000012</v>
          </cell>
          <cell r="BJ194">
            <v>85664.000000000015</v>
          </cell>
          <cell r="BK194">
            <v>0.64000000000000012</v>
          </cell>
          <cell r="BL194">
            <v>85664.000000000015</v>
          </cell>
          <cell r="BM194">
            <v>0.32000000000000006</v>
          </cell>
          <cell r="BN194">
            <v>42832.000000000007</v>
          </cell>
          <cell r="BO194">
            <v>0.72000000000000008</v>
          </cell>
          <cell r="BP194">
            <v>96372.000000000015</v>
          </cell>
        </row>
        <row r="195">
          <cell r="A195">
            <v>43</v>
          </cell>
          <cell r="B195" t="str">
            <v>Gipsum Board</v>
          </cell>
          <cell r="C195" t="str">
            <v>M2</v>
          </cell>
          <cell r="D195">
            <v>29000</v>
          </cell>
          <cell r="E195">
            <v>0</v>
          </cell>
          <cell r="F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X195">
            <v>0</v>
          </cell>
          <cell r="AZ195">
            <v>0</v>
          </cell>
          <cell r="BB195">
            <v>0</v>
          </cell>
          <cell r="BD195">
            <v>0</v>
          </cell>
          <cell r="BF195">
            <v>0</v>
          </cell>
          <cell r="BH195">
            <v>0</v>
          </cell>
          <cell r="BJ195">
            <v>0</v>
          </cell>
          <cell r="BL195">
            <v>0</v>
          </cell>
          <cell r="BN195">
            <v>0</v>
          </cell>
          <cell r="BP195">
            <v>0</v>
          </cell>
        </row>
        <row r="196">
          <cell r="A196">
            <v>44</v>
          </cell>
          <cell r="B196" t="str">
            <v>List Gipsum</v>
          </cell>
          <cell r="C196" t="str">
            <v>M'</v>
          </cell>
          <cell r="D196">
            <v>17300</v>
          </cell>
          <cell r="E196">
            <v>0</v>
          </cell>
          <cell r="F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X196">
            <v>0</v>
          </cell>
          <cell r="AZ196">
            <v>0</v>
          </cell>
          <cell r="BB196">
            <v>0</v>
          </cell>
          <cell r="BD196">
            <v>0</v>
          </cell>
          <cell r="BF196">
            <v>0</v>
          </cell>
          <cell r="BH196">
            <v>0</v>
          </cell>
          <cell r="BJ196">
            <v>0</v>
          </cell>
          <cell r="BL196">
            <v>0</v>
          </cell>
          <cell r="BN196">
            <v>0</v>
          </cell>
          <cell r="BP196">
            <v>0</v>
          </cell>
        </row>
        <row r="197">
          <cell r="A197">
            <v>45</v>
          </cell>
          <cell r="B197" t="str">
            <v>Sealent</v>
          </cell>
          <cell r="C197" t="str">
            <v>M'</v>
          </cell>
          <cell r="D197">
            <v>8400</v>
          </cell>
          <cell r="E197">
            <v>0</v>
          </cell>
          <cell r="F197">
            <v>0</v>
          </cell>
          <cell r="G197">
            <v>4.88</v>
          </cell>
          <cell r="H197">
            <v>40992</v>
          </cell>
          <cell r="I197">
            <v>4.88</v>
          </cell>
          <cell r="J197">
            <v>40992</v>
          </cell>
          <cell r="K197">
            <v>0</v>
          </cell>
          <cell r="L197">
            <v>0</v>
          </cell>
          <cell r="M197">
            <v>0</v>
          </cell>
          <cell r="N197">
            <v>0</v>
          </cell>
          <cell r="O197">
            <v>40.319999999999993</v>
          </cell>
          <cell r="P197">
            <v>338687.99999999994</v>
          </cell>
          <cell r="Q197">
            <v>19.600000000000001</v>
          </cell>
          <cell r="R197">
            <v>164640</v>
          </cell>
          <cell r="S197">
            <v>58.63</v>
          </cell>
          <cell r="T197">
            <v>492492</v>
          </cell>
          <cell r="U197">
            <v>58.63</v>
          </cell>
          <cell r="V197">
            <v>492492</v>
          </cell>
          <cell r="W197">
            <v>5.6800000000000006</v>
          </cell>
          <cell r="X197">
            <v>47712.000000000007</v>
          </cell>
          <cell r="Y197">
            <v>5.6800000000000006</v>
          </cell>
          <cell r="Z197">
            <v>47712.000000000007</v>
          </cell>
          <cell r="AA197">
            <v>31</v>
          </cell>
          <cell r="AB197">
            <v>260400</v>
          </cell>
          <cell r="AC197">
            <v>31.400000000000002</v>
          </cell>
          <cell r="AD197">
            <v>263760</v>
          </cell>
          <cell r="AE197">
            <v>19.439999999999998</v>
          </cell>
          <cell r="AF197">
            <v>163295.99999999997</v>
          </cell>
          <cell r="AG197">
            <v>4.5999999999999996</v>
          </cell>
          <cell r="AH197">
            <v>38640</v>
          </cell>
          <cell r="AI197">
            <v>10.76</v>
          </cell>
          <cell r="AJ197">
            <v>90384</v>
          </cell>
          <cell r="AK197">
            <v>0</v>
          </cell>
          <cell r="AL197">
            <v>0</v>
          </cell>
          <cell r="AM197">
            <v>0</v>
          </cell>
          <cell r="AN197">
            <v>0</v>
          </cell>
          <cell r="AO197">
            <v>0</v>
          </cell>
          <cell r="AP197">
            <v>0</v>
          </cell>
          <cell r="AQ197">
            <v>3.2800000000000002</v>
          </cell>
          <cell r="AR197">
            <v>27552.000000000004</v>
          </cell>
          <cell r="AS197">
            <v>3.2800000000000002</v>
          </cell>
          <cell r="AT197">
            <v>27552.000000000004</v>
          </cell>
          <cell r="AU197">
            <v>0</v>
          </cell>
          <cell r="AV197">
            <v>0</v>
          </cell>
          <cell r="AX197">
            <v>0</v>
          </cell>
          <cell r="AZ197">
            <v>0</v>
          </cell>
          <cell r="BB197">
            <v>0</v>
          </cell>
          <cell r="BD197">
            <v>0</v>
          </cell>
          <cell r="BF197">
            <v>0</v>
          </cell>
          <cell r="BH197">
            <v>0</v>
          </cell>
          <cell r="BJ197">
            <v>0</v>
          </cell>
          <cell r="BL197">
            <v>0</v>
          </cell>
          <cell r="BN197">
            <v>0</v>
          </cell>
          <cell r="BP197">
            <v>0</v>
          </cell>
        </row>
        <row r="198">
          <cell r="A198">
            <v>46</v>
          </cell>
          <cell r="B198" t="str">
            <v>Benangan Kusen</v>
          </cell>
          <cell r="C198" t="str">
            <v>M'</v>
          </cell>
          <cell r="D198">
            <v>4296.0074999999997</v>
          </cell>
          <cell r="E198">
            <v>6.1999999999999993</v>
          </cell>
          <cell r="F198">
            <v>26635.246499999994</v>
          </cell>
          <cell r="G198">
            <v>10.6</v>
          </cell>
          <cell r="H198">
            <v>45537.679499999998</v>
          </cell>
          <cell r="I198">
            <v>0</v>
          </cell>
          <cell r="J198">
            <v>0</v>
          </cell>
          <cell r="K198">
            <v>5.5990000000000002</v>
          </cell>
          <cell r="L198">
            <v>24053.345992499999</v>
          </cell>
          <cell r="M198">
            <v>5.7839999999999998</v>
          </cell>
          <cell r="N198">
            <v>24848.107379999998</v>
          </cell>
          <cell r="O198">
            <v>23.320000000000004</v>
          </cell>
          <cell r="P198">
            <v>100182.89490000001</v>
          </cell>
          <cell r="Q198">
            <v>13.5</v>
          </cell>
          <cell r="R198">
            <v>57996.101249999992</v>
          </cell>
          <cell r="S198">
            <v>21.6</v>
          </cell>
          <cell r="T198">
            <v>92793.762000000002</v>
          </cell>
          <cell r="U198">
            <v>21.6</v>
          </cell>
          <cell r="V198">
            <v>92793.762000000002</v>
          </cell>
          <cell r="W198">
            <v>6.4</v>
          </cell>
          <cell r="X198">
            <v>27494.448</v>
          </cell>
          <cell r="Y198">
            <v>6.4</v>
          </cell>
          <cell r="Z198">
            <v>27494.448</v>
          </cell>
          <cell r="AA198">
            <v>18.8</v>
          </cell>
          <cell r="AB198">
            <v>80764.940999999992</v>
          </cell>
          <cell r="AC198">
            <v>16.600000000000001</v>
          </cell>
          <cell r="AD198">
            <v>71313.724499999997</v>
          </cell>
          <cell r="AE198">
            <v>10.120000000000001</v>
          </cell>
          <cell r="AF198">
            <v>43475.5959</v>
          </cell>
          <cell r="AG198">
            <v>10</v>
          </cell>
          <cell r="AH198">
            <v>42960.074999999997</v>
          </cell>
          <cell r="AI198">
            <v>11.639999999999999</v>
          </cell>
          <cell r="AJ198">
            <v>50005.527299999994</v>
          </cell>
          <cell r="AK198">
            <v>20</v>
          </cell>
          <cell r="AL198">
            <v>85920.15</v>
          </cell>
          <cell r="AM198">
            <v>15.4</v>
          </cell>
          <cell r="AN198">
            <v>66158.515499999994</v>
          </cell>
          <cell r="AO198">
            <v>16.8</v>
          </cell>
          <cell r="AP198">
            <v>72172.925999999992</v>
          </cell>
          <cell r="AQ198">
            <v>4</v>
          </cell>
          <cell r="AR198">
            <v>17184.03</v>
          </cell>
          <cell r="AS198">
            <v>4</v>
          </cell>
          <cell r="AT198">
            <v>17184.03</v>
          </cell>
          <cell r="AU198">
            <v>4</v>
          </cell>
          <cell r="AV198">
            <v>17184.03</v>
          </cell>
          <cell r="AW198">
            <v>22.8</v>
          </cell>
          <cell r="AX198">
            <v>97948.97099999999</v>
          </cell>
          <cell r="AY198">
            <v>22.9</v>
          </cell>
          <cell r="AZ198">
            <v>98378.571749999988</v>
          </cell>
          <cell r="BA198">
            <v>39.200000000000003</v>
          </cell>
          <cell r="BB198">
            <v>168403.49400000001</v>
          </cell>
          <cell r="BD198">
            <v>0</v>
          </cell>
          <cell r="BE198">
            <v>69.599999999999994</v>
          </cell>
          <cell r="BF198">
            <v>299002.12199999997</v>
          </cell>
          <cell r="BG198">
            <v>117.6</v>
          </cell>
          <cell r="BH198">
            <v>505210.48199999996</v>
          </cell>
          <cell r="BI198">
            <v>8</v>
          </cell>
          <cell r="BJ198">
            <v>34368.06</v>
          </cell>
          <cell r="BK198">
            <v>8</v>
          </cell>
          <cell r="BL198">
            <v>34368.06</v>
          </cell>
          <cell r="BM198">
            <v>4.8000000000000007</v>
          </cell>
          <cell r="BN198">
            <v>20620.836000000003</v>
          </cell>
          <cell r="BO198">
            <v>15.200000000000001</v>
          </cell>
          <cell r="BP198">
            <v>65299.313999999998</v>
          </cell>
        </row>
        <row r="199">
          <cell r="A199">
            <v>47</v>
          </cell>
          <cell r="B199" t="str">
            <v xml:space="preserve">Cat Kayu </v>
          </cell>
          <cell r="C199" t="str">
            <v>M2</v>
          </cell>
          <cell r="D199">
            <v>19370.5</v>
          </cell>
          <cell r="E199">
            <v>0</v>
          </cell>
          <cell r="F199">
            <v>0</v>
          </cell>
          <cell r="G199">
            <v>4.68</v>
          </cell>
          <cell r="H199">
            <v>90653.939999999988</v>
          </cell>
          <cell r="I199">
            <v>4.7</v>
          </cell>
          <cell r="J199">
            <v>91041.35</v>
          </cell>
          <cell r="K199">
            <v>0</v>
          </cell>
          <cell r="L199">
            <v>0</v>
          </cell>
          <cell r="M199">
            <v>4.0991999999999997</v>
          </cell>
          <cell r="N199">
            <v>79403.553599999999</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3.3503999999999992</v>
          </cell>
          <cell r="AL199">
            <v>64898.923199999983</v>
          </cell>
          <cell r="AM199">
            <v>2.2895999999999996</v>
          </cell>
          <cell r="AN199">
            <v>44350.696799999991</v>
          </cell>
          <cell r="AO199">
            <v>0</v>
          </cell>
          <cell r="AP199">
            <v>0</v>
          </cell>
          <cell r="AQ199">
            <v>0</v>
          </cell>
          <cell r="AR199">
            <v>0</v>
          </cell>
          <cell r="AS199">
            <v>0</v>
          </cell>
          <cell r="AT199">
            <v>0</v>
          </cell>
          <cell r="AU199">
            <v>0</v>
          </cell>
          <cell r="AV199">
            <v>0</v>
          </cell>
          <cell r="AX199">
            <v>0</v>
          </cell>
          <cell r="AZ199">
            <v>0</v>
          </cell>
          <cell r="BB199">
            <v>0</v>
          </cell>
          <cell r="BD199">
            <v>0</v>
          </cell>
          <cell r="BF199">
            <v>0</v>
          </cell>
          <cell r="BH199">
            <v>0</v>
          </cell>
          <cell r="BJ199">
            <v>0</v>
          </cell>
          <cell r="BL199">
            <v>0</v>
          </cell>
          <cell r="BN199">
            <v>0</v>
          </cell>
          <cell r="BP199">
            <v>0</v>
          </cell>
        </row>
        <row r="200">
          <cell r="A200">
            <v>48</v>
          </cell>
          <cell r="B200" t="str">
            <v>Cat Besi</v>
          </cell>
          <cell r="C200" t="str">
            <v>M2</v>
          </cell>
          <cell r="D200">
            <v>13698</v>
          </cell>
          <cell r="E200">
            <v>0</v>
          </cell>
          <cell r="F200">
            <v>0</v>
          </cell>
          <cell r="H200">
            <v>0</v>
          </cell>
          <cell r="I200">
            <v>0</v>
          </cell>
          <cell r="J200">
            <v>0</v>
          </cell>
          <cell r="K200">
            <v>5.6445590696960588</v>
          </cell>
          <cell r="L200">
            <v>77319.170136696615</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0.12169439999999999</v>
          </cell>
          <cell r="AL200">
            <v>1666.9698911999999</v>
          </cell>
          <cell r="AM200">
            <v>0.15644160000000001</v>
          </cell>
          <cell r="AN200">
            <v>2142.9370368</v>
          </cell>
          <cell r="AO200">
            <v>0</v>
          </cell>
          <cell r="AP200">
            <v>0</v>
          </cell>
          <cell r="AQ200">
            <v>0</v>
          </cell>
          <cell r="AR200">
            <v>0</v>
          </cell>
          <cell r="AS200">
            <v>0</v>
          </cell>
          <cell r="AT200">
            <v>0</v>
          </cell>
          <cell r="AU200">
            <v>0</v>
          </cell>
          <cell r="AV200">
            <v>0</v>
          </cell>
          <cell r="AX200">
            <v>0</v>
          </cell>
          <cell r="AZ200">
            <v>0</v>
          </cell>
          <cell r="BB200">
            <v>0</v>
          </cell>
          <cell r="BC200">
            <v>0.7439039999999999</v>
          </cell>
          <cell r="BD200">
            <v>10189.996991999998</v>
          </cell>
          <cell r="BF200">
            <v>0</v>
          </cell>
          <cell r="BH200">
            <v>0</v>
          </cell>
          <cell r="BJ200">
            <v>0</v>
          </cell>
          <cell r="BL200">
            <v>0</v>
          </cell>
          <cell r="BN200">
            <v>0</v>
          </cell>
          <cell r="BP200">
            <v>0</v>
          </cell>
        </row>
        <row r="201">
          <cell r="A201">
            <v>49</v>
          </cell>
          <cell r="B201" t="str">
            <v>Cat Dinding</v>
          </cell>
          <cell r="C201" t="str">
            <v>M2</v>
          </cell>
          <cell r="D201">
            <v>9900</v>
          </cell>
          <cell r="E201">
            <v>0</v>
          </cell>
          <cell r="F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X201">
            <v>0</v>
          </cell>
          <cell r="AZ201">
            <v>0</v>
          </cell>
          <cell r="BB201">
            <v>0</v>
          </cell>
          <cell r="BD201">
            <v>0</v>
          </cell>
          <cell r="BE201">
            <v>7.9200000000000008</v>
          </cell>
          <cell r="BF201">
            <v>78408.000000000015</v>
          </cell>
          <cell r="BG201">
            <v>14.540000000000003</v>
          </cell>
          <cell r="BH201">
            <v>143946.00000000003</v>
          </cell>
          <cell r="BI201">
            <v>1.2800000000000002</v>
          </cell>
          <cell r="BJ201">
            <v>12672.000000000002</v>
          </cell>
          <cell r="BK201">
            <v>1.2800000000000002</v>
          </cell>
          <cell r="BL201">
            <v>12672.000000000002</v>
          </cell>
          <cell r="BM201">
            <v>0.64000000000000012</v>
          </cell>
          <cell r="BN201">
            <v>6336.0000000000009</v>
          </cell>
          <cell r="BO201">
            <v>1.4400000000000002</v>
          </cell>
          <cell r="BP201">
            <v>14256.000000000002</v>
          </cell>
        </row>
        <row r="202">
          <cell r="A202">
            <v>50</v>
          </cell>
          <cell r="B202" t="str">
            <v>Plesteran Camprot</v>
          </cell>
          <cell r="C202" t="str">
            <v>M2</v>
          </cell>
          <cell r="D202">
            <v>14600</v>
          </cell>
          <cell r="E202">
            <v>0</v>
          </cell>
          <cell r="F202">
            <v>0</v>
          </cell>
          <cell r="H202">
            <v>0</v>
          </cell>
          <cell r="I202">
            <v>0</v>
          </cell>
          <cell r="J202">
            <v>0</v>
          </cell>
          <cell r="K202">
            <v>0</v>
          </cell>
          <cell r="M202">
            <v>0</v>
          </cell>
          <cell r="O202">
            <v>0</v>
          </cell>
          <cell r="P202">
            <v>0</v>
          </cell>
          <cell r="Q202">
            <v>0</v>
          </cell>
          <cell r="R202">
            <v>0</v>
          </cell>
          <cell r="S202">
            <v>0</v>
          </cell>
          <cell r="T202">
            <v>0</v>
          </cell>
          <cell r="U202">
            <v>0</v>
          </cell>
          <cell r="V202">
            <v>0</v>
          </cell>
          <cell r="W202">
            <v>0</v>
          </cell>
          <cell r="Y202">
            <v>0</v>
          </cell>
          <cell r="Z202">
            <v>0</v>
          </cell>
          <cell r="AA202">
            <v>0</v>
          </cell>
          <cell r="AB202">
            <v>0</v>
          </cell>
          <cell r="AC202">
            <v>0</v>
          </cell>
          <cell r="AD202">
            <v>0</v>
          </cell>
          <cell r="AE202">
            <v>0</v>
          </cell>
          <cell r="AF202">
            <v>0</v>
          </cell>
          <cell r="AG202">
            <v>0</v>
          </cell>
          <cell r="AI202">
            <v>0</v>
          </cell>
          <cell r="AJ202">
            <v>0</v>
          </cell>
          <cell r="AK202">
            <v>0</v>
          </cell>
          <cell r="AL202">
            <v>0</v>
          </cell>
          <cell r="AM202">
            <v>0</v>
          </cell>
          <cell r="AN202">
            <v>0</v>
          </cell>
          <cell r="AO202">
            <v>0</v>
          </cell>
          <cell r="AX202">
            <v>0</v>
          </cell>
          <cell r="AZ202">
            <v>0</v>
          </cell>
          <cell r="BB202">
            <v>0</v>
          </cell>
          <cell r="BD202">
            <v>0</v>
          </cell>
          <cell r="BF202">
            <v>0</v>
          </cell>
          <cell r="BH202">
            <v>0</v>
          </cell>
          <cell r="BJ202">
            <v>0</v>
          </cell>
          <cell r="BL202">
            <v>0</v>
          </cell>
          <cell r="BN202">
            <v>0</v>
          </cell>
          <cell r="BP202">
            <v>0</v>
          </cell>
        </row>
        <row r="203">
          <cell r="A203">
            <v>51</v>
          </cell>
          <cell r="B203" t="str">
            <v>Rangka Metal Furring</v>
          </cell>
          <cell r="C203" t="str">
            <v>M'</v>
          </cell>
          <cell r="D203">
            <v>90000</v>
          </cell>
          <cell r="BD203">
            <v>0</v>
          </cell>
          <cell r="BF203">
            <v>0</v>
          </cell>
          <cell r="BH203">
            <v>0</v>
          </cell>
          <cell r="BJ203">
            <v>0</v>
          </cell>
          <cell r="BL203">
            <v>0</v>
          </cell>
          <cell r="BN203">
            <v>0</v>
          </cell>
          <cell r="BP203">
            <v>0</v>
          </cell>
        </row>
        <row r="204">
          <cell r="A204">
            <v>0</v>
          </cell>
        </row>
        <row r="205">
          <cell r="B205" t="str">
            <v>Jumlah Harga</v>
          </cell>
          <cell r="F205">
            <v>3776944.5502499999</v>
          </cell>
          <cell r="H205">
            <v>1212064.3395</v>
          </cell>
          <cell r="J205">
            <v>2611716.79</v>
          </cell>
          <cell r="L205">
            <v>1760337.7291291971</v>
          </cell>
          <cell r="N205">
            <v>1690743.9109799999</v>
          </cell>
          <cell r="P205">
            <v>10353390.146775</v>
          </cell>
          <cell r="R205">
            <v>5374906.3450000007</v>
          </cell>
          <cell r="T205">
            <v>3078652.6462499998</v>
          </cell>
          <cell r="V205">
            <v>3040012.6462500002</v>
          </cell>
          <cell r="X205">
            <v>171862.67557500003</v>
          </cell>
          <cell r="Z205">
            <v>196612.67557500003</v>
          </cell>
          <cell r="AB205">
            <v>1441660.7220000001</v>
          </cell>
          <cell r="AD205">
            <v>1129446.9055000001</v>
          </cell>
          <cell r="AF205">
            <v>1016874.9389</v>
          </cell>
          <cell r="AH205">
            <v>435528.72000000003</v>
          </cell>
          <cell r="AJ205">
            <v>583095.27408749994</v>
          </cell>
          <cell r="AL205">
            <v>2224721.0070912</v>
          </cell>
          <cell r="AN205">
            <v>1706171.6733768</v>
          </cell>
          <cell r="AP205">
            <v>639579.18224999995</v>
          </cell>
          <cell r="AR205">
            <v>55281.3</v>
          </cell>
          <cell r="AT205">
            <v>102711.3</v>
          </cell>
          <cell r="AV205">
            <v>119641.39</v>
          </cell>
          <cell r="AX205">
            <v>1081914.4709999999</v>
          </cell>
          <cell r="AZ205">
            <v>1072972.9717499998</v>
          </cell>
          <cell r="BB205">
            <v>2117592.2939999998</v>
          </cell>
          <cell r="BD205">
            <v>1524015.9269920003</v>
          </cell>
          <cell r="BF205">
            <v>907456.12199999997</v>
          </cell>
          <cell r="BH205">
            <v>1622245.9820000003</v>
          </cell>
          <cell r="BJ205">
            <v>132704.06000000003</v>
          </cell>
          <cell r="BL205">
            <v>132704.06000000003</v>
          </cell>
          <cell r="BN205">
            <v>69788.83600000001</v>
          </cell>
          <cell r="BP205">
            <v>175927.31400000001</v>
          </cell>
        </row>
        <row r="206">
          <cell r="F206">
            <v>6424805.5502499994</v>
          </cell>
          <cell r="J206">
            <v>4349487.5559539944</v>
          </cell>
          <cell r="L206">
            <v>2566512.0490891971</v>
          </cell>
          <cell r="N206">
            <v>1690743.9109799999</v>
          </cell>
          <cell r="P206">
            <v>10353390.146775</v>
          </cell>
          <cell r="R206">
            <v>5374906.3450000007</v>
          </cell>
          <cell r="T206">
            <v>3126445.2562500001</v>
          </cell>
          <cell r="V206">
            <v>3087805.2562500001</v>
          </cell>
          <cell r="X206">
            <v>171862.67557500003</v>
          </cell>
          <cell r="Z206">
            <v>196612.67557500003</v>
          </cell>
          <cell r="AB206">
            <v>1497887.3220000002</v>
          </cell>
          <cell r="AD206">
            <v>1129446.9055000001</v>
          </cell>
          <cell r="AH206" t="str">
            <v>J7 TK = J9 SD</v>
          </cell>
          <cell r="AJ206" t="str">
            <v>J8 TK = J10 SD</v>
          </cell>
        </row>
        <row r="207">
          <cell r="J207">
            <v>-1737770.7659539944</v>
          </cell>
          <cell r="L207">
            <v>-806174.31995999999</v>
          </cell>
          <cell r="N207">
            <v>0</v>
          </cell>
          <cell r="P207">
            <v>0</v>
          </cell>
          <cell r="R207">
            <v>0</v>
          </cell>
        </row>
        <row r="209">
          <cell r="A209" t="str">
            <v>No.</v>
          </cell>
          <cell r="B209" t="str">
            <v>Item Pekerjaan</v>
          </cell>
          <cell r="C209" t="str">
            <v>Satuan</v>
          </cell>
          <cell r="D209" t="str">
            <v>Harga Satuan</v>
          </cell>
          <cell r="E209" t="str">
            <v>P1</v>
          </cell>
          <cell r="G209" t="str">
            <v>P2</v>
          </cell>
          <cell r="I209" t="str">
            <v>P3</v>
          </cell>
          <cell r="K209" t="str">
            <v>P4</v>
          </cell>
          <cell r="M209" t="str">
            <v>P5</v>
          </cell>
          <cell r="O209" t="str">
            <v>P6</v>
          </cell>
          <cell r="Q209" t="str">
            <v>P7</v>
          </cell>
          <cell r="S209" t="str">
            <v>P8</v>
          </cell>
          <cell r="U209" t="str">
            <v>P9</v>
          </cell>
          <cell r="W209" t="str">
            <v>J1</v>
          </cell>
          <cell r="Y209" t="str">
            <v>J1'</v>
          </cell>
          <cell r="AA209" t="str">
            <v>J2</v>
          </cell>
          <cell r="AC209" t="str">
            <v>J2'</v>
          </cell>
          <cell r="AE209" t="str">
            <v>J3</v>
          </cell>
          <cell r="AG209" t="str">
            <v>J4</v>
          </cell>
          <cell r="AI209" t="str">
            <v>J5</v>
          </cell>
          <cell r="AK209" t="str">
            <v>J6</v>
          </cell>
          <cell r="AM209" t="str">
            <v>J7</v>
          </cell>
          <cell r="AO209" t="str">
            <v>J8</v>
          </cell>
          <cell r="AQ209" t="str">
            <v>BV1</v>
          </cell>
          <cell r="AS209" t="str">
            <v>M1</v>
          </cell>
          <cell r="AU209" t="str">
            <v>M2</v>
          </cell>
          <cell r="AW209" t="str">
            <v>M3</v>
          </cell>
          <cell r="AY209" t="str">
            <v>R1</v>
          </cell>
          <cell r="BA209" t="str">
            <v>R1'</v>
          </cell>
          <cell r="BC209" t="str">
            <v>R2</v>
          </cell>
          <cell r="BE209" t="str">
            <v>R2'</v>
          </cell>
          <cell r="BG209" t="str">
            <v>R3</v>
          </cell>
          <cell r="BI209" t="str">
            <v>R4</v>
          </cell>
          <cell r="BK209" t="str">
            <v>R5</v>
          </cell>
          <cell r="BM209" t="str">
            <v>R6</v>
          </cell>
          <cell r="BO209" t="str">
            <v>R7</v>
          </cell>
          <cell r="BQ209" t="str">
            <v>R8</v>
          </cell>
          <cell r="BS209" t="str">
            <v>R9</v>
          </cell>
          <cell r="BU209" t="str">
            <v>R10</v>
          </cell>
          <cell r="BW209" t="str">
            <v>R10'</v>
          </cell>
          <cell r="BY209" t="str">
            <v>R11</v>
          </cell>
          <cell r="CA209" t="str">
            <v>R11'</v>
          </cell>
          <cell r="CC209" t="str">
            <v>R12</v>
          </cell>
          <cell r="CE209" t="str">
            <v>R13</v>
          </cell>
          <cell r="CG209" t="str">
            <v>R14</v>
          </cell>
          <cell r="CI209" t="str">
            <v>R15</v>
          </cell>
          <cell r="CK209" t="str">
            <v>R16</v>
          </cell>
          <cell r="CM209" t="str">
            <v>R17</v>
          </cell>
          <cell r="CO209" t="str">
            <v>R18</v>
          </cell>
        </row>
        <row r="210">
          <cell r="D210" t="str">
            <v>Rp.</v>
          </cell>
          <cell r="E210" t="str">
            <v>Vol.</v>
          </cell>
          <cell r="F210" t="str">
            <v>Jumlah Harga</v>
          </cell>
          <cell r="G210" t="str">
            <v>Vol.</v>
          </cell>
          <cell r="H210" t="str">
            <v>Jumlah Harga</v>
          </cell>
          <cell r="I210" t="str">
            <v>Vol.</v>
          </cell>
          <cell r="J210" t="str">
            <v>Jumlah Harga</v>
          </cell>
          <cell r="K210" t="str">
            <v>Vol.</v>
          </cell>
          <cell r="L210" t="str">
            <v>Jumlah Harga</v>
          </cell>
          <cell r="M210" t="str">
            <v>Vol.</v>
          </cell>
          <cell r="N210" t="str">
            <v>Jumlah Harga</v>
          </cell>
          <cell r="O210" t="str">
            <v>Vol.</v>
          </cell>
          <cell r="P210" t="str">
            <v>Jumlah Harga</v>
          </cell>
          <cell r="Q210" t="str">
            <v>Vol.</v>
          </cell>
          <cell r="R210" t="str">
            <v>Jumlah Harga</v>
          </cell>
          <cell r="S210" t="str">
            <v>Vol.</v>
          </cell>
          <cell r="T210" t="str">
            <v>Jumlah Harga</v>
          </cell>
          <cell r="U210" t="str">
            <v>Vol.</v>
          </cell>
          <cell r="V210" t="str">
            <v>Jumlah Harga</v>
          </cell>
          <cell r="W210" t="str">
            <v>Vol.</v>
          </cell>
          <cell r="X210" t="str">
            <v>Jumlah Harga</v>
          </cell>
          <cell r="Y210" t="str">
            <v>Vol.</v>
          </cell>
          <cell r="Z210" t="str">
            <v>Jumlah Harga</v>
          </cell>
          <cell r="AA210" t="str">
            <v>Vol.</v>
          </cell>
          <cell r="AB210" t="str">
            <v>Jumlah Harga</v>
          </cell>
          <cell r="AC210" t="str">
            <v>Vol.</v>
          </cell>
          <cell r="AD210" t="str">
            <v>Jumlah Harga</v>
          </cell>
          <cell r="AE210" t="str">
            <v>Vol.</v>
          </cell>
          <cell r="AF210" t="str">
            <v>Jumlah Harga</v>
          </cell>
          <cell r="AG210" t="str">
            <v>Vol.</v>
          </cell>
          <cell r="AH210" t="str">
            <v>Jumlah Harga</v>
          </cell>
          <cell r="AI210" t="str">
            <v>Vol.</v>
          </cell>
          <cell r="AJ210" t="str">
            <v>Jumlah Harga</v>
          </cell>
          <cell r="AK210" t="str">
            <v>Vol.</v>
          </cell>
          <cell r="AL210" t="str">
            <v>Jumlah Harga</v>
          </cell>
          <cell r="AM210" t="str">
            <v>Vol.</v>
          </cell>
          <cell r="AN210" t="str">
            <v>Jumlah Harga</v>
          </cell>
          <cell r="AO210" t="str">
            <v>Vol.</v>
          </cell>
          <cell r="AP210" t="str">
            <v>Jumlah Harga</v>
          </cell>
          <cell r="AQ210" t="str">
            <v>Vol.</v>
          </cell>
          <cell r="AR210" t="str">
            <v>Jumlah Harga</v>
          </cell>
          <cell r="AS210" t="str">
            <v>Vol.</v>
          </cell>
          <cell r="AT210" t="str">
            <v>Jumlah Harga</v>
          </cell>
          <cell r="AU210" t="str">
            <v>Vol.</v>
          </cell>
          <cell r="AV210" t="str">
            <v>Jumlah Harga</v>
          </cell>
          <cell r="AW210" t="str">
            <v>Vol.</v>
          </cell>
          <cell r="AX210" t="str">
            <v>Jumlah Harga</v>
          </cell>
          <cell r="AY210" t="str">
            <v>Vol.</v>
          </cell>
          <cell r="AZ210" t="str">
            <v>Jumlah Harga</v>
          </cell>
          <cell r="BA210" t="str">
            <v>Vol.</v>
          </cell>
          <cell r="BB210" t="str">
            <v>Jumlah Harga</v>
          </cell>
          <cell r="BC210" t="str">
            <v>Vol.</v>
          </cell>
          <cell r="BD210" t="str">
            <v>Jumlah Harga</v>
          </cell>
          <cell r="BE210" t="str">
            <v>Vol.</v>
          </cell>
          <cell r="BF210" t="str">
            <v>Jumlah Harga</v>
          </cell>
          <cell r="BG210" t="str">
            <v>Vol.</v>
          </cell>
          <cell r="BH210" t="str">
            <v>Jumlah Harga</v>
          </cell>
          <cell r="BI210" t="str">
            <v>Vol.</v>
          </cell>
          <cell r="BJ210" t="str">
            <v>Jumlah Harga</v>
          </cell>
          <cell r="BK210" t="str">
            <v>Vol.</v>
          </cell>
          <cell r="BL210" t="str">
            <v>Jumlah Harga</v>
          </cell>
          <cell r="BM210" t="str">
            <v>Vol.</v>
          </cell>
          <cell r="BN210" t="str">
            <v>Jumlah Harga</v>
          </cell>
          <cell r="BO210" t="str">
            <v>Vol.</v>
          </cell>
          <cell r="BP210" t="str">
            <v>Jumlah Harga</v>
          </cell>
          <cell r="BQ210" t="str">
            <v>Vol.</v>
          </cell>
          <cell r="BR210" t="str">
            <v>Jumlah Harga</v>
          </cell>
          <cell r="BS210" t="str">
            <v>Vol.</v>
          </cell>
          <cell r="BT210" t="str">
            <v>Jumlah Harga</v>
          </cell>
          <cell r="BU210" t="str">
            <v>Vol.</v>
          </cell>
          <cell r="BV210" t="str">
            <v>Jumlah Harga</v>
          </cell>
          <cell r="BW210" t="str">
            <v>Vol.</v>
          </cell>
          <cell r="BX210" t="str">
            <v>Jumlah Harga</v>
          </cell>
          <cell r="BY210" t="str">
            <v>Vol.</v>
          </cell>
          <cell r="BZ210" t="str">
            <v>Jumlah Harga</v>
          </cell>
          <cell r="CA210" t="str">
            <v>Vol.</v>
          </cell>
          <cell r="CB210" t="str">
            <v>Jumlah Harga</v>
          </cell>
          <cell r="CC210" t="str">
            <v>Vol.</v>
          </cell>
          <cell r="CD210" t="str">
            <v>Jumlah Harga</v>
          </cell>
          <cell r="CE210" t="str">
            <v>Vol.</v>
          </cell>
          <cell r="CF210" t="str">
            <v>Jumlah Harga</v>
          </cell>
          <cell r="CG210" t="str">
            <v>Vol.</v>
          </cell>
          <cell r="CH210" t="str">
            <v>Jumlah Harga</v>
          </cell>
          <cell r="CI210" t="str">
            <v>Vol.</v>
          </cell>
          <cell r="CJ210" t="str">
            <v>Jumlah Harga</v>
          </cell>
          <cell r="CK210" t="str">
            <v>Vol.</v>
          </cell>
          <cell r="CL210" t="str">
            <v>Jumlah Harga</v>
          </cell>
          <cell r="CM210" t="str">
            <v>Vol.</v>
          </cell>
          <cell r="CN210" t="str">
            <v>Jumlah Harga</v>
          </cell>
          <cell r="CO210" t="str">
            <v>Vol.</v>
          </cell>
          <cell r="CP210" t="str">
            <v>Jumlah Harga</v>
          </cell>
        </row>
        <row r="211">
          <cell r="A211" t="str">
            <v>I.</v>
          </cell>
          <cell r="B211" t="str">
            <v>UNIT BANGUNAN SMA</v>
          </cell>
        </row>
        <row r="213">
          <cell r="A213">
            <v>1</v>
          </cell>
          <cell r="B213" t="str">
            <v>Kayu 6/12</v>
          </cell>
          <cell r="C213" t="str">
            <v>M3</v>
          </cell>
          <cell r="D213">
            <v>0</v>
          </cell>
          <cell r="E213">
            <v>0</v>
          </cell>
          <cell r="F213">
            <v>0</v>
          </cell>
          <cell r="G213">
            <v>0</v>
          </cell>
          <cell r="H213">
            <v>0</v>
          </cell>
          <cell r="I213">
            <v>0</v>
          </cell>
          <cell r="J213">
            <v>0</v>
          </cell>
          <cell r="K213">
            <v>3.6144000000000003E-2</v>
          </cell>
          <cell r="L213">
            <v>0</v>
          </cell>
          <cell r="M213">
            <v>0</v>
          </cell>
          <cell r="N213">
            <v>0</v>
          </cell>
          <cell r="O213">
            <v>0</v>
          </cell>
          <cell r="P213">
            <v>0</v>
          </cell>
          <cell r="Q213">
            <v>6.0400000000000011E-3</v>
          </cell>
          <cell r="R213">
            <v>0</v>
          </cell>
          <cell r="S213">
            <v>2.8E-3</v>
          </cell>
          <cell r="T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P213">
            <v>0</v>
          </cell>
          <cell r="AQ213">
            <v>0</v>
          </cell>
          <cell r="AR213">
            <v>0</v>
          </cell>
          <cell r="AS213">
            <v>0</v>
          </cell>
          <cell r="AT213">
            <v>0</v>
          </cell>
          <cell r="AU213">
            <v>0</v>
          </cell>
          <cell r="AV213">
            <v>0</v>
          </cell>
          <cell r="AW213">
            <v>1.12E-2</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row>
        <row r="214">
          <cell r="A214">
            <v>2</v>
          </cell>
          <cell r="B214" t="str">
            <v>Kayu Slimar 3/10</v>
          </cell>
          <cell r="C214" t="str">
            <v>M3</v>
          </cell>
          <cell r="D214">
            <v>0</v>
          </cell>
          <cell r="E214">
            <v>0</v>
          </cell>
          <cell r="F214">
            <v>0</v>
          </cell>
          <cell r="G214">
            <v>0</v>
          </cell>
          <cell r="H214">
            <v>0</v>
          </cell>
          <cell r="I214">
            <v>0</v>
          </cell>
          <cell r="J214">
            <v>0</v>
          </cell>
          <cell r="K214">
            <v>1.4159999999999999E-2</v>
          </cell>
          <cell r="L214">
            <v>0</v>
          </cell>
          <cell r="M214">
            <v>0</v>
          </cell>
          <cell r="N214">
            <v>0</v>
          </cell>
          <cell r="O214">
            <v>0</v>
          </cell>
          <cell r="P214">
            <v>0</v>
          </cell>
          <cell r="Q214">
            <v>0</v>
          </cell>
          <cell r="R214">
            <v>0</v>
          </cell>
          <cell r="S214">
            <v>2.8E-3</v>
          </cell>
          <cell r="T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P214">
            <v>0</v>
          </cell>
          <cell r="AQ214">
            <v>0</v>
          </cell>
          <cell r="AR214">
            <v>0</v>
          </cell>
          <cell r="AS214">
            <v>0</v>
          </cell>
          <cell r="AT214">
            <v>0</v>
          </cell>
          <cell r="AU214">
            <v>0</v>
          </cell>
          <cell r="AV214">
            <v>0</v>
          </cell>
          <cell r="AW214">
            <v>3.2000000000000006E-3</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row>
        <row r="215">
          <cell r="A215">
            <v>3</v>
          </cell>
          <cell r="B215" t="str">
            <v>Kayu Slimar 3/15</v>
          </cell>
          <cell r="C215" t="str">
            <v>M3</v>
          </cell>
          <cell r="D215">
            <v>0</v>
          </cell>
          <cell r="E215">
            <v>0</v>
          </cell>
          <cell r="F215">
            <v>0</v>
          </cell>
          <cell r="G215">
            <v>0</v>
          </cell>
          <cell r="H215">
            <v>0</v>
          </cell>
          <cell r="I215">
            <v>0</v>
          </cell>
          <cell r="J215">
            <v>0</v>
          </cell>
          <cell r="K215">
            <v>2.6999999999999997E-3</v>
          </cell>
          <cell r="L215">
            <v>0</v>
          </cell>
          <cell r="M215">
            <v>0</v>
          </cell>
          <cell r="N215">
            <v>0</v>
          </cell>
          <cell r="O215">
            <v>0</v>
          </cell>
          <cell r="P215">
            <v>0</v>
          </cell>
          <cell r="Q215">
            <v>1.28</v>
          </cell>
          <cell r="R215">
            <v>0</v>
          </cell>
          <cell r="S215">
            <v>2.8</v>
          </cell>
          <cell r="T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P215">
            <v>0</v>
          </cell>
          <cell r="AQ215">
            <v>0</v>
          </cell>
          <cell r="AR215">
            <v>0</v>
          </cell>
          <cell r="AS215">
            <v>0</v>
          </cell>
          <cell r="AT215">
            <v>0</v>
          </cell>
          <cell r="AU215">
            <v>0</v>
          </cell>
          <cell r="AV215">
            <v>0</v>
          </cell>
          <cell r="AW215">
            <v>3.2</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row>
        <row r="216">
          <cell r="A216">
            <v>4</v>
          </cell>
          <cell r="B216" t="str">
            <v>Kayu Slimar 3/20</v>
          </cell>
          <cell r="C216" t="str">
            <v>M3</v>
          </cell>
          <cell r="D216">
            <v>0</v>
          </cell>
          <cell r="E216">
            <v>0</v>
          </cell>
          <cell r="F216">
            <v>0</v>
          </cell>
          <cell r="G216">
            <v>0</v>
          </cell>
          <cell r="H216">
            <v>0</v>
          </cell>
          <cell r="I216">
            <v>0</v>
          </cell>
          <cell r="J216">
            <v>0</v>
          </cell>
          <cell r="K216">
            <v>3.5999999999999999E-3</v>
          </cell>
          <cell r="L216">
            <v>0</v>
          </cell>
          <cell r="M216">
            <v>0</v>
          </cell>
          <cell r="N216">
            <v>0</v>
          </cell>
          <cell r="O216">
            <v>1.44</v>
          </cell>
          <cell r="P216">
            <v>0</v>
          </cell>
          <cell r="Q216">
            <v>1.1000000000000001</v>
          </cell>
          <cell r="R216">
            <v>0</v>
          </cell>
          <cell r="S216">
            <v>1.2949999999999999</v>
          </cell>
          <cell r="T216">
            <v>0</v>
          </cell>
          <cell r="U216">
            <v>0.48</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P216">
            <v>0</v>
          </cell>
          <cell r="AQ216">
            <v>0</v>
          </cell>
          <cell r="AR216">
            <v>0</v>
          </cell>
          <cell r="AS216">
            <v>0</v>
          </cell>
          <cell r="AT216">
            <v>0</v>
          </cell>
          <cell r="AU216">
            <v>0</v>
          </cell>
          <cell r="AV216">
            <v>0</v>
          </cell>
          <cell r="AW216">
            <v>3.6</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0</v>
          </cell>
          <cell r="CP216">
            <v>0</v>
          </cell>
        </row>
        <row r="217">
          <cell r="A217">
            <v>5</v>
          </cell>
          <cell r="B217" t="str">
            <v>Kayu 2/10</v>
          </cell>
          <cell r="C217" t="str">
            <v>M3</v>
          </cell>
          <cell r="D217">
            <v>0</v>
          </cell>
          <cell r="E217">
            <v>0</v>
          </cell>
          <cell r="F217">
            <v>0</v>
          </cell>
          <cell r="G217">
            <v>0</v>
          </cell>
          <cell r="H217">
            <v>0</v>
          </cell>
          <cell r="I217">
            <v>0</v>
          </cell>
          <cell r="J217">
            <v>0</v>
          </cell>
          <cell r="K217">
            <v>5.4000000000000012E-3</v>
          </cell>
          <cell r="L217">
            <v>0</v>
          </cell>
          <cell r="M217">
            <v>0</v>
          </cell>
          <cell r="N217">
            <v>0</v>
          </cell>
          <cell r="O217">
            <v>0</v>
          </cell>
          <cell r="P217">
            <v>0</v>
          </cell>
          <cell r="Q217">
            <v>3.5999999999999996</v>
          </cell>
          <cell r="R217">
            <v>0</v>
          </cell>
          <cell r="S217">
            <v>4.5999999999999996</v>
          </cell>
          <cell r="T217">
            <v>0</v>
          </cell>
          <cell r="V217">
            <v>0</v>
          </cell>
          <cell r="W217">
            <v>12.399999999999999</v>
          </cell>
          <cell r="X217">
            <v>0</v>
          </cell>
          <cell r="Y217">
            <v>12.399999999999999</v>
          </cell>
          <cell r="Z217">
            <v>0</v>
          </cell>
          <cell r="AA217">
            <v>17.399999999999999</v>
          </cell>
          <cell r="AB217">
            <v>0</v>
          </cell>
          <cell r="AC217">
            <v>17.399999999999999</v>
          </cell>
          <cell r="AD217">
            <v>0</v>
          </cell>
          <cell r="AE217">
            <v>9.3500000000000014</v>
          </cell>
          <cell r="AF217">
            <v>0</v>
          </cell>
          <cell r="AG217">
            <v>4</v>
          </cell>
          <cell r="AH217">
            <v>0</v>
          </cell>
          <cell r="AI217">
            <v>6.3999999999999995</v>
          </cell>
          <cell r="AJ217">
            <v>0</v>
          </cell>
          <cell r="AK217">
            <v>5.9</v>
          </cell>
          <cell r="AL217">
            <v>0</v>
          </cell>
          <cell r="AM217">
            <v>46.699999999999996</v>
          </cell>
          <cell r="AN217">
            <v>0</v>
          </cell>
          <cell r="AO217">
            <v>4</v>
          </cell>
          <cell r="AP217">
            <v>0</v>
          </cell>
          <cell r="AQ217">
            <v>3.2</v>
          </cell>
          <cell r="AR217">
            <v>0</v>
          </cell>
          <cell r="AS217">
            <v>0</v>
          </cell>
          <cell r="AT217">
            <v>0</v>
          </cell>
          <cell r="AU217">
            <v>0</v>
          </cell>
          <cell r="AV217">
            <v>0</v>
          </cell>
          <cell r="AW217">
            <v>4.9000000000000004</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row>
        <row r="218">
          <cell r="A218">
            <v>6</v>
          </cell>
          <cell r="B218" t="str">
            <v>Panil t = 3 cm</v>
          </cell>
          <cell r="C218" t="str">
            <v>M2</v>
          </cell>
          <cell r="D218">
            <v>0</v>
          </cell>
          <cell r="E218">
            <v>0</v>
          </cell>
          <cell r="F218">
            <v>0</v>
          </cell>
          <cell r="G218">
            <v>0</v>
          </cell>
          <cell r="H218">
            <v>0</v>
          </cell>
          <cell r="I218">
            <v>0</v>
          </cell>
          <cell r="J218">
            <v>0</v>
          </cell>
          <cell r="K218">
            <v>0.49500000000000005</v>
          </cell>
          <cell r="L218">
            <v>0</v>
          </cell>
          <cell r="M218">
            <v>0</v>
          </cell>
          <cell r="N218">
            <v>0</v>
          </cell>
          <cell r="O218">
            <v>0</v>
          </cell>
          <cell r="P218">
            <v>0</v>
          </cell>
          <cell r="Q218">
            <v>0</v>
          </cell>
          <cell r="R218">
            <v>0</v>
          </cell>
          <cell r="T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row>
        <row r="219">
          <cell r="A219">
            <v>1</v>
          </cell>
          <cell r="B219" t="str">
            <v>Kusen Aluminium 5/10</v>
          </cell>
          <cell r="C219" t="str">
            <v>M'</v>
          </cell>
          <cell r="D219">
            <v>124948</v>
          </cell>
          <cell r="E219">
            <v>6.1999999999999993</v>
          </cell>
          <cell r="F219">
            <v>774677.59999999986</v>
          </cell>
          <cell r="G219">
            <v>0</v>
          </cell>
          <cell r="H219">
            <v>0</v>
          </cell>
          <cell r="I219">
            <v>0</v>
          </cell>
          <cell r="J219">
            <v>0</v>
          </cell>
          <cell r="K219">
            <v>5</v>
          </cell>
          <cell r="L219">
            <v>624740</v>
          </cell>
          <cell r="M219">
            <v>6.1999999999999993</v>
          </cell>
          <cell r="N219">
            <v>774677.59999999986</v>
          </cell>
          <cell r="O219">
            <v>0</v>
          </cell>
          <cell r="P219">
            <v>0</v>
          </cell>
          <cell r="Q219">
            <v>0</v>
          </cell>
          <cell r="R219">
            <v>0</v>
          </cell>
          <cell r="T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row>
        <row r="220">
          <cell r="A220">
            <v>2</v>
          </cell>
          <cell r="B220" t="str">
            <v xml:space="preserve">Rangka Daun Jendela Alumunium </v>
          </cell>
          <cell r="C220" t="str">
            <v>M'</v>
          </cell>
          <cell r="D220">
            <v>124948</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row>
        <row r="221">
          <cell r="A221">
            <v>3</v>
          </cell>
          <cell r="B221" t="str">
            <v>Rangka Tiang Sirip Alumunium 1/1 Putih</v>
          </cell>
          <cell r="C221" t="str">
            <v>M'</v>
          </cell>
          <cell r="D221">
            <v>62474</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T221">
            <v>0</v>
          </cell>
          <cell r="V221">
            <v>0</v>
          </cell>
          <cell r="W221">
            <v>2.8499999999999996</v>
          </cell>
          <cell r="X221">
            <v>178050.89999999997</v>
          </cell>
          <cell r="Y221">
            <v>2.8499999999999996</v>
          </cell>
          <cell r="Z221">
            <v>178050.89999999997</v>
          </cell>
          <cell r="AA221">
            <v>2.8499999999999996</v>
          </cell>
          <cell r="AB221">
            <v>178050.89999999997</v>
          </cell>
          <cell r="AC221">
            <v>2.8499999999999996</v>
          </cell>
          <cell r="AD221">
            <v>178050.89999999997</v>
          </cell>
          <cell r="AE221">
            <v>0</v>
          </cell>
          <cell r="AF221">
            <v>0</v>
          </cell>
          <cell r="AG221">
            <v>0</v>
          </cell>
          <cell r="AH221">
            <v>0</v>
          </cell>
          <cell r="AI221">
            <v>0</v>
          </cell>
          <cell r="AJ221">
            <v>0</v>
          </cell>
          <cell r="AK221">
            <v>1.85</v>
          </cell>
          <cell r="AL221">
            <v>115576.90000000001</v>
          </cell>
          <cell r="AM221">
            <v>16.600000000000001</v>
          </cell>
          <cell r="AN221">
            <v>1037068.4000000001</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row>
        <row r="222">
          <cell r="A222">
            <v>4</v>
          </cell>
          <cell r="B222" t="str">
            <v>Pasang Shading Sirip Alumunium 0.2/10 +Rangka</v>
          </cell>
          <cell r="C222" t="str">
            <v>M2</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T222">
            <v>0</v>
          </cell>
          <cell r="V222">
            <v>0</v>
          </cell>
          <cell r="W222">
            <v>0.50749999999999995</v>
          </cell>
          <cell r="X222">
            <v>0</v>
          </cell>
          <cell r="Y222">
            <v>0.50749999999999995</v>
          </cell>
          <cell r="Z222">
            <v>0</v>
          </cell>
          <cell r="AA222">
            <v>0.50749999999999995</v>
          </cell>
          <cell r="AB222">
            <v>0</v>
          </cell>
          <cell r="AC222">
            <v>0.50749999999999995</v>
          </cell>
          <cell r="AD222">
            <v>0</v>
          </cell>
          <cell r="AE222">
            <v>0</v>
          </cell>
          <cell r="AF222">
            <v>0</v>
          </cell>
          <cell r="AG222">
            <v>0</v>
          </cell>
          <cell r="AH222">
            <v>0</v>
          </cell>
          <cell r="AI222">
            <v>0</v>
          </cell>
          <cell r="AJ222">
            <v>0</v>
          </cell>
          <cell r="AK222">
            <v>0.14499999999999999</v>
          </cell>
          <cell r="AL222">
            <v>0</v>
          </cell>
          <cell r="AM222">
            <v>1.9249999999999996</v>
          </cell>
          <cell r="AN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row>
        <row r="223">
          <cell r="A223">
            <v>5</v>
          </cell>
          <cell r="B223" t="str">
            <v>Daun Pintu Panil Kamper</v>
          </cell>
          <cell r="C223" t="str">
            <v>bh</v>
          </cell>
          <cell r="D223">
            <v>550000</v>
          </cell>
          <cell r="E223">
            <v>0</v>
          </cell>
          <cell r="F223">
            <v>0</v>
          </cell>
          <cell r="G223">
            <v>0</v>
          </cell>
          <cell r="H223">
            <v>0</v>
          </cell>
          <cell r="I223">
            <v>0</v>
          </cell>
          <cell r="J223">
            <v>0</v>
          </cell>
          <cell r="K223">
            <v>1.2</v>
          </cell>
          <cell r="L223">
            <v>660000</v>
          </cell>
          <cell r="M223">
            <v>0</v>
          </cell>
          <cell r="N223">
            <v>0</v>
          </cell>
          <cell r="O223">
            <v>0</v>
          </cell>
          <cell r="P223">
            <v>0</v>
          </cell>
          <cell r="Q223">
            <v>2.4E-2</v>
          </cell>
          <cell r="R223">
            <v>13200</v>
          </cell>
          <cell r="S223">
            <v>1.2E-2</v>
          </cell>
          <cell r="T223">
            <v>6600</v>
          </cell>
          <cell r="U223">
            <v>6.339599999999999</v>
          </cell>
          <cell r="V223">
            <v>3486779.9999999995</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P223">
            <v>0</v>
          </cell>
          <cell r="AQ223">
            <v>0</v>
          </cell>
          <cell r="AR223">
            <v>0</v>
          </cell>
          <cell r="AS223">
            <v>0</v>
          </cell>
          <cell r="AT223">
            <v>0</v>
          </cell>
          <cell r="AU223">
            <v>0</v>
          </cell>
          <cell r="AV223">
            <v>0</v>
          </cell>
          <cell r="AW223">
            <v>2.1599999999999998E-2</v>
          </cell>
          <cell r="AX223">
            <v>11879.999999999998</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row>
        <row r="224">
          <cell r="A224">
            <v>6</v>
          </cell>
          <cell r="B224" t="str">
            <v>Plat besi t = 2 mm</v>
          </cell>
          <cell r="C224" t="str">
            <v>Kg</v>
          </cell>
          <cell r="D224">
            <v>0</v>
          </cell>
          <cell r="E224">
            <v>0</v>
          </cell>
          <cell r="F224">
            <v>0</v>
          </cell>
          <cell r="G224">
            <v>107.44703200000002</v>
          </cell>
          <cell r="H224">
            <v>0</v>
          </cell>
          <cell r="I224">
            <v>57.085200000000007</v>
          </cell>
          <cell r="J224">
            <v>0</v>
          </cell>
          <cell r="K224">
            <v>0</v>
          </cell>
          <cell r="L224">
            <v>0</v>
          </cell>
          <cell r="M224">
            <v>0</v>
          </cell>
          <cell r="N224">
            <v>0</v>
          </cell>
          <cell r="O224">
            <v>0</v>
          </cell>
          <cell r="P224">
            <v>0</v>
          </cell>
          <cell r="Q224">
            <v>0</v>
          </cell>
          <cell r="R224">
            <v>0</v>
          </cell>
          <cell r="T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row>
        <row r="225">
          <cell r="A225">
            <v>7</v>
          </cell>
          <cell r="B225" t="str">
            <v>C 40.40.2  (pesan khusus)</v>
          </cell>
          <cell r="C225" t="str">
            <v>Kg</v>
          </cell>
          <cell r="D225">
            <v>14122.3</v>
          </cell>
          <cell r="E225">
            <v>0</v>
          </cell>
          <cell r="F225">
            <v>0</v>
          </cell>
          <cell r="G225">
            <v>86.141440000000003</v>
          </cell>
          <cell r="H225">
            <v>1216515.2581120001</v>
          </cell>
          <cell r="I225">
            <v>42.56</v>
          </cell>
          <cell r="J225">
            <v>601045.08799999999</v>
          </cell>
          <cell r="K225">
            <v>0</v>
          </cell>
          <cell r="L225">
            <v>0</v>
          </cell>
          <cell r="M225">
            <v>0</v>
          </cell>
          <cell r="N225">
            <v>0</v>
          </cell>
          <cell r="O225">
            <v>3.5711999999999997</v>
          </cell>
          <cell r="P225">
            <v>50433.557759999996</v>
          </cell>
          <cell r="Q225">
            <v>0</v>
          </cell>
          <cell r="R225">
            <v>0</v>
          </cell>
          <cell r="T225">
            <v>0</v>
          </cell>
          <cell r="U225">
            <v>0.90624000000000005</v>
          </cell>
          <cell r="V225">
            <v>12798.193152</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row>
        <row r="226">
          <cell r="A226">
            <v>8</v>
          </cell>
          <cell r="B226" t="str">
            <v>Handle besi dia 16 mm</v>
          </cell>
          <cell r="C226" t="str">
            <v>Set</v>
          </cell>
          <cell r="D226">
            <v>129652.5</v>
          </cell>
          <cell r="E226">
            <v>0</v>
          </cell>
          <cell r="F226">
            <v>0</v>
          </cell>
          <cell r="G226">
            <v>2</v>
          </cell>
          <cell r="H226">
            <v>259305</v>
          </cell>
          <cell r="I226">
            <v>1</v>
          </cell>
          <cell r="J226">
            <v>129652.5</v>
          </cell>
          <cell r="K226">
            <v>0</v>
          </cell>
          <cell r="L226">
            <v>0</v>
          </cell>
          <cell r="M226">
            <v>0</v>
          </cell>
          <cell r="N226">
            <v>0</v>
          </cell>
          <cell r="O226">
            <v>0</v>
          </cell>
          <cell r="P226">
            <v>0</v>
          </cell>
          <cell r="Q226">
            <v>0</v>
          </cell>
          <cell r="R226">
            <v>0</v>
          </cell>
          <cell r="T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row>
        <row r="227">
          <cell r="A227">
            <v>9</v>
          </cell>
          <cell r="B227" t="str">
            <v>Hendle pintu Stainless</v>
          </cell>
          <cell r="C227" t="str">
            <v>Set</v>
          </cell>
          <cell r="D227">
            <v>261652.5</v>
          </cell>
          <cell r="E227">
            <v>2</v>
          </cell>
          <cell r="F227">
            <v>523305</v>
          </cell>
          <cell r="G227">
            <v>0</v>
          </cell>
          <cell r="H227">
            <v>0</v>
          </cell>
          <cell r="I227">
            <v>0</v>
          </cell>
          <cell r="J227">
            <v>0</v>
          </cell>
          <cell r="K227">
            <v>0</v>
          </cell>
          <cell r="L227">
            <v>0</v>
          </cell>
          <cell r="M227">
            <v>2</v>
          </cell>
          <cell r="N227">
            <v>523305</v>
          </cell>
          <cell r="O227">
            <v>2</v>
          </cell>
          <cell r="P227">
            <v>523305</v>
          </cell>
          <cell r="Q227">
            <v>0</v>
          </cell>
          <cell r="R227">
            <v>0</v>
          </cell>
          <cell r="T227">
            <v>0</v>
          </cell>
          <cell r="U227">
            <v>2</v>
          </cell>
          <cell r="V227">
            <v>523305</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row>
        <row r="228">
          <cell r="A228">
            <v>10</v>
          </cell>
          <cell r="B228" t="str">
            <v>Kunci Pintu Handle stainleess (dorma)</v>
          </cell>
          <cell r="C228" t="str">
            <v>Set</v>
          </cell>
          <cell r="D228">
            <v>650000</v>
          </cell>
          <cell r="E228">
            <v>0</v>
          </cell>
          <cell r="F228">
            <v>0</v>
          </cell>
          <cell r="G228">
            <v>0</v>
          </cell>
          <cell r="H228">
            <v>0</v>
          </cell>
          <cell r="I228">
            <v>0</v>
          </cell>
          <cell r="J228">
            <v>0</v>
          </cell>
          <cell r="K228">
            <v>0</v>
          </cell>
          <cell r="L228">
            <v>0</v>
          </cell>
          <cell r="M228">
            <v>0</v>
          </cell>
          <cell r="N228">
            <v>0</v>
          </cell>
          <cell r="O228">
            <v>2</v>
          </cell>
          <cell r="P228">
            <v>1300000</v>
          </cell>
          <cell r="Q228">
            <v>0</v>
          </cell>
          <cell r="R228">
            <v>0</v>
          </cell>
          <cell r="T228">
            <v>0</v>
          </cell>
          <cell r="U228">
            <v>2</v>
          </cell>
          <cell r="V228">
            <v>1300000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row>
        <row r="229">
          <cell r="A229">
            <v>11</v>
          </cell>
          <cell r="B229" t="str">
            <v>Kunci tanam Antik</v>
          </cell>
          <cell r="C229" t="str">
            <v>Set</v>
          </cell>
          <cell r="D229">
            <v>265000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T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row>
        <row r="230">
          <cell r="A230">
            <v>12</v>
          </cell>
          <cell r="B230" t="str">
            <v>Kunci tanam biasa</v>
          </cell>
          <cell r="C230" t="str">
            <v>Set</v>
          </cell>
          <cell r="D230">
            <v>168565</v>
          </cell>
          <cell r="E230">
            <v>0</v>
          </cell>
          <cell r="F230">
            <v>0</v>
          </cell>
          <cell r="G230">
            <v>1</v>
          </cell>
          <cell r="H230">
            <v>168565</v>
          </cell>
          <cell r="I230">
            <v>1</v>
          </cell>
          <cell r="J230">
            <v>168565</v>
          </cell>
          <cell r="K230">
            <v>1</v>
          </cell>
          <cell r="L230">
            <v>168565</v>
          </cell>
          <cell r="M230">
            <v>0</v>
          </cell>
          <cell r="N230">
            <v>0</v>
          </cell>
          <cell r="O230">
            <v>0</v>
          </cell>
          <cell r="P230">
            <v>0</v>
          </cell>
          <cell r="Q230">
            <v>0</v>
          </cell>
          <cell r="R230">
            <v>0</v>
          </cell>
          <cell r="S230">
            <v>1</v>
          </cell>
          <cell r="T230">
            <v>168565</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row>
        <row r="231">
          <cell r="A231">
            <v>13</v>
          </cell>
          <cell r="B231" t="str">
            <v>Kunci Silinder</v>
          </cell>
          <cell r="C231" t="str">
            <v>Set</v>
          </cell>
          <cell r="D231">
            <v>217900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T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v>0</v>
          </cell>
          <cell r="CM231">
            <v>0</v>
          </cell>
          <cell r="CN231">
            <v>0</v>
          </cell>
          <cell r="CO231">
            <v>0</v>
          </cell>
          <cell r="CP231">
            <v>0</v>
          </cell>
        </row>
        <row r="232">
          <cell r="A232">
            <v>14</v>
          </cell>
          <cell r="B232" t="str">
            <v>Kunci Selot</v>
          </cell>
          <cell r="C232" t="str">
            <v>Set</v>
          </cell>
          <cell r="D232">
            <v>48300</v>
          </cell>
          <cell r="E232">
            <v>0</v>
          </cell>
          <cell r="F232">
            <v>0</v>
          </cell>
          <cell r="G232">
            <v>0</v>
          </cell>
          <cell r="H232">
            <v>0</v>
          </cell>
          <cell r="I232">
            <v>0</v>
          </cell>
          <cell r="J232">
            <v>0</v>
          </cell>
          <cell r="K232">
            <v>0</v>
          </cell>
          <cell r="L232">
            <v>0</v>
          </cell>
          <cell r="M232">
            <v>0</v>
          </cell>
          <cell r="N232">
            <v>0</v>
          </cell>
          <cell r="O232">
            <v>0</v>
          </cell>
          <cell r="P232">
            <v>0</v>
          </cell>
          <cell r="Q232">
            <v>1</v>
          </cell>
          <cell r="R232">
            <v>48300</v>
          </cell>
          <cell r="S232">
            <v>1</v>
          </cell>
          <cell r="T232">
            <v>48300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P232">
            <v>0</v>
          </cell>
          <cell r="AQ232">
            <v>0</v>
          </cell>
          <cell r="AR232">
            <v>0</v>
          </cell>
          <cell r="AS232">
            <v>0</v>
          </cell>
          <cell r="AT232">
            <v>0</v>
          </cell>
          <cell r="AU232">
            <v>0</v>
          </cell>
          <cell r="AV232">
            <v>0</v>
          </cell>
          <cell r="AW232">
            <v>1</v>
          </cell>
          <cell r="AX232">
            <v>48300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row>
        <row r="233">
          <cell r="A233">
            <v>15</v>
          </cell>
          <cell r="B233" t="str">
            <v>Engsel jendela</v>
          </cell>
          <cell r="C233" t="str">
            <v>Bh</v>
          </cell>
          <cell r="D233">
            <v>16600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T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row>
        <row r="234">
          <cell r="A234">
            <v>16</v>
          </cell>
          <cell r="B234" t="str">
            <v>Engsel pintu</v>
          </cell>
          <cell r="C234" t="str">
            <v>Bh</v>
          </cell>
          <cell r="D234">
            <v>44395.75</v>
          </cell>
          <cell r="E234">
            <v>4</v>
          </cell>
          <cell r="F234">
            <v>177583</v>
          </cell>
          <cell r="G234">
            <v>0</v>
          </cell>
          <cell r="H234">
            <v>0</v>
          </cell>
          <cell r="I234">
            <v>0</v>
          </cell>
          <cell r="J234">
            <v>0</v>
          </cell>
          <cell r="K234">
            <v>3</v>
          </cell>
          <cell r="L234">
            <v>133187.25</v>
          </cell>
          <cell r="M234">
            <v>4</v>
          </cell>
          <cell r="N234">
            <v>177583</v>
          </cell>
          <cell r="O234">
            <v>0</v>
          </cell>
          <cell r="P234">
            <v>0</v>
          </cell>
          <cell r="Q234">
            <v>2</v>
          </cell>
          <cell r="R234">
            <v>88791.5</v>
          </cell>
          <cell r="S234">
            <v>2</v>
          </cell>
          <cell r="T234">
            <v>88791.5</v>
          </cell>
          <cell r="U234">
            <v>6</v>
          </cell>
          <cell r="V234">
            <v>266374.5</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P234">
            <v>0</v>
          </cell>
          <cell r="AQ234">
            <v>0</v>
          </cell>
          <cell r="AR234">
            <v>0</v>
          </cell>
          <cell r="AS234">
            <v>0</v>
          </cell>
          <cell r="AT234">
            <v>0</v>
          </cell>
          <cell r="AU234">
            <v>0</v>
          </cell>
          <cell r="AV234">
            <v>0</v>
          </cell>
          <cell r="AW234">
            <v>2</v>
          </cell>
          <cell r="AX234">
            <v>88791.5</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v>0</v>
          </cell>
          <cell r="CM234">
            <v>0</v>
          </cell>
          <cell r="CN234">
            <v>0</v>
          </cell>
          <cell r="CO234">
            <v>0</v>
          </cell>
          <cell r="CP234">
            <v>0</v>
          </cell>
        </row>
        <row r="235">
          <cell r="A235">
            <v>17</v>
          </cell>
          <cell r="B235" t="str">
            <v>Engsel Pintu dari pipa besi dia 2 cm</v>
          </cell>
          <cell r="C235" t="str">
            <v>Bh</v>
          </cell>
          <cell r="D235">
            <v>66593.625</v>
          </cell>
          <cell r="E235">
            <v>0</v>
          </cell>
          <cell r="F235">
            <v>0</v>
          </cell>
          <cell r="G235">
            <v>4</v>
          </cell>
          <cell r="H235">
            <v>266374.5</v>
          </cell>
          <cell r="I235">
            <v>2</v>
          </cell>
          <cell r="J235">
            <v>133187.25</v>
          </cell>
          <cell r="K235">
            <v>0</v>
          </cell>
          <cell r="L235">
            <v>0</v>
          </cell>
          <cell r="M235">
            <v>0</v>
          </cell>
          <cell r="N235">
            <v>0</v>
          </cell>
          <cell r="O235">
            <v>0</v>
          </cell>
          <cell r="P235">
            <v>0</v>
          </cell>
          <cell r="Q235">
            <v>0</v>
          </cell>
          <cell r="R235">
            <v>0</v>
          </cell>
          <cell r="T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C235">
            <v>0</v>
          </cell>
          <cell r="CD235">
            <v>0</v>
          </cell>
          <cell r="CE235">
            <v>0</v>
          </cell>
          <cell r="CF235">
            <v>0</v>
          </cell>
          <cell r="CG235">
            <v>0</v>
          </cell>
          <cell r="CH235">
            <v>0</v>
          </cell>
          <cell r="CI235">
            <v>0</v>
          </cell>
          <cell r="CJ235">
            <v>0</v>
          </cell>
          <cell r="CK235">
            <v>0</v>
          </cell>
          <cell r="CL235">
            <v>0</v>
          </cell>
          <cell r="CM235">
            <v>0</v>
          </cell>
          <cell r="CN235">
            <v>0</v>
          </cell>
          <cell r="CO235">
            <v>0</v>
          </cell>
          <cell r="CP235">
            <v>0</v>
          </cell>
        </row>
        <row r="236">
          <cell r="A236">
            <v>18</v>
          </cell>
          <cell r="B236" t="str">
            <v>Kait/hak angin</v>
          </cell>
          <cell r="C236" t="str">
            <v>Set</v>
          </cell>
          <cell r="D236">
            <v>27000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0</v>
          </cell>
          <cell r="CP236">
            <v>0</v>
          </cell>
        </row>
        <row r="237">
          <cell r="A237">
            <v>19</v>
          </cell>
          <cell r="B237" t="str">
            <v>Grendel pintu kuningan</v>
          </cell>
          <cell r="C237" t="str">
            <v>Bh</v>
          </cell>
          <cell r="D237">
            <v>125000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row>
        <row r="238">
          <cell r="A238">
            <v>20</v>
          </cell>
          <cell r="B238" t="str">
            <v xml:space="preserve">Grendel jendela </v>
          </cell>
          <cell r="C238" t="str">
            <v>Bh</v>
          </cell>
          <cell r="D238">
            <v>8100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row>
        <row r="239">
          <cell r="A239">
            <v>21</v>
          </cell>
          <cell r="B239" t="str">
            <v>Grendel pintu</v>
          </cell>
          <cell r="C239" t="str">
            <v>Bh</v>
          </cell>
          <cell r="D239">
            <v>14200</v>
          </cell>
          <cell r="E239">
            <v>0</v>
          </cell>
          <cell r="F239">
            <v>0</v>
          </cell>
          <cell r="G239">
            <v>0</v>
          </cell>
          <cell r="H239">
            <v>0</v>
          </cell>
          <cell r="I239">
            <v>0</v>
          </cell>
          <cell r="J239">
            <v>0</v>
          </cell>
          <cell r="K239">
            <v>0</v>
          </cell>
          <cell r="L239">
            <v>0</v>
          </cell>
          <cell r="M239">
            <v>0</v>
          </cell>
          <cell r="N239">
            <v>0</v>
          </cell>
          <cell r="O239">
            <v>0</v>
          </cell>
          <cell r="P239">
            <v>0</v>
          </cell>
          <cell r="Q239">
            <v>1</v>
          </cell>
          <cell r="R239">
            <v>14200</v>
          </cell>
          <cell r="S239">
            <v>1</v>
          </cell>
          <cell r="T239">
            <v>14200</v>
          </cell>
          <cell r="U239">
            <v>2</v>
          </cell>
          <cell r="V239">
            <v>28400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P239">
            <v>0</v>
          </cell>
          <cell r="AQ239">
            <v>0</v>
          </cell>
          <cell r="AR239">
            <v>0</v>
          </cell>
          <cell r="AS239">
            <v>0</v>
          </cell>
          <cell r="AT239">
            <v>0</v>
          </cell>
          <cell r="AU239">
            <v>0</v>
          </cell>
          <cell r="AV239">
            <v>0</v>
          </cell>
          <cell r="AW239">
            <v>1</v>
          </cell>
          <cell r="AX239">
            <v>14200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row>
        <row r="240">
          <cell r="A240">
            <v>22</v>
          </cell>
          <cell r="B240" t="str">
            <v>Stripting Knip</v>
          </cell>
          <cell r="C240" t="str">
            <v>Set</v>
          </cell>
          <cell r="D240">
            <v>13700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T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row>
        <row r="241">
          <cell r="A241">
            <v>23</v>
          </cell>
          <cell r="B241" t="str">
            <v>Door Closer</v>
          </cell>
          <cell r="C241" t="str">
            <v>Set</v>
          </cell>
          <cell r="D241">
            <v>260800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1</v>
          </cell>
          <cell r="T241">
            <v>260800</v>
          </cell>
          <cell r="U241">
            <v>1</v>
          </cell>
          <cell r="V241">
            <v>260800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P241">
            <v>0</v>
          </cell>
          <cell r="AQ241">
            <v>0</v>
          </cell>
          <cell r="AR241">
            <v>0</v>
          </cell>
          <cell r="AS241">
            <v>0</v>
          </cell>
          <cell r="AT241">
            <v>0</v>
          </cell>
          <cell r="AU241">
            <v>0</v>
          </cell>
          <cell r="AV241">
            <v>0</v>
          </cell>
          <cell r="AW241">
            <v>1</v>
          </cell>
          <cell r="AX241">
            <v>260800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row>
        <row r="242">
          <cell r="A242">
            <v>24</v>
          </cell>
          <cell r="B242" t="str">
            <v>Door Holder</v>
          </cell>
          <cell r="C242" t="str">
            <v>Set</v>
          </cell>
          <cell r="D242">
            <v>500000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T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row>
        <row r="243">
          <cell r="A243">
            <v>25</v>
          </cell>
          <cell r="B243" t="str">
            <v>Door Stop</v>
          </cell>
          <cell r="C243" t="str">
            <v>Set</v>
          </cell>
          <cell r="D243">
            <v>32100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1</v>
          </cell>
          <cell r="T243">
            <v>32100</v>
          </cell>
          <cell r="U243">
            <v>1</v>
          </cell>
          <cell r="V243">
            <v>32100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P243">
            <v>0</v>
          </cell>
          <cell r="AQ243">
            <v>0</v>
          </cell>
          <cell r="AR243">
            <v>0</v>
          </cell>
          <cell r="AS243">
            <v>0</v>
          </cell>
          <cell r="AT243">
            <v>0</v>
          </cell>
          <cell r="AU243">
            <v>0</v>
          </cell>
          <cell r="AV243">
            <v>0</v>
          </cell>
          <cell r="AW243">
            <v>1</v>
          </cell>
          <cell r="AX243">
            <v>32100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0</v>
          </cell>
          <cell r="CN243">
            <v>0</v>
          </cell>
          <cell r="CO243">
            <v>0</v>
          </cell>
          <cell r="CP243">
            <v>0</v>
          </cell>
        </row>
        <row r="244">
          <cell r="A244">
            <v>26</v>
          </cell>
          <cell r="B244" t="str">
            <v>Kaca bening 5 mm</v>
          </cell>
          <cell r="C244" t="str">
            <v>M2</v>
          </cell>
          <cell r="D244">
            <v>66700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T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P244">
            <v>0</v>
          </cell>
          <cell r="AQ244">
            <v>0.48</v>
          </cell>
          <cell r="AR244">
            <v>32016</v>
          </cell>
          <cell r="AS244">
            <v>0</v>
          </cell>
          <cell r="AT244">
            <v>0</v>
          </cell>
          <cell r="AU244">
            <v>0</v>
          </cell>
          <cell r="AV244">
            <v>0</v>
          </cell>
          <cell r="AW244">
            <v>5.0399999999999993E-2</v>
          </cell>
          <cell r="AX244">
            <v>3361.6799999999994</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row>
        <row r="245">
          <cell r="A245">
            <v>27</v>
          </cell>
          <cell r="B245" t="str">
            <v>Kaca bening 10 mm</v>
          </cell>
          <cell r="C245" t="str">
            <v>M2</v>
          </cell>
          <cell r="D245">
            <v>280895.75</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T245">
            <v>0</v>
          </cell>
          <cell r="V245">
            <v>0</v>
          </cell>
          <cell r="W245">
            <v>1.1875</v>
          </cell>
          <cell r="X245">
            <v>333563.703125</v>
          </cell>
          <cell r="Y245">
            <v>1.1875</v>
          </cell>
          <cell r="Z245">
            <v>333563.703125</v>
          </cell>
          <cell r="AA245">
            <v>1.3174999999999999</v>
          </cell>
          <cell r="AB245">
            <v>370080.15062499995</v>
          </cell>
          <cell r="AC245">
            <v>1.3174999999999999</v>
          </cell>
          <cell r="AD245">
            <v>370080.15062499995</v>
          </cell>
          <cell r="AE245">
            <v>0.90999999999999992</v>
          </cell>
          <cell r="AF245">
            <v>255615.13249999998</v>
          </cell>
          <cell r="AG245">
            <v>0.46810000000000002</v>
          </cell>
          <cell r="AH245">
            <v>131487.300575</v>
          </cell>
          <cell r="AI245">
            <v>0</v>
          </cell>
          <cell r="AJ245">
            <v>0</v>
          </cell>
          <cell r="AK245">
            <v>0.57999999999999996</v>
          </cell>
          <cell r="AL245">
            <v>162919.53499999997</v>
          </cell>
          <cell r="AM245">
            <v>9.1875</v>
          </cell>
          <cell r="AN245">
            <v>2580729.703125</v>
          </cell>
          <cell r="AO245">
            <v>0.495</v>
          </cell>
          <cell r="AP245">
            <v>139043.39624999999</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row>
        <row r="246">
          <cell r="A246">
            <v>28</v>
          </cell>
          <cell r="B246" t="str">
            <v>Kaca Bening 12 mm</v>
          </cell>
          <cell r="C246" t="str">
            <v>M2</v>
          </cell>
          <cell r="D246">
            <v>403787.64062499994</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T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0.84009999999999996</v>
          </cell>
          <cell r="AJ246">
            <v>339221.99688906246</v>
          </cell>
          <cell r="AK246">
            <v>0</v>
          </cell>
          <cell r="AL246">
            <v>0</v>
          </cell>
          <cell r="AM246">
            <v>0</v>
          </cell>
          <cell r="AN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row>
        <row r="247">
          <cell r="A247">
            <v>29</v>
          </cell>
          <cell r="B247" t="str">
            <v>Besi hollow 4/4</v>
          </cell>
          <cell r="C247" t="str">
            <v>M'</v>
          </cell>
          <cell r="D247">
            <v>48625.000000000051</v>
          </cell>
          <cell r="E247">
            <v>0</v>
          </cell>
          <cell r="F247">
            <v>0</v>
          </cell>
          <cell r="G247">
            <v>6.3140000000000009</v>
          </cell>
          <cell r="H247">
            <v>307018.25000000035</v>
          </cell>
          <cell r="I247">
            <v>5.09</v>
          </cell>
          <cell r="J247">
            <v>247501.25000000026</v>
          </cell>
          <cell r="K247">
            <v>0</v>
          </cell>
          <cell r="L247">
            <v>0</v>
          </cell>
          <cell r="M247">
            <v>0</v>
          </cell>
          <cell r="N247">
            <v>0</v>
          </cell>
          <cell r="O247">
            <v>0</v>
          </cell>
          <cell r="P247">
            <v>0</v>
          </cell>
          <cell r="Q247">
            <v>0</v>
          </cell>
          <cell r="R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row>
        <row r="248">
          <cell r="A248">
            <v>30</v>
          </cell>
          <cell r="B248" t="str">
            <v>Besi hollow 6/6</v>
          </cell>
          <cell r="C248" t="str">
            <v>M'</v>
          </cell>
          <cell r="D248">
            <v>74462.500000000058</v>
          </cell>
          <cell r="E248">
            <v>0</v>
          </cell>
          <cell r="F248">
            <v>0</v>
          </cell>
          <cell r="G248">
            <v>6.3140000000000009</v>
          </cell>
          <cell r="H248">
            <v>470156.22500000044</v>
          </cell>
          <cell r="I248">
            <v>5.09</v>
          </cell>
          <cell r="J248">
            <v>379014.12500000029</v>
          </cell>
          <cell r="K248">
            <v>0</v>
          </cell>
          <cell r="L248">
            <v>0</v>
          </cell>
          <cell r="M248">
            <v>0</v>
          </cell>
          <cell r="N248">
            <v>0</v>
          </cell>
          <cell r="O248">
            <v>0</v>
          </cell>
          <cell r="P248">
            <v>0</v>
          </cell>
          <cell r="Q248">
            <v>0</v>
          </cell>
          <cell r="R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row>
        <row r="249">
          <cell r="A249">
            <v>31</v>
          </cell>
          <cell r="B249" t="str">
            <v>Besi hollow 2.5/5</v>
          </cell>
          <cell r="C249" t="str">
            <v>Kg</v>
          </cell>
          <cell r="D249">
            <v>74462.500000000058</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T249">
            <v>0</v>
          </cell>
          <cell r="U249">
            <v>116.68600000000001</v>
          </cell>
          <cell r="V249">
            <v>8688731.2750000078</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row>
        <row r="250">
          <cell r="A250">
            <v>32</v>
          </cell>
          <cell r="B250" t="str">
            <v>Besi hollow 5/5</v>
          </cell>
          <cell r="C250" t="str">
            <v>Kg</v>
          </cell>
          <cell r="D250">
            <v>74462.500000000058</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row>
        <row r="251">
          <cell r="A251">
            <v>33</v>
          </cell>
          <cell r="B251" t="str">
            <v>Besi hollow 2/2</v>
          </cell>
          <cell r="C251" t="str">
            <v>Kg</v>
          </cell>
          <cell r="D251">
            <v>74462.500000000058</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T251">
            <v>0</v>
          </cell>
          <cell r="U251">
            <v>37.725575999999997</v>
          </cell>
          <cell r="V251">
            <v>2809140.7029000018</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row>
        <row r="252">
          <cell r="A252">
            <v>34</v>
          </cell>
          <cell r="B252" t="str">
            <v>Besi hollow 2/4</v>
          </cell>
          <cell r="C252" t="str">
            <v>Kg</v>
          </cell>
          <cell r="D252">
            <v>74462.500000000058</v>
          </cell>
          <cell r="E252">
            <v>0</v>
          </cell>
          <cell r="F252">
            <v>0</v>
          </cell>
          <cell r="G252">
            <v>0</v>
          </cell>
          <cell r="H252">
            <v>0</v>
          </cell>
          <cell r="I252">
            <v>0</v>
          </cell>
          <cell r="J252">
            <v>0</v>
          </cell>
          <cell r="K252">
            <v>0</v>
          </cell>
          <cell r="L252">
            <v>0</v>
          </cell>
          <cell r="M252">
            <v>0</v>
          </cell>
          <cell r="N252">
            <v>0</v>
          </cell>
          <cell r="O252">
            <v>31.488000000000003</v>
          </cell>
          <cell r="P252">
            <v>2344675.200000002</v>
          </cell>
          <cell r="Q252">
            <v>0</v>
          </cell>
          <cell r="R252">
            <v>0</v>
          </cell>
          <cell r="T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0</v>
          </cell>
          <cell r="CN252">
            <v>0</v>
          </cell>
          <cell r="CO252">
            <v>0</v>
          </cell>
          <cell r="CP252">
            <v>0</v>
          </cell>
        </row>
        <row r="253">
          <cell r="A253">
            <v>35</v>
          </cell>
          <cell r="B253" t="str">
            <v>Kaca Tempered 12 mm</v>
          </cell>
          <cell r="C253" t="str">
            <v>M2</v>
          </cell>
          <cell r="D253">
            <v>528395.75</v>
          </cell>
          <cell r="E253">
            <v>4.3049999999999997</v>
          </cell>
          <cell r="F253">
            <v>2274743.7037499999</v>
          </cell>
          <cell r="G253">
            <v>0</v>
          </cell>
          <cell r="H253">
            <v>0</v>
          </cell>
          <cell r="I253">
            <v>0</v>
          </cell>
          <cell r="J253">
            <v>0</v>
          </cell>
          <cell r="K253">
            <v>0</v>
          </cell>
          <cell r="L253">
            <v>0</v>
          </cell>
          <cell r="M253">
            <v>4.3049999999999997</v>
          </cell>
          <cell r="N253">
            <v>2274743.7037499999</v>
          </cell>
          <cell r="O253">
            <v>0</v>
          </cell>
          <cell r="P253">
            <v>0</v>
          </cell>
          <cell r="Q253">
            <v>0</v>
          </cell>
          <cell r="R253">
            <v>0</v>
          </cell>
          <cell r="T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row>
        <row r="254">
          <cell r="A254">
            <v>36</v>
          </cell>
          <cell r="B254" t="str">
            <v>Glass Block</v>
          </cell>
          <cell r="C254" t="str">
            <v>Bh</v>
          </cell>
          <cell r="D254">
            <v>45000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T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row>
        <row r="255">
          <cell r="A255">
            <v>37</v>
          </cell>
          <cell r="B255" t="str">
            <v>Kaca Es</v>
          </cell>
          <cell r="C255" t="str">
            <v>M2</v>
          </cell>
          <cell r="D255">
            <v>66700</v>
          </cell>
          <cell r="E255">
            <v>0</v>
          </cell>
          <cell r="F255">
            <v>0</v>
          </cell>
          <cell r="G255">
            <v>0</v>
          </cell>
          <cell r="H255">
            <v>0</v>
          </cell>
          <cell r="I255">
            <v>0</v>
          </cell>
          <cell r="J255">
            <v>0</v>
          </cell>
          <cell r="K255">
            <v>0</v>
          </cell>
          <cell r="L255">
            <v>0</v>
          </cell>
          <cell r="M255">
            <v>0</v>
          </cell>
          <cell r="N255">
            <v>0</v>
          </cell>
          <cell r="O255">
            <v>0</v>
          </cell>
          <cell r="P255">
            <v>0</v>
          </cell>
          <cell r="Q255">
            <v>3.8399999999999997E-2</v>
          </cell>
          <cell r="R255">
            <v>2561.2799999999997</v>
          </cell>
          <cell r="S255">
            <v>0.126</v>
          </cell>
          <cell r="T255">
            <v>8404.2000000000007</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row>
        <row r="256">
          <cell r="A256">
            <v>38</v>
          </cell>
          <cell r="B256" t="str">
            <v>Krepyak Kaca Nako + Kerangka</v>
          </cell>
          <cell r="C256" t="str">
            <v>M2</v>
          </cell>
          <cell r="D256">
            <v>81300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T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row>
        <row r="257">
          <cell r="A257">
            <v>39</v>
          </cell>
          <cell r="B257" t="str">
            <v>Sticker Efek Kaca Es</v>
          </cell>
          <cell r="C257" t="str">
            <v>M2</v>
          </cell>
          <cell r="D257">
            <v>150000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T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row>
        <row r="258">
          <cell r="A258">
            <v>40</v>
          </cell>
          <cell r="B258" t="str">
            <v>Rel Pintu Dorong</v>
          </cell>
          <cell r="C258" t="str">
            <v>M'</v>
          </cell>
          <cell r="D258">
            <v>275000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T258">
            <v>0</v>
          </cell>
          <cell r="V258">
            <v>0</v>
          </cell>
          <cell r="W258">
            <v>4</v>
          </cell>
          <cell r="X258">
            <v>1100000</v>
          </cell>
          <cell r="Y258">
            <v>4</v>
          </cell>
          <cell r="Z258">
            <v>1100000</v>
          </cell>
          <cell r="AA258">
            <v>6.4</v>
          </cell>
          <cell r="AB258">
            <v>1760000</v>
          </cell>
          <cell r="AC258">
            <v>6.4</v>
          </cell>
          <cell r="AD258">
            <v>1760000</v>
          </cell>
          <cell r="AE258">
            <v>3</v>
          </cell>
          <cell r="AF258">
            <v>825000</v>
          </cell>
          <cell r="AG258">
            <v>0</v>
          </cell>
          <cell r="AH258">
            <v>0</v>
          </cell>
          <cell r="AI258">
            <v>0</v>
          </cell>
          <cell r="AJ258">
            <v>0</v>
          </cell>
          <cell r="AK258">
            <v>0</v>
          </cell>
          <cell r="AL258">
            <v>0</v>
          </cell>
          <cell r="AM258">
            <v>0</v>
          </cell>
          <cell r="AN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row>
        <row r="259">
          <cell r="A259">
            <v>41</v>
          </cell>
          <cell r="B259" t="str">
            <v>Rolling Door</v>
          </cell>
          <cell r="C259" t="str">
            <v>M2</v>
          </cell>
          <cell r="D259">
            <v>358100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T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0</v>
          </cell>
          <cell r="CN259">
            <v>0</v>
          </cell>
          <cell r="CO259">
            <v>0</v>
          </cell>
          <cell r="CP259">
            <v>0</v>
          </cell>
        </row>
        <row r="260">
          <cell r="A260">
            <v>42</v>
          </cell>
          <cell r="B260" t="str">
            <v>Roster</v>
          </cell>
          <cell r="C260" t="str">
            <v>M2</v>
          </cell>
          <cell r="D260">
            <v>133850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T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P260">
            <v>0</v>
          </cell>
          <cell r="AQ260">
            <v>0</v>
          </cell>
          <cell r="AR260">
            <v>0</v>
          </cell>
          <cell r="AS260">
            <v>0</v>
          </cell>
          <cell r="AT260">
            <v>0</v>
          </cell>
          <cell r="AU260">
            <v>0</v>
          </cell>
          <cell r="AV260">
            <v>0</v>
          </cell>
          <cell r="AW260">
            <v>0</v>
          </cell>
          <cell r="AX260">
            <v>0</v>
          </cell>
          <cell r="AY260">
            <v>0.96</v>
          </cell>
          <cell r="AZ260">
            <v>128496</v>
          </cell>
          <cell r="BA260">
            <v>0.96</v>
          </cell>
          <cell r="BB260">
            <v>128496</v>
          </cell>
          <cell r="BC260">
            <v>1.28</v>
          </cell>
          <cell r="BD260">
            <v>171328</v>
          </cell>
          <cell r="BE260">
            <v>1.28</v>
          </cell>
          <cell r="BF260">
            <v>171328</v>
          </cell>
          <cell r="BG260">
            <v>0.32000000000000006</v>
          </cell>
          <cell r="BH260">
            <v>42832.000000000007</v>
          </cell>
          <cell r="BI260">
            <v>1.92</v>
          </cell>
          <cell r="BJ260">
            <v>256992</v>
          </cell>
          <cell r="BK260">
            <v>2.8</v>
          </cell>
          <cell r="BL260">
            <v>374780</v>
          </cell>
          <cell r="BM260">
            <v>2.04</v>
          </cell>
          <cell r="BN260">
            <v>273054</v>
          </cell>
          <cell r="BO260">
            <v>0.8</v>
          </cell>
          <cell r="BP260">
            <v>107080</v>
          </cell>
          <cell r="BQ260">
            <v>0.48</v>
          </cell>
          <cell r="BR260">
            <v>64248</v>
          </cell>
          <cell r="BS260">
            <v>1.6</v>
          </cell>
          <cell r="BT260">
            <v>214160</v>
          </cell>
          <cell r="BU260">
            <v>1.4</v>
          </cell>
          <cell r="BV260">
            <v>187390</v>
          </cell>
          <cell r="BW260">
            <v>1.4</v>
          </cell>
          <cell r="BX260">
            <v>187390</v>
          </cell>
          <cell r="BY260">
            <v>0.32000000000000006</v>
          </cell>
          <cell r="BZ260">
            <v>42832.000000000007</v>
          </cell>
          <cell r="CA260">
            <v>0.32000000000000006</v>
          </cell>
          <cell r="CB260">
            <v>42832.000000000007</v>
          </cell>
          <cell r="CC260">
            <v>0.48</v>
          </cell>
          <cell r="CD260">
            <v>64248</v>
          </cell>
          <cell r="CE260">
            <v>0.64000000000000012</v>
          </cell>
          <cell r="CF260">
            <v>85664.000000000015</v>
          </cell>
          <cell r="CG260">
            <v>5.6</v>
          </cell>
          <cell r="CH260">
            <v>749560</v>
          </cell>
          <cell r="CI260">
            <v>3.6</v>
          </cell>
          <cell r="CJ260">
            <v>481860</v>
          </cell>
          <cell r="CK260">
            <v>7.0359999999999987</v>
          </cell>
          <cell r="CL260">
            <v>941768.59999999986</v>
          </cell>
          <cell r="CM260">
            <v>6.58</v>
          </cell>
          <cell r="CN260">
            <v>880733</v>
          </cell>
          <cell r="CO260">
            <v>4.4000000000000004</v>
          </cell>
          <cell r="CP260">
            <v>588940</v>
          </cell>
        </row>
        <row r="261">
          <cell r="A261">
            <v>43</v>
          </cell>
          <cell r="B261" t="str">
            <v>Gipsum Board</v>
          </cell>
          <cell r="C261" t="str">
            <v>M2</v>
          </cell>
          <cell r="D261">
            <v>29000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T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P261">
            <v>0</v>
          </cell>
          <cell r="AQ261">
            <v>0</v>
          </cell>
          <cell r="AR261">
            <v>0</v>
          </cell>
          <cell r="AS261">
            <v>0.95</v>
          </cell>
          <cell r="AT261">
            <v>27550</v>
          </cell>
          <cell r="AU261">
            <v>3.3439999999999999</v>
          </cell>
          <cell r="AV261">
            <v>96976</v>
          </cell>
          <cell r="AW261">
            <v>19.399999999999999</v>
          </cell>
          <cell r="AX261">
            <v>562600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row>
        <row r="262">
          <cell r="A262">
            <v>44</v>
          </cell>
          <cell r="B262" t="str">
            <v>List Gipsum</v>
          </cell>
          <cell r="C262" t="str">
            <v>M'</v>
          </cell>
          <cell r="D262">
            <v>17300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T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row>
        <row r="263">
          <cell r="A263">
            <v>45</v>
          </cell>
          <cell r="B263" t="str">
            <v>Sealent</v>
          </cell>
          <cell r="C263" t="str">
            <v>M'</v>
          </cell>
          <cell r="D263">
            <v>8400</v>
          </cell>
          <cell r="E263">
            <v>0</v>
          </cell>
          <cell r="F263">
            <v>0</v>
          </cell>
          <cell r="G263">
            <v>0</v>
          </cell>
          <cell r="H263">
            <v>0</v>
          </cell>
          <cell r="I263">
            <v>0</v>
          </cell>
          <cell r="J263">
            <v>0</v>
          </cell>
          <cell r="K263">
            <v>0</v>
          </cell>
          <cell r="L263">
            <v>0</v>
          </cell>
          <cell r="M263">
            <v>0</v>
          </cell>
          <cell r="N263">
            <v>0</v>
          </cell>
          <cell r="O263">
            <v>0</v>
          </cell>
          <cell r="P263">
            <v>0</v>
          </cell>
          <cell r="Q263">
            <v>1.76</v>
          </cell>
          <cell r="R263">
            <v>14784</v>
          </cell>
          <cell r="T263">
            <v>0</v>
          </cell>
          <cell r="V263">
            <v>0</v>
          </cell>
          <cell r="W263">
            <v>12.5</v>
          </cell>
          <cell r="X263">
            <v>105000</v>
          </cell>
          <cell r="Y263">
            <v>12.5</v>
          </cell>
          <cell r="Z263">
            <v>105000</v>
          </cell>
          <cell r="AA263">
            <v>15.899999999999999</v>
          </cell>
          <cell r="AB263">
            <v>133560</v>
          </cell>
          <cell r="AC263">
            <v>15.899999999999999</v>
          </cell>
          <cell r="AD263">
            <v>133560</v>
          </cell>
          <cell r="AE263">
            <v>10.799999999999999</v>
          </cell>
          <cell r="AF263">
            <v>90719.999999999985</v>
          </cell>
          <cell r="AG263">
            <v>7.28</v>
          </cell>
          <cell r="AH263">
            <v>61152</v>
          </cell>
          <cell r="AI263">
            <v>12.08</v>
          </cell>
          <cell r="AJ263">
            <v>101472</v>
          </cell>
          <cell r="AK263">
            <v>3.05</v>
          </cell>
          <cell r="AL263">
            <v>25620</v>
          </cell>
          <cell r="AM263">
            <v>67.374999999999986</v>
          </cell>
          <cell r="AN263">
            <v>565949.99999999988</v>
          </cell>
          <cell r="AO263">
            <v>7.2</v>
          </cell>
          <cell r="AP263">
            <v>60480</v>
          </cell>
          <cell r="AQ263">
            <v>6.4000000000000012</v>
          </cell>
          <cell r="AR263">
            <v>53760.000000000007</v>
          </cell>
          <cell r="AS263">
            <v>0</v>
          </cell>
          <cell r="AT263">
            <v>0</v>
          </cell>
          <cell r="AU263">
            <v>0</v>
          </cell>
          <cell r="AV263">
            <v>0</v>
          </cell>
          <cell r="AW263">
            <v>2.16</v>
          </cell>
          <cell r="AX263">
            <v>18144</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row>
        <row r="264">
          <cell r="A264">
            <v>46</v>
          </cell>
          <cell r="B264" t="str">
            <v>Benangan Kusen</v>
          </cell>
          <cell r="C264" t="str">
            <v>M'</v>
          </cell>
          <cell r="D264">
            <v>4296.0074999999997</v>
          </cell>
          <cell r="E264">
            <v>6.1999999999999993</v>
          </cell>
          <cell r="F264">
            <v>26635.246499999994</v>
          </cell>
          <cell r="G264">
            <v>6.3140000000000009</v>
          </cell>
          <cell r="H264">
            <v>27124.991355000002</v>
          </cell>
          <cell r="I264">
            <v>5.5990000000000002</v>
          </cell>
          <cell r="J264">
            <v>24053.345992499999</v>
          </cell>
          <cell r="K264">
            <v>5.7839999999999998</v>
          </cell>
          <cell r="L264">
            <v>24848.107379999998</v>
          </cell>
          <cell r="M264">
            <v>6.1999999999999993</v>
          </cell>
          <cell r="N264">
            <v>26635.246499999994</v>
          </cell>
          <cell r="O264">
            <v>0</v>
          </cell>
          <cell r="P264">
            <v>0</v>
          </cell>
          <cell r="Q264">
            <v>0</v>
          </cell>
          <cell r="R264">
            <v>0</v>
          </cell>
          <cell r="S264">
            <v>2.2799999999999998</v>
          </cell>
          <cell r="T264">
            <v>9794.8970999999983</v>
          </cell>
          <cell r="U264">
            <v>51.899999999999991</v>
          </cell>
          <cell r="V264">
            <v>222962.78924999994</v>
          </cell>
          <cell r="W264">
            <v>14.399999999999999</v>
          </cell>
          <cell r="X264">
            <v>61862.507999999987</v>
          </cell>
          <cell r="Y264">
            <v>14.399999999999999</v>
          </cell>
          <cell r="Z264">
            <v>61862.507999999987</v>
          </cell>
          <cell r="AA264">
            <v>16</v>
          </cell>
          <cell r="AB264">
            <v>68736.12</v>
          </cell>
          <cell r="AC264">
            <v>16</v>
          </cell>
          <cell r="AD264">
            <v>68736.12</v>
          </cell>
          <cell r="AE264">
            <v>4.8000000000000007</v>
          </cell>
          <cell r="AF264">
            <v>20620.836000000003</v>
          </cell>
          <cell r="AG264">
            <v>8</v>
          </cell>
          <cell r="AH264">
            <v>34368.06</v>
          </cell>
          <cell r="AI264">
            <v>12.799999999999999</v>
          </cell>
          <cell r="AJ264">
            <v>54988.895999999993</v>
          </cell>
          <cell r="AK264">
            <v>8.5</v>
          </cell>
          <cell r="AL264">
            <v>36516.063750000001</v>
          </cell>
          <cell r="AM264">
            <v>30.599999999999998</v>
          </cell>
          <cell r="AN264">
            <v>131457.82949999999</v>
          </cell>
          <cell r="AO264">
            <v>8</v>
          </cell>
          <cell r="AP264">
            <v>34368.06</v>
          </cell>
          <cell r="AQ264">
            <v>6.4</v>
          </cell>
          <cell r="AR264">
            <v>27494.448</v>
          </cell>
          <cell r="AS264">
            <v>0</v>
          </cell>
          <cell r="AT264">
            <v>0</v>
          </cell>
          <cell r="AU264">
            <v>11.12</v>
          </cell>
          <cell r="AV264">
            <v>47771.603399999993</v>
          </cell>
          <cell r="AW264">
            <v>26.86</v>
          </cell>
          <cell r="AX264">
            <v>115390.76144999999</v>
          </cell>
          <cell r="AY264">
            <v>11.2</v>
          </cell>
          <cell r="AZ264">
            <v>48115.283999999992</v>
          </cell>
          <cell r="BA264">
            <v>11.2</v>
          </cell>
          <cell r="BB264">
            <v>48115.283999999992</v>
          </cell>
          <cell r="BC264">
            <v>16</v>
          </cell>
          <cell r="BD264">
            <v>68736.12</v>
          </cell>
          <cell r="BE264">
            <v>16</v>
          </cell>
          <cell r="BF264">
            <v>68736.12</v>
          </cell>
          <cell r="BG264">
            <v>4.8000000000000007</v>
          </cell>
          <cell r="BH264">
            <v>20620.836000000003</v>
          </cell>
          <cell r="BI264">
            <v>18</v>
          </cell>
          <cell r="BJ264">
            <v>77328.134999999995</v>
          </cell>
          <cell r="BK264">
            <v>19.599999999999998</v>
          </cell>
          <cell r="BL264">
            <v>84201.746999999988</v>
          </cell>
          <cell r="BM264">
            <v>60.400000000000006</v>
          </cell>
          <cell r="BN264">
            <v>259478.853</v>
          </cell>
          <cell r="BO264">
            <v>9.6</v>
          </cell>
          <cell r="BP264">
            <v>41241.671999999999</v>
          </cell>
          <cell r="BQ264">
            <v>6.4</v>
          </cell>
          <cell r="BR264">
            <v>27494.448</v>
          </cell>
          <cell r="BS264">
            <v>16.600000000000001</v>
          </cell>
          <cell r="BT264">
            <v>71313.724499999997</v>
          </cell>
          <cell r="BU264">
            <v>14.399999999999999</v>
          </cell>
          <cell r="BV264">
            <v>61862.507999999987</v>
          </cell>
          <cell r="BW264">
            <v>14.399999999999999</v>
          </cell>
          <cell r="BX264">
            <v>61862.507999999987</v>
          </cell>
          <cell r="BY264">
            <v>4.8000000000000007</v>
          </cell>
          <cell r="BZ264">
            <v>20620.836000000003</v>
          </cell>
          <cell r="CA264">
            <v>4.8000000000000007</v>
          </cell>
          <cell r="CB264">
            <v>20620.836000000003</v>
          </cell>
          <cell r="CC264">
            <v>6.4</v>
          </cell>
          <cell r="CD264">
            <v>27494.448</v>
          </cell>
          <cell r="CE264">
            <v>8</v>
          </cell>
          <cell r="CF264">
            <v>34368.06</v>
          </cell>
          <cell r="CG264">
            <v>30.799999999999997</v>
          </cell>
          <cell r="CH264">
            <v>132317.03099999999</v>
          </cell>
          <cell r="CI264">
            <v>22.8</v>
          </cell>
          <cell r="CJ264">
            <v>97948.97099999999</v>
          </cell>
          <cell r="CK264">
            <v>50.839999999999996</v>
          </cell>
          <cell r="CL264">
            <v>218409.02129999996</v>
          </cell>
          <cell r="CM264">
            <v>35.4</v>
          </cell>
          <cell r="CN264">
            <v>152078.66549999997</v>
          </cell>
          <cell r="CO264">
            <v>16.8</v>
          </cell>
          <cell r="CP264">
            <v>72172.925999999992</v>
          </cell>
        </row>
        <row r="265">
          <cell r="A265">
            <v>47</v>
          </cell>
          <cell r="B265" t="str">
            <v xml:space="preserve">Cat Kayu </v>
          </cell>
          <cell r="C265" t="str">
            <v>M2</v>
          </cell>
          <cell r="D265">
            <v>19370.5</v>
          </cell>
          <cell r="E265">
            <v>0</v>
          </cell>
          <cell r="F265">
            <v>0</v>
          </cell>
          <cell r="G265">
            <v>0</v>
          </cell>
          <cell r="H265">
            <v>0</v>
          </cell>
          <cell r="I265">
            <v>0</v>
          </cell>
          <cell r="J265">
            <v>0</v>
          </cell>
          <cell r="K265">
            <v>4.0991999999999997</v>
          </cell>
          <cell r="L265">
            <v>79403.553599999999</v>
          </cell>
          <cell r="M265">
            <v>0</v>
          </cell>
          <cell r="N265">
            <v>0</v>
          </cell>
          <cell r="O265">
            <v>2.88</v>
          </cell>
          <cell r="P265">
            <v>55787.040000000001</v>
          </cell>
          <cell r="Q265">
            <v>1.1420000000000001</v>
          </cell>
          <cell r="R265">
            <v>22121.111000000001</v>
          </cell>
          <cell r="S265">
            <v>2.59</v>
          </cell>
          <cell r="T265">
            <v>50169.594999999994</v>
          </cell>
          <cell r="U265">
            <v>0.48</v>
          </cell>
          <cell r="V265">
            <v>9297.84</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P265">
            <v>0</v>
          </cell>
          <cell r="AQ265">
            <v>0</v>
          </cell>
          <cell r="AR265">
            <v>0</v>
          </cell>
          <cell r="AS265">
            <v>0</v>
          </cell>
          <cell r="AT265">
            <v>0</v>
          </cell>
          <cell r="AU265">
            <v>0</v>
          </cell>
          <cell r="AV265">
            <v>0</v>
          </cell>
          <cell r="AW265">
            <v>3.6</v>
          </cell>
          <cell r="AX265">
            <v>69733.8</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row>
        <row r="266">
          <cell r="A266">
            <v>48</v>
          </cell>
          <cell r="B266" t="str">
            <v>Cat Besi</v>
          </cell>
          <cell r="C266" t="str">
            <v>M2</v>
          </cell>
          <cell r="D266">
            <v>13698</v>
          </cell>
          <cell r="E266">
            <v>0</v>
          </cell>
          <cell r="F266">
            <v>0</v>
          </cell>
          <cell r="G266">
            <v>8.543518139392118</v>
          </cell>
          <cell r="H266">
            <v>117029.11147339323</v>
          </cell>
          <cell r="I266">
            <v>5.6445590696960588</v>
          </cell>
          <cell r="J266">
            <v>77319.170136696615</v>
          </cell>
          <cell r="K266">
            <v>0</v>
          </cell>
          <cell r="L266">
            <v>0</v>
          </cell>
          <cell r="M266">
            <v>0</v>
          </cell>
          <cell r="N266">
            <v>0</v>
          </cell>
          <cell r="O266">
            <v>3.7785600000000001</v>
          </cell>
          <cell r="P266">
            <v>51758.71488</v>
          </cell>
          <cell r="Q266">
            <v>0</v>
          </cell>
          <cell r="R266">
            <v>0</v>
          </cell>
          <cell r="T266">
            <v>0</v>
          </cell>
          <cell r="U266">
            <v>28.369569120000001</v>
          </cell>
          <cell r="V266">
            <v>388606.35780576</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row>
        <row r="267">
          <cell r="A267">
            <v>49</v>
          </cell>
          <cell r="B267" t="str">
            <v>Cat Dinding</v>
          </cell>
          <cell r="C267" t="str">
            <v>M2</v>
          </cell>
          <cell r="D267">
            <v>9900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T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P267">
            <v>0</v>
          </cell>
          <cell r="AQ267">
            <v>0</v>
          </cell>
          <cell r="AR267">
            <v>0</v>
          </cell>
          <cell r="AS267">
            <v>0.95</v>
          </cell>
          <cell r="AT267">
            <v>9405</v>
          </cell>
          <cell r="AU267">
            <v>3.3439999999999999</v>
          </cell>
          <cell r="AV267">
            <v>33105.599999999999</v>
          </cell>
          <cell r="AW267">
            <v>19.399999999999999</v>
          </cell>
          <cell r="AX267">
            <v>192060</v>
          </cell>
          <cell r="AY267">
            <v>1.92</v>
          </cell>
          <cell r="AZ267">
            <v>19008</v>
          </cell>
          <cell r="BA267">
            <v>1.92</v>
          </cell>
          <cell r="BB267">
            <v>19008</v>
          </cell>
          <cell r="BC267">
            <v>2.56</v>
          </cell>
          <cell r="BD267">
            <v>25344</v>
          </cell>
          <cell r="BE267">
            <v>2.56</v>
          </cell>
          <cell r="BF267">
            <v>25344</v>
          </cell>
          <cell r="BG267">
            <v>0.64000000000000012</v>
          </cell>
          <cell r="BH267">
            <v>6336.0000000000009</v>
          </cell>
          <cell r="BI267">
            <v>3.84</v>
          </cell>
          <cell r="BJ267">
            <v>38016</v>
          </cell>
          <cell r="BK267">
            <v>5.6</v>
          </cell>
          <cell r="BL267">
            <v>55440</v>
          </cell>
          <cell r="BM267">
            <v>14.4</v>
          </cell>
          <cell r="BN267">
            <v>142560</v>
          </cell>
          <cell r="BO267">
            <v>1.6</v>
          </cell>
          <cell r="BP267">
            <v>15840</v>
          </cell>
          <cell r="BQ267">
            <v>0.96</v>
          </cell>
          <cell r="BR267">
            <v>9504</v>
          </cell>
          <cell r="BS267">
            <v>3.2</v>
          </cell>
          <cell r="BT267">
            <v>31680</v>
          </cell>
          <cell r="BU267">
            <v>2.8</v>
          </cell>
          <cell r="BV267">
            <v>27720</v>
          </cell>
          <cell r="BW267">
            <v>2.8</v>
          </cell>
          <cell r="BX267">
            <v>27720</v>
          </cell>
          <cell r="BY267">
            <v>0.64000000000000012</v>
          </cell>
          <cell r="BZ267">
            <v>6336.0000000000009</v>
          </cell>
          <cell r="CA267">
            <v>0.64000000000000012</v>
          </cell>
          <cell r="CB267">
            <v>6336.0000000000009</v>
          </cell>
          <cell r="CC267">
            <v>0.96</v>
          </cell>
          <cell r="CD267">
            <v>9504</v>
          </cell>
          <cell r="CE267">
            <v>1.2800000000000002</v>
          </cell>
          <cell r="CF267">
            <v>12672.000000000002</v>
          </cell>
          <cell r="CG267">
            <v>11.2</v>
          </cell>
          <cell r="CH267">
            <v>110880</v>
          </cell>
          <cell r="CI267">
            <v>7.2</v>
          </cell>
          <cell r="CJ267">
            <v>71280</v>
          </cell>
          <cell r="CK267">
            <v>16.799999999999997</v>
          </cell>
          <cell r="CL267">
            <v>166319.99999999997</v>
          </cell>
          <cell r="CM267">
            <v>13.16</v>
          </cell>
          <cell r="CN267">
            <v>130284</v>
          </cell>
          <cell r="CO267">
            <v>8.8000000000000007</v>
          </cell>
          <cell r="CP267">
            <v>87120</v>
          </cell>
        </row>
        <row r="268">
          <cell r="A268">
            <v>50</v>
          </cell>
          <cell r="B268" t="str">
            <v>Plesteran Camprot</v>
          </cell>
          <cell r="C268" t="str">
            <v>M2</v>
          </cell>
          <cell r="D268">
            <v>14600</v>
          </cell>
          <cell r="E268">
            <v>0</v>
          </cell>
          <cell r="F268">
            <v>0</v>
          </cell>
          <cell r="G268">
            <v>0</v>
          </cell>
          <cell r="H268">
            <v>0</v>
          </cell>
          <cell r="I268">
            <v>0</v>
          </cell>
          <cell r="K268">
            <v>0</v>
          </cell>
          <cell r="M268">
            <v>0</v>
          </cell>
          <cell r="N268">
            <v>0</v>
          </cell>
          <cell r="O268">
            <v>0</v>
          </cell>
          <cell r="P268">
            <v>0</v>
          </cell>
          <cell r="Q268">
            <v>0</v>
          </cell>
          <cell r="R268">
            <v>0</v>
          </cell>
          <cell r="T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0</v>
          </cell>
          <cell r="AL268">
            <v>0</v>
          </cell>
          <cell r="AM268">
            <v>0</v>
          </cell>
          <cell r="AN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row>
        <row r="269">
          <cell r="A269">
            <v>51</v>
          </cell>
          <cell r="B269" t="str">
            <v>Rangka Metal Furring</v>
          </cell>
          <cell r="C269" t="str">
            <v>M'</v>
          </cell>
          <cell r="D269">
            <v>90000</v>
          </cell>
          <cell r="AS269">
            <v>4.05</v>
          </cell>
          <cell r="AT269">
            <v>364500</v>
          </cell>
          <cell r="AU269">
            <v>6.4399999999999995</v>
          </cell>
          <cell r="AV269">
            <v>579600</v>
          </cell>
          <cell r="AW269">
            <v>32.550000000000004</v>
          </cell>
          <cell r="AX269">
            <v>2929500.0000000005</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row>
        <row r="270">
          <cell r="V270">
            <v>0</v>
          </cell>
        </row>
        <row r="271">
          <cell r="B271" t="str">
            <v>Jumlah Harga</v>
          </cell>
          <cell r="F271">
            <v>3776944.5502499999</v>
          </cell>
          <cell r="H271">
            <v>2832088.3359403941</v>
          </cell>
          <cell r="J271">
            <v>1760337.7291291971</v>
          </cell>
          <cell r="L271">
            <v>1690743.9109799999</v>
          </cell>
          <cell r="N271">
            <v>3776944.5502499999</v>
          </cell>
          <cell r="P271">
            <v>4325959.5126400022</v>
          </cell>
          <cell r="R271">
            <v>203957.891</v>
          </cell>
          <cell r="T271">
            <v>687725.19209999987</v>
          </cell>
          <cell r="V271">
            <v>18029296.658107769</v>
          </cell>
          <cell r="X271">
            <v>1778477.1111249998</v>
          </cell>
          <cell r="Z271">
            <v>1778477.1111249998</v>
          </cell>
          <cell r="AB271">
            <v>2510427.1706250003</v>
          </cell>
          <cell r="AD271">
            <v>2510427.1706250003</v>
          </cell>
          <cell r="AF271">
            <v>1191955.9685</v>
          </cell>
          <cell r="AH271">
            <v>227007.360575</v>
          </cell>
          <cell r="AJ271">
            <v>495682.89288906247</v>
          </cell>
          <cell r="AL271">
            <v>340632.49875000003</v>
          </cell>
          <cell r="AN271">
            <v>4315205.9326250004</v>
          </cell>
          <cell r="AP271">
            <v>233891.45624999999</v>
          </cell>
          <cell r="AR271">
            <v>113270.448</v>
          </cell>
          <cell r="AT271">
            <v>401455</v>
          </cell>
          <cell r="AV271">
            <v>757453.2034</v>
          </cell>
          <cell r="AX271">
            <v>4346861.7414500006</v>
          </cell>
          <cell r="AZ271">
            <v>195619.28399999999</v>
          </cell>
          <cell r="BB271">
            <v>195619.28399999999</v>
          </cell>
          <cell r="BD271">
            <v>265408.12</v>
          </cell>
          <cell r="BF271">
            <v>265408.12</v>
          </cell>
          <cell r="BH271">
            <v>69788.83600000001</v>
          </cell>
          <cell r="BJ271">
            <v>372336.13500000001</v>
          </cell>
          <cell r="BL271">
            <v>514421.74699999997</v>
          </cell>
          <cell r="BN271">
            <v>675092.853</v>
          </cell>
          <cell r="BP271">
            <v>164161.67199999999</v>
          </cell>
          <cell r="BR271">
            <v>101246.448</v>
          </cell>
          <cell r="BT271">
            <v>317153.72450000001</v>
          </cell>
          <cell r="BV271">
            <v>276972.50799999997</v>
          </cell>
          <cell r="BX271">
            <v>276972.50799999997</v>
          </cell>
          <cell r="BZ271">
            <v>69788.83600000001</v>
          </cell>
          <cell r="CB271">
            <v>69788.83600000001</v>
          </cell>
          <cell r="CD271">
            <v>101246.448</v>
          </cell>
          <cell r="CF271">
            <v>132704.06000000003</v>
          </cell>
          <cell r="CH271">
            <v>992757.03099999996</v>
          </cell>
          <cell r="CJ271">
            <v>651088.97100000002</v>
          </cell>
          <cell r="CL271">
            <v>1326497.6212999998</v>
          </cell>
          <cell r="CN271">
            <v>1163095.6655000001</v>
          </cell>
          <cell r="CP271">
            <v>748232.92599999998</v>
          </cell>
        </row>
        <row r="275">
          <cell r="A275" t="str">
            <v>No.</v>
          </cell>
          <cell r="B275" t="str">
            <v>Item Pekerjaan</v>
          </cell>
          <cell r="C275" t="str">
            <v>Satuan</v>
          </cell>
          <cell r="D275" t="str">
            <v>Harga Satuan</v>
          </cell>
          <cell r="E275" t="str">
            <v>P1</v>
          </cell>
          <cell r="G275" t="str">
            <v>P2</v>
          </cell>
          <cell r="I275" t="str">
            <v>P3</v>
          </cell>
          <cell r="K275" t="str">
            <v>J1</v>
          </cell>
          <cell r="M275" t="str">
            <v>J1'</v>
          </cell>
          <cell r="O275" t="str">
            <v>J2</v>
          </cell>
          <cell r="Q275" t="str">
            <v>J3</v>
          </cell>
          <cell r="S275" t="str">
            <v>J4</v>
          </cell>
          <cell r="U275" t="str">
            <v>J4'</v>
          </cell>
          <cell r="W275" t="str">
            <v>R1</v>
          </cell>
          <cell r="Y275" t="str">
            <v>R2</v>
          </cell>
          <cell r="AA275" t="str">
            <v>R3</v>
          </cell>
        </row>
        <row r="276">
          <cell r="D276" t="str">
            <v>Rp.</v>
          </cell>
          <cell r="E276" t="str">
            <v>Vol.</v>
          </cell>
          <cell r="F276" t="str">
            <v>Jumlah Harga</v>
          </cell>
          <cell r="G276" t="str">
            <v>Vol.</v>
          </cell>
          <cell r="H276" t="str">
            <v>Jumlah Harga</v>
          </cell>
          <cell r="I276" t="str">
            <v>Vol.</v>
          </cell>
          <cell r="J276" t="str">
            <v>Jumlah Harga</v>
          </cell>
          <cell r="K276" t="str">
            <v>Vol.</v>
          </cell>
          <cell r="L276" t="str">
            <v>Jumlah Harga</v>
          </cell>
          <cell r="M276" t="str">
            <v>Vol.</v>
          </cell>
          <cell r="N276" t="str">
            <v>Jumlah Harga</v>
          </cell>
          <cell r="O276" t="str">
            <v>Vol.</v>
          </cell>
          <cell r="P276" t="str">
            <v>Jumlah Harga</v>
          </cell>
          <cell r="Q276" t="str">
            <v>Vol.</v>
          </cell>
          <cell r="R276" t="str">
            <v>Jumlah Harga</v>
          </cell>
          <cell r="S276" t="str">
            <v>Vol.</v>
          </cell>
          <cell r="T276" t="str">
            <v>Jumlah Harga</v>
          </cell>
          <cell r="U276" t="str">
            <v>Vol.</v>
          </cell>
          <cell r="V276" t="str">
            <v>Jumlah Harga</v>
          </cell>
          <cell r="W276" t="str">
            <v>Vol.</v>
          </cell>
          <cell r="X276" t="str">
            <v>Jumlah Harga</v>
          </cell>
          <cell r="Y276" t="str">
            <v>Vol.</v>
          </cell>
          <cell r="Z276" t="str">
            <v>Jumlah Harga</v>
          </cell>
          <cell r="AA276" t="str">
            <v>Vol.</v>
          </cell>
          <cell r="AB276" t="str">
            <v>Jumlah Harga</v>
          </cell>
        </row>
        <row r="277">
          <cell r="A277" t="str">
            <v>V.</v>
          </cell>
          <cell r="B277" t="str">
            <v>UNIT BANGUNAN KANTOR PUSAT</v>
          </cell>
        </row>
        <row r="279">
          <cell r="A279">
            <v>1</v>
          </cell>
          <cell r="B279" t="str">
            <v>Kayu 6/12</v>
          </cell>
          <cell r="C279" t="str">
            <v>M3</v>
          </cell>
          <cell r="D279">
            <v>0</v>
          </cell>
          <cell r="F279">
            <v>0</v>
          </cell>
          <cell r="G279">
            <v>0</v>
          </cell>
          <cell r="H279">
            <v>0</v>
          </cell>
          <cell r="I279">
            <v>3.6144000000000003E-2</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row>
        <row r="280">
          <cell r="A280">
            <v>2</v>
          </cell>
          <cell r="B280" t="str">
            <v>Kayu Slimar 3/10</v>
          </cell>
          <cell r="C280" t="str">
            <v>M3</v>
          </cell>
          <cell r="D280">
            <v>0</v>
          </cell>
          <cell r="F280">
            <v>0</v>
          </cell>
          <cell r="G280">
            <v>0</v>
          </cell>
          <cell r="H280">
            <v>0</v>
          </cell>
          <cell r="I280">
            <v>1.4159999999999999E-2</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row>
        <row r="281">
          <cell r="A281">
            <v>3</v>
          </cell>
          <cell r="B281" t="str">
            <v>Kayu Slimar 3/15</v>
          </cell>
          <cell r="C281" t="str">
            <v>M3</v>
          </cell>
          <cell r="D281">
            <v>0</v>
          </cell>
          <cell r="F281">
            <v>0</v>
          </cell>
          <cell r="G281">
            <v>0</v>
          </cell>
          <cell r="H281">
            <v>0</v>
          </cell>
          <cell r="I281">
            <v>2.6999999999999997E-3</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row>
        <row r="282">
          <cell r="A282">
            <v>4</v>
          </cell>
          <cell r="B282" t="str">
            <v>Kayu Slimar 3/20</v>
          </cell>
          <cell r="C282" t="str">
            <v>M3</v>
          </cell>
          <cell r="D282">
            <v>0</v>
          </cell>
          <cell r="F282">
            <v>0</v>
          </cell>
          <cell r="G282">
            <v>0</v>
          </cell>
          <cell r="H282">
            <v>0</v>
          </cell>
          <cell r="I282">
            <v>3.5999999999999999E-3</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row>
        <row r="283">
          <cell r="A283">
            <v>5</v>
          </cell>
          <cell r="B283" t="str">
            <v>Kayu 2/10</v>
          </cell>
          <cell r="C283" t="str">
            <v>M3</v>
          </cell>
          <cell r="D283">
            <v>0</v>
          </cell>
          <cell r="F283">
            <v>0</v>
          </cell>
          <cell r="G283">
            <v>0</v>
          </cell>
          <cell r="H283">
            <v>0</v>
          </cell>
          <cell r="I283">
            <v>5.4000000000000012E-3</v>
          </cell>
          <cell r="J283">
            <v>0</v>
          </cell>
          <cell r="K283">
            <v>12.399999999999999</v>
          </cell>
          <cell r="L283">
            <v>0</v>
          </cell>
          <cell r="M283">
            <v>12.399999999999999</v>
          </cell>
          <cell r="N283">
            <v>0</v>
          </cell>
          <cell r="O283">
            <v>6.4</v>
          </cell>
          <cell r="P283">
            <v>0</v>
          </cell>
          <cell r="Q283">
            <v>93.25</v>
          </cell>
          <cell r="R283">
            <v>0</v>
          </cell>
          <cell r="S283">
            <v>13.814999999999998</v>
          </cell>
          <cell r="T283">
            <v>0</v>
          </cell>
          <cell r="U283">
            <v>13.814999999999998</v>
          </cell>
          <cell r="V283">
            <v>0</v>
          </cell>
          <cell r="W283">
            <v>0</v>
          </cell>
          <cell r="X283">
            <v>0</v>
          </cell>
          <cell r="Y283">
            <v>0</v>
          </cell>
          <cell r="Z283">
            <v>0</v>
          </cell>
          <cell r="AA283">
            <v>0</v>
          </cell>
          <cell r="AB283">
            <v>0</v>
          </cell>
        </row>
        <row r="284">
          <cell r="A284">
            <v>6</v>
          </cell>
          <cell r="B284" t="str">
            <v>Panil t = 3 cm</v>
          </cell>
          <cell r="C284" t="str">
            <v>M2</v>
          </cell>
          <cell r="D284">
            <v>0</v>
          </cell>
          <cell r="F284">
            <v>0</v>
          </cell>
          <cell r="G284">
            <v>0</v>
          </cell>
          <cell r="H284">
            <v>0</v>
          </cell>
          <cell r="I284">
            <v>0.49500000000000005</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row>
        <row r="285">
          <cell r="A285">
            <v>1</v>
          </cell>
          <cell r="B285" t="str">
            <v>Kusen Aluminium 5/10</v>
          </cell>
          <cell r="C285" t="str">
            <v>M'</v>
          </cell>
          <cell r="D285">
            <v>124948</v>
          </cell>
          <cell r="F285">
            <v>0</v>
          </cell>
          <cell r="G285">
            <v>0</v>
          </cell>
          <cell r="H285">
            <v>0</v>
          </cell>
          <cell r="I285">
            <v>5</v>
          </cell>
          <cell r="J285">
            <v>624740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row>
        <row r="286">
          <cell r="A286">
            <v>2</v>
          </cell>
          <cell r="B286" t="str">
            <v xml:space="preserve">Rangka Daun Jendela Alumunium </v>
          </cell>
          <cell r="C286" t="str">
            <v>M'</v>
          </cell>
          <cell r="D286">
            <v>124948</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row>
        <row r="287">
          <cell r="A287">
            <v>3</v>
          </cell>
          <cell r="B287" t="str">
            <v>Rangka Tiang Sirip Alumunium 1/1 Putih</v>
          </cell>
          <cell r="C287" t="str">
            <v>M'</v>
          </cell>
          <cell r="D287">
            <v>62474</v>
          </cell>
          <cell r="F287">
            <v>0</v>
          </cell>
          <cell r="G287">
            <v>0</v>
          </cell>
          <cell r="H287">
            <v>0</v>
          </cell>
          <cell r="I287">
            <v>0</v>
          </cell>
          <cell r="J287">
            <v>0</v>
          </cell>
          <cell r="K287">
            <v>2.8499999999999996</v>
          </cell>
          <cell r="L287">
            <v>178050.89999999997</v>
          </cell>
          <cell r="M287">
            <v>2.8499999999999996</v>
          </cell>
          <cell r="N287">
            <v>178050.89999999997</v>
          </cell>
          <cell r="O287">
            <v>0</v>
          </cell>
          <cell r="P287">
            <v>0</v>
          </cell>
          <cell r="Q287">
            <v>14.100000000000003</v>
          </cell>
          <cell r="R287">
            <v>880883.40000000026</v>
          </cell>
          <cell r="S287">
            <v>2.12</v>
          </cell>
          <cell r="T287">
            <v>132444.88</v>
          </cell>
          <cell r="U287">
            <v>2.12</v>
          </cell>
          <cell r="V287">
            <v>132444.88</v>
          </cell>
          <cell r="W287">
            <v>0</v>
          </cell>
          <cell r="X287">
            <v>0</v>
          </cell>
          <cell r="Y287">
            <v>0</v>
          </cell>
          <cell r="Z287">
            <v>0</v>
          </cell>
          <cell r="AA287">
            <v>0</v>
          </cell>
          <cell r="AB287">
            <v>0</v>
          </cell>
        </row>
        <row r="288">
          <cell r="A288">
            <v>4</v>
          </cell>
          <cell r="B288" t="str">
            <v>Pasang Shading Sirip Alumunium 0.2/10 +Rangka</v>
          </cell>
          <cell r="C288" t="str">
            <v>M2</v>
          </cell>
          <cell r="D288">
            <v>0</v>
          </cell>
          <cell r="F288">
            <v>0</v>
          </cell>
          <cell r="G288">
            <v>0</v>
          </cell>
          <cell r="H288">
            <v>0</v>
          </cell>
          <cell r="I288">
            <v>0</v>
          </cell>
          <cell r="J288">
            <v>0</v>
          </cell>
          <cell r="K288">
            <v>0.50749999999999995</v>
          </cell>
          <cell r="L288">
            <v>0</v>
          </cell>
          <cell r="M288">
            <v>0.50749999999999995</v>
          </cell>
          <cell r="N288">
            <v>0</v>
          </cell>
          <cell r="O288">
            <v>0</v>
          </cell>
          <cell r="P288">
            <v>0</v>
          </cell>
          <cell r="Q288">
            <v>1.4649999999999999</v>
          </cell>
          <cell r="R288">
            <v>0</v>
          </cell>
          <cell r="S288">
            <v>0.252</v>
          </cell>
          <cell r="T288">
            <v>0</v>
          </cell>
          <cell r="U288">
            <v>0.252</v>
          </cell>
          <cell r="V288">
            <v>0</v>
          </cell>
          <cell r="W288">
            <v>0</v>
          </cell>
          <cell r="X288">
            <v>0</v>
          </cell>
          <cell r="Y288">
            <v>0</v>
          </cell>
          <cell r="Z288">
            <v>0</v>
          </cell>
          <cell r="AA288">
            <v>0</v>
          </cell>
          <cell r="AB288">
            <v>0</v>
          </cell>
        </row>
        <row r="289">
          <cell r="A289">
            <v>5</v>
          </cell>
          <cell r="B289" t="str">
            <v>Daun Pintu Panil Kamper</v>
          </cell>
          <cell r="C289" t="str">
            <v>bh</v>
          </cell>
          <cell r="D289">
            <v>550000</v>
          </cell>
          <cell r="F289">
            <v>0</v>
          </cell>
          <cell r="G289">
            <v>0</v>
          </cell>
          <cell r="H289">
            <v>0</v>
          </cell>
          <cell r="I289">
            <v>1.2</v>
          </cell>
          <cell r="J289">
            <v>660000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row>
        <row r="290">
          <cell r="A290">
            <v>6</v>
          </cell>
          <cell r="B290" t="str">
            <v>Plat besi t = 2 mm</v>
          </cell>
          <cell r="C290" t="str">
            <v>Kg</v>
          </cell>
          <cell r="D290">
            <v>0</v>
          </cell>
          <cell r="F290">
            <v>0</v>
          </cell>
          <cell r="G290">
            <v>57.085200000000007</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row>
        <row r="291">
          <cell r="A291">
            <v>7</v>
          </cell>
          <cell r="B291" t="str">
            <v>C 40.40.2  (pesan khusus)</v>
          </cell>
          <cell r="C291" t="str">
            <v>Kg</v>
          </cell>
          <cell r="D291">
            <v>14122.3</v>
          </cell>
          <cell r="F291">
            <v>0</v>
          </cell>
          <cell r="G291">
            <v>42.56</v>
          </cell>
          <cell r="H291">
            <v>601045.08799999999</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row>
        <row r="292">
          <cell r="A292">
            <v>8</v>
          </cell>
          <cell r="B292" t="str">
            <v>Handle besi dia 16 mm</v>
          </cell>
          <cell r="C292" t="str">
            <v>Set</v>
          </cell>
          <cell r="D292">
            <v>129652.5</v>
          </cell>
          <cell r="F292">
            <v>0</v>
          </cell>
          <cell r="G292">
            <v>1</v>
          </cell>
          <cell r="H292">
            <v>129652.5</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row>
        <row r="293">
          <cell r="A293">
            <v>9</v>
          </cell>
          <cell r="B293" t="str">
            <v>Hendle pintu Stainless</v>
          </cell>
          <cell r="C293" t="str">
            <v>Set</v>
          </cell>
          <cell r="D293">
            <v>261652.5</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row>
        <row r="294">
          <cell r="A294">
            <v>10</v>
          </cell>
          <cell r="B294" t="str">
            <v>Kunci Pintu Handle stainleess (dorma)</v>
          </cell>
          <cell r="C294" t="str">
            <v>Set</v>
          </cell>
          <cell r="D294">
            <v>650000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row>
        <row r="295">
          <cell r="A295">
            <v>11</v>
          </cell>
          <cell r="B295" t="str">
            <v>Kunci tanam Antik</v>
          </cell>
          <cell r="C295" t="str">
            <v>Set</v>
          </cell>
          <cell r="D295">
            <v>265000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row>
        <row r="296">
          <cell r="A296">
            <v>12</v>
          </cell>
          <cell r="B296" t="str">
            <v>Kunci tanam biasa</v>
          </cell>
          <cell r="C296" t="str">
            <v>Set</v>
          </cell>
          <cell r="D296">
            <v>168565</v>
          </cell>
          <cell r="F296">
            <v>0</v>
          </cell>
          <cell r="G296">
            <v>1</v>
          </cell>
          <cell r="H296">
            <v>168565</v>
          </cell>
          <cell r="I296">
            <v>1</v>
          </cell>
          <cell r="J296">
            <v>168565</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row>
        <row r="297">
          <cell r="A297">
            <v>13</v>
          </cell>
          <cell r="B297" t="str">
            <v>Kunci Silinder</v>
          </cell>
          <cell r="C297" t="str">
            <v>Set</v>
          </cell>
          <cell r="D297">
            <v>217900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row>
        <row r="298">
          <cell r="A298">
            <v>14</v>
          </cell>
          <cell r="B298" t="str">
            <v>Kunci Selot</v>
          </cell>
          <cell r="C298" t="str">
            <v>Set</v>
          </cell>
          <cell r="D298">
            <v>48300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row>
        <row r="299">
          <cell r="A299">
            <v>15</v>
          </cell>
          <cell r="B299" t="str">
            <v>Engsel jendela</v>
          </cell>
          <cell r="C299" t="str">
            <v>Bh</v>
          </cell>
          <cell r="D299">
            <v>16600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row>
        <row r="300">
          <cell r="A300">
            <v>16</v>
          </cell>
          <cell r="B300" t="str">
            <v>Engsel pintu</v>
          </cell>
          <cell r="C300" t="str">
            <v>Bh</v>
          </cell>
          <cell r="D300">
            <v>44395.75</v>
          </cell>
          <cell r="F300">
            <v>0</v>
          </cell>
          <cell r="G300">
            <v>0</v>
          </cell>
          <cell r="H300">
            <v>0</v>
          </cell>
          <cell r="I300">
            <v>3</v>
          </cell>
          <cell r="J300">
            <v>133187.25</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row>
        <row r="301">
          <cell r="A301">
            <v>17</v>
          </cell>
          <cell r="B301" t="str">
            <v>Engsel Pintu dari pipa besi dia 2 cm</v>
          </cell>
          <cell r="C301" t="str">
            <v>Bh</v>
          </cell>
          <cell r="D301">
            <v>66593.625</v>
          </cell>
          <cell r="F301">
            <v>0</v>
          </cell>
          <cell r="G301">
            <v>2</v>
          </cell>
          <cell r="H301">
            <v>133187.25</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row>
        <row r="302">
          <cell r="A302">
            <v>18</v>
          </cell>
          <cell r="B302" t="str">
            <v>Kait/hak angin</v>
          </cell>
          <cell r="C302" t="str">
            <v>Set</v>
          </cell>
          <cell r="D302">
            <v>27000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row>
        <row r="303">
          <cell r="A303">
            <v>19</v>
          </cell>
          <cell r="B303" t="str">
            <v>Grendel pintu kuningan</v>
          </cell>
          <cell r="C303" t="str">
            <v>Bh</v>
          </cell>
          <cell r="D303">
            <v>125000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row>
        <row r="304">
          <cell r="A304">
            <v>20</v>
          </cell>
          <cell r="B304" t="str">
            <v xml:space="preserve">Grendel jendela </v>
          </cell>
          <cell r="C304" t="str">
            <v>Bh</v>
          </cell>
          <cell r="D304">
            <v>8100</v>
          </cell>
          <cell r="F304">
            <v>0</v>
          </cell>
          <cell r="G304">
            <v>0</v>
          </cell>
          <cell r="H304">
            <v>0</v>
          </cell>
          <cell r="I304">
            <v>0</v>
          </cell>
          <cell r="J304">
            <v>0</v>
          </cell>
          <cell r="K304">
            <v>0</v>
          </cell>
          <cell r="L304">
            <v>0</v>
          </cell>
          <cell r="M304">
            <v>0</v>
          </cell>
          <cell r="N304">
            <v>0</v>
          </cell>
          <cell r="O304">
            <v>1</v>
          </cell>
          <cell r="P304">
            <v>8100</v>
          </cell>
          <cell r="Q304">
            <v>0</v>
          </cell>
          <cell r="R304">
            <v>0</v>
          </cell>
          <cell r="S304">
            <v>0</v>
          </cell>
          <cell r="T304">
            <v>0</v>
          </cell>
          <cell r="U304">
            <v>0</v>
          </cell>
          <cell r="V304">
            <v>0</v>
          </cell>
          <cell r="W304">
            <v>0</v>
          </cell>
          <cell r="X304">
            <v>0</v>
          </cell>
          <cell r="Y304">
            <v>0</v>
          </cell>
          <cell r="Z304">
            <v>0</v>
          </cell>
          <cell r="AA304">
            <v>0</v>
          </cell>
          <cell r="AB304">
            <v>0</v>
          </cell>
        </row>
        <row r="305">
          <cell r="A305">
            <v>21</v>
          </cell>
          <cell r="B305" t="str">
            <v>Grendel pintu</v>
          </cell>
          <cell r="C305" t="str">
            <v>Bh</v>
          </cell>
          <cell r="D305">
            <v>14200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row>
        <row r="306">
          <cell r="A306">
            <v>22</v>
          </cell>
          <cell r="B306" t="str">
            <v>Stripting Knip</v>
          </cell>
          <cell r="C306" t="str">
            <v>Set</v>
          </cell>
          <cell r="D306">
            <v>13700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row>
        <row r="307">
          <cell r="A307">
            <v>23</v>
          </cell>
          <cell r="B307" t="str">
            <v>Door Closer</v>
          </cell>
          <cell r="C307" t="str">
            <v>Set</v>
          </cell>
          <cell r="D307">
            <v>260800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row>
        <row r="308">
          <cell r="A308">
            <v>24</v>
          </cell>
          <cell r="B308" t="str">
            <v>Door Holder</v>
          </cell>
          <cell r="C308" t="str">
            <v>Set</v>
          </cell>
          <cell r="D308">
            <v>500000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row>
        <row r="309">
          <cell r="A309">
            <v>25</v>
          </cell>
          <cell r="B309" t="str">
            <v>Door Stop</v>
          </cell>
          <cell r="C309" t="str">
            <v>Set</v>
          </cell>
          <cell r="D309">
            <v>32100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row>
        <row r="310">
          <cell r="A310">
            <v>26</v>
          </cell>
          <cell r="B310" t="str">
            <v>Kaca bening 5 mm</v>
          </cell>
          <cell r="C310" t="str">
            <v>M2</v>
          </cell>
          <cell r="D310">
            <v>66700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row>
        <row r="311">
          <cell r="A311">
            <v>27</v>
          </cell>
          <cell r="B311" t="str">
            <v>Kaca bening 10 mm</v>
          </cell>
          <cell r="C311" t="str">
            <v>M2</v>
          </cell>
          <cell r="D311">
            <v>280895.75</v>
          </cell>
          <cell r="F311">
            <v>0</v>
          </cell>
          <cell r="G311">
            <v>0</v>
          </cell>
          <cell r="H311">
            <v>0</v>
          </cell>
          <cell r="I311">
            <v>0</v>
          </cell>
          <cell r="J311">
            <v>0</v>
          </cell>
          <cell r="K311">
            <v>1.1875</v>
          </cell>
          <cell r="L311">
            <v>333563.703125</v>
          </cell>
          <cell r="M311">
            <v>1.1875</v>
          </cell>
          <cell r="N311">
            <v>333563.703125</v>
          </cell>
          <cell r="O311">
            <v>0.64749999999999996</v>
          </cell>
          <cell r="P311">
            <v>181879.99812499998</v>
          </cell>
          <cell r="Q311">
            <v>4.5719999999999992</v>
          </cell>
          <cell r="R311">
            <v>1284255.3689999997</v>
          </cell>
          <cell r="S311">
            <v>1.3035499999999998</v>
          </cell>
          <cell r="T311">
            <v>366161.65491249994</v>
          </cell>
          <cell r="U311">
            <v>1.3035499999999998</v>
          </cell>
          <cell r="V311">
            <v>366161.65491249994</v>
          </cell>
          <cell r="W311">
            <v>0</v>
          </cell>
          <cell r="X311">
            <v>0</v>
          </cell>
          <cell r="Y311">
            <v>0</v>
          </cell>
          <cell r="Z311">
            <v>0</v>
          </cell>
          <cell r="AA311">
            <v>0</v>
          </cell>
          <cell r="AB311">
            <v>0</v>
          </cell>
        </row>
        <row r="312">
          <cell r="A312">
            <v>28</v>
          </cell>
          <cell r="B312" t="str">
            <v>Kaca Bening 12 mm</v>
          </cell>
          <cell r="C312" t="str">
            <v>M2</v>
          </cell>
          <cell r="D312">
            <v>403787.64062499994</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row>
        <row r="313">
          <cell r="A313">
            <v>29</v>
          </cell>
          <cell r="B313" t="str">
            <v>Besi hollow 4/4</v>
          </cell>
          <cell r="C313" t="str">
            <v>M'</v>
          </cell>
          <cell r="D313">
            <v>48625.000000000051</v>
          </cell>
          <cell r="F313">
            <v>0</v>
          </cell>
          <cell r="G313">
            <v>5.09</v>
          </cell>
          <cell r="H313">
            <v>247501.25000000026</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row>
        <row r="314">
          <cell r="A314">
            <v>30</v>
          </cell>
          <cell r="B314" t="str">
            <v>Besi hollow 6/6</v>
          </cell>
          <cell r="C314" t="str">
            <v>M'</v>
          </cell>
          <cell r="D314">
            <v>74462.500000000058</v>
          </cell>
          <cell r="E314">
            <v>1.413793103448276</v>
          </cell>
          <cell r="F314">
            <v>105274.56896551733</v>
          </cell>
          <cell r="G314">
            <v>5.09</v>
          </cell>
          <cell r="H314">
            <v>379014.12500000029</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row>
        <row r="315">
          <cell r="A315">
            <v>31</v>
          </cell>
          <cell r="B315" t="str">
            <v>Besi hollow 2.5/5</v>
          </cell>
          <cell r="C315" t="str">
            <v>Kg</v>
          </cell>
          <cell r="D315">
            <v>74462.500000000058</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row>
        <row r="316">
          <cell r="A316">
            <v>32</v>
          </cell>
          <cell r="B316" t="str">
            <v>Besi hollow 5/5</v>
          </cell>
          <cell r="C316" t="str">
            <v>Kg</v>
          </cell>
          <cell r="D316">
            <v>74462.500000000058</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row>
        <row r="317">
          <cell r="A317">
            <v>33</v>
          </cell>
          <cell r="B317" t="str">
            <v>Besi hollow 2/2</v>
          </cell>
          <cell r="C317" t="str">
            <v>Kg</v>
          </cell>
          <cell r="D317">
            <v>74462.500000000058</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row>
        <row r="318">
          <cell r="A318">
            <v>34</v>
          </cell>
          <cell r="B318" t="str">
            <v>Besi hollow 2/4</v>
          </cell>
          <cell r="C318" t="str">
            <v>Kg</v>
          </cell>
          <cell r="D318">
            <v>74462.500000000058</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row>
        <row r="319">
          <cell r="A319">
            <v>35</v>
          </cell>
          <cell r="B319" t="str">
            <v>Kaca Tempered 12 mm</v>
          </cell>
          <cell r="C319" t="str">
            <v>M2</v>
          </cell>
          <cell r="D319">
            <v>528395.75</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row>
        <row r="320">
          <cell r="A320">
            <v>36</v>
          </cell>
          <cell r="B320" t="str">
            <v>Glass Block</v>
          </cell>
          <cell r="C320" t="str">
            <v>Bh</v>
          </cell>
          <cell r="D320">
            <v>45000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row>
        <row r="321">
          <cell r="A321">
            <v>37</v>
          </cell>
          <cell r="B321" t="str">
            <v>Kaca Es</v>
          </cell>
          <cell r="C321" t="str">
            <v>M2</v>
          </cell>
          <cell r="D321">
            <v>66700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row>
        <row r="322">
          <cell r="A322">
            <v>38</v>
          </cell>
          <cell r="B322" t="str">
            <v>Krepyak Kaca Nako + Kerangka</v>
          </cell>
          <cell r="C322" t="str">
            <v>M2</v>
          </cell>
          <cell r="D322">
            <v>81300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row>
        <row r="323">
          <cell r="A323">
            <v>39</v>
          </cell>
          <cell r="B323" t="str">
            <v>Sticker Efek Kaca Es</v>
          </cell>
          <cell r="C323" t="str">
            <v>M2</v>
          </cell>
          <cell r="D323">
            <v>150000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row>
        <row r="324">
          <cell r="A324">
            <v>40</v>
          </cell>
          <cell r="B324" t="str">
            <v>Rel Pintu Dorong</v>
          </cell>
          <cell r="C324" t="str">
            <v>M'</v>
          </cell>
          <cell r="D324">
            <v>275000</v>
          </cell>
          <cell r="F324">
            <v>0</v>
          </cell>
          <cell r="G324">
            <v>0</v>
          </cell>
          <cell r="H324">
            <v>0</v>
          </cell>
          <cell r="I324">
            <v>0</v>
          </cell>
          <cell r="J324">
            <v>0</v>
          </cell>
          <cell r="K324">
            <v>4</v>
          </cell>
          <cell r="L324">
            <v>1100000</v>
          </cell>
          <cell r="M324">
            <v>4</v>
          </cell>
          <cell r="N324">
            <v>1100000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row>
        <row r="325">
          <cell r="A325">
            <v>41</v>
          </cell>
          <cell r="B325" t="str">
            <v>Rolling Door</v>
          </cell>
          <cell r="C325" t="str">
            <v>M2</v>
          </cell>
          <cell r="D325">
            <v>358100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row>
        <row r="326">
          <cell r="A326">
            <v>42</v>
          </cell>
          <cell r="B326" t="str">
            <v>Roster</v>
          </cell>
          <cell r="C326" t="str">
            <v>M2</v>
          </cell>
          <cell r="D326">
            <v>133850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0.2</v>
          </cell>
          <cell r="X326">
            <v>26770</v>
          </cell>
          <cell r="Y326">
            <v>5.15</v>
          </cell>
          <cell r="Z326">
            <v>689327.5</v>
          </cell>
          <cell r="AA326">
            <v>0.8</v>
          </cell>
          <cell r="AB326">
            <v>107080</v>
          </cell>
        </row>
        <row r="327">
          <cell r="A327">
            <v>43</v>
          </cell>
          <cell r="B327" t="str">
            <v>Gipsum Board</v>
          </cell>
          <cell r="C327" t="str">
            <v>M2</v>
          </cell>
          <cell r="D327">
            <v>29000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row>
        <row r="328">
          <cell r="A328">
            <v>44</v>
          </cell>
          <cell r="B328" t="str">
            <v>List Gipsum</v>
          </cell>
          <cell r="C328" t="str">
            <v>M'</v>
          </cell>
          <cell r="D328">
            <v>17300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row>
        <row r="329">
          <cell r="A329">
            <v>45</v>
          </cell>
          <cell r="B329" t="str">
            <v>Sealent</v>
          </cell>
          <cell r="C329" t="str">
            <v>M'</v>
          </cell>
          <cell r="D329">
            <v>8400</v>
          </cell>
          <cell r="F329">
            <v>0</v>
          </cell>
          <cell r="G329">
            <v>0</v>
          </cell>
          <cell r="H329">
            <v>0</v>
          </cell>
          <cell r="I329">
            <v>0</v>
          </cell>
          <cell r="J329">
            <v>0</v>
          </cell>
          <cell r="K329">
            <v>12.5</v>
          </cell>
          <cell r="L329">
            <v>105000</v>
          </cell>
          <cell r="M329">
            <v>12.5</v>
          </cell>
          <cell r="N329">
            <v>105000</v>
          </cell>
          <cell r="O329">
            <v>9.1999999999999993</v>
          </cell>
          <cell r="P329">
            <v>77280</v>
          </cell>
          <cell r="Q329">
            <v>69.260000000000005</v>
          </cell>
          <cell r="R329">
            <v>581784</v>
          </cell>
          <cell r="S329">
            <v>19.54</v>
          </cell>
          <cell r="T329">
            <v>164136</v>
          </cell>
          <cell r="U329">
            <v>19.54</v>
          </cell>
          <cell r="V329">
            <v>164136</v>
          </cell>
          <cell r="W329">
            <v>0</v>
          </cell>
          <cell r="X329">
            <v>0</v>
          </cell>
          <cell r="Y329">
            <v>0</v>
          </cell>
          <cell r="Z329">
            <v>0</v>
          </cell>
          <cell r="AA329">
            <v>0</v>
          </cell>
          <cell r="AB329">
            <v>0</v>
          </cell>
        </row>
        <row r="330">
          <cell r="A330">
            <v>46</v>
          </cell>
          <cell r="B330" t="str">
            <v>Benangan Kusen</v>
          </cell>
          <cell r="C330" t="str">
            <v>M'</v>
          </cell>
          <cell r="D330">
            <v>4296.0074999999997</v>
          </cell>
          <cell r="F330">
            <v>0</v>
          </cell>
          <cell r="G330">
            <v>5.5990000000000002</v>
          </cell>
          <cell r="H330">
            <v>24053.345992499999</v>
          </cell>
          <cell r="I330">
            <v>5.7839999999999998</v>
          </cell>
          <cell r="J330">
            <v>24848.107379999998</v>
          </cell>
          <cell r="K330">
            <v>14.399999999999999</v>
          </cell>
          <cell r="L330">
            <v>61862.507999999987</v>
          </cell>
          <cell r="M330">
            <v>14.399999999999999</v>
          </cell>
          <cell r="N330">
            <v>61862.507999999987</v>
          </cell>
          <cell r="O330">
            <v>8</v>
          </cell>
          <cell r="P330">
            <v>34368.06</v>
          </cell>
          <cell r="Q330">
            <v>23</v>
          </cell>
          <cell r="R330">
            <v>98808.172499999986</v>
          </cell>
          <cell r="S330">
            <v>14.32</v>
          </cell>
          <cell r="T330">
            <v>61518.827399999995</v>
          </cell>
          <cell r="U330">
            <v>14.32</v>
          </cell>
          <cell r="V330">
            <v>61518.827399999995</v>
          </cell>
          <cell r="W330">
            <v>0.8</v>
          </cell>
          <cell r="X330">
            <v>3436.806</v>
          </cell>
          <cell r="Y330">
            <v>55.800000000000004</v>
          </cell>
          <cell r="Z330">
            <v>239717.21849999999</v>
          </cell>
          <cell r="AA330">
            <v>69.2</v>
          </cell>
          <cell r="AB330">
            <v>297283.71899999998</v>
          </cell>
        </row>
        <row r="331">
          <cell r="A331">
            <v>47</v>
          </cell>
          <cell r="B331" t="str">
            <v xml:space="preserve">Cat Kayu </v>
          </cell>
          <cell r="C331" t="str">
            <v>M2</v>
          </cell>
          <cell r="D331">
            <v>19370.5</v>
          </cell>
          <cell r="F331">
            <v>0</v>
          </cell>
          <cell r="G331">
            <v>0</v>
          </cell>
          <cell r="H331">
            <v>0</v>
          </cell>
          <cell r="I331">
            <v>4.0991999999999997</v>
          </cell>
          <cell r="J331">
            <v>79403.553599999999</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row>
        <row r="332">
          <cell r="A332">
            <v>48</v>
          </cell>
          <cell r="B332" t="str">
            <v>Cat Besi</v>
          </cell>
          <cell r="C332" t="str">
            <v>M2</v>
          </cell>
          <cell r="D332">
            <v>13698</v>
          </cell>
          <cell r="F332">
            <v>0</v>
          </cell>
          <cell r="G332">
            <v>5.6445590696960588</v>
          </cell>
          <cell r="H332">
            <v>77319.170136696615</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row>
        <row r="333">
          <cell r="A333">
            <v>49</v>
          </cell>
          <cell r="B333" t="str">
            <v>Cat Dinding</v>
          </cell>
          <cell r="C333" t="str">
            <v>M2</v>
          </cell>
          <cell r="D333">
            <v>9900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0.4</v>
          </cell>
          <cell r="X333">
            <v>3960</v>
          </cell>
          <cell r="Y333">
            <v>10.3</v>
          </cell>
          <cell r="Z333">
            <v>101970</v>
          </cell>
          <cell r="AA333">
            <v>13.025</v>
          </cell>
          <cell r="AB333">
            <v>128947.5</v>
          </cell>
        </row>
        <row r="334">
          <cell r="A334">
            <v>50</v>
          </cell>
          <cell r="B334" t="str">
            <v>Plesteran Camprot</v>
          </cell>
          <cell r="C334" t="str">
            <v>M2</v>
          </cell>
          <cell r="D334">
            <v>14600</v>
          </cell>
          <cell r="F334">
            <v>0</v>
          </cell>
          <cell r="G334">
            <v>0</v>
          </cell>
          <cell r="H334">
            <v>0</v>
          </cell>
          <cell r="I334">
            <v>0</v>
          </cell>
          <cell r="K334">
            <v>0</v>
          </cell>
          <cell r="M334">
            <v>0</v>
          </cell>
          <cell r="N334">
            <v>0</v>
          </cell>
          <cell r="O334">
            <v>0</v>
          </cell>
          <cell r="P334">
            <v>0</v>
          </cell>
          <cell r="Q334">
            <v>0</v>
          </cell>
          <cell r="R334">
            <v>0</v>
          </cell>
          <cell r="S334">
            <v>0</v>
          </cell>
          <cell r="T334">
            <v>0</v>
          </cell>
          <cell r="U334">
            <v>0</v>
          </cell>
          <cell r="V334">
            <v>0</v>
          </cell>
          <cell r="W334">
            <v>0</v>
          </cell>
          <cell r="X334">
            <v>0</v>
          </cell>
          <cell r="Y334">
            <v>1.6</v>
          </cell>
          <cell r="Z334">
            <v>23360</v>
          </cell>
          <cell r="AA334">
            <v>0.8</v>
          </cell>
          <cell r="AB334">
            <v>11680</v>
          </cell>
        </row>
        <row r="336">
          <cell r="B336" t="str">
            <v>Jumlah Harga</v>
          </cell>
          <cell r="F336">
            <v>105274.56896551733</v>
          </cell>
          <cell r="H336">
            <v>1760337.7291291971</v>
          </cell>
          <cell r="J336">
            <v>1690743.9109799999</v>
          </cell>
          <cell r="L336">
            <v>1778477.1111249998</v>
          </cell>
          <cell r="N336">
            <v>1778477.1111249998</v>
          </cell>
          <cell r="P336">
            <v>301628.05812499998</v>
          </cell>
          <cell r="R336">
            <v>2845730.9414999997</v>
          </cell>
          <cell r="T336">
            <v>724261.3623124999</v>
          </cell>
          <cell r="V336">
            <v>724261.3623124999</v>
          </cell>
          <cell r="X336">
            <v>34166.805999999997</v>
          </cell>
          <cell r="Z336">
            <v>1054374.7185</v>
          </cell>
          <cell r="AB336">
            <v>544991.21900000004</v>
          </cell>
        </row>
        <row r="340">
          <cell r="A340" t="str">
            <v>No.</v>
          </cell>
          <cell r="B340" t="str">
            <v>Item Pekerjaan</v>
          </cell>
          <cell r="C340" t="str">
            <v>Satuan</v>
          </cell>
          <cell r="D340" t="str">
            <v>Harga Satuan</v>
          </cell>
          <cell r="E340" t="str">
            <v>P1A</v>
          </cell>
          <cell r="G340" t="str">
            <v>P1B</v>
          </cell>
          <cell r="I340" t="str">
            <v>P2</v>
          </cell>
          <cell r="K340" t="str">
            <v>P3A</v>
          </cell>
          <cell r="M340" t="str">
            <v>P3B</v>
          </cell>
          <cell r="O340" t="str">
            <v>P4A</v>
          </cell>
          <cell r="Q340" t="str">
            <v>P4B</v>
          </cell>
          <cell r="S340" t="str">
            <v>J2A</v>
          </cell>
          <cell r="U340" t="str">
            <v>J2B</v>
          </cell>
          <cell r="W340" t="str">
            <v>J3</v>
          </cell>
          <cell r="Y340" t="str">
            <v>J4</v>
          </cell>
          <cell r="AA340" t="str">
            <v>J5 atau J8</v>
          </cell>
          <cell r="AC340" t="str">
            <v>BV1</v>
          </cell>
          <cell r="AE340" t="str">
            <v>BV2</v>
          </cell>
        </row>
        <row r="341">
          <cell r="D341" t="str">
            <v>Rp.</v>
          </cell>
          <cell r="E341" t="str">
            <v>Vol.</v>
          </cell>
          <cell r="F341" t="str">
            <v>Jumlah Harga</v>
          </cell>
          <cell r="G341" t="str">
            <v>Vol.</v>
          </cell>
          <cell r="H341" t="str">
            <v>Jumlah Harga</v>
          </cell>
          <cell r="I341" t="str">
            <v>Vol.</v>
          </cell>
          <cell r="J341" t="str">
            <v>Jumlah Harga</v>
          </cell>
          <cell r="K341" t="str">
            <v>Vol.</v>
          </cell>
          <cell r="L341" t="str">
            <v>Jumlah Harga</v>
          </cell>
          <cell r="M341" t="str">
            <v>Vol.</v>
          </cell>
          <cell r="N341" t="str">
            <v>Jumlah Harga</v>
          </cell>
          <cell r="O341" t="str">
            <v>Vol.</v>
          </cell>
          <cell r="P341" t="str">
            <v>Jumlah Harga</v>
          </cell>
          <cell r="Q341" t="str">
            <v>Vol.</v>
          </cell>
          <cell r="R341" t="str">
            <v>Jumlah Harga</v>
          </cell>
          <cell r="S341" t="str">
            <v>Vol.</v>
          </cell>
          <cell r="T341" t="str">
            <v>Jumlah Harga</v>
          </cell>
          <cell r="U341" t="str">
            <v>Vol.</v>
          </cell>
          <cell r="V341" t="str">
            <v>Jumlah Harga</v>
          </cell>
          <cell r="W341" t="str">
            <v>Vol.</v>
          </cell>
          <cell r="X341" t="str">
            <v>Jumlah Harga</v>
          </cell>
          <cell r="Y341" t="str">
            <v>Vol.</v>
          </cell>
          <cell r="Z341" t="str">
            <v>Jumlah Harga</v>
          </cell>
          <cell r="AA341" t="str">
            <v>Vol.</v>
          </cell>
          <cell r="AB341" t="str">
            <v>Jumlah Harga</v>
          </cell>
          <cell r="AC341" t="str">
            <v>Vol.</v>
          </cell>
          <cell r="AD341" t="str">
            <v>Jumlah Harga</v>
          </cell>
          <cell r="AE341" t="str">
            <v>Vol.</v>
          </cell>
          <cell r="AF341" t="str">
            <v>Jumlah Harga</v>
          </cell>
        </row>
        <row r="342">
          <cell r="A342" t="str">
            <v>VI.</v>
          </cell>
          <cell r="B342" t="str">
            <v>UNIT BANGUNAN ASRAMA</v>
          </cell>
        </row>
        <row r="344">
          <cell r="A344">
            <v>1</v>
          </cell>
          <cell r="B344" t="str">
            <v>Kayu 6/12</v>
          </cell>
          <cell r="C344" t="str">
            <v>M3</v>
          </cell>
          <cell r="D344">
            <v>0</v>
          </cell>
          <cell r="E344">
            <v>1.12E-2</v>
          </cell>
          <cell r="F344">
            <v>0</v>
          </cell>
          <cell r="G344">
            <v>1.12E-2</v>
          </cell>
          <cell r="H344">
            <v>0</v>
          </cell>
          <cell r="I344">
            <v>0</v>
          </cell>
          <cell r="J344">
            <v>0</v>
          </cell>
          <cell r="K344">
            <v>3.6144000000000003E-2</v>
          </cell>
          <cell r="L344">
            <v>0</v>
          </cell>
          <cell r="M344">
            <v>3.6144000000000003E-2</v>
          </cell>
          <cell r="N344">
            <v>0</v>
          </cell>
          <cell r="O344">
            <v>8.0000000000000002E-3</v>
          </cell>
          <cell r="P344">
            <v>0</v>
          </cell>
          <cell r="Q344">
            <v>8.0000000000000002E-3</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row>
        <row r="345">
          <cell r="A345">
            <v>2</v>
          </cell>
          <cell r="B345" t="str">
            <v>Kayu Slimar 3/10</v>
          </cell>
          <cell r="C345" t="str">
            <v>M3</v>
          </cell>
          <cell r="D345">
            <v>0</v>
          </cell>
          <cell r="E345">
            <v>3.2000000000000002E-3</v>
          </cell>
          <cell r="F345">
            <v>0</v>
          </cell>
          <cell r="G345">
            <v>3.2000000000000002E-3</v>
          </cell>
          <cell r="H345">
            <v>0</v>
          </cell>
          <cell r="I345">
            <v>0</v>
          </cell>
          <cell r="J345">
            <v>0</v>
          </cell>
          <cell r="K345">
            <v>1.4159999999999999E-2</v>
          </cell>
          <cell r="L345">
            <v>0</v>
          </cell>
          <cell r="M345">
            <v>1.4159999999999999E-2</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row>
        <row r="346">
          <cell r="A346">
            <v>3</v>
          </cell>
          <cell r="B346" t="str">
            <v>Kayu Slimar 3/15</v>
          </cell>
          <cell r="C346" t="str">
            <v>M3</v>
          </cell>
          <cell r="D346">
            <v>0</v>
          </cell>
          <cell r="E346">
            <v>3.2</v>
          </cell>
          <cell r="F346">
            <v>0</v>
          </cell>
          <cell r="G346">
            <v>3.2</v>
          </cell>
          <cell r="H346">
            <v>0</v>
          </cell>
          <cell r="I346">
            <v>0</v>
          </cell>
          <cell r="J346">
            <v>0</v>
          </cell>
          <cell r="K346">
            <v>2.6999999999999997E-3</v>
          </cell>
          <cell r="L346">
            <v>0</v>
          </cell>
          <cell r="M346">
            <v>2.6999999999999997E-3</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row>
        <row r="347">
          <cell r="A347">
            <v>4</v>
          </cell>
          <cell r="B347" t="str">
            <v>Kayu Slimar 3/20</v>
          </cell>
          <cell r="C347" t="str">
            <v>M3</v>
          </cell>
          <cell r="D347">
            <v>0</v>
          </cell>
          <cell r="E347">
            <v>3.2</v>
          </cell>
          <cell r="F347">
            <v>0</v>
          </cell>
          <cell r="G347">
            <v>3.2</v>
          </cell>
          <cell r="H347">
            <v>0</v>
          </cell>
          <cell r="I347">
            <v>0</v>
          </cell>
          <cell r="J347">
            <v>0</v>
          </cell>
          <cell r="K347">
            <v>3.5999999999999999E-3</v>
          </cell>
          <cell r="L347">
            <v>0</v>
          </cell>
          <cell r="M347">
            <v>3.5999999999999999E-3</v>
          </cell>
          <cell r="N347">
            <v>0</v>
          </cell>
          <cell r="O347">
            <v>1.32</v>
          </cell>
          <cell r="P347">
            <v>0</v>
          </cell>
          <cell r="Q347">
            <v>1.32</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row>
        <row r="348">
          <cell r="A348">
            <v>5</v>
          </cell>
          <cell r="B348" t="str">
            <v>Kayu 2/10</v>
          </cell>
          <cell r="C348" t="str">
            <v>M3</v>
          </cell>
          <cell r="D348">
            <v>0</v>
          </cell>
          <cell r="E348">
            <v>5</v>
          </cell>
          <cell r="F348">
            <v>0</v>
          </cell>
          <cell r="G348">
            <v>5</v>
          </cell>
          <cell r="H348">
            <v>0</v>
          </cell>
          <cell r="I348">
            <v>0</v>
          </cell>
          <cell r="J348">
            <v>0</v>
          </cell>
          <cell r="K348">
            <v>5.4000000000000012E-3</v>
          </cell>
          <cell r="L348">
            <v>0</v>
          </cell>
          <cell r="M348">
            <v>5.4000000000000012E-3</v>
          </cell>
          <cell r="N348">
            <v>0</v>
          </cell>
          <cell r="O348">
            <v>3.8</v>
          </cell>
          <cell r="P348">
            <v>0</v>
          </cell>
          <cell r="Q348">
            <v>3.8</v>
          </cell>
          <cell r="R348">
            <v>0</v>
          </cell>
          <cell r="S348">
            <v>10.85</v>
          </cell>
          <cell r="T348">
            <v>0</v>
          </cell>
          <cell r="U348">
            <v>10.85</v>
          </cell>
          <cell r="V348">
            <v>0</v>
          </cell>
          <cell r="W348">
            <v>0</v>
          </cell>
          <cell r="X348">
            <v>0</v>
          </cell>
          <cell r="Y348">
            <v>4.5999999999999996</v>
          </cell>
          <cell r="Z348">
            <v>0</v>
          </cell>
          <cell r="AA348">
            <v>3.5999999999999996</v>
          </cell>
          <cell r="AB348">
            <v>0</v>
          </cell>
          <cell r="AC348">
            <v>4</v>
          </cell>
          <cell r="AD348">
            <v>0</v>
          </cell>
          <cell r="AE348">
            <v>4</v>
          </cell>
          <cell r="AF348">
            <v>0</v>
          </cell>
        </row>
        <row r="349">
          <cell r="A349">
            <v>6</v>
          </cell>
          <cell r="B349" t="str">
            <v>Panil t = 3 cm</v>
          </cell>
          <cell r="C349" t="str">
            <v>M2</v>
          </cell>
          <cell r="D349">
            <v>0</v>
          </cell>
          <cell r="E349">
            <v>0</v>
          </cell>
          <cell r="F349">
            <v>0</v>
          </cell>
          <cell r="G349">
            <v>0</v>
          </cell>
          <cell r="H349">
            <v>0</v>
          </cell>
          <cell r="I349">
            <v>0</v>
          </cell>
          <cell r="J349">
            <v>0</v>
          </cell>
          <cell r="K349">
            <v>0.49500000000000005</v>
          </cell>
          <cell r="L349">
            <v>0</v>
          </cell>
          <cell r="M349">
            <v>0.49500000000000005</v>
          </cell>
          <cell r="N349">
            <v>0</v>
          </cell>
          <cell r="O349">
            <v>0</v>
          </cell>
          <cell r="P349">
            <v>0</v>
          </cell>
          <cell r="Q349">
            <v>0</v>
          </cell>
          <cell r="R349">
            <v>0</v>
          </cell>
          <cell r="S349">
            <v>0</v>
          </cell>
          <cell r="T349">
            <v>0</v>
          </cell>
          <cell r="U349">
            <v>0</v>
          </cell>
          <cell r="V349">
            <v>0</v>
          </cell>
          <cell r="W349">
            <v>6.66</v>
          </cell>
          <cell r="X349">
            <v>0</v>
          </cell>
          <cell r="Y349">
            <v>0</v>
          </cell>
          <cell r="Z349">
            <v>0</v>
          </cell>
          <cell r="AA349">
            <v>0</v>
          </cell>
          <cell r="AB349">
            <v>0</v>
          </cell>
          <cell r="AC349">
            <v>0</v>
          </cell>
          <cell r="AD349">
            <v>0</v>
          </cell>
          <cell r="AE349">
            <v>0</v>
          </cell>
          <cell r="AF349">
            <v>0</v>
          </cell>
        </row>
        <row r="350">
          <cell r="A350">
            <v>1</v>
          </cell>
          <cell r="B350" t="str">
            <v>Kusen Aluminium 5/10</v>
          </cell>
          <cell r="C350" t="str">
            <v>M'</v>
          </cell>
          <cell r="D350">
            <v>124948</v>
          </cell>
          <cell r="E350">
            <v>0</v>
          </cell>
          <cell r="F350">
            <v>0</v>
          </cell>
          <cell r="G350">
            <v>0</v>
          </cell>
          <cell r="H350">
            <v>0</v>
          </cell>
          <cell r="I350">
            <v>6.1999999999999993</v>
          </cell>
          <cell r="J350">
            <v>774677.59999999986</v>
          </cell>
          <cell r="K350">
            <v>5</v>
          </cell>
          <cell r="L350">
            <v>624740</v>
          </cell>
          <cell r="M350">
            <v>5</v>
          </cell>
          <cell r="N350">
            <v>624740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row>
        <row r="351">
          <cell r="A351">
            <v>2</v>
          </cell>
          <cell r="B351" t="str">
            <v xml:space="preserve">Rangka Daun Jendela Alumunium </v>
          </cell>
          <cell r="C351" t="str">
            <v>M'</v>
          </cell>
          <cell r="D351">
            <v>124948</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7</v>
          </cell>
          <cell r="T351">
            <v>874636</v>
          </cell>
          <cell r="U351">
            <v>7</v>
          </cell>
          <cell r="V351">
            <v>874636</v>
          </cell>
          <cell r="W351">
            <v>0</v>
          </cell>
          <cell r="X351">
            <v>0</v>
          </cell>
          <cell r="Y351">
            <v>4.2</v>
          </cell>
          <cell r="Z351">
            <v>524781.6</v>
          </cell>
          <cell r="AA351">
            <v>3.2</v>
          </cell>
          <cell r="AB351">
            <v>399833.60000000003</v>
          </cell>
          <cell r="AC351">
            <v>0</v>
          </cell>
          <cell r="AD351">
            <v>0</v>
          </cell>
          <cell r="AE351">
            <v>0</v>
          </cell>
          <cell r="AF351">
            <v>0</v>
          </cell>
        </row>
        <row r="352">
          <cell r="A352">
            <v>3</v>
          </cell>
          <cell r="B352" t="str">
            <v>Rangka Tiang Sirip Alumunium 1/1 Putih</v>
          </cell>
          <cell r="C352" t="str">
            <v>M'</v>
          </cell>
          <cell r="D352">
            <v>62474</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2.6</v>
          </cell>
          <cell r="T352">
            <v>162432.4</v>
          </cell>
          <cell r="U352">
            <v>2.6</v>
          </cell>
          <cell r="V352">
            <v>162432.4</v>
          </cell>
          <cell r="W352">
            <v>0</v>
          </cell>
          <cell r="X352">
            <v>0</v>
          </cell>
          <cell r="Y352">
            <v>0</v>
          </cell>
          <cell r="Z352">
            <v>0</v>
          </cell>
          <cell r="AA352">
            <v>0</v>
          </cell>
          <cell r="AB352">
            <v>0</v>
          </cell>
          <cell r="AC352">
            <v>0</v>
          </cell>
          <cell r="AD352">
            <v>0</v>
          </cell>
          <cell r="AE352">
            <v>0</v>
          </cell>
          <cell r="AF352">
            <v>0</v>
          </cell>
        </row>
        <row r="353">
          <cell r="A353">
            <v>4</v>
          </cell>
          <cell r="B353" t="str">
            <v>Pasang Shading Sirip Alumunium 0.2/10 +Rangka</v>
          </cell>
          <cell r="C353" t="str">
            <v>M2</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0.26250000000000001</v>
          </cell>
          <cell r="T353">
            <v>0</v>
          </cell>
          <cell r="U353">
            <v>0.26250000000000001</v>
          </cell>
          <cell r="V353">
            <v>0</v>
          </cell>
          <cell r="W353">
            <v>0</v>
          </cell>
          <cell r="X353">
            <v>0</v>
          </cell>
          <cell r="Y353">
            <v>0</v>
          </cell>
          <cell r="Z353">
            <v>0</v>
          </cell>
          <cell r="AA353">
            <v>0</v>
          </cell>
          <cell r="AB353">
            <v>0</v>
          </cell>
          <cell r="AC353">
            <v>0</v>
          </cell>
          <cell r="AD353">
            <v>0</v>
          </cell>
          <cell r="AE353">
            <v>0</v>
          </cell>
          <cell r="AF353">
            <v>0</v>
          </cell>
        </row>
        <row r="354">
          <cell r="A354">
            <v>5</v>
          </cell>
          <cell r="B354" t="str">
            <v>Daun Pintu Panil Kamper</v>
          </cell>
          <cell r="C354" t="str">
            <v>bh</v>
          </cell>
          <cell r="D354">
            <v>550000</v>
          </cell>
          <cell r="E354">
            <v>1.2E-2</v>
          </cell>
          <cell r="F354">
            <v>6600</v>
          </cell>
          <cell r="G354">
            <v>1.2E-2</v>
          </cell>
          <cell r="H354">
            <v>6600</v>
          </cell>
          <cell r="I354">
            <v>0</v>
          </cell>
          <cell r="J354">
            <v>0</v>
          </cell>
          <cell r="K354">
            <v>1.2</v>
          </cell>
          <cell r="L354">
            <v>660000</v>
          </cell>
          <cell r="M354">
            <v>1.2</v>
          </cell>
          <cell r="N354">
            <v>660000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row>
        <row r="355">
          <cell r="A355">
            <v>6</v>
          </cell>
          <cell r="B355" t="str">
            <v>Plat besi t = 2 mm</v>
          </cell>
          <cell r="C355" t="str">
            <v>Kg</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row>
        <row r="356">
          <cell r="A356">
            <v>7</v>
          </cell>
          <cell r="B356" t="str">
            <v>C 40.40.2  (pesan khusus)</v>
          </cell>
          <cell r="C356" t="str">
            <v>Kg</v>
          </cell>
          <cell r="D356">
            <v>14122.3</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row>
        <row r="357">
          <cell r="A357">
            <v>8</v>
          </cell>
          <cell r="B357" t="str">
            <v>Handle besi dia 16 mm</v>
          </cell>
          <cell r="C357" t="str">
            <v>Set</v>
          </cell>
          <cell r="D357">
            <v>129652.5</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row>
        <row r="358">
          <cell r="A358">
            <v>9</v>
          </cell>
          <cell r="B358" t="str">
            <v>Hendle pintu Stainless</v>
          </cell>
          <cell r="C358" t="str">
            <v>Set</v>
          </cell>
          <cell r="D358">
            <v>261652.5</v>
          </cell>
          <cell r="E358">
            <v>0</v>
          </cell>
          <cell r="F358">
            <v>0</v>
          </cell>
          <cell r="G358">
            <v>0</v>
          </cell>
          <cell r="H358">
            <v>0</v>
          </cell>
          <cell r="I358">
            <v>2</v>
          </cell>
          <cell r="J358">
            <v>523305</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row>
        <row r="359">
          <cell r="A359">
            <v>10</v>
          </cell>
          <cell r="B359" t="str">
            <v>Kunci Pintu Handle stainleess (dorma)</v>
          </cell>
          <cell r="C359" t="str">
            <v>Set</v>
          </cell>
          <cell r="D359">
            <v>650000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row>
        <row r="360">
          <cell r="A360">
            <v>11</v>
          </cell>
          <cell r="B360" t="str">
            <v>Kunci tanam Antik</v>
          </cell>
          <cell r="C360" t="str">
            <v>Set</v>
          </cell>
          <cell r="D360">
            <v>265000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row>
        <row r="361">
          <cell r="A361">
            <v>12</v>
          </cell>
          <cell r="B361" t="str">
            <v>Kunci tanam biasa</v>
          </cell>
          <cell r="C361" t="str">
            <v>Set</v>
          </cell>
          <cell r="D361">
            <v>168565</v>
          </cell>
          <cell r="E361">
            <v>1</v>
          </cell>
          <cell r="F361">
            <v>168565</v>
          </cell>
          <cell r="G361">
            <v>1</v>
          </cell>
          <cell r="H361">
            <v>168565</v>
          </cell>
          <cell r="I361">
            <v>0</v>
          </cell>
          <cell r="J361">
            <v>0</v>
          </cell>
          <cell r="K361">
            <v>1</v>
          </cell>
          <cell r="L361">
            <v>168565</v>
          </cell>
          <cell r="M361">
            <v>1</v>
          </cell>
          <cell r="N361">
            <v>168565</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row>
        <row r="362">
          <cell r="A362">
            <v>13</v>
          </cell>
          <cell r="B362" t="str">
            <v>Kunci Silinder</v>
          </cell>
          <cell r="C362" t="str">
            <v>Set</v>
          </cell>
          <cell r="D362">
            <v>217900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row>
        <row r="363">
          <cell r="A363">
            <v>14</v>
          </cell>
          <cell r="B363" t="str">
            <v>Kunci Selot</v>
          </cell>
          <cell r="C363" t="str">
            <v>Set</v>
          </cell>
          <cell r="D363">
            <v>48300</v>
          </cell>
          <cell r="E363">
            <v>1</v>
          </cell>
          <cell r="F363">
            <v>48300</v>
          </cell>
          <cell r="G363">
            <v>1</v>
          </cell>
          <cell r="H363">
            <v>48300</v>
          </cell>
          <cell r="I363">
            <v>0</v>
          </cell>
          <cell r="J363">
            <v>0</v>
          </cell>
          <cell r="K363">
            <v>0</v>
          </cell>
          <cell r="L363">
            <v>0</v>
          </cell>
          <cell r="M363">
            <v>0</v>
          </cell>
          <cell r="N363">
            <v>0</v>
          </cell>
          <cell r="O363">
            <v>1</v>
          </cell>
          <cell r="P363">
            <v>48300</v>
          </cell>
          <cell r="Q363">
            <v>1</v>
          </cell>
          <cell r="R363">
            <v>48300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row>
        <row r="364">
          <cell r="A364">
            <v>15</v>
          </cell>
          <cell r="B364" t="str">
            <v>Engsel jendela</v>
          </cell>
          <cell r="C364" t="str">
            <v>Bh</v>
          </cell>
          <cell r="D364">
            <v>16600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4</v>
          </cell>
          <cell r="T364">
            <v>66400</v>
          </cell>
          <cell r="U364">
            <v>4</v>
          </cell>
          <cell r="V364">
            <v>66400</v>
          </cell>
          <cell r="W364">
            <v>0</v>
          </cell>
          <cell r="X364">
            <v>0</v>
          </cell>
          <cell r="Y364">
            <v>2</v>
          </cell>
          <cell r="Z364">
            <v>33200</v>
          </cell>
          <cell r="AA364">
            <v>2</v>
          </cell>
          <cell r="AB364">
            <v>33200</v>
          </cell>
          <cell r="AC364">
            <v>0</v>
          </cell>
          <cell r="AD364">
            <v>0</v>
          </cell>
          <cell r="AE364">
            <v>0</v>
          </cell>
          <cell r="AF364">
            <v>0</v>
          </cell>
        </row>
        <row r="365">
          <cell r="A365">
            <v>16</v>
          </cell>
          <cell r="B365" t="str">
            <v>Engsel pintu</v>
          </cell>
          <cell r="C365" t="str">
            <v>Bh</v>
          </cell>
          <cell r="D365">
            <v>44395.75</v>
          </cell>
          <cell r="E365">
            <v>2</v>
          </cell>
          <cell r="F365">
            <v>88791.5</v>
          </cell>
          <cell r="G365">
            <v>2</v>
          </cell>
          <cell r="H365">
            <v>88791.5</v>
          </cell>
          <cell r="I365">
            <v>4</v>
          </cell>
          <cell r="J365">
            <v>177583</v>
          </cell>
          <cell r="K365">
            <v>3</v>
          </cell>
          <cell r="L365">
            <v>133187.25</v>
          </cell>
          <cell r="M365">
            <v>3</v>
          </cell>
          <cell r="N365">
            <v>133187.25</v>
          </cell>
          <cell r="O365">
            <v>2</v>
          </cell>
          <cell r="P365">
            <v>88791.5</v>
          </cell>
          <cell r="Q365">
            <v>2</v>
          </cell>
          <cell r="R365">
            <v>88791.5</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row>
        <row r="366">
          <cell r="A366">
            <v>17</v>
          </cell>
          <cell r="B366" t="str">
            <v>Engsel Pintu dari pipa besi dia 2 cm</v>
          </cell>
          <cell r="C366" t="str">
            <v>Bh</v>
          </cell>
          <cell r="D366">
            <v>66593.625</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row>
        <row r="367">
          <cell r="A367">
            <v>18</v>
          </cell>
          <cell r="B367" t="str">
            <v>Kait/hak angin</v>
          </cell>
          <cell r="C367" t="str">
            <v>Set</v>
          </cell>
          <cell r="D367">
            <v>27000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6</v>
          </cell>
          <cell r="T367">
            <v>162000</v>
          </cell>
          <cell r="U367">
            <v>6</v>
          </cell>
          <cell r="V367">
            <v>162000</v>
          </cell>
          <cell r="W367">
            <v>0</v>
          </cell>
          <cell r="X367">
            <v>0</v>
          </cell>
          <cell r="Y367">
            <v>2</v>
          </cell>
          <cell r="Z367">
            <v>54000</v>
          </cell>
          <cell r="AA367">
            <v>2</v>
          </cell>
          <cell r="AB367">
            <v>54000</v>
          </cell>
          <cell r="AC367">
            <v>0</v>
          </cell>
          <cell r="AD367">
            <v>0</v>
          </cell>
          <cell r="AE367">
            <v>0</v>
          </cell>
          <cell r="AF367">
            <v>0</v>
          </cell>
        </row>
        <row r="368">
          <cell r="A368">
            <v>19</v>
          </cell>
          <cell r="B368" t="str">
            <v>Grendel pintu kuningan</v>
          </cell>
          <cell r="C368" t="str">
            <v>Bh</v>
          </cell>
          <cell r="D368">
            <v>125000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row>
        <row r="369">
          <cell r="A369">
            <v>20</v>
          </cell>
          <cell r="B369" t="str">
            <v xml:space="preserve">Grendel jendela </v>
          </cell>
          <cell r="C369" t="str">
            <v>Bh</v>
          </cell>
          <cell r="D369">
            <v>8100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v>
          </cell>
          <cell r="T369">
            <v>24300</v>
          </cell>
          <cell r="U369">
            <v>3</v>
          </cell>
          <cell r="V369">
            <v>24300</v>
          </cell>
          <cell r="W369">
            <v>0</v>
          </cell>
          <cell r="X369">
            <v>0</v>
          </cell>
          <cell r="Y369">
            <v>1</v>
          </cell>
          <cell r="Z369">
            <v>8100</v>
          </cell>
          <cell r="AA369">
            <v>1</v>
          </cell>
          <cell r="AB369">
            <v>8100</v>
          </cell>
          <cell r="AC369">
            <v>0</v>
          </cell>
          <cell r="AD369">
            <v>0</v>
          </cell>
          <cell r="AE369">
            <v>0</v>
          </cell>
          <cell r="AF369">
            <v>0</v>
          </cell>
        </row>
        <row r="370">
          <cell r="A370">
            <v>21</v>
          </cell>
          <cell r="B370" t="str">
            <v>Grendel pintu</v>
          </cell>
          <cell r="C370" t="str">
            <v>Bh</v>
          </cell>
          <cell r="D370">
            <v>14200</v>
          </cell>
          <cell r="E370">
            <v>1</v>
          </cell>
          <cell r="F370">
            <v>14200</v>
          </cell>
          <cell r="G370">
            <v>1</v>
          </cell>
          <cell r="H370">
            <v>14200</v>
          </cell>
          <cell r="I370">
            <v>0</v>
          </cell>
          <cell r="J370">
            <v>0</v>
          </cell>
          <cell r="K370">
            <v>0</v>
          </cell>
          <cell r="L370">
            <v>0</v>
          </cell>
          <cell r="M370">
            <v>0</v>
          </cell>
          <cell r="N370">
            <v>0</v>
          </cell>
          <cell r="O370">
            <v>1</v>
          </cell>
          <cell r="P370">
            <v>14200</v>
          </cell>
          <cell r="Q370">
            <v>1</v>
          </cell>
          <cell r="R370">
            <v>14200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row>
        <row r="371">
          <cell r="A371">
            <v>22</v>
          </cell>
          <cell r="B371" t="str">
            <v>Stripting Knip</v>
          </cell>
          <cell r="C371" t="str">
            <v>Set</v>
          </cell>
          <cell r="D371">
            <v>13700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row>
        <row r="372">
          <cell r="A372">
            <v>23</v>
          </cell>
          <cell r="B372" t="str">
            <v>Door Closer</v>
          </cell>
          <cell r="C372" t="str">
            <v>Set</v>
          </cell>
          <cell r="D372">
            <v>260800</v>
          </cell>
          <cell r="E372">
            <v>1</v>
          </cell>
          <cell r="F372">
            <v>260800</v>
          </cell>
          <cell r="G372">
            <v>1</v>
          </cell>
          <cell r="H372">
            <v>260800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row>
        <row r="373">
          <cell r="A373">
            <v>24</v>
          </cell>
          <cell r="B373" t="str">
            <v>Door Holder</v>
          </cell>
          <cell r="C373" t="str">
            <v>Set</v>
          </cell>
          <cell r="D373">
            <v>500000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row>
        <row r="374">
          <cell r="A374">
            <v>25</v>
          </cell>
          <cell r="B374" t="str">
            <v>Door Stop</v>
          </cell>
          <cell r="C374" t="str">
            <v>Set</v>
          </cell>
          <cell r="D374">
            <v>32100</v>
          </cell>
          <cell r="E374">
            <v>1</v>
          </cell>
          <cell r="F374">
            <v>32100</v>
          </cell>
          <cell r="G374">
            <v>1</v>
          </cell>
          <cell r="H374">
            <v>32100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row>
        <row r="375">
          <cell r="A375">
            <v>26</v>
          </cell>
          <cell r="B375" t="str">
            <v>Kaca bening 5 mm</v>
          </cell>
          <cell r="C375" t="str">
            <v>M2</v>
          </cell>
          <cell r="D375">
            <v>66700</v>
          </cell>
          <cell r="E375">
            <v>5.0399999999999993E-2</v>
          </cell>
          <cell r="F375">
            <v>3361.6799999999994</v>
          </cell>
          <cell r="G375">
            <v>5.0399999999999993E-2</v>
          </cell>
          <cell r="H375">
            <v>3361.6799999999994</v>
          </cell>
          <cell r="I375">
            <v>0</v>
          </cell>
          <cell r="J375">
            <v>0</v>
          </cell>
          <cell r="K375">
            <v>0</v>
          </cell>
          <cell r="L375">
            <v>0</v>
          </cell>
          <cell r="M375">
            <v>0</v>
          </cell>
          <cell r="N375">
            <v>0</v>
          </cell>
          <cell r="O375">
            <v>0</v>
          </cell>
          <cell r="P375">
            <v>0</v>
          </cell>
          <cell r="Q375">
            <v>0</v>
          </cell>
          <cell r="R375">
            <v>0</v>
          </cell>
          <cell r="S375">
            <v>0.25919999999999999</v>
          </cell>
          <cell r="T375">
            <v>17288.64</v>
          </cell>
          <cell r="U375">
            <v>0.25919999999999999</v>
          </cell>
          <cell r="V375">
            <v>17288.64</v>
          </cell>
          <cell r="W375">
            <v>0</v>
          </cell>
          <cell r="X375">
            <v>0</v>
          </cell>
          <cell r="Y375">
            <v>0</v>
          </cell>
          <cell r="Z375">
            <v>0</v>
          </cell>
          <cell r="AA375">
            <v>0</v>
          </cell>
          <cell r="AB375">
            <v>0</v>
          </cell>
          <cell r="AC375">
            <v>0</v>
          </cell>
          <cell r="AD375">
            <v>0</v>
          </cell>
          <cell r="AE375">
            <v>0.4</v>
          </cell>
          <cell r="AF375">
            <v>26680</v>
          </cell>
        </row>
        <row r="376">
          <cell r="A376">
            <v>27</v>
          </cell>
          <cell r="B376" t="str">
            <v>Kaca bening 10 mm</v>
          </cell>
          <cell r="C376" t="str">
            <v>M2</v>
          </cell>
          <cell r="D376">
            <v>280895.75</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1.1326000000000001</v>
          </cell>
          <cell r="T376">
            <v>318142.52645</v>
          </cell>
          <cell r="U376">
            <v>1.1326000000000001</v>
          </cell>
          <cell r="V376">
            <v>318142.52645</v>
          </cell>
          <cell r="W376">
            <v>2.8839999999999999</v>
          </cell>
          <cell r="X376">
            <v>810103.34299999999</v>
          </cell>
          <cell r="Y376">
            <v>0.50749999999999995</v>
          </cell>
          <cell r="Z376">
            <v>142554.59312499998</v>
          </cell>
          <cell r="AA376">
            <v>0.33249999999999996</v>
          </cell>
          <cell r="AB376">
            <v>93397.836874999994</v>
          </cell>
          <cell r="AC376">
            <v>0</v>
          </cell>
          <cell r="AD376">
            <v>0</v>
          </cell>
          <cell r="AE376">
            <v>0</v>
          </cell>
          <cell r="AF376">
            <v>0</v>
          </cell>
        </row>
        <row r="377">
          <cell r="A377">
            <v>28</v>
          </cell>
          <cell r="B377" t="str">
            <v>Kaca Bening 12 mm</v>
          </cell>
          <cell r="C377" t="str">
            <v>M2</v>
          </cell>
          <cell r="D377">
            <v>403787.64062499994</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row>
        <row r="378">
          <cell r="A378">
            <v>29</v>
          </cell>
          <cell r="B378" t="str">
            <v>Besi hollow 4/4</v>
          </cell>
          <cell r="C378" t="str">
            <v>M'</v>
          </cell>
          <cell r="D378">
            <v>48625.000000000051</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row>
        <row r="379">
          <cell r="A379">
            <v>30</v>
          </cell>
          <cell r="B379" t="str">
            <v>Besi hollow 6/6</v>
          </cell>
          <cell r="C379" t="str">
            <v>M'</v>
          </cell>
          <cell r="D379">
            <v>74462.500000000058</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row>
        <row r="380">
          <cell r="A380">
            <v>31</v>
          </cell>
          <cell r="B380" t="str">
            <v>Besi hollow 2.5/5</v>
          </cell>
          <cell r="C380" t="str">
            <v>Kg</v>
          </cell>
          <cell r="D380">
            <v>74462.500000000058</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row>
        <row r="381">
          <cell r="A381">
            <v>32</v>
          </cell>
          <cell r="B381" t="str">
            <v>Besi hollow 5/5</v>
          </cell>
          <cell r="C381" t="str">
            <v>Kg</v>
          </cell>
          <cell r="D381">
            <v>74462.500000000058</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row>
        <row r="382">
          <cell r="A382">
            <v>33</v>
          </cell>
          <cell r="B382" t="str">
            <v>Besi hollow 2/2</v>
          </cell>
          <cell r="C382" t="str">
            <v>Kg</v>
          </cell>
          <cell r="D382">
            <v>74462.500000000058</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row>
        <row r="383">
          <cell r="A383">
            <v>34</v>
          </cell>
          <cell r="B383" t="str">
            <v>Besi hollow 2/4</v>
          </cell>
          <cell r="C383" t="str">
            <v>Kg</v>
          </cell>
          <cell r="D383">
            <v>74462.500000000058</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row>
        <row r="384">
          <cell r="A384">
            <v>35</v>
          </cell>
          <cell r="B384" t="str">
            <v>Kaca Tempered 12 mm</v>
          </cell>
          <cell r="C384" t="str">
            <v>M2</v>
          </cell>
          <cell r="D384">
            <v>528395.75</v>
          </cell>
          <cell r="E384">
            <v>4.3049999999999997</v>
          </cell>
          <cell r="F384">
            <v>2274743.7037499999</v>
          </cell>
          <cell r="G384">
            <v>4.3049999999999997</v>
          </cell>
          <cell r="H384">
            <v>2274743.7037499999</v>
          </cell>
          <cell r="I384">
            <v>4.3049999999999997</v>
          </cell>
          <cell r="J384">
            <v>2274743.7037499999</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row>
        <row r="385">
          <cell r="A385">
            <v>36</v>
          </cell>
          <cell r="B385" t="str">
            <v>Glass Block</v>
          </cell>
          <cell r="C385" t="str">
            <v>Bh</v>
          </cell>
          <cell r="D385">
            <v>45000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row>
        <row r="386">
          <cell r="A386">
            <v>37</v>
          </cell>
          <cell r="B386" t="str">
            <v>Kaca Es</v>
          </cell>
          <cell r="C386" t="str">
            <v>M2</v>
          </cell>
          <cell r="D386">
            <v>66700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0.4</v>
          </cell>
          <cell r="AD386">
            <v>26680</v>
          </cell>
          <cell r="AE386">
            <v>0</v>
          </cell>
          <cell r="AF386">
            <v>0</v>
          </cell>
        </row>
        <row r="387">
          <cell r="A387">
            <v>38</v>
          </cell>
          <cell r="B387" t="str">
            <v>Krepyak Kaca Nako + Kerangka</v>
          </cell>
          <cell r="C387" t="str">
            <v>M2</v>
          </cell>
          <cell r="D387">
            <v>81300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row>
        <row r="388">
          <cell r="A388">
            <v>39</v>
          </cell>
          <cell r="B388" t="str">
            <v>Sticker Efek Kaca Es</v>
          </cell>
          <cell r="C388" t="str">
            <v>M2</v>
          </cell>
          <cell r="D388">
            <v>150000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row>
        <row r="389">
          <cell r="A389">
            <v>40</v>
          </cell>
          <cell r="B389" t="str">
            <v>Rel Pintu Dorong</v>
          </cell>
          <cell r="C389" t="str">
            <v>M'</v>
          </cell>
          <cell r="D389">
            <v>275000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row>
        <row r="390">
          <cell r="A390">
            <v>41</v>
          </cell>
          <cell r="B390" t="str">
            <v>Rolling Door</v>
          </cell>
          <cell r="C390" t="str">
            <v>M2</v>
          </cell>
          <cell r="D390">
            <v>358100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row>
        <row r="391">
          <cell r="A391">
            <v>42</v>
          </cell>
          <cell r="B391" t="str">
            <v>Roster</v>
          </cell>
          <cell r="C391" t="str">
            <v>M2</v>
          </cell>
          <cell r="D391">
            <v>133850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row>
        <row r="392">
          <cell r="A392">
            <v>43</v>
          </cell>
          <cell r="B392" t="str">
            <v>Gipsum Board</v>
          </cell>
          <cell r="C392" t="str">
            <v>M2</v>
          </cell>
          <cell r="D392">
            <v>29000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row>
        <row r="393">
          <cell r="A393">
            <v>44</v>
          </cell>
          <cell r="B393" t="str">
            <v>List Gipsum</v>
          </cell>
          <cell r="C393" t="str">
            <v>M'</v>
          </cell>
          <cell r="D393">
            <v>17300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row>
        <row r="394">
          <cell r="A394">
            <v>45</v>
          </cell>
          <cell r="B394" t="str">
            <v>Sealent</v>
          </cell>
          <cell r="C394" t="str">
            <v>M'</v>
          </cell>
          <cell r="D394">
            <v>8400</v>
          </cell>
          <cell r="E394">
            <v>2.16</v>
          </cell>
          <cell r="F394">
            <v>18144</v>
          </cell>
          <cell r="G394">
            <v>2.16</v>
          </cell>
          <cell r="H394">
            <v>18144</v>
          </cell>
          <cell r="I394">
            <v>0</v>
          </cell>
          <cell r="J394">
            <v>0</v>
          </cell>
          <cell r="K394">
            <v>0</v>
          </cell>
          <cell r="L394">
            <v>0</v>
          </cell>
          <cell r="M394">
            <v>0</v>
          </cell>
          <cell r="N394">
            <v>0</v>
          </cell>
          <cell r="O394">
            <v>0</v>
          </cell>
          <cell r="P394">
            <v>0</v>
          </cell>
          <cell r="Q394">
            <v>0</v>
          </cell>
          <cell r="R394">
            <v>0</v>
          </cell>
          <cell r="S394">
            <v>18.080000000000002</v>
          </cell>
          <cell r="T394">
            <v>151872.00000000003</v>
          </cell>
          <cell r="U394">
            <v>18.080000000000002</v>
          </cell>
          <cell r="V394">
            <v>151872.00000000003</v>
          </cell>
          <cell r="W394">
            <v>19.439999999999998</v>
          </cell>
          <cell r="X394">
            <v>163295.99999999997</v>
          </cell>
          <cell r="Y394">
            <v>7.1999999999999993</v>
          </cell>
          <cell r="Z394">
            <v>60479.999999999993</v>
          </cell>
          <cell r="AA394">
            <v>5.1999999999999993</v>
          </cell>
          <cell r="AB394">
            <v>43679.999999999993</v>
          </cell>
          <cell r="AC394">
            <v>7.1999999999999993</v>
          </cell>
          <cell r="AD394">
            <v>60479.999999999993</v>
          </cell>
          <cell r="AE394">
            <v>7.1999999999999993</v>
          </cell>
          <cell r="AF394">
            <v>60479.999999999993</v>
          </cell>
        </row>
        <row r="395">
          <cell r="A395">
            <v>46</v>
          </cell>
          <cell r="B395" t="str">
            <v>Benangan Kusen</v>
          </cell>
          <cell r="C395" t="str">
            <v>M'</v>
          </cell>
          <cell r="D395">
            <v>4296.0074999999997</v>
          </cell>
          <cell r="E395">
            <v>9.8000000000000007</v>
          </cell>
          <cell r="F395">
            <v>42100.873500000002</v>
          </cell>
          <cell r="G395">
            <v>9.8000000000000007</v>
          </cell>
          <cell r="H395">
            <v>42100.873500000002</v>
          </cell>
          <cell r="I395">
            <v>6.1999999999999993</v>
          </cell>
          <cell r="J395">
            <v>26635.246499999994</v>
          </cell>
          <cell r="K395">
            <v>5.7839999999999998</v>
          </cell>
          <cell r="L395">
            <v>24848.107379999998</v>
          </cell>
          <cell r="M395">
            <v>5.7839999999999998</v>
          </cell>
          <cell r="N395">
            <v>24848.107379999998</v>
          </cell>
          <cell r="O395">
            <v>7.6</v>
          </cell>
          <cell r="P395">
            <v>32649.656999999996</v>
          </cell>
          <cell r="Q395">
            <v>7.6</v>
          </cell>
          <cell r="R395">
            <v>32649.656999999996</v>
          </cell>
          <cell r="S395">
            <v>13.600000000000001</v>
          </cell>
          <cell r="T395">
            <v>58425.702000000005</v>
          </cell>
          <cell r="U395">
            <v>13.600000000000001</v>
          </cell>
          <cell r="V395">
            <v>58425.702000000005</v>
          </cell>
          <cell r="W395">
            <v>10.120000000000001</v>
          </cell>
          <cell r="X395">
            <v>43475.5959</v>
          </cell>
          <cell r="Y395">
            <v>9.1999999999999993</v>
          </cell>
          <cell r="Z395">
            <v>39523.268999999993</v>
          </cell>
          <cell r="AA395">
            <v>7.1999999999999993</v>
          </cell>
          <cell r="AB395">
            <v>30931.253999999994</v>
          </cell>
          <cell r="AC395">
            <v>16</v>
          </cell>
          <cell r="AD395">
            <v>68736.12</v>
          </cell>
          <cell r="AE395">
            <v>16</v>
          </cell>
          <cell r="AF395">
            <v>68736.12</v>
          </cell>
        </row>
        <row r="396">
          <cell r="A396">
            <v>47</v>
          </cell>
          <cell r="B396" t="str">
            <v xml:space="preserve">Cat Kayu </v>
          </cell>
          <cell r="C396" t="str">
            <v>M2</v>
          </cell>
          <cell r="D396">
            <v>19370.5</v>
          </cell>
          <cell r="E396">
            <v>3.2720000000000002</v>
          </cell>
          <cell r="F396">
            <v>63380.276000000005</v>
          </cell>
          <cell r="G396">
            <v>3.2720000000000002</v>
          </cell>
          <cell r="H396">
            <v>63380.276000000005</v>
          </cell>
          <cell r="I396">
            <v>0</v>
          </cell>
          <cell r="J396">
            <v>0</v>
          </cell>
          <cell r="K396">
            <v>4.0991999999999997</v>
          </cell>
          <cell r="L396">
            <v>79403.553599999999</v>
          </cell>
          <cell r="M396">
            <v>4.0991999999999997</v>
          </cell>
          <cell r="N396">
            <v>79403.553599999999</v>
          </cell>
          <cell r="O396">
            <v>1.3960000000000001</v>
          </cell>
          <cell r="P396">
            <v>27041.218000000001</v>
          </cell>
          <cell r="Q396">
            <v>1.3960000000000001</v>
          </cell>
          <cell r="R396">
            <v>27041.218000000001</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row>
        <row r="397">
          <cell r="A397">
            <v>48</v>
          </cell>
          <cell r="B397" t="str">
            <v>Cat Besi</v>
          </cell>
          <cell r="C397" t="str">
            <v>M2</v>
          </cell>
          <cell r="D397">
            <v>13698</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row>
        <row r="398">
          <cell r="A398">
            <v>49</v>
          </cell>
          <cell r="B398" t="str">
            <v>Cat Dinding</v>
          </cell>
          <cell r="C398" t="str">
            <v>M2</v>
          </cell>
          <cell r="D398">
            <v>9900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row>
        <row r="399">
          <cell r="A399">
            <v>50</v>
          </cell>
          <cell r="B399" t="str">
            <v>Plesteran Camprot</v>
          </cell>
          <cell r="C399" t="str">
            <v>M2</v>
          </cell>
          <cell r="D399">
            <v>14600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W399">
            <v>0</v>
          </cell>
          <cell r="X399">
            <v>0</v>
          </cell>
          <cell r="Y399">
            <v>0</v>
          </cell>
          <cell r="Z399">
            <v>0</v>
          </cell>
          <cell r="AA399">
            <v>0</v>
          </cell>
          <cell r="AB399">
            <v>0</v>
          </cell>
          <cell r="AC399">
            <v>0</v>
          </cell>
          <cell r="AD399">
            <v>0</v>
          </cell>
          <cell r="AE399">
            <v>0</v>
          </cell>
          <cell r="AF399">
            <v>0</v>
          </cell>
        </row>
        <row r="401">
          <cell r="B401" t="str">
            <v>Jumlah Harga</v>
          </cell>
          <cell r="F401">
            <v>3021087.0332500003</v>
          </cell>
          <cell r="H401">
            <v>3021087.0332500003</v>
          </cell>
          <cell r="J401">
            <v>3776944.5502499999</v>
          </cell>
          <cell r="L401">
            <v>1690743.9109799999</v>
          </cell>
          <cell r="N401">
            <v>1690743.9109799999</v>
          </cell>
          <cell r="P401">
            <v>210982.375</v>
          </cell>
          <cell r="R401">
            <v>210982.375</v>
          </cell>
          <cell r="T401">
            <v>1835497.2684499999</v>
          </cell>
          <cell r="V401">
            <v>1835497.2684499999</v>
          </cell>
          <cell r="X401">
            <v>1016874.9389</v>
          </cell>
          <cell r="Z401">
            <v>862639.46212499996</v>
          </cell>
          <cell r="AB401">
            <v>663142.69087499997</v>
          </cell>
          <cell r="AD401">
            <v>155896.12</v>
          </cell>
          <cell r="AF401">
            <v>155896.12</v>
          </cell>
        </row>
        <row r="402">
          <cell r="L402" t="str">
            <v>P3A ASR = P4 SD</v>
          </cell>
        </row>
        <row r="405">
          <cell r="A405" t="str">
            <v>No.</v>
          </cell>
          <cell r="B405" t="str">
            <v>Item Pekerjaan</v>
          </cell>
          <cell r="C405" t="str">
            <v>Satuan</v>
          </cell>
          <cell r="D405" t="str">
            <v>Harga Satuan</v>
          </cell>
          <cell r="E405" t="str">
            <v>P1</v>
          </cell>
          <cell r="G405" t="str">
            <v>P2</v>
          </cell>
          <cell r="I405" t="str">
            <v>P3</v>
          </cell>
          <cell r="K405" t="str">
            <v>P4</v>
          </cell>
          <cell r="M405" t="str">
            <v>J1</v>
          </cell>
          <cell r="O405" t="str">
            <v>BV1</v>
          </cell>
          <cell r="Q405" t="str">
            <v>R2B</v>
          </cell>
          <cell r="S405" t="str">
            <v>R2A</v>
          </cell>
          <cell r="U405" t="str">
            <v>R1</v>
          </cell>
        </row>
        <row r="406">
          <cell r="D406" t="str">
            <v>Rp.</v>
          </cell>
          <cell r="E406" t="str">
            <v>Vol.</v>
          </cell>
          <cell r="F406" t="str">
            <v>Jumlah Harga</v>
          </cell>
          <cell r="G406" t="str">
            <v>Vol.</v>
          </cell>
          <cell r="H406" t="str">
            <v>Jumlah Harga</v>
          </cell>
          <cell r="I406" t="str">
            <v>Vol.</v>
          </cell>
          <cell r="J406" t="str">
            <v>Jumlah Harga</v>
          </cell>
          <cell r="K406" t="str">
            <v>Vol.</v>
          </cell>
          <cell r="L406" t="str">
            <v>Jumlah Harga</v>
          </cell>
          <cell r="M406" t="str">
            <v>Vol.</v>
          </cell>
          <cell r="N406" t="str">
            <v>Jumlah Harga</v>
          </cell>
          <cell r="O406" t="str">
            <v>Vol.</v>
          </cell>
          <cell r="P406" t="str">
            <v>Jumlah Harga</v>
          </cell>
          <cell r="Q406" t="str">
            <v>Vol.</v>
          </cell>
          <cell r="R406" t="str">
            <v>Jumlah Harga</v>
          </cell>
          <cell r="S406" t="str">
            <v>Vol.</v>
          </cell>
          <cell r="T406" t="str">
            <v>Jumlah Harga</v>
          </cell>
          <cell r="U406" t="str">
            <v>Vol.</v>
          </cell>
          <cell r="V406" t="str">
            <v>Jumlah Harga</v>
          </cell>
        </row>
        <row r="407">
          <cell r="A407" t="str">
            <v>VII.</v>
          </cell>
          <cell r="B407" t="str">
            <v>UNIT BANGUNAN GSG</v>
          </cell>
        </row>
        <row r="409">
          <cell r="A409">
            <v>1</v>
          </cell>
          <cell r="B409" t="str">
            <v>Kayu 6/12</v>
          </cell>
          <cell r="C409" t="str">
            <v>M3</v>
          </cell>
          <cell r="D409">
            <v>0</v>
          </cell>
          <cell r="E409">
            <v>1.0200000000000001E-2</v>
          </cell>
          <cell r="F409">
            <v>0</v>
          </cell>
          <cell r="G409">
            <v>1.12E-2</v>
          </cell>
          <cell r="H409">
            <v>0</v>
          </cell>
          <cell r="I409">
            <v>3.6144000000000003E-2</v>
          </cell>
          <cell r="J409">
            <v>0</v>
          </cell>
          <cell r="K409">
            <v>5.2800000000000007E-2</v>
          </cell>
          <cell r="L409">
            <v>0</v>
          </cell>
          <cell r="N409">
            <v>0</v>
          </cell>
          <cell r="P409">
            <v>0</v>
          </cell>
          <cell r="R409">
            <v>0</v>
          </cell>
          <cell r="T409">
            <v>0</v>
          </cell>
          <cell r="V409">
            <v>0</v>
          </cell>
        </row>
        <row r="410">
          <cell r="A410">
            <v>2</v>
          </cell>
          <cell r="B410" t="str">
            <v>Kayu Slimar 3/10</v>
          </cell>
          <cell r="C410" t="str">
            <v>M3</v>
          </cell>
          <cell r="D410">
            <v>0</v>
          </cell>
          <cell r="E410">
            <v>5.1200000000000002E-2</v>
          </cell>
          <cell r="F410">
            <v>0</v>
          </cell>
          <cell r="G410">
            <v>3.2000000000000002E-3</v>
          </cell>
          <cell r="H410">
            <v>0</v>
          </cell>
          <cell r="I410">
            <v>1.4159999999999999E-2</v>
          </cell>
          <cell r="J410">
            <v>0</v>
          </cell>
          <cell r="K410">
            <v>1.4400000000000001E-2</v>
          </cell>
          <cell r="L410">
            <v>0</v>
          </cell>
          <cell r="N410">
            <v>0</v>
          </cell>
          <cell r="P410">
            <v>0</v>
          </cell>
          <cell r="R410">
            <v>0</v>
          </cell>
          <cell r="T410">
            <v>0</v>
          </cell>
          <cell r="V410">
            <v>0</v>
          </cell>
        </row>
        <row r="411">
          <cell r="A411">
            <v>3</v>
          </cell>
          <cell r="B411" t="str">
            <v>Kayu Slimar 3/15</v>
          </cell>
          <cell r="C411" t="str">
            <v>M3</v>
          </cell>
          <cell r="D411">
            <v>0</v>
          </cell>
          <cell r="E411">
            <v>13.84</v>
          </cell>
          <cell r="F411">
            <v>0</v>
          </cell>
          <cell r="G411">
            <v>3.2</v>
          </cell>
          <cell r="H411">
            <v>0</v>
          </cell>
          <cell r="I411">
            <v>2.6999999999999997E-3</v>
          </cell>
          <cell r="J411">
            <v>0</v>
          </cell>
          <cell r="L411">
            <v>0</v>
          </cell>
          <cell r="N411">
            <v>0</v>
          </cell>
          <cell r="P411">
            <v>0</v>
          </cell>
          <cell r="R411">
            <v>0</v>
          </cell>
          <cell r="T411">
            <v>0</v>
          </cell>
          <cell r="V411">
            <v>0</v>
          </cell>
        </row>
        <row r="412">
          <cell r="A412">
            <v>4</v>
          </cell>
          <cell r="B412" t="str">
            <v>Kayu Slimar 3/20</v>
          </cell>
          <cell r="C412" t="str">
            <v>M3</v>
          </cell>
          <cell r="D412">
            <v>0</v>
          </cell>
          <cell r="E412">
            <v>7.99</v>
          </cell>
          <cell r="F412">
            <v>0</v>
          </cell>
          <cell r="G412">
            <v>3.2</v>
          </cell>
          <cell r="H412">
            <v>0</v>
          </cell>
          <cell r="I412">
            <v>3.5999999999999999E-3</v>
          </cell>
          <cell r="J412">
            <v>0</v>
          </cell>
          <cell r="K412">
            <v>17.28</v>
          </cell>
          <cell r="L412">
            <v>0</v>
          </cell>
          <cell r="N412">
            <v>0</v>
          </cell>
          <cell r="P412">
            <v>0</v>
          </cell>
          <cell r="R412">
            <v>0</v>
          </cell>
          <cell r="T412">
            <v>0</v>
          </cell>
          <cell r="V412">
            <v>0</v>
          </cell>
        </row>
        <row r="413">
          <cell r="A413">
            <v>5</v>
          </cell>
          <cell r="B413" t="str">
            <v>Kayu 2/10</v>
          </cell>
          <cell r="C413" t="str">
            <v>M3</v>
          </cell>
          <cell r="D413">
            <v>0</v>
          </cell>
          <cell r="E413">
            <v>6.6</v>
          </cell>
          <cell r="F413">
            <v>0</v>
          </cell>
          <cell r="G413">
            <v>5</v>
          </cell>
          <cell r="H413">
            <v>0</v>
          </cell>
          <cell r="I413">
            <v>5.4000000000000012E-3</v>
          </cell>
          <cell r="J413">
            <v>0</v>
          </cell>
          <cell r="L413">
            <v>0</v>
          </cell>
          <cell r="M413">
            <v>4.92</v>
          </cell>
          <cell r="N413">
            <v>0</v>
          </cell>
          <cell r="O413">
            <v>2.2000000000000002</v>
          </cell>
          <cell r="P413">
            <v>0</v>
          </cell>
          <cell r="R413">
            <v>0</v>
          </cell>
          <cell r="T413">
            <v>0</v>
          </cell>
          <cell r="V413">
            <v>0</v>
          </cell>
        </row>
        <row r="414">
          <cell r="A414">
            <v>6</v>
          </cell>
          <cell r="B414" t="str">
            <v>Panil t = 3 cm</v>
          </cell>
          <cell r="C414" t="str">
            <v>M2</v>
          </cell>
          <cell r="D414">
            <v>0</v>
          </cell>
          <cell r="F414">
            <v>0</v>
          </cell>
          <cell r="G414">
            <v>0</v>
          </cell>
          <cell r="H414">
            <v>0</v>
          </cell>
          <cell r="I414">
            <v>0.49500000000000005</v>
          </cell>
          <cell r="J414">
            <v>0</v>
          </cell>
          <cell r="L414">
            <v>0</v>
          </cell>
          <cell r="N414">
            <v>0</v>
          </cell>
          <cell r="P414">
            <v>0</v>
          </cell>
          <cell r="R414">
            <v>0</v>
          </cell>
          <cell r="T414">
            <v>0</v>
          </cell>
          <cell r="V414">
            <v>0</v>
          </cell>
        </row>
        <row r="415">
          <cell r="A415">
            <v>1</v>
          </cell>
          <cell r="B415" t="str">
            <v>Kusen Aluminium 5/10</v>
          </cell>
          <cell r="C415" t="str">
            <v>M'</v>
          </cell>
          <cell r="D415">
            <v>124948</v>
          </cell>
          <cell r="F415">
            <v>0</v>
          </cell>
          <cell r="G415">
            <v>0</v>
          </cell>
          <cell r="H415">
            <v>0</v>
          </cell>
          <cell r="I415">
            <v>5</v>
          </cell>
          <cell r="J415">
            <v>624740</v>
          </cell>
          <cell r="L415">
            <v>0</v>
          </cell>
          <cell r="N415">
            <v>0</v>
          </cell>
          <cell r="P415">
            <v>0</v>
          </cell>
          <cell r="R415">
            <v>0</v>
          </cell>
          <cell r="T415">
            <v>0</v>
          </cell>
          <cell r="V415">
            <v>0</v>
          </cell>
        </row>
        <row r="416">
          <cell r="A416">
            <v>2</v>
          </cell>
          <cell r="B416" t="str">
            <v xml:space="preserve">Rangka Daun Jendela Alumunium </v>
          </cell>
          <cell r="C416" t="str">
            <v>M'</v>
          </cell>
          <cell r="D416">
            <v>124948</v>
          </cell>
          <cell r="F416">
            <v>0</v>
          </cell>
          <cell r="G416">
            <v>0</v>
          </cell>
          <cell r="H416">
            <v>0</v>
          </cell>
          <cell r="I416">
            <v>0</v>
          </cell>
          <cell r="J416">
            <v>0</v>
          </cell>
          <cell r="L416">
            <v>0</v>
          </cell>
          <cell r="N416">
            <v>0</v>
          </cell>
          <cell r="P416">
            <v>0</v>
          </cell>
          <cell r="R416">
            <v>0</v>
          </cell>
          <cell r="T416">
            <v>0</v>
          </cell>
          <cell r="V416">
            <v>0</v>
          </cell>
        </row>
        <row r="417">
          <cell r="A417">
            <v>3</v>
          </cell>
          <cell r="B417" t="str">
            <v>Rangka Tiang Sirip Alumunium 1/1 Putih</v>
          </cell>
          <cell r="C417" t="str">
            <v>M'</v>
          </cell>
          <cell r="D417">
            <v>62474</v>
          </cell>
          <cell r="F417">
            <v>0</v>
          </cell>
          <cell r="G417">
            <v>0</v>
          </cell>
          <cell r="H417">
            <v>0</v>
          </cell>
          <cell r="I417">
            <v>0</v>
          </cell>
          <cell r="J417">
            <v>0</v>
          </cell>
          <cell r="L417">
            <v>0</v>
          </cell>
          <cell r="N417">
            <v>0</v>
          </cell>
          <cell r="P417">
            <v>0</v>
          </cell>
          <cell r="R417">
            <v>0</v>
          </cell>
          <cell r="T417">
            <v>0</v>
          </cell>
          <cell r="V417">
            <v>0</v>
          </cell>
        </row>
        <row r="418">
          <cell r="A418">
            <v>4</v>
          </cell>
          <cell r="B418" t="str">
            <v>Pasang Shading Sirip Alumunium 0.2/10 +Rangka</v>
          </cell>
          <cell r="C418" t="str">
            <v>M2</v>
          </cell>
          <cell r="D418">
            <v>0</v>
          </cell>
          <cell r="F418">
            <v>0</v>
          </cell>
          <cell r="G418">
            <v>0</v>
          </cell>
          <cell r="H418">
            <v>0</v>
          </cell>
          <cell r="I418">
            <v>0</v>
          </cell>
          <cell r="J418">
            <v>0</v>
          </cell>
          <cell r="L418">
            <v>0</v>
          </cell>
          <cell r="N418">
            <v>0</v>
          </cell>
          <cell r="P418">
            <v>0</v>
          </cell>
          <cell r="R418">
            <v>0</v>
          </cell>
          <cell r="T418">
            <v>0</v>
          </cell>
          <cell r="V418">
            <v>0</v>
          </cell>
        </row>
        <row r="419">
          <cell r="A419">
            <v>5</v>
          </cell>
          <cell r="B419" t="str">
            <v>Daun Pintu Panil Kamper</v>
          </cell>
          <cell r="C419" t="str">
            <v>bh</v>
          </cell>
          <cell r="D419">
            <v>550000</v>
          </cell>
          <cell r="F419">
            <v>0</v>
          </cell>
          <cell r="G419">
            <v>1.2E-2</v>
          </cell>
          <cell r="H419">
            <v>6600</v>
          </cell>
          <cell r="I419">
            <v>1.2</v>
          </cell>
          <cell r="J419">
            <v>660000</v>
          </cell>
          <cell r="L419">
            <v>0</v>
          </cell>
          <cell r="N419">
            <v>0</v>
          </cell>
          <cell r="P419">
            <v>0</v>
          </cell>
          <cell r="R419">
            <v>0</v>
          </cell>
          <cell r="T419">
            <v>0</v>
          </cell>
          <cell r="V419">
            <v>0</v>
          </cell>
        </row>
        <row r="420">
          <cell r="A420">
            <v>6</v>
          </cell>
          <cell r="B420" t="str">
            <v>Plat besi t = 2 mm</v>
          </cell>
          <cell r="C420" t="str">
            <v>Kg</v>
          </cell>
          <cell r="D420">
            <v>0</v>
          </cell>
          <cell r="F420">
            <v>0</v>
          </cell>
          <cell r="G420">
            <v>0</v>
          </cell>
          <cell r="H420">
            <v>0</v>
          </cell>
          <cell r="I420">
            <v>0</v>
          </cell>
          <cell r="J420">
            <v>0</v>
          </cell>
          <cell r="L420">
            <v>0</v>
          </cell>
          <cell r="N420">
            <v>0</v>
          </cell>
          <cell r="P420">
            <v>0</v>
          </cell>
          <cell r="R420">
            <v>0</v>
          </cell>
          <cell r="T420">
            <v>0</v>
          </cell>
          <cell r="V420">
            <v>0</v>
          </cell>
        </row>
        <row r="421">
          <cell r="A421">
            <v>7</v>
          </cell>
          <cell r="B421" t="str">
            <v>C 40.40.2  (pesan khusus)</v>
          </cell>
          <cell r="C421" t="str">
            <v>Kg</v>
          </cell>
          <cell r="D421">
            <v>14122.3</v>
          </cell>
          <cell r="F421">
            <v>0</v>
          </cell>
          <cell r="G421">
            <v>0</v>
          </cell>
          <cell r="H421">
            <v>0</v>
          </cell>
          <cell r="I421">
            <v>0</v>
          </cell>
          <cell r="J421">
            <v>0</v>
          </cell>
          <cell r="L421">
            <v>0</v>
          </cell>
          <cell r="N421">
            <v>0</v>
          </cell>
          <cell r="P421">
            <v>0</v>
          </cell>
          <cell r="R421">
            <v>0</v>
          </cell>
          <cell r="T421">
            <v>0</v>
          </cell>
          <cell r="V421">
            <v>0</v>
          </cell>
        </row>
        <row r="422">
          <cell r="A422">
            <v>8</v>
          </cell>
          <cell r="B422" t="str">
            <v>Handle besi dia 16 mm</v>
          </cell>
          <cell r="C422" t="str">
            <v>Set</v>
          </cell>
          <cell r="D422">
            <v>129652.5</v>
          </cell>
          <cell r="F422">
            <v>0</v>
          </cell>
          <cell r="G422">
            <v>0</v>
          </cell>
          <cell r="H422">
            <v>0</v>
          </cell>
          <cell r="I422">
            <v>0</v>
          </cell>
          <cell r="J422">
            <v>0</v>
          </cell>
          <cell r="L422">
            <v>0</v>
          </cell>
          <cell r="N422">
            <v>0</v>
          </cell>
          <cell r="P422">
            <v>0</v>
          </cell>
          <cell r="R422">
            <v>0</v>
          </cell>
          <cell r="T422">
            <v>0</v>
          </cell>
          <cell r="V422">
            <v>0</v>
          </cell>
        </row>
        <row r="423">
          <cell r="A423">
            <v>9</v>
          </cell>
          <cell r="B423" t="str">
            <v>Hendle pintu Stainless</v>
          </cell>
          <cell r="C423" t="str">
            <v>Set</v>
          </cell>
          <cell r="D423">
            <v>261652.5</v>
          </cell>
          <cell r="E423">
            <v>2</v>
          </cell>
          <cell r="F423">
            <v>523305</v>
          </cell>
          <cell r="G423">
            <v>0</v>
          </cell>
          <cell r="H423">
            <v>0</v>
          </cell>
          <cell r="I423">
            <v>0</v>
          </cell>
          <cell r="J423">
            <v>0</v>
          </cell>
          <cell r="L423">
            <v>0</v>
          </cell>
          <cell r="N423">
            <v>0</v>
          </cell>
          <cell r="P423">
            <v>0</v>
          </cell>
          <cell r="R423">
            <v>0</v>
          </cell>
          <cell r="T423">
            <v>0</v>
          </cell>
          <cell r="V423">
            <v>0</v>
          </cell>
        </row>
        <row r="424">
          <cell r="A424">
            <v>10</v>
          </cell>
          <cell r="B424" t="str">
            <v>Kunci Pintu Handle stainleess (dorma)</v>
          </cell>
          <cell r="C424" t="str">
            <v>Set</v>
          </cell>
          <cell r="D424">
            <v>650000</v>
          </cell>
          <cell r="E424">
            <v>1</v>
          </cell>
          <cell r="F424">
            <v>650000</v>
          </cell>
          <cell r="G424">
            <v>0</v>
          </cell>
          <cell r="H424">
            <v>0</v>
          </cell>
          <cell r="I424">
            <v>0</v>
          </cell>
          <cell r="J424">
            <v>0</v>
          </cell>
          <cell r="L424">
            <v>0</v>
          </cell>
          <cell r="N424">
            <v>0</v>
          </cell>
          <cell r="P424">
            <v>0</v>
          </cell>
          <cell r="R424">
            <v>0</v>
          </cell>
          <cell r="T424">
            <v>0</v>
          </cell>
          <cell r="V424">
            <v>0</v>
          </cell>
        </row>
        <row r="425">
          <cell r="A425">
            <v>11</v>
          </cell>
          <cell r="B425" t="str">
            <v>Kunci tanam Antik</v>
          </cell>
          <cell r="C425" t="str">
            <v>Set</v>
          </cell>
          <cell r="D425">
            <v>265000</v>
          </cell>
          <cell r="F425">
            <v>0</v>
          </cell>
          <cell r="G425">
            <v>0</v>
          </cell>
          <cell r="H425">
            <v>0</v>
          </cell>
          <cell r="I425">
            <v>0</v>
          </cell>
          <cell r="J425">
            <v>0</v>
          </cell>
          <cell r="L425">
            <v>0</v>
          </cell>
          <cell r="N425">
            <v>0</v>
          </cell>
          <cell r="P425">
            <v>0</v>
          </cell>
          <cell r="R425">
            <v>0</v>
          </cell>
          <cell r="T425">
            <v>0</v>
          </cell>
          <cell r="V425">
            <v>0</v>
          </cell>
        </row>
        <row r="426">
          <cell r="A426">
            <v>12</v>
          </cell>
          <cell r="B426" t="str">
            <v>Kunci tanam biasa</v>
          </cell>
          <cell r="C426" t="str">
            <v>Set</v>
          </cell>
          <cell r="D426">
            <v>168565</v>
          </cell>
          <cell r="E426">
            <v>2</v>
          </cell>
          <cell r="F426">
            <v>337130</v>
          </cell>
          <cell r="G426">
            <v>1</v>
          </cell>
          <cell r="H426">
            <v>168565</v>
          </cell>
          <cell r="I426">
            <v>1</v>
          </cell>
          <cell r="J426">
            <v>168565</v>
          </cell>
          <cell r="K426">
            <v>2</v>
          </cell>
          <cell r="L426">
            <v>337130</v>
          </cell>
          <cell r="N426">
            <v>0</v>
          </cell>
          <cell r="P426">
            <v>0</v>
          </cell>
          <cell r="R426">
            <v>0</v>
          </cell>
          <cell r="T426">
            <v>0</v>
          </cell>
          <cell r="V426">
            <v>0</v>
          </cell>
        </row>
        <row r="427">
          <cell r="A427">
            <v>13</v>
          </cell>
          <cell r="B427" t="str">
            <v>Kunci Silinder</v>
          </cell>
          <cell r="C427" t="str">
            <v>Set</v>
          </cell>
          <cell r="D427">
            <v>217900</v>
          </cell>
          <cell r="F427">
            <v>0</v>
          </cell>
          <cell r="G427">
            <v>0</v>
          </cell>
          <cell r="H427">
            <v>0</v>
          </cell>
          <cell r="I427">
            <v>0</v>
          </cell>
          <cell r="J427">
            <v>0</v>
          </cell>
          <cell r="L427">
            <v>0</v>
          </cell>
          <cell r="N427">
            <v>0</v>
          </cell>
          <cell r="P427">
            <v>0</v>
          </cell>
          <cell r="R427">
            <v>0</v>
          </cell>
          <cell r="T427">
            <v>0</v>
          </cell>
          <cell r="V427">
            <v>0</v>
          </cell>
        </row>
        <row r="428">
          <cell r="A428">
            <v>14</v>
          </cell>
          <cell r="B428" t="str">
            <v>Kunci Selot</v>
          </cell>
          <cell r="C428" t="str">
            <v>Set</v>
          </cell>
          <cell r="D428">
            <v>48300</v>
          </cell>
          <cell r="F428">
            <v>0</v>
          </cell>
          <cell r="G428">
            <v>1</v>
          </cell>
          <cell r="H428">
            <v>48300</v>
          </cell>
          <cell r="I428">
            <v>0</v>
          </cell>
          <cell r="J428">
            <v>0</v>
          </cell>
          <cell r="K428">
            <v>1</v>
          </cell>
          <cell r="L428">
            <v>48300</v>
          </cell>
          <cell r="N428">
            <v>0</v>
          </cell>
          <cell r="P428">
            <v>0</v>
          </cell>
          <cell r="R428">
            <v>0</v>
          </cell>
          <cell r="T428">
            <v>0</v>
          </cell>
          <cell r="V428">
            <v>0</v>
          </cell>
        </row>
        <row r="429">
          <cell r="A429">
            <v>15</v>
          </cell>
          <cell r="B429" t="str">
            <v>Engsel jendela</v>
          </cell>
          <cell r="C429" t="str">
            <v>Bh</v>
          </cell>
          <cell r="D429">
            <v>16600</v>
          </cell>
          <cell r="F429">
            <v>0</v>
          </cell>
          <cell r="G429">
            <v>0</v>
          </cell>
          <cell r="H429">
            <v>0</v>
          </cell>
          <cell r="I429">
            <v>0</v>
          </cell>
          <cell r="J429">
            <v>0</v>
          </cell>
          <cell r="L429">
            <v>0</v>
          </cell>
          <cell r="N429">
            <v>0</v>
          </cell>
          <cell r="P429">
            <v>0</v>
          </cell>
          <cell r="R429">
            <v>0</v>
          </cell>
          <cell r="T429">
            <v>0</v>
          </cell>
          <cell r="V429">
            <v>0</v>
          </cell>
        </row>
        <row r="430">
          <cell r="A430">
            <v>16</v>
          </cell>
          <cell r="B430" t="str">
            <v>Engsel pintu</v>
          </cell>
          <cell r="C430" t="str">
            <v>Bh</v>
          </cell>
          <cell r="D430">
            <v>44395.75</v>
          </cell>
          <cell r="E430">
            <v>4</v>
          </cell>
          <cell r="F430">
            <v>177583</v>
          </cell>
          <cell r="G430">
            <v>2</v>
          </cell>
          <cell r="H430">
            <v>88791.5</v>
          </cell>
          <cell r="I430">
            <v>3</v>
          </cell>
          <cell r="J430">
            <v>133187.25</v>
          </cell>
          <cell r="K430">
            <v>8</v>
          </cell>
          <cell r="L430">
            <v>355166</v>
          </cell>
          <cell r="N430">
            <v>0</v>
          </cell>
          <cell r="P430">
            <v>0</v>
          </cell>
          <cell r="R430">
            <v>0</v>
          </cell>
          <cell r="T430">
            <v>0</v>
          </cell>
          <cell r="V430">
            <v>0</v>
          </cell>
        </row>
        <row r="431">
          <cell r="A431">
            <v>17</v>
          </cell>
          <cell r="B431" t="str">
            <v>Engsel Pintu dari pipa besi dia 2 cm</v>
          </cell>
          <cell r="C431" t="str">
            <v>Bh</v>
          </cell>
          <cell r="D431">
            <v>66593.625</v>
          </cell>
          <cell r="F431">
            <v>0</v>
          </cell>
          <cell r="G431">
            <v>0</v>
          </cell>
          <cell r="H431">
            <v>0</v>
          </cell>
          <cell r="I431">
            <v>0</v>
          </cell>
          <cell r="J431">
            <v>0</v>
          </cell>
          <cell r="L431">
            <v>0</v>
          </cell>
          <cell r="N431">
            <v>0</v>
          </cell>
          <cell r="P431">
            <v>0</v>
          </cell>
          <cell r="R431">
            <v>0</v>
          </cell>
          <cell r="T431">
            <v>0</v>
          </cell>
          <cell r="V431">
            <v>0</v>
          </cell>
        </row>
        <row r="432">
          <cell r="A432">
            <v>18</v>
          </cell>
          <cell r="B432" t="str">
            <v>Kait/hak angin</v>
          </cell>
          <cell r="C432" t="str">
            <v>Set</v>
          </cell>
          <cell r="D432">
            <v>27000</v>
          </cell>
          <cell r="F432">
            <v>0</v>
          </cell>
          <cell r="G432">
            <v>0</v>
          </cell>
          <cell r="H432">
            <v>0</v>
          </cell>
          <cell r="I432">
            <v>0</v>
          </cell>
          <cell r="J432">
            <v>0</v>
          </cell>
          <cell r="L432">
            <v>0</v>
          </cell>
          <cell r="N432">
            <v>0</v>
          </cell>
          <cell r="P432">
            <v>0</v>
          </cell>
          <cell r="R432">
            <v>0</v>
          </cell>
          <cell r="T432">
            <v>0</v>
          </cell>
          <cell r="V432">
            <v>0</v>
          </cell>
        </row>
        <row r="433">
          <cell r="A433">
            <v>19</v>
          </cell>
          <cell r="B433" t="str">
            <v>Grendel pintu kuningan</v>
          </cell>
          <cell r="C433" t="str">
            <v>Bh</v>
          </cell>
          <cell r="D433">
            <v>125000</v>
          </cell>
          <cell r="F433">
            <v>0</v>
          </cell>
          <cell r="G433">
            <v>0</v>
          </cell>
          <cell r="H433">
            <v>0</v>
          </cell>
          <cell r="I433">
            <v>0</v>
          </cell>
          <cell r="J433">
            <v>0</v>
          </cell>
          <cell r="L433">
            <v>0</v>
          </cell>
          <cell r="N433">
            <v>0</v>
          </cell>
          <cell r="P433">
            <v>0</v>
          </cell>
          <cell r="R433">
            <v>0</v>
          </cell>
          <cell r="T433">
            <v>0</v>
          </cell>
          <cell r="V433">
            <v>0</v>
          </cell>
        </row>
        <row r="434">
          <cell r="A434">
            <v>20</v>
          </cell>
          <cell r="B434" t="str">
            <v xml:space="preserve">Grendel jendela </v>
          </cell>
          <cell r="C434" t="str">
            <v>Bh</v>
          </cell>
          <cell r="D434">
            <v>8100</v>
          </cell>
          <cell r="F434">
            <v>0</v>
          </cell>
          <cell r="G434">
            <v>0</v>
          </cell>
          <cell r="H434">
            <v>0</v>
          </cell>
          <cell r="I434">
            <v>0</v>
          </cell>
          <cell r="J434">
            <v>0</v>
          </cell>
          <cell r="L434">
            <v>0</v>
          </cell>
          <cell r="N434">
            <v>0</v>
          </cell>
          <cell r="P434">
            <v>0</v>
          </cell>
          <cell r="R434">
            <v>0</v>
          </cell>
          <cell r="T434">
            <v>0</v>
          </cell>
          <cell r="V434">
            <v>0</v>
          </cell>
        </row>
        <row r="435">
          <cell r="A435">
            <v>21</v>
          </cell>
          <cell r="B435" t="str">
            <v>Grendel pintu</v>
          </cell>
          <cell r="C435" t="str">
            <v>Bh</v>
          </cell>
          <cell r="D435">
            <v>14200</v>
          </cell>
          <cell r="E435">
            <v>2</v>
          </cell>
          <cell r="F435">
            <v>28400</v>
          </cell>
          <cell r="G435">
            <v>1</v>
          </cell>
          <cell r="H435">
            <v>14200</v>
          </cell>
          <cell r="I435">
            <v>0</v>
          </cell>
          <cell r="J435">
            <v>0</v>
          </cell>
          <cell r="K435">
            <v>2</v>
          </cell>
          <cell r="L435">
            <v>28400</v>
          </cell>
          <cell r="N435">
            <v>0</v>
          </cell>
          <cell r="P435">
            <v>0</v>
          </cell>
          <cell r="R435">
            <v>0</v>
          </cell>
          <cell r="T435">
            <v>0</v>
          </cell>
          <cell r="V435">
            <v>0</v>
          </cell>
        </row>
        <row r="436">
          <cell r="A436">
            <v>22</v>
          </cell>
          <cell r="B436" t="str">
            <v>Stripting Knip</v>
          </cell>
          <cell r="C436" t="str">
            <v>Set</v>
          </cell>
          <cell r="D436">
            <v>13700</v>
          </cell>
          <cell r="F436">
            <v>0</v>
          </cell>
          <cell r="G436">
            <v>0</v>
          </cell>
          <cell r="H436">
            <v>0</v>
          </cell>
          <cell r="I436">
            <v>0</v>
          </cell>
          <cell r="J436">
            <v>0</v>
          </cell>
          <cell r="L436">
            <v>0</v>
          </cell>
          <cell r="N436">
            <v>0</v>
          </cell>
          <cell r="P436">
            <v>0</v>
          </cell>
          <cell r="R436">
            <v>0</v>
          </cell>
          <cell r="T436">
            <v>0</v>
          </cell>
          <cell r="V436">
            <v>0</v>
          </cell>
        </row>
        <row r="437">
          <cell r="A437">
            <v>23</v>
          </cell>
          <cell r="B437" t="str">
            <v>Door Closer</v>
          </cell>
          <cell r="C437" t="str">
            <v>Set</v>
          </cell>
          <cell r="D437">
            <v>260800</v>
          </cell>
          <cell r="E437">
            <v>2</v>
          </cell>
          <cell r="F437">
            <v>521600</v>
          </cell>
          <cell r="G437">
            <v>1</v>
          </cell>
          <cell r="H437">
            <v>260800</v>
          </cell>
          <cell r="I437">
            <v>0</v>
          </cell>
          <cell r="J437">
            <v>0</v>
          </cell>
          <cell r="K437">
            <v>2</v>
          </cell>
          <cell r="L437">
            <v>521600</v>
          </cell>
          <cell r="N437">
            <v>0</v>
          </cell>
          <cell r="P437">
            <v>0</v>
          </cell>
          <cell r="R437">
            <v>0</v>
          </cell>
          <cell r="T437">
            <v>0</v>
          </cell>
          <cell r="V437">
            <v>0</v>
          </cell>
        </row>
        <row r="438">
          <cell r="A438">
            <v>24</v>
          </cell>
          <cell r="B438" t="str">
            <v>Door Holder</v>
          </cell>
          <cell r="C438" t="str">
            <v>Set</v>
          </cell>
          <cell r="D438">
            <v>500000</v>
          </cell>
          <cell r="F438">
            <v>0</v>
          </cell>
          <cell r="G438">
            <v>0</v>
          </cell>
          <cell r="H438">
            <v>0</v>
          </cell>
          <cell r="I438">
            <v>0</v>
          </cell>
          <cell r="J438">
            <v>0</v>
          </cell>
          <cell r="L438">
            <v>0</v>
          </cell>
          <cell r="N438">
            <v>0</v>
          </cell>
          <cell r="P438">
            <v>0</v>
          </cell>
          <cell r="R438">
            <v>0</v>
          </cell>
          <cell r="T438">
            <v>0</v>
          </cell>
          <cell r="V438">
            <v>0</v>
          </cell>
        </row>
        <row r="439">
          <cell r="A439">
            <v>25</v>
          </cell>
          <cell r="B439" t="str">
            <v>Door Stop</v>
          </cell>
          <cell r="C439" t="str">
            <v>Set</v>
          </cell>
          <cell r="D439">
            <v>32100</v>
          </cell>
          <cell r="E439">
            <v>2</v>
          </cell>
          <cell r="F439">
            <v>64200</v>
          </cell>
          <cell r="G439">
            <v>1</v>
          </cell>
          <cell r="H439">
            <v>32100</v>
          </cell>
          <cell r="I439">
            <v>0</v>
          </cell>
          <cell r="J439">
            <v>0</v>
          </cell>
          <cell r="K439">
            <v>2</v>
          </cell>
          <cell r="L439">
            <v>64200</v>
          </cell>
          <cell r="N439">
            <v>0</v>
          </cell>
          <cell r="P439">
            <v>0</v>
          </cell>
          <cell r="R439">
            <v>0</v>
          </cell>
          <cell r="T439">
            <v>0</v>
          </cell>
          <cell r="V439">
            <v>0</v>
          </cell>
        </row>
        <row r="440">
          <cell r="A440">
            <v>26</v>
          </cell>
          <cell r="B440" t="str">
            <v>Kaca bening 5 mm</v>
          </cell>
          <cell r="C440" t="str">
            <v>M2</v>
          </cell>
          <cell r="D440">
            <v>66700</v>
          </cell>
          <cell r="F440">
            <v>0</v>
          </cell>
          <cell r="G440">
            <v>5.0399999999999993E-2</v>
          </cell>
          <cell r="H440">
            <v>3361.6799999999994</v>
          </cell>
          <cell r="I440">
            <v>0</v>
          </cell>
          <cell r="J440">
            <v>0</v>
          </cell>
          <cell r="L440">
            <v>0</v>
          </cell>
          <cell r="M440">
            <v>0.28799999999999998</v>
          </cell>
          <cell r="N440">
            <v>19209.599999999999</v>
          </cell>
          <cell r="O440">
            <v>0.24</v>
          </cell>
          <cell r="P440">
            <v>16008</v>
          </cell>
          <cell r="R440">
            <v>0</v>
          </cell>
          <cell r="T440">
            <v>0</v>
          </cell>
          <cell r="V440">
            <v>0</v>
          </cell>
        </row>
        <row r="441">
          <cell r="A441">
            <v>27</v>
          </cell>
          <cell r="B441" t="str">
            <v>Kaca bening 10 mm</v>
          </cell>
          <cell r="C441" t="str">
            <v>M2</v>
          </cell>
          <cell r="D441">
            <v>280895.75</v>
          </cell>
          <cell r="E441">
            <v>0.34100000000000008</v>
          </cell>
          <cell r="F441">
            <v>95785.450750000018</v>
          </cell>
          <cell r="G441">
            <v>0</v>
          </cell>
          <cell r="H441">
            <v>0</v>
          </cell>
          <cell r="I441">
            <v>0</v>
          </cell>
          <cell r="J441">
            <v>0</v>
          </cell>
          <cell r="L441">
            <v>0</v>
          </cell>
          <cell r="N441">
            <v>0</v>
          </cell>
          <cell r="P441">
            <v>0</v>
          </cell>
          <cell r="R441">
            <v>0</v>
          </cell>
          <cell r="T441">
            <v>0</v>
          </cell>
          <cell r="V441">
            <v>0</v>
          </cell>
        </row>
        <row r="442">
          <cell r="A442">
            <v>28</v>
          </cell>
          <cell r="B442" t="str">
            <v>Kaca Bening 12 mm</v>
          </cell>
          <cell r="C442" t="str">
            <v>M2</v>
          </cell>
          <cell r="D442">
            <v>403787.64062499994</v>
          </cell>
          <cell r="F442">
            <v>0</v>
          </cell>
          <cell r="G442">
            <v>0</v>
          </cell>
          <cell r="H442">
            <v>0</v>
          </cell>
          <cell r="I442">
            <v>0</v>
          </cell>
          <cell r="J442">
            <v>0</v>
          </cell>
          <cell r="L442">
            <v>0</v>
          </cell>
          <cell r="N442">
            <v>0</v>
          </cell>
          <cell r="P442">
            <v>0</v>
          </cell>
          <cell r="R442">
            <v>0</v>
          </cell>
          <cell r="T442">
            <v>0</v>
          </cell>
          <cell r="V442">
            <v>0</v>
          </cell>
        </row>
        <row r="443">
          <cell r="A443">
            <v>29</v>
          </cell>
          <cell r="B443" t="str">
            <v>Besi hollow 4/4</v>
          </cell>
          <cell r="C443" t="str">
            <v>M'</v>
          </cell>
          <cell r="D443">
            <v>48625.000000000051</v>
          </cell>
          <cell r="F443">
            <v>0</v>
          </cell>
          <cell r="G443">
            <v>0</v>
          </cell>
          <cell r="H443">
            <v>0</v>
          </cell>
          <cell r="I443">
            <v>0</v>
          </cell>
          <cell r="J443">
            <v>0</v>
          </cell>
          <cell r="L443">
            <v>0</v>
          </cell>
          <cell r="N443">
            <v>0</v>
          </cell>
          <cell r="P443">
            <v>0</v>
          </cell>
          <cell r="R443">
            <v>0</v>
          </cell>
          <cell r="T443">
            <v>0</v>
          </cell>
          <cell r="V443">
            <v>0</v>
          </cell>
        </row>
        <row r="444">
          <cell r="A444">
            <v>30</v>
          </cell>
          <cell r="B444" t="str">
            <v>Besi hollow 6/6</v>
          </cell>
          <cell r="C444" t="str">
            <v>M'</v>
          </cell>
          <cell r="D444">
            <v>74462.500000000058</v>
          </cell>
          <cell r="F444">
            <v>0</v>
          </cell>
          <cell r="G444">
            <v>0</v>
          </cell>
          <cell r="H444">
            <v>0</v>
          </cell>
          <cell r="I444">
            <v>0</v>
          </cell>
          <cell r="J444">
            <v>0</v>
          </cell>
          <cell r="L444">
            <v>0</v>
          </cell>
          <cell r="N444">
            <v>0</v>
          </cell>
          <cell r="P444">
            <v>0</v>
          </cell>
          <cell r="R444">
            <v>0</v>
          </cell>
          <cell r="T444">
            <v>0</v>
          </cell>
          <cell r="V444">
            <v>0</v>
          </cell>
        </row>
        <row r="445">
          <cell r="A445">
            <v>31</v>
          </cell>
          <cell r="B445" t="str">
            <v>Besi hollow 2.5/5</v>
          </cell>
          <cell r="C445" t="str">
            <v>Kg</v>
          </cell>
          <cell r="D445">
            <v>74462.500000000058</v>
          </cell>
          <cell r="F445">
            <v>0</v>
          </cell>
          <cell r="G445">
            <v>0</v>
          </cell>
          <cell r="H445">
            <v>0</v>
          </cell>
          <cell r="I445">
            <v>0</v>
          </cell>
          <cell r="J445">
            <v>0</v>
          </cell>
          <cell r="L445">
            <v>0</v>
          </cell>
          <cell r="N445">
            <v>0</v>
          </cell>
          <cell r="P445">
            <v>0</v>
          </cell>
          <cell r="R445">
            <v>0</v>
          </cell>
          <cell r="T445">
            <v>0</v>
          </cell>
          <cell r="V445">
            <v>0</v>
          </cell>
        </row>
        <row r="446">
          <cell r="A446">
            <v>32</v>
          </cell>
          <cell r="B446" t="str">
            <v>Besi hollow 5/5</v>
          </cell>
          <cell r="C446" t="str">
            <v>Kg</v>
          </cell>
          <cell r="D446">
            <v>74462.500000000058</v>
          </cell>
          <cell r="F446">
            <v>0</v>
          </cell>
          <cell r="G446">
            <v>0</v>
          </cell>
          <cell r="H446">
            <v>0</v>
          </cell>
          <cell r="I446">
            <v>0</v>
          </cell>
          <cell r="J446">
            <v>0</v>
          </cell>
          <cell r="L446">
            <v>0</v>
          </cell>
          <cell r="N446">
            <v>0</v>
          </cell>
          <cell r="P446">
            <v>0</v>
          </cell>
          <cell r="R446">
            <v>0</v>
          </cell>
          <cell r="T446">
            <v>0</v>
          </cell>
          <cell r="V446">
            <v>0</v>
          </cell>
        </row>
        <row r="447">
          <cell r="A447">
            <v>33</v>
          </cell>
          <cell r="B447" t="str">
            <v>Besi hollow 2/2</v>
          </cell>
          <cell r="C447" t="str">
            <v>Kg</v>
          </cell>
          <cell r="D447">
            <v>74462.500000000058</v>
          </cell>
          <cell r="F447">
            <v>0</v>
          </cell>
          <cell r="G447">
            <v>0</v>
          </cell>
          <cell r="H447">
            <v>0</v>
          </cell>
          <cell r="I447">
            <v>0</v>
          </cell>
          <cell r="J447">
            <v>0</v>
          </cell>
          <cell r="L447">
            <v>0</v>
          </cell>
          <cell r="N447">
            <v>0</v>
          </cell>
          <cell r="P447">
            <v>0</v>
          </cell>
          <cell r="R447">
            <v>0</v>
          </cell>
          <cell r="T447">
            <v>0</v>
          </cell>
          <cell r="V447">
            <v>0</v>
          </cell>
        </row>
        <row r="448">
          <cell r="A448">
            <v>34</v>
          </cell>
          <cell r="B448" t="str">
            <v>Besi hollow 2/4</v>
          </cell>
          <cell r="C448" t="str">
            <v>Kg</v>
          </cell>
          <cell r="D448">
            <v>74462.500000000058</v>
          </cell>
          <cell r="F448">
            <v>0</v>
          </cell>
          <cell r="G448">
            <v>0</v>
          </cell>
          <cell r="H448">
            <v>0</v>
          </cell>
          <cell r="I448">
            <v>0</v>
          </cell>
          <cell r="J448">
            <v>0</v>
          </cell>
          <cell r="L448">
            <v>0</v>
          </cell>
          <cell r="N448">
            <v>0</v>
          </cell>
          <cell r="P448">
            <v>0</v>
          </cell>
          <cell r="R448">
            <v>0</v>
          </cell>
          <cell r="T448">
            <v>0</v>
          </cell>
          <cell r="V448">
            <v>0</v>
          </cell>
        </row>
        <row r="449">
          <cell r="A449">
            <v>35</v>
          </cell>
          <cell r="B449" t="str">
            <v>Kaca Tempered 12 mm</v>
          </cell>
          <cell r="C449" t="str">
            <v>M2</v>
          </cell>
          <cell r="D449">
            <v>528395.75</v>
          </cell>
          <cell r="F449">
            <v>0</v>
          </cell>
          <cell r="G449">
            <v>4.3049999999999997</v>
          </cell>
          <cell r="H449">
            <v>2274743.7037499999</v>
          </cell>
          <cell r="I449">
            <v>0</v>
          </cell>
          <cell r="J449">
            <v>0</v>
          </cell>
          <cell r="L449">
            <v>0</v>
          </cell>
          <cell r="N449">
            <v>0</v>
          </cell>
          <cell r="P449">
            <v>0</v>
          </cell>
          <cell r="R449">
            <v>0</v>
          </cell>
          <cell r="T449">
            <v>0</v>
          </cell>
          <cell r="V449">
            <v>0</v>
          </cell>
        </row>
        <row r="450">
          <cell r="A450">
            <v>36</v>
          </cell>
          <cell r="B450" t="str">
            <v>Glass Block</v>
          </cell>
          <cell r="C450" t="str">
            <v>Bh</v>
          </cell>
          <cell r="D450">
            <v>45000</v>
          </cell>
          <cell r="F450">
            <v>0</v>
          </cell>
          <cell r="G450">
            <v>0</v>
          </cell>
          <cell r="H450">
            <v>0</v>
          </cell>
          <cell r="I450">
            <v>0</v>
          </cell>
          <cell r="J450">
            <v>0</v>
          </cell>
          <cell r="L450">
            <v>0</v>
          </cell>
          <cell r="N450">
            <v>0</v>
          </cell>
          <cell r="P450">
            <v>0</v>
          </cell>
          <cell r="R450">
            <v>0</v>
          </cell>
          <cell r="T450">
            <v>0</v>
          </cell>
          <cell r="V450">
            <v>0</v>
          </cell>
        </row>
        <row r="451">
          <cell r="A451">
            <v>37</v>
          </cell>
          <cell r="B451" t="str">
            <v>Kaca Es</v>
          </cell>
          <cell r="C451" t="str">
            <v>M2</v>
          </cell>
          <cell r="D451">
            <v>66700</v>
          </cell>
          <cell r="F451">
            <v>0</v>
          </cell>
          <cell r="G451">
            <v>0</v>
          </cell>
          <cell r="H451">
            <v>0</v>
          </cell>
          <cell r="I451">
            <v>0</v>
          </cell>
          <cell r="J451">
            <v>0</v>
          </cell>
          <cell r="L451">
            <v>0</v>
          </cell>
          <cell r="N451">
            <v>0</v>
          </cell>
          <cell r="P451">
            <v>0</v>
          </cell>
          <cell r="R451">
            <v>0</v>
          </cell>
          <cell r="T451">
            <v>0</v>
          </cell>
          <cell r="V451">
            <v>0</v>
          </cell>
        </row>
        <row r="452">
          <cell r="A452">
            <v>38</v>
          </cell>
          <cell r="B452" t="str">
            <v>Krepyak Kaca Nako + Kerangka</v>
          </cell>
          <cell r="C452" t="str">
            <v>M2</v>
          </cell>
          <cell r="D452">
            <v>81300</v>
          </cell>
          <cell r="F452">
            <v>0</v>
          </cell>
          <cell r="G452">
            <v>0</v>
          </cell>
          <cell r="H452">
            <v>0</v>
          </cell>
          <cell r="I452">
            <v>0</v>
          </cell>
          <cell r="J452">
            <v>0</v>
          </cell>
          <cell r="L452">
            <v>0</v>
          </cell>
          <cell r="N452">
            <v>0</v>
          </cell>
          <cell r="P452">
            <v>0</v>
          </cell>
          <cell r="R452">
            <v>0</v>
          </cell>
          <cell r="T452">
            <v>0</v>
          </cell>
          <cell r="V452">
            <v>0</v>
          </cell>
        </row>
        <row r="453">
          <cell r="A453">
            <v>39</v>
          </cell>
          <cell r="B453" t="str">
            <v>Sticker Efek Kaca Es</v>
          </cell>
          <cell r="C453" t="str">
            <v>M2</v>
          </cell>
          <cell r="D453">
            <v>150000</v>
          </cell>
          <cell r="F453">
            <v>0</v>
          </cell>
          <cell r="G453">
            <v>0</v>
          </cell>
          <cell r="H453">
            <v>0</v>
          </cell>
          <cell r="I453">
            <v>0</v>
          </cell>
          <cell r="J453">
            <v>0</v>
          </cell>
          <cell r="L453">
            <v>0</v>
          </cell>
          <cell r="N453">
            <v>0</v>
          </cell>
          <cell r="P453">
            <v>0</v>
          </cell>
          <cell r="R453">
            <v>0</v>
          </cell>
          <cell r="T453">
            <v>0</v>
          </cell>
          <cell r="V453">
            <v>0</v>
          </cell>
        </row>
        <row r="454">
          <cell r="A454">
            <v>40</v>
          </cell>
          <cell r="B454" t="str">
            <v>Rel Pintu Dorong</v>
          </cell>
          <cell r="C454" t="str">
            <v>M'</v>
          </cell>
          <cell r="D454">
            <v>275000</v>
          </cell>
          <cell r="F454">
            <v>0</v>
          </cell>
          <cell r="G454">
            <v>0</v>
          </cell>
          <cell r="H454">
            <v>0</v>
          </cell>
          <cell r="I454">
            <v>0</v>
          </cell>
          <cell r="J454">
            <v>0</v>
          </cell>
          <cell r="K454">
            <v>7.2</v>
          </cell>
          <cell r="L454">
            <v>1980000</v>
          </cell>
          <cell r="N454">
            <v>0</v>
          </cell>
          <cell r="P454">
            <v>0</v>
          </cell>
          <cell r="R454">
            <v>0</v>
          </cell>
          <cell r="T454">
            <v>0</v>
          </cell>
          <cell r="V454">
            <v>0</v>
          </cell>
        </row>
        <row r="455">
          <cell r="A455">
            <v>41</v>
          </cell>
          <cell r="B455" t="str">
            <v>Rolling Door</v>
          </cell>
          <cell r="C455" t="str">
            <v>M2</v>
          </cell>
          <cell r="D455">
            <v>358100</v>
          </cell>
          <cell r="F455">
            <v>0</v>
          </cell>
          <cell r="G455">
            <v>0</v>
          </cell>
          <cell r="H455">
            <v>0</v>
          </cell>
          <cell r="I455">
            <v>0</v>
          </cell>
          <cell r="J455">
            <v>0</v>
          </cell>
          <cell r="L455">
            <v>0</v>
          </cell>
          <cell r="N455">
            <v>0</v>
          </cell>
          <cell r="P455">
            <v>0</v>
          </cell>
          <cell r="R455">
            <v>0</v>
          </cell>
          <cell r="T455">
            <v>0</v>
          </cell>
          <cell r="V455">
            <v>0</v>
          </cell>
        </row>
        <row r="456">
          <cell r="A456">
            <v>42</v>
          </cell>
          <cell r="B456" t="str">
            <v>Roster</v>
          </cell>
          <cell r="C456" t="str">
            <v>M2</v>
          </cell>
          <cell r="D456">
            <v>133850</v>
          </cell>
          <cell r="F456">
            <v>0</v>
          </cell>
          <cell r="G456">
            <v>0</v>
          </cell>
          <cell r="H456">
            <v>0</v>
          </cell>
          <cell r="I456">
            <v>0</v>
          </cell>
          <cell r="J456">
            <v>0</v>
          </cell>
          <cell r="L456">
            <v>0</v>
          </cell>
          <cell r="N456">
            <v>0</v>
          </cell>
          <cell r="P456">
            <v>0</v>
          </cell>
          <cell r="Q456">
            <v>0.25919999999999999</v>
          </cell>
          <cell r="R456">
            <v>34693.919999999998</v>
          </cell>
          <cell r="S456">
            <v>0.25919999999999999</v>
          </cell>
          <cell r="T456">
            <v>34693.919999999998</v>
          </cell>
          <cell r="U456">
            <v>0.12959999999999999</v>
          </cell>
          <cell r="V456">
            <v>17346.96</v>
          </cell>
        </row>
        <row r="457">
          <cell r="A457">
            <v>43</v>
          </cell>
          <cell r="B457" t="str">
            <v>Gipsum Board</v>
          </cell>
          <cell r="C457" t="str">
            <v>M2</v>
          </cell>
          <cell r="D457">
            <v>29000</v>
          </cell>
          <cell r="F457">
            <v>0</v>
          </cell>
          <cell r="G457">
            <v>0</v>
          </cell>
          <cell r="H457">
            <v>0</v>
          </cell>
          <cell r="I457">
            <v>0</v>
          </cell>
          <cell r="J457">
            <v>0</v>
          </cell>
          <cell r="L457">
            <v>0</v>
          </cell>
          <cell r="N457">
            <v>0</v>
          </cell>
          <cell r="P457">
            <v>0</v>
          </cell>
          <cell r="R457">
            <v>0</v>
          </cell>
          <cell r="T457">
            <v>0</v>
          </cell>
          <cell r="V457">
            <v>0</v>
          </cell>
        </row>
        <row r="458">
          <cell r="A458">
            <v>44</v>
          </cell>
          <cell r="B458" t="str">
            <v>List Gipsum</v>
          </cell>
          <cell r="C458" t="str">
            <v>M'</v>
          </cell>
          <cell r="D458">
            <v>17300</v>
          </cell>
          <cell r="F458">
            <v>0</v>
          </cell>
          <cell r="G458">
            <v>0</v>
          </cell>
          <cell r="H458">
            <v>0</v>
          </cell>
          <cell r="I458">
            <v>0</v>
          </cell>
          <cell r="J458">
            <v>0</v>
          </cell>
          <cell r="L458">
            <v>0</v>
          </cell>
          <cell r="N458">
            <v>0</v>
          </cell>
          <cell r="P458">
            <v>0</v>
          </cell>
          <cell r="R458">
            <v>0</v>
          </cell>
          <cell r="T458">
            <v>0</v>
          </cell>
          <cell r="V458">
            <v>0</v>
          </cell>
        </row>
        <row r="459">
          <cell r="A459">
            <v>45</v>
          </cell>
          <cell r="B459" t="str">
            <v>Sealent</v>
          </cell>
          <cell r="C459" t="str">
            <v>M'</v>
          </cell>
          <cell r="D459">
            <v>8400</v>
          </cell>
          <cell r="E459">
            <v>14.520000000000003</v>
          </cell>
          <cell r="F459">
            <v>121968.00000000003</v>
          </cell>
          <cell r="G459">
            <v>2.16</v>
          </cell>
          <cell r="H459">
            <v>18144</v>
          </cell>
          <cell r="I459">
            <v>0</v>
          </cell>
          <cell r="J459">
            <v>0</v>
          </cell>
          <cell r="L459">
            <v>0</v>
          </cell>
          <cell r="M459">
            <v>1.1519999999999999</v>
          </cell>
          <cell r="N459">
            <v>9676.7999999999993</v>
          </cell>
          <cell r="O459">
            <v>6.4</v>
          </cell>
          <cell r="P459">
            <v>53760</v>
          </cell>
          <cell r="R459">
            <v>0</v>
          </cell>
          <cell r="T459">
            <v>0</v>
          </cell>
          <cell r="V459">
            <v>0</v>
          </cell>
        </row>
        <row r="460">
          <cell r="A460">
            <v>46</v>
          </cell>
          <cell r="B460" t="str">
            <v>Benangan Kusen</v>
          </cell>
          <cell r="C460" t="str">
            <v>M'</v>
          </cell>
          <cell r="D460">
            <v>4296.0074999999997</v>
          </cell>
          <cell r="E460">
            <v>13.2</v>
          </cell>
          <cell r="F460">
            <v>56707.298999999992</v>
          </cell>
          <cell r="G460">
            <v>9.8000000000000007</v>
          </cell>
          <cell r="H460">
            <v>42100.873500000002</v>
          </cell>
          <cell r="I460">
            <v>5.7839999999999998</v>
          </cell>
          <cell r="J460">
            <v>24848.107379999998</v>
          </cell>
          <cell r="K460">
            <v>28</v>
          </cell>
          <cell r="L460">
            <v>120288.20999999999</v>
          </cell>
          <cell r="M460">
            <v>8.92</v>
          </cell>
          <cell r="N460">
            <v>38320.386899999998</v>
          </cell>
          <cell r="O460">
            <v>4.4000000000000004</v>
          </cell>
          <cell r="P460">
            <v>18902.433000000001</v>
          </cell>
          <cell r="Q460">
            <v>6.4</v>
          </cell>
          <cell r="R460">
            <v>27494.448</v>
          </cell>
          <cell r="S460">
            <v>6.4</v>
          </cell>
          <cell r="T460">
            <v>27494.448</v>
          </cell>
          <cell r="U460">
            <v>3.2</v>
          </cell>
          <cell r="V460">
            <v>13747.224</v>
          </cell>
        </row>
        <row r="461">
          <cell r="A461">
            <v>47</v>
          </cell>
          <cell r="B461" t="str">
            <v xml:space="preserve">Cat Kayu </v>
          </cell>
          <cell r="C461" t="str">
            <v>M2</v>
          </cell>
          <cell r="D461">
            <v>19370.5</v>
          </cell>
          <cell r="E461">
            <v>7.99</v>
          </cell>
          <cell r="F461">
            <v>154770.29500000001</v>
          </cell>
          <cell r="G461">
            <v>3.2720000000000002</v>
          </cell>
          <cell r="H461">
            <v>63380.276000000005</v>
          </cell>
          <cell r="I461">
            <v>4.0991999999999997</v>
          </cell>
          <cell r="J461">
            <v>79403.553599999999</v>
          </cell>
          <cell r="K461">
            <v>17.28</v>
          </cell>
          <cell r="L461">
            <v>334722.24000000005</v>
          </cell>
          <cell r="N461">
            <v>0</v>
          </cell>
          <cell r="P461">
            <v>0</v>
          </cell>
          <cell r="R461">
            <v>0</v>
          </cell>
          <cell r="T461">
            <v>0</v>
          </cell>
          <cell r="V461">
            <v>0</v>
          </cell>
        </row>
        <row r="462">
          <cell r="A462">
            <v>48</v>
          </cell>
          <cell r="B462" t="str">
            <v>Cat Besi</v>
          </cell>
          <cell r="C462" t="str">
            <v>M2</v>
          </cell>
          <cell r="D462">
            <v>13698</v>
          </cell>
          <cell r="F462">
            <v>0</v>
          </cell>
          <cell r="G462">
            <v>0</v>
          </cell>
          <cell r="H462">
            <v>0</v>
          </cell>
          <cell r="I462">
            <v>0</v>
          </cell>
          <cell r="J462">
            <v>0</v>
          </cell>
          <cell r="L462">
            <v>0</v>
          </cell>
          <cell r="N462">
            <v>0</v>
          </cell>
          <cell r="P462">
            <v>0</v>
          </cell>
          <cell r="R462">
            <v>0</v>
          </cell>
          <cell r="T462">
            <v>0</v>
          </cell>
          <cell r="V462">
            <v>0</v>
          </cell>
        </row>
        <row r="463">
          <cell r="A463">
            <v>49</v>
          </cell>
          <cell r="B463" t="str">
            <v>Cat Dinding</v>
          </cell>
          <cell r="C463" t="str">
            <v>M2</v>
          </cell>
          <cell r="D463">
            <v>9900</v>
          </cell>
          <cell r="F463">
            <v>0</v>
          </cell>
          <cell r="G463">
            <v>0</v>
          </cell>
          <cell r="H463">
            <v>0</v>
          </cell>
          <cell r="I463">
            <v>0</v>
          </cell>
          <cell r="J463">
            <v>0</v>
          </cell>
          <cell r="L463">
            <v>0</v>
          </cell>
          <cell r="N463">
            <v>0</v>
          </cell>
          <cell r="P463">
            <v>0</v>
          </cell>
          <cell r="Q463">
            <v>0.64000000000000012</v>
          </cell>
          <cell r="R463">
            <v>6336.0000000000009</v>
          </cell>
          <cell r="S463">
            <v>0.64000000000000012</v>
          </cell>
          <cell r="T463">
            <v>6336.0000000000009</v>
          </cell>
          <cell r="U463">
            <v>0.32000000000000006</v>
          </cell>
          <cell r="V463">
            <v>3168.0000000000005</v>
          </cell>
        </row>
        <row r="464">
          <cell r="A464">
            <v>50</v>
          </cell>
          <cell r="B464" t="str">
            <v>Plesteran Camprot</v>
          </cell>
          <cell r="C464" t="str">
            <v>M2</v>
          </cell>
          <cell r="D464">
            <v>14600</v>
          </cell>
          <cell r="F464">
            <v>0</v>
          </cell>
          <cell r="G464">
            <v>0</v>
          </cell>
          <cell r="H464">
            <v>0</v>
          </cell>
          <cell r="I464">
            <v>0</v>
          </cell>
          <cell r="J464">
            <v>0</v>
          </cell>
          <cell r="L464">
            <v>0</v>
          </cell>
          <cell r="N464">
            <v>0</v>
          </cell>
          <cell r="P464">
            <v>0</v>
          </cell>
          <cell r="R464">
            <v>0</v>
          </cell>
          <cell r="T464">
            <v>0</v>
          </cell>
        </row>
        <row r="466">
          <cell r="B466" t="str">
            <v>Jumlah Harga</v>
          </cell>
          <cell r="F466">
            <v>2731449.0447499999</v>
          </cell>
          <cell r="H466">
            <v>3021087.0332500003</v>
          </cell>
          <cell r="J466">
            <v>1690743.9109799999</v>
          </cell>
          <cell r="L466">
            <v>3789806.45</v>
          </cell>
          <cell r="N466">
            <v>67206.786899999992</v>
          </cell>
          <cell r="P466">
            <v>88670.433000000005</v>
          </cell>
          <cell r="R466">
            <v>68524.368000000002</v>
          </cell>
          <cell r="T466">
            <v>68524.368000000002</v>
          </cell>
          <cell r="V466">
            <v>34262.184000000001</v>
          </cell>
        </row>
        <row r="467">
          <cell r="L467" t="str">
            <v>Rev Kaca 8 Jd 5</v>
          </cell>
        </row>
        <row r="470">
          <cell r="A470" t="str">
            <v>No.</v>
          </cell>
          <cell r="B470" t="str">
            <v>Item Pekerjaan</v>
          </cell>
          <cell r="C470" t="str">
            <v>Satuan</v>
          </cell>
          <cell r="D470" t="str">
            <v>Harga Satuan</v>
          </cell>
          <cell r="E470" t="str">
            <v>P1</v>
          </cell>
          <cell r="G470" t="str">
            <v>P2</v>
          </cell>
          <cell r="I470" t="str">
            <v>P3</v>
          </cell>
          <cell r="K470" t="str">
            <v>P4</v>
          </cell>
          <cell r="M470" t="str">
            <v>J1/BV</v>
          </cell>
          <cell r="O470" t="str">
            <v>BV1</v>
          </cell>
          <cell r="Q470" t="str">
            <v>BV1'</v>
          </cell>
          <cell r="S470" t="str">
            <v>R1</v>
          </cell>
          <cell r="U470" t="str">
            <v>R2</v>
          </cell>
          <cell r="W470" t="str">
            <v>R3</v>
          </cell>
          <cell r="Y470" t="str">
            <v>J1</v>
          </cell>
        </row>
        <row r="471">
          <cell r="D471" t="str">
            <v>Rp.</v>
          </cell>
          <cell r="E471" t="str">
            <v>Vol.</v>
          </cell>
          <cell r="F471" t="str">
            <v>Jumlah Harga</v>
          </cell>
          <cell r="G471" t="str">
            <v>Vol.</v>
          </cell>
          <cell r="H471" t="str">
            <v>Jumlah Harga</v>
          </cell>
          <cell r="I471" t="str">
            <v>Vol.</v>
          </cell>
          <cell r="J471" t="str">
            <v>Jumlah Harga</v>
          </cell>
          <cell r="K471" t="str">
            <v>Vol.</v>
          </cell>
          <cell r="L471" t="str">
            <v>Jumlah Harga</v>
          </cell>
          <cell r="M471" t="str">
            <v>Vol.</v>
          </cell>
          <cell r="N471" t="str">
            <v>Jumlah Harga</v>
          </cell>
          <cell r="O471" t="str">
            <v>Vol.</v>
          </cell>
          <cell r="P471" t="str">
            <v>Jumlah Harga</v>
          </cell>
          <cell r="Q471" t="str">
            <v>Vol.</v>
          </cell>
          <cell r="R471" t="str">
            <v>Jumlah Harga</v>
          </cell>
          <cell r="S471" t="str">
            <v>Vol.</v>
          </cell>
          <cell r="T471" t="str">
            <v>Jumlah Harga</v>
          </cell>
          <cell r="U471" t="str">
            <v>Vol.</v>
          </cell>
          <cell r="V471" t="str">
            <v>Jumlah Harga</v>
          </cell>
          <cell r="W471" t="str">
            <v>Vol.</v>
          </cell>
          <cell r="X471" t="str">
            <v>Jumlah Harga</v>
          </cell>
          <cell r="Y471" t="str">
            <v>Vol.</v>
          </cell>
          <cell r="Z471" t="str">
            <v>Jumlah Harga</v>
          </cell>
        </row>
        <row r="472">
          <cell r="A472" t="str">
            <v>VIII.</v>
          </cell>
          <cell r="B472" t="str">
            <v>UNIT BANGUNAN MASJID</v>
          </cell>
        </row>
        <row r="474">
          <cell r="A474">
            <v>1</v>
          </cell>
          <cell r="B474" t="str">
            <v>Kayu 6/12</v>
          </cell>
          <cell r="C474" t="str">
            <v>M3</v>
          </cell>
          <cell r="D474">
            <v>0</v>
          </cell>
          <cell r="F474">
            <v>0</v>
          </cell>
          <cell r="H474">
            <v>0</v>
          </cell>
          <cell r="I474">
            <v>1.7600000000000001E-2</v>
          </cell>
          <cell r="J474">
            <v>0</v>
          </cell>
          <cell r="K474">
            <v>3.6144000000000003E-2</v>
          </cell>
          <cell r="L474">
            <v>0</v>
          </cell>
          <cell r="N474">
            <v>0</v>
          </cell>
          <cell r="P474">
            <v>0</v>
          </cell>
          <cell r="R474">
            <v>0</v>
          </cell>
          <cell r="T474">
            <v>0</v>
          </cell>
          <cell r="V474">
            <v>0</v>
          </cell>
          <cell r="X474">
            <v>0</v>
          </cell>
          <cell r="Z474">
            <v>0</v>
          </cell>
        </row>
        <row r="475">
          <cell r="A475">
            <v>2</v>
          </cell>
          <cell r="B475" t="str">
            <v>Kayu Slimar 3/10</v>
          </cell>
          <cell r="C475" t="str">
            <v>M3</v>
          </cell>
          <cell r="D475">
            <v>0</v>
          </cell>
          <cell r="F475">
            <v>0</v>
          </cell>
          <cell r="H475">
            <v>0</v>
          </cell>
          <cell r="I475">
            <v>3.2000000000000006E-3</v>
          </cell>
          <cell r="J475">
            <v>0</v>
          </cell>
          <cell r="K475">
            <v>1.4159999999999999E-2</v>
          </cell>
          <cell r="L475">
            <v>0</v>
          </cell>
          <cell r="N475">
            <v>0</v>
          </cell>
          <cell r="P475">
            <v>0</v>
          </cell>
          <cell r="R475">
            <v>0</v>
          </cell>
          <cell r="T475">
            <v>0</v>
          </cell>
          <cell r="V475">
            <v>0</v>
          </cell>
          <cell r="X475">
            <v>0</v>
          </cell>
          <cell r="Z475">
            <v>0</v>
          </cell>
        </row>
        <row r="476">
          <cell r="A476">
            <v>3</v>
          </cell>
          <cell r="B476" t="str">
            <v>Kayu Slimar 3/15</v>
          </cell>
          <cell r="C476" t="str">
            <v>M3</v>
          </cell>
          <cell r="D476">
            <v>0</v>
          </cell>
          <cell r="F476">
            <v>0</v>
          </cell>
          <cell r="H476">
            <v>0</v>
          </cell>
          <cell r="I476">
            <v>1.92</v>
          </cell>
          <cell r="J476">
            <v>0</v>
          </cell>
          <cell r="K476">
            <v>2.6999999999999997E-3</v>
          </cell>
          <cell r="L476">
            <v>0</v>
          </cell>
          <cell r="N476">
            <v>0</v>
          </cell>
          <cell r="P476">
            <v>0</v>
          </cell>
          <cell r="R476">
            <v>0</v>
          </cell>
          <cell r="T476">
            <v>0</v>
          </cell>
          <cell r="V476">
            <v>0</v>
          </cell>
          <cell r="X476">
            <v>0</v>
          </cell>
          <cell r="Z476">
            <v>0</v>
          </cell>
        </row>
        <row r="477">
          <cell r="A477">
            <v>4</v>
          </cell>
          <cell r="B477" t="str">
            <v>Kayu Slimar 3/20</v>
          </cell>
          <cell r="C477" t="str">
            <v>M3</v>
          </cell>
          <cell r="D477">
            <v>0</v>
          </cell>
          <cell r="E477">
            <v>4.5119999999999996</v>
          </cell>
          <cell r="F477">
            <v>0</v>
          </cell>
          <cell r="G477">
            <v>0.14279999999999998</v>
          </cell>
          <cell r="H477">
            <v>0</v>
          </cell>
          <cell r="I477">
            <v>3.2</v>
          </cell>
          <cell r="J477">
            <v>0</v>
          </cell>
          <cell r="K477">
            <v>3.5999999999999999E-3</v>
          </cell>
          <cell r="L477">
            <v>0</v>
          </cell>
          <cell r="N477">
            <v>0</v>
          </cell>
          <cell r="P477">
            <v>0</v>
          </cell>
          <cell r="R477">
            <v>0</v>
          </cell>
          <cell r="T477">
            <v>0</v>
          </cell>
          <cell r="V477">
            <v>0</v>
          </cell>
          <cell r="X477">
            <v>0</v>
          </cell>
          <cell r="Z477">
            <v>0</v>
          </cell>
        </row>
        <row r="478">
          <cell r="A478">
            <v>5</v>
          </cell>
          <cell r="B478" t="str">
            <v>Kayu 2/10</v>
          </cell>
          <cell r="C478" t="str">
            <v>M3</v>
          </cell>
          <cell r="D478">
            <v>0</v>
          </cell>
          <cell r="E478">
            <v>5.9</v>
          </cell>
          <cell r="F478">
            <v>0</v>
          </cell>
          <cell r="H478">
            <v>0</v>
          </cell>
          <cell r="J478">
            <v>0</v>
          </cell>
          <cell r="K478">
            <v>5.4000000000000012E-3</v>
          </cell>
          <cell r="L478">
            <v>0</v>
          </cell>
          <cell r="M478">
            <v>2.016</v>
          </cell>
          <cell r="N478">
            <v>0</v>
          </cell>
          <cell r="O478">
            <v>2.8</v>
          </cell>
          <cell r="P478">
            <v>0</v>
          </cell>
          <cell r="Q478">
            <v>2.8</v>
          </cell>
          <cell r="R478">
            <v>0</v>
          </cell>
          <cell r="T478">
            <v>0</v>
          </cell>
          <cell r="V478">
            <v>0</v>
          </cell>
          <cell r="X478">
            <v>0</v>
          </cell>
          <cell r="Y478">
            <v>3.76</v>
          </cell>
          <cell r="Z478">
            <v>0</v>
          </cell>
        </row>
        <row r="479">
          <cell r="A479">
            <v>6</v>
          </cell>
          <cell r="B479" t="str">
            <v>Panil t = 3 cm</v>
          </cell>
          <cell r="C479" t="str">
            <v>M2</v>
          </cell>
          <cell r="D479">
            <v>0</v>
          </cell>
          <cell r="F479">
            <v>0</v>
          </cell>
          <cell r="H479">
            <v>0</v>
          </cell>
          <cell r="J479">
            <v>0</v>
          </cell>
          <cell r="K479">
            <v>0.49500000000000005</v>
          </cell>
          <cell r="L479">
            <v>0</v>
          </cell>
          <cell r="N479">
            <v>0</v>
          </cell>
          <cell r="P479">
            <v>0</v>
          </cell>
          <cell r="R479">
            <v>0</v>
          </cell>
          <cell r="T479">
            <v>0</v>
          </cell>
          <cell r="V479">
            <v>0</v>
          </cell>
          <cell r="X479">
            <v>0</v>
          </cell>
          <cell r="Z479">
            <v>0</v>
          </cell>
        </row>
        <row r="480">
          <cell r="A480">
            <v>1</v>
          </cell>
          <cell r="B480" t="str">
            <v>Kusen Aluminium 5/10</v>
          </cell>
          <cell r="C480" t="str">
            <v>M'</v>
          </cell>
          <cell r="D480">
            <v>124948</v>
          </cell>
          <cell r="F480">
            <v>0</v>
          </cell>
          <cell r="H480">
            <v>0</v>
          </cell>
          <cell r="J480">
            <v>0</v>
          </cell>
          <cell r="K480">
            <v>5</v>
          </cell>
          <cell r="L480">
            <v>624740</v>
          </cell>
          <cell r="N480">
            <v>0</v>
          </cell>
          <cell r="P480">
            <v>0</v>
          </cell>
          <cell r="R480">
            <v>0</v>
          </cell>
          <cell r="T480">
            <v>0</v>
          </cell>
          <cell r="V480">
            <v>0</v>
          </cell>
          <cell r="X480">
            <v>0</v>
          </cell>
          <cell r="Z480">
            <v>0</v>
          </cell>
        </row>
        <row r="481">
          <cell r="A481">
            <v>2</v>
          </cell>
          <cell r="B481" t="str">
            <v xml:space="preserve">Rangka Daun Jendela Alumunium </v>
          </cell>
          <cell r="C481" t="str">
            <v>M'</v>
          </cell>
          <cell r="D481">
            <v>124948</v>
          </cell>
          <cell r="F481">
            <v>0</v>
          </cell>
          <cell r="H481">
            <v>0</v>
          </cell>
          <cell r="J481">
            <v>0</v>
          </cell>
          <cell r="K481">
            <v>0</v>
          </cell>
          <cell r="L481">
            <v>0</v>
          </cell>
          <cell r="N481">
            <v>0</v>
          </cell>
          <cell r="P481">
            <v>0</v>
          </cell>
          <cell r="R481">
            <v>0</v>
          </cell>
          <cell r="T481">
            <v>0</v>
          </cell>
          <cell r="V481">
            <v>0</v>
          </cell>
          <cell r="X481">
            <v>0</v>
          </cell>
          <cell r="Z481">
            <v>0</v>
          </cell>
        </row>
        <row r="482">
          <cell r="A482">
            <v>3</v>
          </cell>
          <cell r="B482" t="str">
            <v>Rangka Tiang Sirip Alumunium 1/1 Putih</v>
          </cell>
          <cell r="C482" t="str">
            <v>M'</v>
          </cell>
          <cell r="D482">
            <v>62474</v>
          </cell>
          <cell r="F482">
            <v>0</v>
          </cell>
          <cell r="H482">
            <v>0</v>
          </cell>
          <cell r="J482">
            <v>0</v>
          </cell>
          <cell r="K482">
            <v>0</v>
          </cell>
          <cell r="L482">
            <v>0</v>
          </cell>
          <cell r="N482">
            <v>0</v>
          </cell>
          <cell r="P482">
            <v>0</v>
          </cell>
          <cell r="R482">
            <v>0</v>
          </cell>
          <cell r="T482">
            <v>0</v>
          </cell>
          <cell r="V482">
            <v>0</v>
          </cell>
          <cell r="X482">
            <v>0</v>
          </cell>
          <cell r="Z482">
            <v>0</v>
          </cell>
        </row>
        <row r="483">
          <cell r="A483">
            <v>4</v>
          </cell>
          <cell r="B483" t="str">
            <v>Pasang Shading Sirip Alumunium 0.2/10 +Rangka</v>
          </cell>
          <cell r="C483" t="str">
            <v>M2</v>
          </cell>
          <cell r="D483">
            <v>0</v>
          </cell>
          <cell r="F483">
            <v>0</v>
          </cell>
          <cell r="H483">
            <v>0</v>
          </cell>
          <cell r="J483">
            <v>0</v>
          </cell>
          <cell r="K483">
            <v>0</v>
          </cell>
          <cell r="L483">
            <v>0</v>
          </cell>
          <cell r="N483">
            <v>0</v>
          </cell>
          <cell r="P483">
            <v>0</v>
          </cell>
          <cell r="R483">
            <v>0</v>
          </cell>
          <cell r="T483">
            <v>0</v>
          </cell>
          <cell r="V483">
            <v>0</v>
          </cell>
          <cell r="X483">
            <v>0</v>
          </cell>
          <cell r="Z483">
            <v>0</v>
          </cell>
        </row>
        <row r="484">
          <cell r="A484">
            <v>5</v>
          </cell>
          <cell r="B484" t="str">
            <v>Daun Pintu Panil Kamper</v>
          </cell>
          <cell r="C484" t="str">
            <v>bh</v>
          </cell>
          <cell r="D484">
            <v>550000</v>
          </cell>
          <cell r="F484">
            <v>0</v>
          </cell>
          <cell r="H484">
            <v>0</v>
          </cell>
          <cell r="I484">
            <v>2.4E-2</v>
          </cell>
          <cell r="J484">
            <v>13200</v>
          </cell>
          <cell r="K484">
            <v>1.2</v>
          </cell>
          <cell r="L484">
            <v>660000</v>
          </cell>
          <cell r="N484">
            <v>0</v>
          </cell>
          <cell r="P484">
            <v>0</v>
          </cell>
          <cell r="R484">
            <v>0</v>
          </cell>
          <cell r="T484">
            <v>0</v>
          </cell>
          <cell r="V484">
            <v>0</v>
          </cell>
          <cell r="X484">
            <v>0</v>
          </cell>
          <cell r="Z484">
            <v>0</v>
          </cell>
        </row>
        <row r="485">
          <cell r="A485">
            <v>6</v>
          </cell>
          <cell r="B485" t="str">
            <v>Plat besi t = 2 mm</v>
          </cell>
          <cell r="C485" t="str">
            <v>Kg</v>
          </cell>
          <cell r="D485">
            <v>0</v>
          </cell>
          <cell r="E485">
            <v>1.6068</v>
          </cell>
          <cell r="F485">
            <v>0</v>
          </cell>
          <cell r="G485">
            <v>1.89</v>
          </cell>
          <cell r="H485">
            <v>0</v>
          </cell>
          <cell r="J485">
            <v>0</v>
          </cell>
          <cell r="K485">
            <v>0</v>
          </cell>
          <cell r="L485">
            <v>0</v>
          </cell>
          <cell r="N485">
            <v>0</v>
          </cell>
          <cell r="P485">
            <v>0</v>
          </cell>
          <cell r="R485">
            <v>0</v>
          </cell>
          <cell r="T485">
            <v>0</v>
          </cell>
          <cell r="V485">
            <v>0</v>
          </cell>
          <cell r="X485">
            <v>0</v>
          </cell>
          <cell r="Z485">
            <v>0</v>
          </cell>
        </row>
        <row r="486">
          <cell r="A486">
            <v>7</v>
          </cell>
          <cell r="B486" t="str">
            <v>C 40.40.2  (pesan khusus)</v>
          </cell>
          <cell r="C486" t="str">
            <v>Kg</v>
          </cell>
          <cell r="D486">
            <v>14122.3</v>
          </cell>
          <cell r="E486">
            <v>0.96960000000000002</v>
          </cell>
          <cell r="F486">
            <v>13692.98208</v>
          </cell>
          <cell r="G486">
            <v>1.0247999999999999</v>
          </cell>
          <cell r="H486">
            <v>14472.533039999998</v>
          </cell>
          <cell r="J486">
            <v>0</v>
          </cell>
          <cell r="K486">
            <v>0</v>
          </cell>
          <cell r="L486">
            <v>0</v>
          </cell>
          <cell r="N486">
            <v>0</v>
          </cell>
          <cell r="P486">
            <v>0</v>
          </cell>
          <cell r="R486">
            <v>0</v>
          </cell>
          <cell r="T486">
            <v>0</v>
          </cell>
          <cell r="V486">
            <v>0</v>
          </cell>
          <cell r="X486">
            <v>0</v>
          </cell>
          <cell r="Z486">
            <v>0</v>
          </cell>
        </row>
        <row r="487">
          <cell r="A487">
            <v>8</v>
          </cell>
          <cell r="B487" t="str">
            <v>Handle besi dia 16 mm</v>
          </cell>
          <cell r="C487" t="str">
            <v>Set</v>
          </cell>
          <cell r="D487">
            <v>129652.5</v>
          </cell>
          <cell r="E487">
            <v>18.012</v>
          </cell>
          <cell r="F487">
            <v>2335300.83</v>
          </cell>
          <cell r="G487">
            <v>20.698</v>
          </cell>
          <cell r="H487">
            <v>2683547.4449999998</v>
          </cell>
          <cell r="J487">
            <v>0</v>
          </cell>
          <cell r="K487">
            <v>0</v>
          </cell>
          <cell r="L487">
            <v>0</v>
          </cell>
          <cell r="N487">
            <v>0</v>
          </cell>
          <cell r="P487">
            <v>0</v>
          </cell>
          <cell r="R487">
            <v>0</v>
          </cell>
          <cell r="T487">
            <v>0</v>
          </cell>
          <cell r="V487">
            <v>0</v>
          </cell>
          <cell r="X487">
            <v>0</v>
          </cell>
          <cell r="Z487">
            <v>0</v>
          </cell>
        </row>
        <row r="488">
          <cell r="A488">
            <v>9</v>
          </cell>
          <cell r="B488" t="str">
            <v>Hendle pintu Stainless</v>
          </cell>
          <cell r="C488" t="str">
            <v>Set</v>
          </cell>
          <cell r="D488">
            <v>261652.5</v>
          </cell>
          <cell r="E488">
            <v>2</v>
          </cell>
          <cell r="F488">
            <v>523305</v>
          </cell>
          <cell r="G488">
            <v>1</v>
          </cell>
          <cell r="H488">
            <v>261652.5</v>
          </cell>
          <cell r="J488">
            <v>0</v>
          </cell>
          <cell r="K488">
            <v>0</v>
          </cell>
          <cell r="L488">
            <v>0</v>
          </cell>
          <cell r="N488">
            <v>0</v>
          </cell>
          <cell r="P488">
            <v>0</v>
          </cell>
          <cell r="R488">
            <v>0</v>
          </cell>
          <cell r="T488">
            <v>0</v>
          </cell>
          <cell r="V488">
            <v>0</v>
          </cell>
          <cell r="X488">
            <v>0</v>
          </cell>
          <cell r="Z488">
            <v>0</v>
          </cell>
        </row>
        <row r="489">
          <cell r="A489">
            <v>10</v>
          </cell>
          <cell r="B489" t="str">
            <v>Kunci Pintu Handle stainleess (dorma)</v>
          </cell>
          <cell r="C489" t="str">
            <v>Set</v>
          </cell>
          <cell r="D489">
            <v>650000</v>
          </cell>
          <cell r="F489">
            <v>0</v>
          </cell>
          <cell r="H489">
            <v>0</v>
          </cell>
          <cell r="J489">
            <v>0</v>
          </cell>
          <cell r="K489">
            <v>0</v>
          </cell>
          <cell r="L489">
            <v>0</v>
          </cell>
          <cell r="N489">
            <v>0</v>
          </cell>
          <cell r="P489">
            <v>0</v>
          </cell>
          <cell r="R489">
            <v>0</v>
          </cell>
          <cell r="T489">
            <v>0</v>
          </cell>
          <cell r="V489">
            <v>0</v>
          </cell>
          <cell r="X489">
            <v>0</v>
          </cell>
          <cell r="Z489">
            <v>0</v>
          </cell>
        </row>
        <row r="490">
          <cell r="A490">
            <v>11</v>
          </cell>
          <cell r="B490" t="str">
            <v>Kunci tanam Antik</v>
          </cell>
          <cell r="C490" t="str">
            <v>Set</v>
          </cell>
          <cell r="D490">
            <v>265000</v>
          </cell>
          <cell r="F490">
            <v>0</v>
          </cell>
          <cell r="H490">
            <v>0</v>
          </cell>
          <cell r="J490">
            <v>0</v>
          </cell>
          <cell r="K490">
            <v>0</v>
          </cell>
          <cell r="L490">
            <v>0</v>
          </cell>
          <cell r="N490">
            <v>0</v>
          </cell>
          <cell r="P490">
            <v>0</v>
          </cell>
          <cell r="R490">
            <v>0</v>
          </cell>
          <cell r="T490">
            <v>0</v>
          </cell>
          <cell r="V490">
            <v>0</v>
          </cell>
          <cell r="X490">
            <v>0</v>
          </cell>
          <cell r="Z490">
            <v>0</v>
          </cell>
        </row>
        <row r="491">
          <cell r="A491">
            <v>12</v>
          </cell>
          <cell r="B491" t="str">
            <v>Kunci tanam biasa</v>
          </cell>
          <cell r="C491" t="str">
            <v>Set</v>
          </cell>
          <cell r="D491">
            <v>168565</v>
          </cell>
          <cell r="E491">
            <v>2</v>
          </cell>
          <cell r="F491">
            <v>337130</v>
          </cell>
          <cell r="G491">
            <v>1</v>
          </cell>
          <cell r="H491">
            <v>168565</v>
          </cell>
          <cell r="I491">
            <v>1</v>
          </cell>
          <cell r="J491">
            <v>168565</v>
          </cell>
          <cell r="K491">
            <v>1</v>
          </cell>
          <cell r="L491">
            <v>168565</v>
          </cell>
          <cell r="N491">
            <v>0</v>
          </cell>
          <cell r="P491">
            <v>0</v>
          </cell>
          <cell r="R491">
            <v>0</v>
          </cell>
          <cell r="T491">
            <v>0</v>
          </cell>
          <cell r="V491">
            <v>0</v>
          </cell>
          <cell r="X491">
            <v>0</v>
          </cell>
          <cell r="Z491">
            <v>0</v>
          </cell>
        </row>
        <row r="492">
          <cell r="A492">
            <v>13</v>
          </cell>
          <cell r="B492" t="str">
            <v>Kunci Silinder</v>
          </cell>
          <cell r="C492" t="str">
            <v>Set</v>
          </cell>
          <cell r="D492">
            <v>217900</v>
          </cell>
          <cell r="F492">
            <v>0</v>
          </cell>
          <cell r="H492">
            <v>0</v>
          </cell>
          <cell r="J492">
            <v>0</v>
          </cell>
          <cell r="K492">
            <v>0</v>
          </cell>
          <cell r="L492">
            <v>0</v>
          </cell>
          <cell r="N492">
            <v>0</v>
          </cell>
          <cell r="P492">
            <v>0</v>
          </cell>
          <cell r="R492">
            <v>0</v>
          </cell>
          <cell r="T492">
            <v>0</v>
          </cell>
          <cell r="V492">
            <v>0</v>
          </cell>
          <cell r="X492">
            <v>0</v>
          </cell>
          <cell r="Z492">
            <v>0</v>
          </cell>
        </row>
        <row r="493">
          <cell r="A493">
            <v>14</v>
          </cell>
          <cell r="B493" t="str">
            <v>Kunci Selot</v>
          </cell>
          <cell r="C493" t="str">
            <v>Set</v>
          </cell>
          <cell r="D493">
            <v>48300</v>
          </cell>
          <cell r="F493">
            <v>0</v>
          </cell>
          <cell r="H493">
            <v>0</v>
          </cell>
          <cell r="J493">
            <v>0</v>
          </cell>
          <cell r="K493">
            <v>0</v>
          </cell>
          <cell r="L493">
            <v>0</v>
          </cell>
          <cell r="N493">
            <v>0</v>
          </cell>
          <cell r="P493">
            <v>0</v>
          </cell>
          <cell r="R493">
            <v>0</v>
          </cell>
          <cell r="T493">
            <v>0</v>
          </cell>
          <cell r="V493">
            <v>0</v>
          </cell>
          <cell r="X493">
            <v>0</v>
          </cell>
          <cell r="Z493">
            <v>0</v>
          </cell>
        </row>
        <row r="494">
          <cell r="A494">
            <v>15</v>
          </cell>
          <cell r="B494" t="str">
            <v>Engsel jendela</v>
          </cell>
          <cell r="C494" t="str">
            <v>Bh</v>
          </cell>
          <cell r="D494">
            <v>16600</v>
          </cell>
          <cell r="F494">
            <v>0</v>
          </cell>
          <cell r="H494">
            <v>0</v>
          </cell>
          <cell r="J494">
            <v>0</v>
          </cell>
          <cell r="K494">
            <v>0</v>
          </cell>
          <cell r="L494">
            <v>0</v>
          </cell>
          <cell r="N494">
            <v>0</v>
          </cell>
          <cell r="P494">
            <v>0</v>
          </cell>
          <cell r="R494">
            <v>0</v>
          </cell>
          <cell r="T494">
            <v>0</v>
          </cell>
          <cell r="V494">
            <v>0</v>
          </cell>
          <cell r="X494">
            <v>0</v>
          </cell>
          <cell r="Z494">
            <v>0</v>
          </cell>
        </row>
        <row r="495">
          <cell r="A495">
            <v>16</v>
          </cell>
          <cell r="B495" t="str">
            <v>Engsel pintu</v>
          </cell>
          <cell r="C495" t="str">
            <v>Bh</v>
          </cell>
          <cell r="D495">
            <v>44395.75</v>
          </cell>
          <cell r="E495">
            <v>4</v>
          </cell>
          <cell r="F495">
            <v>177583</v>
          </cell>
          <cell r="H495">
            <v>0</v>
          </cell>
          <cell r="J495">
            <v>0</v>
          </cell>
          <cell r="K495">
            <v>3</v>
          </cell>
          <cell r="L495">
            <v>133187.25</v>
          </cell>
          <cell r="N495">
            <v>0</v>
          </cell>
          <cell r="P495">
            <v>0</v>
          </cell>
          <cell r="R495">
            <v>0</v>
          </cell>
          <cell r="T495">
            <v>0</v>
          </cell>
          <cell r="V495">
            <v>0</v>
          </cell>
          <cell r="X495">
            <v>0</v>
          </cell>
          <cell r="Z495">
            <v>0</v>
          </cell>
        </row>
        <row r="496">
          <cell r="A496">
            <v>17</v>
          </cell>
          <cell r="B496" t="str">
            <v>Engsel Pintu dari pipa besi dia 2 cm</v>
          </cell>
          <cell r="C496" t="str">
            <v>Bh</v>
          </cell>
          <cell r="D496">
            <v>66593.625</v>
          </cell>
          <cell r="F496">
            <v>0</v>
          </cell>
          <cell r="H496">
            <v>0</v>
          </cell>
          <cell r="J496">
            <v>0</v>
          </cell>
          <cell r="K496">
            <v>0</v>
          </cell>
          <cell r="L496">
            <v>0</v>
          </cell>
          <cell r="N496">
            <v>0</v>
          </cell>
          <cell r="P496">
            <v>0</v>
          </cell>
          <cell r="R496">
            <v>0</v>
          </cell>
          <cell r="T496">
            <v>0</v>
          </cell>
          <cell r="V496">
            <v>0</v>
          </cell>
          <cell r="X496">
            <v>0</v>
          </cell>
          <cell r="Z496">
            <v>0</v>
          </cell>
        </row>
        <row r="497">
          <cell r="A497">
            <v>18</v>
          </cell>
          <cell r="B497" t="str">
            <v>Kait/hak angin</v>
          </cell>
          <cell r="C497" t="str">
            <v>Set</v>
          </cell>
          <cell r="D497">
            <v>27000</v>
          </cell>
          <cell r="F497">
            <v>0</v>
          </cell>
          <cell r="H497">
            <v>0</v>
          </cell>
          <cell r="J497">
            <v>0</v>
          </cell>
          <cell r="K497">
            <v>0</v>
          </cell>
          <cell r="L497">
            <v>0</v>
          </cell>
          <cell r="N497">
            <v>0</v>
          </cell>
          <cell r="P497">
            <v>0</v>
          </cell>
          <cell r="R497">
            <v>0</v>
          </cell>
          <cell r="T497">
            <v>0</v>
          </cell>
          <cell r="V497">
            <v>0</v>
          </cell>
          <cell r="X497">
            <v>0</v>
          </cell>
          <cell r="Z497">
            <v>0</v>
          </cell>
        </row>
        <row r="498">
          <cell r="A498">
            <v>19</v>
          </cell>
          <cell r="B498" t="str">
            <v>Grendel pintu kuningan</v>
          </cell>
          <cell r="C498" t="str">
            <v>Bh</v>
          </cell>
          <cell r="D498">
            <v>125000</v>
          </cell>
          <cell r="F498">
            <v>0</v>
          </cell>
          <cell r="H498">
            <v>0</v>
          </cell>
          <cell r="J498">
            <v>0</v>
          </cell>
          <cell r="K498">
            <v>0</v>
          </cell>
          <cell r="L498">
            <v>0</v>
          </cell>
          <cell r="N498">
            <v>0</v>
          </cell>
          <cell r="P498">
            <v>0</v>
          </cell>
          <cell r="R498">
            <v>0</v>
          </cell>
          <cell r="T498">
            <v>0</v>
          </cell>
          <cell r="V498">
            <v>0</v>
          </cell>
          <cell r="X498">
            <v>0</v>
          </cell>
          <cell r="Z498">
            <v>0</v>
          </cell>
        </row>
        <row r="499">
          <cell r="A499">
            <v>20</v>
          </cell>
          <cell r="B499" t="str">
            <v xml:space="preserve">Grendel jendela </v>
          </cell>
          <cell r="C499" t="str">
            <v>Bh</v>
          </cell>
          <cell r="D499">
            <v>8100</v>
          </cell>
          <cell r="F499">
            <v>0</v>
          </cell>
          <cell r="H499">
            <v>0</v>
          </cell>
          <cell r="J499">
            <v>0</v>
          </cell>
          <cell r="K499">
            <v>0</v>
          </cell>
          <cell r="L499">
            <v>0</v>
          </cell>
          <cell r="N499">
            <v>0</v>
          </cell>
          <cell r="P499">
            <v>0</v>
          </cell>
          <cell r="R499">
            <v>0</v>
          </cell>
          <cell r="T499">
            <v>0</v>
          </cell>
          <cell r="V499">
            <v>0</v>
          </cell>
          <cell r="X499">
            <v>0</v>
          </cell>
          <cell r="Z499">
            <v>0</v>
          </cell>
        </row>
        <row r="500">
          <cell r="A500">
            <v>21</v>
          </cell>
          <cell r="B500" t="str">
            <v>Grendel pintu</v>
          </cell>
          <cell r="C500" t="str">
            <v>Bh</v>
          </cell>
          <cell r="D500">
            <v>14200</v>
          </cell>
          <cell r="E500">
            <v>2</v>
          </cell>
          <cell r="F500">
            <v>28400</v>
          </cell>
          <cell r="H500">
            <v>0</v>
          </cell>
          <cell r="J500">
            <v>0</v>
          </cell>
          <cell r="K500">
            <v>0</v>
          </cell>
          <cell r="L500">
            <v>0</v>
          </cell>
          <cell r="N500">
            <v>0</v>
          </cell>
          <cell r="P500">
            <v>0</v>
          </cell>
          <cell r="R500">
            <v>0</v>
          </cell>
          <cell r="T500">
            <v>0</v>
          </cell>
          <cell r="V500">
            <v>0</v>
          </cell>
          <cell r="X500">
            <v>0</v>
          </cell>
          <cell r="Z500">
            <v>0</v>
          </cell>
        </row>
        <row r="501">
          <cell r="A501">
            <v>22</v>
          </cell>
          <cell r="B501" t="str">
            <v>Stripting Knip</v>
          </cell>
          <cell r="C501" t="str">
            <v>Set</v>
          </cell>
          <cell r="D501">
            <v>13700</v>
          </cell>
          <cell r="F501">
            <v>0</v>
          </cell>
          <cell r="H501">
            <v>0</v>
          </cell>
          <cell r="J501">
            <v>0</v>
          </cell>
          <cell r="K501">
            <v>0</v>
          </cell>
          <cell r="L501">
            <v>0</v>
          </cell>
          <cell r="N501">
            <v>0</v>
          </cell>
          <cell r="P501">
            <v>0</v>
          </cell>
          <cell r="R501">
            <v>0</v>
          </cell>
          <cell r="T501">
            <v>0</v>
          </cell>
          <cell r="V501">
            <v>0</v>
          </cell>
          <cell r="X501">
            <v>0</v>
          </cell>
          <cell r="Z501">
            <v>0</v>
          </cell>
        </row>
        <row r="502">
          <cell r="A502">
            <v>23</v>
          </cell>
          <cell r="B502" t="str">
            <v>Door Closer</v>
          </cell>
          <cell r="C502" t="str">
            <v>Set</v>
          </cell>
          <cell r="D502">
            <v>260800</v>
          </cell>
          <cell r="F502">
            <v>0</v>
          </cell>
          <cell r="H502">
            <v>0</v>
          </cell>
          <cell r="J502">
            <v>0</v>
          </cell>
          <cell r="K502">
            <v>0</v>
          </cell>
          <cell r="L502">
            <v>0</v>
          </cell>
          <cell r="N502">
            <v>0</v>
          </cell>
          <cell r="P502">
            <v>0</v>
          </cell>
          <cell r="R502">
            <v>0</v>
          </cell>
          <cell r="T502">
            <v>0</v>
          </cell>
          <cell r="V502">
            <v>0</v>
          </cell>
          <cell r="X502">
            <v>0</v>
          </cell>
          <cell r="Z502">
            <v>0</v>
          </cell>
        </row>
        <row r="503">
          <cell r="A503">
            <v>24</v>
          </cell>
          <cell r="B503" t="str">
            <v>Door Holder</v>
          </cell>
          <cell r="C503" t="str">
            <v>Set</v>
          </cell>
          <cell r="D503">
            <v>500000</v>
          </cell>
          <cell r="F503">
            <v>0</v>
          </cell>
          <cell r="H503">
            <v>0</v>
          </cell>
          <cell r="J503">
            <v>0</v>
          </cell>
          <cell r="K503">
            <v>0</v>
          </cell>
          <cell r="L503">
            <v>0</v>
          </cell>
          <cell r="N503">
            <v>0</v>
          </cell>
          <cell r="P503">
            <v>0</v>
          </cell>
          <cell r="R503">
            <v>0</v>
          </cell>
          <cell r="T503">
            <v>0</v>
          </cell>
          <cell r="V503">
            <v>0</v>
          </cell>
          <cell r="X503">
            <v>0</v>
          </cell>
          <cell r="Z503">
            <v>0</v>
          </cell>
        </row>
        <row r="504">
          <cell r="A504">
            <v>25</v>
          </cell>
          <cell r="B504" t="str">
            <v>Door Stop</v>
          </cell>
          <cell r="C504" t="str">
            <v>Set</v>
          </cell>
          <cell r="D504">
            <v>32100</v>
          </cell>
          <cell r="F504">
            <v>0</v>
          </cell>
          <cell r="H504">
            <v>0</v>
          </cell>
          <cell r="J504">
            <v>0</v>
          </cell>
          <cell r="K504">
            <v>0</v>
          </cell>
          <cell r="L504">
            <v>0</v>
          </cell>
          <cell r="N504">
            <v>0</v>
          </cell>
          <cell r="P504">
            <v>0</v>
          </cell>
          <cell r="R504">
            <v>0</v>
          </cell>
          <cell r="T504">
            <v>0</v>
          </cell>
          <cell r="V504">
            <v>0</v>
          </cell>
          <cell r="X504">
            <v>0</v>
          </cell>
          <cell r="Z504">
            <v>0</v>
          </cell>
        </row>
        <row r="505">
          <cell r="A505">
            <v>26</v>
          </cell>
          <cell r="B505" t="str">
            <v>Kaca bening 5 mm</v>
          </cell>
          <cell r="C505" t="str">
            <v>M2</v>
          </cell>
          <cell r="D505">
            <v>66700</v>
          </cell>
          <cell r="F505">
            <v>0</v>
          </cell>
          <cell r="H505">
            <v>0</v>
          </cell>
          <cell r="I505">
            <v>5.0399999999999993E-2</v>
          </cell>
          <cell r="J505">
            <v>3361.6799999999994</v>
          </cell>
          <cell r="K505">
            <v>0</v>
          </cell>
          <cell r="L505">
            <v>0</v>
          </cell>
          <cell r="M505">
            <v>0.73599999999999999</v>
          </cell>
          <cell r="N505">
            <v>49091.199999999997</v>
          </cell>
          <cell r="O505">
            <v>0.36000000000000004</v>
          </cell>
          <cell r="P505">
            <v>24012.000000000004</v>
          </cell>
          <cell r="Q505">
            <v>0.36000000000000004</v>
          </cell>
          <cell r="R505">
            <v>24012.000000000004</v>
          </cell>
          <cell r="T505">
            <v>0</v>
          </cell>
          <cell r="V505">
            <v>0</v>
          </cell>
          <cell r="X505">
            <v>0</v>
          </cell>
          <cell r="Y505">
            <v>0.14400000000000002</v>
          </cell>
          <cell r="Z505">
            <v>9604.8000000000011</v>
          </cell>
        </row>
        <row r="506">
          <cell r="A506">
            <v>27</v>
          </cell>
          <cell r="B506" t="str">
            <v>Kaca bening 10 mm</v>
          </cell>
          <cell r="C506" t="str">
            <v>M2</v>
          </cell>
          <cell r="D506">
            <v>280895.75</v>
          </cell>
          <cell r="F506">
            <v>0</v>
          </cell>
          <cell r="H506">
            <v>0</v>
          </cell>
          <cell r="J506">
            <v>0</v>
          </cell>
          <cell r="K506">
            <v>0</v>
          </cell>
          <cell r="L506">
            <v>0</v>
          </cell>
          <cell r="M506">
            <v>0</v>
          </cell>
          <cell r="N506">
            <v>0</v>
          </cell>
          <cell r="P506">
            <v>0</v>
          </cell>
          <cell r="R506">
            <v>0</v>
          </cell>
          <cell r="T506">
            <v>0</v>
          </cell>
          <cell r="V506">
            <v>0</v>
          </cell>
          <cell r="X506">
            <v>0</v>
          </cell>
          <cell r="Z506">
            <v>0</v>
          </cell>
        </row>
        <row r="507">
          <cell r="A507">
            <v>28</v>
          </cell>
          <cell r="B507" t="str">
            <v>Kaca Bening 12 mm</v>
          </cell>
          <cell r="C507" t="str">
            <v>M2</v>
          </cell>
          <cell r="D507">
            <v>403787.64062499994</v>
          </cell>
          <cell r="F507">
            <v>0</v>
          </cell>
          <cell r="H507">
            <v>0</v>
          </cell>
          <cell r="J507">
            <v>0</v>
          </cell>
          <cell r="K507">
            <v>0</v>
          </cell>
          <cell r="L507">
            <v>0</v>
          </cell>
          <cell r="N507">
            <v>0</v>
          </cell>
          <cell r="P507">
            <v>0</v>
          </cell>
          <cell r="R507">
            <v>0</v>
          </cell>
          <cell r="T507">
            <v>0</v>
          </cell>
          <cell r="V507">
            <v>0</v>
          </cell>
          <cell r="X507">
            <v>0</v>
          </cell>
          <cell r="Z507">
            <v>0</v>
          </cell>
        </row>
        <row r="508">
          <cell r="A508">
            <v>29</v>
          </cell>
          <cell r="B508" t="str">
            <v>Besi hollow 4/4</v>
          </cell>
          <cell r="C508" t="str">
            <v>M'</v>
          </cell>
          <cell r="D508">
            <v>48625.000000000051</v>
          </cell>
          <cell r="F508">
            <v>0</v>
          </cell>
          <cell r="H508">
            <v>0</v>
          </cell>
          <cell r="J508">
            <v>0</v>
          </cell>
          <cell r="K508">
            <v>0</v>
          </cell>
          <cell r="L508">
            <v>0</v>
          </cell>
          <cell r="N508">
            <v>0</v>
          </cell>
          <cell r="P508">
            <v>0</v>
          </cell>
          <cell r="R508">
            <v>0</v>
          </cell>
          <cell r="T508">
            <v>0</v>
          </cell>
          <cell r="V508">
            <v>0</v>
          </cell>
          <cell r="X508">
            <v>0</v>
          </cell>
          <cell r="Z508">
            <v>0</v>
          </cell>
        </row>
        <row r="509">
          <cell r="A509">
            <v>30</v>
          </cell>
          <cell r="B509" t="str">
            <v>Besi hollow 6/6</v>
          </cell>
          <cell r="C509" t="str">
            <v>M'</v>
          </cell>
          <cell r="D509">
            <v>74462.500000000058</v>
          </cell>
          <cell r="F509">
            <v>0</v>
          </cell>
          <cell r="H509">
            <v>0</v>
          </cell>
          <cell r="J509">
            <v>0</v>
          </cell>
          <cell r="K509">
            <v>0</v>
          </cell>
          <cell r="L509">
            <v>0</v>
          </cell>
          <cell r="N509">
            <v>0</v>
          </cell>
          <cell r="P509">
            <v>0</v>
          </cell>
          <cell r="R509">
            <v>0</v>
          </cell>
          <cell r="T509">
            <v>0</v>
          </cell>
          <cell r="V509">
            <v>0</v>
          </cell>
          <cell r="X509">
            <v>0</v>
          </cell>
          <cell r="Z509">
            <v>0</v>
          </cell>
        </row>
        <row r="510">
          <cell r="A510">
            <v>31</v>
          </cell>
          <cell r="B510" t="str">
            <v>Besi hollow 2.5/5</v>
          </cell>
          <cell r="C510" t="str">
            <v>Kg</v>
          </cell>
          <cell r="D510">
            <v>74462.500000000058</v>
          </cell>
          <cell r="F510">
            <v>0</v>
          </cell>
          <cell r="H510">
            <v>0</v>
          </cell>
          <cell r="J510">
            <v>0</v>
          </cell>
          <cell r="K510">
            <v>0</v>
          </cell>
          <cell r="L510">
            <v>0</v>
          </cell>
          <cell r="N510">
            <v>0</v>
          </cell>
          <cell r="P510">
            <v>0</v>
          </cell>
          <cell r="R510">
            <v>0</v>
          </cell>
          <cell r="T510">
            <v>0</v>
          </cell>
          <cell r="V510">
            <v>0</v>
          </cell>
          <cell r="X510">
            <v>0</v>
          </cell>
          <cell r="Z510">
            <v>0</v>
          </cell>
        </row>
        <row r="511">
          <cell r="A511">
            <v>32</v>
          </cell>
          <cell r="B511" t="str">
            <v>Besi hollow 5/5</v>
          </cell>
          <cell r="C511" t="str">
            <v>Kg</v>
          </cell>
          <cell r="D511">
            <v>74462.500000000058</v>
          </cell>
          <cell r="F511">
            <v>0</v>
          </cell>
          <cell r="H511">
            <v>0</v>
          </cell>
          <cell r="J511">
            <v>0</v>
          </cell>
          <cell r="K511">
            <v>0</v>
          </cell>
          <cell r="L511">
            <v>0</v>
          </cell>
          <cell r="N511">
            <v>0</v>
          </cell>
          <cell r="P511">
            <v>0</v>
          </cell>
          <cell r="R511">
            <v>0</v>
          </cell>
          <cell r="T511">
            <v>0</v>
          </cell>
          <cell r="V511">
            <v>0</v>
          </cell>
          <cell r="X511">
            <v>0</v>
          </cell>
          <cell r="Z511">
            <v>0</v>
          </cell>
        </row>
        <row r="512">
          <cell r="A512">
            <v>33</v>
          </cell>
          <cell r="B512" t="str">
            <v>Besi hollow 2/2</v>
          </cell>
          <cell r="C512" t="str">
            <v>Kg</v>
          </cell>
          <cell r="D512">
            <v>74462.500000000058</v>
          </cell>
          <cell r="F512">
            <v>0</v>
          </cell>
          <cell r="H512">
            <v>0</v>
          </cell>
          <cell r="J512">
            <v>0</v>
          </cell>
          <cell r="K512">
            <v>0</v>
          </cell>
          <cell r="L512">
            <v>0</v>
          </cell>
          <cell r="N512">
            <v>0</v>
          </cell>
          <cell r="P512">
            <v>0</v>
          </cell>
          <cell r="R512">
            <v>0</v>
          </cell>
          <cell r="T512">
            <v>0</v>
          </cell>
          <cell r="V512">
            <v>0</v>
          </cell>
          <cell r="X512">
            <v>0</v>
          </cell>
          <cell r="Z512">
            <v>0</v>
          </cell>
        </row>
        <row r="513">
          <cell r="A513">
            <v>34</v>
          </cell>
          <cell r="B513" t="str">
            <v>Besi hollow 2/4</v>
          </cell>
          <cell r="C513" t="str">
            <v>Kg</v>
          </cell>
          <cell r="D513">
            <v>74462.500000000058</v>
          </cell>
          <cell r="F513">
            <v>0</v>
          </cell>
          <cell r="H513">
            <v>0</v>
          </cell>
          <cell r="J513">
            <v>0</v>
          </cell>
          <cell r="K513">
            <v>0</v>
          </cell>
          <cell r="L513">
            <v>0</v>
          </cell>
          <cell r="N513">
            <v>0</v>
          </cell>
          <cell r="P513">
            <v>0</v>
          </cell>
          <cell r="R513">
            <v>0</v>
          </cell>
          <cell r="T513">
            <v>0</v>
          </cell>
          <cell r="V513">
            <v>0</v>
          </cell>
          <cell r="X513">
            <v>0</v>
          </cell>
          <cell r="Z513">
            <v>0</v>
          </cell>
        </row>
        <row r="514">
          <cell r="A514">
            <v>35</v>
          </cell>
          <cell r="B514" t="str">
            <v>Kaca Tempered 12 mm</v>
          </cell>
          <cell r="C514" t="str">
            <v>M2</v>
          </cell>
          <cell r="D514">
            <v>528395.75</v>
          </cell>
          <cell r="F514">
            <v>0</v>
          </cell>
          <cell r="H514">
            <v>0</v>
          </cell>
          <cell r="J514">
            <v>0</v>
          </cell>
          <cell r="K514">
            <v>0</v>
          </cell>
          <cell r="L514">
            <v>0</v>
          </cell>
          <cell r="N514">
            <v>0</v>
          </cell>
          <cell r="P514">
            <v>0</v>
          </cell>
          <cell r="R514">
            <v>0</v>
          </cell>
          <cell r="T514">
            <v>0</v>
          </cell>
          <cell r="V514">
            <v>0</v>
          </cell>
          <cell r="X514">
            <v>0</v>
          </cell>
          <cell r="Z514">
            <v>0</v>
          </cell>
        </row>
        <row r="515">
          <cell r="A515">
            <v>36</v>
          </cell>
          <cell r="B515" t="str">
            <v>Glass Block</v>
          </cell>
          <cell r="C515" t="str">
            <v>Bh</v>
          </cell>
          <cell r="D515">
            <v>45000</v>
          </cell>
          <cell r="F515">
            <v>0</v>
          </cell>
          <cell r="H515">
            <v>0</v>
          </cell>
          <cell r="J515">
            <v>0</v>
          </cell>
          <cell r="K515">
            <v>0</v>
          </cell>
          <cell r="L515">
            <v>0</v>
          </cell>
          <cell r="N515">
            <v>0</v>
          </cell>
          <cell r="P515">
            <v>0</v>
          </cell>
          <cell r="R515">
            <v>0</v>
          </cell>
          <cell r="T515">
            <v>0</v>
          </cell>
          <cell r="V515">
            <v>0</v>
          </cell>
          <cell r="X515">
            <v>0</v>
          </cell>
          <cell r="Z515">
            <v>0</v>
          </cell>
        </row>
        <row r="516">
          <cell r="A516">
            <v>37</v>
          </cell>
          <cell r="B516" t="str">
            <v>Kaca Es</v>
          </cell>
          <cell r="C516" t="str">
            <v>M2</v>
          </cell>
          <cell r="D516">
            <v>66700</v>
          </cell>
          <cell r="F516">
            <v>0</v>
          </cell>
          <cell r="H516">
            <v>0</v>
          </cell>
          <cell r="J516">
            <v>0</v>
          </cell>
          <cell r="K516">
            <v>0</v>
          </cell>
          <cell r="L516">
            <v>0</v>
          </cell>
          <cell r="N516">
            <v>0</v>
          </cell>
          <cell r="P516">
            <v>0</v>
          </cell>
          <cell r="R516">
            <v>0</v>
          </cell>
          <cell r="T516">
            <v>0</v>
          </cell>
          <cell r="V516">
            <v>0</v>
          </cell>
          <cell r="X516">
            <v>0</v>
          </cell>
          <cell r="Z516">
            <v>0</v>
          </cell>
        </row>
        <row r="517">
          <cell r="A517">
            <v>38</v>
          </cell>
          <cell r="B517" t="str">
            <v>Krepyak Kaca Nako + Kerangka</v>
          </cell>
          <cell r="C517" t="str">
            <v>M2</v>
          </cell>
          <cell r="D517">
            <v>81300</v>
          </cell>
          <cell r="F517">
            <v>0</v>
          </cell>
          <cell r="H517">
            <v>0</v>
          </cell>
          <cell r="J517">
            <v>0</v>
          </cell>
          <cell r="K517">
            <v>0</v>
          </cell>
          <cell r="L517">
            <v>0</v>
          </cell>
          <cell r="N517">
            <v>0</v>
          </cell>
          <cell r="P517">
            <v>0</v>
          </cell>
          <cell r="R517">
            <v>0</v>
          </cell>
          <cell r="T517">
            <v>0</v>
          </cell>
          <cell r="V517">
            <v>0</v>
          </cell>
          <cell r="X517">
            <v>0</v>
          </cell>
          <cell r="Z517">
            <v>0</v>
          </cell>
        </row>
        <row r="518">
          <cell r="A518">
            <v>39</v>
          </cell>
          <cell r="B518" t="str">
            <v>Sticker Efek Kaca Es</v>
          </cell>
          <cell r="C518" t="str">
            <v>M2</v>
          </cell>
          <cell r="D518">
            <v>150000</v>
          </cell>
          <cell r="F518">
            <v>0</v>
          </cell>
          <cell r="H518">
            <v>0</v>
          </cell>
          <cell r="J518">
            <v>0</v>
          </cell>
          <cell r="K518">
            <v>0</v>
          </cell>
          <cell r="L518">
            <v>0</v>
          </cell>
          <cell r="N518">
            <v>0</v>
          </cell>
          <cell r="P518">
            <v>0</v>
          </cell>
          <cell r="R518">
            <v>0</v>
          </cell>
          <cell r="T518">
            <v>0</v>
          </cell>
          <cell r="V518">
            <v>0</v>
          </cell>
          <cell r="X518">
            <v>0</v>
          </cell>
          <cell r="Z518">
            <v>0</v>
          </cell>
        </row>
        <row r="519">
          <cell r="A519">
            <v>40</v>
          </cell>
          <cell r="B519" t="str">
            <v>Rel Pintu Dorong</v>
          </cell>
          <cell r="C519" t="str">
            <v>M'</v>
          </cell>
          <cell r="D519">
            <v>275000</v>
          </cell>
          <cell r="F519">
            <v>0</v>
          </cell>
          <cell r="G519">
            <v>5.2</v>
          </cell>
          <cell r="H519">
            <v>1430000</v>
          </cell>
          <cell r="I519">
            <v>3.2</v>
          </cell>
          <cell r="J519">
            <v>880000</v>
          </cell>
          <cell r="K519">
            <v>0</v>
          </cell>
          <cell r="L519">
            <v>0</v>
          </cell>
          <cell r="N519">
            <v>0</v>
          </cell>
          <cell r="P519">
            <v>0</v>
          </cell>
          <cell r="R519">
            <v>0</v>
          </cell>
          <cell r="T519">
            <v>0</v>
          </cell>
          <cell r="V519">
            <v>0</v>
          </cell>
          <cell r="X519">
            <v>0</v>
          </cell>
          <cell r="Z519">
            <v>0</v>
          </cell>
        </row>
        <row r="520">
          <cell r="A520">
            <v>41</v>
          </cell>
          <cell r="B520" t="str">
            <v>Rolling Door</v>
          </cell>
          <cell r="C520" t="str">
            <v>M2</v>
          </cell>
          <cell r="D520">
            <v>358100</v>
          </cell>
          <cell r="F520">
            <v>0</v>
          </cell>
          <cell r="H520">
            <v>0</v>
          </cell>
          <cell r="J520">
            <v>0</v>
          </cell>
          <cell r="K520">
            <v>0</v>
          </cell>
          <cell r="L520">
            <v>0</v>
          </cell>
          <cell r="N520">
            <v>0</v>
          </cell>
          <cell r="P520">
            <v>0</v>
          </cell>
          <cell r="R520">
            <v>0</v>
          </cell>
          <cell r="T520">
            <v>0</v>
          </cell>
          <cell r="V520">
            <v>0</v>
          </cell>
          <cell r="X520">
            <v>0</v>
          </cell>
          <cell r="Z520">
            <v>0</v>
          </cell>
        </row>
        <row r="521">
          <cell r="A521">
            <v>42</v>
          </cell>
          <cell r="B521" t="str">
            <v>Roster</v>
          </cell>
          <cell r="C521" t="str">
            <v>M2</v>
          </cell>
          <cell r="D521">
            <v>133850</v>
          </cell>
          <cell r="F521">
            <v>0</v>
          </cell>
          <cell r="H521">
            <v>0</v>
          </cell>
          <cell r="J521">
            <v>0</v>
          </cell>
          <cell r="K521">
            <v>0</v>
          </cell>
          <cell r="L521">
            <v>0</v>
          </cell>
          <cell r="N521">
            <v>0</v>
          </cell>
          <cell r="P521">
            <v>0</v>
          </cell>
          <cell r="R521">
            <v>0</v>
          </cell>
          <cell r="S521">
            <v>0.16000000000000003</v>
          </cell>
          <cell r="T521">
            <v>21416.000000000004</v>
          </cell>
          <cell r="U521">
            <v>0.48</v>
          </cell>
          <cell r="V521">
            <v>64248</v>
          </cell>
          <cell r="W521">
            <v>0.48000000000000009</v>
          </cell>
          <cell r="X521">
            <v>64248.000000000015</v>
          </cell>
          <cell r="Z521">
            <v>0</v>
          </cell>
        </row>
        <row r="522">
          <cell r="A522">
            <v>43</v>
          </cell>
          <cell r="B522" t="str">
            <v>Gipsum Board</v>
          </cell>
          <cell r="C522" t="str">
            <v>M2</v>
          </cell>
          <cell r="D522">
            <v>29000</v>
          </cell>
          <cell r="F522">
            <v>0</v>
          </cell>
          <cell r="H522">
            <v>0</v>
          </cell>
          <cell r="J522">
            <v>0</v>
          </cell>
          <cell r="K522">
            <v>0</v>
          </cell>
          <cell r="L522">
            <v>0</v>
          </cell>
          <cell r="N522">
            <v>0</v>
          </cell>
          <cell r="P522">
            <v>0</v>
          </cell>
          <cell r="R522">
            <v>0</v>
          </cell>
          <cell r="T522">
            <v>0</v>
          </cell>
          <cell r="V522">
            <v>0</v>
          </cell>
          <cell r="X522">
            <v>0</v>
          </cell>
          <cell r="Z522">
            <v>0</v>
          </cell>
        </row>
        <row r="523">
          <cell r="A523">
            <v>44</v>
          </cell>
          <cell r="B523" t="str">
            <v>List Gipsum</v>
          </cell>
          <cell r="C523" t="str">
            <v>M'</v>
          </cell>
          <cell r="D523">
            <v>17300</v>
          </cell>
          <cell r="F523">
            <v>0</v>
          </cell>
          <cell r="H523">
            <v>0</v>
          </cell>
          <cell r="J523">
            <v>0</v>
          </cell>
          <cell r="K523">
            <v>0</v>
          </cell>
          <cell r="L523">
            <v>0</v>
          </cell>
          <cell r="N523">
            <v>0</v>
          </cell>
          <cell r="P523">
            <v>0</v>
          </cell>
          <cell r="R523">
            <v>0</v>
          </cell>
          <cell r="T523">
            <v>0</v>
          </cell>
          <cell r="V523">
            <v>0</v>
          </cell>
          <cell r="X523">
            <v>0</v>
          </cell>
          <cell r="Z523">
            <v>0</v>
          </cell>
        </row>
        <row r="524">
          <cell r="A524">
            <v>45</v>
          </cell>
          <cell r="B524" t="str">
            <v>Sealent</v>
          </cell>
          <cell r="C524" t="str">
            <v>M'</v>
          </cell>
          <cell r="D524">
            <v>8400</v>
          </cell>
          <cell r="F524">
            <v>0</v>
          </cell>
          <cell r="H524">
            <v>0</v>
          </cell>
          <cell r="I524">
            <v>2.16</v>
          </cell>
          <cell r="J524">
            <v>18144</v>
          </cell>
          <cell r="K524">
            <v>0</v>
          </cell>
          <cell r="L524">
            <v>0</v>
          </cell>
          <cell r="M524">
            <v>10.479999999999999</v>
          </cell>
          <cell r="N524">
            <v>88031.999999999985</v>
          </cell>
          <cell r="O524">
            <v>8.8000000000000007</v>
          </cell>
          <cell r="P524">
            <v>73920</v>
          </cell>
          <cell r="Q524">
            <v>8.8000000000000007</v>
          </cell>
          <cell r="R524">
            <v>73920</v>
          </cell>
          <cell r="T524">
            <v>0</v>
          </cell>
          <cell r="V524">
            <v>0</v>
          </cell>
          <cell r="X524">
            <v>0</v>
          </cell>
          <cell r="Y524">
            <v>7.52</v>
          </cell>
          <cell r="Z524">
            <v>63168</v>
          </cell>
        </row>
        <row r="525">
          <cell r="A525">
            <v>46</v>
          </cell>
          <cell r="B525" t="str">
            <v>Benangan Kusen</v>
          </cell>
          <cell r="C525" t="str">
            <v>M'</v>
          </cell>
          <cell r="D525">
            <v>4296.0074999999997</v>
          </cell>
          <cell r="E525">
            <v>11.8</v>
          </cell>
          <cell r="F525">
            <v>50692.888500000001</v>
          </cell>
          <cell r="G525">
            <v>10.4</v>
          </cell>
          <cell r="H525">
            <v>44678.477999999996</v>
          </cell>
          <cell r="I525">
            <v>6.4</v>
          </cell>
          <cell r="J525">
            <v>27494.448</v>
          </cell>
          <cell r="K525">
            <v>5.7839999999999998</v>
          </cell>
          <cell r="L525">
            <v>24848.107379999998</v>
          </cell>
          <cell r="M525">
            <v>11.28</v>
          </cell>
          <cell r="N525">
            <v>48458.964599999992</v>
          </cell>
          <cell r="O525">
            <v>5.6</v>
          </cell>
          <cell r="P525">
            <v>24057.641999999996</v>
          </cell>
          <cell r="Q525">
            <v>5.6</v>
          </cell>
          <cell r="R525">
            <v>24057.641999999996</v>
          </cell>
          <cell r="S525">
            <v>3.2</v>
          </cell>
          <cell r="T525">
            <v>13747.224</v>
          </cell>
          <cell r="U525">
            <v>6.4</v>
          </cell>
          <cell r="V525">
            <v>27494.448</v>
          </cell>
          <cell r="W525">
            <v>9.6000000000000014</v>
          </cell>
          <cell r="X525">
            <v>41241.672000000006</v>
          </cell>
          <cell r="Y525">
            <v>7.52</v>
          </cell>
          <cell r="Z525">
            <v>32305.976399999996</v>
          </cell>
        </row>
        <row r="526">
          <cell r="A526">
            <v>47</v>
          </cell>
          <cell r="B526" t="str">
            <v xml:space="preserve">Cat Kayu </v>
          </cell>
          <cell r="C526" t="str">
            <v>M2</v>
          </cell>
          <cell r="D526">
            <v>19370.5</v>
          </cell>
          <cell r="E526">
            <v>9.0239999999999991</v>
          </cell>
          <cell r="F526">
            <v>174799.39199999999</v>
          </cell>
          <cell r="G526">
            <v>0.28559999999999997</v>
          </cell>
          <cell r="H526">
            <v>5532.2147999999997</v>
          </cell>
          <cell r="I526">
            <v>3.2</v>
          </cell>
          <cell r="J526">
            <v>61985.600000000006</v>
          </cell>
          <cell r="K526">
            <v>4.0991999999999997</v>
          </cell>
          <cell r="L526">
            <v>79403.553599999999</v>
          </cell>
          <cell r="N526">
            <v>0</v>
          </cell>
          <cell r="P526">
            <v>0</v>
          </cell>
          <cell r="R526">
            <v>0</v>
          </cell>
          <cell r="T526">
            <v>0</v>
          </cell>
          <cell r="V526">
            <v>0</v>
          </cell>
          <cell r="X526">
            <v>0</v>
          </cell>
          <cell r="Z526">
            <v>0</v>
          </cell>
        </row>
        <row r="527">
          <cell r="A527">
            <v>48</v>
          </cell>
          <cell r="B527" t="str">
            <v>Cat Besi</v>
          </cell>
          <cell r="C527" t="str">
            <v>M2</v>
          </cell>
          <cell r="D527">
            <v>13698</v>
          </cell>
          <cell r="E527">
            <v>7.2059399999999991</v>
          </cell>
          <cell r="F527">
            <v>98706.966119999983</v>
          </cell>
          <cell r="G527">
            <v>8.2644799999999989</v>
          </cell>
          <cell r="H527">
            <v>113206.84703999998</v>
          </cell>
          <cell r="J527">
            <v>0</v>
          </cell>
          <cell r="K527">
            <v>0</v>
          </cell>
          <cell r="L527">
            <v>0</v>
          </cell>
          <cell r="N527">
            <v>0</v>
          </cell>
          <cell r="P527">
            <v>0</v>
          </cell>
          <cell r="R527">
            <v>0</v>
          </cell>
          <cell r="T527">
            <v>0</v>
          </cell>
          <cell r="V527">
            <v>0</v>
          </cell>
          <cell r="X527">
            <v>0</v>
          </cell>
          <cell r="Z527">
            <v>0</v>
          </cell>
        </row>
        <row r="528">
          <cell r="A528">
            <v>49</v>
          </cell>
          <cell r="B528" t="str">
            <v>Cat Dinding</v>
          </cell>
          <cell r="C528" t="str">
            <v>M2</v>
          </cell>
          <cell r="D528">
            <v>9900</v>
          </cell>
          <cell r="F528">
            <v>0</v>
          </cell>
          <cell r="H528">
            <v>0</v>
          </cell>
          <cell r="J528">
            <v>0</v>
          </cell>
          <cell r="K528">
            <v>0</v>
          </cell>
          <cell r="L528">
            <v>0</v>
          </cell>
          <cell r="N528">
            <v>0</v>
          </cell>
          <cell r="P528">
            <v>0</v>
          </cell>
          <cell r="R528">
            <v>0</v>
          </cell>
          <cell r="S528">
            <v>0.32000000000000006</v>
          </cell>
          <cell r="T528">
            <v>3168.0000000000005</v>
          </cell>
          <cell r="U528">
            <v>0.96</v>
          </cell>
          <cell r="V528">
            <v>9504</v>
          </cell>
          <cell r="W528">
            <v>0.96000000000000019</v>
          </cell>
          <cell r="X528">
            <v>9504.0000000000018</v>
          </cell>
          <cell r="Z528">
            <v>0</v>
          </cell>
        </row>
        <row r="529">
          <cell r="A529">
            <v>50</v>
          </cell>
          <cell r="B529" t="str">
            <v>Plesteran Camprot</v>
          </cell>
          <cell r="C529" t="str">
            <v>M2</v>
          </cell>
          <cell r="D529">
            <v>14600</v>
          </cell>
          <cell r="F529">
            <v>0</v>
          </cell>
          <cell r="H529">
            <v>0</v>
          </cell>
          <cell r="J529">
            <v>0</v>
          </cell>
          <cell r="K529">
            <v>0</v>
          </cell>
          <cell r="L529">
            <v>0</v>
          </cell>
          <cell r="N529">
            <v>0</v>
          </cell>
          <cell r="P529">
            <v>0</v>
          </cell>
          <cell r="R529">
            <v>0</v>
          </cell>
          <cell r="T529">
            <v>0</v>
          </cell>
          <cell r="X529">
            <v>0</v>
          </cell>
          <cell r="Z529">
            <v>0</v>
          </cell>
        </row>
        <row r="531">
          <cell r="B531" t="str">
            <v>Jumlah Harga</v>
          </cell>
          <cell r="F531">
            <v>3739611.0586999999</v>
          </cell>
          <cell r="H531">
            <v>4721655.0178800011</v>
          </cell>
          <cell r="J531">
            <v>1172750.7280000001</v>
          </cell>
          <cell r="L531">
            <v>1690743.9109799999</v>
          </cell>
          <cell r="N531">
            <v>185582.16459999996</v>
          </cell>
          <cell r="P531">
            <v>121989.64199999999</v>
          </cell>
          <cell r="R531">
            <v>121989.64199999999</v>
          </cell>
          <cell r="T531">
            <v>38331.224000000002</v>
          </cell>
          <cell r="V531">
            <v>101246.448</v>
          </cell>
          <cell r="X531">
            <v>114993.67200000002</v>
          </cell>
          <cell r="Z531">
            <v>105078.7764</v>
          </cell>
        </row>
        <row r="535">
          <cell r="A535" t="str">
            <v>No.</v>
          </cell>
          <cell r="B535" t="str">
            <v>Item Pekerjaan</v>
          </cell>
          <cell r="C535" t="str">
            <v>Satuan</v>
          </cell>
          <cell r="D535" t="str">
            <v>Harga Satuan</v>
          </cell>
          <cell r="E535" t="str">
            <v>P1</v>
          </cell>
          <cell r="G535" t="str">
            <v>P2</v>
          </cell>
          <cell r="I535" t="str">
            <v>P3</v>
          </cell>
          <cell r="K535" t="str">
            <v>P3'</v>
          </cell>
          <cell r="M535" t="str">
            <v>J1</v>
          </cell>
          <cell r="O535" t="str">
            <v>J2</v>
          </cell>
          <cell r="Q535" t="str">
            <v>J3</v>
          </cell>
          <cell r="S535" t="str">
            <v>J4</v>
          </cell>
          <cell r="U535" t="str">
            <v>R1</v>
          </cell>
          <cell r="W535" t="str">
            <v>R3</v>
          </cell>
          <cell r="Y535" t="str">
            <v>J1</v>
          </cell>
          <cell r="AA535" t="str">
            <v>BV1</v>
          </cell>
        </row>
        <row r="536">
          <cell r="D536" t="str">
            <v>Rp.</v>
          </cell>
          <cell r="E536" t="str">
            <v>Vol.</v>
          </cell>
          <cell r="F536" t="str">
            <v>Jumlah Harga</v>
          </cell>
          <cell r="G536" t="str">
            <v>Vol.</v>
          </cell>
          <cell r="H536" t="str">
            <v>Jumlah Harga</v>
          </cell>
          <cell r="I536" t="str">
            <v>Vol.</v>
          </cell>
          <cell r="J536" t="str">
            <v>Jumlah Harga</v>
          </cell>
          <cell r="K536" t="str">
            <v>Vol.</v>
          </cell>
          <cell r="L536" t="str">
            <v>Jumlah Harga</v>
          </cell>
          <cell r="M536" t="str">
            <v>Vol.</v>
          </cell>
          <cell r="N536" t="str">
            <v>Jumlah Harga</v>
          </cell>
          <cell r="O536" t="str">
            <v>Vol.</v>
          </cell>
          <cell r="P536" t="str">
            <v>Jumlah Harga</v>
          </cell>
          <cell r="Q536" t="str">
            <v>Vol.</v>
          </cell>
          <cell r="R536" t="str">
            <v>Jumlah Harga</v>
          </cell>
          <cell r="S536" t="str">
            <v>Vol.</v>
          </cell>
          <cell r="T536" t="str">
            <v>Jumlah Harga</v>
          </cell>
          <cell r="U536" t="str">
            <v>Vol.</v>
          </cell>
          <cell r="V536" t="str">
            <v>Jumlah Harga</v>
          </cell>
          <cell r="W536" t="str">
            <v>Vol.</v>
          </cell>
          <cell r="X536" t="str">
            <v>Jumlah Harga</v>
          </cell>
          <cell r="Y536" t="str">
            <v>Vol.</v>
          </cell>
          <cell r="Z536" t="str">
            <v>Jumlah Harga</v>
          </cell>
          <cell r="AA536" t="str">
            <v>Vol.</v>
          </cell>
          <cell r="AB536" t="str">
            <v>Jumlah Harga</v>
          </cell>
        </row>
        <row r="537">
          <cell r="A537" t="str">
            <v>VIII.</v>
          </cell>
          <cell r="B537" t="str">
            <v>UNIT PERUMAHAN</v>
          </cell>
        </row>
        <row r="539">
          <cell r="A539">
            <v>1</v>
          </cell>
          <cell r="B539" t="str">
            <v>Kayu 6/12</v>
          </cell>
          <cell r="C539" t="str">
            <v>M3</v>
          </cell>
          <cell r="D539">
            <v>0</v>
          </cell>
          <cell r="E539">
            <v>0</v>
          </cell>
          <cell r="F539">
            <v>0</v>
          </cell>
          <cell r="G539">
            <v>0</v>
          </cell>
          <cell r="H539">
            <v>0</v>
          </cell>
          <cell r="I539">
            <v>0</v>
          </cell>
          <cell r="J539">
            <v>0</v>
          </cell>
          <cell r="K539">
            <v>0</v>
          </cell>
          <cell r="L539">
            <v>0</v>
          </cell>
          <cell r="N539">
            <v>0</v>
          </cell>
          <cell r="P539">
            <v>0</v>
          </cell>
          <cell r="R539">
            <v>0</v>
          </cell>
          <cell r="T539">
            <v>0</v>
          </cell>
          <cell r="V539">
            <v>0</v>
          </cell>
          <cell r="X539">
            <v>0</v>
          </cell>
          <cell r="Z539">
            <v>0</v>
          </cell>
          <cell r="AB539">
            <v>0</v>
          </cell>
        </row>
        <row r="540">
          <cell r="A540">
            <v>2</v>
          </cell>
          <cell r="B540" t="str">
            <v>Kayu Slimar 3/10</v>
          </cell>
          <cell r="C540" t="str">
            <v>M3</v>
          </cell>
          <cell r="D540">
            <v>0</v>
          </cell>
          <cell r="E540">
            <v>0</v>
          </cell>
          <cell r="F540">
            <v>0</v>
          </cell>
          <cell r="G540">
            <v>0</v>
          </cell>
          <cell r="H540">
            <v>0</v>
          </cell>
          <cell r="I540">
            <v>0</v>
          </cell>
          <cell r="J540">
            <v>0</v>
          </cell>
          <cell r="K540">
            <v>0</v>
          </cell>
          <cell r="L540">
            <v>0</v>
          </cell>
          <cell r="N540">
            <v>0</v>
          </cell>
          <cell r="P540">
            <v>0</v>
          </cell>
          <cell r="R540">
            <v>0</v>
          </cell>
          <cell r="T540">
            <v>0</v>
          </cell>
          <cell r="V540">
            <v>0</v>
          </cell>
          <cell r="X540">
            <v>0</v>
          </cell>
          <cell r="Z540">
            <v>0</v>
          </cell>
          <cell r="AB540">
            <v>0</v>
          </cell>
        </row>
        <row r="541">
          <cell r="A541">
            <v>3</v>
          </cell>
          <cell r="B541" t="str">
            <v>Kayu Slimar 3/15</v>
          </cell>
          <cell r="C541" t="str">
            <v>M3</v>
          </cell>
          <cell r="D541">
            <v>0</v>
          </cell>
          <cell r="E541">
            <v>0</v>
          </cell>
          <cell r="F541">
            <v>0</v>
          </cell>
          <cell r="G541">
            <v>0</v>
          </cell>
          <cell r="H541">
            <v>0</v>
          </cell>
          <cell r="I541">
            <v>0</v>
          </cell>
          <cell r="J541">
            <v>0</v>
          </cell>
          <cell r="K541">
            <v>0</v>
          </cell>
          <cell r="L541">
            <v>0</v>
          </cell>
          <cell r="N541">
            <v>0</v>
          </cell>
          <cell r="P541">
            <v>0</v>
          </cell>
          <cell r="R541">
            <v>0</v>
          </cell>
          <cell r="T541">
            <v>0</v>
          </cell>
          <cell r="V541">
            <v>0</v>
          </cell>
          <cell r="X541">
            <v>0</v>
          </cell>
          <cell r="Z541">
            <v>0</v>
          </cell>
          <cell r="AB541">
            <v>0</v>
          </cell>
        </row>
        <row r="542">
          <cell r="A542">
            <v>4</v>
          </cell>
          <cell r="B542" t="str">
            <v>Kayu Slimar 3/20</v>
          </cell>
          <cell r="C542" t="str">
            <v>M3</v>
          </cell>
          <cell r="D542">
            <v>0</v>
          </cell>
          <cell r="E542">
            <v>0</v>
          </cell>
          <cell r="F542">
            <v>0</v>
          </cell>
          <cell r="G542">
            <v>0</v>
          </cell>
          <cell r="H542">
            <v>0</v>
          </cell>
          <cell r="I542">
            <v>0</v>
          </cell>
          <cell r="J542">
            <v>0</v>
          </cell>
          <cell r="K542">
            <v>0</v>
          </cell>
          <cell r="L542">
            <v>0</v>
          </cell>
          <cell r="N542">
            <v>0</v>
          </cell>
          <cell r="P542">
            <v>0</v>
          </cell>
          <cell r="R542">
            <v>0</v>
          </cell>
          <cell r="T542">
            <v>0</v>
          </cell>
          <cell r="V542">
            <v>0</v>
          </cell>
          <cell r="X542">
            <v>0</v>
          </cell>
          <cell r="Z542">
            <v>0</v>
          </cell>
          <cell r="AB542">
            <v>0</v>
          </cell>
        </row>
        <row r="543">
          <cell r="A543">
            <v>5</v>
          </cell>
          <cell r="B543" t="str">
            <v>Kayu 2/10</v>
          </cell>
          <cell r="C543" t="str">
            <v>M3</v>
          </cell>
          <cell r="D543">
            <v>0</v>
          </cell>
          <cell r="E543">
            <v>0</v>
          </cell>
          <cell r="F543">
            <v>0</v>
          </cell>
          <cell r="G543">
            <v>0</v>
          </cell>
          <cell r="H543">
            <v>0</v>
          </cell>
          <cell r="I543">
            <v>0</v>
          </cell>
          <cell r="J543">
            <v>0</v>
          </cell>
          <cell r="K543">
            <v>0</v>
          </cell>
          <cell r="L543">
            <v>0</v>
          </cell>
          <cell r="M543">
            <v>6.8</v>
          </cell>
          <cell r="N543">
            <v>0</v>
          </cell>
          <cell r="O543">
            <v>4.5600000000000005</v>
          </cell>
          <cell r="P543">
            <v>0</v>
          </cell>
          <cell r="Q543">
            <v>3.5199999999999996</v>
          </cell>
          <cell r="R543">
            <v>0</v>
          </cell>
          <cell r="S543">
            <v>5.0999999999999996</v>
          </cell>
          <cell r="T543">
            <v>0</v>
          </cell>
          <cell r="U543">
            <v>2</v>
          </cell>
          <cell r="V543">
            <v>0</v>
          </cell>
          <cell r="X543">
            <v>0</v>
          </cell>
          <cell r="Y543">
            <v>3.76</v>
          </cell>
          <cell r="Z543">
            <v>0</v>
          </cell>
          <cell r="AA543">
            <v>1.6</v>
          </cell>
          <cell r="AB543">
            <v>0</v>
          </cell>
        </row>
        <row r="544">
          <cell r="A544">
            <v>6</v>
          </cell>
          <cell r="B544" t="str">
            <v>Panil t = 3 cm</v>
          </cell>
          <cell r="C544" t="str">
            <v>M2</v>
          </cell>
          <cell r="D544">
            <v>0</v>
          </cell>
          <cell r="E544">
            <v>0</v>
          </cell>
          <cell r="F544">
            <v>0</v>
          </cell>
          <cell r="G544">
            <v>0</v>
          </cell>
          <cell r="H544">
            <v>0</v>
          </cell>
          <cell r="I544">
            <v>0</v>
          </cell>
          <cell r="J544">
            <v>0</v>
          </cell>
          <cell r="L544">
            <v>0</v>
          </cell>
          <cell r="N544">
            <v>0</v>
          </cell>
          <cell r="P544">
            <v>0</v>
          </cell>
          <cell r="R544">
            <v>0</v>
          </cell>
          <cell r="T544">
            <v>0</v>
          </cell>
          <cell r="V544">
            <v>0</v>
          </cell>
          <cell r="X544">
            <v>0</v>
          </cell>
          <cell r="Z544">
            <v>0</v>
          </cell>
          <cell r="AB544">
            <v>0</v>
          </cell>
        </row>
        <row r="545">
          <cell r="A545">
            <v>1</v>
          </cell>
          <cell r="B545" t="str">
            <v>Kusen Aluminium 5/10</v>
          </cell>
          <cell r="C545" t="str">
            <v>M'</v>
          </cell>
          <cell r="D545">
            <v>124948</v>
          </cell>
          <cell r="E545">
            <v>6.1999999999999993</v>
          </cell>
          <cell r="F545">
            <v>774677.59999999986</v>
          </cell>
          <cell r="G545">
            <v>0</v>
          </cell>
          <cell r="H545">
            <v>0</v>
          </cell>
          <cell r="I545">
            <v>0</v>
          </cell>
          <cell r="J545">
            <v>0</v>
          </cell>
          <cell r="L545">
            <v>0</v>
          </cell>
          <cell r="N545">
            <v>0</v>
          </cell>
          <cell r="P545">
            <v>0</v>
          </cell>
          <cell r="R545">
            <v>0</v>
          </cell>
          <cell r="T545">
            <v>0</v>
          </cell>
          <cell r="V545">
            <v>0</v>
          </cell>
          <cell r="X545">
            <v>0</v>
          </cell>
          <cell r="Z545">
            <v>0</v>
          </cell>
          <cell r="AB545">
            <v>0</v>
          </cell>
        </row>
        <row r="546">
          <cell r="A546">
            <v>2</v>
          </cell>
          <cell r="B546" t="str">
            <v xml:space="preserve">Rangka Daun Jendela Alumunium </v>
          </cell>
          <cell r="C546" t="str">
            <v>M'</v>
          </cell>
          <cell r="D546">
            <v>124948</v>
          </cell>
          <cell r="E546">
            <v>0</v>
          </cell>
          <cell r="F546">
            <v>0</v>
          </cell>
          <cell r="G546">
            <v>0</v>
          </cell>
          <cell r="H546">
            <v>0</v>
          </cell>
          <cell r="I546">
            <v>0</v>
          </cell>
          <cell r="J546">
            <v>0</v>
          </cell>
          <cell r="L546">
            <v>0</v>
          </cell>
          <cell r="M546">
            <v>4.16</v>
          </cell>
          <cell r="N546">
            <v>519783.67999999999</v>
          </cell>
          <cell r="O546">
            <v>4</v>
          </cell>
          <cell r="P546">
            <v>499792</v>
          </cell>
          <cell r="Q546">
            <v>3.12</v>
          </cell>
          <cell r="R546">
            <v>389837.76</v>
          </cell>
          <cell r="T546">
            <v>0</v>
          </cell>
          <cell r="V546">
            <v>0</v>
          </cell>
          <cell r="X546">
            <v>0</v>
          </cell>
          <cell r="Z546">
            <v>0</v>
          </cell>
          <cell r="AB546">
            <v>0</v>
          </cell>
        </row>
        <row r="547">
          <cell r="A547">
            <v>3</v>
          </cell>
          <cell r="B547" t="str">
            <v>Rangka Tiang Sirip Alumunium 1/1 Putih</v>
          </cell>
          <cell r="C547" t="str">
            <v>M'</v>
          </cell>
          <cell r="D547">
            <v>62474</v>
          </cell>
          <cell r="E547">
            <v>0</v>
          </cell>
          <cell r="F547">
            <v>0</v>
          </cell>
          <cell r="G547">
            <v>0</v>
          </cell>
          <cell r="H547">
            <v>0</v>
          </cell>
          <cell r="I547">
            <v>0</v>
          </cell>
          <cell r="J547">
            <v>0</v>
          </cell>
          <cell r="L547">
            <v>0</v>
          </cell>
          <cell r="N547">
            <v>0</v>
          </cell>
          <cell r="P547">
            <v>0</v>
          </cell>
          <cell r="R547">
            <v>0</v>
          </cell>
          <cell r="T547">
            <v>0</v>
          </cell>
          <cell r="V547">
            <v>0</v>
          </cell>
          <cell r="X547">
            <v>0</v>
          </cell>
          <cell r="Z547">
            <v>0</v>
          </cell>
          <cell r="AB547">
            <v>0</v>
          </cell>
        </row>
        <row r="548">
          <cell r="A548">
            <v>4</v>
          </cell>
          <cell r="B548" t="str">
            <v>Pasang Shading Sirip Alumunium 0.2/10 +Rangka</v>
          </cell>
          <cell r="C548" t="str">
            <v>M2</v>
          </cell>
          <cell r="D548">
            <v>0</v>
          </cell>
          <cell r="E548">
            <v>0</v>
          </cell>
          <cell r="F548">
            <v>0</v>
          </cell>
          <cell r="G548">
            <v>0</v>
          </cell>
          <cell r="H548">
            <v>0</v>
          </cell>
          <cell r="I548">
            <v>0</v>
          </cell>
          <cell r="J548">
            <v>0</v>
          </cell>
          <cell r="L548">
            <v>0</v>
          </cell>
          <cell r="N548">
            <v>0</v>
          </cell>
          <cell r="P548">
            <v>0</v>
          </cell>
          <cell r="R548">
            <v>0</v>
          </cell>
          <cell r="T548">
            <v>0</v>
          </cell>
          <cell r="V548">
            <v>0</v>
          </cell>
          <cell r="X548">
            <v>0</v>
          </cell>
          <cell r="Z548">
            <v>0</v>
          </cell>
          <cell r="AB548">
            <v>0</v>
          </cell>
        </row>
        <row r="549">
          <cell r="A549">
            <v>5</v>
          </cell>
          <cell r="B549" t="str">
            <v>Daun Pintu Panil Kamper</v>
          </cell>
          <cell r="C549" t="str">
            <v>bh</v>
          </cell>
          <cell r="D549">
            <v>550000</v>
          </cell>
          <cell r="E549">
            <v>0</v>
          </cell>
          <cell r="F549">
            <v>0</v>
          </cell>
          <cell r="G549">
            <v>0</v>
          </cell>
          <cell r="H549">
            <v>0</v>
          </cell>
          <cell r="I549">
            <v>0</v>
          </cell>
          <cell r="J549">
            <v>0</v>
          </cell>
          <cell r="K549">
            <v>0</v>
          </cell>
          <cell r="L549">
            <v>0</v>
          </cell>
          <cell r="N549">
            <v>0</v>
          </cell>
          <cell r="P549">
            <v>0</v>
          </cell>
          <cell r="R549">
            <v>0</v>
          </cell>
          <cell r="T549">
            <v>0</v>
          </cell>
          <cell r="V549">
            <v>0</v>
          </cell>
          <cell r="X549">
            <v>0</v>
          </cell>
          <cell r="Z549">
            <v>0</v>
          </cell>
          <cell r="AB549">
            <v>0</v>
          </cell>
        </row>
        <row r="550">
          <cell r="A550">
            <v>6</v>
          </cell>
          <cell r="B550" t="str">
            <v>Plat besi t = 2 mm</v>
          </cell>
          <cell r="C550" t="str">
            <v>Kg</v>
          </cell>
          <cell r="D550">
            <v>0</v>
          </cell>
          <cell r="E550">
            <v>0</v>
          </cell>
          <cell r="F550">
            <v>0</v>
          </cell>
          <cell r="G550">
            <v>57.085200000000007</v>
          </cell>
          <cell r="H550">
            <v>0</v>
          </cell>
          <cell r="I550">
            <v>57.085200000000007</v>
          </cell>
          <cell r="J550">
            <v>0</v>
          </cell>
          <cell r="L550">
            <v>0</v>
          </cell>
          <cell r="N550">
            <v>0</v>
          </cell>
          <cell r="P550">
            <v>0</v>
          </cell>
          <cell r="R550">
            <v>0</v>
          </cell>
          <cell r="T550">
            <v>0</v>
          </cell>
          <cell r="V550">
            <v>0</v>
          </cell>
          <cell r="X550">
            <v>0</v>
          </cell>
          <cell r="Z550">
            <v>0</v>
          </cell>
          <cell r="AB550">
            <v>0</v>
          </cell>
        </row>
        <row r="551">
          <cell r="A551">
            <v>7</v>
          </cell>
          <cell r="B551" t="str">
            <v>C 40.40.2  (pesan khusus)</v>
          </cell>
          <cell r="C551" t="str">
            <v>Kg</v>
          </cell>
          <cell r="D551">
            <v>14122.3</v>
          </cell>
          <cell r="E551">
            <v>0</v>
          </cell>
          <cell r="F551">
            <v>0</v>
          </cell>
          <cell r="G551">
            <v>42.56</v>
          </cell>
          <cell r="H551">
            <v>601045.08799999999</v>
          </cell>
          <cell r="I551">
            <v>42.56</v>
          </cell>
          <cell r="J551">
            <v>601045.08799999999</v>
          </cell>
          <cell r="L551">
            <v>0</v>
          </cell>
          <cell r="N551">
            <v>0</v>
          </cell>
          <cell r="P551">
            <v>0</v>
          </cell>
          <cell r="R551">
            <v>0</v>
          </cell>
          <cell r="T551">
            <v>0</v>
          </cell>
          <cell r="V551">
            <v>0</v>
          </cell>
          <cell r="X551">
            <v>0</v>
          </cell>
          <cell r="Z551">
            <v>0</v>
          </cell>
          <cell r="AB551">
            <v>0</v>
          </cell>
        </row>
        <row r="552">
          <cell r="A552">
            <v>8</v>
          </cell>
          <cell r="B552" t="str">
            <v>Handle besi dia 16 mm</v>
          </cell>
          <cell r="C552" t="str">
            <v>Set</v>
          </cell>
          <cell r="D552">
            <v>129652.5</v>
          </cell>
          <cell r="E552">
            <v>0</v>
          </cell>
          <cell r="F552">
            <v>0</v>
          </cell>
          <cell r="G552">
            <v>1</v>
          </cell>
          <cell r="H552">
            <v>129652.5</v>
          </cell>
          <cell r="I552">
            <v>1</v>
          </cell>
          <cell r="J552">
            <v>129652.5</v>
          </cell>
          <cell r="L552">
            <v>0</v>
          </cell>
          <cell r="N552">
            <v>0</v>
          </cell>
          <cell r="P552">
            <v>0</v>
          </cell>
          <cell r="R552">
            <v>0</v>
          </cell>
          <cell r="T552">
            <v>0</v>
          </cell>
          <cell r="V552">
            <v>0</v>
          </cell>
          <cell r="X552">
            <v>0</v>
          </cell>
          <cell r="Z552">
            <v>0</v>
          </cell>
          <cell r="AB552">
            <v>0</v>
          </cell>
        </row>
        <row r="553">
          <cell r="A553">
            <v>9</v>
          </cell>
          <cell r="B553" t="str">
            <v>Hendle pintu Stainless</v>
          </cell>
          <cell r="C553" t="str">
            <v>Set</v>
          </cell>
          <cell r="D553">
            <v>261652.5</v>
          </cell>
          <cell r="E553">
            <v>2</v>
          </cell>
          <cell r="F553">
            <v>523305</v>
          </cell>
          <cell r="G553">
            <v>0</v>
          </cell>
          <cell r="H553">
            <v>0</v>
          </cell>
          <cell r="I553">
            <v>0</v>
          </cell>
          <cell r="J553">
            <v>0</v>
          </cell>
          <cell r="L553">
            <v>0</v>
          </cell>
          <cell r="N553">
            <v>0</v>
          </cell>
          <cell r="P553">
            <v>0</v>
          </cell>
          <cell r="R553">
            <v>0</v>
          </cell>
          <cell r="T553">
            <v>0</v>
          </cell>
          <cell r="V553">
            <v>0</v>
          </cell>
          <cell r="X553">
            <v>0</v>
          </cell>
          <cell r="Z553">
            <v>0</v>
          </cell>
          <cell r="AB553">
            <v>0</v>
          </cell>
        </row>
        <row r="554">
          <cell r="A554">
            <v>10</v>
          </cell>
          <cell r="B554" t="str">
            <v>Kunci Pintu Handle stainleess (dorma)</v>
          </cell>
          <cell r="C554" t="str">
            <v>Set</v>
          </cell>
          <cell r="D554">
            <v>650000</v>
          </cell>
          <cell r="E554">
            <v>0</v>
          </cell>
          <cell r="F554">
            <v>0</v>
          </cell>
          <cell r="G554">
            <v>0</v>
          </cell>
          <cell r="H554">
            <v>0</v>
          </cell>
          <cell r="I554">
            <v>0</v>
          </cell>
          <cell r="J554">
            <v>0</v>
          </cell>
          <cell r="L554">
            <v>0</v>
          </cell>
          <cell r="N554">
            <v>0</v>
          </cell>
          <cell r="P554">
            <v>0</v>
          </cell>
          <cell r="R554">
            <v>0</v>
          </cell>
          <cell r="T554">
            <v>0</v>
          </cell>
          <cell r="V554">
            <v>0</v>
          </cell>
          <cell r="X554">
            <v>0</v>
          </cell>
          <cell r="Z554">
            <v>0</v>
          </cell>
          <cell r="AB554">
            <v>0</v>
          </cell>
        </row>
        <row r="555">
          <cell r="A555">
            <v>11</v>
          </cell>
          <cell r="B555" t="str">
            <v>Kunci tanam Antik</v>
          </cell>
          <cell r="C555" t="str">
            <v>Set</v>
          </cell>
          <cell r="D555">
            <v>265000</v>
          </cell>
          <cell r="E555">
            <v>0</v>
          </cell>
          <cell r="F555">
            <v>0</v>
          </cell>
          <cell r="G555">
            <v>0</v>
          </cell>
          <cell r="H555">
            <v>0</v>
          </cell>
          <cell r="I555">
            <v>0</v>
          </cell>
          <cell r="J555">
            <v>0</v>
          </cell>
          <cell r="L555">
            <v>0</v>
          </cell>
          <cell r="N555">
            <v>0</v>
          </cell>
          <cell r="P555">
            <v>0</v>
          </cell>
          <cell r="R555">
            <v>0</v>
          </cell>
          <cell r="T555">
            <v>0</v>
          </cell>
          <cell r="V555">
            <v>0</v>
          </cell>
          <cell r="X555">
            <v>0</v>
          </cell>
          <cell r="Z555">
            <v>0</v>
          </cell>
          <cell r="AB555">
            <v>0</v>
          </cell>
        </row>
        <row r="556">
          <cell r="A556">
            <v>12</v>
          </cell>
          <cell r="B556" t="str">
            <v>Kunci tanam biasa</v>
          </cell>
          <cell r="C556" t="str">
            <v>Set</v>
          </cell>
          <cell r="D556">
            <v>168565</v>
          </cell>
          <cell r="E556">
            <v>0</v>
          </cell>
          <cell r="F556">
            <v>0</v>
          </cell>
          <cell r="G556">
            <v>1</v>
          </cell>
          <cell r="H556">
            <v>168565</v>
          </cell>
          <cell r="I556">
            <v>1</v>
          </cell>
          <cell r="J556">
            <v>168565</v>
          </cell>
          <cell r="K556">
            <v>1</v>
          </cell>
          <cell r="L556">
            <v>168565</v>
          </cell>
          <cell r="N556">
            <v>0</v>
          </cell>
          <cell r="P556">
            <v>0</v>
          </cell>
          <cell r="R556">
            <v>0</v>
          </cell>
          <cell r="T556">
            <v>0</v>
          </cell>
          <cell r="V556">
            <v>0</v>
          </cell>
          <cell r="X556">
            <v>0</v>
          </cell>
          <cell r="Z556">
            <v>0</v>
          </cell>
          <cell r="AB556">
            <v>0</v>
          </cell>
        </row>
        <row r="557">
          <cell r="A557">
            <v>13</v>
          </cell>
          <cell r="B557" t="str">
            <v>Kunci Silinder</v>
          </cell>
          <cell r="C557" t="str">
            <v>Set</v>
          </cell>
          <cell r="D557">
            <v>217900</v>
          </cell>
          <cell r="E557">
            <v>0</v>
          </cell>
          <cell r="F557">
            <v>0</v>
          </cell>
          <cell r="G557">
            <v>0</v>
          </cell>
          <cell r="H557">
            <v>0</v>
          </cell>
          <cell r="I557">
            <v>0</v>
          </cell>
          <cell r="J557">
            <v>0</v>
          </cell>
          <cell r="L557">
            <v>0</v>
          </cell>
          <cell r="N557">
            <v>0</v>
          </cell>
          <cell r="P557">
            <v>0</v>
          </cell>
          <cell r="R557">
            <v>0</v>
          </cell>
          <cell r="T557">
            <v>0</v>
          </cell>
          <cell r="V557">
            <v>0</v>
          </cell>
          <cell r="X557">
            <v>0</v>
          </cell>
          <cell r="Z557">
            <v>0</v>
          </cell>
          <cell r="AB557">
            <v>0</v>
          </cell>
        </row>
        <row r="558">
          <cell r="A558">
            <v>14</v>
          </cell>
          <cell r="B558" t="str">
            <v>Kunci Selot</v>
          </cell>
          <cell r="C558" t="str">
            <v>Set</v>
          </cell>
          <cell r="D558">
            <v>48300</v>
          </cell>
          <cell r="E558">
            <v>0</v>
          </cell>
          <cell r="F558">
            <v>0</v>
          </cell>
          <cell r="G558">
            <v>0</v>
          </cell>
          <cell r="H558">
            <v>0</v>
          </cell>
          <cell r="I558">
            <v>0</v>
          </cell>
          <cell r="J558">
            <v>0</v>
          </cell>
          <cell r="K558">
            <v>0</v>
          </cell>
          <cell r="L558">
            <v>0</v>
          </cell>
          <cell r="N558">
            <v>0</v>
          </cell>
          <cell r="P558">
            <v>0</v>
          </cell>
          <cell r="R558">
            <v>0</v>
          </cell>
          <cell r="T558">
            <v>0</v>
          </cell>
          <cell r="V558">
            <v>0</v>
          </cell>
          <cell r="X558">
            <v>0</v>
          </cell>
          <cell r="Z558">
            <v>0</v>
          </cell>
          <cell r="AB558">
            <v>0</v>
          </cell>
        </row>
        <row r="559">
          <cell r="A559">
            <v>15</v>
          </cell>
          <cell r="B559" t="str">
            <v>Engsel jendela</v>
          </cell>
          <cell r="C559" t="str">
            <v>Bh</v>
          </cell>
          <cell r="D559">
            <v>16600</v>
          </cell>
          <cell r="E559">
            <v>0</v>
          </cell>
          <cell r="F559">
            <v>0</v>
          </cell>
          <cell r="G559">
            <v>0</v>
          </cell>
          <cell r="H559">
            <v>0</v>
          </cell>
          <cell r="I559">
            <v>0</v>
          </cell>
          <cell r="J559">
            <v>0</v>
          </cell>
          <cell r="L559">
            <v>0</v>
          </cell>
          <cell r="M559">
            <v>4</v>
          </cell>
          <cell r="N559">
            <v>66400</v>
          </cell>
          <cell r="O559">
            <v>2</v>
          </cell>
          <cell r="P559">
            <v>33200</v>
          </cell>
          <cell r="Q559">
            <v>2</v>
          </cell>
          <cell r="R559">
            <v>33200</v>
          </cell>
          <cell r="T559">
            <v>0</v>
          </cell>
          <cell r="V559">
            <v>0</v>
          </cell>
          <cell r="X559">
            <v>0</v>
          </cell>
          <cell r="Z559">
            <v>0</v>
          </cell>
          <cell r="AB559">
            <v>0</v>
          </cell>
        </row>
        <row r="560">
          <cell r="A560">
            <v>16</v>
          </cell>
          <cell r="B560" t="str">
            <v>Engsel pintu</v>
          </cell>
          <cell r="C560" t="str">
            <v>Bh</v>
          </cell>
          <cell r="D560">
            <v>44395.75</v>
          </cell>
          <cell r="E560">
            <v>4</v>
          </cell>
          <cell r="F560">
            <v>177583</v>
          </cell>
          <cell r="G560">
            <v>0</v>
          </cell>
          <cell r="H560">
            <v>0</v>
          </cell>
          <cell r="I560">
            <v>0</v>
          </cell>
          <cell r="J560">
            <v>0</v>
          </cell>
          <cell r="K560">
            <v>0</v>
          </cell>
          <cell r="L560">
            <v>0</v>
          </cell>
          <cell r="N560">
            <v>0</v>
          </cell>
          <cell r="P560">
            <v>0</v>
          </cell>
          <cell r="R560">
            <v>0</v>
          </cell>
          <cell r="T560">
            <v>0</v>
          </cell>
          <cell r="V560">
            <v>0</v>
          </cell>
          <cell r="X560">
            <v>0</v>
          </cell>
          <cell r="Z560">
            <v>0</v>
          </cell>
          <cell r="AB560">
            <v>0</v>
          </cell>
        </row>
        <row r="561">
          <cell r="A561">
            <v>17</v>
          </cell>
          <cell r="B561" t="str">
            <v>Engsel Pintu dari pipa besi dia 2 cm</v>
          </cell>
          <cell r="C561" t="str">
            <v>Bh</v>
          </cell>
          <cell r="D561">
            <v>66593.625</v>
          </cell>
          <cell r="E561">
            <v>0</v>
          </cell>
          <cell r="F561">
            <v>0</v>
          </cell>
          <cell r="G561">
            <v>2</v>
          </cell>
          <cell r="H561">
            <v>133187.25</v>
          </cell>
          <cell r="I561">
            <v>2</v>
          </cell>
          <cell r="J561">
            <v>133187.25</v>
          </cell>
          <cell r="L561">
            <v>0</v>
          </cell>
          <cell r="N561">
            <v>0</v>
          </cell>
          <cell r="P561">
            <v>0</v>
          </cell>
          <cell r="R561">
            <v>0</v>
          </cell>
          <cell r="T561">
            <v>0</v>
          </cell>
          <cell r="V561">
            <v>0</v>
          </cell>
          <cell r="X561">
            <v>0</v>
          </cell>
          <cell r="Z561">
            <v>0</v>
          </cell>
          <cell r="AB561">
            <v>0</v>
          </cell>
        </row>
        <row r="562">
          <cell r="A562">
            <v>18</v>
          </cell>
          <cell r="B562" t="str">
            <v>Kait/hak angin</v>
          </cell>
          <cell r="C562" t="str">
            <v>Set</v>
          </cell>
          <cell r="D562">
            <v>27000</v>
          </cell>
          <cell r="E562">
            <v>0</v>
          </cell>
          <cell r="F562">
            <v>0</v>
          </cell>
          <cell r="G562">
            <v>0</v>
          </cell>
          <cell r="H562">
            <v>0</v>
          </cell>
          <cell r="I562">
            <v>0</v>
          </cell>
          <cell r="J562">
            <v>0</v>
          </cell>
          <cell r="L562">
            <v>0</v>
          </cell>
          <cell r="M562">
            <v>2</v>
          </cell>
          <cell r="N562">
            <v>54000</v>
          </cell>
          <cell r="O562">
            <v>2</v>
          </cell>
          <cell r="P562">
            <v>54000</v>
          </cell>
          <cell r="Q562">
            <v>2</v>
          </cell>
          <cell r="R562">
            <v>54000</v>
          </cell>
          <cell r="T562">
            <v>0</v>
          </cell>
          <cell r="V562">
            <v>0</v>
          </cell>
          <cell r="X562">
            <v>0</v>
          </cell>
          <cell r="Z562">
            <v>0</v>
          </cell>
          <cell r="AB562">
            <v>0</v>
          </cell>
        </row>
        <row r="563">
          <cell r="A563">
            <v>19</v>
          </cell>
          <cell r="B563" t="str">
            <v>Grendel pintu kuningan</v>
          </cell>
          <cell r="C563" t="str">
            <v>Bh</v>
          </cell>
          <cell r="D563">
            <v>125000</v>
          </cell>
          <cell r="E563">
            <v>0</v>
          </cell>
          <cell r="F563">
            <v>0</v>
          </cell>
          <cell r="G563">
            <v>0</v>
          </cell>
          <cell r="H563">
            <v>0</v>
          </cell>
          <cell r="I563">
            <v>0</v>
          </cell>
          <cell r="J563">
            <v>0</v>
          </cell>
          <cell r="L563">
            <v>0</v>
          </cell>
          <cell r="N563">
            <v>0</v>
          </cell>
          <cell r="P563">
            <v>0</v>
          </cell>
          <cell r="R563">
            <v>0</v>
          </cell>
          <cell r="T563">
            <v>0</v>
          </cell>
          <cell r="V563">
            <v>0</v>
          </cell>
          <cell r="X563">
            <v>0</v>
          </cell>
          <cell r="Z563">
            <v>0</v>
          </cell>
          <cell r="AB563">
            <v>0</v>
          </cell>
        </row>
        <row r="564">
          <cell r="A564">
            <v>20</v>
          </cell>
          <cell r="B564" t="str">
            <v xml:space="preserve">Grendel jendela </v>
          </cell>
          <cell r="C564" t="str">
            <v>Bh</v>
          </cell>
          <cell r="D564">
            <v>8100</v>
          </cell>
          <cell r="E564">
            <v>0</v>
          </cell>
          <cell r="F564">
            <v>0</v>
          </cell>
          <cell r="G564">
            <v>0</v>
          </cell>
          <cell r="H564">
            <v>0</v>
          </cell>
          <cell r="I564">
            <v>0</v>
          </cell>
          <cell r="J564">
            <v>0</v>
          </cell>
          <cell r="L564">
            <v>0</v>
          </cell>
          <cell r="M564">
            <v>1</v>
          </cell>
          <cell r="N564">
            <v>8100</v>
          </cell>
          <cell r="O564">
            <v>1</v>
          </cell>
          <cell r="P564">
            <v>8100</v>
          </cell>
          <cell r="Q564">
            <v>1</v>
          </cell>
          <cell r="R564">
            <v>8100</v>
          </cell>
          <cell r="T564">
            <v>0</v>
          </cell>
          <cell r="V564">
            <v>0</v>
          </cell>
          <cell r="X564">
            <v>0</v>
          </cell>
          <cell r="Z564">
            <v>0</v>
          </cell>
          <cell r="AB564">
            <v>0</v>
          </cell>
        </row>
        <row r="565">
          <cell r="A565">
            <v>21</v>
          </cell>
          <cell r="B565" t="str">
            <v>Grendel pintu</v>
          </cell>
          <cell r="C565" t="str">
            <v>Bh</v>
          </cell>
          <cell r="D565">
            <v>14200</v>
          </cell>
          <cell r="E565">
            <v>0</v>
          </cell>
          <cell r="F565">
            <v>0</v>
          </cell>
          <cell r="G565">
            <v>0</v>
          </cell>
          <cell r="H565">
            <v>0</v>
          </cell>
          <cell r="I565">
            <v>0</v>
          </cell>
          <cell r="J565">
            <v>0</v>
          </cell>
          <cell r="K565">
            <v>0</v>
          </cell>
          <cell r="L565">
            <v>0</v>
          </cell>
          <cell r="N565">
            <v>0</v>
          </cell>
          <cell r="P565">
            <v>0</v>
          </cell>
          <cell r="R565">
            <v>0</v>
          </cell>
          <cell r="T565">
            <v>0</v>
          </cell>
          <cell r="V565">
            <v>0</v>
          </cell>
          <cell r="X565">
            <v>0</v>
          </cell>
          <cell r="Z565">
            <v>0</v>
          </cell>
          <cell r="AB565">
            <v>0</v>
          </cell>
        </row>
        <row r="566">
          <cell r="A566">
            <v>22</v>
          </cell>
          <cell r="B566" t="str">
            <v>Stripting Knip</v>
          </cell>
          <cell r="C566" t="str">
            <v>Set</v>
          </cell>
          <cell r="D566">
            <v>13700</v>
          </cell>
          <cell r="E566">
            <v>0</v>
          </cell>
          <cell r="F566">
            <v>0</v>
          </cell>
          <cell r="G566">
            <v>0</v>
          </cell>
          <cell r="H566">
            <v>0</v>
          </cell>
          <cell r="I566">
            <v>0</v>
          </cell>
          <cell r="J566">
            <v>0</v>
          </cell>
          <cell r="L566">
            <v>0</v>
          </cell>
          <cell r="N566">
            <v>0</v>
          </cell>
          <cell r="P566">
            <v>0</v>
          </cell>
          <cell r="R566">
            <v>0</v>
          </cell>
          <cell r="T566">
            <v>0</v>
          </cell>
          <cell r="V566">
            <v>0</v>
          </cell>
          <cell r="X566">
            <v>0</v>
          </cell>
          <cell r="Z566">
            <v>0</v>
          </cell>
          <cell r="AB566">
            <v>0</v>
          </cell>
        </row>
        <row r="567">
          <cell r="A567">
            <v>23</v>
          </cell>
          <cell r="B567" t="str">
            <v>Door Closer</v>
          </cell>
          <cell r="C567" t="str">
            <v>Set</v>
          </cell>
          <cell r="D567">
            <v>260800</v>
          </cell>
          <cell r="E567">
            <v>0</v>
          </cell>
          <cell r="F567">
            <v>0</v>
          </cell>
          <cell r="G567">
            <v>0</v>
          </cell>
          <cell r="H567">
            <v>0</v>
          </cell>
          <cell r="I567">
            <v>0</v>
          </cell>
          <cell r="J567">
            <v>0</v>
          </cell>
          <cell r="K567">
            <v>0</v>
          </cell>
          <cell r="L567">
            <v>0</v>
          </cell>
          <cell r="N567">
            <v>0</v>
          </cell>
          <cell r="P567">
            <v>0</v>
          </cell>
          <cell r="R567">
            <v>0</v>
          </cell>
          <cell r="T567">
            <v>0</v>
          </cell>
          <cell r="V567">
            <v>0</v>
          </cell>
          <cell r="X567">
            <v>0</v>
          </cell>
          <cell r="Z567">
            <v>0</v>
          </cell>
          <cell r="AB567">
            <v>0</v>
          </cell>
        </row>
        <row r="568">
          <cell r="A568">
            <v>24</v>
          </cell>
          <cell r="B568" t="str">
            <v>Door Holder</v>
          </cell>
          <cell r="C568" t="str">
            <v>Set</v>
          </cell>
          <cell r="D568">
            <v>500000</v>
          </cell>
          <cell r="E568">
            <v>0</v>
          </cell>
          <cell r="F568">
            <v>0</v>
          </cell>
          <cell r="G568">
            <v>0</v>
          </cell>
          <cell r="H568">
            <v>0</v>
          </cell>
          <cell r="I568">
            <v>0</v>
          </cell>
          <cell r="J568">
            <v>0</v>
          </cell>
          <cell r="L568">
            <v>0</v>
          </cell>
          <cell r="N568">
            <v>0</v>
          </cell>
          <cell r="P568">
            <v>0</v>
          </cell>
          <cell r="R568">
            <v>0</v>
          </cell>
          <cell r="T568">
            <v>0</v>
          </cell>
          <cell r="V568">
            <v>0</v>
          </cell>
          <cell r="X568">
            <v>0</v>
          </cell>
          <cell r="Z568">
            <v>0</v>
          </cell>
          <cell r="AB568">
            <v>0</v>
          </cell>
        </row>
        <row r="569">
          <cell r="A569">
            <v>25</v>
          </cell>
          <cell r="B569" t="str">
            <v>Door Stop</v>
          </cell>
          <cell r="C569" t="str">
            <v>Set</v>
          </cell>
          <cell r="D569">
            <v>32100</v>
          </cell>
          <cell r="E569">
            <v>0</v>
          </cell>
          <cell r="F569">
            <v>0</v>
          </cell>
          <cell r="G569">
            <v>0</v>
          </cell>
          <cell r="H569">
            <v>0</v>
          </cell>
          <cell r="I569">
            <v>0</v>
          </cell>
          <cell r="J569">
            <v>0</v>
          </cell>
          <cell r="K569">
            <v>0</v>
          </cell>
          <cell r="L569">
            <v>0</v>
          </cell>
          <cell r="N569">
            <v>0</v>
          </cell>
          <cell r="P569">
            <v>0</v>
          </cell>
          <cell r="R569">
            <v>0</v>
          </cell>
          <cell r="T569">
            <v>0</v>
          </cell>
          <cell r="V569">
            <v>0</v>
          </cell>
          <cell r="X569">
            <v>0</v>
          </cell>
          <cell r="Z569">
            <v>0</v>
          </cell>
          <cell r="AB569">
            <v>0</v>
          </cell>
        </row>
        <row r="570">
          <cell r="A570">
            <v>26</v>
          </cell>
          <cell r="B570" t="str">
            <v>Kaca bening 5 mm</v>
          </cell>
          <cell r="C570" t="str">
            <v>M2</v>
          </cell>
          <cell r="D570">
            <v>66700</v>
          </cell>
          <cell r="E570">
            <v>0</v>
          </cell>
          <cell r="F570">
            <v>0</v>
          </cell>
          <cell r="G570">
            <v>0</v>
          </cell>
          <cell r="H570">
            <v>0</v>
          </cell>
          <cell r="I570">
            <v>0</v>
          </cell>
          <cell r="J570">
            <v>0</v>
          </cell>
          <cell r="L570">
            <v>0</v>
          </cell>
          <cell r="N570">
            <v>0</v>
          </cell>
          <cell r="O570">
            <v>0</v>
          </cell>
          <cell r="P570">
            <v>0</v>
          </cell>
          <cell r="Q570">
            <v>0</v>
          </cell>
          <cell r="R570">
            <v>0</v>
          </cell>
          <cell r="T570">
            <v>0</v>
          </cell>
          <cell r="V570">
            <v>0</v>
          </cell>
          <cell r="X570">
            <v>0</v>
          </cell>
          <cell r="Y570">
            <v>0.14400000000000002</v>
          </cell>
          <cell r="Z570">
            <v>9604.8000000000011</v>
          </cell>
          <cell r="AA570">
            <v>0.14400000000000002</v>
          </cell>
          <cell r="AB570">
            <v>0</v>
          </cell>
        </row>
        <row r="571">
          <cell r="A571">
            <v>27</v>
          </cell>
          <cell r="B571" t="str">
            <v>Kaca bening 10 mm</v>
          </cell>
          <cell r="C571" t="str">
            <v>M2</v>
          </cell>
          <cell r="D571">
            <v>280895.75</v>
          </cell>
          <cell r="E571">
            <v>0</v>
          </cell>
          <cell r="F571">
            <v>0</v>
          </cell>
          <cell r="G571">
            <v>0</v>
          </cell>
          <cell r="H571">
            <v>0</v>
          </cell>
          <cell r="I571">
            <v>0</v>
          </cell>
          <cell r="J571">
            <v>0</v>
          </cell>
          <cell r="L571">
            <v>0</v>
          </cell>
          <cell r="M571">
            <v>1.2854999999999999</v>
          </cell>
          <cell r="N571">
            <v>361091.48662499996</v>
          </cell>
          <cell r="O571">
            <v>0.58050000000000002</v>
          </cell>
          <cell r="P571">
            <v>163059.98287500002</v>
          </cell>
          <cell r="Q571">
            <v>0.31850000000000001</v>
          </cell>
          <cell r="R571">
            <v>89465.296375000005</v>
          </cell>
          <cell r="S571">
            <v>0.63549999999999995</v>
          </cell>
          <cell r="T571">
            <v>178509.24912499997</v>
          </cell>
          <cell r="V571">
            <v>0</v>
          </cell>
          <cell r="X571">
            <v>0</v>
          </cell>
          <cell r="Z571">
            <v>0</v>
          </cell>
          <cell r="AB571">
            <v>0</v>
          </cell>
        </row>
        <row r="572">
          <cell r="A572">
            <v>28</v>
          </cell>
          <cell r="B572" t="str">
            <v>Kaca Bening 12 mm</v>
          </cell>
          <cell r="C572" t="str">
            <v>M2</v>
          </cell>
          <cell r="D572">
            <v>403787.64062499994</v>
          </cell>
          <cell r="E572">
            <v>0</v>
          </cell>
          <cell r="F572">
            <v>0</v>
          </cell>
          <cell r="G572">
            <v>0</v>
          </cell>
          <cell r="H572">
            <v>0</v>
          </cell>
          <cell r="I572">
            <v>0</v>
          </cell>
          <cell r="J572">
            <v>0</v>
          </cell>
          <cell r="L572">
            <v>0</v>
          </cell>
          <cell r="N572">
            <v>0</v>
          </cell>
          <cell r="P572">
            <v>0</v>
          </cell>
          <cell r="R572">
            <v>0</v>
          </cell>
          <cell r="T572">
            <v>0</v>
          </cell>
          <cell r="V572">
            <v>0</v>
          </cell>
          <cell r="X572">
            <v>0</v>
          </cell>
          <cell r="Z572">
            <v>0</v>
          </cell>
          <cell r="AB572">
            <v>0</v>
          </cell>
        </row>
        <row r="573">
          <cell r="A573">
            <v>29</v>
          </cell>
          <cell r="B573" t="str">
            <v>Besi hollow 4/4</v>
          </cell>
          <cell r="C573" t="str">
            <v>M'</v>
          </cell>
          <cell r="D573">
            <v>48625.000000000051</v>
          </cell>
          <cell r="E573">
            <v>0</v>
          </cell>
          <cell r="F573">
            <v>0</v>
          </cell>
          <cell r="G573">
            <v>5.09</v>
          </cell>
          <cell r="H573">
            <v>247501.25000000026</v>
          </cell>
          <cell r="I573">
            <v>5.09</v>
          </cell>
          <cell r="J573">
            <v>247501.25000000026</v>
          </cell>
          <cell r="L573">
            <v>0</v>
          </cell>
          <cell r="N573">
            <v>0</v>
          </cell>
          <cell r="P573">
            <v>0</v>
          </cell>
          <cell r="R573">
            <v>0</v>
          </cell>
          <cell r="T573">
            <v>0</v>
          </cell>
          <cell r="V573">
            <v>0</v>
          </cell>
          <cell r="X573">
            <v>0</v>
          </cell>
          <cell r="Z573">
            <v>0</v>
          </cell>
          <cell r="AB573">
            <v>0</v>
          </cell>
        </row>
        <row r="574">
          <cell r="A574">
            <v>30</v>
          </cell>
          <cell r="B574" t="str">
            <v>Besi hollow 6/6</v>
          </cell>
          <cell r="C574" t="str">
            <v>M'</v>
          </cell>
          <cell r="D574">
            <v>74462.500000000058</v>
          </cell>
          <cell r="E574">
            <v>0</v>
          </cell>
          <cell r="F574">
            <v>0</v>
          </cell>
          <cell r="G574">
            <v>5.09</v>
          </cell>
          <cell r="H574">
            <v>379014.12500000029</v>
          </cell>
          <cell r="I574">
            <v>5.09</v>
          </cell>
          <cell r="J574">
            <v>379014.12500000029</v>
          </cell>
          <cell r="L574">
            <v>0</v>
          </cell>
          <cell r="N574">
            <v>0</v>
          </cell>
          <cell r="P574">
            <v>0</v>
          </cell>
          <cell r="R574">
            <v>0</v>
          </cell>
          <cell r="T574">
            <v>0</v>
          </cell>
          <cell r="V574">
            <v>0</v>
          </cell>
          <cell r="X574">
            <v>0</v>
          </cell>
          <cell r="Z574">
            <v>0</v>
          </cell>
          <cell r="AB574">
            <v>0</v>
          </cell>
        </row>
        <row r="575">
          <cell r="A575">
            <v>31</v>
          </cell>
          <cell r="B575" t="str">
            <v>Besi hollow 2.5/5</v>
          </cell>
          <cell r="C575" t="str">
            <v>Kg</v>
          </cell>
          <cell r="D575">
            <v>74462.500000000058</v>
          </cell>
          <cell r="E575">
            <v>0</v>
          </cell>
          <cell r="F575">
            <v>0</v>
          </cell>
          <cell r="G575">
            <v>0</v>
          </cell>
          <cell r="H575">
            <v>0</v>
          </cell>
          <cell r="I575">
            <v>0</v>
          </cell>
          <cell r="J575">
            <v>0</v>
          </cell>
          <cell r="L575">
            <v>0</v>
          </cell>
          <cell r="N575">
            <v>0</v>
          </cell>
          <cell r="P575">
            <v>0</v>
          </cell>
          <cell r="R575">
            <v>0</v>
          </cell>
          <cell r="T575">
            <v>0</v>
          </cell>
          <cell r="V575">
            <v>0</v>
          </cell>
          <cell r="X575">
            <v>0</v>
          </cell>
          <cell r="Z575">
            <v>0</v>
          </cell>
          <cell r="AB575">
            <v>0</v>
          </cell>
        </row>
        <row r="576">
          <cell r="A576">
            <v>32</v>
          </cell>
          <cell r="B576" t="str">
            <v>Besi hollow 5/5</v>
          </cell>
          <cell r="C576" t="str">
            <v>Kg</v>
          </cell>
          <cell r="D576">
            <v>74462.500000000058</v>
          </cell>
          <cell r="E576">
            <v>0</v>
          </cell>
          <cell r="F576">
            <v>0</v>
          </cell>
          <cell r="G576">
            <v>0</v>
          </cell>
          <cell r="H576">
            <v>0</v>
          </cell>
          <cell r="I576">
            <v>0</v>
          </cell>
          <cell r="J576">
            <v>0</v>
          </cell>
          <cell r="L576">
            <v>0</v>
          </cell>
          <cell r="N576">
            <v>0</v>
          </cell>
          <cell r="P576">
            <v>0</v>
          </cell>
          <cell r="R576">
            <v>0</v>
          </cell>
          <cell r="T576">
            <v>0</v>
          </cell>
          <cell r="V576">
            <v>0</v>
          </cell>
          <cell r="X576">
            <v>0</v>
          </cell>
          <cell r="Z576">
            <v>0</v>
          </cell>
          <cell r="AB576">
            <v>0</v>
          </cell>
        </row>
        <row r="577">
          <cell r="A577">
            <v>33</v>
          </cell>
          <cell r="B577" t="str">
            <v>Besi hollow 2/2</v>
          </cell>
          <cell r="C577" t="str">
            <v>Kg</v>
          </cell>
          <cell r="D577">
            <v>74462.500000000058</v>
          </cell>
          <cell r="E577">
            <v>0</v>
          </cell>
          <cell r="F577">
            <v>0</v>
          </cell>
          <cell r="G577">
            <v>0</v>
          </cell>
          <cell r="H577">
            <v>0</v>
          </cell>
          <cell r="I577">
            <v>0</v>
          </cell>
          <cell r="J577">
            <v>0</v>
          </cell>
          <cell r="L577">
            <v>0</v>
          </cell>
          <cell r="N577">
            <v>0</v>
          </cell>
          <cell r="P577">
            <v>0</v>
          </cell>
          <cell r="R577">
            <v>0</v>
          </cell>
          <cell r="T577">
            <v>0</v>
          </cell>
          <cell r="V577">
            <v>0</v>
          </cell>
          <cell r="X577">
            <v>0</v>
          </cell>
          <cell r="Z577">
            <v>0</v>
          </cell>
          <cell r="AB577">
            <v>0</v>
          </cell>
        </row>
        <row r="578">
          <cell r="A578">
            <v>34</v>
          </cell>
          <cell r="B578" t="str">
            <v>Besi hollow 2/4</v>
          </cell>
          <cell r="C578" t="str">
            <v>Kg</v>
          </cell>
          <cell r="D578">
            <v>74462.500000000058</v>
          </cell>
          <cell r="E578">
            <v>0</v>
          </cell>
          <cell r="F578">
            <v>0</v>
          </cell>
          <cell r="G578">
            <v>0</v>
          </cell>
          <cell r="H578">
            <v>0</v>
          </cell>
          <cell r="I578">
            <v>0</v>
          </cell>
          <cell r="J578">
            <v>0</v>
          </cell>
          <cell r="L578">
            <v>0</v>
          </cell>
          <cell r="N578">
            <v>0</v>
          </cell>
          <cell r="P578">
            <v>0</v>
          </cell>
          <cell r="R578">
            <v>0</v>
          </cell>
          <cell r="T578">
            <v>0</v>
          </cell>
          <cell r="V578">
            <v>0</v>
          </cell>
          <cell r="X578">
            <v>0</v>
          </cell>
          <cell r="Z578">
            <v>0</v>
          </cell>
          <cell r="AB578">
            <v>0</v>
          </cell>
        </row>
        <row r="579">
          <cell r="A579">
            <v>35</v>
          </cell>
          <cell r="B579" t="str">
            <v>Kaca Tempered 12 mm</v>
          </cell>
          <cell r="C579" t="str">
            <v>M2</v>
          </cell>
          <cell r="D579">
            <v>528395.75</v>
          </cell>
          <cell r="E579">
            <v>4.3049999999999997</v>
          </cell>
          <cell r="F579">
            <v>2274743.7037499999</v>
          </cell>
          <cell r="G579">
            <v>0</v>
          </cell>
          <cell r="H579">
            <v>0</v>
          </cell>
          <cell r="I579">
            <v>0</v>
          </cell>
          <cell r="J579">
            <v>0</v>
          </cell>
          <cell r="L579">
            <v>0</v>
          </cell>
          <cell r="N579">
            <v>0</v>
          </cell>
          <cell r="P579">
            <v>0</v>
          </cell>
          <cell r="R579">
            <v>0</v>
          </cell>
          <cell r="T579">
            <v>0</v>
          </cell>
          <cell r="V579">
            <v>0</v>
          </cell>
          <cell r="X579">
            <v>0</v>
          </cell>
          <cell r="Z579">
            <v>0</v>
          </cell>
          <cell r="AB579">
            <v>0</v>
          </cell>
        </row>
        <row r="580">
          <cell r="A580">
            <v>36</v>
          </cell>
          <cell r="B580" t="str">
            <v>Glass Block</v>
          </cell>
          <cell r="C580" t="str">
            <v>Bh</v>
          </cell>
          <cell r="D580">
            <v>45000</v>
          </cell>
          <cell r="E580">
            <v>0</v>
          </cell>
          <cell r="F580">
            <v>0</v>
          </cell>
          <cell r="G580">
            <v>0</v>
          </cell>
          <cell r="H580">
            <v>0</v>
          </cell>
          <cell r="I580">
            <v>0</v>
          </cell>
          <cell r="J580">
            <v>0</v>
          </cell>
          <cell r="L580">
            <v>0</v>
          </cell>
          <cell r="N580">
            <v>0</v>
          </cell>
          <cell r="P580">
            <v>0</v>
          </cell>
          <cell r="R580">
            <v>0</v>
          </cell>
          <cell r="T580">
            <v>0</v>
          </cell>
          <cell r="V580">
            <v>0</v>
          </cell>
          <cell r="X580">
            <v>0</v>
          </cell>
          <cell r="Z580">
            <v>0</v>
          </cell>
          <cell r="AB580">
            <v>0</v>
          </cell>
        </row>
        <row r="581">
          <cell r="A581">
            <v>37</v>
          </cell>
          <cell r="B581" t="str">
            <v>Kaca Es</v>
          </cell>
          <cell r="C581" t="str">
            <v>M2</v>
          </cell>
          <cell r="D581">
            <v>66700</v>
          </cell>
          <cell r="E581">
            <v>0</v>
          </cell>
          <cell r="F581">
            <v>0</v>
          </cell>
          <cell r="G581">
            <v>0</v>
          </cell>
          <cell r="H581">
            <v>0</v>
          </cell>
          <cell r="I581">
            <v>0</v>
          </cell>
          <cell r="J581">
            <v>0</v>
          </cell>
          <cell r="K581">
            <v>0</v>
          </cell>
          <cell r="L581">
            <v>0</v>
          </cell>
          <cell r="N581">
            <v>0</v>
          </cell>
          <cell r="P581">
            <v>0</v>
          </cell>
          <cell r="R581">
            <v>0</v>
          </cell>
          <cell r="T581">
            <v>0</v>
          </cell>
          <cell r="V581">
            <v>0</v>
          </cell>
          <cell r="X581">
            <v>0</v>
          </cell>
          <cell r="Z581">
            <v>0</v>
          </cell>
          <cell r="AA581">
            <v>0.2</v>
          </cell>
          <cell r="AB581">
            <v>13340</v>
          </cell>
        </row>
        <row r="582">
          <cell r="A582">
            <v>38</v>
          </cell>
          <cell r="B582" t="str">
            <v>Krepyak Kaca Nako + Kerangka</v>
          </cell>
          <cell r="C582" t="str">
            <v>M2</v>
          </cell>
          <cell r="D582">
            <v>81300</v>
          </cell>
          <cell r="E582">
            <v>0</v>
          </cell>
          <cell r="F582">
            <v>0</v>
          </cell>
          <cell r="G582">
            <v>0</v>
          </cell>
          <cell r="H582">
            <v>0</v>
          </cell>
          <cell r="I582">
            <v>0</v>
          </cell>
          <cell r="J582">
            <v>0</v>
          </cell>
          <cell r="L582">
            <v>0</v>
          </cell>
          <cell r="N582">
            <v>0</v>
          </cell>
          <cell r="P582">
            <v>0</v>
          </cell>
          <cell r="R582">
            <v>0</v>
          </cell>
          <cell r="T582">
            <v>0</v>
          </cell>
          <cell r="V582">
            <v>0</v>
          </cell>
          <cell r="X582">
            <v>0</v>
          </cell>
          <cell r="Z582">
            <v>0</v>
          </cell>
          <cell r="AB582">
            <v>0</v>
          </cell>
        </row>
        <row r="583">
          <cell r="A583">
            <v>39</v>
          </cell>
          <cell r="B583" t="str">
            <v>Sticker Efek Kaca Es</v>
          </cell>
          <cell r="C583" t="str">
            <v>M2</v>
          </cell>
          <cell r="D583">
            <v>150000</v>
          </cell>
          <cell r="E583">
            <v>0</v>
          </cell>
          <cell r="F583">
            <v>0</v>
          </cell>
          <cell r="G583">
            <v>0</v>
          </cell>
          <cell r="H583">
            <v>0</v>
          </cell>
          <cell r="I583">
            <v>0</v>
          </cell>
          <cell r="J583">
            <v>0</v>
          </cell>
          <cell r="L583">
            <v>0</v>
          </cell>
          <cell r="N583">
            <v>0</v>
          </cell>
          <cell r="P583">
            <v>0</v>
          </cell>
          <cell r="R583">
            <v>0</v>
          </cell>
          <cell r="T583">
            <v>0</v>
          </cell>
          <cell r="V583">
            <v>0</v>
          </cell>
          <cell r="X583">
            <v>0</v>
          </cell>
          <cell r="Z583">
            <v>0</v>
          </cell>
          <cell r="AB583">
            <v>0</v>
          </cell>
        </row>
        <row r="584">
          <cell r="A584">
            <v>40</v>
          </cell>
          <cell r="B584" t="str">
            <v>Rel Pintu Dorong</v>
          </cell>
          <cell r="C584" t="str">
            <v>M'</v>
          </cell>
          <cell r="D584">
            <v>275000</v>
          </cell>
          <cell r="E584">
            <v>0</v>
          </cell>
          <cell r="F584">
            <v>0</v>
          </cell>
          <cell r="G584">
            <v>0</v>
          </cell>
          <cell r="H584">
            <v>0</v>
          </cell>
          <cell r="I584">
            <v>0</v>
          </cell>
          <cell r="J584">
            <v>0</v>
          </cell>
          <cell r="L584">
            <v>0</v>
          </cell>
          <cell r="N584">
            <v>0</v>
          </cell>
          <cell r="P584">
            <v>0</v>
          </cell>
          <cell r="R584">
            <v>0</v>
          </cell>
          <cell r="T584">
            <v>0</v>
          </cell>
          <cell r="V584">
            <v>0</v>
          </cell>
          <cell r="X584">
            <v>0</v>
          </cell>
          <cell r="Z584">
            <v>0</v>
          </cell>
          <cell r="AB584">
            <v>0</v>
          </cell>
        </row>
        <row r="585">
          <cell r="A585">
            <v>41</v>
          </cell>
          <cell r="B585" t="str">
            <v>Rolling Door</v>
          </cell>
          <cell r="C585" t="str">
            <v>M2</v>
          </cell>
          <cell r="D585">
            <v>358100</v>
          </cell>
          <cell r="E585">
            <v>0</v>
          </cell>
          <cell r="F585">
            <v>0</v>
          </cell>
          <cell r="G585">
            <v>0</v>
          </cell>
          <cell r="H585">
            <v>0</v>
          </cell>
          <cell r="I585">
            <v>0</v>
          </cell>
          <cell r="J585">
            <v>0</v>
          </cell>
          <cell r="L585">
            <v>0</v>
          </cell>
          <cell r="N585">
            <v>0</v>
          </cell>
          <cell r="P585">
            <v>0</v>
          </cell>
          <cell r="R585">
            <v>0</v>
          </cell>
          <cell r="T585">
            <v>0</v>
          </cell>
          <cell r="V585">
            <v>0</v>
          </cell>
          <cell r="X585">
            <v>0</v>
          </cell>
          <cell r="Z585">
            <v>0</v>
          </cell>
          <cell r="AB585">
            <v>0</v>
          </cell>
        </row>
        <row r="586">
          <cell r="A586">
            <v>42</v>
          </cell>
          <cell r="B586" t="str">
            <v>Roster</v>
          </cell>
          <cell r="C586" t="str">
            <v>M2</v>
          </cell>
          <cell r="D586">
            <v>133850</v>
          </cell>
          <cell r="E586">
            <v>0</v>
          </cell>
          <cell r="F586">
            <v>0</v>
          </cell>
          <cell r="G586">
            <v>0</v>
          </cell>
          <cell r="H586">
            <v>0</v>
          </cell>
          <cell r="I586">
            <v>0</v>
          </cell>
          <cell r="J586">
            <v>0</v>
          </cell>
          <cell r="L586">
            <v>0</v>
          </cell>
          <cell r="N586">
            <v>0</v>
          </cell>
          <cell r="P586">
            <v>0</v>
          </cell>
          <cell r="R586">
            <v>0</v>
          </cell>
          <cell r="T586">
            <v>0</v>
          </cell>
          <cell r="U586">
            <v>0.48</v>
          </cell>
          <cell r="V586">
            <v>64248</v>
          </cell>
          <cell r="W586">
            <v>0</v>
          </cell>
          <cell r="X586">
            <v>0</v>
          </cell>
          <cell r="Z586">
            <v>0</v>
          </cell>
          <cell r="AB586">
            <v>0</v>
          </cell>
        </row>
        <row r="587">
          <cell r="A587">
            <v>43</v>
          </cell>
          <cell r="B587" t="str">
            <v>Gipsum Board</v>
          </cell>
          <cell r="C587" t="str">
            <v>M2</v>
          </cell>
          <cell r="D587">
            <v>29000</v>
          </cell>
          <cell r="E587">
            <v>0</v>
          </cell>
          <cell r="F587">
            <v>0</v>
          </cell>
          <cell r="G587">
            <v>0</v>
          </cell>
          <cell r="H587">
            <v>0</v>
          </cell>
          <cell r="I587">
            <v>0</v>
          </cell>
          <cell r="J587">
            <v>0</v>
          </cell>
          <cell r="L587">
            <v>0</v>
          </cell>
          <cell r="N587">
            <v>0</v>
          </cell>
          <cell r="P587">
            <v>0</v>
          </cell>
          <cell r="R587">
            <v>0</v>
          </cell>
          <cell r="T587">
            <v>0</v>
          </cell>
          <cell r="V587">
            <v>0</v>
          </cell>
          <cell r="X587">
            <v>0</v>
          </cell>
          <cell r="Z587">
            <v>0</v>
          </cell>
          <cell r="AB587">
            <v>0</v>
          </cell>
        </row>
        <row r="588">
          <cell r="A588">
            <v>44</v>
          </cell>
          <cell r="B588" t="str">
            <v>List Gipsum</v>
          </cell>
          <cell r="C588" t="str">
            <v>M'</v>
          </cell>
          <cell r="D588">
            <v>17300</v>
          </cell>
          <cell r="E588">
            <v>0</v>
          </cell>
          <cell r="F588">
            <v>0</v>
          </cell>
          <cell r="G588">
            <v>0</v>
          </cell>
          <cell r="H588">
            <v>0</v>
          </cell>
          <cell r="I588">
            <v>0</v>
          </cell>
          <cell r="J588">
            <v>0</v>
          </cell>
          <cell r="L588">
            <v>0</v>
          </cell>
          <cell r="N588">
            <v>0</v>
          </cell>
          <cell r="P588">
            <v>0</v>
          </cell>
          <cell r="R588">
            <v>0</v>
          </cell>
          <cell r="T588">
            <v>0</v>
          </cell>
          <cell r="V588">
            <v>0</v>
          </cell>
          <cell r="X588">
            <v>0</v>
          </cell>
          <cell r="Z588">
            <v>0</v>
          </cell>
          <cell r="AB588">
            <v>0</v>
          </cell>
        </row>
        <row r="589">
          <cell r="A589">
            <v>45</v>
          </cell>
          <cell r="B589" t="str">
            <v>Sealent</v>
          </cell>
          <cell r="C589" t="str">
            <v>M'</v>
          </cell>
          <cell r="D589">
            <v>8400</v>
          </cell>
          <cell r="E589">
            <v>0</v>
          </cell>
          <cell r="F589">
            <v>0</v>
          </cell>
          <cell r="G589">
            <v>0</v>
          </cell>
          <cell r="H589">
            <v>0</v>
          </cell>
          <cell r="I589">
            <v>0</v>
          </cell>
          <cell r="J589">
            <v>0</v>
          </cell>
          <cell r="K589">
            <v>0</v>
          </cell>
          <cell r="L589">
            <v>0</v>
          </cell>
          <cell r="M589">
            <v>15</v>
          </cell>
          <cell r="N589">
            <v>126000</v>
          </cell>
          <cell r="O589">
            <v>7.12</v>
          </cell>
          <cell r="P589">
            <v>59808</v>
          </cell>
          <cell r="Q589">
            <v>5.04</v>
          </cell>
          <cell r="R589">
            <v>42336</v>
          </cell>
          <cell r="S589">
            <v>9.44</v>
          </cell>
          <cell r="T589">
            <v>79296</v>
          </cell>
          <cell r="V589">
            <v>0</v>
          </cell>
          <cell r="X589">
            <v>0</v>
          </cell>
          <cell r="Y589">
            <v>7.52</v>
          </cell>
          <cell r="Z589">
            <v>63168</v>
          </cell>
          <cell r="AA589">
            <v>3.2</v>
          </cell>
          <cell r="AB589">
            <v>26880</v>
          </cell>
        </row>
        <row r="590">
          <cell r="A590">
            <v>46</v>
          </cell>
          <cell r="B590" t="str">
            <v>Benangan Kusen</v>
          </cell>
          <cell r="C590" t="str">
            <v>M'</v>
          </cell>
          <cell r="D590">
            <v>4296.0074999999997</v>
          </cell>
          <cell r="E590">
            <v>6.1999999999999993</v>
          </cell>
          <cell r="F590">
            <v>26635.246499999994</v>
          </cell>
          <cell r="G590">
            <v>5.5990000000000002</v>
          </cell>
          <cell r="H590">
            <v>24053.345992499999</v>
          </cell>
          <cell r="I590">
            <v>5.5990000000000002</v>
          </cell>
          <cell r="J590">
            <v>24053.345992499999</v>
          </cell>
          <cell r="K590">
            <v>5.5990000000000002</v>
          </cell>
          <cell r="L590">
            <v>24053.345992499999</v>
          </cell>
          <cell r="M590">
            <v>13.6</v>
          </cell>
          <cell r="N590">
            <v>58425.701999999997</v>
          </cell>
          <cell r="O590">
            <v>9.120000000000001</v>
          </cell>
          <cell r="P590">
            <v>39179.588400000001</v>
          </cell>
          <cell r="Q590">
            <v>7.0399999999999991</v>
          </cell>
          <cell r="R590">
            <v>30243.892799999994</v>
          </cell>
          <cell r="S590">
            <v>10.199999999999999</v>
          </cell>
          <cell r="T590">
            <v>43819.276499999993</v>
          </cell>
          <cell r="U590">
            <v>6.4</v>
          </cell>
          <cell r="V590">
            <v>27494.448</v>
          </cell>
          <cell r="W590">
            <v>30.599999999999998</v>
          </cell>
          <cell r="X590">
            <v>131457.82949999999</v>
          </cell>
          <cell r="Y590">
            <v>7.52</v>
          </cell>
          <cell r="Z590">
            <v>32305.976399999996</v>
          </cell>
          <cell r="AA590">
            <v>4</v>
          </cell>
          <cell r="AB590">
            <v>106540.98599999998</v>
          </cell>
        </row>
        <row r="591">
          <cell r="A591">
            <v>47</v>
          </cell>
          <cell r="B591" t="str">
            <v xml:space="preserve">Cat Kayu </v>
          </cell>
          <cell r="C591" t="str">
            <v>M2</v>
          </cell>
          <cell r="D591">
            <v>19370.5</v>
          </cell>
          <cell r="E591">
            <v>0</v>
          </cell>
          <cell r="F591">
            <v>0</v>
          </cell>
          <cell r="G591">
            <v>0</v>
          </cell>
          <cell r="H591">
            <v>0</v>
          </cell>
          <cell r="I591">
            <v>0</v>
          </cell>
          <cell r="J591">
            <v>0</v>
          </cell>
          <cell r="K591">
            <v>0</v>
          </cell>
          <cell r="L591">
            <v>0</v>
          </cell>
          <cell r="N591">
            <v>0</v>
          </cell>
          <cell r="P591">
            <v>0</v>
          </cell>
          <cell r="R591">
            <v>0</v>
          </cell>
          <cell r="T591">
            <v>0</v>
          </cell>
          <cell r="V591">
            <v>0</v>
          </cell>
          <cell r="X591">
            <v>0</v>
          </cell>
          <cell r="Z591">
            <v>0</v>
          </cell>
          <cell r="AB591">
            <v>0</v>
          </cell>
        </row>
        <row r="592">
          <cell r="A592">
            <v>48</v>
          </cell>
          <cell r="B592" t="str">
            <v>Cat Besi</v>
          </cell>
          <cell r="C592" t="str">
            <v>M2</v>
          </cell>
          <cell r="D592">
            <v>13698</v>
          </cell>
          <cell r="E592">
            <v>0</v>
          </cell>
          <cell r="F592">
            <v>0</v>
          </cell>
          <cell r="G592">
            <v>5.6445590696960588</v>
          </cell>
          <cell r="H592">
            <v>77319.170136696615</v>
          </cell>
          <cell r="I592">
            <v>5.6445590696960588</v>
          </cell>
          <cell r="J592">
            <v>77319.170136696615</v>
          </cell>
          <cell r="L592">
            <v>0</v>
          </cell>
          <cell r="N592">
            <v>0</v>
          </cell>
          <cell r="P592">
            <v>0</v>
          </cell>
          <cell r="R592">
            <v>0</v>
          </cell>
          <cell r="T592">
            <v>0</v>
          </cell>
          <cell r="V592">
            <v>0</v>
          </cell>
          <cell r="X592">
            <v>0</v>
          </cell>
          <cell r="Z592">
            <v>0</v>
          </cell>
          <cell r="AB592">
            <v>0</v>
          </cell>
        </row>
        <row r="593">
          <cell r="A593">
            <v>49</v>
          </cell>
          <cell r="B593" t="str">
            <v>Cat Dinding</v>
          </cell>
          <cell r="C593" t="str">
            <v>M2</v>
          </cell>
          <cell r="D593">
            <v>9900</v>
          </cell>
          <cell r="E593">
            <v>0</v>
          </cell>
          <cell r="F593">
            <v>0</v>
          </cell>
          <cell r="G593">
            <v>0</v>
          </cell>
          <cell r="H593">
            <v>0</v>
          </cell>
          <cell r="I593">
            <v>0</v>
          </cell>
          <cell r="J593">
            <v>0</v>
          </cell>
          <cell r="L593">
            <v>0</v>
          </cell>
          <cell r="N593">
            <v>0</v>
          </cell>
          <cell r="P593">
            <v>0</v>
          </cell>
          <cell r="R593">
            <v>0</v>
          </cell>
          <cell r="T593">
            <v>0</v>
          </cell>
          <cell r="U593">
            <v>0.96</v>
          </cell>
          <cell r="V593">
            <v>9504</v>
          </cell>
          <cell r="W593">
            <v>0</v>
          </cell>
          <cell r="X593">
            <v>0</v>
          </cell>
          <cell r="Z593">
            <v>0</v>
          </cell>
          <cell r="AB593">
            <v>0</v>
          </cell>
        </row>
        <row r="594">
          <cell r="A594">
            <v>50</v>
          </cell>
          <cell r="B594" t="str">
            <v>Plesteran Camprot</v>
          </cell>
          <cell r="C594" t="str">
            <v>M2</v>
          </cell>
          <cell r="D594">
            <v>14600</v>
          </cell>
          <cell r="E594">
            <v>0</v>
          </cell>
          <cell r="F594">
            <v>0</v>
          </cell>
          <cell r="G594">
            <v>0</v>
          </cell>
          <cell r="H594">
            <v>0</v>
          </cell>
          <cell r="I594">
            <v>0</v>
          </cell>
          <cell r="J594">
            <v>0</v>
          </cell>
          <cell r="L594">
            <v>0</v>
          </cell>
          <cell r="N594">
            <v>0</v>
          </cell>
          <cell r="P594">
            <v>0</v>
          </cell>
          <cell r="R594">
            <v>0</v>
          </cell>
          <cell r="T594">
            <v>0</v>
          </cell>
          <cell r="X594">
            <v>0</v>
          </cell>
          <cell r="Z594">
            <v>0</v>
          </cell>
          <cell r="AB594">
            <v>0</v>
          </cell>
        </row>
        <row r="596">
          <cell r="B596" t="str">
            <v>Jumlah Harga</v>
          </cell>
          <cell r="F596">
            <v>3776944.5502499999</v>
          </cell>
          <cell r="H596">
            <v>1760337.7291291971</v>
          </cell>
          <cell r="J596">
            <v>1760337.7291291971</v>
          </cell>
          <cell r="L596">
            <v>192618.34599249999</v>
          </cell>
          <cell r="N596">
            <v>1193800.8686249999</v>
          </cell>
          <cell r="P596">
            <v>857139.57127499999</v>
          </cell>
          <cell r="R596">
            <v>647182.94917500007</v>
          </cell>
          <cell r="T596">
            <v>301624.52562499995</v>
          </cell>
          <cell r="V596">
            <v>101246.448</v>
          </cell>
          <cell r="X596">
            <v>131457.82949999999</v>
          </cell>
          <cell r="Z596">
            <v>105078.7764</v>
          </cell>
          <cell r="AB596">
            <v>146760.98599999998</v>
          </cell>
        </row>
        <row r="599">
          <cell r="V599">
            <v>95200</v>
          </cell>
        </row>
        <row r="600">
          <cell r="A600" t="str">
            <v>No.</v>
          </cell>
          <cell r="B600" t="str">
            <v>Item Pekerjaan</v>
          </cell>
          <cell r="C600" t="str">
            <v>Satuan</v>
          </cell>
          <cell r="D600" t="str">
            <v>Harga Satuan</v>
          </cell>
          <cell r="E600" t="str">
            <v>P1</v>
          </cell>
          <cell r="G600" t="str">
            <v>P2</v>
          </cell>
          <cell r="I600" t="str">
            <v>J1</v>
          </cell>
          <cell r="K600" t="str">
            <v>J2</v>
          </cell>
          <cell r="M600" t="str">
            <v>J2'</v>
          </cell>
          <cell r="O600" t="str">
            <v>S1</v>
          </cell>
          <cell r="Q600" t="str">
            <v>Pintu Gebang</v>
          </cell>
        </row>
        <row r="601">
          <cell r="D601" t="str">
            <v>Rp.</v>
          </cell>
          <cell r="E601" t="str">
            <v>Vol.</v>
          </cell>
          <cell r="F601" t="str">
            <v>Jumlah Harga</v>
          </cell>
          <cell r="G601" t="str">
            <v>Vol.</v>
          </cell>
          <cell r="H601" t="str">
            <v>Jumlah Harga</v>
          </cell>
          <cell r="I601" t="str">
            <v>Vol.</v>
          </cell>
          <cell r="J601" t="str">
            <v>Jumlah Harga</v>
          </cell>
          <cell r="K601" t="str">
            <v>Vol.</v>
          </cell>
          <cell r="L601" t="str">
            <v>Jumlah Harga</v>
          </cell>
          <cell r="M601" t="str">
            <v>Vol.</v>
          </cell>
          <cell r="N601" t="str">
            <v>Jumlah Harga</v>
          </cell>
          <cell r="O601" t="str">
            <v>Vol.</v>
          </cell>
          <cell r="P601" t="str">
            <v>Jumlah Harga</v>
          </cell>
          <cell r="Q601" t="str">
            <v>Vol.</v>
          </cell>
          <cell r="R601" t="str">
            <v>Jumlah Harga</v>
          </cell>
        </row>
        <row r="602">
          <cell r="A602" t="str">
            <v>IX.</v>
          </cell>
          <cell r="B602" t="str">
            <v>UNIT GERBANG POS</v>
          </cell>
        </row>
        <row r="604">
          <cell r="A604">
            <v>1</v>
          </cell>
          <cell r="B604" t="str">
            <v>Kayu 6/12</v>
          </cell>
          <cell r="C604" t="str">
            <v>M3</v>
          </cell>
          <cell r="D604">
            <v>0</v>
          </cell>
          <cell r="E604">
            <v>1.2500000000000001E-2</v>
          </cell>
          <cell r="F604">
            <v>0</v>
          </cell>
          <cell r="G604">
            <v>3.6144000000000003E-2</v>
          </cell>
          <cell r="H604">
            <v>0</v>
          </cell>
          <cell r="J604">
            <v>0</v>
          </cell>
          <cell r="K604">
            <v>0</v>
          </cell>
          <cell r="L604">
            <v>0</v>
          </cell>
          <cell r="N604">
            <v>0</v>
          </cell>
          <cell r="P604">
            <v>0</v>
          </cell>
          <cell r="R604">
            <v>0</v>
          </cell>
        </row>
        <row r="605">
          <cell r="A605">
            <v>2</v>
          </cell>
          <cell r="B605" t="str">
            <v>Kayu Slimar 3/10</v>
          </cell>
          <cell r="C605" t="str">
            <v>M3</v>
          </cell>
          <cell r="D605">
            <v>0</v>
          </cell>
          <cell r="E605">
            <v>3.0000000000000005E-3</v>
          </cell>
          <cell r="F605">
            <v>0</v>
          </cell>
          <cell r="G605">
            <v>1.4159999999999999E-2</v>
          </cell>
          <cell r="H605">
            <v>0</v>
          </cell>
          <cell r="J605">
            <v>0</v>
          </cell>
          <cell r="K605">
            <v>0</v>
          </cell>
          <cell r="L605">
            <v>0</v>
          </cell>
          <cell r="N605">
            <v>0</v>
          </cell>
          <cell r="P605">
            <v>0</v>
          </cell>
          <cell r="R605">
            <v>0</v>
          </cell>
        </row>
        <row r="606">
          <cell r="A606">
            <v>3</v>
          </cell>
          <cell r="B606" t="str">
            <v>Kayu Slimar 3/15</v>
          </cell>
          <cell r="C606" t="str">
            <v>M3</v>
          </cell>
          <cell r="D606">
            <v>0</v>
          </cell>
          <cell r="E606">
            <v>2.2000000000000002</v>
          </cell>
          <cell r="F606">
            <v>0</v>
          </cell>
          <cell r="G606">
            <v>2.6999999999999997E-3</v>
          </cell>
          <cell r="H606">
            <v>0</v>
          </cell>
          <cell r="J606">
            <v>0</v>
          </cell>
          <cell r="K606">
            <v>0</v>
          </cell>
          <cell r="L606">
            <v>0</v>
          </cell>
          <cell r="N606">
            <v>0</v>
          </cell>
          <cell r="P606">
            <v>0</v>
          </cell>
          <cell r="R606">
            <v>0</v>
          </cell>
        </row>
        <row r="607">
          <cell r="A607">
            <v>4</v>
          </cell>
          <cell r="B607" t="str">
            <v>Kayu Slimar 3/20</v>
          </cell>
          <cell r="C607" t="str">
            <v>M3</v>
          </cell>
          <cell r="D607">
            <v>0</v>
          </cell>
          <cell r="E607">
            <v>3</v>
          </cell>
          <cell r="F607">
            <v>0</v>
          </cell>
          <cell r="G607">
            <v>3.5999999999999999E-3</v>
          </cell>
          <cell r="H607">
            <v>0</v>
          </cell>
          <cell r="J607">
            <v>0</v>
          </cell>
          <cell r="K607">
            <v>0</v>
          </cell>
          <cell r="L607">
            <v>0</v>
          </cell>
          <cell r="N607">
            <v>0</v>
          </cell>
          <cell r="P607">
            <v>0</v>
          </cell>
          <cell r="R607">
            <v>0</v>
          </cell>
        </row>
        <row r="608">
          <cell r="A608">
            <v>5</v>
          </cell>
          <cell r="B608" t="str">
            <v>Kayu 2/10</v>
          </cell>
          <cell r="C608" t="str">
            <v>M3</v>
          </cell>
          <cell r="D608">
            <v>0</v>
          </cell>
          <cell r="E608">
            <v>9.3999999999999986</v>
          </cell>
          <cell r="F608">
            <v>0</v>
          </cell>
          <cell r="G608">
            <v>5.4000000000000012E-3</v>
          </cell>
          <cell r="H608">
            <v>0</v>
          </cell>
          <cell r="J608">
            <v>0</v>
          </cell>
          <cell r="L608">
            <v>0</v>
          </cell>
          <cell r="N608">
            <v>0</v>
          </cell>
          <cell r="P608">
            <v>0</v>
          </cell>
          <cell r="R608">
            <v>0</v>
          </cell>
        </row>
        <row r="609">
          <cell r="A609">
            <v>6</v>
          </cell>
          <cell r="B609" t="str">
            <v>Panil t = 3 cm</v>
          </cell>
          <cell r="C609" t="str">
            <v>M2</v>
          </cell>
          <cell r="D609">
            <v>0</v>
          </cell>
          <cell r="F609">
            <v>0</v>
          </cell>
          <cell r="G609">
            <v>0.49500000000000005</v>
          </cell>
          <cell r="H609">
            <v>0</v>
          </cell>
          <cell r="J609">
            <v>0</v>
          </cell>
          <cell r="L609">
            <v>0</v>
          </cell>
          <cell r="N609">
            <v>0</v>
          </cell>
          <cell r="P609">
            <v>0</v>
          </cell>
          <cell r="R609">
            <v>0</v>
          </cell>
        </row>
        <row r="610">
          <cell r="A610">
            <v>1</v>
          </cell>
          <cell r="B610" t="str">
            <v>Kusen Aluminium 5/10</v>
          </cell>
          <cell r="C610" t="str">
            <v>M'</v>
          </cell>
          <cell r="D610">
            <v>124948</v>
          </cell>
          <cell r="F610">
            <v>0</v>
          </cell>
          <cell r="G610">
            <v>5</v>
          </cell>
          <cell r="H610">
            <v>624740</v>
          </cell>
          <cell r="J610">
            <v>0</v>
          </cell>
          <cell r="L610">
            <v>0</v>
          </cell>
          <cell r="N610">
            <v>0</v>
          </cell>
          <cell r="P610">
            <v>0</v>
          </cell>
          <cell r="R610">
            <v>0</v>
          </cell>
        </row>
        <row r="611">
          <cell r="A611">
            <v>2</v>
          </cell>
          <cell r="B611" t="str">
            <v xml:space="preserve">Rangka Daun Jendela Alumunium </v>
          </cell>
          <cell r="C611" t="str">
            <v>M'</v>
          </cell>
          <cell r="D611">
            <v>124948</v>
          </cell>
          <cell r="F611">
            <v>0</v>
          </cell>
          <cell r="G611">
            <v>0</v>
          </cell>
          <cell r="H611">
            <v>0</v>
          </cell>
          <cell r="J611">
            <v>0</v>
          </cell>
          <cell r="L611">
            <v>0</v>
          </cell>
          <cell r="N611">
            <v>0</v>
          </cell>
          <cell r="P611">
            <v>0</v>
          </cell>
          <cell r="R611">
            <v>0</v>
          </cell>
        </row>
        <row r="612">
          <cell r="A612">
            <v>3</v>
          </cell>
          <cell r="B612" t="str">
            <v>Rangka Tiang Sirip Alumunium 1/1 Putih</v>
          </cell>
          <cell r="C612" t="str">
            <v>M'</v>
          </cell>
          <cell r="D612">
            <v>62474</v>
          </cell>
          <cell r="F612">
            <v>0</v>
          </cell>
          <cell r="G612">
            <v>0</v>
          </cell>
          <cell r="H612">
            <v>0</v>
          </cell>
          <cell r="J612">
            <v>0</v>
          </cell>
          <cell r="L612">
            <v>0</v>
          </cell>
          <cell r="N612">
            <v>0</v>
          </cell>
          <cell r="O612">
            <v>12.799999999999999</v>
          </cell>
          <cell r="P612">
            <v>799667.19999999995</v>
          </cell>
          <cell r="Q612">
            <v>12.799999999999999</v>
          </cell>
          <cell r="R612">
            <v>799667.19999999995</v>
          </cell>
        </row>
        <row r="613">
          <cell r="A613">
            <v>4</v>
          </cell>
          <cell r="B613" t="str">
            <v>Pasang Shading Sirip Alumunium 0.2/10 +Rangka</v>
          </cell>
          <cell r="C613" t="str">
            <v>M2</v>
          </cell>
          <cell r="D613">
            <v>0</v>
          </cell>
          <cell r="F613">
            <v>0</v>
          </cell>
          <cell r="G613">
            <v>0</v>
          </cell>
          <cell r="H613">
            <v>0</v>
          </cell>
          <cell r="J613">
            <v>0</v>
          </cell>
          <cell r="K613">
            <v>0</v>
          </cell>
          <cell r="L613">
            <v>0</v>
          </cell>
          <cell r="N613">
            <v>0</v>
          </cell>
          <cell r="O613">
            <v>0.87</v>
          </cell>
          <cell r="P613">
            <v>0</v>
          </cell>
          <cell r="Q613">
            <v>0.87</v>
          </cell>
          <cell r="R613">
            <v>0</v>
          </cell>
        </row>
        <row r="614">
          <cell r="A614">
            <v>5</v>
          </cell>
          <cell r="B614" t="str">
            <v>Daun Pintu Panil Kamper</v>
          </cell>
          <cell r="C614" t="str">
            <v>bh</v>
          </cell>
          <cell r="D614">
            <v>550000</v>
          </cell>
          <cell r="E614">
            <v>2.1599999999999998E-2</v>
          </cell>
          <cell r="F614">
            <v>11879.999999999998</v>
          </cell>
          <cell r="G614">
            <v>1.2</v>
          </cell>
          <cell r="H614">
            <v>660000</v>
          </cell>
          <cell r="J614">
            <v>0</v>
          </cell>
          <cell r="L614">
            <v>0</v>
          </cell>
          <cell r="N614">
            <v>0</v>
          </cell>
          <cell r="P614">
            <v>0</v>
          </cell>
          <cell r="R614">
            <v>0</v>
          </cell>
        </row>
        <row r="615">
          <cell r="A615">
            <v>6</v>
          </cell>
          <cell r="B615" t="str">
            <v>Plat besi t = 2 mm</v>
          </cell>
          <cell r="C615" t="str">
            <v>Kg</v>
          </cell>
          <cell r="D615">
            <v>0</v>
          </cell>
          <cell r="F615">
            <v>0</v>
          </cell>
          <cell r="G615">
            <v>0</v>
          </cell>
          <cell r="H615">
            <v>0</v>
          </cell>
          <cell r="J615">
            <v>0</v>
          </cell>
          <cell r="L615">
            <v>0</v>
          </cell>
          <cell r="N615">
            <v>0</v>
          </cell>
          <cell r="P615">
            <v>0</v>
          </cell>
          <cell r="R615">
            <v>0</v>
          </cell>
        </row>
        <row r="616">
          <cell r="A616">
            <v>7</v>
          </cell>
          <cell r="B616" t="str">
            <v>C 40.40.2  (pesan khusus)</v>
          </cell>
          <cell r="C616" t="str">
            <v>Kg</v>
          </cell>
          <cell r="D616">
            <v>14122.3</v>
          </cell>
          <cell r="F616">
            <v>0</v>
          </cell>
          <cell r="G616">
            <v>0</v>
          </cell>
          <cell r="H616">
            <v>0</v>
          </cell>
          <cell r="J616">
            <v>0</v>
          </cell>
          <cell r="L616">
            <v>0</v>
          </cell>
          <cell r="N616">
            <v>0</v>
          </cell>
          <cell r="P616">
            <v>0</v>
          </cell>
          <cell r="R616">
            <v>0</v>
          </cell>
        </row>
        <row r="617">
          <cell r="A617">
            <v>8</v>
          </cell>
          <cell r="B617" t="str">
            <v>Handle besi dia 16 mm</v>
          </cell>
          <cell r="C617" t="str">
            <v>Set</v>
          </cell>
          <cell r="D617">
            <v>129652.5</v>
          </cell>
          <cell r="F617">
            <v>0</v>
          </cell>
          <cell r="G617">
            <v>0</v>
          </cell>
          <cell r="H617">
            <v>0</v>
          </cell>
          <cell r="J617">
            <v>0</v>
          </cell>
          <cell r="L617">
            <v>0</v>
          </cell>
          <cell r="N617">
            <v>0</v>
          </cell>
          <cell r="P617">
            <v>0</v>
          </cell>
          <cell r="R617">
            <v>0</v>
          </cell>
        </row>
        <row r="618">
          <cell r="A618">
            <v>9</v>
          </cell>
          <cell r="B618" t="str">
            <v>Hendle pintu Stainless</v>
          </cell>
          <cell r="C618" t="str">
            <v>Set</v>
          </cell>
          <cell r="D618">
            <v>261652.5</v>
          </cell>
          <cell r="F618">
            <v>0</v>
          </cell>
          <cell r="G618">
            <v>0</v>
          </cell>
          <cell r="H618">
            <v>0</v>
          </cell>
          <cell r="J618">
            <v>0</v>
          </cell>
          <cell r="L618">
            <v>0</v>
          </cell>
          <cell r="N618">
            <v>0</v>
          </cell>
          <cell r="P618">
            <v>0</v>
          </cell>
          <cell r="R618">
            <v>0</v>
          </cell>
        </row>
        <row r="619">
          <cell r="A619">
            <v>10</v>
          </cell>
          <cell r="B619" t="str">
            <v>Kunci Pintu Handle stainleess (dorma)</v>
          </cell>
          <cell r="C619" t="str">
            <v>Set</v>
          </cell>
          <cell r="D619">
            <v>650000</v>
          </cell>
          <cell r="F619">
            <v>0</v>
          </cell>
          <cell r="G619">
            <v>0</v>
          </cell>
          <cell r="H619">
            <v>0</v>
          </cell>
          <cell r="J619">
            <v>0</v>
          </cell>
          <cell r="L619">
            <v>0</v>
          </cell>
          <cell r="N619">
            <v>0</v>
          </cell>
          <cell r="P619">
            <v>0</v>
          </cell>
          <cell r="R619">
            <v>0</v>
          </cell>
        </row>
        <row r="620">
          <cell r="A620">
            <v>11</v>
          </cell>
          <cell r="B620" t="str">
            <v>Kunci tanam Antik</v>
          </cell>
          <cell r="C620" t="str">
            <v>Set</v>
          </cell>
          <cell r="D620">
            <v>265000</v>
          </cell>
          <cell r="F620">
            <v>0</v>
          </cell>
          <cell r="G620">
            <v>0</v>
          </cell>
          <cell r="H620">
            <v>0</v>
          </cell>
          <cell r="J620">
            <v>0</v>
          </cell>
          <cell r="K620">
            <v>0</v>
          </cell>
          <cell r="L620">
            <v>0</v>
          </cell>
          <cell r="N620">
            <v>0</v>
          </cell>
          <cell r="P620">
            <v>0</v>
          </cell>
          <cell r="Q620">
            <v>1</v>
          </cell>
          <cell r="R620">
            <v>265000</v>
          </cell>
        </row>
        <row r="621">
          <cell r="A621">
            <v>12</v>
          </cell>
          <cell r="B621" t="str">
            <v>Kunci tanam biasa</v>
          </cell>
          <cell r="C621" t="str">
            <v>Set</v>
          </cell>
          <cell r="D621">
            <v>168565</v>
          </cell>
          <cell r="F621">
            <v>0</v>
          </cell>
          <cell r="G621">
            <v>1</v>
          </cell>
          <cell r="H621">
            <v>168565</v>
          </cell>
          <cell r="J621">
            <v>0</v>
          </cell>
          <cell r="K621">
            <v>0</v>
          </cell>
          <cell r="L621">
            <v>0</v>
          </cell>
          <cell r="N621">
            <v>0</v>
          </cell>
          <cell r="P621">
            <v>0</v>
          </cell>
          <cell r="R621">
            <v>0</v>
          </cell>
        </row>
        <row r="622">
          <cell r="A622">
            <v>13</v>
          </cell>
          <cell r="B622" t="str">
            <v>Kunci Silinder</v>
          </cell>
          <cell r="C622" t="str">
            <v>Set</v>
          </cell>
          <cell r="D622">
            <v>217900</v>
          </cell>
          <cell r="F622">
            <v>0</v>
          </cell>
          <cell r="G622">
            <v>0</v>
          </cell>
          <cell r="H622">
            <v>0</v>
          </cell>
          <cell r="J622">
            <v>0</v>
          </cell>
          <cell r="K622">
            <v>0</v>
          </cell>
          <cell r="L622">
            <v>0</v>
          </cell>
          <cell r="N622">
            <v>0</v>
          </cell>
          <cell r="P622">
            <v>0</v>
          </cell>
          <cell r="R622">
            <v>0</v>
          </cell>
        </row>
        <row r="623">
          <cell r="A623">
            <v>14</v>
          </cell>
          <cell r="B623" t="str">
            <v>Kunci Selot</v>
          </cell>
          <cell r="C623" t="str">
            <v>Set</v>
          </cell>
          <cell r="D623">
            <v>48300</v>
          </cell>
          <cell r="E623">
            <v>1</v>
          </cell>
          <cell r="F623">
            <v>48300</v>
          </cell>
          <cell r="G623">
            <v>0</v>
          </cell>
          <cell r="H623">
            <v>0</v>
          </cell>
          <cell r="J623">
            <v>0</v>
          </cell>
          <cell r="L623">
            <v>0</v>
          </cell>
          <cell r="N623">
            <v>0</v>
          </cell>
          <cell r="P623">
            <v>0</v>
          </cell>
          <cell r="R623">
            <v>0</v>
          </cell>
        </row>
        <row r="624">
          <cell r="A624">
            <v>15</v>
          </cell>
          <cell r="B624" t="str">
            <v>Engsel jendela</v>
          </cell>
          <cell r="C624" t="str">
            <v>Bh</v>
          </cell>
          <cell r="D624">
            <v>16600</v>
          </cell>
          <cell r="E624">
            <v>2</v>
          </cell>
          <cell r="F624">
            <v>33200</v>
          </cell>
          <cell r="G624">
            <v>0</v>
          </cell>
          <cell r="H624">
            <v>0</v>
          </cell>
          <cell r="J624">
            <v>0</v>
          </cell>
          <cell r="K624">
            <v>0</v>
          </cell>
          <cell r="L624">
            <v>0</v>
          </cell>
          <cell r="N624">
            <v>0</v>
          </cell>
          <cell r="P624">
            <v>0</v>
          </cell>
          <cell r="R624">
            <v>0</v>
          </cell>
        </row>
        <row r="625">
          <cell r="A625">
            <v>16</v>
          </cell>
          <cell r="B625" t="str">
            <v>Engsel pintu</v>
          </cell>
          <cell r="C625" t="str">
            <v>Bh</v>
          </cell>
          <cell r="D625">
            <v>44395.75</v>
          </cell>
          <cell r="E625">
            <v>2</v>
          </cell>
          <cell r="F625">
            <v>88791.5</v>
          </cell>
          <cell r="G625">
            <v>3</v>
          </cell>
          <cell r="H625">
            <v>133187.25</v>
          </cell>
          <cell r="J625">
            <v>0</v>
          </cell>
          <cell r="L625">
            <v>0</v>
          </cell>
          <cell r="N625">
            <v>0</v>
          </cell>
          <cell r="P625">
            <v>0</v>
          </cell>
          <cell r="R625">
            <v>0</v>
          </cell>
        </row>
        <row r="626">
          <cell r="A626">
            <v>17</v>
          </cell>
          <cell r="B626" t="str">
            <v>Engsel Pintu dari pipa besi dia 2 cm</v>
          </cell>
          <cell r="C626" t="str">
            <v>Bh</v>
          </cell>
          <cell r="D626">
            <v>66593.625</v>
          </cell>
          <cell r="F626">
            <v>0</v>
          </cell>
          <cell r="G626">
            <v>0</v>
          </cell>
          <cell r="H626">
            <v>0</v>
          </cell>
          <cell r="J626">
            <v>0</v>
          </cell>
          <cell r="L626">
            <v>0</v>
          </cell>
          <cell r="N626">
            <v>0</v>
          </cell>
          <cell r="P626">
            <v>0</v>
          </cell>
          <cell r="R626">
            <v>0</v>
          </cell>
        </row>
        <row r="627">
          <cell r="A627">
            <v>18</v>
          </cell>
          <cell r="B627" t="str">
            <v>Kait/hak angin</v>
          </cell>
          <cell r="C627" t="str">
            <v>Set</v>
          </cell>
          <cell r="D627">
            <v>27000</v>
          </cell>
          <cell r="E627">
            <v>2</v>
          </cell>
          <cell r="F627">
            <v>54000</v>
          </cell>
          <cell r="G627">
            <v>0</v>
          </cell>
          <cell r="H627">
            <v>0</v>
          </cell>
          <cell r="J627">
            <v>0</v>
          </cell>
          <cell r="L627">
            <v>0</v>
          </cell>
          <cell r="N627">
            <v>0</v>
          </cell>
          <cell r="P627">
            <v>0</v>
          </cell>
          <cell r="R627">
            <v>0</v>
          </cell>
        </row>
        <row r="628">
          <cell r="A628">
            <v>19</v>
          </cell>
          <cell r="B628" t="str">
            <v>Grendel pintu kuningan</v>
          </cell>
          <cell r="C628" t="str">
            <v>Bh</v>
          </cell>
          <cell r="D628">
            <v>125000</v>
          </cell>
          <cell r="F628">
            <v>0</v>
          </cell>
          <cell r="G628">
            <v>0</v>
          </cell>
          <cell r="H628">
            <v>0</v>
          </cell>
          <cell r="J628">
            <v>0</v>
          </cell>
          <cell r="L628">
            <v>0</v>
          </cell>
          <cell r="N628">
            <v>0</v>
          </cell>
          <cell r="P628">
            <v>0</v>
          </cell>
          <cell r="R628">
            <v>0</v>
          </cell>
        </row>
        <row r="629">
          <cell r="A629">
            <v>20</v>
          </cell>
          <cell r="B629" t="str">
            <v xml:space="preserve">Grendel jendela </v>
          </cell>
          <cell r="C629" t="str">
            <v>Bh</v>
          </cell>
          <cell r="D629">
            <v>8100</v>
          </cell>
          <cell r="F629">
            <v>0</v>
          </cell>
          <cell r="G629">
            <v>0</v>
          </cell>
          <cell r="H629">
            <v>0</v>
          </cell>
          <cell r="J629">
            <v>0</v>
          </cell>
          <cell r="K629">
            <v>0</v>
          </cell>
          <cell r="L629">
            <v>0</v>
          </cell>
          <cell r="N629">
            <v>0</v>
          </cell>
          <cell r="P629">
            <v>0</v>
          </cell>
          <cell r="R629">
            <v>0</v>
          </cell>
        </row>
        <row r="630">
          <cell r="A630">
            <v>21</v>
          </cell>
          <cell r="B630" t="str">
            <v>Grendel pintu</v>
          </cell>
          <cell r="C630" t="str">
            <v>Bh</v>
          </cell>
          <cell r="D630">
            <v>14200</v>
          </cell>
          <cell r="E630">
            <v>1</v>
          </cell>
          <cell r="F630">
            <v>14200</v>
          </cell>
          <cell r="G630">
            <v>0</v>
          </cell>
          <cell r="H630">
            <v>0</v>
          </cell>
          <cell r="J630">
            <v>0</v>
          </cell>
          <cell r="L630">
            <v>0</v>
          </cell>
          <cell r="N630">
            <v>0</v>
          </cell>
          <cell r="P630">
            <v>0</v>
          </cell>
          <cell r="R630">
            <v>0</v>
          </cell>
        </row>
        <row r="631">
          <cell r="A631">
            <v>22</v>
          </cell>
          <cell r="B631" t="str">
            <v>Stripting Knip</v>
          </cell>
          <cell r="C631" t="str">
            <v>Set</v>
          </cell>
          <cell r="D631">
            <v>13700</v>
          </cell>
          <cell r="F631">
            <v>0</v>
          </cell>
          <cell r="G631">
            <v>0</v>
          </cell>
          <cell r="H631">
            <v>0</v>
          </cell>
          <cell r="J631">
            <v>0</v>
          </cell>
          <cell r="K631">
            <v>0</v>
          </cell>
          <cell r="L631">
            <v>0</v>
          </cell>
          <cell r="N631">
            <v>0</v>
          </cell>
          <cell r="P631">
            <v>0</v>
          </cell>
          <cell r="R631">
            <v>0</v>
          </cell>
        </row>
        <row r="632">
          <cell r="A632">
            <v>23</v>
          </cell>
          <cell r="B632" t="str">
            <v>Door Closer</v>
          </cell>
          <cell r="C632" t="str">
            <v>Set</v>
          </cell>
          <cell r="D632">
            <v>260800</v>
          </cell>
          <cell r="E632">
            <v>1</v>
          </cell>
          <cell r="F632">
            <v>260800</v>
          </cell>
          <cell r="G632">
            <v>0</v>
          </cell>
          <cell r="H632">
            <v>0</v>
          </cell>
          <cell r="J632">
            <v>0</v>
          </cell>
          <cell r="L632">
            <v>0</v>
          </cell>
          <cell r="N632">
            <v>0</v>
          </cell>
          <cell r="P632">
            <v>0</v>
          </cell>
          <cell r="R632">
            <v>0</v>
          </cell>
        </row>
        <row r="633">
          <cell r="A633">
            <v>24</v>
          </cell>
          <cell r="B633" t="str">
            <v>Door Holder</v>
          </cell>
          <cell r="C633" t="str">
            <v>Set</v>
          </cell>
          <cell r="D633">
            <v>500000</v>
          </cell>
          <cell r="F633">
            <v>0</v>
          </cell>
          <cell r="G633">
            <v>0</v>
          </cell>
          <cell r="H633">
            <v>0</v>
          </cell>
          <cell r="J633">
            <v>0</v>
          </cell>
          <cell r="K633">
            <v>0</v>
          </cell>
          <cell r="L633">
            <v>0</v>
          </cell>
          <cell r="N633">
            <v>0</v>
          </cell>
          <cell r="P633">
            <v>0</v>
          </cell>
          <cell r="R633">
            <v>0</v>
          </cell>
        </row>
        <row r="634">
          <cell r="A634">
            <v>25</v>
          </cell>
          <cell r="B634" t="str">
            <v>Door Stop</v>
          </cell>
          <cell r="C634" t="str">
            <v>Set</v>
          </cell>
          <cell r="D634">
            <v>32100</v>
          </cell>
          <cell r="E634">
            <v>1</v>
          </cell>
          <cell r="F634">
            <v>32100</v>
          </cell>
          <cell r="G634">
            <v>0</v>
          </cell>
          <cell r="H634">
            <v>0</v>
          </cell>
          <cell r="J634">
            <v>0</v>
          </cell>
          <cell r="L634">
            <v>0</v>
          </cell>
          <cell r="N634">
            <v>0</v>
          </cell>
          <cell r="O634">
            <v>0</v>
          </cell>
          <cell r="P634">
            <v>0</v>
          </cell>
          <cell r="Q634">
            <v>0</v>
          </cell>
          <cell r="R634">
            <v>0</v>
          </cell>
        </row>
        <row r="635">
          <cell r="A635">
            <v>26</v>
          </cell>
          <cell r="B635" t="str">
            <v>Kaca bening 5 mm</v>
          </cell>
          <cell r="C635" t="str">
            <v>M2</v>
          </cell>
          <cell r="D635">
            <v>66700</v>
          </cell>
          <cell r="E635">
            <v>5.0399999999999993E-2</v>
          </cell>
          <cell r="F635">
            <v>3361.6799999999994</v>
          </cell>
          <cell r="G635">
            <v>0</v>
          </cell>
          <cell r="H635">
            <v>0</v>
          </cell>
          <cell r="J635">
            <v>0</v>
          </cell>
          <cell r="L635">
            <v>0</v>
          </cell>
          <cell r="N635">
            <v>0</v>
          </cell>
          <cell r="P635">
            <v>0</v>
          </cell>
          <cell r="R635">
            <v>0</v>
          </cell>
        </row>
        <row r="636">
          <cell r="A636">
            <v>27</v>
          </cell>
          <cell r="B636" t="str">
            <v>Kaca bening 10 mm</v>
          </cell>
          <cell r="C636" t="str">
            <v>M2</v>
          </cell>
          <cell r="D636">
            <v>280895.75</v>
          </cell>
          <cell r="F636">
            <v>0</v>
          </cell>
          <cell r="G636">
            <v>0</v>
          </cell>
          <cell r="H636">
            <v>0</v>
          </cell>
          <cell r="I636">
            <v>0</v>
          </cell>
          <cell r="J636">
            <v>0</v>
          </cell>
          <cell r="K636">
            <v>0.89999999999999991</v>
          </cell>
          <cell r="L636">
            <v>252806.17499999999</v>
          </cell>
          <cell r="M636">
            <v>0.89999999999999991</v>
          </cell>
          <cell r="N636">
            <v>252806.17499999999</v>
          </cell>
          <cell r="P636">
            <v>0</v>
          </cell>
          <cell r="R636">
            <v>0</v>
          </cell>
        </row>
        <row r="637">
          <cell r="A637">
            <v>28</v>
          </cell>
          <cell r="B637" t="str">
            <v>Kaca Bening 12 mm</v>
          </cell>
          <cell r="C637" t="str">
            <v>M2</v>
          </cell>
          <cell r="D637">
            <v>403787.64062499994</v>
          </cell>
          <cell r="F637">
            <v>0</v>
          </cell>
          <cell r="G637">
            <v>0</v>
          </cell>
          <cell r="H637">
            <v>0</v>
          </cell>
          <cell r="I637">
            <v>1.3</v>
          </cell>
          <cell r="J637">
            <v>524923.93281249993</v>
          </cell>
          <cell r="L637">
            <v>0</v>
          </cell>
          <cell r="N637">
            <v>0</v>
          </cell>
          <cell r="P637">
            <v>0</v>
          </cell>
          <cell r="R637">
            <v>0</v>
          </cell>
        </row>
        <row r="638">
          <cell r="A638">
            <v>29</v>
          </cell>
          <cell r="B638" t="str">
            <v>Besi hollow 4/4</v>
          </cell>
          <cell r="C638" t="str">
            <v>M'</v>
          </cell>
          <cell r="D638">
            <v>48625.000000000051</v>
          </cell>
          <cell r="F638">
            <v>0</v>
          </cell>
          <cell r="G638">
            <v>0</v>
          </cell>
          <cell r="H638">
            <v>0</v>
          </cell>
          <cell r="J638">
            <v>0</v>
          </cell>
          <cell r="L638">
            <v>0</v>
          </cell>
          <cell r="N638">
            <v>0</v>
          </cell>
          <cell r="P638">
            <v>0</v>
          </cell>
          <cell r="R638">
            <v>0</v>
          </cell>
        </row>
        <row r="639">
          <cell r="A639">
            <v>30</v>
          </cell>
          <cell r="B639" t="str">
            <v>Besi hollow 6/6</v>
          </cell>
          <cell r="C639" t="str">
            <v>M'</v>
          </cell>
          <cell r="D639">
            <v>74462.500000000058</v>
          </cell>
          <cell r="F639">
            <v>0</v>
          </cell>
          <cell r="G639">
            <v>0</v>
          </cell>
          <cell r="H639">
            <v>0</v>
          </cell>
          <cell r="J639">
            <v>0</v>
          </cell>
          <cell r="L639">
            <v>0</v>
          </cell>
          <cell r="N639">
            <v>0</v>
          </cell>
          <cell r="P639">
            <v>0</v>
          </cell>
          <cell r="R639">
            <v>0</v>
          </cell>
        </row>
        <row r="640">
          <cell r="A640">
            <v>31</v>
          </cell>
          <cell r="B640" t="str">
            <v>Besi hollow 2.5/5</v>
          </cell>
          <cell r="C640" t="str">
            <v>Kg</v>
          </cell>
          <cell r="D640">
            <v>74462.500000000058</v>
          </cell>
          <cell r="F640">
            <v>0</v>
          </cell>
          <cell r="G640">
            <v>0</v>
          </cell>
          <cell r="H640">
            <v>0</v>
          </cell>
          <cell r="J640">
            <v>0</v>
          </cell>
          <cell r="L640">
            <v>0</v>
          </cell>
          <cell r="N640">
            <v>0</v>
          </cell>
          <cell r="P640">
            <v>0</v>
          </cell>
          <cell r="R640">
            <v>0</v>
          </cell>
        </row>
        <row r="641">
          <cell r="A641">
            <v>32</v>
          </cell>
          <cell r="B641" t="str">
            <v>Besi hollow 5/5</v>
          </cell>
          <cell r="C641" t="str">
            <v>Kg</v>
          </cell>
          <cell r="D641">
            <v>74462.500000000058</v>
          </cell>
          <cell r="F641">
            <v>0</v>
          </cell>
          <cell r="G641">
            <v>0</v>
          </cell>
          <cell r="H641">
            <v>0</v>
          </cell>
          <cell r="J641">
            <v>0</v>
          </cell>
          <cell r="L641">
            <v>0</v>
          </cell>
          <cell r="N641">
            <v>0</v>
          </cell>
          <cell r="P641">
            <v>0</v>
          </cell>
          <cell r="R641">
            <v>0</v>
          </cell>
        </row>
        <row r="642">
          <cell r="A642">
            <v>33</v>
          </cell>
          <cell r="B642" t="str">
            <v>Besi hollow 2/2</v>
          </cell>
          <cell r="C642" t="str">
            <v>Kg</v>
          </cell>
          <cell r="D642">
            <v>74462.500000000058</v>
          </cell>
          <cell r="F642">
            <v>0</v>
          </cell>
          <cell r="G642">
            <v>0</v>
          </cell>
          <cell r="H642">
            <v>0</v>
          </cell>
          <cell r="J642">
            <v>0</v>
          </cell>
          <cell r="L642">
            <v>0</v>
          </cell>
          <cell r="N642">
            <v>0</v>
          </cell>
          <cell r="P642">
            <v>0</v>
          </cell>
          <cell r="R642">
            <v>0</v>
          </cell>
        </row>
        <row r="643">
          <cell r="A643">
            <v>34</v>
          </cell>
          <cell r="B643" t="str">
            <v>Besi hollow 2/4</v>
          </cell>
          <cell r="C643" t="str">
            <v>Kg</v>
          </cell>
          <cell r="D643">
            <v>74462.500000000058</v>
          </cell>
          <cell r="F643">
            <v>0</v>
          </cell>
          <cell r="G643">
            <v>0</v>
          </cell>
          <cell r="H643">
            <v>0</v>
          </cell>
          <cell r="J643">
            <v>0</v>
          </cell>
          <cell r="L643">
            <v>0</v>
          </cell>
          <cell r="N643">
            <v>0</v>
          </cell>
          <cell r="P643">
            <v>0</v>
          </cell>
          <cell r="R643">
            <v>0</v>
          </cell>
        </row>
        <row r="644">
          <cell r="A644">
            <v>35</v>
          </cell>
          <cell r="B644" t="str">
            <v>Kaca Tempered 12 mm</v>
          </cell>
          <cell r="C644" t="str">
            <v>M2</v>
          </cell>
          <cell r="D644">
            <v>528395.75</v>
          </cell>
          <cell r="F644">
            <v>0</v>
          </cell>
          <cell r="G644">
            <v>0</v>
          </cell>
          <cell r="H644">
            <v>0</v>
          </cell>
          <cell r="J644">
            <v>0</v>
          </cell>
          <cell r="L644">
            <v>0</v>
          </cell>
          <cell r="N644">
            <v>0</v>
          </cell>
          <cell r="P644">
            <v>0</v>
          </cell>
          <cell r="R644">
            <v>0</v>
          </cell>
        </row>
        <row r="645">
          <cell r="A645">
            <v>36</v>
          </cell>
          <cell r="B645" t="str">
            <v>Glass Block</v>
          </cell>
          <cell r="C645" t="str">
            <v>Bh</v>
          </cell>
          <cell r="D645">
            <v>45000</v>
          </cell>
          <cell r="F645">
            <v>0</v>
          </cell>
          <cell r="G645">
            <v>0</v>
          </cell>
          <cell r="H645">
            <v>0</v>
          </cell>
          <cell r="J645">
            <v>0</v>
          </cell>
          <cell r="K645">
            <v>0</v>
          </cell>
          <cell r="L645">
            <v>0</v>
          </cell>
          <cell r="N645">
            <v>0</v>
          </cell>
          <cell r="P645">
            <v>0</v>
          </cell>
          <cell r="R645">
            <v>0</v>
          </cell>
        </row>
        <row r="646">
          <cell r="A646">
            <v>37</v>
          </cell>
          <cell r="B646" t="str">
            <v>Kaca Es</v>
          </cell>
          <cell r="C646" t="str">
            <v>M2</v>
          </cell>
          <cell r="D646">
            <v>66700</v>
          </cell>
          <cell r="F646">
            <v>0</v>
          </cell>
          <cell r="G646">
            <v>0</v>
          </cell>
          <cell r="H646">
            <v>0</v>
          </cell>
          <cell r="J646">
            <v>0</v>
          </cell>
          <cell r="L646">
            <v>0</v>
          </cell>
          <cell r="N646">
            <v>0</v>
          </cell>
          <cell r="P646">
            <v>0</v>
          </cell>
          <cell r="R646">
            <v>0</v>
          </cell>
        </row>
        <row r="647">
          <cell r="A647">
            <v>38</v>
          </cell>
          <cell r="B647" t="str">
            <v>Krepyak Kaca Nako + Kerangka</v>
          </cell>
          <cell r="C647" t="str">
            <v>M2</v>
          </cell>
          <cell r="D647">
            <v>81300</v>
          </cell>
          <cell r="F647">
            <v>0</v>
          </cell>
          <cell r="G647">
            <v>0</v>
          </cell>
          <cell r="H647">
            <v>0</v>
          </cell>
          <cell r="J647">
            <v>0</v>
          </cell>
          <cell r="L647">
            <v>0</v>
          </cell>
          <cell r="N647">
            <v>0</v>
          </cell>
          <cell r="P647">
            <v>0</v>
          </cell>
          <cell r="R647">
            <v>0</v>
          </cell>
        </row>
        <row r="648">
          <cell r="A648">
            <v>39</v>
          </cell>
          <cell r="B648" t="str">
            <v>Sticker Efek Kaca Es</v>
          </cell>
          <cell r="C648" t="str">
            <v>M2</v>
          </cell>
          <cell r="D648">
            <v>150000</v>
          </cell>
          <cell r="F648">
            <v>0</v>
          </cell>
          <cell r="G648">
            <v>0</v>
          </cell>
          <cell r="H648">
            <v>0</v>
          </cell>
          <cell r="J648">
            <v>0</v>
          </cell>
          <cell r="L648">
            <v>0</v>
          </cell>
          <cell r="N648">
            <v>0</v>
          </cell>
          <cell r="P648">
            <v>0</v>
          </cell>
          <cell r="R648">
            <v>0</v>
          </cell>
        </row>
        <row r="649">
          <cell r="A649">
            <v>40</v>
          </cell>
          <cell r="B649" t="str">
            <v>Rel Pintu Dorong</v>
          </cell>
          <cell r="C649" t="str">
            <v>M'</v>
          </cell>
          <cell r="D649">
            <v>275000</v>
          </cell>
          <cell r="F649">
            <v>0</v>
          </cell>
          <cell r="G649">
            <v>0</v>
          </cell>
          <cell r="H649">
            <v>0</v>
          </cell>
          <cell r="J649">
            <v>0</v>
          </cell>
          <cell r="L649">
            <v>0</v>
          </cell>
          <cell r="N649">
            <v>0</v>
          </cell>
          <cell r="P649">
            <v>0</v>
          </cell>
          <cell r="Q649">
            <v>7.36</v>
          </cell>
          <cell r="R649">
            <v>2024000</v>
          </cell>
        </row>
        <row r="650">
          <cell r="A650">
            <v>41</v>
          </cell>
          <cell r="B650" t="str">
            <v>Rolling Door</v>
          </cell>
          <cell r="C650" t="str">
            <v>M2</v>
          </cell>
          <cell r="D650">
            <v>358100</v>
          </cell>
          <cell r="F650">
            <v>0</v>
          </cell>
          <cell r="G650">
            <v>0</v>
          </cell>
          <cell r="H650">
            <v>0</v>
          </cell>
          <cell r="J650">
            <v>0</v>
          </cell>
          <cell r="L650">
            <v>0</v>
          </cell>
          <cell r="N650">
            <v>0</v>
          </cell>
          <cell r="P650">
            <v>0</v>
          </cell>
          <cell r="R650">
            <v>0</v>
          </cell>
        </row>
        <row r="651">
          <cell r="A651">
            <v>42</v>
          </cell>
          <cell r="B651" t="str">
            <v>Roster</v>
          </cell>
          <cell r="C651" t="str">
            <v>M2</v>
          </cell>
          <cell r="D651">
            <v>133850</v>
          </cell>
          <cell r="F651">
            <v>0</v>
          </cell>
          <cell r="G651">
            <v>0</v>
          </cell>
          <cell r="H651">
            <v>0</v>
          </cell>
          <cell r="J651">
            <v>0</v>
          </cell>
          <cell r="L651">
            <v>0</v>
          </cell>
          <cell r="N651">
            <v>0</v>
          </cell>
          <cell r="P651">
            <v>0</v>
          </cell>
          <cell r="R651">
            <v>0</v>
          </cell>
        </row>
        <row r="652">
          <cell r="A652">
            <v>43</v>
          </cell>
          <cell r="B652" t="str">
            <v>Gipsum Board</v>
          </cell>
          <cell r="C652" t="str">
            <v>M2</v>
          </cell>
          <cell r="D652">
            <v>29000</v>
          </cell>
          <cell r="F652">
            <v>0</v>
          </cell>
          <cell r="G652">
            <v>0</v>
          </cell>
          <cell r="H652">
            <v>0</v>
          </cell>
          <cell r="J652">
            <v>0</v>
          </cell>
          <cell r="L652">
            <v>0</v>
          </cell>
          <cell r="N652">
            <v>0</v>
          </cell>
          <cell r="P652">
            <v>0</v>
          </cell>
          <cell r="R652">
            <v>0</v>
          </cell>
        </row>
        <row r="653">
          <cell r="A653">
            <v>44</v>
          </cell>
          <cell r="B653" t="str">
            <v>List Gipsum</v>
          </cell>
          <cell r="C653" t="str">
            <v>M'</v>
          </cell>
          <cell r="D653">
            <v>17300</v>
          </cell>
          <cell r="F653">
            <v>0</v>
          </cell>
          <cell r="G653">
            <v>0</v>
          </cell>
          <cell r="H653">
            <v>0</v>
          </cell>
          <cell r="J653">
            <v>0</v>
          </cell>
          <cell r="K653">
            <v>0</v>
          </cell>
          <cell r="L653">
            <v>0</v>
          </cell>
          <cell r="N653">
            <v>0</v>
          </cell>
          <cell r="P653">
            <v>0</v>
          </cell>
          <cell r="R653">
            <v>0</v>
          </cell>
        </row>
        <row r="654">
          <cell r="A654">
            <v>45</v>
          </cell>
          <cell r="B654" t="str">
            <v>Sealent</v>
          </cell>
          <cell r="C654" t="str">
            <v>M'</v>
          </cell>
          <cell r="D654">
            <v>8400</v>
          </cell>
          <cell r="E654">
            <v>4.32</v>
          </cell>
          <cell r="F654">
            <v>36288</v>
          </cell>
          <cell r="G654">
            <v>0</v>
          </cell>
          <cell r="H654">
            <v>0</v>
          </cell>
          <cell r="I654">
            <v>10.6</v>
          </cell>
          <cell r="J654">
            <v>89040</v>
          </cell>
          <cell r="K654">
            <v>8.4</v>
          </cell>
          <cell r="L654">
            <v>70560</v>
          </cell>
          <cell r="M654">
            <v>8.4</v>
          </cell>
          <cell r="N654">
            <v>70560</v>
          </cell>
          <cell r="P654">
            <v>0</v>
          </cell>
          <cell r="R654">
            <v>0</v>
          </cell>
        </row>
        <row r="655">
          <cell r="A655">
            <v>46</v>
          </cell>
          <cell r="B655" t="str">
            <v>Benangan Kusen</v>
          </cell>
          <cell r="C655" t="str">
            <v>M'</v>
          </cell>
          <cell r="D655">
            <v>4296.0074999999997</v>
          </cell>
          <cell r="E655">
            <v>11.7</v>
          </cell>
          <cell r="F655">
            <v>50263.287749999996</v>
          </cell>
          <cell r="G655">
            <v>5.7839999999999998</v>
          </cell>
          <cell r="H655">
            <v>24848.107379999998</v>
          </cell>
          <cell r="I655">
            <v>21.2</v>
          </cell>
          <cell r="J655">
            <v>91075.358999999997</v>
          </cell>
          <cell r="K655">
            <v>16.8</v>
          </cell>
          <cell r="L655">
            <v>72172.925999999992</v>
          </cell>
          <cell r="M655">
            <v>16.8</v>
          </cell>
          <cell r="N655">
            <v>72172.925999999992</v>
          </cell>
          <cell r="P655">
            <v>0</v>
          </cell>
          <cell r="R655">
            <v>0</v>
          </cell>
        </row>
        <row r="656">
          <cell r="A656">
            <v>47</v>
          </cell>
          <cell r="B656" t="str">
            <v xml:space="preserve">Cat Kayu </v>
          </cell>
          <cell r="C656" t="str">
            <v>M2</v>
          </cell>
          <cell r="D656">
            <v>19370.5</v>
          </cell>
          <cell r="E656">
            <v>3</v>
          </cell>
          <cell r="F656">
            <v>58111.5</v>
          </cell>
          <cell r="G656">
            <v>4.0991999999999997</v>
          </cell>
          <cell r="H656">
            <v>79403.553599999999</v>
          </cell>
          <cell r="J656">
            <v>0</v>
          </cell>
          <cell r="L656">
            <v>0</v>
          </cell>
          <cell r="N656">
            <v>0</v>
          </cell>
          <cell r="P656">
            <v>0</v>
          </cell>
          <cell r="R656">
            <v>0</v>
          </cell>
        </row>
        <row r="657">
          <cell r="A657">
            <v>48</v>
          </cell>
          <cell r="B657" t="str">
            <v>Cat Besi</v>
          </cell>
          <cell r="C657" t="str">
            <v>M2</v>
          </cell>
          <cell r="D657">
            <v>13698</v>
          </cell>
          <cell r="F657">
            <v>0</v>
          </cell>
          <cell r="G657">
            <v>0</v>
          </cell>
          <cell r="H657">
            <v>0</v>
          </cell>
          <cell r="J657">
            <v>0</v>
          </cell>
          <cell r="L657">
            <v>0</v>
          </cell>
          <cell r="N657">
            <v>0</v>
          </cell>
          <cell r="O657">
            <v>5.12</v>
          </cell>
          <cell r="P657">
            <v>70133.759999999995</v>
          </cell>
          <cell r="Q657">
            <v>5.12</v>
          </cell>
          <cell r="R657">
            <v>70133.759999999995</v>
          </cell>
        </row>
        <row r="658">
          <cell r="A658">
            <v>49</v>
          </cell>
          <cell r="B658" t="str">
            <v>Cat Dinding</v>
          </cell>
          <cell r="C658" t="str">
            <v>M2</v>
          </cell>
          <cell r="D658">
            <v>9900</v>
          </cell>
          <cell r="F658">
            <v>0</v>
          </cell>
          <cell r="G658">
            <v>0</v>
          </cell>
          <cell r="H658">
            <v>0</v>
          </cell>
          <cell r="J658">
            <v>0</v>
          </cell>
          <cell r="L658">
            <v>0</v>
          </cell>
          <cell r="N658">
            <v>0</v>
          </cell>
          <cell r="P658">
            <v>0</v>
          </cell>
          <cell r="R658">
            <v>0</v>
          </cell>
        </row>
        <row r="659">
          <cell r="A659">
            <v>50</v>
          </cell>
          <cell r="B659" t="str">
            <v>Rel Jendela Geser</v>
          </cell>
          <cell r="C659" t="str">
            <v>M'</v>
          </cell>
          <cell r="D659">
            <v>275000</v>
          </cell>
          <cell r="F659">
            <v>0</v>
          </cell>
          <cell r="J659">
            <v>0</v>
          </cell>
          <cell r="L659">
            <v>0</v>
          </cell>
          <cell r="N659">
            <v>0</v>
          </cell>
          <cell r="P659">
            <v>0</v>
          </cell>
          <cell r="R659">
            <v>0</v>
          </cell>
        </row>
        <row r="661">
          <cell r="B661" t="str">
            <v>Jumlah Harga</v>
          </cell>
          <cell r="F661">
            <v>691295.96775000007</v>
          </cell>
          <cell r="H661">
            <v>1690743.9109799999</v>
          </cell>
          <cell r="J661">
            <v>705039.29181249999</v>
          </cell>
          <cell r="L661">
            <v>395539.10099999997</v>
          </cell>
          <cell r="N661">
            <v>395539.10099999997</v>
          </cell>
          <cell r="P661">
            <v>869800.95999999996</v>
          </cell>
          <cell r="R661">
            <v>3158800.96</v>
          </cell>
        </row>
        <row r="665">
          <cell r="A665" t="str">
            <v>No.</v>
          </cell>
          <cell r="B665" t="str">
            <v>Item Pekerjaan</v>
          </cell>
          <cell r="C665" t="str">
            <v>Satuan</v>
          </cell>
          <cell r="D665" t="str">
            <v>Harga Satuan</v>
          </cell>
          <cell r="E665" t="str">
            <v>P1</v>
          </cell>
          <cell r="G665" t="str">
            <v>P2</v>
          </cell>
          <cell r="I665" t="str">
            <v>P2'</v>
          </cell>
          <cell r="K665" t="str">
            <v>P3</v>
          </cell>
          <cell r="M665" t="str">
            <v>P3'</v>
          </cell>
          <cell r="O665" t="str">
            <v>P4</v>
          </cell>
          <cell r="Q665" t="str">
            <v>J1</v>
          </cell>
          <cell r="S665" t="str">
            <v>J2</v>
          </cell>
          <cell r="U665" t="str">
            <v>J3</v>
          </cell>
          <cell r="W665" t="str">
            <v>BV1</v>
          </cell>
          <cell r="Y665" t="str">
            <v>BV2</v>
          </cell>
          <cell r="AA665" t="str">
            <v>ROLLING DOOR</v>
          </cell>
        </row>
        <row r="666">
          <cell r="D666" t="str">
            <v>Rp.</v>
          </cell>
          <cell r="E666" t="str">
            <v>Vol.</v>
          </cell>
          <cell r="F666" t="str">
            <v>Jumlah Harga</v>
          </cell>
          <cell r="G666" t="str">
            <v>Vol.</v>
          </cell>
          <cell r="H666" t="str">
            <v>Jumlah Harga</v>
          </cell>
          <cell r="I666" t="str">
            <v>Vol.</v>
          </cell>
          <cell r="J666" t="str">
            <v>Jumlah Harga</v>
          </cell>
          <cell r="K666" t="str">
            <v>Vol.</v>
          </cell>
          <cell r="L666" t="str">
            <v>Jumlah Harga</v>
          </cell>
          <cell r="M666" t="str">
            <v>Vol.</v>
          </cell>
          <cell r="N666" t="str">
            <v>Jumlah Harga</v>
          </cell>
          <cell r="O666" t="str">
            <v>Vol.</v>
          </cell>
          <cell r="P666" t="str">
            <v>Jumlah Harga</v>
          </cell>
          <cell r="Q666" t="str">
            <v>Vol.</v>
          </cell>
          <cell r="R666" t="str">
            <v>Jumlah Harga</v>
          </cell>
          <cell r="S666" t="str">
            <v>Vol.</v>
          </cell>
          <cell r="T666" t="str">
            <v>Jumlah Harga</v>
          </cell>
          <cell r="U666" t="str">
            <v>Vol.</v>
          </cell>
          <cell r="V666" t="str">
            <v>Jumlah Harga</v>
          </cell>
          <cell r="W666" t="str">
            <v>Vol.</v>
          </cell>
          <cell r="X666" t="str">
            <v>Jumlah Harga</v>
          </cell>
          <cell r="Y666" t="str">
            <v>Vol.</v>
          </cell>
          <cell r="Z666" t="str">
            <v>Jumlah Harga</v>
          </cell>
          <cell r="AA666" t="str">
            <v>Vol.</v>
          </cell>
          <cell r="AB666" t="str">
            <v>Jumlah Harga</v>
          </cell>
        </row>
        <row r="667">
          <cell r="A667" t="str">
            <v>X.</v>
          </cell>
          <cell r="B667" t="str">
            <v>UNIT KOLAM RENANG</v>
          </cell>
        </row>
        <row r="669">
          <cell r="A669">
            <v>1</v>
          </cell>
          <cell r="B669" t="str">
            <v>Kayu 6/12</v>
          </cell>
          <cell r="C669" t="str">
            <v>M3</v>
          </cell>
          <cell r="D669">
            <v>0</v>
          </cell>
          <cell r="E669">
            <v>2.3120000000000002E-2</v>
          </cell>
          <cell r="F669">
            <v>0</v>
          </cell>
          <cell r="G669">
            <v>0</v>
          </cell>
          <cell r="H669">
            <v>0</v>
          </cell>
          <cell r="I669">
            <v>0</v>
          </cell>
          <cell r="J669">
            <v>0</v>
          </cell>
          <cell r="K669">
            <v>3.6144000000000003E-2</v>
          </cell>
          <cell r="L669">
            <v>0</v>
          </cell>
          <cell r="M669">
            <v>3.6144000000000003E-2</v>
          </cell>
          <cell r="N669">
            <v>0</v>
          </cell>
          <cell r="O669">
            <v>0</v>
          </cell>
          <cell r="P669">
            <v>0</v>
          </cell>
          <cell r="R669">
            <v>0</v>
          </cell>
          <cell r="T669">
            <v>0</v>
          </cell>
          <cell r="U669">
            <v>0</v>
          </cell>
          <cell r="V669">
            <v>0</v>
          </cell>
          <cell r="X669">
            <v>0</v>
          </cell>
          <cell r="Z669">
            <v>0</v>
          </cell>
          <cell r="AB669">
            <v>0</v>
          </cell>
        </row>
        <row r="670">
          <cell r="A670">
            <v>2</v>
          </cell>
          <cell r="B670" t="str">
            <v>Kayu Slimar 3/10</v>
          </cell>
          <cell r="C670" t="str">
            <v>M3</v>
          </cell>
          <cell r="D670">
            <v>0</v>
          </cell>
          <cell r="E670">
            <v>6.4000000000000012E-3</v>
          </cell>
          <cell r="F670">
            <v>0</v>
          </cell>
          <cell r="G670">
            <v>0</v>
          </cell>
          <cell r="H670">
            <v>0</v>
          </cell>
          <cell r="I670">
            <v>0</v>
          </cell>
          <cell r="J670">
            <v>0</v>
          </cell>
          <cell r="K670">
            <v>1.4159999999999999E-2</v>
          </cell>
          <cell r="L670">
            <v>0</v>
          </cell>
          <cell r="M670">
            <v>1.4159999999999999E-2</v>
          </cell>
          <cell r="N670">
            <v>0</v>
          </cell>
          <cell r="O670">
            <v>0</v>
          </cell>
          <cell r="P670">
            <v>0</v>
          </cell>
          <cell r="R670">
            <v>0</v>
          </cell>
          <cell r="T670">
            <v>0</v>
          </cell>
          <cell r="U670">
            <v>0</v>
          </cell>
          <cell r="V670">
            <v>0</v>
          </cell>
          <cell r="X670">
            <v>0</v>
          </cell>
          <cell r="Z670">
            <v>0</v>
          </cell>
          <cell r="AB670">
            <v>0</v>
          </cell>
        </row>
        <row r="671">
          <cell r="A671">
            <v>3</v>
          </cell>
          <cell r="B671" t="str">
            <v>Kayu Slimar 3/15</v>
          </cell>
          <cell r="C671" t="str">
            <v>M3</v>
          </cell>
          <cell r="D671">
            <v>0</v>
          </cell>
          <cell r="E671">
            <v>14.399999999999999</v>
          </cell>
          <cell r="F671">
            <v>0</v>
          </cell>
          <cell r="G671">
            <v>0</v>
          </cell>
          <cell r="H671">
            <v>0</v>
          </cell>
          <cell r="I671">
            <v>0</v>
          </cell>
          <cell r="J671">
            <v>0</v>
          </cell>
          <cell r="K671">
            <v>2.6999999999999997E-3</v>
          </cell>
          <cell r="L671">
            <v>0</v>
          </cell>
          <cell r="M671">
            <v>2.6999999999999997E-3</v>
          </cell>
          <cell r="N671">
            <v>0</v>
          </cell>
          <cell r="O671">
            <v>0</v>
          </cell>
          <cell r="P671">
            <v>0</v>
          </cell>
          <cell r="R671">
            <v>0</v>
          </cell>
          <cell r="T671">
            <v>0</v>
          </cell>
          <cell r="U671">
            <v>0</v>
          </cell>
          <cell r="V671">
            <v>0</v>
          </cell>
          <cell r="X671">
            <v>0</v>
          </cell>
          <cell r="Z671">
            <v>0</v>
          </cell>
          <cell r="AB671">
            <v>0</v>
          </cell>
        </row>
        <row r="672">
          <cell r="A672">
            <v>4</v>
          </cell>
          <cell r="B672" t="str">
            <v>Kayu Slimar 3/20</v>
          </cell>
          <cell r="C672" t="str">
            <v>M3</v>
          </cell>
          <cell r="D672">
            <v>0</v>
          </cell>
          <cell r="E672">
            <v>6.6879999999999997</v>
          </cell>
          <cell r="F672">
            <v>0</v>
          </cell>
          <cell r="G672">
            <v>0</v>
          </cell>
          <cell r="H672">
            <v>0</v>
          </cell>
          <cell r="I672">
            <v>0</v>
          </cell>
          <cell r="J672">
            <v>0</v>
          </cell>
          <cell r="K672">
            <v>3.5999999999999999E-3</v>
          </cell>
          <cell r="L672">
            <v>0</v>
          </cell>
          <cell r="M672">
            <v>3.5999999999999999E-3</v>
          </cell>
          <cell r="N672">
            <v>0</v>
          </cell>
          <cell r="O672">
            <v>0</v>
          </cell>
          <cell r="P672">
            <v>0</v>
          </cell>
          <cell r="R672">
            <v>0</v>
          </cell>
          <cell r="T672">
            <v>0</v>
          </cell>
          <cell r="U672">
            <v>0</v>
          </cell>
          <cell r="V672">
            <v>0</v>
          </cell>
          <cell r="X672">
            <v>0</v>
          </cell>
          <cell r="Z672">
            <v>0</v>
          </cell>
          <cell r="AB672">
            <v>0</v>
          </cell>
        </row>
        <row r="673">
          <cell r="A673">
            <v>5</v>
          </cell>
          <cell r="B673" t="str">
            <v>Kayu 2/10</v>
          </cell>
          <cell r="C673" t="str">
            <v>M3</v>
          </cell>
          <cell r="D673">
            <v>0</v>
          </cell>
          <cell r="E673">
            <v>6</v>
          </cell>
          <cell r="F673">
            <v>0</v>
          </cell>
          <cell r="G673">
            <v>0</v>
          </cell>
          <cell r="H673">
            <v>0</v>
          </cell>
          <cell r="I673">
            <v>0</v>
          </cell>
          <cell r="J673">
            <v>0</v>
          </cell>
          <cell r="K673">
            <v>5.4000000000000012E-3</v>
          </cell>
          <cell r="L673">
            <v>0</v>
          </cell>
          <cell r="M673">
            <v>5.4000000000000012E-3</v>
          </cell>
          <cell r="N673">
            <v>0</v>
          </cell>
          <cell r="O673">
            <v>0</v>
          </cell>
          <cell r="P673">
            <v>0</v>
          </cell>
          <cell r="Q673">
            <v>10.25</v>
          </cell>
          <cell r="R673">
            <v>0</v>
          </cell>
          <cell r="S673">
            <v>3.4999999999999996</v>
          </cell>
          <cell r="T673">
            <v>0</v>
          </cell>
          <cell r="U673">
            <v>5.9</v>
          </cell>
          <cell r="V673">
            <v>0</v>
          </cell>
          <cell r="W673">
            <v>2</v>
          </cell>
          <cell r="X673">
            <v>0</v>
          </cell>
          <cell r="Y673">
            <v>2</v>
          </cell>
          <cell r="Z673">
            <v>0</v>
          </cell>
          <cell r="AB673">
            <v>0</v>
          </cell>
        </row>
        <row r="674">
          <cell r="A674">
            <v>6</v>
          </cell>
          <cell r="B674" t="str">
            <v>Panil t = 3 cm</v>
          </cell>
          <cell r="C674" t="str">
            <v>M2</v>
          </cell>
          <cell r="D674">
            <v>0</v>
          </cell>
          <cell r="F674">
            <v>0</v>
          </cell>
          <cell r="G674">
            <v>0</v>
          </cell>
          <cell r="H674">
            <v>0</v>
          </cell>
          <cell r="I674">
            <v>0</v>
          </cell>
          <cell r="J674">
            <v>0</v>
          </cell>
          <cell r="K674">
            <v>0.49500000000000005</v>
          </cell>
          <cell r="L674">
            <v>0</v>
          </cell>
          <cell r="M674">
            <v>0.49500000000000005</v>
          </cell>
          <cell r="N674">
            <v>0</v>
          </cell>
          <cell r="O674">
            <v>0</v>
          </cell>
          <cell r="P674">
            <v>0</v>
          </cell>
          <cell r="R674">
            <v>0</v>
          </cell>
          <cell r="T674">
            <v>0</v>
          </cell>
          <cell r="U674">
            <v>0</v>
          </cell>
          <cell r="V674">
            <v>0</v>
          </cell>
          <cell r="X674">
            <v>0</v>
          </cell>
          <cell r="Z674">
            <v>0</v>
          </cell>
          <cell r="AB674">
            <v>0</v>
          </cell>
        </row>
        <row r="675">
          <cell r="A675">
            <v>1</v>
          </cell>
          <cell r="B675" t="str">
            <v>Kusen Aluminium 5/10</v>
          </cell>
          <cell r="C675" t="str">
            <v>M'</v>
          </cell>
          <cell r="D675">
            <v>124948</v>
          </cell>
          <cell r="F675">
            <v>0</v>
          </cell>
          <cell r="G675">
            <v>0</v>
          </cell>
          <cell r="H675">
            <v>0</v>
          </cell>
          <cell r="I675">
            <v>0</v>
          </cell>
          <cell r="J675">
            <v>0</v>
          </cell>
          <cell r="K675">
            <v>5</v>
          </cell>
          <cell r="L675">
            <v>624740</v>
          </cell>
          <cell r="M675">
            <v>5</v>
          </cell>
          <cell r="N675">
            <v>624740</v>
          </cell>
          <cell r="O675">
            <v>6.1999999999999993</v>
          </cell>
          <cell r="P675">
            <v>774677.59999999986</v>
          </cell>
          <cell r="R675">
            <v>0</v>
          </cell>
          <cell r="T675">
            <v>0</v>
          </cell>
          <cell r="U675">
            <v>0</v>
          </cell>
          <cell r="V675">
            <v>0</v>
          </cell>
          <cell r="X675">
            <v>0</v>
          </cell>
          <cell r="Z675">
            <v>0</v>
          </cell>
          <cell r="AB675">
            <v>0</v>
          </cell>
        </row>
        <row r="676">
          <cell r="A676">
            <v>2</v>
          </cell>
          <cell r="B676" t="str">
            <v xml:space="preserve">Rangka Daun Jendela Alumunium </v>
          </cell>
          <cell r="C676" t="str">
            <v>M'</v>
          </cell>
          <cell r="D676">
            <v>124948</v>
          </cell>
          <cell r="F676">
            <v>0</v>
          </cell>
          <cell r="G676">
            <v>0</v>
          </cell>
          <cell r="H676">
            <v>0</v>
          </cell>
          <cell r="I676">
            <v>0</v>
          </cell>
          <cell r="J676">
            <v>0</v>
          </cell>
          <cell r="K676">
            <v>0</v>
          </cell>
          <cell r="L676">
            <v>0</v>
          </cell>
          <cell r="M676">
            <v>0</v>
          </cell>
          <cell r="N676">
            <v>0</v>
          </cell>
          <cell r="O676">
            <v>0</v>
          </cell>
          <cell r="P676">
            <v>0</v>
          </cell>
          <cell r="Q676">
            <v>7</v>
          </cell>
          <cell r="R676">
            <v>874636</v>
          </cell>
          <cell r="S676">
            <v>3.0999999999999996</v>
          </cell>
          <cell r="T676">
            <v>387338.79999999993</v>
          </cell>
          <cell r="U676">
            <v>0</v>
          </cell>
          <cell r="V676">
            <v>0</v>
          </cell>
          <cell r="X676">
            <v>0</v>
          </cell>
          <cell r="Z676">
            <v>0</v>
          </cell>
          <cell r="AB676">
            <v>0</v>
          </cell>
        </row>
        <row r="677">
          <cell r="A677">
            <v>3</v>
          </cell>
          <cell r="B677" t="str">
            <v>Rangka Tiang Sirip Alumunium 1/1 Putih</v>
          </cell>
          <cell r="C677" t="str">
            <v>M'</v>
          </cell>
          <cell r="D677">
            <v>62474</v>
          </cell>
          <cell r="F677">
            <v>0</v>
          </cell>
          <cell r="G677">
            <v>0</v>
          </cell>
          <cell r="H677">
            <v>0</v>
          </cell>
          <cell r="I677">
            <v>0</v>
          </cell>
          <cell r="J677">
            <v>0</v>
          </cell>
          <cell r="K677">
            <v>0</v>
          </cell>
          <cell r="L677">
            <v>0</v>
          </cell>
          <cell r="M677">
            <v>0</v>
          </cell>
          <cell r="N677">
            <v>0</v>
          </cell>
          <cell r="O677">
            <v>0</v>
          </cell>
          <cell r="P677">
            <v>0</v>
          </cell>
          <cell r="Q677">
            <v>2.6</v>
          </cell>
          <cell r="R677">
            <v>162432.4</v>
          </cell>
          <cell r="T677">
            <v>0</v>
          </cell>
          <cell r="U677">
            <v>1.85</v>
          </cell>
          <cell r="V677">
            <v>115576.90000000001</v>
          </cell>
          <cell r="X677">
            <v>0</v>
          </cell>
          <cell r="Z677">
            <v>0</v>
          </cell>
          <cell r="AB677">
            <v>0</v>
          </cell>
        </row>
        <row r="678">
          <cell r="A678">
            <v>4</v>
          </cell>
          <cell r="B678" t="str">
            <v>Pasang Shading Sirip Alumunium 0.2/10 +Rangka</v>
          </cell>
          <cell r="C678" t="str">
            <v>M2</v>
          </cell>
          <cell r="D678">
            <v>0</v>
          </cell>
          <cell r="F678">
            <v>0</v>
          </cell>
          <cell r="G678">
            <v>0</v>
          </cell>
          <cell r="H678">
            <v>0</v>
          </cell>
          <cell r="I678">
            <v>0</v>
          </cell>
          <cell r="J678">
            <v>0</v>
          </cell>
          <cell r="K678">
            <v>0</v>
          </cell>
          <cell r="L678">
            <v>0</v>
          </cell>
          <cell r="M678">
            <v>0</v>
          </cell>
          <cell r="N678">
            <v>0</v>
          </cell>
          <cell r="O678">
            <v>0</v>
          </cell>
          <cell r="P678">
            <v>0</v>
          </cell>
          <cell r="Q678">
            <v>0.26250000000000001</v>
          </cell>
          <cell r="R678">
            <v>0</v>
          </cell>
          <cell r="T678">
            <v>0</v>
          </cell>
          <cell r="U678">
            <v>0.14499999999999999</v>
          </cell>
          <cell r="V678">
            <v>0</v>
          </cell>
          <cell r="X678">
            <v>0</v>
          </cell>
          <cell r="Z678">
            <v>0</v>
          </cell>
          <cell r="AB678">
            <v>0</v>
          </cell>
        </row>
        <row r="679">
          <cell r="A679">
            <v>5</v>
          </cell>
          <cell r="B679" t="str">
            <v>Daun Pintu Panil Kamper</v>
          </cell>
          <cell r="C679" t="str">
            <v>bh</v>
          </cell>
          <cell r="D679">
            <v>550000</v>
          </cell>
          <cell r="E679">
            <v>0.19440000000000002</v>
          </cell>
          <cell r="F679">
            <v>106920.00000000001</v>
          </cell>
          <cell r="G679">
            <v>0</v>
          </cell>
          <cell r="H679">
            <v>0</v>
          </cell>
          <cell r="I679">
            <v>0</v>
          </cell>
          <cell r="J679">
            <v>0</v>
          </cell>
          <cell r="K679">
            <v>1.2</v>
          </cell>
          <cell r="L679">
            <v>660000</v>
          </cell>
          <cell r="M679">
            <v>1.2</v>
          </cell>
          <cell r="N679">
            <v>660000</v>
          </cell>
          <cell r="O679">
            <v>0.16056000000000001</v>
          </cell>
          <cell r="P679">
            <v>88308</v>
          </cell>
          <cell r="R679">
            <v>0</v>
          </cell>
          <cell r="T679">
            <v>0</v>
          </cell>
          <cell r="U679">
            <v>0</v>
          </cell>
          <cell r="V679">
            <v>0</v>
          </cell>
          <cell r="X679">
            <v>0</v>
          </cell>
          <cell r="Z679">
            <v>0</v>
          </cell>
          <cell r="AB679">
            <v>0</v>
          </cell>
        </row>
        <row r="680">
          <cell r="A680">
            <v>6</v>
          </cell>
          <cell r="B680" t="str">
            <v>Plat besi t = 2 mm</v>
          </cell>
          <cell r="C680" t="str">
            <v>Kg</v>
          </cell>
          <cell r="D680">
            <v>0</v>
          </cell>
          <cell r="F680">
            <v>0</v>
          </cell>
          <cell r="G680">
            <v>57.085200000000007</v>
          </cell>
          <cell r="H680">
            <v>0</v>
          </cell>
          <cell r="I680">
            <v>57.085200000000007</v>
          </cell>
          <cell r="J680">
            <v>0</v>
          </cell>
          <cell r="K680">
            <v>0</v>
          </cell>
          <cell r="L680">
            <v>0</v>
          </cell>
          <cell r="M680">
            <v>0</v>
          </cell>
          <cell r="N680">
            <v>0</v>
          </cell>
          <cell r="P680">
            <v>0</v>
          </cell>
          <cell r="R680">
            <v>0</v>
          </cell>
          <cell r="T680">
            <v>0</v>
          </cell>
          <cell r="U680">
            <v>0</v>
          </cell>
          <cell r="V680">
            <v>0</v>
          </cell>
          <cell r="X680">
            <v>0</v>
          </cell>
          <cell r="Z680">
            <v>0</v>
          </cell>
          <cell r="AB680">
            <v>0</v>
          </cell>
        </row>
        <row r="681">
          <cell r="A681">
            <v>7</v>
          </cell>
          <cell r="B681" t="str">
            <v>C 40.40.2  (pesan khusus)</v>
          </cell>
          <cell r="C681" t="str">
            <v>Kg</v>
          </cell>
          <cell r="D681">
            <v>14122.3</v>
          </cell>
          <cell r="F681">
            <v>0</v>
          </cell>
          <cell r="G681">
            <v>42.56</v>
          </cell>
          <cell r="H681">
            <v>601045.08799999999</v>
          </cell>
          <cell r="I681">
            <v>42.56</v>
          </cell>
          <cell r="J681">
            <v>601045.08799999999</v>
          </cell>
          <cell r="K681">
            <v>0</v>
          </cell>
          <cell r="L681">
            <v>0</v>
          </cell>
          <cell r="M681">
            <v>0</v>
          </cell>
          <cell r="N681">
            <v>0</v>
          </cell>
          <cell r="P681">
            <v>0</v>
          </cell>
          <cell r="R681">
            <v>0</v>
          </cell>
          <cell r="T681">
            <v>0</v>
          </cell>
          <cell r="U681">
            <v>0</v>
          </cell>
          <cell r="V681">
            <v>0</v>
          </cell>
          <cell r="X681">
            <v>0</v>
          </cell>
          <cell r="Z681">
            <v>0</v>
          </cell>
          <cell r="AB681">
            <v>0</v>
          </cell>
        </row>
        <row r="682">
          <cell r="A682">
            <v>8</v>
          </cell>
          <cell r="B682" t="str">
            <v>Handle besi dia 16 mm</v>
          </cell>
          <cell r="C682" t="str">
            <v>Set</v>
          </cell>
          <cell r="D682">
            <v>129652.5</v>
          </cell>
          <cell r="F682">
            <v>0</v>
          </cell>
          <cell r="G682">
            <v>1</v>
          </cell>
          <cell r="H682">
            <v>129652.5</v>
          </cell>
          <cell r="I682">
            <v>1</v>
          </cell>
          <cell r="J682">
            <v>129652.5</v>
          </cell>
          <cell r="K682">
            <v>0</v>
          </cell>
          <cell r="L682">
            <v>0</v>
          </cell>
          <cell r="M682">
            <v>0</v>
          </cell>
          <cell r="N682">
            <v>0</v>
          </cell>
          <cell r="P682">
            <v>0</v>
          </cell>
          <cell r="R682">
            <v>0</v>
          </cell>
          <cell r="T682">
            <v>0</v>
          </cell>
          <cell r="U682">
            <v>0</v>
          </cell>
          <cell r="V682">
            <v>0</v>
          </cell>
          <cell r="X682">
            <v>0</v>
          </cell>
          <cell r="Z682">
            <v>0</v>
          </cell>
          <cell r="AB682">
            <v>0</v>
          </cell>
        </row>
        <row r="683">
          <cell r="A683">
            <v>9</v>
          </cell>
          <cell r="B683" t="str">
            <v>Hendle pintu Stainless</v>
          </cell>
          <cell r="C683" t="str">
            <v>Set</v>
          </cell>
          <cell r="D683">
            <v>261652.5</v>
          </cell>
          <cell r="E683">
            <v>2</v>
          </cell>
          <cell r="F683">
            <v>523305</v>
          </cell>
          <cell r="G683">
            <v>0</v>
          </cell>
          <cell r="H683">
            <v>0</v>
          </cell>
          <cell r="I683">
            <v>0</v>
          </cell>
          <cell r="J683">
            <v>0</v>
          </cell>
          <cell r="K683">
            <v>0</v>
          </cell>
          <cell r="L683">
            <v>0</v>
          </cell>
          <cell r="M683">
            <v>0</v>
          </cell>
          <cell r="N683">
            <v>0</v>
          </cell>
          <cell r="P683">
            <v>0</v>
          </cell>
          <cell r="R683">
            <v>0</v>
          </cell>
          <cell r="T683">
            <v>0</v>
          </cell>
          <cell r="U683">
            <v>0</v>
          </cell>
          <cell r="V683">
            <v>0</v>
          </cell>
          <cell r="X683">
            <v>0</v>
          </cell>
          <cell r="Z683">
            <v>0</v>
          </cell>
          <cell r="AB683">
            <v>0</v>
          </cell>
        </row>
        <row r="684">
          <cell r="A684">
            <v>10</v>
          </cell>
          <cell r="B684" t="str">
            <v>Kunci Pintu Handle stainleess (dorma)</v>
          </cell>
          <cell r="C684" t="str">
            <v>Set</v>
          </cell>
          <cell r="D684">
            <v>650000</v>
          </cell>
          <cell r="E684">
            <v>2</v>
          </cell>
          <cell r="F684">
            <v>1300000</v>
          </cell>
          <cell r="G684">
            <v>0</v>
          </cell>
          <cell r="H684">
            <v>0</v>
          </cell>
          <cell r="I684">
            <v>0</v>
          </cell>
          <cell r="J684">
            <v>0</v>
          </cell>
          <cell r="K684">
            <v>0</v>
          </cell>
          <cell r="L684">
            <v>0</v>
          </cell>
          <cell r="M684">
            <v>0</v>
          </cell>
          <cell r="N684">
            <v>0</v>
          </cell>
          <cell r="P684">
            <v>0</v>
          </cell>
          <cell r="R684">
            <v>0</v>
          </cell>
          <cell r="T684">
            <v>0</v>
          </cell>
          <cell r="U684">
            <v>0</v>
          </cell>
          <cell r="V684">
            <v>0</v>
          </cell>
          <cell r="X684">
            <v>0</v>
          </cell>
          <cell r="Z684">
            <v>0</v>
          </cell>
          <cell r="AB684">
            <v>0</v>
          </cell>
        </row>
        <row r="685">
          <cell r="A685">
            <v>11</v>
          </cell>
          <cell r="B685" t="str">
            <v>Kunci tanam Antik</v>
          </cell>
          <cell r="C685" t="str">
            <v>Set</v>
          </cell>
          <cell r="D685">
            <v>265000</v>
          </cell>
          <cell r="F685">
            <v>0</v>
          </cell>
          <cell r="G685">
            <v>0</v>
          </cell>
          <cell r="H685">
            <v>0</v>
          </cell>
          <cell r="I685">
            <v>0</v>
          </cell>
          <cell r="J685">
            <v>0</v>
          </cell>
          <cell r="K685">
            <v>0</v>
          </cell>
          <cell r="L685">
            <v>0</v>
          </cell>
          <cell r="M685">
            <v>0</v>
          </cell>
          <cell r="N685">
            <v>0</v>
          </cell>
          <cell r="P685">
            <v>0</v>
          </cell>
          <cell r="R685">
            <v>0</v>
          </cell>
          <cell r="T685">
            <v>0</v>
          </cell>
          <cell r="U685">
            <v>0</v>
          </cell>
          <cell r="V685">
            <v>0</v>
          </cell>
          <cell r="X685">
            <v>0</v>
          </cell>
          <cell r="Z685">
            <v>0</v>
          </cell>
          <cell r="AB685">
            <v>0</v>
          </cell>
        </row>
        <row r="686">
          <cell r="A686">
            <v>12</v>
          </cell>
          <cell r="B686" t="str">
            <v>Kunci tanam biasa</v>
          </cell>
          <cell r="C686" t="str">
            <v>Set</v>
          </cell>
          <cell r="D686">
            <v>168565</v>
          </cell>
          <cell r="E686">
            <v>2</v>
          </cell>
          <cell r="F686">
            <v>337130</v>
          </cell>
          <cell r="G686">
            <v>1</v>
          </cell>
          <cell r="H686">
            <v>168565</v>
          </cell>
          <cell r="I686">
            <v>1</v>
          </cell>
          <cell r="J686">
            <v>168565</v>
          </cell>
          <cell r="K686">
            <v>1</v>
          </cell>
          <cell r="L686">
            <v>168565</v>
          </cell>
          <cell r="M686">
            <v>1</v>
          </cell>
          <cell r="N686">
            <v>168565</v>
          </cell>
          <cell r="O686">
            <v>2</v>
          </cell>
          <cell r="P686">
            <v>337130</v>
          </cell>
          <cell r="R686">
            <v>0</v>
          </cell>
          <cell r="T686">
            <v>0</v>
          </cell>
          <cell r="U686">
            <v>0</v>
          </cell>
          <cell r="V686">
            <v>0</v>
          </cell>
          <cell r="X686">
            <v>0</v>
          </cell>
          <cell r="Z686">
            <v>0</v>
          </cell>
          <cell r="AA686">
            <v>2</v>
          </cell>
          <cell r="AB686">
            <v>337130</v>
          </cell>
        </row>
        <row r="687">
          <cell r="A687">
            <v>13</v>
          </cell>
          <cell r="B687" t="str">
            <v>Kunci Silinder</v>
          </cell>
          <cell r="C687" t="str">
            <v>Set</v>
          </cell>
          <cell r="D687">
            <v>217900</v>
          </cell>
          <cell r="F687">
            <v>0</v>
          </cell>
          <cell r="G687">
            <v>0</v>
          </cell>
          <cell r="H687">
            <v>0</v>
          </cell>
          <cell r="I687">
            <v>0</v>
          </cell>
          <cell r="J687">
            <v>0</v>
          </cell>
          <cell r="K687">
            <v>0</v>
          </cell>
          <cell r="L687">
            <v>0</v>
          </cell>
          <cell r="M687">
            <v>0</v>
          </cell>
          <cell r="N687">
            <v>0</v>
          </cell>
          <cell r="P687">
            <v>0</v>
          </cell>
          <cell r="R687">
            <v>0</v>
          </cell>
          <cell r="T687">
            <v>0</v>
          </cell>
          <cell r="U687">
            <v>0</v>
          </cell>
          <cell r="V687">
            <v>0</v>
          </cell>
          <cell r="X687">
            <v>0</v>
          </cell>
          <cell r="Z687">
            <v>0</v>
          </cell>
          <cell r="AB687">
            <v>0</v>
          </cell>
        </row>
        <row r="688">
          <cell r="A688">
            <v>14</v>
          </cell>
          <cell r="B688" t="str">
            <v>Kunci Selot</v>
          </cell>
          <cell r="C688" t="str">
            <v>Set</v>
          </cell>
          <cell r="D688">
            <v>48300</v>
          </cell>
          <cell r="E688">
            <v>0</v>
          </cell>
          <cell r="F688">
            <v>0</v>
          </cell>
          <cell r="G688">
            <v>0</v>
          </cell>
          <cell r="H688">
            <v>0</v>
          </cell>
          <cell r="I688">
            <v>0</v>
          </cell>
          <cell r="J688">
            <v>0</v>
          </cell>
          <cell r="K688">
            <v>0</v>
          </cell>
          <cell r="L688">
            <v>0</v>
          </cell>
          <cell r="M688">
            <v>0</v>
          </cell>
          <cell r="N688">
            <v>0</v>
          </cell>
          <cell r="O688">
            <v>1</v>
          </cell>
          <cell r="P688">
            <v>48300</v>
          </cell>
          <cell r="R688">
            <v>0</v>
          </cell>
          <cell r="T688">
            <v>0</v>
          </cell>
          <cell r="U688">
            <v>0</v>
          </cell>
          <cell r="V688">
            <v>0</v>
          </cell>
          <cell r="X688">
            <v>0</v>
          </cell>
          <cell r="Z688">
            <v>0</v>
          </cell>
          <cell r="AB688">
            <v>0</v>
          </cell>
        </row>
        <row r="689">
          <cell r="A689">
            <v>15</v>
          </cell>
          <cell r="B689" t="str">
            <v>Engsel jendela</v>
          </cell>
          <cell r="C689" t="str">
            <v>Bh</v>
          </cell>
          <cell r="D689">
            <v>16600</v>
          </cell>
          <cell r="E689">
            <v>0</v>
          </cell>
          <cell r="F689">
            <v>0</v>
          </cell>
          <cell r="G689">
            <v>0</v>
          </cell>
          <cell r="H689">
            <v>0</v>
          </cell>
          <cell r="I689">
            <v>0</v>
          </cell>
          <cell r="J689">
            <v>0</v>
          </cell>
          <cell r="K689">
            <v>0</v>
          </cell>
          <cell r="L689">
            <v>0</v>
          </cell>
          <cell r="M689">
            <v>0</v>
          </cell>
          <cell r="N689">
            <v>0</v>
          </cell>
          <cell r="P689">
            <v>0</v>
          </cell>
          <cell r="Q689">
            <v>6</v>
          </cell>
          <cell r="R689">
            <v>99600</v>
          </cell>
          <cell r="S689">
            <v>2</v>
          </cell>
          <cell r="T689">
            <v>33200</v>
          </cell>
          <cell r="U689">
            <v>0</v>
          </cell>
          <cell r="V689">
            <v>0</v>
          </cell>
          <cell r="X689">
            <v>0</v>
          </cell>
          <cell r="Z689">
            <v>0</v>
          </cell>
          <cell r="AB689">
            <v>0</v>
          </cell>
        </row>
        <row r="690">
          <cell r="A690">
            <v>16</v>
          </cell>
          <cell r="B690" t="str">
            <v>Engsel pintu</v>
          </cell>
          <cell r="C690" t="str">
            <v>Bh</v>
          </cell>
          <cell r="D690">
            <v>44395.75</v>
          </cell>
          <cell r="E690">
            <v>4</v>
          </cell>
          <cell r="F690">
            <v>177583</v>
          </cell>
          <cell r="G690">
            <v>0</v>
          </cell>
          <cell r="H690">
            <v>0</v>
          </cell>
          <cell r="I690">
            <v>0</v>
          </cell>
          <cell r="J690">
            <v>0</v>
          </cell>
          <cell r="K690">
            <v>3</v>
          </cell>
          <cell r="L690">
            <v>133187.25</v>
          </cell>
          <cell r="M690">
            <v>3</v>
          </cell>
          <cell r="N690">
            <v>133187.25</v>
          </cell>
          <cell r="O690">
            <v>4</v>
          </cell>
          <cell r="P690">
            <v>177583</v>
          </cell>
          <cell r="R690">
            <v>0</v>
          </cell>
          <cell r="T690">
            <v>0</v>
          </cell>
          <cell r="U690">
            <v>0</v>
          </cell>
          <cell r="V690">
            <v>0</v>
          </cell>
          <cell r="X690">
            <v>0</v>
          </cell>
          <cell r="Z690">
            <v>0</v>
          </cell>
          <cell r="AB690">
            <v>0</v>
          </cell>
        </row>
        <row r="691">
          <cell r="A691">
            <v>17</v>
          </cell>
          <cell r="B691" t="str">
            <v>Engsel Pintu dari pipa besi dia 2 cm</v>
          </cell>
          <cell r="C691" t="str">
            <v>Bh</v>
          </cell>
          <cell r="D691">
            <v>66593.625</v>
          </cell>
          <cell r="F691">
            <v>0</v>
          </cell>
          <cell r="G691">
            <v>2</v>
          </cell>
          <cell r="H691">
            <v>133187.25</v>
          </cell>
          <cell r="I691">
            <v>2</v>
          </cell>
          <cell r="J691">
            <v>133187.25</v>
          </cell>
          <cell r="K691">
            <v>0</v>
          </cell>
          <cell r="L691">
            <v>0</v>
          </cell>
          <cell r="M691">
            <v>0</v>
          </cell>
          <cell r="N691">
            <v>0</v>
          </cell>
          <cell r="P691">
            <v>0</v>
          </cell>
          <cell r="R691">
            <v>0</v>
          </cell>
          <cell r="T691">
            <v>0</v>
          </cell>
          <cell r="U691">
            <v>0</v>
          </cell>
          <cell r="V691">
            <v>0</v>
          </cell>
          <cell r="X691">
            <v>0</v>
          </cell>
          <cell r="Z691">
            <v>0</v>
          </cell>
          <cell r="AB691">
            <v>0</v>
          </cell>
        </row>
        <row r="692">
          <cell r="A692">
            <v>18</v>
          </cell>
          <cell r="B692" t="str">
            <v>Kait/hak angin</v>
          </cell>
          <cell r="C692" t="str">
            <v>Set</v>
          </cell>
          <cell r="D692">
            <v>27000</v>
          </cell>
          <cell r="E692">
            <v>0</v>
          </cell>
          <cell r="F692">
            <v>0</v>
          </cell>
          <cell r="G692">
            <v>0</v>
          </cell>
          <cell r="H692">
            <v>0</v>
          </cell>
          <cell r="I692">
            <v>0</v>
          </cell>
          <cell r="J692">
            <v>0</v>
          </cell>
          <cell r="K692">
            <v>0</v>
          </cell>
          <cell r="L692">
            <v>0</v>
          </cell>
          <cell r="M692">
            <v>0</v>
          </cell>
          <cell r="N692">
            <v>0</v>
          </cell>
          <cell r="P692">
            <v>0</v>
          </cell>
          <cell r="Q692">
            <v>6</v>
          </cell>
          <cell r="R692">
            <v>162000</v>
          </cell>
          <cell r="S692">
            <v>2</v>
          </cell>
          <cell r="T692">
            <v>54000</v>
          </cell>
          <cell r="U692">
            <v>0</v>
          </cell>
          <cell r="V692">
            <v>0</v>
          </cell>
          <cell r="X692">
            <v>0</v>
          </cell>
          <cell r="Z692">
            <v>0</v>
          </cell>
          <cell r="AB692">
            <v>0</v>
          </cell>
        </row>
        <row r="693">
          <cell r="A693">
            <v>19</v>
          </cell>
          <cell r="B693" t="str">
            <v>Grendel pintu kuningan</v>
          </cell>
          <cell r="C693" t="str">
            <v>Bh</v>
          </cell>
          <cell r="D693">
            <v>125000</v>
          </cell>
          <cell r="F693">
            <v>0</v>
          </cell>
          <cell r="G693">
            <v>0</v>
          </cell>
          <cell r="H693">
            <v>0</v>
          </cell>
          <cell r="I693">
            <v>0</v>
          </cell>
          <cell r="J693">
            <v>0</v>
          </cell>
          <cell r="K693">
            <v>0</v>
          </cell>
          <cell r="L693">
            <v>0</v>
          </cell>
          <cell r="M693">
            <v>0</v>
          </cell>
          <cell r="N693">
            <v>0</v>
          </cell>
          <cell r="P693">
            <v>0</v>
          </cell>
          <cell r="R693">
            <v>0</v>
          </cell>
          <cell r="T693">
            <v>0</v>
          </cell>
          <cell r="U693">
            <v>0</v>
          </cell>
          <cell r="V693">
            <v>0</v>
          </cell>
          <cell r="X693">
            <v>0</v>
          </cell>
          <cell r="Z693">
            <v>0</v>
          </cell>
          <cell r="AB693">
            <v>0</v>
          </cell>
        </row>
        <row r="694">
          <cell r="A694">
            <v>20</v>
          </cell>
          <cell r="B694" t="str">
            <v xml:space="preserve">Grendel jendela </v>
          </cell>
          <cell r="C694" t="str">
            <v>Bh</v>
          </cell>
          <cell r="D694">
            <v>8100</v>
          </cell>
          <cell r="F694">
            <v>0</v>
          </cell>
          <cell r="G694">
            <v>0</v>
          </cell>
          <cell r="H694">
            <v>0</v>
          </cell>
          <cell r="I694">
            <v>0</v>
          </cell>
          <cell r="J694">
            <v>0</v>
          </cell>
          <cell r="K694">
            <v>0</v>
          </cell>
          <cell r="L694">
            <v>0</v>
          </cell>
          <cell r="M694">
            <v>0</v>
          </cell>
          <cell r="N694">
            <v>0</v>
          </cell>
          <cell r="P694">
            <v>0</v>
          </cell>
          <cell r="R694">
            <v>0</v>
          </cell>
          <cell r="T694">
            <v>0</v>
          </cell>
          <cell r="U694">
            <v>0</v>
          </cell>
          <cell r="V694">
            <v>0</v>
          </cell>
          <cell r="X694">
            <v>0</v>
          </cell>
          <cell r="Z694">
            <v>0</v>
          </cell>
          <cell r="AB694">
            <v>0</v>
          </cell>
        </row>
        <row r="695">
          <cell r="A695">
            <v>21</v>
          </cell>
          <cell r="B695" t="str">
            <v>Grendel pintu</v>
          </cell>
          <cell r="C695" t="str">
            <v>Bh</v>
          </cell>
          <cell r="D695">
            <v>14200</v>
          </cell>
          <cell r="E695">
            <v>2</v>
          </cell>
          <cell r="F695">
            <v>28400</v>
          </cell>
          <cell r="G695">
            <v>0</v>
          </cell>
          <cell r="H695">
            <v>0</v>
          </cell>
          <cell r="I695">
            <v>0</v>
          </cell>
          <cell r="J695">
            <v>0</v>
          </cell>
          <cell r="K695">
            <v>0</v>
          </cell>
          <cell r="L695">
            <v>0</v>
          </cell>
          <cell r="M695">
            <v>0</v>
          </cell>
          <cell r="N695">
            <v>0</v>
          </cell>
          <cell r="O695">
            <v>2</v>
          </cell>
          <cell r="P695">
            <v>28400</v>
          </cell>
          <cell r="Q695">
            <v>3</v>
          </cell>
          <cell r="R695">
            <v>42600</v>
          </cell>
          <cell r="S695">
            <v>1</v>
          </cell>
          <cell r="T695">
            <v>14200</v>
          </cell>
          <cell r="U695">
            <v>0</v>
          </cell>
          <cell r="V695">
            <v>0</v>
          </cell>
          <cell r="X695">
            <v>0</v>
          </cell>
          <cell r="Z695">
            <v>0</v>
          </cell>
          <cell r="AB695">
            <v>0</v>
          </cell>
        </row>
        <row r="696">
          <cell r="A696">
            <v>22</v>
          </cell>
          <cell r="B696" t="str">
            <v>Stripting Knip</v>
          </cell>
          <cell r="C696" t="str">
            <v>Set</v>
          </cell>
          <cell r="D696">
            <v>13700</v>
          </cell>
          <cell r="F696">
            <v>0</v>
          </cell>
          <cell r="G696">
            <v>0</v>
          </cell>
          <cell r="H696">
            <v>0</v>
          </cell>
          <cell r="I696">
            <v>0</v>
          </cell>
          <cell r="J696">
            <v>0</v>
          </cell>
          <cell r="K696">
            <v>0</v>
          </cell>
          <cell r="L696">
            <v>0</v>
          </cell>
          <cell r="M696">
            <v>0</v>
          </cell>
          <cell r="N696">
            <v>0</v>
          </cell>
          <cell r="P696">
            <v>0</v>
          </cell>
          <cell r="R696">
            <v>0</v>
          </cell>
          <cell r="T696">
            <v>0</v>
          </cell>
          <cell r="U696">
            <v>0</v>
          </cell>
          <cell r="V696">
            <v>0</v>
          </cell>
          <cell r="X696">
            <v>0</v>
          </cell>
          <cell r="Z696">
            <v>0</v>
          </cell>
          <cell r="AB696">
            <v>0</v>
          </cell>
        </row>
        <row r="697">
          <cell r="A697">
            <v>23</v>
          </cell>
          <cell r="B697" t="str">
            <v>Door Closer</v>
          </cell>
          <cell r="C697" t="str">
            <v>Set</v>
          </cell>
          <cell r="D697">
            <v>260800</v>
          </cell>
          <cell r="E697">
            <v>2</v>
          </cell>
          <cell r="F697">
            <v>521600</v>
          </cell>
          <cell r="G697">
            <v>0</v>
          </cell>
          <cell r="H697">
            <v>0</v>
          </cell>
          <cell r="I697">
            <v>0</v>
          </cell>
          <cell r="J697">
            <v>0</v>
          </cell>
          <cell r="K697">
            <v>0</v>
          </cell>
          <cell r="L697">
            <v>0</v>
          </cell>
          <cell r="M697">
            <v>0</v>
          </cell>
          <cell r="N697">
            <v>0</v>
          </cell>
          <cell r="O697">
            <v>2</v>
          </cell>
          <cell r="P697">
            <v>521600</v>
          </cell>
          <cell r="R697">
            <v>0</v>
          </cell>
          <cell r="T697">
            <v>0</v>
          </cell>
          <cell r="U697">
            <v>0</v>
          </cell>
          <cell r="V697">
            <v>0</v>
          </cell>
          <cell r="X697">
            <v>0</v>
          </cell>
          <cell r="Z697">
            <v>0</v>
          </cell>
          <cell r="AB697">
            <v>0</v>
          </cell>
        </row>
        <row r="698">
          <cell r="A698">
            <v>24</v>
          </cell>
          <cell r="B698" t="str">
            <v>Door Holder</v>
          </cell>
          <cell r="C698" t="str">
            <v>Set</v>
          </cell>
          <cell r="D698">
            <v>500000</v>
          </cell>
          <cell r="F698">
            <v>0</v>
          </cell>
          <cell r="G698">
            <v>0</v>
          </cell>
          <cell r="H698">
            <v>0</v>
          </cell>
          <cell r="I698">
            <v>0</v>
          </cell>
          <cell r="J698">
            <v>0</v>
          </cell>
          <cell r="K698">
            <v>0</v>
          </cell>
          <cell r="L698">
            <v>0</v>
          </cell>
          <cell r="M698">
            <v>0</v>
          </cell>
          <cell r="N698">
            <v>0</v>
          </cell>
          <cell r="P698">
            <v>0</v>
          </cell>
          <cell r="R698">
            <v>0</v>
          </cell>
          <cell r="T698">
            <v>0</v>
          </cell>
          <cell r="U698">
            <v>0</v>
          </cell>
          <cell r="V698">
            <v>0</v>
          </cell>
          <cell r="X698">
            <v>0</v>
          </cell>
          <cell r="Z698">
            <v>0</v>
          </cell>
          <cell r="AB698">
            <v>0</v>
          </cell>
        </row>
        <row r="699">
          <cell r="A699">
            <v>25</v>
          </cell>
          <cell r="B699" t="str">
            <v>Door Stop</v>
          </cell>
          <cell r="C699" t="str">
            <v>Set</v>
          </cell>
          <cell r="D699">
            <v>32100</v>
          </cell>
          <cell r="E699">
            <v>2</v>
          </cell>
          <cell r="F699">
            <v>64200</v>
          </cell>
          <cell r="G699">
            <v>0</v>
          </cell>
          <cell r="H699">
            <v>0</v>
          </cell>
          <cell r="I699">
            <v>0</v>
          </cell>
          <cell r="J699">
            <v>0</v>
          </cell>
          <cell r="K699">
            <v>0</v>
          </cell>
          <cell r="L699">
            <v>0</v>
          </cell>
          <cell r="M699">
            <v>0</v>
          </cell>
          <cell r="N699">
            <v>0</v>
          </cell>
          <cell r="O699">
            <v>2</v>
          </cell>
          <cell r="P699">
            <v>64200</v>
          </cell>
          <cell r="R699">
            <v>0</v>
          </cell>
          <cell r="T699">
            <v>0</v>
          </cell>
          <cell r="U699">
            <v>0</v>
          </cell>
          <cell r="V699">
            <v>0</v>
          </cell>
          <cell r="X699">
            <v>0</v>
          </cell>
          <cell r="Z699">
            <v>0</v>
          </cell>
          <cell r="AB699">
            <v>0</v>
          </cell>
        </row>
        <row r="700">
          <cell r="A700">
            <v>26</v>
          </cell>
          <cell r="B700" t="str">
            <v>Kaca bening 5 mm</v>
          </cell>
          <cell r="C700" t="str">
            <v>M2</v>
          </cell>
          <cell r="D700">
            <v>66700</v>
          </cell>
          <cell r="E700">
            <v>0.12719999999999998</v>
          </cell>
          <cell r="F700">
            <v>8484.239999999998</v>
          </cell>
          <cell r="G700">
            <v>0</v>
          </cell>
          <cell r="H700">
            <v>0</v>
          </cell>
          <cell r="I700">
            <v>0</v>
          </cell>
          <cell r="J700">
            <v>0</v>
          </cell>
          <cell r="K700">
            <v>0</v>
          </cell>
          <cell r="L700">
            <v>0</v>
          </cell>
          <cell r="M700">
            <v>0</v>
          </cell>
          <cell r="N700">
            <v>0</v>
          </cell>
          <cell r="O700">
            <v>7.6799999999999993E-2</v>
          </cell>
          <cell r="P700">
            <v>5122.5599999999995</v>
          </cell>
          <cell r="Q700">
            <v>0.25919999999999999</v>
          </cell>
          <cell r="R700">
            <v>17288.64</v>
          </cell>
          <cell r="S700">
            <v>0.3276</v>
          </cell>
          <cell r="T700">
            <v>21850.920000000002</v>
          </cell>
          <cell r="U700">
            <v>0</v>
          </cell>
          <cell r="V700">
            <v>0</v>
          </cell>
          <cell r="X700">
            <v>0</v>
          </cell>
          <cell r="Y700">
            <v>0.2</v>
          </cell>
          <cell r="Z700">
            <v>13340</v>
          </cell>
          <cell r="AB700">
            <v>0</v>
          </cell>
        </row>
        <row r="701">
          <cell r="A701">
            <v>27</v>
          </cell>
          <cell r="B701" t="str">
            <v>Kaca bening 10 mm</v>
          </cell>
          <cell r="C701" t="str">
            <v>M2</v>
          </cell>
          <cell r="D701">
            <v>280895.75</v>
          </cell>
          <cell r="F701">
            <v>0</v>
          </cell>
          <cell r="G701">
            <v>0</v>
          </cell>
          <cell r="H701">
            <v>0</v>
          </cell>
          <cell r="I701">
            <v>0</v>
          </cell>
          <cell r="J701">
            <v>0</v>
          </cell>
          <cell r="K701">
            <v>0</v>
          </cell>
          <cell r="L701">
            <v>0</v>
          </cell>
          <cell r="M701">
            <v>0</v>
          </cell>
          <cell r="N701">
            <v>0</v>
          </cell>
          <cell r="P701">
            <v>0</v>
          </cell>
          <cell r="Q701">
            <v>1.1235000000000002</v>
          </cell>
          <cell r="R701">
            <v>315586.37512500002</v>
          </cell>
          <cell r="T701">
            <v>0</v>
          </cell>
          <cell r="U701">
            <v>0.57999999999999996</v>
          </cell>
          <cell r="V701">
            <v>162919.53499999997</v>
          </cell>
          <cell r="X701">
            <v>0</v>
          </cell>
          <cell r="Z701">
            <v>0</v>
          </cell>
          <cell r="AB701">
            <v>0</v>
          </cell>
        </row>
        <row r="702">
          <cell r="A702">
            <v>28</v>
          </cell>
          <cell r="B702" t="str">
            <v>Kaca Bening 12 mm</v>
          </cell>
          <cell r="C702" t="str">
            <v>M2</v>
          </cell>
          <cell r="D702">
            <v>403787.64062499994</v>
          </cell>
          <cell r="F702">
            <v>0</v>
          </cell>
          <cell r="G702">
            <v>0</v>
          </cell>
          <cell r="H702">
            <v>0</v>
          </cell>
          <cell r="I702">
            <v>0</v>
          </cell>
          <cell r="J702">
            <v>0</v>
          </cell>
          <cell r="K702">
            <v>0</v>
          </cell>
          <cell r="L702">
            <v>0</v>
          </cell>
          <cell r="M702">
            <v>0</v>
          </cell>
          <cell r="N702">
            <v>0</v>
          </cell>
          <cell r="P702">
            <v>0</v>
          </cell>
          <cell r="R702">
            <v>0</v>
          </cell>
          <cell r="T702">
            <v>0</v>
          </cell>
          <cell r="U702">
            <v>0</v>
          </cell>
          <cell r="V702">
            <v>0</v>
          </cell>
          <cell r="X702">
            <v>0</v>
          </cell>
          <cell r="Z702">
            <v>0</v>
          </cell>
          <cell r="AB702">
            <v>0</v>
          </cell>
        </row>
        <row r="703">
          <cell r="A703">
            <v>29</v>
          </cell>
          <cell r="B703" t="str">
            <v>Besi hollow 4/4</v>
          </cell>
          <cell r="C703" t="str">
            <v>M'</v>
          </cell>
          <cell r="D703">
            <v>48625.000000000051</v>
          </cell>
          <cell r="F703">
            <v>0</v>
          </cell>
          <cell r="G703">
            <v>5.09</v>
          </cell>
          <cell r="H703">
            <v>247501.25000000026</v>
          </cell>
          <cell r="I703">
            <v>5.09</v>
          </cell>
          <cell r="J703">
            <v>247501.25000000026</v>
          </cell>
          <cell r="K703">
            <v>0</v>
          </cell>
          <cell r="L703">
            <v>0</v>
          </cell>
          <cell r="M703">
            <v>0</v>
          </cell>
          <cell r="N703">
            <v>0</v>
          </cell>
          <cell r="P703">
            <v>0</v>
          </cell>
          <cell r="R703">
            <v>0</v>
          </cell>
          <cell r="T703">
            <v>0</v>
          </cell>
          <cell r="U703">
            <v>0</v>
          </cell>
          <cell r="V703">
            <v>0</v>
          </cell>
          <cell r="X703">
            <v>0</v>
          </cell>
          <cell r="Z703">
            <v>0</v>
          </cell>
          <cell r="AB703">
            <v>0</v>
          </cell>
        </row>
        <row r="704">
          <cell r="A704">
            <v>30</v>
          </cell>
          <cell r="B704" t="str">
            <v>Besi hollow 6/6</v>
          </cell>
          <cell r="C704" t="str">
            <v>M'</v>
          </cell>
          <cell r="D704">
            <v>74462.500000000058</v>
          </cell>
          <cell r="F704">
            <v>0</v>
          </cell>
          <cell r="G704">
            <v>5.09</v>
          </cell>
          <cell r="H704">
            <v>379014.12500000029</v>
          </cell>
          <cell r="I704">
            <v>5.09</v>
          </cell>
          <cell r="J704">
            <v>379014.12500000029</v>
          </cell>
          <cell r="K704">
            <v>0</v>
          </cell>
          <cell r="L704">
            <v>0</v>
          </cell>
          <cell r="M704">
            <v>0</v>
          </cell>
          <cell r="N704">
            <v>0</v>
          </cell>
          <cell r="P704">
            <v>0</v>
          </cell>
          <cell r="R704">
            <v>0</v>
          </cell>
          <cell r="T704">
            <v>0</v>
          </cell>
          <cell r="U704">
            <v>0</v>
          </cell>
          <cell r="V704">
            <v>0</v>
          </cell>
          <cell r="X704">
            <v>0</v>
          </cell>
          <cell r="Z704">
            <v>0</v>
          </cell>
          <cell r="AB704">
            <v>0</v>
          </cell>
        </row>
        <row r="705">
          <cell r="A705">
            <v>31</v>
          </cell>
          <cell r="B705" t="str">
            <v>Besi hollow 2.5/5</v>
          </cell>
          <cell r="C705" t="str">
            <v>Kg</v>
          </cell>
          <cell r="D705">
            <v>74462.500000000058</v>
          </cell>
          <cell r="F705">
            <v>0</v>
          </cell>
          <cell r="G705">
            <v>0</v>
          </cell>
          <cell r="H705">
            <v>0</v>
          </cell>
          <cell r="I705">
            <v>0</v>
          </cell>
          <cell r="J705">
            <v>0</v>
          </cell>
          <cell r="K705">
            <v>0</v>
          </cell>
          <cell r="L705">
            <v>0</v>
          </cell>
          <cell r="M705">
            <v>0</v>
          </cell>
          <cell r="N705">
            <v>0</v>
          </cell>
          <cell r="P705">
            <v>0</v>
          </cell>
          <cell r="R705">
            <v>0</v>
          </cell>
          <cell r="T705">
            <v>0</v>
          </cell>
          <cell r="U705">
            <v>0</v>
          </cell>
          <cell r="V705">
            <v>0</v>
          </cell>
          <cell r="X705">
            <v>0</v>
          </cell>
          <cell r="Z705">
            <v>0</v>
          </cell>
          <cell r="AB705">
            <v>0</v>
          </cell>
        </row>
        <row r="706">
          <cell r="A706">
            <v>32</v>
          </cell>
          <cell r="B706" t="str">
            <v>Besi hollow 5/5</v>
          </cell>
          <cell r="C706" t="str">
            <v>Kg</v>
          </cell>
          <cell r="D706">
            <v>74462.500000000058</v>
          </cell>
          <cell r="F706">
            <v>0</v>
          </cell>
          <cell r="G706">
            <v>0</v>
          </cell>
          <cell r="H706">
            <v>0</v>
          </cell>
          <cell r="I706">
            <v>0</v>
          </cell>
          <cell r="J706">
            <v>0</v>
          </cell>
          <cell r="K706">
            <v>0</v>
          </cell>
          <cell r="L706">
            <v>0</v>
          </cell>
          <cell r="M706">
            <v>0</v>
          </cell>
          <cell r="N706">
            <v>0</v>
          </cell>
          <cell r="P706">
            <v>0</v>
          </cell>
          <cell r="R706">
            <v>0</v>
          </cell>
          <cell r="T706">
            <v>0</v>
          </cell>
          <cell r="U706">
            <v>0</v>
          </cell>
          <cell r="V706">
            <v>0</v>
          </cell>
          <cell r="X706">
            <v>0</v>
          </cell>
          <cell r="Z706">
            <v>0</v>
          </cell>
          <cell r="AB706">
            <v>0</v>
          </cell>
        </row>
        <row r="707">
          <cell r="A707">
            <v>33</v>
          </cell>
          <cell r="B707" t="str">
            <v>Besi hollow 2/2</v>
          </cell>
          <cell r="C707" t="str">
            <v>Kg</v>
          </cell>
          <cell r="D707">
            <v>74462.500000000058</v>
          </cell>
          <cell r="F707">
            <v>0</v>
          </cell>
          <cell r="G707">
            <v>0</v>
          </cell>
          <cell r="H707">
            <v>0</v>
          </cell>
          <cell r="I707">
            <v>0</v>
          </cell>
          <cell r="J707">
            <v>0</v>
          </cell>
          <cell r="K707">
            <v>0</v>
          </cell>
          <cell r="L707">
            <v>0</v>
          </cell>
          <cell r="M707">
            <v>0</v>
          </cell>
          <cell r="N707">
            <v>0</v>
          </cell>
          <cell r="P707">
            <v>0</v>
          </cell>
          <cell r="R707">
            <v>0</v>
          </cell>
          <cell r="T707">
            <v>0</v>
          </cell>
          <cell r="U707">
            <v>0</v>
          </cell>
          <cell r="V707">
            <v>0</v>
          </cell>
          <cell r="X707">
            <v>0</v>
          </cell>
          <cell r="Z707">
            <v>0</v>
          </cell>
          <cell r="AB707">
            <v>0</v>
          </cell>
        </row>
        <row r="708">
          <cell r="A708">
            <v>34</v>
          </cell>
          <cell r="B708" t="str">
            <v>Besi hollow 2/4</v>
          </cell>
          <cell r="C708" t="str">
            <v>Kg</v>
          </cell>
          <cell r="D708">
            <v>74462.500000000058</v>
          </cell>
          <cell r="F708">
            <v>0</v>
          </cell>
          <cell r="G708">
            <v>0</v>
          </cell>
          <cell r="H708">
            <v>0</v>
          </cell>
          <cell r="I708">
            <v>0</v>
          </cell>
          <cell r="J708">
            <v>0</v>
          </cell>
          <cell r="K708">
            <v>0</v>
          </cell>
          <cell r="L708">
            <v>0</v>
          </cell>
          <cell r="M708">
            <v>0</v>
          </cell>
          <cell r="N708">
            <v>0</v>
          </cell>
          <cell r="P708">
            <v>0</v>
          </cell>
          <cell r="R708">
            <v>0</v>
          </cell>
          <cell r="T708">
            <v>0</v>
          </cell>
          <cell r="U708">
            <v>0</v>
          </cell>
          <cell r="V708">
            <v>0</v>
          </cell>
          <cell r="X708">
            <v>0</v>
          </cell>
          <cell r="Z708">
            <v>0</v>
          </cell>
          <cell r="AB708">
            <v>0</v>
          </cell>
        </row>
        <row r="709">
          <cell r="A709">
            <v>35</v>
          </cell>
          <cell r="B709" t="str">
            <v>Kaca Tempered 12 mm</v>
          </cell>
          <cell r="C709" t="str">
            <v>M2</v>
          </cell>
          <cell r="D709">
            <v>528395.75</v>
          </cell>
          <cell r="F709">
            <v>0</v>
          </cell>
          <cell r="G709">
            <v>0</v>
          </cell>
          <cell r="H709">
            <v>0</v>
          </cell>
          <cell r="I709">
            <v>0</v>
          </cell>
          <cell r="J709">
            <v>0</v>
          </cell>
          <cell r="K709">
            <v>0</v>
          </cell>
          <cell r="L709">
            <v>0</v>
          </cell>
          <cell r="M709">
            <v>0</v>
          </cell>
          <cell r="N709">
            <v>0</v>
          </cell>
          <cell r="P709">
            <v>0</v>
          </cell>
          <cell r="R709">
            <v>0</v>
          </cell>
          <cell r="T709">
            <v>0</v>
          </cell>
          <cell r="U709">
            <v>0</v>
          </cell>
          <cell r="V709">
            <v>0</v>
          </cell>
          <cell r="X709">
            <v>0</v>
          </cell>
          <cell r="Z709">
            <v>0</v>
          </cell>
          <cell r="AB709">
            <v>0</v>
          </cell>
        </row>
        <row r="710">
          <cell r="A710">
            <v>36</v>
          </cell>
          <cell r="B710" t="str">
            <v>Glass Block</v>
          </cell>
          <cell r="C710" t="str">
            <v>Bh</v>
          </cell>
          <cell r="D710">
            <v>45000</v>
          </cell>
          <cell r="F710">
            <v>0</v>
          </cell>
          <cell r="G710">
            <v>0</v>
          </cell>
          <cell r="H710">
            <v>0</v>
          </cell>
          <cell r="I710">
            <v>0</v>
          </cell>
          <cell r="J710">
            <v>0</v>
          </cell>
          <cell r="K710">
            <v>0</v>
          </cell>
          <cell r="L710">
            <v>0</v>
          </cell>
          <cell r="M710">
            <v>0</v>
          </cell>
          <cell r="N710">
            <v>0</v>
          </cell>
          <cell r="P710">
            <v>0</v>
          </cell>
          <cell r="R710">
            <v>0</v>
          </cell>
          <cell r="T710">
            <v>0</v>
          </cell>
          <cell r="U710">
            <v>0</v>
          </cell>
          <cell r="V710">
            <v>0</v>
          </cell>
          <cell r="X710">
            <v>0</v>
          </cell>
          <cell r="Z710">
            <v>0</v>
          </cell>
          <cell r="AB710">
            <v>0</v>
          </cell>
        </row>
        <row r="711">
          <cell r="A711">
            <v>37</v>
          </cell>
          <cell r="B711" t="str">
            <v>Kaca Es</v>
          </cell>
          <cell r="C711" t="str">
            <v>M2</v>
          </cell>
          <cell r="D711">
            <v>66700</v>
          </cell>
          <cell r="F711">
            <v>0</v>
          </cell>
          <cell r="G711">
            <v>0</v>
          </cell>
          <cell r="H711">
            <v>0</v>
          </cell>
          <cell r="I711">
            <v>0</v>
          </cell>
          <cell r="J711">
            <v>0</v>
          </cell>
          <cell r="K711">
            <v>0</v>
          </cell>
          <cell r="L711">
            <v>0</v>
          </cell>
          <cell r="M711">
            <v>0</v>
          </cell>
          <cell r="N711">
            <v>0</v>
          </cell>
          <cell r="P711">
            <v>0</v>
          </cell>
          <cell r="R711">
            <v>0</v>
          </cell>
          <cell r="T711">
            <v>0</v>
          </cell>
          <cell r="U711">
            <v>0</v>
          </cell>
          <cell r="V711">
            <v>0</v>
          </cell>
          <cell r="W711">
            <v>0.24</v>
          </cell>
          <cell r="X711">
            <v>16008</v>
          </cell>
          <cell r="Y711">
            <v>0.24</v>
          </cell>
          <cell r="Z711">
            <v>16008</v>
          </cell>
          <cell r="AB711">
            <v>0</v>
          </cell>
        </row>
        <row r="712">
          <cell r="A712">
            <v>38</v>
          </cell>
          <cell r="B712" t="str">
            <v>Krepyak Kaca Nako + Kerangka</v>
          </cell>
          <cell r="C712" t="str">
            <v>M2</v>
          </cell>
          <cell r="D712">
            <v>81300</v>
          </cell>
          <cell r="F712">
            <v>0</v>
          </cell>
          <cell r="G712">
            <v>0</v>
          </cell>
          <cell r="H712">
            <v>0</v>
          </cell>
          <cell r="I712">
            <v>0</v>
          </cell>
          <cell r="J712">
            <v>0</v>
          </cell>
          <cell r="K712">
            <v>0</v>
          </cell>
          <cell r="L712">
            <v>0</v>
          </cell>
          <cell r="M712">
            <v>0</v>
          </cell>
          <cell r="N712">
            <v>0</v>
          </cell>
          <cell r="P712">
            <v>0</v>
          </cell>
          <cell r="R712">
            <v>0</v>
          </cell>
          <cell r="T712">
            <v>0</v>
          </cell>
          <cell r="U712">
            <v>0</v>
          </cell>
          <cell r="V712">
            <v>0</v>
          </cell>
          <cell r="X712">
            <v>0</v>
          </cell>
          <cell r="Z712">
            <v>0</v>
          </cell>
          <cell r="AB712">
            <v>0</v>
          </cell>
        </row>
        <row r="713">
          <cell r="A713">
            <v>39</v>
          </cell>
          <cell r="B713" t="str">
            <v>Sticker Efek Kaca Es</v>
          </cell>
          <cell r="C713" t="str">
            <v>M2</v>
          </cell>
          <cell r="D713">
            <v>150000</v>
          </cell>
          <cell r="F713">
            <v>0</v>
          </cell>
          <cell r="G713">
            <v>0</v>
          </cell>
          <cell r="H713">
            <v>0</v>
          </cell>
          <cell r="I713">
            <v>0</v>
          </cell>
          <cell r="J713">
            <v>0</v>
          </cell>
          <cell r="K713">
            <v>0</v>
          </cell>
          <cell r="L713">
            <v>0</v>
          </cell>
          <cell r="M713">
            <v>0</v>
          </cell>
          <cell r="N713">
            <v>0</v>
          </cell>
          <cell r="P713">
            <v>0</v>
          </cell>
          <cell r="R713">
            <v>0</v>
          </cell>
          <cell r="T713">
            <v>0</v>
          </cell>
          <cell r="U713">
            <v>0</v>
          </cell>
          <cell r="V713">
            <v>0</v>
          </cell>
          <cell r="X713">
            <v>0</v>
          </cell>
          <cell r="Z713">
            <v>0</v>
          </cell>
          <cell r="AB713">
            <v>0</v>
          </cell>
        </row>
        <row r="714">
          <cell r="A714">
            <v>40</v>
          </cell>
          <cell r="B714" t="str">
            <v>Rel Pintu Dorong</v>
          </cell>
          <cell r="C714" t="str">
            <v>M'</v>
          </cell>
          <cell r="D714">
            <v>275000</v>
          </cell>
          <cell r="F714">
            <v>0</v>
          </cell>
          <cell r="G714">
            <v>0</v>
          </cell>
          <cell r="H714">
            <v>0</v>
          </cell>
          <cell r="I714">
            <v>0</v>
          </cell>
          <cell r="J714">
            <v>0</v>
          </cell>
          <cell r="K714">
            <v>0</v>
          </cell>
          <cell r="L714">
            <v>0</v>
          </cell>
          <cell r="M714">
            <v>0</v>
          </cell>
          <cell r="N714">
            <v>0</v>
          </cell>
          <cell r="P714">
            <v>0</v>
          </cell>
          <cell r="R714">
            <v>0</v>
          </cell>
          <cell r="T714">
            <v>0</v>
          </cell>
          <cell r="U714">
            <v>0</v>
          </cell>
          <cell r="V714">
            <v>0</v>
          </cell>
          <cell r="X714">
            <v>0</v>
          </cell>
          <cell r="Z714">
            <v>0</v>
          </cell>
          <cell r="AB714">
            <v>0</v>
          </cell>
        </row>
        <row r="715">
          <cell r="A715">
            <v>41</v>
          </cell>
          <cell r="B715" t="str">
            <v>Rolling Door</v>
          </cell>
          <cell r="C715" t="str">
            <v>M2</v>
          </cell>
          <cell r="D715">
            <v>358100</v>
          </cell>
          <cell r="F715">
            <v>0</v>
          </cell>
          <cell r="G715">
            <v>0</v>
          </cell>
          <cell r="H715">
            <v>0</v>
          </cell>
          <cell r="I715">
            <v>0</v>
          </cell>
          <cell r="J715">
            <v>0</v>
          </cell>
          <cell r="K715">
            <v>0</v>
          </cell>
          <cell r="L715">
            <v>0</v>
          </cell>
          <cell r="M715">
            <v>0</v>
          </cell>
          <cell r="N715">
            <v>0</v>
          </cell>
          <cell r="P715">
            <v>0</v>
          </cell>
          <cell r="R715">
            <v>0</v>
          </cell>
          <cell r="T715">
            <v>0</v>
          </cell>
          <cell r="U715">
            <v>0</v>
          </cell>
          <cell r="V715">
            <v>0</v>
          </cell>
          <cell r="X715">
            <v>0</v>
          </cell>
          <cell r="Z715">
            <v>0</v>
          </cell>
          <cell r="AA715">
            <v>7.789600000000001</v>
          </cell>
          <cell r="AB715">
            <v>2789455.7600000002</v>
          </cell>
        </row>
        <row r="716">
          <cell r="A716">
            <v>42</v>
          </cell>
          <cell r="B716" t="str">
            <v>Roster</v>
          </cell>
          <cell r="C716" t="str">
            <v>M2</v>
          </cell>
          <cell r="D716">
            <v>133850</v>
          </cell>
          <cell r="F716">
            <v>0</v>
          </cell>
          <cell r="G716">
            <v>0</v>
          </cell>
          <cell r="H716">
            <v>0</v>
          </cell>
          <cell r="I716">
            <v>0</v>
          </cell>
          <cell r="J716">
            <v>0</v>
          </cell>
          <cell r="K716">
            <v>0</v>
          </cell>
          <cell r="L716">
            <v>0</v>
          </cell>
          <cell r="M716">
            <v>0</v>
          </cell>
          <cell r="N716">
            <v>0</v>
          </cell>
          <cell r="P716">
            <v>0</v>
          </cell>
          <cell r="R716">
            <v>0</v>
          </cell>
          <cell r="T716">
            <v>0</v>
          </cell>
          <cell r="U716">
            <v>0</v>
          </cell>
          <cell r="V716">
            <v>0</v>
          </cell>
          <cell r="X716">
            <v>0</v>
          </cell>
          <cell r="Z716">
            <v>0</v>
          </cell>
          <cell r="AB716">
            <v>0</v>
          </cell>
        </row>
        <row r="717">
          <cell r="A717">
            <v>43</v>
          </cell>
          <cell r="B717" t="str">
            <v>Gipsum Board</v>
          </cell>
          <cell r="C717" t="str">
            <v>M2</v>
          </cell>
          <cell r="D717">
            <v>29000</v>
          </cell>
          <cell r="F717">
            <v>0</v>
          </cell>
          <cell r="G717">
            <v>0</v>
          </cell>
          <cell r="H717">
            <v>0</v>
          </cell>
          <cell r="I717">
            <v>0</v>
          </cell>
          <cell r="J717">
            <v>0</v>
          </cell>
          <cell r="K717">
            <v>0</v>
          </cell>
          <cell r="L717">
            <v>0</v>
          </cell>
          <cell r="M717">
            <v>0</v>
          </cell>
          <cell r="N717">
            <v>0</v>
          </cell>
          <cell r="P717">
            <v>0</v>
          </cell>
          <cell r="R717">
            <v>0</v>
          </cell>
          <cell r="T717">
            <v>0</v>
          </cell>
          <cell r="U717">
            <v>0</v>
          </cell>
          <cell r="V717">
            <v>0</v>
          </cell>
          <cell r="X717">
            <v>0</v>
          </cell>
          <cell r="Z717">
            <v>0</v>
          </cell>
          <cell r="AB717">
            <v>0</v>
          </cell>
        </row>
        <row r="718">
          <cell r="A718">
            <v>44</v>
          </cell>
          <cell r="B718" t="str">
            <v>List Gipsum</v>
          </cell>
          <cell r="C718" t="str">
            <v>M'</v>
          </cell>
          <cell r="D718">
            <v>17300</v>
          </cell>
          <cell r="F718">
            <v>0</v>
          </cell>
          <cell r="G718">
            <v>0</v>
          </cell>
          <cell r="H718">
            <v>0</v>
          </cell>
          <cell r="I718">
            <v>0</v>
          </cell>
          <cell r="J718">
            <v>0</v>
          </cell>
          <cell r="K718">
            <v>0</v>
          </cell>
          <cell r="L718">
            <v>0</v>
          </cell>
          <cell r="M718">
            <v>0</v>
          </cell>
          <cell r="N718">
            <v>0</v>
          </cell>
          <cell r="P718">
            <v>0</v>
          </cell>
          <cell r="R718">
            <v>0</v>
          </cell>
          <cell r="T718">
            <v>0</v>
          </cell>
          <cell r="U718">
            <v>0</v>
          </cell>
          <cell r="V718">
            <v>0</v>
          </cell>
          <cell r="X718">
            <v>0</v>
          </cell>
          <cell r="Z718">
            <v>0</v>
          </cell>
          <cell r="AB718">
            <v>0</v>
          </cell>
        </row>
        <row r="719">
          <cell r="A719">
            <v>45</v>
          </cell>
          <cell r="B719" t="str">
            <v>Sealent</v>
          </cell>
          <cell r="C719" t="str">
            <v>M'</v>
          </cell>
          <cell r="D719">
            <v>8400</v>
          </cell>
          <cell r="E719">
            <v>5.68</v>
          </cell>
          <cell r="F719">
            <v>47712</v>
          </cell>
          <cell r="G719">
            <v>0</v>
          </cell>
          <cell r="H719">
            <v>0</v>
          </cell>
          <cell r="I719">
            <v>0</v>
          </cell>
          <cell r="J719">
            <v>0</v>
          </cell>
          <cell r="K719">
            <v>0</v>
          </cell>
          <cell r="L719">
            <v>0</v>
          </cell>
          <cell r="M719">
            <v>0</v>
          </cell>
          <cell r="N719">
            <v>0</v>
          </cell>
          <cell r="O719">
            <v>1.76</v>
          </cell>
          <cell r="P719">
            <v>14784</v>
          </cell>
          <cell r="Q719">
            <v>18.04</v>
          </cell>
          <cell r="R719">
            <v>151536</v>
          </cell>
          <cell r="S719">
            <v>5.08</v>
          </cell>
          <cell r="T719">
            <v>42672</v>
          </cell>
          <cell r="U719">
            <v>3.05</v>
          </cell>
          <cell r="V719">
            <v>25620</v>
          </cell>
          <cell r="W719">
            <v>6.4</v>
          </cell>
          <cell r="X719">
            <v>53760</v>
          </cell>
          <cell r="Y719">
            <v>6.4</v>
          </cell>
          <cell r="Z719">
            <v>53760</v>
          </cell>
          <cell r="AA719">
            <v>23.12</v>
          </cell>
          <cell r="AB719">
            <v>194208</v>
          </cell>
        </row>
        <row r="720">
          <cell r="A720">
            <v>46</v>
          </cell>
          <cell r="B720" t="str">
            <v>Benangan Kusen</v>
          </cell>
          <cell r="C720" t="str">
            <v>M'</v>
          </cell>
          <cell r="D720">
            <v>4296.0074999999997</v>
          </cell>
          <cell r="E720">
            <v>11.76</v>
          </cell>
          <cell r="F720">
            <v>50521.048199999997</v>
          </cell>
          <cell r="G720">
            <v>5.5990000000000002</v>
          </cell>
          <cell r="H720">
            <v>24053.345992499999</v>
          </cell>
          <cell r="I720">
            <v>5.5990000000000002</v>
          </cell>
          <cell r="J720">
            <v>24053.345992499999</v>
          </cell>
          <cell r="K720">
            <v>5.7839999999999998</v>
          </cell>
          <cell r="L720">
            <v>24848.107379999998</v>
          </cell>
          <cell r="M720">
            <v>5.7839999999999998</v>
          </cell>
          <cell r="N720">
            <v>24848.107379999998</v>
          </cell>
          <cell r="O720">
            <v>0</v>
          </cell>
          <cell r="P720">
            <v>0</v>
          </cell>
          <cell r="Q720">
            <v>13.6</v>
          </cell>
          <cell r="R720">
            <v>58425.701999999997</v>
          </cell>
          <cell r="S720">
            <v>6.9999999999999991</v>
          </cell>
          <cell r="T720">
            <v>30072.052499999994</v>
          </cell>
          <cell r="U720">
            <v>8.5</v>
          </cell>
          <cell r="V720">
            <v>36516.063750000001</v>
          </cell>
          <cell r="W720">
            <v>4</v>
          </cell>
          <cell r="X720">
            <v>17184.03</v>
          </cell>
          <cell r="Y720">
            <v>4</v>
          </cell>
          <cell r="Z720">
            <v>17184.03</v>
          </cell>
          <cell r="AB720">
            <v>0</v>
          </cell>
        </row>
        <row r="721">
          <cell r="A721">
            <v>47</v>
          </cell>
          <cell r="B721" t="str">
            <v xml:space="preserve">Cat Kayu </v>
          </cell>
          <cell r="C721" t="str">
            <v>M2</v>
          </cell>
          <cell r="D721">
            <v>19370.5</v>
          </cell>
          <cell r="E721">
            <v>6.6879999999999997</v>
          </cell>
          <cell r="F721">
            <v>129549.90399999999</v>
          </cell>
          <cell r="G721">
            <v>0</v>
          </cell>
          <cell r="H721">
            <v>0</v>
          </cell>
          <cell r="I721">
            <v>0</v>
          </cell>
          <cell r="J721">
            <v>0</v>
          </cell>
          <cell r="K721">
            <v>4.0991999999999997</v>
          </cell>
          <cell r="L721">
            <v>79403.553599999999</v>
          </cell>
          <cell r="M721">
            <v>4.0991999999999997</v>
          </cell>
          <cell r="N721">
            <v>79403.553599999999</v>
          </cell>
          <cell r="O721">
            <v>0</v>
          </cell>
          <cell r="P721">
            <v>0</v>
          </cell>
          <cell r="R721">
            <v>0</v>
          </cell>
          <cell r="T721">
            <v>0</v>
          </cell>
          <cell r="U721">
            <v>0</v>
          </cell>
          <cell r="V721">
            <v>0</v>
          </cell>
          <cell r="X721">
            <v>0</v>
          </cell>
          <cell r="Z721">
            <v>0</v>
          </cell>
          <cell r="AB721">
            <v>0</v>
          </cell>
        </row>
        <row r="722">
          <cell r="A722">
            <v>48</v>
          </cell>
          <cell r="B722" t="str">
            <v>Cat Besi</v>
          </cell>
          <cell r="C722" t="str">
            <v>M2</v>
          </cell>
          <cell r="D722">
            <v>13698</v>
          </cell>
          <cell r="F722">
            <v>0</v>
          </cell>
          <cell r="G722">
            <v>5.6445590696960588</v>
          </cell>
          <cell r="H722">
            <v>77319.170136696615</v>
          </cell>
          <cell r="I722">
            <v>5.6445590696960588</v>
          </cell>
          <cell r="J722">
            <v>77319.170136696615</v>
          </cell>
          <cell r="K722">
            <v>0</v>
          </cell>
          <cell r="L722">
            <v>0</v>
          </cell>
          <cell r="M722">
            <v>0</v>
          </cell>
          <cell r="N722">
            <v>0</v>
          </cell>
          <cell r="O722">
            <v>0</v>
          </cell>
          <cell r="P722">
            <v>0</v>
          </cell>
          <cell r="R722">
            <v>0</v>
          </cell>
          <cell r="T722">
            <v>0</v>
          </cell>
          <cell r="U722">
            <v>0</v>
          </cell>
          <cell r="V722">
            <v>0</v>
          </cell>
          <cell r="X722">
            <v>0</v>
          </cell>
          <cell r="Z722">
            <v>0</v>
          </cell>
          <cell r="AB722">
            <v>0</v>
          </cell>
        </row>
        <row r="723">
          <cell r="A723">
            <v>49</v>
          </cell>
          <cell r="B723" t="str">
            <v>Cat Dinding</v>
          </cell>
          <cell r="C723" t="str">
            <v>M2</v>
          </cell>
          <cell r="D723">
            <v>9900</v>
          </cell>
          <cell r="F723">
            <v>0</v>
          </cell>
          <cell r="G723">
            <v>0</v>
          </cell>
          <cell r="H723">
            <v>0</v>
          </cell>
          <cell r="I723">
            <v>0</v>
          </cell>
          <cell r="J723">
            <v>0</v>
          </cell>
          <cell r="K723">
            <v>0</v>
          </cell>
          <cell r="L723">
            <v>0</v>
          </cell>
          <cell r="M723">
            <v>0</v>
          </cell>
          <cell r="N723">
            <v>0</v>
          </cell>
          <cell r="P723">
            <v>0</v>
          </cell>
          <cell r="R723">
            <v>0</v>
          </cell>
          <cell r="T723">
            <v>0</v>
          </cell>
          <cell r="U723">
            <v>0</v>
          </cell>
          <cell r="V723">
            <v>0</v>
          </cell>
          <cell r="X723">
            <v>0</v>
          </cell>
          <cell r="Z723">
            <v>0</v>
          </cell>
          <cell r="AB723">
            <v>0</v>
          </cell>
        </row>
        <row r="724">
          <cell r="A724">
            <v>50</v>
          </cell>
          <cell r="B724" t="str">
            <v>Rel Jendela Geser</v>
          </cell>
          <cell r="C724" t="str">
            <v>M'</v>
          </cell>
          <cell r="D724">
            <v>275000</v>
          </cell>
          <cell r="F724">
            <v>0</v>
          </cell>
          <cell r="I724">
            <v>0</v>
          </cell>
          <cell r="J724">
            <v>0</v>
          </cell>
          <cell r="K724">
            <v>0</v>
          </cell>
          <cell r="L724">
            <v>0</v>
          </cell>
          <cell r="M724">
            <v>0</v>
          </cell>
          <cell r="N724">
            <v>0</v>
          </cell>
          <cell r="P724">
            <v>0</v>
          </cell>
          <cell r="R724">
            <v>0</v>
          </cell>
          <cell r="T724">
            <v>0</v>
          </cell>
          <cell r="U724">
            <v>0</v>
          </cell>
          <cell r="V724">
            <v>0</v>
          </cell>
          <cell r="X724">
            <v>0</v>
          </cell>
          <cell r="Z724">
            <v>0</v>
          </cell>
          <cell r="AB724">
            <v>0</v>
          </cell>
        </row>
        <row r="726">
          <cell r="B726" t="str">
            <v>Jumlah Harga</v>
          </cell>
          <cell r="F726">
            <v>3295405.1922000004</v>
          </cell>
          <cell r="H726">
            <v>1760337.7291291971</v>
          </cell>
          <cell r="J726">
            <v>1760337.7291291971</v>
          </cell>
          <cell r="L726">
            <v>1690743.9109799999</v>
          </cell>
          <cell r="N726">
            <v>1690743.9109799999</v>
          </cell>
          <cell r="P726">
            <v>2060105.16</v>
          </cell>
          <cell r="R726">
            <v>1884105.1171249999</v>
          </cell>
          <cell r="T726">
            <v>583333.77249999996</v>
          </cell>
          <cell r="V726">
            <v>340632.49875000003</v>
          </cell>
          <cell r="X726">
            <v>86952.03</v>
          </cell>
          <cell r="Z726">
            <v>100292.03</v>
          </cell>
          <cell r="AB726">
            <v>3320793.7600000002</v>
          </cell>
        </row>
        <row r="730">
          <cell r="A730" t="str">
            <v>No.</v>
          </cell>
          <cell r="B730" t="str">
            <v>Item Pekerjaan</v>
          </cell>
          <cell r="C730" t="str">
            <v>Satuan</v>
          </cell>
          <cell r="D730" t="str">
            <v>Harga Satuan</v>
          </cell>
          <cell r="E730" t="str">
            <v>P1</v>
          </cell>
          <cell r="G730" t="str">
            <v>P2</v>
          </cell>
          <cell r="I730" t="str">
            <v>P2'</v>
          </cell>
          <cell r="K730" t="str">
            <v>P3</v>
          </cell>
          <cell r="M730" t="str">
            <v>P3'</v>
          </cell>
          <cell r="O730" t="str">
            <v>J1</v>
          </cell>
          <cell r="Q730" t="str">
            <v>BV1</v>
          </cell>
        </row>
        <row r="731">
          <cell r="D731" t="str">
            <v>Rp.</v>
          </cell>
          <cell r="E731" t="str">
            <v>Vol.</v>
          </cell>
          <cell r="F731" t="str">
            <v>Jumlah Harga</v>
          </cell>
          <cell r="G731" t="str">
            <v>Vol.</v>
          </cell>
          <cell r="H731" t="str">
            <v>Jumlah Harga</v>
          </cell>
          <cell r="I731" t="str">
            <v>Vol.</v>
          </cell>
          <cell r="J731" t="str">
            <v>Jumlah Harga</v>
          </cell>
          <cell r="K731" t="str">
            <v>Vol.</v>
          </cell>
          <cell r="L731" t="str">
            <v>Jumlah Harga</v>
          </cell>
          <cell r="M731" t="str">
            <v>Vol.</v>
          </cell>
          <cell r="N731" t="str">
            <v>Jumlah Harga</v>
          </cell>
          <cell r="O731" t="str">
            <v>Vol.</v>
          </cell>
          <cell r="P731" t="str">
            <v>Jumlah Harga</v>
          </cell>
          <cell r="Q731" t="str">
            <v>Vol.</v>
          </cell>
          <cell r="R731" t="str">
            <v>Jumlah Harga</v>
          </cell>
        </row>
        <row r="732">
          <cell r="A732" t="str">
            <v>X.</v>
          </cell>
          <cell r="B732" t="str">
            <v>UNIT LAP. TENIS (OUT DOOR)</v>
          </cell>
        </row>
        <row r="734">
          <cell r="A734">
            <v>1</v>
          </cell>
          <cell r="B734" t="str">
            <v>Kayu 6/12</v>
          </cell>
          <cell r="C734" t="str">
            <v>M3</v>
          </cell>
          <cell r="D734">
            <v>0</v>
          </cell>
          <cell r="E734">
            <v>2.3120000000000002E-2</v>
          </cell>
          <cell r="F734">
            <v>0</v>
          </cell>
          <cell r="G734">
            <v>0</v>
          </cell>
          <cell r="H734">
            <v>0</v>
          </cell>
          <cell r="I734">
            <v>0</v>
          </cell>
          <cell r="J734">
            <v>0</v>
          </cell>
          <cell r="K734">
            <v>3.6144000000000003E-2</v>
          </cell>
          <cell r="L734">
            <v>0</v>
          </cell>
          <cell r="M734">
            <v>3.6144000000000003E-2</v>
          </cell>
          <cell r="N734">
            <v>0</v>
          </cell>
          <cell r="O734">
            <v>0</v>
          </cell>
          <cell r="P734">
            <v>0</v>
          </cell>
          <cell r="Q734">
            <v>0</v>
          </cell>
          <cell r="R734">
            <v>0</v>
          </cell>
        </row>
        <row r="735">
          <cell r="A735">
            <v>2</v>
          </cell>
          <cell r="B735" t="str">
            <v>Kayu Slimar 3/10</v>
          </cell>
          <cell r="C735" t="str">
            <v>M3</v>
          </cell>
          <cell r="D735">
            <v>0</v>
          </cell>
          <cell r="E735">
            <v>6.4000000000000012E-3</v>
          </cell>
          <cell r="F735">
            <v>0</v>
          </cell>
          <cell r="G735">
            <v>0</v>
          </cell>
          <cell r="H735">
            <v>0</v>
          </cell>
          <cell r="I735">
            <v>0</v>
          </cell>
          <cell r="J735">
            <v>0</v>
          </cell>
          <cell r="K735">
            <v>1.4159999999999999E-2</v>
          </cell>
          <cell r="L735">
            <v>0</v>
          </cell>
          <cell r="M735">
            <v>1.4159999999999999E-2</v>
          </cell>
          <cell r="N735">
            <v>0</v>
          </cell>
          <cell r="O735">
            <v>0</v>
          </cell>
          <cell r="P735">
            <v>0</v>
          </cell>
          <cell r="Q735">
            <v>0</v>
          </cell>
          <cell r="R735">
            <v>0</v>
          </cell>
        </row>
        <row r="736">
          <cell r="A736">
            <v>3</v>
          </cell>
          <cell r="B736" t="str">
            <v>Kayu Slimar 3/15</v>
          </cell>
          <cell r="C736" t="str">
            <v>M3</v>
          </cell>
          <cell r="D736">
            <v>0</v>
          </cell>
          <cell r="E736">
            <v>14.399999999999999</v>
          </cell>
          <cell r="F736">
            <v>0</v>
          </cell>
          <cell r="G736">
            <v>0</v>
          </cell>
          <cell r="H736">
            <v>0</v>
          </cell>
          <cell r="I736">
            <v>0</v>
          </cell>
          <cell r="J736">
            <v>0</v>
          </cell>
          <cell r="K736">
            <v>2.6999999999999997E-3</v>
          </cell>
          <cell r="L736">
            <v>0</v>
          </cell>
          <cell r="M736">
            <v>2.6999999999999997E-3</v>
          </cell>
          <cell r="N736">
            <v>0</v>
          </cell>
          <cell r="O736">
            <v>0</v>
          </cell>
          <cell r="P736">
            <v>0</v>
          </cell>
          <cell r="Q736">
            <v>0</v>
          </cell>
          <cell r="R736">
            <v>0</v>
          </cell>
        </row>
        <row r="737">
          <cell r="A737">
            <v>4</v>
          </cell>
          <cell r="B737" t="str">
            <v>Kayu Slimar 3/20</v>
          </cell>
          <cell r="C737" t="str">
            <v>M3</v>
          </cell>
          <cell r="D737">
            <v>0</v>
          </cell>
          <cell r="E737">
            <v>6.6879999999999997</v>
          </cell>
          <cell r="F737">
            <v>0</v>
          </cell>
          <cell r="G737">
            <v>0</v>
          </cell>
          <cell r="H737">
            <v>0</v>
          </cell>
          <cell r="I737">
            <v>0</v>
          </cell>
          <cell r="J737">
            <v>0</v>
          </cell>
          <cell r="K737">
            <v>3.5999999999999999E-3</v>
          </cell>
          <cell r="L737">
            <v>0</v>
          </cell>
          <cell r="M737">
            <v>3.5999999999999999E-3</v>
          </cell>
          <cell r="N737">
            <v>0</v>
          </cell>
          <cell r="O737">
            <v>0</v>
          </cell>
          <cell r="P737">
            <v>0</v>
          </cell>
          <cell r="Q737">
            <v>0</v>
          </cell>
          <cell r="R737">
            <v>0</v>
          </cell>
        </row>
        <row r="738">
          <cell r="A738">
            <v>5</v>
          </cell>
          <cell r="B738" t="str">
            <v>Kayu 2/10</v>
          </cell>
          <cell r="C738" t="str">
            <v>M3</v>
          </cell>
          <cell r="D738">
            <v>0</v>
          </cell>
          <cell r="E738">
            <v>6</v>
          </cell>
          <cell r="F738">
            <v>0</v>
          </cell>
          <cell r="G738">
            <v>0</v>
          </cell>
          <cell r="H738">
            <v>0</v>
          </cell>
          <cell r="I738">
            <v>0</v>
          </cell>
          <cell r="J738">
            <v>0</v>
          </cell>
          <cell r="K738">
            <v>5.4000000000000012E-3</v>
          </cell>
          <cell r="L738">
            <v>0</v>
          </cell>
          <cell r="M738">
            <v>5.4000000000000012E-3</v>
          </cell>
          <cell r="N738">
            <v>0</v>
          </cell>
          <cell r="O738">
            <v>10.25</v>
          </cell>
          <cell r="P738">
            <v>0</v>
          </cell>
          <cell r="Q738">
            <v>2</v>
          </cell>
          <cell r="R738">
            <v>0</v>
          </cell>
        </row>
        <row r="739">
          <cell r="A739">
            <v>6</v>
          </cell>
          <cell r="B739" t="str">
            <v>Panil t = 3 cm</v>
          </cell>
          <cell r="C739" t="str">
            <v>M2</v>
          </cell>
          <cell r="D739">
            <v>0</v>
          </cell>
          <cell r="E739">
            <v>0</v>
          </cell>
          <cell r="F739">
            <v>0</v>
          </cell>
          <cell r="G739">
            <v>0</v>
          </cell>
          <cell r="H739">
            <v>0</v>
          </cell>
          <cell r="I739">
            <v>0</v>
          </cell>
          <cell r="J739">
            <v>0</v>
          </cell>
          <cell r="K739">
            <v>0.49500000000000005</v>
          </cell>
          <cell r="L739">
            <v>0</v>
          </cell>
          <cell r="M739">
            <v>0.49500000000000005</v>
          </cell>
          <cell r="N739">
            <v>0</v>
          </cell>
          <cell r="O739">
            <v>0</v>
          </cell>
          <cell r="P739">
            <v>0</v>
          </cell>
          <cell r="Q739">
            <v>0</v>
          </cell>
          <cell r="R739">
            <v>0</v>
          </cell>
        </row>
        <row r="740">
          <cell r="A740">
            <v>1</v>
          </cell>
          <cell r="B740" t="str">
            <v>Kusen Aluminium 5/10</v>
          </cell>
          <cell r="C740" t="str">
            <v>M'</v>
          </cell>
          <cell r="D740">
            <v>124948</v>
          </cell>
          <cell r="E740">
            <v>0</v>
          </cell>
          <cell r="F740">
            <v>0</v>
          </cell>
          <cell r="G740">
            <v>0</v>
          </cell>
          <cell r="H740">
            <v>0</v>
          </cell>
          <cell r="I740">
            <v>0</v>
          </cell>
          <cell r="J740">
            <v>0</v>
          </cell>
          <cell r="K740">
            <v>5</v>
          </cell>
          <cell r="L740">
            <v>624740</v>
          </cell>
          <cell r="M740">
            <v>5</v>
          </cell>
          <cell r="N740">
            <v>624740</v>
          </cell>
          <cell r="O740">
            <v>0</v>
          </cell>
          <cell r="P740">
            <v>0</v>
          </cell>
          <cell r="Q740">
            <v>0</v>
          </cell>
          <cell r="R740">
            <v>0</v>
          </cell>
        </row>
        <row r="741">
          <cell r="A741">
            <v>2</v>
          </cell>
          <cell r="B741" t="str">
            <v xml:space="preserve">Rangka Daun Jendela Alumunium </v>
          </cell>
          <cell r="C741" t="str">
            <v>M'</v>
          </cell>
          <cell r="D741">
            <v>124948</v>
          </cell>
          <cell r="E741">
            <v>0</v>
          </cell>
          <cell r="F741">
            <v>0</v>
          </cell>
          <cell r="G741">
            <v>0</v>
          </cell>
          <cell r="H741">
            <v>0</v>
          </cell>
          <cell r="I741">
            <v>0</v>
          </cell>
          <cell r="J741">
            <v>0</v>
          </cell>
          <cell r="K741">
            <v>0</v>
          </cell>
          <cell r="L741">
            <v>0</v>
          </cell>
          <cell r="M741">
            <v>0</v>
          </cell>
          <cell r="N741">
            <v>0</v>
          </cell>
          <cell r="O741">
            <v>7</v>
          </cell>
          <cell r="P741">
            <v>874636</v>
          </cell>
          <cell r="Q741">
            <v>0</v>
          </cell>
          <cell r="R741">
            <v>0</v>
          </cell>
        </row>
        <row r="742">
          <cell r="A742">
            <v>3</v>
          </cell>
          <cell r="B742" t="str">
            <v>Rangka Tiang Sirip Alumunium 1/1 Putih</v>
          </cell>
          <cell r="C742" t="str">
            <v>M'</v>
          </cell>
          <cell r="D742">
            <v>62474</v>
          </cell>
          <cell r="E742">
            <v>0</v>
          </cell>
          <cell r="F742">
            <v>0</v>
          </cell>
          <cell r="G742">
            <v>0</v>
          </cell>
          <cell r="H742">
            <v>0</v>
          </cell>
          <cell r="I742">
            <v>0</v>
          </cell>
          <cell r="J742">
            <v>0</v>
          </cell>
          <cell r="K742">
            <v>0</v>
          </cell>
          <cell r="L742">
            <v>0</v>
          </cell>
          <cell r="M742">
            <v>0</v>
          </cell>
          <cell r="N742">
            <v>0</v>
          </cell>
          <cell r="O742">
            <v>2.6</v>
          </cell>
          <cell r="P742">
            <v>162432.4</v>
          </cell>
          <cell r="Q742">
            <v>0</v>
          </cell>
          <cell r="R742">
            <v>0</v>
          </cell>
        </row>
        <row r="743">
          <cell r="A743">
            <v>4</v>
          </cell>
          <cell r="B743" t="str">
            <v>Pasang Shading Sirip Alumunium 0.2/10 +Rangka</v>
          </cell>
          <cell r="C743" t="str">
            <v>M2</v>
          </cell>
          <cell r="D743">
            <v>0</v>
          </cell>
          <cell r="E743">
            <v>0</v>
          </cell>
          <cell r="F743">
            <v>0</v>
          </cell>
          <cell r="G743">
            <v>0</v>
          </cell>
          <cell r="H743">
            <v>0</v>
          </cell>
          <cell r="I743">
            <v>0</v>
          </cell>
          <cell r="J743">
            <v>0</v>
          </cell>
          <cell r="K743">
            <v>0</v>
          </cell>
          <cell r="L743">
            <v>0</v>
          </cell>
          <cell r="M743">
            <v>0</v>
          </cell>
          <cell r="N743">
            <v>0</v>
          </cell>
          <cell r="O743">
            <v>0.26250000000000001</v>
          </cell>
          <cell r="P743">
            <v>0</v>
          </cell>
          <cell r="Q743">
            <v>0</v>
          </cell>
          <cell r="R743">
            <v>0</v>
          </cell>
        </row>
        <row r="744">
          <cell r="A744">
            <v>5</v>
          </cell>
          <cell r="B744" t="str">
            <v>Daun Pintu Panil Kamper</v>
          </cell>
          <cell r="C744" t="str">
            <v>bh</v>
          </cell>
          <cell r="D744">
            <v>550000</v>
          </cell>
          <cell r="E744">
            <v>0.19440000000000002</v>
          </cell>
          <cell r="F744">
            <v>106920.00000000001</v>
          </cell>
          <cell r="G744">
            <v>0</v>
          </cell>
          <cell r="H744">
            <v>0</v>
          </cell>
          <cell r="I744">
            <v>0</v>
          </cell>
          <cell r="J744">
            <v>0</v>
          </cell>
          <cell r="K744">
            <v>1.2</v>
          </cell>
          <cell r="L744">
            <v>660000</v>
          </cell>
          <cell r="M744">
            <v>1.2</v>
          </cell>
          <cell r="N744">
            <v>660000</v>
          </cell>
          <cell r="O744">
            <v>0</v>
          </cell>
          <cell r="P744">
            <v>0</v>
          </cell>
          <cell r="Q744">
            <v>0</v>
          </cell>
          <cell r="R744">
            <v>0</v>
          </cell>
        </row>
        <row r="745">
          <cell r="A745">
            <v>6</v>
          </cell>
          <cell r="B745" t="str">
            <v>Plat besi t = 2 mm</v>
          </cell>
          <cell r="C745" t="str">
            <v>Kg</v>
          </cell>
          <cell r="D745">
            <v>0</v>
          </cell>
          <cell r="E745">
            <v>0</v>
          </cell>
          <cell r="F745">
            <v>0</v>
          </cell>
          <cell r="G745">
            <v>57.085200000000007</v>
          </cell>
          <cell r="H745">
            <v>0</v>
          </cell>
          <cell r="I745">
            <v>57.085200000000007</v>
          </cell>
          <cell r="J745">
            <v>0</v>
          </cell>
          <cell r="K745">
            <v>0</v>
          </cell>
          <cell r="L745">
            <v>0</v>
          </cell>
          <cell r="M745">
            <v>0</v>
          </cell>
          <cell r="N745">
            <v>0</v>
          </cell>
          <cell r="O745">
            <v>0</v>
          </cell>
          <cell r="P745">
            <v>0</v>
          </cell>
          <cell r="Q745">
            <v>0</v>
          </cell>
          <cell r="R745">
            <v>0</v>
          </cell>
        </row>
        <row r="746">
          <cell r="A746">
            <v>7</v>
          </cell>
          <cell r="B746" t="str">
            <v>C 40.40.2  (pesan khusus)</v>
          </cell>
          <cell r="C746" t="str">
            <v>Kg</v>
          </cell>
          <cell r="D746">
            <v>14122.3</v>
          </cell>
          <cell r="E746">
            <v>0</v>
          </cell>
          <cell r="F746">
            <v>0</v>
          </cell>
          <cell r="G746">
            <v>42.56</v>
          </cell>
          <cell r="H746">
            <v>601045.08799999999</v>
          </cell>
          <cell r="I746">
            <v>42.56</v>
          </cell>
          <cell r="J746">
            <v>601045.08799999999</v>
          </cell>
          <cell r="K746">
            <v>0</v>
          </cell>
          <cell r="L746">
            <v>0</v>
          </cell>
          <cell r="M746">
            <v>0</v>
          </cell>
          <cell r="N746">
            <v>0</v>
          </cell>
          <cell r="O746">
            <v>0</v>
          </cell>
          <cell r="P746">
            <v>0</v>
          </cell>
          <cell r="Q746">
            <v>0</v>
          </cell>
          <cell r="R746">
            <v>0</v>
          </cell>
        </row>
        <row r="747">
          <cell r="A747">
            <v>8</v>
          </cell>
          <cell r="B747" t="str">
            <v>Handle besi dia 16 mm</v>
          </cell>
          <cell r="C747" t="str">
            <v>Set</v>
          </cell>
          <cell r="D747">
            <v>129652.5</v>
          </cell>
          <cell r="E747">
            <v>0</v>
          </cell>
          <cell r="F747">
            <v>0</v>
          </cell>
          <cell r="G747">
            <v>1</v>
          </cell>
          <cell r="H747">
            <v>129652.5</v>
          </cell>
          <cell r="I747">
            <v>1</v>
          </cell>
          <cell r="J747">
            <v>129652.5</v>
          </cell>
          <cell r="K747">
            <v>0</v>
          </cell>
          <cell r="L747">
            <v>0</v>
          </cell>
          <cell r="M747">
            <v>0</v>
          </cell>
          <cell r="N747">
            <v>0</v>
          </cell>
          <cell r="O747">
            <v>0</v>
          </cell>
          <cell r="P747">
            <v>0</v>
          </cell>
          <cell r="Q747">
            <v>0</v>
          </cell>
          <cell r="R747">
            <v>0</v>
          </cell>
        </row>
        <row r="748">
          <cell r="A748">
            <v>9</v>
          </cell>
          <cell r="B748" t="str">
            <v>Hendle pintu Stainless</v>
          </cell>
          <cell r="C748" t="str">
            <v>Set</v>
          </cell>
          <cell r="D748">
            <v>261652.5</v>
          </cell>
          <cell r="E748">
            <v>2</v>
          </cell>
          <cell r="F748">
            <v>523305</v>
          </cell>
          <cell r="G748">
            <v>0</v>
          </cell>
          <cell r="H748">
            <v>0</v>
          </cell>
          <cell r="I748">
            <v>0</v>
          </cell>
          <cell r="J748">
            <v>0</v>
          </cell>
          <cell r="K748">
            <v>0</v>
          </cell>
          <cell r="L748">
            <v>0</v>
          </cell>
          <cell r="M748">
            <v>0</v>
          </cell>
          <cell r="N748">
            <v>0</v>
          </cell>
          <cell r="O748">
            <v>0</v>
          </cell>
          <cell r="P748">
            <v>0</v>
          </cell>
          <cell r="Q748">
            <v>0</v>
          </cell>
          <cell r="R748">
            <v>0</v>
          </cell>
        </row>
        <row r="749">
          <cell r="A749">
            <v>10</v>
          </cell>
          <cell r="B749" t="str">
            <v>Kunci Pintu Handle stainleess (dorma)</v>
          </cell>
          <cell r="C749" t="str">
            <v>Set</v>
          </cell>
          <cell r="D749">
            <v>650000</v>
          </cell>
          <cell r="E749">
            <v>2</v>
          </cell>
          <cell r="F749">
            <v>1300000</v>
          </cell>
          <cell r="G749">
            <v>0</v>
          </cell>
          <cell r="H749">
            <v>0</v>
          </cell>
          <cell r="I749">
            <v>0</v>
          </cell>
          <cell r="J749">
            <v>0</v>
          </cell>
          <cell r="K749">
            <v>0</v>
          </cell>
          <cell r="L749">
            <v>0</v>
          </cell>
          <cell r="M749">
            <v>0</v>
          </cell>
          <cell r="N749">
            <v>0</v>
          </cell>
          <cell r="O749">
            <v>0</v>
          </cell>
          <cell r="P749">
            <v>0</v>
          </cell>
          <cell r="Q749">
            <v>0</v>
          </cell>
          <cell r="R749">
            <v>0</v>
          </cell>
        </row>
        <row r="750">
          <cell r="A750">
            <v>11</v>
          </cell>
          <cell r="B750" t="str">
            <v>Kunci tanam Antik</v>
          </cell>
          <cell r="C750" t="str">
            <v>Set</v>
          </cell>
          <cell r="D750">
            <v>265000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row>
        <row r="751">
          <cell r="A751">
            <v>12</v>
          </cell>
          <cell r="B751" t="str">
            <v>Kunci tanam biasa</v>
          </cell>
          <cell r="C751" t="str">
            <v>Set</v>
          </cell>
          <cell r="D751">
            <v>168565</v>
          </cell>
          <cell r="E751">
            <v>2</v>
          </cell>
          <cell r="F751">
            <v>337130</v>
          </cell>
          <cell r="G751">
            <v>1</v>
          </cell>
          <cell r="H751">
            <v>168565</v>
          </cell>
          <cell r="I751">
            <v>1</v>
          </cell>
          <cell r="J751">
            <v>168565</v>
          </cell>
          <cell r="K751">
            <v>1</v>
          </cell>
          <cell r="L751">
            <v>168565</v>
          </cell>
          <cell r="M751">
            <v>1</v>
          </cell>
          <cell r="N751">
            <v>168565</v>
          </cell>
          <cell r="O751">
            <v>0</v>
          </cell>
          <cell r="P751">
            <v>0</v>
          </cell>
          <cell r="Q751">
            <v>0</v>
          </cell>
          <cell r="R751">
            <v>0</v>
          </cell>
        </row>
        <row r="752">
          <cell r="A752">
            <v>13</v>
          </cell>
          <cell r="B752" t="str">
            <v>Kunci Silinder</v>
          </cell>
          <cell r="C752" t="str">
            <v>Set</v>
          </cell>
          <cell r="D752">
            <v>217900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row>
        <row r="753">
          <cell r="A753">
            <v>14</v>
          </cell>
          <cell r="B753" t="str">
            <v>Kunci Selot</v>
          </cell>
          <cell r="C753" t="str">
            <v>Set</v>
          </cell>
          <cell r="D753">
            <v>48300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row>
        <row r="754">
          <cell r="A754">
            <v>15</v>
          </cell>
          <cell r="B754" t="str">
            <v>Engsel jendela</v>
          </cell>
          <cell r="C754" t="str">
            <v>Bh</v>
          </cell>
          <cell r="D754">
            <v>16600</v>
          </cell>
          <cell r="E754">
            <v>0</v>
          </cell>
          <cell r="F754">
            <v>0</v>
          </cell>
          <cell r="G754">
            <v>0</v>
          </cell>
          <cell r="H754">
            <v>0</v>
          </cell>
          <cell r="I754">
            <v>0</v>
          </cell>
          <cell r="J754">
            <v>0</v>
          </cell>
          <cell r="K754">
            <v>0</v>
          </cell>
          <cell r="L754">
            <v>0</v>
          </cell>
          <cell r="M754">
            <v>0</v>
          </cell>
          <cell r="N754">
            <v>0</v>
          </cell>
          <cell r="O754">
            <v>6</v>
          </cell>
          <cell r="P754">
            <v>99600</v>
          </cell>
          <cell r="Q754">
            <v>0</v>
          </cell>
          <cell r="R754">
            <v>0</v>
          </cell>
        </row>
        <row r="755">
          <cell r="A755">
            <v>16</v>
          </cell>
          <cell r="B755" t="str">
            <v>Engsel pintu</v>
          </cell>
          <cell r="C755" t="str">
            <v>Bh</v>
          </cell>
          <cell r="D755">
            <v>44395.75</v>
          </cell>
          <cell r="E755">
            <v>4</v>
          </cell>
          <cell r="F755">
            <v>177583</v>
          </cell>
          <cell r="G755">
            <v>0</v>
          </cell>
          <cell r="H755">
            <v>0</v>
          </cell>
          <cell r="I755">
            <v>0</v>
          </cell>
          <cell r="J755">
            <v>0</v>
          </cell>
          <cell r="K755">
            <v>3</v>
          </cell>
          <cell r="L755">
            <v>133187.25</v>
          </cell>
          <cell r="M755">
            <v>3</v>
          </cell>
          <cell r="N755">
            <v>133187.25</v>
          </cell>
          <cell r="O755">
            <v>0</v>
          </cell>
          <cell r="P755">
            <v>0</v>
          </cell>
          <cell r="Q755">
            <v>0</v>
          </cell>
          <cell r="R755">
            <v>0</v>
          </cell>
        </row>
        <row r="756">
          <cell r="A756">
            <v>17</v>
          </cell>
          <cell r="B756" t="str">
            <v>Engsel Pintu dari pipa besi dia 2 cm</v>
          </cell>
          <cell r="C756" t="str">
            <v>Bh</v>
          </cell>
          <cell r="D756">
            <v>66593.625</v>
          </cell>
          <cell r="E756">
            <v>0</v>
          </cell>
          <cell r="F756">
            <v>0</v>
          </cell>
          <cell r="G756">
            <v>2</v>
          </cell>
          <cell r="H756">
            <v>133187.25</v>
          </cell>
          <cell r="I756">
            <v>2</v>
          </cell>
          <cell r="J756">
            <v>133187.25</v>
          </cell>
          <cell r="K756">
            <v>0</v>
          </cell>
          <cell r="L756">
            <v>0</v>
          </cell>
          <cell r="M756">
            <v>0</v>
          </cell>
          <cell r="N756">
            <v>0</v>
          </cell>
          <cell r="O756">
            <v>0</v>
          </cell>
          <cell r="P756">
            <v>0</v>
          </cell>
          <cell r="Q756">
            <v>0</v>
          </cell>
          <cell r="R756">
            <v>0</v>
          </cell>
        </row>
        <row r="757">
          <cell r="A757">
            <v>18</v>
          </cell>
          <cell r="B757" t="str">
            <v>Kait/hak angin</v>
          </cell>
          <cell r="C757" t="str">
            <v>Set</v>
          </cell>
          <cell r="D757">
            <v>27000</v>
          </cell>
          <cell r="E757">
            <v>0</v>
          </cell>
          <cell r="F757">
            <v>0</v>
          </cell>
          <cell r="G757">
            <v>0</v>
          </cell>
          <cell r="H757">
            <v>0</v>
          </cell>
          <cell r="I757">
            <v>0</v>
          </cell>
          <cell r="J757">
            <v>0</v>
          </cell>
          <cell r="K757">
            <v>0</v>
          </cell>
          <cell r="L757">
            <v>0</v>
          </cell>
          <cell r="M757">
            <v>0</v>
          </cell>
          <cell r="N757">
            <v>0</v>
          </cell>
          <cell r="O757">
            <v>6</v>
          </cell>
          <cell r="P757">
            <v>162000</v>
          </cell>
          <cell r="Q757">
            <v>0</v>
          </cell>
          <cell r="R757">
            <v>0</v>
          </cell>
        </row>
        <row r="758">
          <cell r="A758">
            <v>19</v>
          </cell>
          <cell r="B758" t="str">
            <v>Grendel pintu kuningan</v>
          </cell>
          <cell r="C758" t="str">
            <v>Bh</v>
          </cell>
          <cell r="D758">
            <v>125000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row>
        <row r="759">
          <cell r="A759">
            <v>20</v>
          </cell>
          <cell r="B759" t="str">
            <v xml:space="preserve">Grendel jendela </v>
          </cell>
          <cell r="C759" t="str">
            <v>Bh</v>
          </cell>
          <cell r="D759">
            <v>8100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row>
        <row r="760">
          <cell r="A760">
            <v>21</v>
          </cell>
          <cell r="B760" t="str">
            <v>Grendel pintu</v>
          </cell>
          <cell r="C760" t="str">
            <v>Bh</v>
          </cell>
          <cell r="D760">
            <v>14200</v>
          </cell>
          <cell r="E760">
            <v>2</v>
          </cell>
          <cell r="F760">
            <v>28400</v>
          </cell>
          <cell r="G760">
            <v>0</v>
          </cell>
          <cell r="H760">
            <v>0</v>
          </cell>
          <cell r="I760">
            <v>0</v>
          </cell>
          <cell r="J760">
            <v>0</v>
          </cell>
          <cell r="K760">
            <v>0</v>
          </cell>
          <cell r="L760">
            <v>0</v>
          </cell>
          <cell r="M760">
            <v>0</v>
          </cell>
          <cell r="N760">
            <v>0</v>
          </cell>
          <cell r="O760">
            <v>3</v>
          </cell>
          <cell r="P760">
            <v>42600</v>
          </cell>
          <cell r="Q760">
            <v>0</v>
          </cell>
          <cell r="R760">
            <v>0</v>
          </cell>
        </row>
        <row r="761">
          <cell r="A761">
            <v>22</v>
          </cell>
          <cell r="B761" t="str">
            <v>Stripting Knip</v>
          </cell>
          <cell r="C761" t="str">
            <v>Set</v>
          </cell>
          <cell r="D761">
            <v>13700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row>
        <row r="762">
          <cell r="A762">
            <v>23</v>
          </cell>
          <cell r="B762" t="str">
            <v>Door Closer</v>
          </cell>
          <cell r="C762" t="str">
            <v>Set</v>
          </cell>
          <cell r="D762">
            <v>260800</v>
          </cell>
          <cell r="E762">
            <v>2</v>
          </cell>
          <cell r="F762">
            <v>521600</v>
          </cell>
          <cell r="G762">
            <v>0</v>
          </cell>
          <cell r="H762">
            <v>0</v>
          </cell>
          <cell r="I762">
            <v>0</v>
          </cell>
          <cell r="J762">
            <v>0</v>
          </cell>
          <cell r="K762">
            <v>0</v>
          </cell>
          <cell r="L762">
            <v>0</v>
          </cell>
          <cell r="M762">
            <v>0</v>
          </cell>
          <cell r="N762">
            <v>0</v>
          </cell>
          <cell r="O762">
            <v>0</v>
          </cell>
          <cell r="P762">
            <v>0</v>
          </cell>
          <cell r="Q762">
            <v>0</v>
          </cell>
          <cell r="R762">
            <v>0</v>
          </cell>
        </row>
        <row r="763">
          <cell r="A763">
            <v>24</v>
          </cell>
          <cell r="B763" t="str">
            <v>Door Holder</v>
          </cell>
          <cell r="C763" t="str">
            <v>Set</v>
          </cell>
          <cell r="D763">
            <v>500000</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row>
        <row r="764">
          <cell r="A764">
            <v>25</v>
          </cell>
          <cell r="B764" t="str">
            <v>Door Stop</v>
          </cell>
          <cell r="C764" t="str">
            <v>Set</v>
          </cell>
          <cell r="D764">
            <v>32100</v>
          </cell>
          <cell r="E764">
            <v>2</v>
          </cell>
          <cell r="F764">
            <v>64200</v>
          </cell>
          <cell r="G764">
            <v>0</v>
          </cell>
          <cell r="H764">
            <v>0</v>
          </cell>
          <cell r="I764">
            <v>0</v>
          </cell>
          <cell r="J764">
            <v>0</v>
          </cell>
          <cell r="K764">
            <v>0</v>
          </cell>
          <cell r="L764">
            <v>0</v>
          </cell>
          <cell r="M764">
            <v>0</v>
          </cell>
          <cell r="N764">
            <v>0</v>
          </cell>
          <cell r="O764">
            <v>0</v>
          </cell>
          <cell r="P764">
            <v>0</v>
          </cell>
          <cell r="Q764">
            <v>0</v>
          </cell>
          <cell r="R764">
            <v>0</v>
          </cell>
        </row>
        <row r="765">
          <cell r="A765">
            <v>26</v>
          </cell>
          <cell r="B765" t="str">
            <v>Kaca bening 5 mm</v>
          </cell>
          <cell r="C765" t="str">
            <v>M2</v>
          </cell>
          <cell r="D765">
            <v>66700</v>
          </cell>
          <cell r="E765">
            <v>0.12719999999999998</v>
          </cell>
          <cell r="F765">
            <v>8484.239999999998</v>
          </cell>
          <cell r="G765">
            <v>0</v>
          </cell>
          <cell r="H765">
            <v>0</v>
          </cell>
          <cell r="I765">
            <v>0</v>
          </cell>
          <cell r="J765">
            <v>0</v>
          </cell>
          <cell r="K765">
            <v>0</v>
          </cell>
          <cell r="L765">
            <v>0</v>
          </cell>
          <cell r="M765">
            <v>0</v>
          </cell>
          <cell r="N765">
            <v>0</v>
          </cell>
          <cell r="O765">
            <v>0.25919999999999999</v>
          </cell>
          <cell r="P765">
            <v>17288.64</v>
          </cell>
          <cell r="Q765">
            <v>0</v>
          </cell>
          <cell r="R765">
            <v>0</v>
          </cell>
        </row>
        <row r="766">
          <cell r="A766">
            <v>27</v>
          </cell>
          <cell r="B766" t="str">
            <v>Kaca bening 10 mm</v>
          </cell>
          <cell r="C766" t="str">
            <v>M2</v>
          </cell>
          <cell r="D766">
            <v>280895.75</v>
          </cell>
          <cell r="E766">
            <v>0</v>
          </cell>
          <cell r="F766">
            <v>0</v>
          </cell>
          <cell r="G766">
            <v>0</v>
          </cell>
          <cell r="H766">
            <v>0</v>
          </cell>
          <cell r="I766">
            <v>0</v>
          </cell>
          <cell r="J766">
            <v>0</v>
          </cell>
          <cell r="K766">
            <v>0</v>
          </cell>
          <cell r="L766">
            <v>0</v>
          </cell>
          <cell r="M766">
            <v>0</v>
          </cell>
          <cell r="N766">
            <v>0</v>
          </cell>
          <cell r="O766">
            <v>1.1235000000000002</v>
          </cell>
          <cell r="P766">
            <v>315586.37512500002</v>
          </cell>
          <cell r="Q766">
            <v>0</v>
          </cell>
          <cell r="R766">
            <v>0</v>
          </cell>
        </row>
        <row r="767">
          <cell r="A767">
            <v>28</v>
          </cell>
          <cell r="B767" t="str">
            <v>Kaca Bening 12 mm</v>
          </cell>
          <cell r="C767" t="str">
            <v>M2</v>
          </cell>
          <cell r="D767">
            <v>403787.64062499994</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row>
        <row r="768">
          <cell r="A768">
            <v>29</v>
          </cell>
          <cell r="B768" t="str">
            <v>Besi hollow 4/4</v>
          </cell>
          <cell r="C768" t="str">
            <v>M'</v>
          </cell>
          <cell r="D768">
            <v>48625.000000000051</v>
          </cell>
          <cell r="E768">
            <v>0</v>
          </cell>
          <cell r="F768">
            <v>0</v>
          </cell>
          <cell r="G768">
            <v>5.09</v>
          </cell>
          <cell r="H768">
            <v>247501.25000000026</v>
          </cell>
          <cell r="I768">
            <v>5.09</v>
          </cell>
          <cell r="J768">
            <v>247501.25000000026</v>
          </cell>
          <cell r="K768">
            <v>0</v>
          </cell>
          <cell r="L768">
            <v>0</v>
          </cell>
          <cell r="M768">
            <v>0</v>
          </cell>
          <cell r="N768">
            <v>0</v>
          </cell>
          <cell r="O768">
            <v>0</v>
          </cell>
          <cell r="P768">
            <v>0</v>
          </cell>
          <cell r="Q768">
            <v>0</v>
          </cell>
          <cell r="R768">
            <v>0</v>
          </cell>
        </row>
        <row r="769">
          <cell r="A769">
            <v>30</v>
          </cell>
          <cell r="B769" t="str">
            <v>Besi hollow 6/6</v>
          </cell>
          <cell r="C769" t="str">
            <v>M'</v>
          </cell>
          <cell r="D769">
            <v>74462.500000000058</v>
          </cell>
          <cell r="E769">
            <v>0</v>
          </cell>
          <cell r="F769">
            <v>0</v>
          </cell>
          <cell r="G769">
            <v>5.09</v>
          </cell>
          <cell r="H769">
            <v>379014.12500000029</v>
          </cell>
          <cell r="I769">
            <v>5.09</v>
          </cell>
          <cell r="J769">
            <v>379014.12500000029</v>
          </cell>
          <cell r="K769">
            <v>0</v>
          </cell>
          <cell r="L769">
            <v>0</v>
          </cell>
          <cell r="M769">
            <v>0</v>
          </cell>
          <cell r="N769">
            <v>0</v>
          </cell>
          <cell r="O769">
            <v>0</v>
          </cell>
          <cell r="P769">
            <v>0</v>
          </cell>
          <cell r="Q769">
            <v>0</v>
          </cell>
          <cell r="R769">
            <v>0</v>
          </cell>
        </row>
        <row r="770">
          <cell r="A770">
            <v>31</v>
          </cell>
          <cell r="B770" t="str">
            <v>Besi hollow 2.5/5</v>
          </cell>
          <cell r="C770" t="str">
            <v>Kg</v>
          </cell>
          <cell r="D770">
            <v>74462.500000000058</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row>
        <row r="771">
          <cell r="A771">
            <v>32</v>
          </cell>
          <cell r="B771" t="str">
            <v>Besi hollow 5/5</v>
          </cell>
          <cell r="C771" t="str">
            <v>Kg</v>
          </cell>
          <cell r="D771">
            <v>74462.500000000058</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row>
        <row r="772">
          <cell r="A772">
            <v>33</v>
          </cell>
          <cell r="B772" t="str">
            <v>Besi hollow 2/2</v>
          </cell>
          <cell r="C772" t="str">
            <v>Kg</v>
          </cell>
          <cell r="D772">
            <v>74462.500000000058</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row>
        <row r="773">
          <cell r="A773">
            <v>34</v>
          </cell>
          <cell r="B773" t="str">
            <v>Besi hollow 2/4</v>
          </cell>
          <cell r="C773" t="str">
            <v>Kg</v>
          </cell>
          <cell r="D773">
            <v>74462.500000000058</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row>
        <row r="774">
          <cell r="A774">
            <v>35</v>
          </cell>
          <cell r="B774" t="str">
            <v>Kaca Tempered 12 mm</v>
          </cell>
          <cell r="C774" t="str">
            <v>M2</v>
          </cell>
          <cell r="D774">
            <v>528395.75</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row>
        <row r="775">
          <cell r="A775">
            <v>36</v>
          </cell>
          <cell r="B775" t="str">
            <v>Glass Block</v>
          </cell>
          <cell r="C775" t="str">
            <v>Bh</v>
          </cell>
          <cell r="D775">
            <v>45000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row>
        <row r="776">
          <cell r="A776">
            <v>37</v>
          </cell>
          <cell r="B776" t="str">
            <v>Kaca Es</v>
          </cell>
          <cell r="C776" t="str">
            <v>M2</v>
          </cell>
          <cell r="D776">
            <v>66700</v>
          </cell>
          <cell r="E776">
            <v>0</v>
          </cell>
          <cell r="F776">
            <v>0</v>
          </cell>
          <cell r="G776">
            <v>0</v>
          </cell>
          <cell r="H776">
            <v>0</v>
          </cell>
          <cell r="I776">
            <v>0</v>
          </cell>
          <cell r="J776">
            <v>0</v>
          </cell>
          <cell r="K776">
            <v>0</v>
          </cell>
          <cell r="L776">
            <v>0</v>
          </cell>
          <cell r="M776">
            <v>0</v>
          </cell>
          <cell r="N776">
            <v>0</v>
          </cell>
          <cell r="O776">
            <v>0</v>
          </cell>
          <cell r="P776">
            <v>0</v>
          </cell>
          <cell r="Q776">
            <v>0.24</v>
          </cell>
          <cell r="R776">
            <v>16008</v>
          </cell>
        </row>
        <row r="777">
          <cell r="A777">
            <v>38</v>
          </cell>
          <cell r="B777" t="str">
            <v>Krepyak Kaca Nako + Kerangka</v>
          </cell>
          <cell r="C777" t="str">
            <v>M2</v>
          </cell>
          <cell r="D777">
            <v>81300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row>
        <row r="778">
          <cell r="A778">
            <v>39</v>
          </cell>
          <cell r="B778" t="str">
            <v>Sticker Efek Kaca Es</v>
          </cell>
          <cell r="C778" t="str">
            <v>M2</v>
          </cell>
          <cell r="D778">
            <v>150000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row>
        <row r="779">
          <cell r="A779">
            <v>40</v>
          </cell>
          <cell r="B779" t="str">
            <v>Rel Pintu Dorong</v>
          </cell>
          <cell r="C779" t="str">
            <v>M'</v>
          </cell>
          <cell r="D779">
            <v>275000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row>
        <row r="780">
          <cell r="A780">
            <v>41</v>
          </cell>
          <cell r="B780" t="str">
            <v>Rolling Door</v>
          </cell>
          <cell r="C780" t="str">
            <v>M2</v>
          </cell>
          <cell r="D780">
            <v>358100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row>
        <row r="781">
          <cell r="A781">
            <v>42</v>
          </cell>
          <cell r="B781" t="str">
            <v>Roster</v>
          </cell>
          <cell r="C781" t="str">
            <v>M2</v>
          </cell>
          <cell r="D781">
            <v>133850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row>
        <row r="782">
          <cell r="A782">
            <v>43</v>
          </cell>
          <cell r="B782" t="str">
            <v>Gipsum Board</v>
          </cell>
          <cell r="C782" t="str">
            <v>M2</v>
          </cell>
          <cell r="D782">
            <v>29000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row>
        <row r="783">
          <cell r="A783">
            <v>44</v>
          </cell>
          <cell r="B783" t="str">
            <v>List Gipsum</v>
          </cell>
          <cell r="C783" t="str">
            <v>M'</v>
          </cell>
          <cell r="D783">
            <v>17300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row>
        <row r="784">
          <cell r="A784">
            <v>45</v>
          </cell>
          <cell r="B784" t="str">
            <v>Sealent</v>
          </cell>
          <cell r="C784" t="str">
            <v>M'</v>
          </cell>
          <cell r="D784">
            <v>8400</v>
          </cell>
          <cell r="E784">
            <v>5.68</v>
          </cell>
          <cell r="F784">
            <v>47712</v>
          </cell>
          <cell r="G784">
            <v>0</v>
          </cell>
          <cell r="H784">
            <v>0</v>
          </cell>
          <cell r="I784">
            <v>0</v>
          </cell>
          <cell r="J784">
            <v>0</v>
          </cell>
          <cell r="K784">
            <v>0</v>
          </cell>
          <cell r="L784">
            <v>0</v>
          </cell>
          <cell r="M784">
            <v>0</v>
          </cell>
          <cell r="N784">
            <v>0</v>
          </cell>
          <cell r="O784">
            <v>18.04</v>
          </cell>
          <cell r="P784">
            <v>151536</v>
          </cell>
          <cell r="Q784">
            <v>6.4</v>
          </cell>
          <cell r="R784">
            <v>53760</v>
          </cell>
        </row>
        <row r="785">
          <cell r="A785">
            <v>46</v>
          </cell>
          <cell r="B785" t="str">
            <v>Benangan Kusen</v>
          </cell>
          <cell r="C785" t="str">
            <v>M'</v>
          </cell>
          <cell r="D785">
            <v>4296.0074999999997</v>
          </cell>
          <cell r="E785">
            <v>11.76</v>
          </cell>
          <cell r="F785">
            <v>50521.048199999997</v>
          </cell>
          <cell r="G785">
            <v>5.5990000000000002</v>
          </cell>
          <cell r="H785">
            <v>24053.345992499999</v>
          </cell>
          <cell r="I785">
            <v>5.5990000000000002</v>
          </cell>
          <cell r="J785">
            <v>24053.345992499999</v>
          </cell>
          <cell r="K785">
            <v>5.7839999999999998</v>
          </cell>
          <cell r="L785">
            <v>24848.107379999998</v>
          </cell>
          <cell r="M785">
            <v>5.7839999999999998</v>
          </cell>
          <cell r="N785">
            <v>24848.107379999998</v>
          </cell>
          <cell r="O785">
            <v>13.6</v>
          </cell>
          <cell r="P785">
            <v>58425.701999999997</v>
          </cell>
          <cell r="Q785">
            <v>4</v>
          </cell>
          <cell r="R785">
            <v>17184.03</v>
          </cell>
        </row>
        <row r="786">
          <cell r="A786">
            <v>47</v>
          </cell>
          <cell r="B786" t="str">
            <v xml:space="preserve">Cat Kayu </v>
          </cell>
          <cell r="C786" t="str">
            <v>M2</v>
          </cell>
          <cell r="D786">
            <v>19370.5</v>
          </cell>
          <cell r="E786">
            <v>6.6879999999999997</v>
          </cell>
          <cell r="F786">
            <v>129549.90399999999</v>
          </cell>
          <cell r="G786">
            <v>0</v>
          </cell>
          <cell r="H786">
            <v>0</v>
          </cell>
          <cell r="I786">
            <v>0</v>
          </cell>
          <cell r="J786">
            <v>0</v>
          </cell>
          <cell r="K786">
            <v>4.0991999999999997</v>
          </cell>
          <cell r="L786">
            <v>79403.553599999999</v>
          </cell>
          <cell r="M786">
            <v>4.0991999999999997</v>
          </cell>
          <cell r="N786">
            <v>79403.553599999999</v>
          </cell>
          <cell r="O786">
            <v>0</v>
          </cell>
          <cell r="P786">
            <v>0</v>
          </cell>
          <cell r="Q786">
            <v>0</v>
          </cell>
          <cell r="R786">
            <v>0</v>
          </cell>
        </row>
        <row r="787">
          <cell r="A787">
            <v>48</v>
          </cell>
          <cell r="B787" t="str">
            <v>Cat Besi</v>
          </cell>
          <cell r="C787" t="str">
            <v>M2</v>
          </cell>
          <cell r="D787">
            <v>13698</v>
          </cell>
          <cell r="E787">
            <v>0</v>
          </cell>
          <cell r="F787">
            <v>0</v>
          </cell>
          <cell r="G787">
            <v>5.6445590696960588</v>
          </cell>
          <cell r="H787">
            <v>77319.170136696615</v>
          </cell>
          <cell r="I787">
            <v>5.6445590696960588</v>
          </cell>
          <cell r="J787">
            <v>77319.170136696615</v>
          </cell>
          <cell r="K787">
            <v>0</v>
          </cell>
          <cell r="L787">
            <v>0</v>
          </cell>
          <cell r="M787">
            <v>0</v>
          </cell>
          <cell r="N787">
            <v>0</v>
          </cell>
          <cell r="O787">
            <v>0</v>
          </cell>
          <cell r="P787">
            <v>0</v>
          </cell>
          <cell r="Q787">
            <v>0</v>
          </cell>
          <cell r="R787">
            <v>0</v>
          </cell>
        </row>
        <row r="788">
          <cell r="A788">
            <v>49</v>
          </cell>
          <cell r="B788" t="str">
            <v>Cat Dinding</v>
          </cell>
          <cell r="C788" t="str">
            <v>M2</v>
          </cell>
          <cell r="D788">
            <v>9900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row>
        <row r="789">
          <cell r="A789">
            <v>50</v>
          </cell>
          <cell r="B789" t="str">
            <v>Rel Jendela Geser</v>
          </cell>
          <cell r="C789" t="str">
            <v>M'</v>
          </cell>
          <cell r="D789">
            <v>275000</v>
          </cell>
          <cell r="E789">
            <v>0</v>
          </cell>
          <cell r="F789">
            <v>0</v>
          </cell>
          <cell r="G789">
            <v>0</v>
          </cell>
          <cell r="H789">
            <v>0</v>
          </cell>
          <cell r="I789">
            <v>0</v>
          </cell>
          <cell r="J789">
            <v>0</v>
          </cell>
          <cell r="K789">
            <v>0</v>
          </cell>
          <cell r="L789">
            <v>0</v>
          </cell>
          <cell r="M789">
            <v>0</v>
          </cell>
          <cell r="N789">
            <v>0</v>
          </cell>
          <cell r="R789">
            <v>0</v>
          </cell>
        </row>
        <row r="791">
          <cell r="B791" t="str">
            <v>Jumlah Harga</v>
          </cell>
          <cell r="F791">
            <v>3295405.1922000004</v>
          </cell>
          <cell r="H791">
            <v>1760337.7291291971</v>
          </cell>
          <cell r="J791">
            <v>1760337.7291291971</v>
          </cell>
          <cell r="L791">
            <v>1690743.9109799999</v>
          </cell>
          <cell r="N791">
            <v>1690743.9109799999</v>
          </cell>
          <cell r="P791">
            <v>1884105.1171249999</v>
          </cell>
          <cell r="R791">
            <v>86952.03</v>
          </cell>
        </row>
        <row r="794">
          <cell r="A794" t="str">
            <v>ANALIS ROSTER (DALAM M2)</v>
          </cell>
        </row>
        <row r="795">
          <cell r="A795" t="str">
            <v>No.</v>
          </cell>
          <cell r="B795" t="str">
            <v>Item Pekerjaan</v>
          </cell>
          <cell r="C795" t="str">
            <v>Satuan</v>
          </cell>
          <cell r="D795" t="str">
            <v>Harga Satuan</v>
          </cell>
          <cell r="E795" t="str">
            <v>P1</v>
          </cell>
        </row>
        <row r="796">
          <cell r="D796" t="str">
            <v>Rp.</v>
          </cell>
          <cell r="E796" t="str">
            <v>Vol.</v>
          </cell>
          <cell r="F796" t="str">
            <v>Jumlah Harga</v>
          </cell>
        </row>
        <row r="797">
          <cell r="A797" t="str">
            <v>XI.</v>
          </cell>
          <cell r="B797" t="str">
            <v>ANALIS ROSTER (DALAM M2)</v>
          </cell>
        </row>
        <row r="799">
          <cell r="A799">
            <v>1</v>
          </cell>
          <cell r="B799" t="str">
            <v>Roster</v>
          </cell>
          <cell r="C799" t="str">
            <v>M2</v>
          </cell>
          <cell r="D799">
            <v>133850</v>
          </cell>
          <cell r="E799">
            <v>1</v>
          </cell>
          <cell r="F799">
            <v>133850</v>
          </cell>
        </row>
        <row r="800">
          <cell r="A800">
            <v>2</v>
          </cell>
          <cell r="B800" t="str">
            <v>Benangan Kusen</v>
          </cell>
          <cell r="C800" t="str">
            <v>M'</v>
          </cell>
          <cell r="D800">
            <v>4296.0074999999997</v>
          </cell>
          <cell r="E800">
            <v>8</v>
          </cell>
          <cell r="F800">
            <v>34368.06</v>
          </cell>
        </row>
        <row r="801">
          <cell r="A801">
            <v>3</v>
          </cell>
          <cell r="B801" t="str">
            <v>Cat Dinding</v>
          </cell>
          <cell r="C801" t="str">
            <v>M2</v>
          </cell>
          <cell r="D801">
            <v>9900</v>
          </cell>
          <cell r="E801">
            <v>2</v>
          </cell>
          <cell r="F801">
            <v>19800</v>
          </cell>
        </row>
        <row r="803">
          <cell r="B803" t="str">
            <v>Jumlah Harga</v>
          </cell>
          <cell r="F803">
            <v>188018.06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refreshError="1"/>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refreshError="1"/>
      <sheetData sheetId="149"/>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ow r="17">
          <cell r="A17">
            <v>2</v>
          </cell>
        </row>
      </sheetData>
      <sheetData sheetId="583">
        <row r="17">
          <cell r="A17">
            <v>2</v>
          </cell>
        </row>
      </sheetData>
      <sheetData sheetId="584">
        <row r="17">
          <cell r="A17">
            <v>2</v>
          </cell>
        </row>
      </sheetData>
      <sheetData sheetId="585">
        <row r="17">
          <cell r="A17">
            <v>2</v>
          </cell>
        </row>
      </sheetData>
      <sheetData sheetId="586">
        <row r="17">
          <cell r="A17">
            <v>2</v>
          </cell>
        </row>
      </sheetData>
      <sheetData sheetId="587">
        <row r="17">
          <cell r="A17">
            <v>2</v>
          </cell>
        </row>
      </sheetData>
      <sheetData sheetId="588">
        <row r="17">
          <cell r="A17">
            <v>2</v>
          </cell>
        </row>
      </sheetData>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7">
          <cell r="A17">
            <v>2</v>
          </cell>
        </row>
      </sheetData>
      <sheetData sheetId="610">
        <row r="17">
          <cell r="A17">
            <v>2</v>
          </cell>
        </row>
      </sheetData>
      <sheetData sheetId="611">
        <row r="17">
          <cell r="A17">
            <v>2</v>
          </cell>
        </row>
      </sheetData>
      <sheetData sheetId="612">
        <row r="17">
          <cell r="A17">
            <v>2</v>
          </cell>
        </row>
      </sheetData>
      <sheetData sheetId="613">
        <row r="17">
          <cell r="A17">
            <v>2</v>
          </cell>
        </row>
      </sheetData>
      <sheetData sheetId="614">
        <row r="17">
          <cell r="A17">
            <v>2</v>
          </cell>
        </row>
      </sheetData>
      <sheetData sheetId="615">
        <row r="17">
          <cell r="A17">
            <v>2</v>
          </cell>
        </row>
      </sheetData>
      <sheetData sheetId="616">
        <row r="17">
          <cell r="A17">
            <v>2</v>
          </cell>
        </row>
      </sheetData>
      <sheetData sheetId="617">
        <row r="17">
          <cell r="A17">
            <v>2</v>
          </cell>
        </row>
      </sheetData>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gantar"/>
      <sheetName val="REKAP"/>
      <sheetName val="UTILITY"/>
      <sheetName val="Clean"/>
      <sheetName val="Hot"/>
      <sheetName val="Waste"/>
      <sheetName val="Sewage"/>
      <sheetName val="Lab"/>
      <sheetName val="Rain"/>
      <sheetName val="Kitchen"/>
      <sheetName val="Vent"/>
      <sheetName val="Ducting"/>
      <sheetName val="Pipe"/>
      <sheetName val="Hydrant"/>
      <sheetName val="Sprinkler"/>
      <sheetName val="GAS"/>
      <sheetName val="Panel"/>
      <sheetName val="Light"/>
      <sheetName val="Tray-EL"/>
      <sheetName val="FA"/>
      <sheetName val="NC"/>
      <sheetName val="CCTV"/>
      <sheetName val="MATV"/>
      <sheetName val="SS"/>
      <sheetName val="TLP"/>
      <sheetName val="TRAY-EC"/>
      <sheetName val="Spesifikasi Material"/>
      <sheetName val="AHU FCU"/>
      <sheetName val="Fan"/>
      <sheetName val="FM-200"/>
      <sheetName val="Thermatic+FE"/>
      <sheetName val="LIFT"/>
      <sheetName val="Genset"/>
      <sheetName val="IT"/>
      <sheetName val="Rek-BS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 VOL BAJA"/>
      <sheetName val="HB "/>
      <sheetName val="ANALISA"/>
      <sheetName val="REKAP"/>
      <sheetName val="BANGUNAN UTAMA1"/>
      <sheetName val="INSTALASI ME 2"/>
      <sheetName val="KANTOR"/>
      <sheetName val="MUSHOLLA"/>
      <sheetName val="POS JAGA"/>
      <sheetName val="KM&amp;WC musolla"/>
      <sheetName val="KM&amp;WC 3 bh"/>
      <sheetName val="PAGAR DEPAN"/>
      <sheetName val="PAGAR SAMP &amp; BEL"/>
      <sheetName val="HALAMAN"/>
      <sheetName val="DEPO SAMPAH"/>
      <sheetName val="REKAP (2)"/>
      <sheetName val="INSTALASI ME KIOS"/>
      <sheetName val="LOS LESEHAN"/>
      <sheetName val="KIOS SAMPING"/>
    </sheetNames>
    <sheetDataSet>
      <sheetData sheetId="0"/>
      <sheetData sheetId="1" refreshError="1">
        <row r="13">
          <cell r="F13">
            <v>14775</v>
          </cell>
        </row>
        <row r="23">
          <cell r="F23">
            <v>95000</v>
          </cell>
        </row>
        <row r="33">
          <cell r="F33">
            <v>3000000</v>
          </cell>
        </row>
        <row r="36">
          <cell r="F36">
            <v>1294680</v>
          </cell>
        </row>
        <row r="37">
          <cell r="F37">
            <v>1200000</v>
          </cell>
        </row>
        <row r="45">
          <cell r="F45">
            <v>135000</v>
          </cell>
        </row>
        <row r="48">
          <cell r="F48">
            <v>45000</v>
          </cell>
        </row>
        <row r="49">
          <cell r="F49">
            <v>55000</v>
          </cell>
        </row>
        <row r="50">
          <cell r="F50">
            <v>45000</v>
          </cell>
        </row>
        <row r="54">
          <cell r="F54">
            <v>2750</v>
          </cell>
        </row>
        <row r="55">
          <cell r="F55">
            <v>340000</v>
          </cell>
        </row>
        <row r="56">
          <cell r="F56">
            <v>17500</v>
          </cell>
        </row>
        <row r="65">
          <cell r="F65">
            <v>6500</v>
          </cell>
        </row>
        <row r="68">
          <cell r="F68">
            <v>600000</v>
          </cell>
        </row>
        <row r="69">
          <cell r="F69">
            <v>5500</v>
          </cell>
        </row>
        <row r="101">
          <cell r="F101">
            <v>25000</v>
          </cell>
        </row>
        <row r="104">
          <cell r="F104">
            <v>2500</v>
          </cell>
        </row>
        <row r="150">
          <cell r="F150">
            <v>200</v>
          </cell>
        </row>
        <row r="155">
          <cell r="F155">
            <v>174000</v>
          </cell>
        </row>
        <row r="156">
          <cell r="F156">
            <v>85000</v>
          </cell>
        </row>
        <row r="157">
          <cell r="F157">
            <v>17500</v>
          </cell>
        </row>
        <row r="159">
          <cell r="F159">
            <v>8400</v>
          </cell>
        </row>
        <row r="161">
          <cell r="F161">
            <v>54000</v>
          </cell>
        </row>
        <row r="162">
          <cell r="F162">
            <v>960</v>
          </cell>
        </row>
        <row r="163">
          <cell r="F163">
            <v>20000</v>
          </cell>
        </row>
        <row r="165">
          <cell r="F165">
            <v>40000</v>
          </cell>
        </row>
        <row r="166">
          <cell r="F166">
            <v>47000</v>
          </cell>
        </row>
        <row r="177">
          <cell r="F177">
            <v>45000</v>
          </cell>
        </row>
        <row r="178">
          <cell r="F178">
            <v>1500</v>
          </cell>
        </row>
        <row r="182">
          <cell r="F182">
            <v>7000</v>
          </cell>
        </row>
        <row r="183">
          <cell r="F183">
            <v>125000</v>
          </cell>
        </row>
        <row r="185">
          <cell r="F185">
            <v>200000</v>
          </cell>
        </row>
        <row r="186">
          <cell r="F186">
            <v>235000</v>
          </cell>
        </row>
        <row r="187">
          <cell r="F187">
            <v>775</v>
          </cell>
        </row>
        <row r="198">
          <cell r="F198">
            <v>27500</v>
          </cell>
        </row>
        <row r="201">
          <cell r="F201">
            <v>25000</v>
          </cell>
        </row>
        <row r="202">
          <cell r="F202">
            <v>27500</v>
          </cell>
        </row>
        <row r="203">
          <cell r="F203">
            <v>25000</v>
          </cell>
        </row>
        <row r="204">
          <cell r="F204">
            <v>25000</v>
          </cell>
        </row>
        <row r="205">
          <cell r="F205">
            <v>25000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8"/>
      <sheetName val="Analisa Harga Satuan"/>
      <sheetName val="Harga Satuan"/>
      <sheetName val="Bahan "/>
      <sheetName val="Upah"/>
      <sheetName val="Pekerjaan "/>
      <sheetName val="harsat"/>
      <sheetName val="anal"/>
      <sheetName val="DATA"/>
      <sheetName val="Analisa"/>
      <sheetName val="I_KAMAR"/>
      <sheetName val="A"/>
      <sheetName val="Harga_Satuan"/>
      <sheetName val="Bahan_"/>
      <sheetName val="Pekerjaan_"/>
      <sheetName val="COMM"/>
      <sheetName val="FINAL"/>
      <sheetName val="Sumber Daya"/>
      <sheetName val="SCHEDULE"/>
      <sheetName val="BOQ INTERN"/>
      <sheetName val="ANALYS EXTERN"/>
      <sheetName val="WELCOME"/>
      <sheetName val="BQ RESO"/>
      <sheetName val="REKAP INDIRECT"/>
      <sheetName val="CASH FLOW"/>
      <sheetName val="ORGANIZATION"/>
      <sheetName val="MATRIX"/>
      <sheetName val="SUMMARY IN"/>
      <sheetName val="PROGRAM"/>
      <sheetName val="INDIRECT COST"/>
      <sheetName val="AHS"/>
      <sheetName val="plumbing"/>
      <sheetName val="BOQ"/>
      <sheetName val="HRG BAHAN &amp; UPAH okk"/>
      <sheetName val="HRG BAHAN _ UPAH okk"/>
      <sheetName val="Analis Kusen okk"/>
      <sheetName val="Daf Harga"/>
      <sheetName val="Bill"/>
      <sheetName val="Rekap Bill"/>
      <sheetName val="Menu"/>
      <sheetName val="An_ Harga"/>
      <sheetName val="Up &amp; bhn"/>
      <sheetName val="struktur"/>
      <sheetName val="Plumbing &amp; Fire"/>
      <sheetName val="351BQMCN"/>
      <sheetName val="listrik (2)"/>
      <sheetName val="Daftar Harga"/>
      <sheetName val="BQ-M"/>
      <sheetName val="lab bahasa"/>
      <sheetName val="RAB"/>
      <sheetName val="Hsatbahan"/>
      <sheetName val="RAP"/>
      <sheetName val="INF"/>
      <sheetName val="Rate"/>
      <sheetName val="CH"/>
      <sheetName val="anal rab"/>
      <sheetName val="Kuantitas &amp; Harga"/>
      <sheetName val="Sheet1"/>
      <sheetName val="satuan_pek_ars"/>
      <sheetName val="STR"/>
      <sheetName val="A-ars"/>
      <sheetName val="rumus"/>
      <sheetName val="Memb Schd"/>
      <sheetName val="H.Satuan"/>
      <sheetName val="HB "/>
      <sheetName val="PENJ_TOTAL"/>
      <sheetName val="ARP-10"/>
      <sheetName val="material"/>
      <sheetName val="Phase 1 - BoQ"/>
      <sheetName val="Cover Basment"/>
      <sheetName val="Cover Tower A"/>
      <sheetName val="Cover Tower B"/>
      <sheetName val="Cover Tower C"/>
      <sheetName val="Cover Tower D"/>
      <sheetName val="PK- Basement"/>
      <sheetName val="PK- Tower A"/>
      <sheetName val="PK- Tower D"/>
      <sheetName val="PK- Tower B"/>
      <sheetName val="PK- Tower C"/>
      <sheetName val="Anl Hrg"/>
      <sheetName val="Hrg Sat"/>
      <sheetName val="Satuan Dasar"/>
      <sheetName val="I-KAMAR"/>
      <sheetName val="Sheet3"/>
      <sheetName val="HSD"/>
      <sheetName val="METODE"/>
      <sheetName val="BQ SIPIL II-3 NP"/>
      <sheetName val="BAG-2"/>
      <sheetName val="Cash Flow bulanan"/>
      <sheetName val="SAP"/>
      <sheetName val="B1_x"/>
      <sheetName val="B2(1a)"/>
      <sheetName val="MA PLAN_rev1"/>
      <sheetName val="UMUM"/>
      <sheetName val="Neraca"/>
      <sheetName val="CAB 2"/>
      <sheetName val="Rencana Arus Kas"/>
      <sheetName val="SAT-UP"/>
      <sheetName val="L-4 Rutin"/>
      <sheetName val="304_06"/>
      <sheetName val="304-06"/>
      <sheetName val="Kertas Kerja"/>
      <sheetName val="KINERJA PEB  15"/>
      <sheetName val="BAG_2"/>
      <sheetName val="Sat Bah &amp; Up"/>
      <sheetName val="TE TS FA LAN MATV"/>
      <sheetName val="Cover Daf_2"/>
      <sheetName val="Har-mat"/>
      <sheetName val="Conn. Lib"/>
      <sheetName val="BPS"/>
      <sheetName val="analis standar(20m)"/>
      <sheetName val="ANAL BETON"/>
      <sheetName val="analis standar(8m)"/>
      <sheetName val="Tabel"/>
      <sheetName val="BQ"/>
      <sheetName val="Kolom UT"/>
      <sheetName val="Tataudara"/>
      <sheetName val="BALT"/>
      <sheetName val="Kar"/>
      <sheetName val="REK"/>
      <sheetName val="HARGA MATERIAL"/>
      <sheetName val="SAT"/>
      <sheetName val="BQ Ars"/>
      <sheetName val="met bab3"/>
      <sheetName val="anal bab8"/>
      <sheetName val="Penjumlahan"/>
      <sheetName val="Currency Rate"/>
      <sheetName val="Cover_Basment"/>
      <sheetName val="Cover_Tower_A"/>
      <sheetName val="Cover_Tower_B"/>
      <sheetName val="Cover_Tower_C"/>
      <sheetName val="Cover_Tower_D"/>
      <sheetName val="PK-_Basement"/>
      <sheetName val="PK-_Tower_A"/>
      <sheetName val="PK-_Tower_D"/>
      <sheetName val="PK-_Tower_B"/>
      <sheetName val="PK-_Tower_C"/>
      <sheetName val="Anl_Hrg"/>
      <sheetName val="Hrg_Sat"/>
      <sheetName val="Cover_Daf_2"/>
      <sheetName val="an.mek"/>
      <sheetName val="an.lstrk"/>
      <sheetName val="Mall"/>
      <sheetName val="DF_4 _3_"/>
      <sheetName val="COVER PAKET"/>
      <sheetName val="DAFTAR. D1"/>
      <sheetName val="DAFTAR. D2"/>
      <sheetName val="Cgver Tower A"/>
      <sheetName val="PK- Basemant"/>
      <sheetName val="PK- Tower _x0004_"/>
      <sheetName val="Bover Daf_2"/>
      <sheetName val="H`r-mat"/>
      <sheetName val="RAB J18 "/>
      <sheetName val="HARGA J18"/>
      <sheetName val="analisa J18"/>
      <sheetName val="listrik_(2)"/>
      <sheetName val="Up_&amp;_bhn"/>
      <sheetName val="LOADDAT"/>
      <sheetName val="PK- Tower _x005f_x0004_"/>
      <sheetName val="ESCON"/>
      <sheetName val="Vendor"/>
      <sheetName val="daf-3(OK)"/>
      <sheetName val="daf-7(OK)"/>
      <sheetName val="Rekapitulasi"/>
      <sheetName val="Harga"/>
      <sheetName val="Man Power"/>
      <sheetName val="Peralatan"/>
      <sheetName val="갑지"/>
      <sheetName val="16-AC-27JULI"/>
      <sheetName val="Hrg.Sat"/>
      <sheetName val="5-ALAT"/>
      <sheetName val="sph"/>
      <sheetName val="AnalisaSIPIL RIIL"/>
      <sheetName val="AN HARGA"/>
      <sheetName val="UPAH (2)"/>
      <sheetName val="DAF-5"/>
      <sheetName val="Hargamaterial"/>
      <sheetName val="Lantai 1 ME"/>
      <sheetName val="HARGA ALAT"/>
      <sheetName val="HARGA SAT"/>
      <sheetName val="Bahan_1"/>
      <sheetName val="Pekerjaan_1"/>
      <sheetName val="Harga_Satuan1"/>
      <sheetName val="Sumber_Daya"/>
      <sheetName val="BOQ_INTERN"/>
      <sheetName val="ANALYS_EXTERN"/>
      <sheetName val="BQ_RESO"/>
      <sheetName val="REKAP_INDIRECT"/>
      <sheetName val="CASH_FLOW"/>
      <sheetName val="SUMMARY_IN"/>
      <sheetName val="INDIRECT_COST"/>
      <sheetName val="Phase_1_-_BoQ"/>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X0"/>
      <sheetName val="XXXXX1"/>
      <sheetName val="sch"/>
      <sheetName val="RAB TAHAP 1"/>
      <sheetName val="Sch (2)"/>
      <sheetName val="Rekap-Titab"/>
      <sheetName val="BOQ"/>
      <sheetName val="rate"/>
      <sheetName val="pricing"/>
      <sheetName val="upa"/>
      <sheetName val="LS"/>
      <sheetName val="dc"/>
      <sheetName val="Grouting"/>
      <sheetName val="material timb"/>
      <sheetName val="sub"/>
      <sheetName val="Gal"/>
      <sheetName val="mob-demob1"/>
      <sheetName val="mob-demob"/>
      <sheetName val="instrumen"/>
      <sheetName val="hidromek"/>
      <sheetName val="rumah"/>
      <sheetName val="LAB1"/>
      <sheetName val="LAB"/>
      <sheetName val="CM_beton-1"/>
      <sheetName val="peledaka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ow r="22">
          <cell r="C22" t="str">
            <v>Air Compressor/Shotmachine Operator</v>
          </cell>
          <cell r="D22" t="str">
            <v>org/hari</v>
          </cell>
          <cell r="E22">
            <v>259200</v>
          </cell>
          <cell r="H22">
            <v>259200</v>
          </cell>
          <cell r="I22">
            <v>37100</v>
          </cell>
          <cell r="J22">
            <v>259200</v>
          </cell>
        </row>
        <row r="23">
          <cell r="C23" t="str">
            <v>Asisten Driller</v>
          </cell>
          <cell r="D23" t="str">
            <v>org/hari</v>
          </cell>
          <cell r="E23">
            <v>216000</v>
          </cell>
          <cell r="H23">
            <v>216000</v>
          </cell>
          <cell r="I23">
            <v>30900</v>
          </cell>
          <cell r="J23">
            <v>216000</v>
          </cell>
        </row>
        <row r="24">
          <cell r="C24" t="str">
            <v>Assisten Grouting Technician</v>
          </cell>
          <cell r="D24" t="str">
            <v>org/hari</v>
          </cell>
          <cell r="E24">
            <v>216000</v>
          </cell>
          <cell r="H24">
            <v>216000</v>
          </cell>
          <cell r="I24">
            <v>30900</v>
          </cell>
          <cell r="J24">
            <v>216000</v>
          </cell>
        </row>
        <row r="25">
          <cell r="C25" t="str">
            <v>Concrete Technican</v>
          </cell>
          <cell r="D25" t="str">
            <v>org/hari</v>
          </cell>
          <cell r="E25">
            <v>259200</v>
          </cell>
          <cell r="H25">
            <v>259200</v>
          </cell>
          <cell r="I25">
            <v>37100</v>
          </cell>
          <cell r="J25">
            <v>259200</v>
          </cell>
        </row>
        <row r="26">
          <cell r="C26" t="str">
            <v>Driller</v>
          </cell>
          <cell r="D26" t="str">
            <v>org/hari</v>
          </cell>
          <cell r="E26">
            <v>100000</v>
          </cell>
          <cell r="H26">
            <v>100000</v>
          </cell>
          <cell r="I26">
            <v>14300</v>
          </cell>
          <cell r="J26">
            <v>100000</v>
          </cell>
        </row>
        <row r="27">
          <cell r="C27" t="str">
            <v>Drilling Master</v>
          </cell>
          <cell r="D27" t="str">
            <v>org/hari</v>
          </cell>
          <cell r="E27">
            <v>116700</v>
          </cell>
          <cell r="H27">
            <v>116700</v>
          </cell>
          <cell r="I27">
            <v>16700</v>
          </cell>
          <cell r="J27">
            <v>116700</v>
          </cell>
        </row>
        <row r="28">
          <cell r="C28" t="str">
            <v>Driver/Operator</v>
          </cell>
          <cell r="D28" t="str">
            <v>org/hari</v>
          </cell>
          <cell r="E28">
            <v>50000</v>
          </cell>
          <cell r="H28">
            <v>50000</v>
          </cell>
          <cell r="I28">
            <v>7200</v>
          </cell>
          <cell r="J28">
            <v>50000</v>
          </cell>
        </row>
        <row r="29">
          <cell r="C29" t="str">
            <v>Field Geologist/Grout Engineer</v>
          </cell>
          <cell r="D29" t="str">
            <v>org/hari</v>
          </cell>
          <cell r="E29">
            <v>360000</v>
          </cell>
          <cell r="H29">
            <v>360000</v>
          </cell>
          <cell r="I29">
            <v>51500</v>
          </cell>
          <cell r="J29">
            <v>360000</v>
          </cell>
        </row>
        <row r="30">
          <cell r="C30" t="str">
            <v>Grouting Master</v>
          </cell>
          <cell r="D30" t="str">
            <v>org/hari</v>
          </cell>
          <cell r="E30">
            <v>288000</v>
          </cell>
          <cell r="H30">
            <v>288000</v>
          </cell>
          <cell r="I30">
            <v>41200</v>
          </cell>
          <cell r="J30">
            <v>288000</v>
          </cell>
        </row>
        <row r="31">
          <cell r="C31" t="str">
            <v>Grouting Technician</v>
          </cell>
          <cell r="D31" t="str">
            <v>org/hari</v>
          </cell>
          <cell r="E31">
            <v>259200</v>
          </cell>
          <cell r="H31">
            <v>259200</v>
          </cell>
          <cell r="I31">
            <v>37100</v>
          </cell>
          <cell r="J31">
            <v>259200</v>
          </cell>
        </row>
        <row r="32">
          <cell r="C32" t="str">
            <v>Juru Ukur</v>
          </cell>
          <cell r="D32" t="str">
            <v>org/hari</v>
          </cell>
          <cell r="E32">
            <v>75000</v>
          </cell>
          <cell r="H32">
            <v>75000</v>
          </cell>
          <cell r="I32">
            <v>10800</v>
          </cell>
          <cell r="J32">
            <v>75000</v>
          </cell>
        </row>
        <row r="33">
          <cell r="C33" t="str">
            <v>Kepala Tukang</v>
          </cell>
          <cell r="D33" t="str">
            <v>org/hari</v>
          </cell>
          <cell r="E33">
            <v>80000</v>
          </cell>
          <cell r="H33">
            <v>80000</v>
          </cell>
          <cell r="I33">
            <v>11500</v>
          </cell>
          <cell r="J33">
            <v>80000</v>
          </cell>
        </row>
        <row r="34">
          <cell r="C34" t="str">
            <v>Mandor</v>
          </cell>
          <cell r="D34" t="str">
            <v>org/hari</v>
          </cell>
          <cell r="E34">
            <v>75000</v>
          </cell>
          <cell r="H34">
            <v>75000</v>
          </cell>
          <cell r="I34">
            <v>10800</v>
          </cell>
          <cell r="J34">
            <v>75000</v>
          </cell>
        </row>
        <row r="35">
          <cell r="C35" t="str">
            <v>Pekerja Biasa</v>
          </cell>
          <cell r="D35" t="str">
            <v>org/hari</v>
          </cell>
          <cell r="E35">
            <v>50000</v>
          </cell>
          <cell r="H35">
            <v>50000</v>
          </cell>
          <cell r="I35">
            <v>7200</v>
          </cell>
          <cell r="J35">
            <v>50000</v>
          </cell>
        </row>
        <row r="36">
          <cell r="C36" t="str">
            <v>Tukang Batu</v>
          </cell>
          <cell r="D36" t="str">
            <v>org/hari</v>
          </cell>
          <cell r="E36">
            <v>70000</v>
          </cell>
          <cell r="H36">
            <v>70000</v>
          </cell>
          <cell r="I36">
            <v>10000</v>
          </cell>
          <cell r="J36">
            <v>70000</v>
          </cell>
        </row>
        <row r="37">
          <cell r="C37" t="str">
            <v>Tukang Besi</v>
          </cell>
          <cell r="D37" t="str">
            <v>org/hari</v>
          </cell>
          <cell r="E37">
            <v>70000</v>
          </cell>
          <cell r="H37">
            <v>70000</v>
          </cell>
          <cell r="I37">
            <v>10000</v>
          </cell>
          <cell r="J37">
            <v>70000</v>
          </cell>
        </row>
        <row r="38">
          <cell r="C38" t="str">
            <v>Tukang Cat</v>
          </cell>
          <cell r="D38" t="str">
            <v>org/hari</v>
          </cell>
          <cell r="E38">
            <v>70000</v>
          </cell>
          <cell r="H38">
            <v>70000</v>
          </cell>
          <cell r="I38">
            <v>10000</v>
          </cell>
          <cell r="J38">
            <v>70000</v>
          </cell>
        </row>
        <row r="39">
          <cell r="C39" t="str">
            <v>Tukang Kayu</v>
          </cell>
          <cell r="D39" t="str">
            <v>org/hari</v>
          </cell>
          <cell r="E39">
            <v>70000</v>
          </cell>
          <cell r="H39">
            <v>70000</v>
          </cell>
          <cell r="I39">
            <v>10000</v>
          </cell>
          <cell r="J39">
            <v>70000</v>
          </cell>
        </row>
        <row r="40">
          <cell r="C40" t="str">
            <v>Tukang Las</v>
          </cell>
          <cell r="D40" t="str">
            <v>org/hari</v>
          </cell>
          <cell r="E40">
            <v>70000</v>
          </cell>
          <cell r="H40">
            <v>70000</v>
          </cell>
          <cell r="I40">
            <v>10000</v>
          </cell>
          <cell r="J40">
            <v>70000</v>
          </cell>
        </row>
        <row r="41">
          <cell r="C41" t="str">
            <v>Tukang Mesin</v>
          </cell>
          <cell r="D41" t="str">
            <v>org/hari</v>
          </cell>
          <cell r="E41">
            <v>70000</v>
          </cell>
          <cell r="H41">
            <v>70000</v>
          </cell>
          <cell r="I41">
            <v>10000</v>
          </cell>
          <cell r="J41">
            <v>70000</v>
          </cell>
        </row>
        <row r="42">
          <cell r="C42" t="str">
            <v>Tukang Listrik</v>
          </cell>
          <cell r="D42" t="str">
            <v>org/hari</v>
          </cell>
          <cell r="E42">
            <v>70000</v>
          </cell>
          <cell r="H42">
            <v>70000</v>
          </cell>
          <cell r="I42">
            <v>10000</v>
          </cell>
          <cell r="J42">
            <v>70000</v>
          </cell>
        </row>
        <row r="43">
          <cell r="C43" t="str">
            <v>Tukang Peledakan</v>
          </cell>
          <cell r="D43" t="str">
            <v>org/hari</v>
          </cell>
          <cell r="E43">
            <v>70000</v>
          </cell>
          <cell r="H43">
            <v>70000</v>
          </cell>
          <cell r="I43">
            <v>10000</v>
          </cell>
          <cell r="J43">
            <v>70000</v>
          </cell>
        </row>
        <row r="44">
          <cell r="C44" t="str">
            <v>Tukang Pipa</v>
          </cell>
          <cell r="D44" t="str">
            <v>org/hari</v>
          </cell>
          <cell r="E44">
            <v>70000</v>
          </cell>
          <cell r="H44">
            <v>70000</v>
          </cell>
          <cell r="I44">
            <v>10000</v>
          </cell>
          <cell r="J44">
            <v>70000</v>
          </cell>
        </row>
        <row r="45">
          <cell r="C45" t="str">
            <v>Tukang Beton</v>
          </cell>
          <cell r="D45" t="str">
            <v>org/hari</v>
          </cell>
          <cell r="E45">
            <v>70000</v>
          </cell>
          <cell r="H45">
            <v>70000</v>
          </cell>
          <cell r="I45">
            <v>10000</v>
          </cell>
          <cell r="J45">
            <v>70000</v>
          </cell>
        </row>
        <row r="46">
          <cell r="C46" t="str">
            <v>Tukang Bor</v>
          </cell>
          <cell r="D46" t="str">
            <v>org/hari</v>
          </cell>
          <cell r="E46">
            <v>70000</v>
          </cell>
          <cell r="H46">
            <v>70000</v>
          </cell>
          <cell r="I46">
            <v>10000</v>
          </cell>
          <cell r="J46">
            <v>70000</v>
          </cell>
        </row>
        <row r="47">
          <cell r="C47" t="str">
            <v>Site Engineer</v>
          </cell>
          <cell r="D47" t="str">
            <v>org/hari</v>
          </cell>
          <cell r="E47">
            <v>180000</v>
          </cell>
          <cell r="H47">
            <v>180000</v>
          </cell>
          <cell r="I47">
            <v>25800</v>
          </cell>
          <cell r="J47">
            <v>180000</v>
          </cell>
        </row>
        <row r="48">
          <cell r="C48" t="str">
            <v>Mechanic Engineer</v>
          </cell>
          <cell r="D48" t="str">
            <v>org/hari</v>
          </cell>
          <cell r="E48">
            <v>180000</v>
          </cell>
          <cell r="H48">
            <v>180000</v>
          </cell>
          <cell r="I48">
            <v>25800</v>
          </cell>
          <cell r="J48">
            <v>180000</v>
          </cell>
        </row>
        <row r="49">
          <cell r="C49" t="str">
            <v>Mechanic technicion</v>
          </cell>
          <cell r="D49" t="str">
            <v>org/hari</v>
          </cell>
          <cell r="E49">
            <v>90000</v>
          </cell>
          <cell r="H49">
            <v>90000</v>
          </cell>
          <cell r="I49">
            <v>12900</v>
          </cell>
          <cell r="J49">
            <v>90000</v>
          </cell>
        </row>
        <row r="50">
          <cell r="C50" t="str">
            <v>Mekanik</v>
          </cell>
          <cell r="D50" t="str">
            <v>org/hari</v>
          </cell>
          <cell r="E50">
            <v>49000</v>
          </cell>
          <cell r="H50">
            <v>49000</v>
          </cell>
          <cell r="I50">
            <v>7000</v>
          </cell>
          <cell r="J50">
            <v>49000</v>
          </cell>
        </row>
        <row r="51">
          <cell r="C51" t="str">
            <v>Mekanikal Drilling</v>
          </cell>
          <cell r="D51" t="str">
            <v>org/hari</v>
          </cell>
          <cell r="E51">
            <v>259200</v>
          </cell>
          <cell r="H51">
            <v>259200</v>
          </cell>
          <cell r="I51">
            <v>37100</v>
          </cell>
          <cell r="J51">
            <v>259200</v>
          </cell>
        </row>
        <row r="52">
          <cell r="C52" t="str">
            <v>Nozzleman</v>
          </cell>
          <cell r="D52" t="str">
            <v>org/hari</v>
          </cell>
          <cell r="E52">
            <v>259200</v>
          </cell>
          <cell r="H52">
            <v>259200</v>
          </cell>
          <cell r="I52">
            <v>37100</v>
          </cell>
          <cell r="J52">
            <v>259200</v>
          </cell>
        </row>
        <row r="53">
          <cell r="C53" t="str">
            <v>Ongkos menggergaji</v>
          </cell>
          <cell r="D53" t="str">
            <v xml:space="preserve"> / m3</v>
          </cell>
          <cell r="E53">
            <v>120000</v>
          </cell>
          <cell r="H53">
            <v>120000</v>
          </cell>
          <cell r="I53">
            <v>17200</v>
          </cell>
          <cell r="J53">
            <v>120000</v>
          </cell>
        </row>
        <row r="54">
          <cell r="C54" t="str">
            <v>Pekerja Harian Tetap</v>
          </cell>
          <cell r="D54" t="str">
            <v>org/hari</v>
          </cell>
          <cell r="E54">
            <v>26250</v>
          </cell>
          <cell r="H54">
            <v>26250</v>
          </cell>
          <cell r="I54">
            <v>3800</v>
          </cell>
          <cell r="J54">
            <v>26250</v>
          </cell>
        </row>
        <row r="55">
          <cell r="C55" t="str">
            <v>Pekerja Terampil</v>
          </cell>
          <cell r="D55" t="str">
            <v>org/hari</v>
          </cell>
          <cell r="E55">
            <v>37500</v>
          </cell>
          <cell r="H55">
            <v>37500</v>
          </cell>
          <cell r="I55">
            <v>5400</v>
          </cell>
          <cell r="J55">
            <v>37500</v>
          </cell>
        </row>
        <row r="56">
          <cell r="C56" t="str">
            <v>Penanggung jawap pemompaan uji</v>
          </cell>
          <cell r="D56" t="str">
            <v>org/hari</v>
          </cell>
          <cell r="E56">
            <v>112500</v>
          </cell>
          <cell r="H56">
            <v>112500</v>
          </cell>
          <cell r="I56">
            <v>16100</v>
          </cell>
          <cell r="J56">
            <v>112500</v>
          </cell>
        </row>
        <row r="57">
          <cell r="C57" t="str">
            <v>Penjaga</v>
          </cell>
          <cell r="D57" t="str">
            <v>org/hari</v>
          </cell>
          <cell r="E57">
            <v>37500</v>
          </cell>
          <cell r="H57">
            <v>37500</v>
          </cell>
          <cell r="I57">
            <v>5400</v>
          </cell>
          <cell r="J57">
            <v>37500</v>
          </cell>
        </row>
        <row r="58">
          <cell r="C58" t="str">
            <v>Powderman</v>
          </cell>
          <cell r="D58" t="str">
            <v>org/hari</v>
          </cell>
          <cell r="E58">
            <v>37500</v>
          </cell>
          <cell r="H58">
            <v>37500</v>
          </cell>
          <cell r="I58">
            <v>5400</v>
          </cell>
          <cell r="J58">
            <v>37500</v>
          </cell>
        </row>
        <row r="59">
          <cell r="C59" t="str">
            <v>Quesity control</v>
          </cell>
          <cell r="D59" t="str">
            <v>org/hari</v>
          </cell>
          <cell r="E59">
            <v>120000</v>
          </cell>
          <cell r="H59">
            <v>120000</v>
          </cell>
          <cell r="I59">
            <v>17200</v>
          </cell>
          <cell r="J59">
            <v>120000</v>
          </cell>
        </row>
        <row r="60">
          <cell r="C60" t="str">
            <v>Senior Grouting Technician</v>
          </cell>
          <cell r="D60" t="str">
            <v>org/hari</v>
          </cell>
          <cell r="E60">
            <v>288000</v>
          </cell>
          <cell r="H60">
            <v>288000</v>
          </cell>
          <cell r="I60">
            <v>41200</v>
          </cell>
          <cell r="J60">
            <v>288000</v>
          </cell>
        </row>
        <row r="61">
          <cell r="C61" t="str">
            <v>Sopir</v>
          </cell>
          <cell r="D61" t="str">
            <v>org/hari</v>
          </cell>
          <cell r="E61">
            <v>50000</v>
          </cell>
          <cell r="H61">
            <v>50000</v>
          </cell>
          <cell r="I61">
            <v>7200</v>
          </cell>
          <cell r="J61">
            <v>50000</v>
          </cell>
        </row>
        <row r="62">
          <cell r="C62" t="str">
            <v>Steel worker</v>
          </cell>
          <cell r="D62" t="str">
            <v>org/hari</v>
          </cell>
          <cell r="E62">
            <v>60000</v>
          </cell>
          <cell r="H62">
            <v>60000</v>
          </cell>
          <cell r="I62">
            <v>8600</v>
          </cell>
          <cell r="J62">
            <v>60000</v>
          </cell>
        </row>
        <row r="63">
          <cell r="C63" t="str">
            <v>Supervisor</v>
          </cell>
          <cell r="D63" t="str">
            <v>org/hari</v>
          </cell>
          <cell r="E63">
            <v>120000</v>
          </cell>
          <cell r="H63">
            <v>120000</v>
          </cell>
          <cell r="I63">
            <v>17200</v>
          </cell>
          <cell r="J63">
            <v>120000</v>
          </cell>
        </row>
        <row r="64">
          <cell r="C64" t="str">
            <v>Walder</v>
          </cell>
          <cell r="D64" t="str">
            <v>org/hari</v>
          </cell>
          <cell r="E64">
            <v>52500</v>
          </cell>
          <cell r="H64">
            <v>52500</v>
          </cell>
          <cell r="I64">
            <v>7500</v>
          </cell>
          <cell r="J64">
            <v>52500</v>
          </cell>
        </row>
        <row r="65">
          <cell r="C65" t="str">
            <v>Watchman</v>
          </cell>
          <cell r="D65" t="str">
            <v>org/hari</v>
          </cell>
          <cell r="E65">
            <v>37500</v>
          </cell>
          <cell r="H65">
            <v>37500</v>
          </cell>
          <cell r="I65">
            <v>5400</v>
          </cell>
          <cell r="J65">
            <v>37500</v>
          </cell>
        </row>
        <row r="66">
          <cell r="C66" t="str">
            <v>Tukang Ukir</v>
          </cell>
          <cell r="D66" t="str">
            <v>org/hari</v>
          </cell>
          <cell r="E66">
            <v>278500</v>
          </cell>
          <cell r="H66">
            <v>278500</v>
          </cell>
          <cell r="I66">
            <v>39800</v>
          </cell>
          <cell r="J66">
            <v>278500</v>
          </cell>
        </row>
        <row r="79">
          <cell r="C79" t="str">
            <v>Agregat Base Kelas A</v>
          </cell>
          <cell r="D79" t="str">
            <v>m3</v>
          </cell>
          <cell r="E79">
            <v>66451</v>
          </cell>
          <cell r="H79">
            <v>66451</v>
          </cell>
          <cell r="J79">
            <v>60410</v>
          </cell>
        </row>
        <row r="80">
          <cell r="C80" t="str">
            <v>Agregat Base Kelas B</v>
          </cell>
          <cell r="D80" t="str">
            <v>m3</v>
          </cell>
          <cell r="E80">
            <v>60951.000000000007</v>
          </cell>
          <cell r="H80">
            <v>60951.000000000007</v>
          </cell>
          <cell r="J80">
            <v>55410</v>
          </cell>
        </row>
        <row r="81">
          <cell r="C81" t="str">
            <v>Agregat Halus</v>
          </cell>
          <cell r="D81" t="str">
            <v>m3</v>
          </cell>
          <cell r="E81">
            <v>66451</v>
          </cell>
          <cell r="H81">
            <v>66451</v>
          </cell>
          <cell r="J81">
            <v>60410</v>
          </cell>
        </row>
        <row r="82">
          <cell r="C82" t="str">
            <v>Agregat Kasar</v>
          </cell>
          <cell r="D82" t="str">
            <v>m3</v>
          </cell>
          <cell r="E82">
            <v>66451</v>
          </cell>
          <cell r="H82">
            <v>66451</v>
          </cell>
          <cell r="J82">
            <v>60410</v>
          </cell>
        </row>
        <row r="83">
          <cell r="C83" t="str">
            <v>Anker D 32, L = 4,7 m</v>
          </cell>
          <cell r="D83" t="str">
            <v>buah</v>
          </cell>
          <cell r="E83">
            <v>498300.00000000006</v>
          </cell>
          <cell r="H83">
            <v>498300.00000000006</v>
          </cell>
          <cell r="J83">
            <v>453000</v>
          </cell>
        </row>
        <row r="84">
          <cell r="C84" t="str">
            <v>Batu Kali</v>
          </cell>
          <cell r="D84" t="str">
            <v>m3</v>
          </cell>
          <cell r="E84">
            <v>55000.000000000007</v>
          </cell>
          <cell r="H84">
            <v>55000.000000000007</v>
          </cell>
          <cell r="J84">
            <v>50000</v>
          </cell>
        </row>
        <row r="85">
          <cell r="C85" t="str">
            <v>Bekisting</v>
          </cell>
          <cell r="D85" t="str">
            <v>m2</v>
          </cell>
          <cell r="E85">
            <v>60500.000000000007</v>
          </cell>
          <cell r="H85">
            <v>60500.000000000007</v>
          </cell>
          <cell r="J85">
            <v>55000</v>
          </cell>
        </row>
        <row r="86">
          <cell r="C86" t="str">
            <v>Bekisting u/ Pluging</v>
          </cell>
          <cell r="D86" t="str">
            <v>m2</v>
          </cell>
          <cell r="E86">
            <v>278300</v>
          </cell>
          <cell r="H86">
            <v>278300</v>
          </cell>
          <cell r="J86">
            <v>253000</v>
          </cell>
        </row>
        <row r="87">
          <cell r="C87" t="str">
            <v>Besi Tulangan Beton</v>
          </cell>
          <cell r="D87" t="str">
            <v>kg</v>
          </cell>
          <cell r="E87">
            <v>11027.5</v>
          </cell>
          <cell r="H87">
            <v>11027.5</v>
          </cell>
          <cell r="J87">
            <v>10025</v>
          </cell>
        </row>
        <row r="88">
          <cell r="C88" t="str">
            <v>Cross bit, dia. 50 mm</v>
          </cell>
          <cell r="D88" t="str">
            <v>buah</v>
          </cell>
          <cell r="E88">
            <v>4400000</v>
          </cell>
          <cell r="H88">
            <v>4400000</v>
          </cell>
          <cell r="J88">
            <v>4000000</v>
          </cell>
        </row>
        <row r="89">
          <cell r="C89" t="str">
            <v>Cross bit, dia. 32 mm</v>
          </cell>
          <cell r="D89" t="str">
            <v>buah</v>
          </cell>
          <cell r="E89">
            <v>2970000.0000000005</v>
          </cell>
          <cell r="H89">
            <v>2970000.0000000005</v>
          </cell>
          <cell r="J89">
            <v>2700000</v>
          </cell>
        </row>
        <row r="90">
          <cell r="C90" t="str">
            <v>Core box</v>
          </cell>
          <cell r="D90" t="str">
            <v>buah</v>
          </cell>
          <cell r="E90">
            <v>82500</v>
          </cell>
          <cell r="H90">
            <v>82500</v>
          </cell>
          <cell r="J90">
            <v>75000</v>
          </cell>
        </row>
        <row r="91">
          <cell r="C91" t="str">
            <v>Dowel  Bar , l= 1 m</v>
          </cell>
          <cell r="D91" t="str">
            <v>buah</v>
          </cell>
          <cell r="E91">
            <v>38500</v>
          </cell>
          <cell r="H91">
            <v>38500</v>
          </cell>
          <cell r="J91">
            <v>35000</v>
          </cell>
        </row>
        <row r="92">
          <cell r="C92" t="str">
            <v>Drilling rod 40.50 mm x 3.00 m</v>
          </cell>
          <cell r="D92" t="str">
            <v>batang</v>
          </cell>
          <cell r="E92">
            <v>3190000.0000000005</v>
          </cell>
          <cell r="H92">
            <v>3190000.0000000005</v>
          </cell>
          <cell r="J92">
            <v>2900000</v>
          </cell>
        </row>
        <row r="93">
          <cell r="C93" t="str">
            <v>Extension Rod 3m</v>
          </cell>
          <cell r="D93" t="str">
            <v>batang</v>
          </cell>
          <cell r="E93">
            <v>2552000</v>
          </cell>
          <cell r="H93">
            <v>2552000</v>
          </cell>
          <cell r="J93">
            <v>2320000</v>
          </cell>
        </row>
        <row r="94">
          <cell r="C94" t="str">
            <v>Shank Adaptor</v>
          </cell>
          <cell r="D94" t="str">
            <v>buah</v>
          </cell>
          <cell r="E94">
            <v>3190000.0000000005</v>
          </cell>
          <cell r="H94">
            <v>3190000.0000000005</v>
          </cell>
          <cell r="J94">
            <v>2900000</v>
          </cell>
        </row>
        <row r="95">
          <cell r="C95" t="str">
            <v>Coupling Sleeve</v>
          </cell>
          <cell r="D95" t="str">
            <v>buah</v>
          </cell>
          <cell r="E95">
            <v>880000.00000000012</v>
          </cell>
          <cell r="H95">
            <v>880000.00000000012</v>
          </cell>
          <cell r="J95">
            <v>800000</v>
          </cell>
        </row>
        <row r="96">
          <cell r="C96" t="str">
            <v>Elastomeric rubber bearing pad</v>
          </cell>
          <cell r="D96" t="str">
            <v>buah</v>
          </cell>
          <cell r="E96">
            <v>4400000</v>
          </cell>
          <cell r="H96">
            <v>4400000</v>
          </cell>
          <cell r="J96">
            <v>4000000</v>
          </cell>
        </row>
        <row r="97">
          <cell r="C97" t="str">
            <v>Explosive, ANFO Powder</v>
          </cell>
          <cell r="D97" t="str">
            <v xml:space="preserve">kg </v>
          </cell>
          <cell r="E97">
            <v>9405</v>
          </cell>
          <cell r="H97">
            <v>9405</v>
          </cell>
          <cell r="J97">
            <v>8550</v>
          </cell>
        </row>
        <row r="98">
          <cell r="C98" t="str">
            <v>Explosive, Detonator (L=1.18, DS Type)</v>
          </cell>
          <cell r="D98" t="str">
            <v>pcs</v>
          </cell>
          <cell r="E98">
            <v>10890</v>
          </cell>
          <cell r="H98">
            <v>10890</v>
          </cell>
          <cell r="J98">
            <v>9900</v>
          </cell>
        </row>
        <row r="99">
          <cell r="C99" t="str">
            <v>Explosive, Dynamite</v>
          </cell>
          <cell r="D99" t="str">
            <v xml:space="preserve">kg </v>
          </cell>
          <cell r="E99">
            <v>28314.000000000004</v>
          </cell>
          <cell r="H99">
            <v>28314.000000000004</v>
          </cell>
          <cell r="J99">
            <v>25740</v>
          </cell>
        </row>
        <row r="100">
          <cell r="C100" t="str">
            <v>Detonating Cord 10 gr</v>
          </cell>
          <cell r="D100" t="str">
            <v>m</v>
          </cell>
          <cell r="E100">
            <v>4158</v>
          </cell>
          <cell r="H100">
            <v>4158</v>
          </cell>
          <cell r="J100">
            <v>3780</v>
          </cell>
        </row>
        <row r="101">
          <cell r="C101" t="str">
            <v>Kabel</v>
          </cell>
          <cell r="D101" t="str">
            <v>m</v>
          </cell>
          <cell r="E101">
            <v>4400</v>
          </cell>
          <cell r="H101">
            <v>4400</v>
          </cell>
          <cell r="J101">
            <v>4000</v>
          </cell>
        </row>
        <row r="102">
          <cell r="C102" t="str">
            <v xml:space="preserve">Kawat Bronjong </v>
          </cell>
          <cell r="D102" t="str">
            <v>kg</v>
          </cell>
          <cell r="E102">
            <v>23100.000000000004</v>
          </cell>
          <cell r="H102">
            <v>23100.000000000004</v>
          </cell>
          <cell r="J102">
            <v>21000</v>
          </cell>
        </row>
        <row r="103">
          <cell r="C103" t="str">
            <v>Kawat Ikat Beton (Bendrat)</v>
          </cell>
          <cell r="D103" t="str">
            <v>kg</v>
          </cell>
          <cell r="E103">
            <v>12650.000000000002</v>
          </cell>
          <cell r="H103">
            <v>12650.000000000002</v>
          </cell>
          <cell r="J103">
            <v>11500</v>
          </cell>
        </row>
        <row r="104">
          <cell r="C104" t="str">
            <v>Lempung</v>
          </cell>
          <cell r="D104" t="str">
            <v>m3</v>
          </cell>
          <cell r="E104">
            <v>11000</v>
          </cell>
          <cell r="H104">
            <v>11000</v>
          </cell>
          <cell r="J104">
            <v>10000</v>
          </cell>
        </row>
        <row r="105">
          <cell r="C105" t="str">
            <v>Material Zone 1</v>
          </cell>
          <cell r="D105" t="str">
            <v>m3</v>
          </cell>
          <cell r="E105">
            <v>12100.000000000002</v>
          </cell>
          <cell r="H105">
            <v>12100.000000000002</v>
          </cell>
          <cell r="J105">
            <v>11000</v>
          </cell>
        </row>
        <row r="106">
          <cell r="C106" t="str">
            <v>Material Zone 2</v>
          </cell>
          <cell r="D106" t="str">
            <v>m3</v>
          </cell>
          <cell r="E106">
            <v>147251.7365</v>
          </cell>
          <cell r="H106">
            <v>147251.7365</v>
          </cell>
          <cell r="J106">
            <v>133865.215</v>
          </cell>
        </row>
        <row r="107">
          <cell r="C107" t="str">
            <v>Material Zone 3</v>
          </cell>
          <cell r="D107" t="str">
            <v>m3</v>
          </cell>
          <cell r="E107">
            <v>84465.94095333913</v>
          </cell>
          <cell r="H107">
            <v>84465.94095333913</v>
          </cell>
          <cell r="J107">
            <v>76787.219048490108</v>
          </cell>
        </row>
        <row r="108">
          <cell r="C108" t="str">
            <v>Material Zone 4</v>
          </cell>
          <cell r="D108" t="str">
            <v>m3</v>
          </cell>
          <cell r="E108">
            <v>21102.92360820602</v>
          </cell>
          <cell r="H108">
            <v>21102.92360820602</v>
          </cell>
          <cell r="J108">
            <v>19184.476007460016</v>
          </cell>
        </row>
        <row r="109">
          <cell r="C109" t="str">
            <v>Material Zone 5</v>
          </cell>
          <cell r="D109" t="str">
            <v>m3</v>
          </cell>
          <cell r="E109">
            <v>79291.536344006949</v>
          </cell>
          <cell r="H109">
            <v>79291.536344006949</v>
          </cell>
          <cell r="J109">
            <v>72083.214858188134</v>
          </cell>
        </row>
        <row r="110">
          <cell r="C110" t="str">
            <v>Material Rip Rap</v>
          </cell>
          <cell r="D110" t="str">
            <v>m3</v>
          </cell>
          <cell r="E110">
            <v>95522.636082060199</v>
          </cell>
          <cell r="H110">
            <v>95522.636082060199</v>
          </cell>
          <cell r="J110">
            <v>86838.76007460017</v>
          </cell>
        </row>
        <row r="111">
          <cell r="C111" t="str">
            <v>Pasir</v>
          </cell>
          <cell r="D111" t="str">
            <v>m3</v>
          </cell>
          <cell r="E111">
            <v>154000</v>
          </cell>
          <cell r="H111">
            <v>154000</v>
          </cell>
          <cell r="J111">
            <v>140000</v>
          </cell>
        </row>
        <row r="112">
          <cell r="C112" t="str">
            <v>Perancah</v>
          </cell>
          <cell r="D112" t="str">
            <v>m3</v>
          </cell>
          <cell r="E112">
            <v>110000.00000000001</v>
          </cell>
          <cell r="H112">
            <v>110000.00000000001</v>
          </cell>
          <cell r="J112">
            <v>100000</v>
          </cell>
        </row>
        <row r="113">
          <cell r="C113" t="str">
            <v>Pipa PVC dia. 2"</v>
          </cell>
          <cell r="D113" t="str">
            <v>m'</v>
          </cell>
          <cell r="E113">
            <v>27500.000000000004</v>
          </cell>
          <cell r="H113">
            <v>27500.000000000004</v>
          </cell>
          <cell r="J113">
            <v>25000</v>
          </cell>
        </row>
        <row r="114">
          <cell r="C114" t="str">
            <v>PVC Waterstop (b=250 mm)</v>
          </cell>
          <cell r="D114" t="str">
            <v>m'</v>
          </cell>
          <cell r="E114">
            <v>137500</v>
          </cell>
          <cell r="H114">
            <v>137500</v>
          </cell>
          <cell r="J114">
            <v>125000</v>
          </cell>
        </row>
        <row r="115">
          <cell r="C115" t="str">
            <v xml:space="preserve">Semen Portland </v>
          </cell>
          <cell r="D115" t="str">
            <v>kg</v>
          </cell>
          <cell r="E115">
            <v>797.50000000000011</v>
          </cell>
          <cell r="H115">
            <v>797.50000000000011</v>
          </cell>
          <cell r="J115">
            <v>725</v>
          </cell>
        </row>
        <row r="116">
          <cell r="C116" t="str">
            <v>Wiremesh 150 x 150 x 4 mm</v>
          </cell>
          <cell r="D116" t="str">
            <v>m2</v>
          </cell>
          <cell r="E116">
            <v>40040</v>
          </cell>
          <cell r="H116">
            <v>40040</v>
          </cell>
          <cell r="J116">
            <v>36400</v>
          </cell>
        </row>
        <row r="118">
          <cell r="C118" t="str">
            <v>Arang</v>
          </cell>
          <cell r="D118" t="str">
            <v>m3</v>
          </cell>
          <cell r="E118">
            <v>15840.000000000002</v>
          </cell>
          <cell r="H118">
            <v>15840.000000000002</v>
          </cell>
          <cell r="J118">
            <v>14400</v>
          </cell>
        </row>
        <row r="119">
          <cell r="C119" t="str">
            <v>Asbes Datar</v>
          </cell>
          <cell r="D119" t="str">
            <v>lbr</v>
          </cell>
          <cell r="E119">
            <v>23650.000000000004</v>
          </cell>
          <cell r="H119">
            <v>23650.000000000004</v>
          </cell>
          <cell r="J119">
            <v>21500</v>
          </cell>
        </row>
        <row r="120">
          <cell r="C120" t="str">
            <v>Asbes Gelombang</v>
          </cell>
          <cell r="D120" t="str">
            <v>lbr</v>
          </cell>
          <cell r="E120">
            <v>52250.000000000007</v>
          </cell>
          <cell r="H120">
            <v>52250.000000000007</v>
          </cell>
          <cell r="J120">
            <v>47500</v>
          </cell>
        </row>
        <row r="121">
          <cell r="C121" t="str">
            <v>Asphalt Curah</v>
          </cell>
          <cell r="D121" t="str">
            <v>kg</v>
          </cell>
          <cell r="E121">
            <v>6600.0000000000009</v>
          </cell>
          <cell r="H121">
            <v>6600.0000000000009</v>
          </cell>
          <cell r="J121">
            <v>6000</v>
          </cell>
        </row>
        <row r="122">
          <cell r="C122" t="str">
            <v>Bambu Bongkotan</v>
          </cell>
          <cell r="D122" t="str">
            <v>bt</v>
          </cell>
          <cell r="E122">
            <v>9900</v>
          </cell>
          <cell r="H122">
            <v>9900</v>
          </cell>
          <cell r="J122">
            <v>9000</v>
          </cell>
        </row>
        <row r="123">
          <cell r="C123" t="str">
            <v>Bambu Bronjong</v>
          </cell>
          <cell r="D123" t="str">
            <v>bt</v>
          </cell>
          <cell r="E123">
            <v>11880.000000000002</v>
          </cell>
          <cell r="H123">
            <v>11880.000000000002</v>
          </cell>
          <cell r="J123">
            <v>10800</v>
          </cell>
        </row>
        <row r="124">
          <cell r="C124" t="str">
            <v>Bambu Ori</v>
          </cell>
          <cell r="D124" t="str">
            <v>bt</v>
          </cell>
          <cell r="E124">
            <v>11880.000000000002</v>
          </cell>
          <cell r="H124">
            <v>11880.000000000002</v>
          </cell>
          <cell r="J124">
            <v>10800</v>
          </cell>
        </row>
        <row r="125">
          <cell r="C125" t="str">
            <v>Bambu Petung</v>
          </cell>
          <cell r="D125" t="str">
            <v>bt</v>
          </cell>
          <cell r="E125">
            <v>14652.000000000002</v>
          </cell>
          <cell r="H125">
            <v>14652.000000000002</v>
          </cell>
          <cell r="J125">
            <v>13320</v>
          </cell>
        </row>
        <row r="126">
          <cell r="C126" t="str">
            <v>Bambu Tali (Apus)</v>
          </cell>
          <cell r="D126" t="str">
            <v>bt</v>
          </cell>
          <cell r="E126">
            <v>9900</v>
          </cell>
          <cell r="H126">
            <v>9900</v>
          </cell>
          <cell r="J126">
            <v>9000</v>
          </cell>
        </row>
        <row r="127">
          <cell r="C127" t="str">
            <v>Bambu Wulung</v>
          </cell>
          <cell r="D127" t="str">
            <v>bt</v>
          </cell>
          <cell r="E127">
            <v>10560</v>
          </cell>
          <cell r="H127">
            <v>10560</v>
          </cell>
          <cell r="J127">
            <v>9600</v>
          </cell>
        </row>
        <row r="128">
          <cell r="C128" t="str">
            <v>Batu Bata Merah</v>
          </cell>
          <cell r="D128" t="str">
            <v>bh</v>
          </cell>
          <cell r="E128">
            <v>1650.0000000000002</v>
          </cell>
          <cell r="H128">
            <v>1650.0000000000002</v>
          </cell>
          <cell r="J128">
            <v>1500</v>
          </cell>
        </row>
        <row r="129">
          <cell r="C129" t="str">
            <v>Bend 90 derajat</v>
          </cell>
          <cell r="D129" t="str">
            <v>buah</v>
          </cell>
          <cell r="E129">
            <v>44000</v>
          </cell>
          <cell r="H129">
            <v>44000</v>
          </cell>
          <cell r="J129">
            <v>40000</v>
          </cell>
        </row>
        <row r="130">
          <cell r="C130" t="str">
            <v>Bensin Premium</v>
          </cell>
          <cell r="D130" t="str">
            <v>ltr</v>
          </cell>
          <cell r="E130">
            <v>8250</v>
          </cell>
          <cell r="H130">
            <v>8250</v>
          </cell>
          <cell r="J130">
            <v>7500</v>
          </cell>
        </row>
        <row r="131">
          <cell r="C131" t="str">
            <v>Besi Plat</v>
          </cell>
          <cell r="D131" t="str">
            <v>kg</v>
          </cell>
          <cell r="E131">
            <v>15180.000000000002</v>
          </cell>
          <cell r="H131">
            <v>15180.000000000002</v>
          </cell>
          <cell r="J131">
            <v>13800</v>
          </cell>
        </row>
        <row r="132">
          <cell r="C132" t="str">
            <v>Besi Plat Strip</v>
          </cell>
          <cell r="D132" t="str">
            <v>kg</v>
          </cell>
          <cell r="E132">
            <v>15180.000000000002</v>
          </cell>
          <cell r="H132">
            <v>15180.000000000002</v>
          </cell>
          <cell r="J132">
            <v>13800</v>
          </cell>
        </row>
        <row r="133">
          <cell r="C133" t="str">
            <v>Besi Profil</v>
          </cell>
          <cell r="D133" t="str">
            <v>kg</v>
          </cell>
          <cell r="E133">
            <v>10560</v>
          </cell>
          <cell r="H133">
            <v>10560</v>
          </cell>
          <cell r="J133">
            <v>9600</v>
          </cell>
        </row>
        <row r="134">
          <cell r="C134" t="str">
            <v>Buis Beton dia. 0.30 M</v>
          </cell>
          <cell r="D134" t="str">
            <v>bh</v>
          </cell>
          <cell r="E134">
            <v>59400.000000000007</v>
          </cell>
          <cell r="H134">
            <v>59400.000000000007</v>
          </cell>
          <cell r="J134">
            <v>54000</v>
          </cell>
        </row>
        <row r="135">
          <cell r="C135" t="str">
            <v>Buis Beton dia. 0.50 M</v>
          </cell>
          <cell r="D135" t="str">
            <v>bh</v>
          </cell>
          <cell r="E135">
            <v>72600</v>
          </cell>
          <cell r="H135">
            <v>72600</v>
          </cell>
          <cell r="J135">
            <v>66000</v>
          </cell>
        </row>
        <row r="136">
          <cell r="C136" t="str">
            <v>Buis Beton dia. 0.60 M</v>
          </cell>
          <cell r="D136" t="str">
            <v>bh</v>
          </cell>
          <cell r="E136">
            <v>79200</v>
          </cell>
          <cell r="H136">
            <v>79200</v>
          </cell>
          <cell r="J136">
            <v>72000</v>
          </cell>
        </row>
        <row r="137">
          <cell r="C137" t="str">
            <v>Buis Beton dia. 0.80 M</v>
          </cell>
          <cell r="D137" t="str">
            <v>bh</v>
          </cell>
          <cell r="E137">
            <v>91080.000000000015</v>
          </cell>
          <cell r="H137">
            <v>91080.000000000015</v>
          </cell>
          <cell r="J137">
            <v>82800</v>
          </cell>
        </row>
        <row r="138">
          <cell r="C138" t="str">
            <v>Buis Beton dia. 1.00 M</v>
          </cell>
          <cell r="D138" t="str">
            <v>bh</v>
          </cell>
          <cell r="E138">
            <v>128040.00000000001</v>
          </cell>
          <cell r="H138">
            <v>128040.00000000001</v>
          </cell>
          <cell r="J138">
            <v>116400</v>
          </cell>
        </row>
        <row r="139">
          <cell r="C139" t="str">
            <v>Cat Dasar (Meni)</v>
          </cell>
          <cell r="D139" t="str">
            <v>kg</v>
          </cell>
          <cell r="E139">
            <v>19800</v>
          </cell>
          <cell r="H139">
            <v>19800</v>
          </cell>
          <cell r="J139">
            <v>18000</v>
          </cell>
        </row>
        <row r="140">
          <cell r="C140" t="str">
            <v>Cat Dinding/Tembok</v>
          </cell>
          <cell r="D140" t="str">
            <v>kg</v>
          </cell>
          <cell r="E140">
            <v>23100.000000000004</v>
          </cell>
          <cell r="H140">
            <v>23100.000000000004</v>
          </cell>
          <cell r="J140">
            <v>21000</v>
          </cell>
        </row>
        <row r="141">
          <cell r="C141" t="str">
            <v>Cat Kayu</v>
          </cell>
          <cell r="D141" t="str">
            <v>kg</v>
          </cell>
          <cell r="E141">
            <v>49500.000000000007</v>
          </cell>
          <cell r="H141">
            <v>49500.000000000007</v>
          </cell>
          <cell r="J141">
            <v>45000</v>
          </cell>
        </row>
        <row r="142">
          <cell r="C142" t="str">
            <v>Centralizer</v>
          </cell>
          <cell r="D142" t="str">
            <v>bh</v>
          </cell>
          <cell r="E142">
            <v>224400.00000000003</v>
          </cell>
          <cell r="H142">
            <v>224400.00000000003</v>
          </cell>
          <cell r="J142">
            <v>204000</v>
          </cell>
        </row>
        <row r="143">
          <cell r="C143" t="str">
            <v>Chuck piece &amp; chuck bolt</v>
          </cell>
          <cell r="D143" t="str">
            <v>set</v>
          </cell>
          <cell r="E143">
            <v>3190000.0000000005</v>
          </cell>
          <cell r="H143">
            <v>3190000.0000000005</v>
          </cell>
          <cell r="J143">
            <v>2900000</v>
          </cell>
        </row>
        <row r="144">
          <cell r="C144" t="str">
            <v>Concrete Additive</v>
          </cell>
          <cell r="D144" t="str">
            <v>kg</v>
          </cell>
          <cell r="E144">
            <v>22000</v>
          </cell>
          <cell r="H144">
            <v>22000</v>
          </cell>
          <cell r="J144">
            <v>20000</v>
          </cell>
        </row>
        <row r="145">
          <cell r="C145" t="str">
            <v>Core Barrel</v>
          </cell>
          <cell r="D145" t="str">
            <v>batang</v>
          </cell>
          <cell r="E145">
            <v>3850000.0000000005</v>
          </cell>
          <cell r="H145">
            <v>3850000.0000000005</v>
          </cell>
          <cell r="J145">
            <v>3500000</v>
          </cell>
        </row>
        <row r="146">
          <cell r="C146" t="str">
            <v>Diesel spareparts</v>
          </cell>
          <cell r="D146" t="str">
            <v>set</v>
          </cell>
          <cell r="E146">
            <v>1980000.0000000002</v>
          </cell>
          <cell r="H146">
            <v>1980000.0000000002</v>
          </cell>
          <cell r="J146">
            <v>1800000</v>
          </cell>
        </row>
        <row r="147">
          <cell r="C147" t="str">
            <v>Drill bit</v>
          </cell>
          <cell r="D147" t="str">
            <v>buah</v>
          </cell>
          <cell r="E147">
            <v>522500.00000000006</v>
          </cell>
          <cell r="H147">
            <v>522500.00000000006</v>
          </cell>
          <cell r="J147">
            <v>475000</v>
          </cell>
        </row>
        <row r="148">
          <cell r="C148" t="str">
            <v>Drilling Stage</v>
          </cell>
          <cell r="D148" t="str">
            <v>set</v>
          </cell>
          <cell r="E148">
            <v>3300000.0000000005</v>
          </cell>
          <cell r="H148">
            <v>3300000.0000000005</v>
          </cell>
          <cell r="J148">
            <v>3000000</v>
          </cell>
        </row>
        <row r="149">
          <cell r="C149" t="str">
            <v>Elbow PVC OD dia. 50 mm</v>
          </cell>
          <cell r="D149" t="str">
            <v>buah</v>
          </cell>
          <cell r="E149">
            <v>11451.000000000002</v>
          </cell>
          <cell r="H149">
            <v>11451.000000000002</v>
          </cell>
          <cell r="J149">
            <v>10410</v>
          </cell>
        </row>
        <row r="150">
          <cell r="C150" t="str">
            <v xml:space="preserve">Engsel </v>
          </cell>
          <cell r="D150" t="str">
            <v>set</v>
          </cell>
          <cell r="E150">
            <v>9372</v>
          </cell>
          <cell r="H150">
            <v>9372</v>
          </cell>
          <cell r="J150">
            <v>8520</v>
          </cell>
        </row>
        <row r="151">
          <cell r="C151" t="str">
            <v>Equal Tee OD dia. 50 mm</v>
          </cell>
          <cell r="D151" t="str">
            <v>buah</v>
          </cell>
          <cell r="E151">
            <v>64570.000000000007</v>
          </cell>
          <cell r="H151">
            <v>64570.000000000007</v>
          </cell>
          <cell r="J151">
            <v>58700</v>
          </cell>
        </row>
        <row r="152">
          <cell r="C152" t="str">
            <v>Eternit</v>
          </cell>
          <cell r="D152" t="str">
            <v>lbr</v>
          </cell>
          <cell r="E152">
            <v>11220</v>
          </cell>
          <cell r="H152">
            <v>11220</v>
          </cell>
          <cell r="J152">
            <v>10200</v>
          </cell>
        </row>
        <row r="153">
          <cell r="C153" t="str">
            <v>Filter Hydroulis</v>
          </cell>
          <cell r="D153" t="str">
            <v>bh</v>
          </cell>
          <cell r="E153">
            <v>105600.00000000001</v>
          </cell>
          <cell r="H153">
            <v>105600.00000000001</v>
          </cell>
          <cell r="J153">
            <v>96000</v>
          </cell>
        </row>
        <row r="154">
          <cell r="C154" t="str">
            <v>Filter Oli</v>
          </cell>
          <cell r="D154" t="str">
            <v>bh</v>
          </cell>
          <cell r="E154">
            <v>39600</v>
          </cell>
          <cell r="H154">
            <v>39600</v>
          </cell>
          <cell r="J154">
            <v>36000</v>
          </cell>
        </row>
        <row r="155">
          <cell r="C155" t="str">
            <v>Filter Solar</v>
          </cell>
          <cell r="D155" t="str">
            <v>bh</v>
          </cell>
          <cell r="E155">
            <v>39600</v>
          </cell>
          <cell r="H155">
            <v>39600</v>
          </cell>
          <cell r="J155">
            <v>36000</v>
          </cell>
        </row>
        <row r="156">
          <cell r="C156" t="str">
            <v>Float Valve</v>
          </cell>
          <cell r="D156" t="str">
            <v>set</v>
          </cell>
          <cell r="E156">
            <v>2032360.0000000002</v>
          </cell>
          <cell r="H156">
            <v>2032360.0000000002</v>
          </cell>
          <cell r="J156">
            <v>1847600</v>
          </cell>
        </row>
        <row r="157">
          <cell r="C157" t="str">
            <v xml:space="preserve">Gamping </v>
          </cell>
          <cell r="D157" t="str">
            <v>kg</v>
          </cell>
          <cell r="E157">
            <v>9900</v>
          </cell>
          <cell r="H157">
            <v>9900</v>
          </cell>
          <cell r="J157">
            <v>9000</v>
          </cell>
        </row>
        <row r="158">
          <cell r="C158" t="str">
            <v>Gebalan Rumput</v>
          </cell>
          <cell r="D158" t="str">
            <v>m2</v>
          </cell>
          <cell r="E158">
            <v>9900</v>
          </cell>
          <cell r="H158">
            <v>9900</v>
          </cell>
          <cell r="J158">
            <v>9000</v>
          </cell>
        </row>
        <row r="159">
          <cell r="C159" t="str">
            <v>Gemuk</v>
          </cell>
          <cell r="D159" t="str">
            <v>kg</v>
          </cell>
          <cell r="E159">
            <v>19800</v>
          </cell>
          <cell r="H159">
            <v>19800</v>
          </cell>
          <cell r="J159">
            <v>18000</v>
          </cell>
        </row>
        <row r="160">
          <cell r="C160" t="str">
            <v>Genteng Biasa</v>
          </cell>
          <cell r="D160" t="str">
            <v>bj</v>
          </cell>
          <cell r="E160">
            <v>1650.0000000000002</v>
          </cell>
          <cell r="H160">
            <v>1650.0000000000002</v>
          </cell>
          <cell r="J160">
            <v>1500</v>
          </cell>
        </row>
        <row r="161">
          <cell r="C161" t="str">
            <v>Genteng Bubungan</v>
          </cell>
          <cell r="D161" t="str">
            <v>bj</v>
          </cell>
          <cell r="E161">
            <v>3850.0000000000005</v>
          </cell>
          <cell r="H161">
            <v>3850.0000000000005</v>
          </cell>
          <cell r="J161">
            <v>3500</v>
          </cell>
        </row>
        <row r="162">
          <cell r="C162" t="str">
            <v>Genteng Motif Karangpilang</v>
          </cell>
          <cell r="D162" t="str">
            <v>bj</v>
          </cell>
          <cell r="E162">
            <v>7150.0000000000009</v>
          </cell>
          <cell r="H162">
            <v>7150.0000000000009</v>
          </cell>
          <cell r="J162">
            <v>6500</v>
          </cell>
        </row>
        <row r="163">
          <cell r="C163" t="str">
            <v>Geotextile</v>
          </cell>
          <cell r="D163" t="str">
            <v>m2</v>
          </cell>
          <cell r="E163">
            <v>8580</v>
          </cell>
          <cell r="H163">
            <v>8580</v>
          </cell>
          <cell r="J163">
            <v>7800</v>
          </cell>
        </row>
        <row r="164">
          <cell r="C164" t="str">
            <v>Ger Box Oil</v>
          </cell>
          <cell r="D164" t="str">
            <v>ltr</v>
          </cell>
          <cell r="E164">
            <v>21780</v>
          </cell>
          <cell r="H164">
            <v>21780</v>
          </cell>
          <cell r="J164">
            <v>19800</v>
          </cell>
        </row>
        <row r="165">
          <cell r="C165" t="str">
            <v>Gragal</v>
          </cell>
          <cell r="D165" t="str">
            <v>m3</v>
          </cell>
          <cell r="E165">
            <v>85800</v>
          </cell>
          <cell r="H165">
            <v>85800</v>
          </cell>
          <cell r="J165">
            <v>78000</v>
          </cell>
        </row>
        <row r="166">
          <cell r="C166" t="str">
            <v>Grasak</v>
          </cell>
          <cell r="D166" t="str">
            <v>kg</v>
          </cell>
          <cell r="E166">
            <v>6930.0000000000009</v>
          </cell>
          <cell r="H166">
            <v>6930.0000000000009</v>
          </cell>
          <cell r="J166">
            <v>6300</v>
          </cell>
        </row>
        <row r="167">
          <cell r="C167" t="str">
            <v>Gravel Pack dan pengisiannya</v>
          </cell>
          <cell r="D167" t="str">
            <v>m3</v>
          </cell>
          <cell r="E167">
            <v>363000.00000000006</v>
          </cell>
          <cell r="H167">
            <v>363000.00000000006</v>
          </cell>
          <cell r="J167">
            <v>330000</v>
          </cell>
        </row>
        <row r="168">
          <cell r="C168" t="str">
            <v>Handle Baja dia. 16 mm</v>
          </cell>
          <cell r="D168" t="str">
            <v>buah</v>
          </cell>
          <cell r="E168">
            <v>43560</v>
          </cell>
          <cell r="H168">
            <v>43560</v>
          </cell>
          <cell r="J168">
            <v>39600</v>
          </cell>
        </row>
        <row r="169">
          <cell r="C169" t="str">
            <v>Hydraulic piston</v>
          </cell>
          <cell r="D169" t="str">
            <v>set</v>
          </cell>
          <cell r="E169">
            <v>550000</v>
          </cell>
          <cell r="H169">
            <v>550000</v>
          </cell>
          <cell r="J169">
            <v>500000</v>
          </cell>
        </row>
        <row r="170">
          <cell r="C170" t="str">
            <v>Ijuk</v>
          </cell>
          <cell r="D170" t="str">
            <v>kg</v>
          </cell>
          <cell r="E170">
            <v>29040.000000000004</v>
          </cell>
          <cell r="H170">
            <v>29040.000000000004</v>
          </cell>
          <cell r="J170">
            <v>26400</v>
          </cell>
        </row>
        <row r="171">
          <cell r="C171" t="str">
            <v>Karung Plastik</v>
          </cell>
          <cell r="D171" t="str">
            <v>buah</v>
          </cell>
          <cell r="E171">
            <v>330</v>
          </cell>
          <cell r="H171">
            <v>330</v>
          </cell>
          <cell r="J171">
            <v>300</v>
          </cell>
        </row>
        <row r="172">
          <cell r="C172" t="str">
            <v>Kapur Pasangan</v>
          </cell>
          <cell r="D172" t="str">
            <v>m3</v>
          </cell>
          <cell r="E172">
            <v>190300.00000000003</v>
          </cell>
          <cell r="H172">
            <v>190300.00000000003</v>
          </cell>
          <cell r="J172">
            <v>173000</v>
          </cell>
        </row>
        <row r="173">
          <cell r="C173" t="str">
            <v>Kasa</v>
          </cell>
          <cell r="D173" t="str">
            <v>m2</v>
          </cell>
          <cell r="E173">
            <v>6732.0000000000009</v>
          </cell>
          <cell r="H173">
            <v>6732.0000000000009</v>
          </cell>
          <cell r="J173">
            <v>6120</v>
          </cell>
        </row>
        <row r="174">
          <cell r="C174" t="str">
            <v>Kayu Begisting</v>
          </cell>
          <cell r="D174" t="str">
            <v>m3</v>
          </cell>
          <cell r="E174">
            <v>1650000.0000000002</v>
          </cell>
          <cell r="H174">
            <v>1650000.0000000002</v>
          </cell>
          <cell r="J174">
            <v>1500000</v>
          </cell>
        </row>
        <row r="175">
          <cell r="C175" t="str">
            <v>Kayu Dolken/Gelam D=13 cm, L=4.00 m</v>
          </cell>
          <cell r="D175" t="str">
            <v>bh</v>
          </cell>
          <cell r="E175">
            <v>44000</v>
          </cell>
          <cell r="H175">
            <v>44000</v>
          </cell>
          <cell r="J175">
            <v>40000</v>
          </cell>
        </row>
        <row r="176">
          <cell r="C176" t="str">
            <v>Kayu Jati Dolok</v>
          </cell>
          <cell r="D176" t="str">
            <v>m3</v>
          </cell>
          <cell r="E176">
            <v>24555300.000000004</v>
          </cell>
          <cell r="H176">
            <v>24555300.000000004</v>
          </cell>
          <cell r="J176">
            <v>22323000</v>
          </cell>
        </row>
        <row r="177">
          <cell r="C177" t="str">
            <v>Kayu Jati Glondong</v>
          </cell>
          <cell r="D177" t="str">
            <v>m3</v>
          </cell>
          <cell r="E177">
            <v>23828750.000000004</v>
          </cell>
          <cell r="H177">
            <v>23828750.000000004</v>
          </cell>
          <cell r="J177">
            <v>21662500</v>
          </cell>
        </row>
        <row r="178">
          <cell r="C178" t="str">
            <v>Kayu Jati Grajen</v>
          </cell>
          <cell r="D178" t="str">
            <v>m3</v>
          </cell>
          <cell r="E178">
            <v>10890000</v>
          </cell>
          <cell r="H178">
            <v>10890000</v>
          </cell>
          <cell r="J178">
            <v>9900000</v>
          </cell>
        </row>
        <row r="179">
          <cell r="C179" t="str">
            <v>Kayu Kamfer Balok</v>
          </cell>
          <cell r="D179" t="str">
            <v>m3</v>
          </cell>
          <cell r="E179">
            <v>4322450</v>
          </cell>
          <cell r="H179">
            <v>4322450</v>
          </cell>
          <cell r="J179">
            <v>3929500</v>
          </cell>
        </row>
        <row r="180">
          <cell r="C180" t="str">
            <v>Kayu Kamfer Papan</v>
          </cell>
          <cell r="D180" t="str">
            <v>m3</v>
          </cell>
          <cell r="E180">
            <v>4854300</v>
          </cell>
          <cell r="H180">
            <v>4854300</v>
          </cell>
          <cell r="J180">
            <v>4413000</v>
          </cell>
        </row>
        <row r="181">
          <cell r="C181" t="str">
            <v>Kayu Meranti Balok</v>
          </cell>
          <cell r="D181" t="str">
            <v>m3</v>
          </cell>
          <cell r="E181">
            <v>1650000.0000000002</v>
          </cell>
          <cell r="H181">
            <v>1650000.0000000002</v>
          </cell>
          <cell r="J181">
            <v>1500000</v>
          </cell>
        </row>
        <row r="182">
          <cell r="C182" t="str">
            <v>Kayu Meranti Papan</v>
          </cell>
          <cell r="D182" t="str">
            <v>m3</v>
          </cell>
          <cell r="E182">
            <v>1701700.0000000002</v>
          </cell>
          <cell r="H182">
            <v>1701700.0000000002</v>
          </cell>
          <cell r="J182">
            <v>1547000</v>
          </cell>
        </row>
        <row r="183">
          <cell r="C183" t="str">
            <v>Kerikil</v>
          </cell>
          <cell r="D183" t="str">
            <v>m3</v>
          </cell>
          <cell r="E183">
            <v>129250.00000000001</v>
          </cell>
          <cell r="H183">
            <v>129250.00000000001</v>
          </cell>
          <cell r="J183">
            <v>117500</v>
          </cell>
        </row>
        <row r="184">
          <cell r="C184" t="str">
            <v>Kertas Gosok</v>
          </cell>
          <cell r="D184" t="str">
            <v>lbr</v>
          </cell>
          <cell r="E184">
            <v>5280</v>
          </cell>
          <cell r="H184">
            <v>5280</v>
          </cell>
          <cell r="J184">
            <v>4800</v>
          </cell>
        </row>
        <row r="185">
          <cell r="C185" t="str">
            <v>Kran Air</v>
          </cell>
          <cell r="D185" t="str">
            <v>buah</v>
          </cell>
          <cell r="E185">
            <v>39600</v>
          </cell>
          <cell r="H185">
            <v>39600</v>
          </cell>
          <cell r="J185">
            <v>36000</v>
          </cell>
        </row>
        <row r="186">
          <cell r="C186" t="str">
            <v>Kunci</v>
          </cell>
          <cell r="D186" t="str">
            <v>set</v>
          </cell>
          <cell r="E186">
            <v>31680.000000000004</v>
          </cell>
          <cell r="H186">
            <v>31680.000000000004</v>
          </cell>
          <cell r="J186">
            <v>28800</v>
          </cell>
        </row>
        <row r="187">
          <cell r="C187" t="str">
            <v>Lem PVC</v>
          </cell>
          <cell r="D187" t="str">
            <v>kg</v>
          </cell>
          <cell r="E187">
            <v>23100.000000000004</v>
          </cell>
          <cell r="H187">
            <v>23100.000000000004</v>
          </cell>
          <cell r="J187">
            <v>21000</v>
          </cell>
        </row>
        <row r="188">
          <cell r="C188" t="str">
            <v>Minyak Cat</v>
          </cell>
          <cell r="D188" t="str">
            <v>kg</v>
          </cell>
          <cell r="E188">
            <v>10890</v>
          </cell>
          <cell r="H188">
            <v>10890</v>
          </cell>
          <cell r="J188">
            <v>9900</v>
          </cell>
        </row>
        <row r="189">
          <cell r="C189" t="str">
            <v>Minyak Pelumas Mesin</v>
          </cell>
          <cell r="D189" t="str">
            <v>ltr</v>
          </cell>
          <cell r="E189">
            <v>24200.000000000004</v>
          </cell>
          <cell r="H189">
            <v>24200.000000000004</v>
          </cell>
          <cell r="J189">
            <v>22000</v>
          </cell>
        </row>
        <row r="190">
          <cell r="C190" t="str">
            <v>Minyak Tanah</v>
          </cell>
          <cell r="D190" t="str">
            <v>ltr</v>
          </cell>
          <cell r="E190">
            <v>2200</v>
          </cell>
          <cell r="H190">
            <v>2200</v>
          </cell>
          <cell r="J190">
            <v>2000</v>
          </cell>
        </row>
        <row r="191">
          <cell r="C191" t="str">
            <v>Mortar</v>
          </cell>
          <cell r="D191" t="str">
            <v>m3</v>
          </cell>
          <cell r="E191">
            <v>715000</v>
          </cell>
          <cell r="H191">
            <v>715000</v>
          </cell>
          <cell r="J191">
            <v>650000</v>
          </cell>
        </row>
        <row r="192">
          <cell r="C192" t="str">
            <v>Mur Baut</v>
          </cell>
          <cell r="D192" t="str">
            <v>kg</v>
          </cell>
          <cell r="E192">
            <v>24750.000000000004</v>
          </cell>
          <cell r="H192">
            <v>24750.000000000004</v>
          </cell>
          <cell r="J192">
            <v>22500</v>
          </cell>
        </row>
        <row r="193">
          <cell r="C193" t="str">
            <v>Oli Hydroulis</v>
          </cell>
          <cell r="D193" t="str">
            <v>ltr</v>
          </cell>
          <cell r="E193">
            <v>23100.000000000004</v>
          </cell>
          <cell r="H193">
            <v>23100.000000000004</v>
          </cell>
          <cell r="J193">
            <v>21000</v>
          </cell>
        </row>
        <row r="194">
          <cell r="C194" t="str">
            <v>Oli Transmisi</v>
          </cell>
          <cell r="D194" t="str">
            <v>ltr</v>
          </cell>
          <cell r="E194">
            <v>29700.000000000004</v>
          </cell>
          <cell r="H194">
            <v>29700.000000000004</v>
          </cell>
          <cell r="J194">
            <v>27000</v>
          </cell>
        </row>
        <row r="195">
          <cell r="C195" t="str">
            <v>Paku Asbes Gelombang</v>
          </cell>
          <cell r="D195" t="str">
            <v>bh</v>
          </cell>
          <cell r="E195">
            <v>442.20000000000005</v>
          </cell>
          <cell r="H195">
            <v>442.20000000000005</v>
          </cell>
          <cell r="J195">
            <v>402</v>
          </cell>
        </row>
        <row r="196">
          <cell r="C196" t="str">
            <v>Paku Beton</v>
          </cell>
          <cell r="D196" t="str">
            <v>kg</v>
          </cell>
          <cell r="E196">
            <v>20856</v>
          </cell>
          <cell r="H196">
            <v>20856</v>
          </cell>
          <cell r="J196">
            <v>18960</v>
          </cell>
        </row>
        <row r="197">
          <cell r="C197" t="str">
            <v>Paku Payung</v>
          </cell>
          <cell r="D197" t="str">
            <v>kg</v>
          </cell>
          <cell r="E197">
            <v>21450</v>
          </cell>
          <cell r="H197">
            <v>21450</v>
          </cell>
          <cell r="J197">
            <v>19500</v>
          </cell>
        </row>
        <row r="198">
          <cell r="C198" t="str">
            <v>Paku Reng</v>
          </cell>
          <cell r="D198" t="str">
            <v>kg</v>
          </cell>
          <cell r="E198">
            <v>10450</v>
          </cell>
          <cell r="H198">
            <v>10450</v>
          </cell>
          <cell r="J198">
            <v>9500</v>
          </cell>
        </row>
        <row r="199">
          <cell r="C199" t="str">
            <v>Paku Usuk</v>
          </cell>
          <cell r="D199" t="str">
            <v>kg</v>
          </cell>
          <cell r="E199">
            <v>10450</v>
          </cell>
          <cell r="H199">
            <v>10450</v>
          </cell>
          <cell r="J199">
            <v>9500</v>
          </cell>
        </row>
        <row r="200">
          <cell r="C200" t="str">
            <v>Pasir Beton/Cor</v>
          </cell>
          <cell r="D200" t="str">
            <v>m3</v>
          </cell>
          <cell r="E200">
            <v>55000.000000000007</v>
          </cell>
          <cell r="H200">
            <v>55000.000000000007</v>
          </cell>
          <cell r="J200">
            <v>50000</v>
          </cell>
        </row>
        <row r="201">
          <cell r="C201" t="str">
            <v>Pasir Pasang</v>
          </cell>
          <cell r="D201" t="str">
            <v>m3</v>
          </cell>
          <cell r="E201">
            <v>55000.000000000007</v>
          </cell>
          <cell r="H201">
            <v>55000.000000000007</v>
          </cell>
          <cell r="J201">
            <v>50000</v>
          </cell>
        </row>
        <row r="202">
          <cell r="C202" t="str">
            <v>Pasir Uruk</v>
          </cell>
          <cell r="D202" t="str">
            <v>m3</v>
          </cell>
          <cell r="E202">
            <v>44000</v>
          </cell>
          <cell r="H202">
            <v>44000</v>
          </cell>
          <cell r="J202">
            <v>40000</v>
          </cell>
        </row>
        <row r="203">
          <cell r="C203" t="str">
            <v>Penutup Pipa PVC dia. 280 mm</v>
          </cell>
          <cell r="D203" t="str">
            <v>buah</v>
          </cell>
          <cell r="E203">
            <v>542630</v>
          </cell>
          <cell r="H203">
            <v>542630</v>
          </cell>
          <cell r="J203">
            <v>493300</v>
          </cell>
        </row>
        <row r="204">
          <cell r="C204" t="str">
            <v>Pipa acreen PVC dia. 6" klas VP AWS 10</v>
          </cell>
          <cell r="D204" t="str">
            <v>m'</v>
          </cell>
          <cell r="E204">
            <v>168300</v>
          </cell>
          <cell r="H204">
            <v>168300</v>
          </cell>
          <cell r="J204">
            <v>153000</v>
          </cell>
        </row>
        <row r="205">
          <cell r="C205" t="str">
            <v>Pipa baja dia. 120 cm (47")</v>
          </cell>
          <cell r="D205" t="str">
            <v>m'</v>
          </cell>
          <cell r="E205">
            <v>0</v>
          </cell>
          <cell r="H205">
            <v>0</v>
          </cell>
          <cell r="J205">
            <v>0</v>
          </cell>
        </row>
        <row r="206">
          <cell r="C206" t="str">
            <v>Pipa baja dia. 70 cm (28")</v>
          </cell>
          <cell r="D206" t="str">
            <v>m'</v>
          </cell>
          <cell r="E206">
            <v>0</v>
          </cell>
          <cell r="H206">
            <v>0</v>
          </cell>
          <cell r="J206">
            <v>0</v>
          </cell>
        </row>
        <row r="207">
          <cell r="C207" t="str">
            <v xml:space="preserve">Pipa baja dia. 30 cm </v>
          </cell>
          <cell r="D207" t="str">
            <v>m'</v>
          </cell>
          <cell r="E207">
            <v>1560350.0000000002</v>
          </cell>
          <cell r="H207">
            <v>1560350.0000000002</v>
          </cell>
          <cell r="J207">
            <v>1418500</v>
          </cell>
        </row>
        <row r="208">
          <cell r="C208" t="str">
            <v>Pipa buto PVC dia. 12" klas VP AWS 10</v>
          </cell>
          <cell r="D208" t="str">
            <v>m'</v>
          </cell>
          <cell r="E208">
            <v>330000</v>
          </cell>
          <cell r="H208">
            <v>330000</v>
          </cell>
          <cell r="J208">
            <v>300000</v>
          </cell>
        </row>
        <row r="209">
          <cell r="C209" t="str">
            <v>Pipa buto PVC dia. 6" klas VP AWS 10</v>
          </cell>
          <cell r="D209" t="str">
            <v>m'</v>
          </cell>
          <cell r="E209">
            <v>128700.00000000001</v>
          </cell>
          <cell r="H209">
            <v>128700.00000000001</v>
          </cell>
          <cell r="J209">
            <v>117000</v>
          </cell>
        </row>
        <row r="210">
          <cell r="C210" t="str">
            <v>Pipa Galvanis Medium dia. 1"</v>
          </cell>
          <cell r="D210" t="str">
            <v>m'</v>
          </cell>
          <cell r="E210">
            <v>38500</v>
          </cell>
          <cell r="H210">
            <v>38500</v>
          </cell>
          <cell r="J210">
            <v>35000</v>
          </cell>
        </row>
        <row r="211">
          <cell r="C211" t="str">
            <v>Pipa Galvanis Medium dia. 2"</v>
          </cell>
          <cell r="D211" t="str">
            <v>m'</v>
          </cell>
          <cell r="E211">
            <v>56100.000000000007</v>
          </cell>
          <cell r="H211">
            <v>56100.000000000007</v>
          </cell>
          <cell r="J211">
            <v>51000</v>
          </cell>
        </row>
        <row r="212">
          <cell r="C212" t="str">
            <v>Pipa Galvanis Medium dia. 3"</v>
          </cell>
          <cell r="D212" t="str">
            <v>m'</v>
          </cell>
          <cell r="E212">
            <v>85800</v>
          </cell>
          <cell r="H212">
            <v>85800</v>
          </cell>
          <cell r="J212">
            <v>78000</v>
          </cell>
        </row>
        <row r="213">
          <cell r="C213" t="str">
            <v>Pipa Galvanis Medium dia. 6"</v>
          </cell>
          <cell r="D213" t="str">
            <v>m'</v>
          </cell>
          <cell r="E213">
            <v>214500.00000000003</v>
          </cell>
          <cell r="H213">
            <v>214500.00000000003</v>
          </cell>
          <cell r="J213">
            <v>195000</v>
          </cell>
        </row>
        <row r="214">
          <cell r="C214" t="str">
            <v>Pipa Galvanis Medium dia. 8"</v>
          </cell>
          <cell r="D214" t="str">
            <v>m'</v>
          </cell>
          <cell r="E214">
            <v>240900.00000000003</v>
          </cell>
          <cell r="H214">
            <v>240900.00000000003</v>
          </cell>
          <cell r="J214">
            <v>219000</v>
          </cell>
        </row>
        <row r="215">
          <cell r="C215" t="str">
            <v>Pipa GIP dia. 1"</v>
          </cell>
          <cell r="D215" t="str">
            <v>m'</v>
          </cell>
          <cell r="E215">
            <v>34056</v>
          </cell>
          <cell r="H215">
            <v>34056</v>
          </cell>
          <cell r="J215">
            <v>30960</v>
          </cell>
        </row>
        <row r="216">
          <cell r="C216" t="str">
            <v>Pipa GIV dia. 100 mm</v>
          </cell>
          <cell r="D216" t="str">
            <v>m'</v>
          </cell>
          <cell r="E216">
            <v>165577.5</v>
          </cell>
          <cell r="H216">
            <v>165577.5</v>
          </cell>
          <cell r="J216">
            <v>150525</v>
          </cell>
        </row>
        <row r="217">
          <cell r="C217" t="str">
            <v>Pipa GIV dia. 150 mm</v>
          </cell>
          <cell r="D217" t="str">
            <v>m'</v>
          </cell>
          <cell r="E217">
            <v>258390.00000000003</v>
          </cell>
          <cell r="H217">
            <v>258390.00000000003</v>
          </cell>
          <cell r="J217">
            <v>234900</v>
          </cell>
        </row>
        <row r="218">
          <cell r="C218" t="str">
            <v>Pipa GIV dia. 50 mm</v>
          </cell>
          <cell r="D218" t="str">
            <v>m'</v>
          </cell>
          <cell r="E218">
            <v>66775.5</v>
          </cell>
          <cell r="H218">
            <v>66775.5</v>
          </cell>
          <cell r="J218">
            <v>60705</v>
          </cell>
        </row>
        <row r="219">
          <cell r="C219" t="str">
            <v>Pipa GIV dia. 75 mm</v>
          </cell>
          <cell r="D219" t="str">
            <v>m'</v>
          </cell>
          <cell r="E219">
            <v>48840.000000000007</v>
          </cell>
          <cell r="H219">
            <v>48840.000000000007</v>
          </cell>
          <cell r="J219">
            <v>44400</v>
          </cell>
        </row>
        <row r="220">
          <cell r="C220" t="str">
            <v>Pipa HDPE dia. 50 mm</v>
          </cell>
          <cell r="D220" t="str">
            <v>m'</v>
          </cell>
          <cell r="E220">
            <v>46140.600000000006</v>
          </cell>
          <cell r="H220">
            <v>46140.600000000006</v>
          </cell>
          <cell r="J220">
            <v>41946</v>
          </cell>
        </row>
        <row r="221">
          <cell r="C221" t="str">
            <v>Pipa PVC dia. 100 mm (Tipe AW-Maspion)</v>
          </cell>
          <cell r="D221" t="str">
            <v>m'</v>
          </cell>
          <cell r="E221">
            <v>41421.600000000006</v>
          </cell>
          <cell r="H221">
            <v>41421.600000000006</v>
          </cell>
          <cell r="J221">
            <v>37656</v>
          </cell>
        </row>
        <row r="222">
          <cell r="C222" t="str">
            <v>Pipa PVC dia. 150 mm (Tipe AW-Maspion)</v>
          </cell>
          <cell r="D222" t="str">
            <v>m'</v>
          </cell>
          <cell r="E222">
            <v>86380.800000000003</v>
          </cell>
          <cell r="H222">
            <v>86380.800000000003</v>
          </cell>
          <cell r="J222">
            <v>78528</v>
          </cell>
        </row>
        <row r="223">
          <cell r="C223" t="str">
            <v>Pipa PVC dia. 20 mm (Tipe AW-Maspion)</v>
          </cell>
          <cell r="D223" t="str">
            <v>m'</v>
          </cell>
          <cell r="E223">
            <v>5649.6</v>
          </cell>
          <cell r="H223">
            <v>5649.6</v>
          </cell>
          <cell r="J223">
            <v>5136</v>
          </cell>
        </row>
        <row r="224">
          <cell r="C224" t="str">
            <v>Pipa PVC dia. 30 mm (Tipe AW-Maspion)</v>
          </cell>
          <cell r="D224" t="str">
            <v>m'</v>
          </cell>
          <cell r="E224">
            <v>8012.4000000000005</v>
          </cell>
          <cell r="H224">
            <v>8012.4000000000005</v>
          </cell>
          <cell r="J224">
            <v>7284</v>
          </cell>
        </row>
        <row r="225">
          <cell r="C225" t="str">
            <v>Pipa PVC dia. 50 mm (Tipe AW-Maspion)</v>
          </cell>
          <cell r="D225" t="str">
            <v>m'</v>
          </cell>
          <cell r="E225">
            <v>15510.000000000002</v>
          </cell>
          <cell r="H225">
            <v>15510.000000000002</v>
          </cell>
          <cell r="J225">
            <v>14100</v>
          </cell>
        </row>
        <row r="226">
          <cell r="C226" t="str">
            <v>Pipa PVC dia. 75 mm (Tipe AW-Maspion)</v>
          </cell>
          <cell r="D226" t="str">
            <v>m'</v>
          </cell>
          <cell r="E226">
            <v>28432.800000000003</v>
          </cell>
          <cell r="H226">
            <v>28432.800000000003</v>
          </cell>
          <cell r="J226">
            <v>25848</v>
          </cell>
        </row>
        <row r="227">
          <cell r="C227" t="str">
            <v>Pipa PVC dia. 8"</v>
          </cell>
          <cell r="D227" t="str">
            <v>m'</v>
          </cell>
          <cell r="E227">
            <v>134349.6</v>
          </cell>
          <cell r="H227">
            <v>134349.6</v>
          </cell>
          <cell r="J227">
            <v>122136</v>
          </cell>
        </row>
        <row r="228">
          <cell r="C228" t="str">
            <v>Pipe wrench</v>
          </cell>
          <cell r="D228" t="str">
            <v>buah</v>
          </cell>
          <cell r="E228">
            <v>715000</v>
          </cell>
          <cell r="H228">
            <v>715000</v>
          </cell>
          <cell r="J228">
            <v>650000</v>
          </cell>
        </row>
        <row r="229">
          <cell r="C229" t="str">
            <v>Plamir</v>
          </cell>
          <cell r="D229" t="str">
            <v>kg</v>
          </cell>
          <cell r="E229">
            <v>22440</v>
          </cell>
          <cell r="H229">
            <v>22440</v>
          </cell>
          <cell r="J229">
            <v>20400</v>
          </cell>
        </row>
        <row r="230">
          <cell r="C230" t="str">
            <v>Plat Baja</v>
          </cell>
          <cell r="D230" t="str">
            <v>kg</v>
          </cell>
          <cell r="E230">
            <v>12650.000000000002</v>
          </cell>
          <cell r="H230">
            <v>12650.000000000002</v>
          </cell>
          <cell r="J230">
            <v>11500</v>
          </cell>
        </row>
        <row r="231">
          <cell r="C231" t="str">
            <v>Pompa Hydran Kap. 1 m3/mnt, H=40 m</v>
          </cell>
          <cell r="D231" t="str">
            <v>set</v>
          </cell>
          <cell r="E231">
            <v>73920000</v>
          </cell>
          <cell r="H231">
            <v>73920000</v>
          </cell>
          <cell r="J231">
            <v>67200000</v>
          </cell>
        </row>
        <row r="232">
          <cell r="C232" t="str">
            <v>Reducser PVC dia. 12" - 6"</v>
          </cell>
          <cell r="D232" t="str">
            <v>bh</v>
          </cell>
          <cell r="E232">
            <v>841500.00000000012</v>
          </cell>
          <cell r="H232">
            <v>841500.00000000012</v>
          </cell>
          <cell r="J232">
            <v>765000</v>
          </cell>
        </row>
        <row r="233">
          <cell r="C233" t="str">
            <v>Rubber Joint Filler (t=1 cm)</v>
          </cell>
          <cell r="D233" t="str">
            <v>m2</v>
          </cell>
          <cell r="E233">
            <v>171600</v>
          </cell>
          <cell r="H233">
            <v>171600</v>
          </cell>
          <cell r="J233">
            <v>156000</v>
          </cell>
        </row>
        <row r="234">
          <cell r="C234" t="str">
            <v>Rubber Joint Sealant</v>
          </cell>
          <cell r="D234" t="str">
            <v>kg</v>
          </cell>
          <cell r="E234">
            <v>38500</v>
          </cell>
          <cell r="H234">
            <v>38500</v>
          </cell>
          <cell r="J234">
            <v>35000</v>
          </cell>
        </row>
        <row r="235">
          <cell r="C235" t="str">
            <v>Rubber piston untuk pompa</v>
          </cell>
          <cell r="D235" t="str">
            <v>buah</v>
          </cell>
          <cell r="E235">
            <v>275000</v>
          </cell>
          <cell r="H235">
            <v>275000</v>
          </cell>
          <cell r="J235">
            <v>250000</v>
          </cell>
        </row>
        <row r="236">
          <cell r="C236" t="str">
            <v>Rubber Waterstop</v>
          </cell>
          <cell r="D236" t="str">
            <v>m'</v>
          </cell>
          <cell r="E236">
            <v>92400.000000000015</v>
          </cell>
          <cell r="H236">
            <v>92400.000000000015</v>
          </cell>
          <cell r="J236">
            <v>84000</v>
          </cell>
        </row>
        <row r="237">
          <cell r="C237" t="str">
            <v>Semen Merah</v>
          </cell>
          <cell r="D237" t="str">
            <v>m3</v>
          </cell>
          <cell r="E237">
            <v>182160.00000000003</v>
          </cell>
          <cell r="H237">
            <v>182160.00000000003</v>
          </cell>
          <cell r="J237">
            <v>165600</v>
          </cell>
        </row>
        <row r="238">
          <cell r="C238" t="str">
            <v>Single tube core barrel</v>
          </cell>
          <cell r="D238" t="str">
            <v>buah</v>
          </cell>
          <cell r="E238">
            <v>9900000</v>
          </cell>
          <cell r="H238">
            <v>9900000</v>
          </cell>
          <cell r="J238">
            <v>9000000</v>
          </cell>
        </row>
        <row r="239">
          <cell r="C239" t="str">
            <v>Sirtu</v>
          </cell>
          <cell r="D239" t="str">
            <v>m3</v>
          </cell>
          <cell r="E239">
            <v>94600.000000000015</v>
          </cell>
          <cell r="H239">
            <v>94600.000000000015</v>
          </cell>
          <cell r="J239">
            <v>86000</v>
          </cell>
        </row>
        <row r="240">
          <cell r="C240" t="str">
            <v>Solar</v>
          </cell>
          <cell r="D240" t="str">
            <v>ltr</v>
          </cell>
          <cell r="E240">
            <v>7500</v>
          </cell>
          <cell r="H240">
            <v>7500</v>
          </cell>
          <cell r="J240">
            <v>7500</v>
          </cell>
        </row>
        <row r="241">
          <cell r="C241" t="str">
            <v>Steel Galvanised Pipe dia. 3"</v>
          </cell>
          <cell r="D241" t="str">
            <v>m'</v>
          </cell>
          <cell r="E241">
            <v>531416.16</v>
          </cell>
          <cell r="H241">
            <v>531416.16</v>
          </cell>
          <cell r="J241">
            <v>483105.6</v>
          </cell>
        </row>
        <row r="242">
          <cell r="C242" t="str">
            <v>Steel, Taper Rod, 25 mm dia.</v>
          </cell>
          <cell r="D242" t="str">
            <v>buah</v>
          </cell>
          <cell r="E242">
            <v>2145000</v>
          </cell>
          <cell r="H242">
            <v>2145000</v>
          </cell>
          <cell r="J242">
            <v>1950000</v>
          </cell>
        </row>
        <row r="243">
          <cell r="C243" t="str">
            <v>Steel, Reinforcement bar, deformed</v>
          </cell>
          <cell r="D243" t="str">
            <v>ton</v>
          </cell>
          <cell r="E243">
            <v>7150000.0000000009</v>
          </cell>
          <cell r="H243">
            <v>7150000.0000000009</v>
          </cell>
          <cell r="J243">
            <v>6500000</v>
          </cell>
        </row>
        <row r="244">
          <cell r="C244" t="str">
            <v>Stub end flange dia. 50 mm</v>
          </cell>
          <cell r="D244" t="str">
            <v>buah</v>
          </cell>
          <cell r="E244">
            <v>170913.6</v>
          </cell>
          <cell r="H244">
            <v>170913.6</v>
          </cell>
          <cell r="J244">
            <v>155376</v>
          </cell>
        </row>
        <row r="245">
          <cell r="C245" t="str">
            <v>Tanah Galian Batu Lapuk</v>
          </cell>
          <cell r="D245" t="str">
            <v>m3</v>
          </cell>
          <cell r="E245">
            <v>19768.100000000002</v>
          </cell>
          <cell r="H245">
            <v>19768.100000000002</v>
          </cell>
          <cell r="J245">
            <v>17971</v>
          </cell>
        </row>
        <row r="246">
          <cell r="C246" t="str">
            <v>Tanah Galian Biasa</v>
          </cell>
          <cell r="D246" t="str">
            <v>m3</v>
          </cell>
          <cell r="E246">
            <v>12201.2</v>
          </cell>
          <cell r="H246">
            <v>12201.2</v>
          </cell>
          <cell r="J246">
            <v>11092</v>
          </cell>
        </row>
        <row r="247">
          <cell r="C247" t="str">
            <v>Tegel Abu-abu</v>
          </cell>
          <cell r="D247" t="str">
            <v>m2</v>
          </cell>
          <cell r="E247">
            <v>11220</v>
          </cell>
          <cell r="H247">
            <v>11220</v>
          </cell>
          <cell r="J247">
            <v>10200</v>
          </cell>
        </row>
        <row r="248">
          <cell r="C248" t="str">
            <v>Tegel Kepala Basah</v>
          </cell>
          <cell r="D248" t="str">
            <v>m2</v>
          </cell>
          <cell r="E248">
            <v>11220</v>
          </cell>
          <cell r="H248">
            <v>11220</v>
          </cell>
          <cell r="J248">
            <v>10200</v>
          </cell>
        </row>
        <row r="249">
          <cell r="C249" t="str">
            <v>Tekwood</v>
          </cell>
          <cell r="D249" t="str">
            <v>lbr</v>
          </cell>
          <cell r="E249">
            <v>118800.00000000001</v>
          </cell>
          <cell r="H249">
            <v>118800.00000000001</v>
          </cell>
          <cell r="J249">
            <v>108000</v>
          </cell>
        </row>
        <row r="250">
          <cell r="C250" t="str">
            <v>Tripleks 110 x 210 cm</v>
          </cell>
          <cell r="D250" t="str">
            <v>lbr</v>
          </cell>
          <cell r="E250">
            <v>65340.000000000007</v>
          </cell>
          <cell r="H250">
            <v>65340.000000000007</v>
          </cell>
          <cell r="J250">
            <v>59400</v>
          </cell>
        </row>
        <row r="251">
          <cell r="C251" t="str">
            <v>Tripleks 122 x 242 cm</v>
          </cell>
          <cell r="D251" t="str">
            <v>lbr</v>
          </cell>
          <cell r="E251">
            <v>72600</v>
          </cell>
          <cell r="H251">
            <v>72600</v>
          </cell>
          <cell r="J251">
            <v>66000</v>
          </cell>
        </row>
        <row r="252">
          <cell r="C252" t="str">
            <v>Water hose &amp; accessories 1"</v>
          </cell>
          <cell r="D252" t="str">
            <v>m</v>
          </cell>
          <cell r="E252">
            <v>220000.00000000003</v>
          </cell>
          <cell r="H252">
            <v>220000.00000000003</v>
          </cell>
          <cell r="J252">
            <v>200000</v>
          </cell>
        </row>
        <row r="253">
          <cell r="C253" t="str">
            <v>Water pipe diameter 1 1/4"x6 m</v>
          </cell>
          <cell r="D253" t="str">
            <v>buah</v>
          </cell>
          <cell r="E253">
            <v>165000</v>
          </cell>
          <cell r="H253">
            <v>165000</v>
          </cell>
          <cell r="J253">
            <v>150000</v>
          </cell>
        </row>
        <row r="254">
          <cell r="C254" t="str">
            <v>Water swivel</v>
          </cell>
          <cell r="D254" t="str">
            <v>buah</v>
          </cell>
          <cell r="E254">
            <v>3520000.0000000005</v>
          </cell>
          <cell r="H254">
            <v>3520000.0000000005</v>
          </cell>
          <cell r="J254">
            <v>3200000</v>
          </cell>
        </row>
        <row r="255">
          <cell r="C255" t="str">
            <v>Welding Electroda</v>
          </cell>
          <cell r="D255" t="str">
            <v>kg</v>
          </cell>
          <cell r="E255">
            <v>110000.00000000001</v>
          </cell>
          <cell r="H255">
            <v>110000.00000000001</v>
          </cell>
          <cell r="J255">
            <v>100000</v>
          </cell>
        </row>
        <row r="256">
          <cell r="C256" t="str">
            <v>Grendel</v>
          </cell>
          <cell r="D256" t="str">
            <v>buah</v>
          </cell>
          <cell r="E256">
            <v>8250</v>
          </cell>
          <cell r="H256">
            <v>8250</v>
          </cell>
          <cell r="J256">
            <v>7500</v>
          </cell>
        </row>
        <row r="257">
          <cell r="C257" t="str">
            <v>Wastafel</v>
          </cell>
          <cell r="D257" t="str">
            <v>buah</v>
          </cell>
          <cell r="E257">
            <v>1142900</v>
          </cell>
          <cell r="H257">
            <v>1142900</v>
          </cell>
          <cell r="J257">
            <v>1039000</v>
          </cell>
        </row>
        <row r="258">
          <cell r="C258" t="str">
            <v>Kloset duduk putih KIA</v>
          </cell>
          <cell r="D258" t="str">
            <v>buah</v>
          </cell>
          <cell r="E258">
            <v>1337050</v>
          </cell>
          <cell r="H258">
            <v>1337050</v>
          </cell>
          <cell r="J258">
            <v>1215500</v>
          </cell>
        </row>
        <row r="259">
          <cell r="C259" t="str">
            <v>Kunci Union 2 slaag</v>
          </cell>
          <cell r="D259" t="str">
            <v>buah</v>
          </cell>
          <cell r="E259">
            <v>84150</v>
          </cell>
          <cell r="H259">
            <v>84150</v>
          </cell>
          <cell r="J259">
            <v>76500</v>
          </cell>
        </row>
        <row r="260">
          <cell r="C260" t="str">
            <v>Kaca Bening tebal 5 mm</v>
          </cell>
          <cell r="D260" t="str">
            <v>m2</v>
          </cell>
          <cell r="E260">
            <v>88000</v>
          </cell>
          <cell r="H260">
            <v>88000</v>
          </cell>
          <cell r="J260">
            <v>80000</v>
          </cell>
        </row>
        <row r="261">
          <cell r="C261" t="str">
            <v>Gelombang 1.8 x1.05 m/4mm</v>
          </cell>
          <cell r="D261" t="str">
            <v>Lbr</v>
          </cell>
          <cell r="E261">
            <v>33000</v>
          </cell>
          <cell r="H261">
            <v>33000</v>
          </cell>
          <cell r="J261">
            <v>30000</v>
          </cell>
        </row>
        <row r="262">
          <cell r="C262" t="str">
            <v>Keramik 30 x 30 cm</v>
          </cell>
          <cell r="D262" t="str">
            <v>m2</v>
          </cell>
          <cell r="E262">
            <v>64900.000000000007</v>
          </cell>
          <cell r="H262">
            <v>64900.000000000007</v>
          </cell>
          <cell r="J262">
            <v>59000</v>
          </cell>
        </row>
        <row r="263">
          <cell r="C263" t="str">
            <v>Ampelas</v>
          </cell>
          <cell r="D263" t="str">
            <v>Lbr</v>
          </cell>
          <cell r="E263">
            <v>4400</v>
          </cell>
          <cell r="H263">
            <v>4400</v>
          </cell>
          <cell r="J263">
            <v>4000</v>
          </cell>
        </row>
        <row r="264">
          <cell r="C264" t="str">
            <v>Bak Mandi (0,6 x 0,6 x 0,8)</v>
          </cell>
          <cell r="D264" t="str">
            <v>buah</v>
          </cell>
          <cell r="E264">
            <v>380325.00000000006</v>
          </cell>
          <cell r="H264">
            <v>380325.00000000006</v>
          </cell>
          <cell r="J264">
            <v>345750</v>
          </cell>
        </row>
        <row r="265">
          <cell r="C265" t="str">
            <v>Material Crushing</v>
          </cell>
          <cell r="D265" t="str">
            <v>m3</v>
          </cell>
          <cell r="E265" t="e">
            <v>#REF!</v>
          </cell>
          <cell r="H265" t="e">
            <v>#REF!</v>
          </cell>
          <cell r="J265" t="e">
            <v>#REF!</v>
          </cell>
        </row>
        <row r="266">
          <cell r="C266" t="str">
            <v>Material Filter</v>
          </cell>
          <cell r="D266" t="str">
            <v>m3</v>
          </cell>
          <cell r="E266" t="e">
            <v>#REF!</v>
          </cell>
          <cell r="H266" t="e">
            <v>#REF!</v>
          </cell>
          <cell r="J266" t="e">
            <v>#REF!</v>
          </cell>
        </row>
        <row r="267">
          <cell r="C267" t="str">
            <v>Double injection pipe dia. 33 mm</v>
          </cell>
          <cell r="D267" t="str">
            <v>batang</v>
          </cell>
          <cell r="E267">
            <v>1100000</v>
          </cell>
          <cell r="H267">
            <v>1100000</v>
          </cell>
          <cell r="J267">
            <v>1000000</v>
          </cell>
        </row>
        <row r="268">
          <cell r="C268" t="str">
            <v>Mechanical packer &amp; accessories</v>
          </cell>
          <cell r="D268" t="str">
            <v>set</v>
          </cell>
          <cell r="E268">
            <v>3850000.0000000005</v>
          </cell>
          <cell r="H268">
            <v>3850000.0000000005</v>
          </cell>
          <cell r="J268">
            <v>3500000</v>
          </cell>
        </row>
        <row r="269">
          <cell r="C269" t="str">
            <v>Packer rubber</v>
          </cell>
          <cell r="D269" t="str">
            <v>buah</v>
          </cell>
          <cell r="E269">
            <v>220000.00000000003</v>
          </cell>
          <cell r="H269">
            <v>220000.00000000003</v>
          </cell>
          <cell r="J269">
            <v>200000</v>
          </cell>
        </row>
        <row r="270">
          <cell r="C270" t="str">
            <v>Grouting plant</v>
          </cell>
          <cell r="D270" t="str">
            <v>set</v>
          </cell>
          <cell r="E270">
            <v>7700000.0000000009</v>
          </cell>
          <cell r="H270">
            <v>7700000.0000000009</v>
          </cell>
          <cell r="J270">
            <v>7000000</v>
          </cell>
        </row>
      </sheetData>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
      <sheetName val="AHS"/>
      <sheetName val="Bul"/>
      <sheetName val="Alat"/>
      <sheetName val="Subkont"/>
      <sheetName val="Bahan"/>
      <sheetName val="Upah1"/>
      <sheetName val="Rekap"/>
      <sheetName val="Bang A"/>
      <sheetName val="Bang B"/>
      <sheetName val="Sarana"/>
      <sheetName val="Asrama"/>
      <sheetName val="Utility"/>
      <sheetName val="Kamar"/>
      <sheetName val="Material"/>
      <sheetName val="Upah"/>
      <sheetName val="Anali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_P"/>
      <sheetName val="Analisa Alat Berat"/>
      <sheetName val="umum"/>
      <sheetName val="Renc. Pen Thd HPS"/>
      <sheetName val="informasi umum"/>
      <sheetName val="MU"/>
      <sheetName val="Rekap"/>
      <sheetName val="Perhitungan Alat Mob"/>
      <sheetName val="REKAP RAB"/>
      <sheetName val="Kuantitas dan Harga"/>
      <sheetName val="Metode"/>
      <sheetName val="Analisa"/>
      <sheetName val="Ubas"/>
      <sheetName val="Div.1 Mobilisasi"/>
      <sheetName val="Div.2 Analisa"/>
      <sheetName val="Div.2 Drainase"/>
      <sheetName val="Div.3 Analisa"/>
      <sheetName val="Div.3 Pekerjaan Tanah"/>
      <sheetName val="Div.4 Analisa"/>
      <sheetName val="Div.4 Pel.Perk"/>
      <sheetName val="Div.5 Analisa"/>
      <sheetName val="Div.5 Perk.Butir"/>
      <sheetName val="Harga Dasar"/>
      <sheetName val="Div.6 Analisa"/>
      <sheetName val="Div.6 Perk.Aspal"/>
      <sheetName val="Div.7 Analisa"/>
      <sheetName val="Div.7 Struktur"/>
      <sheetName val="Div.7 struktur 2"/>
      <sheetName val="Div.8 Analisa"/>
      <sheetName val="Div.8 Minor"/>
      <sheetName val="DIV 10"/>
      <sheetName val="DaftPembUtm"/>
      <sheetName val="Aggregate"/>
      <sheetName val="Quarry"/>
      <sheetName val=" Alat Inves &amp; Susut"/>
      <sheetName val="General schdl"/>
      <sheetName val="Sch"/>
      <sheetName val="ANRAB1"/>
      <sheetName val="Analisa Crusher"/>
      <sheetName val="ONSITE"/>
      <sheetName val="sub-kon"/>
      <sheetName val="evaluasi"/>
    </sheetNames>
    <sheetDataSet>
      <sheetData sheetId="0" refreshError="1"/>
      <sheetData sheetId="1">
        <row r="26">
          <cell r="BO26" t="str">
            <v xml:space="preserve"> Alat Baru</v>
          </cell>
        </row>
        <row r="27">
          <cell r="BO27">
            <v>1341125891</v>
          </cell>
        </row>
      </sheetData>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Angke"/>
      <sheetName val="Tbl"/>
      <sheetName val="MAP-Pluit"/>
      <sheetName val="Rkp-Final"/>
      <sheetName val="BQ Pluit-Final"/>
      <sheetName val="DC Asiana Pluit"/>
      <sheetName val="Draft Kontrak Asiana Pluit"/>
      <sheetName val="BQ Pluit"/>
      <sheetName val="Prelim"/>
      <sheetName val="Mob-Real"/>
      <sheetName val="An-Real"/>
      <sheetName val="HSD"/>
      <sheetName val="Analisa"/>
      <sheetName val="H. Dasar"/>
      <sheetName val="TKDN-Sent"/>
      <sheetName val="Sentiong-1"/>
      <sheetName val="BOQ Angke"/>
      <sheetName val="Antek"/>
      <sheetName val="Subkon"/>
      <sheetName val="BAR SCREEN"/>
      <sheetName val="Conv HZ"/>
      <sheetName val="Conv Incl"/>
      <sheetName val="RailTrack"/>
      <sheetName val="MEH"/>
      <sheetName val="BottomPlate"/>
      <sheetName val="TopPlate"/>
      <sheetName val="Daftar Anali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I3">
            <v>1</v>
          </cell>
        </row>
        <row r="4">
          <cell r="I4">
            <v>1</v>
          </cell>
        </row>
        <row r="6">
          <cell r="I6">
            <v>1</v>
          </cell>
        </row>
        <row r="8">
          <cell r="I8">
            <v>1</v>
          </cell>
        </row>
        <row r="9">
          <cell r="I9">
            <v>1</v>
          </cell>
        </row>
        <row r="11">
          <cell r="I11">
            <v>1</v>
          </cell>
        </row>
        <row r="12">
          <cell r="I12">
            <v>1</v>
          </cell>
        </row>
        <row r="13">
          <cell r="I13">
            <v>1</v>
          </cell>
        </row>
      </sheetData>
      <sheetData sheetId="14"/>
      <sheetData sheetId="15"/>
      <sheetData sheetId="16"/>
      <sheetData sheetId="17"/>
      <sheetData sheetId="18"/>
      <sheetData sheetId="19">
        <row r="3">
          <cell r="J3">
            <v>0.95</v>
          </cell>
        </row>
        <row r="4">
          <cell r="J4">
            <v>0.95949999999999991</v>
          </cell>
        </row>
        <row r="5">
          <cell r="J5">
            <v>0.95949999999999991</v>
          </cell>
        </row>
        <row r="6">
          <cell r="J6">
            <v>0.95949999999999991</v>
          </cell>
        </row>
      </sheetData>
      <sheetData sheetId="20"/>
      <sheetData sheetId="21"/>
      <sheetData sheetId="22"/>
      <sheetData sheetId="23"/>
      <sheetData sheetId="24"/>
      <sheetData sheetId="25"/>
      <sheetData sheetId="26"/>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Sheet2"/>
      <sheetName val="Sheet3"/>
    </sheetNames>
    <sheetDataSet>
      <sheetData sheetId="0"/>
      <sheetData sheetId="1"/>
      <sheetData sheetId="2"/>
      <sheetData sheetId="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lantai 2"/>
      <sheetName val="Sheet2"/>
      <sheetName val="Sheet3"/>
    </sheetNames>
    <sheetDataSet>
      <sheetData sheetId="0"/>
      <sheetData sheetId="1" refreshError="1"/>
      <sheetData sheetId="2" refreshError="1"/>
      <sheetData sheetId="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
      <sheetName val="AHS"/>
      <sheetName val="Bul"/>
      <sheetName val="Alat"/>
      <sheetName val="Subkont"/>
      <sheetName val="Bahan"/>
      <sheetName val="Upah1"/>
      <sheetName val="Rekap"/>
      <sheetName val="Bang A"/>
      <sheetName val="Bang B"/>
      <sheetName val="Sarana"/>
      <sheetName val="Asrama"/>
      <sheetName val="Utility"/>
      <sheetName val="Kamar"/>
      <sheetName val="Material"/>
      <sheetName val="Upah"/>
      <sheetName val="Anali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G_2"/>
      <sheetName val="BAG-2"/>
      <sheetName val="CAT_HRG"/>
      <sheetName val="BAG-1"/>
      <sheetName val="BAG-3"/>
      <sheetName val="BAG-4"/>
      <sheetName val="BAG-5"/>
      <sheetName val="BAG-6"/>
      <sheetName val="BAG-7"/>
      <sheetName val="BAG-8"/>
      <sheetName val="BAG-9"/>
      <sheetName val="BAG-10"/>
      <sheetName val="BAG-11"/>
      <sheetName val="BAG-12"/>
      <sheetName val="BAG-13"/>
      <sheetName val="TOTAL"/>
      <sheetName val="GRAND TOTAL"/>
      <sheetName val="[BQ-PS&amp;A.xlsÝCAT_HRG"/>
      <sheetName val="Week (2)"/>
      <sheetName val="A"/>
      <sheetName val="Material"/>
      <sheetName val="Mall"/>
      <sheetName val="Bag_1"/>
      <sheetName val="DAFTAR 7"/>
      <sheetName val="DAF_1"/>
      <sheetName val="DAFTAR_8"/>
      <sheetName val="304-06"/>
      <sheetName val="304_06"/>
      <sheetName val="_BQ-PS&amp;A.xlsÝCAT_HRG"/>
      <sheetName val="data grafik"/>
      <sheetName val="Cover"/>
      <sheetName val="PAD-F"/>
      <sheetName val="SAT-BHN"/>
      <sheetName val="Fill this out first___"/>
      <sheetName val="HRG BHN"/>
      <sheetName val="Cover Daf_2"/>
      <sheetName val="S-Curve"/>
      <sheetName val="DETAIL"/>
      <sheetName val="Anl"/>
      <sheetName val="I_KAMAR"/>
      <sheetName val="Analisa"/>
      <sheetName val="DivVII"/>
      <sheetName val="rab - persiapan &amp; lantai-1"/>
      <sheetName val="DAFTAR HARGA"/>
      <sheetName val="BQ-E20-02(Rp)"/>
      <sheetName val="daf_3_OK_"/>
      <sheetName val="daf-3(OK)"/>
      <sheetName val="daf_7_OK_"/>
      <sheetName val="daf-7(OK)"/>
      <sheetName val="BQ"/>
      <sheetName val="LAMP_AB "/>
      <sheetName val="TE TS FA LAN MATV"/>
      <sheetName val="DAFTAR NO_1_PRELIM"/>
      <sheetName val="Hargamat"/>
      <sheetName val="daftar harsat"/>
      <sheetName val="DAF_2"/>
      <sheetName val="DAF_3"/>
      <sheetName val="DAF_4"/>
      <sheetName val="COMM"/>
      <sheetName val="FINAL"/>
      <sheetName val="Sumber Daya"/>
      <sheetName val="SCHEDULE"/>
      <sheetName val="BOQ INTERN"/>
      <sheetName val="ANALYS EXTERN"/>
      <sheetName val="WELCOME"/>
      <sheetName val="BQ RESO"/>
      <sheetName val="REKAP INDIRECT"/>
      <sheetName val="CASH FLOW"/>
      <sheetName val="ORGANIZATION"/>
      <sheetName val="MATRIX"/>
      <sheetName val="SUMMARY IN"/>
      <sheetName val="PROGRAM"/>
      <sheetName val="INDIRECT COST"/>
      <sheetName val="rumus"/>
      <sheetName val="Bag_9"/>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ES-PARK"/>
      <sheetName val="ES_PARK"/>
      <sheetName val="DAFTAR NO_2"/>
      <sheetName val="DAFTAR NO_3"/>
      <sheetName val="DAF-1"/>
      <sheetName val="Fill this out first..."/>
      <sheetName val="Plat"/>
      <sheetName val="DAF_2 "/>
      <sheetName val="Break_down"/>
      <sheetName val="BOQ KSN"/>
      <sheetName val="GRAND_TOTAL"/>
      <sheetName val="[BQ-PS&amp;A_xlsÝCAT_HRG"/>
      <sheetName val="Week_(2)"/>
      <sheetName val="_BQ-PS&amp;A_xlsÝCAT_HRG"/>
      <sheetName val="srtberkas"/>
      <sheetName val="DAFTAR_7"/>
      <sheetName val="data_grafik"/>
      <sheetName val="HRG_BHN"/>
      <sheetName val="Fill_this_out_first___"/>
      <sheetName val="Cover_Daf_2"/>
      <sheetName val="DAFTAR_HARGA"/>
      <sheetName val="LAMP_AB_"/>
      <sheetName val="Std-Spek EL"/>
      <sheetName val="Analisa Gabungan"/>
      <sheetName val="Sub"/>
      <sheetName val="Bill No 6 Koord _ Attendance"/>
      <sheetName val="DUCT"/>
      <sheetName val="sched"/>
      <sheetName val="Penjumlahan"/>
      <sheetName val="Harga Satuan"/>
      <sheetName val="FINISHING"/>
      <sheetName val="Alat"/>
      <sheetName val="atap"/>
      <sheetName val="REKAP"/>
      <sheetName val="04.GS"/>
      <sheetName val="RC-ANL"/>
      <sheetName val="PERSIAPAN"/>
      <sheetName val="Hrg Sat"/>
      <sheetName val="Rincian"/>
      <sheetName val="PPC"/>
      <sheetName val="Daf 1"/>
      <sheetName val="Bill of Qty MEP"/>
      <sheetName val="Payment Status"/>
      <sheetName val="Rev &amp; CI"/>
      <sheetName val="合成単価作成表-BLDG"/>
      <sheetName val="arab"/>
      <sheetName val="RAB"/>
      <sheetName val="Ch"/>
      <sheetName val="escon"/>
      <sheetName val="I-KAMAR"/>
      <sheetName val="DAFTAR NO_4"/>
      <sheetName val="AC"/>
      <sheetName val="TOWN"/>
      <sheetName val="hsd"/>
      <sheetName val="anal_hs"/>
      <sheetName val="boq"/>
      <sheetName val="Hsatbahan"/>
      <sheetName val="FAK"/>
      <sheetName val="Resume"/>
      <sheetName val="Plafond"/>
      <sheetName val="PREM"/>
      <sheetName val="DAF-4"/>
      <sheetName val="DAF-2"/>
      <sheetName val="CAT HRG"/>
      <sheetName val="GRAND_TOTAL1"/>
      <sheetName val="[BQ-PS&amp;A_xlsÝCAT_HRG1"/>
      <sheetName val="Week_(2)1"/>
      <sheetName val="DAFTAR_71"/>
      <sheetName val="_BQ-PS&amp;A_xlsÝCAT_HRG1"/>
      <sheetName val="Fill_this_out_first___1"/>
      <sheetName val="data_grafik1"/>
      <sheetName val="HRG_BHN1"/>
      <sheetName val="Cover_Daf_21"/>
      <sheetName val="DAF-3"/>
      <sheetName val="BAHAN"/>
      <sheetName val="REKAP_Akap"/>
      <sheetName val="ANA-HRG"/>
      <sheetName val="Markup"/>
      <sheetName val="name"/>
      <sheetName val="Isolasi Luar Dalam"/>
      <sheetName val="Isolasi Luar"/>
      <sheetName val="eqp-rek"/>
      <sheetName val="Estimate"/>
      <sheetName val="H.Satuan"/>
      <sheetName val="Bill No 6 Koord &amp; Attendance"/>
      <sheetName val="B - Norelec"/>
      <sheetName val="LAL _ PASAR PAGI "/>
      <sheetName val="Analis_Tanah"/>
      <sheetName val="6-MVAC"/>
      <sheetName val="Plumbing"/>
      <sheetName val="LISTRIK"/>
      <sheetName val="F ALARM"/>
      <sheetName val="合成単価作成表_BLDG"/>
      <sheetName val="Harga"/>
      <sheetName val="Panel,feeder,elek"/>
      <sheetName val="Bill-2"/>
      <sheetName val="upah"/>
      <sheetName val="Grand summary"/>
      <sheetName val="D2.8"/>
      <sheetName val="VLOOK"/>
      <sheetName val="Price"/>
      <sheetName val="A_2"/>
      <sheetName val="DAF-9"/>
      <sheetName val="Level"/>
      <sheetName val="Sheet1"/>
      <sheetName val="Sum"/>
      <sheetName val="anal"/>
      <sheetName val="SAP"/>
      <sheetName val="umum"/>
      <sheetName val="analisa alat"/>
      <sheetName val="SUB LAIN2"/>
      <sheetName val="SUB ME"/>
      <sheetName val="SUB KUSEN"/>
      <sheetName val="analisa pekerjaan"/>
      <sheetName val="ars asrama "/>
      <sheetName val="str asrama"/>
      <sheetName val="mechanical asrama"/>
      <sheetName val="electrical asrama"/>
      <sheetName val="ME. Kelas"/>
      <sheetName val="ars kelas"/>
      <sheetName val="str kelas"/>
      <sheetName val="REKAP MERAH"/>
      <sheetName val="harsat"/>
      <sheetName val="Cash Flow bulanan"/>
      <sheetName val="BQ-PS&amp;A"/>
      <sheetName val="Ahs_2"/>
      <sheetName val="Ahs_1"/>
      <sheetName val="2.1"/>
      <sheetName val="2.2"/>
      <sheetName val="Mekanikal"/>
      <sheetName val="HARGA ALAT"/>
      <sheetName val="5-Peralatan"/>
      <sheetName val="lokasari-el"/>
      <sheetName val="Pile"/>
      <sheetName val="Elektrikal"/>
      <sheetName val="Bag_1_prelim_"/>
      <sheetName val="BQ STR_BONGKARAN_Bag 2_5_"/>
      <sheetName val="Sumber_Daya"/>
      <sheetName val="BOQ_INTERN"/>
      <sheetName val="ANALYS_EXTERN"/>
      <sheetName val="BQ_RESO"/>
      <sheetName val="REKAP_INDIRECT"/>
      <sheetName val="CASH_FLOW"/>
      <sheetName val="SUMMARY_IN"/>
      <sheetName val="INDIRECT_COST"/>
      <sheetName val="rab_-_persiapan_&amp;_lantai-1"/>
      <sheetName val="daftar_harsat"/>
      <sheetName val="TE_TS_FA_LAN_MATV"/>
      <sheetName val="DAFTAR_NO_1_PRELIM"/>
      <sheetName val="dasboard"/>
      <sheetName val="AHS_Kusen"/>
      <sheetName val="harsat&amp;upah"/>
      <sheetName val="HB"/>
      <sheetName val="data"/>
      <sheetName val="REKAP GROSS"/>
      <sheetName val="D &amp; W sizes"/>
      <sheetName val="H_Satuan"/>
      <sheetName val="STR"/>
      <sheetName val="luar"/>
      <sheetName val="RINC hotel"/>
      <sheetName val="RINC FIN T4 "/>
      <sheetName val="RINC FIN T4  _3_"/>
      <sheetName val="RINC FIN T4  _2_"/>
      <sheetName val="me"/>
      <sheetName val="COVER "/>
      <sheetName val="TOTAL "/>
      <sheetName val="harga bahan"/>
      <sheetName val="ANA-C"/>
      <sheetName val="chitimc"/>
      <sheetName val="dongia (2)"/>
      <sheetName val="giathanh1"/>
      <sheetName val="THPDMoi  (2)"/>
      <sheetName val="gtrinh"/>
      <sheetName val="phuluc1"/>
      <sheetName val="lam-moi"/>
      <sheetName val="DONGIA"/>
      <sheetName val="thao-go"/>
      <sheetName val="TONGKE-HT"/>
      <sheetName val="#REF"/>
      <sheetName val="dtxl"/>
      <sheetName val="t-h HA THE"/>
      <sheetName val="CHITIET VL-NC-TT -1p"/>
      <sheetName val="TONG HOP VL-NC TT"/>
      <sheetName val="TH XL"/>
      <sheetName val="VC"/>
      <sheetName val="chitiet"/>
      <sheetName val="CHITIET VL-NC-TT-3p"/>
      <sheetName val="TDTKP1"/>
      <sheetName val="KPVC-BD "/>
      <sheetName val="Analisa Harga"/>
      <sheetName val="K"/>
      <sheetName val="NK-BP"/>
      <sheetName val="DAF.ALAT"/>
      <sheetName val="Pipe"/>
      <sheetName val="Harga Satuan Dasar"/>
      <sheetName val="APEK"/>
      <sheetName val="ASAT"/>
      <sheetName val="_AnaBah"/>
      <sheetName val="TNH, PAGAR &amp; TURAP"/>
      <sheetName val="Lansekap"/>
      <sheetName val="NAMES"/>
      <sheetName val="Equipment"/>
      <sheetName val="Analisa 2"/>
      <sheetName val="Anls"/>
      <sheetName val="LAMP-A"/>
      <sheetName val="BAHAN UPAH"/>
      <sheetName val="A2"/>
      <sheetName val="PIPA"/>
      <sheetName val="LKVL-CK-HT-GD1"/>
      <sheetName val="TONG HOP VL-NC"/>
      <sheetName val="TONGKE3p "/>
      <sheetName val="TH VL, NC, DDHT Thanhphuoc"/>
      <sheetName val="DON GIA"/>
      <sheetName val="DG"/>
      <sheetName val="TNHCHINH"/>
      <sheetName val="CHITIET VL-NC"/>
      <sheetName val="Tiepdia"/>
      <sheetName val="TDTKP"/>
      <sheetName val="VCV-BE-TONG"/>
      <sheetName val="Concrete"/>
      <sheetName val="Harga Bahan &amp; Upah "/>
      <sheetName val="analisa struktur"/>
      <sheetName val="HB "/>
      <sheetName val="Analisa &amp; Upah"/>
      <sheetName val="Daftar Harga Material"/>
      <sheetName val="CAT_HAR"/>
      <sheetName val="PMK"/>
      <sheetName val="Ahs. Pipa-Valve"/>
      <sheetName val="Ahs.Peralatan"/>
      <sheetName val="BQ-1A prelim"/>
      <sheetName val="Bill_2"/>
      <sheetName val="upah_borong"/>
      <sheetName val="satuan_pek"/>
      <sheetName val="Analisa  (2)"/>
      <sheetName val="AC-C"/>
      <sheetName val="BQ ARS"/>
      <sheetName val="[BQ-PS&amp;A.xls�CAT_HRG"/>
      <sheetName val="_BQ-PS&amp;A.xls�CAT_HRG"/>
      <sheetName val="[BQ-PS&amp;A_xls�CAT_HRG"/>
      <sheetName val="_BQ-PS&amp;A_xls�CAT_HRG"/>
      <sheetName val="Hrg.Sat"/>
      <sheetName val="01A- RAB"/>
      <sheetName val="Art"/>
      <sheetName val="AA_Eng"/>
      <sheetName val="U_rate"/>
      <sheetName val="Basic Price"/>
      <sheetName val="CPAoC"/>
      <sheetName val="Rekap Bill"/>
      <sheetName val="Bill"/>
      <sheetName val="Menu"/>
      <sheetName val="Daf Alat"/>
      <sheetName val="Jdw Alat"/>
      <sheetName val="Plant"/>
      <sheetName val="S Penawar"/>
      <sheetName val="Subkon"/>
      <sheetName val="O"/>
      <sheetName val="L_TIGA"/>
      <sheetName val="L-TIGA"/>
      <sheetName val="Har-mat"/>
      <sheetName val="ANALISA VALVE"/>
      <sheetName val="PKK"/>
      <sheetName val="daffin"/>
      <sheetName val="???????-BLDG"/>
      <sheetName val="DAF_HARGA_PEK"/>
      <sheetName val="RABT"/>
      <sheetName val="Analisa STR"/>
      <sheetName val="ME_External"/>
      <sheetName val="Mall_ME"/>
      <sheetName val="Ijin"/>
      <sheetName val="Panel"/>
      <sheetName val="COV_3"/>
      <sheetName val="BPS"/>
      <sheetName val="RTO"/>
      <sheetName val="Sche_R1"/>
      <sheetName val="Sche_R2"/>
      <sheetName val="FAC"/>
      <sheetName val="WCF"/>
      <sheetName val="EQA"/>
      <sheetName val="BUP"/>
      <sheetName val="Sche_Og"/>
      <sheetName val="Sche_R2B"/>
      <sheetName val="QPV"/>
      <sheetName val="Pay"/>
      <sheetName val="KOM-HAR1"/>
      <sheetName val="KOM-HAR2"/>
      <sheetName val="KOM-HAR4"/>
      <sheetName val="_______-BLDG"/>
      <sheetName val="Bill rekap"/>
      <sheetName val="GEDUNG-A"/>
      <sheetName val="Kolom UT"/>
      <sheetName val="rab me (by owner) "/>
      <sheetName val="BQ (by owner)"/>
      <sheetName val="rab me (fisik)"/>
      <sheetName val="BTL-Persiapan"/>
      <sheetName val="BTL-Bau"/>
      <sheetName val="BTL-alat"/>
      <sheetName val="Supl.X"/>
      <sheetName val="Pag_hal"/>
      <sheetName val="Ana"/>
      <sheetName val="FORM X COST"/>
      <sheetName val="Analisa Harga Satuan"/>
      <sheetName val="Outline"/>
      <sheetName val="BQ-IABK"/>
      <sheetName val="BQ_IABK"/>
      <sheetName val="GENERAL"/>
      <sheetName val="G_SUMMARY"/>
      <sheetName val="1500P_3+0"/>
      <sheetName val="Calculation Details"/>
      <sheetName val="Bill of Qty"/>
      <sheetName val="4-MVAC"/>
      <sheetName val="5-El"/>
      <sheetName val="2-Pl"/>
      <sheetName val="CATATAN HARGA (Int)"/>
      <sheetName val="Cover Daft 2"/>
      <sheetName val="DAFTAR NO.1"/>
      <sheetName val="DAF 2"/>
      <sheetName val="AN-ALT"/>
      <sheetName val="#REF!"/>
      <sheetName val="struktur tdk dipakai"/>
      <sheetName val="LPP"/>
      <sheetName val="rate ars"/>
      <sheetName val="D&amp;W"/>
      <sheetName val=" Rate str "/>
      <sheetName val="MU"/>
      <sheetName val="INDEX"/>
      <sheetName val="koef"/>
      <sheetName val="HSATUAN"/>
      <sheetName val="Bangunan Utama"/>
      <sheetName val="G1 Sheet"/>
      <sheetName val="???????_BLDG"/>
      <sheetName val="_x0000__x0000__x0000__x0000_"/>
      <sheetName val="GTS I PS"/>
      <sheetName val="Sat Bah _ Up"/>
      <sheetName val="총괄표"/>
      <sheetName val="Harga-RAB"/>
      <sheetName val="For RKAP OKOP"/>
      <sheetName val="bhn-upah"/>
      <sheetName val="UPAH BAHAN"/>
      <sheetName val="2"/>
      <sheetName val="3"/>
      <sheetName val="4"/>
      <sheetName val="5"/>
      <sheetName val="6"/>
      <sheetName val="7.1"/>
      <sheetName val="7.2"/>
      <sheetName val="8"/>
      <sheetName val="GSMTOWER"/>
      <sheetName val="Pricing"/>
      <sheetName val="L-4 Rutin"/>
      <sheetName val="NET表"/>
      <sheetName val="BQ表"/>
      <sheetName val="Asrama Lt.1"/>
      <sheetName val="uraian analisa"/>
      <sheetName val="Uraian Teknis"/>
      <sheetName val="[BQ-PS&amp;A.xls?CAT_HRG"/>
      <sheetName val="_BQ-PS&amp;A.xls?CAT_HRG"/>
      <sheetName val="[BQ-PS&amp;A_xls?CAT_HRG"/>
      <sheetName val="_BQ-PS&amp;A_xls?CAT_HRG"/>
      <sheetName val="BQ_E20_02_Rp_"/>
      <sheetName val="kepmenaker150"/>
      <sheetName val="TRF 150"/>
      <sheetName val="Harga "/>
      <sheetName val="UP_an"/>
      <sheetName val="analysis"/>
      <sheetName val="Hrg.mat.1"/>
      <sheetName val="Hrata bj (20x40)"/>
      <sheetName val="Ana CV(pen)."/>
      <sheetName val="Vibro_Roller"/>
      <sheetName val="OFFICE"/>
      <sheetName val="RECEIVING INPECTION"/>
      <sheetName val="GRAND_TOTAL2"/>
      <sheetName val="[BQ-PS&amp;A_xlsÝCAT_HRG2"/>
      <sheetName val="Week_(2)2"/>
      <sheetName val="DAFTAR_72"/>
      <sheetName val="_BQ-PS&amp;A_xlsÝCAT_HRG2"/>
      <sheetName val="Fill_this_out_first___2"/>
      <sheetName val="data_grafik2"/>
      <sheetName val="HRG_BHN2"/>
      <sheetName val="Cover_Daf_22"/>
      <sheetName val="DAFTAR_HARGA1"/>
      <sheetName val="LAMP_AB_1"/>
      <sheetName val="PERALATAN_AHU"/>
      <sheetName val="AIR_CURTAIN"/>
      <sheetName val="DUCTING_"/>
      <sheetName val="DIFFUSER_&amp;_GRILLE_"/>
      <sheetName val="PERALATAN_EVB+CU"/>
      <sheetName val="PERALATAN_FAN"/>
      <sheetName val="PIPA_CHILLER"/>
      <sheetName val="PIPA_DRAIN"/>
      <sheetName val="PIPA_REFRIGERANT"/>
      <sheetName val="POMPA_CHILLER"/>
      <sheetName val="CATU_DAYA_LISTRIK"/>
      <sheetName val="Std-Spek_EL"/>
      <sheetName val="Analisa_Gabungan"/>
      <sheetName val="Bill_No_6_Koord___Attendance"/>
      <sheetName val="Fill_this_out_first___3"/>
      <sheetName val="DAF_2_"/>
      <sheetName val="DAFTAR_NO_2"/>
      <sheetName val="DAFTAR_NO_3"/>
      <sheetName val="Payment_Status"/>
      <sheetName val="BOQ_KSN"/>
      <sheetName val="Harga_Satuan"/>
      <sheetName val="04_GS"/>
      <sheetName val="Hrg_Sat"/>
      <sheetName val="IPL_SCHEDULE"/>
      <sheetName val="COV"/>
      <sheetName val="CATATAN HARGA "/>
      <sheetName val="BOQ EXTERN"/>
      <sheetName val="TRE TABLE"/>
      <sheetName val="RAB Arsitek"/>
      <sheetName val="Sheet3"/>
      <sheetName val="TB"/>
      <sheetName val="Standard Room Deluxe Queen"/>
      <sheetName val="概総括1"/>
      <sheetName val="refrig 12"/>
      <sheetName val="Ducting12"/>
      <sheetName val="valve"/>
      <sheetName val="Rekap MEP"/>
      <sheetName val="D.2.1.Peralatan Utama "/>
      <sheetName val="bau"/>
      <sheetName val="MAPP"/>
      <sheetName val="rek det 1-3"/>
      <sheetName val="ANLS-PJ"/>
      <sheetName val="OFFICE 2 LT"/>
      <sheetName val="struktur"/>
      <sheetName val="DAFTAR_NO_1_PRELIM1"/>
      <sheetName val="rab_-_persiapan_&amp;_lantai-11"/>
      <sheetName val="daftar_harsat1"/>
      <sheetName val="TE_TS_FA_LAN_MATV1"/>
      <sheetName val="Sumber_Daya1"/>
      <sheetName val="BOQ_INTERN1"/>
      <sheetName val="ANALYS_EXTERN1"/>
      <sheetName val="BQ_RESO1"/>
      <sheetName val="REKAP_INDIRECT1"/>
      <sheetName val="CASH_FLOW1"/>
      <sheetName val="SUMMARY_IN1"/>
      <sheetName val="INDIRECT_COST1"/>
      <sheetName val="DAFTAR_NO_4"/>
      <sheetName val="Rev_&amp;_CI"/>
      <sheetName val="Grand_summary"/>
      <sheetName val="D2_8"/>
      <sheetName val="Bill_of_Qty_MEP"/>
      <sheetName val="CAT_HRG1"/>
      <sheetName val="Isolasi_Luar_Dalam"/>
      <sheetName val="Isolasi_Luar"/>
      <sheetName val="Bill_No_6_Koord_&amp;_Attendance"/>
      <sheetName val="B_-_Norelec"/>
      <sheetName val="LAL___PASAR_PAGI_"/>
      <sheetName val="F_ALARM"/>
      <sheetName val="analisa_alat"/>
      <sheetName val="SUB_LAIN2"/>
      <sheetName val="SUB_ME"/>
      <sheetName val="SUB_KUSEN"/>
      <sheetName val="analisa_pekerjaan"/>
      <sheetName val="ars_asrama_"/>
      <sheetName val="str_asrama"/>
      <sheetName val="mechanical_asrama"/>
      <sheetName val="electrical_asrama"/>
      <sheetName val="ME__Kelas"/>
      <sheetName val="ars_kelas"/>
      <sheetName val="str_kelas"/>
      <sheetName val="REKAP_MERAH"/>
      <sheetName val="Cash_Flow_bulanan"/>
      <sheetName val="2_1"/>
      <sheetName val="2_2"/>
      <sheetName val="REKAP_GROSS"/>
      <sheetName val="COVER_"/>
      <sheetName val="TOTAL_"/>
      <sheetName val="HARGA_ALAT"/>
      <sheetName val="Analisa_Harga"/>
      <sheetName val="Hrg_Sat1"/>
      <sheetName val="D_&amp;_W_sizes"/>
      <sheetName val="GRAND_TOTAL3"/>
      <sheetName val="[BQ-PS&amp;A_xlsÝCAT_HRG3"/>
      <sheetName val="Week_(2)3"/>
      <sheetName val="DAFTAR_73"/>
      <sheetName val="_BQ-PS&amp;A_xlsÝCAT_HRG3"/>
      <sheetName val="Fill_this_out_first___4"/>
      <sheetName val="data_grafik3"/>
      <sheetName val="HRG_BHN3"/>
      <sheetName val="Cover_Daf_23"/>
      <sheetName val="DAFTAR_NO_1_PRELIM2"/>
      <sheetName val="rab_-_persiapan_&amp;_lantai-12"/>
      <sheetName val="daftar_harsat2"/>
      <sheetName val="DAFTAR_HARGA2"/>
      <sheetName val="LAMP_AB_2"/>
      <sheetName val="TE_TS_FA_LAN_MATV2"/>
      <sheetName val="PERALATAN_AHU1"/>
      <sheetName val="AIR_CURTAIN1"/>
      <sheetName val="DUCTING_1"/>
      <sheetName val="DIFFUSER_&amp;_GRILLE_1"/>
      <sheetName val="PERALATAN_EVB+CU1"/>
      <sheetName val="PERALATAN_FAN1"/>
      <sheetName val="PIPA_CHILLER1"/>
      <sheetName val="PIPA_DRAIN1"/>
      <sheetName val="PIPA_REFRIGERANT1"/>
      <sheetName val="POMPA_CHILLER1"/>
      <sheetName val="CATU_DAYA_LISTRIK1"/>
      <sheetName val="DAF_2_1"/>
      <sheetName val="Sumber_Daya2"/>
      <sheetName val="BOQ_INTERN2"/>
      <sheetName val="ANALYS_EXTERN2"/>
      <sheetName val="BQ_RESO2"/>
      <sheetName val="REKAP_INDIRECT2"/>
      <sheetName val="CASH_FLOW2"/>
      <sheetName val="SUMMARY_IN2"/>
      <sheetName val="INDIRECT_COST2"/>
      <sheetName val="Std-Spek_EL1"/>
      <sheetName val="Analisa_Gabungan1"/>
      <sheetName val="Bill_No_6_Koord___Attendance1"/>
      <sheetName val="Fill_this_out_first___5"/>
      <sheetName val="Payment_Status1"/>
      <sheetName val="DAFTAR_NO_21"/>
      <sheetName val="DAFTAR_NO_31"/>
      <sheetName val="DAFTAR_NO_41"/>
      <sheetName val="Hrg_Sat2"/>
      <sheetName val="Rev_&amp;_CI1"/>
      <sheetName val="04_GS1"/>
      <sheetName val="Grand_summary1"/>
      <sheetName val="D2_81"/>
      <sheetName val="BOQ_KSN1"/>
      <sheetName val="Harga_Satuan1"/>
      <sheetName val="Bill_of_Qty_MEP1"/>
      <sheetName val="H_Satuan1"/>
      <sheetName val="CAT_HRG2"/>
      <sheetName val="Isolasi_Luar_Dalam1"/>
      <sheetName val="Isolasi_Luar1"/>
      <sheetName val="Bill_No_6_Koord_&amp;_Attendance1"/>
      <sheetName val="B_-_Norelec1"/>
      <sheetName val="LAL___PASAR_PAGI_1"/>
      <sheetName val="F_ALARM1"/>
      <sheetName val="analisa_alat1"/>
      <sheetName val="SUB_LAIN21"/>
      <sheetName val="SUB_ME1"/>
      <sheetName val="SUB_KUSEN1"/>
      <sheetName val="analisa_pekerjaan1"/>
      <sheetName val="ars_asrama_1"/>
      <sheetName val="str_asrama1"/>
      <sheetName val="mechanical_asrama1"/>
      <sheetName val="electrical_asrama1"/>
      <sheetName val="ME__Kelas1"/>
      <sheetName val="ars_kelas1"/>
      <sheetName val="str_kelas1"/>
      <sheetName val="REKAP_MERAH1"/>
      <sheetName val="Cash_Flow_bulanan1"/>
      <sheetName val="2_11"/>
      <sheetName val="2_21"/>
      <sheetName val="REKAP_GROSS1"/>
      <sheetName val="COVER_1"/>
      <sheetName val="TOTAL_1"/>
      <sheetName val="HARGA_ALAT1"/>
      <sheetName val="Analisa_Harga1"/>
      <sheetName val="Hrg_Sat3"/>
      <sheetName val="D_&amp;_W_sizes1"/>
      <sheetName val="Price Biaya Cadangan"/>
      <sheetName val="BQ.Rekapitulasi  Akhir"/>
      <sheetName val="BOW"/>
      <sheetName val="STD Lanjutan"/>
      <sheetName val="NS Lanjutan"/>
      <sheetName val="villa"/>
      <sheetName val="_BQ-PS&amp;A.xls_CAT_HRG"/>
      <sheetName val="_BQ-PS&amp;A_xls_CAT_HRG"/>
      <sheetName val="________BLDG"/>
      <sheetName val="JADWAL"/>
      <sheetName val="Master Edit"/>
      <sheetName val="RUKO TYPE 1"/>
      <sheetName val="bq analisa"/>
      <sheetName val="BQ Detail"/>
      <sheetName val="Analisa pre"/>
      <sheetName val="Materials"/>
      <sheetName val="METHOD"/>
      <sheetName val="Labour"/>
      <sheetName val="BQ Rekap"/>
      <sheetName val="EE-PROP"/>
      <sheetName val="ANALIS"/>
      <sheetName val="Bill No. 2.1"/>
      <sheetName val="bahan+upah"/>
      <sheetName val="DIVI6"/>
      <sheetName val="DSU"/>
      <sheetName val="Lean Concrete"/>
      <sheetName val="rp"/>
      <sheetName val="HARGA RATA"/>
      <sheetName val="REQDELTA"/>
      <sheetName val="Conn. Lib"/>
      <sheetName val="???1"/>
      <sheetName val="A H S P"/>
      <sheetName val="fxterbilang"/>
      <sheetName val="PENJ_TOTAL"/>
      <sheetName val="RAB AR&amp;STR"/>
      <sheetName val="Rekap Direct Cost"/>
      <sheetName val="Sheet1 (2)"/>
      <sheetName val="NET?"/>
      <sheetName val="BQ?"/>
      <sheetName val="???"/>
      <sheetName val="AHS"/>
      <sheetName val="GRAND_TOTAL4"/>
      <sheetName val="[BQ-PS&amp;A_xlsÝCAT_HRG4"/>
      <sheetName val="Week_(2)4"/>
      <sheetName val="DAFTAR_74"/>
      <sheetName val="_BQ-PS&amp;A_xlsÝCAT_HRG4"/>
      <sheetName val="data_grafik4"/>
      <sheetName val="Fill_this_out_first___6"/>
      <sheetName val="HRG_BHN4"/>
      <sheetName val="Cover_Daf_24"/>
      <sheetName val="rab_-_persiapan_&amp;_lantai-13"/>
      <sheetName val="DAFTAR_HARGA3"/>
      <sheetName val="LAMP_AB_3"/>
      <sheetName val="TE_TS_FA_LAN_MATV3"/>
      <sheetName val="DAFTAR_NO_1_PRELIM3"/>
      <sheetName val="daftar_harsat3"/>
      <sheetName val="Sumber_Daya3"/>
      <sheetName val="BOQ_INTERN3"/>
      <sheetName val="ANALYS_EXTERN3"/>
      <sheetName val="BQ_RESO3"/>
      <sheetName val="REKAP_INDIRECT3"/>
      <sheetName val="CASH_FLOW3"/>
      <sheetName val="SUMMARY_IN3"/>
      <sheetName val="INDIRECT_COST3"/>
      <sheetName val="PERALATAN_AHU2"/>
      <sheetName val="AIR_CURTAIN2"/>
      <sheetName val="DUCTING_2"/>
      <sheetName val="DIFFUSER_&amp;_GRILLE_2"/>
      <sheetName val="PERALATAN_EVB+CU2"/>
      <sheetName val="PERALATAN_FAN2"/>
      <sheetName val="PIPA_CHILLER2"/>
      <sheetName val="PIPA_DRAIN2"/>
      <sheetName val="PIPA_REFRIGERANT2"/>
      <sheetName val="POMPA_CHILLER2"/>
      <sheetName val="CATU_DAYA_LISTRIK2"/>
      <sheetName val="DAFTAR_NO_22"/>
      <sheetName val="DAFTAR_NO_32"/>
      <sheetName val="Fill_this_out_first___7"/>
      <sheetName val="DAF_2_2"/>
      <sheetName val="BOQ_KSN2"/>
      <sheetName val="Std-Spek_EL2"/>
      <sheetName val="Analisa_Gabungan2"/>
      <sheetName val="Bill_No_6_Koord___Attendance2"/>
      <sheetName val="Harga_Satuan2"/>
      <sheetName val="04_GS2"/>
      <sheetName val="Hrg_Sat4"/>
      <sheetName val="Bill_of_Qty_MEP2"/>
      <sheetName val="Payment_Status2"/>
      <sheetName val="Rev_&amp;_CI2"/>
      <sheetName val="DAFTAR_NO_42"/>
      <sheetName val="CAT_HRG3"/>
      <sheetName val="Isolasi_Luar_Dalam2"/>
      <sheetName val="Isolasi_Luar2"/>
      <sheetName val="H_Satuan2"/>
      <sheetName val="Bill_No_6_Koord_&amp;_Attendance2"/>
      <sheetName val="B_-_Norelec2"/>
      <sheetName val="LAL___PASAR_PAGI_2"/>
      <sheetName val="F_ALARM2"/>
      <sheetName val="Grand_summary2"/>
      <sheetName val="D2_82"/>
      <sheetName val="analisa_alat2"/>
      <sheetName val="SUB_LAIN22"/>
      <sheetName val="SUB_ME2"/>
      <sheetName val="SUB_KUSEN2"/>
      <sheetName val="analisa_pekerjaan2"/>
      <sheetName val="ars_asrama_2"/>
      <sheetName val="str_asrama2"/>
      <sheetName val="mechanical_asrama2"/>
      <sheetName val="electrical_asrama2"/>
      <sheetName val="ME__Kelas2"/>
      <sheetName val="ars_kelas2"/>
      <sheetName val="str_kelas2"/>
      <sheetName val="REKAP_MERAH2"/>
      <sheetName val="Cash_Flow_bulanan2"/>
      <sheetName val="2_12"/>
      <sheetName val="2_22"/>
      <sheetName val="HARGA_ALAT2"/>
      <sheetName val="BQ_STR_BONGKARAN_Bag_2_5_"/>
      <sheetName val="REKAP_GROSS2"/>
      <sheetName val="D_&amp;_W_sizes2"/>
      <sheetName val="RINC_hotel"/>
      <sheetName val="RINC_FIN_T4_"/>
      <sheetName val="RINC_FIN_T4___3_"/>
      <sheetName val="RINC_FIN_T4___2_"/>
      <sheetName val="COVER_2"/>
      <sheetName val="TOTAL_2"/>
      <sheetName val="harga_bahan"/>
      <sheetName val="dongia_(2)"/>
      <sheetName val="THPDMoi__(2)"/>
      <sheetName val="t-h_HA_THE"/>
      <sheetName val="CHITIET_VL-NC-TT_-1p"/>
      <sheetName val="TONG_HOP_VL-NC_TT"/>
      <sheetName val="TH_XL"/>
      <sheetName val="CHITIET_VL-NC-TT-3p"/>
      <sheetName val="KPVC-BD_"/>
      <sheetName val="Analisa_Harga2"/>
      <sheetName val="DAF_ALAT"/>
      <sheetName val="Harga_Satuan_Dasar"/>
      <sheetName val="TNH,_PAGAR_&amp;_TURAP"/>
      <sheetName val="Analisa_2"/>
      <sheetName val="BAHAN_UPAH"/>
      <sheetName val="TONG_HOP_VL-NC"/>
      <sheetName val="TONGKE3p_"/>
      <sheetName val="TH_VL,_NC,_DDHT_Thanhphuoc"/>
      <sheetName val="DON_GIA"/>
      <sheetName val="CHITIET_VL-NC"/>
      <sheetName val="Harga_Bahan_&amp;_Upah_"/>
      <sheetName val="analisa_struktur"/>
      <sheetName val="HB_"/>
      <sheetName val="Analisa_&amp;_Upah"/>
      <sheetName val="Daftar_Harga_Material"/>
      <sheetName val="Ahs__Pipa-Valve"/>
      <sheetName val="Ahs_Peralatan"/>
      <sheetName val="BQ-1A_prelim"/>
      <sheetName val="Analisa__(2)"/>
      <sheetName val="BQ_ARS"/>
      <sheetName val="[BQ-PS&amp;A_xls�CAT_HRG1"/>
      <sheetName val="_BQ-PS&amp;A_xls�CAT_HRG1"/>
      <sheetName val="Hrg_Sat5"/>
      <sheetName val="01A-_RAB"/>
      <sheetName val="Basic_Price"/>
      <sheetName val="Rekap_Bill"/>
      <sheetName val="Jdw_Alat"/>
      <sheetName val="S_Penawar"/>
      <sheetName val="ANALISA_VALVE"/>
      <sheetName val="Analisa_STR"/>
      <sheetName val="Bill_rekap"/>
      <sheetName val="Kolom_UT"/>
      <sheetName val="rab_me_(by_owner)_"/>
      <sheetName val="BQ_(by_owner)"/>
      <sheetName val="rab_me_(fisik)"/>
      <sheetName val="Supl_X"/>
      <sheetName val="FORM_X_COST"/>
      <sheetName val="Analisa_Harga_Satuan"/>
      <sheetName val="Calculation_Details"/>
      <sheetName val="Bill_of_Qty"/>
      <sheetName val="CATATAN_HARGA_(Int)"/>
      <sheetName val="Cover_Daft_2"/>
      <sheetName val="DAFTAR_NO_1"/>
      <sheetName val="DAF_21"/>
      <sheetName val="struktur_tdk_dipakai"/>
      <sheetName val="rate_ars"/>
      <sheetName val="_Rate_str_"/>
      <sheetName val="Bangunan_Utama"/>
      <sheetName val="G1_Sheet"/>
      <sheetName val=""/>
      <sheetName val="GTS_I_PS"/>
      <sheetName val="Sat_Bah___Up"/>
      <sheetName val="For_RKAP_OKOP"/>
      <sheetName val="UPAH_BAHAN"/>
      <sheetName val="7_1"/>
      <sheetName val="7_2"/>
      <sheetName val="L-4_Rutin"/>
      <sheetName val="Asrama_Lt_1"/>
      <sheetName val="uraian_analisa"/>
      <sheetName val="Uraian_Teknis"/>
      <sheetName val="[BQ-PS&amp;A_xls?CAT_HRG1"/>
      <sheetName val="_BQ-PS&amp;A_xls?CAT_HRG1"/>
      <sheetName val="TRF_150"/>
      <sheetName val="Harga_"/>
      <sheetName val="Hrg_mat_1"/>
      <sheetName val="Hrata_bj_(20x40)"/>
      <sheetName val="Ana_CV(pen)_"/>
      <sheetName val="RECEIVING_INPECTION"/>
      <sheetName val="CATATAN_HARGA_"/>
      <sheetName val="BOQ_EXTERN"/>
      <sheetName val="TRE_TABLE"/>
      <sheetName val="RAB_Arsitek"/>
      <sheetName val="Standard_Room_Deluxe_Queen"/>
      <sheetName val="refrig_12"/>
      <sheetName val="Rekap_MEP"/>
      <sheetName val="D_2_1_Peralatan_Utama_"/>
      <sheetName val="rek_det_1-3"/>
      <sheetName val="OFFICE_2_LT"/>
      <sheetName val="Price_Biaya_Cadangan"/>
      <sheetName val="BQ_Rekapitulasi__Akhir"/>
      <sheetName val="STD_Lanjutan"/>
      <sheetName val="NS_Lanjutan"/>
      <sheetName val="_BQ-PS&amp;A_xls_CAT_HRG1"/>
      <sheetName val="Master_Edit"/>
      <sheetName val="RUKO_TYPE_1"/>
      <sheetName val="bq_analisa"/>
      <sheetName val="BQ_Detail"/>
      <sheetName val="Analisa_pre"/>
      <sheetName val="BQ_Rekap"/>
      <sheetName val="Bill_No__2_1"/>
      <sheetName val="Lean_Concrete"/>
      <sheetName val="HARGA_RATA"/>
      <sheetName val="Conn__Lib"/>
      <sheetName val="A_H_S_P"/>
      <sheetName val="RAB_AR&amp;STR"/>
      <sheetName val="Rekap_Direct_Cost"/>
      <sheetName val="Sheet1_(2)"/>
      <sheetName val="rab-str.Adm"/>
      <sheetName val="eq_data"/>
      <sheetName val="Bab.No.2.2- Arsitektur"/>
      <sheetName val="Elec-ins"/>
      <sheetName val="Piping"/>
      <sheetName val="SCEDUL"/>
      <sheetName val="Analisa HSP"/>
      <sheetName val="6_1_1"/>
      <sheetName val="6_1_2"/>
      <sheetName val="6_1_3"/>
      <sheetName val="Traf&amp;Genst"/>
      <sheetName val="I-ME"/>
      <sheetName val="BQ HS"/>
      <sheetName val="Pt"/>
      <sheetName val="DAF-5"/>
      <sheetName val="cargo"/>
      <sheetName val=" "/>
      <sheetName val=" R A B"/>
      <sheetName val="Sal"/>
      <sheetName val="AHS - CPO"/>
      <sheetName val="Beton"/>
      <sheetName val="Aspal (2)"/>
      <sheetName val="Relok-PJU"/>
      <sheetName val="SITE-E"/>
      <sheetName val="Bahan "/>
      <sheetName val="Bill.1.VAC-Supply-A"/>
      <sheetName val="Slab"/>
      <sheetName val="LAL - PASAR PAGI "/>
      <sheetName val="????"/>
      <sheetName val="rekap str_ars"/>
      <sheetName val="pro ra op"/>
      <sheetName val="grafik"/>
      <sheetName val="renc mgn"/>
      <sheetName val="HU"/>
      <sheetName val="DATA PROYEK"/>
      <sheetName val="DSBDY"/>
      <sheetName val="Sum_Intern"/>
      <sheetName val="KUM"/>
      <sheetName val="Analis_Drainase"/>
      <sheetName val="tgp-02"/>
      <sheetName val="BoQ C4"/>
      <sheetName val="WSSPR"/>
      <sheetName val="Code"/>
      <sheetName val="Settings"/>
      <sheetName val="Sat. Pek."/>
      <sheetName val="RAB ME"/>
      <sheetName val="Up"/>
      <sheetName val="HRG BAHAN &amp; UPAH okk"/>
      <sheetName val="HRG BAHAN _ UPAH okk"/>
      <sheetName val="Analis Kusen okk"/>
      <sheetName val="S_UPAH"/>
      <sheetName val="S_BAHAN"/>
      <sheetName val="112-885"/>
      <sheetName val="ANALISA KOEFF ESKALASI"/>
      <sheetName val="Analisa Baku ME "/>
      <sheetName val="Rekap Prelim"/>
      <sheetName val="Analisa Baku STR ARS"/>
      <sheetName val="UPH,BHN,ALT"/>
      <sheetName val="s_v13"/>
      <sheetName val="s_v14"/>
      <sheetName val="s_v16"/>
      <sheetName val="p_fb01"/>
      <sheetName val="p_fb02"/>
      <sheetName val="PLINT 3.1.G"/>
      <sheetName val="H.SAT"/>
      <sheetName val="plint"/>
      <sheetName val="Shedule"/>
      <sheetName val="UP MINOR"/>
      <sheetName val="Schedule &amp; S-Curve"/>
      <sheetName val="ANALISA GRS TENGAH"/>
      <sheetName val="RAP"/>
      <sheetName val="Als_Struk"/>
      <sheetName val="satuan_pek_ars"/>
      <sheetName val="Analisa Alat Berat"/>
      <sheetName val="DIV1"/>
      <sheetName val="Div2"/>
      <sheetName val="Input Bobot Rc. Mingguan Int"/>
      <sheetName val="Rekap Prog. Mingguan"/>
      <sheetName val="Mtd_Pelak"/>
      <sheetName val="Rekapitulasi"/>
      <sheetName val="ELEC STIS"/>
      <sheetName val="rincian A"/>
      <sheetName val="kuantts"/>
      <sheetName val="SAT-DAS"/>
      <sheetName val="Appendix 2(SatDas)"/>
      <sheetName val="U. div 2"/>
      <sheetName val="Material&amp;Alat"/>
      <sheetName val="DB"/>
      <sheetName val="H.DASAR"/>
      <sheetName val="Data-Masukan"/>
      <sheetName val="TAB"/>
      <sheetName val="DH"/>
      <sheetName val="Harga Kabel"/>
      <sheetName val="98Price"/>
      <sheetName val="SEX"/>
      <sheetName val="SAT_BHN"/>
      <sheetName val="RBP1"/>
      <sheetName val="RBP2"/>
      <sheetName val="bd"/>
      <sheetName val="AKP"/>
      <sheetName val="keb_alat"/>
      <sheetName val="biaMAT"/>
      <sheetName val="biaSUB"/>
      <sheetName val="biatng"/>
      <sheetName val="BL"/>
      <sheetName val="BTL"/>
      <sheetName val="gaji"/>
      <sheetName val="hardas"/>
      <sheetName val="jadual bobot"/>
      <sheetName val="keb_mat"/>
      <sheetName val="keb_tng"/>
      <sheetName val="PP"/>
      <sheetName val="Agregat Halus &amp; Kasar"/>
      <sheetName val="prog-mgu"/>
      <sheetName val="EK-JAN-07"/>
      <sheetName val="ana_sipil"/>
      <sheetName val="bq_baja"/>
      <sheetName val="MAIN BQ"/>
      <sheetName val="isian"/>
      <sheetName val="Analisa ME (2)"/>
      <sheetName val="lokasaUiêk_x0000_"/>
      <sheetName val="Price Persiapan dan Penunjang"/>
      <sheetName val="Weight Bridge"/>
      <sheetName val="HARGA MATERIAL"/>
      <sheetName val="SPK"/>
      <sheetName val="material "/>
      <sheetName val="Ahs.Pipa"/>
      <sheetName val="Analisa Upah &amp; Bahan Plum"/>
      <sheetName val="HARSAT_BAH"/>
      <sheetName val="Alat_k3"/>
      <sheetName val="BTL-Rupa"/>
      <sheetName val="UPL"/>
      <sheetName val="Basic"/>
      <sheetName val="DRWD"/>
      <sheetName val="INDEKS"/>
      <sheetName val="JABATAN"/>
      <sheetName val="4-Basic Price"/>
      <sheetName val="_x005f_x0000__x005f_x0000__x005f_x0000__x005f_x0000_"/>
      <sheetName val="L-4a,b"/>
      <sheetName val="a.h ars sum"/>
      <sheetName val="har-sat"/>
      <sheetName val="ES_aLL"/>
      <sheetName val="351BQMCN"/>
      <sheetName val="HRG SAT. MATERIAL"/>
      <sheetName val="HRG SAT. UPAH"/>
      <sheetName val="TABEL"/>
      <sheetName val="OH_10BLN"/>
      <sheetName val="BIL"/>
      <sheetName val="lokasaUiê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refreshError="1"/>
      <sheetData sheetId="310" refreshError="1"/>
      <sheetData sheetId="311" refreshError="1"/>
      <sheetData sheetId="312"/>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C"/>
      <sheetName val="ELECTRIC"/>
      <sheetName val="TELEPON"/>
      <sheetName val="fire fighting"/>
      <sheetName val="PLUMBING"/>
      <sheetName val="bahan-naik"/>
      <sheetName val="Sheet1"/>
      <sheetName val="FH-konven (4)"/>
      <sheetName val="FH-konven (3)"/>
      <sheetName val="FH-konven (2)"/>
      <sheetName val="FH-konven"/>
      <sheetName val="anl-prelim"/>
      <sheetName val="RC-ANL"/>
      <sheetName val="subcon"/>
      <sheetName val="Cov"/>
      <sheetName val="Penjumlahan"/>
      <sheetName val="D-1"/>
      <sheetName val="cover 2.1"/>
      <sheetName val="BQ.2.1"/>
      <sheetName val="cover 2.2"/>
      <sheetName val="BQ.2.2"/>
      <sheetName val="Daft.2.3"/>
      <sheetName val="COV-3"/>
      <sheetName val="D3"/>
      <sheetName val="COV-4"/>
      <sheetName val="daf-4"/>
      <sheetName val="COV-5"/>
      <sheetName val="Daf.5"/>
      <sheetName val="COV-6"/>
      <sheetName val="D.6"/>
      <sheetName val="COV-7"/>
      <sheetName val="Daf. No.7"/>
      <sheetName val="COV-8"/>
      <sheetName val="Daf. no.8"/>
      <sheetName val="COV-9"/>
      <sheetName val="D.9"/>
      <sheetName val="COV-10"/>
      <sheetName val="D.10"/>
      <sheetName val="Penjumlahan (2)"/>
      <sheetName val="D.10 (2)"/>
      <sheetName val="BAG_2"/>
      <sheetName val="BAG-2"/>
      <sheetName val="Ch"/>
      <sheetName val="34"/>
      <sheetName val="35"/>
      <sheetName val="27"/>
      <sheetName val="46"/>
      <sheetName val="4"/>
      <sheetName val="33"/>
      <sheetName val="9"/>
      <sheetName val="8"/>
      <sheetName val="26"/>
      <sheetName val="42"/>
      <sheetName val="32"/>
      <sheetName val="31"/>
      <sheetName val="64.6"/>
      <sheetName val="37"/>
      <sheetName val="62"/>
      <sheetName val="7"/>
      <sheetName val="61"/>
      <sheetName val="24"/>
      <sheetName val="43"/>
      <sheetName val="53 "/>
      <sheetName val="54"/>
      <sheetName val="MH CIVIL"/>
      <sheetName val="30"/>
      <sheetName val="64.14"/>
      <sheetName val="64.1"/>
      <sheetName val="17"/>
      <sheetName val="51"/>
      <sheetName val="38"/>
      <sheetName val="52"/>
      <sheetName val="23"/>
      <sheetName val="22"/>
      <sheetName val="20"/>
      <sheetName val="49"/>
      <sheetName val="36.3"/>
      <sheetName val="36.4"/>
      <sheetName val="36.2"/>
      <sheetName val="36.1"/>
      <sheetName val="44"/>
      <sheetName val="45"/>
      <sheetName val="63"/>
      <sheetName val="SAT-BHN"/>
      <sheetName val="HARGA ALAT"/>
      <sheetName val="AHS_Kusen"/>
      <sheetName val="dasboard"/>
      <sheetName val="harsat&amp;upah"/>
      <sheetName val="Rekap"/>
      <sheetName val="REKAP A BESAR"/>
      <sheetName val="PLB-Basement 2.8.2-R1"/>
      <sheetName val="Cov Daf 4 ME"/>
      <sheetName val="Cov Daf 4.1"/>
      <sheetName val="Daf 4.1 Plumb"/>
      <sheetName val="Cov Daf 4.2"/>
      <sheetName val="Daf 4.2 VAC"/>
      <sheetName val="Cov Daf 4.3"/>
      <sheetName val="Daf 4.3 Elek"/>
      <sheetName val="Cov Daf 4.4"/>
      <sheetName val="Daf 4.4 Telp"/>
      <sheetName val="Cov Daf 4.5"/>
      <sheetName val="Daf 4.5 Lain2"/>
      <sheetName val="Penjuml ME"/>
      <sheetName val="Cov Daf 5"/>
      <sheetName val="Daf 5 Tam-Kur"/>
      <sheetName val="spek"/>
      <sheetName val="STR"/>
      <sheetName val="fire_fighting"/>
      <sheetName val="FH-konven_(4)"/>
      <sheetName val="FH-konven_(3)"/>
      <sheetName val="FH-konven_(2)"/>
      <sheetName val="cover_2_1"/>
      <sheetName val="BQ_2_1"/>
      <sheetName val="cover_2_2"/>
      <sheetName val="BQ_2_2"/>
      <sheetName val="Daft_2_3"/>
      <sheetName val="Daf_5"/>
      <sheetName val="D_6"/>
      <sheetName val="Daf__No_7"/>
      <sheetName val="Daf__no_8"/>
      <sheetName val="D_9"/>
      <sheetName val="D_10"/>
      <sheetName val="Penjumlahan_(2)"/>
      <sheetName val="D_10_(2)"/>
      <sheetName val="TE TS FA LAN MATV"/>
      <sheetName val="FINISHING"/>
      <sheetName val="Bag_1"/>
      <sheetName val="DAFTAR 7"/>
      <sheetName val="DAF_1"/>
      <sheetName val="DAFTAR_8"/>
      <sheetName val="I_KAMAR"/>
      <sheetName val="Time Schedule"/>
      <sheetName val="Antek"/>
      <sheetName val="AN ALAT"/>
      <sheetName val="Analisa Alat"/>
      <sheetName val="UP MINOR"/>
      <sheetName val="8LT 12"/>
      <sheetName val="LIST ANHARSAT"/>
      <sheetName val="TOTAL"/>
      <sheetName val="DAF_2"/>
      <sheetName val="DAF_3"/>
      <sheetName val="DAF_4"/>
      <sheetName val="ana_str"/>
      <sheetName val="HARSAT"/>
      <sheetName val="Hargamat"/>
      <sheetName val="Analisa"/>
      <sheetName val="2.E"/>
      <sheetName val="HSTANAH"/>
      <sheetName val="HSBETON"/>
      <sheetName val="L_TIGA"/>
      <sheetName val="L-TIGA"/>
      <sheetName val="Modal Kerja"/>
      <sheetName val="Cover1"/>
      <sheetName val="Pt"/>
      <sheetName val="UP_an"/>
      <sheetName val="boq"/>
      <sheetName val="hsd"/>
      <sheetName val="anal_hs"/>
      <sheetName val="Rate"/>
      <sheetName val="304_06"/>
      <sheetName val="ME"/>
      <sheetName val="PIPE"/>
      <sheetName val="FLANGE"/>
      <sheetName val="VALVE"/>
      <sheetName val="Material"/>
      <sheetName val="DAF-5"/>
      <sheetName val="anal_alat"/>
      <sheetName val="Div10"/>
      <sheetName val="price"/>
      <sheetName val="HARGA MATERIAL"/>
      <sheetName val="Plat"/>
      <sheetName val="fire_fighting2"/>
      <sheetName val="FH-konven_(4)2"/>
      <sheetName val="FH-konven_(3)2"/>
      <sheetName val="FH-konven_(2)2"/>
      <sheetName val="cover_2_12"/>
      <sheetName val="BQ_2_12"/>
      <sheetName val="cover_2_22"/>
      <sheetName val="BQ_2_22"/>
      <sheetName val="Daft_2_32"/>
      <sheetName val="Daf_52"/>
      <sheetName val="D_62"/>
      <sheetName val="Daf__No_72"/>
      <sheetName val="Daf__no_82"/>
      <sheetName val="D_92"/>
      <sheetName val="D_102"/>
      <sheetName val="Penjumlahan_(2)2"/>
      <sheetName val="D_10_(2)2"/>
      <sheetName val="8LT_121"/>
      <sheetName val="REKAP_A_BESAR1"/>
      <sheetName val="64_61"/>
      <sheetName val="53_1"/>
      <sheetName val="MH_CIVIL1"/>
      <sheetName val="64_141"/>
      <sheetName val="64_11"/>
      <sheetName val="36_31"/>
      <sheetName val="36_41"/>
      <sheetName val="36_21"/>
      <sheetName val="36_11"/>
      <sheetName val="LIST_ANHARSAT1"/>
      <sheetName val="TE_TS_FA_LAN_MATV1"/>
      <sheetName val="HARGA_ALAT1"/>
      <sheetName val="2_E1"/>
      <sheetName val="Time_Schedule1"/>
      <sheetName val="Modal_Kerja1"/>
      <sheetName val="DAFTAR_71"/>
      <sheetName val="PLB-Basement_2_8_2-R11"/>
      <sheetName val="Cov_Daf_4_ME1"/>
      <sheetName val="Cov_Daf_4_11"/>
      <sheetName val="Daf_4_1_Plumb1"/>
      <sheetName val="Cov_Daf_4_21"/>
      <sheetName val="Daf_4_2_VAC1"/>
      <sheetName val="Cov_Daf_4_31"/>
      <sheetName val="Daf_4_3_Elek1"/>
      <sheetName val="Cov_Daf_4_41"/>
      <sheetName val="Daf_4_4_Telp1"/>
      <sheetName val="Cov_Daf_4_51"/>
      <sheetName val="Daf_4_5_Lain21"/>
      <sheetName val="Penjuml_ME1"/>
      <sheetName val="Cov_Daf_51"/>
      <sheetName val="Daf_5_Tam-Kur1"/>
      <sheetName val="AN_ALAT1"/>
      <sheetName val="Analisa_Alat1"/>
      <sheetName val="UP_MINOR1"/>
      <sheetName val="HARGA_MATERIAL1"/>
      <sheetName val="fire_fighting1"/>
      <sheetName val="FH-konven_(4)1"/>
      <sheetName val="FH-konven_(3)1"/>
      <sheetName val="FH-konven_(2)1"/>
      <sheetName val="cover_2_11"/>
      <sheetName val="BQ_2_11"/>
      <sheetName val="cover_2_21"/>
      <sheetName val="BQ_2_21"/>
      <sheetName val="Daft_2_31"/>
      <sheetName val="Daf_51"/>
      <sheetName val="D_61"/>
      <sheetName val="Daf__No_71"/>
      <sheetName val="Daf__no_81"/>
      <sheetName val="D_91"/>
      <sheetName val="D_101"/>
      <sheetName val="Penjumlahan_(2)1"/>
      <sheetName val="D_10_(2)1"/>
      <sheetName val="8LT_12"/>
      <sheetName val="REKAP_A_BESAR"/>
      <sheetName val="64_6"/>
      <sheetName val="53_"/>
      <sheetName val="MH_CIVIL"/>
      <sheetName val="64_14"/>
      <sheetName val="64_1"/>
      <sheetName val="36_3"/>
      <sheetName val="36_4"/>
      <sheetName val="36_2"/>
      <sheetName val="36_1"/>
      <sheetName val="LIST_ANHARSAT"/>
      <sheetName val="TE_TS_FA_LAN_MATV"/>
      <sheetName val="HARGA_ALAT"/>
      <sheetName val="2_E"/>
      <sheetName val="Time_Schedule"/>
      <sheetName val="Modal_Kerja"/>
      <sheetName val="DAFTAR_7"/>
      <sheetName val="PLB-Basement_2_8_2-R1"/>
      <sheetName val="Cov_Daf_4_ME"/>
      <sheetName val="Cov_Daf_4_1"/>
      <sheetName val="Daf_4_1_Plumb"/>
      <sheetName val="Cov_Daf_4_2"/>
      <sheetName val="Daf_4_2_VAC"/>
      <sheetName val="Cov_Daf_4_3"/>
      <sheetName val="Daf_4_3_Elek"/>
      <sheetName val="Cov_Daf_4_4"/>
      <sheetName val="Daf_4_4_Telp"/>
      <sheetName val="Cov_Daf_4_5"/>
      <sheetName val="Daf_4_5_Lain2"/>
      <sheetName val="Penjuml_ME"/>
      <sheetName val="Cov_Daf_5"/>
      <sheetName val="Daf_5_Tam-Kur"/>
      <sheetName val="AN_ALAT"/>
      <sheetName val="Analisa_Alat"/>
      <sheetName val="UP_MINOR"/>
      <sheetName val="HARGA_MATERIAL"/>
      <sheetName val="fire_fighting3"/>
      <sheetName val="FH-konven_(4)3"/>
      <sheetName val="FH-konven_(3)3"/>
      <sheetName val="FH-konven_(2)3"/>
      <sheetName val="cover_2_13"/>
      <sheetName val="BQ_2_13"/>
      <sheetName val="cover_2_23"/>
      <sheetName val="BQ_2_23"/>
      <sheetName val="Daft_2_33"/>
      <sheetName val="Daf_53"/>
      <sheetName val="D_63"/>
      <sheetName val="Daf__No_73"/>
      <sheetName val="Daf__no_83"/>
      <sheetName val="D_93"/>
      <sheetName val="D_103"/>
      <sheetName val="Penjumlahan_(2)3"/>
      <sheetName val="D_10_(2)3"/>
      <sheetName val="8LT_122"/>
      <sheetName val="REKAP_A_BESAR2"/>
      <sheetName val="64_62"/>
      <sheetName val="53_2"/>
      <sheetName val="MH_CIVIL2"/>
      <sheetName val="64_142"/>
      <sheetName val="64_12"/>
      <sheetName val="36_32"/>
      <sheetName val="36_42"/>
      <sheetName val="36_22"/>
      <sheetName val="36_12"/>
      <sheetName val="LIST_ANHARSAT2"/>
      <sheetName val="TE_TS_FA_LAN_MATV2"/>
      <sheetName val="HARGA_ALAT2"/>
      <sheetName val="2_E2"/>
      <sheetName val="Time_Schedule2"/>
      <sheetName val="Modal_Kerja2"/>
      <sheetName val="DAFTAR_72"/>
      <sheetName val="PLB-Basement_2_8_2-R12"/>
      <sheetName val="Cov_Daf_4_ME2"/>
      <sheetName val="Cov_Daf_4_12"/>
      <sheetName val="Daf_4_1_Plumb2"/>
      <sheetName val="Cov_Daf_4_22"/>
      <sheetName val="Daf_4_2_VAC2"/>
      <sheetName val="Cov_Daf_4_32"/>
      <sheetName val="Daf_4_3_Elek2"/>
      <sheetName val="Cov_Daf_4_42"/>
      <sheetName val="Daf_4_4_Telp2"/>
      <sheetName val="Cov_Daf_4_52"/>
      <sheetName val="Daf_4_5_Lain22"/>
      <sheetName val="Penjuml_ME2"/>
      <sheetName val="Cov_Daf_52"/>
      <sheetName val="Daf_5_Tam-Kur2"/>
      <sheetName val="AN_ALAT2"/>
      <sheetName val="Analisa_Alat2"/>
      <sheetName val="UP_MINOR2"/>
      <sheetName val="HARGA_MATERIAL2"/>
      <sheetName val="fire_fighting4"/>
      <sheetName val="FH-konven_(4)4"/>
      <sheetName val="FH-konven_(3)4"/>
      <sheetName val="FH-konven_(2)4"/>
      <sheetName val="cover_2_14"/>
      <sheetName val="BQ_2_14"/>
      <sheetName val="cover_2_24"/>
      <sheetName val="BQ_2_24"/>
      <sheetName val="Daft_2_34"/>
      <sheetName val="Daf_54"/>
      <sheetName val="D_64"/>
      <sheetName val="Daf__No_74"/>
      <sheetName val="Daf__no_84"/>
      <sheetName val="D_94"/>
      <sheetName val="D_104"/>
      <sheetName val="Penjumlahan_(2)4"/>
      <sheetName val="D_10_(2)4"/>
      <sheetName val="8LT_123"/>
      <sheetName val="REKAP_A_BESAR3"/>
      <sheetName val="64_63"/>
      <sheetName val="53_3"/>
      <sheetName val="MH_CIVIL3"/>
      <sheetName val="64_143"/>
      <sheetName val="64_13"/>
      <sheetName val="36_33"/>
      <sheetName val="36_43"/>
      <sheetName val="36_23"/>
      <sheetName val="36_13"/>
      <sheetName val="LIST_ANHARSAT3"/>
      <sheetName val="TE_TS_FA_LAN_MATV3"/>
      <sheetName val="HARGA_ALAT3"/>
      <sheetName val="2_E3"/>
      <sheetName val="Time_Schedule3"/>
      <sheetName val="Modal_Kerja3"/>
      <sheetName val="DAFTAR_73"/>
      <sheetName val="PLB-Basement_2_8_2-R13"/>
      <sheetName val="Cov_Daf_4_ME3"/>
      <sheetName val="Cov_Daf_4_13"/>
      <sheetName val="Daf_4_1_Plumb3"/>
      <sheetName val="Cov_Daf_4_23"/>
      <sheetName val="Daf_4_2_VAC3"/>
      <sheetName val="Cov_Daf_4_33"/>
      <sheetName val="Daf_4_3_Elek3"/>
      <sheetName val="Cov_Daf_4_43"/>
      <sheetName val="Daf_4_4_Telp3"/>
      <sheetName val="Cov_Daf_4_53"/>
      <sheetName val="Daf_4_5_Lain23"/>
      <sheetName val="Penjuml_ME3"/>
      <sheetName val="Cov_Daf_53"/>
      <sheetName val="Daf_5_Tam-Kur3"/>
      <sheetName val="AN_ALAT3"/>
      <sheetName val="Analisa_Alat3"/>
      <sheetName val="UP_MINOR3"/>
      <sheetName val="HARGA_MATERIAL3"/>
      <sheetName val="COMM"/>
      <sheetName val="Sumber Daya"/>
      <sheetName val="BOQ INTERN"/>
      <sheetName val="ANALYS EXTERN"/>
      <sheetName val="WELCOME"/>
      <sheetName val="BQ RESO"/>
      <sheetName val="REKAP INDIRECT"/>
      <sheetName val="FINAL"/>
      <sheetName val="ORGANIZATION"/>
      <sheetName val="SCHEDULE"/>
      <sheetName val="PROGRAM"/>
      <sheetName val="MATRIX"/>
      <sheetName val="_x0000_"/>
      <sheetName val="anls_alat"/>
      <sheetName val="data"/>
      <sheetName val="Hrg Satuan"/>
      <sheetName val="5-ALAT(1)"/>
      <sheetName val="4-Basic Price"/>
      <sheetName val="Kolom UT"/>
      <sheetName val="Kuantitas &amp; Harga"/>
      <sheetName val="Peralatan"/>
      <sheetName val="villa"/>
      <sheetName val="H.Satuan"/>
      <sheetName val="ANALISA PNL"/>
      <sheetName val="E.MedGas"/>
      <sheetName val="Duct"/>
      <sheetName val="ANLISA K"/>
      <sheetName val="64_2"/>
      <sheetName val="64_3"/>
      <sheetName val="64_4"/>
      <sheetName val="64_5"/>
      <sheetName val="28"/>
      <sheetName val="29"/>
      <sheetName val="64.3"/>
      <sheetName val="64.4"/>
      <sheetName val="64.5"/>
      <sheetName val="R.A.B."/>
      <sheetName val="A"/>
      <sheetName val="Anggaran"/>
      <sheetName val="RENP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1"/>
      <sheetName val="daf-2(OK)"/>
      <sheetName val="daf-3(OK)"/>
      <sheetName val="DAF-4OK"/>
      <sheetName val="daf-5OK"/>
      <sheetName val="daf-6OK"/>
      <sheetName val="daf-7(OK)"/>
      <sheetName val="DAF-8"/>
      <sheetName val="daf-9"/>
      <sheetName val="DAF-10"/>
      <sheetName val="DAF-11"/>
      <sheetName val="daf_3_OK_"/>
      <sheetName val="daf_7_OK_"/>
      <sheetName val="_xffff__xffff__xffff__xffff__xffff_"/>
      <sheetName val="Rekap Upah"/>
      <sheetName val="DAF-2"/>
      <sheetName val="Bill-19"/>
      <sheetName val="sum-bill22"/>
      <sheetName val="An Arsitektur"/>
      <sheetName val="An Struktur"/>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S'97"/>
      <sheetName val="plumbing"/>
      <sheetName val="4-MVAC"/>
      <sheetName val="Ana"/>
      <sheetName val="112-885"/>
      <sheetName val="Anl.+"/>
      <sheetName val="EVALUASI"/>
      <sheetName val="Lain2"/>
      <sheetName val="CPar"/>
      <sheetName val="PivotTabel"/>
      <sheetName val="?????"/>
      <sheetName val="BAG_2"/>
      <sheetName val="Seratus Lima Puluh Tiga"/>
      <sheetName val="Sheet1"/>
      <sheetName val="DAF-5"/>
      <sheetName val="Cover"/>
      <sheetName val="BAG-2"/>
      <sheetName val="AO_UMUM"/>
      <sheetName val="Bid Summary"/>
      <sheetName val="I_KAMAR"/>
      <sheetName val="ARS"/>
      <sheetName val="_____"/>
      <sheetName val="Sheet2"/>
      <sheetName val="analisa teknis"/>
      <sheetName val="Rekap_Upah"/>
      <sheetName val=""/>
      <sheetName val="An_Arsitektur"/>
      <sheetName val="An_Struktur"/>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DAFTAR HARGA SATUAN MATERIAL"/>
      <sheetName val="ANALISA PEK.UMUM"/>
      <sheetName val="daffin"/>
      <sheetName val="tulang"/>
      <sheetName val="hit.BKMM"/>
      <sheetName val="HRG BHN"/>
      <sheetName val="I-KAMAR"/>
      <sheetName val="_x005f_xffff__x005f_xffff__x005f_xffff__x005f_xffff__xf"/>
      <sheetName val="Alat"/>
      <sheetName val="Analisa Gabungan"/>
      <sheetName val="Sub"/>
      <sheetName val="Lt 3"/>
      <sheetName val="‎КМ‎ Bosnian (Cyrillic)‎"/>
      <sheetName val="FORM 3A"/>
      <sheetName val="DAF_2"/>
      <sheetName val="UPAH &amp; BHN ARS"/>
      <sheetName val="AHS ARS"/>
      <sheetName val="HSD"/>
      <sheetName val="RAB-SPL2"/>
      <sheetName val="BOW"/>
      <sheetName val="TOTAL"/>
      <sheetName val="CAT_HAR"/>
      <sheetName val="SAT-BHN"/>
      <sheetName val="AHS"/>
      <sheetName val="Material"/>
      <sheetName val="34"/>
      <sheetName val="35"/>
      <sheetName val="27"/>
      <sheetName val="46"/>
      <sheetName val="4"/>
      <sheetName val="33"/>
      <sheetName val="9"/>
      <sheetName val="8"/>
      <sheetName val="26"/>
      <sheetName val="42"/>
      <sheetName val="32"/>
      <sheetName val="41"/>
      <sheetName val="31"/>
      <sheetName val="64.6"/>
      <sheetName val="37"/>
      <sheetName val="62"/>
      <sheetName val="7"/>
      <sheetName val="61"/>
      <sheetName val="24"/>
      <sheetName val="43"/>
      <sheetName val="53 "/>
      <sheetName val="54"/>
      <sheetName val="MH CIVIL"/>
      <sheetName val="30"/>
      <sheetName val="64.14"/>
      <sheetName val="64.1"/>
      <sheetName val="64.2"/>
      <sheetName val="64.3"/>
      <sheetName val="64.4"/>
      <sheetName val="64.5"/>
      <sheetName val="17"/>
      <sheetName val="51"/>
      <sheetName val="38"/>
      <sheetName val="52"/>
      <sheetName val="23"/>
      <sheetName val="22"/>
      <sheetName val="20"/>
      <sheetName val="49"/>
      <sheetName val="28"/>
      <sheetName val="29"/>
      <sheetName val="36.3"/>
      <sheetName val="36.4"/>
      <sheetName val="36.2"/>
      <sheetName val="36.1"/>
      <sheetName val="44"/>
      <sheetName val="45"/>
      <sheetName val="63"/>
      <sheetName val="ANALISA_PEK_UMUM"/>
      <sheetName val="Anl_+"/>
      <sheetName val="Seratus_Lima_Puluh_Tiga"/>
      <sheetName val="Bid_Summary"/>
      <sheetName val="analisa_teknis"/>
      <sheetName val="Analisa"/>
      <sheetName val="ESCON"/>
      <sheetName val="ff__x005f_xffff__x005f_xffff__x005f_xffff__x005f_xffff_"/>
      <sheetName val="DAF_5"/>
      <sheetName val="keb-BHN"/>
      <sheetName val="sche"/>
      <sheetName val="Temporer"/>
      <sheetName val="DAF_8"/>
      <sheetName val="List material"/>
      <sheetName val="str"/>
      <sheetName val="me"/>
      <sheetName val="dasboard"/>
      <sheetName val="FINISHING"/>
      <sheetName val="Sheet5"/>
      <sheetName val="DAFTAR 7"/>
      <sheetName val="DAF_1"/>
      <sheetName val="DAFTAR_8"/>
      <sheetName val="AC"/>
      <sheetName val="Pipe"/>
      <sheetName val="B - Norelec"/>
      <sheetName val="A"/>
      <sheetName val="REVISI (5)-30-"/>
      <sheetName val="Plat"/>
      <sheetName val="UNIT PRICE"/>
      <sheetName val="Sch.1"/>
      <sheetName val="bahan"/>
      <sheetName val="Plumbing &amp; Fire"/>
      <sheetName val="Rekap_Upah1"/>
      <sheetName val="An_Arsitektur1"/>
      <sheetName val="An_Struktur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it_BKMM"/>
      <sheetName val="DAFTAR_HARGA_SATUAN_MATERIAL"/>
      <sheetName val="HRG_BHN"/>
      <sheetName val="Analisa_Gabungan"/>
      <sheetName val="FORM_3A"/>
      <sheetName val="UPAH_&amp;_BHN_ARS"/>
      <sheetName val="AHS_ARS"/>
      <sheetName val="Rate"/>
      <sheetName val="???? Bosnian (Cyrillic)?"/>
      <sheetName val="AGG A"/>
      <sheetName val="AGG B"/>
      <sheetName val="DAFTAR BAHAN"/>
      <sheetName val="DAFTAR ALAT"/>
      <sheetName val="ATBL"/>
      <sheetName val="RAB"/>
      <sheetName val="DAFTAR UPAH"/>
      <sheetName val="REKAP"/>
      <sheetName val="MARKA"/>
      <sheetName val="PAS. BATU"/>
      <sheetName val="PRIME COAT"/>
      <sheetName val="TACK COAT"/>
      <sheetName val="URUKAN"/>
      <sheetName val="WBS (2)"/>
      <sheetName val="WBS (3)"/>
      <sheetName val="WBS (0)"/>
      <sheetName val="WBS (1)"/>
      <sheetName val="NP"/>
      <sheetName val="rumus"/>
      <sheetName val="villa"/>
      <sheetName val="4-Basic Price"/>
      <sheetName val="Hsatbahan"/>
      <sheetName val="____ Bosnian (Cyrillic)_"/>
      <sheetName val="An_Arsitekt@Á"/>
      <sheetName val="Panel,feeder,elek"/>
      <sheetName val="PANELKAST"/>
      <sheetName val="HB "/>
      <sheetName val="TE TS FA LAN MATV"/>
      <sheetName val="tgp-02"/>
      <sheetName val="HARGA ALAT"/>
      <sheetName val="HARGA SATUAN"/>
      <sheetName val="MAPP"/>
      <sheetName val="rek det 1-3"/>
      <sheetName val="Basic Price"/>
      <sheetName val="Parts list (060411)"/>
      <sheetName val="BQ 2.3 PODIUM"/>
      <sheetName val="CATATAN HARGA (Int)"/>
      <sheetName val="Cover Daft 2"/>
      <sheetName val="DAFTAR NO.1"/>
      <sheetName val="DAF 2"/>
      <sheetName val="DAF-3"/>
      <sheetName val="SAP"/>
      <sheetName val="DAF_3"/>
      <sheetName val="Analisa 2"/>
      <sheetName val="VAC-1"/>
      <sheetName val="DATA"/>
      <sheetName val="UPAH"/>
      <sheetName val="An_ åÍ_x000a_B_x0000__x0000__x0000_"/>
      <sheetName val="Grand summary"/>
      <sheetName val="struktur"/>
      <sheetName val="Bag_1"/>
      <sheetName val="An_ åÍ_x000a_B???"/>
      <sheetName val="304_06"/>
      <sheetName val="DCS"/>
      <sheetName val="ANALYSER"/>
      <sheetName val="L3 An H Sat Mob"/>
      <sheetName val="HARGA DASAR"/>
      <sheetName val="DIV.3"/>
      <sheetName val="DIV.8"/>
      <sheetName val="DIV.9"/>
      <sheetName val="LUMPSUM"/>
      <sheetName val="hardas"/>
      <sheetName val="divI"/>
      <sheetName val="Sales Parameter"/>
      <sheetName val="Parameter"/>
      <sheetName val="formminat"/>
      <sheetName val="CE ars"/>
      <sheetName val="upah_borong"/>
      <sheetName val="satuan_pek"/>
      <sheetName val="_x005f_x005f_x005f_xffff__x005f_x005f_x005f_xffff__x005"/>
      <sheetName val="ff__x005f_x005f_x005f_xffff__x005f_x005f_x005f_xffff__x"/>
      <sheetName val="Anal. Pancang"/>
      <sheetName val="Cirya"/>
      <sheetName val="An_K"/>
      <sheetName val="bau"/>
      <sheetName val="An_ åÍ_B"/>
      <sheetName val="Hrg_Sat"/>
      <sheetName val="An_ åÍ_B___"/>
      <sheetName val="D &amp; W sizes"/>
      <sheetName val="Daftar Harga Material"/>
      <sheetName val="H.Satuan"/>
      <sheetName val="divII"/>
      <sheetName val="pel  rut bahu jln mat"/>
      <sheetName val="HS Bhn&amp;Upah"/>
      <sheetName val="Beton"/>
      <sheetName val="Aspal (2)"/>
      <sheetName val="Relok-PJU"/>
      <sheetName val="RAB ELEKTRIKAL 1A "/>
      <sheetName val="RAB MEKANIKAL 1A"/>
      <sheetName val="REKAP RAB"/>
      <sheetName val="RAB DIESEL GENSET 1A"/>
      <sheetName val="DAFT_HARG_SAT_PEK."/>
      <sheetName val="HARSAT"/>
      <sheetName val="HARGA"/>
      <sheetName val="Anls"/>
      <sheetName val="LAL - PASAR PAGI "/>
      <sheetName val="DAFT_ALAT,UPAH &amp; MAT"/>
      <sheetName val="ANALISA STR &amp; ARS"/>
      <sheetName val="DAFT. HARG. KUSEN"/>
      <sheetName val="DFT. HRG. BHN"/>
      <sheetName val="Galian 1"/>
      <sheetName val="HARGA Sat- Dasar 1"/>
      <sheetName val="Qty"/>
      <sheetName val="8LT 12"/>
      <sheetName val="Harga Bahan"/>
      <sheetName val="CH"/>
      <sheetName val="BOQ"/>
      <sheetName val="bhn-upah"/>
      <sheetName val="Har Sat"/>
      <sheetName val="f__x005f_x005f_x005f_xffff__x005f_x005f_x005f_xffff__xf"/>
      <sheetName val="ffff__x005f_x005f_x005f_xffff__x005f_x005f_x005f_xffff_"/>
      <sheetName val="Duc_3"/>
      <sheetName val="RAP"/>
      <sheetName val="BQ_CME_"/>
      <sheetName val="An_Arsitekt@�"/>
      <sheetName val="An_���_B"/>
      <sheetName val="An_���_B___"/>
      <sheetName val="DAF-13"/>
      <sheetName val="Rekap Analisa"/>
      <sheetName val="LIST"/>
      <sheetName val="Hargamaterial"/>
      <sheetName val="ANL 2"/>
      <sheetName val="ANL 4"/>
      <sheetName val="ANL 3 "/>
      <sheetName val="ANL 8"/>
      <sheetName val="ANL 11"/>
      <sheetName val="ANL 1"/>
      <sheetName val="ANL 10"/>
      <sheetName val="ANL 9"/>
      <sheetName val="ANL 7"/>
      <sheetName val="ANALISA HARGA 1"/>
      <sheetName val="Currency Rate"/>
      <sheetName val="REKAP ANANLISA"/>
      <sheetName val="HSPK_BETON"/>
      <sheetName val="HSPK TAMBAHAN"/>
      <sheetName val="rek_ABK"/>
      <sheetName val="HSPK TAMBAHAN 1"/>
      <sheetName val="Analisa ME "/>
      <sheetName val="An_���_x000a_B_x0000__x0000__x0000_"/>
      <sheetName val="An_���_x000a_B???"/>
      <sheetName val="Mall"/>
      <sheetName val="____ Bo/´=a_x0000__x0000__x0017__x0000_0._x0017__x0000__x0000_B6_x0000__x001c_"/>
      <sheetName val="Report"/>
      <sheetName val="Rot-Pack"/>
      <sheetName val="STEP"/>
      <sheetName val="Insts"/>
      <sheetName val="Notes"/>
      <sheetName val="Form-7"/>
      <sheetName val="CAT_5"/>
      <sheetName val="RFP002"/>
      <sheetName val="RFP007"/>
      <sheetName val="RFP006"/>
      <sheetName val="RFP012"/>
      <sheetName val="RFP009"/>
      <sheetName val="RFP004"/>
      <sheetName val="____ Bo_´=a"/>
      <sheetName val="Daf No. 4.1 Sumur Dalam"/>
      <sheetName val="CAT_HRG"/>
      <sheetName val="Bag_1(prelim)"/>
      <sheetName val="BQ STR-BONGKARAN(Bag 2-5)"/>
      <sheetName val="A H S P"/>
      <sheetName val="An_ åÍ_x005f_x000a_B_x005f_x0000__x005f_x0000__x0"/>
      <sheetName val="An_ åÍ_x005f_x000a_B___"/>
      <sheetName val="_x005f_x005f_x005f_x005f_x005f_x005f_x005f_xffff__x005f"/>
      <sheetName val="ff__x005f_x005f_x005f_x005f_x005f_x005f_x005f_xffff__x0"/>
      <sheetName val="An_ åÍ_x005f_x000a_B???"/>
      <sheetName val="_xffff__xffff__xffff__xffff__xf"/>
      <sheetName val="ff__xffff__xffff__xffff__xffff_"/>
      <sheetName val="_x005f_xffff__x005f_xffff__x005"/>
      <sheetName val="ff__x005f_xffff__x005f_xffff__x"/>
      <sheetName val="f__x005f_xffff__x005f_xffff__xf"/>
      <sheetName val="ffff__x005f_xffff__x005f_xffff_"/>
      <sheetName val="MAP"/>
      <sheetName val="EQ"/>
      <sheetName val="An_ åÍ_x000a_B_x0000__x0000__x0"/>
      <sheetName val="_x005f_x005f_x005f_xffff__x005f"/>
      <sheetName val="ff__x005f_x005f_x005f_xffff__x0"/>
      <sheetName val="An_ åÍ_x000a_B___"/>
      <sheetName val="f__x005f_x005f_x005f_xffff__x00"/>
      <sheetName val="ffff__x005f_x005f_x005f_xffff__"/>
      <sheetName val="An_���_x000a_B_x0000__x0000__x0"/>
      <sheetName val="An_���_x000a_B___"/>
      <sheetName val="f__x005f_x005f_x005f_x005f_x005f_x005f_x005f_xffff__x00"/>
      <sheetName val="ffff__x005f_x005f_x005f_x005f_x005f_x005f_x005f_xffff__"/>
      <sheetName val="An_���_x005f_x000a_B_x005f_x0000__x005f_x0000__x0"/>
      <sheetName val="An_���_x005f_x000a_B___"/>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Modal Kerja"/>
      <sheetName val="Resume"/>
      <sheetName val="ANALIS"/>
      <sheetName val="BASIC"/>
      <sheetName val="UP_an"/>
      <sheetName val="input"/>
      <sheetName val="M.18"/>
      <sheetName val="K.TambahAC"/>
      <sheetName val="REKAP_Akap"/>
      <sheetName val="KASUS8"/>
      <sheetName val="KASUS10"/>
      <sheetName val="BQ-E20-02(Rp)"/>
      <sheetName val="Isolasi Luar Dalam"/>
      <sheetName val="Isolasi Luar"/>
      <sheetName val="_x005f_x005f_x005f_x005f_x005f_x005f_x005f_x005f_x005f_x005f_"/>
      <sheetName val="Grand Sum BT"/>
      <sheetName val="BasicPrice"/>
      <sheetName val="Anformw"/>
      <sheetName val="UnitRate"/>
      <sheetName val="bar"/>
      <sheetName val="Div3"/>
      <sheetName val="Kuantitas _ Harga _2_"/>
      <sheetName val="_"/>
      <sheetName val="Rekap_Upah3"/>
      <sheetName val="An_Arsitektur3"/>
      <sheetName val="An_Struktur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Anl_+2"/>
      <sheetName val="analisa_teknis2"/>
      <sheetName val="FORM_3A2"/>
      <sheetName val="Seratus_Lima_Puluh_Tiga2"/>
      <sheetName val="Bid_Summary2"/>
      <sheetName val="ANALISA_PEK_UMUM2"/>
      <sheetName val="DAFTAR_HARGA_SATUAN_MATERIAL2"/>
      <sheetName val="HRG_BHN2"/>
      <sheetName val="hit_BKMM2"/>
      <sheetName val="64_61"/>
      <sheetName val="53_1"/>
      <sheetName val="MH_CIVIL1"/>
      <sheetName val="64_141"/>
      <sheetName val="64_11"/>
      <sheetName val="64_21"/>
      <sheetName val="64_31"/>
      <sheetName val="64_41"/>
      <sheetName val="64_51"/>
      <sheetName val="36_31"/>
      <sheetName val="36_41"/>
      <sheetName val="36_21"/>
      <sheetName val="36_11"/>
      <sheetName val="4-Basic_Price1"/>
      <sheetName val="UPAH_&amp;_BHN_ARS2"/>
      <sheetName val="AHS_ARS2"/>
      <sheetName val="DAFTAR_71"/>
      <sheetName val="Lt_31"/>
      <sheetName val="‎КМ‎_Bosnian_(Cyrillic)‎1"/>
      <sheetName val="Plumbing_&amp;_Fire1"/>
      <sheetName val="HB_1"/>
      <sheetName val="Analisa_21"/>
      <sheetName val="pel__rut_bahu_jln_mat1"/>
      <sheetName val="HS_Bhn&amp;Upah1"/>
      <sheetName val="Aspal_(2)1"/>
      <sheetName val="WBS_(2)1"/>
      <sheetName val="WBS_(3)1"/>
      <sheetName val="WBS_(0)1"/>
      <sheetName val="WBS_(1)1"/>
      <sheetName val="H_Satuan1"/>
      <sheetName val="Analisa_Gabungan2"/>
      <sheetName val="B_-_Norelec1"/>
      <sheetName val="List_material1"/>
      <sheetName val="REVISI_(5)-30-1"/>
      <sheetName val="Sch_11"/>
      <sheetName val="UNIT_PRICE1"/>
      <sheetName val="????_Bosnian_(Cyrillic)?1"/>
      <sheetName val="Anal__Pancang1"/>
      <sheetName val="Modal_Kerja1"/>
      <sheetName val="DAFT_HARG_SAT_PEK_1"/>
      <sheetName val="Harga_Dasar1"/>
      <sheetName val="Sales_Parameter1"/>
      <sheetName val="DIV_31"/>
      <sheetName val="DIV_81"/>
      <sheetName val="DIV_91"/>
      <sheetName val="_____Bosnian_(Cyrillic)_1"/>
      <sheetName val="AGG_A1"/>
      <sheetName val="AGG_B1"/>
      <sheetName val="DAFTAR_BAHAN1"/>
      <sheetName val="DAFTAR_ALAT1"/>
      <sheetName val="DAFTAR_UPAH1"/>
      <sheetName val="PAS__BATU1"/>
      <sheetName val="PRIME_COAT1"/>
      <sheetName val="TACK_COAT1"/>
      <sheetName val="TE_TS_FA_LAN_MATV1"/>
      <sheetName val="HARGA_ALAT1"/>
      <sheetName val="HARGA_SATUAN1"/>
      <sheetName val="rek_det_1-31"/>
      <sheetName val="Basic_Price1"/>
      <sheetName val="Parts_list_(060411)1"/>
      <sheetName val="CE_ars1"/>
      <sheetName val="BQ_2_3_PODIUM1"/>
      <sheetName val="CATATAN_HARGA_(Int)1"/>
      <sheetName val="Cover_Daft_21"/>
      <sheetName val="DAFTAR_NO_11"/>
      <sheetName val="DAF_22"/>
      <sheetName val="Grand_summary1"/>
      <sheetName val="DAFT_ALAT,UPAH_&amp;_MAT1"/>
      <sheetName val="M_181"/>
      <sheetName val="RAB_ELEKTRIKAL_1A_1"/>
      <sheetName val="RAB_MEKANIKAL_1A1"/>
      <sheetName val="REKAP_RAB1"/>
      <sheetName val="RAB_DIESEL_GENSET_1A1"/>
      <sheetName val="L3_An_H_Sat_Mob1"/>
      <sheetName val="Har_Sat1"/>
      <sheetName val="K_TambahAC1"/>
      <sheetName val="An_ åÍ_x000a_B"/>
      <sheetName val="ANALISA_STR_&amp;_ARS1"/>
      <sheetName val="DAFT__HARG__KUSEN1"/>
      <sheetName val="DFT__HRG__BHN1"/>
      <sheetName val="Galian_11"/>
      <sheetName val="HARGA_Sat-_Dasar_11"/>
      <sheetName val="8LT_121"/>
      <sheetName val="ANL_21"/>
      <sheetName val="ANL_41"/>
      <sheetName val="ANL_3_1"/>
      <sheetName val="ANL_81"/>
      <sheetName val="ANL_111"/>
      <sheetName val="ANL_12"/>
      <sheetName val="ANL_101"/>
      <sheetName val="ANL_91"/>
      <sheetName val="ANL_71"/>
      <sheetName val="ANALISA_HARGA_11"/>
      <sheetName val="D_&amp;_W_sizes1"/>
      <sheetName val="Daftar_Harga_Material1"/>
      <sheetName val="LAL_-_PASAR_PAGI_1"/>
      <sheetName val="Rekap_Upah2"/>
      <sheetName val="An_Arsitektur2"/>
      <sheetName val="An_Struktur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Anl_+1"/>
      <sheetName val="analisa_teknis1"/>
      <sheetName val="FORM_3A1"/>
      <sheetName val="Seratus_Lima_Puluh_Tiga1"/>
      <sheetName val="Bid_Summary1"/>
      <sheetName val="ANALISA_PEK_UMUM1"/>
      <sheetName val="DAFTAR_HARGA_SATUAN_MATERIAL1"/>
      <sheetName val="HRG_BHN1"/>
      <sheetName val="hit_BKMM1"/>
      <sheetName val="64_6"/>
      <sheetName val="53_"/>
      <sheetName val="MH_CIVIL"/>
      <sheetName val="64_14"/>
      <sheetName val="64_1"/>
      <sheetName val="64_2"/>
      <sheetName val="64_3"/>
      <sheetName val="64_4"/>
      <sheetName val="64_5"/>
      <sheetName val="36_3"/>
      <sheetName val="36_4"/>
      <sheetName val="36_2"/>
      <sheetName val="36_1"/>
      <sheetName val="4-Basic_Price"/>
      <sheetName val="UPAH_&amp;_BHN_ARS1"/>
      <sheetName val="AHS_ARS1"/>
      <sheetName val="DAFTAR_7"/>
      <sheetName val="Lt_3"/>
      <sheetName val="‎КМ‎_Bosnian_(Cyrillic)‎"/>
      <sheetName val="Plumbing_&amp;_Fire"/>
      <sheetName val="HB_"/>
      <sheetName val="Analisa_2"/>
      <sheetName val="pel__rut_bahu_jln_mat"/>
      <sheetName val="HS_Bhn&amp;Upah"/>
      <sheetName val="Aspal_(2)"/>
      <sheetName val="WBS_(2)"/>
      <sheetName val="WBS_(3)"/>
      <sheetName val="WBS_(0)"/>
      <sheetName val="WBS_(1)"/>
      <sheetName val="H_Satuan"/>
      <sheetName val="Analisa_Gabungan1"/>
      <sheetName val="B_-_Norelec"/>
      <sheetName val="List_material"/>
      <sheetName val="REVISI_(5)-30-"/>
      <sheetName val="Sch_1"/>
      <sheetName val="UNIT_PRICE"/>
      <sheetName val="????_Bosnian_(Cyrillic)?"/>
      <sheetName val="Anal__Pancang"/>
      <sheetName val="Modal_Kerja"/>
      <sheetName val="DAFT_HARG_SAT_PEK_"/>
      <sheetName val="Harga_Dasar"/>
      <sheetName val="Sales_Parameter"/>
      <sheetName val="DIV_3"/>
      <sheetName val="DIV_8"/>
      <sheetName val="DIV_9"/>
      <sheetName val="_____Bosnian_(Cyrillic)_"/>
      <sheetName val="AGG_A"/>
      <sheetName val="AGG_B"/>
      <sheetName val="DAFTAR_BAHAN"/>
      <sheetName val="DAFTAR_ALAT"/>
      <sheetName val="DAFTAR_UPAH"/>
      <sheetName val="PAS__BATU"/>
      <sheetName val="PRIME_COAT"/>
      <sheetName val="TACK_COAT"/>
      <sheetName val="TE_TS_FA_LAN_MATV"/>
      <sheetName val="HARGA_ALAT"/>
      <sheetName val="HARGA_SATUAN"/>
      <sheetName val="rek_det_1-3"/>
      <sheetName val="Basic_Price"/>
      <sheetName val="Parts_list_(060411)"/>
      <sheetName val="CE_ars"/>
      <sheetName val="BQ_2_3_PODIUM"/>
      <sheetName val="CATATAN_HARGA_(Int)"/>
      <sheetName val="Cover_Daft_2"/>
      <sheetName val="DAFTAR_NO_1"/>
      <sheetName val="DAF_21"/>
      <sheetName val="Grand_summary"/>
      <sheetName val="DAFT_ALAT,UPAH_&amp;_MAT"/>
      <sheetName val="M_18"/>
      <sheetName val="RAB_ELEKTRIKAL_1A_"/>
      <sheetName val="RAB_MEKANIKAL_1A"/>
      <sheetName val="REKAP_RAB"/>
      <sheetName val="RAB_DIESEL_GENSET_1A"/>
      <sheetName val="L3_An_H_Sat_Mob"/>
      <sheetName val="Har_Sat"/>
      <sheetName val="K_TambahAC"/>
      <sheetName val="ANALISA_STR_&amp;_ARS"/>
      <sheetName val="DAFT__HARG__KUSEN"/>
      <sheetName val="DFT__HRG__BHN"/>
      <sheetName val="Galian_1"/>
      <sheetName val="HARGA_Sat-_Dasar_1"/>
      <sheetName val="8LT_12"/>
      <sheetName val="ANL_2"/>
      <sheetName val="ANL_4"/>
      <sheetName val="ANL_3_"/>
      <sheetName val="ANL_8"/>
      <sheetName val="ANL_11"/>
      <sheetName val="ANL_1"/>
      <sheetName val="ANL_10"/>
      <sheetName val="ANL_9"/>
      <sheetName val="ANL_7"/>
      <sheetName val="ANALISA_HARGA_1"/>
      <sheetName val="LAL_-_PASAR_PAGI_"/>
      <sheetName val="D_&amp;_W_sizes"/>
      <sheetName val="Daftar_Harga_Material"/>
      <sheetName val="Rekap_Upah4"/>
      <sheetName val="An_Arsitektur4"/>
      <sheetName val="An_Struktur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Anl_+3"/>
      <sheetName val="analisa_teknis3"/>
      <sheetName val="FORM_3A3"/>
      <sheetName val="Seratus_Lima_Puluh_Tiga3"/>
      <sheetName val="Bid_Summary3"/>
      <sheetName val="ANALISA_PEK_UMUM3"/>
      <sheetName val="DAFTAR_HARGA_SATUAN_MATERIAL3"/>
      <sheetName val="HRG_BHN3"/>
      <sheetName val="hit_BKMM3"/>
      <sheetName val="64_62"/>
      <sheetName val="53_2"/>
      <sheetName val="MH_CIVIL2"/>
      <sheetName val="64_142"/>
      <sheetName val="64_12"/>
      <sheetName val="64_22"/>
      <sheetName val="64_32"/>
      <sheetName val="64_42"/>
      <sheetName val="64_52"/>
      <sheetName val="36_32"/>
      <sheetName val="36_42"/>
      <sheetName val="36_22"/>
      <sheetName val="36_12"/>
      <sheetName val="4-Basic_Price2"/>
      <sheetName val="UPAH_&amp;_BHN_ARS3"/>
      <sheetName val="AHS_ARS3"/>
      <sheetName val="DAFTAR_72"/>
      <sheetName val="Lt_32"/>
      <sheetName val="‎КМ‎_Bosnian_(Cyrillic)‎2"/>
      <sheetName val="Plumbing_&amp;_Fire2"/>
      <sheetName val="HB_2"/>
      <sheetName val="Analisa_22"/>
      <sheetName val="pel__rut_bahu_jln_mat2"/>
      <sheetName val="HS_Bhn&amp;Upah2"/>
      <sheetName val="Aspal_(2)2"/>
      <sheetName val="WBS_(2)2"/>
      <sheetName val="WBS_(3)2"/>
      <sheetName val="WBS_(0)2"/>
      <sheetName val="WBS_(1)2"/>
      <sheetName val="H_Satuan2"/>
      <sheetName val="Analisa_Gabungan3"/>
      <sheetName val="B_-_Norelec2"/>
      <sheetName val="List_material2"/>
      <sheetName val="REVISI_(5)-30-2"/>
      <sheetName val="Sch_12"/>
      <sheetName val="UNIT_PRICE2"/>
      <sheetName val="????_Bosnian_(Cyrillic)?2"/>
      <sheetName val="Anal__Pancang2"/>
      <sheetName val="Modal_Kerja2"/>
      <sheetName val="DAFT_HARG_SAT_PEK_2"/>
      <sheetName val="Harga_Dasar2"/>
      <sheetName val="Sales_Parameter2"/>
      <sheetName val="DIV_32"/>
      <sheetName val="DIV_82"/>
      <sheetName val="DIV_92"/>
      <sheetName val="_____Bosnian_(Cyrillic)_2"/>
      <sheetName val="AGG_A2"/>
      <sheetName val="AGG_B2"/>
      <sheetName val="DAFTAR_BAHAN2"/>
      <sheetName val="DAFTAR_ALAT2"/>
      <sheetName val="DAFTAR_UPAH2"/>
      <sheetName val="PAS__BATU2"/>
      <sheetName val="PRIME_COAT2"/>
      <sheetName val="TACK_COAT2"/>
      <sheetName val="TE_TS_FA_LAN_MATV2"/>
      <sheetName val="HARGA_ALAT2"/>
      <sheetName val="HARGA_SATUAN2"/>
      <sheetName val="rek_det_1-32"/>
      <sheetName val="Basic_Price2"/>
      <sheetName val="Parts_list_(060411)2"/>
      <sheetName val="CE_ars2"/>
      <sheetName val="BQ_2_3_PODIUM2"/>
      <sheetName val="CATATAN_HARGA_(Int)2"/>
      <sheetName val="Cover_Daft_22"/>
      <sheetName val="DAFTAR_NO_12"/>
      <sheetName val="DAF_23"/>
      <sheetName val="Grand_summary2"/>
      <sheetName val="DAFT_ALAT,UPAH_&amp;_MAT2"/>
      <sheetName val="M_182"/>
      <sheetName val="RAB_ELEKTRIKAL_1A_2"/>
      <sheetName val="RAB_MEKANIKAL_1A2"/>
      <sheetName val="REKAP_RAB2"/>
      <sheetName val="RAB_DIESEL_GENSET_1A2"/>
      <sheetName val="L3_An_H_Sat_Mob2"/>
      <sheetName val="Har_Sat2"/>
      <sheetName val="K_TambahAC2"/>
      <sheetName val="ANALISA_STR_&amp;_ARS2"/>
      <sheetName val="DAFT__HARG__KUSEN2"/>
      <sheetName val="DFT__HRG__BHN2"/>
      <sheetName val="Galian_12"/>
      <sheetName val="HARGA_Sat-_Dasar_12"/>
      <sheetName val="8LT_122"/>
      <sheetName val="ANL_22"/>
      <sheetName val="ANL_42"/>
      <sheetName val="ANL_3_2"/>
      <sheetName val="ANL_82"/>
      <sheetName val="ANL_112"/>
      <sheetName val="ANL_13"/>
      <sheetName val="ANL_102"/>
      <sheetName val="ANL_92"/>
      <sheetName val="ANL_72"/>
      <sheetName val="ANALISA_HARGA_12"/>
      <sheetName val="D_&amp;_W_sizes2"/>
      <sheetName val="Daftar_Harga_Material2"/>
      <sheetName val="LAL_-_PASAR_PAGI_2"/>
      <sheetName val="Rekap_Upah5"/>
      <sheetName val="An_Arsitektur5"/>
      <sheetName val="An_Struktur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Anl_+4"/>
      <sheetName val="analisa_teknis4"/>
      <sheetName val="FORM_3A4"/>
      <sheetName val="Seratus_Lima_Puluh_Tiga4"/>
      <sheetName val="Bid_Summary4"/>
      <sheetName val="ANALISA_PEK_UMUM4"/>
      <sheetName val="DAFTAR_HARGA_SATUAN_MATERIAL4"/>
      <sheetName val="HRG_BHN4"/>
      <sheetName val="hit_BKMM4"/>
      <sheetName val="64_63"/>
      <sheetName val="53_3"/>
      <sheetName val="MH_CIVIL3"/>
      <sheetName val="64_143"/>
      <sheetName val="64_13"/>
      <sheetName val="64_23"/>
      <sheetName val="64_33"/>
      <sheetName val="64_43"/>
      <sheetName val="64_53"/>
      <sheetName val="36_33"/>
      <sheetName val="36_43"/>
      <sheetName val="36_23"/>
      <sheetName val="36_13"/>
      <sheetName val="4-Basic_Price3"/>
      <sheetName val="UPAH_&amp;_BHN_ARS4"/>
      <sheetName val="AHS_ARS4"/>
      <sheetName val="DAFTAR_73"/>
      <sheetName val="Lt_33"/>
      <sheetName val="‎КМ‎_Bosnian_(Cyrillic)‎3"/>
      <sheetName val="Plumbing_&amp;_Fire3"/>
      <sheetName val="HB_3"/>
      <sheetName val="Analisa_23"/>
      <sheetName val="pel__rut_bahu_jln_mat3"/>
      <sheetName val="HS_Bhn&amp;Upah3"/>
      <sheetName val="Aspal_(2)3"/>
      <sheetName val="WBS_(2)3"/>
      <sheetName val="WBS_(3)3"/>
      <sheetName val="WBS_(0)3"/>
      <sheetName val="WBS_(1)3"/>
      <sheetName val="H_Satuan3"/>
      <sheetName val="Analisa_Gabungan4"/>
      <sheetName val="B_-_Norelec3"/>
      <sheetName val="List_material3"/>
      <sheetName val="REVISI_(5)-30-3"/>
      <sheetName val="Sch_13"/>
      <sheetName val="UNIT_PRICE3"/>
      <sheetName val="????_Bosnian_(Cyrillic)?3"/>
      <sheetName val="Anal__Pancang3"/>
      <sheetName val="Modal_Kerja3"/>
      <sheetName val="DAFT_HARG_SAT_PEK_3"/>
      <sheetName val="Harga_Dasar3"/>
      <sheetName val="Sales_Parameter3"/>
      <sheetName val="DIV_33"/>
      <sheetName val="DIV_83"/>
      <sheetName val="DIV_93"/>
      <sheetName val="_____Bosnian_(Cyrillic)_3"/>
      <sheetName val="AGG_A3"/>
      <sheetName val="AGG_B3"/>
      <sheetName val="DAFTAR_BAHAN3"/>
      <sheetName val="DAFTAR_ALAT3"/>
      <sheetName val="DAFTAR_UPAH3"/>
      <sheetName val="PAS__BATU3"/>
      <sheetName val="PRIME_COAT3"/>
      <sheetName val="TACK_COAT3"/>
      <sheetName val="TE_TS_FA_LAN_MATV3"/>
      <sheetName val="HARGA_ALAT3"/>
      <sheetName val="HARGA_SATUAN3"/>
      <sheetName val="rek_det_1-33"/>
      <sheetName val="Basic_Price3"/>
      <sheetName val="Parts_list_(060411)3"/>
      <sheetName val="CE_ars3"/>
      <sheetName val="BQ_2_3_PODIUM3"/>
      <sheetName val="CATATAN_HARGA_(Int)3"/>
      <sheetName val="Cover_Daft_23"/>
      <sheetName val="DAFTAR_NO_13"/>
      <sheetName val="DAF_24"/>
      <sheetName val="Grand_summary3"/>
      <sheetName val="DAFT_ALAT,UPAH_&amp;_MAT3"/>
      <sheetName val="M_183"/>
      <sheetName val="RAB_ELEKTRIKAL_1A_3"/>
      <sheetName val="RAB_MEKANIKAL_1A3"/>
      <sheetName val="REKAP_RAB3"/>
      <sheetName val="RAB_DIESEL_GENSET_1A3"/>
      <sheetName val="L3_An_H_Sat_Mob3"/>
      <sheetName val="Har_Sat3"/>
      <sheetName val="K_TambahAC3"/>
      <sheetName val="ANALISA_STR_&amp;_ARS3"/>
      <sheetName val="DAFT__HARG__KUSEN3"/>
      <sheetName val="DFT__HRG__BHN3"/>
      <sheetName val="Galian_13"/>
      <sheetName val="HARGA_Sat-_Dasar_13"/>
      <sheetName val="8LT_123"/>
      <sheetName val="ANL_23"/>
      <sheetName val="ANL_43"/>
      <sheetName val="ANL_3_3"/>
      <sheetName val="ANL_83"/>
      <sheetName val="ANL_113"/>
      <sheetName val="ANL_14"/>
      <sheetName val="ANL_103"/>
      <sheetName val="ANL_93"/>
      <sheetName val="ANL_73"/>
      <sheetName val="ANALISA_HARGA_13"/>
      <sheetName val="LAL_-_PASAR_PAGI_3"/>
      <sheetName val="D_&amp;_W_sizes3"/>
      <sheetName val="Daftar_Harga_Material3"/>
      <sheetName val="Isolasi_Luar_Dalam"/>
      <sheetName val="Isolasi_Luar"/>
      <sheetName val="Grand_Sum_BT"/>
      <sheetName val="As"/>
      <sheetName val="KUANT &amp; HRG"/>
      <sheetName val="DIV-3"/>
      <sheetName val="DIV-7"/>
      <sheetName val="DIV-8"/>
      <sheetName val="BASEMENT"/>
      <sheetName val="H-SAT"/>
      <sheetName val="Penawaran"/>
      <sheetName val="bhn_upah"/>
      <sheetName val="dd mmmm yyyy_x0000__x0000__x0000_崘_x0000__x0003__x0016_[$-0409]hh:m"/>
      <sheetName val="DAFTAR ISI"/>
      <sheetName val="An_ åÍ B_x0000__x0000__x0000_"/>
      <sheetName val="An_ åÍ B???"/>
      <sheetName val="An_ åÍ B"/>
      <sheetName val="RMS FUNGSIONAL"/>
      <sheetName val="ANALISA HARGA 3"/>
      <sheetName val="D -12"/>
      <sheetName val="Har-mat"/>
      <sheetName val="APX1 2"/>
      <sheetName val="APX1 3"/>
      <sheetName val="APX1 6"/>
      <sheetName val="APX1 7"/>
      <sheetName val="MAPDC"/>
      <sheetName val="RTN"/>
      <sheetName val="APX2B-LS MOB"/>
      <sheetName val="DAF-5_x0000__x0000__x0000__x0000__x0013_[EVALUASI.XLS]Cover_x0000__x0000_"/>
      <sheetName val="An_ åÍ_x005f_x005f_x005f_x000a_B_x005f_x005f_x000"/>
      <sheetName val="An_ åÍ_x005f_x005f_x005f_x000a_B___"/>
      <sheetName val="ff__x005f_x005f_x005f_x005f_x005f_x005f_x005f_x005f_x00"/>
      <sheetName val="sch 1.2"/>
      <sheetName val="Harga "/>
      <sheetName val="An_���_x000a_B"/>
      <sheetName val="dd mmmm yyyy"/>
      <sheetName val="____ Bo/´=a"/>
      <sheetName val="An_ åÍ_x005f_x005f_x005f_x005f_x005f_x005f_x005f_x000a_"/>
      <sheetName val="Bq (ok)"/>
      <sheetName val="An_ åÍ_x005f_x005f_x005f_x005f_x005f_x005f_x005f_x005f_"/>
      <sheetName val="412src2"/>
      <sheetName val="412"/>
      <sheetName val="SELISIHKURSSOURCE"/>
      <sheetName val="INSTALASI"/>
      <sheetName val="ANALISA KONST BTN"/>
      <sheetName val="An_���_x005f_x000a_B???"/>
      <sheetName val="____ Bo/´=a_x005f_x0000__x005f_x0000__x0017"/>
      <sheetName val="An_ åÍ_x000d_B"/>
      <sheetName val="An_ åÍ_x000d_B___"/>
      <sheetName val="An_���_x000d_B"/>
      <sheetName val="An_���_x000d_B___"/>
      <sheetName val="satuan"/>
      <sheetName val="Analisa SNI "/>
      <sheetName val="An_ åÍ_x000d_B_x0000__x0000__x0000_"/>
      <sheetName val="An_ åÍ_x000d_B???"/>
      <sheetName val="6-AGREGAT"/>
      <sheetName val="Penyusutan Inventaris"/>
      <sheetName val="Penyusutan Kendaraan"/>
      <sheetName val="An HarSatPek"/>
      <sheetName val="Sat Bah &amp; Up"/>
      <sheetName val="Struk"/>
      <sheetName val="REKAP Prbndingn"/>
      <sheetName val="Ref"/>
      <sheetName val="Monthly"/>
      <sheetName val="Subsidiaries - Control Manager"/>
      <sheetName val="Valuation"/>
      <sheetName val="IRR Comparison"/>
      <sheetName val="Stand Alone - Control Manager"/>
      <sheetName val="AHS_Kusen"/>
      <sheetName val="harsat&amp;upah"/>
      <sheetName val="98Price"/>
      <sheetName val="An_ åÍ_B_x005f_x0000__x005f_x0000__x005f_x0000_"/>
      <sheetName val="ELEKTRIKAL"/>
      <sheetName val="Rekapitulasi "/>
      <sheetName val="MEKANIKAL "/>
      <sheetName val="Breakdown"/>
      <sheetName val="anal"/>
      <sheetName val="R A B"/>
      <sheetName val="Vibro_Roller"/>
      <sheetName val="FM.MKT.009"/>
      <sheetName val="HARGA MATERIAL"/>
      <sheetName val="____ Bo/´=a??_x0017_?0._x0017_??B6?_x001c_"/>
      <sheetName val="IMPEADENCE MAP 취수장"/>
      <sheetName val="C . C . R"/>
      <sheetName val="____ Bo_´=a___x0017__0._x0017___B6__x001c_"/>
      <sheetName val="Kolom UT"/>
      <sheetName val="An_ åÍ_x005f_x000a_B_x000"/>
      <sheetName val="_x005f_x005f_x005f_x005f_"/>
      <sheetName val="ff__x005f_x005f_x005f_x005f_x00"/>
      <sheetName val="An_ åÍ_x005f_x005f_x005f_x000a_"/>
      <sheetName val="An_ åÍ_x005f_x005f_x005f_x005f_"/>
      <sheetName val="_x005f_xffff_"/>
      <sheetName val="An_���_x000d_B???"/>
      <sheetName val="[EVALUASI.XLS]____ Bo/´=a"/>
      <sheetName val="[EVALUASI.XLS]____ Bo/´=a??_x0017_?0."/>
      <sheetName val="[EVALUASI.XLS]____ Bo/´=a_x0000"/>
      <sheetName val="2.1"/>
      <sheetName val="2_11"/>
      <sheetName val="SAT-DAS"/>
      <sheetName val="Analisa (ok punya)"/>
      <sheetName val="[EVALUASI.XLS][EVALUASI.XLS]___"/>
      <sheetName val="An_ åÍ_x005f_x005f_x005f_x000a_B???"/>
      <sheetName val="Persiapan"/>
      <sheetName val="Markup"/>
      <sheetName val="Lantai 1 ME"/>
      <sheetName val="DAF-5????_x0013_[EVALUASI.XLS]Cover??"/>
      <sheetName val="[EVALUASI.XLS]dd mmmm yyyy"/>
      <sheetName val="____ Bo_´=a_x005f_x0000__x005f_x0000__x0017"/>
      <sheetName val="An_���_B_x005f_x0000__x005f_x0000__x005f_x0000_"/>
      <sheetName val="URAIAN "/>
      <sheetName val="LS-Rutin"/>
      <sheetName val="ANALISA  (BARU)"/>
      <sheetName val="HARGA SAT"/>
      <sheetName val="Belum Sebar"/>
      <sheetName val="_xffff__xffff__x005"/>
      <sheetName val="ff__xffff__xffff__x"/>
      <sheetName val="_x005f_xffff__x005f"/>
      <sheetName val="ff__x005f_xffff__x0"/>
      <sheetName val="An_ åÍ B___"/>
      <sheetName val="f__xffff__xffff__xf"/>
      <sheetName val="ffff__xffff__xffff_"/>
      <sheetName val="S.BAHAN"/>
      <sheetName val="S.UPAH"/>
      <sheetName val="Upah+Bahan"/>
      <sheetName val="API610 Process Data"/>
      <sheetName val="Rates Increase &amp; Loading"/>
      <sheetName val="INPUT DATAS"/>
      <sheetName val="Surat"/>
      <sheetName val="Peralatan"/>
      <sheetName val="koef-beton"/>
      <sheetName val="GASATAGG.XLS"/>
      <sheetName val="HSUMUM.XLS"/>
      <sheetName val="HSDRAIN.XLS"/>
      <sheetName val="HSTANAH"/>
      <sheetName val="HSBASE"/>
      <sheetName val="HSASPAL"/>
      <sheetName val="HSBETON"/>
      <sheetName val="HSSTRUK"/>
      <sheetName val="HSMISC.XLS"/>
      <sheetName val="PERFORMANCE"/>
      <sheetName val="Spec ME"/>
      <sheetName val="Concrete"/>
      <sheetName val="단면가정"/>
      <sheetName val="설계조건"/>
      <sheetName val="SAT_BHN"/>
      <sheetName val="Material-mr"/>
      <sheetName val="BQ"/>
      <sheetName val="keb_alt"/>
      <sheetName val="cat"/>
      <sheetName val="INVES"/>
      <sheetName val="RBP1"/>
      <sheetName val="keb_tng"/>
      <sheetName val="hardas dc"/>
      <sheetName val="RBP2"/>
      <sheetName val="keb_mat"/>
      <sheetName val="jadual"/>
      <sheetName val="Gaji"/>
      <sheetName val="ALAT1"/>
      <sheetName val="bank"/>
      <sheetName val="ALAT2"/>
      <sheetName val="PASOK"/>
      <sheetName val="Master Edit"/>
      <sheetName val="BL"/>
      <sheetName val="MAT"/>
      <sheetName val="DAFT_HARG_SAT_PEK.KD"/>
      <sheetName val="ANALISA STR &amp; ARS.KD"/>
      <sheetName val="B.U.A"/>
      <sheetName val="Rekap Biaya"/>
      <sheetName val="HS"/>
      <sheetName val="610.05"/>
      <sheetName val="610.06"/>
      <sheetName val="610.07"/>
      <sheetName val="610.08"/>
      <sheetName val="ANTEK"/>
      <sheetName val="RKP"/>
      <sheetName val="610.04"/>
      <sheetName val="PRD 01-9"/>
      <sheetName val="610 4 br"/>
      <sheetName val="610 5br"/>
      <sheetName val="610 6br"/>
      <sheetName val="610 7br"/>
      <sheetName val="610 8br"/>
      <sheetName val="PRD 01-11"/>
      <sheetName val="PRD 01-5"/>
      <sheetName val="Rekap 1"/>
      <sheetName val="Rekapitulasi 1"/>
      <sheetName val="rpp 1-5"/>
      <sheetName val="PRD 01-6"/>
      <sheetName val="PRD 01-3"/>
      <sheetName val="PRD 01-8"/>
      <sheetName val="PRD 01-7"/>
      <sheetName val="An_��� B"/>
      <sheetName val="An_��� B???"/>
      <sheetName val="Rekap Total"/>
      <sheetName val="REKAP_VOLUME"/>
      <sheetName val="_____Bo/´=a0_B6"/>
      <sheetName val="BQ ARS"/>
      <sheetName val="[EVALUASI.XLS]_____Bo/´=a0_B6"/>
      <sheetName val="MASTER"/>
      <sheetName val="Data Kebutuhan"/>
      <sheetName val="D.Base"/>
      <sheetName val="HAL-1"/>
      <sheetName val="asumsi"/>
      <sheetName val="OTH INT"/>
      <sheetName val="Upah Bahan Alat"/>
      <sheetName val="Rek Analisa Pek"/>
      <sheetName val="UBA"/>
      <sheetName val="DIV 6"/>
      <sheetName val="DIV 5"/>
      <sheetName val="DIV 7"/>
      <sheetName val="DIV 2"/>
      <sheetName val="DIV 3"/>
      <sheetName val="DIV 8"/>
      <sheetName val="DIV 1"/>
      <sheetName val="sched pelaks"/>
      <sheetName val="Add-trans"/>
      <sheetName val="Pro-Base"/>
      <sheetName val="Revenue"/>
      <sheetName val="Add-rev"/>
      <sheetName val="Exist"/>
      <sheetName val="Tot"/>
      <sheetName val="Tranponder"/>
      <sheetName val="BQ_E20_02_Rp_"/>
      <sheetName val="JADI"/>
      <sheetName val="Bang-Non-St"/>
      <sheetName val="Hit Bgn"/>
      <sheetName val="Panel"/>
      <sheetName val="Fill this out first..."/>
      <sheetName val="Biaya"/>
      <sheetName val="tt-biaya"/>
      <sheetName val="Cash-print"/>
      <sheetName val="sensitivity"/>
      <sheetName val="Cons"/>
      <sheetName val="BCT"/>
      <sheetName val="Site-Kaltim"/>
      <sheetName val="BBM"/>
      <sheetName val="Transport "/>
      <sheetName val="FS-FORECAST"/>
      <sheetName val="LEADSCHEDULE"/>
      <sheetName val="Reklpj"/>
      <sheetName val="Based Data_wacc"/>
      <sheetName val="kki"/>
      <sheetName val="fin pro centers"/>
      <sheetName val="SUMMARY"/>
      <sheetName val="S-2"/>
      <sheetName val="S-1"/>
      <sheetName val="Fixset"/>
      <sheetName val="Kesbank02"/>
      <sheetName val="예산M4A"/>
      <sheetName val="Beban Bank"/>
      <sheetName val="ADM"/>
      <sheetName val="PMS"/>
      <sheetName val="PP"/>
      <sheetName val="sheet"/>
      <sheetName val="Earthwork"/>
      <sheetName val="DATA PROYEK"/>
      <sheetName val="ESC"/>
      <sheetName val="terbilang"/>
      <sheetName val="kepmenaker150"/>
      <sheetName val="TS D31"/>
      <sheetName val="TRF 150"/>
      <sheetName val="GLdownload"/>
      <sheetName val="JUL"/>
      <sheetName val="TS X 200"/>
      <sheetName val="TS VIBRO"/>
      <sheetName val="BPS"/>
      <sheetName val="Customize Your Invoice"/>
      <sheetName val="Invoice"/>
      <sheetName val="HD ALAT"/>
      <sheetName val="HD BAHAN"/>
      <sheetName val="HD UPAH"/>
      <sheetName val="ANALISA pek. pondasi"/>
      <sheetName val="ANALISA persiapn"/>
      <sheetName val="ANALISA pek.tanah"/>
      <sheetName val="ANALISA dinding"/>
      <sheetName val="ANALISA plesteran"/>
      <sheetName val="ANALISA Pek.Kayu"/>
      <sheetName val="ANALISA Pek. beton"/>
      <sheetName val="ANALISA Pek.penutup atap"/>
      <sheetName val="ANALISA Pek. langit2"/>
      <sheetName val="ANALISA Pek. sanitasi"/>
      <sheetName val="ANALISA besi n aluminium"/>
      <sheetName val="ANALISA Pek. kunci n kaca"/>
      <sheetName val="ANALISA Pek. lantai n dinding"/>
      <sheetName val="ANALISA Pek. pengecatan"/>
      <sheetName val="ANALISA Pek. Listrik"/>
      <sheetName val="ANALISA Pek. Perpipaan"/>
      <sheetName val="ANALISA Pek. Irigasi"/>
      <sheetName val="ANLS-PJ"/>
      <sheetName val="RAB.SEKRETARIAT (1)"/>
      <sheetName val="AHSbj"/>
      <sheetName val="DB"/>
      <sheetName val="Konfirm"/>
      <sheetName val="AN Panel "/>
      <sheetName val="NS"/>
      <sheetName val="An_ åÍ_x000a_B??_x0"/>
      <sheetName val="_EVALUASI.XLS_____ Bo_´=a"/>
      <sheetName val="Har_mat"/>
      <sheetName val="#REF!"/>
      <sheetName val="_EVALUASI.XLS__EVALUASI.XLS____"/>
      <sheetName val="Electrikal"/>
      <sheetName val="Elektronik"/>
      <sheetName val="Fire Fighting"/>
      <sheetName val="Item Kompensasi"/>
      <sheetName val="RAB P3B"/>
      <sheetName val="anls SNI"/>
      <sheetName val="bahn"/>
      <sheetName val="anls alat"/>
      <sheetName val="uph"/>
      <sheetName val="anls BPJK"/>
      <sheetName val="Anls(2)-ARST-A"/>
      <sheetName val="RAB-STR-TRM-A"/>
      <sheetName val="Hsat(1)-STR-A"/>
      <sheetName val="Harga material-1"/>
      <sheetName val="breakdown bq unt smua paket"/>
      <sheetName val="Hargasatuan"/>
      <sheetName val="An Pek Per"/>
      <sheetName val="An_ åÍ_B_x0000__x0000__x0000_"/>
      <sheetName val="An_���_x000d_B_x0000__x0000__x0000_"/>
      <sheetName val="[EVALUASI.XLS]____ Bo/´=a_x0000__x0000__x0017__x0000_0."/>
      <sheetName val="[EVALUASI.XLS]dd mmmm yyyy_x0000__x0000__x0000_崘_x0000_"/>
      <sheetName val="____ Bo_´=a_x0000__x0000__x0017"/>
      <sheetName val="An_��� B_x0000__x0000__x0000_"/>
      <sheetName val="Bill rekap"/>
      <sheetName val="CIVIL WORKS"/>
      <sheetName val="DIVI6"/>
      <sheetName val="DIVI5"/>
      <sheetName val="DIVI8"/>
      <sheetName val="DIVI7"/>
      <sheetName val="DIVI3"/>
      <sheetName val="DIVI2"/>
      <sheetName val="BASC"/>
      <sheetName val="DIVI1"/>
      <sheetName val="POWER"/>
      <sheetName val="AO-UMUM"/>
      <sheetName val="Des-05"/>
      <sheetName val="Total_Cost"/>
      <sheetName val="C_TAR"/>
      <sheetName val="Hsatuan-OK"/>
      <sheetName val="Cover Daf_2"/>
      <sheetName val="GeneralInfo"/>
      <sheetName val="Daf Harga"/>
      <sheetName val="Bill"/>
      <sheetName val="Rekap Bill"/>
      <sheetName val="An_ Harga"/>
      <sheetName val="Menu"/>
      <sheetName val="Hrg Satuan"/>
      <sheetName val="Metode"/>
      <sheetName val="ANalisa "/>
      <sheetName val="RAB_OK"/>
      <sheetName val="Control_Vendor"/>
      <sheetName val="Daf-Harga"/>
      <sheetName val="Bangunan Utama"/>
      <sheetName val="Hrg.Sat"/>
      <sheetName val="Sumda1"/>
      <sheetName val="ARP 10 2 BUL"/>
      <sheetName val="harsat undip"/>
      <sheetName val="L-4a,b"/>
      <sheetName val="Rekap_Upah6"/>
      <sheetName val="An_Arsitektur6"/>
      <sheetName val="An_Struktur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Anl_+5"/>
      <sheetName val="analisa_teknis5"/>
      <sheetName val="FORM_3A5"/>
      <sheetName val="Seratus_Lima_Puluh_Tiga5"/>
      <sheetName val="Bid_Summary5"/>
      <sheetName val="ANALISA_PEK_UMUM5"/>
      <sheetName val="DAFTAR_HARGA_SATUAN_MATERIAL5"/>
      <sheetName val="HRG_BHN5"/>
      <sheetName val="hit_BKMM5"/>
      <sheetName val="64_64"/>
      <sheetName val="53_4"/>
      <sheetName val="MH_CIVIL4"/>
      <sheetName val="64_144"/>
      <sheetName val="64_15"/>
      <sheetName val="64_24"/>
      <sheetName val="64_34"/>
      <sheetName val="64_44"/>
      <sheetName val="64_54"/>
      <sheetName val="36_34"/>
      <sheetName val="36_44"/>
      <sheetName val="36_24"/>
      <sheetName val="36_14"/>
      <sheetName val="4-Basic_Price4"/>
      <sheetName val="UPAH_&amp;_BHN_ARS5"/>
      <sheetName val="AHS_ARS5"/>
      <sheetName val="DAFTAR_74"/>
      <sheetName val="Lt_34"/>
      <sheetName val="‎КМ‎_Bosnian_(Cyrillic)‎4"/>
      <sheetName val="Plumbing_&amp;_Fire4"/>
      <sheetName val="HB_4"/>
      <sheetName val="Analisa_24"/>
      <sheetName val="pel__rut_bahu_jln_mat4"/>
      <sheetName val="HS_Bhn&amp;Upah4"/>
      <sheetName val="Aspal_(2)4"/>
      <sheetName val="WBS_(2)4"/>
      <sheetName val="WBS_(3)4"/>
      <sheetName val="WBS_(0)4"/>
      <sheetName val="WBS_(1)4"/>
      <sheetName val="H_Satuan4"/>
      <sheetName val="Anal__Pancang4"/>
      <sheetName val="Analisa_Gabungan5"/>
      <sheetName val="B_-_Norelec4"/>
      <sheetName val="List_material4"/>
      <sheetName val="REVISI_(5)-30-4"/>
      <sheetName val="Sch_14"/>
      <sheetName val="UNIT_PRICE4"/>
      <sheetName val="????_Bosnian_(Cyrillic)?4"/>
      <sheetName val="Modal_Kerja4"/>
      <sheetName val="DAFT_HARG_SAT_PEK_4"/>
      <sheetName val="Harga_Dasar4"/>
      <sheetName val="Sales_Parameter4"/>
      <sheetName val="DIV_34"/>
      <sheetName val="DIV_84"/>
      <sheetName val="DIV_94"/>
      <sheetName val="_____Bosnian_(Cyrillic)_4"/>
      <sheetName val="AGG_A4"/>
      <sheetName val="AGG_B4"/>
      <sheetName val="DAFTAR_BAHAN4"/>
      <sheetName val="DAFTAR_ALAT4"/>
      <sheetName val="DAFTAR_UPAH4"/>
      <sheetName val="PAS__BATU4"/>
      <sheetName val="PRIME_COAT4"/>
      <sheetName val="TACK_COAT4"/>
      <sheetName val="TE_TS_FA_LAN_MATV4"/>
      <sheetName val="HARGA_ALAT4"/>
      <sheetName val="HARGA_SATUAN4"/>
      <sheetName val="rek_det_1-34"/>
      <sheetName val="Basic_Price4"/>
      <sheetName val="Parts_list_(060411)4"/>
      <sheetName val="CE_ars4"/>
      <sheetName val="BQ_2_3_PODIUM4"/>
      <sheetName val="CATATAN_HARGA_(Int)4"/>
      <sheetName val="Cover_Daft_24"/>
      <sheetName val="DAFTAR_NO_14"/>
      <sheetName val="DAF_25"/>
      <sheetName val="Grand_summary4"/>
      <sheetName val="M_184"/>
      <sheetName val="RAB_ELEKTRIKAL_1A_4"/>
      <sheetName val="RAB_MEKANIKAL_1A4"/>
      <sheetName val="REKAP_RAB4"/>
      <sheetName val="RAB_DIESEL_GENSET_1A4"/>
      <sheetName val="DAFT_ALAT,UPAH_&amp;_MAT4"/>
      <sheetName val="L3_An_H_Sat_Mob4"/>
      <sheetName val="Har_Sat4"/>
      <sheetName val="K_TambahAC4"/>
      <sheetName val="ANALISA_STR_&amp;_ARS4"/>
      <sheetName val="DAFT__HARG__KUSEN4"/>
      <sheetName val="DFT__HRG__BHN4"/>
      <sheetName val="Galian_14"/>
      <sheetName val="HARGA_Sat-_Dasar_14"/>
      <sheetName val="8LT_124"/>
      <sheetName val="ANL_24"/>
      <sheetName val="ANL_44"/>
      <sheetName val="ANL_3_4"/>
      <sheetName val="ANL_84"/>
      <sheetName val="ANL_114"/>
      <sheetName val="ANL_15"/>
      <sheetName val="ANL_104"/>
      <sheetName val="ANL_94"/>
      <sheetName val="ANL_74"/>
      <sheetName val="ANALISA_HARGA_14"/>
      <sheetName val="LAL_-_PASAR_PAGI_4"/>
      <sheetName val="D_&amp;_W_sizes4"/>
      <sheetName val="Daftar_Harga_Material4"/>
      <sheetName val="Isolasi_Luar_Dalam1"/>
      <sheetName val="Isolasi_Luar1"/>
      <sheetName val="Grand_Sum_BT1"/>
      <sheetName val="Kuantitas___Harga__2_"/>
      <sheetName val="Harga_Bahan"/>
      <sheetName val="KUANT_&amp;_HRG"/>
      <sheetName val="Currency_Rate"/>
      <sheetName val="DAFTAR_ISI"/>
      <sheetName val="Rekap_Upah7"/>
      <sheetName val="An_Arsitektur7"/>
      <sheetName val="An_Struktur7"/>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Anl_+6"/>
      <sheetName val="analisa_teknis6"/>
      <sheetName val="FORM_3A6"/>
      <sheetName val="Seratus_Lima_Puluh_Tiga6"/>
      <sheetName val="Bid_Summary6"/>
      <sheetName val="ANALISA_PEK_UMUM6"/>
      <sheetName val="DAFTAR_HARGA_SATUAN_MATERIAL6"/>
      <sheetName val="HRG_BHN6"/>
      <sheetName val="hit_BKMM6"/>
      <sheetName val="64_65"/>
      <sheetName val="53_5"/>
      <sheetName val="MH_CIVIL5"/>
      <sheetName val="64_145"/>
      <sheetName val="64_16"/>
      <sheetName val="64_25"/>
      <sheetName val="64_35"/>
      <sheetName val="64_45"/>
      <sheetName val="64_55"/>
      <sheetName val="36_35"/>
      <sheetName val="36_45"/>
      <sheetName val="36_25"/>
      <sheetName val="36_15"/>
      <sheetName val="4-Basic_Price5"/>
      <sheetName val="UPAH_&amp;_BHN_ARS6"/>
      <sheetName val="AHS_ARS6"/>
      <sheetName val="DAFTAR_75"/>
      <sheetName val="Lt_35"/>
      <sheetName val="‎КМ‎_Bosnian_(Cyrillic)‎5"/>
      <sheetName val="Plumbing_&amp;_Fire5"/>
      <sheetName val="HB_5"/>
      <sheetName val="Analisa_25"/>
      <sheetName val="pel__rut_bahu_jln_mat5"/>
      <sheetName val="HS_Bhn&amp;Upah5"/>
      <sheetName val="Aspal_(2)5"/>
      <sheetName val="WBS_(2)5"/>
      <sheetName val="WBS_(3)5"/>
      <sheetName val="WBS_(0)5"/>
      <sheetName val="WBS_(1)5"/>
      <sheetName val="H_Satuan5"/>
      <sheetName val="Anal__Pancang5"/>
      <sheetName val="Analisa_Gabungan6"/>
      <sheetName val="B_-_Norelec5"/>
      <sheetName val="List_material5"/>
      <sheetName val="REVISI_(5)-30-5"/>
      <sheetName val="Sch_15"/>
      <sheetName val="UNIT_PRICE5"/>
      <sheetName val="????_Bosnian_(Cyrillic)?5"/>
      <sheetName val="Modal_Kerja5"/>
      <sheetName val="DAFT_HARG_SAT_PEK_5"/>
      <sheetName val="Harga_Dasar5"/>
      <sheetName val="Sales_Parameter5"/>
      <sheetName val="DIV_35"/>
      <sheetName val="DIV_85"/>
      <sheetName val="DIV_95"/>
      <sheetName val="_____Bosnian_(Cyrillic)_5"/>
      <sheetName val="AGG_A5"/>
      <sheetName val="AGG_B5"/>
      <sheetName val="DAFTAR_BAHAN5"/>
      <sheetName val="DAFTAR_ALAT5"/>
      <sheetName val="DAFTAR_UPAH5"/>
      <sheetName val="PAS__BATU5"/>
      <sheetName val="PRIME_COAT5"/>
      <sheetName val="TACK_COAT5"/>
      <sheetName val="TE_TS_FA_LAN_MATV5"/>
      <sheetName val="HARGA_ALAT5"/>
      <sheetName val="HARGA_SATUAN5"/>
      <sheetName val="rek_det_1-35"/>
      <sheetName val="Basic_Price5"/>
      <sheetName val="Parts_list_(060411)5"/>
      <sheetName val="CE_ars5"/>
      <sheetName val="BQ_2_3_PODIUM5"/>
      <sheetName val="CATATAN_HARGA_(Int)5"/>
      <sheetName val="Cover_Daft_25"/>
      <sheetName val="DAFTAR_NO_15"/>
      <sheetName val="DAF_26"/>
      <sheetName val="Grand_summary5"/>
      <sheetName val="M_185"/>
      <sheetName val="RAB_ELEKTRIKAL_1A_5"/>
      <sheetName val="RAB_MEKANIKAL_1A5"/>
      <sheetName val="REKAP_RAB5"/>
      <sheetName val="RAB_DIESEL_GENSET_1A5"/>
      <sheetName val="DAFT_ALAT,UPAH_&amp;_MAT5"/>
      <sheetName val="L3_An_H_Sat_Mob5"/>
      <sheetName val="Har_Sat5"/>
      <sheetName val="K_TambahAC5"/>
      <sheetName val="ANALISA_STR_&amp;_ARS5"/>
      <sheetName val="DAFT__HARG__KUSEN5"/>
      <sheetName val="DFT__HRG__BHN5"/>
      <sheetName val="Galian_15"/>
      <sheetName val="HARGA_Sat-_Dasar_15"/>
      <sheetName val="8LT_125"/>
      <sheetName val="ANL_25"/>
      <sheetName val="ANL_45"/>
      <sheetName val="ANL_3_5"/>
      <sheetName val="ANL_85"/>
      <sheetName val="ANL_115"/>
      <sheetName val="ANL_16"/>
      <sheetName val="ANL_105"/>
      <sheetName val="ANL_95"/>
      <sheetName val="ANL_75"/>
      <sheetName val="ANALISA_HARGA_15"/>
      <sheetName val="LAL_-_PASAR_PAGI_5"/>
      <sheetName val="D_&amp;_W_sizes5"/>
      <sheetName val="Daftar_Harga_Material5"/>
      <sheetName val="Isolasi_Luar_Dalam2"/>
      <sheetName val="Isolasi_Luar2"/>
      <sheetName val="Grand_Sum_BT2"/>
      <sheetName val="Kuantitas___Harga__2_1"/>
      <sheetName val="Harga_Bahan1"/>
      <sheetName val="KUANT_&amp;_HRG1"/>
      <sheetName val="Currency_Rate1"/>
      <sheetName val="DAFTAR_ISI1"/>
      <sheetName val="UPH,BHN,ALT"/>
      <sheetName val="Analis harga"/>
      <sheetName val="Df-Kuan"/>
      <sheetName val="Rekap_Upah8"/>
      <sheetName val="An_Arsitektur8"/>
      <sheetName val="An_Struktur8"/>
      <sheetName val="dongia_(2)8"/>
      <sheetName val="THPDMoi__(2)8"/>
      <sheetName val="TONG_HOP_VL-NC8"/>
      <sheetName val="TONGKE3p_8"/>
      <sheetName val="TH_VL,_NC,_DDHT_Thanhphuoc8"/>
      <sheetName val="DON_GIA8"/>
      <sheetName val="t-h_HA_THE8"/>
      <sheetName val="CHITIET_VL-NC-TT_-1p8"/>
      <sheetName val="TONG_HOP_VL-NC_TT8"/>
      <sheetName val="TH_XL8"/>
      <sheetName val="CHITIET_VL-NC8"/>
      <sheetName val="CHITIET_VL-NC-TT-3p8"/>
      <sheetName val="KPVC-BD_8"/>
      <sheetName val="Anl_+7"/>
      <sheetName val="Seratus_Lima_Puluh_Tiga7"/>
      <sheetName val="HRG_BHN7"/>
      <sheetName val="analisa_teknis7"/>
      <sheetName val="Bid_Summary7"/>
      <sheetName val="DAFTAR_HARGA_SATUAN_MATERIAL7"/>
      <sheetName val="WBS_(2)6"/>
      <sheetName val="WBS_(3)6"/>
      <sheetName val="WBS_(0)6"/>
      <sheetName val="WBS_(1)6"/>
      <sheetName val="ANALISA_PEK_UMUM7"/>
      <sheetName val="hit_BKMM7"/>
      <sheetName val="FORM_3A7"/>
      <sheetName val="64_66"/>
      <sheetName val="53_6"/>
      <sheetName val="MH_CIVIL6"/>
      <sheetName val="64_146"/>
      <sheetName val="64_17"/>
      <sheetName val="64_26"/>
      <sheetName val="64_36"/>
      <sheetName val="64_46"/>
      <sheetName val="64_56"/>
      <sheetName val="36_36"/>
      <sheetName val="36_46"/>
      <sheetName val="36_26"/>
      <sheetName val="36_16"/>
      <sheetName val="UPAH_&amp;_BHN_ARS7"/>
      <sheetName val="AHS_ARS7"/>
      <sheetName val="Analisa_Gabungan7"/>
      <sheetName val="Lt_36"/>
      <sheetName val="‎КМ‎_Bosnian_(Cyrillic)‎6"/>
      <sheetName val="List_material6"/>
      <sheetName val="DAFTAR_76"/>
      <sheetName val="Sch_16"/>
      <sheetName val="REVISI_(5)-30-6"/>
      <sheetName val="B_-_Norelec6"/>
      <sheetName val="UNIT_PRICE6"/>
      <sheetName val="????_Bosnian_(Cyrillic)?6"/>
      <sheetName val="AGG_A6"/>
      <sheetName val="AGG_B6"/>
      <sheetName val="DAFTAR_BAHAN6"/>
      <sheetName val="DAFTAR_ALAT6"/>
      <sheetName val="DAFTAR_UPAH6"/>
      <sheetName val="PAS__BATU6"/>
      <sheetName val="PRIME_COAT6"/>
      <sheetName val="TACK_COAT6"/>
      <sheetName val="Plumbing_&amp;_Fire6"/>
      <sheetName val="_____Bosnian_(Cyrillic)_6"/>
      <sheetName val="ANALISA_KONST_BTN"/>
      <sheetName val="HARGA_ALAT6"/>
      <sheetName val="HARGA_SATUAN6"/>
      <sheetName val="rek_det_1-36"/>
      <sheetName val="TE_TS_FA_LAN_MATV6"/>
      <sheetName val="Basic_Price6"/>
      <sheetName val="Parts_list_(060411)6"/>
      <sheetName val="HB_6"/>
      <sheetName val="BQ_2_3_PODIUM6"/>
      <sheetName val="REKAP_ANANLISA"/>
      <sheetName val="HSPK_TAMBAHAN"/>
      <sheetName val="HSPK_TAMBAHAN_1"/>
      <sheetName val="Analisa_ME_"/>
      <sheetName val="CATATAN_HARGA_(Int)6"/>
      <sheetName val="Cover_Daft_26"/>
      <sheetName val="DAFTAR_NO_16"/>
      <sheetName val="DAF_27"/>
      <sheetName val="Analisa_26"/>
      <sheetName val="4-Basic_Price6"/>
      <sheetName val="Grand_summary6"/>
      <sheetName val="CE_ars6"/>
      <sheetName val="Anal__Pancang6"/>
      <sheetName val="D_&amp;_W_sizes6"/>
      <sheetName val="Daftar_Harga_Material6"/>
      <sheetName val="RAB_ELEKTRIKAL_1A_6"/>
      <sheetName val="RAB_MEKANIKAL_1A6"/>
      <sheetName val="REKAP_RAB6"/>
      <sheetName val="RAB_DIESEL_GENSET_1A6"/>
      <sheetName val="LAL_-_PASAR_PAGI_6"/>
      <sheetName val="DAFT_HARG_SAT_PEK_6"/>
      <sheetName val="DAFT_ALAT,UPAH_&amp;_MAT6"/>
      <sheetName val="ANALISA_STR_&amp;_ARS6"/>
      <sheetName val="DAFT__HARG__KUSEN6"/>
      <sheetName val="DFT__HRG__BHN6"/>
      <sheetName val="Galian_16"/>
      <sheetName val="HARGA_Sat-_Dasar_16"/>
      <sheetName val="8LT_126"/>
      <sheetName val="DIV_36"/>
      <sheetName val="DIV_86"/>
      <sheetName val="DIV_96"/>
      <sheetName val="Sales_Parameter6"/>
      <sheetName val="pel__rut_bahu_jln_mat6"/>
      <sheetName val="HS_Bhn&amp;Upah6"/>
      <sheetName val="Aspal_(2)6"/>
      <sheetName val="H_Satuan6"/>
      <sheetName val="Daf_No__4_1_Sumur_Dalam"/>
      <sheetName val="Har_Sat6"/>
      <sheetName val="Harga_Bahan2"/>
      <sheetName val="Rekap_Analisa"/>
      <sheetName val="ANL_26"/>
      <sheetName val="ANL_46"/>
      <sheetName val="ANL_3_6"/>
      <sheetName val="ANL_86"/>
      <sheetName val="ANL_116"/>
      <sheetName val="ANL_17"/>
      <sheetName val="ANL_106"/>
      <sheetName val="ANL_96"/>
      <sheetName val="ANL_76"/>
      <sheetName val="ANALISA_HARGA_16"/>
      <sheetName val="Currency_Rate2"/>
      <sheetName val="L3_An_H_Sat_Mob6"/>
      <sheetName val="APX1_2"/>
      <sheetName val="APX1_3"/>
      <sheetName val="APX1_6"/>
      <sheetName val="APX1_7"/>
      <sheetName val="APX2B-LS_MOB"/>
      <sheetName val="_____Bo_´=a"/>
      <sheetName val="Modal_Kerja6"/>
      <sheetName val="M_186"/>
      <sheetName val="K_TambahAC6"/>
      <sheetName val="Isolasi_Luar_Dalam3"/>
      <sheetName val="Isolasi_Luar3"/>
      <sheetName val="Grand_Sum_BT3"/>
      <sheetName val="Kuantitas___Harga__2_2"/>
      <sheetName val="KUANT_&amp;_HRG2"/>
      <sheetName val="A_H_S_P"/>
      <sheetName val="DAFTAR_ISI2"/>
      <sheetName val="dd_mmmm_yyyy崘[$-0409]hh:m"/>
      <sheetName val="An_ åÍ_B1"/>
      <sheetName val="An_ åÍ_B???"/>
      <sheetName val="DAF-5[EVALUASI_XLS]Cover"/>
      <sheetName val="sch_1_2"/>
      <sheetName val="IMPEADENCE_MAP_취수장"/>
      <sheetName val="Rekapitulasi_"/>
      <sheetName val="MEKANIKAL_"/>
      <sheetName val="hardas_dc"/>
      <sheetName val="Master_Edit"/>
      <sheetName val="Bq_(ok)"/>
      <sheetName val="_____Bo/´=a_x005f_x0000__x005f_x0000__x0017"/>
      <sheetName val="BQ_STR-BONGKARAN(Bag_2-5)"/>
      <sheetName val="An_ åÍ_x000a_B_x0"/>
      <sheetName val="dd_mmmm_yyyy"/>
      <sheetName val="An_ åÍ_B___1"/>
      <sheetName val="An_���_x000a_B_x0"/>
      <sheetName val="_____Bo_´=a_x0017"/>
      <sheetName val="Cover_Daf_2"/>
      <sheetName val="Daf_Harga"/>
      <sheetName val="Rekap_Bill"/>
      <sheetName val="An__Harga"/>
      <sheetName val="Hrg_Satuan"/>
      <sheetName val="Rates_Increase_&amp;_Loading"/>
      <sheetName val="API610_Process_Data"/>
      <sheetName val="INPUT_DATAS"/>
      <sheetName val="ANalisa_"/>
      <sheetName val="_____Bo/´=a???0_??B6?"/>
      <sheetName val="HARGA_MATERIAL"/>
      <sheetName val="R_A_B"/>
      <sheetName val="FM_MKT_009"/>
      <sheetName val="Kolom_UT"/>
      <sheetName val="C___C___R"/>
      <sheetName val="_____Bo_´=a___0___B6_"/>
      <sheetName val="Bangunan_Utama"/>
      <sheetName val="Hrg_Sat1"/>
      <sheetName val="ARP_10_2_BUL"/>
      <sheetName val="harsat_undip"/>
      <sheetName val="Analis_harga"/>
      <sheetName val="[EVALUASI_XLS]_____Bo/´=a0_"/>
      <sheetName val="Spec_ME"/>
      <sheetName val="tgp_02"/>
      <sheetName val="Lamp-4 Sat-Das"/>
      <sheetName val="Lamp-4 Analisa"/>
      <sheetName val="Rencana Anggaran Biaya"/>
      <sheetName val="D3.4.3"/>
      <sheetName val="D3.4.4"/>
      <sheetName val="D2.4"/>
      <sheetName val="D3-3"/>
      <sheetName val="D4.3 (TE)"/>
      <sheetName val="D5.3 (TF) "/>
      <sheetName val="D8.3 (TJ)"/>
      <sheetName val="DIV.1"/>
      <sheetName val="____ Bo/´=a_x0000__x0000__x0017"/>
      <sheetName val="_x005f_x005f_"/>
      <sheetName val="An_ åÍ_x000a_B_x000"/>
      <sheetName val="ff__x005f_x005f_x00"/>
      <sheetName val="An_ åÍ_x005f_x000a_"/>
      <sheetName val="f__x005f_xffff__x00"/>
      <sheetName val="ffff__x005f_xffff__"/>
      <sheetName val="An_ åÍ_x005f_x005f_"/>
      <sheetName val="An_���_B_x0000__x0000__x0000_"/>
      <sheetName val="7a. Compar.Asphalt (Machine)"/>
      <sheetName val="4.Equipment Cost"/>
      <sheetName val="Permhnan CCO"/>
      <sheetName val="Persetujuan CCO"/>
      <sheetName val="Rekap MC"/>
      <sheetName val="Penyampaian Evaluasi"/>
      <sheetName val="R. RapatCCO"/>
      <sheetName val="Cover Daf-2"/>
      <sheetName val="Bahan+Upah"/>
      <sheetName val="Harga satuan sintel"/>
      <sheetName val="LIST ANHARSAT"/>
      <sheetName val="ANAL2"/>
      <sheetName val="ANAL1"/>
      <sheetName val="MOS"/>
      <sheetName val="Acara Rapat"/>
      <sheetName val="hsd Alat"/>
      <sheetName val="hsd Bahan"/>
      <sheetName val="hsd Upah"/>
      <sheetName val="RinciBab1_Seksi1"/>
      <sheetName val="RinciBab1"/>
      <sheetName val="daftar material"/>
      <sheetName val="SD"/>
      <sheetName val="ANEX1"/>
      <sheetName val="M+MC"/>
      <sheetName val="SITE-E"/>
      <sheetName val="TABEL LABOR"/>
      <sheetName val="Currencies"/>
      <sheetName val="Informasi"/>
      <sheetName val="SEX"/>
      <sheetName val="ES STG"/>
      <sheetName val="Agg Halus &amp; Kasar"/>
      <sheetName val="NC-CM"/>
      <sheetName val="Factor"/>
      <sheetName val="ALT"/>
      <sheetName val="GTS I PS"/>
      <sheetName val="SKKP_1"/>
      <sheetName val="HM.MEK."/>
      <sheetName val="UMUM"/>
      <sheetName val="5-Alat"/>
      <sheetName val="KP1590_E"/>
      <sheetName val="bahan, upah,alat"/>
      <sheetName val="dd mmmm yyyy_x005f_x0000__x005f_x0000__x000"/>
      <sheetName val="Analisa1"/>
      <sheetName val="anaBETON"/>
      <sheetName val="D_-12"/>
      <sheetName val="DAFT_HARG_SAT_PEK_KD"/>
      <sheetName val="ANALISA_STR_&amp;_ARS_KD"/>
      <sheetName val="B_U_A"/>
      <sheetName val="Rekap_Biaya"/>
      <sheetName val="Lantai_1_ME"/>
      <sheetName val="610_05"/>
      <sheetName val="610_06"/>
      <sheetName val="610_07"/>
      <sheetName val="610_08"/>
      <sheetName val="610_04"/>
      <sheetName val="PRD_01-9"/>
      <sheetName val="610_4_br"/>
      <sheetName val="610_5br"/>
      <sheetName val="610_6br"/>
      <sheetName val="610_7br"/>
      <sheetName val="610_8br"/>
      <sheetName val="PRD_01-11"/>
      <sheetName val="PRD_01-5"/>
      <sheetName val="Rekap_1"/>
      <sheetName val="Rekapitulasi_1"/>
      <sheetName val="rpp_1-5"/>
      <sheetName val="PRD_01-6"/>
      <sheetName val="PRD_01-3"/>
      <sheetName val="PRD_01-8"/>
      <sheetName val="PRD_01-7"/>
      <sheetName val="An_���_B???"/>
      <sheetName val="[EVALUASI_XLS]dd_mmmm_yyyy崘"/>
      <sheetName val="[EVALUASI_XLS][EVALUASI_XLS]___"/>
      <sheetName val="Rekap_Total"/>
      <sheetName val="BQ_ARS"/>
      <sheetName val="[EVALUASI_XLS]_____Bo/´=a0_B6"/>
      <sheetName val="Data_Kebutuhan"/>
      <sheetName val="D_Base"/>
      <sheetName val="RMS_FUNGSIONAL"/>
      <sheetName val="OTH_INT"/>
      <sheetName val="[EVALUASI_XLS]_____Bo/´=a_x0000"/>
      <sheetName val="[EVALUASI_XLS]_____Bo/´=a???0_"/>
      <sheetName val="IPA1"/>
      <sheetName val="DAF-5_____x0013__EVALUASI.XLS_Cover__"/>
      <sheetName val="_xffff__x005f"/>
      <sheetName val="ff__xffff__x0"/>
      <sheetName val="An_ åÍ_B_x000"/>
      <sheetName val="ff__x00"/>
      <sheetName val="An_ åÍ_x000a_"/>
      <sheetName val="An_ åÍ_"/>
      <sheetName val="Anl Print"/>
      <sheetName val="ELEC STIS"/>
      <sheetName val="Elektronik (2)"/>
      <sheetName val="DAFTAR HARGA"/>
      <sheetName val="tgl"/>
      <sheetName val="rekap impor"/>
      <sheetName val="Analysis"/>
      <sheetName val="[EVALUASI.XLS]dd_mmmm_yyyy____2"/>
      <sheetName val="[EVALUASI.XLS]_____Bo___a_____2"/>
      <sheetName val="Accounts"/>
      <sheetName val="5-ALAT(1)"/>
      <sheetName val="LP3,h_dsr"/>
      <sheetName val="SDMPROG"/>
      <sheetName val="Q"/>
      <sheetName val="_xffff__xffff_"/>
      <sheetName val="_xffff_"/>
      <sheetName val="ff_"/>
      <sheetName val="ffff_"/>
      <sheetName val="Bill of Qty"/>
      <sheetName val="BAG_III"/>
      <sheetName val="Sch1"/>
      <sheetName val="harga-satuan"/>
      <sheetName val="anal.alat"/>
      <sheetName val="anal.K"/>
      <sheetName val="Atur"/>
      <sheetName val="DAF-HARSAT"/>
      <sheetName val="DAFTAR HARGA BAHAN "/>
      <sheetName val="ANALISA HARGA 2"/>
      <sheetName val="DAFTAR HARGA UPAH"/>
      <sheetName val="2"/>
      <sheetName val="rab lt 2 bo"/>
      <sheetName val="Master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sheetData sheetId="1249"/>
      <sheetData sheetId="1250"/>
      <sheetData sheetId="125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refreshError="1"/>
      <sheetData sheetId="1545" refreshError="1"/>
      <sheetData sheetId="1546" refreshError="1"/>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BHN"/>
      <sheetName val="daf-3(OK)"/>
      <sheetName val="daf-7(OK)"/>
      <sheetName val="By"/>
      <sheetName val="Gaji"/>
      <sheetName val="HSatuan"/>
      <sheetName val="Analisa Upah &amp; Bahan Plum"/>
      <sheetName val="PERSIAPAN"/>
      <sheetName val="DAF-1"/>
      <sheetName val="sch"/>
      <sheetName val="A-11 Steel Str (2)"/>
      <sheetName val="D-1"/>
      <sheetName val="Cover"/>
      <sheetName val="GD 14"/>
      <sheetName val="Cover Daf_2"/>
      <sheetName val="escon"/>
      <sheetName val="JKT-KEP"/>
      <sheetName val="daf_3_OK_"/>
      <sheetName val="daf_7_OK_"/>
      <sheetName val="Pipe"/>
      <sheetName val="#REF"/>
      <sheetName val="All Civil Work-Gutter Fact #7"/>
      <sheetName val="Currency Rate"/>
      <sheetName val="BQ"/>
      <sheetName val="H.Satuan"/>
      <sheetName val="BQ(CME)"/>
      <sheetName val="HRG_BHN"/>
      <sheetName val="GD_14"/>
      <sheetName val="Cover_Daf_2"/>
      <sheetName val="All_Civil_Work-Gutter_Fact_#7"/>
      <sheetName val="Currency_Rate"/>
      <sheetName val="BAG-2"/>
      <sheetName val="Weight Bridge"/>
      <sheetName val="HRG_BHN1"/>
      <sheetName val="GD_141"/>
      <sheetName val="Cover_Daf_21"/>
      <sheetName val="All_Civil_Work-Gutter_Fact_#71"/>
      <sheetName val="Currency_Rate1"/>
      <sheetName val="KH_Q1_Q2_01"/>
      <sheetName val="BAG_2"/>
      <sheetName val="HRG_BHN2"/>
      <sheetName val="GD_142"/>
      <sheetName val="Cover_Daf_22"/>
      <sheetName val="Currency_Rate2"/>
      <sheetName val="Weight_Bridge"/>
      <sheetName val="H_Satuan"/>
      <sheetName val="Price Biaya Cadangan"/>
      <sheetName val="BQ.Rekapitulasi  Akhir"/>
      <sheetName val="Bq (ok)"/>
      <sheetName val="All_Civil_Work-Gutter_Fact_#72"/>
      <sheetName val="HARGA MATERIAL"/>
      <sheetName val="Sheet1"/>
      <sheetName val="DAF-5"/>
      <sheetName val="analisa"/>
      <sheetName val="analisa teknis"/>
      <sheetName val="basic"/>
      <sheetName val="BQ-E20-02(Rp)"/>
      <sheetName val="Steel-Twr"/>
      <sheetName val="Bill of Qty MEP"/>
      <sheetName val="Calculations"/>
      <sheetName val="prog-mgu"/>
      <sheetName val="D &amp; W sizes"/>
      <sheetName val="rekap.c"/>
      <sheetName val="Analisa_Upah_&amp;_Bahan_Plum"/>
      <sheetName val="Bill_of_Qty_MEP"/>
      <sheetName val="Analisa_Upah_&amp;_Bahan_Plum1"/>
      <sheetName val="Bill_of_Qty_MEP1"/>
      <sheetName val="SEX"/>
      <sheetName val="Analisa_Upah_&amp;_Bahan_Plum2"/>
      <sheetName val="Bill_of_Qty_MEP2"/>
      <sheetName val="D_&amp;_W_sizes"/>
      <sheetName val="DAF_1"/>
      <sheetName val="DAF-9"/>
      <sheetName val="Du_lieu"/>
      <sheetName val="rekap_c"/>
      <sheetName val="GRAND REKAP"/>
      <sheetName val="PLUMBING"/>
      <sheetName val="SITE-E"/>
      <sheetName val="ch"/>
      <sheetName val="A+Supl."/>
      <sheetName val="7"/>
      <sheetName val="A+Supl_"/>
      <sheetName val="3"/>
      <sheetName val="DETAIL LT11-13"/>
      <sheetName val="PileCap"/>
      <sheetName val="TE TS FA LAN MATV"/>
      <sheetName val="Daftar Harga"/>
      <sheetName val="Daftar Upah"/>
      <sheetName val="RAB"/>
      <sheetName val="RAP"/>
      <sheetName val="Bill 10"/>
      <sheetName val="Bill 1 - 9"/>
      <sheetName val="Bill 12"/>
      <sheetName val="DAF-2"/>
      <sheetName val="TOWN"/>
      <sheetName val="DAF_8"/>
      <sheetName val="DAFTAR 7"/>
      <sheetName val="DAFTAR_8"/>
      <sheetName val="Meto"/>
      <sheetName val="COMM"/>
      <sheetName val="Sumber Daya"/>
      <sheetName val="BOQ INTERN"/>
      <sheetName val="ANALYS EXTERN"/>
      <sheetName val="WELCOME"/>
      <sheetName val="BQ RESO"/>
      <sheetName val="REKAP INDIRECT"/>
      <sheetName val="FINAL"/>
      <sheetName val="ORGANIZATION"/>
      <sheetName val="SCHEDULE"/>
      <sheetName val="PROGRAM"/>
      <sheetName val="MATRIX"/>
      <sheetName val="D -12"/>
      <sheetName val="KH-Q1,Q2,01"/>
      <sheetName val="DAFTAR HARGA SATUAN MATERIAL"/>
      <sheetName val="BOQ"/>
      <sheetName val="A+Supl_1"/>
      <sheetName val="ANALISA PEK.UMUM"/>
      <sheetName val="DATA"/>
      <sheetName val="BAHAN"/>
      <sheetName val="UPAH"/>
      <sheetName val="Bhn"/>
      <sheetName val="BID_PRC"/>
      <sheetName val="PRC_COMP"/>
      <sheetName val="Prelim"/>
      <sheetName val="Structure"/>
      <sheetName val="EK"/>
      <sheetName val="FAK"/>
      <sheetName val="IPL_SCHEDULE"/>
      <sheetName val="PrelimStruktur"/>
      <sheetName val="LAL _ PASAR PAGI "/>
      <sheetName val="Pt"/>
      <sheetName val="mu"/>
      <sheetName val="SAT-BHN"/>
      <sheetName val="IMPEADENCE MAP 취수장"/>
      <sheetName val="112-885"/>
      <sheetName val="Anl.+"/>
      <sheetName val="variable"/>
      <sheetName val="Galian batu"/>
      <sheetName val="FINISHING"/>
      <sheetName val="DAF_5"/>
      <sheetName val="REF.ONLY"/>
      <sheetName val="analisa el"/>
      <sheetName val="analisa mek"/>
      <sheetName val="Material-mr"/>
      <sheetName val="LAL - PASAR PAGI "/>
      <sheetName val="HRG "/>
      <sheetName val="B - Norelec"/>
      <sheetName val="har-sat"/>
      <sheetName val="chitiet"/>
      <sheetName val="DONGIA"/>
      <sheetName val="DG"/>
      <sheetName val="TONGKE3p "/>
      <sheetName val="Isolasi Luar Dalam"/>
      <sheetName val="Isolasi Luar"/>
      <sheetName val="BQ-Tenis"/>
      <sheetName val="Material"/>
      <sheetName val="BOQ_Aula"/>
      <sheetName val="Fill this out first___"/>
      <sheetName val="struktur"/>
      <sheetName val="DAF_9"/>
      <sheetName val="Harga ME "/>
      <sheetName val="Pek.persiapan"/>
      <sheetName val="1"/>
      <sheetName val="bhn-upah"/>
      <sheetName val="ANALISA GRS TENGAH"/>
      <sheetName val="daftar harsat"/>
      <sheetName val="BQ. RSUD . TABANAN BALI"/>
      <sheetName val="Indeks"/>
      <sheetName val="Eng_Hrs"/>
      <sheetName val="A-11_Steel_Str_(2)"/>
      <sheetName val="Pek_persiapan"/>
      <sheetName val="정부노임단가"/>
      <sheetName val="REQDELTA"/>
      <sheetName val="FORM X COST"/>
      <sheetName val="BQ ARS"/>
      <sheetName val="JABATAN"/>
      <sheetName val="An. Beton"/>
      <sheetName val="quarry"/>
      <sheetName val="B-P"/>
      <sheetName val="A-11_Steel_Str_(2)1"/>
      <sheetName val="H_Satuan1"/>
      <sheetName val="Pek_persiapan1"/>
      <sheetName val="KEBALAT"/>
      <sheetName val="CRUSER"/>
      <sheetName val="REKAP A BESAR"/>
      <sheetName val="UPAH &amp; BHN ARS"/>
      <sheetName val="AHS ARS"/>
      <sheetName val="Analisa K"/>
      <sheetName val="HARGA Sat- Dasar 1"/>
      <sheetName val="Urugan Pasir"/>
      <sheetName val="alat"/>
      <sheetName val="Data2"/>
      <sheetName val="Commodity Codes 6.03.1"/>
      <sheetName val="L3 An H Sat Mob"/>
      <sheetName val="Harga Bahan"/>
      <sheetName val="hardas"/>
      <sheetName val="H-SAT"/>
      <sheetName val="MATERIAL-UPAH"/>
      <sheetName val="Kode"/>
      <sheetName val="Markup"/>
      <sheetName val="Up &amp; bhn"/>
      <sheetName val="HSD"/>
      <sheetName val="harsat"/>
      <sheetName val="villa"/>
      <sheetName val="S-Curve Mingguan"/>
      <sheetName val="갑지"/>
      <sheetName val="RFP007"/>
      <sheetName val="RFP006"/>
      <sheetName val="RFP002"/>
      <sheetName val="RFP012"/>
      <sheetName val="RFP009"/>
      <sheetName val="RFP004"/>
      <sheetName val="RFP005"/>
      <sheetName val="A H S P"/>
      <sheetName val="STR"/>
      <sheetName val="Bid Summary"/>
      <sheetName val="SAP"/>
      <sheetName val="a.h ars sum"/>
      <sheetName val="a.h ars"/>
      <sheetName val="HSBU"/>
      <sheetName val="rek det 1-3"/>
      <sheetName val="Analisa Tekhnis"/>
      <sheetName val="An.1"/>
      <sheetName val="An.3"/>
      <sheetName val="An.2"/>
      <sheetName val="anal"/>
      <sheetName val="formminat"/>
      <sheetName val="NYATDOK"/>
      <sheetName val="SBDY"/>
      <sheetName val="Rupiah"/>
      <sheetName val="Elektrikal"/>
      <sheetName val="Analisa Harsat"/>
      <sheetName val="INDIRECT COST-PART l"/>
      <sheetName val="DUTCH CONE"/>
      <sheetName val="Ind.MP Sch."/>
      <sheetName val="Int R1"/>
      <sheetName val="사진"/>
      <sheetName val="INDONESIAN MASTER"/>
      <sheetName val="General Data"/>
      <sheetName val="D_1"/>
      <sheetName val="BQ_ARS"/>
      <sheetName val="AO-UMUM"/>
      <sheetName val="WBS (2)"/>
      <sheetName val="WBS (3)"/>
      <sheetName val="WBS (0)"/>
      <sheetName val="WBS (1)"/>
      <sheetName val="Bengkel_str"/>
      <sheetName val="Bengkel_fin"/>
      <sheetName val="Pagar_hal"/>
      <sheetName val="Fasilitas"/>
      <sheetName val="J"/>
      <sheetName val="TABLE"/>
      <sheetName val="Pile cap"/>
      <sheetName val="PKK"/>
      <sheetName val="REKAP"/>
      <sheetName val="Rek-Analisa"/>
      <sheetName val="K"/>
      <sheetName val="HRG_BHN4"/>
      <sheetName val="GD_144"/>
      <sheetName val="Cover_Daf_24"/>
      <sheetName val="All_Civil_Work-Gutter_Fact_#74"/>
      <sheetName val="Currency_Rate4"/>
      <sheetName val="Weight_Bridge2"/>
      <sheetName val="H_Satuan2"/>
      <sheetName val="Bq_(ok)1"/>
      <sheetName val="HARGA_MATERIAL1"/>
      <sheetName val="analisa_teknis1"/>
      <sheetName val="HRG_BHN3"/>
      <sheetName val="GD_143"/>
      <sheetName val="Cover_Daf_23"/>
      <sheetName val="All_Civil_Work-Gutter_Fact_#73"/>
      <sheetName val="Currency_Rate3"/>
      <sheetName val="Weight_Bridge1"/>
      <sheetName val="Bq_(ok)"/>
      <sheetName val="HARGA_MATERIAL"/>
      <sheetName val="analisa_teknis"/>
      <sheetName val="LKVL-CK-HT-GD1"/>
      <sheetName val="TONG_HOP_VL-NC"/>
      <sheetName val="TONGKE3p_"/>
      <sheetName val="TH_VL,_NC,_DDHT_Thanhphuoc"/>
      <sheetName val="gvl"/>
      <sheetName val="TNHCHINH"/>
      <sheetName val="CHITIET_VL-NC"/>
      <sheetName val="DON_GIA"/>
      <sheetName val="VCV-BE-TONG"/>
      <sheetName val="概総括1"/>
      <sheetName val="HRG_BHN5"/>
      <sheetName val="GD_145"/>
      <sheetName val="Cover_Daf_25"/>
      <sheetName val="All_Civil_Work-Gutter_Fact_#75"/>
      <sheetName val="Currency_Rate5"/>
      <sheetName val="HRG_BHN6"/>
      <sheetName val="GD_146"/>
      <sheetName val="Cover_Daf_26"/>
      <sheetName val="All_Civil_Work-Gutter_Fact_#76"/>
      <sheetName val="Currency_Rate6"/>
      <sheetName val="Weight_Bridge3"/>
      <sheetName val="H_Satuan3"/>
      <sheetName val="Bq_(ok)2"/>
      <sheetName val="HARGA_MATERIAL2"/>
      <sheetName val="analisa_teknis2"/>
      <sheetName val="CIVIL_1"/>
      <sheetName val="Piping"/>
      <sheetName val="Sub"/>
      <sheetName val="Anls"/>
      <sheetName val="Rate"/>
      <sheetName val="L_TIGA"/>
      <sheetName val="L-TIGA"/>
      <sheetName val="input"/>
      <sheetName val="Analisa Harga Satuan"/>
      <sheetName val="Bangunan Utama"/>
      <sheetName val="DAFT_HARG_SAT_PEK."/>
      <sheetName val="As"/>
      <sheetName val="L_23"/>
      <sheetName val="8LT 12"/>
      <sheetName val="Ahs.2"/>
      <sheetName val="Ahs.1"/>
      <sheetName val="DAFT_ALAT,UPAH &amp; MAT"/>
      <sheetName val="RC-ANL"/>
      <sheetName val="R A B"/>
      <sheetName val="Analisa &amp; Upah"/>
      <sheetName val="daffin"/>
      <sheetName val="fas"/>
      <sheetName val="typ 10_25"/>
      <sheetName val="ph26"/>
      <sheetName val="ph27"/>
      <sheetName val="kor_un"/>
      <sheetName val="kor"/>
      <sheetName val="BOQ EXTERN"/>
      <sheetName val="Pag_hal"/>
      <sheetName val="LISTRIK"/>
      <sheetName val="TOTAL"/>
      <sheetName val="BOW"/>
      <sheetName val="IMPEADENCE MAP ___"/>
      <sheetName val="AO_UMUM"/>
      <sheetName val="Basic Price"/>
      <sheetName val="UP MINOR"/>
      <sheetName val="Cirya"/>
      <sheetName val="An_K"/>
      <sheetName val="hrg dasar rc"/>
      <sheetName val="Cut-Off"/>
      <sheetName val="CashFlow"/>
      <sheetName val="BQ_E20_02_Rp_"/>
      <sheetName val="INDIRECT DETAIL"/>
      <sheetName val="Sheet8"/>
      <sheetName val="List of Eqp"/>
      <sheetName val="UPA"/>
      <sheetName val="GRAND TOTAL"/>
      <sheetName val="DAFT_ALAT,UPAH &amp; MAT.KD"/>
      <sheetName val="FAKTOR"/>
      <sheetName val="ahas-ins"/>
      <sheetName val="Daf 1"/>
      <sheetName val="rekaprab"/>
      <sheetName val="Scd_RAB"/>
      <sheetName val="Penwrn"/>
      <sheetName val="Rekap Direct Cost"/>
      <sheetName val="Ana-ALAT"/>
      <sheetName val="Upah&amp;Bahan"/>
      <sheetName val="fin Villa A"/>
      <sheetName val="Analisa 2"/>
      <sheetName val="ANA"/>
      <sheetName val="sph"/>
      <sheetName val="Budget"/>
      <sheetName val="TAMKUR "/>
      <sheetName val="Memb Schd"/>
      <sheetName val="351BQMCN"/>
      <sheetName val="A-12"/>
      <sheetName val="TARIP"/>
      <sheetName val="CPar"/>
      <sheetName val="main summary"/>
      <sheetName val="C &amp; G RHS"/>
      <sheetName val="Attachement"/>
      <sheetName val="RAW MATERIALS "/>
      <sheetName val="4"/>
      <sheetName val="i-j. Pengalaman"/>
      <sheetName val="______"/>
      <sheetName val="Factor"/>
      <sheetName val="Sheet6"/>
      <sheetName val="bau"/>
      <sheetName val="SALES BEAM"/>
      <sheetName val="KEUANGAN"/>
      <sheetName val="RENCANA KERJA"/>
      <sheetName val="KODEREKG"/>
      <sheetName val="BQ PABX"/>
      <sheetName val="lamp. 12"/>
      <sheetName val="IMPEADENCE MAP ???"/>
      <sheetName val="??????"/>
      <sheetName val="Str D"/>
      <sheetName val="SAT"/>
      <sheetName val="#REF!"/>
      <sheetName val="RAPlenk"/>
      <sheetName val="Rekap "/>
      <sheetName val="keb-BHN"/>
      <sheetName val="sche"/>
      <sheetName val="SBD"/>
      <sheetName val="BQ. AC"/>
      <sheetName val="Isian"/>
      <sheetName val="Analisa SNI "/>
      <sheetName val="hrg_upah(Dipakai)"/>
      <sheetName val="AHS"/>
      <sheetName val="hrg_alt"/>
      <sheetName val="harga dasar"/>
      <sheetName val="ANA LS ."/>
      <sheetName val="Agregat A"/>
      <sheetName val="Agregat B"/>
      <sheetName val="ACWC"/>
      <sheetName val="acbc"/>
      <sheetName val="Pas Batu Mortar"/>
      <sheetName val="Pas Batu "/>
      <sheetName val="analysis"/>
      <sheetName val="material "/>
      <sheetName val="Bill_Qua"/>
      <sheetName val="Analisa pre"/>
      <sheetName val="TPI"/>
      <sheetName val="L_O&amp;O"/>
      <sheetName val="ANPRO"/>
      <sheetName val="Formulir 7.6"/>
      <sheetName val="Master 1.0"/>
      <sheetName val="Rp. 1"/>
      <sheetName val="(ANALISA-lain)"/>
      <sheetName val="srtberkas"/>
      <sheetName val="bhn "/>
      <sheetName val="Harsat Upah"/>
      <sheetName val="Perhitungan Besi"/>
      <sheetName val="SIMBOL"/>
      <sheetName val="AHS - Riel"/>
      <sheetName val="MAP"/>
      <sheetName val="Sal"/>
      <sheetName val="BIL"/>
      <sheetName val="ANALISA KONST BTN"/>
      <sheetName val="sdm"/>
      <sheetName val="Temporer"/>
      <sheetName val="UnitRate"/>
      <sheetName val="Analis"/>
      <sheetName val="HRG BAHAN &amp; UPAH okk"/>
      <sheetName val="Analisa SNI STANDART "/>
      <sheetName val="Analis Kusen okk"/>
      <sheetName val="struktur tdk dipakai"/>
      <sheetName val="me"/>
      <sheetName val="Lamp-MC"/>
      <sheetName val="RPP-6"/>
      <sheetName val="BPS"/>
      <sheetName val="target raker2"/>
      <sheetName val="UMUM"/>
      <sheetName val="UP_an"/>
      <sheetName val="upah_borong"/>
      <sheetName val="Sch.1"/>
      <sheetName val="asumsi"/>
      <sheetName val="MPB-01"/>
      <sheetName val="RESUME"/>
      <sheetName val="ANTEK"/>
      <sheetName val="MAP2"/>
      <sheetName val="61004"/>
      <sheetName val="61005"/>
      <sheetName val="61006"/>
      <sheetName val="61007"/>
      <sheetName val="61008"/>
      <sheetName val="div7-1"/>
      <sheetName val="anal-mpu"/>
      <sheetName val="work shop"/>
      <sheetName val="sheet"/>
      <sheetName val="Allowance"/>
      <sheetName val="SPJ"/>
      <sheetName val="SE"/>
      <sheetName val="Hsatuan-OK"/>
      <sheetName val="Rincian"/>
      <sheetName val="HARGA AT"/>
      <sheetName val="BTL-Persiapan"/>
      <sheetName val="BTL-Bau"/>
      <sheetName val="BTL-alat"/>
      <sheetName val="BTL-Rupa"/>
      <sheetName val="HS"/>
      <sheetName val="RPP01 6"/>
      <sheetName val="amtek"/>
      <sheetName val="LAMP gnrlP4"/>
      <sheetName val="P-5"/>
      <sheetName val="LAMP gnrl_P5"/>
      <sheetName val="gnrl_P4"/>
      <sheetName val="gnrl_P5"/>
      <sheetName val="gnrl P6"/>
      <sheetName val="RKP"/>
      <sheetName val="hasat"/>
      <sheetName val="Audited"/>
      <sheetName val="MAP-Prog"/>
      <sheetName val="BoQ Total_lama"/>
      <sheetName val="ANSTRUK"/>
      <sheetName val="Sat Bah &amp; Up"/>
      <sheetName val="REPORTF"/>
      <sheetName val="Cek list"/>
      <sheetName val="jadw"/>
      <sheetName val="ANAL_WK"/>
      <sheetName val="AHS-8FO"/>
      <sheetName val="AHS-8UP"/>
      <sheetName val="BasicPrice"/>
      <sheetName val="Combine_Sum-FIX"/>
      <sheetName val="HargaBahan"/>
      <sheetName val="PP"/>
      <sheetName val="HS1"/>
      <sheetName val="Rkp(1)"/>
      <sheetName val="harga sat"/>
      <sheetName val="Lumpsum"/>
      <sheetName val="Analisa Upah _ Bahan Plum"/>
      <sheetName val="DASH"/>
      <sheetName val="HRPar"/>
      <sheetName val="Galian"/>
      <sheetName val="Bekisting"/>
      <sheetName val="Total Harga"/>
      <sheetName val="hsat-SD"/>
      <sheetName val="an-satuan"/>
      <sheetName val="HRG SAT"/>
      <sheetName val="Merak_Sum-FIX"/>
      <sheetName val="Formwork Summary"/>
      <sheetName val="Sales Rental"/>
      <sheetName val="Sales Parameter"/>
      <sheetName val="PROD"/>
      <sheetName val="SUMBER"/>
      <sheetName val="Cashflow_ref"/>
      <sheetName val="U&amp;B"/>
      <sheetName val="AC-2"/>
      <sheetName val="Mk Minor"/>
      <sheetName val="A.HARSAT ARS"/>
      <sheetName val="List H.Bahan&amp;Upah"/>
      <sheetName val="Fill this out first..."/>
      <sheetName val="Electrikal"/>
      <sheetName val="Elektronik"/>
      <sheetName val="AC"/>
      <sheetName val="Fire Fighting"/>
      <sheetName val="Item Kompensasi"/>
      <sheetName val="Panel,feeder,elek"/>
      <sheetName val="I-KAMAR"/>
      <sheetName val="HB "/>
      <sheetName val="Currency"/>
      <sheetName val="Conn. Lib"/>
      <sheetName val="name"/>
      <sheetName val="DAFTAR_71"/>
      <sheetName val="IMPEADENCE_MAP_취수장1"/>
      <sheetName val="DETAIL_LT11-131"/>
      <sheetName val="ANALISA_PEK_UMUM1"/>
      <sheetName val="Anl_+1"/>
      <sheetName val="analisa_el1"/>
      <sheetName val="analisa_mek1"/>
      <sheetName val="TONGKE3p_1"/>
      <sheetName val="Isolasi_Luar_Dalam1"/>
      <sheetName val="Isolasi_Luar1"/>
      <sheetName val="Galian_batu1"/>
      <sheetName val="REF_ONLY1"/>
      <sheetName val="DAFTAR_HARGA_SATUAN_MATERIAL1"/>
      <sheetName val="Daftar_Harga1"/>
      <sheetName val="Daftar_Upah1"/>
      <sheetName val="B_-_Norelec1"/>
      <sheetName val="A_H_S_P1"/>
      <sheetName val="Harga_Bahan1"/>
      <sheetName val="Bid_Summary1"/>
      <sheetName val="Fill_this_out_first___1"/>
      <sheetName val="DAFTAR_7"/>
      <sheetName val="IMPEADENCE_MAP_취수장"/>
      <sheetName val="DETAIL_LT11-13"/>
      <sheetName val="ANALISA_PEK_UMUM"/>
      <sheetName val="Anl_+"/>
      <sheetName val="analisa_el"/>
      <sheetName val="analisa_mek"/>
      <sheetName val="Isolasi_Luar_Dalam"/>
      <sheetName val="Isolasi_Luar"/>
      <sheetName val="Galian_batu"/>
      <sheetName val="REF_ONLY"/>
      <sheetName val="DAFTAR_HARGA_SATUAN_MATERIAL"/>
      <sheetName val="Daftar_Harga"/>
      <sheetName val="Daftar_Upah"/>
      <sheetName val="B_-_Norelec"/>
      <sheetName val="A_H_S_P"/>
      <sheetName val="Harga_Bahan"/>
      <sheetName val="Bid_Summary"/>
      <sheetName val="Fill_this_out_first___"/>
      <sheetName val="A+Supl_2"/>
      <sheetName val="DAFTAR_72"/>
      <sheetName val="IMPEADENCE_MAP_취수장2"/>
      <sheetName val="DETAIL_LT11-132"/>
      <sheetName val="ANALISA_PEK_UMUM2"/>
      <sheetName val="A-11_Steel_Str_(2)2"/>
      <sheetName val="Anl_+2"/>
      <sheetName val="analisa_el2"/>
      <sheetName val="analisa_mek2"/>
      <sheetName val="TONGKE3p_2"/>
      <sheetName val="Isolasi_Luar_Dalam2"/>
      <sheetName val="Isolasi_Luar2"/>
      <sheetName val="Galian_batu2"/>
      <sheetName val="REF_ONLY2"/>
      <sheetName val="DAFTAR_HARGA_SATUAN_MATERIAL2"/>
      <sheetName val="Daftar_Harga2"/>
      <sheetName val="Daftar_Upah2"/>
      <sheetName val="B_-_Norelec2"/>
      <sheetName val="A_H_S_P2"/>
      <sheetName val="Harga_Bahan2"/>
      <sheetName val="Bid_Summary2"/>
      <sheetName val="Fill_this_out_first___2"/>
      <sheetName val="A+Supl_3"/>
      <sheetName val="DAFTAR_73"/>
      <sheetName val="IMPEADENCE_MAP_취수장3"/>
      <sheetName val="DETAIL_LT11-133"/>
      <sheetName val="ANALISA_PEK_UMUM3"/>
      <sheetName val="A-11_Steel_Str_(2)3"/>
      <sheetName val="Analisa_Upah_&amp;_Bahan_Plum3"/>
      <sheetName val="Anl_+3"/>
      <sheetName val="analisa_el3"/>
      <sheetName val="analisa_mek3"/>
      <sheetName val="HARGA_MATERIAL3"/>
      <sheetName val="TONGKE3p_3"/>
      <sheetName val="Isolasi_Luar_Dalam3"/>
      <sheetName val="Isolasi_Luar3"/>
      <sheetName val="Galian_batu3"/>
      <sheetName val="REF_ONLY3"/>
      <sheetName val="DAFTAR_HARGA_SATUAN_MATERIAL3"/>
      <sheetName val="Daftar_Harga3"/>
      <sheetName val="Daftar_Upah3"/>
      <sheetName val="B_-_Norelec3"/>
      <sheetName val="A_H_S_P3"/>
      <sheetName val="Harga_Bahan3"/>
      <sheetName val="Bid_Summary3"/>
      <sheetName val="Fill_this_out_first___3"/>
      <sheetName val="Traf&amp;Genst"/>
      <sheetName val="Costing Tata suara"/>
      <sheetName val="penjumlahan"/>
      <sheetName val="ducting TD "/>
      <sheetName val="std detail"/>
      <sheetName val="DAF-4"/>
      <sheetName val="BQ_CME_"/>
      <sheetName val="APX1 2"/>
      <sheetName val="APX1 3"/>
      <sheetName val="APX1 6"/>
      <sheetName val="APX1 7"/>
      <sheetName val="MAPDC"/>
      <sheetName val="RTN"/>
      <sheetName val="APX2B-LS MOB"/>
      <sheetName val="Analisa HSP"/>
      <sheetName val="PPC"/>
      <sheetName val="Ref.1"/>
      <sheetName val="STR(CANCEL)"/>
      <sheetName val="Panel"/>
      <sheetName val="UPAH + ALAT"/>
      <sheetName val="SUMMARY"/>
      <sheetName val="RKP PLUMBING"/>
      <sheetName val="Analisa Str"/>
      <sheetName val="Hazardous Fixture"/>
      <sheetName val="Harga_ME_1"/>
      <sheetName val="GRAND_REKAP1"/>
      <sheetName val="Analisa_Tekhnis1"/>
      <sheetName val="An_11"/>
      <sheetName val="An_31"/>
      <sheetName val="An_21"/>
      <sheetName val="Int_R11"/>
      <sheetName val="ANALISA_GRS_TENGAH1"/>
      <sheetName val="rekap_c1"/>
      <sheetName val="daftar_harsat1"/>
      <sheetName val="BQ_ARS1"/>
      <sheetName val="Harga_ME_"/>
      <sheetName val="GRAND_REKAP"/>
      <sheetName val="Analisa_Tekhnis"/>
      <sheetName val="An_1"/>
      <sheetName val="An_3"/>
      <sheetName val="An_2"/>
      <sheetName val="Int_R1"/>
      <sheetName val="ANALISA_GRS_TENGAH"/>
      <sheetName val="daftar_harsat"/>
      <sheetName val="Harga_ME_2"/>
      <sheetName val="GRAND_REKAP2"/>
      <sheetName val="Analisa_Tekhnis2"/>
      <sheetName val="Pek_persiapan2"/>
      <sheetName val="An_12"/>
      <sheetName val="An_32"/>
      <sheetName val="An_22"/>
      <sheetName val="Int_R12"/>
      <sheetName val="ANALISA_GRS_TENGAH2"/>
      <sheetName val="rekap_c2"/>
      <sheetName val="daftar_harsat2"/>
      <sheetName val="BQ_ARS2"/>
      <sheetName val="Harga_ME_3"/>
      <sheetName val="GRAND_REKAP3"/>
      <sheetName val="Analisa_Tekhnis3"/>
      <sheetName val="Pek_persiapan3"/>
      <sheetName val="An_13"/>
      <sheetName val="An_33"/>
      <sheetName val="An_23"/>
      <sheetName val="Bill_of_Qty_MEP3"/>
      <sheetName val="Int_R13"/>
      <sheetName val="ANALISA_GRS_TENGAH3"/>
      <sheetName val="rekap_c3"/>
      <sheetName val="daftar_harsat3"/>
      <sheetName val="BQ_ARS3"/>
      <sheetName val="an el"/>
      <sheetName val="Bahan1"/>
      <sheetName val="CV"/>
      <sheetName val="Mon Upah"/>
      <sheetName val="SOHAR(2nd)"/>
      <sheetName val="304-06"/>
      <sheetName val="ES_PARK"/>
      <sheetName val="Analisa ME "/>
      <sheetName val="ALECK"/>
      <sheetName val="DASHBOARD"/>
      <sheetName val="index"/>
      <sheetName val="ARS"/>
      <sheetName val="daf-2(OK)"/>
      <sheetName val="Cover Daf-2"/>
      <sheetName val="Unit-P"/>
      <sheetName val="FA"/>
      <sheetName val="Analisa HS"/>
      <sheetName val="3-DIV4"/>
      <sheetName val="I-ME"/>
      <sheetName val="Parts list (060411)"/>
      <sheetName val="???1"/>
      <sheetName val="Duc_3"/>
      <sheetName val="sort2"/>
      <sheetName val="chitimc"/>
      <sheetName val="dongia (2)"/>
      <sheetName val="giathanh1"/>
      <sheetName val="THPDMoi  (2)"/>
      <sheetName val="gtrinh"/>
      <sheetName val="phuluc1"/>
      <sheetName val="TONG HOP VL-NC"/>
      <sheetName val="lam-moi"/>
      <sheetName val="TH VL, NC, DDHT Thanhphuoc"/>
      <sheetName val="thao-go"/>
      <sheetName val="TONGKE-HT"/>
      <sheetName val="dtxl"/>
      <sheetName val="t-h HA THE"/>
      <sheetName val="CHITIET VL-NC-TT -1p"/>
      <sheetName val="TONG HOP VL-NC TT"/>
      <sheetName val="TH XL"/>
      <sheetName val="CHITIET VL-NC"/>
      <sheetName val="DON GIA"/>
      <sheetName val="VC"/>
      <sheetName val="CHITIET VL-NC-TT-3p"/>
      <sheetName val="TDTKP"/>
      <sheetName val="TDTKP1"/>
      <sheetName val="KPVC-BD "/>
      <sheetName val="Elec-ins"/>
      <sheetName val="DAF-HAR"/>
      <sheetName val="STAFFSCHED "/>
      <sheetName val="NET表"/>
      <sheetName val="BQ表"/>
      <sheetName val="Plafond"/>
      <sheetName val="A"/>
      <sheetName val="Analisa BOW 07"/>
      <sheetName val="Cover (x)"/>
      <sheetName val="Cor Apt"/>
      <sheetName val="Analisa_Upah_&amp;_Bahan_Plum4"/>
      <sheetName val="Bill_of_Qty_MEP4"/>
      <sheetName val="D_&amp;_W_sizes2"/>
      <sheetName val="D_&amp;_W_sizes1"/>
      <sheetName val="BAG-III"/>
      <sheetName val="引当型式確認画面"/>
      <sheetName val="预算"/>
      <sheetName val="Tabel Ohm LV"/>
      <sheetName val="TENAGA"/>
      <sheetName val="Harga Satuan"/>
      <sheetName val="BAHAN "/>
      <sheetName val="Mall"/>
      <sheetName val="EXTERNAL"/>
      <sheetName val="Summary.1"/>
      <sheetName val="kWINTANSI"/>
      <sheetName val="DUCTING "/>
      <sheetName val="Plat"/>
      <sheetName val="ana_san"/>
      <sheetName val="hrg-sat.pek"/>
      <sheetName val="satuan_pek"/>
      <sheetName val="___1"/>
      <sheetName val="Duc-3"/>
      <sheetName val="ﾄﾞﾊﾞｲFUEL GAS追見"/>
      <sheetName val="バルブ材質選定データ"/>
      <sheetName val="器具数からの受水槽容量算出"/>
      <sheetName val="s_v13"/>
      <sheetName val="s_v14"/>
      <sheetName val="s_v16"/>
      <sheetName val="rc"/>
      <sheetName val="Report detil kondisi"/>
      <sheetName val="detil kondisi"/>
      <sheetName val="HB"/>
      <sheetName val="bar (4)"/>
      <sheetName val="kich thuoc"/>
      <sheetName val="DTHH"/>
      <sheetName val="Temp&amp;Site"/>
      <sheetName val="Rev0"/>
      <sheetName val="GIAVLIEU"/>
      <sheetName val="S'taro"/>
      <sheetName val="A6"/>
      <sheetName val="電気設備表"/>
      <sheetName val="Addition"/>
      <sheetName val="見積書"/>
      <sheetName val="Electrical Breakdown"/>
      <sheetName val="125x125"/>
      <sheetName val="Quantity"/>
      <sheetName val="Hệ số"/>
      <sheetName val="Động cơ"/>
      <sheetName val="masterppm"/>
      <sheetName val="DAFTAR ISI"/>
      <sheetName val="Price Persiapan dan Penunjang"/>
      <sheetName val="CIVIL-1"/>
      <sheetName val="Valve"/>
      <sheetName val="ANALISA TENDER"/>
      <sheetName val="DWok"/>
      <sheetName val="2-1Are別総括表"/>
      <sheetName val="初期値設定"/>
      <sheetName val="纏め表"/>
      <sheetName val="Ｎｏ.13"/>
      <sheetName val="TTTram"/>
      <sheetName val="Supply Agrmnt"/>
      <sheetName val="JPN-Salary"/>
      <sheetName val="ExcRate"/>
      <sheetName val="Generalofact"/>
      <sheetName val="cover page format"/>
      <sheetName val="TT04"/>
      <sheetName val="MAIN GATE HOUSE"/>
      <sheetName val="Anal-SNI"/>
      <sheetName val="DAF.TUL"/>
      <sheetName val="Peralatan (2)"/>
      <sheetName val="6-AGREGAT"/>
      <sheetName val="TB"/>
      <sheetName val="Spec ME"/>
      <sheetName val="21"/>
      <sheetName val="Fixset"/>
      <sheetName val="_x0000_\_x0000_\_x0000__x0007_"/>
      <sheetName val="Pemadam"/>
      <sheetName val="IT"/>
      <sheetName val="luar"/>
      <sheetName val="D"/>
      <sheetName val="Basic_Info"/>
      <sheetName val="Notes"/>
      <sheetName val="salary"/>
      <sheetName val="SP10"/>
      <sheetName val="SAT_BHN"/>
      <sheetName val="[JKT-KEP.XLS][JKT-KEP.XLS][JKT-"/>
      <sheetName val="HARGA ALAT"/>
      <sheetName val="4-Basic Price"/>
      <sheetName val="ANALISA SNI"/>
      <sheetName val="12.FM-CF"/>
      <sheetName val="10.APEK"/>
      <sheetName val="10.ASAT"/>
      <sheetName val="11.DATA"/>
      <sheetName val="notasi"/>
      <sheetName val="9.RBKA"/>
      <sheetName val="4.Struktur"/>
      <sheetName val="COVER RKPP"/>
      <sheetName val="Sheet15"/>
      <sheetName val="jdw~tng_alt"/>
      <sheetName val="jdw~bhn"/>
      <sheetName val="jdwmob"/>
      <sheetName val="PO2"/>
      <sheetName val="DIV.1"/>
      <sheetName val="TABEL LABOR"/>
      <sheetName val="Analisa HSP-oke"/>
      <sheetName val="Unit Rate"/>
      <sheetName val="O&amp;O-Alat"/>
      <sheetName val="[JKT-KEP.XLS]_JKT_____________2"/>
      <sheetName val="[JKT-KEP.XLS]_JKT_____________6"/>
      <sheetName val="[JKT-KEP.XLS]_JKT_____________3"/>
      <sheetName val="[JKT-KEP.XLS]_JKT_____________4"/>
      <sheetName val="[JKT-KEP.XLS]_JKT_____________5"/>
      <sheetName val="Hrg.Sat"/>
      <sheetName val="EQUIPMENT"/>
      <sheetName val="OCT"/>
      <sheetName val="[JKT-KEP.XLS]_JKT____________17"/>
      <sheetName val="[JKT-KEP.XLS]_JKT_____________7"/>
      <sheetName val="[JKT-KEP.XLS]_JKT_____________8"/>
      <sheetName val="[JKT-KEP.XLS]_JKT____________10"/>
      <sheetName val="[JKT-KEP.XLS]_JKT_____________9"/>
      <sheetName val="[JKT-KEP.XLS]_JKT____________11"/>
      <sheetName val="rumus"/>
      <sheetName val="Sat Bah _ Up"/>
      <sheetName val="BQ-Str"/>
      <sheetName val="Bag_1"/>
      <sheetName val="Calculation Sheet"/>
      <sheetName val="[JKT-KEP.XLS]_JKT____________13"/>
      <sheetName val="[JKT-KEP.XLS]_JKT____________12"/>
      <sheetName val="[JKT-KEP.XLS]_JKT____________15"/>
      <sheetName val="[JKT-KEP.XLS]_JKT____________14"/>
      <sheetName val="[JKT-KEP.XLS]_JKT____________16"/>
      <sheetName val="[JKT-KEP.XLS]_JKT____________26"/>
      <sheetName val="[JKT-KEP.XLS]_JKT____________18"/>
      <sheetName val="[JKT-KEP.XLS]_JKT____________19"/>
      <sheetName val="[JKT-KEP.XLS][JKT-KEP.XLS]_JK_2"/>
      <sheetName val="[JKT-KEP.XLS]_JKT____________21"/>
      <sheetName val="[JKT-KEP.XLS]_JKT____________20"/>
      <sheetName val="[JKT-KEP.XLS]_JKT____________22"/>
      <sheetName val="[JKT-KEP.XLS]_JKT____________23"/>
      <sheetName val="[JKT-KEP.XLS]_JKT____________24"/>
      <sheetName val="[JKT-KEP.XLS]_JKT____________25"/>
      <sheetName val="[JKT-KEP.XLS]_JKT____________29"/>
      <sheetName val="Vibro_Roller"/>
      <sheetName val="UPAH BAHAN"/>
      <sheetName val="Sumber_Daya"/>
      <sheetName val="BOQ_INTERN"/>
      <sheetName val="ANALYS_EXTERN"/>
      <sheetName val="BQ_RESO"/>
      <sheetName val="REKAP_INDIRECT"/>
      <sheetName val="D_-12"/>
      <sheetName val="HRG_"/>
      <sheetName val="L3_An_H_Sat_Mob"/>
      <sheetName val="LAL_-_PASAR_PAGI_"/>
      <sheetName val="Ahs_2"/>
      <sheetName val="Ahs_1"/>
      <sheetName val="DAFT_HARG_SAT_PEK_"/>
      <sheetName val="DAFT_ALAT,UPAH_&amp;_MAT"/>
      <sheetName val="Analisa_&amp;_Upah"/>
      <sheetName val="typ_10_25"/>
      <sheetName val="BOQ_EXTERN"/>
      <sheetName val="IMPEADENCE_MAP_???"/>
      <sheetName val="HARGA_Sat-_Dasar_1"/>
      <sheetName val="Urugan_Pasir"/>
      <sheetName val="FORM_X_COST"/>
      <sheetName val="UPAH_&amp;_BHN_ARS"/>
      <sheetName val="AHS_ARS"/>
      <sheetName val="Analisa_K"/>
      <sheetName val="Analisa_Harga_Satuan"/>
      <sheetName val="Mk_Minor"/>
      <sheetName val="TE_TS_FA_LAN_MATV"/>
      <sheetName val="List_of_Eqp"/>
      <sheetName val="GRAND_TOTAL"/>
      <sheetName val="IMPEADENCE_MAP____"/>
      <sheetName val="WBS_(2)"/>
      <sheetName val="WBS_(3)"/>
      <sheetName val="WBS_(0)"/>
      <sheetName val="WBS_(1)"/>
      <sheetName val="Basic_Price"/>
      <sheetName val="HRG_BAHAN_&amp;_UPAH_okk"/>
      <sheetName val="Analisa_SNI_STANDART_"/>
      <sheetName val="Analis_Kusen_okk"/>
      <sheetName val="struktur_tdk_dipakai"/>
      <sheetName val="RAW_MATERIALS_"/>
      <sheetName val="Sumber_Daya1"/>
      <sheetName val="BOQ_INTERN1"/>
      <sheetName val="ANALYS_EXTERN1"/>
      <sheetName val="BQ_RESO1"/>
      <sheetName val="REKAP_INDIRECT1"/>
      <sheetName val="D_-121"/>
      <sheetName val="HRG_1"/>
      <sheetName val="L3_An_H_Sat_Mob1"/>
      <sheetName val="LAL_-_PASAR_PAGI_1"/>
      <sheetName val="Ahs_21"/>
      <sheetName val="Ahs_11"/>
      <sheetName val="DAFT_HARG_SAT_PEK_1"/>
      <sheetName val="DAFT_ALAT,UPAH_&amp;_MAT1"/>
      <sheetName val="Analisa_&amp;_Upah1"/>
      <sheetName val="typ_10_251"/>
      <sheetName val="BOQ_EXTERN1"/>
      <sheetName val="IMPEADENCE_MAP_???1"/>
      <sheetName val="HARGA_Sat-_Dasar_11"/>
      <sheetName val="Urugan_Pasir1"/>
      <sheetName val="FORM_X_COST1"/>
      <sheetName val="UPAH_&amp;_BHN_ARS1"/>
      <sheetName val="AHS_ARS1"/>
      <sheetName val="Analisa_K1"/>
      <sheetName val="Analisa_Harga_Satuan1"/>
      <sheetName val="Mk_Minor1"/>
      <sheetName val="TE_TS_FA_LAN_MATV1"/>
      <sheetName val="List_of_Eqp1"/>
      <sheetName val="GRAND_TOTAL1"/>
      <sheetName val="IMPEADENCE_MAP____1"/>
      <sheetName val="WBS_(2)1"/>
      <sheetName val="WBS_(3)1"/>
      <sheetName val="WBS_(0)1"/>
      <sheetName val="WBS_(1)1"/>
      <sheetName val="Basic_Price1"/>
      <sheetName val="HRG_BAHAN_&amp;_UPAH_okk1"/>
      <sheetName val="Analisa_SNI_STANDART_1"/>
      <sheetName val="Analis_Kusen_okk1"/>
      <sheetName val="struktur_tdk_dipakai1"/>
      <sheetName val="RAW_MATERIALS_1"/>
      <sheetName val=""/>
      <sheetName val="HB me"/>
      <sheetName val="Profil"/>
      <sheetName val="[JKT-KEP.XLS][JKT-KEP.XLS]_JK_9"/>
      <sheetName val="[JKT-KEP.XLS][JKT-KEP.XLS]_JK_6"/>
      <sheetName val="[JKT-KEP.XLS][JKT-KEP.XLS]_JK_3"/>
      <sheetName val="[JKT-KEP.XLS][JKT-KEP.XLS]_JK_4"/>
      <sheetName val="[JKT-KEP.XLS][JKT-KEP.XLS]_JK_5"/>
      <sheetName val="[JKT-KEP.XLS]_JKT____________27"/>
      <sheetName val="[JKT-KEP.XLS][JKT-KEP.XLS]_JK_7"/>
      <sheetName val="[JKT-KEP.XLS]_JKT____________28"/>
      <sheetName val="[JKT-KEP.XLS][JKT-KEP.XLS]_JK_8"/>
      <sheetName val="REKAP TOTAL "/>
      <sheetName val="    _x0008_"/>
      <sheetName val="UNIT PRICE"/>
      <sheetName val="3-DIV7"/>
      <sheetName val="3-DIV8"/>
      <sheetName val="Supl.X"/>
      <sheetName val="alamat"/>
      <sheetName val="Balok L_2"/>
      <sheetName val="MAPP"/>
      <sheetName val="HRG_BHN10"/>
      <sheetName val="A+Supl_9"/>
      <sheetName val="DAFTAR_79"/>
      <sheetName val="H_Satuan9"/>
      <sheetName val="DETAIL_LT11-139"/>
      <sheetName val="ANALISA_PEK_UMUM9"/>
      <sheetName val="A-11_Steel_Str_(2)9"/>
      <sheetName val="Analisa_Upah_&amp;_Bahan_Plum9"/>
      <sheetName val="IMPEADENCE_MAP_취수장9"/>
      <sheetName val="Anl_+9"/>
      <sheetName val="Galian_batu9"/>
      <sheetName val="GD_149"/>
      <sheetName val="DAFTAR_HARGA_SATUAN_MATERIAL9"/>
      <sheetName val="REF_ONLY9"/>
      <sheetName val="analisa_el9"/>
      <sheetName val="analisa_mek9"/>
      <sheetName val="Daftar_Harga9"/>
      <sheetName val="Daftar_Upah9"/>
      <sheetName val="LAL_-_PASAR_PAGI_5"/>
      <sheetName val="HRG_5"/>
      <sheetName val="Sumber_Daya5"/>
      <sheetName val="BOQ_INTERN5"/>
      <sheetName val="ANALYS_EXTERN5"/>
      <sheetName val="BQ_RESO5"/>
      <sheetName val="REKAP_INDIRECT5"/>
      <sheetName val="D_-125"/>
      <sheetName val="B_-_Norelec9"/>
      <sheetName val="HARGA_MATERIAL9"/>
      <sheetName val="TONGKE3p_9"/>
      <sheetName val="Isolasi_Luar_Dalam9"/>
      <sheetName val="Isolasi_Luar9"/>
      <sheetName val="Foundation"/>
      <sheetName val="M+MC"/>
      <sheetName val="C"/>
      <sheetName val="Rekapitulasi"/>
      <sheetName val="ANALISA HARGA 1"/>
      <sheetName val="Perm. Test"/>
      <sheetName val="category"/>
      <sheetName val="BURDA"/>
      <sheetName val="PNT"/>
      <sheetName val="Analisa MOS"/>
      <sheetName val="ANALISA-HST"/>
      <sheetName val="Tabel Bantu &amp; Lembar Soal"/>
      <sheetName val="PASOK"/>
      <sheetName val="BIALANG"/>
      <sheetName val="HARDAS-ALAT"/>
      <sheetName val="HARDAS-MAT"/>
      <sheetName val="jadual material"/>
      <sheetName val="HARDAS-UPAH"/>
      <sheetName val="RAB THP1"/>
      <sheetName val="schtot"/>
      <sheetName val="RAB TOTAL"/>
      <sheetName val="terendah"/>
      <sheetName val="Pricing"/>
      <sheetName val="Peralatan"/>
      <sheetName val="Analisa (2)"/>
      <sheetName val="Brdw"/>
      <sheetName val="OP. ALAT"/>
      <sheetName val="OP. PERJAM"/>
      <sheetName val="B. PERSONIL"/>
      <sheetName val="KAN. LOKAL"/>
      <sheetName val="Harga Sat Dasar"/>
      <sheetName val="Quary"/>
      <sheetName val="harga"/>
      <sheetName val="RBP- 2"/>
      <sheetName val="anls SNI"/>
      <sheetName val="bahn"/>
      <sheetName val="anls alat"/>
      <sheetName val="uph"/>
      <sheetName val="anls BPJK"/>
      <sheetName val="Pengalaman Per"/>
      <sheetName val="HAL-1"/>
      <sheetName val="AHSbj"/>
      <sheetName val="DC"/>
      <sheetName val="대비표"/>
      <sheetName val="LPS"/>
      <sheetName val="TS"/>
      <sheetName val="Div2"/>
      <sheetName val="7.10 Tanks"/>
      <sheetName val="B.Rates 2014"/>
      <sheetName val="BM"/>
      <sheetName val="rab me (by owner) "/>
      <sheetName val="BQ (by owner)"/>
      <sheetName val="rab me (fisik)"/>
      <sheetName val="01A- RAB"/>
      <sheetName val="3.4. CONCRETE ANLS. C.O.T"/>
      <sheetName val="bill 3.9"/>
      <sheetName val="BAHAN &amp; UPAH"/>
      <sheetName val="BHN1"/>
      <sheetName val="Upah asli"/>
      <sheetName val="AN-KOLOM"/>
      <sheetName val="Man Power &amp; Comp"/>
      <sheetName val="Sheet2"/>
      <sheetName val="Sheet3"/>
      <sheetName val="Analisa Harga"/>
      <sheetName val="BOLT"/>
      <sheetName val="ANTEK-AGGA"/>
      <sheetName val="ANTEK-GAL"/>
      <sheetName val="HRS-ATB"/>
      <sheetName val="ANTEK-PRIME"/>
      <sheetName val="ANTEK-TIMB"/>
      <sheetName val="BD-LS"/>
      <sheetName val="BIA-LUMPSUM"/>
      <sheetName val="KK2"/>
      <sheetName val="Harga Bahan &amp; Upah"/>
      <sheetName val="daf kh"/>
      <sheetName val="rap rinci"/>
      <sheetName val="Absen Harian Besi"/>
      <sheetName val="Mobilisasi"/>
      <sheetName val="Reloc &amp; Living Cost"/>
      <sheetName val="Insurance"/>
      <sheetName val="3.ALS-STR-PDS"/>
      <sheetName val="Hujan"/>
      <sheetName val="Gen"/>
      <sheetName val="DB-CS"/>
      <sheetName val="DB-OT"/>
      <sheetName val="HITUNG-HPP,25"/>
      <sheetName val="RAPA"/>
      <sheetName val="DATA PROYEK"/>
      <sheetName val="HS-1"/>
      <sheetName val="MINAT"/>
      <sheetName val="Perhitungan RAB"/>
      <sheetName val="A-ars"/>
      <sheetName val="AHS all"/>
      <sheetName val="Hargamat"/>
      <sheetName val="D3"/>
      <sheetName val="D4"/>
      <sheetName val="D5"/>
      <sheetName val="D6"/>
      <sheetName val="D7"/>
      <sheetName val="D8"/>
      <sheetName val="ANALISAGATE"/>
      <sheetName val="BABY"/>
      <sheetName val="MASTER"/>
      <sheetName val="NP"/>
      <sheetName val="HST"/>
      <sheetName val="Look-Up"/>
      <sheetName val="Menu"/>
      <sheetName val="data-pendukung"/>
      <sheetName val="WT-LIST"/>
      <sheetName val="Sales"/>
      <sheetName val="Evaluasi Mingguan"/>
      <sheetName val="pemasaran2013"/>
      <sheetName val="3. KONTRAK(stu)"/>
      <sheetName val="OFFICE 2 LT"/>
      <sheetName val="S-curve R2"/>
      <sheetName val="Pek.Luar"/>
      <sheetName val="Bill No 6 Koord &amp; Attendance"/>
      <sheetName val="gi"/>
      <sheetName val="manday per month"/>
      <sheetName val="rek_det_1-3"/>
      <sheetName val="fin_Villa_A"/>
      <sheetName val="DAFT_ALAT,UPAH_&amp;_MAT_KD"/>
      <sheetName val="Analisa_2"/>
      <sheetName val="a_h_ars_sum"/>
      <sheetName val="a_h_ars"/>
      <sheetName val="Analisa_Str"/>
      <sheetName val="TAMKUR_"/>
      <sheetName val="Memb_Schd"/>
      <sheetName val="An__Beton"/>
      <sheetName val="i-j__Pengalaman"/>
      <sheetName val="DUTCH_CONE"/>
      <sheetName val="INDIRECT_COST-PART_l"/>
      <sheetName val="INDONESIAN_MASTER"/>
      <sheetName val="General_Data"/>
      <sheetName val="BQ_PABX"/>
      <sheetName val="Ind_MP_Sch_"/>
      <sheetName val="Ref_1"/>
      <sheetName val="rek_det_1-31"/>
      <sheetName val="fin_Villa_A1"/>
      <sheetName val="DAFT_ALAT,UPAH_&amp;_MAT_KD1"/>
      <sheetName val="Analisa_21"/>
      <sheetName val="a_h_ars_sum1"/>
      <sheetName val="a_h_ars1"/>
      <sheetName val="Analisa_Str1"/>
      <sheetName val="TAMKUR_1"/>
      <sheetName val="Memb_Schd1"/>
      <sheetName val="An__Beton1"/>
      <sheetName val="i-j__Pengalaman1"/>
      <sheetName val="RAPK"/>
      <sheetName val="TSS"/>
      <sheetName val="Bill.1.VAC-Supply-A"/>
      <sheetName val="Rinci-RKAP"/>
      <sheetName val="Harsat-Isal"/>
      <sheetName val="Gaji Pokok"/>
      <sheetName val="T. Proyek-Jabatan"/>
      <sheetName val="T. Lokasi"/>
      <sheetName val="T. Rumah"/>
      <sheetName val="T. Transport"/>
      <sheetName val="breakdown"/>
      <sheetName val="GENERAL"/>
      <sheetName val="K.Lokal"/>
      <sheetName val="Data Alat"/>
      <sheetName val="prog_mgu"/>
      <sheetName val="sat dasar"/>
      <sheetName val="BIAYA"/>
      <sheetName val="310000 CABANG V"/>
      <sheetName val="Param"/>
      <sheetName val="Upah_Bahan"/>
      <sheetName val="LIST ANHARSAT"/>
      <sheetName val="Kurva S"/>
      <sheetName val="RINCIAN PROGRESS"/>
      <sheetName val="DatabaseBarang"/>
      <sheetName val="AHSSNI"/>
      <sheetName val="Nama"/>
      <sheetName val="L2"/>
      <sheetName val="uph bhn"/>
      <sheetName val="SK"/>
      <sheetName val="Tunduk Panitia"/>
      <sheetName val="Analisa RAP"/>
      <sheetName val="Bahan B"/>
      <sheetName val="Telusur"/>
      <sheetName val="Upah B"/>
      <sheetName val="Analisa RAB"/>
      <sheetName val="Rincian Bah&amp;Ten"/>
      <sheetName val="Plan vs Real"/>
      <sheetName val="Rinci Progres"/>
      <sheetName val="BAHAN  lap"/>
      <sheetName val="H_ Dasar"/>
      <sheetName val="Harga bahan _ upah"/>
      <sheetName val="Harga S Dasar UNTUK IDISI"/>
      <sheetName val="dasar"/>
      <sheetName val="RAB RIIL kayu"/>
      <sheetName val="DIVI6"/>
      <sheetName val="EK-JAN-08"/>
      <sheetName val="Estimate"/>
      <sheetName val="RESUME (2)"/>
      <sheetName val="Analisa Tend"/>
      <sheetName val="DAF_2"/>
      <sheetName val="BoQ C4"/>
    </sheetNames>
    <sheetDataSet>
      <sheetData sheetId="0" refreshError="1">
        <row r="13">
          <cell r="G13">
            <v>75000</v>
          </cell>
        </row>
        <row r="46">
          <cell r="G46">
            <v>22000</v>
          </cell>
        </row>
        <row r="61">
          <cell r="G61">
            <v>1700000</v>
          </cell>
        </row>
        <row r="281">
          <cell r="G281">
            <v>450</v>
          </cell>
        </row>
        <row r="327">
          <cell r="G327">
            <v>29000</v>
          </cell>
        </row>
        <row r="337">
          <cell r="G337">
            <v>25250</v>
          </cell>
        </row>
        <row r="358">
          <cell r="G358">
            <v>22500</v>
          </cell>
        </row>
        <row r="360">
          <cell r="G360">
            <v>990</v>
          </cell>
        </row>
        <row r="453">
          <cell r="G453">
            <v>15000</v>
          </cell>
        </row>
        <row r="455">
          <cell r="G455">
            <v>20000</v>
          </cell>
        </row>
        <row r="456">
          <cell r="G456">
            <v>25000</v>
          </cell>
        </row>
        <row r="457">
          <cell r="G457">
            <v>20000</v>
          </cell>
        </row>
        <row r="459">
          <cell r="G459">
            <v>25000</v>
          </cell>
        </row>
        <row r="460">
          <cell r="G460">
            <v>27500</v>
          </cell>
        </row>
        <row r="461">
          <cell r="G461">
            <v>25000</v>
          </cell>
        </row>
        <row r="474">
          <cell r="G474">
            <v>30000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58">
          <cell r="G358">
            <v>22500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358">
          <cell r="G358">
            <v>22500</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358">
          <cell r="G358">
            <v>22500</v>
          </cell>
        </row>
      </sheetData>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ow r="358">
          <cell r="G358">
            <v>22500</v>
          </cell>
        </row>
      </sheetData>
      <sheetData sheetId="145">
        <row r="358">
          <cell r="G358">
            <v>22500</v>
          </cell>
        </row>
      </sheetData>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sheetData sheetId="155"/>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ow r="13">
          <cell r="G13">
            <v>75000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refreshError="1"/>
      <sheetData sheetId="578"/>
      <sheetData sheetId="579" refreshError="1"/>
      <sheetData sheetId="580"/>
      <sheetData sheetId="581"/>
      <sheetData sheetId="582" refreshError="1"/>
      <sheetData sheetId="583"/>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sheetData sheetId="601"/>
      <sheetData sheetId="602" refreshError="1"/>
      <sheetData sheetId="603" refreshError="1"/>
      <sheetData sheetId="604" refreshError="1"/>
      <sheetData sheetId="605" refreshError="1"/>
      <sheetData sheetId="606" refreshError="1"/>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sheetData sheetId="745"/>
      <sheetData sheetId="746"/>
      <sheetData sheetId="747" refreshError="1"/>
      <sheetData sheetId="748" refreshError="1"/>
      <sheetData sheetId="749"/>
      <sheetData sheetId="750" refreshError="1"/>
      <sheetData sheetId="751" refreshError="1"/>
      <sheetData sheetId="752" refreshError="1"/>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antitas"/>
      <sheetName val="D1"/>
      <sheetName val="D2-1a"/>
      <sheetName val="D2-1b"/>
      <sheetName val="D2-2a"/>
      <sheetName val="D2-2b"/>
      <sheetName val="D2-3a"/>
      <sheetName val="D2-3b"/>
      <sheetName val="D3-1a"/>
      <sheetName val="D3-1b"/>
      <sheetName val="D3-2"/>
      <sheetName val="D4a"/>
      <sheetName val="D4b"/>
      <sheetName val="D5a"/>
      <sheetName val="D5b"/>
      <sheetName val="D6-1a"/>
      <sheetName val="D6-1b"/>
      <sheetName val="D6-2a"/>
      <sheetName val="D6-2b"/>
      <sheetName val="D6-3"/>
      <sheetName val="D6-4"/>
      <sheetName val="D7-1a"/>
      <sheetName val="D7-1b"/>
      <sheetName val="D7-2a"/>
      <sheetName val="D7-2b"/>
      <sheetName val="D7-3a"/>
      <sheetName val="D7-3b"/>
      <sheetName val="D7-4a"/>
      <sheetName val="D7-4b"/>
      <sheetName val="D8-1a"/>
      <sheetName val="D8-1b"/>
      <sheetName val="D8-2a"/>
      <sheetName val="D8-2b"/>
      <sheetName val="D9a"/>
      <sheetName val="D9b"/>
      <sheetName val="D10-1a"/>
      <sheetName val="D10-1b"/>
      <sheetName val="D10-2a"/>
      <sheetName val="D10-2b"/>
      <sheetName val="Basic Price"/>
      <sheetName val="Alat"/>
      <sheetName val="Analisa Quarry"/>
      <sheetName val="Pav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1">
          <cell r="AW11">
            <v>133000</v>
          </cell>
        </row>
      </sheetData>
      <sheetData sheetId="41" refreshError="1"/>
      <sheetData sheetId="4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antitas"/>
      <sheetName val="D1"/>
      <sheetName val="D2-1a"/>
      <sheetName val="D2-1b"/>
      <sheetName val="D2-2a"/>
      <sheetName val="D2-2b"/>
      <sheetName val="D2-3a"/>
      <sheetName val="D2-3b"/>
      <sheetName val="D3-1a"/>
      <sheetName val="D3-1b"/>
      <sheetName val="D3-2"/>
      <sheetName val="D4a"/>
      <sheetName val="D4b"/>
      <sheetName val="D5a"/>
      <sheetName val="D5b"/>
      <sheetName val="D6-1a"/>
      <sheetName val="D6-1b"/>
      <sheetName val="D6-2a"/>
      <sheetName val="D6-2b"/>
      <sheetName val="D6-3"/>
      <sheetName val="D6-4"/>
      <sheetName val="D7-1a"/>
      <sheetName val="D7-1b"/>
      <sheetName val="D7-2a"/>
      <sheetName val="D7-2b"/>
      <sheetName val="D7-3a"/>
      <sheetName val="D7-3b"/>
      <sheetName val="D7-4a"/>
      <sheetName val="D7-4b"/>
      <sheetName val="D8-1a"/>
      <sheetName val="D8-1b"/>
      <sheetName val="D8-2a"/>
      <sheetName val="D8-2b"/>
      <sheetName val="D9a"/>
      <sheetName val="D9b"/>
      <sheetName val="D10-1a"/>
      <sheetName val="D10-1b"/>
      <sheetName val="D10-2a"/>
      <sheetName val="D10-2b"/>
      <sheetName val="Basic Price"/>
      <sheetName val="Alat"/>
      <sheetName val="Analisa Quarry"/>
      <sheetName val="Paving"/>
    </sheetNames>
    <sheetDataSet>
      <sheetData sheetId="0" refreshError="1"/>
      <sheetData sheetId="1"/>
      <sheetData sheetId="2"/>
      <sheetData sheetId="3" refreshError="1"/>
      <sheetData sheetId="4"/>
      <sheetData sheetId="5" refreshError="1"/>
      <sheetData sheetId="6" refreshError="1"/>
      <sheetData sheetId="7" refreshError="1"/>
      <sheetData sheetId="8"/>
      <sheetData sheetId="9" refreshError="1"/>
      <sheetData sheetId="10" refreshError="1"/>
      <sheetData sheetId="11"/>
      <sheetData sheetId="12" refreshError="1"/>
      <sheetData sheetId="13"/>
      <sheetData sheetId="14" refreshError="1"/>
      <sheetData sheetId="15" refreshError="1"/>
      <sheetData sheetId="16">
        <row r="238">
          <cell r="I238" t="str">
            <v>Analisa EI-624</v>
          </cell>
        </row>
        <row r="239">
          <cell r="B239" t="str">
            <v>FORMULIR STANDAR UNTUK</v>
          </cell>
        </row>
        <row r="240">
          <cell r="B240" t="str">
            <v>PEREKAMAN ANALISA MASING-MASING HARGA SATUAN</v>
          </cell>
        </row>
        <row r="241">
          <cell r="B241" t="str">
            <v xml:space="preserve">                                                                                                            </v>
          </cell>
        </row>
        <row r="243">
          <cell r="B243" t="str">
            <v>PROYEK</v>
          </cell>
          <cell r="E243" t="str">
            <v>:  Perencanaan Teknis Ruas Jalan Malinau - Simanggaris</v>
          </cell>
        </row>
        <row r="244">
          <cell r="B244" t="str">
            <v>No. PAKET KONTRAK</v>
          </cell>
          <cell r="E244" t="str">
            <v>:</v>
          </cell>
        </row>
        <row r="245">
          <cell r="B245" t="str">
            <v>NAMA PAKET</v>
          </cell>
          <cell r="E245" t="str">
            <v>:</v>
          </cell>
        </row>
        <row r="246">
          <cell r="B246" t="str">
            <v>PROPINSI</v>
          </cell>
          <cell r="E246" t="str">
            <v>:  Kalimantan Timur</v>
          </cell>
        </row>
        <row r="247">
          <cell r="B247" t="str">
            <v>ITEM PEMBAYARAN NO.</v>
          </cell>
          <cell r="E247" t="str">
            <v>:  6.2 (4)</v>
          </cell>
          <cell r="H247" t="str">
            <v>PERKIRAAN VOL. PEK.</v>
          </cell>
          <cell r="J247" t="str">
            <v>:</v>
          </cell>
        </row>
        <row r="248">
          <cell r="B248" t="str">
            <v>JENIS PEKERJAAN</v>
          </cell>
          <cell r="E248" t="str">
            <v>:  Asphalt Utk. Pekerjaan Pelaburan</v>
          </cell>
          <cell r="H248" t="str">
            <v>TOTAL HARGA (Rp.)</v>
          </cell>
          <cell r="J248" t="str">
            <v>:</v>
          </cell>
        </row>
        <row r="249">
          <cell r="B249" t="str">
            <v>SATUAN PEMBAYARAN</v>
          </cell>
          <cell r="E249" t="str">
            <v>:  Liter</v>
          </cell>
          <cell r="H249" t="str">
            <v>% THD. BIAYA PROYEK</v>
          </cell>
          <cell r="J249" t="str">
            <v>:</v>
          </cell>
        </row>
        <row r="252">
          <cell r="G252" t="str">
            <v>PERKIRAAN</v>
          </cell>
          <cell r="H252" t="str">
            <v>HARGA</v>
          </cell>
          <cell r="I252" t="str">
            <v>JUMLAH</v>
          </cell>
        </row>
        <row r="253">
          <cell r="B253" t="str">
            <v>NO.</v>
          </cell>
          <cell r="D253" t="str">
            <v>KOMPONEN</v>
          </cell>
          <cell r="F253" t="str">
            <v>SATUAN</v>
          </cell>
          <cell r="G253" t="str">
            <v>KUANTITAS</v>
          </cell>
          <cell r="H253" t="str">
            <v>SATUAN</v>
          </cell>
          <cell r="I253" t="str">
            <v>HARGA</v>
          </cell>
        </row>
        <row r="254">
          <cell r="H254" t="str">
            <v>(Rp.)</v>
          </cell>
          <cell r="I254" t="str">
            <v>(Rp.)</v>
          </cell>
        </row>
        <row r="257">
          <cell r="B257" t="str">
            <v>A.</v>
          </cell>
          <cell r="D257" t="str">
            <v>TENAGA</v>
          </cell>
        </row>
        <row r="259">
          <cell r="B259" t="str">
            <v>1.</v>
          </cell>
          <cell r="D259" t="str">
            <v>Pekerja</v>
          </cell>
          <cell r="E259" t="str">
            <v>(L01)</v>
          </cell>
          <cell r="F259" t="str">
            <v>Jam</v>
          </cell>
          <cell r="G259">
            <v>1.5060240963855422E-2</v>
          </cell>
          <cell r="H259">
            <v>2678.5714285714284</v>
          </cell>
          <cell r="K259">
            <v>40.33993115318416</v>
          </cell>
        </row>
        <row r="260">
          <cell r="B260" t="str">
            <v>2.</v>
          </cell>
          <cell r="D260" t="str">
            <v>Mandor</v>
          </cell>
          <cell r="E260" t="str">
            <v>(L03)</v>
          </cell>
          <cell r="F260" t="str">
            <v>Jam</v>
          </cell>
          <cell r="G260">
            <v>1.5060240963855422E-3</v>
          </cell>
          <cell r="H260">
            <v>4464.2857142857147</v>
          </cell>
          <cell r="K260">
            <v>6.7233218588640282</v>
          </cell>
        </row>
        <row r="263">
          <cell r="G263" t="str">
            <v xml:space="preserve">JUMLAH HARGA TENAGA   </v>
          </cell>
          <cell r="K263">
            <v>47.063253012048186</v>
          </cell>
        </row>
        <row r="265">
          <cell r="B265" t="str">
            <v>B.</v>
          </cell>
          <cell r="D265" t="str">
            <v>BAHAN</v>
          </cell>
        </row>
        <row r="266">
          <cell r="G266" t="str">
            <v xml:space="preserve"> </v>
          </cell>
        </row>
        <row r="267">
          <cell r="B267" t="str">
            <v>1.</v>
          </cell>
          <cell r="D267" t="str">
            <v>Asphalt</v>
          </cell>
          <cell r="E267" t="str">
            <v>(M10)</v>
          </cell>
          <cell r="F267" t="str">
            <v>Kg</v>
          </cell>
          <cell r="G267">
            <v>1.1000000000000001</v>
          </cell>
          <cell r="H267">
            <v>3050</v>
          </cell>
          <cell r="K267">
            <v>3355.0000000000005</v>
          </cell>
        </row>
        <row r="268">
          <cell r="B268" t="str">
            <v>2.</v>
          </cell>
          <cell r="D268" t="str">
            <v>Kerosene</v>
          </cell>
          <cell r="E268" t="str">
            <v>(M11)</v>
          </cell>
          <cell r="F268" t="str">
            <v>Liter</v>
          </cell>
          <cell r="G268">
            <v>5.2380952380952514E-2</v>
          </cell>
          <cell r="H268">
            <v>786</v>
          </cell>
          <cell r="K268">
            <v>41.171428571428677</v>
          </cell>
        </row>
        <row r="272">
          <cell r="G272" t="str">
            <v xml:space="preserve">JUMLAH HARGA BAHAN   </v>
          </cell>
          <cell r="K272">
            <v>3396.1714285714293</v>
          </cell>
        </row>
        <row r="274">
          <cell r="B274" t="str">
            <v>C.</v>
          </cell>
          <cell r="D274" t="str">
            <v>PERALATAN</v>
          </cell>
        </row>
        <row r="276">
          <cell r="B276" t="str">
            <v>1.</v>
          </cell>
          <cell r="D276" t="str">
            <v>Asp. Sprayer</v>
          </cell>
          <cell r="E276" t="str">
            <v>(E03)</v>
          </cell>
          <cell r="F276" t="str">
            <v>Jam</v>
          </cell>
          <cell r="G276">
            <v>1.5060240963855422E-3</v>
          </cell>
          <cell r="H276">
            <v>30860</v>
          </cell>
          <cell r="K276">
            <v>46.475903614457835</v>
          </cell>
        </row>
        <row r="277">
          <cell r="B277" t="str">
            <v>2.</v>
          </cell>
          <cell r="D277" t="str">
            <v>Compresor</v>
          </cell>
          <cell r="E277" t="str">
            <v>(E05)</v>
          </cell>
          <cell r="F277" t="str">
            <v>Jam</v>
          </cell>
          <cell r="G277">
            <v>3.1250000000000002E-3</v>
          </cell>
          <cell r="H277">
            <v>41221.561366219248</v>
          </cell>
          <cell r="K277">
            <v>128.81737926943515</v>
          </cell>
        </row>
        <row r="278">
          <cell r="B278" t="str">
            <v>3.</v>
          </cell>
          <cell r="D278" t="str">
            <v>Dump Truck</v>
          </cell>
          <cell r="E278" t="str">
            <v>(E08)</v>
          </cell>
          <cell r="F278" t="str">
            <v>Jam</v>
          </cell>
          <cell r="G278">
            <v>1.5060240963855422E-3</v>
          </cell>
          <cell r="H278">
            <v>60500</v>
          </cell>
          <cell r="K278">
            <v>91.114457831325311</v>
          </cell>
        </row>
        <row r="283">
          <cell r="G283" t="str">
            <v xml:space="preserve">JUMLAH HARGA PERALATAN   </v>
          </cell>
          <cell r="K283">
            <v>266.40774071521827</v>
          </cell>
        </row>
        <row r="285">
          <cell r="B285" t="str">
            <v>D.</v>
          </cell>
          <cell r="D285" t="str">
            <v>JUMLAH HARGA TENAGA, BAHAN DAN PERALATAN  ( A + B + C )</v>
          </cell>
          <cell r="K285">
            <v>3709.6424222986957</v>
          </cell>
        </row>
        <row r="286">
          <cell r="B286" t="str">
            <v>E.</v>
          </cell>
          <cell r="D286" t="str">
            <v>OVERHEAD &amp; PROFIT</v>
          </cell>
          <cell r="F286">
            <v>10</v>
          </cell>
          <cell r="G286" t="str">
            <v>%  x  D</v>
          </cell>
        </row>
        <row r="287">
          <cell r="B287" t="str">
            <v>F.</v>
          </cell>
          <cell r="D287" t="str">
            <v>HARGA SATUAN PEKERJAAN  ( D + E )</v>
          </cell>
          <cell r="K287">
            <v>3709.6424222986957</v>
          </cell>
        </row>
        <row r="288">
          <cell r="B288" t="str">
            <v>Note: 1</v>
          </cell>
          <cell r="D288" t="str">
            <v>SATUAN dapat berdasarkan atas jam operasi untuk Tenaga Kerja dan Peralatan, volume dan / atau</v>
          </cell>
        </row>
        <row r="289">
          <cell r="D289" t="str">
            <v>ukuran berat untuk bahan-bahan.</v>
          </cell>
        </row>
        <row r="290">
          <cell r="B290">
            <v>2</v>
          </cell>
          <cell r="D290" t="str">
            <v>Kuantitas satuan adalah kuantitas setiap komponen untuk menyelesaikan satu satuan pekerjaan dari</v>
          </cell>
        </row>
        <row r="291">
          <cell r="D291" t="str">
            <v>nomor mata pembayaran.</v>
          </cell>
        </row>
        <row r="292">
          <cell r="B292">
            <v>3</v>
          </cell>
          <cell r="D292" t="str">
            <v>Biaya satuan untuk peralatan sudah termasuk bahan bakar, bahan habis dipakai dan operator.</v>
          </cell>
        </row>
        <row r="293">
          <cell r="B293">
            <v>4</v>
          </cell>
          <cell r="D293" t="str">
            <v>Biaya satuan sudah termasuk pengeluaran untuk seluruh pajak yang berkaitan (sudah termasuk PPN</v>
          </cell>
        </row>
        <row r="294">
          <cell r="D294" t="str">
            <v>dan Keuntungan yang dibayar dari kontrak) dan biaya-biaya lainnya.</v>
          </cell>
        </row>
        <row r="356">
          <cell r="I356" t="str">
            <v>Analisa EI-633</v>
          </cell>
        </row>
        <row r="357">
          <cell r="B357" t="str">
            <v>FORMULIR STANDAR UNTUK</v>
          </cell>
        </row>
        <row r="358">
          <cell r="B358" t="str">
            <v>PEREKAMAN ANALISA MASING-MASING HARGA SATUAN</v>
          </cell>
        </row>
        <row r="359">
          <cell r="B359" t="str">
            <v xml:space="preserve">                                                                                                            </v>
          </cell>
        </row>
        <row r="361">
          <cell r="B361" t="str">
            <v>PROYEK</v>
          </cell>
          <cell r="E361" t="str">
            <v>:  Perencanaan Teknis Ruas Jalan Malinau - Simanggaris</v>
          </cell>
        </row>
        <row r="362">
          <cell r="B362" t="str">
            <v>No. PAKET KONTRAK</v>
          </cell>
          <cell r="E362" t="str">
            <v>:</v>
          </cell>
        </row>
        <row r="363">
          <cell r="B363" t="str">
            <v>NAMA PAKET</v>
          </cell>
          <cell r="E363" t="str">
            <v>:</v>
          </cell>
        </row>
        <row r="364">
          <cell r="B364" t="str">
            <v>PROPINSI</v>
          </cell>
          <cell r="E364" t="str">
            <v>:  Kalimantan Timur</v>
          </cell>
        </row>
        <row r="365">
          <cell r="B365" t="str">
            <v>ITEM PEMBAYARAN NO.</v>
          </cell>
          <cell r="E365" t="str">
            <v>:  6.3 (3)</v>
          </cell>
          <cell r="H365" t="str">
            <v>PERKIRAAN VOL. PEK.</v>
          </cell>
          <cell r="J365" t="str">
            <v>:</v>
          </cell>
        </row>
        <row r="366">
          <cell r="B366" t="str">
            <v>JENIS PEKERJAAN</v>
          </cell>
          <cell r="E366" t="str">
            <v>:  Lataston (HRS)</v>
          </cell>
          <cell r="H366" t="str">
            <v>TOTAL HARGA (Rp.)</v>
          </cell>
          <cell r="J366" t="str">
            <v>:</v>
          </cell>
        </row>
        <row r="367">
          <cell r="B367" t="str">
            <v>SATUAN PEMBAYARAN</v>
          </cell>
          <cell r="E367" t="str">
            <v>:  M2</v>
          </cell>
          <cell r="H367" t="str">
            <v>% THD. BIAYA PROYEK</v>
          </cell>
          <cell r="J367" t="str">
            <v>:</v>
          </cell>
        </row>
        <row r="370">
          <cell r="G370" t="str">
            <v>PERKIRAAN</v>
          </cell>
          <cell r="H370" t="str">
            <v>HARGA</v>
          </cell>
          <cell r="I370" t="str">
            <v>JUMLAH</v>
          </cell>
        </row>
        <row r="371">
          <cell r="B371" t="str">
            <v>NO.</v>
          </cell>
          <cell r="D371" t="str">
            <v>KOMPONEN</v>
          </cell>
          <cell r="F371" t="str">
            <v>SATUAN</v>
          </cell>
          <cell r="G371" t="str">
            <v>KUANTITAS</v>
          </cell>
          <cell r="H371" t="str">
            <v>SATUAN</v>
          </cell>
          <cell r="I371" t="str">
            <v>HARGA</v>
          </cell>
        </row>
        <row r="372">
          <cell r="H372" t="str">
            <v>(Rp.)</v>
          </cell>
          <cell r="I372" t="str">
            <v>(Rp.)</v>
          </cell>
        </row>
        <row r="375">
          <cell r="B375" t="str">
            <v>A.</v>
          </cell>
          <cell r="D375" t="str">
            <v>TENAGA</v>
          </cell>
        </row>
        <row r="377">
          <cell r="B377" t="str">
            <v>1.</v>
          </cell>
          <cell r="D377" t="str">
            <v>Pekerja</v>
          </cell>
          <cell r="E377" t="str">
            <v>(L01)</v>
          </cell>
          <cell r="F377" t="str">
            <v>Jam</v>
          </cell>
          <cell r="G377">
            <v>1.1334939759036147E-2</v>
          </cell>
          <cell r="H377">
            <v>2678.5714285714284</v>
          </cell>
          <cell r="K377">
            <v>30.361445783132535</v>
          </cell>
        </row>
        <row r="378">
          <cell r="B378" t="str">
            <v>2.</v>
          </cell>
          <cell r="D378" t="str">
            <v>Mandor</v>
          </cell>
          <cell r="E378" t="str">
            <v>(L03)</v>
          </cell>
          <cell r="F378" t="str">
            <v>Jam</v>
          </cell>
          <cell r="G378">
            <v>1.6192771084337352E-3</v>
          </cell>
          <cell r="H378">
            <v>4464.2857142857147</v>
          </cell>
          <cell r="K378">
            <v>7.2289156626506044</v>
          </cell>
        </row>
        <row r="380">
          <cell r="G380" t="str">
            <v xml:space="preserve">JUMLAH HARGA TENAGA   </v>
          </cell>
          <cell r="K380">
            <v>37.590361445783138</v>
          </cell>
        </row>
        <row r="382">
          <cell r="B382" t="str">
            <v>B.</v>
          </cell>
          <cell r="D382" t="str">
            <v>BAHAN</v>
          </cell>
        </row>
        <row r="384">
          <cell r="B384" t="str">
            <v>1.</v>
          </cell>
          <cell r="D384" t="str">
            <v>Agregat Kasar</v>
          </cell>
          <cell r="E384" t="str">
            <v>(M03)</v>
          </cell>
          <cell r="F384" t="str">
            <v>M3</v>
          </cell>
          <cell r="G384">
            <v>1.5433600000000002E-2</v>
          </cell>
          <cell r="H384">
            <v>60000</v>
          </cell>
          <cell r="K384">
            <v>926.01600000000008</v>
          </cell>
        </row>
        <row r="385">
          <cell r="B385" t="str">
            <v>2.</v>
          </cell>
          <cell r="D385" t="str">
            <v>Agregat Halus</v>
          </cell>
          <cell r="E385" t="str">
            <v>(M04)</v>
          </cell>
          <cell r="F385" t="str">
            <v>M3</v>
          </cell>
          <cell r="G385">
            <v>1.9390933333333336E-2</v>
          </cell>
          <cell r="H385">
            <v>30000</v>
          </cell>
          <cell r="K385">
            <v>581.72800000000007</v>
          </cell>
        </row>
        <row r="386">
          <cell r="B386" t="str">
            <v>3</v>
          </cell>
          <cell r="D386" t="str">
            <v>Filler</v>
          </cell>
          <cell r="E386" t="str">
            <v>(M05)</v>
          </cell>
          <cell r="F386" t="str">
            <v>Kg</v>
          </cell>
          <cell r="G386">
            <v>3.2054399999999998</v>
          </cell>
          <cell r="H386">
            <v>480</v>
          </cell>
          <cell r="K386">
            <v>1538.6111999999998</v>
          </cell>
        </row>
        <row r="387">
          <cell r="B387" t="str">
            <v>4</v>
          </cell>
          <cell r="D387" t="str">
            <v>Asphalt</v>
          </cell>
          <cell r="E387" t="str">
            <v>(M10)</v>
          </cell>
          <cell r="F387" t="str">
            <v>Kg</v>
          </cell>
          <cell r="G387">
            <v>5.1912000000000003</v>
          </cell>
          <cell r="H387">
            <v>3050</v>
          </cell>
          <cell r="K387">
            <v>15833.160000000002</v>
          </cell>
        </row>
        <row r="389">
          <cell r="G389" t="str">
            <v xml:space="preserve">JUMLAH HARGA BAHAN   </v>
          </cell>
          <cell r="K389">
            <v>18879.515200000002</v>
          </cell>
        </row>
        <row r="391">
          <cell r="B391" t="str">
            <v>C.</v>
          </cell>
          <cell r="D391" t="str">
            <v>PERALATAN</v>
          </cell>
        </row>
        <row r="392">
          <cell r="B392" t="str">
            <v>1.</v>
          </cell>
          <cell r="D392" t="str">
            <v>Wheel Loader</v>
          </cell>
          <cell r="E392" t="str">
            <v>(E15)</v>
          </cell>
          <cell r="F392" t="str">
            <v>Jam</v>
          </cell>
          <cell r="G392">
            <v>1.110615300709009E-3</v>
          </cell>
          <cell r="H392">
            <v>96800</v>
          </cell>
          <cell r="K392">
            <v>107.50756110863207</v>
          </cell>
        </row>
        <row r="393">
          <cell r="B393" t="str">
            <v>2.</v>
          </cell>
          <cell r="D393" t="str">
            <v>AMP</v>
          </cell>
          <cell r="E393" t="str">
            <v>(E01)</v>
          </cell>
          <cell r="F393" t="str">
            <v>Jam</v>
          </cell>
          <cell r="G393">
            <v>1.6192771084337352E-3</v>
          </cell>
          <cell r="H393">
            <v>963697.6720890759</v>
          </cell>
          <cell r="K393">
            <v>1560.4935798647207</v>
          </cell>
        </row>
        <row r="394">
          <cell r="B394" t="str">
            <v>3.</v>
          </cell>
          <cell r="D394" t="str">
            <v>Genset</v>
          </cell>
          <cell r="E394" t="str">
            <v>(E12)</v>
          </cell>
          <cell r="F394" t="str">
            <v>Jam</v>
          </cell>
          <cell r="G394">
            <v>1.6192771084337352E-3</v>
          </cell>
          <cell r="H394">
            <v>80287.850046073043</v>
          </cell>
          <cell r="K394">
            <v>130.0082776649665</v>
          </cell>
        </row>
        <row r="395">
          <cell r="B395" t="str">
            <v>4.</v>
          </cell>
          <cell r="D395" t="str">
            <v>Dump Truck</v>
          </cell>
          <cell r="E395" t="str">
            <v>(E09)</v>
          </cell>
          <cell r="F395" t="str">
            <v>Jam</v>
          </cell>
          <cell r="G395">
            <v>1.3662650602409643E-2</v>
          </cell>
          <cell r="H395">
            <v>81675</v>
          </cell>
          <cell r="K395">
            <v>1115.8969879518077</v>
          </cell>
        </row>
        <row r="396">
          <cell r="B396" t="str">
            <v>5.</v>
          </cell>
          <cell r="D396" t="str">
            <v>Asphalt Finisher     (E02)</v>
          </cell>
          <cell r="E396" t="str">
            <v>(E02)</v>
          </cell>
          <cell r="F396" t="str">
            <v>Jam</v>
          </cell>
          <cell r="G396">
            <v>2.0240963855421693E-3</v>
          </cell>
          <cell r="H396">
            <v>243462</v>
          </cell>
          <cell r="K396">
            <v>492.79055421686763</v>
          </cell>
        </row>
        <row r="397">
          <cell r="B397" t="str">
            <v>6.</v>
          </cell>
          <cell r="D397" t="str">
            <v>Tandem Roller</v>
          </cell>
          <cell r="E397" t="str">
            <v>(E17)</v>
          </cell>
          <cell r="F397" t="str">
            <v>Jam</v>
          </cell>
          <cell r="G397">
            <v>2.2948938611589212E-3</v>
          </cell>
          <cell r="H397">
            <v>43955.82029763185</v>
          </cell>
          <cell r="K397">
            <v>100.87394216324003</v>
          </cell>
        </row>
        <row r="398">
          <cell r="B398" t="str">
            <v>7</v>
          </cell>
          <cell r="D398" t="str">
            <v>P. Tyre Roller</v>
          </cell>
          <cell r="E398" t="str">
            <v>(E18)</v>
          </cell>
          <cell r="F398" t="str">
            <v>Jam</v>
          </cell>
          <cell r="G398">
            <v>1.285140562248996E-3</v>
          </cell>
          <cell r="H398">
            <v>56737.585126939768</v>
          </cell>
          <cell r="K398">
            <v>72.915772050685646</v>
          </cell>
        </row>
        <row r="399">
          <cell r="B399" t="str">
            <v>8</v>
          </cell>
          <cell r="D399" t="str">
            <v>Alat Bantu</v>
          </cell>
          <cell r="F399" t="str">
            <v>Ls</v>
          </cell>
          <cell r="G399">
            <v>1</v>
          </cell>
          <cell r="H399">
            <v>8500</v>
          </cell>
          <cell r="K399">
            <v>8500</v>
          </cell>
        </row>
        <row r="401">
          <cell r="G401" t="str">
            <v xml:space="preserve">JUMLAH HARGA PERALATAN   </v>
          </cell>
          <cell r="K401">
            <v>12080.48667502092</v>
          </cell>
        </row>
        <row r="403">
          <cell r="B403" t="str">
            <v>D.</v>
          </cell>
          <cell r="D403" t="str">
            <v>JUMLAH HARGA TENAGA, BAHAN DAN PERALATAN  ( A + B + C )</v>
          </cell>
          <cell r="K403">
            <v>30997.592236466702</v>
          </cell>
        </row>
        <row r="404">
          <cell r="B404" t="str">
            <v>E.</v>
          </cell>
          <cell r="D404" t="str">
            <v>OVERHEAD &amp; PROFIT</v>
          </cell>
          <cell r="F404">
            <v>10</v>
          </cell>
          <cell r="G404" t="str">
            <v>%  x  D</v>
          </cell>
        </row>
        <row r="405">
          <cell r="B405" t="str">
            <v>F.</v>
          </cell>
          <cell r="D405" t="str">
            <v>HARGA SATUAN PEKERJAAN  ( D + E )</v>
          </cell>
          <cell r="K405">
            <v>30997.592236466702</v>
          </cell>
        </row>
        <row r="406">
          <cell r="B406" t="str">
            <v>Note: 1</v>
          </cell>
          <cell r="D406" t="str">
            <v>SATUAN dapat berdasarkan atas jam operasi untuk Tenaga Kerja dan Peralatan, volume dan / atau</v>
          </cell>
        </row>
        <row r="407">
          <cell r="D407" t="str">
            <v>ukuran berat untuk bahan-bahan.</v>
          </cell>
        </row>
        <row r="408">
          <cell r="B408">
            <v>2</v>
          </cell>
          <cell r="D408" t="str">
            <v>Kuantitas satuan adalah kuantitas setiap komponen untuk menyelesaikan satu satuan pekerjaan dari</v>
          </cell>
        </row>
        <row r="409">
          <cell r="D409" t="str">
            <v>nomor mata pembayaran.</v>
          </cell>
        </row>
        <row r="410">
          <cell r="B410">
            <v>3</v>
          </cell>
          <cell r="D410" t="str">
            <v>Biaya satuan untuk peralatan sudah termasuk bahan bakar, bahan habis dipakai dan operator.</v>
          </cell>
        </row>
        <row r="411">
          <cell r="B411">
            <v>4</v>
          </cell>
          <cell r="D411" t="str">
            <v>Biaya satuan sudah termasuk pengeluaran untuk seluruh pajak yang berkaitan (sudah termasuk PPN</v>
          </cell>
        </row>
        <row r="412">
          <cell r="D412" t="str">
            <v>dan Keuntungan yang dibayar dari kontrak) dan biaya-biaya lainnya.</v>
          </cell>
        </row>
        <row r="533">
          <cell r="I533" t="str">
            <v>Analisa EI-651</v>
          </cell>
        </row>
        <row r="534">
          <cell r="B534" t="str">
            <v>FORMULIR STANDAR UNTUK</v>
          </cell>
        </row>
        <row r="535">
          <cell r="B535" t="str">
            <v>PEREKAMAN ANALISA MASING-MASING HARGA SATUAN</v>
          </cell>
        </row>
        <row r="536">
          <cell r="B536" t="str">
            <v xml:space="preserve">                                                                                                            </v>
          </cell>
        </row>
        <row r="538">
          <cell r="B538" t="str">
            <v>PROYEK</v>
          </cell>
          <cell r="E538" t="str">
            <v>:  Perencanaan Teknis Ruas Jalan Malinau - Simanggaris</v>
          </cell>
        </row>
        <row r="539">
          <cell r="B539" t="str">
            <v>No. PAKET KONTRAK</v>
          </cell>
          <cell r="E539" t="str">
            <v>:</v>
          </cell>
        </row>
        <row r="540">
          <cell r="B540" t="str">
            <v>NAMA PAKET</v>
          </cell>
          <cell r="E540" t="str">
            <v>:</v>
          </cell>
        </row>
        <row r="541">
          <cell r="B541" t="str">
            <v>PROPINSI</v>
          </cell>
          <cell r="E541" t="str">
            <v>:  Kalimantan Timur</v>
          </cell>
        </row>
        <row r="542">
          <cell r="B542" t="str">
            <v>ITEM PEMBAYARAN NO.</v>
          </cell>
          <cell r="E542" t="str">
            <v>:  6.5 (1)</v>
          </cell>
          <cell r="H542" t="str">
            <v>PERKIRAAN VOL. PEK.</v>
          </cell>
          <cell r="J542" t="str">
            <v>:</v>
          </cell>
        </row>
        <row r="543">
          <cell r="B543" t="str">
            <v>JENIS PEKERJAAN</v>
          </cell>
          <cell r="E543" t="str">
            <v>:  Asphalt Camp. Dingin U. Pelapisan Kembali</v>
          </cell>
          <cell r="H543" t="str">
            <v>TOTAL HARGA</v>
          </cell>
          <cell r="J543" t="str">
            <v>:</v>
          </cell>
        </row>
        <row r="544">
          <cell r="B544" t="str">
            <v>SATUAN PEMBAYARAN</v>
          </cell>
          <cell r="E544" t="str">
            <v>:  M3</v>
          </cell>
          <cell r="H544" t="str">
            <v>% THD. BIAYA PROYEK</v>
          </cell>
          <cell r="J544" t="str">
            <v>:</v>
          </cell>
        </row>
        <row r="547">
          <cell r="G547" t="str">
            <v>PERKIRAAN</v>
          </cell>
          <cell r="H547" t="str">
            <v>HARGA</v>
          </cell>
          <cell r="I547" t="str">
            <v>JUMLAH</v>
          </cell>
        </row>
        <row r="548">
          <cell r="B548" t="str">
            <v>NO.</v>
          </cell>
          <cell r="D548" t="str">
            <v>KOMPONEN</v>
          </cell>
          <cell r="F548" t="str">
            <v>SATUAN</v>
          </cell>
          <cell r="G548" t="str">
            <v>KUANTITAS</v>
          </cell>
          <cell r="H548" t="str">
            <v>SATUAN</v>
          </cell>
          <cell r="I548" t="str">
            <v>HARGA</v>
          </cell>
        </row>
        <row r="549">
          <cell r="H549" t="str">
            <v>(Rp.)</v>
          </cell>
          <cell r="I549" t="str">
            <v>(Rp.)</v>
          </cell>
        </row>
        <row r="552">
          <cell r="B552" t="str">
            <v>A.</v>
          </cell>
          <cell r="D552" t="str">
            <v>TENAGA</v>
          </cell>
        </row>
        <row r="554">
          <cell r="B554" t="str">
            <v>1.</v>
          </cell>
          <cell r="D554" t="str">
            <v>Pekerja</v>
          </cell>
          <cell r="E554" t="str">
            <v>(L01)</v>
          </cell>
          <cell r="F554" t="str">
            <v>Jam</v>
          </cell>
          <cell r="G554">
            <v>3.2530120481927711</v>
          </cell>
          <cell r="H554">
            <v>2678.5714285714284</v>
          </cell>
          <cell r="K554">
            <v>8713.4251290877801</v>
          </cell>
        </row>
        <row r="555">
          <cell r="B555" t="str">
            <v>2.</v>
          </cell>
          <cell r="D555" t="str">
            <v>Mandor</v>
          </cell>
          <cell r="E555" t="str">
            <v>(L03)</v>
          </cell>
          <cell r="F555" t="str">
            <v>Jam</v>
          </cell>
          <cell r="G555">
            <v>0.54216867469879515</v>
          </cell>
          <cell r="H555">
            <v>4464.2857142857147</v>
          </cell>
          <cell r="K555">
            <v>2420.3958691910498</v>
          </cell>
        </row>
        <row r="558">
          <cell r="G558" t="str">
            <v xml:space="preserve">JUMLAH HARGA TENAGA   </v>
          </cell>
          <cell r="K558">
            <v>11133.82099827883</v>
          </cell>
        </row>
        <row r="560">
          <cell r="B560" t="str">
            <v>B.</v>
          </cell>
          <cell r="D560" t="str">
            <v>BAHAN</v>
          </cell>
        </row>
        <row r="562">
          <cell r="B562" t="str">
            <v>1.</v>
          </cell>
          <cell r="D562" t="str">
            <v>Agregat Halus</v>
          </cell>
          <cell r="E562" t="str">
            <v>(M04)</v>
          </cell>
          <cell r="F562" t="str">
            <v>M3</v>
          </cell>
          <cell r="G562">
            <v>1.1997187499999997</v>
          </cell>
          <cell r="H562">
            <v>30000</v>
          </cell>
          <cell r="K562">
            <v>35991.562499999993</v>
          </cell>
        </row>
        <row r="563">
          <cell r="B563" t="str">
            <v>2.</v>
          </cell>
          <cell r="D563" t="str">
            <v>Asphalt Emulsi</v>
          </cell>
          <cell r="E563" t="str">
            <v>(M31)</v>
          </cell>
          <cell r="F563" t="str">
            <v>Kg</v>
          </cell>
          <cell r="G563">
            <v>90.449999999999989</v>
          </cell>
          <cell r="H563">
            <v>3050</v>
          </cell>
          <cell r="K563">
            <v>275872.49999999994</v>
          </cell>
        </row>
        <row r="567">
          <cell r="G567" t="str">
            <v xml:space="preserve">JUMLAH HARGA BAHAN   </v>
          </cell>
          <cell r="K567">
            <v>311864.06249999994</v>
          </cell>
        </row>
        <row r="569">
          <cell r="B569" t="str">
            <v>C.</v>
          </cell>
          <cell r="D569" t="str">
            <v>PERALATAN</v>
          </cell>
        </row>
        <row r="571">
          <cell r="B571" t="str">
            <v>1.</v>
          </cell>
          <cell r="D571" t="str">
            <v>Conc. Mixer</v>
          </cell>
          <cell r="E571" t="str">
            <v>(E06)</v>
          </cell>
          <cell r="F571" t="str">
            <v>Jam</v>
          </cell>
          <cell r="G571">
            <v>0.54216867469879515</v>
          </cell>
          <cell r="H571">
            <v>18425.07380562061</v>
          </cell>
          <cell r="K571">
            <v>9989.4978464208125</v>
          </cell>
        </row>
        <row r="572">
          <cell r="B572" t="str">
            <v>2.</v>
          </cell>
          <cell r="D572" t="str">
            <v>Tandem Roller</v>
          </cell>
          <cell r="E572" t="str">
            <v>(E17)</v>
          </cell>
          <cell r="F572" t="str">
            <v>Jam</v>
          </cell>
          <cell r="G572">
            <v>8.0321285140562249E-2</v>
          </cell>
          <cell r="H572">
            <v>43955.82029763185</v>
          </cell>
          <cell r="K572">
            <v>3530.5879757134016</v>
          </cell>
        </row>
        <row r="573">
          <cell r="B573" t="str">
            <v>3.</v>
          </cell>
          <cell r="D573" t="str">
            <v>Dump Truck</v>
          </cell>
          <cell r="E573" t="str">
            <v>(E09)</v>
          </cell>
          <cell r="F573" t="str">
            <v>Jam</v>
          </cell>
          <cell r="G573">
            <v>1.7165771519814197</v>
          </cell>
          <cell r="H573">
            <v>81675</v>
          </cell>
          <cell r="K573">
            <v>140201.43888808246</v>
          </cell>
        </row>
        <row r="574">
          <cell r="B574" t="str">
            <v>4.</v>
          </cell>
          <cell r="D574" t="str">
            <v>Alat Bantu</v>
          </cell>
          <cell r="F574" t="str">
            <v>Ls</v>
          </cell>
          <cell r="G574">
            <v>1</v>
          </cell>
          <cell r="H574">
            <v>800</v>
          </cell>
          <cell r="K574">
            <v>800</v>
          </cell>
        </row>
        <row r="578">
          <cell r="G578" t="str">
            <v xml:space="preserve">JUMLAH HARGA PERALATAN   </v>
          </cell>
          <cell r="K578">
            <v>154521.52471021668</v>
          </cell>
        </row>
        <row r="580">
          <cell r="B580" t="str">
            <v>D.</v>
          </cell>
          <cell r="D580" t="str">
            <v>JUMLAH HARGA TENAGA, BAHAN DAN PERALATAN  ( A + B + C )</v>
          </cell>
          <cell r="K580">
            <v>477519.40820849547</v>
          </cell>
        </row>
        <row r="581">
          <cell r="B581" t="str">
            <v>E.</v>
          </cell>
          <cell r="D581" t="str">
            <v>OVERHEAD &amp; PROFIT</v>
          </cell>
          <cell r="F581">
            <v>10</v>
          </cell>
          <cell r="G581" t="str">
            <v>%  x  D</v>
          </cell>
        </row>
        <row r="582">
          <cell r="B582" t="str">
            <v>F.</v>
          </cell>
          <cell r="D582" t="str">
            <v>HARGA SATUAN PEKERJAAN  ( D + E )</v>
          </cell>
          <cell r="K582">
            <v>477519.40820849547</v>
          </cell>
        </row>
        <row r="583">
          <cell r="B583" t="str">
            <v>Note: 1</v>
          </cell>
          <cell r="D583" t="str">
            <v>SATUAN dapat berdasarkan atas jam operasi untuk Tenaga Kerja dan Peralatan, volume dan / atau</v>
          </cell>
        </row>
        <row r="584">
          <cell r="D584" t="str">
            <v>ukuran berat untuk bahan-bahan.</v>
          </cell>
        </row>
        <row r="585">
          <cell r="B585">
            <v>2</v>
          </cell>
          <cell r="D585" t="str">
            <v>Kuantitas satuan adalah kuantitas setiap komponen untuk menyelesaikan satu satuan pekerjaan dari</v>
          </cell>
        </row>
        <row r="586">
          <cell r="D586" t="str">
            <v>nomor mata pembayaran.</v>
          </cell>
        </row>
        <row r="587">
          <cell r="B587">
            <v>3</v>
          </cell>
          <cell r="D587" t="str">
            <v>Biaya satuan untuk peralatan sudah termasuk bahan bakar, bahan habis dipakai dan operator.</v>
          </cell>
        </row>
        <row r="588">
          <cell r="B588">
            <v>4</v>
          </cell>
          <cell r="D588" t="str">
            <v>Biaya satuan sudah termasuk pengeluaran untuk seluruh pajak yang berkaitan (sudah termasuk PPN</v>
          </cell>
        </row>
        <row r="589">
          <cell r="D589" t="str">
            <v>dan Keuntungan yang dibayar dari kontrak) dan biaya-biaya lainnya.</v>
          </cell>
        </row>
        <row r="592">
          <cell r="I592" t="str">
            <v>Analisa EI-661</v>
          </cell>
        </row>
        <row r="593">
          <cell r="B593" t="str">
            <v>FORMULIR STANDAR UNTUK</v>
          </cell>
        </row>
        <row r="594">
          <cell r="B594" t="str">
            <v>PEREKAMAN ANALISA MASING-MASING HARGA SATUAN</v>
          </cell>
        </row>
        <row r="595">
          <cell r="B595" t="str">
            <v xml:space="preserve">                                                                                                            </v>
          </cell>
        </row>
        <row r="597">
          <cell r="B597" t="str">
            <v>PROYEK</v>
          </cell>
          <cell r="E597" t="str">
            <v>:  Perencanaan Teknis Ruas Jalan Malinau - Simanggaris</v>
          </cell>
        </row>
        <row r="598">
          <cell r="B598" t="str">
            <v>No. PAKET KONTRAK</v>
          </cell>
          <cell r="E598" t="str">
            <v>:</v>
          </cell>
        </row>
        <row r="599">
          <cell r="B599" t="str">
            <v>NAMA PAKET</v>
          </cell>
          <cell r="E599" t="str">
            <v>:</v>
          </cell>
        </row>
        <row r="600">
          <cell r="B600" t="str">
            <v>PROPINSI</v>
          </cell>
          <cell r="E600" t="str">
            <v>:  Kalimantan Timur</v>
          </cell>
        </row>
        <row r="601">
          <cell r="B601" t="str">
            <v>ITEM PEMBAYARAN NO.</v>
          </cell>
          <cell r="E601" t="str">
            <v>:  6.6</v>
          </cell>
          <cell r="H601" t="str">
            <v>PERKIRAAN VOL. PEK.</v>
          </cell>
          <cell r="J601" t="str">
            <v>:</v>
          </cell>
        </row>
        <row r="602">
          <cell r="B602" t="str">
            <v>JENIS PEKERJAAN</v>
          </cell>
          <cell r="E602" t="str">
            <v xml:space="preserve">:  Penetrasi Macadam Levelling </v>
          </cell>
          <cell r="H602" t="str">
            <v>TOTAL HARGA</v>
          </cell>
          <cell r="J602" t="str">
            <v>:</v>
          </cell>
        </row>
        <row r="603">
          <cell r="B603" t="str">
            <v>SATUAN PEMBAYARAN</v>
          </cell>
          <cell r="E603" t="str">
            <v>:  M3</v>
          </cell>
          <cell r="H603" t="str">
            <v>% THD. BIAYA PROYEK</v>
          </cell>
          <cell r="J603" t="str">
            <v>:</v>
          </cell>
        </row>
        <row r="606">
          <cell r="G606" t="str">
            <v>PERKIRAAN</v>
          </cell>
          <cell r="H606" t="str">
            <v>HARGA</v>
          </cell>
          <cell r="I606" t="str">
            <v>JUMLAH</v>
          </cell>
        </row>
        <row r="607">
          <cell r="B607" t="str">
            <v>NO.</v>
          </cell>
          <cell r="D607" t="str">
            <v>KOMPONEN</v>
          </cell>
          <cell r="F607" t="str">
            <v>SATUAN</v>
          </cell>
          <cell r="G607" t="str">
            <v>KUANTITAS</v>
          </cell>
          <cell r="H607" t="str">
            <v>SATUAN</v>
          </cell>
          <cell r="I607" t="str">
            <v>HARGA</v>
          </cell>
        </row>
        <row r="608">
          <cell r="H608" t="str">
            <v>(Rp.)</v>
          </cell>
          <cell r="I608" t="str">
            <v>(Rp.)</v>
          </cell>
        </row>
        <row r="611">
          <cell r="B611" t="str">
            <v>A.</v>
          </cell>
          <cell r="D611" t="str">
            <v>TENAGA</v>
          </cell>
        </row>
        <row r="613">
          <cell r="B613" t="str">
            <v>1.</v>
          </cell>
          <cell r="D613" t="str">
            <v>Pekerja</v>
          </cell>
          <cell r="E613" t="str">
            <v>(L01)</v>
          </cell>
          <cell r="F613" t="str">
            <v>Jam</v>
          </cell>
          <cell r="G613">
            <v>0.71396697902721984</v>
          </cell>
          <cell r="H613">
            <v>2678.5714285714284</v>
          </cell>
          <cell r="K613">
            <v>1912.4115509657674</v>
          </cell>
        </row>
        <row r="614">
          <cell r="B614" t="str">
            <v>2.</v>
          </cell>
          <cell r="D614" t="str">
            <v>Mandor</v>
          </cell>
          <cell r="E614" t="str">
            <v>(L03)</v>
          </cell>
          <cell r="F614" t="str">
            <v>Jam</v>
          </cell>
          <cell r="G614">
            <v>7.1396697902721989E-2</v>
          </cell>
          <cell r="H614">
            <v>4464.2857142857147</v>
          </cell>
          <cell r="K614">
            <v>318.73525849429461</v>
          </cell>
        </row>
        <row r="617">
          <cell r="G617" t="str">
            <v xml:space="preserve">JUMLAH HARGA TENAGA   </v>
          </cell>
          <cell r="K617">
            <v>2231.1468094600623</v>
          </cell>
        </row>
        <row r="619">
          <cell r="B619" t="str">
            <v>B.</v>
          </cell>
          <cell r="D619" t="str">
            <v>BAHAN</v>
          </cell>
        </row>
        <row r="621">
          <cell r="B621" t="str">
            <v>1.</v>
          </cell>
          <cell r="D621" t="str">
            <v>Agregat Kasar</v>
          </cell>
          <cell r="E621" t="str">
            <v>(M03)</v>
          </cell>
          <cell r="F621" t="str">
            <v>M3</v>
          </cell>
          <cell r="G621">
            <v>1.161111111111111</v>
          </cell>
          <cell r="H621">
            <v>60000</v>
          </cell>
          <cell r="K621">
            <v>69666.666666666657</v>
          </cell>
        </row>
        <row r="622">
          <cell r="B622" t="str">
            <v>2.</v>
          </cell>
          <cell r="D622" t="str">
            <v>Agregat Pengunci</v>
          </cell>
          <cell r="E622" t="str">
            <v>(M04)</v>
          </cell>
          <cell r="F622" t="str">
            <v>M3</v>
          </cell>
          <cell r="G622">
            <v>0.21825396825396828</v>
          </cell>
          <cell r="H622">
            <v>30000</v>
          </cell>
          <cell r="K622">
            <v>6547.6190476190486</v>
          </cell>
        </row>
        <row r="623">
          <cell r="B623" t="str">
            <v>3.</v>
          </cell>
          <cell r="D623" t="str">
            <v>Agregat Penutup</v>
          </cell>
          <cell r="E623" t="str">
            <v>(M04)</v>
          </cell>
          <cell r="F623" t="str">
            <v>M3</v>
          </cell>
          <cell r="G623">
            <v>0.12222222222222222</v>
          </cell>
          <cell r="H623">
            <v>30000</v>
          </cell>
          <cell r="K623">
            <v>3666.6666666666665</v>
          </cell>
        </row>
        <row r="624">
          <cell r="B624" t="str">
            <v>4.</v>
          </cell>
          <cell r="D624" t="str">
            <v>Asphalt</v>
          </cell>
          <cell r="E624" t="str">
            <v>(M10)</v>
          </cell>
          <cell r="F624" t="str">
            <v>Kg</v>
          </cell>
          <cell r="G624">
            <v>100.5</v>
          </cell>
          <cell r="H624">
            <v>3050</v>
          </cell>
        </row>
        <row r="626">
          <cell r="G626" t="str">
            <v xml:space="preserve">JUMLAH HARGA BAHAN   </v>
          </cell>
          <cell r="K626">
            <v>79880.952380952382</v>
          </cell>
        </row>
        <row r="628">
          <cell r="B628" t="str">
            <v>C.</v>
          </cell>
          <cell r="D628" t="str">
            <v>PERALATAN</v>
          </cell>
        </row>
        <row r="630">
          <cell r="B630" t="str">
            <v>1.</v>
          </cell>
          <cell r="D630" t="str">
            <v>Wheel Loader</v>
          </cell>
          <cell r="E630" t="str">
            <v>(E15)</v>
          </cell>
          <cell r="F630" t="str">
            <v>Jam</v>
          </cell>
          <cell r="G630">
            <v>3.5698348951360995E-2</v>
          </cell>
          <cell r="H630">
            <v>96800</v>
          </cell>
          <cell r="K630">
            <v>3455.6001784917444</v>
          </cell>
        </row>
        <row r="631">
          <cell r="B631" t="str">
            <v>2.</v>
          </cell>
          <cell r="D631" t="str">
            <v>Dump Truck</v>
          </cell>
          <cell r="E631" t="str">
            <v>(E09)</v>
          </cell>
          <cell r="F631" t="str">
            <v>Jam</v>
          </cell>
          <cell r="G631">
            <v>0.25100401606425704</v>
          </cell>
          <cell r="H631">
            <v>81675</v>
          </cell>
          <cell r="K631">
            <v>20500.753012048193</v>
          </cell>
        </row>
        <row r="632">
          <cell r="B632" t="str">
            <v>3.</v>
          </cell>
          <cell r="D632" t="str">
            <v>3-Wheel Roller     (E16)</v>
          </cell>
          <cell r="F632" t="str">
            <v>Jam</v>
          </cell>
          <cell r="G632">
            <v>4.9176297024834038E-2</v>
          </cell>
          <cell r="H632">
            <v>38149.412341278374</v>
          </cell>
          <cell r="K632">
            <v>1876.0468326175746</v>
          </cell>
        </row>
        <row r="633">
          <cell r="B633" t="str">
            <v>4.</v>
          </cell>
          <cell r="D633" t="str">
            <v>Asp. Sprayer</v>
          </cell>
          <cell r="E633" t="str">
            <v>(E03)</v>
          </cell>
          <cell r="F633" t="str">
            <v>Jam</v>
          </cell>
          <cell r="G633">
            <v>4.4733389001550758E-3</v>
          </cell>
          <cell r="H633">
            <v>30860</v>
          </cell>
          <cell r="K633">
            <v>138.04723845878564</v>
          </cell>
        </row>
        <row r="634">
          <cell r="B634" t="str">
            <v>5.</v>
          </cell>
          <cell r="D634" t="str">
            <v>Alat bantu</v>
          </cell>
          <cell r="F634" t="str">
            <v>Ls</v>
          </cell>
          <cell r="G634">
            <v>1</v>
          </cell>
          <cell r="H634">
            <v>500</v>
          </cell>
          <cell r="K634">
            <v>500</v>
          </cell>
        </row>
        <row r="637">
          <cell r="G637" t="str">
            <v xml:space="preserve">JUMLAH HARGA PERALATAN   </v>
          </cell>
          <cell r="K637">
            <v>26470.447261616297</v>
          </cell>
        </row>
        <row r="639">
          <cell r="B639" t="str">
            <v>D.</v>
          </cell>
          <cell r="D639" t="str">
            <v>JUMLAH HARGA TENAGA, BAHAN DAN PERALATAN  ( A + B + C )</v>
          </cell>
          <cell r="K639">
            <v>108582.54645202874</v>
          </cell>
        </row>
        <row r="640">
          <cell r="B640" t="str">
            <v>E.</v>
          </cell>
          <cell r="D640" t="str">
            <v>OVERHEAD &amp; PROFIT</v>
          </cell>
          <cell r="F640">
            <v>10</v>
          </cell>
          <cell r="G640" t="str">
            <v>%  x  D</v>
          </cell>
        </row>
        <row r="641">
          <cell r="B641" t="str">
            <v>F.</v>
          </cell>
          <cell r="D641" t="str">
            <v>HARGA SATUAN PEKERJAAN  ( D + E )</v>
          </cell>
          <cell r="K641">
            <v>108582.54645202874</v>
          </cell>
        </row>
        <row r="642">
          <cell r="B642" t="str">
            <v>Note: 1</v>
          </cell>
          <cell r="D642" t="str">
            <v>SATUAN dapat berdasarkan atas jam operasi untuk Tenaga Kerja dan Peralatan, volume dan / atau</v>
          </cell>
        </row>
        <row r="643">
          <cell r="D643" t="str">
            <v>ukuran berat untuk bahan-bahan.</v>
          </cell>
        </row>
        <row r="644">
          <cell r="B644">
            <v>2</v>
          </cell>
          <cell r="D644" t="str">
            <v>Kuantitas satuan adalah kuantitas setiap komponen untuk menyelesaikan satu satuan pekerjaan dari</v>
          </cell>
        </row>
        <row r="645">
          <cell r="D645" t="str">
            <v>nomor mata pembayaran.</v>
          </cell>
        </row>
        <row r="646">
          <cell r="B646">
            <v>3</v>
          </cell>
          <cell r="D646" t="str">
            <v>Biaya satuan untuk peralatan sudah termasuk bahan bakar, bahan habis dipakai dan operator.</v>
          </cell>
        </row>
        <row r="647">
          <cell r="B647">
            <v>4</v>
          </cell>
          <cell r="D647" t="str">
            <v>Biaya satuan sudah termasuk pengeluaran untuk seluruh pajak yang berkaitan (sudah termasuk PPN</v>
          </cell>
        </row>
        <row r="648">
          <cell r="D648" t="str">
            <v>dan Keuntungan yang dibayar dari kontrak) dan biaya-biaya lainnya.</v>
          </cell>
        </row>
      </sheetData>
      <sheetData sheetId="17"/>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total"/>
      <sheetName val="service"/>
      <sheetName val="bale"/>
      <sheetName val="spa"/>
      <sheetName val="towel"/>
      <sheetName val="atap"/>
      <sheetName val="pres-suite"/>
      <sheetName val="suite"/>
      <sheetName val="villa"/>
      <sheetName val="351BQMCN"/>
      <sheetName val="I-ME"/>
      <sheetName val="LAL - PASAR PAGI "/>
      <sheetName val="SEX"/>
      <sheetName val="Komponen"/>
      <sheetName val="Mat.Elk"/>
      <sheetName val="ARMATURE, SK, SAKLAR"/>
      <sheetName val="Duct"/>
      <sheetName val="AHS"/>
      <sheetName val="Mall"/>
      <sheetName val="HRG BHN"/>
      <sheetName val="daf-3(OK)"/>
      <sheetName val="daf-7(OK)"/>
      <sheetName val="Material"/>
      <sheetName val="HRG BAHAN &amp; UPAH okk"/>
      <sheetName val="Analis Kusen okk"/>
      <sheetName val="An. ALAt"/>
      <sheetName val="Up &amp; bhn"/>
      <sheetName val="Str"/>
      <sheetName val="Harsat"/>
      <sheetName val="Analisa-S"/>
      <sheetName val="H.Satuan"/>
      <sheetName val="ANTEK-1"/>
      <sheetName val="rincian"/>
      <sheetName val="Har Sat"/>
      <sheetName val="A"/>
      <sheetName val="daf_3_OK_"/>
      <sheetName val="daf_7_OK_"/>
      <sheetName val="ESCON"/>
      <sheetName val="Sheet1"/>
      <sheetName val="DAF-5"/>
      <sheetName val="61004"/>
      <sheetName val="61005"/>
      <sheetName val="61008"/>
      <sheetName val="MAP"/>
      <sheetName val="BOQ"/>
      <sheetName val="Rekap"/>
      <sheetName val="61006"/>
      <sheetName val="61007"/>
      <sheetName val="Calcu 02"/>
      <sheetName val="Master 1.0"/>
      <sheetName val="Cash2"/>
      <sheetName val="RAP"/>
      <sheetName val="Harga"/>
      <sheetName val="Analisa Baja"/>
      <sheetName val="NP"/>
      <sheetName val="#REF!"/>
      <sheetName val="BAG-2"/>
      <sheetName val="Analisa"/>
      <sheetName val="pldt"/>
      <sheetName val="Instalasi Pemipaan"/>
      <sheetName val="List material"/>
      <sheetName val="Cover"/>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at"/>
      <sheetName val="Sheet3"/>
      <sheetName val="D.Isi"/>
      <sheetName val="Info"/>
      <sheetName val="Peta"/>
      <sheetName val="Lok.Pro"/>
      <sheetName val="Layout"/>
      <sheetName val="Bend"/>
      <sheetName val="Foto.Cond"/>
      <sheetName val="Foto.Bend"/>
      <sheetName val="Catatan"/>
      <sheetName val="R.Kontrak"/>
      <sheetName val="S.Org"/>
      <sheetName val="Atur "/>
      <sheetName val="RBP-1"/>
      <sheetName val="RBP-2"/>
      <sheetName val="AKP"/>
      <sheetName val="BOQ Kont"/>
      <sheetName val="BL"/>
      <sheetName val="Bi.Upah"/>
      <sheetName val="Bi.S.Alat"/>
      <sheetName val="Bi.Mate"/>
      <sheetName val="AHS (2)"/>
      <sheetName val="AHS (3)"/>
      <sheetName val="Rate (2)"/>
      <sheetName val="Gal (2)"/>
      <sheetName val="Timb (2)"/>
      <sheetName val="BU"/>
      <sheetName val="BTL"/>
      <sheetName val="PP.1"/>
      <sheetName val="Bi.Beban Alat"/>
      <sheetName val="Bi.Sub"/>
      <sheetName val="Bi.Bank"/>
      <sheetName val="FINALIS"/>
      <sheetName val="BOQ"/>
      <sheetName val="Kurva S"/>
      <sheetName val="boq2"/>
      <sheetName val="wi"/>
      <sheetName val="wi (2)"/>
      <sheetName val="Rate"/>
      <sheetName val="sd"/>
      <sheetName val="sd (2)"/>
      <sheetName val="daftar Rate"/>
      <sheetName val="AHS"/>
      <sheetName val="pricing"/>
      <sheetName val="prc-alat"/>
      <sheetName val="BRD"/>
      <sheetName val="dc"/>
      <sheetName val="Gal"/>
      <sheetName val="Timb"/>
      <sheetName val="pancang ulin"/>
      <sheetName val="pas batu"/>
      <sheetName val="pembesian"/>
      <sheetName val="beton"/>
      <sheetName val="sub"/>
      <sheetName val="instrumen+pnwr 1"/>
      <sheetName val="instrumen+pnwr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49">
          <cell r="D49" t="str">
            <v>Buldozer 15 Ton</v>
          </cell>
        </row>
        <row r="50">
          <cell r="D50" t="str">
            <v>Buldozer 21 Ton</v>
          </cell>
        </row>
        <row r="51">
          <cell r="D51" t="str">
            <v>Excavator 1,2 m3</v>
          </cell>
        </row>
        <row r="52">
          <cell r="D52" t="str">
            <v>Dump Truck 10 Ton</v>
          </cell>
        </row>
        <row r="53">
          <cell r="D53" t="str">
            <v>Agitator Truck 5m3</v>
          </cell>
        </row>
        <row r="54">
          <cell r="D54" t="str">
            <v>Vibrator Roller 10 Ton</v>
          </cell>
        </row>
        <row r="55">
          <cell r="D55" t="str">
            <v>Tamping Rammer 30 kg</v>
          </cell>
        </row>
        <row r="56">
          <cell r="D56" t="str">
            <v>Tandem Roller 10 Ton</v>
          </cell>
        </row>
        <row r="57">
          <cell r="D57" t="str">
            <v>Concrete Mixer 0.35 m3</v>
          </cell>
        </row>
        <row r="58">
          <cell r="D58" t="str">
            <v>Concrete Vibrator, d2"</v>
          </cell>
        </row>
        <row r="59">
          <cell r="D59" t="str">
            <v>Concrete pump</v>
          </cell>
        </row>
        <row r="60">
          <cell r="D60" t="str">
            <v>Water Tanker 5000 lt</v>
          </cell>
        </row>
        <row r="61">
          <cell r="D61" t="str">
            <v>Water Pump</v>
          </cell>
        </row>
        <row r="62">
          <cell r="D62" t="str">
            <v>Sheep Foot Roller 10 ton</v>
          </cell>
        </row>
        <row r="63">
          <cell r="D63" t="str">
            <v>Bar Bender</v>
          </cell>
        </row>
        <row r="64">
          <cell r="D64" t="str">
            <v>Bar Cutter</v>
          </cell>
        </row>
        <row r="65">
          <cell r="D65" t="str">
            <v>Wheel Loader 110 HP</v>
          </cell>
        </row>
        <row r="66">
          <cell r="D66" t="str">
            <v>Air Compressor 17m3/mnt</v>
          </cell>
        </row>
        <row r="67">
          <cell r="D67" t="str">
            <v>Chain Saw</v>
          </cell>
        </row>
        <row r="68">
          <cell r="D68" t="str">
            <v>Genset 5 KVA</v>
          </cell>
        </row>
        <row r="69">
          <cell r="D69" t="str">
            <v>Motor Grader  10 Ton</v>
          </cell>
        </row>
        <row r="70">
          <cell r="D70" t="str">
            <v>Chute</v>
          </cell>
        </row>
        <row r="71">
          <cell r="D71" t="str">
            <v>Alat bantu</v>
          </cell>
        </row>
      </sheetData>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
      <sheetName val="UPAH"/>
      <sheetName val="BAHAN"/>
      <sheetName val="ANLDASAR"/>
      <sheetName val="REKANLDSR"/>
      <sheetName val="RAB-COLE"/>
      <sheetName val="ANLSAT"/>
      <sheetName val="P-xx"/>
    </sheetNames>
    <sheetDataSet>
      <sheetData sheetId="0" refreshError="1"/>
      <sheetData sheetId="1" refreshError="1"/>
      <sheetData sheetId="2" refreshError="1">
        <row r="10">
          <cell r="A10">
            <v>1</v>
          </cell>
          <cell r="B10">
            <v>1</v>
          </cell>
          <cell r="D10" t="str">
            <v>Pasir  Urug</v>
          </cell>
          <cell r="I10" t="str">
            <v>m3</v>
          </cell>
          <cell r="K10">
            <v>70000</v>
          </cell>
        </row>
        <row r="11">
          <cell r="A11">
            <v>2</v>
          </cell>
          <cell r="B11">
            <v>2</v>
          </cell>
          <cell r="D11" t="str">
            <v>S i r t u</v>
          </cell>
          <cell r="I11" t="str">
            <v>m3</v>
          </cell>
          <cell r="K11">
            <v>60000</v>
          </cell>
        </row>
        <row r="12">
          <cell r="A12">
            <v>3</v>
          </cell>
          <cell r="B12">
            <v>3</v>
          </cell>
          <cell r="D12" t="str">
            <v>Pasir  Pasang</v>
          </cell>
          <cell r="I12" t="str">
            <v>m3</v>
          </cell>
          <cell r="K12">
            <v>80000</v>
          </cell>
        </row>
        <row r="13">
          <cell r="A13">
            <v>4</v>
          </cell>
          <cell r="B13">
            <v>4</v>
          </cell>
          <cell r="D13" t="str">
            <v>Pasir  Beton</v>
          </cell>
          <cell r="I13" t="str">
            <v>m3</v>
          </cell>
          <cell r="K13">
            <v>120000</v>
          </cell>
        </row>
        <row r="14">
          <cell r="A14">
            <v>5</v>
          </cell>
          <cell r="B14">
            <v>5</v>
          </cell>
          <cell r="D14" t="str">
            <v>Batu  Pecah  Mesin  7/10</v>
          </cell>
          <cell r="I14" t="str">
            <v>m3</v>
          </cell>
          <cell r="K14">
            <v>90000</v>
          </cell>
        </row>
        <row r="15">
          <cell r="A15">
            <v>6</v>
          </cell>
          <cell r="B15">
            <v>6</v>
          </cell>
          <cell r="D15" t="str">
            <v>Batu  Pecah  Mesin  1/2</v>
          </cell>
          <cell r="I15" t="str">
            <v>m3</v>
          </cell>
          <cell r="K15">
            <v>115000</v>
          </cell>
        </row>
        <row r="16">
          <cell r="A16">
            <v>7</v>
          </cell>
          <cell r="B16">
            <v>7</v>
          </cell>
          <cell r="D16" t="str">
            <v>Batu  Pecah  Mesin  2/3</v>
          </cell>
          <cell r="I16" t="str">
            <v>m3</v>
          </cell>
          <cell r="K16">
            <v>115000</v>
          </cell>
        </row>
        <row r="17">
          <cell r="A17">
            <v>8</v>
          </cell>
          <cell r="B17">
            <v>8</v>
          </cell>
          <cell r="D17" t="str">
            <v>Batu  Pecah  Mesin  3/5</v>
          </cell>
          <cell r="I17" t="str">
            <v>m3</v>
          </cell>
          <cell r="K17">
            <v>100000</v>
          </cell>
        </row>
        <row r="18">
          <cell r="A18">
            <v>9</v>
          </cell>
          <cell r="B18">
            <v>9</v>
          </cell>
          <cell r="D18" t="str">
            <v>Batu  Pecah  Mesin  5/7</v>
          </cell>
          <cell r="I18" t="str">
            <v>m3</v>
          </cell>
          <cell r="K18">
            <v>90000</v>
          </cell>
        </row>
        <row r="19">
          <cell r="A19">
            <v>10</v>
          </cell>
          <cell r="B19">
            <v>10</v>
          </cell>
          <cell r="D19" t="str">
            <v>Batu  Belah  10/15</v>
          </cell>
          <cell r="I19" t="str">
            <v>m3</v>
          </cell>
          <cell r="K19">
            <v>75000</v>
          </cell>
        </row>
        <row r="20">
          <cell r="A20">
            <v>11</v>
          </cell>
          <cell r="B20">
            <v>11</v>
          </cell>
          <cell r="D20" t="str">
            <v xml:space="preserve">Batu  Belah </v>
          </cell>
          <cell r="I20" t="str">
            <v>m3</v>
          </cell>
          <cell r="K20">
            <v>75000</v>
          </cell>
        </row>
        <row r="21">
          <cell r="A21">
            <v>12</v>
          </cell>
          <cell r="B21">
            <v>12</v>
          </cell>
          <cell r="D21" t="str">
            <v xml:space="preserve">Batu  Kali  </v>
          </cell>
          <cell r="I21" t="str">
            <v>m3</v>
          </cell>
          <cell r="K21">
            <v>90000</v>
          </cell>
        </row>
        <row r="22">
          <cell r="A22">
            <v>13</v>
          </cell>
          <cell r="B22">
            <v>13</v>
          </cell>
          <cell r="D22" t="str">
            <v>Batu  Koral  Kali/Kerikil</v>
          </cell>
          <cell r="I22" t="str">
            <v>m3</v>
          </cell>
          <cell r="K22">
            <v>90000</v>
          </cell>
        </row>
        <row r="23">
          <cell r="A23">
            <v>14</v>
          </cell>
          <cell r="B23">
            <v>14</v>
          </cell>
          <cell r="D23" t="str">
            <v>Bata  Merah  Bakar  Kelas  I</v>
          </cell>
          <cell r="I23" t="str">
            <v>bh.</v>
          </cell>
          <cell r="K23">
            <v>325</v>
          </cell>
        </row>
        <row r="24">
          <cell r="A24">
            <v>15</v>
          </cell>
          <cell r="B24">
            <v>15</v>
          </cell>
          <cell r="D24" t="str">
            <v>Bata  Merah  Bakar  Kelas  II</v>
          </cell>
          <cell r="I24" t="str">
            <v>bh.</v>
          </cell>
          <cell r="K24">
            <v>250</v>
          </cell>
        </row>
        <row r="25">
          <cell r="A25">
            <v>16</v>
          </cell>
          <cell r="B25">
            <v>16</v>
          </cell>
          <cell r="D25" t="str">
            <v>Bata  Merah  Oven  ( Klingker )</v>
          </cell>
          <cell r="I25" t="str">
            <v>bh.</v>
          </cell>
          <cell r="K25">
            <v>175</v>
          </cell>
        </row>
        <row r="26">
          <cell r="A26">
            <v>17</v>
          </cell>
          <cell r="B26">
            <v>17</v>
          </cell>
          <cell r="D26" t="str">
            <v>Semen  ( Portland  Cemment ) 50  kg.</v>
          </cell>
          <cell r="I26" t="str">
            <v>kg.</v>
          </cell>
          <cell r="K26">
            <v>800</v>
          </cell>
        </row>
        <row r="27">
          <cell r="A27">
            <v>18</v>
          </cell>
          <cell r="B27">
            <v>18</v>
          </cell>
          <cell r="D27" t="str">
            <v>Semen  Putih</v>
          </cell>
          <cell r="I27" t="str">
            <v>kg.</v>
          </cell>
          <cell r="K27">
            <v>1290</v>
          </cell>
        </row>
        <row r="28">
          <cell r="A28">
            <v>19</v>
          </cell>
          <cell r="B28">
            <v>19</v>
          </cell>
          <cell r="D28" t="str">
            <v>Semen  Warna</v>
          </cell>
          <cell r="I28" t="str">
            <v>kg.</v>
          </cell>
        </row>
        <row r="29">
          <cell r="A29">
            <v>20</v>
          </cell>
          <cell r="B29">
            <v>20</v>
          </cell>
          <cell r="D29" t="str">
            <v>Readymix  Beton  K - 300  tanpa  pompa ( selang )</v>
          </cell>
          <cell r="I29" t="str">
            <v>m3</v>
          </cell>
          <cell r="K29">
            <v>499000</v>
          </cell>
        </row>
        <row r="30">
          <cell r="A30">
            <v>21</v>
          </cell>
          <cell r="B30">
            <v>21</v>
          </cell>
          <cell r="D30" t="str">
            <v>Readymix  Beton  K - 225  tanpa  pompa ( selang )</v>
          </cell>
          <cell r="I30" t="str">
            <v>m3</v>
          </cell>
          <cell r="K30">
            <v>454000</v>
          </cell>
        </row>
        <row r="31">
          <cell r="A31">
            <v>22</v>
          </cell>
          <cell r="B31">
            <v>22</v>
          </cell>
          <cell r="D31" t="str">
            <v>Readymix  Beton  K - 175  tanpa  pompa ( selang )</v>
          </cell>
          <cell r="I31" t="str">
            <v>m3</v>
          </cell>
          <cell r="K31">
            <v>429000</v>
          </cell>
        </row>
        <row r="32">
          <cell r="A32">
            <v>23</v>
          </cell>
          <cell r="B32">
            <v>23</v>
          </cell>
          <cell r="D32" t="str">
            <v>Sincromat</v>
          </cell>
          <cell r="I32" t="str">
            <v>kg.</v>
          </cell>
          <cell r="K32">
            <v>35000</v>
          </cell>
        </row>
        <row r="33">
          <cell r="A33">
            <v>24</v>
          </cell>
          <cell r="B33">
            <v>24</v>
          </cell>
          <cell r="D33" t="str">
            <v>Bambu  Dia. 5 s/d 7</v>
          </cell>
          <cell r="I33" t="str">
            <v>btg.</v>
          </cell>
          <cell r="K33">
            <v>7500</v>
          </cell>
        </row>
        <row r="34">
          <cell r="A34">
            <v>25</v>
          </cell>
          <cell r="B34">
            <v>25</v>
          </cell>
          <cell r="D34" t="str">
            <v>Bambu  Dia. 8 s/d 10</v>
          </cell>
          <cell r="I34" t="str">
            <v>btg.</v>
          </cell>
          <cell r="K34">
            <v>9000</v>
          </cell>
        </row>
        <row r="35">
          <cell r="A35">
            <v>26</v>
          </cell>
          <cell r="B35">
            <v>26</v>
          </cell>
          <cell r="D35" t="str">
            <v>Kayu  Kamper  Samarinda ( Klas II )</v>
          </cell>
          <cell r="I35" t="str">
            <v>m3</v>
          </cell>
          <cell r="K35">
            <v>3100000</v>
          </cell>
        </row>
        <row r="36">
          <cell r="A36">
            <v>27</v>
          </cell>
          <cell r="B36">
            <v>27</v>
          </cell>
          <cell r="D36" t="str">
            <v>Kayu  Borneo  Super</v>
          </cell>
          <cell r="F36" t="str">
            <v>( Balok )</v>
          </cell>
          <cell r="I36" t="str">
            <v>m3</v>
          </cell>
          <cell r="K36">
            <v>1950000</v>
          </cell>
        </row>
        <row r="37">
          <cell r="A37">
            <v>28</v>
          </cell>
          <cell r="B37">
            <v>28</v>
          </cell>
          <cell r="D37" t="str">
            <v>Kayu  Borneo  Super</v>
          </cell>
          <cell r="F37" t="str">
            <v>( Papan )</v>
          </cell>
          <cell r="I37" t="str">
            <v>m3</v>
          </cell>
          <cell r="K37">
            <v>2250000</v>
          </cell>
        </row>
        <row r="38">
          <cell r="A38">
            <v>29</v>
          </cell>
          <cell r="B38">
            <v>29</v>
          </cell>
          <cell r="D38" t="str">
            <v>Kayu  Kamper  Medan ( Kruing )</v>
          </cell>
          <cell r="F38" t="str">
            <v>( Balok )</v>
          </cell>
          <cell r="I38" t="str">
            <v>m3</v>
          </cell>
          <cell r="K38">
            <v>2550000</v>
          </cell>
        </row>
        <row r="39">
          <cell r="A39">
            <v>30</v>
          </cell>
          <cell r="B39">
            <v>30</v>
          </cell>
          <cell r="D39" t="str">
            <v>Kayu  Kamper  Medan ( Kruing )</v>
          </cell>
          <cell r="F39" t="str">
            <v>( Papan )</v>
          </cell>
          <cell r="I39" t="str">
            <v>m3</v>
          </cell>
          <cell r="K39">
            <v>2700000</v>
          </cell>
        </row>
        <row r="40">
          <cell r="A40">
            <v>31</v>
          </cell>
          <cell r="B40">
            <v>31</v>
          </cell>
          <cell r="D40" t="str">
            <v>Kayu  Kamper  Banjar</v>
          </cell>
          <cell r="F40" t="str">
            <v>( Balok )</v>
          </cell>
          <cell r="I40" t="str">
            <v>m3</v>
          </cell>
          <cell r="K40">
            <v>2850000</v>
          </cell>
        </row>
        <row r="41">
          <cell r="A41">
            <v>32</v>
          </cell>
          <cell r="B41">
            <v>32</v>
          </cell>
          <cell r="D41" t="str">
            <v>Kayu  Kamper  Banjar</v>
          </cell>
          <cell r="F41" t="str">
            <v>( Papan )</v>
          </cell>
          <cell r="I41" t="str">
            <v>m3</v>
          </cell>
          <cell r="K41">
            <v>3200000</v>
          </cell>
        </row>
        <row r="42">
          <cell r="A42">
            <v>33</v>
          </cell>
          <cell r="B42">
            <v>33</v>
          </cell>
          <cell r="D42" t="str">
            <v>Kayu  Kamper  Samarinda</v>
          </cell>
          <cell r="F42" t="str">
            <v>( Balok )</v>
          </cell>
          <cell r="I42" t="str">
            <v>m3</v>
          </cell>
          <cell r="K42">
            <v>4490000</v>
          </cell>
        </row>
        <row r="43">
          <cell r="A43">
            <v>34</v>
          </cell>
          <cell r="B43">
            <v>34</v>
          </cell>
          <cell r="D43" t="str">
            <v>Kayu  Kamper  Samarinda</v>
          </cell>
          <cell r="F43" t="str">
            <v>( Papan )</v>
          </cell>
          <cell r="I43" t="str">
            <v>m3</v>
          </cell>
          <cell r="K43">
            <v>4900000</v>
          </cell>
        </row>
        <row r="44">
          <cell r="A44">
            <v>35</v>
          </cell>
          <cell r="B44">
            <v>35</v>
          </cell>
          <cell r="D44" t="str">
            <v>Kayu  Rasamala</v>
          </cell>
          <cell r="I44" t="str">
            <v>m3</v>
          </cell>
          <cell r="K44">
            <v>1450000</v>
          </cell>
        </row>
        <row r="45">
          <cell r="A45">
            <v>36</v>
          </cell>
          <cell r="B45">
            <v>36</v>
          </cell>
          <cell r="D45" t="str">
            <v>Kayu  Hutan  Kls. I  ( Sengon, Mahoni, Laban )</v>
          </cell>
          <cell r="I45" t="str">
            <v>m3</v>
          </cell>
          <cell r="K45">
            <v>895000</v>
          </cell>
        </row>
        <row r="46">
          <cell r="A46">
            <v>37</v>
          </cell>
          <cell r="B46">
            <v>37</v>
          </cell>
          <cell r="D46" t="str">
            <v>Kayu  Albasia</v>
          </cell>
          <cell r="I46" t="str">
            <v>m3</v>
          </cell>
          <cell r="K46">
            <v>385000</v>
          </cell>
        </row>
        <row r="47">
          <cell r="A47">
            <v>38</v>
          </cell>
          <cell r="B47">
            <v>38</v>
          </cell>
          <cell r="D47" t="str">
            <v>Dolken  5 s/d 7</v>
          </cell>
          <cell r="I47" t="str">
            <v>bt</v>
          </cell>
          <cell r="K47">
            <v>10000</v>
          </cell>
        </row>
        <row r="48">
          <cell r="A48">
            <v>39</v>
          </cell>
          <cell r="B48">
            <v>39</v>
          </cell>
          <cell r="D48" t="str">
            <v>Dolken  8 s/d 10</v>
          </cell>
          <cell r="I48" t="str">
            <v>bt</v>
          </cell>
          <cell r="K48">
            <v>14500</v>
          </cell>
        </row>
        <row r="49">
          <cell r="A49">
            <v>40</v>
          </cell>
          <cell r="B49">
            <v>40</v>
          </cell>
          <cell r="D49" t="str">
            <v>Kayu  Reng  2/3  Borneo  Super</v>
          </cell>
          <cell r="I49" t="str">
            <v>m1</v>
          </cell>
          <cell r="K49">
            <v>13000</v>
          </cell>
        </row>
        <row r="50">
          <cell r="A50">
            <v>41</v>
          </cell>
          <cell r="B50">
            <v>41</v>
          </cell>
          <cell r="D50" t="str">
            <v>Kayu  Reng  2/3  Kamper  Banjar</v>
          </cell>
          <cell r="I50" t="str">
            <v>m1</v>
          </cell>
          <cell r="K50">
            <v>1800</v>
          </cell>
        </row>
        <row r="51">
          <cell r="A51">
            <v>42</v>
          </cell>
          <cell r="B51">
            <v>42</v>
          </cell>
          <cell r="D51" t="str">
            <v>Kayu  Reng  3/4  Kamper  Banjar</v>
          </cell>
          <cell r="I51" t="str">
            <v>m1</v>
          </cell>
          <cell r="K51">
            <v>3400</v>
          </cell>
        </row>
        <row r="52">
          <cell r="A52">
            <v>43</v>
          </cell>
          <cell r="B52">
            <v>43</v>
          </cell>
          <cell r="D52" t="str">
            <v>Triplek  3  mm  120 x 240</v>
          </cell>
          <cell r="I52" t="str">
            <v>lbr</v>
          </cell>
          <cell r="K52">
            <v>35000</v>
          </cell>
        </row>
        <row r="53">
          <cell r="A53">
            <v>44</v>
          </cell>
          <cell r="B53">
            <v>44</v>
          </cell>
          <cell r="D53" t="str">
            <v>Triplek  4  mm  120 x 240</v>
          </cell>
          <cell r="I53" t="str">
            <v>lbr</v>
          </cell>
          <cell r="K53">
            <v>45000</v>
          </cell>
        </row>
        <row r="54">
          <cell r="A54">
            <v>45</v>
          </cell>
          <cell r="B54">
            <v>45</v>
          </cell>
          <cell r="D54" t="str">
            <v>Triplek  6  mm  120 x 240</v>
          </cell>
          <cell r="I54" t="str">
            <v>lbr</v>
          </cell>
          <cell r="K54">
            <v>75000</v>
          </cell>
        </row>
        <row r="55">
          <cell r="A55">
            <v>46</v>
          </cell>
          <cell r="B55">
            <v>46</v>
          </cell>
          <cell r="D55" t="str">
            <v>Triplek  4  mm  Ukuran Pintu</v>
          </cell>
          <cell r="I55" t="str">
            <v>lbr</v>
          </cell>
          <cell r="K55">
            <v>27000</v>
          </cell>
        </row>
        <row r="56">
          <cell r="A56">
            <v>47</v>
          </cell>
          <cell r="B56">
            <v>47</v>
          </cell>
          <cell r="D56" t="str">
            <v>Multiplek   9 mm  120 x 240</v>
          </cell>
          <cell r="I56" t="str">
            <v>lbr</v>
          </cell>
          <cell r="K56">
            <v>90000</v>
          </cell>
        </row>
        <row r="57">
          <cell r="A57">
            <v>48</v>
          </cell>
          <cell r="B57">
            <v>48</v>
          </cell>
          <cell r="D57" t="str">
            <v>Multiplek  12 mm  120 x 240</v>
          </cell>
          <cell r="I57" t="str">
            <v>lbr</v>
          </cell>
          <cell r="K57">
            <v>120000</v>
          </cell>
        </row>
        <row r="58">
          <cell r="A58">
            <v>49</v>
          </cell>
          <cell r="B58">
            <v>49</v>
          </cell>
          <cell r="D58" t="str">
            <v>Asbes Gelombang Besar  5 mm  105 x 180 cm</v>
          </cell>
          <cell r="F58" t="str">
            <v>`</v>
          </cell>
          <cell r="I58" t="str">
            <v>lbr</v>
          </cell>
          <cell r="K58">
            <v>42000</v>
          </cell>
        </row>
        <row r="59">
          <cell r="A59">
            <v>50</v>
          </cell>
          <cell r="B59">
            <v>50</v>
          </cell>
          <cell r="D59" t="str">
            <v>Buis  Beton  Dia.  30 Cm  ( 1 m )</v>
          </cell>
          <cell r="I59" t="str">
            <v>bh.</v>
          </cell>
          <cell r="K59">
            <v>35000</v>
          </cell>
        </row>
        <row r="60">
          <cell r="A60">
            <v>51</v>
          </cell>
          <cell r="B60">
            <v>51</v>
          </cell>
          <cell r="D60" t="str">
            <v>Buis  Beton  Dia.  40 Cm  ( 1 m )</v>
          </cell>
          <cell r="I60" t="str">
            <v>bh.</v>
          </cell>
          <cell r="K60">
            <v>50000</v>
          </cell>
        </row>
        <row r="61">
          <cell r="A61">
            <v>52</v>
          </cell>
          <cell r="B61">
            <v>52</v>
          </cell>
          <cell r="D61" t="str">
            <v>Buis  Beton  Dia.  50 Cm  ( 1 m )</v>
          </cell>
          <cell r="I61" t="str">
            <v>bh.</v>
          </cell>
          <cell r="K61">
            <v>77500</v>
          </cell>
        </row>
        <row r="62">
          <cell r="A62">
            <v>53</v>
          </cell>
          <cell r="B62">
            <v>53</v>
          </cell>
          <cell r="D62" t="str">
            <v>Buis  Beton  Dia.  60 Cm  ( 1 m )</v>
          </cell>
          <cell r="I62" t="str">
            <v>bh.</v>
          </cell>
          <cell r="K62">
            <v>101100</v>
          </cell>
        </row>
        <row r="63">
          <cell r="A63">
            <v>54</v>
          </cell>
          <cell r="B63">
            <v>54</v>
          </cell>
          <cell r="D63" t="str">
            <v>Injuk</v>
          </cell>
          <cell r="I63" t="str">
            <v>kg.</v>
          </cell>
          <cell r="K63">
            <v>7000</v>
          </cell>
        </row>
        <row r="64">
          <cell r="A64">
            <v>55</v>
          </cell>
          <cell r="B64">
            <v>55</v>
          </cell>
          <cell r="D64" t="str">
            <v>Besi  Beton  U - 24  rata-rata</v>
          </cell>
          <cell r="I64" t="str">
            <v>kg.</v>
          </cell>
          <cell r="K64">
            <v>5500</v>
          </cell>
        </row>
        <row r="65">
          <cell r="A65">
            <v>56</v>
          </cell>
          <cell r="B65">
            <v>56</v>
          </cell>
          <cell r="D65" t="str">
            <v>Besi  Beton  U - 39 / U - 32  rata-rata</v>
          </cell>
          <cell r="I65" t="str">
            <v>kg.</v>
          </cell>
          <cell r="K65">
            <v>5850</v>
          </cell>
        </row>
        <row r="66">
          <cell r="A66">
            <v>57</v>
          </cell>
          <cell r="B66">
            <v>57</v>
          </cell>
          <cell r="D66" t="str">
            <v>Pagar  BRC  Lengkap  Tiang  ( Tanpa  Pondasi )</v>
          </cell>
          <cell r="I66" t="str">
            <v>m2</v>
          </cell>
          <cell r="K66">
            <v>126000</v>
          </cell>
        </row>
        <row r="67">
          <cell r="A67">
            <v>58</v>
          </cell>
          <cell r="B67">
            <v>58</v>
          </cell>
          <cell r="D67" t="str">
            <v>IWF  Ex  DN  SII</v>
          </cell>
          <cell r="I67" t="str">
            <v>kg.</v>
          </cell>
          <cell r="K67">
            <v>6500</v>
          </cell>
        </row>
        <row r="68">
          <cell r="A68">
            <v>59</v>
          </cell>
          <cell r="B68">
            <v>59</v>
          </cell>
          <cell r="D68" t="str">
            <v>IWF  Ex  LN</v>
          </cell>
          <cell r="I68" t="str">
            <v>kg.</v>
          </cell>
          <cell r="K68">
            <v>6900</v>
          </cell>
        </row>
        <row r="69">
          <cell r="A69">
            <v>60</v>
          </cell>
          <cell r="B69">
            <v>60</v>
          </cell>
          <cell r="D69" t="str">
            <v>Besi  Profil  L  Ex  DN  SII</v>
          </cell>
          <cell r="I69" t="str">
            <v>kg.</v>
          </cell>
          <cell r="K69">
            <v>5800</v>
          </cell>
        </row>
        <row r="70">
          <cell r="A70">
            <v>61</v>
          </cell>
          <cell r="B70">
            <v>61</v>
          </cell>
          <cell r="D70" t="str">
            <v>Besi  Profil  L  Ex  LN</v>
          </cell>
          <cell r="I70" t="str">
            <v>kg.</v>
          </cell>
          <cell r="K70">
            <v>6000</v>
          </cell>
        </row>
        <row r="71">
          <cell r="A71">
            <v>62</v>
          </cell>
          <cell r="B71">
            <v>62</v>
          </cell>
          <cell r="D71" t="str">
            <v>Besi  C  Lip  Chanel</v>
          </cell>
          <cell r="I71" t="str">
            <v>kg.</v>
          </cell>
          <cell r="K71">
            <v>6100</v>
          </cell>
        </row>
        <row r="72">
          <cell r="A72">
            <v>63</v>
          </cell>
          <cell r="B72">
            <v>63</v>
          </cell>
          <cell r="D72" t="str">
            <v>Ongkos  Galvanis  Besi</v>
          </cell>
          <cell r="I72" t="str">
            <v>kg.</v>
          </cell>
          <cell r="K72">
            <v>4000</v>
          </cell>
        </row>
        <row r="73">
          <cell r="A73">
            <v>64</v>
          </cell>
          <cell r="B73">
            <v>64</v>
          </cell>
          <cell r="D73" t="str">
            <v>Kawat  Beton</v>
          </cell>
          <cell r="I73" t="str">
            <v>kg.</v>
          </cell>
          <cell r="K73">
            <v>9000</v>
          </cell>
        </row>
        <row r="74">
          <cell r="A74">
            <v>65</v>
          </cell>
          <cell r="B74">
            <v>65</v>
          </cell>
          <cell r="D74" t="str">
            <v>Kawat  Bronjong  4 mm</v>
          </cell>
          <cell r="I74" t="str">
            <v>kg.</v>
          </cell>
          <cell r="K74">
            <v>18600</v>
          </cell>
        </row>
        <row r="75">
          <cell r="A75">
            <v>66</v>
          </cell>
          <cell r="B75">
            <v>66</v>
          </cell>
          <cell r="D75" t="str">
            <v>Kawat  Las  Listrik</v>
          </cell>
          <cell r="I75" t="str">
            <v>kg.</v>
          </cell>
          <cell r="K75">
            <v>12000</v>
          </cell>
        </row>
        <row r="76">
          <cell r="A76">
            <v>67</v>
          </cell>
          <cell r="B76">
            <v>67</v>
          </cell>
          <cell r="D76" t="str">
            <v>Plat  Strip  2 x 30 mm  ( 6 m )</v>
          </cell>
          <cell r="I76" t="str">
            <v>bt.</v>
          </cell>
          <cell r="K76">
            <v>25000</v>
          </cell>
        </row>
        <row r="77">
          <cell r="A77">
            <v>68</v>
          </cell>
          <cell r="B77">
            <v>68</v>
          </cell>
          <cell r="D77" t="str">
            <v>Plat  Strip  4 x 30 mm  ( 6 m )</v>
          </cell>
          <cell r="F77">
            <v>5333.333333333333</v>
          </cell>
          <cell r="I77" t="str">
            <v>bt.</v>
          </cell>
          <cell r="K77">
            <v>32000</v>
          </cell>
        </row>
        <row r="78">
          <cell r="A78">
            <v>69</v>
          </cell>
          <cell r="B78">
            <v>69</v>
          </cell>
          <cell r="D78" t="str">
            <v>Plat  Besi  Tipis  0.50 mm</v>
          </cell>
          <cell r="I78" t="str">
            <v>kg.</v>
          </cell>
          <cell r="K78">
            <v>20600</v>
          </cell>
        </row>
        <row r="79">
          <cell r="A79">
            <v>70</v>
          </cell>
          <cell r="B79">
            <v>70</v>
          </cell>
          <cell r="D79" t="str">
            <v>Plat  Besi  Tipis  1 mm</v>
          </cell>
          <cell r="I79" t="str">
            <v>kg.</v>
          </cell>
          <cell r="K79">
            <v>13500</v>
          </cell>
        </row>
        <row r="80">
          <cell r="A80">
            <v>71</v>
          </cell>
          <cell r="B80">
            <v>71</v>
          </cell>
          <cell r="D80" t="str">
            <v>Plat  Besi  2 mm  s/d  5 mm</v>
          </cell>
          <cell r="I80" t="str">
            <v>kg.</v>
          </cell>
          <cell r="K80">
            <v>8000</v>
          </cell>
        </row>
        <row r="81">
          <cell r="A81">
            <v>72</v>
          </cell>
          <cell r="B81">
            <v>72</v>
          </cell>
          <cell r="D81" t="str">
            <v>Plat  Besi  6 mm  s/d  10 mm</v>
          </cell>
          <cell r="I81" t="str">
            <v>kg.</v>
          </cell>
          <cell r="K81">
            <v>7700</v>
          </cell>
        </row>
        <row r="82">
          <cell r="A82">
            <v>73</v>
          </cell>
          <cell r="B82">
            <v>73</v>
          </cell>
          <cell r="D82" t="str">
            <v>Besi begel</v>
          </cell>
          <cell r="I82" t="str">
            <v>kg.</v>
          </cell>
          <cell r="K82">
            <v>7000</v>
          </cell>
        </row>
        <row r="83">
          <cell r="A83">
            <v>74</v>
          </cell>
          <cell r="B83">
            <v>74</v>
          </cell>
          <cell r="D83" t="str">
            <v>Paku  1 Cm s/d  3 Cm</v>
          </cell>
          <cell r="I83" t="str">
            <v>kg.</v>
          </cell>
          <cell r="K83">
            <v>12000</v>
          </cell>
        </row>
        <row r="84">
          <cell r="A84">
            <v>75</v>
          </cell>
          <cell r="B84">
            <v>75</v>
          </cell>
          <cell r="D84" t="str">
            <v>Paku  4 Cm s/d  7 Cm</v>
          </cell>
          <cell r="I84" t="str">
            <v>kg.</v>
          </cell>
          <cell r="K84">
            <v>10000</v>
          </cell>
        </row>
        <row r="85">
          <cell r="A85">
            <v>76</v>
          </cell>
          <cell r="B85">
            <v>76</v>
          </cell>
          <cell r="D85" t="str">
            <v>Paku  8 Cm s/d 12 Cm</v>
          </cell>
          <cell r="I85" t="str">
            <v>kg.</v>
          </cell>
          <cell r="K85">
            <v>8000</v>
          </cell>
        </row>
        <row r="86">
          <cell r="A86">
            <v>77</v>
          </cell>
          <cell r="B86">
            <v>77</v>
          </cell>
          <cell r="D86" t="str">
            <v>Paku  Cacing</v>
          </cell>
          <cell r="I86" t="str">
            <v>kg.</v>
          </cell>
          <cell r="K86">
            <v>18000</v>
          </cell>
        </row>
        <row r="87">
          <cell r="A87">
            <v>78</v>
          </cell>
          <cell r="B87">
            <v>78</v>
          </cell>
          <cell r="D87" t="str">
            <v>Pipa  GIP  Medium  A  Dia. 2 inc.  ( 6 m )</v>
          </cell>
          <cell r="I87" t="str">
            <v>m1</v>
          </cell>
          <cell r="K87">
            <v>60500</v>
          </cell>
        </row>
        <row r="88">
          <cell r="A88">
            <v>79</v>
          </cell>
          <cell r="B88">
            <v>79</v>
          </cell>
          <cell r="D88" t="str">
            <v>Pipa  GIP  Medium  A  Dia. 2 1/2 inc.  ( 6 m )</v>
          </cell>
          <cell r="I88" t="str">
            <v>m1</v>
          </cell>
          <cell r="K88">
            <v>77700</v>
          </cell>
        </row>
        <row r="89">
          <cell r="A89">
            <v>80</v>
          </cell>
          <cell r="B89">
            <v>80</v>
          </cell>
          <cell r="D89" t="str">
            <v>Pipa  GIP  Medium  A  Dia. 3 inc.  ( 6 m )</v>
          </cell>
          <cell r="I89" t="str">
            <v>m1</v>
          </cell>
          <cell r="K89">
            <v>100500</v>
          </cell>
        </row>
        <row r="90">
          <cell r="A90">
            <v>81</v>
          </cell>
          <cell r="B90">
            <v>81</v>
          </cell>
          <cell r="D90" t="str">
            <v>Pipa  GIP  Medium  A  Dia. 4 inc.  ( 6 m )</v>
          </cell>
          <cell r="I90" t="str">
            <v>m1</v>
          </cell>
          <cell r="K90">
            <v>146300</v>
          </cell>
        </row>
        <row r="91">
          <cell r="A91">
            <v>82</v>
          </cell>
          <cell r="B91">
            <v>82</v>
          </cell>
          <cell r="D91" t="str">
            <v>Chek Valve dia. 1" GI</v>
          </cell>
          <cell r="I91" t="str">
            <v>bh.</v>
          </cell>
          <cell r="K91">
            <v>84000</v>
          </cell>
        </row>
        <row r="92">
          <cell r="A92">
            <v>83</v>
          </cell>
          <cell r="B92">
            <v>83</v>
          </cell>
          <cell r="D92" t="str">
            <v>Gate Valve Dia  2 "  GI  all Flange</v>
          </cell>
          <cell r="I92" t="str">
            <v>bh.</v>
          </cell>
          <cell r="K92">
            <v>737000</v>
          </cell>
        </row>
        <row r="93">
          <cell r="A93">
            <v>84</v>
          </cell>
          <cell r="B93">
            <v>84</v>
          </cell>
          <cell r="D93" t="str">
            <v>Gate Valve Dia  2  1/2"  GI  all Flange</v>
          </cell>
          <cell r="I93" t="str">
            <v>bh.</v>
          </cell>
          <cell r="K93">
            <v>900000</v>
          </cell>
        </row>
        <row r="94">
          <cell r="A94">
            <v>85</v>
          </cell>
          <cell r="B94">
            <v>85</v>
          </cell>
          <cell r="D94" t="str">
            <v>Gate Valve Dia  3 "  GI  all Flange</v>
          </cell>
          <cell r="I94" t="str">
            <v>bh.</v>
          </cell>
          <cell r="K94">
            <v>1053500</v>
          </cell>
        </row>
        <row r="95">
          <cell r="A95">
            <v>86</v>
          </cell>
          <cell r="B95">
            <v>86</v>
          </cell>
          <cell r="D95" t="str">
            <v>Gate Valve Dia  1 1/2"  GI  all Flange</v>
          </cell>
          <cell r="I95" t="str">
            <v>bh.</v>
          </cell>
          <cell r="K95">
            <v>112000</v>
          </cell>
        </row>
        <row r="96">
          <cell r="A96">
            <v>87</v>
          </cell>
          <cell r="B96">
            <v>87</v>
          </cell>
          <cell r="D96" t="str">
            <v>Gate Valve Dia  3/4 "  GI  all Flange</v>
          </cell>
          <cell r="I96" t="str">
            <v>bh.</v>
          </cell>
          <cell r="K96">
            <v>74000</v>
          </cell>
        </row>
        <row r="97">
          <cell r="A97">
            <v>88</v>
          </cell>
          <cell r="B97">
            <v>88</v>
          </cell>
          <cell r="D97" t="str">
            <v>Tee   Dia. 2  x 2 inc. PVC</v>
          </cell>
          <cell r="I97" t="str">
            <v>bh.</v>
          </cell>
          <cell r="K97">
            <v>5500</v>
          </cell>
        </row>
        <row r="98">
          <cell r="A98">
            <v>89</v>
          </cell>
          <cell r="B98">
            <v>89</v>
          </cell>
          <cell r="D98" t="str">
            <v>Bend  90  Dia. 2 1/2 inc. PVC</v>
          </cell>
          <cell r="I98" t="str">
            <v>bh.</v>
          </cell>
          <cell r="K98">
            <v>6500</v>
          </cell>
        </row>
        <row r="99">
          <cell r="A99">
            <v>90</v>
          </cell>
          <cell r="B99">
            <v>90</v>
          </cell>
          <cell r="D99" t="str">
            <v>Bend  90  Dia. 3 inc. PVC</v>
          </cell>
          <cell r="I99" t="str">
            <v>bh.</v>
          </cell>
          <cell r="K99">
            <v>8500</v>
          </cell>
        </row>
        <row r="100">
          <cell r="A100">
            <v>91</v>
          </cell>
          <cell r="B100">
            <v>91</v>
          </cell>
          <cell r="D100" t="str">
            <v>Pipa  PVC  S 12.5  Dia. 1/2 inc.</v>
          </cell>
          <cell r="I100" t="str">
            <v>m1</v>
          </cell>
          <cell r="K100">
            <v>4000</v>
          </cell>
        </row>
        <row r="101">
          <cell r="A101">
            <v>92</v>
          </cell>
          <cell r="B101">
            <v>92</v>
          </cell>
          <cell r="D101" t="str">
            <v>Pipa  PVC  S 12.5  Dia. 3/4 inc.</v>
          </cell>
          <cell r="I101" t="str">
            <v>m1</v>
          </cell>
          <cell r="K101">
            <v>4800</v>
          </cell>
        </row>
        <row r="102">
          <cell r="A102">
            <v>93</v>
          </cell>
          <cell r="B102">
            <v>93</v>
          </cell>
          <cell r="D102" t="str">
            <v>Pipa  PVC  S 12.5  Dia. 1 inc.</v>
          </cell>
          <cell r="I102" t="str">
            <v>m1</v>
          </cell>
          <cell r="K102">
            <v>6500</v>
          </cell>
        </row>
        <row r="103">
          <cell r="A103">
            <v>94</v>
          </cell>
          <cell r="B103">
            <v>94</v>
          </cell>
          <cell r="D103" t="str">
            <v>Pipa  PVC  S 12.5  Dia. 1 1/4 inc.</v>
          </cell>
          <cell r="I103" t="str">
            <v>m1</v>
          </cell>
          <cell r="K103">
            <v>8500</v>
          </cell>
        </row>
        <row r="104">
          <cell r="A104">
            <v>95</v>
          </cell>
          <cell r="B104">
            <v>95</v>
          </cell>
          <cell r="D104" t="str">
            <v>Pipa  PVC  S 12.5  Dia. 1 1/2 inc.</v>
          </cell>
          <cell r="I104" t="str">
            <v>m1</v>
          </cell>
          <cell r="K104">
            <v>11200</v>
          </cell>
        </row>
        <row r="105">
          <cell r="A105">
            <v>96</v>
          </cell>
          <cell r="B105">
            <v>96</v>
          </cell>
          <cell r="D105" t="str">
            <v>Pipa  PVC  S 12.5  Dia. 2 inc.</v>
          </cell>
          <cell r="I105" t="str">
            <v>m1</v>
          </cell>
          <cell r="K105">
            <v>16000</v>
          </cell>
        </row>
        <row r="106">
          <cell r="A106">
            <v>97</v>
          </cell>
          <cell r="B106">
            <v>97</v>
          </cell>
          <cell r="D106" t="str">
            <v>Pipa  PVC  S 12.5  Dia. 2 1/2 inc.</v>
          </cell>
          <cell r="I106" t="str">
            <v>m1</v>
          </cell>
          <cell r="K106">
            <v>20300</v>
          </cell>
        </row>
        <row r="107">
          <cell r="A107">
            <v>98</v>
          </cell>
          <cell r="B107">
            <v>98</v>
          </cell>
          <cell r="D107" t="str">
            <v>Pipa  PVC  S 12.5  Dia. 3 inc.</v>
          </cell>
          <cell r="I107" t="str">
            <v>m1</v>
          </cell>
          <cell r="K107">
            <v>30500</v>
          </cell>
        </row>
        <row r="108">
          <cell r="A108">
            <v>99</v>
          </cell>
          <cell r="B108">
            <v>99</v>
          </cell>
          <cell r="D108" t="str">
            <v>Pipa  PVC  S 12.5  Dia. 4 inc.</v>
          </cell>
          <cell r="I108" t="str">
            <v>m1</v>
          </cell>
          <cell r="K108">
            <v>46800</v>
          </cell>
        </row>
        <row r="109">
          <cell r="A109">
            <v>100</v>
          </cell>
          <cell r="B109">
            <v>100</v>
          </cell>
          <cell r="D109" t="str">
            <v>Acessories Pipa PVC dia 3/4" ( 24 mm )</v>
          </cell>
          <cell r="I109" t="str">
            <v>bh.</v>
          </cell>
          <cell r="K109">
            <v>3200</v>
          </cell>
        </row>
        <row r="110">
          <cell r="A110">
            <v>101</v>
          </cell>
          <cell r="B110">
            <v>101</v>
          </cell>
          <cell r="D110" t="str">
            <v xml:space="preserve">Dop  PVC  Dia. 2 " </v>
          </cell>
          <cell r="I110" t="str">
            <v>bh.</v>
          </cell>
          <cell r="K110">
            <v>4100</v>
          </cell>
        </row>
        <row r="111">
          <cell r="A111">
            <v>102</v>
          </cell>
          <cell r="B111">
            <v>102</v>
          </cell>
          <cell r="D111" t="str">
            <v xml:space="preserve">Dop  PVC  Dia. 3 " </v>
          </cell>
          <cell r="I111" t="str">
            <v>bh.</v>
          </cell>
          <cell r="K111">
            <v>20600</v>
          </cell>
        </row>
        <row r="112">
          <cell r="A112">
            <v>103</v>
          </cell>
          <cell r="B112">
            <v>103</v>
          </cell>
          <cell r="D112" t="str">
            <v xml:space="preserve"> Bend 90 dia.1" ( 32 mm )</v>
          </cell>
          <cell r="I112" t="str">
            <v>bh.</v>
          </cell>
          <cell r="K112">
            <v>2500</v>
          </cell>
        </row>
        <row r="113">
          <cell r="A113">
            <v>104</v>
          </cell>
          <cell r="B113">
            <v>104</v>
          </cell>
          <cell r="D113" t="str">
            <v>Bend  90  Dia. 1/2 " ( 20 mm )  PVC</v>
          </cell>
          <cell r="I113" t="str">
            <v>bh.</v>
          </cell>
          <cell r="K113">
            <v>2000</v>
          </cell>
        </row>
        <row r="114">
          <cell r="A114">
            <v>105</v>
          </cell>
          <cell r="B114">
            <v>105</v>
          </cell>
          <cell r="D114" t="str">
            <v xml:space="preserve">Bend  90 Dia. 2 " ( 63 mm ) PVC </v>
          </cell>
          <cell r="I114" t="str">
            <v>bh.</v>
          </cell>
          <cell r="K114">
            <v>5500</v>
          </cell>
        </row>
        <row r="115">
          <cell r="A115">
            <v>106</v>
          </cell>
          <cell r="B115">
            <v>106</v>
          </cell>
          <cell r="D115" t="str">
            <v>Stop  Kran  Dia. 1 inc.  KIT</v>
          </cell>
          <cell r="I115" t="str">
            <v>bh.</v>
          </cell>
          <cell r="K115">
            <v>84000</v>
          </cell>
        </row>
        <row r="116">
          <cell r="A116">
            <v>107</v>
          </cell>
          <cell r="B116">
            <v>107</v>
          </cell>
          <cell r="D116" t="str">
            <v>Kran  Dia. 1/2 inc. ( setara  SUN  EUI )</v>
          </cell>
          <cell r="I116" t="str">
            <v>bh.</v>
          </cell>
          <cell r="K116">
            <v>67000</v>
          </cell>
        </row>
        <row r="117">
          <cell r="A117">
            <v>108</v>
          </cell>
          <cell r="B117">
            <v>108</v>
          </cell>
          <cell r="D117" t="str">
            <v>Kran  Dia. 1/2 inc.  ( setara  ITAP )</v>
          </cell>
          <cell r="I117" t="str">
            <v>bh.</v>
          </cell>
          <cell r="K117">
            <v>25000</v>
          </cell>
        </row>
        <row r="118">
          <cell r="A118">
            <v>109</v>
          </cell>
          <cell r="B118">
            <v>109</v>
          </cell>
          <cell r="D118" t="str">
            <v>Kran  Bebek  Sun Eui  Dia. 1/2 inc.</v>
          </cell>
          <cell r="I118" t="str">
            <v>bh.</v>
          </cell>
          <cell r="K118">
            <v>144000</v>
          </cell>
        </row>
        <row r="119">
          <cell r="A119">
            <v>110</v>
          </cell>
          <cell r="B119">
            <v>110</v>
          </cell>
          <cell r="D119" t="str">
            <v>Kran  Bebek  ITAP  Dia. 1/2 inc.</v>
          </cell>
          <cell r="I119" t="str">
            <v>bh.</v>
          </cell>
          <cell r="K119">
            <v>82500</v>
          </cell>
        </row>
        <row r="120">
          <cell r="A120">
            <v>111</v>
          </cell>
          <cell r="B120">
            <v>111</v>
          </cell>
          <cell r="D120" t="str">
            <v>Kran  Panas Dingin  Sun Eui  Standard</v>
          </cell>
          <cell r="I120" t="str">
            <v>bh.</v>
          </cell>
          <cell r="K120">
            <v>190000</v>
          </cell>
        </row>
        <row r="121">
          <cell r="A121">
            <v>112</v>
          </cell>
          <cell r="B121">
            <v>112</v>
          </cell>
          <cell r="D121" t="str">
            <v>Engsel  Pintu  Standard  ( setara  Unilon )</v>
          </cell>
          <cell r="I121" t="str">
            <v>ps.</v>
          </cell>
          <cell r="K121">
            <v>17200</v>
          </cell>
        </row>
        <row r="122">
          <cell r="A122">
            <v>113</v>
          </cell>
          <cell r="B122">
            <v>113</v>
          </cell>
          <cell r="D122" t="str">
            <v>Sewa  Mesin  Las  Listrik  18 PK ( 8 Jam/hari )</v>
          </cell>
          <cell r="I122" t="str">
            <v>jam</v>
          </cell>
          <cell r="K122">
            <v>15000</v>
          </cell>
        </row>
        <row r="123">
          <cell r="A123">
            <v>114</v>
          </cell>
          <cell r="B123">
            <v>114</v>
          </cell>
          <cell r="D123" t="str">
            <v xml:space="preserve">Sewa  Stamper </v>
          </cell>
          <cell r="I123" t="str">
            <v>jam</v>
          </cell>
          <cell r="K123">
            <v>13000</v>
          </cell>
        </row>
        <row r="124">
          <cell r="A124">
            <v>115</v>
          </cell>
          <cell r="B124">
            <v>115</v>
          </cell>
          <cell r="D124" t="str">
            <v>Solar</v>
          </cell>
          <cell r="I124" t="str">
            <v>lt.</v>
          </cell>
          <cell r="K124">
            <v>4550</v>
          </cell>
        </row>
        <row r="125">
          <cell r="A125">
            <v>116</v>
          </cell>
          <cell r="B125">
            <v>116</v>
          </cell>
          <cell r="D125" t="str">
            <v>Bensin  Premium</v>
          </cell>
          <cell r="I125" t="str">
            <v>lt.</v>
          </cell>
          <cell r="K125">
            <v>4500</v>
          </cell>
        </row>
        <row r="126">
          <cell r="A126">
            <v>117</v>
          </cell>
          <cell r="B126">
            <v>117</v>
          </cell>
          <cell r="D126" t="str">
            <v>Oli   40 SAE</v>
          </cell>
          <cell r="I126" t="str">
            <v>lt.</v>
          </cell>
          <cell r="K126">
            <v>25000</v>
          </cell>
        </row>
        <row r="127">
          <cell r="A127">
            <v>118</v>
          </cell>
          <cell r="B127">
            <v>118</v>
          </cell>
          <cell r="D127" t="str">
            <v>Spacer ( Penjaga jarak )</v>
          </cell>
          <cell r="I127" t="str">
            <v>bh.</v>
          </cell>
          <cell r="K127">
            <v>7500</v>
          </cell>
        </row>
      </sheetData>
      <sheetData sheetId="3" refreshError="1"/>
      <sheetData sheetId="4" refreshError="1"/>
      <sheetData sheetId="5" refreshError="1"/>
      <sheetData sheetId="6" refreshError="1"/>
      <sheetData sheetId="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组号2"/>
      <sheetName val="8.XLS"/>
      <sheetName val="BL"/>
      <sheetName val="hsat-SD"/>
      <sheetName val="an-satuan"/>
      <sheetName val="RAB"/>
      <sheetName val="汇率"/>
      <sheetName val="__Jjj_c_zhangxh_8.XLS"/>
      <sheetName val="[8.XLS][8.XLS]__Jjj_c_zhangxh_2"/>
      <sheetName val="[8.XLS][8.XLS]__Jjj_c_zhangxh_3"/>
      <sheetName val="[8.XLS][8.XLS]__Jjj_c_zhangxh_4"/>
    </sheetNames>
    <definedNames>
      <definedName name="ABC"/>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ta Suara"/>
      <sheetName val="Titik kabel"/>
      <sheetName val="Tata Suara (2)"/>
      <sheetName val="Tata Suara (3)"/>
      <sheetName val="Tata Suara (4)"/>
    </sheetNames>
    <sheetDataSet>
      <sheetData sheetId="0"/>
      <sheetData sheetId="1"/>
      <sheetData sheetId="2"/>
      <sheetData sheetId="3"/>
      <sheetData sheetId="4"/>
      <sheetData sheetId="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Harsat"/>
      <sheetName val="MAPP"/>
      <sheetName val="rekap2"/>
      <sheetName val="rek det 1-3"/>
      <sheetName val="Struktur"/>
      <sheetName val="Arsitektur"/>
      <sheetName val="alat"/>
      <sheetName val="p&amp;p"/>
      <sheetName val="bau"/>
      <sheetName val="Rupa2"/>
      <sheetName val="Bank"/>
      <sheetName val="Gaji"/>
      <sheetName val="BDP Scaff"/>
      <sheetName val="BDP Tinggi"/>
      <sheetName val="Sheet1"/>
      <sheetName val="rek det 1_3"/>
    </sheetNames>
    <sheetDataSet>
      <sheetData sheetId="0" refreshError="1"/>
      <sheetData sheetId="1" refreshError="1"/>
      <sheetData sheetId="2" refreshError="1">
        <row r="12">
          <cell r="F12" t="str">
            <v>Pemb. Gedung Kantor Pusat ACC</v>
          </cell>
        </row>
      </sheetData>
      <sheetData sheetId="3" refreshError="1"/>
      <sheetData sheetId="4" refreshError="1">
        <row r="11">
          <cell r="I11" t="str">
            <v>07 Februari 2004 s/d 05 September 2005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lama"/>
      <sheetName val="Rekap"/>
      <sheetName val="RAB"/>
      <sheetName val="Analisa"/>
      <sheetName val="Harga &amp; Bahan "/>
      <sheetName val="Sheet6"/>
      <sheetName val="analisa lama"/>
    </sheetNames>
    <sheetDataSet>
      <sheetData sheetId="0"/>
      <sheetData sheetId="1" refreshError="1"/>
      <sheetData sheetId="2" refreshError="1"/>
      <sheetData sheetId="3" refreshError="1"/>
      <sheetData sheetId="4"/>
      <sheetData sheetId="5" refreshError="1"/>
      <sheetData sheetId="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 VOL BAJA"/>
      <sheetName val="HB "/>
      <sheetName val="ANALISA"/>
      <sheetName val="REKAP"/>
      <sheetName val="BANGUNAN UTAMA1"/>
      <sheetName val="INSTALASI ME 2"/>
      <sheetName val="KANTOR"/>
      <sheetName val="MUSHOLLA"/>
      <sheetName val="POS JAGA"/>
      <sheetName val="KM&amp;WC musolla"/>
      <sheetName val="KM&amp;WC 3 bh"/>
      <sheetName val="PAGAR DEPAN"/>
      <sheetName val="PAGAR SAMP &amp; BEL"/>
      <sheetName val="HALAMAN"/>
      <sheetName val="DEPO SAMPAH"/>
      <sheetName val="REKAP (2)"/>
      <sheetName val="INSTALASI ME KIOS"/>
      <sheetName val="LOS LESEHAN"/>
      <sheetName val="KIOS SAMPING"/>
    </sheetNames>
    <sheetDataSet>
      <sheetData sheetId="0" refreshError="1"/>
      <sheetData sheetId="1" refreshError="1">
        <row r="9">
          <cell r="F9">
            <v>27500</v>
          </cell>
        </row>
        <row r="10">
          <cell r="F10">
            <v>30000</v>
          </cell>
        </row>
        <row r="29">
          <cell r="F29">
            <v>5250000</v>
          </cell>
        </row>
        <row r="52">
          <cell r="F52">
            <v>45000</v>
          </cell>
        </row>
        <row r="119">
          <cell r="F119">
            <v>20000</v>
          </cell>
        </row>
        <row r="160">
          <cell r="F160">
            <v>300000</v>
          </cell>
        </row>
        <row r="175">
          <cell r="F175">
            <v>8000</v>
          </cell>
        </row>
        <row r="176">
          <cell r="F176">
            <v>3250</v>
          </cell>
        </row>
        <row r="184">
          <cell r="F184">
            <v>100000</v>
          </cell>
        </row>
        <row r="199">
          <cell r="F199">
            <v>27500</v>
          </cell>
        </row>
        <row r="200">
          <cell r="F200">
            <v>27500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BAhan ME"/>
      <sheetName val="Analis ME"/>
      <sheetName val="HB"/>
      <sheetName val="ANALISA"/>
    </sheetNames>
    <sheetDataSet>
      <sheetData sheetId="0" refreshError="1"/>
      <sheetData sheetId="1" refreshError="1"/>
      <sheetData sheetId="2"/>
      <sheetData sheetId="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egat Halus &amp; Kasar"/>
      <sheetName val="Agregat Kelas A"/>
      <sheetName val="Agregat Kelas B"/>
      <sheetName val="Agregat Kelas C"/>
    </sheetNames>
    <sheetDataSet>
      <sheetData sheetId="0" refreshError="1">
        <row r="1">
          <cell r="A1" t="str">
            <v>ITEM PEMBAYARAN</v>
          </cell>
        </row>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2"/>
      <sheetName val="MATERIAL"/>
      <sheetName val="LABOR&amp;EQ"/>
      <sheetName val="EQ-COST"/>
      <sheetName val="U_PRICE"/>
      <sheetName val="BOQ-IV"/>
      <sheetName val="BOQ-III"/>
      <sheetName val="SUMMARY"/>
      <sheetName val="PREPARE"/>
      <sheetName val="MOB_DEMOB"/>
      <sheetName val="EQ-PRODUCT1"/>
      <sheetName val="SOIL-HAUL"/>
      <sheetName val="CONCRETE"/>
      <sheetName val="Major"/>
      <sheetName val="Module1"/>
      <sheetName val="Agregat Halus &amp; Kasar"/>
      <sheetName val="daf-3(OK)"/>
      <sheetName val="daf-7(OK)"/>
      <sheetName val="u&amp;B"/>
      <sheetName val="Analisa"/>
      <sheetName val="Peralatan"/>
      <sheetName val="REKAP"/>
      <sheetName val="CV"/>
      <sheetName val="DAFTAR HARGA"/>
      <sheetName val="OE_PackIV Citarik"/>
    </sheetNames>
    <sheetDataSet>
      <sheetData sheetId="0"/>
      <sheetData sheetId="1"/>
      <sheetData sheetId="2"/>
      <sheetData sheetId="3"/>
      <sheetData sheetId="4">
        <row r="1704">
          <cell r="I1704" t="str">
            <v xml:space="preserve"> Unit cost</v>
          </cell>
        </row>
        <row r="1706">
          <cell r="I1706" t="str">
            <v xml:space="preserve">  ( Rp )</v>
          </cell>
        </row>
        <row r="1708">
          <cell r="I1708">
            <v>1250000</v>
          </cell>
        </row>
        <row r="1711">
          <cell r="I1711">
            <v>23750</v>
          </cell>
        </row>
        <row r="1712">
          <cell r="I1712">
            <v>21000</v>
          </cell>
        </row>
        <row r="1713">
          <cell r="I1713">
            <v>15750</v>
          </cell>
        </row>
        <row r="1728">
          <cell r="I1728" t="str">
            <v xml:space="preserve"> Unit cost</v>
          </cell>
        </row>
        <row r="1730">
          <cell r="I1730" t="str">
            <v xml:space="preserve">  ( Rp )</v>
          </cell>
        </row>
        <row r="1732">
          <cell r="I1732">
            <v>442771.5978969697</v>
          </cell>
        </row>
        <row r="1733">
          <cell r="I1733">
            <v>7565</v>
          </cell>
        </row>
        <row r="1734">
          <cell r="I1734">
            <v>11953.166666666666</v>
          </cell>
        </row>
        <row r="1736">
          <cell r="I1736">
            <v>8699.0685822613559</v>
          </cell>
        </row>
        <row r="1749">
          <cell r="I1749" t="str">
            <v xml:space="preserve"> Unit cost</v>
          </cell>
        </row>
        <row r="1751">
          <cell r="I1751" t="str">
            <v xml:space="preserve">  ( Rp )</v>
          </cell>
        </row>
        <row r="1753">
          <cell r="I1753">
            <v>2789616</v>
          </cell>
        </row>
        <row r="1756">
          <cell r="I1756">
            <v>28266800</v>
          </cell>
        </row>
        <row r="1758">
          <cell r="I1758">
            <v>202353</v>
          </cell>
        </row>
        <row r="1769">
          <cell r="I1769" t="str">
            <v>Calculation unit :   1 location (20 m')</v>
          </cell>
        </row>
        <row r="1770">
          <cell r="I1770" t="str">
            <v xml:space="preserve"> Unit cost</v>
          </cell>
        </row>
        <row r="1772">
          <cell r="I1772" t="str">
            <v xml:space="preserve">  ( Rp )</v>
          </cell>
        </row>
        <row r="1774">
          <cell r="I1774">
            <v>4344.4294429287911</v>
          </cell>
        </row>
        <row r="1777">
          <cell r="I1777">
            <v>3790.6448057316065</v>
          </cell>
        </row>
        <row r="1778">
          <cell r="I1778">
            <v>3094.6871401151629</v>
          </cell>
        </row>
        <row r="1779">
          <cell r="I1779">
            <v>867.06795782718314</v>
          </cell>
        </row>
        <row r="1780">
          <cell r="I1780">
            <v>10160</v>
          </cell>
        </row>
        <row r="1781">
          <cell r="I1781">
            <v>15040.05</v>
          </cell>
        </row>
        <row r="1784">
          <cell r="I1784">
            <v>23750</v>
          </cell>
        </row>
        <row r="1785">
          <cell r="I1785">
            <v>15750</v>
          </cell>
        </row>
        <row r="1799">
          <cell r="I1799" t="str">
            <v xml:space="preserve"> Unit cost</v>
          </cell>
        </row>
        <row r="1801">
          <cell r="I1801" t="str">
            <v xml:space="preserve">  ( Rp )</v>
          </cell>
        </row>
        <row r="1803">
          <cell r="I1803">
            <v>2789616</v>
          </cell>
        </row>
        <row r="1806">
          <cell r="I1806">
            <v>28266800</v>
          </cell>
        </row>
        <row r="1808">
          <cell r="I1808">
            <v>202353</v>
          </cell>
        </row>
        <row r="1819">
          <cell r="I1819" t="str">
            <v>Calculation unit :   1 location (20 m')</v>
          </cell>
        </row>
        <row r="1820">
          <cell r="I1820" t="str">
            <v xml:space="preserve"> Unit cost</v>
          </cell>
        </row>
        <row r="1822">
          <cell r="I1822" t="str">
            <v xml:space="preserve">  ( Rp )</v>
          </cell>
        </row>
        <row r="1824">
          <cell r="I1824">
            <v>4344.4294429287911</v>
          </cell>
        </row>
        <row r="1827">
          <cell r="I1827">
            <v>3790.6448057316065</v>
          </cell>
        </row>
        <row r="1828">
          <cell r="I1828">
            <v>3094.6871401151629</v>
          </cell>
        </row>
        <row r="1829">
          <cell r="I1829">
            <v>867.06795782718314</v>
          </cell>
        </row>
        <row r="1830">
          <cell r="I1830">
            <v>10160</v>
          </cell>
        </row>
        <row r="1831">
          <cell r="I1831">
            <v>15040.05</v>
          </cell>
        </row>
        <row r="1834">
          <cell r="I1834">
            <v>23750</v>
          </cell>
        </row>
        <row r="1835">
          <cell r="I1835">
            <v>15750</v>
          </cell>
        </row>
        <row r="1846">
          <cell r="I1846" t="str">
            <v xml:space="preserve"> Unit cost</v>
          </cell>
        </row>
        <row r="1848">
          <cell r="I1848" t="str">
            <v xml:space="preserve">  ( Rp )</v>
          </cell>
        </row>
        <row r="1850">
          <cell r="I1850">
            <v>4344.4294429287911</v>
          </cell>
        </row>
        <row r="1853">
          <cell r="I1853">
            <v>3790.6448057316065</v>
          </cell>
        </row>
        <row r="1854">
          <cell r="I1854">
            <v>3094.6871401151629</v>
          </cell>
        </row>
        <row r="1855">
          <cell r="I1855">
            <v>867.06795782718314</v>
          </cell>
        </row>
        <row r="1856">
          <cell r="I1856">
            <v>10160</v>
          </cell>
        </row>
        <row r="1857">
          <cell r="I1857">
            <v>15040.05</v>
          </cell>
        </row>
        <row r="1860">
          <cell r="I1860">
            <v>23750</v>
          </cell>
        </row>
        <row r="1861">
          <cell r="I1861">
            <v>15750</v>
          </cell>
        </row>
        <row r="1864">
          <cell r="I1864">
            <v>9642.2861034220114</v>
          </cell>
        </row>
        <row r="1865">
          <cell r="I1865">
            <v>10676.340206185567</v>
          </cell>
        </row>
        <row r="1878">
          <cell r="I1878" t="str">
            <v xml:space="preserve"> Unit cost</v>
          </cell>
        </row>
        <row r="1880">
          <cell r="I1880" t="str">
            <v xml:space="preserve">  ( Rp )</v>
          </cell>
        </row>
        <row r="1882">
          <cell r="I1882">
            <v>4344.4294429287911</v>
          </cell>
        </row>
        <row r="1885">
          <cell r="I1885">
            <v>3790.6448057316065</v>
          </cell>
        </row>
        <row r="1886">
          <cell r="I1886">
            <v>3094.6871401151629</v>
          </cell>
        </row>
        <row r="1887">
          <cell r="I1887">
            <v>867.06795782718314</v>
          </cell>
        </row>
        <row r="1888">
          <cell r="I1888">
            <v>10160</v>
          </cell>
        </row>
        <row r="1889">
          <cell r="I1889">
            <v>15040.05</v>
          </cell>
        </row>
        <row r="1892">
          <cell r="I1892">
            <v>21000</v>
          </cell>
        </row>
        <row r="1893">
          <cell r="I1893">
            <v>15750</v>
          </cell>
        </row>
        <row r="1902">
          <cell r="I1902">
            <v>161882.42781263014</v>
          </cell>
        </row>
        <row r="1926">
          <cell r="I1926" t="str">
            <v xml:space="preserve"> Unit cost</v>
          </cell>
        </row>
        <row r="1928">
          <cell r="I1928" t="str">
            <v xml:space="preserve">  ( Rp )</v>
          </cell>
        </row>
        <row r="1931">
          <cell r="I1931">
            <v>137562.5</v>
          </cell>
        </row>
        <row r="1933">
          <cell r="I1933">
            <v>137562.5</v>
          </cell>
        </row>
        <row r="1935">
          <cell r="I1935">
            <v>80616.600000000006</v>
          </cell>
        </row>
        <row r="1937">
          <cell r="I1937">
            <v>151320.70000000001</v>
          </cell>
        </row>
        <row r="1942">
          <cell r="I1942">
            <v>0</v>
          </cell>
        </row>
        <row r="1952">
          <cell r="I1952" t="str">
            <v xml:space="preserve"> Unit cost</v>
          </cell>
        </row>
        <row r="1954">
          <cell r="I1954" t="str">
            <v xml:space="preserve">  ( Rp )</v>
          </cell>
        </row>
        <row r="1957">
          <cell r="I1957">
            <v>137562.5</v>
          </cell>
        </row>
        <row r="1959">
          <cell r="I1959">
            <v>137562.5</v>
          </cell>
        </row>
        <row r="1961">
          <cell r="I1961">
            <v>80616.600000000006</v>
          </cell>
        </row>
        <row r="1963">
          <cell r="I1963">
            <v>151320.70000000001</v>
          </cell>
        </row>
        <row r="1968">
          <cell r="I1968">
            <v>0</v>
          </cell>
        </row>
        <row r="1979">
          <cell r="I1979" t="str">
            <v xml:space="preserve"> Unit cost</v>
          </cell>
        </row>
        <row r="1981">
          <cell r="I1981" t="str">
            <v xml:space="preserve">  ( Rp )</v>
          </cell>
        </row>
        <row r="1983">
          <cell r="I1983">
            <v>12697.349180346115</v>
          </cell>
        </row>
        <row r="1985">
          <cell r="I1985">
            <v>24509.587088381191</v>
          </cell>
        </row>
        <row r="1987">
          <cell r="I1987">
            <v>21345.982129736301</v>
          </cell>
        </row>
        <row r="2000">
          <cell r="I2000" t="str">
            <v xml:space="preserve"> Unit cost</v>
          </cell>
        </row>
        <row r="2002">
          <cell r="I2002" t="str">
            <v xml:space="preserve">  ( Rp )</v>
          </cell>
        </row>
        <row r="2004">
          <cell r="I2004">
            <v>120000</v>
          </cell>
        </row>
        <row r="2005">
          <cell r="I2005">
            <v>254039.22500000001</v>
          </cell>
        </row>
        <row r="2007">
          <cell r="I2007">
            <v>30000</v>
          </cell>
        </row>
        <row r="2008">
          <cell r="I2008">
            <v>10000</v>
          </cell>
        </row>
        <row r="2010">
          <cell r="I2010">
            <v>30000</v>
          </cell>
        </row>
        <row r="2011">
          <cell r="I2011">
            <v>23750</v>
          </cell>
        </row>
        <row r="2012">
          <cell r="I2012">
            <v>21000</v>
          </cell>
        </row>
        <row r="2013">
          <cell r="I2013">
            <v>15750</v>
          </cell>
        </row>
        <row r="2027">
          <cell r="I2027" t="str">
            <v xml:space="preserve"> Unit cost</v>
          </cell>
        </row>
        <row r="2029">
          <cell r="I2029" t="str">
            <v xml:space="preserve">  ( Rp )</v>
          </cell>
        </row>
        <row r="2031">
          <cell r="I2031">
            <v>150000</v>
          </cell>
        </row>
        <row r="2032">
          <cell r="I2032">
            <v>254039.22500000001</v>
          </cell>
        </row>
        <row r="2034">
          <cell r="I2034">
            <v>30000</v>
          </cell>
        </row>
        <row r="2035">
          <cell r="I2035">
            <v>10000</v>
          </cell>
        </row>
        <row r="2037">
          <cell r="I2037">
            <v>30000</v>
          </cell>
        </row>
        <row r="2038">
          <cell r="I2038">
            <v>23750</v>
          </cell>
        </row>
        <row r="2039">
          <cell r="I2039">
            <v>21000</v>
          </cell>
        </row>
        <row r="2040">
          <cell r="I2040">
            <v>15750</v>
          </cell>
        </row>
        <row r="2062">
          <cell r="I2062" t="str">
            <v xml:space="preserve"> Unit cost</v>
          </cell>
        </row>
        <row r="2064">
          <cell r="I2064" t="str">
            <v xml:space="preserve">  ( Rp )</v>
          </cell>
        </row>
        <row r="2066">
          <cell r="I2066">
            <v>25000</v>
          </cell>
        </row>
        <row r="2067">
          <cell r="I2067">
            <v>60000</v>
          </cell>
        </row>
        <row r="2070">
          <cell r="I2070">
            <v>27892.5</v>
          </cell>
        </row>
        <row r="2073">
          <cell r="I2073">
            <v>15750</v>
          </cell>
        </row>
        <row r="2081">
          <cell r="I2081" t="str">
            <v xml:space="preserve"> Unit cost</v>
          </cell>
        </row>
        <row r="2083">
          <cell r="I2083" t="str">
            <v xml:space="preserve">  ( Rp )</v>
          </cell>
        </row>
        <row r="2088">
          <cell r="I2088">
            <v>86435.5</v>
          </cell>
        </row>
        <row r="2091">
          <cell r="I2091">
            <v>15750</v>
          </cell>
        </row>
        <row r="2103">
          <cell r="I2103" t="str">
            <v xml:space="preserve"> Unit cost</v>
          </cell>
        </row>
        <row r="2105">
          <cell r="I2105" t="str">
            <v xml:space="preserve">  ( Rp )</v>
          </cell>
        </row>
        <row r="2107">
          <cell r="I2107">
            <v>3500</v>
          </cell>
        </row>
        <row r="2108">
          <cell r="I2108">
            <v>72500</v>
          </cell>
        </row>
        <row r="2109">
          <cell r="I2109">
            <v>82000</v>
          </cell>
        </row>
        <row r="2110">
          <cell r="I2110">
            <v>60000</v>
          </cell>
        </row>
        <row r="2111">
          <cell r="I2111">
            <v>150000</v>
          </cell>
        </row>
        <row r="2114">
          <cell r="I2114">
            <v>86435.5</v>
          </cell>
        </row>
        <row r="2115">
          <cell r="I2115">
            <v>38222.800000000003</v>
          </cell>
        </row>
        <row r="2118">
          <cell r="I2118">
            <v>15750</v>
          </cell>
        </row>
        <row r="2131">
          <cell r="I2131" t="str">
            <v xml:space="preserve"> Unit cost</v>
          </cell>
        </row>
        <row r="2133">
          <cell r="I2133" t="str">
            <v xml:space="preserve">  ( Rp )</v>
          </cell>
        </row>
        <row r="2135">
          <cell r="I2135">
            <v>38000</v>
          </cell>
        </row>
        <row r="2141">
          <cell r="I2141">
            <v>15750</v>
          </cell>
        </row>
      </sheetData>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S"/>
      <sheetName val="Rekap_Church(USD)"/>
      <sheetName val="BQ-CHURCH(USD)(Rp_Hide)"/>
      <sheetName val="rekap-e20(Rp)"/>
      <sheetName val="rekap-e20 (USD)"/>
      <sheetName val="BQ-E20-02(Rp)"/>
      <sheetName val="BQ-E20-02 (USD)"/>
      <sheetName val="UP"/>
      <sheetName val="PA"/>
      <sheetName val="BQ (3)"/>
      <sheetName val="BQ"/>
      <sheetName val="BQ (2)"/>
      <sheetName val="Estimasi"/>
      <sheetName val="Sprinkler"/>
      <sheetName val="BQ_E20_02_Rp_"/>
      <sheetName val="Cover"/>
      <sheetName val="BHN"/>
      <sheetName val="ALT"/>
      <sheetName val="SUB"/>
      <sheetName val="UPH"/>
      <sheetName val="alat"/>
      <sheetName val="subkon"/>
      <sheetName val="Cover (x)"/>
      <sheetName val="Cor Apt"/>
      <sheetName val="daf-3(OK)"/>
      <sheetName val="daf-7(OK)"/>
      <sheetName val="upah_borong"/>
      <sheetName val="satuan_pek"/>
      <sheetName val="Penjumlahan"/>
      <sheetName val="BAG-2"/>
      <sheetName val="Cover Daf-2"/>
      <sheetName val="HB"/>
      <sheetName val="SEX"/>
      <sheetName val="RAB-2"/>
      <sheetName val="Sales Parameter"/>
      <sheetName val="Parameter"/>
      <sheetName val="H.Satuan"/>
      <sheetName val="Bahan"/>
      <sheetName val="A"/>
      <sheetName val="FINISHING"/>
      <sheetName val="Plumbing"/>
      <sheetName val="MAPP"/>
      <sheetName val="an. struktur"/>
      <sheetName val="rek det 1-3"/>
      <sheetName val="harsat"/>
      <sheetName val="Dashboard"/>
      <sheetName val="Anls"/>
      <sheetName val="Man Power"/>
      <sheetName val="Ur.Agregat"/>
      <sheetName val="Anl-Mobil(14)"/>
      <sheetName val="Anl.Ls(15)"/>
      <sheetName val="Anl-II"/>
      <sheetName val="Anl(7a)"/>
      <sheetName val="Umum"/>
      <sheetName val="HSD (8)"/>
      <sheetName val="dasar"/>
      <sheetName val="Analisa"/>
      <sheetName val="rek det 1_3"/>
      <sheetName val="ESCON"/>
      <sheetName val="Material"/>
      <sheetName val="blok 7"/>
      <sheetName val="rekap-e20_(USD)"/>
      <sheetName val="BQ-E20-02_(USD)"/>
      <sheetName val="BQ_(3)"/>
      <sheetName val="BQ_(2)"/>
      <sheetName val="Cover_(x)"/>
      <sheetName val="Cor_Apt"/>
      <sheetName val="Cover_Daf-2"/>
      <sheetName val="H_Satuan"/>
      <sheetName val="Sales_Parameter"/>
      <sheetName val="Grand summary"/>
      <sheetName val="daf_3_OK_"/>
      <sheetName val="daf_7_OK_"/>
      <sheetName val="HRG BHN"/>
      <sheetName val="Agregat"/>
      <sheetName val="Mall"/>
      <sheetName val="Plumbing &amp; Fire"/>
      <sheetName val="HARGA SATUAN"/>
      <sheetName val="Daftar Upah"/>
      <sheetName val="UPAH &amp; BHN ARS"/>
      <sheetName val="AHS ARS"/>
      <sheetName val="Agregat Halus &amp; Kasar"/>
      <sheetName val="L-Mechanical"/>
      <sheetName val="DAF_3"/>
      <sheetName val="DAF_4"/>
      <sheetName val="#REF"/>
      <sheetName val="STR"/>
      <sheetName val="dasboard"/>
      <sheetName val="bau"/>
      <sheetName val="Mat.Mek"/>
      <sheetName val="Mat.Elk"/>
      <sheetName val="pricing"/>
      <sheetName val="RAB"/>
      <sheetName val="OH"/>
      <sheetName val="Satuan"/>
      <sheetName val="E20-02Guest House"/>
      <sheetName val="HB "/>
      <sheetName val="Regenerator  Concrete Structure"/>
      <sheetName val="SAT-BHN"/>
      <sheetName val="PENAWARAN"/>
      <sheetName val="ARAB"/>
      <sheetName val="DAF.ALAT"/>
      <sheetName val="Des-05"/>
      <sheetName val="Bill.2. PL - SUPPLY A"/>
      <sheetName val="Harsat Bahan"/>
      <sheetName val="anal"/>
      <sheetName val="List material"/>
      <sheetName val="REKAP PANEL"/>
      <sheetName val="Ans-AC"/>
      <sheetName val="Electrikal"/>
      <sheetName val="Elektronik"/>
      <sheetName val="AC"/>
      <sheetName val="Fire Fighting"/>
      <sheetName val="Item Kompensasi"/>
      <sheetName val="Affiliate With Reporting Unit"/>
      <sheetName val="Exchange Rates"/>
      <sheetName val="Bill-19"/>
      <sheetName val="sum-bill22"/>
      <sheetName val="An Arsitektur"/>
      <sheetName val="An Struktur"/>
      <sheetName val="D &amp; W sizes"/>
      <sheetName val="DATA"/>
      <sheetName val="Ktitas_Hg"/>
      <sheetName val="Rkap Bya"/>
      <sheetName val="DAFTAR HARGA SATUAN MATERIAL"/>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Bill No. 1"/>
      <sheetName val="ORETORET"/>
      <sheetName val="Bill No.3 Basement"/>
      <sheetName val="Rekap Direct Cost"/>
      <sheetName val="Ana"/>
      <sheetName val="Summary"/>
      <sheetName val="Jembatan I"/>
      <sheetName val="ARS"/>
      <sheetName val="villa"/>
      <sheetName val="I-KAMAR"/>
      <sheetName val="Cost CCTV"/>
      <sheetName val="basic"/>
      <sheetName val="total"/>
      <sheetName val="terbilang rp"/>
      <sheetName val="Daftar-Anal"/>
      <sheetName val="Rekap"/>
      <sheetName val="Anal_ Pancang"/>
      <sheetName val="Analisa  BOW"/>
      <sheetName val="H Satuan Dasar"/>
      <sheetName val="MATERIAL ANALISA"/>
      <sheetName val="Analysis"/>
      <sheetName val="divI"/>
      <sheetName val="divII"/>
      <sheetName val="Quantity"/>
      <sheetName val="Ana_harsat_persiapan"/>
      <sheetName val="ANA_TRESTLE_REKLAMASI_JEMBATAN"/>
      <sheetName val="Koefisien Besi ( hit. bareng )"/>
      <sheetName val="UPAH BORONG"/>
      <sheetName val="PRICE"/>
      <sheetName val="tgp-02"/>
      <sheetName val="HARGA ALAT"/>
      <sheetName val="BOQ KSN"/>
      <sheetName val="HAR.SAT"/>
      <sheetName val="eqp-rek"/>
      <sheetName val="Sheet1"/>
      <sheetName val="Sheet2"/>
      <sheetName val="bhn,upah,alat"/>
      <sheetName val="Ans Kom Precast"/>
      <sheetName val="Harga Bahan"/>
      <sheetName val="hidran"/>
      <sheetName val="harga lama"/>
      <sheetName val="rekap-e20_(USD)1"/>
      <sheetName val="BQ-E20-02_(USD)1"/>
      <sheetName val="BQ_(3)1"/>
      <sheetName val="BQ_(2)1"/>
      <sheetName val="Cover_(x)1"/>
      <sheetName val="Cor_Apt1"/>
      <sheetName val="Cover_Daf-21"/>
      <sheetName val="Sales_Parameter1"/>
      <sheetName val="data_dci"/>
      <sheetName val="data_mci"/>
      <sheetName val="behind"/>
      <sheetName val="Main"/>
      <sheetName val="LISTRIK"/>
      <sheetName val="AN-ME"/>
      <sheetName val="hrg-sat.pek"/>
      <sheetName val="MUA"/>
      <sheetName val="bhn-upah"/>
      <sheetName val="Pek. Utama"/>
      <sheetName val="ISIAN (2)"/>
      <sheetName val="BEK-UP-OVERLEY"/>
      <sheetName val="sal &amp; galian"/>
      <sheetName val="LPA"/>
      <sheetName val="bahu jalan"/>
      <sheetName val="D2.8"/>
      <sheetName val="Hrg Bhn &amp; Upah"/>
      <sheetName val="DIVI6"/>
      <sheetName val="DIVI5"/>
      <sheetName val="DIVI8"/>
      <sheetName val="DIVI7"/>
      <sheetName val="BOQ"/>
      <sheetName val="DIVI3"/>
      <sheetName val="DIVI2"/>
      <sheetName val="BASC"/>
      <sheetName val="DIVI1"/>
      <sheetName val="DAF-2"/>
      <sheetName val="112-885"/>
      <sheetName val="Anl.+"/>
      <sheetName val="REKAP ME-I"/>
      <sheetName val="Harsat Upah"/>
      <sheetName val="CAT_5"/>
      <sheetName val="DAF-1"/>
      <sheetName val="Cover _x_"/>
      <sheetName val="Harga ME "/>
      <sheetName val="DAFTAR HARGA"/>
      <sheetName val="Master Data"/>
      <sheetName val="Harga Sat."/>
      <sheetName val="Beban Box culvert"/>
      <sheetName val="Harga"/>
      <sheetName val="rincian A"/>
      <sheetName val="h satuan pekerjaan"/>
      <sheetName val="BOI_SIPIL"/>
      <sheetName val="Analisa ME (2)"/>
      <sheetName val="Kantor"/>
      <sheetName val="3_DIV8"/>
      <sheetName val="ANAL2"/>
      <sheetName val="ANAL1"/>
      <sheetName val="入力作成表"/>
      <sheetName val="Weight Bridge"/>
      <sheetName val="BAG_2"/>
      <sheetName val="AGG A"/>
      <sheetName val="AGG B"/>
      <sheetName val="DAFTAR BAHAN"/>
      <sheetName val="ATBL"/>
      <sheetName val="DAFTAR ALAT"/>
      <sheetName val="PAS. BATU"/>
      <sheetName val="URUKAN"/>
      <sheetName val="Input"/>
      <sheetName val="MARKA"/>
      <sheetName val="PRIME COAT"/>
      <sheetName val="HSP UPAH&amp;BAHAN"/>
      <sheetName val="B000(Steel)"/>
      <sheetName val="2000_080401"/>
      <sheetName val="rekI"/>
      <sheetName val="API610 Process Data"/>
      <sheetName val="API610 Type BB"/>
      <sheetName val="API610 Type OH"/>
      <sheetName val="API610 Type VS"/>
      <sheetName val="Units"/>
      <sheetName val="Instructions"/>
      <sheetName val="RAB-VAC"/>
      <sheetName val="RAB-PK"/>
      <sheetName val="RAB-ELC"/>
      <sheetName val="RAB-PL"/>
      <sheetName val="RAB-EL"/>
      <sheetName val="SchC"/>
      <sheetName val="SchA"/>
      <sheetName val="SewAlat"/>
      <sheetName val="SchD"/>
      <sheetName val="Hrg Sat"/>
      <sheetName val="DC"/>
      <sheetName val="Harga Dasar"/>
      <sheetName val="bilangan"/>
      <sheetName val="AHSbj"/>
      <sheetName val="LAL - PASAR PAGI "/>
      <sheetName val="Upah"/>
      <sheetName val="Bill_2_ PL _ SUPPLY A"/>
      <sheetName val="Upah_Bahan"/>
      <sheetName val="Panel,feeder,elek"/>
      <sheetName val="BQ-Str"/>
      <sheetName val="Ktr Cbg "/>
      <sheetName val="BQ_(3)2"/>
      <sheetName val="BQ_(2)2"/>
      <sheetName val="rekap-e20_(USD)2"/>
      <sheetName val="BQ-E20-02_(USD)2"/>
      <sheetName val="Cover_(x)2"/>
      <sheetName val="Cor_Apt2"/>
      <sheetName val="H_Satuan1"/>
      <sheetName val="Cover_Daf-22"/>
      <sheetName val="Sales_Parameter2"/>
      <sheetName val="an__struktur"/>
      <sheetName val="rek_det_1-3"/>
      <sheetName val="Man_Power"/>
      <sheetName val="Plumbing_&amp;_Fire"/>
      <sheetName val="Mat_Mek"/>
      <sheetName val="Mat_Elk"/>
      <sheetName val="HRG_BHN"/>
      <sheetName val="Grand_summary"/>
      <sheetName val="UPAH_&amp;_BHN_ARS"/>
      <sheetName val="AHS_ARS"/>
      <sheetName val="List_material"/>
      <sheetName val="REKAP_PANEL"/>
      <sheetName val="Fire_Fighting"/>
      <sheetName val="Item_Kompensasi"/>
      <sheetName val="HB_"/>
      <sheetName val="Daftar_Upah"/>
      <sheetName val="blok_7"/>
      <sheetName val="HARGA_SATUAN"/>
      <sheetName val="Agregat_Halus_&amp;_Kasar"/>
      <sheetName val="Ans_Kom_Precast"/>
      <sheetName val="an__struktur1"/>
      <sheetName val="rek_det_1-31"/>
      <sheetName val="An-Ars"/>
      <sheetName val=" An-Str "/>
      <sheetName val="HSD"/>
      <sheetName val="SchB"/>
      <sheetName val="Sum"/>
      <sheetName val="Daf 1"/>
      <sheetName val="mep"/>
      <sheetName val="PDP"/>
      <sheetName val="RPP01-1"/>
      <sheetName val="ANALISA SOFT"/>
      <sheetName val="Rev0"/>
      <sheetName val="sdm"/>
      <sheetName val="map"/>
      <sheetName val="rkp"/>
      <sheetName val="BIOSEPTIC"/>
      <sheetName val="Rincian SIM"/>
      <sheetName val="ADM"/>
      <sheetName val="Bank"/>
      <sheetName val="JK"/>
      <sheetName val="PMS"/>
      <sheetName val="PP"/>
      <sheetName val="chitimc"/>
      <sheetName val="THPDMoi  _2_"/>
      <sheetName val="dongia _2_"/>
      <sheetName val="gtrinh"/>
      <sheetName val="phuluc1"/>
      <sheetName val="TONG HOP VL_NC"/>
      <sheetName val="lam_moi"/>
      <sheetName val="chitiet"/>
      <sheetName val="TONGKE3p "/>
      <sheetName val="giathanh1"/>
      <sheetName val="TH VL_ NC_ DDHT Thanhphuoc"/>
      <sheetName val="_REF"/>
      <sheetName val="DONGIA"/>
      <sheetName val="thao_go"/>
      <sheetName val="DON GIA"/>
      <sheetName val="TONGKE_HT"/>
      <sheetName val="DG"/>
      <sheetName val="dtxl"/>
      <sheetName val="LKVL_CK_HT_GD1"/>
      <sheetName val="t_h HA THE"/>
      <sheetName val="CHITIET VL_NC_TT _1p"/>
      <sheetName val="TONG HOP VL_NC TT"/>
      <sheetName val="TNHCHINH"/>
      <sheetName val="TH XL"/>
      <sheetName val="CHITIET VL_NC"/>
      <sheetName val="VC"/>
      <sheetName val="Tiepdia"/>
      <sheetName val="CHITIET VL_NC_TT_3p"/>
      <sheetName val="TDTKP"/>
      <sheetName val="TDTKP1"/>
      <sheetName val="KPVC_BD "/>
      <sheetName val="VCV_BE_TONG"/>
      <sheetName val="TE TS FA LAN MATV"/>
      <sheetName val="AHS "/>
      <sheetName val="HSD Alat"/>
      <sheetName val="HSD Bahan"/>
      <sheetName val="Lamp 2"/>
      <sheetName val="Jadwal"/>
      <sheetName val="Sum_If"/>
      <sheetName val="HSD Upah"/>
      <sheetName val="Lamp 1"/>
      <sheetName val="metode"/>
      <sheetName val="Data2"/>
      <sheetName val="Commodity Codes 6.03.1"/>
      <sheetName val="Pipe Bridge"/>
      <sheetName val="Conveyor Bridge"/>
      <sheetName val="B_Conveyor"/>
      <sheetName val="Pekerjaan Luar"/>
      <sheetName val="M_O_S_"/>
      <sheetName val="B_Processing I"/>
      <sheetName val="B_Processing II"/>
      <sheetName val="B_Processing III"/>
      <sheetName val="B_Processing IV"/>
      <sheetName val="Preliminaries"/>
      <sheetName val="B_Processing V"/>
      <sheetName val="B_Produksi_skm_"/>
      <sheetName val="B_ Utility"/>
      <sheetName val="Analisa Gabungan"/>
      <sheetName val="Analisa Upah &amp; Bahan Plum"/>
      <sheetName val="Harga Bahan &amp; Upah "/>
      <sheetName val="Harga sewa alat"/>
      <sheetName val="ANALISA  (BARU)"/>
      <sheetName val="rab - persiapan &amp; lantai-1"/>
      <sheetName val="komp awal"/>
      <sheetName val="struktur"/>
      <sheetName val="bahan "/>
      <sheetName val="R20_R30_work"/>
      <sheetName val="Prog CD"/>
      <sheetName val="HARGA SATUAN UPAH PEKERJA"/>
      <sheetName val="CH"/>
      <sheetName val="DAF-5"/>
      <sheetName val="prog-dinding"/>
      <sheetName val="penawaran elianto"/>
      <sheetName val="Bangunan Utama"/>
      <sheetName val="SAT-DAS"/>
      <sheetName val="srt-pnwr"/>
      <sheetName val="huruf"/>
      <sheetName val="DHS"/>
      <sheetName val="RAP"/>
      <sheetName val="mob"/>
      <sheetName val="depresiasi"/>
      <sheetName val="RAP (2)"/>
      <sheetName val="info"/>
      <sheetName val="an-aspal"/>
      <sheetName val="an_alat"/>
      <sheetName val="DIV.2"/>
      <sheetName val="geotekstil"/>
      <sheetName val="Daf Alat"/>
      <sheetName val="Daf Material"/>
      <sheetName val="Jadual"/>
      <sheetName val="Sum IF"/>
      <sheetName val="Daf Upah"/>
      <sheetName val="SD"/>
      <sheetName val="Add_trans"/>
      <sheetName val="S_2"/>
      <sheetName val="Pro_Base"/>
      <sheetName val="S_1"/>
      <sheetName val="Revenue"/>
      <sheetName val="Add_rev"/>
      <sheetName val="Exist"/>
      <sheetName val="Tot"/>
      <sheetName val="Tranponder"/>
      <sheetName val="ANALISA railing"/>
      <sheetName val="upah bahan"/>
      <sheetName val="Kuantitas &amp; Harga"/>
      <sheetName val="Div 10"/>
      <sheetName val="tgp_02"/>
      <sheetName val="l*****"/>
      <sheetName val="000000"/>
      <sheetName val="Rekapitulasi"/>
      <sheetName val="Harsat_Pekerjaan"/>
      <sheetName val="NC-CM"/>
      <sheetName val="trans"/>
      <sheetName val="3 Koef Alat"/>
      <sheetName val="DIV"/>
      <sheetName val="Met1"/>
      <sheetName val="Met2"/>
      <sheetName val="Kuantitas _ Harga"/>
      <sheetName val="AHS Marka"/>
      <sheetName val="AHS Aspal"/>
      <sheetName val="GVL§CT"/>
      <sheetName val="BQ (extern)"/>
      <sheetName val="ANALISA AGGR"/>
      <sheetName val="URAIAN ANALISA  2"/>
      <sheetName val="ANALISA HARGA"/>
      <sheetName val="HS"/>
      <sheetName val="RPP01-6"/>
      <sheetName val="H.SAT"/>
      <sheetName val="(ANALISA-lain)"/>
      <sheetName val="DAFTAR 7"/>
      <sheetName val="DAF_1"/>
      <sheetName val="DAFTAR_8"/>
      <sheetName val="Rate"/>
      <sheetName val="rab lt 2 bo"/>
      <sheetName val="Prod 02"/>
      <sheetName val="EVA 1"/>
      <sheetName val="Analisa 2"/>
      <sheetName val="Cipinang"/>
      <sheetName val="Bek.Sloof"/>
      <sheetName val="mu"/>
      <sheetName val="rekap-PLPP"/>
      <sheetName val="Sumber Daya"/>
      <sheetName val="U&amp;B"/>
      <sheetName val="Sat Das"/>
      <sheetName val="Bor pile"/>
      <sheetName val="rekap-e20_(USD)3"/>
      <sheetName val="BQ-E20-02_(USD)3"/>
      <sheetName val="BQ_(3)3"/>
      <sheetName val="BQ_(2)3"/>
      <sheetName val="Cover_(x)3"/>
      <sheetName val="Cor_Apt3"/>
      <sheetName val="Cover_Daf-23"/>
      <sheetName val="Sales_Parameter3"/>
      <sheetName val="H_Satuan3"/>
      <sheetName val="Man_Power2"/>
      <sheetName val="an__struktur2"/>
      <sheetName val="rek_det_1-32"/>
      <sheetName val="Commodity_Codes_6_03_12"/>
      <sheetName val="Commodity_Codes_6_03_1"/>
      <sheetName val="H_Satuan2"/>
      <sheetName val="Man_Power1"/>
      <sheetName val="Commodity_Codes_6_03_11"/>
      <sheetName val="ANALISA HARGA SATUAN"/>
      <sheetName val="REKAP AHS Lansekap"/>
      <sheetName val="Pekerjaan Utama"/>
      <sheetName val="anal_hs"/>
      <sheetName val="BHN-UPH-ALT"/>
      <sheetName val="REKAP."/>
      <sheetName val="KURVA-S"/>
      <sheetName val="Analisa-1"/>
      <sheetName val="5-Peralatan"/>
      <sheetName val="Analisa HSP"/>
      <sheetName val="SATUAN_JADI"/>
      <sheetName val="HG-UPAH"/>
      <sheetName val="I_KAMAR"/>
      <sheetName val="ANAL_2.1"/>
      <sheetName val="VOL_1"/>
      <sheetName val="LAMP_2.2"/>
      <sheetName val="610.05"/>
      <sheetName val="610.06"/>
      <sheetName val="610.07"/>
      <sheetName val="610.08"/>
      <sheetName val="ANALISA PEK.UMUM"/>
      <sheetName val="bhn_upah"/>
      <sheetName val="?????"/>
      <sheetName val="I-ME"/>
      <sheetName val="THPDMoi  (2)"/>
      <sheetName val="dongia (2)"/>
      <sheetName val="lam-moi"/>
      <sheetName val="thao-go"/>
      <sheetName val="TONGKE-HT"/>
      <sheetName val="t-h HA THE"/>
      <sheetName val="CHITIET VL-NC-TT -1p"/>
      <sheetName val="TONG HOP VL-NC TT"/>
      <sheetName val="CHITIET VL-NC-TT-3p"/>
      <sheetName val="KPVC-BD "/>
      <sheetName val="LE_Total(G_Summ Proj)"/>
      <sheetName val="DB"/>
      <sheetName val="Budget"/>
      <sheetName val="Other PO's"/>
      <sheetName val="Contract &amp;V.O"/>
      <sheetName val="sort2"/>
      <sheetName val="HRGA SATUAN UPAH-BAHAN"/>
      <sheetName val="Bill rekap"/>
      <sheetName val="304_06"/>
      <sheetName val="ES_PARK"/>
      <sheetName val="ES-PARK"/>
      <sheetName val="2"/>
      <sheetName val="KET"/>
      <sheetName val="TENES"/>
      <sheetName val="Kuantitas _ Harga _2_"/>
      <sheetName val="_"/>
      <sheetName val="div2"/>
      <sheetName val="AHS pricing "/>
      <sheetName val="Jdwal bln"/>
      <sheetName val="Up &amp; bhn"/>
      <sheetName val="ME TU"/>
      <sheetName val="GENSET"/>
      <sheetName val="EL"/>
      <sheetName val="ME PL"/>
      <sheetName val="TRAFO"/>
      <sheetName val="ANALISA ALAT BERAT"/>
      <sheetName val="COVER BA (2)"/>
      <sheetName val="BA CCO"/>
      <sheetName val="AN. HS PEK.BETON"/>
      <sheetName val="List Rate"/>
      <sheetName val="10.1 (1)"/>
      <sheetName val="10.1 (5)"/>
      <sheetName val="10.1 (4)"/>
      <sheetName val="UP MINOR"/>
      <sheetName val="analisa_gedung"/>
      <sheetName val="Lab E (FKU)"/>
      <sheetName val="Anal. Pancang"/>
      <sheetName val="RT15918"/>
      <sheetName val="ANALISA GEDUNG"/>
      <sheetName val="MADC"/>
      <sheetName val="Rekap All me"/>
      <sheetName val="4. Elektrikal"/>
      <sheetName val="BasicPrice"/>
      <sheetName val="Analisa-S"/>
      <sheetName val="Vibro_Roller"/>
      <sheetName val="3.1.7 "/>
      <sheetName val="3.1.3"/>
      <sheetName val="HSPK"/>
      <sheetName val="3.1.7"/>
      <sheetName val="S-Kurve"/>
      <sheetName val="desain"/>
      <sheetName val="E20-02Guest_House"/>
      <sheetName val="List Plant"/>
      <sheetName val="CV"/>
      <sheetName val="l_____"/>
      <sheetName val="Sat Bah _ Up"/>
      <sheetName val="JSiar"/>
      <sheetName val="SRT"/>
      <sheetName val="SAP"/>
      <sheetName val="Rekanan"/>
      <sheetName val="K2"/>
      <sheetName val="ANALISA "/>
      <sheetName val="Summary Construction Progress"/>
      <sheetName val="Upah n Bahan"/>
      <sheetName val="sewa alat"/>
      <sheetName val="Anas"/>
      <sheetName val="An. Elektrikal"/>
      <sheetName val="UPAH BAHAN BKM"/>
      <sheetName val="analisa jalan"/>
      <sheetName val="SE-C"/>
      <sheetName val="Antennas"/>
      <sheetName val="Val-sum"/>
      <sheetName val="INDIRECT DETAIL"/>
      <sheetName val="Market Positioning"/>
      <sheetName val="WPL"/>
      <sheetName val="Bunga_IDC"/>
      <sheetName val="peb'03"/>
      <sheetName val="Airy"/>
      <sheetName val="bahan dan upah"/>
      <sheetName val="Bab 6 -3(5)"/>
      <sheetName val="2.3(2) Gor"/>
      <sheetName val="8.4.2 Rambu"/>
      <sheetName val="Noodles (assumptions)"/>
      <sheetName val="RumusTB 1 bln"/>
      <sheetName val="NOPAT_VDF"/>
      <sheetName val="Invested capital_VDF"/>
      <sheetName val="DCF_VDF"/>
      <sheetName val="WACC_VDF"/>
      <sheetName val="Summary Page_VDF"/>
      <sheetName val="PV of Op Leases_VDF"/>
      <sheetName val="Income Statement_VDF"/>
      <sheetName val="B.Conveyor"/>
      <sheetName val="M.O.S."/>
      <sheetName val="B.Processing I"/>
      <sheetName val="B.Processing II"/>
      <sheetName val="B.Processing III"/>
      <sheetName val="B.Processing IV"/>
      <sheetName val="B.Processing V"/>
      <sheetName val="B.Produksi(skm)"/>
      <sheetName val="B. Utility"/>
      <sheetName val="SITE-E"/>
      <sheetName val="Sipil"/>
      <sheetName val="Kt_x0000__x001d_£_x0005_#_x0000_"/>
      <sheetName val=""/>
      <sheetName val="Bill of Qty MEP"/>
      <sheetName val="upahbahan"/>
      <sheetName val="rab1"/>
      <sheetName val="OUTPUT"/>
      <sheetName val="Hsatbahan"/>
      <sheetName val="Penwrn"/>
      <sheetName val="Scd_RAB"/>
      <sheetName val="_____"/>
      <sheetName val="1"/>
      <sheetName val="FORM1"/>
      <sheetName val="1.0.견적기준(입력)"/>
      <sheetName val="단가표(2013.09.02)"/>
      <sheetName val="Quarry"/>
      <sheetName val="lokasari-el"/>
      <sheetName val="LAPIUT"/>
      <sheetName val="Ex-Rate"/>
      <sheetName val="Assumption"/>
      <sheetName val="Inputs"/>
      <sheetName val="Inventory 13 June 09"/>
      <sheetName val="Sawntimber support cost"/>
      <sheetName val="Log support cost"/>
      <sheetName val="Finished wood budg support cost"/>
      <sheetName val="alamat"/>
      <sheetName val="NAM"/>
      <sheetName val="DATABASE"/>
      <sheetName val="LIST ANHARSAT"/>
      <sheetName val="Bahan Ars &amp; Str"/>
      <sheetName val="RAB Track"/>
      <sheetName val="Point List"/>
      <sheetName val="Point List Tower 1"/>
      <sheetName val="Point List Tower 2"/>
      <sheetName val="Point List Tower 3"/>
      <sheetName val="Point List Tower 4"/>
      <sheetName val="Instalasi"/>
      <sheetName val="Penjumlahan BAS"/>
      <sheetName val="Cost BAS"/>
      <sheetName val="WBS"/>
      <sheetName val="Add-trans"/>
      <sheetName val="S-2"/>
      <sheetName val="Pro-Base"/>
      <sheetName val="S-1"/>
      <sheetName val="Add-rev"/>
      <sheetName val="Kt"/>
      <sheetName val="Voltot"/>
      <sheetName val="Pipe"/>
      <sheetName val="BQ_(3)4"/>
      <sheetName val="BQ_(2)4"/>
      <sheetName val="rekap-e20_(USD)4"/>
      <sheetName val="BQ-E20-02_(USD)4"/>
      <sheetName val="Cover_(x)4"/>
      <sheetName val="Cor_Apt4"/>
      <sheetName val="Sales_Parameter4"/>
      <sheetName val="Cover_Daf-24"/>
      <sheetName val="an__struktur3"/>
      <sheetName val="rek_det_1-33"/>
      <sheetName val="Plumbing_&amp;_Fire2"/>
      <sheetName val="Mat_Mek2"/>
      <sheetName val="Mat_Elk2"/>
      <sheetName val="HRG_BHN2"/>
      <sheetName val="Grand_summary2"/>
      <sheetName val="UPAH_&amp;_BHN_ARS2"/>
      <sheetName val="AHS_ARS2"/>
      <sheetName val="List_material2"/>
      <sheetName val="REKAP_PANEL2"/>
      <sheetName val="Fire_Fighting2"/>
      <sheetName val="Item_Kompensasi2"/>
      <sheetName val="Daftar_Upah2"/>
      <sheetName val="HB_2"/>
      <sheetName val="blok_72"/>
      <sheetName val="HARGA_SATUAN2"/>
      <sheetName val="Agregat_Halus_&amp;_Kasar2"/>
      <sheetName val="Affiliate_With_Reporting_Unit1"/>
      <sheetName val="Exchange_Rates1"/>
      <sheetName val="An_Arsitektur1"/>
      <sheetName val="An_Struktur1"/>
      <sheetName val="D_&amp;_W_sizes1"/>
      <sheetName val="E20-02Guest_House1"/>
      <sheetName val="rek_det_1_31"/>
      <sheetName val="BOQ_KSN1"/>
      <sheetName val="Basic_Price1"/>
      <sheetName val="Agregat_Halus___Kasar1"/>
      <sheetName val="div_81"/>
      <sheetName val="div_21"/>
      <sheetName val="div_31"/>
      <sheetName val="div_41"/>
      <sheetName val="div_51"/>
      <sheetName val="div_61"/>
      <sheetName val="div_71"/>
      <sheetName val="div_91"/>
      <sheetName val="Rekap_Biaya1"/>
      <sheetName val="HAR_SAT1"/>
      <sheetName val="Ans_Kom_Precast2"/>
      <sheetName val="DAF_ALAT1"/>
      <sheetName val="Jembatan_I1"/>
      <sheetName val="Rkap_Bya1"/>
      <sheetName val="DAFTAR_HARGA_SATUAN_MATERIAL1"/>
      <sheetName val="harga_lama1"/>
      <sheetName val="Anal__Pancang1"/>
      <sheetName val="Pek__Utama1"/>
      <sheetName val="Anl_+1"/>
      <sheetName val="REKAP_ME-I1"/>
      <sheetName val="Bill_No__11"/>
      <sheetName val="Bill_No_3_Basement1"/>
      <sheetName val="hrg-sat_pek1"/>
      <sheetName val="Rekap_Direct_Cost1"/>
      <sheetName val="Koefisien_Besi_(_hit__bareng_)1"/>
      <sheetName val="#REF!"/>
      <sheetName val="Hrg"/>
      <sheetName val="Anls BOW"/>
      <sheetName val="Bill 1 - 9"/>
      <sheetName val="Bill 12"/>
      <sheetName val="Bill 10"/>
      <sheetName val="Basic_Data"/>
      <sheetName val="rpp 1-5"/>
      <sheetName val="610 6"/>
      <sheetName val="rpp 1-6"/>
      <sheetName val="BAHAN1"/>
      <sheetName val="UBA"/>
      <sheetName val="Schedulle(S-curve)Break"/>
      <sheetName val="a.h ars sum"/>
      <sheetName val="Accounts"/>
      <sheetName val="ADD 2 (1)"/>
      <sheetName val="Bek_Sloof"/>
      <sheetName val="HARGA MATERIAL"/>
      <sheetName val="Connections"/>
      <sheetName val="DWTables"/>
      <sheetName val="L_TIGA"/>
      <sheetName val="L-TIGA"/>
      <sheetName val="PDPT - BL"/>
      <sheetName val="RBP-1"/>
      <sheetName val="bill qty"/>
      <sheetName val="Analisa (ok)"/>
      <sheetName val="BARU-3"/>
      <sheetName val="BARU-4 "/>
      <sheetName val="LAMA-3"/>
      <sheetName val="LAMA-4"/>
      <sheetName val="Ra Pdptn"/>
      <sheetName val="Sat~Bahu"/>
      <sheetName val="analis"/>
      <sheetName val="UPAH &amp; BAHAN"/>
      <sheetName val="RINCIAN"/>
      <sheetName val="D3"/>
      <sheetName val="D4"/>
      <sheetName val="D5"/>
      <sheetName val="D7(2)"/>
      <sheetName val="TKDN"/>
      <sheetName val="Peta Quarry"/>
      <sheetName val="Perhitungan Mobilisasi Alat"/>
      <sheetName val="Lalu Lintas"/>
      <sheetName val="Jembatan Sementara"/>
      <sheetName val="Spek"/>
      <sheetName val="Anls SNI"/>
      <sheetName val="DAF-BAHAN"/>
      <sheetName val="DAF-UPAH"/>
      <sheetName val="D6-1b"/>
      <sheetName val="Master Edit"/>
      <sheetName val="Daf-Harga"/>
      <sheetName val="Progres Rasio LR"/>
      <sheetName val="RAP Change"/>
      <sheetName val="DATA PROYEK"/>
      <sheetName val="Analisa Harsat"/>
      <sheetName val="Analisa Harsat CCO Intern"/>
      <sheetName val="AnHarSat Real Saat Ini"/>
      <sheetName val="AnHarSat Real Sd Saat Lalu"/>
      <sheetName val="Rekap RAP"/>
      <sheetName val="BUL"/>
      <sheetName val="Cost Control Utk Perub RAP"/>
      <sheetName val="Sel Dev"/>
      <sheetName val="Progress Ekstern"/>
      <sheetName val="Harsat Alat"/>
      <sheetName val="Harsat SubKon"/>
      <sheetName val="Laporan Harian"/>
      <sheetName val="Hrn I"/>
      <sheetName val="Hrn II"/>
      <sheetName val="Hrn III"/>
      <sheetName val="BA Pemeriksaan"/>
      <sheetName val="R. RapatCCO"/>
      <sheetName val="Biaya LONSTAD"/>
      <sheetName val="Laporan Mingguan"/>
      <sheetName val="BAP"/>
      <sheetName val="Rekap MC"/>
      <sheetName val="BA Fisik"/>
      <sheetName val="Evaluasi CCO"/>
      <sheetName val="Hsl Evaluasi"/>
      <sheetName val="Lap Pek 2"/>
      <sheetName val="Lap Pek 1"/>
      <sheetName val="Penilaian Hasil FHO"/>
      <sheetName val="Penilaian Hasil PHO"/>
      <sheetName val="Penyampaian Evaluasi"/>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Har-sat"/>
      <sheetName val="Harmat Upah &amp; Bahan"/>
      <sheetName val="Rekap Ahs"/>
      <sheetName val="nama PT."/>
      <sheetName val="Analis ME"/>
      <sheetName val="BCT"/>
      <sheetName val="XL4Test5"/>
      <sheetName val="rumus"/>
      <sheetName val="Analisa Cbg"/>
      <sheetName val="Analisa Quarry"/>
      <sheetName val="Mekanikal"/>
      <sheetName val="PAD-F"/>
      <sheetName val="PREAM"/>
      <sheetName val="Daf-3.5 Sanitair"/>
      <sheetName val="Analisa ME "/>
      <sheetName val="Rekap Prelim"/>
      <sheetName val="Analisa Baku STR ARS"/>
      <sheetName val="MCSet4"/>
      <sheetName val="HPS-VAC"/>
      <sheetName val="MCSet4 DB"/>
      <sheetName val="Plumbing_&amp;_Fire1"/>
      <sheetName val="Mat_Mek1"/>
      <sheetName val="Mat_Elk1"/>
      <sheetName val="HRG_BHN1"/>
      <sheetName val="Grand_summary1"/>
      <sheetName val="UPAH_&amp;_BHN_ARS1"/>
      <sheetName val="AHS_ARS1"/>
      <sheetName val="List_material1"/>
      <sheetName val="REKAP_PANEL1"/>
      <sheetName val="Fire_Fighting1"/>
      <sheetName val="Item_Kompensasi1"/>
      <sheetName val="Daftar_Upah1"/>
      <sheetName val="HB_1"/>
      <sheetName val="blok_71"/>
      <sheetName val="HARGA_SATUAN1"/>
      <sheetName val="Agregat_Halus_&amp;_Kasar1"/>
      <sheetName val="Affiliate_With_Reporting_Unit"/>
      <sheetName val="Exchange_Rates"/>
      <sheetName val="An_Arsitektur"/>
      <sheetName val="An_Struktur"/>
      <sheetName val="D_&amp;_W_sizes"/>
      <sheetName val="rek_det_1_3"/>
      <sheetName val="BOQ_KSN"/>
      <sheetName val="Basic_Price"/>
      <sheetName val="Agregat_Halus___Kasar"/>
      <sheetName val="div_8"/>
      <sheetName val="div_2"/>
      <sheetName val="div_3"/>
      <sheetName val="div_4"/>
      <sheetName val="div_5"/>
      <sheetName val="div_6"/>
      <sheetName val="div_7"/>
      <sheetName val="div_9"/>
      <sheetName val="Rekap_Biaya"/>
      <sheetName val="HAR_SAT"/>
      <sheetName val="Ans_Kom_Precast1"/>
      <sheetName val="DAF_ALAT"/>
      <sheetName val="Jembatan_I"/>
      <sheetName val="Rkap_Bya"/>
      <sheetName val="DAFTAR_HARGA_SATUAN_MATERIAL"/>
      <sheetName val="harga_lama"/>
      <sheetName val="Anal__Pancang"/>
      <sheetName val="Pek__Utama"/>
      <sheetName val="Anl_+"/>
      <sheetName val="REKAP_ME-I"/>
      <sheetName val="Bill_No__1"/>
      <sheetName val="Bill_No_3_Basement"/>
      <sheetName val="hrg-sat_pek"/>
      <sheetName val="Rekap_Direct_Cost"/>
      <sheetName val="Koefisien_Besi_(_hit__bareng_)"/>
      <sheetName val="Harsat_Bahan"/>
      <sheetName val="Cost_CCTV"/>
      <sheetName val="SAT UPH&amp;BHN"/>
      <sheetName val="BURDA"/>
      <sheetName val="ANTEK-GAL"/>
      <sheetName val="FINAL"/>
      <sheetName val="Sch"/>
      <sheetName val="P.PPR"/>
      <sheetName val="Pag_hal"/>
      <sheetName val="TABEL BAJA"/>
      <sheetName val="Material ME"/>
      <sheetName val="Sheet3"/>
      <sheetName val="An-Alat"/>
      <sheetName val="Analisa pre"/>
      <sheetName val="Equipment"/>
      <sheetName val="NP"/>
      <sheetName val="RENPEN"/>
      <sheetName val="D7(1)"/>
      <sheetName val="4-Basic Price"/>
      <sheetName val="SATUAN JADI "/>
      <sheetName val="Bill_2__PL_-_SUPPLY_A"/>
      <sheetName val="Harsat_Upah"/>
      <sheetName val="Master_Data"/>
      <sheetName val="HARGA_ALAT"/>
      <sheetName val="Harga_ME_"/>
      <sheetName val="Cover__x_"/>
      <sheetName val="AGG_A"/>
      <sheetName val="AGG_B"/>
      <sheetName val="DAFTAR_BAHAN"/>
      <sheetName val="DAFTAR_ALAT"/>
      <sheetName val="PAS__BATU"/>
      <sheetName val="D2_8"/>
      <sheetName val="Weight_Bridge"/>
      <sheetName val="rincian_A"/>
      <sheetName val="h_satuan_pekerjaan"/>
      <sheetName val="Analisa_ME_(2)"/>
      <sheetName val="Analisa__BOW"/>
      <sheetName val="DAFTAR_HARGA"/>
      <sheetName val="Harga_Bahan"/>
      <sheetName val="PRIME_COAT"/>
      <sheetName val="Regenerator__Concrete_Structure"/>
      <sheetName val="Ktr_Cbg_"/>
      <sheetName val="Hrg_Sat"/>
      <sheetName val="Harga_Dasar"/>
      <sheetName val="Bill_2__PL___SUPPLY_A"/>
      <sheetName val="HSP_UPAH&amp;BAHAN"/>
      <sheetName val="API610_Process_Data"/>
      <sheetName val="API610_Type_BB"/>
      <sheetName val="API610_Type_OH"/>
      <sheetName val="API610_Type_VS"/>
      <sheetName val="terbilang_rp"/>
      <sheetName val="H_Satuan_Dasar"/>
      <sheetName val="Harga_Sat_"/>
      <sheetName val="Beban_Box_culvert"/>
      <sheetName val="Rincian_SIM"/>
      <sheetName val="Ur_Agregat"/>
      <sheetName val="Anl_Ls(15)"/>
      <sheetName val="HSD_(8)"/>
      <sheetName val="ISIAN_(2)"/>
      <sheetName val="sal_&amp;_galian"/>
      <sheetName val="bahu_jalan"/>
      <sheetName val="_An-Str_"/>
      <sheetName val="ANALISA_SOFT"/>
      <sheetName val="Pipe_Bridge"/>
      <sheetName val="Conveyor_Bridge"/>
      <sheetName val="Pekerjaan_Luar"/>
      <sheetName val="B_Processing_I"/>
      <sheetName val="B_Processing_II"/>
      <sheetName val="B_Processing_III"/>
      <sheetName val="B_Processing_IV"/>
      <sheetName val="B_Processing_V"/>
      <sheetName val="B__Utility"/>
      <sheetName val="Analisa_Gabungan"/>
      <sheetName val="HARGA_SATUAN_UPAH_PEKERJA"/>
      <sheetName val="RAP_(2)"/>
      <sheetName val="Analisa_Upah_&amp;_Bahan_Plum"/>
      <sheetName val="HRG_BHN7"/>
      <sheetName val="Harsat_Bahan1"/>
      <sheetName val="Cost_CCTV1"/>
      <sheetName val="Bill_2__PL_-_SUPPLY_A1"/>
      <sheetName val="Harsat_Upah1"/>
      <sheetName val="Master_Data1"/>
      <sheetName val="HARGA_ALAT1"/>
      <sheetName val="BQ-Ing"/>
      <sheetName val="Currency"/>
      <sheetName val="Rekap Total"/>
      <sheetName val="met bab3"/>
      <sheetName val="anal bab8"/>
      <sheetName val="Sat Bahan"/>
      <sheetName val="Sat Alat"/>
      <sheetName val="Sat Upah"/>
      <sheetName val="REKAP PER BUILDING"/>
      <sheetName val="a.h ars"/>
      <sheetName val="3"/>
      <sheetName val="Mark-up"/>
      <sheetName val="Cover Daf_2"/>
      <sheetName val="ANAL KOEF"/>
      <sheetName val="mortar"/>
      <sheetName val="mc adam"/>
      <sheetName val="ps batu&amp;brjg"/>
      <sheetName val="EVAL-ANAL"/>
      <sheetName val="div-2"/>
      <sheetName val="Hsatuan-OK"/>
      <sheetName val="Harga_ME_1"/>
      <sheetName val="Cover__x_1"/>
      <sheetName val="AGG_A1"/>
      <sheetName val="AGG_B1"/>
      <sheetName val="BOQ-M"/>
      <sheetName val="MAPP PPTR"/>
      <sheetName val="Antek3"/>
      <sheetName val="Bab10"/>
      <sheetName val="B.P"/>
      <sheetName val="Aggregated info"/>
      <sheetName val="Sensitivities"/>
      <sheetName val="Constants"/>
      <sheetName val="Detailed BTS info"/>
      <sheetName val="Network rollout"/>
      <sheetName val="kop"/>
      <sheetName val="Rekap Utility"/>
      <sheetName val="Utility"/>
      <sheetName val="spek material"/>
      <sheetName val="共機計算"/>
      <sheetName val="共機J"/>
      <sheetName val="Work Volume Elec"/>
      <sheetName val="Personnel"/>
      <sheetName val="Komponen"/>
      <sheetName val="Estimaswi Staff"/>
      <sheetName val="Estimasi orang labor"/>
      <sheetName val="kontak"/>
      <sheetName val="ED-Prod-02 (2016)"/>
      <sheetName val="ED-Prod-02 (20016)"/>
      <sheetName val="Rkp1"/>
      <sheetName val="DATA2016"/>
      <sheetName val="DATA2017"/>
      <sheetName val="evaluasi2016 (2)"/>
      <sheetName val="16.1"/>
      <sheetName val="Tanggapan"/>
      <sheetName val="ELKP"/>
      <sheetName val="name"/>
      <sheetName val="Rot-Pack"/>
      <sheetName val="STEP"/>
      <sheetName val="terbilang"/>
      <sheetName val="hsat-SD"/>
      <sheetName val="Allowance"/>
      <sheetName val="SPJ"/>
      <sheetName val="Gaji"/>
      <sheetName val="61004"/>
      <sheetName val="Bekisting"/>
      <sheetName val="RinciBab1_Seksi1"/>
      <sheetName val="RinciBab1"/>
      <sheetName val="grail"/>
      <sheetName val="Stressing bed"/>
      <sheetName val="D.BOARD"/>
      <sheetName val="RECORD"/>
      <sheetName val="RESUME"/>
      <sheetName val="banding"/>
      <sheetName val="prd01-6"/>
      <sheetName val="6106"/>
      <sheetName val="prd01-5"/>
      <sheetName val="ANALISA-SNI"/>
      <sheetName val="Data Alat"/>
      <sheetName val="ANALISA E~DIVISI 7.1"/>
      <sheetName val="D8(1)"/>
      <sheetName val="ANALISA ALAT"/>
      <sheetName val="REKAP E"/>
      <sheetName val="REKAP SNI"/>
      <sheetName val="Rp"/>
      <sheetName val="Notes"/>
      <sheetName val="Form-7"/>
      <sheetName val="Bantuan Entry"/>
      <sheetName val="SBDY Jemb Tayan"/>
      <sheetName val="THPDMoi___2_"/>
      <sheetName val="dongia__2_"/>
      <sheetName val="TONG_HOP_VL_NC"/>
      <sheetName val="TONGKE3p_"/>
      <sheetName val="TH_VL__NC__DDHT_Thanhphuoc"/>
      <sheetName val="DON_GIA"/>
      <sheetName val="t_h_HA_THE"/>
      <sheetName val="CHITIET_VL_NC_TT__1p"/>
      <sheetName val="TONG_HOP_VL_NC_TT"/>
      <sheetName val="TH_XL"/>
      <sheetName val="CHITIET_VL_NC"/>
      <sheetName val="CHITIET_VL_NC_TT_3p"/>
      <sheetName val="KPVC_BD_"/>
      <sheetName val="TE_TS_FA_LAN_MATV"/>
      <sheetName val="Bangunan_Utama"/>
      <sheetName val="BQ_(extern)"/>
      <sheetName val="penawaran_elianto"/>
      <sheetName val="Upah_Bahan1"/>
      <sheetName val="Prog_CD"/>
      <sheetName val="Harga_Bahan_&amp;_Upah_"/>
      <sheetName val="Harga_sewa_alat"/>
      <sheetName val="MATERIAL_ANALISA"/>
      <sheetName val="LR_LAIN2"/>
      <sheetName val="BILL"/>
      <sheetName val="Faktor"/>
      <sheetName val="Beam TPC (L1)"/>
      <sheetName val="H_Satuan4"/>
      <sheetName val="Man_Power3"/>
      <sheetName val="DAFTAR_7"/>
      <sheetName val="rab_lt_2_bo"/>
      <sheetName val="LAL_-_PASAR_PAGI_"/>
      <sheetName val="Prod_02"/>
      <sheetName val="EVA_1"/>
      <sheetName val="Analisa_2"/>
      <sheetName val="H_SAT"/>
      <sheetName val="3_Koef_Alat"/>
      <sheetName val="Commodity_Codes_6_03_13"/>
      <sheetName val="Sat_Das"/>
      <sheetName val="Hrg_Bhn_&amp;_Upah"/>
      <sheetName val="Sumber_Daya"/>
      <sheetName val="ANALISA_HARGA_SATUAN"/>
      <sheetName val="REKAP_AHS_Lansekap"/>
      <sheetName val="Pekerjaan_Utama"/>
      <sheetName val="REKAP_"/>
      <sheetName val="Analisa_HSP"/>
      <sheetName val="ANAL_2_1"/>
      <sheetName val="LAMP_2_2"/>
      <sheetName val="610_05"/>
      <sheetName val="610_06"/>
      <sheetName val="610_07"/>
      <sheetName val="610_08"/>
      <sheetName val="ANALISA_PEK_UMUM"/>
      <sheetName val="Summary_Construction_Progress"/>
      <sheetName val="Kuantitas___Harga"/>
      <sheetName val="AHS_Marka"/>
      <sheetName val="AHS_Aspal"/>
      <sheetName val="ANALISA_AGGR"/>
      <sheetName val="URAIAN_ANALISA__2"/>
      <sheetName val="ANALISA_HARGA"/>
      <sheetName val="ANALISA__(BARU)"/>
      <sheetName val="rab_-_persiapan_&amp;_lantai-1"/>
      <sheetName val="komp_awal"/>
      <sheetName val="bahan_"/>
      <sheetName val="B_Conveyor1"/>
      <sheetName val="M_O_S_1"/>
      <sheetName val="B_Processing_I1"/>
      <sheetName val="B_Processing_II1"/>
      <sheetName val="B_Processing_III1"/>
      <sheetName val="B_Processing_IV1"/>
      <sheetName val="B_Processing_V1"/>
      <sheetName val="B_Produksi(skm)"/>
      <sheetName val="B__Utility1"/>
      <sheetName val="HRGA_SATUAN_UPAH-BAHAN"/>
      <sheetName val="Bill_rekap"/>
      <sheetName val="AHS_"/>
      <sheetName val="HSD_Alat"/>
      <sheetName val="HSD_Bahan"/>
      <sheetName val="Lamp_2"/>
      <sheetName val="HSD_Upah"/>
      <sheetName val="Lamp_1"/>
      <sheetName val="Lab_E_(FKU)"/>
      <sheetName val="LE_Total(G_Summ_Proj)"/>
      <sheetName val="3_1_3"/>
      <sheetName val="3_1_7_"/>
      <sheetName val="Bor_pile"/>
      <sheetName val="10_1_(1)"/>
      <sheetName val="10_1_(5)"/>
      <sheetName val="10_1_(4)"/>
      <sheetName val="ME_TU"/>
      <sheetName val="ME_PL"/>
      <sheetName val="ANALISA_ALAT_BERAT"/>
      <sheetName val="COVER_BA_(2)"/>
      <sheetName val="BA_CCO"/>
      <sheetName val="AN__HS_PEK_BETON"/>
      <sheetName val="Up_&amp;_bhn"/>
      <sheetName val="List_Plant"/>
      <sheetName val="bahan_dan_upah"/>
      <sheetName val="Bab_6_-3(5)"/>
      <sheetName val="2_3(2)_Gor"/>
      <sheetName val="8_4_2_Rambu"/>
      <sheetName val="Harmat_Upah_&amp;_Bahan"/>
      <sheetName val="Rekap_Ahs"/>
      <sheetName val="nama_PT_"/>
      <sheetName val="Daf_Material"/>
      <sheetName val="Daf_Upah"/>
      <sheetName val="Analis_ME"/>
      <sheetName val="4-Basic_Price"/>
      <sheetName val="UP_MINOR"/>
      <sheetName val="Other_PO's"/>
      <sheetName val="Contract_&amp;V_O"/>
      <sheetName val="Bill_of_Qty_MEP"/>
      <sheetName val="PDPT_-_BL"/>
      <sheetName val="Progres_Rasio_LR"/>
      <sheetName val="RAP_Change"/>
      <sheetName val="DATA_PROYEK"/>
      <sheetName val="Analisa_Harsat"/>
      <sheetName val="Analisa_Harsat_CCO_Intern"/>
      <sheetName val="AnHarSat_Real_Saat_Ini"/>
      <sheetName val="AnHarSat_Real_Sd_Saat_Lalu"/>
      <sheetName val="Rekap_RAP"/>
      <sheetName val="Cost_Control_Utk_Perub_RAP"/>
      <sheetName val="Sel_Dev"/>
      <sheetName val="Progress_Ekstern"/>
      <sheetName val="Harsat_Alat"/>
      <sheetName val="Harsat_SubKon"/>
      <sheetName val="Laporan_Harian"/>
      <sheetName val="Hrn_I"/>
      <sheetName val="Hrn_II"/>
      <sheetName val="Hrn_III"/>
      <sheetName val="BA_Pemeriksaan"/>
      <sheetName val="R__RapatCCO"/>
      <sheetName val="Biaya_LONSTAD"/>
      <sheetName val="Laporan_Mingguan"/>
      <sheetName val="Rekap_MC"/>
      <sheetName val="BA_Fisik"/>
      <sheetName val="Evaluasi_CCO"/>
      <sheetName val="Hsl_Evaluasi"/>
      <sheetName val="Lap_Pek_2"/>
      <sheetName val="Lap_Pek_1"/>
      <sheetName val="Penilaian_Hasil_FHO"/>
      <sheetName val="Penilaian_Hasil_PHO"/>
      <sheetName val="Penyampaian_Evaluasi"/>
      <sheetName val="Permhnan_CCO2"/>
      <sheetName val="Permhnan_FHO"/>
      <sheetName val="Permhnan_PHO"/>
      <sheetName val="Persetujuan_CCO2"/>
      <sheetName val="Pemakaian_Bahan"/>
      <sheetName val="Pengadaan_Bahan"/>
      <sheetName val="Volume_Mingguan"/>
      <sheetName val="Laporan_Bulanan"/>
      <sheetName val="Schedule_Ekstern"/>
      <sheetName val="Rekap_Sisa_Bahan"/>
      <sheetName val="RAP_Sisa"/>
      <sheetName val="EARNED_VALUE"/>
      <sheetName val="Permhnan_UM"/>
      <sheetName val="Und__RptFHO"/>
      <sheetName val="Und__RptPHO"/>
      <sheetName val="Bill_1_-_9"/>
      <sheetName val="Bill_12"/>
      <sheetName val="Bill_10"/>
      <sheetName val="3_1_7"/>
      <sheetName val="rpp_1-5"/>
      <sheetName val="610_6"/>
      <sheetName val="rpp_1-6"/>
      <sheetName val="B_P"/>
      <sheetName val="Rekap_Total"/>
      <sheetName val="SBDY_Jemb_Tayan"/>
      <sheetName val="Harga Pekerjaan"/>
      <sheetName val="TB"/>
      <sheetName val="Balok L_2"/>
      <sheetName val="Spec ME"/>
      <sheetName val="PileCap"/>
      <sheetName val="rekap-e20_(USD)5"/>
      <sheetName val="BQ-E20-02_(USD)5"/>
      <sheetName val="BQ_(3)5"/>
      <sheetName val="BQ_(2)5"/>
      <sheetName val="Cover_(x)5"/>
      <sheetName val="Cor_Apt5"/>
      <sheetName val="Cover_Daf-25"/>
      <sheetName val="Sales_Parameter5"/>
      <sheetName val="an__struktur4"/>
      <sheetName val="rek_det_1-34"/>
      <sheetName val="HARGA_SATUAN3"/>
      <sheetName val="Grand_summary3"/>
      <sheetName val="Daftar_Upah3"/>
      <sheetName val="Plumbing_&amp;_Fire3"/>
      <sheetName val="HRG_BHN3"/>
      <sheetName val="blok_73"/>
      <sheetName val="Mat_Mek3"/>
      <sheetName val="Mat_Elk3"/>
      <sheetName val="UPAH_&amp;_BHN_ARS3"/>
      <sheetName val="AHS_ARS3"/>
      <sheetName val="Agregat_Halus_&amp;_Kasar3"/>
      <sheetName val="HB_3"/>
      <sheetName val="Fire_Fighting3"/>
      <sheetName val="Item_Kompensasi3"/>
      <sheetName val="List_material3"/>
      <sheetName val="REKAP_PANEL3"/>
      <sheetName val="E20-02Guest_House2"/>
      <sheetName val="rek_det_1_32"/>
      <sheetName val="hrg-sat_pek2"/>
      <sheetName val="harga_lama2"/>
      <sheetName val="BOQ_KSN2"/>
      <sheetName val="An_Arsitektur2"/>
      <sheetName val="An_Struktur2"/>
      <sheetName val="Basic_Price2"/>
      <sheetName val="Agregat_Halus___Kasar2"/>
      <sheetName val="div_82"/>
      <sheetName val="div_22"/>
      <sheetName val="div_32"/>
      <sheetName val="div_42"/>
      <sheetName val="div_52"/>
      <sheetName val="div_62"/>
      <sheetName val="div_72"/>
      <sheetName val="div_92"/>
      <sheetName val="Rekap_Biaya2"/>
      <sheetName val="Rekap_Direct_Cost2"/>
      <sheetName val="Rkap_Bya2"/>
      <sheetName val="DAFTAR_HARGA_SATUAN_MATERIAL2"/>
      <sheetName val="Affiliate_With_Reporting_Unit2"/>
      <sheetName val="Exchange_Rates2"/>
      <sheetName val="Anal__Pancang2"/>
      <sheetName val="DAF_ALAT2"/>
      <sheetName val="D_&amp;_W_sizes2"/>
      <sheetName val="HAR_SAT2"/>
      <sheetName val="Bill_No__12"/>
      <sheetName val="Bill_No_3_Basement2"/>
      <sheetName val="Jembatan_I2"/>
      <sheetName val="Pek__Utama2"/>
      <sheetName val="Anl_+2"/>
      <sheetName val="REKAP_ME-I2"/>
      <sheetName val="Agt Hls&amp;Ksr"/>
      <sheetName val="RAB seksi-2"/>
      <sheetName val="MARGIN"/>
      <sheetName val="RestGal_C"/>
      <sheetName val="Bab13"/>
      <sheetName val="Currency Rate"/>
      <sheetName val="B"/>
      <sheetName val="AHSrutin"/>
      <sheetName val="ANALISA-HST"/>
      <sheetName val="product"/>
      <sheetName val="PNT"/>
      <sheetName val="CONTROL"/>
      <sheetName val="H.Dasar + Koef"/>
      <sheetName val="EVAL"/>
      <sheetName val="351BQMCN"/>
      <sheetName val="Eq"/>
      <sheetName val="BOM_STRXWARE"/>
      <sheetName val="Unit Cost"/>
      <sheetName val="Kuantitas_&amp;_Harga"/>
      <sheetName val="Div_10"/>
      <sheetName val="ANALISA_railing"/>
      <sheetName val="AHS_pricing_"/>
      <sheetName val="Jdwal_bln"/>
      <sheetName val="AHS_1"/>
      <sheetName val="HSD_Alat1"/>
      <sheetName val="HSD_Bahan1"/>
      <sheetName val="Lamp_21"/>
      <sheetName val="HSD_Upah1"/>
      <sheetName val="Lamp_11"/>
      <sheetName val="HSP_UPAH&amp;BAHAN1"/>
      <sheetName val="ISIAN_(2)1"/>
      <sheetName val="sal_&amp;_galian1"/>
      <sheetName val="bahu_jalan1"/>
      <sheetName val="D2_81"/>
      <sheetName val="Hrg_Bhn_&amp;_Upah1"/>
      <sheetName val="Rincian_SIM1"/>
      <sheetName val="Bangunan_Utama1"/>
      <sheetName val="Ur_Agregat1"/>
      <sheetName val="Anl_Ls(15)1"/>
      <sheetName val="HSD_(8)1"/>
      <sheetName val="H_Satuan_Dasar1"/>
      <sheetName val="Harga_Sat_1"/>
      <sheetName val="Harga_Bahan1"/>
      <sheetName val="DAFTAR_HARGA1"/>
      <sheetName val="Beban_Box_culvert1"/>
      <sheetName val="rincian_A1"/>
      <sheetName val="h_satuan_pekerjaan1"/>
      <sheetName val="Analisa_ME_(2)1"/>
      <sheetName val="Analisa__BOW1"/>
      <sheetName val="Weight_Bridge1"/>
      <sheetName val="Regenerator__Concrete_Structur1"/>
      <sheetName val="DAFTAR_BAHAN1"/>
      <sheetName val="DAFTAR_ALAT1"/>
      <sheetName val="PAS__BATU1"/>
      <sheetName val="PRIME_COAT1"/>
      <sheetName val="API610_Process_Data1"/>
      <sheetName val="API610_Type_BB1"/>
      <sheetName val="API610_Type_OH1"/>
      <sheetName val="API610_Type_VS1"/>
      <sheetName val="Hrg_Sat1"/>
      <sheetName val="Harga_Dasar1"/>
      <sheetName val="LAL_-_PASAR_PAGI_1"/>
      <sheetName val="Bill_2__PL___SUPPLY_A1"/>
      <sheetName val="Ktr_Cbg_1"/>
      <sheetName val="terbilang_rp1"/>
      <sheetName val="_An-Str_1"/>
      <sheetName val="ANALISA_SOFT1"/>
      <sheetName val="THPDMoi___2_1"/>
      <sheetName val="dongia__2_1"/>
      <sheetName val="TONG_HOP_VL_NC1"/>
      <sheetName val="TONGKE3p_1"/>
      <sheetName val="TH_VL__NC__DDHT_Thanhphuoc1"/>
      <sheetName val="DON_GIA1"/>
      <sheetName val="t_h_HA_THE1"/>
      <sheetName val="CHITIET_VL_NC_TT__1p1"/>
      <sheetName val="TONG_HOP_VL_NC_TT1"/>
      <sheetName val="TH_XL1"/>
      <sheetName val="CHITIET_VL_NC1"/>
      <sheetName val="CHITIET_VL_NC_TT_3p1"/>
      <sheetName val="KPVC_BD_1"/>
      <sheetName val="TE_TS_FA_LAN_MATV1"/>
      <sheetName val="Pipe_Bridge1"/>
      <sheetName val="Conveyor_Bridge1"/>
      <sheetName val="Pekerjaan_Luar1"/>
      <sheetName val="Analisa_Gabungan1"/>
      <sheetName val="Analisa_Upah_&amp;_Bahan_Plum1"/>
      <sheetName val="MATERIAL_ANALISA1"/>
      <sheetName val="Harga_Bahan_&amp;_Upah_1"/>
      <sheetName val="Harga_sewa_alat1"/>
      <sheetName val="ANALISA__(BARU)1"/>
      <sheetName val="rab_-_persiapan_&amp;_lantai-11"/>
      <sheetName val="komp_awal1"/>
      <sheetName val="bahan_1"/>
      <sheetName val="Prog_CD1"/>
      <sheetName val="HARGA_SATUAN_UPAH_PEKERJA1"/>
      <sheetName val="penawaran_elianto1"/>
      <sheetName val="PDPT_-_BL1"/>
      <sheetName val="DAFTAR_71"/>
      <sheetName val="BQ_(extern)1"/>
      <sheetName val="Daf_Material1"/>
      <sheetName val="Daf_Upah1"/>
      <sheetName val="ANALISA_AGGR1"/>
      <sheetName val="URAIAN_ANALISA__21"/>
      <sheetName val="ANALISA_HARGA1"/>
      <sheetName val="Kuantitas___Harga1"/>
      <sheetName val="AHS_Marka1"/>
      <sheetName val="AHS_Aspal1"/>
      <sheetName val="3_Koef_Alat1"/>
      <sheetName val="Kuantitas_&amp;_Harga1"/>
      <sheetName val="Div_101"/>
      <sheetName val="ANALISA_railing1"/>
      <sheetName val="AHS_pricing_1"/>
      <sheetName val="Jdwal_bln1"/>
      <sheetName val="Breakdown"/>
      <sheetName val="Daf Peralatan"/>
      <sheetName val="Daf Upah &amp; Bahan"/>
      <sheetName val="Jadwal Plks"/>
      <sheetName val="Pricing-2"/>
      <sheetName val="U_PRICE"/>
      <sheetName val="Koordinat"/>
      <sheetName val="Isian"/>
      <sheetName val="Daftar Hutang Mei 2018"/>
      <sheetName val="PAS"/>
      <sheetName val="BK1bln"/>
      <sheetName val="TCashP"/>
      <sheetName val="TCashWP"/>
      <sheetName val="LPF-01 ; RKK-01"/>
      <sheetName val="LBP-01"/>
      <sheetName val="SKEDUL AV-05"/>
      <sheetName val="SP"/>
      <sheetName val="ANALISA TENDER"/>
      <sheetName val="AC INST MEI"/>
      <sheetName val="MATE"/>
      <sheetName val="Bahan+Upah"/>
      <sheetName val="Art"/>
      <sheetName val="CPAoC"/>
      <sheetName val="ANALISA_OK"/>
      <sheetName val="DATA_BASE"/>
      <sheetName val="Ana1"/>
      <sheetName val="Hardas"/>
      <sheetName val="analize"/>
      <sheetName val="bahan upah"/>
      <sheetName val="RASK ALL"/>
      <sheetName val="POMPA"/>
      <sheetName val="LAK-EQ"/>
      <sheetName val="Analisa Bor"/>
      <sheetName val="Gaji Pokok"/>
      <sheetName val="T. Proyek-Jabatan"/>
      <sheetName val="T. Lokasi"/>
      <sheetName val="T. Rumah"/>
      <sheetName val="T. Transport"/>
      <sheetName val="Koefisien_Besi_(_hit__bareng_)2"/>
      <sheetName val="Harsat_Bahan2"/>
      <sheetName val="Harsat_Upah2"/>
      <sheetName val="Cost_CCTV2"/>
      <sheetName val="1_0_견적기준(입력)"/>
      <sheetName val="단가표(2013_09_02)"/>
      <sheetName val="Rkap_Bya3"/>
      <sheetName val="E20-02Guest_House3"/>
      <sheetName val="DAFTAR_HARGA_SATUAN_MATERIAL3"/>
      <sheetName val="Basic_Price3"/>
      <sheetName val="Agregat_Halus___Kasar3"/>
      <sheetName val="div_83"/>
      <sheetName val="div_23"/>
      <sheetName val="div_33"/>
      <sheetName val="div_43"/>
      <sheetName val="div_53"/>
      <sheetName val="div_63"/>
      <sheetName val="div_73"/>
      <sheetName val="div_93"/>
      <sheetName val="Rekap_Biaya3"/>
      <sheetName val="Koefisien_Besi_(_hit__bareng_)3"/>
      <sheetName val="Bill_No__13"/>
      <sheetName val="Bill_No_3_Basement3"/>
      <sheetName val="Ans_Kom_Precast3"/>
      <sheetName val="Harsat_Bahan3"/>
      <sheetName val="Harsat_Upah3"/>
      <sheetName val="Affiliate_With_Reporting_Unit3"/>
      <sheetName val="Exchange_Rates3"/>
      <sheetName val="An_Arsitektur3"/>
      <sheetName val="An_Struktur3"/>
      <sheetName val="D_&amp;_W_sizes3"/>
      <sheetName val="rek_det_1_33"/>
      <sheetName val="BOQ_KSN3"/>
      <sheetName val="HAR_SAT3"/>
      <sheetName val="harga_lama3"/>
      <sheetName val="Anal__Pancang3"/>
      <sheetName val="Pek__Utama3"/>
      <sheetName val="Anl_+3"/>
      <sheetName val="Jembatan_I3"/>
      <sheetName val="hrg-sat_pek3"/>
      <sheetName val="DAF_ALAT3"/>
      <sheetName val="Cost_CCTV3"/>
      <sheetName val="Other_PO's1"/>
      <sheetName val="Contract_&amp;V_O1"/>
      <sheetName val="Bek_Sloof1"/>
      <sheetName val="Sumber_Daya1"/>
      <sheetName val="Daf_11"/>
      <sheetName val="RAP_(2)1"/>
      <sheetName val="HRGA_SATUAN_UPAH-BAHAN1"/>
      <sheetName val="rab_lt_2_bo1"/>
      <sheetName val="1_0_견적기준(입력)1"/>
      <sheetName val="단가표(2013_09_02)1"/>
      <sheetName val="rekap-e20_(USD)6"/>
      <sheetName val="BQ-E20-02_(USD)6"/>
      <sheetName val="BQ_(3)6"/>
      <sheetName val="BQ_(2)6"/>
      <sheetName val="Cover_(x)6"/>
      <sheetName val="Cor_Apt6"/>
      <sheetName val="H_Satuan5"/>
      <sheetName val="Cover_Daf-26"/>
      <sheetName val="Sales_Parameter6"/>
      <sheetName val="Man_Power4"/>
      <sheetName val="HRG_BHN4"/>
      <sheetName val="Grand_summary4"/>
      <sheetName val="UPAH_&amp;_BHN_ARS4"/>
      <sheetName val="AHS_ARS4"/>
      <sheetName val="Plumbing_&amp;_Fire4"/>
      <sheetName val="Mat_Mek4"/>
      <sheetName val="Mat_Elk4"/>
      <sheetName val="Fire_Fighting4"/>
      <sheetName val="Item_Kompensasi4"/>
      <sheetName val="blok_74"/>
      <sheetName val="HB_4"/>
      <sheetName val="List_material4"/>
      <sheetName val="REKAP_PANEL4"/>
      <sheetName val="Daftar_Upah4"/>
      <sheetName val="HARGA_SATUAN4"/>
      <sheetName val="Agregat_Halus_&amp;_Kasar4"/>
      <sheetName val="Rkap_Bya4"/>
      <sheetName val="E20-02Guest_House4"/>
      <sheetName val="DAFTAR_HARGA_SATUAN_MATERIAL4"/>
      <sheetName val="Basic_Price4"/>
      <sheetName val="Agregat_Halus___Kasar4"/>
      <sheetName val="div_84"/>
      <sheetName val="div_24"/>
      <sheetName val="div_34"/>
      <sheetName val="div_44"/>
      <sheetName val="div_54"/>
      <sheetName val="div_64"/>
      <sheetName val="div_74"/>
      <sheetName val="div_94"/>
      <sheetName val="Rekap_Biaya4"/>
      <sheetName val="Koefisien_Besi_(_hit__bareng_)4"/>
      <sheetName val="Bill_No__14"/>
      <sheetName val="Bill_No_3_Basement4"/>
      <sheetName val="Ans_Kom_Precast4"/>
      <sheetName val="Harsat_Bahan4"/>
      <sheetName val="Harsat_Upah4"/>
      <sheetName val="Affiliate_With_Reporting_Unit4"/>
      <sheetName val="Exchange_Rates4"/>
      <sheetName val="An_Arsitektur4"/>
      <sheetName val="An_Struktur4"/>
      <sheetName val="D_&amp;_W_sizes4"/>
      <sheetName val="rek_det_1_34"/>
      <sheetName val="BOQ_KSN4"/>
      <sheetName val="HAR_SAT4"/>
      <sheetName val="harga_lama4"/>
      <sheetName val="Anal__Pancang4"/>
      <sheetName val="Pek__Utama4"/>
      <sheetName val="Anl_+4"/>
      <sheetName val="Jembatan_I4"/>
      <sheetName val="hrg-sat_pek4"/>
      <sheetName val="DAF_ALAT4"/>
      <sheetName val="Cost_CCTV4"/>
      <sheetName val="Hrg Dsr"/>
      <sheetName val="DKH"/>
      <sheetName val="DatabaseBarang"/>
      <sheetName val="AHSSNI"/>
      <sheetName val="index"/>
      <sheetName val="Form AHS"/>
      <sheetName val="AHS BETON-print"/>
      <sheetName val="harsat kusen-print"/>
      <sheetName val="HARSAT MATERIAL-print"/>
      <sheetName val="HARSAT MATERIAL (2)"/>
      <sheetName val="Sum AHS-print"/>
      <sheetName val="GD 14"/>
      <sheetName val="DAFT_HARG_SAT_PEK."/>
      <sheetName val="DAFT_ALAT,UPAH &amp; MAT"/>
      <sheetName val="BASEMENT"/>
      <sheetName val="lab"/>
      <sheetName val="mat"/>
      <sheetName val="RPP-6"/>
      <sheetName val="Input Data"/>
      <sheetName val="HS-DASAR"/>
      <sheetName val="LO"/>
      <sheetName val="Daftar Upah,Bhn,&amp; alat"/>
      <sheetName val="Perm. Test"/>
      <sheetName val="REKTOR"/>
      <sheetName val="DEKAN"/>
      <sheetName val="hasat"/>
      <sheetName val="Analat"/>
      <sheetName val="INF"/>
      <sheetName val="SNI"/>
      <sheetName val="Analisa Precast"/>
      <sheetName val="Backup komp"/>
      <sheetName val="Sum AHS"/>
      <sheetName val="Sheet15"/>
      <sheetName val="REF.ONLY"/>
      <sheetName val="DB-PU"/>
      <sheetName val="EXC-R2005"/>
      <sheetName val="LPJ-Bm"/>
      <sheetName val="ALAT1"/>
      <sheetName val="DivIV"/>
      <sheetName val="DivV"/>
      <sheetName val="DivVII"/>
      <sheetName val="ANTEK"/>
      <sheetName val="610.04"/>
      <sheetName val="BETON"/>
      <sheetName val="ANAL_WK"/>
      <sheetName val="AHS-8FO"/>
      <sheetName val="AHS-8UP"/>
      <sheetName val="MANPOWER-RATES"/>
      <sheetName val="EQUIPMENT-PRICE"/>
      <sheetName val="Instrument Proc"/>
      <sheetName val="MTO Civil Work"/>
      <sheetName val="Sched 3 (Construction)"/>
      <sheetName val="Sched 1 (Engineering)"/>
      <sheetName val="Sched 2 (Procurement "/>
      <sheetName val="Bid Summary"/>
      <sheetName val="Memb Schd"/>
      <sheetName val="Quary1"/>
      <sheetName val="Gaji-Bag"/>
      <sheetName val="h.sat-bbm"/>
      <sheetName val="U"/>
      <sheetName val="E.Adm"/>
      <sheetName val="SELL-SUMM-COST"/>
      <sheetName val="BQ-1A"/>
      <sheetName val="UnitRateA.1.II"/>
      <sheetName val="OwnEq"/>
      <sheetName val="PPC"/>
      <sheetName val="sai"/>
      <sheetName val="Hargamaterial"/>
      <sheetName val="PLANT"/>
      <sheetName val="asumsi"/>
      <sheetName val="As"/>
      <sheetName val="Menu"/>
      <sheetName val="Option List"/>
      <sheetName val="HARG SAT"/>
      <sheetName val="ANA-C"/>
      <sheetName val="Maleleng"/>
      <sheetName val="RAB ARST GD 4"/>
      <sheetName val="Prod 01-2"/>
      <sheetName val="Prod 01-1"/>
      <sheetName val="Stock Material"/>
      <sheetName val="KPB-Bahan"/>
      <sheetName val="KPB_Bank"/>
      <sheetName val="KPB-BUA"/>
      <sheetName val="KPB-PP"/>
      <sheetName val="KPB-Sub"/>
      <sheetName val="KPB-Upah"/>
      <sheetName val="Prod 03-1"/>
      <sheetName val="Waktu"/>
      <sheetName val="Source"/>
      <sheetName val="AnalisaHarga"/>
      <sheetName val="DATA 2"/>
      <sheetName val="RPP01 6"/>
      <sheetName val="meth hsl nego"/>
      <sheetName val="Ktitas&amp;Hg"/>
      <sheetName val="HARGA DASAR BAHAN"/>
      <sheetName val="HARGA DASAR UPAH"/>
      <sheetName val="Analysa"/>
      <sheetName val="Kuantitas"/>
      <sheetName val="H.DASAR"/>
      <sheetName val="Data-Masukan"/>
      <sheetName val="3_1_7_1"/>
      <sheetName val="3_1_31"/>
      <sheetName val="3_1_71"/>
      <sheetName val="Regenerator__Concrete_Structur2"/>
      <sheetName val="HARGA_ALAT2"/>
      <sheetName val="Harga_Sat_2"/>
      <sheetName val="Bill_2__PL_-_SUPPLY_A2"/>
      <sheetName val="rincian_A2"/>
      <sheetName val="h_satuan_pekerjaan2"/>
      <sheetName val="Analisa_ME_(2)2"/>
      <sheetName val="DAFTAR_HARGA2"/>
      <sheetName val="AGG_A2"/>
      <sheetName val="AGG_B2"/>
      <sheetName val="DAFTAR_BAHAN2"/>
      <sheetName val="DAFTAR_ALAT2"/>
      <sheetName val="PAS__BATU2"/>
      <sheetName val="PRIME_COAT2"/>
      <sheetName val="Cover__x_2"/>
      <sheetName val="Harga_ME_2"/>
      <sheetName val="Harga_Bahan2"/>
      <sheetName val="D2_82"/>
      <sheetName val="HSP_UPAH&amp;BAHAN2"/>
      <sheetName val="API610_Process_Data2"/>
      <sheetName val="API610_Type_BB2"/>
      <sheetName val="API610_Type_OH2"/>
      <sheetName val="API610_Type_VS2"/>
      <sheetName val="Master_Data2"/>
      <sheetName val="RAP_(2)2"/>
      <sheetName val="Harga_Dasar2"/>
      <sheetName val="H_Satuan_Dasar2"/>
      <sheetName val="ANALISA_AGGR2"/>
      <sheetName val="URAIAN_ANALISA__22"/>
      <sheetName val="ANALISA_HARGA2"/>
      <sheetName val="Kuantitas___Harga2"/>
      <sheetName val="AHS_Marka2"/>
      <sheetName val="AHS_Aspal2"/>
      <sheetName val="3_1_7_2"/>
      <sheetName val="Hrg_Bhn_&amp;_Upah2"/>
      <sheetName val="Ur_Agregat2"/>
      <sheetName val="Anl_Ls(15)2"/>
      <sheetName val="HSD_(8)2"/>
      <sheetName val="Analisa__BOW2"/>
      <sheetName val="ISIAN_(2)2"/>
      <sheetName val="sal_&amp;_galian2"/>
      <sheetName val="bahu_jalan2"/>
      <sheetName val="_An-Str_2"/>
      <sheetName val="3_1_32"/>
      <sheetName val="3_1_72"/>
      <sheetName val="anls_alat"/>
      <sheetName val="MAP-2A"/>
      <sheetName val="KMS-DIS5"/>
      <sheetName val="BHN-ALAT"/>
      <sheetName val="ANAL_P4"/>
      <sheetName val="TNG"/>
      <sheetName val="upah-fu"/>
      <sheetName val="upah-smr"/>
      <sheetName val="HS-1"/>
      <sheetName val="AN-MAJOR"/>
      <sheetName val="Anformw"/>
      <sheetName val="UnitRate"/>
      <sheetName val="bar"/>
      <sheetName val="LMKC 3"/>
      <sheetName val="LMKC"/>
      <sheetName val="WIP"/>
      <sheetName val="Bill 1"/>
      <sheetName val="Bill 6"/>
      <sheetName val="Bill 5"/>
      <sheetName val="RBP- 2"/>
      <sheetName val="RBP-3.1.2"/>
      <sheetName val="RBP-4"/>
      <sheetName val="Report detil kondisi"/>
      <sheetName val="detil kondisi"/>
      <sheetName val="JAD-PEL"/>
      <sheetName val="AKP"/>
      <sheetName val="Bi-BANK"/>
      <sheetName val="BU"/>
      <sheetName val="PRLTN"/>
      <sheetName val="R_BOS"/>
      <sheetName val="R_PRLT"/>
      <sheetName val="R_UPH"/>
      <sheetName val="RBP_1"/>
      <sheetName val="RBP-MAT"/>
      <sheetName val="RBP-SKON"/>
      <sheetName val="RUPA2"/>
      <sheetName val="DISBIA"/>
      <sheetName val="BBM"/>
      <sheetName val="BRK-DWN"/>
      <sheetName val="MTRL"/>
      <sheetName val="R_BANK"/>
      <sheetName val="R_PP"/>
      <sheetName val="R_RUPA"/>
      <sheetName val="RBP"/>
      <sheetName val="SKAT"/>
      <sheetName val="SURAT"/>
      <sheetName val="5-ALAT(1)"/>
      <sheetName val="B Q"/>
      <sheetName val="ALLooW MAs..."/>
      <sheetName val="SCEDUL"/>
      <sheetName val="Progress measurement Procedure"/>
      <sheetName val="11. Pekanan"/>
      <sheetName val="RAB DC pricing"/>
      <sheetName val="BQ-Structur"/>
      <sheetName val="Rekap RAP real (2)"/>
      <sheetName val="NOPER"/>
      <sheetName val="Analisa SNI STANDART "/>
      <sheetName val="IMPEADENCE MAP 취수장"/>
      <sheetName val="DIV 1"/>
      <sheetName val="CAB 2"/>
      <sheetName val="LIST"/>
      <sheetName val="6-AGREGAT"/>
      <sheetName val="bahan, upah,alat"/>
      <sheetName val="Bill_2"/>
      <sheetName val="3-DIV5"/>
      <sheetName val="lab_eng"/>
      <sheetName val="eqp"/>
      <sheetName val="Calcu 02"/>
      <sheetName val="struktur tdk dipakai"/>
      <sheetName val="Urugan Pasir"/>
      <sheetName val="amtek"/>
      <sheetName val="An_pdkg"/>
      <sheetName val="61006"/>
      <sheetName val="61007"/>
      <sheetName val="61008"/>
      <sheetName val="RAB-1"/>
      <sheetName val="TL"/>
      <sheetName val="brd2"/>
      <sheetName val="UPH,BHN,ALT"/>
      <sheetName val="bialangsung"/>
      <sheetName val="L3 An H Sat Mob"/>
      <sheetName val="Absen 4"/>
      <sheetName val="Koreksi Aritmatika"/>
      <sheetName val="Pertumbuhan"/>
      <sheetName val="RKUPRKUF"/>
      <sheetName val="Admin"/>
      <sheetName val="schbhn"/>
      <sheetName val="schalt"/>
      <sheetName val="schtng"/>
      <sheetName val="Upah "/>
      <sheetName val="met ls"/>
      <sheetName val="3-DIV2"/>
      <sheetName val="Ex_Fin_Output"/>
      <sheetName val="ANAL-str2"/>
      <sheetName val="RAB-LANSEKAP"/>
      <sheetName val="AHSP"/>
      <sheetName val="Anal-Grout!Back!Water"/>
      <sheetName val="AHSP'05"/>
      <sheetName val="Encl -14A"/>
      <sheetName val="SUM-IF"/>
      <sheetName val="BQ ARS"/>
      <sheetName val="backup (new)"/>
      <sheetName val="Gol"/>
      <sheetName val="Kurs Rate"/>
      <sheetName val="Sched 2 (Procurement) "/>
      <sheetName val="ALAT2 (TDK DIPAKAI)"/>
      <sheetName val="DIV10"/>
      <sheetName val="Material-mr"/>
      <sheetName val="Pipe and Shell"/>
      <sheetName val="Nozzle"/>
      <sheetName val="Agregat Halus &amp; K"/>
      <sheetName val="DAFTAR BAHAN D UPAH"/>
      <sheetName val="AO-UMUM"/>
      <sheetName val="RAB J18 "/>
      <sheetName val="camp"/>
      <sheetName val="Item7"/>
      <sheetName val="6. AHS"/>
      <sheetName val="7. HRG DASAR"/>
      <sheetName val="5. BOQ"/>
      <sheetName val="HRG DASAR"/>
      <sheetName val="schdl"/>
      <sheetName val="bq m&amp;e_r"/>
      <sheetName val="NK"/>
      <sheetName val="SUM_PERS_STRUK"/>
      <sheetName val="Upah_Bahan2"/>
      <sheetName val="AG"/>
      <sheetName val="TOWN"/>
      <sheetName val="Balok"/>
      <sheetName val="Kolom"/>
      <sheetName val="Pondasi"/>
      <sheetName val="Pendahuluan"/>
      <sheetName val="Sloof"/>
      <sheetName val="Tabel material"/>
      <sheetName val="PS"/>
      <sheetName val="proses"/>
      <sheetName val="R0"/>
      <sheetName val="Needed"/>
      <sheetName val="ahs_bhn"/>
      <sheetName val="koef"/>
      <sheetName val="dft~alt"/>
      <sheetName val="dtkont"/>
      <sheetName val="jdw"/>
      <sheetName val="jdw~bhn"/>
      <sheetName val="jdw~tng_alt"/>
      <sheetName val="jdwmob"/>
      <sheetName val="konfirm"/>
      <sheetName val="met"/>
      <sheetName val="mpu"/>
      <sheetName val="btpecah"/>
      <sheetName val="urut~keg"/>
      <sheetName val="TOEVOER"/>
      <sheetName val="tifico"/>
      <sheetName val="july"/>
      <sheetName val="STAFFSCHED "/>
      <sheetName val="PNT-QUOT-#3"/>
      <sheetName val="FEB06"/>
      <sheetName val="8.4.1.Marka "/>
      <sheetName val="rekap-e20_(USD)9"/>
      <sheetName val="BQ-E20-02_(USD)9"/>
      <sheetName val="BQ_(3)9"/>
      <sheetName val="BQ_(2)9"/>
      <sheetName val="Cover_(x)9"/>
      <sheetName val="Cor_Apt9"/>
      <sheetName val="Cover_Daf-29"/>
      <sheetName val="H_Satuan8"/>
      <sheetName val="Sales_Parameter9"/>
      <sheetName val="an__struktur8"/>
      <sheetName val="rek_det_1-38"/>
      <sheetName val="Man_Power7"/>
      <sheetName val="HRG_BHN8"/>
      <sheetName val="Daftar_Upah7"/>
      <sheetName val="Grand_summary7"/>
      <sheetName val="Plumbing_&amp;_Fire7"/>
      <sheetName val="Mat_Mek7"/>
      <sheetName val="Mat_Elk7"/>
      <sheetName val="UPAH_&amp;_BHN_ARS7"/>
      <sheetName val="AHS_ARS7"/>
      <sheetName val="E20-02Guest_House6"/>
      <sheetName val="HARGA_SATUAN7"/>
      <sheetName val="blok_77"/>
      <sheetName val="DAF_ALAT6"/>
      <sheetName val="Bill_2__PL_-_SUPPLY_A6"/>
      <sheetName val="Harsat_Bahan6"/>
      <sheetName val="Agregat_Halus_&amp;_Kasar7"/>
      <sheetName val="rek_det_1_36"/>
      <sheetName val="Fire_Fighting7"/>
      <sheetName val="Item_Kompensasi7"/>
      <sheetName val="Basic_Price6"/>
      <sheetName val="Agregat_Halus___Kasar6"/>
      <sheetName val="div_86"/>
      <sheetName val="div_26"/>
      <sheetName val="div_36"/>
      <sheetName val="div_46"/>
      <sheetName val="div_56"/>
      <sheetName val="div_66"/>
      <sheetName val="div_76"/>
      <sheetName val="div_96"/>
      <sheetName val="Rekap_Biaya6"/>
      <sheetName val="List_material7"/>
      <sheetName val="REKAP_PANEL7"/>
      <sheetName val="HB_7"/>
      <sheetName val="harga_lama6"/>
      <sheetName val="DAFTAR_HARGA_SATUAN_MATERIAL6"/>
      <sheetName val="Rkap_Bya6"/>
      <sheetName val="Pek__Utama6"/>
      <sheetName val="Affiliate_With_Reporting_Unit6"/>
      <sheetName val="Exchange_Rates6"/>
      <sheetName val="Ans_Kom_Precast7"/>
      <sheetName val="Koefisien_Besi_(_hit__bareng_)6"/>
      <sheetName val="Bill_No__16"/>
      <sheetName val="Bill_No_3_Basement6"/>
      <sheetName val="Harsat_Upah6"/>
      <sheetName val="An_Arsitektur6"/>
      <sheetName val="An_Struktur6"/>
      <sheetName val="D_&amp;_W_sizes6"/>
      <sheetName val="BOQ_KSN6"/>
      <sheetName val="HAR_SAT6"/>
      <sheetName val="Anal__Pancang9"/>
      <sheetName val="Rekap_Direct_Cost6"/>
      <sheetName val="Anl_+6"/>
      <sheetName val="REKAP_ME-I6"/>
      <sheetName val="hrg-sat_pek6"/>
      <sheetName val="Jembatan_I6"/>
      <sheetName val="Cost_CCTV6"/>
      <sheetName val="HARGA_ALAT6"/>
      <sheetName val="Cover__x_6"/>
      <sheetName val="Harga_ME_6"/>
      <sheetName val="DAFTAR_HARGA5"/>
      <sheetName val="Master_Data6"/>
      <sheetName val="1_0_견적기준(입력)4"/>
      <sheetName val="단가표(2013_09_02)4"/>
      <sheetName val="Rincian_SIM5"/>
      <sheetName val="Regenerator__Concrete_Structur5"/>
      <sheetName val="HSP_UPAH&amp;BAHAN5"/>
      <sheetName val="Harga_Sat_5"/>
      <sheetName val="AGG_A6"/>
      <sheetName val="AGG_B6"/>
      <sheetName val="DAFTAR_BAHAN5"/>
      <sheetName val="DAFTAR_ALAT5"/>
      <sheetName val="PAS__BATU5"/>
      <sheetName val="D2_85"/>
      <sheetName val="Hrg_Sat5"/>
      <sheetName val="Harga_Dasar5"/>
      <sheetName val="rincian_A5"/>
      <sheetName val="h_satuan_pekerjaan5"/>
      <sheetName val="Analisa_ME_(2)5"/>
      <sheetName val="Bill_2__PL___SUPPLY_A5"/>
      <sheetName val="PRIME_COAT5"/>
      <sheetName val="Ktr_Cbg_5"/>
      <sheetName val="Harga_Bahan5"/>
      <sheetName val="Weight_Bridge5"/>
      <sheetName val="Analisa__BOW5"/>
      <sheetName val="API610_Process_Data5"/>
      <sheetName val="API610_Type_BB5"/>
      <sheetName val="API610_Type_OH5"/>
      <sheetName val="API610_Type_VS5"/>
      <sheetName val="Ur_Agregat5"/>
      <sheetName val="Anl_Ls(15)5"/>
      <sheetName val="HSD_(8)5"/>
      <sheetName val="ISIAN_(2)5"/>
      <sheetName val="sal_&amp;_galian5"/>
      <sheetName val="bahu_jalan5"/>
      <sheetName val="_An-Str_5"/>
      <sheetName val="Beban_Box_culvert5"/>
      <sheetName val="ANALISA_SOFT5"/>
      <sheetName val="Pipe_Bridge5"/>
      <sheetName val="Conveyor_Bridge5"/>
      <sheetName val="Pekerjaan_Luar5"/>
      <sheetName val="B_Processing_I8"/>
      <sheetName val="B_Processing_II8"/>
      <sheetName val="B_Processing_III8"/>
      <sheetName val="B_Processing_IV8"/>
      <sheetName val="B_Processing_V8"/>
      <sheetName val="B__Utility8"/>
      <sheetName val="Analisa_Gabungan5"/>
      <sheetName val="HARGA_SATUAN_UPAH_PEKERJA5"/>
      <sheetName val="terbilang_rp5"/>
      <sheetName val="H_Satuan_Dasar5"/>
      <sheetName val="bahan_4"/>
      <sheetName val="TE_TS_FA_LAN_MATV4"/>
      <sheetName val="THPDMoi___2_4"/>
      <sheetName val="dongia__2_4"/>
      <sheetName val="TONG_HOP_VL_NC4"/>
      <sheetName val="TONGKE3p_4"/>
      <sheetName val="TH_VL__NC__DDHT_Thanhphuoc4"/>
      <sheetName val="DON_GIA4"/>
      <sheetName val="t_h_HA_THE4"/>
      <sheetName val="CHITIET_VL_NC_TT__1p4"/>
      <sheetName val="TONG_HOP_VL_NC_TT4"/>
      <sheetName val="TH_XL4"/>
      <sheetName val="CHITIET_VL_NC4"/>
      <sheetName val="CHITIET_VL_NC_TT_3p4"/>
      <sheetName val="KPVC_BD_4"/>
      <sheetName val="Prog_CD4"/>
      <sheetName val="Analisa_Upah_&amp;_Bahan_Plum5"/>
      <sheetName val="rab_-_persiapan_&amp;_lantai-14"/>
      <sheetName val="komp_awal4"/>
      <sheetName val="LAL_-_PASAR_PAGI_4"/>
      <sheetName val="ANALISA__(BARU)4"/>
      <sheetName val="penawaran_elianto4"/>
      <sheetName val="Harga_Bahan_&amp;_Upah_4"/>
      <sheetName val="Harga_sewa_alat4"/>
      <sheetName val="MATERIAL_ANALISA4"/>
      <sheetName val="Bek_Sloof5"/>
      <sheetName val="Sumber_Daya4"/>
      <sheetName val="Bangunan_Utama4"/>
      <sheetName val="BQ_(extern)4"/>
      <sheetName val="HRGA_SATUAN_UPAH-BAHAN4"/>
      <sheetName val="Commodity_Codes_6_03_14"/>
      <sheetName val="AHS_4"/>
      <sheetName val="HSD_Alat4"/>
      <sheetName val="HSD_Bahan4"/>
      <sheetName val="Lamp_24"/>
      <sheetName val="HSD_Upah4"/>
      <sheetName val="Lamp_14"/>
      <sheetName val="rab_lt_2_bo4"/>
      <sheetName val="Hrg_Bhn_&amp;_Upah4"/>
      <sheetName val="RAP_(2)5"/>
      <sheetName val="List_Rate4"/>
      <sheetName val="Other_PO's4"/>
      <sheetName val="Contract_&amp;V_O4"/>
      <sheetName val="DAFTAR_74"/>
      <sheetName val="Rekap ALt 2"/>
      <sheetName val="D-3 (M)"/>
      <sheetName val="rekap str_ars"/>
      <sheetName val="me"/>
      <sheetName val="BL"/>
      <sheetName val="DAPRO"/>
      <sheetName val="Analisa STR"/>
      <sheetName val="GRAND REKAP"/>
      <sheetName val="Galian 1"/>
      <sheetName val="Agregat Halus &amp; K_x0000_K¨_x0003_"/>
      <sheetName val="_x0000_Þ]6_x0000__x0000__x0000__x0000__x0000__x0000__x0000__x0000__x0000_¨[6_x0000_`Ç/Þ]6_x0000_Þ[6_x0000_#_x0000_"/>
      <sheetName val="NS GD.UTAMA"/>
      <sheetName val="Unit Rate"/>
      <sheetName val="Unit Rate (2)"/>
      <sheetName val="Renc Camp"/>
      <sheetName val="Bantu"/>
      <sheetName val="K5"/>
      <sheetName val="Volume Intern"/>
      <sheetName val="Volume Ekstern"/>
      <sheetName val="Rekap K5"/>
      <sheetName val="Koefisien"/>
      <sheetName val="BA Evaluasi"/>
      <sheetName val="M E N U"/>
      <sheetName val="Schedule I"/>
      <sheetName val="S D"/>
      <sheetName val="Urai _Resap pengikat"/>
      <sheetName val="Baja Kanal C Siku"/>
      <sheetName val="hrg sat1"/>
      <sheetName val="Rekap "/>
      <sheetName val="UNTUNG RUGI"/>
      <sheetName val="Lamp-4 Sat-Das"/>
      <sheetName val="AKUN"/>
      <sheetName val="Ktr_Cbg_2"/>
      <sheetName val="Beban_Box_culvert2"/>
      <sheetName val="Daf_12"/>
      <sheetName val="Rincian_SIM2"/>
      <sheetName val="Rekap_Direct_Cost3"/>
      <sheetName val="REKAP_ME-I3"/>
      <sheetName val="Cover__x_3"/>
      <sheetName val="HARGA_ALAT3"/>
      <sheetName val="Bill_2__PL_-_SUPPLY_A3"/>
      <sheetName val="Harga_ME_3"/>
      <sheetName val="AGG_A3"/>
      <sheetName val="AGG_B3"/>
      <sheetName val="DAFTAR_BAHAN3"/>
      <sheetName val="DAFTAR_ALAT3"/>
      <sheetName val="PAS__BATU3"/>
      <sheetName val="Master_Data3"/>
      <sheetName val="PRIME_COAT3"/>
      <sheetName val="DAFTAR_HARGA3"/>
      <sheetName val="rincian_A3"/>
      <sheetName val="h_satuan_pekerjaan3"/>
      <sheetName val="Analisa_ME_(2)3"/>
      <sheetName val="Ktr_Cbg_3"/>
      <sheetName val="Harga_Sat_3"/>
      <sheetName val="Beban_Box_culvert3"/>
      <sheetName val="D2_83"/>
      <sheetName val="Harga_Bahan3"/>
      <sheetName val="Daf_13"/>
      <sheetName val="Rincian_SIM3"/>
      <sheetName val="Regenerator__Concrete_Structur3"/>
      <sheetName val="HSP_UPAH&amp;BAHAN3"/>
      <sheetName val="rekap-e20_(USD)7"/>
      <sheetName val="BQ-E20-02_(USD)7"/>
      <sheetName val="BQ_(3)7"/>
      <sheetName val="BQ_(2)7"/>
      <sheetName val="Cover_(x)7"/>
      <sheetName val="Cor_Apt7"/>
      <sheetName val="Cover_Daf-27"/>
      <sheetName val="Sales_Parameter7"/>
      <sheetName val="H_Satuan6"/>
      <sheetName val="an__struktur5"/>
      <sheetName val="rek_det_1-35"/>
      <sheetName val="Man_Power5"/>
      <sheetName val="Mat_Mek5"/>
      <sheetName val="Mat_Elk5"/>
      <sheetName val="HRG_BHN5"/>
      <sheetName val="Plumbing_&amp;_Fire5"/>
      <sheetName val="HARGA_SATUAN5"/>
      <sheetName val="List_material5"/>
      <sheetName val="REKAP_PANEL5"/>
      <sheetName val="Daftar_Upah5"/>
      <sheetName val="Grand_summary5"/>
      <sheetName val="blok_75"/>
      <sheetName val="UPAH_&amp;_BHN_ARS5"/>
      <sheetName val="AHS_ARS5"/>
      <sheetName val="Agregat_Halus_&amp;_Kasar5"/>
      <sheetName val="Fire_Fighting5"/>
      <sheetName val="Item_Kompensasi5"/>
      <sheetName val="HB_5"/>
      <sheetName val="Rekap_Direct_Cost4"/>
      <sheetName val="rekap-e20_(USD)10"/>
      <sheetName val="BQ-E20-02_(USD)10"/>
      <sheetName val="BQ_(3)10"/>
      <sheetName val="BQ_(2)10"/>
      <sheetName val="Cover_(x)10"/>
      <sheetName val="Cor_Apt10"/>
      <sheetName val="Cover_Daf-210"/>
      <sheetName val="Sales_Parameter10"/>
      <sheetName val="H_Satuan9"/>
      <sheetName val="Man_Power8"/>
      <sheetName val="Mat_Mek8"/>
      <sheetName val="Mat_Elk8"/>
      <sheetName val="Plumbing_&amp;_Fire8"/>
      <sheetName val="HARGA_SATUAN8"/>
      <sheetName val="List_material8"/>
      <sheetName val="REKAP_PANEL8"/>
      <sheetName val="Daftar_Upah8"/>
      <sheetName val="Grand_summary8"/>
      <sheetName val="blok_78"/>
      <sheetName val="UPAH_&amp;_BHN_ARS8"/>
      <sheetName val="AHS_ARS8"/>
      <sheetName val="Agregat_Halus_&amp;_Kasar8"/>
      <sheetName val="E20-02Guest_House7"/>
      <sheetName val="rek_det_1_37"/>
      <sheetName val="Fire_Fighting8"/>
      <sheetName val="Item_Kompensasi8"/>
      <sheetName val="HB_8"/>
      <sheetName val="BOQ_KSN7"/>
      <sheetName val="Basic_Price7"/>
      <sheetName val="Agregat_Halus___Kasar7"/>
      <sheetName val="div_87"/>
      <sheetName val="div_27"/>
      <sheetName val="div_37"/>
      <sheetName val="div_47"/>
      <sheetName val="div_57"/>
      <sheetName val="div_67"/>
      <sheetName val="div_77"/>
      <sheetName val="div_97"/>
      <sheetName val="Rekap_Biaya7"/>
      <sheetName val="Rkap_Bya7"/>
      <sheetName val="DAFTAR_HARGA_SATUAN_MATERIAL7"/>
      <sheetName val="An_Arsitektur7"/>
      <sheetName val="An_Struktur7"/>
      <sheetName val="Affiliate_With_Reporting_Unit7"/>
      <sheetName val="Exchange_Rates7"/>
      <sheetName val="Rekap_Direct_Cost7"/>
      <sheetName val="harga_lama7"/>
      <sheetName val="Anal__Pancang7"/>
      <sheetName val="DAF_ALAT7"/>
      <sheetName val="D_&amp;_W_sizes7"/>
      <sheetName val="HAR_SAT7"/>
      <sheetName val="hrg-sat_pek7"/>
      <sheetName val="Bill_No__17"/>
      <sheetName val="Bill_No_3_Basement7"/>
      <sheetName val="Jembatan_I7"/>
      <sheetName val="Pek__Utama7"/>
      <sheetName val="Anl_+7"/>
      <sheetName val="REKAP_ME-I7"/>
      <sheetName val="Cover__x_7"/>
      <sheetName val="HARGA_ALAT7"/>
      <sheetName val="Bill_2__PL_-_SUPPLY_A7"/>
      <sheetName val="Harsat_Bahan7"/>
      <sheetName val="Cost_CCTV7"/>
      <sheetName val="Koefisien_Besi_(_hit__bareng_)7"/>
      <sheetName val="Harsat_Upah7"/>
      <sheetName val="Ans_Kom_Precast8"/>
      <sheetName val="Harga_ME_7"/>
      <sheetName val="AGG_A7"/>
      <sheetName val="AGG_B7"/>
      <sheetName val="DAFTAR_BAHAN7"/>
      <sheetName val="DAFTAR_ALAT7"/>
      <sheetName val="PAS__BATU7"/>
      <sheetName val="Master_Data7"/>
      <sheetName val="PRIME_COAT7"/>
      <sheetName val="DAFTAR_HARGA7"/>
      <sheetName val="rincian_A7"/>
      <sheetName val="h_satuan_pekerjaan7"/>
      <sheetName val="Analisa_ME_(2)7"/>
      <sheetName val="Ktr_Cbg_7"/>
      <sheetName val="Harga_Sat_7"/>
      <sheetName val="Beban_Box_culvert7"/>
      <sheetName val="D2_87"/>
      <sheetName val="Harga_Bahan7"/>
      <sheetName val="Daf_17"/>
      <sheetName val="Rincian_SIM7"/>
      <sheetName val="Regenerator__Concrete_Structur7"/>
      <sheetName val="HSP_UPAH&amp;BAHAN7"/>
      <sheetName val="an__struktur7"/>
      <sheetName val="rek_det_1-37"/>
      <sheetName val="Anal__Pancang6"/>
      <sheetName val="DAFTAR_BAHAN6"/>
      <sheetName val="DAFTAR_ALAT6"/>
      <sheetName val="PAS__BATU6"/>
      <sheetName val="PRIME_COAT6"/>
      <sheetName val="DAFTAR_HARGA6"/>
      <sheetName val="rincian_A6"/>
      <sheetName val="h_satuan_pekerjaan6"/>
      <sheetName val="Analisa_ME_(2)6"/>
      <sheetName val="Ktr_Cbg_6"/>
      <sheetName val="Harga_Sat_6"/>
      <sheetName val="Beban_Box_culvert6"/>
      <sheetName val="D2_86"/>
      <sheetName val="Harga_Bahan6"/>
      <sheetName val="Daf_16"/>
      <sheetName val="Rincian_SIM6"/>
      <sheetName val="Regenerator__Concrete_Structur6"/>
      <sheetName val="HSP_UPAH&amp;BAHAN6"/>
      <sheetName val="REKAP_ME-I4"/>
      <sheetName val="Cover__x_4"/>
      <sheetName val="HARGA_ALAT4"/>
      <sheetName val="Bill_2__PL_-_SUPPLY_A4"/>
      <sheetName val="Ans_Kom_Precast5"/>
      <sheetName val="Harga_ME_4"/>
      <sheetName val="AGG_A4"/>
      <sheetName val="AGG_B4"/>
      <sheetName val="DAFTAR_BAHAN4"/>
      <sheetName val="DAFTAR_ALAT4"/>
      <sheetName val="PAS__BATU4"/>
      <sheetName val="Master_Data4"/>
      <sheetName val="PRIME_COAT4"/>
      <sheetName val="DAFTAR_HARGA4"/>
      <sheetName val="rincian_A4"/>
      <sheetName val="h_satuan_pekerjaan4"/>
      <sheetName val="Analisa_ME_(2)4"/>
      <sheetName val="Ktr_Cbg_4"/>
      <sheetName val="Harga_Sat_4"/>
      <sheetName val="Beban_Box_culvert4"/>
      <sheetName val="D2_84"/>
      <sheetName val="Harga_Bahan4"/>
      <sheetName val="Daf_14"/>
      <sheetName val="Rincian_SIM4"/>
      <sheetName val="Regenerator__Concrete_Structur4"/>
      <sheetName val="HSP_UPAH&amp;BAHAN4"/>
      <sheetName val="rekap-e20_(USD)8"/>
      <sheetName val="BQ-E20-02_(USD)8"/>
      <sheetName val="BQ_(3)8"/>
      <sheetName val="BQ_(2)8"/>
      <sheetName val="Cover_(x)8"/>
      <sheetName val="Cor_Apt8"/>
      <sheetName val="Cover_Daf-28"/>
      <sheetName val="Sales_Parameter8"/>
      <sheetName val="H_Satuan7"/>
      <sheetName val="an__struktur6"/>
      <sheetName val="rek_det_1-36"/>
      <sheetName val="Man_Power6"/>
      <sheetName val="Mat_Mek6"/>
      <sheetName val="Mat_Elk6"/>
      <sheetName val="HRG_BHN6"/>
      <sheetName val="Plumbing_&amp;_Fire6"/>
      <sheetName val="HARGA_SATUAN6"/>
      <sheetName val="List_material6"/>
      <sheetName val="REKAP_PANEL6"/>
      <sheetName val="Daftar_Upah6"/>
      <sheetName val="Grand_summary6"/>
      <sheetName val="blok_76"/>
      <sheetName val="UPAH_&amp;_BHN_ARS6"/>
      <sheetName val="AHS_ARS6"/>
      <sheetName val="Agregat_Halus_&amp;_Kasar6"/>
      <sheetName val="E20-02Guest_House5"/>
      <sheetName val="rek_det_1_35"/>
      <sheetName val="Fire_Fighting6"/>
      <sheetName val="Item_Kompensasi6"/>
      <sheetName val="HB_6"/>
      <sheetName val="BOQ_KSN5"/>
      <sheetName val="Basic_Price5"/>
      <sheetName val="Agregat_Halus___Kasar5"/>
      <sheetName val="div_85"/>
      <sheetName val="div_25"/>
      <sheetName val="div_35"/>
      <sheetName val="div_45"/>
      <sheetName val="div_55"/>
      <sheetName val="div_65"/>
      <sheetName val="div_75"/>
      <sheetName val="div_95"/>
      <sheetName val="Rekap_Biaya5"/>
      <sheetName val="Rkap_Bya5"/>
      <sheetName val="DAFTAR_HARGA_SATUAN_MATERIAL5"/>
      <sheetName val="An_Arsitektur5"/>
      <sheetName val="An_Struktur5"/>
      <sheetName val="Affiliate_With_Reporting_Unit5"/>
      <sheetName val="Exchange_Rates5"/>
      <sheetName val="Rekap_Direct_Cost5"/>
      <sheetName val="harga_lama5"/>
      <sheetName val="Anal__Pancang5"/>
      <sheetName val="DAF_ALAT5"/>
      <sheetName val="D_&amp;_W_sizes5"/>
      <sheetName val="HAR_SAT5"/>
      <sheetName val="hrg-sat_pek5"/>
      <sheetName val="Bill_No__15"/>
      <sheetName val="Bill_No_3_Basement5"/>
      <sheetName val="Jembatan_I5"/>
      <sheetName val="Pek__Utama5"/>
      <sheetName val="Anl_+5"/>
      <sheetName val="REKAP_ME-I5"/>
      <sheetName val="Cover__x_5"/>
      <sheetName val="HARGA_ALAT5"/>
      <sheetName val="Bill_2__PL_-_SUPPLY_A5"/>
      <sheetName val="Harsat_Bahan5"/>
      <sheetName val="Cost_CCTV5"/>
      <sheetName val="Koefisien_Besi_(_hit__bareng_)5"/>
      <sheetName val="Harsat_Upah5"/>
      <sheetName val="Ans_Kom_Precast6"/>
      <sheetName val="Harga_ME_5"/>
      <sheetName val="AGG_A5"/>
      <sheetName val="AGG_B5"/>
      <sheetName val="Master_Data5"/>
      <sheetName val="Daf_15"/>
      <sheetName val="rekap-e20_(USD)11"/>
      <sheetName val="BQ-E20-02_(USD)11"/>
      <sheetName val="BQ_(3)11"/>
      <sheetName val="BQ_(2)11"/>
      <sheetName val="Cover_(x)11"/>
      <sheetName val="Cor_Apt11"/>
      <sheetName val="Cover_Daf-211"/>
      <sheetName val="Sales_Parameter11"/>
      <sheetName val="H_Satuan10"/>
      <sheetName val="an__struktur9"/>
      <sheetName val="rek_det_1-39"/>
      <sheetName val="Man_Power9"/>
      <sheetName val="Mat_Mek9"/>
      <sheetName val="Mat_Elk9"/>
      <sheetName val="HRG_BHN9"/>
      <sheetName val="Plumbing_&amp;_Fire9"/>
      <sheetName val="HARGA_SATUAN9"/>
      <sheetName val="List_material9"/>
      <sheetName val="REKAP_PANEL9"/>
      <sheetName val="Daftar_Upah9"/>
      <sheetName val="Grand_summary9"/>
      <sheetName val="blok_79"/>
      <sheetName val="UPAH_&amp;_BHN_ARS9"/>
      <sheetName val="AHS_ARS9"/>
      <sheetName val="Agregat_Halus_&amp;_Kasar9"/>
      <sheetName val="E20-02Guest_House8"/>
      <sheetName val="rek_det_1_38"/>
      <sheetName val="Fire_Fighting9"/>
      <sheetName val="Item_Kompensasi9"/>
      <sheetName val="HB_9"/>
      <sheetName val="BOQ_KSN8"/>
      <sheetName val="Basic_Price8"/>
      <sheetName val="Agregat_Halus___Kasar8"/>
      <sheetName val="div_88"/>
      <sheetName val="div_28"/>
      <sheetName val="div_38"/>
      <sheetName val="div_48"/>
      <sheetName val="div_58"/>
      <sheetName val="div_68"/>
      <sheetName val="div_78"/>
      <sheetName val="div_98"/>
      <sheetName val="Rekap_Biaya8"/>
      <sheetName val="Rkap_Bya8"/>
      <sheetName val="DAFTAR_HARGA_SATUAN_MATERIAL8"/>
      <sheetName val="An_Arsitektur8"/>
      <sheetName val="An_Struktur8"/>
      <sheetName val="Affiliate_With_Reporting_Unit8"/>
      <sheetName val="Exchange_Rates8"/>
      <sheetName val="Rekap_Direct_Cost8"/>
      <sheetName val="harga_lama8"/>
      <sheetName val="Anal__Pancang8"/>
      <sheetName val="DAF_ALAT8"/>
      <sheetName val="D_&amp;_W_sizes8"/>
      <sheetName val="HAR_SAT8"/>
      <sheetName val="hrg-sat_pek8"/>
      <sheetName val="Bill_No__18"/>
      <sheetName val="Bill_No_3_Basement8"/>
      <sheetName val="Jembatan_I8"/>
      <sheetName val="Pek__Utama8"/>
      <sheetName val="Anl_+8"/>
      <sheetName val="REKAP_ME-I8"/>
      <sheetName val="Cover__x_8"/>
      <sheetName val="HARGA_ALAT8"/>
      <sheetName val="Bill_2__PL_-_SUPPLY_A8"/>
      <sheetName val="Harsat_Bahan8"/>
      <sheetName val="Cost_CCTV8"/>
      <sheetName val="Koefisien_Besi_(_hit__bareng_)8"/>
      <sheetName val="Harsat_Upah8"/>
      <sheetName val="Ans_Kom_Precast9"/>
      <sheetName val="Harga_ME_8"/>
      <sheetName val="AGG_A8"/>
      <sheetName val="AGG_B8"/>
      <sheetName val="DAFTAR_BAHAN8"/>
      <sheetName val="DAFTAR_ALAT8"/>
      <sheetName val="PAS__BATU8"/>
      <sheetName val="Master_Data8"/>
      <sheetName val="PRIME_COAT8"/>
      <sheetName val="DAFTAR_HARGA8"/>
      <sheetName val="rincian_A8"/>
      <sheetName val="h_satuan_pekerjaan8"/>
      <sheetName val="Analisa_ME_(2)8"/>
      <sheetName val="Ktr_Cbg_8"/>
      <sheetName val="Harga_Sat_8"/>
      <sheetName val="Beban_Box_culvert8"/>
      <sheetName val="D2_88"/>
      <sheetName val="Harga_Bahan8"/>
      <sheetName val="Daf_18"/>
      <sheetName val="Rincian_SIM8"/>
      <sheetName val="Regenerator__Concrete_Structur8"/>
      <sheetName val="HSP_UPAH&amp;BAHAN8"/>
      <sheetName val="rekap-e20_(USD)12"/>
      <sheetName val="BQ-E20-02_(USD)12"/>
      <sheetName val="BQ_(3)12"/>
      <sheetName val="BQ_(2)12"/>
      <sheetName val="Cover_(x)12"/>
      <sheetName val="Cor_Apt12"/>
      <sheetName val="Cover_Daf-212"/>
      <sheetName val="Sales_Parameter12"/>
      <sheetName val="H_Satuan11"/>
      <sheetName val="an__struktur10"/>
      <sheetName val="rek_det_1-310"/>
      <sheetName val="Man_Power10"/>
      <sheetName val="Mat_Mek10"/>
      <sheetName val="Mat_Elk10"/>
      <sheetName val="HRG_BHN10"/>
      <sheetName val="Plumbing_&amp;_Fire10"/>
      <sheetName val="HARGA_SATUAN10"/>
      <sheetName val="List_material10"/>
      <sheetName val="REKAP_PANEL10"/>
      <sheetName val="Daftar_Upah10"/>
      <sheetName val="Grand_summary10"/>
      <sheetName val="blok_710"/>
      <sheetName val="UPAH_&amp;_BHN_ARS10"/>
      <sheetName val="AHS_ARS10"/>
      <sheetName val="Agregat_Halus_&amp;_Kasar10"/>
      <sheetName val="E20-02Guest_House9"/>
      <sheetName val="rek_det_1_39"/>
      <sheetName val="Fire_Fighting10"/>
      <sheetName val="Item_Kompensasi10"/>
      <sheetName val="HB_10"/>
      <sheetName val="BOQ_KSN9"/>
      <sheetName val="Basic_Price9"/>
      <sheetName val="Agregat_Halus___Kasar9"/>
      <sheetName val="div_89"/>
      <sheetName val="div_29"/>
      <sheetName val="div_39"/>
      <sheetName val="div_49"/>
      <sheetName val="div_59"/>
      <sheetName val="div_69"/>
      <sheetName val="div_79"/>
      <sheetName val="div_99"/>
      <sheetName val="Rekap_Biaya9"/>
      <sheetName val="Rkap_Bya9"/>
      <sheetName val="DAFTAR_HARGA_SATUAN_MATERIAL9"/>
      <sheetName val="An_Arsitektur9"/>
      <sheetName val="An_Struktur9"/>
      <sheetName val="Affiliate_With_Reporting_Unit9"/>
      <sheetName val="Exchange_Rates9"/>
      <sheetName val="Rekap_Direct_Cost9"/>
      <sheetName val="harga_lama9"/>
      <sheetName val="DAF_ALAT9"/>
      <sheetName val="D_&amp;_W_sizes9"/>
      <sheetName val="HAR_SAT9"/>
      <sheetName val="hrg-sat_pek9"/>
      <sheetName val="Bill_No__19"/>
      <sheetName val="Bill_No_3_Basement9"/>
      <sheetName val="Jembatan_I9"/>
      <sheetName val="Pek__Utama9"/>
      <sheetName val="Anl_+9"/>
      <sheetName val="REKAP_ME-I9"/>
      <sheetName val="Cover__x_9"/>
      <sheetName val="HARGA_ALAT9"/>
      <sheetName val="Bill_2__PL_-_SUPPLY_A9"/>
      <sheetName val="Harsat_Bahan9"/>
      <sheetName val="Cost_CCTV9"/>
      <sheetName val="Koefisien_Besi_(_hit__bareng_)9"/>
      <sheetName val="Harsat_Upah9"/>
      <sheetName val="Ans_Kom_Precast10"/>
      <sheetName val="Harga_ME_9"/>
      <sheetName val="AGG_A9"/>
      <sheetName val="AGG_B9"/>
      <sheetName val="DAFTAR_BAHAN9"/>
      <sheetName val="DAFTAR_ALAT9"/>
      <sheetName val="PAS__BATU9"/>
      <sheetName val="Master_Data9"/>
      <sheetName val="PRIME_COAT9"/>
      <sheetName val="DAFTAR_HARGA9"/>
      <sheetName val="rincian_A9"/>
      <sheetName val="h_satuan_pekerjaan9"/>
      <sheetName val="Analisa_ME_(2)9"/>
      <sheetName val="Ktr_Cbg_9"/>
      <sheetName val="Harga_Sat_9"/>
      <sheetName val="Beban_Box_culvert9"/>
      <sheetName val="D2_89"/>
      <sheetName val="Harga_Bahan9"/>
      <sheetName val="Daf_19"/>
      <sheetName val="Rincian_SIM9"/>
      <sheetName val="Regenerator__Concrete_Structur9"/>
      <sheetName val="HSP_UPAH&amp;BAHAN9"/>
      <sheetName val="Anls FA (Inst)"/>
      <sheetName val="RKK-01"/>
      <sheetName val="Ag Hls &amp; Ksr"/>
      <sheetName val="An_Basic"/>
      <sheetName val="Anal "/>
      <sheetName val="YY"/>
      <sheetName val="JAN~DEC'06"/>
      <sheetName val="CJE"/>
      <sheetName val="Rekap_All_me"/>
      <sheetName val="4__Elektrikal"/>
      <sheetName val="Kuantitas___Harga__2_"/>
      <sheetName val="ANALISA_"/>
      <sheetName val="B_Processing_I2"/>
      <sheetName val="B_Processing_II2"/>
      <sheetName val="B_Processing_III2"/>
      <sheetName val="B_Processing_IV2"/>
      <sheetName val="B_Processing_V2"/>
      <sheetName val="B__Utility2"/>
      <sheetName val="Sat_Bah___Up"/>
      <sheetName val="ANALISA_TENDER"/>
      <sheetName val="HARGA_MATERIAL"/>
      <sheetName val="ADD_2_(1)"/>
      <sheetName val="Hrg_Sat2"/>
      <sheetName val="Sat_Das1"/>
      <sheetName val="Bek_Sloof2"/>
      <sheetName val="terbilang_rp2"/>
      <sheetName val="Weight_Bridge2"/>
      <sheetName val="Bill_2__PL___SUPPLY_A2"/>
      <sheetName val="ANALISA_HARGA_SATUAN1"/>
      <sheetName val="REKAP_AHS_Lansekap1"/>
      <sheetName val="Pekerjaan_Utama1"/>
      <sheetName val="Rekap_All_me1"/>
      <sheetName val="4__Elektrikal1"/>
      <sheetName val="Analisa_Gabungan2"/>
      <sheetName val="Pipe_Bridge2"/>
      <sheetName val="Conveyor_Bridge2"/>
      <sheetName val="Pekerjaan_Luar2"/>
      <sheetName val="B_Processing_I3"/>
      <sheetName val="B_Processing_II3"/>
      <sheetName val="B_Processing_III3"/>
      <sheetName val="B_Processing_IV3"/>
      <sheetName val="B_Processing_V3"/>
      <sheetName val="B__Utility3"/>
      <sheetName val="ANALISA_SOFT2"/>
      <sheetName val="HARGA_SATUAN_UPAH_PEKERJA2"/>
      <sheetName val="Kuantitas___Harga__2_1"/>
      <sheetName val="ANALISA_1"/>
      <sheetName val="Prod_021"/>
      <sheetName val="EVA_11"/>
      <sheetName val="Analisa_Upah_&amp;_Bahan_Plum2"/>
      <sheetName val="B_Conveyor2"/>
      <sheetName val="M_O_S_2"/>
      <sheetName val="B_Processing_I4"/>
      <sheetName val="B_Processing_II4"/>
      <sheetName val="B_Processing_III4"/>
      <sheetName val="B_Processing_IV4"/>
      <sheetName val="B_Processing_V4"/>
      <sheetName val="B_Produksi(skm)1"/>
      <sheetName val="B__Utility4"/>
      <sheetName val="Bill_rekap1"/>
      <sheetName val="REKAP_1"/>
      <sheetName val="Analisa_HSP1"/>
      <sheetName val="Sat_Bah___Up1"/>
      <sheetName val="H_SAT1"/>
      <sheetName val="ME_TU1"/>
      <sheetName val="ME_PL1"/>
      <sheetName val="ANALISA_ALAT_BERAT1"/>
      <sheetName val="COVER_BA_(2)1"/>
      <sheetName val="BA_CCO1"/>
      <sheetName val="AN__HS_PEK_BETON1"/>
      <sheetName val="Lab_E_(FKU)1"/>
      <sheetName val="Bill_of_Qty_MEP1"/>
      <sheetName val="LE_Total(G_Summ_Proj)1"/>
      <sheetName val="ANALISA_TENDER1"/>
      <sheetName val="HARGA_MATERIAL1"/>
      <sheetName val="ADD_2_(1)1"/>
      <sheetName val="rpp_1-51"/>
      <sheetName val="610_61"/>
      <sheetName val="rpp_1-61"/>
      <sheetName val="KITCHEN"/>
      <sheetName val="MT_an"/>
      <sheetName val="REKAP.1"/>
      <sheetName val="Data-pendukung"/>
      <sheetName val="Anal-BM"/>
      <sheetName val="rESUME hDS"/>
      <sheetName val="Anl_Q"/>
      <sheetName val="7. Comparison of Asphalt etc"/>
      <sheetName val="7a. Compar.Asphalt (Machine)"/>
      <sheetName val="4.Equipment Cost"/>
      <sheetName val="1. Coeficient"/>
      <sheetName val="6. Comparison of Sand Volume"/>
      <sheetName val="5a. Excav. (Machine)"/>
      <sheetName val="2. Coeficient butt fushion"/>
      <sheetName val="% "/>
      <sheetName val="Analisa SNI"/>
      <sheetName val="Upah Bahan SNI"/>
      <sheetName val="BOW"/>
      <sheetName val="Lokasi"/>
      <sheetName val="HrgBahan"/>
      <sheetName val="An. HS"/>
      <sheetName val="Program"/>
      <sheetName val="Inputdata"/>
      <sheetName val="Mat Price"/>
      <sheetName val="ES&amp;MB"/>
      <sheetName val="Finishing Warehouse"/>
      <sheetName val="s_v13"/>
      <sheetName val="s_v14"/>
      <sheetName val="s_v16"/>
      <sheetName val="p_fb01"/>
      <sheetName val="p_fb02"/>
      <sheetName val="PLINT 3.1.G"/>
      <sheetName val="hd bahan"/>
      <sheetName val="rekap-1"/>
      <sheetName val="prd 01-1"/>
      <sheetName val="hd alat"/>
      <sheetName val="shotcrete"/>
      <sheetName val="ug excav"/>
      <sheetName val="boq contract wk"/>
      <sheetName val="hd upah"/>
      <sheetName val="STR-PRD01-6"/>
      <sheetName val="PROD 15-5"/>
      <sheetName val="J"/>
      <sheetName val="Ven"/>
      <sheetName val="Sales"/>
      <sheetName val="KLITIK ok"/>
      <sheetName val="Rek Anal"/>
      <sheetName val="dt"/>
      <sheetName val="Iuran Nopember 2002"/>
      <sheetName val="AnSipil"/>
      <sheetName val="Upah,Bahan,Alat"/>
      <sheetName val="Rekap Analisa1"/>
      <sheetName val="AnPipa &amp; Acc"/>
      <sheetName val="Rab ACC"/>
      <sheetName val="Sales Mining"/>
      <sheetName val="Fak_aktif"/>
      <sheetName val="Meto"/>
      <sheetName val="Perolehan"/>
      <sheetName val="MOBIL barantang"/>
      <sheetName val="Dft Hrg"/>
      <sheetName val="keb-BHN"/>
      <sheetName val="SALURAN"/>
      <sheetName val="TABEL LABOR"/>
      <sheetName val="M+MC"/>
      <sheetName val="LBK1"/>
      <sheetName val="DAFTAR ISI"/>
      <sheetName val="Appendix 2(SatDas)"/>
      <sheetName val="Har-sat-dasr"/>
      <sheetName val="MAP-1"/>
      <sheetName val="MAP-2"/>
      <sheetName val="RKP-2"/>
      <sheetName val="NP 7"/>
      <sheetName val="Pengalaman Per"/>
      <sheetName val="1_0_견적기준(입력)3"/>
      <sheetName val="단가표(2013_09_02)3"/>
      <sheetName val="Hrg_Sat4"/>
      <sheetName val="Harga_Dasar4"/>
      <sheetName val="Bill_2__PL___SUPPLY_A4"/>
      <sheetName val="Weight_Bridge4"/>
      <sheetName val="Analisa__BOW4"/>
      <sheetName val="API610_Process_Data4"/>
      <sheetName val="API610_Type_BB4"/>
      <sheetName val="API610_Type_OH4"/>
      <sheetName val="API610_Type_VS4"/>
      <sheetName val="Ur_Agregat4"/>
      <sheetName val="Anl_Ls(15)4"/>
      <sheetName val="HSD_(8)4"/>
      <sheetName val="ISIAN_(2)4"/>
      <sheetName val="sal_&amp;_galian4"/>
      <sheetName val="bahu_jalan4"/>
      <sheetName val="_An-Str_4"/>
      <sheetName val="ANALISA_SOFT4"/>
      <sheetName val="Pipe_Bridge4"/>
      <sheetName val="Conveyor_Bridge4"/>
      <sheetName val="Pekerjaan_Luar4"/>
      <sheetName val="B_Processing_I7"/>
      <sheetName val="B_Processing_II7"/>
      <sheetName val="B_Processing_III7"/>
      <sheetName val="B_Processing_IV7"/>
      <sheetName val="B_Processing_V7"/>
      <sheetName val="B__Utility7"/>
      <sheetName val="Analisa_Gabungan4"/>
      <sheetName val="HARGA_SATUAN_UPAH_PEKERJA4"/>
      <sheetName val="terbilang_rp4"/>
      <sheetName val="H_Satuan_Dasar4"/>
      <sheetName val="bahan_3"/>
      <sheetName val="TE_TS_FA_LAN_MATV3"/>
      <sheetName val="THPDMoi___2_3"/>
      <sheetName val="dongia__2_3"/>
      <sheetName val="TONG_HOP_VL_NC3"/>
      <sheetName val="TONGKE3p_3"/>
      <sheetName val="TH_VL__NC__DDHT_Thanhphuoc3"/>
      <sheetName val="DON_GIA3"/>
      <sheetName val="t_h_HA_THE3"/>
      <sheetName val="CHITIET_VL_NC_TT__1p3"/>
      <sheetName val="TONG_HOP_VL_NC_TT3"/>
      <sheetName val="TH_XL3"/>
      <sheetName val="CHITIET_VL_NC3"/>
      <sheetName val="CHITIET_VL_NC_TT_3p3"/>
      <sheetName val="KPVC_BD_3"/>
      <sheetName val="Prog_CD3"/>
      <sheetName val="Analisa_Upah_&amp;_Bahan_Plum4"/>
      <sheetName val="rab_-_persiapan_&amp;_lantai-13"/>
      <sheetName val="komp_awal3"/>
      <sheetName val="LAL_-_PASAR_PAGI_3"/>
      <sheetName val="ANALISA__(BARU)3"/>
      <sheetName val="penawaran_elianto3"/>
      <sheetName val="Harga_Bahan_&amp;_Upah_3"/>
      <sheetName val="Harga_sewa_alat3"/>
      <sheetName val="MATERIAL_ANALISA3"/>
      <sheetName val="Bek_Sloof4"/>
      <sheetName val="Sumber_Daya3"/>
      <sheetName val="Bangunan_Utama3"/>
      <sheetName val="BQ_(extern)3"/>
      <sheetName val="HRGA_SATUAN_UPAH-BAHAN3"/>
      <sheetName val="AHS_3"/>
      <sheetName val="HSD_Alat3"/>
      <sheetName val="HSD_Bahan3"/>
      <sheetName val="Lamp_23"/>
      <sheetName val="HSD_Upah3"/>
      <sheetName val="Lamp_13"/>
      <sheetName val="rab_lt_2_bo3"/>
      <sheetName val="Hrg_Bhn_&amp;_Upah3"/>
      <sheetName val="RAP_(2)4"/>
      <sheetName val="List_Rate3"/>
      <sheetName val="Other_PO's3"/>
      <sheetName val="Contract_&amp;V_O3"/>
      <sheetName val="DAFTAR_73"/>
      <sheetName val="1_0_견적기준(입력)2"/>
      <sheetName val="단가표(2013_09_02)2"/>
      <sheetName val="Hrg_Sat3"/>
      <sheetName val="Harga_Dasar3"/>
      <sheetName val="Bill_2__PL___SUPPLY_A3"/>
      <sheetName val="Weight_Bridge3"/>
      <sheetName val="Analisa__BOW3"/>
      <sheetName val="API610_Process_Data3"/>
      <sheetName val="API610_Type_BB3"/>
      <sheetName val="API610_Type_OH3"/>
      <sheetName val="API610_Type_VS3"/>
      <sheetName val="Ur_Agregat3"/>
      <sheetName val="Anl_Ls(15)3"/>
      <sheetName val="HSD_(8)3"/>
      <sheetName val="ISIAN_(2)3"/>
      <sheetName val="sal_&amp;_galian3"/>
      <sheetName val="bahu_jalan3"/>
      <sheetName val="_An-Str_3"/>
      <sheetName val="ANALISA_SOFT3"/>
      <sheetName val="Pipe_Bridge3"/>
      <sheetName val="Conveyor_Bridge3"/>
      <sheetName val="Pekerjaan_Luar3"/>
      <sheetName val="B_Processing_I5"/>
      <sheetName val="B_Processing_II5"/>
      <sheetName val="B_Processing_III5"/>
      <sheetName val="B_Processing_IV5"/>
      <sheetName val="B_Processing_V5"/>
      <sheetName val="B__Utility5"/>
      <sheetName val="Analisa_Gabungan3"/>
      <sheetName val="HARGA_SATUAN_UPAH_PEKERJA3"/>
      <sheetName val="terbilang_rp3"/>
      <sheetName val="H_Satuan_Dasar3"/>
      <sheetName val="bahan_2"/>
      <sheetName val="TE_TS_FA_LAN_MATV2"/>
      <sheetName val="THPDMoi___2_2"/>
      <sheetName val="dongia__2_2"/>
      <sheetName val="TONG_HOP_VL_NC2"/>
      <sheetName val="TONGKE3p_2"/>
      <sheetName val="TH_VL__NC__DDHT_Thanhphuoc2"/>
      <sheetName val="DON_GIA2"/>
      <sheetName val="t_h_HA_THE2"/>
      <sheetName val="CHITIET_VL_NC_TT__1p2"/>
      <sheetName val="TONG_HOP_VL_NC_TT2"/>
      <sheetName val="TH_XL2"/>
      <sheetName val="CHITIET_VL_NC2"/>
      <sheetName val="CHITIET_VL_NC_TT_3p2"/>
      <sheetName val="KPVC_BD_2"/>
      <sheetName val="Prog_CD2"/>
      <sheetName val="Analisa_Upah_&amp;_Bahan_Plum3"/>
      <sheetName val="rab_-_persiapan_&amp;_lantai-12"/>
      <sheetName val="komp_awal2"/>
      <sheetName val="LAL_-_PASAR_PAGI_2"/>
      <sheetName val="ANALISA__(BARU)2"/>
      <sheetName val="penawaran_elianto2"/>
      <sheetName val="Harga_Bahan_&amp;_Upah_2"/>
      <sheetName val="Harga_sewa_alat2"/>
      <sheetName val="MATERIAL_ANALISA2"/>
      <sheetName val="Bek_Sloof3"/>
      <sheetName val="Sumber_Daya2"/>
      <sheetName val="Bangunan_Utama2"/>
      <sheetName val="BQ_(extern)2"/>
      <sheetName val="HRGA_SATUAN_UPAH-BAHAN2"/>
      <sheetName val="AHS_2"/>
      <sheetName val="HSD_Alat2"/>
      <sheetName val="HSD_Bahan2"/>
      <sheetName val="Lamp_22"/>
      <sheetName val="HSD_Upah2"/>
      <sheetName val="Lamp_12"/>
      <sheetName val="rab_lt_2_bo2"/>
      <sheetName val="RAP_(2)3"/>
      <sheetName val="List_Rate2"/>
      <sheetName val="Other_PO's2"/>
      <sheetName val="Contract_&amp;V_O2"/>
      <sheetName val="DAFTAR_72"/>
      <sheetName val="ADD_2_(1)2"/>
      <sheetName val="H_SAT2"/>
      <sheetName val="Estimaswi_Staff2"/>
      <sheetName val="Estimasi_orang_labor2"/>
      <sheetName val="Sat_Das2"/>
      <sheetName val="Rekap_All_me2"/>
      <sheetName val="4__Elektrikal2"/>
      <sheetName val="ANALISA_HARGA_SATUAN2"/>
      <sheetName val="REKAP_AHS_Lansekap2"/>
      <sheetName val="Pekerjaan_Utama2"/>
      <sheetName val="HARGA_MATERIAL2"/>
      <sheetName val="B_Conveyor3"/>
      <sheetName val="M_O_S_3"/>
      <sheetName val="B_Processing_I6"/>
      <sheetName val="B_Processing_II6"/>
      <sheetName val="B_Processing_III6"/>
      <sheetName val="B_Processing_IV6"/>
      <sheetName val="B_Processing_V6"/>
      <sheetName val="B_Produksi(skm)2"/>
      <sheetName val="B__Utility6"/>
      <sheetName val="Bill_rekap2"/>
      <sheetName val="Lab_E_(FKU)2"/>
      <sheetName val="UP_MINOR2"/>
      <sheetName val="LE_Total(G_Summ_Proj)2"/>
      <sheetName val="Bill_of_Qty_MEP2"/>
      <sheetName val="Analisa_ME_2"/>
      <sheetName val="Rekap_Prelim2"/>
      <sheetName val="Analisa_Baku_STR_ARS2"/>
      <sheetName val="SAT_UPH&amp;BHN2"/>
      <sheetName val="Cover_Daf_22"/>
      <sheetName val="Prod_022"/>
      <sheetName val="EVA_12"/>
      <sheetName val="3_Koef_Alat2"/>
      <sheetName val="Bor_pile2"/>
      <sheetName val="Progres_Rasio_LR2"/>
      <sheetName val="RAP_Change2"/>
      <sheetName val="DATA_PROYEK2"/>
      <sheetName val="Analisa_Harsat2"/>
      <sheetName val="Analisa_Harsat_CCO_Intern2"/>
      <sheetName val="AnHarSat_Real_Saat_Ini2"/>
      <sheetName val="AnHarSat_Real_Sd_Saat_Lalu2"/>
      <sheetName val="Rekap_RAP2"/>
      <sheetName val="Cost_Control_Utk_Perub_RAP2"/>
      <sheetName val="Sel_Dev2"/>
      <sheetName val="Progress_Ekstern2"/>
      <sheetName val="Harsat_Alat2"/>
      <sheetName val="Harsat_SubKon2"/>
      <sheetName val="Laporan_Harian2"/>
      <sheetName val="Hrn_I2"/>
      <sheetName val="Hrn_II2"/>
      <sheetName val="Hrn_III2"/>
      <sheetName val="BA_Pemeriksaan2"/>
      <sheetName val="R__RapatCCO2"/>
      <sheetName val="Biaya_LONSTAD2"/>
      <sheetName val="Laporan_Mingguan2"/>
      <sheetName val="Rekap_MC2"/>
      <sheetName val="BA_Fisik2"/>
      <sheetName val="Evaluasi_CCO2"/>
      <sheetName val="Hsl_Evaluasi2"/>
      <sheetName val="Lap_Pek_22"/>
      <sheetName val="Lap_Pek_12"/>
      <sheetName val="Penilaian_Hasil_FHO2"/>
      <sheetName val="Penilaian_Hasil_PHO2"/>
      <sheetName val="Penyampaian_Evaluasi2"/>
      <sheetName val="Permhnan_CCO22"/>
      <sheetName val="Permhnan_FHO2"/>
      <sheetName val="Permhnan_PHO2"/>
      <sheetName val="Persetujuan_CCO22"/>
      <sheetName val="Pemakaian_Bahan2"/>
      <sheetName val="Pengadaan_Bahan2"/>
      <sheetName val="Volume_Mingguan2"/>
      <sheetName val="Laporan_Bulanan2"/>
      <sheetName val="Schedule_Ekstern2"/>
      <sheetName val="Rekap_Sisa_Bahan2"/>
      <sheetName val="RAP_Sisa2"/>
      <sheetName val="EARNED_VALUE2"/>
      <sheetName val="Permhnan_UM2"/>
      <sheetName val="Und__RptFHO2"/>
      <sheetName val="Und__RptPHO2"/>
      <sheetName val="List_Rate1"/>
      <sheetName val="Estimaswi_Staff1"/>
      <sheetName val="Estimasi_orang_labor1"/>
      <sheetName val="UP_MINOR1"/>
      <sheetName val="Analisa_ME_1"/>
      <sheetName val="Rekap_Prelim1"/>
      <sheetName val="Analisa_Baku_STR_ARS1"/>
      <sheetName val="SAT_UPH&amp;BHN1"/>
      <sheetName val="Cover_Daf_21"/>
      <sheetName val="Bor_pile1"/>
      <sheetName val="Progres_Rasio_LR1"/>
      <sheetName val="RAP_Change1"/>
      <sheetName val="DATA_PROYEK1"/>
      <sheetName val="Analisa_Harsat1"/>
      <sheetName val="Analisa_Harsat_CCO_Intern1"/>
      <sheetName val="AnHarSat_Real_Saat_Ini1"/>
      <sheetName val="AnHarSat_Real_Sd_Saat_Lalu1"/>
      <sheetName val="Rekap_RAP1"/>
      <sheetName val="Cost_Control_Utk_Perub_RAP1"/>
      <sheetName val="Sel_Dev1"/>
      <sheetName val="Progress_Ekstern1"/>
      <sheetName val="Harsat_Alat1"/>
      <sheetName val="Harsat_SubKon1"/>
      <sheetName val="Laporan_Harian1"/>
      <sheetName val="Hrn_I1"/>
      <sheetName val="Hrn_II1"/>
      <sheetName val="Hrn_III1"/>
      <sheetName val="BA_Pemeriksaan1"/>
      <sheetName val="R__RapatCCO1"/>
      <sheetName val="Biaya_LONSTAD1"/>
      <sheetName val="Laporan_Mingguan1"/>
      <sheetName val="Rekap_MC1"/>
      <sheetName val="BA_Fisik1"/>
      <sheetName val="Evaluasi_CCO1"/>
      <sheetName val="Hsl_Evaluasi1"/>
      <sheetName val="Lap_Pek_21"/>
      <sheetName val="Lap_Pek_11"/>
      <sheetName val="Penilaian_Hasil_FHO1"/>
      <sheetName val="Penilaian_Hasil_PHO1"/>
      <sheetName val="Penyampaian_Evaluasi1"/>
      <sheetName val="Permhnan_CCO21"/>
      <sheetName val="Permhnan_FHO1"/>
      <sheetName val="Permhnan_PHO1"/>
      <sheetName val="Persetujuan_CCO21"/>
      <sheetName val="Pemakaian_Bahan1"/>
      <sheetName val="Pengadaan_Bahan1"/>
      <sheetName val="Volume_Mingguan1"/>
      <sheetName val="Laporan_Bulanan1"/>
      <sheetName val="Schedule_Ekstern1"/>
      <sheetName val="Rekap_Sisa_Bahan1"/>
      <sheetName val="RAP_Sisa1"/>
      <sheetName val="EARNED_VALUE1"/>
      <sheetName val="Permhnan_UM1"/>
      <sheetName val="Und__RptFHO1"/>
      <sheetName val="Und__RptPHO1"/>
      <sheetName val="List_Rate"/>
      <sheetName val="Estimaswi_Staff"/>
      <sheetName val="Estimasi_orang_labor"/>
      <sheetName val="Analisa_ME_"/>
      <sheetName val="Rekap_Prelim"/>
      <sheetName val="Analisa_Baku_STR_ARS"/>
      <sheetName val="SAT_UPH&amp;BHN"/>
      <sheetName val="Cover_Daf_2"/>
      <sheetName val="Anal__Pancang10"/>
      <sheetName val="1_0_견적기준(입력)5"/>
      <sheetName val="단가표(2013_09_02)5"/>
      <sheetName val="Hrg_Sat6"/>
      <sheetName val="Harga_Dasar6"/>
      <sheetName val="Bill_2__PL___SUPPLY_A6"/>
      <sheetName val="Weight_Bridge6"/>
      <sheetName val="Analisa__BOW6"/>
      <sheetName val="API610_Process_Data6"/>
      <sheetName val="API610_Type_BB6"/>
      <sheetName val="API610_Type_OH6"/>
      <sheetName val="API610_Type_VS6"/>
      <sheetName val="Ur_Agregat6"/>
      <sheetName val="Anl_Ls(15)6"/>
      <sheetName val="HSD_(8)6"/>
      <sheetName val="ISIAN_(2)6"/>
      <sheetName val="sal_&amp;_galian6"/>
      <sheetName val="bahu_jalan6"/>
      <sheetName val="_An-Str_6"/>
      <sheetName val="ANALISA_SOFT6"/>
      <sheetName val="Pipe_Bridge6"/>
      <sheetName val="Conveyor_Bridge6"/>
      <sheetName val="Pekerjaan_Luar6"/>
      <sheetName val="B_Processing_I9"/>
      <sheetName val="B_Processing_II9"/>
      <sheetName val="B_Processing_III9"/>
      <sheetName val="B_Processing_IV9"/>
      <sheetName val="B_Processing_V9"/>
      <sheetName val="B__Utility9"/>
      <sheetName val="Analisa_Gabungan6"/>
      <sheetName val="HARGA_SATUAN_UPAH_PEKERJA6"/>
      <sheetName val="terbilang_rp6"/>
      <sheetName val="H_Satuan_Dasar6"/>
      <sheetName val="bahan_5"/>
      <sheetName val="TE_TS_FA_LAN_MATV5"/>
      <sheetName val="THPDMoi___2_5"/>
      <sheetName val="dongia__2_5"/>
      <sheetName val="TONG_HOP_VL_NC5"/>
      <sheetName val="TONGKE3p_5"/>
      <sheetName val="TH_VL__NC__DDHT_Thanhphuoc5"/>
      <sheetName val="DON_GIA5"/>
      <sheetName val="t_h_HA_THE5"/>
      <sheetName val="CHITIET_VL_NC_TT__1p5"/>
      <sheetName val="TONG_HOP_VL_NC_TT5"/>
      <sheetName val="TH_XL5"/>
      <sheetName val="CHITIET_VL_NC5"/>
      <sheetName val="CHITIET_VL_NC_TT_3p5"/>
      <sheetName val="KPVC_BD_5"/>
      <sheetName val="Prog_CD5"/>
      <sheetName val="Analisa_Upah_&amp;_Bahan_Plum6"/>
      <sheetName val="rab_-_persiapan_&amp;_lantai-15"/>
      <sheetName val="komp_awal5"/>
      <sheetName val="LAL_-_PASAR_PAGI_5"/>
      <sheetName val="ANALISA__(BARU)5"/>
      <sheetName val="penawaran_elianto5"/>
      <sheetName val="Harga_Bahan_&amp;_Upah_5"/>
      <sheetName val="Harga_sewa_alat5"/>
      <sheetName val="MATERIAL_ANALISA5"/>
      <sheetName val="Bek_Sloof6"/>
      <sheetName val="Sumber_Daya5"/>
      <sheetName val="Bangunan_Utama5"/>
      <sheetName val="BQ_(extern)5"/>
      <sheetName val="HRGA_SATUAN_UPAH-BAHAN5"/>
      <sheetName val="Commodity_Codes_6_03_15"/>
      <sheetName val="AHS_5"/>
      <sheetName val="HSD_Alat5"/>
      <sheetName val="HSD_Bahan5"/>
      <sheetName val="Lamp_25"/>
      <sheetName val="HSD_Upah5"/>
      <sheetName val="Lamp_15"/>
      <sheetName val="rab_lt_2_bo5"/>
      <sheetName val="Hrg_Bhn_&amp;_Upah5"/>
      <sheetName val="RAP_(2)6"/>
      <sheetName val="List_Rate5"/>
      <sheetName val="Other_PO's5"/>
      <sheetName val="Contract_&amp;V_O5"/>
      <sheetName val="DAFTAR_75"/>
      <sheetName val="SDMPROG"/>
      <sheetName val="CRITERIA2"/>
      <sheetName val="r"/>
      <sheetName val="4"/>
      <sheetName val="ANALISA ELC"/>
      <sheetName val="Material Ars"/>
      <sheetName val="Cover PT. MSCS"/>
      <sheetName val="BQ Finishes &amp; ME"/>
      <sheetName val="Loose furniture"/>
      <sheetName val="Fixed furniture"/>
      <sheetName val=" Sum MEP"/>
      <sheetName val="ELECTRICAL"/>
      <sheetName val="MECHANICAL"/>
      <sheetName val="TNHC"/>
      <sheetName val="12"/>
      <sheetName val="13"/>
      <sheetName val="7"/>
      <sheetName val="8"/>
      <sheetName val="6"/>
      <sheetName val="11"/>
      <sheetName val="5"/>
      <sheetName val="2(SI-23mrt-PIT)"/>
      <sheetName val="Kolom UT"/>
      <sheetName val="diskon"/>
      <sheetName val="AT 2"/>
      <sheetName val="LOADDAT"/>
      <sheetName val="Bunga"/>
      <sheetName val="rekap-analis"/>
      <sheetName val="U,B"/>
      <sheetName val="Mobilisasi"/>
      <sheetName val="Rekap analis"/>
      <sheetName val="304-06"/>
      <sheetName val="DETAIL"/>
      <sheetName val="Lantai 1 ME"/>
      <sheetName val="rap rinci"/>
      <sheetName val="Persiapan"/>
      <sheetName val="Fill this out first..."/>
      <sheetName val="DIV.1"/>
      <sheetName val="eqpmad2"/>
      <sheetName val="adukan "/>
      <sheetName val="jgn dihapus!"/>
      <sheetName val="EQ_an"/>
      <sheetName val="UP_an"/>
      <sheetName val="Factor"/>
      <sheetName val="BOQ CBM"/>
      <sheetName val="Sat Bah &amp; Up"/>
      <sheetName val="Master 1.0"/>
      <sheetName val="Peralatan (2)"/>
      <sheetName val="Dartar Upah dan Bahan"/>
      <sheetName val="Uph,Bhn&amp;alat"/>
      <sheetName val="Info Umum"/>
      <sheetName val="EE-PROP"/>
      <sheetName val="Daftar AHS"/>
      <sheetName val="Rekap-komp"/>
      <sheetName val="P_PPR"/>
      <sheetName val="MCSet4_DB"/>
      <sheetName val="Beam_TPC_(L1)"/>
      <sheetName val="TABEL_BAJA"/>
      <sheetName val="Rekap_Utility"/>
      <sheetName val="spek_material"/>
      <sheetName val="Point_List"/>
      <sheetName val="Point_List_Tower_1"/>
      <sheetName val="Point_List_Tower_2"/>
      <sheetName val="Point_List_Tower_3"/>
      <sheetName val="Point_List_Tower_4"/>
      <sheetName val="Penjumlahan_BAS"/>
      <sheetName val="Cost_BAS"/>
      <sheetName val="Daf-3_5_Sanitair"/>
      <sheetName val="a_h_ars_sum"/>
      <sheetName val="Analisa_Cbg"/>
      <sheetName val="Analisa_Quarry"/>
      <sheetName val="Analisa_(ok)"/>
      <sheetName val="THPDMoi__(2)"/>
      <sheetName val="dongia_(2)"/>
      <sheetName val="t-h_HA_THE"/>
      <sheetName val="CHITIET_VL-NC-TT_-1p"/>
      <sheetName val="TONG_HOP_VL-NC_TT"/>
      <sheetName val="CHITIET_VL-NC-TT-3p"/>
      <sheetName val="KPVC-BD_"/>
      <sheetName val="ANAL_KOEF"/>
      <sheetName val="Harga_Pekerjaan"/>
      <sheetName val="Unit_Cost"/>
      <sheetName val="STAFFSCHED_"/>
      <sheetName val="Anls_SNI"/>
      <sheetName val="GD_14"/>
      <sheetName val="DAFT_HARG_SAT_PEK_"/>
      <sheetName val="DAFT_ALAT,UPAH_&amp;_MAT"/>
      <sheetName val="Kt£#"/>
      <sheetName val="INDIRECT_DETAIL"/>
      <sheetName val="Market_Positioning"/>
      <sheetName val="Anls_BOW"/>
      <sheetName val="Hrg_Dsr"/>
      <sheetName val="Cover_PT__MSCS"/>
      <sheetName val="BQ_Finishes_&amp;_ME"/>
      <sheetName val="Loose_furniture"/>
      <sheetName val="Fixed_furniture"/>
      <sheetName val="_Sum_MEP"/>
      <sheetName val="FAS"/>
      <sheetName val="Ｎｏ.13"/>
      <sheetName val="ABB_Trans"/>
      <sheetName val="Main Feeder"/>
      <sheetName val="Capacitor"/>
      <sheetName val="Input_Data-1"/>
      <sheetName val="PE Wire"/>
      <sheetName val="XLPE_Cable"/>
      <sheetName val="Code"/>
      <sheetName val="個案9411"/>
      <sheetName val="GAEYO"/>
      <sheetName val="Baja IWF"/>
      <sheetName val="CORET MASTER"/>
      <sheetName val="AHS MASTER"/>
      <sheetName val="CORET KERAMIK"/>
      <sheetName val="ICT"/>
      <sheetName val="IPL_SCHEDULE"/>
      <sheetName val="DHSD"/>
      <sheetName val="NET表"/>
      <sheetName val="BQ表"/>
      <sheetName val="SAT"/>
      <sheetName val="Progres W5"/>
      <sheetName val="penj. total"/>
      <sheetName val="PkRp"/>
      <sheetName val="Config"/>
      <sheetName val="RUMUS BTL"/>
      <sheetName val="Monthly"/>
      <sheetName val="bq ac- semanan"/>
      <sheetName val="Analisa  _2_"/>
      <sheetName val="Agregat ABC"/>
      <sheetName val="NP-10"/>
      <sheetName val="NP-6"/>
      <sheetName val="NP-7"/>
      <sheetName val="NP-8"/>
      <sheetName val="HSLAIN-LAIN"/>
      <sheetName val="TOS"/>
      <sheetName val="Man Power &amp; Comp"/>
      <sheetName val="indirect"/>
      <sheetName val="UNIT-PRICE"/>
      <sheetName val="Biaya test"/>
      <sheetName val="Estimate"/>
      <sheetName val="Ref-Blok 8 S1"/>
      <sheetName val="penggantian jembatan sawangan"/>
      <sheetName val="Surat Penawaran"/>
      <sheetName val="Analisa batu kali"/>
      <sheetName val="harga Satua Dasar"/>
      <sheetName val="BIIL ASLI"/>
      <sheetName val="MASTER"/>
      <sheetName val="ES-aLL"/>
      <sheetName val="G_SUMMARY"/>
      <sheetName val="대비표"/>
      <sheetName val="XQU826"/>
      <sheetName val="Hal"/>
      <sheetName val="Cash Flow bulanan"/>
      <sheetName val="Ana_Ars"/>
      <sheetName val="Ana_Str"/>
      <sheetName val="Alat Beton"/>
      <sheetName val="MarkUp"/>
      <sheetName val="BQ_effice"/>
      <sheetName val="Up1"/>
      <sheetName val="Tataudara"/>
      <sheetName val="Analisa &amp; Upah"/>
      <sheetName val="Analisa K"/>
      <sheetName val="REK-BULANAN"/>
      <sheetName val="Tack"/>
      <sheetName val="LKVL-CK-HT-GD1"/>
      <sheetName val="TONG HOP VL-NC"/>
      <sheetName val="TH VL, NC, DDHT Thanhphuoc"/>
      <sheetName val="CHITIET VL-NC"/>
      <sheetName val="VCV-BE-TONG"/>
      <sheetName val="gvl"/>
      <sheetName val="침하계"/>
      <sheetName val="SGC RATE"/>
      <sheetName val="係数"/>
      <sheetName val="Elec LG"/>
      <sheetName val="RAB AR&amp;STR"/>
      <sheetName val="Comparison"/>
      <sheetName val="1.Requisition(E)"/>
      <sheetName val="Tai khoan"/>
      <sheetName val="總表"/>
      <sheetName val="Temp&amp;Site"/>
      <sheetName val="CF_DT"/>
      <sheetName val="DATA BASE jona 4"/>
      <sheetName val="H.Material, Upah &amp; Alat"/>
      <sheetName val="Analisa H.Sat.Pek."/>
      <sheetName val="DKDH"/>
      <sheetName val="Alat R"/>
      <sheetName val="R.Alat"/>
      <sheetName val="3-DIV3"/>
      <sheetName val="SHEDULE"/>
      <sheetName val="ansat"/>
      <sheetName val="analisa3"/>
      <sheetName val="analisa7"/>
      <sheetName val="Bldg Brkdown"/>
      <sheetName val="MTL$-INTER"/>
      <sheetName val="FitOutConfCentre"/>
      <sheetName val="HSBHN"/>
      <sheetName val="Bill No. 3"/>
      <sheetName val="BlkARoofBeamRebar"/>
      <sheetName val="Demolish 1"/>
      <sheetName val="d-7"/>
      <sheetName val="Detail Costing (Infra)"/>
      <sheetName val="RT2-D"/>
      <sheetName val="WBLFF-B3"/>
      <sheetName val="Bill No. 3 (2)"/>
      <sheetName val="Final Sum "/>
      <sheetName val="Bill  No. 4"/>
      <sheetName val="Summary-FR@1.80"/>
      <sheetName val="Assessment"/>
      <sheetName val="Certificate "/>
      <sheetName val="Prelim"/>
      <sheetName val="Valn Cover"/>
      <sheetName val="advpay"/>
      <sheetName val="JKR66"/>
      <sheetName val="PTCERT95"/>
      <sheetName val="Bill__No__4"/>
      <sheetName val="prog"/>
      <sheetName val="3C1"/>
      <sheetName val="ap e - elmt"/>
      <sheetName val="ap d1 - suma"/>
      <sheetName val="ap d2 - sumb"/>
      <sheetName val="Bill__No__41"/>
      <sheetName val="Bill__No__43"/>
      <sheetName val="ADD_2_(1)3"/>
      <sheetName val="H_SAT3"/>
      <sheetName val="Kuantitas___Harga3"/>
      <sheetName val="AHS_Marka3"/>
      <sheetName val="AHS_Aspal3"/>
      <sheetName val="Bill_rekap3"/>
      <sheetName val="Prod_023"/>
      <sheetName val="EVA_13"/>
      <sheetName val="Bill__No__42"/>
      <sheetName val="計算条件"/>
      <sheetName val="GiaVL"/>
      <sheetName val="Nhan cong"/>
      <sheetName val="dnc4"/>
      <sheetName val="Chiet tinh dz35"/>
      <sheetName val="BD"/>
      <sheetName val="03. Beban Rencana"/>
      <sheetName val="02. Outline Struktur"/>
      <sheetName val="01. Umum"/>
      <sheetName val="04. Desain Fondasi"/>
      <sheetName val="Kt_x0000__x001d_£_x0005_#_x0000"/>
      <sheetName val="person"/>
      <sheetName val="2BasicPrice"/>
      <sheetName val="rincian penawaran harga"/>
      <sheetName val="DATA "/>
      <sheetName val="Hit Vol Str Jambi"/>
      <sheetName val="Analis'08"/>
      <sheetName val="Lamp_MC"/>
      <sheetName val="Lamp-MC"/>
      <sheetName val="Rencana Anggaran Biaya"/>
      <sheetName val="노임이"/>
      <sheetName val="Anal__Pancang11"/>
      <sheetName val="Weight_Bridge7"/>
      <sheetName val="Hrg_Sat7"/>
      <sheetName val="Harga_Dasar7"/>
      <sheetName val="Bill_2__PL___SUPPLY_A7"/>
      <sheetName val="Analisa__BOW7"/>
      <sheetName val="API610_Process_Data7"/>
      <sheetName val="API610_Type_BB7"/>
      <sheetName val="API610_Type_OH7"/>
      <sheetName val="API610_Type_VS7"/>
      <sheetName val="terbilang_rp7"/>
      <sheetName val="H_Satuan_Dasar7"/>
      <sheetName val="Ur_Agregat7"/>
      <sheetName val="Anl_Ls(15)7"/>
      <sheetName val="HSD_(8)7"/>
      <sheetName val="ISIAN_(2)7"/>
      <sheetName val="sal_&amp;_galian7"/>
      <sheetName val="bahu_jalan7"/>
      <sheetName val="_An-Str_7"/>
      <sheetName val="ANALISA_SOFT7"/>
      <sheetName val="Pipe_Bridge7"/>
      <sheetName val="Conveyor_Bridge7"/>
      <sheetName val="Pekerjaan_Luar7"/>
      <sheetName val="B_Processing_I10"/>
      <sheetName val="B_Processing_II10"/>
      <sheetName val="B_Processing_III10"/>
      <sheetName val="B_Processing_IV10"/>
      <sheetName val="B_Processing_V10"/>
      <sheetName val="B__Utility10"/>
      <sheetName val="Analisa_Gabungan7"/>
      <sheetName val="HARGA_SATUAN_UPAH_PEKERJA7"/>
      <sheetName val="RAP_(2)7"/>
      <sheetName val="Analisa_Upah_&amp;_Bahan_Plum7"/>
      <sheetName val="Bangunan_Utama6"/>
      <sheetName val="BQ_(extern)6"/>
      <sheetName val="bahan_6"/>
      <sheetName val="TE_TS_FA_LAN_MATV6"/>
      <sheetName val="THPDMoi___2_6"/>
      <sheetName val="dongia__2_6"/>
      <sheetName val="TONG_HOP_VL_NC6"/>
      <sheetName val="TONGKE3p_6"/>
      <sheetName val="TH_VL__NC__DDHT_Thanhphuoc6"/>
      <sheetName val="DON_GIA6"/>
      <sheetName val="t_h_HA_THE6"/>
      <sheetName val="CHITIET_VL_NC_TT__1p6"/>
      <sheetName val="TONG_HOP_VL_NC_TT6"/>
      <sheetName val="TH_XL6"/>
      <sheetName val="CHITIET_VL_NC6"/>
      <sheetName val="CHITIET_VL_NC_TT_3p6"/>
      <sheetName val="KPVC_BD_6"/>
      <sheetName val="Prog_CD6"/>
      <sheetName val="rab_-_persiapan_&amp;_lantai-16"/>
      <sheetName val="komp_awal6"/>
      <sheetName val="LAL_-_PASAR_PAGI_6"/>
      <sheetName val="ANALISA__(BARU)6"/>
      <sheetName val="penawaran_elianto6"/>
      <sheetName val="Other_PO's6"/>
      <sheetName val="Contract_&amp;V_O6"/>
      <sheetName val="Bek_Sloof7"/>
      <sheetName val="Hrg_Bhn_&amp;_Upah6"/>
      <sheetName val="Sumber_Daya6"/>
      <sheetName val="Harga_Bahan_&amp;_Upah_6"/>
      <sheetName val="Harga_sewa_alat6"/>
      <sheetName val="MATERIAL_ANALISA6"/>
      <sheetName val="DAFTAR_76"/>
      <sheetName val="HRGA_SATUAN_UPAH-BAHAN6"/>
      <sheetName val="rab_lt_2_bo6"/>
      <sheetName val="AHS_6"/>
      <sheetName val="HSD_Alat6"/>
      <sheetName val="HSD_Bahan6"/>
      <sheetName val="Lamp_26"/>
      <sheetName val="HSD_Upah6"/>
      <sheetName val="Lamp_16"/>
      <sheetName val="Commodity_Codes_6_03_16"/>
      <sheetName val="1_0_견적기준(입력)6"/>
      <sheetName val="단가표(2013_09_02)6"/>
      <sheetName val="LE_Total(G_Summ_Proj)3"/>
      <sheetName val="Lab_E_(FKU)3"/>
      <sheetName val="Anal__Pancang12"/>
      <sheetName val="UP_MINOR3"/>
      <sheetName val="Bill_of_Qty_MEP3"/>
      <sheetName val="B_Conveyor4"/>
      <sheetName val="M_O_S_4"/>
      <sheetName val="B_Processing_I11"/>
      <sheetName val="B_Processing_II11"/>
      <sheetName val="B_Processing_III11"/>
      <sheetName val="B_Processing_IV11"/>
      <sheetName val="B_Processing_V11"/>
      <sheetName val="B_Produksi(skm)3"/>
      <sheetName val="B__Utility11"/>
      <sheetName val="Analisa_ME_3"/>
      <sheetName val="Rekap_Prelim3"/>
      <sheetName val="Analisa_Baku_STR_ARS3"/>
      <sheetName val="List_Rate6"/>
      <sheetName val="SAT_UPH&amp;BHN3"/>
      <sheetName val="Cover_Daf_23"/>
      <sheetName val="ANALISA_HARGA_SATUAN3"/>
      <sheetName val="REKAP_AHS_Lansekap3"/>
      <sheetName val="Pekerjaan_Utama3"/>
      <sheetName val="Sat_Das3"/>
      <sheetName val="Rekap_All_me3"/>
      <sheetName val="4__Elektrikal3"/>
      <sheetName val="ANALISA_AGGR3"/>
      <sheetName val="URAIAN_ANALISA__23"/>
      <sheetName val="ANALISA_HARGA3"/>
      <sheetName val="3_Koef_Alat3"/>
      <sheetName val="Bor_pile3"/>
      <sheetName val="Progres_Rasio_LR3"/>
      <sheetName val="RAP_Change3"/>
      <sheetName val="DATA_PROYEK3"/>
      <sheetName val="Analisa_Harsat3"/>
      <sheetName val="Analisa_Harsat_CCO_Intern3"/>
      <sheetName val="AnHarSat_Real_Saat_Ini3"/>
      <sheetName val="AnHarSat_Real_Sd_Saat_Lalu3"/>
      <sheetName val="Rekap_RAP3"/>
      <sheetName val="Cost_Control_Utk_Perub_RAP3"/>
      <sheetName val="Sel_Dev3"/>
      <sheetName val="Progress_Ekstern3"/>
      <sheetName val="Harsat_Alat3"/>
      <sheetName val="Harsat_SubKon3"/>
      <sheetName val="Laporan_Harian3"/>
      <sheetName val="Hrn_I3"/>
      <sheetName val="Hrn_II3"/>
      <sheetName val="Hrn_III3"/>
      <sheetName val="BA_Pemeriksaan3"/>
      <sheetName val="R__RapatCCO3"/>
      <sheetName val="Biaya_LONSTAD3"/>
      <sheetName val="Laporan_Mingguan3"/>
      <sheetName val="Rekap_MC3"/>
      <sheetName val="BA_Fisik3"/>
      <sheetName val="Evaluasi_CCO3"/>
      <sheetName val="Hsl_Evaluasi3"/>
      <sheetName val="Lap_Pek_23"/>
      <sheetName val="Lap_Pek_13"/>
      <sheetName val="Penilaian_Hasil_FHO3"/>
      <sheetName val="Penilaian_Hasil_PHO3"/>
      <sheetName val="Penyampaian_Evaluasi3"/>
      <sheetName val="Permhnan_CCO23"/>
      <sheetName val="Permhnan_FHO3"/>
      <sheetName val="Permhnan_PHO3"/>
      <sheetName val="Persetujuan_CCO23"/>
      <sheetName val="Pemakaian_Bahan3"/>
      <sheetName val="Pengadaan_Bahan3"/>
      <sheetName val="Volume_Mingguan3"/>
      <sheetName val="Laporan_Bulanan3"/>
      <sheetName val="Schedule_Ekstern3"/>
      <sheetName val="Rekap_Sisa_Bahan3"/>
      <sheetName val="RAP_Sisa3"/>
      <sheetName val="EARNED_VALUE3"/>
      <sheetName val="Permhnan_UM3"/>
      <sheetName val="Und__RptFHO3"/>
      <sheetName val="Und__RptPHO3"/>
      <sheetName val="HARGA_MATERIAL3"/>
      <sheetName val="Material_ME"/>
      <sheetName val="met_bab3"/>
      <sheetName val="anal_bab8"/>
      <sheetName val="Sat_Bahan"/>
      <sheetName val="Sat_Alat"/>
      <sheetName val="Sat_Upah"/>
      <sheetName val="REKAP_PER_BUILDING"/>
      <sheetName val="a_h_ars"/>
      <sheetName val="Balok_L_2"/>
      <sheetName val="Spec_ME"/>
      <sheetName val="Estimaswi_Staff3"/>
      <sheetName val="Estimasi_orang_labor3"/>
      <sheetName val="BQ_ARS"/>
      <sheetName val="UPAH_&amp;_BAHAN"/>
      <sheetName val="Peta_Quarry"/>
      <sheetName val="Perhitungan_Mobilisasi_Alat"/>
      <sheetName val="Lalu_Lintas"/>
      <sheetName val="Jembatan_Sementara"/>
      <sheetName val="Bid_Summary"/>
      <sheetName val="Tabel_material"/>
      <sheetName val="Upah_n_Bahan"/>
      <sheetName val="sewa_alat"/>
      <sheetName val="bahan_upah"/>
      <sheetName val="meth_hsl_nego"/>
      <sheetName val="NS_GD_UTAMA"/>
      <sheetName val="Analisa_Precast"/>
      <sheetName val="Sum_AHS"/>
      <sheetName val="ANALISA_ELC"/>
      <sheetName val="Anal_"/>
      <sheetName val="Analisa_Bor"/>
      <sheetName val="Form_AHS"/>
      <sheetName val="bill_qty"/>
      <sheetName val="BARU-4_"/>
      <sheetName val="Ra_Pdptn"/>
      <sheetName val="h_sat-bbm"/>
      <sheetName val="E_Adm"/>
      <sheetName val="rap_rinci"/>
      <sheetName val="Fill_this_out_first___"/>
      <sheetName val="DIV_1"/>
      <sheetName val="adukan_"/>
      <sheetName val="jgn_dihapus!"/>
      <sheetName val="BOQ_CBM"/>
      <sheetName val="Sat_Bah_&amp;_Up"/>
      <sheetName val="Master_1_0"/>
      <sheetName val="Peralatan_(2)"/>
      <sheetName val="Dartar_Upah_dan_Bahan"/>
      <sheetName val="Info_Umum"/>
      <sheetName val="NP_7"/>
      <sheetName val="Instrument_Proc"/>
      <sheetName val="MTO_Civil_Work"/>
      <sheetName val="Sched_3_(Construction)"/>
      <sheetName val="Sched_1_(Engineering)"/>
      <sheetName val="Sched_2_(Procurement_"/>
      <sheetName val="Memb_Schd"/>
      <sheetName val="Pengalaman_Per"/>
      <sheetName val="8_4_1_Marka_"/>
      <sheetName val="Calcu_02"/>
      <sheetName val="ANALISA_E~DIVISI_7_1"/>
      <sheetName val="ANALISA_ALAT"/>
      <sheetName val="REKAP_E"/>
      <sheetName val="REKAP_SNI"/>
      <sheetName val="RASK_ALL"/>
      <sheetName val="Lantai_1_ME"/>
      <sheetName val="AHS_BETON-print"/>
      <sheetName val="harsat_kusen-print"/>
      <sheetName val="HARSAT_MATERIAL-print"/>
      <sheetName val="HARSAT_MATERIAL_(2)"/>
      <sheetName val="Sum_AHS-print"/>
      <sheetName val="Bill_1"/>
      <sheetName val="Bill_6"/>
      <sheetName val="Bill_5"/>
      <sheetName val="HARG_SAT"/>
      <sheetName val="Material_Ars"/>
      <sheetName val="D-3_(M)"/>
      <sheetName val="rekap_str_ars"/>
      <sheetName val="SATUAN_JADI_"/>
      <sheetName val="Agt_Hls&amp;Ksr"/>
      <sheetName val="Backup_komp"/>
      <sheetName val="Currency_Rate"/>
      <sheetName val="Daftar_Hutang_Mei_2018"/>
      <sheetName val="LPF-01_;_RKK-01"/>
      <sheetName val="an__struktur11"/>
      <sheetName val="rek_det_1-311"/>
      <sheetName val="HRG_BHN11"/>
      <sheetName val="Anal__Pancang13"/>
      <sheetName val="Weight_Bridge8"/>
      <sheetName val="Hrg_Sat8"/>
      <sheetName val="Harga_Dasar8"/>
      <sheetName val="Bill_2__PL___SUPPLY_A8"/>
      <sheetName val="Analisa__BOW8"/>
      <sheetName val="API610_Process_Data8"/>
      <sheetName val="API610_Type_BB8"/>
      <sheetName val="API610_Type_OH8"/>
      <sheetName val="API610_Type_VS8"/>
      <sheetName val="terbilang_rp8"/>
      <sheetName val="H_Satuan_Dasar8"/>
      <sheetName val="Ur_Agregat8"/>
      <sheetName val="Anl_Ls(15)8"/>
      <sheetName val="HSD_(8)8"/>
      <sheetName val="ISIAN_(2)8"/>
      <sheetName val="sal_&amp;_galian8"/>
      <sheetName val="bahu_jalan8"/>
      <sheetName val="_An-Str_8"/>
      <sheetName val="ANALISA_SOFT8"/>
      <sheetName val="Pipe_Bridge8"/>
      <sheetName val="Conveyor_Bridge8"/>
      <sheetName val="Pekerjaan_Luar8"/>
      <sheetName val="B_Processing_I12"/>
      <sheetName val="B_Processing_II12"/>
      <sheetName val="B_Processing_III12"/>
      <sheetName val="B_Processing_IV12"/>
      <sheetName val="B_Processing_V12"/>
      <sheetName val="B__Utility12"/>
      <sheetName val="Analisa_Gabungan8"/>
      <sheetName val="HARGA_SATUAN_UPAH_PEKERJA8"/>
      <sheetName val="RAP_(2)8"/>
      <sheetName val="Analisa_Upah_&amp;_Bahan_Plum8"/>
      <sheetName val="Bangunan_Utama7"/>
      <sheetName val="BQ_(extern)7"/>
      <sheetName val="bahan_7"/>
      <sheetName val="TE_TS_FA_LAN_MATV7"/>
      <sheetName val="THPDMoi___2_7"/>
      <sheetName val="dongia__2_7"/>
      <sheetName val="TONG_HOP_VL_NC7"/>
      <sheetName val="TONGKE3p_7"/>
      <sheetName val="TH_VL__NC__DDHT_Thanhphuoc7"/>
      <sheetName val="DON_GIA7"/>
      <sheetName val="t_h_HA_THE7"/>
      <sheetName val="CHITIET_VL_NC_TT__1p7"/>
      <sheetName val="TONG_HOP_VL_NC_TT7"/>
      <sheetName val="TH_XL7"/>
      <sheetName val="CHITIET_VL_NC7"/>
      <sheetName val="CHITIET_VL_NC_TT_3p7"/>
      <sheetName val="KPVC_BD_7"/>
      <sheetName val="Prog_CD7"/>
      <sheetName val="rab_-_persiapan_&amp;_lantai-17"/>
      <sheetName val="komp_awal7"/>
      <sheetName val="LAL_-_PASAR_PAGI_7"/>
      <sheetName val="ANALISA__(BARU)7"/>
      <sheetName val="penawaran_elianto7"/>
      <sheetName val="Other_PO's7"/>
      <sheetName val="Contract_&amp;V_O7"/>
      <sheetName val="Bek_Sloof8"/>
      <sheetName val="Hrg_Bhn_&amp;_Upah7"/>
      <sheetName val="Sumber_Daya7"/>
      <sheetName val="Harga_Bahan_&amp;_Upah_7"/>
      <sheetName val="Harga_sewa_alat7"/>
      <sheetName val="MATERIAL_ANALISA7"/>
      <sheetName val="DAFTAR_77"/>
      <sheetName val="HRGA_SATUAN_UPAH-BAHAN7"/>
      <sheetName val="rab_lt_2_bo7"/>
      <sheetName val="AHS_7"/>
      <sheetName val="HSD_Alat7"/>
      <sheetName val="HSD_Bahan7"/>
      <sheetName val="Lamp_27"/>
      <sheetName val="HSD_Upah7"/>
      <sheetName val="Lamp_17"/>
      <sheetName val="Commodity_Codes_6_03_17"/>
      <sheetName val="1_0_견적기준(입력)7"/>
      <sheetName val="단가표(2013_09_02)7"/>
      <sheetName val="ADD_2_(1)4"/>
      <sheetName val="H_SAT4"/>
      <sheetName val="Kuantitas___Harga4"/>
      <sheetName val="AHS_Marka4"/>
      <sheetName val="AHS_Aspal4"/>
      <sheetName val="Bill_rekap4"/>
      <sheetName val="Prod_024"/>
      <sheetName val="EVA_14"/>
      <sheetName val="LE_Total(G_Summ_Proj)4"/>
      <sheetName val="Lab_E_(FKU)4"/>
      <sheetName val="Anal__Pancang14"/>
      <sheetName val="UP_MINOR4"/>
      <sheetName val="Bill_of_Qty_MEP4"/>
      <sheetName val="B_Conveyor5"/>
      <sheetName val="M_O_S_5"/>
      <sheetName val="B_Processing_I13"/>
      <sheetName val="B_Processing_II13"/>
      <sheetName val="B_Processing_III13"/>
      <sheetName val="B_Processing_IV13"/>
      <sheetName val="B_Processing_V13"/>
      <sheetName val="B_Produksi(skm)4"/>
      <sheetName val="B__Utility13"/>
      <sheetName val="Analisa_ME_4"/>
      <sheetName val="Rekap_Prelim4"/>
      <sheetName val="Analisa_Baku_STR_ARS4"/>
      <sheetName val="P_PPR1"/>
      <sheetName val="MCSet4_DB1"/>
      <sheetName val="List_Rate7"/>
      <sheetName val="SAT_UPH&amp;BHN4"/>
      <sheetName val="Cover_Daf_24"/>
      <sheetName val="Point_List1"/>
      <sheetName val="Point_List_Tower_11"/>
      <sheetName val="Point_List_Tower_21"/>
      <sheetName val="Point_List_Tower_31"/>
      <sheetName val="Point_List_Tower_41"/>
      <sheetName val="Penjumlahan_BAS1"/>
      <sheetName val="Cost_BAS1"/>
      <sheetName val="bahan_dan_upah1"/>
      <sheetName val="Bab_6_-3(5)1"/>
      <sheetName val="2_3(2)_Gor1"/>
      <sheetName val="8_4_2_Rambu1"/>
      <sheetName val="Analisa_21"/>
      <sheetName val="Analisa_Quarry1"/>
      <sheetName val="Hrg_Dsr1"/>
      <sheetName val="Rekap_Utility1"/>
      <sheetName val="spek_material1"/>
      <sheetName val="ANALISA_HARGA_SATUAN4"/>
      <sheetName val="REKAP_AHS_Lansekap4"/>
      <sheetName val="Pekerjaan_Utama4"/>
      <sheetName val="Daf-3_5_Sanitair1"/>
      <sheetName val="Sat_Das4"/>
      <sheetName val="Rekap_All_me4"/>
      <sheetName val="4__Elektrikal4"/>
      <sheetName val="ANALISA_AGGR4"/>
      <sheetName val="URAIAN_ANALISA__24"/>
      <sheetName val="ANALISA_HARGA4"/>
      <sheetName val="3_Koef_Alat4"/>
      <sheetName val="Harmat_Upah_&amp;_Bahan1"/>
      <sheetName val="Rekap_Ahs1"/>
      <sheetName val="List_Plant1"/>
      <sheetName val="Bor_pile4"/>
      <sheetName val="Beam_TPC_(L1)1"/>
      <sheetName val="TABEL_BAJA1"/>
      <sheetName val="Progres_Rasio_LR4"/>
      <sheetName val="RAP_Change4"/>
      <sheetName val="DATA_PROYEK4"/>
      <sheetName val="Analisa_Harsat4"/>
      <sheetName val="Analisa_Harsat_CCO_Intern4"/>
      <sheetName val="AnHarSat_Real_Saat_Ini4"/>
      <sheetName val="AnHarSat_Real_Sd_Saat_Lalu4"/>
      <sheetName val="Rekap_RAP4"/>
      <sheetName val="Cost_Control_Utk_Perub_RAP4"/>
      <sheetName val="Sel_Dev4"/>
      <sheetName val="Progress_Ekstern4"/>
      <sheetName val="Harsat_Alat4"/>
      <sheetName val="Harsat_SubKon4"/>
      <sheetName val="Laporan_Harian4"/>
      <sheetName val="Hrn_I4"/>
      <sheetName val="Hrn_II4"/>
      <sheetName val="Hrn_III4"/>
      <sheetName val="BA_Pemeriksaan4"/>
      <sheetName val="R__RapatCCO4"/>
      <sheetName val="Biaya_LONSTAD4"/>
      <sheetName val="Laporan_Mingguan4"/>
      <sheetName val="Rekap_MC4"/>
      <sheetName val="BA_Fisik4"/>
      <sheetName val="Evaluasi_CCO4"/>
      <sheetName val="Hsl_Evaluasi4"/>
      <sheetName val="Lap_Pek_24"/>
      <sheetName val="Lap_Pek_14"/>
      <sheetName val="Penilaian_Hasil_FHO4"/>
      <sheetName val="Penilaian_Hasil_PHO4"/>
      <sheetName val="Penyampaian_Evaluasi4"/>
      <sheetName val="Permhnan_CCO24"/>
      <sheetName val="Permhnan_FHO4"/>
      <sheetName val="Permhnan_PHO4"/>
      <sheetName val="Persetujuan_CCO24"/>
      <sheetName val="Pemakaian_Bahan4"/>
      <sheetName val="Pengadaan_Bahan4"/>
      <sheetName val="Volume_Mingguan4"/>
      <sheetName val="Laporan_Bulanan4"/>
      <sheetName val="Schedule_Ekstern4"/>
      <sheetName val="Rekap_Sisa_Bahan4"/>
      <sheetName val="RAP_Sisa4"/>
      <sheetName val="EARNED_VALUE4"/>
      <sheetName val="Permhnan_UM4"/>
      <sheetName val="Und__RptFHO4"/>
      <sheetName val="Und__RptPHO4"/>
      <sheetName val="a_h_ars_sum1"/>
      <sheetName val="Rekap_Total1"/>
      <sheetName val="HARGA_MATERIAL4"/>
      <sheetName val="Analisa_Cbg1"/>
      <sheetName val="ANAL_KOEF1"/>
      <sheetName val="Harga_Pekerjaan1"/>
      <sheetName val="THPDMoi__(2)1"/>
      <sheetName val="dongia_(2)1"/>
      <sheetName val="t-h_HA_THE1"/>
      <sheetName val="CHITIET_VL-NC-TT_-1p1"/>
      <sheetName val="TONG_HOP_VL-NC_TT1"/>
      <sheetName val="CHITIET_VL-NC-TT-3p1"/>
      <sheetName val="KPVC-BD_1"/>
      <sheetName val="Anls_SNI1"/>
      <sheetName val="GD_141"/>
      <sheetName val="DAFT_HARG_SAT_PEK_1"/>
      <sheetName val="DAFT_ALAT,UPAH_&amp;_MAT1"/>
      <sheetName val="ANAL_2_11"/>
      <sheetName val="LAMP_2_21"/>
      <sheetName val="610_051"/>
      <sheetName val="610_061"/>
      <sheetName val="610_071"/>
      <sheetName val="610_081"/>
      <sheetName val="ANALISA_PEK_UMUM1"/>
      <sheetName val="INDIRECT_DETAIL1"/>
      <sheetName val="Market_Positioning1"/>
      <sheetName val="Anls_BOW1"/>
      <sheetName val="Bill_1_-_91"/>
      <sheetName val="Bill_121"/>
      <sheetName val="Bill_101"/>
      <sheetName val="Material_ME1"/>
      <sheetName val="met_bab31"/>
      <sheetName val="anal_bab81"/>
      <sheetName val="Sat_Bahan1"/>
      <sheetName val="Sat_Alat1"/>
      <sheetName val="Sat_Upah1"/>
      <sheetName val="REKAP_PER_BUILDING1"/>
      <sheetName val="a_h_ars1"/>
      <sheetName val="Up_&amp;_bhn1"/>
      <sheetName val="Balok_L_21"/>
      <sheetName val="Spec_ME1"/>
      <sheetName val="Estimaswi_Staff4"/>
      <sheetName val="Estimasi_orang_labor4"/>
      <sheetName val="4-Basic_Price1"/>
      <sheetName val="nama_PT_1"/>
      <sheetName val="Analis_ME1"/>
      <sheetName val="Unit_Cost1"/>
      <sheetName val="Analisa_(ok)1"/>
      <sheetName val="BQ_ARS1"/>
      <sheetName val="UPAH_&amp;_BAHAN1"/>
      <sheetName val="Peta_Quarry1"/>
      <sheetName val="Perhitungan_Mobilisasi_Alat1"/>
      <sheetName val="Lalu_Lintas1"/>
      <sheetName val="Jembatan_Sementara1"/>
      <sheetName val="Bid_Summary1"/>
      <sheetName val="Tabel_material1"/>
      <sheetName val="Upah_n_Bahan1"/>
      <sheetName val="sewa_alat1"/>
      <sheetName val="STAFFSCHED_1"/>
      <sheetName val="bahan_upah1"/>
      <sheetName val="meth_hsl_nego1"/>
      <sheetName val="NS_GD_UTAMA1"/>
      <sheetName val="Analisa_Precast1"/>
      <sheetName val="Sum_AHS1"/>
      <sheetName val="ANALISA_ELC1"/>
      <sheetName val="Anal_1"/>
      <sheetName val="Analisa_Bor1"/>
      <sheetName val="Form_AHS1"/>
      <sheetName val="bill_qty1"/>
      <sheetName val="BARU-4_1"/>
      <sheetName val="Ra_Pdptn1"/>
      <sheetName val="h_sat-bbm1"/>
      <sheetName val="E_Adm1"/>
      <sheetName val="10_1_(1)1"/>
      <sheetName val="10_1_(5)1"/>
      <sheetName val="10_1_(4)1"/>
      <sheetName val="Summary_Construction_Progress1"/>
      <sheetName val="rap_rinci1"/>
      <sheetName val="Fill_this_out_first___1"/>
      <sheetName val="DIV_11"/>
      <sheetName val="adukan_1"/>
      <sheetName val="jgn_dihapus!1"/>
      <sheetName val="BOQ_CBM1"/>
      <sheetName val="Sat_Bah_&amp;_Up1"/>
      <sheetName val="Master_1_01"/>
      <sheetName val="Peralatan_(2)1"/>
      <sheetName val="Cover_PT__MSCS1"/>
      <sheetName val="BQ_Finishes_&amp;_ME1"/>
      <sheetName val="Loose_furniture1"/>
      <sheetName val="Fixed_furniture1"/>
      <sheetName val="_Sum_MEP1"/>
      <sheetName val="Dartar_Upah_dan_Bahan1"/>
      <sheetName val="Info_Umum1"/>
      <sheetName val="NP_71"/>
      <sheetName val="Instrument_Proc1"/>
      <sheetName val="MTO_Civil_Work1"/>
      <sheetName val="Sched_3_(Construction)1"/>
      <sheetName val="Sched_1_(Engineering)1"/>
      <sheetName val="Sched_2_(Procurement_1"/>
      <sheetName val="Memb_Schd1"/>
      <sheetName val="Pengalaman_Per1"/>
      <sheetName val="8_4_1_Marka_1"/>
      <sheetName val="Calcu_021"/>
      <sheetName val="ANALISA_E~DIVISI_7_11"/>
      <sheetName val="ANALISA_ALAT1"/>
      <sheetName val="REKAP_E1"/>
      <sheetName val="REKAP_SNI1"/>
      <sheetName val="RASK_ALL1"/>
      <sheetName val="Lantai_1_ME1"/>
      <sheetName val="AHS_BETON-print1"/>
      <sheetName val="harsat_kusen-print1"/>
      <sheetName val="HARSAT_MATERIAL-print1"/>
      <sheetName val="HARSAT_MATERIAL_(2)1"/>
      <sheetName val="Sum_AHS-print1"/>
      <sheetName val="Bill_11"/>
      <sheetName val="Bill_61"/>
      <sheetName val="Bill_51"/>
      <sheetName val="HARG_SAT1"/>
      <sheetName val="Material_Ars1"/>
      <sheetName val="D-3_(M)1"/>
      <sheetName val="rekap_str_ars1"/>
      <sheetName val="SATUAN_JADI_1"/>
      <sheetName val="Agt_Hls&amp;Ksr1"/>
      <sheetName val="Backup_komp1"/>
      <sheetName val="Currency_Rate1"/>
      <sheetName val="Daftar_Hutang_Mei_20181"/>
      <sheetName val="LPF-01_;_RKK-011"/>
      <sheetName val="upah-baru"/>
      <sheetName val="AN Tdr"/>
      <sheetName val="Tie Beam"/>
      <sheetName val="AN Beton"/>
      <sheetName val="AN Kusen"/>
      <sheetName val="Plat"/>
      <sheetName val="tabel tul"/>
      <sheetName val="BALT"/>
      <sheetName val="Kar"/>
      <sheetName val="HDasar"/>
      <sheetName val="Perhit.Alat"/>
      <sheetName val="KELAS A"/>
      <sheetName val="Agg C"/>
      <sheetName val="BA. Terahir SA"/>
      <sheetName val="H_Sat (WK)"/>
      <sheetName val="analis standar(20m)"/>
      <sheetName val="ANAL BETON"/>
      <sheetName val="DAILY WORKER"/>
      <sheetName val="dia-in"/>
      <sheetName val="COST SUMM"/>
      <sheetName val="NM"/>
      <sheetName val="BQ-Tenis"/>
      <sheetName val="Arsitektur"/>
      <sheetName val="cost-person-j.o."/>
      <sheetName val="BOQ_Aula"/>
      <sheetName val="rental1"/>
      <sheetName val="FS-FORECAST"/>
      <sheetName val="LEADSCHEDULE"/>
      <sheetName val="Account"/>
      <sheetName val="Trw-I-02"/>
      <sheetName val="Fixset"/>
      <sheetName val="Export"/>
      <sheetName val="Pemadatan Tanah (Jalan)"/>
      <sheetName val="Insts"/>
      <sheetName val="SILICATE"/>
      <sheetName val="AHS FS"/>
      <sheetName val="rekap-e20_(USD)13"/>
      <sheetName val="BQ-E20-02_(USD)13"/>
      <sheetName val="BQ_(3)13"/>
      <sheetName val="BQ_(2)13"/>
      <sheetName val="Cover_(x)13"/>
      <sheetName val="Cor_Apt13"/>
      <sheetName val="H_Satuan12"/>
      <sheetName val="Cover_Daf-213"/>
      <sheetName val="Sales_Parameter13"/>
      <sheetName val="Man_Power11"/>
      <sheetName val="Plumbing_&amp;_Fire11"/>
      <sheetName val="Mat_Mek11"/>
      <sheetName val="Mat_Elk11"/>
      <sheetName val="Grand_summary11"/>
      <sheetName val="UPAH_&amp;_BHN_ARS11"/>
      <sheetName val="AHS_ARS11"/>
      <sheetName val="blok_711"/>
      <sheetName val="HB_11"/>
      <sheetName val="List_material11"/>
      <sheetName val="REKAP_PANEL11"/>
      <sheetName val="Fire_Fighting11"/>
      <sheetName val="Item_Kompensasi11"/>
      <sheetName val="Daftar_Upah11"/>
      <sheetName val="HARGA_SATUAN11"/>
      <sheetName val="Agregat_Halus_&amp;_Kasar11"/>
      <sheetName val="Ans_Kom_Precast11"/>
      <sheetName val="Affiliate_With_Reporting_Unit10"/>
      <sheetName val="Exchange_Rates10"/>
      <sheetName val="An_Arsitektur10"/>
      <sheetName val="An_Struktur10"/>
      <sheetName val="D_&amp;_W_sizes10"/>
      <sheetName val="E20-02Guest_House10"/>
      <sheetName val="rek_det_1_310"/>
      <sheetName val="BOQ_KSN10"/>
      <sheetName val="Basic_Price10"/>
      <sheetName val="Agregat_Halus___Kasar10"/>
      <sheetName val="div_810"/>
      <sheetName val="div_210"/>
      <sheetName val="div_310"/>
      <sheetName val="div_410"/>
      <sheetName val="div_510"/>
      <sheetName val="div_610"/>
      <sheetName val="div_710"/>
      <sheetName val="div_910"/>
      <sheetName val="Rekap_Biaya10"/>
      <sheetName val="HAR_SAT10"/>
      <sheetName val="Jembatan_I10"/>
      <sheetName val="DAF_ALAT10"/>
      <sheetName val="Rkap_Bya10"/>
      <sheetName val="DAFTAR_HARGA_SATUAN_MATERIAL10"/>
      <sheetName val="harga_lama10"/>
      <sheetName val="Pek__Utama10"/>
      <sheetName val="Anl_+10"/>
      <sheetName val="REKAP_ME-I10"/>
      <sheetName val="Bill_No__110"/>
      <sheetName val="Bill_No_3_Basement10"/>
      <sheetName val="hrg-sat_pek10"/>
      <sheetName val="Rekap_Direct_Cost10"/>
      <sheetName val="Koefisien_Besi_(_hit__bareng_10"/>
      <sheetName val="Harsat_Bahan10"/>
      <sheetName val="Cost_CCTV10"/>
      <sheetName val="Bill_2__PL_-_SUPPLY_A10"/>
      <sheetName val="Harsat_Upah10"/>
      <sheetName val="Master_Data10"/>
      <sheetName val="HARGA_ALAT10"/>
      <sheetName val="Cover__x_10"/>
      <sheetName val="Harga_ME_10"/>
      <sheetName val="AGG_A10"/>
      <sheetName val="AGG_B10"/>
      <sheetName val="DAFTAR_BAHAN10"/>
      <sheetName val="DAFTAR_ALAT10"/>
      <sheetName val="PAS__BATU10"/>
      <sheetName val="D2_810"/>
      <sheetName val="DAFTAR_HARGA10"/>
      <sheetName val="rincian_A10"/>
      <sheetName val="h_satuan_pekerjaan10"/>
      <sheetName val="Analisa_ME_(2)10"/>
      <sheetName val="Harga_Bahan10"/>
      <sheetName val="PRIME_COAT10"/>
      <sheetName val="Regenerator__Concrete_Structu10"/>
      <sheetName val="Ktr_Cbg_10"/>
      <sheetName val="Harga_Sat_10"/>
      <sheetName val="HSP_UPAH&amp;BAHAN10"/>
      <sheetName val="Rincian_SIM10"/>
      <sheetName val="Beban_Box_culvert10"/>
      <sheetName val="Upah_Bahan3"/>
      <sheetName val="rpp_1-52"/>
      <sheetName val="610_62"/>
      <sheetName val="rpp_1-62"/>
      <sheetName val="Kuantitas_&amp;_Harga2"/>
      <sheetName val="Daf_Material2"/>
      <sheetName val="REKAP_2"/>
      <sheetName val="Analisa_HSP2"/>
      <sheetName val="ME_TU2"/>
      <sheetName val="Kuantitas___Harga__2_2"/>
      <sheetName val="PDPT_-_BL2"/>
      <sheetName val="ME_PL2"/>
      <sheetName val="Div_102"/>
      <sheetName val="ANALISA_railing2"/>
      <sheetName val="ANALISA_ALAT_BERAT2"/>
      <sheetName val="COVER_BA_(2)2"/>
      <sheetName val="BA_CCO2"/>
      <sheetName val="AN__HS_PEK_BETON2"/>
      <sheetName val="3_1_7_3"/>
      <sheetName val="Master_Edit"/>
      <sheetName val="3_1_33"/>
      <sheetName val="Sat_Bah___Up2"/>
      <sheetName val="ANALISA_TENDER2"/>
      <sheetName val="AHS_pricing_2"/>
      <sheetName val="Jdwal_bln2"/>
      <sheetName val="3_1_73"/>
      <sheetName val="Baja_IWF"/>
      <sheetName val="Baja_Kanal_C_Siku"/>
      <sheetName val="Report_detil_kondisi"/>
      <sheetName val="detil_kondisi"/>
      <sheetName val="Rekap_RAP_real_(2)"/>
      <sheetName val="Analisa_SNI_STANDART_"/>
      <sheetName val="mc_adam"/>
      <sheetName val="ps_batu&amp;brjg"/>
      <sheetName val="IMPEADENCE_MAP_취수장"/>
      <sheetName val="Encl_-14A"/>
      <sheetName val="Absen_4"/>
      <sheetName val="Koreksi_Aritmatika"/>
      <sheetName val="AC_INST_MEI"/>
      <sheetName val="SKEDUL_AV-05"/>
      <sheetName val="B_P1"/>
      <sheetName val="REF_ONLY"/>
      <sheetName val="Daf_Peralatan"/>
      <sheetName val="Daf_Upah_&amp;_Bahan"/>
      <sheetName val="Jadwal_Plks"/>
      <sheetName val="LIST_ANHARSAT"/>
      <sheetName val="RAB_Track"/>
      <sheetName val="Bahan_Ars_&amp;_Str"/>
      <sheetName val="SBDY_Jemb_Tayan1"/>
      <sheetName val="L3_An_H_Sat_Mob"/>
      <sheetName val="DAFTAR_BAHAN_D_UPAH"/>
      <sheetName val="Agregat_Halus_&amp;_KK¨"/>
      <sheetName val="backup_(new)"/>
      <sheetName val="Kurs_Rate"/>
      <sheetName val="Sched_2_(Procurement)_"/>
      <sheetName val="ALAT2_(TDK_DIPAKAI)"/>
      <sheetName val="Pipe_and_Shell"/>
      <sheetName val="RUMUS_BTL"/>
      <sheetName val="Unit_Rate"/>
      <sheetName val="Unit_Rate_(2)"/>
      <sheetName val="Kolom_UT"/>
      <sheetName val="AT_2"/>
      <sheetName val="Rekap_analis"/>
      <sheetName val="An__Elektrikal"/>
      <sheetName val="UPAH_BAHAN_BKM"/>
      <sheetName val="analisa_jalan"/>
      <sheetName val="CORET_MASTER"/>
      <sheetName val="AHS_MASTER"/>
      <sheetName val="CORET_KERAMIK"/>
      <sheetName val="Main_Feeder"/>
      <sheetName val="PE_Wire"/>
      <sheetName val="Ｎｏ_13"/>
      <sheetName val="RAB_J18_"/>
      <sheetName val="UNTUNG_RUGI"/>
      <sheetName val="Daftar_AHS"/>
      <sheetName val="Bantuan_Entry"/>
      <sheetName val="Mat_Price"/>
      <sheetName val="Finishing_Warehouse"/>
      <sheetName val="Renc_Camp"/>
      <sheetName val="Volume_Intern"/>
      <sheetName val="Volume_Ekstern"/>
      <sheetName val="Rekap_K5"/>
      <sheetName val="BA_Evaluasi"/>
      <sheetName val="M_E_N_U"/>
      <sheetName val="Schedule_I"/>
      <sheetName val="S_D"/>
      <sheetName val="Anls_FA_(Inst)"/>
      <sheetName val="Aggregated_info"/>
      <sheetName val="Detailed_BTS_info"/>
      <sheetName val="Network_rollout"/>
      <sheetName val="Work_Volume_Elec"/>
      <sheetName val="Ag_Hls_&amp;_Ksr"/>
      <sheetName val="Gaji_Pokok"/>
      <sheetName val="T__Proyek-Jabatan"/>
      <sheetName val="T__Lokasi"/>
      <sheetName val="T__Rumah"/>
      <sheetName val="T__Transport"/>
      <sheetName val="REKAP_11"/>
      <sheetName val="rESUME_hDS"/>
      <sheetName val="7__Comparison_of_Asphalt_etc"/>
      <sheetName val="7a__Compar_Asphalt_(Machine)"/>
      <sheetName val="4_Equipment_Cost"/>
      <sheetName val="1__Coeficient"/>
      <sheetName val="6__Comparison_of_Sand_Volume"/>
      <sheetName val="5a__Excav__(Machine)"/>
      <sheetName val="2__Coeficient_butt_fushion"/>
      <sheetName val="Duc_3"/>
      <sheetName val="幅圧比"/>
      <sheetName val="PO-2"/>
      <sheetName val="갑지"/>
      <sheetName val="RBP2"/>
      <sheetName val="Agg. Hls-Ksr"/>
      <sheetName val="eklok"/>
      <sheetName val="am_al"/>
      <sheetName val="antr_kt"/>
      <sheetName val="Baik"/>
      <sheetName val="sp_dr"/>
      <sheetName val="kmnts"/>
      <sheetName val="perum"/>
      <sheetName val="klmbg"/>
      <sheetName val="kt_kcl"/>
      <sheetName val="Rehab NAD"/>
      <sheetName val="pmbrdy"/>
      <sheetName val="metro"/>
      <sheetName val="desa"/>
      <sheetName val="batas"/>
      <sheetName val="stratgs"/>
      <sheetName val="tertinggal"/>
      <sheetName val="Project_P"/>
      <sheetName val="MARK-UP HARGA PENAWARAN"/>
      <sheetName val="Hrg. Sat."/>
      <sheetName val="Produktifitas"/>
      <sheetName val="Keb. Alat&amp;Tng"/>
      <sheetName val="durasi"/>
      <sheetName val="Keb. Alat&amp;Tng (2)"/>
      <sheetName val="Sc. Bhn"/>
      <sheetName val="Sc. Tng"/>
      <sheetName val="tugas tangung jawab"/>
      <sheetName val="Ur Tugas"/>
      <sheetName val="Ken&amp;Sol"/>
      <sheetName val="SCurv"/>
      <sheetName val="Kendali Mutu"/>
      <sheetName val="RAB (2)"/>
      <sheetName val="Identifikasi"/>
      <sheetName val="J. APD"/>
      <sheetName val="Back-DR"/>
      <sheetName val="概総括1"/>
      <sheetName val="8521"/>
      <sheetName val="Budget Code"/>
      <sheetName val="Z"/>
      <sheetName val="Cash2"/>
      <sheetName val="6MONTHS"/>
      <sheetName val="입찰안"/>
      <sheetName val="tra_vat_lieu"/>
      <sheetName val="LB020A(月)"/>
      <sheetName val="HRG BAHAN &amp; UPAH okk"/>
      <sheetName val="HRG BAHAN _ UPAH okk"/>
      <sheetName val="Analis Kusen okk"/>
      <sheetName val="ANdiafragma"/>
      <sheetName val="new item"/>
      <sheetName val="Harga Upah"/>
      <sheetName val="hargaDC"/>
      <sheetName val="Anal Harsat"/>
      <sheetName val="D.1.7"/>
      <sheetName val="D.1.5"/>
      <sheetName val="D.2.3"/>
      <sheetName val="D.2.2"/>
      <sheetName val="Basis"/>
      <sheetName val="RT2-A"/>
      <sheetName val="FA-LISTING"/>
      <sheetName val="COST"/>
      <sheetName val="GBW"/>
      <sheetName val="Design"/>
      <sheetName val="Material Properties"/>
      <sheetName val="LS-Rutin"/>
      <sheetName val="GTS I PS"/>
      <sheetName val="REMUNERASISTANDAR"/>
      <sheetName val="TABEL-DETASIR"/>
      <sheetName val="DGG"/>
      <sheetName val="RAT"/>
      <sheetName val="App.1 - CFA"/>
      <sheetName val="Draft"/>
      <sheetName val="실행철강하도"/>
      <sheetName val="RB"/>
      <sheetName val="Sum1"/>
      <sheetName val="Hrg.Sat"/>
      <sheetName val="GAJI PBL"/>
      <sheetName val="Ws Jul-2004"/>
      <sheetName val="HSATUAN"/>
      <sheetName val="S.BAHAN"/>
      <sheetName val="S.UPAH"/>
      <sheetName val="Ahs.Pipa"/>
      <sheetName val="Rekap Addendum"/>
      <sheetName val="Goc CC"/>
      <sheetName val="AnalAlat"/>
      <sheetName val="CH-RANC"/>
      <sheetName val="analisa-hs"/>
      <sheetName val="AGGREGAT"/>
      <sheetName val="Harga S Dasar"/>
      <sheetName val="basic wages"/>
      <sheetName val="ANL Pek Persiapan"/>
      <sheetName val="ANL Pek Tanah"/>
      <sheetName val="ANL Pek Pemb R.Pompa"/>
      <sheetName val="ANL Pek Pemb R.Genset"/>
      <sheetName val="ANL Pek. Pagar"/>
      <sheetName val="ANL Pek. KMWC"/>
      <sheetName val="ANL Pek. Pagar Saluran"/>
      <sheetName val="ANL Pek. Jalan"/>
      <sheetName val="ANL Pek. Box Culvert"/>
      <sheetName val="ANL Pek Sheet Pile"/>
      <sheetName val="ANL Pek. Pintu Air"/>
      <sheetName val="ANL Pek. Mech Screen"/>
      <sheetName val="RAB SIPIL"/>
      <sheetName val="RAB Mechanical Screen "/>
      <sheetName val="DAFTAR HARGA UPAH"/>
      <sheetName val="LUMP SUM"/>
      <sheetName val="LS"/>
      <sheetName val="AH"/>
      <sheetName val="AH3"/>
      <sheetName val="AH2"/>
      <sheetName val="H.BAHAN"/>
      <sheetName val="Kw Exc-06"/>
      <sheetName val="Agregat Kelas A"/>
      <sheetName val="Agregat Kelas B"/>
      <sheetName val="Agregat Kelas C"/>
      <sheetName val="Agregat_Kelas_A"/>
      <sheetName val="Agregat_Kelas_B"/>
      <sheetName val="Agregat_Kelas_C"/>
      <sheetName val="DivVI"/>
      <sheetName val="S-Curve"/>
      <sheetName val="L2MO(1)"/>
      <sheetName val="SUMBER"/>
      <sheetName val="Soil factor"/>
      <sheetName val="Du_lieu"/>
      <sheetName val="Volume"/>
      <sheetName val="Harga Sat Das"/>
      <sheetName val="PRICE (2)"/>
      <sheetName val="An H.Sat Pek.Ut"/>
      <sheetName val="Bq-Pk-A"/>
      <sheetName val="Agregat_Kelas_A1"/>
      <sheetName val="Agregat_Kelas_B1"/>
      <sheetName val="Agregat_Kelas_C1"/>
      <sheetName val="Agregat_Kelas_A2"/>
      <sheetName val="Agregat_Kelas_B2"/>
      <sheetName val="Agregat_Kelas_C2"/>
      <sheetName val="MB"/>
      <sheetName val="Anal-1"/>
      <sheetName val="GRAPMARS"/>
      <sheetName val="Mtd_Pelak"/>
      <sheetName val="Analisa (ok punya)"/>
      <sheetName val="F1c DATA ADM6"/>
      <sheetName val="BRD"/>
      <sheetName val="Rekap2"/>
      <sheetName val="Lamp-2 (Analisa)"/>
      <sheetName val="Harga "/>
      <sheetName val="Summary "/>
      <sheetName val="Marshal"/>
      <sheetName val="DAF-9"/>
      <sheetName val="Rupiah"/>
      <sheetName val="Df-Kuan"/>
      <sheetName val="COM-HARDWARE"/>
      <sheetName val="Rkp(1)"/>
      <sheetName val="Analisa-p'dakian"/>
      <sheetName val="Rab-p'dakian"/>
      <sheetName val=" Unit rate"/>
      <sheetName val="Anl"/>
      <sheetName val="Analisa_23"/>
      <sheetName val="bahan_dan_upah3"/>
      <sheetName val="Bab_6_-3(5)3"/>
      <sheetName val="2_3(2)_Gor3"/>
      <sheetName val="8_4_2_Rambu3"/>
      <sheetName val="UPAH_&amp;_BAHAN3"/>
      <sheetName val="Peta_Quarry3"/>
      <sheetName val="Perhitungan_Mobilisasi_Alat3"/>
      <sheetName val="Lalu_Lintas3"/>
      <sheetName val="Jembatan_Sementara3"/>
      <sheetName val="Harmat_Upah_&amp;_Bahan3"/>
      <sheetName val="Rekap_Ahs3"/>
      <sheetName val="Daf_Material3"/>
      <sheetName val="Daf_Upah3"/>
      <sheetName val="nama_PT_3"/>
      <sheetName val="Analis_ME3"/>
      <sheetName val="ME_TU3"/>
      <sheetName val="ME_PL3"/>
      <sheetName val="ANALISA_ALAT_BERAT3"/>
      <sheetName val="COVER_BA_(2)3"/>
      <sheetName val="BA_CCO3"/>
      <sheetName val="AN__HS_PEK_BETON3"/>
      <sheetName val="Up_&amp;_bhn3"/>
      <sheetName val="List_Plant3"/>
      <sheetName val="REKAP_3"/>
      <sheetName val="Analisa_HSP3"/>
      <sheetName val="PDPT_-_BL3"/>
      <sheetName val="rpp_1-53"/>
      <sheetName val="610_63"/>
      <sheetName val="rpp_1-63"/>
      <sheetName val="Anls_SNI3"/>
      <sheetName val="Daf-3_5_Sanitair3"/>
      <sheetName val="MCSet4_DB3"/>
      <sheetName val="Point_List3"/>
      <sheetName val="Point_List_Tower_13"/>
      <sheetName val="Point_List_Tower_23"/>
      <sheetName val="Point_List_Tower_33"/>
      <sheetName val="Point_List_Tower_43"/>
      <sheetName val="Penjumlahan_BAS3"/>
      <sheetName val="Cost_BAS3"/>
      <sheetName val="Rekap_Utility3"/>
      <sheetName val="spek_material3"/>
      <sheetName val="P_PPR3"/>
      <sheetName val="Analisa_Quarry3"/>
      <sheetName val="Kuantitas_&amp;_Harga3"/>
      <sheetName val="a_h_ars_sum3"/>
      <sheetName val="Rekap_Total3"/>
      <sheetName val="4-Basic_Price3"/>
      <sheetName val="ANAL_2_13"/>
      <sheetName val="LAMP_2_23"/>
      <sheetName val="610_053"/>
      <sheetName val="610_063"/>
      <sheetName val="610_073"/>
      <sheetName val="610_083"/>
      <sheetName val="ANALISA_PEK_UMUM3"/>
      <sheetName val="h_sat-bbm3"/>
      <sheetName val="TABEL_BAJA3"/>
      <sheetName val="ANAL_KOEF3"/>
      <sheetName val="Form_AHS3"/>
      <sheetName val="THPDMoi__(2)3"/>
      <sheetName val="dongia_(2)3"/>
      <sheetName val="t-h_HA_THE3"/>
      <sheetName val="CHITIET_VL-NC-TT_-1p3"/>
      <sheetName val="TONG_HOP_VL-NC_TT3"/>
      <sheetName val="CHITIET_VL-NC-TT-3p3"/>
      <sheetName val="KPVC-BD_3"/>
      <sheetName val="Div_103"/>
      <sheetName val="ANALISA_railing3"/>
      <sheetName val="bill_qty3"/>
      <sheetName val="Analisa_(ok)3"/>
      <sheetName val="BARU-4_3"/>
      <sheetName val="Ra_Pdptn3"/>
      <sheetName val="Analisa_Cbg3"/>
      <sheetName val="INDIRECT_DETAIL3"/>
      <sheetName val="Market_Positioning3"/>
      <sheetName val="Anls_BOW3"/>
      <sheetName val="Bill_1_-_93"/>
      <sheetName val="Bill_123"/>
      <sheetName val="Bill_103"/>
      <sheetName val="E_Adm3"/>
      <sheetName val="Material_ME3"/>
      <sheetName val="met_bab33"/>
      <sheetName val="anal_bab83"/>
      <sheetName val="Sat_Bahan3"/>
      <sheetName val="Sat_Alat3"/>
      <sheetName val="Sat_Upah3"/>
      <sheetName val="REKAP_PER_BUILDING3"/>
      <sheetName val="a_h_ars3"/>
      <sheetName val="Harga_Pekerjaan3"/>
      <sheetName val="Balok_L_23"/>
      <sheetName val="Spec_ME3"/>
      <sheetName val="Kuantitas___Harga__2_3"/>
      <sheetName val="Bill_14"/>
      <sheetName val="Bill_63"/>
      <sheetName val="Bill_53"/>
      <sheetName val="10_1_(1)3"/>
      <sheetName val="10_1_(5)3"/>
      <sheetName val="10_1_(4)3"/>
      <sheetName val="Summary_Construction_Progress3"/>
      <sheetName val="Analisa_22"/>
      <sheetName val="bahan_dan_upah2"/>
      <sheetName val="Bab_6_-3(5)2"/>
      <sheetName val="2_3(2)_Gor2"/>
      <sheetName val="8_4_2_Rambu2"/>
      <sheetName val="UPAH_&amp;_BAHAN2"/>
      <sheetName val="Peta_Quarry2"/>
      <sheetName val="Perhitungan_Mobilisasi_Alat2"/>
      <sheetName val="Lalu_Lintas2"/>
      <sheetName val="Jembatan_Sementara2"/>
      <sheetName val="Harmat_Upah_&amp;_Bahan2"/>
      <sheetName val="Rekap_Ahs2"/>
      <sheetName val="Daf_Upah2"/>
      <sheetName val="nama_PT_2"/>
      <sheetName val="Analis_ME2"/>
      <sheetName val="Up_&amp;_bhn2"/>
      <sheetName val="List_Plant2"/>
      <sheetName val="Anls_SNI2"/>
      <sheetName val="Daf-3_5_Sanitair2"/>
      <sheetName val="MCSet4_DB2"/>
      <sheetName val="Point_List2"/>
      <sheetName val="Point_List_Tower_12"/>
      <sheetName val="Point_List_Tower_22"/>
      <sheetName val="Point_List_Tower_32"/>
      <sheetName val="Point_List_Tower_42"/>
      <sheetName val="Penjumlahan_BAS2"/>
      <sheetName val="Cost_BAS2"/>
      <sheetName val="Rekap_Utility2"/>
      <sheetName val="spek_material2"/>
      <sheetName val="P_PPR2"/>
      <sheetName val="Analisa_Quarry2"/>
      <sheetName val="a_h_ars_sum2"/>
      <sheetName val="Rekap_Total2"/>
      <sheetName val="4-Basic_Price2"/>
      <sheetName val="ANAL_2_12"/>
      <sheetName val="LAMP_2_22"/>
      <sheetName val="610_052"/>
      <sheetName val="610_062"/>
      <sheetName val="610_072"/>
      <sheetName val="610_082"/>
      <sheetName val="ANALISA_PEK_UMUM2"/>
      <sheetName val="h_sat-bbm2"/>
      <sheetName val="TABEL_BAJA2"/>
      <sheetName val="ANAL_KOEF2"/>
      <sheetName val="Form_AHS2"/>
      <sheetName val="THPDMoi__(2)2"/>
      <sheetName val="dongia_(2)2"/>
      <sheetName val="t-h_HA_THE2"/>
      <sheetName val="CHITIET_VL-NC-TT_-1p2"/>
      <sheetName val="TONG_HOP_VL-NC_TT2"/>
      <sheetName val="CHITIET_VL-NC-TT-3p2"/>
      <sheetName val="KPVC-BD_2"/>
      <sheetName val="bill_qty2"/>
      <sheetName val="Analisa_(ok)2"/>
      <sheetName val="BARU-4_2"/>
      <sheetName val="Ra_Pdptn2"/>
      <sheetName val="Analisa_Cbg2"/>
      <sheetName val="INDIRECT_DETAIL2"/>
      <sheetName val="Market_Positioning2"/>
      <sheetName val="Anls_BOW2"/>
      <sheetName val="Bill_1_-_92"/>
      <sheetName val="Bill_122"/>
      <sheetName val="Bill_102"/>
      <sheetName val="E_Adm2"/>
      <sheetName val="Material_ME2"/>
      <sheetName val="met_bab32"/>
      <sheetName val="anal_bab82"/>
      <sheetName val="Sat_Bahan2"/>
      <sheetName val="Sat_Alat2"/>
      <sheetName val="Sat_Upah2"/>
      <sheetName val="REKAP_PER_BUILDING2"/>
      <sheetName val="a_h_ars2"/>
      <sheetName val="Harga_Pekerjaan2"/>
      <sheetName val="Balok_L_22"/>
      <sheetName val="Spec_ME2"/>
      <sheetName val="Bill_13"/>
      <sheetName val="Bill_62"/>
      <sheetName val="Bill_52"/>
      <sheetName val="10_1_(1)2"/>
      <sheetName val="10_1_(5)2"/>
      <sheetName val="10_1_(4)2"/>
      <sheetName val="Summary_Construction_Progress2"/>
      <sheetName val="bahan_dan_upah4"/>
      <sheetName val="Bab_6_-3(5)4"/>
      <sheetName val="2_3(2)_Gor4"/>
      <sheetName val="8_4_2_Rambu4"/>
      <sheetName val="UPAH_&amp;_BAHAN4"/>
      <sheetName val="Peta_Quarry4"/>
      <sheetName val="Perhitungan_Mobilisasi_Alat4"/>
      <sheetName val="Lalu_Lintas4"/>
      <sheetName val="Jembatan_Sementara4"/>
      <sheetName val="Harmat_Upah_&amp;_Bahan4"/>
      <sheetName val="Rekap_Ahs4"/>
      <sheetName val="Daf_Material4"/>
      <sheetName val="Daf_Upah4"/>
      <sheetName val="nama_PT_4"/>
      <sheetName val="Analis_ME4"/>
      <sheetName val="ME_TU4"/>
      <sheetName val="ME_PL4"/>
      <sheetName val="ANALISA_ALAT_BERAT4"/>
      <sheetName val="COVER_BA_(2)4"/>
      <sheetName val="BA_CCO4"/>
      <sheetName val="AN__HS_PEK_BETON4"/>
      <sheetName val="Up_&amp;_bhn4"/>
      <sheetName val="List_Plant4"/>
      <sheetName val="REKAP_4"/>
      <sheetName val="Analisa_HSP4"/>
      <sheetName val="3_1_7_4"/>
      <sheetName val="PDPT_-_BL4"/>
      <sheetName val="rpp_1-54"/>
      <sheetName val="610_64"/>
      <sheetName val="rpp_1-64"/>
      <sheetName val="Anls_SNI4"/>
      <sheetName val="Daf-3_5_Sanitair4"/>
      <sheetName val="MCSet4_DB4"/>
      <sheetName val="Point_List4"/>
      <sheetName val="Point_List_Tower_14"/>
      <sheetName val="Point_List_Tower_24"/>
      <sheetName val="Point_List_Tower_34"/>
      <sheetName val="Point_List_Tower_44"/>
      <sheetName val="Penjumlahan_BAS4"/>
      <sheetName val="Cost_BAS4"/>
      <sheetName val="Rekap_Utility4"/>
      <sheetName val="spek_material4"/>
      <sheetName val="P_PPR4"/>
      <sheetName val="Analisa_Quarry4"/>
      <sheetName val="Kuantitas_&amp;_Harga4"/>
      <sheetName val="a_h_ars_sum4"/>
      <sheetName val="Rekap_Total4"/>
      <sheetName val="3_1_34"/>
      <sheetName val="3_1_74"/>
      <sheetName val="4-Basic_Price4"/>
      <sheetName val="ANAL_2_14"/>
      <sheetName val="LAMP_2_24"/>
      <sheetName val="610_054"/>
      <sheetName val="610_064"/>
      <sheetName val="610_074"/>
      <sheetName val="610_084"/>
      <sheetName val="ANALISA_PEK_UMUM4"/>
      <sheetName val="h_sat-bbm4"/>
      <sheetName val="TABEL_BAJA4"/>
      <sheetName val="ANAL_KOEF4"/>
      <sheetName val="Form_AHS4"/>
      <sheetName val="THPDMoi__(2)4"/>
      <sheetName val="dongia_(2)4"/>
      <sheetName val="t-h_HA_THE4"/>
      <sheetName val="CHITIET_VL-NC-TT_-1p4"/>
      <sheetName val="TONG_HOP_VL-NC_TT4"/>
      <sheetName val="CHITIET_VL-NC-TT-3p4"/>
      <sheetName val="KPVC-BD_4"/>
      <sheetName val="Div_104"/>
      <sheetName val="ANALISA_railing4"/>
      <sheetName val="bill_qty4"/>
      <sheetName val="Analisa_(ok)4"/>
      <sheetName val="BARU-4_4"/>
      <sheetName val="Ra_Pdptn4"/>
      <sheetName val="ANALISA_3"/>
      <sheetName val="Analisa_Cbg4"/>
      <sheetName val="INDIRECT_DETAIL4"/>
      <sheetName val="Market_Positioning4"/>
      <sheetName val="Anls_BOW4"/>
      <sheetName val="Bill_1_-_94"/>
      <sheetName val="Bill_124"/>
      <sheetName val="Bill_104"/>
      <sheetName val="E_Adm4"/>
      <sheetName val="Material_ME4"/>
      <sheetName val="met_bab34"/>
      <sheetName val="anal_bab84"/>
      <sheetName val="Sat_Bahan4"/>
      <sheetName val="Sat_Alat4"/>
      <sheetName val="Sat_Upah4"/>
      <sheetName val="REKAP_PER_BUILDING4"/>
      <sheetName val="a_h_ars4"/>
      <sheetName val="Harga_Pekerjaan4"/>
      <sheetName val="Balok_L_24"/>
      <sheetName val="Spec_ME4"/>
      <sheetName val="Kuantitas___Harga__2_4"/>
      <sheetName val="Bill_15"/>
      <sheetName val="Bill_64"/>
      <sheetName val="Bill_54"/>
      <sheetName val="10_1_(1)4"/>
      <sheetName val="10_1_(5)4"/>
      <sheetName val="10_1_(4)4"/>
      <sheetName val="Summary_Construction_Progress4"/>
      <sheetName val="A-ars"/>
      <sheetName val="H.wdw&amp;Ext awall"/>
      <sheetName val="D3.1"/>
      <sheetName val="Bill_1_VAC_Supply_A"/>
      <sheetName val="DAFTAR TBL _ FORM"/>
      <sheetName val="Form 4 _ 4_A"/>
    </sheetNames>
    <sheetDataSet>
      <sheetData sheetId="0" refreshError="1"/>
      <sheetData sheetId="1" refreshError="1"/>
      <sheetData sheetId="2" refreshError="1"/>
      <sheetData sheetId="3" refreshError="1"/>
      <sheetData sheetId="4" refreshError="1"/>
      <sheetData sheetId="5" refreshError="1">
        <row r="14">
          <cell r="B14" t="str">
            <v>I.</v>
          </cell>
          <cell r="C14">
            <v>0</v>
          </cell>
          <cell r="D14" t="str">
            <v>CONCRETE WORKS</v>
          </cell>
        </row>
        <row r="15">
          <cell r="B15">
            <v>1</v>
          </cell>
          <cell r="C15">
            <v>0</v>
          </cell>
          <cell r="D15" t="str">
            <v xml:space="preserve">Concrete column C1, C2, &amp; C3 </v>
          </cell>
          <cell r="E15" t="str">
            <v>m3</v>
          </cell>
          <cell r="F15">
            <v>4.8600000000000003</v>
          </cell>
          <cell r="G15">
            <v>779354</v>
          </cell>
          <cell r="H15">
            <v>120000</v>
          </cell>
          <cell r="I15">
            <v>4370860.4400000004</v>
          </cell>
        </row>
        <row r="16">
          <cell r="B16">
            <v>2</v>
          </cell>
          <cell r="C16">
            <v>0</v>
          </cell>
          <cell r="D16" t="str">
            <v>Concrete beam 200 x 150</v>
          </cell>
          <cell r="E16" t="str">
            <v>m3</v>
          </cell>
          <cell r="F16">
            <v>12.29</v>
          </cell>
          <cell r="G16">
            <v>803874</v>
          </cell>
          <cell r="H16">
            <v>120000</v>
          </cell>
          <cell r="I16">
            <v>11354411.459999999</v>
          </cell>
        </row>
        <row r="17">
          <cell r="B17">
            <v>3</v>
          </cell>
          <cell r="C17">
            <v>0</v>
          </cell>
          <cell r="D17" t="str">
            <v>Concrete slab  12 thick</v>
          </cell>
          <cell r="E17" t="str">
            <v>m3</v>
          </cell>
          <cell r="F17">
            <v>76.930000000000007</v>
          </cell>
          <cell r="G17">
            <v>398186</v>
          </cell>
          <cell r="H17">
            <v>180000</v>
          </cell>
          <cell r="I17">
            <v>44479848.980000004</v>
          </cell>
        </row>
        <row r="18">
          <cell r="D18" t="str">
            <v>Concrete slab  12 thick</v>
          </cell>
          <cell r="E18" t="str">
            <v>m3</v>
          </cell>
          <cell r="F18">
            <v>76.930000000000007</v>
          </cell>
          <cell r="G18">
            <v>398186</v>
          </cell>
          <cell r="H18">
            <v>180000</v>
          </cell>
          <cell r="I18">
            <v>44479848.980000004</v>
          </cell>
        </row>
        <row r="19">
          <cell r="B19">
            <v>4</v>
          </cell>
          <cell r="C19">
            <v>0</v>
          </cell>
          <cell r="D19" t="str">
            <v>Reinforcing steel</v>
          </cell>
        </row>
        <row r="20">
          <cell r="D20" t="str">
            <v xml:space="preserve"> - Dia. 13</v>
          </cell>
          <cell r="E20" t="str">
            <v>kg</v>
          </cell>
          <cell r="F20">
            <v>3456.24</v>
          </cell>
          <cell r="G20">
            <v>8355</v>
          </cell>
          <cell r="H20">
            <v>840</v>
          </cell>
          <cell r="I20">
            <v>31780126.799999997</v>
          </cell>
        </row>
        <row r="21">
          <cell r="D21" t="str">
            <v xml:space="preserve"> - Dia. 10</v>
          </cell>
          <cell r="E21" t="str">
            <v>kg</v>
          </cell>
          <cell r="F21">
            <v>1545.31</v>
          </cell>
          <cell r="G21">
            <v>8355</v>
          </cell>
          <cell r="H21">
            <v>840</v>
          </cell>
          <cell r="I21">
            <v>14209125.449999999</v>
          </cell>
        </row>
        <row r="22">
          <cell r="D22" t="str">
            <v xml:space="preserve"> - Dia.   8</v>
          </cell>
          <cell r="E22" t="str">
            <v>kg</v>
          </cell>
          <cell r="F22">
            <v>1212.18</v>
          </cell>
          <cell r="G22">
            <v>8355</v>
          </cell>
          <cell r="H22">
            <v>840</v>
          </cell>
          <cell r="I22">
            <v>11145995.100000001</v>
          </cell>
        </row>
        <row r="23">
          <cell r="D23" t="str">
            <v xml:space="preserve"> - Dowel dia. 13</v>
          </cell>
          <cell r="E23" t="str">
            <v>ea</v>
          </cell>
          <cell r="F23">
            <v>396</v>
          </cell>
          <cell r="G23">
            <v>5225</v>
          </cell>
          <cell r="H23">
            <v>600</v>
          </cell>
          <cell r="I23">
            <v>2306700</v>
          </cell>
        </row>
        <row r="24">
          <cell r="D24" t="str">
            <v>- Dowel dia. 13</v>
          </cell>
          <cell r="E24" t="str">
            <v>ea</v>
          </cell>
          <cell r="F24">
            <v>396</v>
          </cell>
          <cell r="G24">
            <v>5225</v>
          </cell>
          <cell r="H24">
            <v>600</v>
          </cell>
          <cell r="I24">
            <v>2306700</v>
          </cell>
        </row>
        <row r="25">
          <cell r="B25">
            <v>6</v>
          </cell>
          <cell r="C25">
            <v>0</v>
          </cell>
          <cell r="D25" t="str">
            <v>Joint sealant &amp; filler</v>
          </cell>
          <cell r="E25" t="str">
            <v>m'</v>
          </cell>
          <cell r="F25">
            <v>118.8</v>
          </cell>
          <cell r="G25">
            <v>4685</v>
          </cell>
          <cell r="H25">
            <v>1560</v>
          </cell>
          <cell r="I25">
            <v>741906</v>
          </cell>
        </row>
        <row r="26">
          <cell r="B26">
            <v>7</v>
          </cell>
          <cell r="C26">
            <v>0</v>
          </cell>
          <cell r="D26" t="str">
            <v>Polythene</v>
          </cell>
          <cell r="E26" t="str">
            <v>m2</v>
          </cell>
          <cell r="F26">
            <v>536.20000000000005</v>
          </cell>
          <cell r="G26">
            <v>5566</v>
          </cell>
          <cell r="H26">
            <v>600</v>
          </cell>
          <cell r="I26">
            <v>3306209.2</v>
          </cell>
        </row>
        <row r="27">
          <cell r="B27">
            <v>8</v>
          </cell>
          <cell r="C27">
            <v>0</v>
          </cell>
          <cell r="D27" t="str">
            <v>Sand blanket 2 cm thick</v>
          </cell>
          <cell r="E27" t="str">
            <v>m3</v>
          </cell>
          <cell r="F27">
            <v>10.7</v>
          </cell>
          <cell r="G27">
            <v>90000</v>
          </cell>
          <cell r="H27">
            <v>1896</v>
          </cell>
          <cell r="I27">
            <v>983287.2</v>
          </cell>
        </row>
        <row r="28">
          <cell r="I28">
            <v>124678470.63000003</v>
          </cell>
        </row>
        <row r="29">
          <cell r="I29">
            <v>124678470.63000003</v>
          </cell>
        </row>
        <row r="30">
          <cell r="B30" t="str">
            <v>II.</v>
          </cell>
          <cell r="C30">
            <v>0</v>
          </cell>
          <cell r="D30" t="str">
            <v>WOOD &amp; PLASTIC WORKS</v>
          </cell>
        </row>
        <row r="31">
          <cell r="B31">
            <v>1</v>
          </cell>
          <cell r="C31">
            <v>0</v>
          </cell>
          <cell r="D31" t="str">
            <v>Timber/wooden truss</v>
          </cell>
        </row>
        <row r="32">
          <cell r="D32" t="str">
            <v xml:space="preserve"> - 80/150</v>
          </cell>
          <cell r="E32" t="str">
            <v>m3</v>
          </cell>
          <cell r="F32">
            <v>0</v>
          </cell>
          <cell r="G32">
            <v>2106245</v>
          </cell>
          <cell r="H32">
            <v>340000.00000000006</v>
          </cell>
          <cell r="I32">
            <v>0</v>
          </cell>
        </row>
        <row r="33">
          <cell r="D33" t="str">
            <v xml:space="preserve"> - 60/150</v>
          </cell>
          <cell r="E33" t="str">
            <v>m3</v>
          </cell>
          <cell r="F33">
            <v>0.56999999999999995</v>
          </cell>
          <cell r="G33">
            <v>2106245</v>
          </cell>
          <cell r="H33">
            <v>340000.00000000006</v>
          </cell>
          <cell r="I33">
            <v>1394359.65</v>
          </cell>
        </row>
        <row r="34">
          <cell r="D34" t="str">
            <v xml:space="preserve"> - 50/100</v>
          </cell>
          <cell r="E34" t="str">
            <v>m3</v>
          </cell>
          <cell r="F34">
            <v>4.84</v>
          </cell>
          <cell r="G34">
            <v>2106245</v>
          </cell>
          <cell r="H34">
            <v>340000.00000000006</v>
          </cell>
          <cell r="I34">
            <v>11839825.799999999</v>
          </cell>
        </row>
        <row r="35">
          <cell r="D35" t="str">
            <v xml:space="preserve"> - 30/150</v>
          </cell>
          <cell r="E35" t="str">
            <v>m3</v>
          </cell>
          <cell r="F35">
            <v>1.73</v>
          </cell>
          <cell r="G35">
            <v>2106245</v>
          </cell>
          <cell r="H35">
            <v>340000.00000000006</v>
          </cell>
          <cell r="I35">
            <v>4232003.8499999996</v>
          </cell>
        </row>
        <row r="36">
          <cell r="D36" t="str">
            <v xml:space="preserve"> - 50/70</v>
          </cell>
          <cell r="E36" t="str">
            <v>m3</v>
          </cell>
          <cell r="F36">
            <v>10.36</v>
          </cell>
          <cell r="G36">
            <v>2106245</v>
          </cell>
          <cell r="H36">
            <v>340000.00000000006</v>
          </cell>
          <cell r="I36">
            <v>25343098.199999999</v>
          </cell>
        </row>
        <row r="37">
          <cell r="D37" t="str">
            <v xml:space="preserve"> - 30/40</v>
          </cell>
          <cell r="E37" t="str">
            <v>m3</v>
          </cell>
          <cell r="F37">
            <v>4.1399999999999997</v>
          </cell>
          <cell r="G37">
            <v>2106245</v>
          </cell>
          <cell r="H37">
            <v>340000.00000000006</v>
          </cell>
          <cell r="I37">
            <v>10127454.299999999</v>
          </cell>
        </row>
        <row r="38">
          <cell r="D38" t="str">
            <v>- 30/40</v>
          </cell>
          <cell r="E38" t="str">
            <v>m3</v>
          </cell>
          <cell r="F38">
            <v>4.1399999999999997</v>
          </cell>
          <cell r="G38">
            <v>2106245</v>
          </cell>
          <cell r="H38">
            <v>340000.00000000006</v>
          </cell>
          <cell r="I38">
            <v>10127454.299999999</v>
          </cell>
        </row>
        <row r="39">
          <cell r="B39">
            <v>2</v>
          </cell>
          <cell r="C39">
            <v>0</v>
          </cell>
          <cell r="D39" t="str">
            <v>Steel Plate 4 mm</v>
          </cell>
          <cell r="E39" t="str">
            <v>kg</v>
          </cell>
          <cell r="F39">
            <v>361.7</v>
          </cell>
          <cell r="G39">
            <v>9205</v>
          </cell>
          <cell r="H39">
            <v>3000</v>
          </cell>
          <cell r="I39">
            <v>4414548.5</v>
          </cell>
        </row>
        <row r="40">
          <cell r="B40">
            <v>3</v>
          </cell>
          <cell r="C40">
            <v>0</v>
          </cell>
          <cell r="D40" t="str">
            <v>Bolt dia. 12 mm</v>
          </cell>
          <cell r="E40" t="str">
            <v>ea</v>
          </cell>
          <cell r="F40">
            <v>36</v>
          </cell>
          <cell r="G40">
            <v>4950</v>
          </cell>
          <cell r="H40">
            <v>600</v>
          </cell>
          <cell r="I40">
            <v>199800</v>
          </cell>
        </row>
        <row r="41">
          <cell r="B41">
            <v>4</v>
          </cell>
          <cell r="C41">
            <v>0</v>
          </cell>
          <cell r="D41" t="str">
            <v>Timber ceiling 50/70</v>
          </cell>
          <cell r="E41" t="str">
            <v>m3</v>
          </cell>
          <cell r="F41">
            <v>7.54</v>
          </cell>
          <cell r="G41">
            <v>2106245</v>
          </cell>
          <cell r="H41">
            <v>10428</v>
          </cell>
          <cell r="I41">
            <v>15959714.42</v>
          </cell>
        </row>
        <row r="42">
          <cell r="B42">
            <v>5</v>
          </cell>
          <cell r="C42">
            <v>0</v>
          </cell>
          <cell r="D42" t="str">
            <v>Timber railing</v>
          </cell>
        </row>
        <row r="43">
          <cell r="D43" t="str">
            <v xml:space="preserve"> - 80/80</v>
          </cell>
          <cell r="E43" t="str">
            <v>m3</v>
          </cell>
          <cell r="F43">
            <v>0.2</v>
          </cell>
          <cell r="G43">
            <v>3878655</v>
          </cell>
          <cell r="H43">
            <v>340000</v>
          </cell>
          <cell r="I43">
            <v>843731</v>
          </cell>
        </row>
        <row r="44">
          <cell r="D44" t="str">
            <v xml:space="preserve"> - 60/80</v>
          </cell>
          <cell r="E44" t="str">
            <v>m3</v>
          </cell>
          <cell r="F44">
            <v>0.43</v>
          </cell>
          <cell r="G44">
            <v>3878655</v>
          </cell>
          <cell r="H44">
            <v>340000</v>
          </cell>
          <cell r="I44">
            <v>1814021.65</v>
          </cell>
        </row>
        <row r="45">
          <cell r="D45" t="str">
            <v xml:space="preserve"> - 50/30</v>
          </cell>
          <cell r="E45" t="str">
            <v>m3</v>
          </cell>
          <cell r="F45">
            <v>0.17</v>
          </cell>
          <cell r="G45">
            <v>3878655</v>
          </cell>
          <cell r="H45">
            <v>340000</v>
          </cell>
          <cell r="I45">
            <v>717171.35000000009</v>
          </cell>
        </row>
        <row r="46">
          <cell r="I46">
            <v>76885728.719999999</v>
          </cell>
        </row>
        <row r="47">
          <cell r="I47">
            <v>76885728.719999999</v>
          </cell>
        </row>
        <row r="48">
          <cell r="B48" t="str">
            <v>III.</v>
          </cell>
          <cell r="C48">
            <v>0</v>
          </cell>
          <cell r="D48" t="str">
            <v>THERMAL &amp; MOISTURE PROTECTION WORKS</v>
          </cell>
        </row>
        <row r="49">
          <cell r="D49" t="str">
            <v>THERMAL &amp; MOISTURE PROTECTION WORKS</v>
          </cell>
        </row>
        <row r="50">
          <cell r="B50">
            <v>1</v>
          </cell>
          <cell r="C50">
            <v>0</v>
          </cell>
          <cell r="D50" t="str">
            <v>Wall</v>
          </cell>
        </row>
        <row r="51">
          <cell r="D51" t="str">
            <v xml:space="preserve"> - Concrete hollow block 15 cm thick</v>
          </cell>
          <cell r="E51" t="str">
            <v>m2</v>
          </cell>
          <cell r="F51">
            <v>598.38</v>
          </cell>
          <cell r="G51">
            <v>125003</v>
          </cell>
          <cell r="H51">
            <v>10044</v>
          </cell>
          <cell r="I51">
            <v>80809423.859999999</v>
          </cell>
        </row>
        <row r="52">
          <cell r="D52" t="str">
            <v>- Concrete hollow block 15 cm thick</v>
          </cell>
          <cell r="E52" t="str">
            <v>m2</v>
          </cell>
          <cell r="F52">
            <v>598.38</v>
          </cell>
          <cell r="G52">
            <v>125003</v>
          </cell>
          <cell r="H52">
            <v>10044</v>
          </cell>
          <cell r="I52">
            <v>80809423.859999999</v>
          </cell>
        </row>
        <row r="53">
          <cell r="B53">
            <v>2</v>
          </cell>
          <cell r="C53">
            <v>0</v>
          </cell>
          <cell r="D53" t="str">
            <v>Ceiling</v>
          </cell>
        </row>
        <row r="54">
          <cell r="D54" t="str">
            <v xml:space="preserve"> - Plasterboard, 12 mm thick</v>
          </cell>
          <cell r="E54" t="str">
            <v>m2</v>
          </cell>
          <cell r="F54">
            <v>381.96</v>
          </cell>
          <cell r="G54">
            <v>57850</v>
          </cell>
          <cell r="H54">
            <v>6000</v>
          </cell>
          <cell r="I54">
            <v>24388146</v>
          </cell>
        </row>
        <row r="55">
          <cell r="D55" t="str">
            <v xml:space="preserve"> - Fibre/Glass reinforced cement, 6 mm thick</v>
          </cell>
          <cell r="E55" t="str">
            <v>m2</v>
          </cell>
          <cell r="F55">
            <v>300.95</v>
          </cell>
          <cell r="G55">
            <v>46500</v>
          </cell>
          <cell r="H55">
            <v>4200</v>
          </cell>
          <cell r="I55">
            <v>15258165</v>
          </cell>
        </row>
        <row r="56">
          <cell r="D56" t="str">
            <v>- Fibre/Glass reinforced cement, 6 mm thick</v>
          </cell>
          <cell r="E56" t="str">
            <v>m2</v>
          </cell>
          <cell r="F56">
            <v>300.95</v>
          </cell>
          <cell r="G56">
            <v>46500</v>
          </cell>
          <cell r="H56">
            <v>4200</v>
          </cell>
          <cell r="I56">
            <v>15258165</v>
          </cell>
        </row>
        <row r="57">
          <cell r="B57">
            <v>3</v>
          </cell>
          <cell r="C57">
            <v>0</v>
          </cell>
          <cell r="D57" t="str">
            <v>Wooden fascia</v>
          </cell>
          <cell r="E57" t="str">
            <v>m'</v>
          </cell>
          <cell r="F57">
            <v>213.7</v>
          </cell>
          <cell r="G57">
            <v>27305</v>
          </cell>
          <cell r="H57">
            <v>6000</v>
          </cell>
          <cell r="I57">
            <v>7117278.5</v>
          </cell>
        </row>
        <row r="58">
          <cell r="B58">
            <v>4</v>
          </cell>
          <cell r="C58">
            <v>0</v>
          </cell>
          <cell r="D58" t="str">
            <v>Corugated metal roofing</v>
          </cell>
          <cell r="E58" t="str">
            <v>m2</v>
          </cell>
          <cell r="F58">
            <v>55</v>
          </cell>
          <cell r="G58">
            <v>31702</v>
          </cell>
          <cell r="H58">
            <v>2160</v>
          </cell>
          <cell r="I58">
            <v>1862410</v>
          </cell>
        </row>
        <row r="59">
          <cell r="B59">
            <v>5</v>
          </cell>
          <cell r="C59">
            <v>0</v>
          </cell>
          <cell r="D59" t="str">
            <v>Metal ridge cap</v>
          </cell>
          <cell r="E59" t="str">
            <v>m'</v>
          </cell>
          <cell r="F59">
            <v>11</v>
          </cell>
          <cell r="G59">
            <v>20623</v>
          </cell>
          <cell r="H59">
            <v>2160</v>
          </cell>
          <cell r="I59">
            <v>250613</v>
          </cell>
        </row>
        <row r="60">
          <cell r="B60">
            <v>6</v>
          </cell>
          <cell r="C60">
            <v>0</v>
          </cell>
          <cell r="D60" t="str">
            <v>PVC gutter 220 x 150</v>
          </cell>
          <cell r="E60" t="str">
            <v>m'</v>
          </cell>
          <cell r="F60">
            <v>123.6</v>
          </cell>
          <cell r="G60">
            <v>32500</v>
          </cell>
          <cell r="H60">
            <v>9876</v>
          </cell>
          <cell r="I60">
            <v>5237673.5999999996</v>
          </cell>
        </row>
        <row r="61">
          <cell r="B61">
            <v>7</v>
          </cell>
          <cell r="C61">
            <v>0</v>
          </cell>
          <cell r="D61" t="str">
            <v>Ceramic roof tile</v>
          </cell>
          <cell r="E61" t="str">
            <v>m2</v>
          </cell>
          <cell r="F61">
            <v>767.3</v>
          </cell>
          <cell r="G61">
            <v>42500</v>
          </cell>
          <cell r="H61">
            <v>1800</v>
          </cell>
          <cell r="I61">
            <v>33991390</v>
          </cell>
        </row>
        <row r="62">
          <cell r="B62">
            <v>8</v>
          </cell>
          <cell r="C62">
            <v>0</v>
          </cell>
          <cell r="D62" t="str">
            <v>Ceramic ridge cap tile</v>
          </cell>
          <cell r="E62" t="str">
            <v>m'</v>
          </cell>
          <cell r="F62">
            <v>64.400000000000006</v>
          </cell>
          <cell r="G62">
            <v>25650</v>
          </cell>
          <cell r="H62">
            <v>3600</v>
          </cell>
          <cell r="I62">
            <v>1883700.0000000002</v>
          </cell>
        </row>
        <row r="63">
          <cell r="B63">
            <v>7</v>
          </cell>
          <cell r="C63">
            <v>0</v>
          </cell>
          <cell r="D63" t="str">
            <v>PVC down spout dia. 100 mm</v>
          </cell>
          <cell r="E63" t="str">
            <v>m'</v>
          </cell>
          <cell r="F63">
            <v>55.44</v>
          </cell>
          <cell r="G63">
            <v>23400</v>
          </cell>
          <cell r="H63">
            <v>5520</v>
          </cell>
          <cell r="I63">
            <v>1603324.8</v>
          </cell>
        </row>
        <row r="64">
          <cell r="B64">
            <v>8</v>
          </cell>
          <cell r="C64">
            <v>0</v>
          </cell>
          <cell r="D64" t="str">
            <v>Wool insulation with aluminium foil below roof</v>
          </cell>
          <cell r="E64" t="str">
            <v>m2</v>
          </cell>
          <cell r="F64">
            <v>1142.4000000000001</v>
          </cell>
          <cell r="G64">
            <v>56930</v>
          </cell>
          <cell r="H64">
            <v>1800</v>
          </cell>
          <cell r="I64">
            <v>67093152.000000007</v>
          </cell>
        </row>
        <row r="65">
          <cell r="D65" t="str">
            <v>and above ceiling</v>
          </cell>
        </row>
        <row r="66">
          <cell r="B66">
            <v>9</v>
          </cell>
          <cell r="C66">
            <v>0</v>
          </cell>
          <cell r="D66" t="str">
            <v>Roof drains</v>
          </cell>
          <cell r="E66" t="str">
            <v>ea</v>
          </cell>
          <cell r="F66">
            <v>11</v>
          </cell>
          <cell r="G66">
            <v>67500</v>
          </cell>
          <cell r="H66">
            <v>5520</v>
          </cell>
          <cell r="I66">
            <v>803220</v>
          </cell>
        </row>
        <row r="67">
          <cell r="I67">
            <v>240298496.76000002</v>
          </cell>
        </row>
        <row r="68">
          <cell r="B68" t="str">
            <v>IV.</v>
          </cell>
          <cell r="C68">
            <v>0</v>
          </cell>
          <cell r="D68" t="str">
            <v>DOORS &amp; WINDOWS WORKS</v>
          </cell>
        </row>
        <row r="69">
          <cell r="B69">
            <v>1</v>
          </cell>
          <cell r="C69">
            <v>0</v>
          </cell>
          <cell r="D69" t="str">
            <v>Doors</v>
          </cell>
        </row>
        <row r="70">
          <cell r="D70" t="str">
            <v xml:space="preserve"> - Type D4</v>
          </cell>
          <cell r="E70" t="str">
            <v>unit</v>
          </cell>
          <cell r="F70">
            <v>2</v>
          </cell>
          <cell r="G70">
            <v>1185000</v>
          </cell>
          <cell r="H70">
            <v>329568</v>
          </cell>
          <cell r="I70">
            <v>3029136</v>
          </cell>
        </row>
        <row r="71">
          <cell r="D71" t="str">
            <v xml:space="preserve"> - Type D6</v>
          </cell>
          <cell r="E71" t="str">
            <v>unit</v>
          </cell>
          <cell r="F71">
            <v>11</v>
          </cell>
          <cell r="G71">
            <v>902500</v>
          </cell>
          <cell r="H71">
            <v>651600</v>
          </cell>
          <cell r="I71">
            <v>17095100</v>
          </cell>
        </row>
        <row r="72">
          <cell r="D72" t="str">
            <v xml:space="preserve"> - Type D7</v>
          </cell>
          <cell r="E72" t="str">
            <v>unit</v>
          </cell>
          <cell r="F72">
            <v>3</v>
          </cell>
          <cell r="G72">
            <v>465500</v>
          </cell>
          <cell r="H72">
            <v>129576</v>
          </cell>
          <cell r="I72">
            <v>1785228</v>
          </cell>
        </row>
        <row r="73">
          <cell r="D73" t="str">
            <v xml:space="preserve"> - Type D8</v>
          </cell>
          <cell r="E73" t="str">
            <v>unit</v>
          </cell>
          <cell r="F73">
            <v>8</v>
          </cell>
          <cell r="G73">
            <v>865000</v>
          </cell>
          <cell r="H73">
            <v>241776</v>
          </cell>
          <cell r="I73">
            <v>8854208</v>
          </cell>
        </row>
        <row r="74">
          <cell r="D74" t="str">
            <v xml:space="preserve"> - Type DW1</v>
          </cell>
          <cell r="E74" t="str">
            <v>unit</v>
          </cell>
          <cell r="F74">
            <v>3</v>
          </cell>
          <cell r="G74">
            <v>1350000</v>
          </cell>
          <cell r="H74">
            <v>383316</v>
          </cell>
          <cell r="I74">
            <v>5199948</v>
          </cell>
        </row>
        <row r="75">
          <cell r="D75" t="str">
            <v xml:space="preserve"> - Type DW2</v>
          </cell>
          <cell r="E75" t="str">
            <v>unit</v>
          </cell>
          <cell r="F75">
            <v>1</v>
          </cell>
          <cell r="G75">
            <v>1015000</v>
          </cell>
          <cell r="H75">
            <v>282336</v>
          </cell>
          <cell r="I75">
            <v>1297336</v>
          </cell>
        </row>
        <row r="76">
          <cell r="D76" t="str">
            <v xml:space="preserve"> - Type DW3</v>
          </cell>
          <cell r="E76" t="str">
            <v>unit</v>
          </cell>
          <cell r="F76">
            <v>2</v>
          </cell>
          <cell r="G76">
            <v>1242500</v>
          </cell>
          <cell r="H76">
            <v>345156</v>
          </cell>
          <cell r="I76">
            <v>3175312</v>
          </cell>
        </row>
        <row r="77">
          <cell r="D77" t="str">
            <v xml:space="preserve"> - Type DW4</v>
          </cell>
          <cell r="E77" t="str">
            <v>unit</v>
          </cell>
          <cell r="F77">
            <v>2</v>
          </cell>
          <cell r="G77">
            <v>1242500</v>
          </cell>
          <cell r="H77">
            <v>345156</v>
          </cell>
          <cell r="I77">
            <v>3175312</v>
          </cell>
        </row>
        <row r="78">
          <cell r="D78" t="str">
            <v>- Type DW4</v>
          </cell>
          <cell r="E78" t="str">
            <v>unit</v>
          </cell>
          <cell r="F78">
            <v>2</v>
          </cell>
          <cell r="G78">
            <v>1242500</v>
          </cell>
          <cell r="H78">
            <v>345156</v>
          </cell>
          <cell r="I78">
            <v>3175312</v>
          </cell>
        </row>
        <row r="79">
          <cell r="B79">
            <v>2</v>
          </cell>
          <cell r="C79">
            <v>0</v>
          </cell>
          <cell r="D79" t="str">
            <v>Windows</v>
          </cell>
        </row>
        <row r="80">
          <cell r="D80" t="str">
            <v xml:space="preserve"> - Type W3</v>
          </cell>
          <cell r="E80" t="str">
            <v>unit</v>
          </cell>
          <cell r="F80">
            <v>2</v>
          </cell>
          <cell r="G80">
            <v>250500</v>
          </cell>
          <cell r="H80">
            <v>69570</v>
          </cell>
          <cell r="I80">
            <v>640140</v>
          </cell>
        </row>
        <row r="81">
          <cell r="D81" t="str">
            <v xml:space="preserve"> - Type W3b</v>
          </cell>
          <cell r="E81" t="str">
            <v>unit</v>
          </cell>
          <cell r="F81">
            <v>1</v>
          </cell>
          <cell r="G81">
            <v>250500</v>
          </cell>
          <cell r="H81">
            <v>69570</v>
          </cell>
          <cell r="I81">
            <v>320070</v>
          </cell>
        </row>
        <row r="82">
          <cell r="D82" t="str">
            <v xml:space="preserve"> - Type W4</v>
          </cell>
          <cell r="E82" t="str">
            <v>unit</v>
          </cell>
          <cell r="F82">
            <v>2</v>
          </cell>
          <cell r="G82">
            <v>222500</v>
          </cell>
          <cell r="H82">
            <v>61416</v>
          </cell>
          <cell r="I82">
            <v>567832</v>
          </cell>
        </row>
        <row r="83">
          <cell r="D83" t="str">
            <v xml:space="preserve"> - Type W4b</v>
          </cell>
          <cell r="E83" t="str">
            <v>unit</v>
          </cell>
          <cell r="F83">
            <v>1</v>
          </cell>
          <cell r="G83">
            <v>191500</v>
          </cell>
          <cell r="H83">
            <v>49224</v>
          </cell>
          <cell r="I83">
            <v>240724</v>
          </cell>
        </row>
        <row r="84">
          <cell r="I84">
            <v>45380346</v>
          </cell>
        </row>
        <row r="85">
          <cell r="I85">
            <v>45380346</v>
          </cell>
        </row>
        <row r="86">
          <cell r="B86" t="str">
            <v>V.</v>
          </cell>
          <cell r="C86">
            <v>0</v>
          </cell>
          <cell r="D86" t="str">
            <v>FINISHES WORKS</v>
          </cell>
        </row>
        <row r="87">
          <cell r="B87">
            <v>1</v>
          </cell>
          <cell r="C87">
            <v>0</v>
          </cell>
          <cell r="D87" t="str">
            <v xml:space="preserve">Flooring </v>
          </cell>
        </row>
        <row r="88">
          <cell r="D88" t="str">
            <v xml:space="preserve"> - Granit tile</v>
          </cell>
          <cell r="E88" t="str">
            <v>m2</v>
          </cell>
          <cell r="F88">
            <v>255.6</v>
          </cell>
          <cell r="G88">
            <v>466675</v>
          </cell>
          <cell r="H88">
            <v>10800</v>
          </cell>
          <cell r="I88">
            <v>122042610</v>
          </cell>
        </row>
        <row r="89">
          <cell r="D89" t="str">
            <v xml:space="preserve"> - Ceramic tile non slip</v>
          </cell>
          <cell r="E89" t="str">
            <v>m2</v>
          </cell>
          <cell r="F89">
            <v>166.4</v>
          </cell>
          <cell r="G89">
            <v>82100</v>
          </cell>
          <cell r="H89">
            <v>7200</v>
          </cell>
          <cell r="I89">
            <v>14859520</v>
          </cell>
        </row>
        <row r="90">
          <cell r="D90" t="str">
            <v xml:space="preserve"> - Ceramic tile </v>
          </cell>
          <cell r="E90" t="str">
            <v>m2</v>
          </cell>
          <cell r="F90">
            <v>70.8</v>
          </cell>
          <cell r="G90">
            <v>72500</v>
          </cell>
          <cell r="H90">
            <v>7200</v>
          </cell>
          <cell r="I90">
            <v>5642760</v>
          </cell>
        </row>
        <row r="91">
          <cell r="D91" t="str">
            <v>- Ceramic tile</v>
          </cell>
          <cell r="E91" t="str">
            <v>m2</v>
          </cell>
          <cell r="F91">
            <v>70.8</v>
          </cell>
          <cell r="G91">
            <v>72500</v>
          </cell>
          <cell r="H91">
            <v>7200</v>
          </cell>
          <cell r="I91">
            <v>5642760</v>
          </cell>
        </row>
        <row r="92">
          <cell r="B92">
            <v>2</v>
          </cell>
          <cell r="C92">
            <v>0</v>
          </cell>
          <cell r="D92" t="str">
            <v>Wall</v>
          </cell>
        </row>
        <row r="93">
          <cell r="D93" t="str">
            <v xml:space="preserve"> - Plastered </v>
          </cell>
          <cell r="E93" t="str">
            <v>m2</v>
          </cell>
          <cell r="F93">
            <v>1119.8800000000001</v>
          </cell>
          <cell r="G93">
            <v>12540</v>
          </cell>
          <cell r="H93">
            <v>3600</v>
          </cell>
          <cell r="I93">
            <v>18074863.200000003</v>
          </cell>
        </row>
        <row r="94">
          <cell r="D94" t="str">
            <v xml:space="preserve"> - Ceramic tile</v>
          </cell>
          <cell r="E94" t="str">
            <v>m2</v>
          </cell>
          <cell r="F94">
            <v>123.29</v>
          </cell>
          <cell r="G94">
            <v>77245</v>
          </cell>
          <cell r="H94">
            <v>7200</v>
          </cell>
          <cell r="I94">
            <v>10411224.050000001</v>
          </cell>
        </row>
        <row r="95">
          <cell r="D95" t="str">
            <v xml:space="preserve"> - Granit skirting</v>
          </cell>
          <cell r="E95" t="str">
            <v>m'</v>
          </cell>
          <cell r="F95">
            <v>135.30000000000001</v>
          </cell>
          <cell r="G95">
            <v>93350</v>
          </cell>
          <cell r="H95">
            <v>6000</v>
          </cell>
          <cell r="I95">
            <v>13442055.000000002</v>
          </cell>
        </row>
        <row r="96">
          <cell r="D96" t="str">
            <v xml:space="preserve"> - Ceramic skirting</v>
          </cell>
          <cell r="E96" t="str">
            <v>m'</v>
          </cell>
          <cell r="F96">
            <v>69.2</v>
          </cell>
          <cell r="G96">
            <v>15450</v>
          </cell>
          <cell r="H96">
            <v>1800</v>
          </cell>
          <cell r="I96">
            <v>1193700</v>
          </cell>
        </row>
        <row r="97">
          <cell r="D97" t="str">
            <v>- Ceramic skirting</v>
          </cell>
          <cell r="E97" t="str">
            <v>m'</v>
          </cell>
          <cell r="F97">
            <v>69.2</v>
          </cell>
          <cell r="G97">
            <v>15450</v>
          </cell>
          <cell r="H97">
            <v>1800</v>
          </cell>
          <cell r="I97">
            <v>1193700</v>
          </cell>
        </row>
        <row r="98">
          <cell r="B98">
            <v>3</v>
          </cell>
          <cell r="C98">
            <v>0</v>
          </cell>
          <cell r="D98" t="str">
            <v>Painting</v>
          </cell>
        </row>
        <row r="99">
          <cell r="D99" t="str">
            <v xml:space="preserve"> - Semi gloss oil base paint</v>
          </cell>
          <cell r="E99" t="str">
            <v>m2</v>
          </cell>
          <cell r="F99">
            <v>1184.9000000000001</v>
          </cell>
          <cell r="G99">
            <v>8700</v>
          </cell>
          <cell r="H99">
            <v>3000</v>
          </cell>
          <cell r="I99">
            <v>13863330.000000002</v>
          </cell>
        </row>
        <row r="100">
          <cell r="D100" t="str">
            <v xml:space="preserve"> - Flat acrylic</v>
          </cell>
          <cell r="E100" t="str">
            <v>m2</v>
          </cell>
          <cell r="F100">
            <v>427.8</v>
          </cell>
          <cell r="G100">
            <v>11500</v>
          </cell>
          <cell r="H100">
            <v>1200</v>
          </cell>
          <cell r="I100">
            <v>5433060</v>
          </cell>
        </row>
        <row r="101">
          <cell r="D101" t="str">
            <v xml:space="preserve"> - Semi gloss satin acrylic</v>
          </cell>
          <cell r="E101" t="str">
            <v>m2</v>
          </cell>
          <cell r="F101">
            <v>256.44</v>
          </cell>
          <cell r="G101">
            <v>13500</v>
          </cell>
          <cell r="H101">
            <v>3000</v>
          </cell>
          <cell r="I101">
            <v>4231260</v>
          </cell>
        </row>
        <row r="102">
          <cell r="I102">
            <v>209194382.25</v>
          </cell>
        </row>
        <row r="103">
          <cell r="I103">
            <v>209194382.25</v>
          </cell>
        </row>
        <row r="104">
          <cell r="B104" t="str">
            <v>VI.</v>
          </cell>
          <cell r="C104">
            <v>0</v>
          </cell>
          <cell r="D104" t="str">
            <v>SPECIALTIES WORKS</v>
          </cell>
        </row>
        <row r="105">
          <cell r="B105">
            <v>1</v>
          </cell>
          <cell r="C105">
            <v>0</v>
          </cell>
          <cell r="D105" t="str">
            <v>Sanitary ware and fitting</v>
          </cell>
        </row>
        <row r="106">
          <cell r="D106" t="str">
            <v xml:space="preserve"> -  Water closet western type</v>
          </cell>
          <cell r="E106" t="str">
            <v>unit</v>
          </cell>
          <cell r="F106">
            <v>7</v>
          </cell>
          <cell r="G106">
            <v>975000</v>
          </cell>
          <cell r="H106">
            <v>64584</v>
          </cell>
          <cell r="I106">
            <v>7277088</v>
          </cell>
        </row>
        <row r="107">
          <cell r="D107" t="str">
            <v xml:space="preserve"> - Wash basin/lavatory</v>
          </cell>
          <cell r="E107" t="str">
            <v>unit</v>
          </cell>
          <cell r="F107">
            <v>8</v>
          </cell>
          <cell r="G107">
            <v>1500000</v>
          </cell>
          <cell r="H107">
            <v>60000</v>
          </cell>
          <cell r="I107">
            <v>12480000</v>
          </cell>
        </row>
        <row r="108">
          <cell r="D108" t="str">
            <v xml:space="preserve"> - Bath tub</v>
          </cell>
          <cell r="E108" t="str">
            <v>unit</v>
          </cell>
          <cell r="F108">
            <v>4</v>
          </cell>
          <cell r="G108">
            <v>1250000</v>
          </cell>
          <cell r="H108">
            <v>240000</v>
          </cell>
          <cell r="I108">
            <v>5960000</v>
          </cell>
        </row>
        <row r="109">
          <cell r="D109" t="str">
            <v xml:space="preserve"> - Water closet squat type</v>
          </cell>
          <cell r="E109" t="str">
            <v>unit</v>
          </cell>
          <cell r="F109">
            <v>2</v>
          </cell>
          <cell r="G109">
            <v>450000</v>
          </cell>
          <cell r="H109">
            <v>34500</v>
          </cell>
          <cell r="I109">
            <v>969000</v>
          </cell>
        </row>
        <row r="110">
          <cell r="D110" t="str">
            <v xml:space="preserve"> - Faucet</v>
          </cell>
          <cell r="E110" t="str">
            <v>ea</v>
          </cell>
          <cell r="F110">
            <v>4</v>
          </cell>
          <cell r="G110">
            <v>180000</v>
          </cell>
          <cell r="H110">
            <v>1800</v>
          </cell>
          <cell r="I110">
            <v>727200</v>
          </cell>
        </row>
        <row r="111">
          <cell r="D111" t="str">
            <v xml:space="preserve"> - Urinal</v>
          </cell>
          <cell r="E111" t="str">
            <v>unit</v>
          </cell>
          <cell r="F111">
            <v>2</v>
          </cell>
          <cell r="G111">
            <v>1200000</v>
          </cell>
          <cell r="H111">
            <v>60000</v>
          </cell>
          <cell r="I111">
            <v>2520000</v>
          </cell>
        </row>
        <row r="112">
          <cell r="D112" t="str">
            <v xml:space="preserve"> - Shower</v>
          </cell>
          <cell r="E112" t="str">
            <v>unit</v>
          </cell>
          <cell r="F112">
            <v>5</v>
          </cell>
          <cell r="G112">
            <v>1500000</v>
          </cell>
          <cell r="H112">
            <v>30000</v>
          </cell>
          <cell r="I112">
            <v>7650000</v>
          </cell>
        </row>
        <row r="113">
          <cell r="D113" t="str">
            <v xml:space="preserve"> - Urinoir partition</v>
          </cell>
          <cell r="E113" t="str">
            <v>unit</v>
          </cell>
          <cell r="F113">
            <v>1</v>
          </cell>
          <cell r="G113">
            <v>350000</v>
          </cell>
          <cell r="H113">
            <v>60000</v>
          </cell>
          <cell r="I113">
            <v>410000</v>
          </cell>
        </row>
        <row r="114">
          <cell r="D114" t="str">
            <v>- Urinoir partition</v>
          </cell>
          <cell r="E114" t="str">
            <v>unit</v>
          </cell>
          <cell r="F114">
            <v>1</v>
          </cell>
          <cell r="G114">
            <v>350000</v>
          </cell>
          <cell r="H114">
            <v>60000</v>
          </cell>
          <cell r="I114">
            <v>410000</v>
          </cell>
        </row>
        <row r="115">
          <cell r="B115">
            <v>2</v>
          </cell>
          <cell r="C115">
            <v>0</v>
          </cell>
          <cell r="D115" t="str">
            <v>Louvre</v>
          </cell>
        </row>
        <row r="116">
          <cell r="D116" t="str">
            <v xml:space="preserve"> - Type V1</v>
          </cell>
          <cell r="E116" t="str">
            <v>unit</v>
          </cell>
          <cell r="F116">
            <v>3</v>
          </cell>
          <cell r="G116">
            <v>61350</v>
          </cell>
          <cell r="H116">
            <v>15720</v>
          </cell>
          <cell r="I116">
            <v>231210</v>
          </cell>
        </row>
        <row r="117">
          <cell r="D117" t="str">
            <v xml:space="preserve"> - Type V2</v>
          </cell>
          <cell r="E117" t="str">
            <v>unit</v>
          </cell>
          <cell r="F117">
            <v>9</v>
          </cell>
          <cell r="G117">
            <v>117300</v>
          </cell>
          <cell r="H117">
            <v>30000</v>
          </cell>
          <cell r="I117">
            <v>1325700</v>
          </cell>
        </row>
        <row r="118">
          <cell r="D118" t="str">
            <v xml:space="preserve"> - Type V3</v>
          </cell>
          <cell r="E118" t="str">
            <v>unit</v>
          </cell>
          <cell r="F118">
            <v>8</v>
          </cell>
          <cell r="G118">
            <v>115125</v>
          </cell>
          <cell r="H118">
            <v>29520</v>
          </cell>
          <cell r="I118">
            <v>1157160</v>
          </cell>
        </row>
        <row r="119">
          <cell r="D119" t="str">
            <v xml:space="preserve"> - Type V4</v>
          </cell>
          <cell r="E119" t="str">
            <v>unit</v>
          </cell>
          <cell r="F119">
            <v>2</v>
          </cell>
          <cell r="G119">
            <v>305605</v>
          </cell>
          <cell r="H119">
            <v>78360</v>
          </cell>
          <cell r="I119">
            <v>767930</v>
          </cell>
        </row>
        <row r="120">
          <cell r="D120" t="str">
            <v xml:space="preserve"> - Type V5</v>
          </cell>
          <cell r="E120" t="str">
            <v>unit</v>
          </cell>
          <cell r="F120">
            <v>4</v>
          </cell>
          <cell r="G120">
            <v>715455</v>
          </cell>
          <cell r="H120">
            <v>183450</v>
          </cell>
          <cell r="I120">
            <v>3595620</v>
          </cell>
        </row>
        <row r="121">
          <cell r="B121">
            <v>3</v>
          </cell>
          <cell r="C121">
            <v>0</v>
          </cell>
          <cell r="D121" t="str">
            <v>Fly screen</v>
          </cell>
          <cell r="E121" t="str">
            <v>m2</v>
          </cell>
          <cell r="F121">
            <v>18.04</v>
          </cell>
          <cell r="G121">
            <v>10255</v>
          </cell>
          <cell r="H121">
            <v>2100</v>
          </cell>
          <cell r="I121">
            <v>222884.19999999998</v>
          </cell>
        </row>
        <row r="122">
          <cell r="I122">
            <v>45293792.200000003</v>
          </cell>
        </row>
        <row r="123">
          <cell r="D123" t="str">
            <v>Copugated letal roïfing</v>
          </cell>
          <cell r="E123" t="str">
            <v>m2</v>
          </cell>
          <cell r="F123">
            <v>55.001953125</v>
          </cell>
          <cell r="G123">
            <v>31702.004028320313</v>
          </cell>
          <cell r="H123">
            <v>2160.0000019669533</v>
          </cell>
          <cell r="I123">
            <v>1862410.0000038147</v>
          </cell>
        </row>
        <row r="124">
          <cell r="B124" t="str">
            <v>VII.</v>
          </cell>
          <cell r="C124">
            <v>0</v>
          </cell>
          <cell r="D124" t="str">
            <v>EQUIPMENT WORKS</v>
          </cell>
        </row>
        <row r="125">
          <cell r="B125">
            <v>1</v>
          </cell>
          <cell r="C125">
            <v>0</v>
          </cell>
          <cell r="D125" t="str">
            <v>Kitchen sink, include faucet</v>
          </cell>
          <cell r="E125" t="str">
            <v>unit</v>
          </cell>
          <cell r="F125">
            <v>1</v>
          </cell>
          <cell r="G125">
            <v>705120</v>
          </cell>
          <cell r="H125">
            <v>135600</v>
          </cell>
          <cell r="I125">
            <v>840720</v>
          </cell>
        </row>
        <row r="126">
          <cell r="B126">
            <v>2</v>
          </cell>
          <cell r="C126">
            <v>0</v>
          </cell>
          <cell r="D126" t="str">
            <v>Kitchen exhaust hood incl. ducting</v>
          </cell>
          <cell r="E126" t="str">
            <v>unit</v>
          </cell>
          <cell r="F126">
            <v>1</v>
          </cell>
          <cell r="G126">
            <v>2028000</v>
          </cell>
          <cell r="H126">
            <v>240000</v>
          </cell>
          <cell r="I126">
            <v>2268000</v>
          </cell>
        </row>
        <row r="127">
          <cell r="I127">
            <v>3108720</v>
          </cell>
        </row>
        <row r="128">
          <cell r="I128">
            <v>3108720</v>
          </cell>
        </row>
        <row r="129">
          <cell r="B129" t="str">
            <v>VIII.</v>
          </cell>
          <cell r="C129">
            <v>0</v>
          </cell>
          <cell r="D129" t="str">
            <v>MECHANICAL WORKS</v>
          </cell>
        </row>
        <row r="130">
          <cell r="B130">
            <v>1</v>
          </cell>
          <cell r="C130">
            <v>0</v>
          </cell>
          <cell r="D130" t="str">
            <v>Air conditioning &amp; Ventilating system</v>
          </cell>
        </row>
        <row r="131">
          <cell r="B131">
            <v>1.1000000000000001</v>
          </cell>
          <cell r="C131">
            <v>0</v>
          </cell>
          <cell r="D131" t="str">
            <v>Install only, materiak by owner</v>
          </cell>
        </row>
        <row r="132">
          <cell r="D132" t="str">
            <v>a. Type : Wall Mounted</v>
          </cell>
        </row>
        <row r="133">
          <cell r="D133" t="str">
            <v xml:space="preserve">     -  ACC-E20.01, FCU-E20.1, cap. 4,60 kW</v>
          </cell>
          <cell r="E133" t="str">
            <v>unit</v>
          </cell>
          <cell r="F133">
            <v>1</v>
          </cell>
          <cell r="G133">
            <v>302500</v>
          </cell>
          <cell r="H133">
            <v>0</v>
          </cell>
          <cell r="I133">
            <v>302500</v>
          </cell>
        </row>
        <row r="134">
          <cell r="D134" t="str">
            <v xml:space="preserve">     -  ACC-E20.02, FCU-E20.2, cap. 4,60 kW</v>
          </cell>
          <cell r="E134" t="str">
            <v>unit</v>
          </cell>
          <cell r="F134">
            <v>1</v>
          </cell>
          <cell r="G134">
            <v>302500</v>
          </cell>
          <cell r="H134">
            <v>0</v>
          </cell>
          <cell r="I134">
            <v>302500</v>
          </cell>
        </row>
        <row r="135">
          <cell r="D135" t="str">
            <v xml:space="preserve">     -  ACC-E20.03, FCU-E20.3, cap. 4,60 kW</v>
          </cell>
          <cell r="E135" t="str">
            <v>unit</v>
          </cell>
          <cell r="F135">
            <v>1</v>
          </cell>
          <cell r="G135">
            <v>302500</v>
          </cell>
          <cell r="H135">
            <v>0</v>
          </cell>
          <cell r="I135">
            <v>302500</v>
          </cell>
        </row>
        <row r="136">
          <cell r="D136" t="str">
            <v xml:space="preserve">     -  ACC-E20.04, FCU-E20.4, cap. 4,60 kW</v>
          </cell>
          <cell r="E136" t="str">
            <v>unit</v>
          </cell>
          <cell r="F136">
            <v>1</v>
          </cell>
          <cell r="G136">
            <v>302500</v>
          </cell>
          <cell r="H136">
            <v>0</v>
          </cell>
          <cell r="I136">
            <v>302500</v>
          </cell>
        </row>
        <row r="137">
          <cell r="D137" t="str">
            <v xml:space="preserve">     -  ACC-E20.08, FCU-E20.8, cap. 2,25 kW</v>
          </cell>
          <cell r="E137" t="str">
            <v>unit</v>
          </cell>
          <cell r="F137">
            <v>1</v>
          </cell>
          <cell r="G137">
            <v>302500</v>
          </cell>
          <cell r="H137">
            <v>0</v>
          </cell>
          <cell r="I137">
            <v>302500</v>
          </cell>
        </row>
        <row r="138">
          <cell r="D138" t="str">
            <v xml:space="preserve">     -  ACC-E20.08, FCU-E20.8, cap. 2,25 kW</v>
          </cell>
          <cell r="E138" t="str">
            <v>unit</v>
          </cell>
          <cell r="F138">
            <v>1</v>
          </cell>
          <cell r="G138">
            <v>6656200</v>
          </cell>
          <cell r="H138">
            <v>0</v>
          </cell>
          <cell r="I138">
            <v>6656200</v>
          </cell>
        </row>
        <row r="139">
          <cell r="D139" t="str">
            <v>b. Type : Ceiling Cassette</v>
          </cell>
        </row>
        <row r="140">
          <cell r="D140" t="str">
            <v xml:space="preserve">     -  ACC-E20.05, FCU-E20.5, cap. 8,66 kW</v>
          </cell>
          <cell r="E140" t="str">
            <v>unit</v>
          </cell>
          <cell r="F140">
            <v>1</v>
          </cell>
          <cell r="G140">
            <v>368500</v>
          </cell>
          <cell r="H140">
            <v>0</v>
          </cell>
          <cell r="I140">
            <v>368500</v>
          </cell>
        </row>
        <row r="141">
          <cell r="D141" t="str">
            <v xml:space="preserve">     -  ACC-E20.05, FCU-E20.5, cap. 8,66 kW</v>
          </cell>
          <cell r="E141" t="str">
            <v>unit</v>
          </cell>
          <cell r="F141">
            <v>1</v>
          </cell>
          <cell r="G141">
            <v>41214000</v>
          </cell>
          <cell r="H141">
            <v>0</v>
          </cell>
          <cell r="I141">
            <v>41214000</v>
          </cell>
        </row>
        <row r="142">
          <cell r="D142" t="str">
            <v>c. Type : Ceiling Suspended</v>
          </cell>
        </row>
        <row r="143">
          <cell r="D143" t="str">
            <v xml:space="preserve">     -  ACC-E20.06, FCU-E20.6, cap. 11,24 kW</v>
          </cell>
          <cell r="E143" t="str">
            <v>unit</v>
          </cell>
          <cell r="F143">
            <v>1</v>
          </cell>
          <cell r="G143">
            <v>368500</v>
          </cell>
          <cell r="H143">
            <v>0</v>
          </cell>
          <cell r="I143">
            <v>368500</v>
          </cell>
        </row>
        <row r="144">
          <cell r="D144" t="str">
            <v xml:space="preserve">     -  ACC-E20.07, FCU-E20.7, cap. 11,24 kW</v>
          </cell>
          <cell r="E144" t="str">
            <v>unit</v>
          </cell>
          <cell r="F144">
            <v>1</v>
          </cell>
          <cell r="G144">
            <v>368500</v>
          </cell>
          <cell r="H144">
            <v>0</v>
          </cell>
          <cell r="I144">
            <v>368500</v>
          </cell>
        </row>
        <row r="145">
          <cell r="D145" t="str">
            <v xml:space="preserve">     -  ACC-E20.07, FCU-E20.7, cap. 11,24 kW</v>
          </cell>
          <cell r="E145" t="str">
            <v>unit</v>
          </cell>
          <cell r="F145">
            <v>1</v>
          </cell>
          <cell r="G145">
            <v>40704400</v>
          </cell>
          <cell r="H145">
            <v>0</v>
          </cell>
          <cell r="I145">
            <v>40704400</v>
          </cell>
        </row>
        <row r="146">
          <cell r="B146">
            <v>1.2</v>
          </cell>
          <cell r="C146">
            <v>0</v>
          </cell>
          <cell r="D146" t="str">
            <v>Ventilating</v>
          </cell>
        </row>
        <row r="147">
          <cell r="B147" t="str">
            <v>1.2.1</v>
          </cell>
          <cell r="C147">
            <v>0</v>
          </cell>
          <cell r="D147" t="str">
            <v>Exhaust Fan</v>
          </cell>
        </row>
        <row r="148">
          <cell r="B148" t="str">
            <v>1.2.1</v>
          </cell>
          <cell r="C148">
            <v>0</v>
          </cell>
          <cell r="D148" t="str">
            <v>a. Type : Roof Mounted</v>
          </cell>
        </row>
        <row r="149">
          <cell r="D149" t="str">
            <v xml:space="preserve">     -  TEF.E20.01, cap. 350 l/sec</v>
          </cell>
          <cell r="E149" t="str">
            <v>unit</v>
          </cell>
          <cell r="F149">
            <v>1</v>
          </cell>
          <cell r="G149">
            <v>1821500</v>
          </cell>
          <cell r="H149">
            <v>0</v>
          </cell>
          <cell r="I149">
            <v>1821500</v>
          </cell>
        </row>
        <row r="150">
          <cell r="D150" t="str">
            <v xml:space="preserve">     -  TEF.E20.01, cap. 350 l/sec</v>
          </cell>
          <cell r="E150" t="str">
            <v>unit</v>
          </cell>
          <cell r="F150">
            <v>1</v>
          </cell>
          <cell r="G150">
            <v>1821500</v>
          </cell>
          <cell r="H150">
            <v>0</v>
          </cell>
          <cell r="I150">
            <v>1821500</v>
          </cell>
        </row>
        <row r="151">
          <cell r="D151" t="str">
            <v xml:space="preserve">b. Type : Ceiling </v>
          </cell>
        </row>
        <row r="152">
          <cell r="D152" t="str">
            <v xml:space="preserve">     -  KEF.E20.01, cap. 160 l/sec</v>
          </cell>
          <cell r="E152" t="str">
            <v>unit</v>
          </cell>
          <cell r="F152">
            <v>1</v>
          </cell>
          <cell r="G152">
            <v>576600</v>
          </cell>
          <cell r="H152">
            <v>0</v>
          </cell>
          <cell r="I152">
            <v>576600</v>
          </cell>
        </row>
        <row r="153">
          <cell r="D153" t="str">
            <v xml:space="preserve">     -  KEF.E20.01, cap. 160 l/sec</v>
          </cell>
          <cell r="E153" t="str">
            <v>unit</v>
          </cell>
          <cell r="F153">
            <v>1</v>
          </cell>
          <cell r="G153">
            <v>379800</v>
          </cell>
          <cell r="H153">
            <v>0</v>
          </cell>
          <cell r="I153">
            <v>379800</v>
          </cell>
        </row>
        <row r="154">
          <cell r="B154" t="str">
            <v>1.2.2</v>
          </cell>
          <cell r="C154">
            <v>0</v>
          </cell>
          <cell r="D154" t="str">
            <v xml:space="preserve">Ducting </v>
          </cell>
        </row>
        <row r="155">
          <cell r="B155" t="str">
            <v>1.2.2</v>
          </cell>
          <cell r="C155">
            <v>0</v>
          </cell>
          <cell r="D155" t="str">
            <v>a. BJLS, include support</v>
          </cell>
        </row>
        <row r="156">
          <cell r="D156" t="str">
            <v xml:space="preserve">    - dia. 400 x 400 mm</v>
          </cell>
          <cell r="E156" t="str">
            <v>m'</v>
          </cell>
          <cell r="F156">
            <v>4</v>
          </cell>
          <cell r="G156">
            <v>153720.00280000002</v>
          </cell>
          <cell r="H156">
            <v>0</v>
          </cell>
          <cell r="I156">
            <v>614880.01120000007</v>
          </cell>
        </row>
        <row r="157">
          <cell r="D157" t="str">
            <v xml:space="preserve">    - dia. 200  mm</v>
          </cell>
          <cell r="E157" t="str">
            <v>m'</v>
          </cell>
          <cell r="F157">
            <v>3</v>
          </cell>
          <cell r="G157">
            <v>38100.004057142862</v>
          </cell>
          <cell r="H157">
            <v>0</v>
          </cell>
          <cell r="I157">
            <v>114300.01217142859</v>
          </cell>
        </row>
        <row r="158">
          <cell r="D158" t="str">
            <v xml:space="preserve">    - dia. 200  mm</v>
          </cell>
          <cell r="E158" t="str">
            <v>m'</v>
          </cell>
          <cell r="F158">
            <v>3</v>
          </cell>
          <cell r="G158">
            <v>38100.004057142862</v>
          </cell>
          <cell r="H158">
            <v>0</v>
          </cell>
          <cell r="I158">
            <v>114300.01217142859</v>
          </cell>
        </row>
        <row r="159">
          <cell r="D159" t="str">
            <v>b. Flexible Duct</v>
          </cell>
        </row>
        <row r="160">
          <cell r="D160" t="str">
            <v xml:space="preserve">    - dia. 125 mm (5")</v>
          </cell>
          <cell r="E160" t="str">
            <v>m'</v>
          </cell>
          <cell r="F160">
            <v>14</v>
          </cell>
          <cell r="G160">
            <v>97124.99500000001</v>
          </cell>
          <cell r="H160">
            <v>0</v>
          </cell>
          <cell r="I160">
            <v>1359749.9300000002</v>
          </cell>
        </row>
        <row r="161">
          <cell r="D161" t="str">
            <v xml:space="preserve">    - dia. 125 mm (5")</v>
          </cell>
          <cell r="E161" t="str">
            <v>m'</v>
          </cell>
          <cell r="F161">
            <v>14</v>
          </cell>
          <cell r="G161">
            <v>97124.99500000001</v>
          </cell>
          <cell r="H161">
            <v>0</v>
          </cell>
          <cell r="I161">
            <v>1359749.9300000002</v>
          </cell>
        </row>
        <row r="162">
          <cell r="B162" t="str">
            <v>1.2.3</v>
          </cell>
          <cell r="C162">
            <v>0</v>
          </cell>
          <cell r="D162" t="str">
            <v>Grille, size 300 x150 mm</v>
          </cell>
          <cell r="E162" t="str">
            <v>pc</v>
          </cell>
          <cell r="F162">
            <v>4</v>
          </cell>
          <cell r="G162">
            <v>87300</v>
          </cell>
          <cell r="H162">
            <v>0</v>
          </cell>
          <cell r="I162">
            <v>349200</v>
          </cell>
        </row>
        <row r="163">
          <cell r="B163" t="str">
            <v>1.2.4</v>
          </cell>
          <cell r="C163">
            <v>0</v>
          </cell>
          <cell r="D163" t="str">
            <v>Split Dumper (SD) dia. 125 mm (5")</v>
          </cell>
          <cell r="E163" t="str">
            <v>pc</v>
          </cell>
          <cell r="F163">
            <v>4</v>
          </cell>
          <cell r="G163">
            <v>93500</v>
          </cell>
          <cell r="H163">
            <v>0</v>
          </cell>
          <cell r="I163">
            <v>374000</v>
          </cell>
        </row>
        <row r="164">
          <cell r="B164" t="str">
            <v>1.2.4</v>
          </cell>
          <cell r="C164">
            <v>0</v>
          </cell>
          <cell r="D164" t="str">
            <v>Split Dumper (SD) dia. 125 mm (5")</v>
          </cell>
          <cell r="E164" t="str">
            <v>pc</v>
          </cell>
          <cell r="F164">
            <v>4</v>
          </cell>
          <cell r="G164">
            <v>93500</v>
          </cell>
          <cell r="H164">
            <v>0</v>
          </cell>
          <cell r="I164">
            <v>374000</v>
          </cell>
        </row>
        <row r="167">
          <cell r="I167">
            <v>374000</v>
          </cell>
        </row>
        <row r="168">
          <cell r="B168">
            <v>2</v>
          </cell>
          <cell r="C168">
            <v>0</v>
          </cell>
          <cell r="D168" t="str">
            <v xml:space="preserve">Plumbing </v>
          </cell>
        </row>
        <row r="169">
          <cell r="B169">
            <v>2.1</v>
          </cell>
          <cell r="C169">
            <v>0</v>
          </cell>
          <cell r="D169" t="str">
            <v>Cold Water System</v>
          </cell>
        </row>
        <row r="170">
          <cell r="B170">
            <v>2.1</v>
          </cell>
          <cell r="C170">
            <v>0</v>
          </cell>
          <cell r="D170" t="str">
            <v>Polivinyl Chloride Pipe, 10 kg/cm² class</v>
          </cell>
        </row>
        <row r="171">
          <cell r="D171" t="str">
            <v>-  PVC dia. 40 mm (1 1/2")</v>
          </cell>
          <cell r="E171" t="str">
            <v>m'</v>
          </cell>
          <cell r="F171">
            <v>18</v>
          </cell>
          <cell r="G171">
            <v>49220</v>
          </cell>
          <cell r="H171">
            <v>0</v>
          </cell>
          <cell r="I171">
            <v>885960</v>
          </cell>
        </row>
        <row r="172">
          <cell r="D172" t="str">
            <v>-  PVC dia. 32 mm (1 1/4")</v>
          </cell>
          <cell r="E172" t="str">
            <v>m'</v>
          </cell>
          <cell r="F172">
            <v>30</v>
          </cell>
          <cell r="G172">
            <v>42810</v>
          </cell>
          <cell r="H172">
            <v>0</v>
          </cell>
          <cell r="I172">
            <v>1284300</v>
          </cell>
        </row>
        <row r="173">
          <cell r="D173" t="str">
            <v>-  PVC dia. 25 mm (1")</v>
          </cell>
          <cell r="E173" t="str">
            <v>m'</v>
          </cell>
          <cell r="F173">
            <v>18</v>
          </cell>
          <cell r="G173">
            <v>33470</v>
          </cell>
          <cell r="H173">
            <v>0</v>
          </cell>
          <cell r="I173">
            <v>602460</v>
          </cell>
        </row>
        <row r="174">
          <cell r="D174" t="str">
            <v>-  PVC dia. 20 mm (3/4")</v>
          </cell>
          <cell r="E174" t="str">
            <v>m'</v>
          </cell>
          <cell r="F174">
            <v>18</v>
          </cell>
          <cell r="G174">
            <v>19680</v>
          </cell>
          <cell r="H174">
            <v>0</v>
          </cell>
          <cell r="I174">
            <v>354240</v>
          </cell>
        </row>
        <row r="175">
          <cell r="D175" t="str">
            <v>-  PVC dia. 15 mm (1/2")</v>
          </cell>
          <cell r="E175" t="str">
            <v>m'</v>
          </cell>
          <cell r="F175">
            <v>66</v>
          </cell>
          <cell r="G175">
            <v>15310</v>
          </cell>
          <cell r="H175">
            <v>0</v>
          </cell>
          <cell r="I175">
            <v>1010460</v>
          </cell>
        </row>
        <row r="176">
          <cell r="D176" t="str">
            <v>-  Fitting &amp; accessories</v>
          </cell>
          <cell r="E176" t="str">
            <v>ls</v>
          </cell>
          <cell r="F176">
            <v>1</v>
          </cell>
          <cell r="G176">
            <v>1448000</v>
          </cell>
          <cell r="H176">
            <v>0</v>
          </cell>
          <cell r="I176">
            <v>1448000</v>
          </cell>
        </row>
        <row r="177">
          <cell r="D177" t="str">
            <v>-  Fitting &amp; accessories</v>
          </cell>
          <cell r="E177" t="str">
            <v>ls</v>
          </cell>
          <cell r="F177">
            <v>1</v>
          </cell>
          <cell r="G177">
            <v>1448000</v>
          </cell>
          <cell r="H177">
            <v>0</v>
          </cell>
          <cell r="I177">
            <v>1448000</v>
          </cell>
        </row>
        <row r="178">
          <cell r="B178">
            <v>2.2000000000000002</v>
          </cell>
          <cell r="C178">
            <v>0</v>
          </cell>
          <cell r="D178" t="str">
            <v>Gate valve dia. 15 mm (1/2")</v>
          </cell>
          <cell r="E178" t="str">
            <v>ea</v>
          </cell>
          <cell r="F178">
            <v>1</v>
          </cell>
          <cell r="G178">
            <v>85800</v>
          </cell>
          <cell r="H178">
            <v>0</v>
          </cell>
          <cell r="I178">
            <v>85800</v>
          </cell>
        </row>
        <row r="179">
          <cell r="B179">
            <v>2.2999999999999998</v>
          </cell>
          <cell r="C179">
            <v>0</v>
          </cell>
          <cell r="D179" t="str">
            <v>Box valve</v>
          </cell>
          <cell r="E179" t="str">
            <v>ea</v>
          </cell>
          <cell r="F179">
            <v>1</v>
          </cell>
          <cell r="G179">
            <v>125000</v>
          </cell>
          <cell r="H179">
            <v>0</v>
          </cell>
          <cell r="I179">
            <v>125000</v>
          </cell>
        </row>
        <row r="180">
          <cell r="B180">
            <v>2.2999999999999998</v>
          </cell>
          <cell r="C180">
            <v>0</v>
          </cell>
          <cell r="D180" t="str">
            <v>Box valve</v>
          </cell>
          <cell r="E180" t="str">
            <v>ea</v>
          </cell>
          <cell r="F180">
            <v>1</v>
          </cell>
          <cell r="G180">
            <v>125000</v>
          </cell>
          <cell r="H180">
            <v>0</v>
          </cell>
          <cell r="I180">
            <v>125000</v>
          </cell>
        </row>
        <row r="181">
          <cell r="B181">
            <v>2.2000000000000002</v>
          </cell>
          <cell r="C181">
            <v>0</v>
          </cell>
          <cell r="D181" t="str">
            <v>Sewarage Water System</v>
          </cell>
        </row>
        <row r="182">
          <cell r="B182" t="str">
            <v>2.2.1</v>
          </cell>
          <cell r="C182">
            <v>0</v>
          </cell>
          <cell r="D182" t="str">
            <v>Polivinyl Chloride Pipe, 5 kg/cm² class</v>
          </cell>
        </row>
        <row r="183">
          <cell r="B183" t="str">
            <v>2.2.1</v>
          </cell>
          <cell r="C183">
            <v>0</v>
          </cell>
          <cell r="D183" t="str">
            <v>-  PVC dia. 125 mm (5")</v>
          </cell>
          <cell r="E183" t="str">
            <v>m'</v>
          </cell>
          <cell r="F183">
            <v>4</v>
          </cell>
          <cell r="G183">
            <v>68600</v>
          </cell>
          <cell r="H183">
            <v>0</v>
          </cell>
          <cell r="I183">
            <v>274400</v>
          </cell>
        </row>
        <row r="184">
          <cell r="D184" t="str">
            <v>-  PVC dia. 100 mm (4")</v>
          </cell>
          <cell r="E184" t="str">
            <v>m'</v>
          </cell>
          <cell r="F184">
            <v>36</v>
          </cell>
          <cell r="G184">
            <v>43550</v>
          </cell>
          <cell r="H184">
            <v>0</v>
          </cell>
          <cell r="I184">
            <v>1567800</v>
          </cell>
        </row>
        <row r="185">
          <cell r="D185" t="str">
            <v>-  PVC dia. 50 mm (2")</v>
          </cell>
          <cell r="E185" t="str">
            <v>m'</v>
          </cell>
          <cell r="F185">
            <v>56</v>
          </cell>
          <cell r="G185">
            <v>13070</v>
          </cell>
          <cell r="H185">
            <v>0</v>
          </cell>
          <cell r="I185">
            <v>731920</v>
          </cell>
        </row>
        <row r="186">
          <cell r="D186" t="str">
            <v>-  PVC dia. 40 mm (1 1/2")</v>
          </cell>
          <cell r="E186" t="str">
            <v>m'</v>
          </cell>
          <cell r="F186">
            <v>28</v>
          </cell>
          <cell r="G186">
            <v>10350</v>
          </cell>
          <cell r="H186">
            <v>0</v>
          </cell>
          <cell r="I186">
            <v>289800</v>
          </cell>
        </row>
        <row r="187">
          <cell r="D187" t="str">
            <v>-  PVC dia. 40, for vent</v>
          </cell>
          <cell r="E187" t="str">
            <v>m'</v>
          </cell>
          <cell r="F187">
            <v>8</v>
          </cell>
          <cell r="G187">
            <v>10350</v>
          </cell>
          <cell r="H187">
            <v>0</v>
          </cell>
          <cell r="I187">
            <v>82800</v>
          </cell>
        </row>
        <row r="188">
          <cell r="D188" t="str">
            <v>-  Fitting &amp; accessories</v>
          </cell>
          <cell r="E188" t="str">
            <v>ls</v>
          </cell>
          <cell r="F188">
            <v>1</v>
          </cell>
          <cell r="G188">
            <v>1031300</v>
          </cell>
          <cell r="H188">
            <v>0</v>
          </cell>
          <cell r="I188">
            <v>1031300</v>
          </cell>
        </row>
        <row r="189">
          <cell r="D189" t="str">
            <v>-  Fitting &amp; accessories</v>
          </cell>
          <cell r="E189" t="str">
            <v>ls</v>
          </cell>
          <cell r="F189">
            <v>1</v>
          </cell>
          <cell r="G189">
            <v>1031300</v>
          </cell>
          <cell r="H189">
            <v>0</v>
          </cell>
          <cell r="I189">
            <v>1031300</v>
          </cell>
        </row>
        <row r="190">
          <cell r="B190" t="str">
            <v>2.2.2</v>
          </cell>
          <cell r="C190">
            <v>0</v>
          </cell>
          <cell r="D190" t="str">
            <v>Floor drain</v>
          </cell>
          <cell r="E190" t="str">
            <v>ea</v>
          </cell>
          <cell r="F190">
            <v>10</v>
          </cell>
          <cell r="G190">
            <v>184800</v>
          </cell>
          <cell r="H190">
            <v>0</v>
          </cell>
          <cell r="I190">
            <v>1848000</v>
          </cell>
        </row>
        <row r="191">
          <cell r="B191" t="str">
            <v>2.2.3</v>
          </cell>
          <cell r="C191">
            <v>0</v>
          </cell>
          <cell r="D191" t="str">
            <v>Clean out</v>
          </cell>
          <cell r="E191" t="str">
            <v>ea</v>
          </cell>
          <cell r="F191">
            <v>12</v>
          </cell>
          <cell r="G191">
            <v>143100</v>
          </cell>
          <cell r="H191">
            <v>0</v>
          </cell>
          <cell r="I191">
            <v>1717200</v>
          </cell>
        </row>
        <row r="192">
          <cell r="B192" t="str">
            <v>2.2.4</v>
          </cell>
          <cell r="C192">
            <v>0</v>
          </cell>
          <cell r="D192" t="str">
            <v>External cully trap</v>
          </cell>
          <cell r="E192" t="str">
            <v>ea</v>
          </cell>
          <cell r="F192">
            <v>2</v>
          </cell>
          <cell r="G192">
            <v>125000</v>
          </cell>
          <cell r="H192">
            <v>0</v>
          </cell>
          <cell r="I192">
            <v>250000</v>
          </cell>
        </row>
        <row r="193">
          <cell r="B193" t="str">
            <v>2.2.5</v>
          </cell>
          <cell r="C193">
            <v>0</v>
          </cell>
          <cell r="D193" t="str">
            <v>Tundish 150x150 cm, condensate drain pipe</v>
          </cell>
          <cell r="E193" t="str">
            <v>ea</v>
          </cell>
          <cell r="F193">
            <v>5</v>
          </cell>
          <cell r="G193">
            <v>35000</v>
          </cell>
          <cell r="H193">
            <v>0</v>
          </cell>
          <cell r="I193">
            <v>175000</v>
          </cell>
        </row>
        <row r="194">
          <cell r="B194" t="str">
            <v>2.2.5</v>
          </cell>
          <cell r="C194">
            <v>0</v>
          </cell>
          <cell r="D194" t="str">
            <v>Tundish 150x150 cm, condensate drain pipe</v>
          </cell>
          <cell r="E194" t="str">
            <v>ea</v>
          </cell>
          <cell r="F194">
            <v>5</v>
          </cell>
          <cell r="G194">
            <v>35000</v>
          </cell>
          <cell r="H194">
            <v>0</v>
          </cell>
          <cell r="I194">
            <v>175000</v>
          </cell>
        </row>
        <row r="195">
          <cell r="B195">
            <v>2.2999999999999998</v>
          </cell>
          <cell r="C195">
            <v>0</v>
          </cell>
          <cell r="D195" t="str">
            <v>Hot Water System</v>
          </cell>
        </row>
        <row r="196">
          <cell r="B196" t="str">
            <v>2.3.1</v>
          </cell>
          <cell r="C196">
            <v>0</v>
          </cell>
          <cell r="D196" t="str">
            <v>Cooper pipe + insulation, for water heater</v>
          </cell>
        </row>
        <row r="197">
          <cell r="B197" t="str">
            <v>2.3.1</v>
          </cell>
          <cell r="C197">
            <v>0</v>
          </cell>
          <cell r="D197" t="str">
            <v>-  COP dia. 32 mm (1 1/4")</v>
          </cell>
          <cell r="E197" t="str">
            <v>m'</v>
          </cell>
          <cell r="F197">
            <v>6</v>
          </cell>
          <cell r="G197">
            <v>59770</v>
          </cell>
          <cell r="H197">
            <v>0</v>
          </cell>
          <cell r="I197">
            <v>358620</v>
          </cell>
        </row>
        <row r="198">
          <cell r="D198" t="str">
            <v>-  COP dia. 25 mm (1")</v>
          </cell>
          <cell r="E198" t="str">
            <v>m'</v>
          </cell>
          <cell r="F198">
            <v>6</v>
          </cell>
          <cell r="G198">
            <v>41330</v>
          </cell>
          <cell r="H198">
            <v>0</v>
          </cell>
          <cell r="I198">
            <v>247980</v>
          </cell>
        </row>
        <row r="199">
          <cell r="D199" t="str">
            <v>-  COP dia. 20 mm (3/4")</v>
          </cell>
          <cell r="E199" t="str">
            <v>m'</v>
          </cell>
          <cell r="F199">
            <v>12</v>
          </cell>
          <cell r="G199">
            <v>30020</v>
          </cell>
          <cell r="H199">
            <v>0</v>
          </cell>
          <cell r="I199">
            <v>360240</v>
          </cell>
        </row>
        <row r="200">
          <cell r="D200" t="str">
            <v>-  COP dia. 15 mm (1/2")</v>
          </cell>
          <cell r="E200" t="str">
            <v>m'</v>
          </cell>
          <cell r="F200">
            <v>54</v>
          </cell>
          <cell r="G200">
            <v>18560</v>
          </cell>
          <cell r="H200">
            <v>0</v>
          </cell>
          <cell r="I200">
            <v>1002240</v>
          </cell>
        </row>
        <row r="201">
          <cell r="D201" t="str">
            <v>-  Fitting &amp; accessories</v>
          </cell>
          <cell r="E201" t="str">
            <v>ls</v>
          </cell>
          <cell r="F201">
            <v>1</v>
          </cell>
          <cell r="G201">
            <v>689100</v>
          </cell>
          <cell r="H201">
            <v>0</v>
          </cell>
          <cell r="I201">
            <v>689100</v>
          </cell>
        </row>
        <row r="202">
          <cell r="D202" t="str">
            <v>-  Fitting &amp; accessories</v>
          </cell>
          <cell r="E202" t="str">
            <v>ls</v>
          </cell>
          <cell r="F202">
            <v>1</v>
          </cell>
          <cell r="G202">
            <v>689100</v>
          </cell>
          <cell r="H202">
            <v>0</v>
          </cell>
          <cell r="I202">
            <v>689100</v>
          </cell>
        </row>
        <row r="203">
          <cell r="B203" t="str">
            <v>2.3.2</v>
          </cell>
          <cell r="C203">
            <v>0</v>
          </cell>
          <cell r="D203" t="str">
            <v>Hot Water Heater, cap. 75 liter</v>
          </cell>
          <cell r="E203" t="str">
            <v>unit</v>
          </cell>
          <cell r="F203">
            <v>1</v>
          </cell>
          <cell r="G203">
            <v>3000400</v>
          </cell>
          <cell r="H203">
            <v>0</v>
          </cell>
          <cell r="I203">
            <v>3000400</v>
          </cell>
        </row>
        <row r="204">
          <cell r="B204" t="str">
            <v>2.3.2</v>
          </cell>
          <cell r="C204">
            <v>0</v>
          </cell>
          <cell r="D204" t="str">
            <v>Hot Water Heater, cap. 75 liter</v>
          </cell>
          <cell r="E204" t="str">
            <v>unit</v>
          </cell>
          <cell r="F204">
            <v>1</v>
          </cell>
          <cell r="G204">
            <v>3000400</v>
          </cell>
          <cell r="H204">
            <v>0</v>
          </cell>
          <cell r="I204">
            <v>27251249.953371428</v>
          </cell>
        </row>
        <row r="205">
          <cell r="I205">
            <v>215975449.95337144</v>
          </cell>
        </row>
        <row r="206">
          <cell r="I206">
            <v>215975449.95337144</v>
          </cell>
        </row>
        <row r="207">
          <cell r="B207" t="str">
            <v>IX.</v>
          </cell>
          <cell r="C207">
            <v>0</v>
          </cell>
          <cell r="D207" t="str">
            <v>ELECTRICAL WORKS</v>
          </cell>
        </row>
        <row r="208">
          <cell r="B208">
            <v>1</v>
          </cell>
          <cell r="C208">
            <v>0</v>
          </cell>
          <cell r="D208" t="str">
            <v>Electrical system</v>
          </cell>
        </row>
        <row r="209">
          <cell r="B209">
            <v>1</v>
          </cell>
          <cell r="C209">
            <v>0</v>
          </cell>
          <cell r="D209" t="str">
            <v>-  Lighting panel MSB-GH</v>
          </cell>
          <cell r="E209" t="str">
            <v>unit</v>
          </cell>
          <cell r="F209">
            <v>1</v>
          </cell>
          <cell r="G209">
            <v>14379390</v>
          </cell>
          <cell r="H209">
            <v>0</v>
          </cell>
          <cell r="I209">
            <v>14379390</v>
          </cell>
        </row>
        <row r="210">
          <cell r="D210" t="str">
            <v>-  Lighting panel MSB-GH</v>
          </cell>
          <cell r="E210" t="str">
            <v>unit</v>
          </cell>
          <cell r="F210">
            <v>1</v>
          </cell>
          <cell r="G210">
            <v>14379390</v>
          </cell>
          <cell r="H210">
            <v>0</v>
          </cell>
          <cell r="I210">
            <v>14379390</v>
          </cell>
        </row>
        <row r="211">
          <cell r="D211" t="str">
            <v>-  Switch</v>
          </cell>
        </row>
        <row r="212">
          <cell r="D212" t="str">
            <v xml:space="preserve">    - Single switch</v>
          </cell>
          <cell r="E212" t="str">
            <v>ea</v>
          </cell>
          <cell r="F212">
            <v>12</v>
          </cell>
          <cell r="G212">
            <v>28750</v>
          </cell>
          <cell r="H212">
            <v>0</v>
          </cell>
          <cell r="I212">
            <v>345000</v>
          </cell>
        </row>
        <row r="213">
          <cell r="D213" t="str">
            <v xml:space="preserve">    - Double switch</v>
          </cell>
          <cell r="E213" t="str">
            <v>ea</v>
          </cell>
          <cell r="F213">
            <v>18</v>
          </cell>
          <cell r="G213">
            <v>84880</v>
          </cell>
          <cell r="H213">
            <v>0</v>
          </cell>
          <cell r="I213">
            <v>1527840</v>
          </cell>
        </row>
        <row r="214">
          <cell r="D214" t="str">
            <v xml:space="preserve">    - Isolating switch 1 phasa</v>
          </cell>
          <cell r="E214" t="str">
            <v>ea</v>
          </cell>
          <cell r="F214">
            <v>7</v>
          </cell>
          <cell r="G214">
            <v>125000</v>
          </cell>
          <cell r="H214">
            <v>0</v>
          </cell>
          <cell r="I214">
            <v>875000</v>
          </cell>
        </row>
        <row r="215">
          <cell r="D215" t="str">
            <v xml:space="preserve">    - Isolating switch 3 phasa</v>
          </cell>
          <cell r="E215" t="str">
            <v>ea</v>
          </cell>
          <cell r="F215">
            <v>3</v>
          </cell>
          <cell r="G215">
            <v>175000</v>
          </cell>
          <cell r="H215">
            <v>0</v>
          </cell>
          <cell r="I215">
            <v>525000</v>
          </cell>
        </row>
        <row r="216">
          <cell r="D216" t="str">
            <v xml:space="preserve">    - Switch installation</v>
          </cell>
          <cell r="E216" t="str">
            <v>point</v>
          </cell>
          <cell r="F216">
            <v>40</v>
          </cell>
          <cell r="G216">
            <v>65000</v>
          </cell>
          <cell r="H216">
            <v>0</v>
          </cell>
          <cell r="I216">
            <v>2600000</v>
          </cell>
        </row>
        <row r="217">
          <cell r="D217" t="str">
            <v xml:space="preserve">    - Switch installation</v>
          </cell>
          <cell r="E217" t="str">
            <v>point</v>
          </cell>
          <cell r="F217">
            <v>40</v>
          </cell>
          <cell r="G217">
            <v>65000</v>
          </cell>
          <cell r="H217">
            <v>0</v>
          </cell>
          <cell r="I217">
            <v>2600000</v>
          </cell>
        </row>
        <row r="218">
          <cell r="D218" t="str">
            <v>-  Receptacle</v>
          </cell>
        </row>
        <row r="219">
          <cell r="D219" t="str">
            <v xml:space="preserve">    - Plug conector</v>
          </cell>
          <cell r="E219" t="str">
            <v>ea</v>
          </cell>
          <cell r="F219">
            <v>1</v>
          </cell>
          <cell r="G219">
            <v>25000</v>
          </cell>
          <cell r="H219">
            <v>0</v>
          </cell>
          <cell r="I219">
            <v>25000</v>
          </cell>
        </row>
        <row r="220">
          <cell r="D220" t="str">
            <v xml:space="preserve">    - Double receptacle 10 A</v>
          </cell>
          <cell r="E220" t="str">
            <v>ea</v>
          </cell>
          <cell r="F220">
            <v>47</v>
          </cell>
          <cell r="G220">
            <v>47360</v>
          </cell>
          <cell r="H220">
            <v>0</v>
          </cell>
          <cell r="I220">
            <v>2225920</v>
          </cell>
        </row>
        <row r="221">
          <cell r="D221" t="str">
            <v xml:space="preserve">    - Receptacle installation</v>
          </cell>
          <cell r="E221" t="str">
            <v>point</v>
          </cell>
          <cell r="F221">
            <v>48</v>
          </cell>
          <cell r="G221">
            <v>78830</v>
          </cell>
          <cell r="H221">
            <v>0</v>
          </cell>
          <cell r="I221">
            <v>3783840</v>
          </cell>
        </row>
        <row r="222">
          <cell r="D222" t="str">
            <v xml:space="preserve">    - Receptacle installation</v>
          </cell>
          <cell r="E222" t="str">
            <v>point</v>
          </cell>
          <cell r="F222">
            <v>48</v>
          </cell>
          <cell r="G222">
            <v>78830</v>
          </cell>
          <cell r="H222">
            <v>0</v>
          </cell>
          <cell r="I222">
            <v>3783840</v>
          </cell>
        </row>
        <row r="223">
          <cell r="B223">
            <v>2</v>
          </cell>
          <cell r="C223">
            <v>0</v>
          </cell>
          <cell r="D223" t="str">
            <v>Lighting system</v>
          </cell>
        </row>
        <row r="224">
          <cell r="B224">
            <v>2</v>
          </cell>
          <cell r="C224">
            <v>0</v>
          </cell>
          <cell r="D224" t="str">
            <v>-  TL 2 x 36 W recessed</v>
          </cell>
          <cell r="E224" t="str">
            <v>ea</v>
          </cell>
          <cell r="F224">
            <v>4</v>
          </cell>
          <cell r="G224">
            <v>231400</v>
          </cell>
          <cell r="H224">
            <v>0</v>
          </cell>
          <cell r="I224">
            <v>925600</v>
          </cell>
        </row>
        <row r="225">
          <cell r="D225" t="str">
            <v>-  TL 2 x 36 W surface</v>
          </cell>
          <cell r="E225" t="str">
            <v>ea</v>
          </cell>
          <cell r="F225">
            <v>2</v>
          </cell>
          <cell r="G225">
            <v>217890</v>
          </cell>
          <cell r="H225">
            <v>0</v>
          </cell>
          <cell r="I225">
            <v>435780</v>
          </cell>
        </row>
        <row r="226">
          <cell r="D226" t="str">
            <v>-  TL 1 x 18 W surface</v>
          </cell>
          <cell r="E226" t="str">
            <v>ea</v>
          </cell>
          <cell r="F226">
            <v>4</v>
          </cell>
          <cell r="G226">
            <v>125310</v>
          </cell>
          <cell r="H226">
            <v>0</v>
          </cell>
          <cell r="I226">
            <v>501240</v>
          </cell>
        </row>
        <row r="227">
          <cell r="D227" t="str">
            <v>-  PL 1 x 18 W surface baret</v>
          </cell>
          <cell r="E227" t="str">
            <v>ea</v>
          </cell>
          <cell r="F227">
            <v>4</v>
          </cell>
          <cell r="G227">
            <v>189070</v>
          </cell>
          <cell r="H227">
            <v>0</v>
          </cell>
          <cell r="I227">
            <v>756280</v>
          </cell>
        </row>
        <row r="228">
          <cell r="D228" t="str">
            <v>-  PL 1 x 18 W wall decorative lamp</v>
          </cell>
          <cell r="E228" t="str">
            <v>ea</v>
          </cell>
          <cell r="F228">
            <v>4</v>
          </cell>
          <cell r="G228">
            <v>110830</v>
          </cell>
          <cell r="H228">
            <v>0</v>
          </cell>
          <cell r="I228">
            <v>443320</v>
          </cell>
        </row>
        <row r="229">
          <cell r="D229" t="str">
            <v>-  IL 1 x 60 W surface baret</v>
          </cell>
          <cell r="E229" t="str">
            <v>ea</v>
          </cell>
          <cell r="F229">
            <v>8</v>
          </cell>
          <cell r="G229">
            <v>215150</v>
          </cell>
          <cell r="H229">
            <v>0</v>
          </cell>
          <cell r="I229">
            <v>1721200</v>
          </cell>
        </row>
        <row r="230">
          <cell r="D230" t="str">
            <v>-  SL 1 x 18 W recessed down light</v>
          </cell>
          <cell r="E230" t="str">
            <v>ea</v>
          </cell>
          <cell r="F230">
            <v>3</v>
          </cell>
          <cell r="G230">
            <v>170030</v>
          </cell>
          <cell r="H230">
            <v>0</v>
          </cell>
          <cell r="I230">
            <v>510090</v>
          </cell>
        </row>
      </sheetData>
      <sheetData sheetId="6" refreshError="1"/>
      <sheetData sheetId="7">
        <row r="14">
          <cell r="B14" t="str">
            <v>I.</v>
          </cell>
        </row>
      </sheetData>
      <sheetData sheetId="8">
        <row r="14">
          <cell r="B14" t="str">
            <v>I.</v>
          </cell>
        </row>
      </sheetData>
      <sheetData sheetId="9">
        <row r="14">
          <cell r="B14" t="str">
            <v>I.</v>
          </cell>
        </row>
      </sheetData>
      <sheetData sheetId="10">
        <row r="14">
          <cell r="B14" t="str">
            <v>I.</v>
          </cell>
        </row>
      </sheetData>
      <sheetData sheetId="11">
        <row r="14">
          <cell r="B14" t="str">
            <v>I.</v>
          </cell>
        </row>
      </sheetData>
      <sheetData sheetId="12">
        <row r="14">
          <cell r="B14" t="str">
            <v>I.</v>
          </cell>
        </row>
      </sheetData>
      <sheetData sheetId="13">
        <row r="14">
          <cell r="B14" t="str">
            <v>I.</v>
          </cell>
        </row>
      </sheetData>
      <sheetData sheetId="14">
        <row r="14">
          <cell r="B14" t="str">
            <v>I.</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refreshError="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row r="14">
          <cell r="B14" t="str">
            <v>I.</v>
          </cell>
        </row>
      </sheetData>
      <sheetData sheetId="1467">
        <row r="14">
          <cell r="B14" t="str">
            <v>I.</v>
          </cell>
        </row>
      </sheetData>
      <sheetData sheetId="1468"/>
      <sheetData sheetId="1469">
        <row r="14">
          <cell r="B14" t="str">
            <v>I.</v>
          </cell>
        </row>
      </sheetData>
      <sheetData sheetId="1470">
        <row r="14">
          <cell r="B14" t="str">
            <v>I.</v>
          </cell>
        </row>
      </sheetData>
      <sheetData sheetId="1471">
        <row r="14">
          <cell r="B14" t="str">
            <v>I.</v>
          </cell>
        </row>
      </sheetData>
      <sheetData sheetId="1472">
        <row r="14">
          <cell r="B14" t="str">
            <v>I.</v>
          </cell>
        </row>
      </sheetData>
      <sheetData sheetId="1473">
        <row r="14">
          <cell r="B14" t="str">
            <v>I.</v>
          </cell>
        </row>
      </sheetData>
      <sheetData sheetId="1474">
        <row r="14">
          <cell r="B14" t="str">
            <v>I.</v>
          </cell>
        </row>
      </sheetData>
      <sheetData sheetId="1475">
        <row r="14">
          <cell r="B14" t="str">
            <v>I.</v>
          </cell>
        </row>
      </sheetData>
      <sheetData sheetId="1476">
        <row r="14">
          <cell r="B14" t="str">
            <v>I.</v>
          </cell>
        </row>
      </sheetData>
      <sheetData sheetId="1477"/>
      <sheetData sheetId="1478"/>
      <sheetData sheetId="1479"/>
      <sheetData sheetId="1480"/>
      <sheetData sheetId="1481"/>
      <sheetData sheetId="1482"/>
      <sheetData sheetId="1483">
        <row r="14">
          <cell r="B14" t="str">
            <v>I.</v>
          </cell>
        </row>
      </sheetData>
      <sheetData sheetId="1484"/>
      <sheetData sheetId="1485"/>
      <sheetData sheetId="1486">
        <row r="14">
          <cell r="B14" t="str">
            <v>I.</v>
          </cell>
        </row>
      </sheetData>
      <sheetData sheetId="1487"/>
      <sheetData sheetId="1488">
        <row r="14">
          <cell r="B14" t="str">
            <v>I.</v>
          </cell>
        </row>
      </sheetData>
      <sheetData sheetId="1489"/>
      <sheetData sheetId="1490"/>
      <sheetData sheetId="1491">
        <row r="14">
          <cell r="B14" t="str">
            <v>I.</v>
          </cell>
        </row>
      </sheetData>
      <sheetData sheetId="1492"/>
      <sheetData sheetId="1493"/>
      <sheetData sheetId="1494"/>
      <sheetData sheetId="1495">
        <row r="14">
          <cell r="B14" t="str">
            <v>I.</v>
          </cell>
        </row>
      </sheetData>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row r="14">
          <cell r="B14" t="str">
            <v>I.</v>
          </cell>
        </row>
      </sheetData>
      <sheetData sheetId="1513"/>
      <sheetData sheetId="1514">
        <row r="14">
          <cell r="B14" t="str">
            <v>I.</v>
          </cell>
        </row>
      </sheetData>
      <sheetData sheetId="1515">
        <row r="14">
          <cell r="B14" t="str">
            <v>I.</v>
          </cell>
        </row>
      </sheetData>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sheetData sheetId="1577"/>
      <sheetData sheetId="1578"/>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sheetData sheetId="1834"/>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ow r="14">
          <cell r="B14" t="str">
            <v>I.</v>
          </cell>
        </row>
      </sheetData>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sheetData sheetId="2366"/>
      <sheetData sheetId="2367"/>
      <sheetData sheetId="2368"/>
      <sheetData sheetId="2369"/>
      <sheetData sheetId="2370"/>
      <sheetData sheetId="2371"/>
      <sheetData sheetId="2372"/>
      <sheetData sheetId="2373"/>
      <sheetData sheetId="2374">
        <row r="14">
          <cell r="B14" t="str">
            <v>I.</v>
          </cell>
        </row>
      </sheetData>
      <sheetData sheetId="2375"/>
      <sheetData sheetId="2376">
        <row r="14">
          <cell r="B14" t="str">
            <v>I.</v>
          </cell>
        </row>
      </sheetData>
      <sheetData sheetId="2377">
        <row r="14">
          <cell r="B14" t="str">
            <v>I.</v>
          </cell>
        </row>
      </sheetData>
      <sheetData sheetId="2378">
        <row r="14">
          <cell r="B14" t="str">
            <v>I.</v>
          </cell>
        </row>
      </sheetData>
      <sheetData sheetId="2379">
        <row r="14">
          <cell r="B14" t="str">
            <v>I.</v>
          </cell>
        </row>
      </sheetData>
      <sheetData sheetId="2380">
        <row r="14">
          <cell r="B14" t="str">
            <v>I.</v>
          </cell>
        </row>
      </sheetData>
      <sheetData sheetId="2381">
        <row r="14">
          <cell r="B14" t="str">
            <v>I.</v>
          </cell>
        </row>
      </sheetData>
      <sheetData sheetId="2382">
        <row r="14">
          <cell r="B14" t="str">
            <v>I.</v>
          </cell>
        </row>
      </sheetData>
      <sheetData sheetId="2383"/>
      <sheetData sheetId="2384"/>
      <sheetData sheetId="2385">
        <row r="14">
          <cell r="B14" t="str">
            <v>I.</v>
          </cell>
        </row>
      </sheetData>
      <sheetData sheetId="2386">
        <row r="14">
          <cell r="B14" t="str">
            <v>I.</v>
          </cell>
        </row>
      </sheetData>
      <sheetData sheetId="2387">
        <row r="14">
          <cell r="B14" t="str">
            <v>I.</v>
          </cell>
        </row>
      </sheetData>
      <sheetData sheetId="2388">
        <row r="14">
          <cell r="B14" t="str">
            <v>I.</v>
          </cell>
        </row>
      </sheetData>
      <sheetData sheetId="2389">
        <row r="14">
          <cell r="B14" t="str">
            <v>I.</v>
          </cell>
        </row>
      </sheetData>
      <sheetData sheetId="2390">
        <row r="14">
          <cell r="B14" t="str">
            <v>I.</v>
          </cell>
        </row>
      </sheetData>
      <sheetData sheetId="2391">
        <row r="14">
          <cell r="B14" t="str">
            <v>I.</v>
          </cell>
        </row>
      </sheetData>
      <sheetData sheetId="2392">
        <row r="14">
          <cell r="B14" t="str">
            <v>I.</v>
          </cell>
        </row>
      </sheetData>
      <sheetData sheetId="2393">
        <row r="14">
          <cell r="B14" t="str">
            <v>I.</v>
          </cell>
        </row>
      </sheetData>
      <sheetData sheetId="2394">
        <row r="14">
          <cell r="B14" t="str">
            <v>I.</v>
          </cell>
        </row>
      </sheetData>
      <sheetData sheetId="2395">
        <row r="14">
          <cell r="B14" t="str">
            <v>I.</v>
          </cell>
        </row>
      </sheetData>
      <sheetData sheetId="2396">
        <row r="14">
          <cell r="B14" t="str">
            <v>I.</v>
          </cell>
        </row>
      </sheetData>
      <sheetData sheetId="2397">
        <row r="14">
          <cell r="B14" t="str">
            <v>I.</v>
          </cell>
        </row>
      </sheetData>
      <sheetData sheetId="2398">
        <row r="14">
          <cell r="B14" t="str">
            <v>I.</v>
          </cell>
        </row>
      </sheetData>
      <sheetData sheetId="2399">
        <row r="14">
          <cell r="B14" t="str">
            <v>I.</v>
          </cell>
        </row>
      </sheetData>
      <sheetData sheetId="2400">
        <row r="14">
          <cell r="B14" t="str">
            <v>I.</v>
          </cell>
        </row>
      </sheetData>
      <sheetData sheetId="2401">
        <row r="14">
          <cell r="B14" t="str">
            <v>I.</v>
          </cell>
        </row>
      </sheetData>
      <sheetData sheetId="2402">
        <row r="14">
          <cell r="B14" t="str">
            <v>I.</v>
          </cell>
        </row>
      </sheetData>
      <sheetData sheetId="2403">
        <row r="14">
          <cell r="B14" t="str">
            <v>I.</v>
          </cell>
        </row>
      </sheetData>
      <sheetData sheetId="2404">
        <row r="14">
          <cell r="B14" t="str">
            <v>I.</v>
          </cell>
        </row>
      </sheetData>
      <sheetData sheetId="2405">
        <row r="14">
          <cell r="B14" t="str">
            <v>I.</v>
          </cell>
        </row>
      </sheetData>
      <sheetData sheetId="2406">
        <row r="14">
          <cell r="B14" t="str">
            <v>I.</v>
          </cell>
        </row>
      </sheetData>
      <sheetData sheetId="2407">
        <row r="14">
          <cell r="B14" t="str">
            <v>I.</v>
          </cell>
        </row>
      </sheetData>
      <sheetData sheetId="2408">
        <row r="14">
          <cell r="B14" t="str">
            <v>I.</v>
          </cell>
        </row>
      </sheetData>
      <sheetData sheetId="2409">
        <row r="14">
          <cell r="B14" t="str">
            <v>I.</v>
          </cell>
        </row>
      </sheetData>
      <sheetData sheetId="2410">
        <row r="14">
          <cell r="B14" t="str">
            <v>I.</v>
          </cell>
        </row>
      </sheetData>
      <sheetData sheetId="2411">
        <row r="14">
          <cell r="B14" t="str">
            <v>I.</v>
          </cell>
        </row>
      </sheetData>
      <sheetData sheetId="2412">
        <row r="14">
          <cell r="B14" t="str">
            <v>I.</v>
          </cell>
        </row>
      </sheetData>
      <sheetData sheetId="2413"/>
      <sheetData sheetId="2414">
        <row r="14">
          <cell r="B14" t="str">
            <v>I.</v>
          </cell>
        </row>
      </sheetData>
      <sheetData sheetId="2415">
        <row r="14">
          <cell r="B14" t="str">
            <v>I.</v>
          </cell>
        </row>
      </sheetData>
      <sheetData sheetId="2416"/>
      <sheetData sheetId="2417">
        <row r="14">
          <cell r="B14" t="str">
            <v>I.</v>
          </cell>
        </row>
      </sheetData>
      <sheetData sheetId="2418"/>
      <sheetData sheetId="2419"/>
      <sheetData sheetId="2420">
        <row r="14">
          <cell r="B14" t="str">
            <v>I.</v>
          </cell>
        </row>
      </sheetData>
      <sheetData sheetId="2421">
        <row r="14">
          <cell r="B14" t="str">
            <v>I.</v>
          </cell>
        </row>
      </sheetData>
      <sheetData sheetId="2422">
        <row r="14">
          <cell r="B14" t="str">
            <v>I.</v>
          </cell>
        </row>
      </sheetData>
      <sheetData sheetId="2423"/>
      <sheetData sheetId="2424"/>
      <sheetData sheetId="2425"/>
      <sheetData sheetId="2426">
        <row r="14">
          <cell r="B14" t="str">
            <v>I.</v>
          </cell>
        </row>
      </sheetData>
      <sheetData sheetId="2427">
        <row r="14">
          <cell r="B14" t="str">
            <v>I.</v>
          </cell>
        </row>
      </sheetData>
      <sheetData sheetId="2428"/>
      <sheetData sheetId="2429">
        <row r="14">
          <cell r="B14" t="str">
            <v>I.</v>
          </cell>
        </row>
      </sheetData>
      <sheetData sheetId="2430"/>
      <sheetData sheetId="2431"/>
      <sheetData sheetId="2432">
        <row r="14">
          <cell r="B14" t="str">
            <v>I.</v>
          </cell>
        </row>
      </sheetData>
      <sheetData sheetId="2433"/>
      <sheetData sheetId="2434">
        <row r="14">
          <cell r="B14" t="str">
            <v>I.</v>
          </cell>
        </row>
      </sheetData>
      <sheetData sheetId="2435">
        <row r="14">
          <cell r="B14" t="str">
            <v>I.</v>
          </cell>
        </row>
      </sheetData>
      <sheetData sheetId="2436"/>
      <sheetData sheetId="2437"/>
      <sheetData sheetId="2438"/>
      <sheetData sheetId="2439"/>
      <sheetData sheetId="2440">
        <row r="14">
          <cell r="B14" t="str">
            <v>I.</v>
          </cell>
        </row>
      </sheetData>
      <sheetData sheetId="2441"/>
      <sheetData sheetId="2442">
        <row r="14">
          <cell r="B14" t="str">
            <v>I.</v>
          </cell>
        </row>
      </sheetData>
      <sheetData sheetId="2443"/>
      <sheetData sheetId="2444"/>
      <sheetData sheetId="2445"/>
      <sheetData sheetId="2446"/>
      <sheetData sheetId="2447"/>
      <sheetData sheetId="2448">
        <row r="14">
          <cell r="B14" t="str">
            <v>I.</v>
          </cell>
        </row>
      </sheetData>
      <sheetData sheetId="2449"/>
      <sheetData sheetId="2450"/>
      <sheetData sheetId="2451"/>
      <sheetData sheetId="2452"/>
      <sheetData sheetId="2453"/>
      <sheetData sheetId="2454"/>
      <sheetData sheetId="2455"/>
      <sheetData sheetId="2456">
        <row r="14">
          <cell r="B14" t="str">
            <v>I.</v>
          </cell>
        </row>
      </sheetData>
      <sheetData sheetId="2457">
        <row r="14">
          <cell r="B14" t="str">
            <v>I.</v>
          </cell>
        </row>
      </sheetData>
      <sheetData sheetId="2458"/>
      <sheetData sheetId="2459"/>
      <sheetData sheetId="2460"/>
      <sheetData sheetId="2461">
        <row r="14">
          <cell r="B14" t="str">
            <v>I.</v>
          </cell>
        </row>
      </sheetData>
      <sheetData sheetId="2462"/>
      <sheetData sheetId="2463">
        <row r="14">
          <cell r="B14" t="str">
            <v>I.</v>
          </cell>
        </row>
      </sheetData>
      <sheetData sheetId="2464"/>
      <sheetData sheetId="2465">
        <row r="14">
          <cell r="B14" t="str">
            <v>I.</v>
          </cell>
        </row>
      </sheetData>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row r="14">
          <cell r="B14" t="str">
            <v>I.</v>
          </cell>
        </row>
      </sheetData>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ow r="14">
          <cell r="B14" t="str">
            <v>I.</v>
          </cell>
        </row>
      </sheetData>
      <sheetData sheetId="2548"/>
      <sheetData sheetId="2549"/>
      <sheetData sheetId="2550">
        <row r="14">
          <cell r="B14" t="str">
            <v>I.</v>
          </cell>
        </row>
      </sheetData>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ow r="14">
          <cell r="B14" t="str">
            <v>I.</v>
          </cell>
        </row>
      </sheetData>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sheetData sheetId="2750">
        <row r="14">
          <cell r="B14" t="str">
            <v>I.</v>
          </cell>
        </row>
      </sheetData>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ow r="14">
          <cell r="B14" t="str">
            <v>I.</v>
          </cell>
        </row>
      </sheetData>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row r="14">
          <cell r="B14" t="str">
            <v>I.</v>
          </cell>
        </row>
      </sheetData>
      <sheetData sheetId="2817"/>
      <sheetData sheetId="2818"/>
      <sheetData sheetId="2819"/>
      <sheetData sheetId="2820"/>
      <sheetData sheetId="2821">
        <row r="14">
          <cell r="B14" t="str">
            <v>I.</v>
          </cell>
        </row>
      </sheetData>
      <sheetData sheetId="2822"/>
      <sheetData sheetId="2823">
        <row r="14">
          <cell r="B14" t="str">
            <v>I.</v>
          </cell>
        </row>
      </sheetData>
      <sheetData sheetId="2824"/>
      <sheetData sheetId="2825">
        <row r="14">
          <cell r="B14" t="str">
            <v>I.</v>
          </cell>
        </row>
      </sheetData>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row r="14">
          <cell r="B14" t="str">
            <v>I.</v>
          </cell>
        </row>
      </sheetData>
      <sheetData sheetId="2840"/>
      <sheetData sheetId="2841"/>
      <sheetData sheetId="2842"/>
      <sheetData sheetId="2843">
        <row r="14">
          <cell r="B14" t="str">
            <v>I.</v>
          </cell>
        </row>
      </sheetData>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row r="14">
          <cell r="B14" t="str">
            <v>I.</v>
          </cell>
        </row>
      </sheetData>
      <sheetData sheetId="2858"/>
      <sheetData sheetId="2859"/>
      <sheetData sheetId="2860">
        <row r="14">
          <cell r="B14" t="str">
            <v>A</v>
          </cell>
        </row>
      </sheetData>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row r="14">
          <cell r="B14" t="str">
            <v>A</v>
          </cell>
        </row>
      </sheetData>
      <sheetData sheetId="2880"/>
      <sheetData sheetId="2881">
        <row r="14">
          <cell r="B14" t="str">
            <v>I.</v>
          </cell>
        </row>
      </sheetData>
      <sheetData sheetId="2882"/>
      <sheetData sheetId="2883"/>
      <sheetData sheetId="2884"/>
      <sheetData sheetId="2885"/>
      <sheetData sheetId="2886"/>
      <sheetData sheetId="2887"/>
      <sheetData sheetId="2888"/>
      <sheetData sheetId="2889">
        <row r="14">
          <cell r="B14" t="str">
            <v>I.</v>
          </cell>
        </row>
      </sheetData>
      <sheetData sheetId="2890">
        <row r="14">
          <cell r="B14" t="str">
            <v>I.</v>
          </cell>
        </row>
      </sheetData>
      <sheetData sheetId="2891"/>
      <sheetData sheetId="2892"/>
      <sheetData sheetId="2893"/>
      <sheetData sheetId="2894"/>
      <sheetData sheetId="2895"/>
      <sheetData sheetId="2896">
        <row r="14">
          <cell r="B14" t="str">
            <v>I.</v>
          </cell>
        </row>
      </sheetData>
      <sheetData sheetId="2897"/>
      <sheetData sheetId="2898"/>
      <sheetData sheetId="2899">
        <row r="14">
          <cell r="B14" t="str">
            <v>I.</v>
          </cell>
        </row>
      </sheetData>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row r="14">
          <cell r="B14" t="str">
            <v>A</v>
          </cell>
        </row>
      </sheetData>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row r="14">
          <cell r="B14" t="str">
            <v>I.</v>
          </cell>
        </row>
      </sheetData>
      <sheetData sheetId="2956"/>
      <sheetData sheetId="2957"/>
      <sheetData sheetId="2958"/>
      <sheetData sheetId="2959"/>
      <sheetData sheetId="2960"/>
      <sheetData sheetId="2961"/>
      <sheetData sheetId="2962"/>
      <sheetData sheetId="2963"/>
      <sheetData sheetId="2964"/>
      <sheetData sheetId="2965">
        <row r="14">
          <cell r="B14" t="str">
            <v>I.</v>
          </cell>
        </row>
      </sheetData>
      <sheetData sheetId="2966">
        <row r="14">
          <cell r="B14" t="str">
            <v>I.</v>
          </cell>
        </row>
      </sheetData>
      <sheetData sheetId="2967">
        <row r="14">
          <cell r="B14" t="str">
            <v>I.</v>
          </cell>
        </row>
      </sheetData>
      <sheetData sheetId="2968">
        <row r="14">
          <cell r="B14" t="str">
            <v>I.</v>
          </cell>
        </row>
      </sheetData>
      <sheetData sheetId="2969"/>
      <sheetData sheetId="2970"/>
      <sheetData sheetId="2971">
        <row r="14">
          <cell r="B14" t="str">
            <v>I.</v>
          </cell>
        </row>
      </sheetData>
      <sheetData sheetId="2972">
        <row r="14">
          <cell r="B14" t="str">
            <v>I.</v>
          </cell>
        </row>
      </sheetData>
      <sheetData sheetId="2973">
        <row r="14">
          <cell r="B14" t="str">
            <v>I.</v>
          </cell>
        </row>
      </sheetData>
      <sheetData sheetId="2974"/>
      <sheetData sheetId="2975">
        <row r="14">
          <cell r="B14" t="str">
            <v>I.</v>
          </cell>
        </row>
      </sheetData>
      <sheetData sheetId="2976">
        <row r="14">
          <cell r="B14" t="str">
            <v>I.</v>
          </cell>
        </row>
      </sheetData>
      <sheetData sheetId="2977">
        <row r="14">
          <cell r="B14" t="str">
            <v>I.</v>
          </cell>
        </row>
      </sheetData>
      <sheetData sheetId="2978">
        <row r="14">
          <cell r="B14" t="str">
            <v>I.</v>
          </cell>
        </row>
      </sheetData>
      <sheetData sheetId="2979">
        <row r="14">
          <cell r="B14" t="str">
            <v>I.</v>
          </cell>
        </row>
      </sheetData>
      <sheetData sheetId="2980">
        <row r="14">
          <cell r="B14" t="str">
            <v>I.</v>
          </cell>
        </row>
      </sheetData>
      <sheetData sheetId="2981">
        <row r="14">
          <cell r="B14" t="str">
            <v>I.</v>
          </cell>
        </row>
      </sheetData>
      <sheetData sheetId="2982">
        <row r="14">
          <cell r="B14" t="str">
            <v>I.</v>
          </cell>
        </row>
      </sheetData>
      <sheetData sheetId="2983"/>
      <sheetData sheetId="2984"/>
      <sheetData sheetId="2985">
        <row r="14">
          <cell r="B14" t="str">
            <v>I.</v>
          </cell>
        </row>
      </sheetData>
      <sheetData sheetId="2986"/>
      <sheetData sheetId="2987">
        <row r="14">
          <cell r="B14" t="str">
            <v>I.</v>
          </cell>
        </row>
      </sheetData>
      <sheetData sheetId="2988"/>
      <sheetData sheetId="2989"/>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sheetData sheetId="3012">
        <row r="14">
          <cell r="B14" t="str">
            <v>I.</v>
          </cell>
        </row>
      </sheetData>
      <sheetData sheetId="3013"/>
      <sheetData sheetId="3014"/>
      <sheetData sheetId="3015"/>
      <sheetData sheetId="3016"/>
      <sheetData sheetId="3017"/>
      <sheetData sheetId="3018">
        <row r="14">
          <cell r="B14" t="str">
            <v>I.</v>
          </cell>
        </row>
      </sheetData>
      <sheetData sheetId="3019"/>
      <sheetData sheetId="3020"/>
      <sheetData sheetId="3021"/>
      <sheetData sheetId="3022"/>
      <sheetData sheetId="3023"/>
      <sheetData sheetId="3024"/>
      <sheetData sheetId="3025"/>
      <sheetData sheetId="3026"/>
      <sheetData sheetId="3027"/>
      <sheetData sheetId="3028"/>
      <sheetData sheetId="3029"/>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ow r="14">
          <cell r="B14" t="str">
            <v>I.</v>
          </cell>
        </row>
      </sheetData>
      <sheetData sheetId="3048">
        <row r="14">
          <cell r="B14" t="str">
            <v>A</v>
          </cell>
        </row>
      </sheetData>
      <sheetData sheetId="3049">
        <row r="14">
          <cell r="B14" t="str">
            <v>I.</v>
          </cell>
        </row>
      </sheetData>
      <sheetData sheetId="3050">
        <row r="14">
          <cell r="B14" t="str">
            <v>I.</v>
          </cell>
        </row>
      </sheetData>
      <sheetData sheetId="3051">
        <row r="14">
          <cell r="B14" t="str">
            <v>I.</v>
          </cell>
        </row>
      </sheetData>
      <sheetData sheetId="3052">
        <row r="14">
          <cell r="B14" t="str">
            <v>I.</v>
          </cell>
        </row>
      </sheetData>
      <sheetData sheetId="3053">
        <row r="14">
          <cell r="B14" t="str">
            <v>I.</v>
          </cell>
        </row>
      </sheetData>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refreshError="1"/>
      <sheetData sheetId="4509" refreshError="1"/>
      <sheetData sheetId="4510" refreshError="1"/>
      <sheetData sheetId="4511" refreshError="1"/>
      <sheetData sheetId="4512" refreshError="1"/>
      <sheetData sheetId="4513" refreshError="1"/>
      <sheetData sheetId="451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NewRAB"/>
      <sheetName val="RAB"/>
      <sheetName val="DAF.HRG"/>
      <sheetName val="Baru"/>
      <sheetName val="ANA.SAT"/>
      <sheetName val="TIME "/>
    </sheetNames>
    <sheetDataSet>
      <sheetData sheetId="0" refreshError="1">
        <row r="3">
          <cell r="E3" t="str">
            <v>PENINGKATAN SARANA AIR BERSIH</v>
          </cell>
        </row>
        <row r="6">
          <cell r="E6" t="str">
            <v>KABUPATEN DATI II BANYUWANGI -5 (SPABP)</v>
          </cell>
        </row>
        <row r="12">
          <cell r="E12" t="str">
            <v xml:space="preserve">I S N A I N I </v>
          </cell>
        </row>
        <row r="13">
          <cell r="E13" t="str">
            <v>Direktur</v>
          </cell>
        </row>
        <row r="15">
          <cell r="E15" t="str">
            <v>ddkw</v>
          </cell>
        </row>
      </sheetData>
      <sheetData sheetId="1" refreshError="1"/>
      <sheetData sheetId="2" refreshError="1">
        <row r="45">
          <cell r="AJ45">
            <v>157520.70000000001</v>
          </cell>
        </row>
        <row r="60">
          <cell r="AK60">
            <v>16270444.285795454</v>
          </cell>
        </row>
        <row r="280">
          <cell r="AK280">
            <v>1452761.1255000001</v>
          </cell>
        </row>
        <row r="452">
          <cell r="AK452">
            <v>305239310.6445908</v>
          </cell>
        </row>
        <row r="521">
          <cell r="AK521">
            <v>35417216.862931818</v>
          </cell>
        </row>
      </sheetData>
      <sheetData sheetId="3" refreshError="1"/>
      <sheetData sheetId="4" refreshError="1">
        <row r="1225">
          <cell r="K1225">
            <v>45568.179999999993</v>
          </cell>
        </row>
        <row r="1254">
          <cell r="K1254">
            <v>42652.596666666672</v>
          </cell>
        </row>
        <row r="1282">
          <cell r="K1282">
            <v>39737.013333333336</v>
          </cell>
        </row>
        <row r="1310">
          <cell r="K1310">
            <v>43630.380083333337</v>
          </cell>
        </row>
        <row r="1338">
          <cell r="K1338">
            <v>38441.647333333334</v>
          </cell>
        </row>
        <row r="1366">
          <cell r="K1366">
            <v>33243.783416666665</v>
          </cell>
        </row>
        <row r="1394">
          <cell r="K1394">
            <v>30666.83725</v>
          </cell>
        </row>
        <row r="1424">
          <cell r="K1424">
            <v>46672.046749999994</v>
          </cell>
        </row>
        <row r="1452">
          <cell r="K1452">
            <v>34285.45008333333</v>
          </cell>
        </row>
      </sheetData>
      <sheetData sheetId="5" refreshError="1">
        <row r="23">
          <cell r="K23">
            <v>13875</v>
          </cell>
        </row>
        <row r="49">
          <cell r="K49">
            <v>27750</v>
          </cell>
        </row>
        <row r="101">
          <cell r="K101">
            <v>19675</v>
          </cell>
        </row>
        <row r="127">
          <cell r="K127">
            <v>6952.5</v>
          </cell>
        </row>
        <row r="153">
          <cell r="K153">
            <v>28350</v>
          </cell>
        </row>
        <row r="179">
          <cell r="K179">
            <v>55860</v>
          </cell>
        </row>
        <row r="263">
          <cell r="K263">
            <v>39750</v>
          </cell>
        </row>
        <row r="292">
          <cell r="K292">
            <v>194820</v>
          </cell>
        </row>
        <row r="321">
          <cell r="K321">
            <v>268235</v>
          </cell>
        </row>
        <row r="350">
          <cell r="K350">
            <v>16390</v>
          </cell>
        </row>
        <row r="379">
          <cell r="K379">
            <v>243950</v>
          </cell>
        </row>
        <row r="410">
          <cell r="K410">
            <v>334570</v>
          </cell>
        </row>
        <row r="441">
          <cell r="K441">
            <v>322155</v>
          </cell>
        </row>
        <row r="468">
          <cell r="K468">
            <v>6843.181818181818</v>
          </cell>
        </row>
        <row r="496">
          <cell r="K496">
            <v>57392.5</v>
          </cell>
        </row>
        <row r="523">
          <cell r="K523">
            <v>23378</v>
          </cell>
        </row>
        <row r="1388">
          <cell r="K1388">
            <v>53520.232500000006</v>
          </cell>
        </row>
        <row r="1444">
          <cell r="K1444">
            <v>40608.314000000006</v>
          </cell>
        </row>
        <row r="1500">
          <cell r="K1500">
            <v>31416.83725</v>
          </cell>
        </row>
        <row r="1528">
          <cell r="K1528" t="e">
            <v>#REF!</v>
          </cell>
        </row>
        <row r="1556">
          <cell r="K1556">
            <v>26208.2</v>
          </cell>
        </row>
        <row r="1571">
          <cell r="K1571">
            <v>19713.8</v>
          </cell>
        </row>
        <row r="1586">
          <cell r="K1586">
            <v>12969.4</v>
          </cell>
        </row>
        <row r="1615">
          <cell r="K1615">
            <v>116751.125</v>
          </cell>
        </row>
        <row r="1630">
          <cell r="K1630">
            <v>70451.75</v>
          </cell>
        </row>
        <row r="1645">
          <cell r="K1645">
            <v>32520.7</v>
          </cell>
        </row>
        <row r="1671">
          <cell r="K1671">
            <v>81998.824999999997</v>
          </cell>
        </row>
        <row r="1680">
          <cell r="H1680">
            <v>28191.3</v>
          </cell>
        </row>
        <row r="1733">
          <cell r="K1733">
            <v>136629</v>
          </cell>
        </row>
        <row r="1764">
          <cell r="K1764">
            <v>30970.079249999999</v>
          </cell>
        </row>
      </sheetData>
      <sheetData sheetId="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KP 2.5 M"/>
      <sheetName val="SUBRKP ARS"/>
      <sheetName val="rab ARS"/>
      <sheetName val="SUB REKAP ME"/>
      <sheetName val="rab ME"/>
      <sheetName val="analisa"/>
      <sheetName val="bahan "/>
      <sheetName val="Sheet1"/>
      <sheetName val="LENTUR"/>
      <sheetName val="GESER+TORSI"/>
      <sheetName val="BEGISTING"/>
      <sheetName val="VOL"/>
      <sheetName val="rab STR"/>
      <sheetName val="Harga P"/>
      <sheetName val="Analisa P"/>
      <sheetName val="RAB"/>
      <sheetName val="Rekap"/>
    </sheetNames>
    <sheetDataSet>
      <sheetData sheetId="0" refreshError="1"/>
      <sheetData sheetId="1" refreshError="1"/>
      <sheetData sheetId="2" refreshError="1"/>
      <sheetData sheetId="3" refreshError="1"/>
      <sheetData sheetId="4" refreshError="1"/>
      <sheetData sheetId="5" refreshError="1"/>
      <sheetData sheetId="6" refreshError="1">
        <row r="158">
          <cell r="B158" t="str">
            <v>Kepala tukang</v>
          </cell>
        </row>
        <row r="160">
          <cell r="B160" t="str">
            <v>Tukang kayu</v>
          </cell>
        </row>
        <row r="162">
          <cell r="B162" t="str">
            <v>Tukang cat</v>
          </cell>
        </row>
        <row r="167">
          <cell r="B167" t="str">
            <v>Pekerja</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a"/>
      <sheetName val="2b"/>
      <sheetName val="3a"/>
      <sheetName val="3b"/>
      <sheetName val="5a"/>
      <sheetName val="5b"/>
      <sheetName val="6a"/>
      <sheetName val="6b"/>
      <sheetName val="7a"/>
      <sheetName val="7b"/>
      <sheetName val="10a"/>
      <sheetName val="10b"/>
      <sheetName val="Hrg Dasar"/>
      <sheetName val="Bahan"/>
      <sheetName val="Alat"/>
      <sheetName val="Tenaga"/>
      <sheetName val="Alatt"/>
      <sheetName val="Analisa Quarry"/>
      <sheetName val="Pav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CONTENT"/>
      <sheetName val="BOQ EXTERN"/>
      <sheetName val="REKAPITULASI"/>
      <sheetName val="Preptr&amp;Gen_work(1)"/>
      <sheetName val="Divers_Tunne"/>
      <sheetName val="Spillway (2)"/>
      <sheetName val="In-Out (2)"/>
      <sheetName val="Headrace (2)"/>
      <sheetName val="Labour f CW"/>
      <sheetName val="Material f CW"/>
      <sheetName val="Equipment f CW"/>
      <sheetName val="Sheet1"/>
      <sheetName val="Electric"/>
      <sheetName val="Diversion"/>
      <sheetName val="Spillway-rad"/>
      <sheetName val="Spillway-stoplog"/>
      <sheetName val="IrrOut-AirPrss"/>
      <sheetName val="IrrOut-Trshrck1"/>
      <sheetName val="IrrOut-Trshrck2"/>
      <sheetName val="IrrOut-StpLog"/>
      <sheetName val="IrrOut-StpLog (2)"/>
      <sheetName val="IrrOut-EmrcGate"/>
      <sheetName val="IrrOut-GuardGat"/>
      <sheetName val="IrrOut-CtrGate"/>
      <sheetName val="PowGts-Trshrck"/>
      <sheetName val="PowGts-StpLog"/>
      <sheetName val="PowGts-GuardGat"/>
      <sheetName val="power-intake"/>
      <sheetName val="IrrStLnr"/>
      <sheetName val="power steel liner"/>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FORMAL"/>
      <sheetName val="PEMBATAS MINGGUAN"/>
      <sheetName val="Rekap Mingguan I+II"/>
      <sheetName val="DAISI"/>
      <sheetName val="I Penjelasan Proyek "/>
      <sheetName val="II Penjelasan Pekerjaan"/>
      <sheetName val="III Evaluasi A"/>
      <sheetName val="IV Lap Bulanan A"/>
      <sheetName val="V Rencana Kerja Bulanan A"/>
      <sheetName val="VI. STRUKTUR"/>
      <sheetName val="VII Tenaga"/>
      <sheetName val="VIII PASUT"/>
      <sheetName val="IX BULAN 1"/>
      <sheetName val="BULAN 2"/>
      <sheetName val="BULAN 3"/>
      <sheetName val="VIII SCADULE KONTRAK BULANAN"/>
      <sheetName val="X PETA LOKASI"/>
      <sheetName val="MOBILISASI"/>
    </sheetNames>
    <sheetDataSet>
      <sheetData sheetId="0" refreshError="1">
        <row r="1">
          <cell r="C1" t="str">
            <v>BALAI BESAR WILAYAH SUNGAI CITARUM</v>
          </cell>
        </row>
        <row r="2">
          <cell r="C2" t="str">
            <v>PPK SUNGAI DAN PANTAI III</v>
          </cell>
        </row>
        <row r="3">
          <cell r="C3" t="str">
            <v>SNVT PELAKSANAAN JARINGAN SUMBER AIR CITARUM</v>
          </cell>
        </row>
        <row r="4">
          <cell r="C4" t="str">
            <v>PEMBANGUNAN TANGGUL LAUT PANTAI UJUNG GEBANG ( LANJUTAN )</v>
          </cell>
        </row>
        <row r="5">
          <cell r="C5" t="str">
            <v>Hassanudin Harris, S.ST</v>
          </cell>
        </row>
        <row r="6">
          <cell r="C6" t="str">
            <v>NIP. 195902111993021001</v>
          </cell>
        </row>
        <row r="7">
          <cell r="C7" t="str">
            <v>Istiarso</v>
          </cell>
        </row>
        <row r="9">
          <cell r="C9" t="str">
            <v>Aripin Supriadi</v>
          </cell>
        </row>
        <row r="11">
          <cell r="C11" t="str">
            <v>KU.08.08/PPK-SUNGAI DAN PANTAI III/SNVT-PJSAC/02</v>
          </cell>
        </row>
        <row r="12">
          <cell r="C12" t="str">
            <v>KU.08.08/PPK-SUNGAI DAN PANTAI III/SNVT-PJSAC/02-Add.01</v>
          </cell>
        </row>
        <row r="15">
          <cell r="C15" t="str">
            <v>CV. SWADAYA TEKNIK</v>
          </cell>
        </row>
        <row r="16">
          <cell r="C16" t="str">
            <v>Indramayu</v>
          </cell>
        </row>
        <row r="17">
          <cell r="C17" t="str">
            <v>INDRAMAYU</v>
          </cell>
        </row>
        <row r="18">
          <cell r="C18" t="str">
            <v>Imam Ash Shiddieqy Pohan, ST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mponen"/>
      <sheetName val="K"/>
      <sheetName val="K210"/>
      <sheetName val="K211"/>
      <sheetName val="K220"/>
      <sheetName val="K221"/>
      <sheetName val="K224"/>
      <sheetName val="K225"/>
      <sheetName val="K230"/>
      <sheetName val="K231"/>
      <sheetName val="K232"/>
      <sheetName val="K233"/>
      <sheetName val="K310"/>
      <sheetName val="K311"/>
      <sheetName val="K320"/>
      <sheetName val="K321"/>
    </sheetNames>
    <sheetDataSet>
      <sheetData sheetId="0" refreshError="1">
        <row r="7">
          <cell r="A7" t="str">
            <v>L061</v>
          </cell>
          <cell r="C7" t="str">
            <v>Mandor</v>
          </cell>
          <cell r="J7" t="str">
            <v>E001</v>
          </cell>
          <cell r="L7" t="str">
            <v>Bulldozer</v>
          </cell>
          <cell r="M7" t="str">
            <v>110HP</v>
          </cell>
        </row>
        <row r="8">
          <cell r="A8" t="str">
            <v>L071</v>
          </cell>
          <cell r="C8" t="str">
            <v>Mekanik Terampil</v>
          </cell>
          <cell r="J8" t="str">
            <v>E003</v>
          </cell>
          <cell r="L8" t="str">
            <v>Bulldozer</v>
          </cell>
          <cell r="M8" t="str">
            <v>65HP</v>
          </cell>
        </row>
        <row r="9">
          <cell r="A9" t="str">
            <v>L072</v>
          </cell>
          <cell r="C9" t="str">
            <v>Mekanik Semi Terampil</v>
          </cell>
          <cell r="J9" t="str">
            <v>E010</v>
          </cell>
          <cell r="L9" t="str">
            <v>Motor Grader</v>
          </cell>
          <cell r="M9" t="str">
            <v>100HP</v>
          </cell>
        </row>
        <row r="10">
          <cell r="A10" t="str">
            <v>L073</v>
          </cell>
          <cell r="C10" t="str">
            <v>Kepala Tukang</v>
          </cell>
          <cell r="J10" t="str">
            <v>E020</v>
          </cell>
          <cell r="L10" t="str">
            <v>Excavator Hydraulic</v>
          </cell>
          <cell r="M10" t="str">
            <v>1m3 - 90HP</v>
          </cell>
        </row>
        <row r="11">
          <cell r="A11" t="str">
            <v>L079</v>
          </cell>
          <cell r="C11" t="str">
            <v>Tukang</v>
          </cell>
          <cell r="J11" t="str">
            <v>E031</v>
          </cell>
          <cell r="L11" t="str">
            <v>Crusher/Screen</v>
          </cell>
          <cell r="M11" t="str">
            <v>30t/j - 185HP</v>
          </cell>
        </row>
        <row r="12">
          <cell r="A12" t="str">
            <v>L081</v>
          </cell>
          <cell r="C12" t="str">
            <v>Operator Terampil</v>
          </cell>
          <cell r="J12" t="str">
            <v>E032</v>
          </cell>
          <cell r="L12" t="str">
            <v>Crusher/Screen</v>
          </cell>
          <cell r="M12" t="str">
            <v>20t/j - 95HP</v>
          </cell>
        </row>
        <row r="13">
          <cell r="A13" t="str">
            <v>L082</v>
          </cell>
          <cell r="C13" t="str">
            <v>Operator Semi Terampil</v>
          </cell>
          <cell r="J13" t="str">
            <v>E033</v>
          </cell>
          <cell r="L13" t="str">
            <v>Crusher Mobile</v>
          </cell>
          <cell r="M13" t="str">
            <v>10t/j - 15HP</v>
          </cell>
        </row>
        <row r="14">
          <cell r="A14" t="str">
            <v>L083</v>
          </cell>
          <cell r="C14" t="str">
            <v>Pembantu Operator</v>
          </cell>
          <cell r="J14" t="str">
            <v>E040</v>
          </cell>
          <cell r="L14" t="str">
            <v>Screening Plant</v>
          </cell>
          <cell r="M14" t="str">
            <v>80HP</v>
          </cell>
        </row>
        <row r="15">
          <cell r="A15" t="str">
            <v>L091</v>
          </cell>
          <cell r="C15" t="str">
            <v>Supir Terampil</v>
          </cell>
          <cell r="J15" t="str">
            <v>E051</v>
          </cell>
          <cell r="L15" t="str">
            <v>Loader Tracked</v>
          </cell>
          <cell r="M15" t="str">
            <v>135HP</v>
          </cell>
        </row>
        <row r="16">
          <cell r="A16" t="str">
            <v>L092</v>
          </cell>
          <cell r="C16" t="str">
            <v>Supir Pribadi</v>
          </cell>
          <cell r="J16" t="str">
            <v>E052</v>
          </cell>
          <cell r="L16" t="str">
            <v>Loader Wheeled</v>
          </cell>
          <cell r="M16" t="str">
            <v>115HP</v>
          </cell>
        </row>
        <row r="17">
          <cell r="A17" t="str">
            <v>L099</v>
          </cell>
          <cell r="C17" t="str">
            <v>Pembantu Supir</v>
          </cell>
          <cell r="J17" t="str">
            <v>E053</v>
          </cell>
          <cell r="L17" t="str">
            <v>Tractor Wheeled</v>
          </cell>
          <cell r="M17" t="str">
            <v>60HP</v>
          </cell>
        </row>
        <row r="18">
          <cell r="A18" t="str">
            <v>L101</v>
          </cell>
          <cell r="C18" t="str">
            <v>Buruh Tak Terampil</v>
          </cell>
          <cell r="J18" t="str">
            <v>E080</v>
          </cell>
          <cell r="L18" t="str">
            <v>Roller, 3 wheeled</v>
          </cell>
          <cell r="M18" t="str">
            <v>6-8Ton</v>
          </cell>
        </row>
        <row r="19">
          <cell r="A19" t="str">
            <v>L103</v>
          </cell>
          <cell r="C19" t="str">
            <v>Buruh Semi Terampil</v>
          </cell>
          <cell r="J19" t="str">
            <v>E081</v>
          </cell>
          <cell r="L19" t="str">
            <v>Roller, tandem</v>
          </cell>
          <cell r="M19" t="str">
            <v>6-10Ton</v>
          </cell>
        </row>
        <row r="20">
          <cell r="A20" t="str">
            <v>L106</v>
          </cell>
          <cell r="C20" t="str">
            <v>Buruh Terampil</v>
          </cell>
          <cell r="J20" t="str">
            <v>E082</v>
          </cell>
          <cell r="L20" t="str">
            <v>Roller, vibratory</v>
          </cell>
          <cell r="M20" t="str">
            <v>Self-p6-7Ton</v>
          </cell>
        </row>
        <row r="21">
          <cell r="J21" t="str">
            <v>E083</v>
          </cell>
          <cell r="L21" t="str">
            <v>Roller, towed vibr.</v>
          </cell>
          <cell r="M21" t="str">
            <v>2-3Ton</v>
          </cell>
        </row>
        <row r="22">
          <cell r="J22" t="str">
            <v>E084</v>
          </cell>
          <cell r="L22" t="str">
            <v>Roller, pneumatic</v>
          </cell>
          <cell r="M22" t="str">
            <v>8-15Ton</v>
          </cell>
        </row>
        <row r="23">
          <cell r="J23" t="str">
            <v>E087</v>
          </cell>
          <cell r="L23" t="str">
            <v>Roller, vibratory ped.</v>
          </cell>
          <cell r="M23" t="str">
            <v>1Ton</v>
          </cell>
        </row>
        <row r="24">
          <cell r="J24" t="str">
            <v>E088</v>
          </cell>
          <cell r="L24" t="str">
            <v>Tamper, vibr. plate</v>
          </cell>
          <cell r="M24" t="str">
            <v>4HP</v>
          </cell>
        </row>
        <row r="25">
          <cell r="J25" t="str">
            <v>E089</v>
          </cell>
          <cell r="L25" t="str">
            <v>Concrete Vibrator</v>
          </cell>
          <cell r="M25" t="str">
            <v>4HP</v>
          </cell>
        </row>
        <row r="26">
          <cell r="J26" t="str">
            <v>E130</v>
          </cell>
          <cell r="L26" t="str">
            <v>Chip Spreader</v>
          </cell>
          <cell r="M26" t="str">
            <v>3Ton</v>
          </cell>
        </row>
        <row r="27">
          <cell r="J27" t="str">
            <v>E152</v>
          </cell>
          <cell r="L27" t="str">
            <v>Sprayer, selfprop</v>
          </cell>
          <cell r="M27" t="str">
            <v>4000Lt</v>
          </cell>
        </row>
        <row r="28">
          <cell r="J28" t="str">
            <v>E153</v>
          </cell>
          <cell r="L28" t="str">
            <v>Sprayer, selfprop</v>
          </cell>
          <cell r="M28" t="str">
            <v>1000Lt</v>
          </cell>
        </row>
        <row r="29">
          <cell r="J29" t="str">
            <v>E154</v>
          </cell>
          <cell r="L29" t="str">
            <v>Asp. Sprayer, towed</v>
          </cell>
          <cell r="M29" t="str">
            <v>400Lt</v>
          </cell>
        </row>
        <row r="30">
          <cell r="J30" t="str">
            <v>E155</v>
          </cell>
          <cell r="L30" t="str">
            <v>Asphalt Mixing Plant</v>
          </cell>
          <cell r="M30" t="str">
            <v>30t - jam</v>
          </cell>
        </row>
        <row r="31">
          <cell r="J31" t="str">
            <v>E156</v>
          </cell>
          <cell r="L31" t="str">
            <v>Asphalt Mixing Plant</v>
          </cell>
          <cell r="M31" t="str">
            <v>10t - jam</v>
          </cell>
        </row>
        <row r="32">
          <cell r="J32" t="str">
            <v>E157</v>
          </cell>
          <cell r="L32" t="str">
            <v>Asphalt Finisher</v>
          </cell>
          <cell r="M32" t="str">
            <v>1.82mm</v>
          </cell>
        </row>
        <row r="33">
          <cell r="J33" t="str">
            <v>E172</v>
          </cell>
          <cell r="L33" t="str">
            <v>Fuel Tank Truck</v>
          </cell>
          <cell r="M33" t="str">
            <v>115HP</v>
          </cell>
        </row>
        <row r="34">
          <cell r="J34" t="str">
            <v>E182</v>
          </cell>
          <cell r="L34" t="str">
            <v>Water Tank Truck</v>
          </cell>
          <cell r="M34" t="str">
            <v>115HP</v>
          </cell>
        </row>
        <row r="35">
          <cell r="J35" t="str">
            <v>E191</v>
          </cell>
          <cell r="L35" t="str">
            <v>Trailer, towed</v>
          </cell>
          <cell r="M35" t="str">
            <v>1Ton</v>
          </cell>
        </row>
        <row r="36">
          <cell r="J36" t="str">
            <v>E192</v>
          </cell>
          <cell r="L36" t="str">
            <v>Lowloader + Tractor</v>
          </cell>
          <cell r="M36" t="str">
            <v>175HP</v>
          </cell>
        </row>
        <row r="37">
          <cell r="J37" t="str">
            <v>E211</v>
          </cell>
          <cell r="L37" t="str">
            <v>Dump Truck</v>
          </cell>
          <cell r="M37" t="str">
            <v>3.5t - 115HP</v>
          </cell>
        </row>
        <row r="38">
          <cell r="J38" t="str">
            <v>E212</v>
          </cell>
          <cell r="L38" t="str">
            <v>Dump Truck</v>
          </cell>
          <cell r="M38" t="str">
            <v>5t - 145HP</v>
          </cell>
        </row>
        <row r="39">
          <cell r="J39" t="str">
            <v>E213</v>
          </cell>
          <cell r="L39" t="str">
            <v>Dump Truck</v>
          </cell>
          <cell r="M39" t="str">
            <v>8t - 175HP</v>
          </cell>
        </row>
        <row r="40">
          <cell r="J40" t="str">
            <v>E221</v>
          </cell>
          <cell r="L40" t="str">
            <v>Flat Bed Truck</v>
          </cell>
          <cell r="M40" t="str">
            <v>3.5t - 115HP</v>
          </cell>
        </row>
        <row r="41">
          <cell r="J41" t="str">
            <v>E222</v>
          </cell>
          <cell r="L41" t="str">
            <v>Pickup Truck</v>
          </cell>
          <cell r="M41" t="str">
            <v>61HP</v>
          </cell>
        </row>
        <row r="42">
          <cell r="J42" t="str">
            <v>E223</v>
          </cell>
          <cell r="L42" t="str">
            <v>Jeep 4 Wheel Drive</v>
          </cell>
          <cell r="M42" t="str">
            <v>61HP</v>
          </cell>
        </row>
        <row r="43">
          <cell r="J43" t="str">
            <v>E224</v>
          </cell>
          <cell r="L43" t="str">
            <v>Flat Bed Truck</v>
          </cell>
          <cell r="M43" t="str">
            <v>5t - 145HP</v>
          </cell>
        </row>
        <row r="44">
          <cell r="J44" t="str">
            <v>E225</v>
          </cell>
          <cell r="L44" t="str">
            <v>Flat Bed Truck/Crane</v>
          </cell>
          <cell r="M44" t="str">
            <v>148HP</v>
          </cell>
        </row>
        <row r="45">
          <cell r="J45" t="str">
            <v>E226</v>
          </cell>
          <cell r="L45" t="str">
            <v>Motor Cycle 125cc</v>
          </cell>
          <cell r="M45" t="str">
            <v>14HP</v>
          </cell>
        </row>
        <row r="46">
          <cell r="J46" t="str">
            <v>E231</v>
          </cell>
          <cell r="L46" t="str">
            <v>Mobile Workshop</v>
          </cell>
          <cell r="M46" t="str">
            <v>5t - 145HP</v>
          </cell>
        </row>
        <row r="47">
          <cell r="J47" t="str">
            <v>E232</v>
          </cell>
          <cell r="L47" t="str">
            <v>Lube Truck</v>
          </cell>
          <cell r="M47" t="str">
            <v>5t - 145HP</v>
          </cell>
        </row>
        <row r="48">
          <cell r="J48" t="str">
            <v>E251</v>
          </cell>
          <cell r="L48" t="str">
            <v>Concrete Mixer</v>
          </cell>
          <cell r="M48" t="str">
            <v>0.125m3/6HP</v>
          </cell>
        </row>
        <row r="49">
          <cell r="J49" t="str">
            <v>E252</v>
          </cell>
          <cell r="L49" t="str">
            <v>Concrete Mixer</v>
          </cell>
          <cell r="M49" t="str">
            <v>0.250m3/10HP</v>
          </cell>
        </row>
        <row r="50">
          <cell r="J50" t="str">
            <v>E253</v>
          </cell>
          <cell r="L50" t="str">
            <v>Concrete Mixer</v>
          </cell>
          <cell r="M50" t="str">
            <v>0.500m3/20HP</v>
          </cell>
        </row>
        <row r="51">
          <cell r="J51" t="str">
            <v>E301</v>
          </cell>
          <cell r="L51" t="str">
            <v>Compressor, air</v>
          </cell>
          <cell r="M51" t="str">
            <v>210m3/jam</v>
          </cell>
        </row>
        <row r="52">
          <cell r="J52" t="str">
            <v>E311</v>
          </cell>
          <cell r="L52" t="str">
            <v>Generator</v>
          </cell>
          <cell r="M52" t="str">
            <v>3-5KVA</v>
          </cell>
        </row>
        <row r="53">
          <cell r="J53" t="str">
            <v>E341</v>
          </cell>
          <cell r="L53" t="str">
            <v>Pump, water (5cm)</v>
          </cell>
          <cell r="M53" t="str">
            <v>30m3/jam</v>
          </cell>
        </row>
        <row r="54">
          <cell r="J54" t="str">
            <v>E342</v>
          </cell>
          <cell r="L54" t="str">
            <v>Pump, water (10cm)</v>
          </cell>
          <cell r="M54" t="str">
            <v>40m3/jam</v>
          </cell>
        </row>
        <row r="55">
          <cell r="J55" t="str">
            <v>E351</v>
          </cell>
          <cell r="L55" t="str">
            <v>Jackhammer Equip.</v>
          </cell>
          <cell r="M55" t="str">
            <v>-</v>
          </cell>
        </row>
        <row r="56">
          <cell r="J56" t="str">
            <v>E401</v>
          </cell>
          <cell r="L56" t="str">
            <v>Tractor Equipment</v>
          </cell>
          <cell r="M56" t="str">
            <v>-</v>
          </cell>
        </row>
      </sheetData>
      <sheetData sheetId="1" refreshError="1"/>
      <sheetData sheetId="2" refreshError="1">
        <row r="18">
          <cell r="I18" t="str">
            <v>Umur alat bantu rata-rata 1 bulan/orang/set @ 3 alat.</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3"/>
      <sheetName val="PENAWARAN"/>
      <sheetName val="HARGA JADI"/>
      <sheetName val="analisa"/>
      <sheetName val="BAHAN"/>
      <sheetName val="UPAH"/>
      <sheetName val="ALAT"/>
      <sheetName val="HARGA ALAT"/>
      <sheetName val="Rincian Bobot"/>
      <sheetName val="Schedule"/>
      <sheetName val="SINDO"/>
      <sheetName val="STRUKTUR ORG SINDO"/>
      <sheetName val="BQ-E20-02(Rp)"/>
      <sheetName val="ANALISA BL"/>
      <sheetName val="BQ_E20_02_Rp_"/>
      <sheetName val="Notes"/>
      <sheetName val="Analisa Gabungan"/>
      <sheetName val="Sub"/>
      <sheetName val="FINISHING"/>
      <sheetName val="upah_borong"/>
      <sheetName val="satuan_pek"/>
      <sheetName val="Cover"/>
      <sheetName val="HARGA_JADI"/>
      <sheetName val="HARGA_ALAT"/>
      <sheetName val="Rincian_Bobot"/>
      <sheetName val="STRUKTUR_ORG_SINDO"/>
      <sheetName val="ANALISA_BL"/>
      <sheetName val="tgp-02"/>
      <sheetName val="Elektronik"/>
      <sheetName val="Plumbing"/>
      <sheetName val="Electrikal"/>
      <sheetName val="AC"/>
      <sheetName val="Fire Fighting"/>
      <sheetName val="Item Kompensasi"/>
      <sheetName val="HARSAT_BAH"/>
      <sheetName val="DAF-1"/>
      <sheetName val="Cash Flow"/>
      <sheetName val="Anls"/>
      <sheetName val="analisa_gedung"/>
      <sheetName val="DAFTAR HARGA SATUAN MATERIAL"/>
      <sheetName val="EQUIP-LIST"/>
      <sheetName val="MAT-LIST"/>
      <sheetName val="ANALISA BEKISTING PELAT"/>
      <sheetName val="ANALISA BEKISTING BALOK"/>
      <sheetName val="ANALISA BEKISTING R-WALL"/>
      <sheetName val="ANALISA BEKISTING TANGGA"/>
      <sheetName val="SUBKON"/>
      <sheetName val="MANP-LIST"/>
      <sheetName val="DATA"/>
      <sheetName val="ANALISA PEK.UMUM"/>
      <sheetName val="bahan "/>
      <sheetName val="BoQ "/>
      <sheetName val="NP"/>
      <sheetName val="atap"/>
      <sheetName val="H.Satuan"/>
      <sheetName val="Ws Jul-2004"/>
      <sheetName val="HARGA SATUAN"/>
      <sheetName val="Bill 1 - 9"/>
      <sheetName val="Bill 12"/>
      <sheetName val="Bill 10"/>
      <sheetName val="Analisa 2"/>
      <sheetName val="DHS"/>
      <sheetName val="REKAP"/>
      <sheetName val="Anal"/>
      <sheetName val="BoQ"/>
      <sheetName val="daftarbhn"/>
      <sheetName val="HRG BHN"/>
      <sheetName val="daf-3(OK)"/>
      <sheetName val="daf-7(OK)"/>
      <sheetName val="Kuantitas &amp; Harga"/>
      <sheetName val="mortar"/>
      <sheetName val="mc adam"/>
      <sheetName val="ps batu&amp;brjg"/>
      <sheetName val="DAFTAR HARGA"/>
      <sheetName val="Analisa_Gabungan"/>
      <sheetName val="Analisa_2"/>
      <sheetName val="Harga bahan"/>
      <sheetName val="Bangunan Utama"/>
      <sheetName val="SBDY"/>
      <sheetName val="DAPRO"/>
      <sheetName val="tgp_02"/>
      <sheetName val="AKP-1"/>
      <sheetName val="RBP-4"/>
      <sheetName val="RBP-1"/>
      <sheetName val="RBP- 2"/>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EVALUASI GD 1"/>
      <sheetName val="SAP"/>
      <sheetName val="REMUNERASISTANDAR"/>
      <sheetName val="TABEL-DETASIR"/>
      <sheetName val="bau"/>
      <sheetName val="MAPP"/>
      <sheetName val="rek det 1-3"/>
      <sheetName val="611"/>
      <sheetName val="Currency"/>
      <sheetName val="arab"/>
      <sheetName val="harga dasar T-M-A"/>
      <sheetName val="Tanggapan"/>
      <sheetName val="ELKP"/>
      <sheetName val="BAG-2"/>
      <sheetName val="Daf-Harga"/>
      <sheetName val="Hargamat"/>
      <sheetName val="Rkp1"/>
      <sheetName val="JK"/>
      <sheetName val="Sat. Alat"/>
      <sheetName val="Sat. Bahan"/>
      <sheetName val="Data Pekerjaan"/>
      <sheetName val="Data Input"/>
      <sheetName val="Data Rumus"/>
      <sheetName val="Sat. Upah"/>
      <sheetName val="RAB"/>
      <sheetName val="OH"/>
      <sheetName val="PERHITUNGAN"/>
      <sheetName val="COMBINE"/>
      <sheetName val="A-11 Steel Str (2)"/>
      <sheetName val="XXXX"/>
      <sheetName val="pldt"/>
      <sheetName val="Apr02"/>
      <sheetName val="PO-2"/>
      <sheetName val="Payment"/>
      <sheetName val="Antisipasi"/>
      <sheetName val="Rekap By"/>
      <sheetName val="PHU"/>
      <sheetName val="srt Pengantar shop"/>
      <sheetName val="srt Pengantar"/>
      <sheetName val="BA MOS"/>
      <sheetName val="Serah-1"/>
      <sheetName val="Mohon"/>
      <sheetName val="Periksa -Saphir"/>
      <sheetName val="Periksa"/>
      <sheetName val="Bayar"/>
      <sheetName val="Bayar (2)"/>
      <sheetName val="Kwitansi"/>
      <sheetName val="CEK"/>
      <sheetName val="MU"/>
      <sheetName val="RAPA"/>
      <sheetName val="RAPI"/>
      <sheetName val="PO2"/>
      <sheetName val="P02 H. Baru"/>
      <sheetName val="Sheet2"/>
      <sheetName val="LPP-101Agust 05"/>
      <sheetName val="REKAPRAB "/>
      <sheetName val="RABLembah"/>
      <sheetName val="RABRenang"/>
      <sheetName val="RABLab"/>
      <sheetName val="CASHFLOW"/>
      <sheetName val="SCHEDULE "/>
      <sheetName val="PO_2"/>
      <sheetName val="H Satuan Dasar"/>
      <sheetName val="Harga S Dasar"/>
      <sheetName val="ahs"/>
      <sheetName val="bhn,upah,alat"/>
      <sheetName val="Ans Kom Precast"/>
      <sheetName val="basic"/>
      <sheetName val="S_DAYA"/>
      <sheetName val="ESCON"/>
      <sheetName val="nama PT."/>
      <sheetName val="DAF-BAHAN"/>
      <sheetName val="DAF-UPAH"/>
      <sheetName val="daf_3_OK_"/>
      <sheetName val="daf_7_OK_"/>
      <sheetName val="Satuan"/>
      <sheetName val="RAP"/>
      <sheetName val="villa"/>
      <sheetName val="rekI"/>
      <sheetName val="anl"/>
      <sheetName val="umum"/>
      <sheetName val="H. Dasar"/>
      <sheetName val="SPK"/>
      <sheetName val="Ktitas_Hg"/>
      <sheetName val="Rkap Bya"/>
      <sheetName val="HARGA_JADI1"/>
      <sheetName val="HARGA_ALAT1"/>
      <sheetName val="Rincian_Bobot1"/>
      <sheetName val="STRUKTUR_ORG_SINDO1"/>
      <sheetName val="ANALISA_BL1"/>
      <sheetName val="Fire_Fighting"/>
      <sheetName val="Item_Kompensasi"/>
      <sheetName val="DAFTAR_HARGA_SATUAN_MATERIAL"/>
      <sheetName val="Rkap_Bya"/>
      <sheetName val="Harga"/>
      <sheetName val="keb-BHN"/>
      <sheetName val="HARGA DASAR"/>
      <sheetName val="Lambersering"/>
      <sheetName val="BQ-Str"/>
      <sheetName val="pricing"/>
      <sheetName val="HB"/>
      <sheetName val="HarSat"/>
      <sheetName val="Kuantitas _ Harga"/>
      <sheetName val="AHS Marka"/>
      <sheetName val="AHS Aspal"/>
      <sheetName val="resume"/>
      <sheetName val="HB "/>
      <sheetName val="Agregat Halus &amp; Kasar"/>
      <sheetName val="terbilang rp"/>
      <sheetName val="DAF-2"/>
      <sheetName val="Plumbing &amp; Fire"/>
      <sheetName val="Bill rekap"/>
      <sheetName val="Sheet1"/>
      <sheetName val="Harga ME "/>
      <sheetName val="rek det 1_3"/>
      <sheetName val="AR1"/>
      <sheetName val="BILL of QUANTITY"/>
      <sheetName val="DIV"/>
      <sheetName val="Met1"/>
      <sheetName val="Met2"/>
      <sheetName val="U-B-A"/>
      <sheetName val="Penwrn"/>
      <sheetName val="Scd_RAB"/>
      <sheetName val="Type"/>
      <sheetName val="Area"/>
      <sheetName val="Discipline"/>
      <sheetName val="Deliverable"/>
      <sheetName val="Form-7"/>
      <sheetName val="CAT_5"/>
      <sheetName val="harga lama"/>
      <sheetName val="FINAL"/>
      <sheetName val="THP PEK"/>
      <sheetName val="Analisa HSP"/>
      <sheetName val="Equipment f CW"/>
      <sheetName val="Material f CW"/>
      <sheetName val="Preptr&amp;Gen_work(1)"/>
      <sheetName val="AIR COM-490681-MRI"/>
      <sheetName val="RFP006"/>
      <sheetName val="RFP002"/>
      <sheetName val="RFP007"/>
      <sheetName val="RFP012"/>
      <sheetName val="RFP009"/>
      <sheetName val="RFP004"/>
      <sheetName val="Cost Summary"/>
      <sheetName val="Sat Upah"/>
      <sheetName val="Axial+bending"/>
      <sheetName val="Rot-Pack"/>
      <sheetName val="MATERIAL"/>
      <sheetName val="lINGKUP PEK"/>
      <sheetName val="DATA1"/>
      <sheetName val="Komponen"/>
      <sheetName val="K210"/>
      <sheetName val="div4"/>
      <sheetName val="div71"/>
      <sheetName val="div7"/>
      <sheetName val="div3"/>
      <sheetName val="bhn-upah"/>
      <sheetName val="Rekap "/>
      <sheetName val="Quantity"/>
      <sheetName val="ana_str"/>
      <sheetName val="Meto"/>
      <sheetName val="input"/>
      <sheetName val="Rkp"/>
      <sheetName val="bisidev-2"/>
      <sheetName val="Suit"/>
      <sheetName val="bahan, upah,alat"/>
      <sheetName val="SAT-BHN"/>
      <sheetName val="H.Alat"/>
      <sheetName val="Bill.2. PL - SUPPLY A"/>
      <sheetName val="SCH"/>
      <sheetName val="Analisa ME "/>
      <sheetName val="DIFFUSER _ GRILLE "/>
      <sheetName val="BOQ EXTERN"/>
      <sheetName val="REKAPITULASI"/>
      <sheetName val="sai"/>
      <sheetName val="hsd"/>
      <sheetName val="SAT"/>
      <sheetName val="tidak dipakai 1"/>
      <sheetName val="DASAR"/>
      <sheetName val="H-BHN"/>
      <sheetName val="RAB-VAC"/>
      <sheetName val="RAB-PK"/>
      <sheetName val="RAB-ELC"/>
      <sheetName val="RAB-PL"/>
      <sheetName val="RAB-EL"/>
      <sheetName val="MAP"/>
      <sheetName val="index"/>
      <sheetName val="faktor"/>
      <sheetName val="eskal"/>
      <sheetName val="ANAL2"/>
      <sheetName val="ANAL1"/>
      <sheetName val="BK-PU"/>
      <sheetName val="XL4Test5"/>
      <sheetName val="Rekap Prelim"/>
      <sheetName val="Rekap Direct Cost"/>
      <sheetName val="Wage &amp; Tool"/>
      <sheetName val="Bhn"/>
      <sheetName val="An-Ars"/>
      <sheetName val=" An-Str "/>
      <sheetName val="DAFT_HARG_SAT_PEK."/>
      <sheetName val="Daft Harsat"/>
      <sheetName val="Daft.Sewa Alat"/>
      <sheetName val="SNI"/>
      <sheetName val="Hrg Alat"/>
      <sheetName val="alat-1"/>
      <sheetName val="ANALISA BALOK"/>
      <sheetName val="ANALISA C-WALL"/>
      <sheetName val="ANALISA KOLOM "/>
      <sheetName val="ANALISA PILECAP"/>
      <sheetName val="ANALISA PIT LIFT"/>
      <sheetName val="ANALISA RAMP"/>
      <sheetName val="ANALISA R-WALL"/>
      <sheetName val="ANALISA SLAB"/>
      <sheetName val="ANALISA S-WALL "/>
      <sheetName val="ANALISA TANGGA"/>
      <sheetName val="ANALISA TIE BEAM "/>
      <sheetName val="REKAP besi,beton,bekisting"/>
      <sheetName val="ANALISA PEK.TANAH"/>
      <sheetName val="ANALISA PONDASI"/>
      <sheetName val="dasboard"/>
      <sheetName val="bu alat"/>
      <sheetName val="Basic Price"/>
      <sheetName val="bu mat"/>
      <sheetName val="bu tenaga"/>
      <sheetName val="DAF.ALAT"/>
      <sheetName val="5ALAT"/>
      <sheetName val="3-4HSD"/>
      <sheetName val="ANALISA (5)"/>
      <sheetName val="DAFTAR 7"/>
      <sheetName val="DAFTAR_8"/>
      <sheetName val="info"/>
      <sheetName val="an-aspal"/>
      <sheetName val="mob"/>
      <sheetName val="an_alat"/>
      <sheetName val="Cover (x)"/>
      <sheetName val="Cor Apt"/>
      <sheetName val="Resume.1"/>
      <sheetName val="ADM"/>
      <sheetName val="Bank"/>
      <sheetName val="Rincian SIM"/>
      <sheetName val="PMS"/>
      <sheetName val="PP"/>
      <sheetName val="Break Down"/>
      <sheetName val="STR-PRD01-6"/>
      <sheetName val="PROD 15-5"/>
      <sheetName val="SchC"/>
      <sheetName val="SchA"/>
      <sheetName val="SewAlat"/>
      <sheetName val="SchB"/>
      <sheetName val="SchD"/>
      <sheetName val="BQ-1A prelim"/>
      <sheetName val="analisa harga satuan"/>
      <sheetName val="Agregat"/>
      <sheetName val="Quarry"/>
      <sheetName val="Harga Upah"/>
      <sheetName val="HSBU"/>
      <sheetName val="Analisa Alat Berat"/>
      <sheetName val="dt-1"/>
      <sheetName val="dt-2"/>
      <sheetName val="POS-4.1"/>
      <sheetName val="Bill-2"/>
      <sheetName val="H_Satuan"/>
      <sheetName val="rab - persiapan &amp; lantai-1"/>
      <sheetName val="8LT 12"/>
      <sheetName val="???1"/>
      <sheetName val="bq"/>
      <sheetName val="HSP(Perhitungan)"/>
      <sheetName val="AKTPRO"/>
      <sheetName val="SD"/>
      <sheetName val="RAB INTERN"/>
      <sheetName val="Jembatan"/>
      <sheetName val="Jalan"/>
      <sheetName val="Jln&amp;Jembtn"/>
      <sheetName val="Eva Conc"/>
      <sheetName val="Mat.Mek"/>
      <sheetName val="Mat.Elk"/>
      <sheetName val="Des-05"/>
      <sheetName val="SAT.UPAH"/>
      <sheetName val="AHS ARS"/>
      <sheetName val="UPAH &amp; BHN ARS"/>
      <sheetName val="Ana1"/>
      <sheetName val="satuan_pek_ars"/>
      <sheetName val="REFTABLE"/>
      <sheetName val="AKUN"/>
      <sheetName val="CH"/>
      <sheetName val="HarAlat"/>
      <sheetName val="Mat"/>
      <sheetName val="BL"/>
      <sheetName val="DSDY"/>
      <sheetName val="KET"/>
      <sheetName val="___1"/>
      <sheetName val="isian"/>
      <sheetName val="Harga Satuan (3)"/>
      <sheetName val="J.PERALATAN"/>
      <sheetName val="H.MATERIAL"/>
      <sheetName val="Lab E (FKU)"/>
      <sheetName val="UPAH BORONG"/>
      <sheetName val="Ana_Jembatan_Reklamasi"/>
      <sheetName val="REKLAMASI"/>
      <sheetName val="LAL - PASAR PAGI "/>
      <sheetName val="rumus"/>
      <sheetName val="Ikhtisar"/>
      <sheetName val="trans"/>
      <sheetName val="BTL-Persiapan"/>
      <sheetName val="BTL-alat"/>
      <sheetName val="BTL-Bau"/>
      <sheetName val="Alat_k3"/>
      <sheetName val="BTL-Rupa"/>
      <sheetName val="Bahan Bangunan"/>
      <sheetName val="BOOKING FORM"/>
      <sheetName val="Harga Mat"/>
      <sheetName val="3.LBK"/>
      <sheetName val="BOBOT MINGGUAN"/>
      <sheetName val="Cipinang"/>
      <sheetName val="Bek.Sloof"/>
      <sheetName val="Sheet3"/>
      <sheetName val="API610 Process Data"/>
      <sheetName val="615E101AB(CASE85F)"/>
      <sheetName val="DCS"/>
      <sheetName val="ANALYSER"/>
      <sheetName val="STEP"/>
      <sheetName val="Insts"/>
      <sheetName val="LAPIUT"/>
      <sheetName val="bayar_04_fak"/>
      <sheetName val="BQ-E20-02 (USD)"/>
      <sheetName val="B.U ARC"/>
      <sheetName val="B.U STR"/>
      <sheetName val="Pek. Besi &amp; Alumunium"/>
      <sheetName val="Pek. Beton"/>
      <sheetName val="Pek. Dinding"/>
      <sheetName val="Pek Keramik"/>
      <sheetName val="Pek. Kunci &amp; Kaca"/>
      <sheetName val="Pek. Kusen"/>
      <sheetName val="Pek. Landscape"/>
      <sheetName val="Pek. Cat"/>
      <sheetName val="Pek. Persiapan"/>
      <sheetName val="Pek. Plafond"/>
      <sheetName val="Pek. Plesteran"/>
      <sheetName val="Pek. Pondasi"/>
      <sheetName val="Pek. Sanitasi"/>
      <sheetName val="Pek. Tanah"/>
      <sheetName val="Hrg"/>
      <sheetName val="Rek-Analisa"/>
      <sheetName val="Equipment"/>
      <sheetName val="Materials"/>
      <sheetName val="Labour"/>
      <sheetName val="HARGA SAT"/>
      <sheetName val="Rekanan"/>
      <sheetName val="K2"/>
      <sheetName val="BP_Alat"/>
      <sheetName val="Analisa Bahan"/>
      <sheetName val="Div2"/>
      <sheetName val="Data Alat"/>
      <sheetName val="LS-Rutin"/>
      <sheetName val="filter"/>
      <sheetName val="Hrg.Sat"/>
      <sheetName val="Analisa STR"/>
      <sheetName val="dt"/>
      <sheetName val="CODE"/>
      <sheetName val="Jadwal"/>
      <sheetName val="Absen 4"/>
      <sheetName val="Kreteria"/>
      <sheetName val="Evaluasi Teknis _B_"/>
      <sheetName val="ALKAS (Komp) Akt"/>
      <sheetName val="Ratios"/>
      <sheetName val="P&amp;L"/>
      <sheetName val="FPM EMPLOYEE BASED ON DEPT"/>
      <sheetName val="EPF APPROVED"/>
      <sheetName val="EPF STILL IN PROCCESS"/>
      <sheetName val="D_3"/>
      <sheetName val="G.10x20"/>
      <sheetName val="Bengkel (Design RSPO)"/>
      <sheetName val="Bagan"/>
      <sheetName val="Schedulle Peralatan"/>
      <sheetName val="Stuktur"/>
      <sheetName val="PRICE"/>
      <sheetName val="Terbilang"/>
      <sheetName val="EK-JAN-07"/>
      <sheetName val="Assumsi"/>
      <sheetName val="slab"/>
      <sheetName val="Analysis"/>
      <sheetName val="5.0 Equip Price"/>
      <sheetName val="5.0 Consum Price"/>
      <sheetName val="5.0 Material Price"/>
      <sheetName val="Input Data"/>
      <sheetName val="Template"/>
      <sheetName val="USD 0207"/>
      <sheetName val="HARGA_JADI2"/>
      <sheetName val="HARGA_ALAT2"/>
      <sheetName val="Rincian_Bobot2"/>
      <sheetName val="STRUKTUR_ORG_SINDO2"/>
      <sheetName val="ANALISA_BL2"/>
      <sheetName val="Ws_Jul-2004"/>
      <sheetName val="Fire_Fighting1"/>
      <sheetName val="Item_Kompensasi1"/>
      <sheetName val="Cash_Flow"/>
      <sheetName val="Analisa_Gabungan1"/>
      <sheetName val="Analisa_21"/>
      <sheetName val="RBP-_2"/>
      <sheetName val="DAFTAR_HARGA_SATUAN_MATERIAL1"/>
      <sheetName val="bahan_"/>
      <sheetName val="Bangunan_Utama"/>
      <sheetName val="HARGA_SATUAN"/>
      <sheetName val="PERALATAN_AHU"/>
      <sheetName val="AIR_CURTAIN"/>
      <sheetName val="DUCTING_"/>
      <sheetName val="PERALATAN_FAN"/>
      <sheetName val="PIPA_CHILLER"/>
      <sheetName val="PIPA_DRAIN"/>
      <sheetName val="POMPA_CHILLER"/>
      <sheetName val="ANALISA_PEK_UMUM"/>
      <sheetName val="ANALISA_BEKISTING_PELAT"/>
      <sheetName val="ANALISA_BEKISTING_BALOK"/>
      <sheetName val="ANALISA_BEKISTING_R-WALL"/>
      <sheetName val="ANALISA_BEKISTING_TANGGA"/>
      <sheetName val="BoQ_"/>
      <sheetName val="DAFTAR_HARGA"/>
      <sheetName val="HRG_BHN"/>
      <sheetName val="rek_det_1-3"/>
      <sheetName val="EVALUASI_GD_1"/>
      <sheetName val="DIFFUSER_&amp;_GRILLE_"/>
      <sheetName val="PERALATAN_EVB+CU"/>
      <sheetName val="PIPA_REFRIGERANT"/>
      <sheetName val="CATU_DAYA_LISTRIK"/>
      <sheetName val="harga_dasar_T-M-A"/>
      <sheetName val="Sat__Alat"/>
      <sheetName val="Sat__Bahan"/>
      <sheetName val="Data_Pekerjaan"/>
      <sheetName val="Data_Input"/>
      <sheetName val="Data_Rumus"/>
      <sheetName val="Sat__Upah"/>
      <sheetName val="A-11_Steel_Str_(2)"/>
      <sheetName val="Rkap_Bya1"/>
      <sheetName val="H__Dasar"/>
      <sheetName val="HARGA_DASAR"/>
      <sheetName val="Harga_bahan"/>
      <sheetName val="Harga_S_Dasar"/>
      <sheetName val="Kuantitas___Harga"/>
      <sheetName val="AHS_Marka"/>
      <sheetName val="AHS_Aspal"/>
      <sheetName val="HB_"/>
      <sheetName val="Agregat_Halus_&amp;_Kasar"/>
      <sheetName val="terbilang_rp"/>
      <sheetName val="Plumbing_&amp;_Fire"/>
      <sheetName val="Bill_rekap"/>
      <sheetName val="Harga_ME_"/>
      <sheetName val="rek_det_1_3"/>
      <sheetName val="BILL_of_QUANTITY"/>
      <sheetName val="nama_PT_"/>
      <sheetName val="Ans_Kom_Precast"/>
      <sheetName val="bahan,_upah,alat"/>
      <sheetName val="Rekap_"/>
      <sheetName val="harga_lama"/>
      <sheetName val="THP_PEK"/>
      <sheetName val="Analisa_HSP"/>
      <sheetName val="Equipment_f_CW"/>
      <sheetName val="Material_f_CW"/>
      <sheetName val="H_Alat"/>
      <sheetName val="Bill_2__PL_-_SUPPLY_A"/>
      <sheetName val="Analisa_ME_"/>
      <sheetName val="DIFFUSER___GRILLE_"/>
      <sheetName val="BOQ_EXTERN"/>
      <sheetName val="Rekap_By"/>
      <sheetName val="srt_Pengantar_shop"/>
      <sheetName val="srt_Pengantar"/>
      <sheetName val="BA_MOS"/>
      <sheetName val="Periksa_-Saphir"/>
      <sheetName val="Bayar_(2)"/>
      <sheetName val="P02_H__Baru"/>
      <sheetName val="LPP-101Agust_05"/>
      <sheetName val="REKAPRAB_"/>
      <sheetName val="SCHEDULE_"/>
      <sheetName val="H_Satuan_Dasar"/>
      <sheetName val="tidak_dipakai_1"/>
      <sheetName val="AIR_COM-490681-MRI"/>
      <sheetName val="Cost_Summary"/>
      <sheetName val="BQ-1A_prelim"/>
      <sheetName val="Harga_Mat"/>
      <sheetName val="Daft_Harsat"/>
      <sheetName val="_An-Str_"/>
      <sheetName val="DAFT_HARG_SAT_PEK_"/>
      <sheetName val="API610_Process_Data"/>
      <sheetName val="Bek_Sloof"/>
      <sheetName val="Cover_(x)"/>
      <sheetName val="Cor_Apt"/>
      <sheetName val="Rekap_Prelim"/>
      <sheetName val="Rekap_Direct_Cost"/>
      <sheetName val="Wage_&amp;_Tool"/>
      <sheetName val="3_LBK"/>
      <sheetName val="BOBOT_MINGGUAN"/>
      <sheetName val="lINGKUP_PEK"/>
      <sheetName val="8LT_12"/>
      <sheetName val="rab_-_persiapan_&amp;_lantai-1"/>
      <sheetName val="HRG-DASAR"/>
      <sheetName val="Hrg Bahan"/>
      <sheetName val="AMP"/>
      <sheetName val="ANTEK-AGGA"/>
      <sheetName val="BURDA"/>
      <sheetName val="ANTEK-GAL"/>
      <sheetName val="HRS-ATB"/>
      <sheetName val="ANTEK-PRIME"/>
      <sheetName val="ANTEK-TIMB"/>
      <sheetName val="BD-LS"/>
      <sheetName val="BIA-LUMPSUM"/>
      <sheetName val="CRUSER"/>
      <sheetName val="KEBALAT"/>
      <sheetName val="SubArs"/>
      <sheetName val="wk prgs"/>
      <sheetName val="HrgUpahBahan"/>
      <sheetName val="Analisa Baku STR ARS"/>
      <sheetName val="MCSet4"/>
      <sheetName val="DAF-5"/>
      <sheetName val="URAIAN EE STRUKTUR"/>
      <sheetName val="Sales Parameter"/>
      <sheetName val="Parameter"/>
      <sheetName val="HSD Alat"/>
      <sheetName val="HSD Bahan"/>
      <sheetName val="Lamp 2"/>
      <sheetName val="Sum_If"/>
      <sheetName val="HSD Upah"/>
      <sheetName val="Pek. Kayu"/>
      <sheetName val="Pek. Penutup Atap"/>
      <sheetName val="Pek. Langit-langit"/>
      <sheetName val="Pek. Penutup Lantai &amp; dinding"/>
      <sheetName val="Pek. Pengecatan"/>
      <sheetName val="SAT_UPAH"/>
      <sheetName val="Mat_Mek"/>
      <sheetName val="Mat_Elk"/>
      <sheetName val="bu_alat"/>
      <sheetName val="Basic_Price"/>
      <sheetName val="bu_mat"/>
      <sheetName val="bu_tenaga"/>
      <sheetName val="Daft_Sewa_Alat"/>
      <sheetName val="Hrg_Alat"/>
      <sheetName val="Data_Alat"/>
      <sheetName val="Detail"/>
      <sheetName val="Detail by Cat"/>
      <sheetName val="Brick"/>
      <sheetName val="rate"/>
      <sheetName val="chitimc"/>
      <sheetName val="THPDMoi  _2_"/>
      <sheetName val="dongia _2_"/>
      <sheetName val="gtrinh"/>
      <sheetName val="phuluc1"/>
      <sheetName val="TONG HOP VL_NC"/>
      <sheetName val="lam_moi"/>
      <sheetName val="chitiet"/>
      <sheetName val="TONGKE3p "/>
      <sheetName val="giathanh1"/>
      <sheetName val="TH VL_ NC_ DDHT Thanhphuoc"/>
      <sheetName val="_REF"/>
      <sheetName val="DONGIA"/>
      <sheetName val="thao_go"/>
      <sheetName val="DON GIA"/>
      <sheetName val="TONGKE_HT"/>
      <sheetName val="DG"/>
      <sheetName val="dtxl"/>
      <sheetName val="LKVL_CK_HT_GD1"/>
      <sheetName val="t_h HA THE"/>
      <sheetName val="CHITIET VL_NC_TT _1p"/>
      <sheetName val="TONG HOP VL_NC TT"/>
      <sheetName val="TNHCHINH"/>
      <sheetName val="TH XL"/>
      <sheetName val="CHITIET VL_NC"/>
      <sheetName val="VC"/>
      <sheetName val="Tiepdia"/>
      <sheetName val="CHITIET VL_NC_TT_3p"/>
      <sheetName val="TDTKP"/>
      <sheetName val="TDTKP1"/>
      <sheetName val="KPVC_BD "/>
      <sheetName val="VCV_BE_TONG"/>
      <sheetName val="HRG SAT. MATERIAL"/>
      <sheetName val="HRG SAT. UPAH"/>
      <sheetName val="TABEL"/>
      <sheetName val="Report detil kondisi"/>
      <sheetName val="detil kondisi"/>
      <sheetName val="HM"/>
      <sheetName val="Bahan &amp; Tenaga"/>
      <sheetName val="Sat Bah &amp; Up"/>
      <sheetName val="RinciBab1_Seksi1"/>
      <sheetName val="RinciBab1"/>
      <sheetName val="50+500-55+300"/>
      <sheetName val="fa"/>
      <sheetName val="listrik"/>
      <sheetName val="ELEVATOR"/>
      <sheetName val="GONDOLA"/>
      <sheetName val="cctv"/>
      <sheetName val="STP"/>
      <sheetName val="pemadam"/>
      <sheetName val="ts"/>
      <sheetName val="aircond &amp; vent"/>
      <sheetName val="telepon"/>
      <sheetName val="anaUTama"/>
      <sheetName val="AnaAlat"/>
      <sheetName val="anaMob"/>
      <sheetName val="Sandi laba rugi"/>
      <sheetName val="DIV 6"/>
      <sheetName val="DIV 5"/>
      <sheetName val="DIV 7"/>
      <sheetName val="DIV 3"/>
      <sheetName val="DIV 8"/>
      <sheetName val="DIV 2"/>
      <sheetName val="DIV 10"/>
      <sheetName val="DIV 1"/>
      <sheetName val="Actuals By AFE"/>
      <sheetName val="610.04"/>
      <sheetName val="Data FORMAL"/>
      <sheetName val="Operasional Kegiatan"/>
      <sheetName val="Peralatan"/>
      <sheetName val="RAB_INTERN"/>
      <sheetName val="Eva_Conc"/>
      <sheetName val="AHS_ARS"/>
      <sheetName val="UPAH_&amp;_BHN_ARS"/>
      <sheetName val="Analisa_Alat_Berat"/>
      <sheetName val="POS-4_1"/>
      <sheetName val="Break_Down"/>
      <sheetName val="PROD_15-5"/>
      <sheetName val="HARGA_JADI3"/>
      <sheetName val="HARGA_ALAT3"/>
      <sheetName val="Rincian_Bobot3"/>
      <sheetName val="STRUKTUR_ORG_SINDO3"/>
      <sheetName val="ANALISA_BL3"/>
      <sheetName val="Analisa_Gabungan2"/>
      <sheetName val="Cash_Flow1"/>
      <sheetName val="Fire_Fighting2"/>
      <sheetName val="Item_Kompensasi2"/>
      <sheetName val="DAFTAR_HARGA1"/>
      <sheetName val="bahan_1"/>
      <sheetName val="Analisa_22"/>
      <sheetName val="DAFTAR_HARGA_SATUAN_MATERIAL2"/>
      <sheetName val="ANALISA_BEKISTING_PELAT1"/>
      <sheetName val="ANALISA_BEKISTING_BALOK1"/>
      <sheetName val="ANALISA_BEKISTING_R-WALL1"/>
      <sheetName val="ANALISA_BEKISTING_TANGGA1"/>
      <sheetName val="ANALISA_PEK_UMUM1"/>
      <sheetName val="BoQ_1"/>
      <sheetName val="H_Satuan1"/>
      <sheetName val="Ws_Jul-20041"/>
      <sheetName val="HARGA_SATUAN1"/>
      <sheetName val="Bangunan_Utama1"/>
      <sheetName val="A-11_Steel_Str_(2)1"/>
      <sheetName val="RBP-_21"/>
      <sheetName val="nama_PT_1"/>
      <sheetName val="Ans_Kom_Precast1"/>
      <sheetName val="EVALUASI_GD_11"/>
      <sheetName val="Rekap_1"/>
      <sheetName val="Harga_bahan1"/>
      <sheetName val="harga_dasar_T-M-A1"/>
      <sheetName val="PERALATAN_AHU1"/>
      <sheetName val="AIR_CURTAIN1"/>
      <sheetName val="DUCTING_1"/>
      <sheetName val="PERALATAN_FAN1"/>
      <sheetName val="PIPA_CHILLER1"/>
      <sheetName val="PIPA_DRAIN1"/>
      <sheetName val="POMPA_CHILLER1"/>
      <sheetName val="rek_det_1-31"/>
      <sheetName val="HRG_BHN1"/>
      <sheetName val="DIFFUSER_&amp;_GRILLE_1"/>
      <sheetName val="PERALATAN_EVB+CU1"/>
      <sheetName val="PIPA_REFRIGERANT1"/>
      <sheetName val="CATU_DAYA_LISTRIK1"/>
      <sheetName val="Sat__Alat1"/>
      <sheetName val="Sat__Bahan1"/>
      <sheetName val="Data_Pekerjaan1"/>
      <sheetName val="Data_Input1"/>
      <sheetName val="Data_Rumus1"/>
      <sheetName val="Sat__Upah1"/>
      <sheetName val="HB_1"/>
      <sheetName val="Agregat_Halus_&amp;_Kasar1"/>
      <sheetName val="terbilang_rp1"/>
      <sheetName val="Rkap_Bya2"/>
      <sheetName val="H__Dasar1"/>
      <sheetName val="Daft_Harsat1"/>
      <sheetName val="Daft_Sewa_Alat1"/>
      <sheetName val="Hrg_Alat1"/>
      <sheetName val="RAB_INTERN1"/>
      <sheetName val="Eva_Conc1"/>
      <sheetName val="HARGA_DASAR1"/>
      <sheetName val="Harga_S_Dasar1"/>
      <sheetName val="Kuantitas___Harga1"/>
      <sheetName val="AHS_Marka1"/>
      <sheetName val="AHS_Aspal1"/>
      <sheetName val="BILL_of_QUANTITY1"/>
      <sheetName val="Plumbing_&amp;_Fire1"/>
      <sheetName val="Bill_rekap1"/>
      <sheetName val="Harga_ME_1"/>
      <sheetName val="rek_det_1_31"/>
      <sheetName val="harga_lama1"/>
      <sheetName val="THP_PEK1"/>
      <sheetName val="Analisa_HSP1"/>
      <sheetName val="Equipment_f_CW1"/>
      <sheetName val="Material_f_CW1"/>
      <sheetName val="Mat_Mek1"/>
      <sheetName val="Mat_Elk1"/>
      <sheetName val="Bill_2__PL_-_SUPPLY_A1"/>
      <sheetName val="Analisa_ME_1"/>
      <sheetName val="DIFFUSER___GRILLE_1"/>
      <sheetName val="Rekap_Prelim1"/>
      <sheetName val="Rekap_Direct_Cost1"/>
      <sheetName val="Wage_&amp;_Tool1"/>
      <sheetName val="SAT_UPAH1"/>
      <sheetName val="AHS_ARS1"/>
      <sheetName val="UPAH_&amp;_BHN_ARS1"/>
      <sheetName val="bahan,_upah,alat1"/>
      <sheetName val="H_Alat1"/>
      <sheetName val="BOQ_EXTERN1"/>
      <sheetName val="Analisa_Alat_Berat1"/>
      <sheetName val="POS-4_11"/>
      <sheetName val="AIR_COM-490681-MRI1"/>
      <sheetName val="Cost_Summary1"/>
      <sheetName val="BQ-1A_prelim1"/>
      <sheetName val="Break_Down1"/>
      <sheetName val="PROD_15-51"/>
      <sheetName val="tidak_dipakai_11"/>
      <sheetName val="Anal uph"/>
      <sheetName val="SEX"/>
      <sheetName val="Price Biaya Cadangan"/>
      <sheetName val="BQ.Rekapitulasi  Akhir"/>
      <sheetName val="Koefisien"/>
      <sheetName val="Pipe"/>
      <sheetName val="BAG_2"/>
      <sheetName val="ANALISA  (BARU)"/>
      <sheetName val="HSUB"/>
      <sheetName val="7"/>
      <sheetName val="BqSipil"/>
      <sheetName val="BqME"/>
      <sheetName val="hitungan"/>
      <sheetName val="lisbq"/>
      <sheetName val="Harmat Upah &amp; Bahan"/>
      <sheetName val="Rekap Ahs"/>
      <sheetName val="4-Basic Price"/>
      <sheetName val="Summary"/>
      <sheetName val="HAL-1"/>
      <sheetName val="UPH + BHN"/>
      <sheetName val="Mall"/>
      <sheetName val="ANALISA_BALOK"/>
      <sheetName val="ANALISA_C-WALL"/>
      <sheetName val="ANALISA_KOLOM_"/>
      <sheetName val="ANALISA_PILECAP"/>
      <sheetName val="ANALISA_PIT_LIFT"/>
      <sheetName val="ANALISA_RAMP"/>
      <sheetName val="ANALISA_R-WALL"/>
      <sheetName val="ANALISA_SLAB"/>
      <sheetName val="ANALISA_S-WALL_"/>
      <sheetName val="ANALISA_TANGGA"/>
      <sheetName val="ANALISA_TIE_BEAM_"/>
      <sheetName val="REKAP_besi,beton,bekisting"/>
      <sheetName val="ANALISA_PEK_TANAH"/>
      <sheetName val="ANALISA_PONDASI"/>
      <sheetName val="analisa_harga_satuan"/>
      <sheetName val="DAFTAR_7"/>
      <sheetName val="Resume_1"/>
      <sheetName val="Rincian_SIM"/>
      <sheetName val="Harga_Upah"/>
      <sheetName val="Harga_Satuan_(3)"/>
      <sheetName val="HSD_Alat"/>
      <sheetName val="HSD_Bahan"/>
      <sheetName val="Lamp_2"/>
      <sheetName val="HSD_Upah"/>
      <sheetName val="Analisa_Baku_STR_ARS"/>
      <sheetName val="Schedulle_Peralatan"/>
      <sheetName val="G_10x20"/>
      <sheetName val="Bengkel_(Design_RSPO)"/>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H_Satuan2"/>
      <sheetName val="lINGKUP_PEK1"/>
      <sheetName val="Rekap_By1"/>
      <sheetName val="srt_Pengantar_shop1"/>
      <sheetName val="srt_Pengantar1"/>
      <sheetName val="BA_MOS1"/>
      <sheetName val="Periksa_-Saphir1"/>
      <sheetName val="Bayar_(2)1"/>
      <sheetName val="P02_H__Baru1"/>
      <sheetName val="LPP-101Agust_051"/>
      <sheetName val="REKAPRAB_1"/>
      <sheetName val="SCHEDULE_1"/>
      <sheetName val="H_Satuan_Dasar1"/>
      <sheetName val="8LT_121"/>
      <sheetName val="rab_-_persiapan_&amp;_lantai-11"/>
      <sheetName val="Harga_Mat1"/>
      <sheetName val="_An-Str_1"/>
      <sheetName val="DAFT_HARG_SAT_PEK_1"/>
      <sheetName val="ANALISA_BALOK1"/>
      <sheetName val="ANALISA_C-WALL1"/>
      <sheetName val="ANALISA_KOLOM_1"/>
      <sheetName val="ANALISA_PILECAP1"/>
      <sheetName val="ANALISA_PIT_LIFT1"/>
      <sheetName val="ANALISA_RAMP1"/>
      <sheetName val="ANALISA_R-WALL1"/>
      <sheetName val="ANALISA_SLAB1"/>
      <sheetName val="ANALISA_S-WALL_1"/>
      <sheetName val="ANALISA_TANGGA1"/>
      <sheetName val="ANALISA_TIE_BEAM_1"/>
      <sheetName val="REKAP_besi,beton,bekisting1"/>
      <sheetName val="ANALISA_PEK_TANAH1"/>
      <sheetName val="ANALISA_PONDASI1"/>
      <sheetName val="analisa_harga_satuan1"/>
      <sheetName val="DAFTAR_71"/>
      <sheetName val="Resume_11"/>
      <sheetName val="Rincian_SIM1"/>
      <sheetName val="Harga_Upah1"/>
      <sheetName val="Harga_Satuan_(3)1"/>
      <sheetName val="HSD_Alat1"/>
      <sheetName val="HSD_Bahan1"/>
      <sheetName val="Lamp_21"/>
      <sheetName val="HSD_Upah1"/>
      <sheetName val="Analisa_Baku_STR_ARS1"/>
      <sheetName val="BASIC_PRICE1"/>
      <sheetName val="Schedulle_Peralatan1"/>
      <sheetName val="G_10x201"/>
      <sheetName val="Bengkel_(Design_RSPO)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NERACA T"/>
      <sheetName val="URAIAN ALT"/>
      <sheetName val="Bahan Bangun &amp; Konstruksi"/>
      <sheetName val="HS Track"/>
      <sheetName val="MATERIAL UPAH DAN ALAT"/>
      <sheetName val="KOEF ESKALASI N WASTE"/>
      <sheetName val="UPH,BHN,ALT"/>
      <sheetName val="Analis harga"/>
      <sheetName val="Ven"/>
      <sheetName val="k341k612"/>
      <sheetName val="ahs_rutin"/>
      <sheetName val="rab-landscape"/>
      <sheetName val="DIVISI 3"/>
      <sheetName val="D4"/>
      <sheetName val="D5"/>
      <sheetName val="D6"/>
      <sheetName val="D7"/>
      <sheetName val="D8"/>
      <sheetName val="Bahan&amp;upah"/>
      <sheetName val="Kabel Data"/>
      <sheetName val="Luar"/>
      <sheetName val="MATV"/>
      <sheetName val="Sound"/>
      <sheetName val="Asumsi2"/>
      <sheetName val="SAA"/>
      <sheetName val="****00"/>
      <sheetName val="samsidb"/>
      <sheetName val="Salary"/>
      <sheetName val="REK"/>
      <sheetName val="BOQ STRUKTUR"/>
      <sheetName val="BOQ ARSEKTUR"/>
      <sheetName val="Lit"/>
      <sheetName val="F_bid"/>
      <sheetName val="INSTALASI PIPA"/>
      <sheetName val="HARDWARE"/>
      <sheetName val="ELEKTRIKAL"/>
      <sheetName val="Concrete"/>
      <sheetName val="BQ &amp; Harga"/>
      <sheetName val="KASUS8"/>
      <sheetName val="KASUS10"/>
      <sheetName val="H_Sat (WK)"/>
      <sheetName val="Harga Sat."/>
      <sheetName val="LBK"/>
      <sheetName val="Lapangan"/>
      <sheetName val="WI"/>
      <sheetName val="ALAT KAP PROD"/>
      <sheetName val="bahan dan upah"/>
      <sheetName val="(ANALISA-lain)"/>
      <sheetName val="Bab 6 -3(5)"/>
      <sheetName val="2.3(2) Gor"/>
      <sheetName val="8.4.2 Rambu"/>
      <sheetName val="TABEL LABOR"/>
      <sheetName val="NC-CM"/>
      <sheetName val="Analisa RAP"/>
      <sheetName val="CekList"/>
      <sheetName val="Sch Tender"/>
      <sheetName val="Analisa RAB"/>
      <sheetName val="Telusur"/>
      <sheetName val="Rekap RAP"/>
      <sheetName val="HSP UPAH&amp;BAHAN"/>
      <sheetName val="Data Sisa Bahan"/>
      <sheetName val="rab lt 2 bo"/>
      <sheetName val="L3 An H Sat Mob"/>
      <sheetName val="B"/>
      <sheetName val="HARGA MATERIAL"/>
      <sheetName val="UPY"/>
      <sheetName val="BOQ INTERN"/>
      <sheetName val="Sumber Daya"/>
      <sheetName val="K "/>
      <sheetName val="PercenDiv"/>
      <sheetName val="Manhours+FR+SR "/>
      <sheetName val="Manhours"/>
      <sheetName val="Grafik Insiden"/>
      <sheetName val="Rekap Penyakit"/>
      <sheetName val="Data Penyakit"/>
      <sheetName val="Data Kclkn"/>
      <sheetName val="Pemenuhan Persyaratan"/>
      <sheetName val="Dokumentasi"/>
      <sheetName val="A"/>
      <sheetName val="E"/>
      <sheetName val="D"/>
      <sheetName val="F"/>
      <sheetName val="G"/>
      <sheetName val="H"/>
      <sheetName val="Analisa.Hourly"/>
      <sheetName val="ANALISA ME"/>
      <sheetName val="Man Power"/>
      <sheetName val="Ai"/>
      <sheetName val="An_pdkg"/>
      <sheetName val="BQ ARS"/>
      <sheetName val="NP (2)"/>
      <sheetName val="DAFTAR TBL &amp; FORM"/>
      <sheetName val="Form 4 &amp; 4-A"/>
      <sheetName val="Penjualan"/>
      <sheetName val="GeneralInfo"/>
      <sheetName val="Iuran Nopember 2002"/>
      <sheetName val="Jumlah Karyawan "/>
      <sheetName val="Manhours+FR+SR"/>
      <sheetName val="Kecelakaan"/>
      <sheetName val="kode kec &amp; nearmiss"/>
      <sheetName val="Nearmiss"/>
      <sheetName val="Pencemaran Ling."/>
      <sheetName val="Pemantauan Lingk"/>
      <sheetName val="GTS I PS"/>
      <sheetName val="REKAP A BESAR"/>
      <sheetName val="AHTJDE"/>
      <sheetName val="HONDA"/>
      <sheetName val="DATA WP"/>
      <sheetName val="Ahs_2"/>
      <sheetName val="Ahs_1"/>
      <sheetName val="Harga Bahan &amp; Upah "/>
      <sheetName val="Anls SNI"/>
      <sheetName val="Rekap-Alat"/>
      <sheetName val="U_PRICE"/>
      <sheetName val="ANA.SAT"/>
      <sheetName val="Baru"/>
      <sheetName val="Vol Pek"/>
      <sheetName val="ANALIS-ALAT"/>
      <sheetName val="MASTER"/>
      <sheetName val="AN-HSD"/>
      <sheetName val="AN-Agregat"/>
      <sheetName val="Mobdemob"/>
      <sheetName val="Bek_Sloof1"/>
      <sheetName val="3_LBK1"/>
      <sheetName val="BOBOT_MINGGUAN1"/>
      <sheetName val="Cover_(x)1"/>
      <sheetName val="Cor_Apt1"/>
      <sheetName val="bu_alat1"/>
      <sheetName val="bu_mat1"/>
      <sheetName val="bu_tenaga1"/>
      <sheetName val="API610_Process_Data1"/>
      <sheetName val="Data_Alat1"/>
      <sheetName val="Labor"/>
      <sheetName val="Harga Pekerjaan"/>
      <sheetName val="LEMBAR4"/>
      <sheetName val="Df-Kuan"/>
      <sheetName val="Recovered_Sheet1"/>
      <sheetName val="Recovered_Sheet2"/>
      <sheetName val="Recovered_Sheet3"/>
      <sheetName val="Recovered_Sheet5"/>
      <sheetName val="Recovered_Sheet7"/>
      <sheetName val="Recovered_Sheet8"/>
      <sheetName val="Recovered_Sheet10"/>
      <sheetName val="Recovered_Sheet14"/>
      <sheetName val="#REF"/>
      <sheetName val="an rapi"/>
      <sheetName val="hardas"/>
      <sheetName val="RK"/>
      <sheetName val="Pekerjaan "/>
      <sheetName val="BoQ_Int"/>
      <sheetName val="RAB_ALT (2)"/>
      <sheetName val="GVL§CT"/>
      <sheetName val="DAFTAR TBL _ FORM"/>
      <sheetName val="Form 4 _ 4_A"/>
      <sheetName val="S_CURVE"/>
      <sheetName val="A-ars"/>
      <sheetName val="Rincian"/>
      <sheetName val="HARGA AT"/>
      <sheetName val="Camar ac opname"/>
      <sheetName val="KAKTUS KLAS A"/>
      <sheetName val="HargAlat-Upah"/>
      <sheetName val="Rinc. Harg.BHN"/>
      <sheetName val="HARGA BAHAN&amp;upah"/>
      <sheetName val="BQ INT"/>
      <sheetName val="9.07(3)c"/>
      <sheetName val="2.4"/>
      <sheetName val="8.01"/>
      <sheetName val="Material Ars"/>
      <sheetName val="Dapur"/>
      <sheetName val="PASAR+ TERMINAL"/>
      <sheetName val="SEWA ALAT"/>
      <sheetName val="metode"/>
      <sheetName val="Bdown"/>
      <sheetName val="BOQBAP"/>
      <sheetName val="Airy"/>
      <sheetName val="Up &amp; bhn"/>
      <sheetName val="DAFTAR ISI"/>
      <sheetName val="GKP"/>
      <sheetName val="GAJI"/>
      <sheetName val="REKAP_ALL"/>
      <sheetName val="Mapping Rugi Laba TPK"/>
      <sheetName val="MOS"/>
      <sheetName val="D6-1b"/>
      <sheetName val="Bill_2"/>
      <sheetName val="DatabaseBarang"/>
      <sheetName val="AHSSNI"/>
      <sheetName val="RAB "/>
      <sheetName val="HD-Alat"/>
      <sheetName val="HD-Bahan"/>
      <sheetName val="HD-Upah"/>
      <sheetName val="RENPEN"/>
      <sheetName val="BQ- Cawang - MRI"/>
      <sheetName val="RAB J18 "/>
      <sheetName val="HARGA J18"/>
      <sheetName val="ALT"/>
      <sheetName val="ANALS ARS"/>
      <sheetName val="ANALISA MEKANIKAL"/>
      <sheetName val="Kolom UT"/>
      <sheetName val="Har-mat"/>
      <sheetName val="CGS5 AIR H#648594"/>
      <sheetName val="hsp-STR-ARS"/>
      <sheetName val="B.UMUM"/>
      <sheetName val="LKVL-CK-HT-GD1"/>
      <sheetName val="TONG HOP VL-NC"/>
      <sheetName val="TH VL, NC, DDHT Thanhphuoc"/>
      <sheetName val="CHITIET VL-NC"/>
      <sheetName val="VCV-BE-TONG"/>
      <sheetName val="PAD-F"/>
      <sheetName val="Menu"/>
      <sheetName val="Bunga"/>
      <sheetName val="pivot"/>
      <sheetName val="upahbahan"/>
      <sheetName val="rab1"/>
      <sheetName val="OUTPUT"/>
      <sheetName val="STRUKTUR"/>
      <sheetName val="ARSITEKTUR"/>
      <sheetName val="DAF_3"/>
      <sheetName val="DAF_4"/>
      <sheetName val="TOWN"/>
      <sheetName val="divI"/>
      <sheetName val="Sat~Bahu"/>
      <sheetName val="divII"/>
      <sheetName val="Daf alat, bahan"/>
      <sheetName val="Sat Bah _ Up"/>
      <sheetName val="RAB TTB_ADM8"/>
      <sheetName val="Persiapan"/>
      <sheetName val="laporan"/>
      <sheetName val="B7"/>
      <sheetName val="Rekap Biaya"/>
      <sheetName val="Harga satuan sintel"/>
      <sheetName val="LIST ANHARSAT"/>
      <sheetName val="hs-str"/>
      <sheetName val="pro ra op"/>
      <sheetName val="grafik"/>
      <sheetName val="Rekap BQ-Pompong"/>
      <sheetName val="HARGA_JADI4"/>
      <sheetName val="HARGA_ALAT4"/>
      <sheetName val="Rincian_Bobot4"/>
      <sheetName val="STRUKTUR_ORG_SINDO4"/>
      <sheetName val="ANALISA_BL4"/>
      <sheetName val="Ws_Jul-20042"/>
      <sheetName val="RBP-_22"/>
      <sheetName val="Analisa_Gabungan3"/>
      <sheetName val="Analisa_23"/>
      <sheetName val="Fire_Fighting3"/>
      <sheetName val="Item_Kompensasi3"/>
      <sheetName val="Cash_Flow2"/>
      <sheetName val="Bangunan_Utama2"/>
      <sheetName val="DAFTAR_HARGA_SATUAN_MATERIAL3"/>
      <sheetName val="bahan_2"/>
      <sheetName val="H_Satuan3"/>
      <sheetName val="HARGA_SATUAN2"/>
      <sheetName val="ANALISA_BEKISTING_PELAT2"/>
      <sheetName val="ANALISA_BEKISTING_BALOK2"/>
      <sheetName val="ANALISA_BEKISTING_R-WALL2"/>
      <sheetName val="ANALISA_BEKISTING_TANGGA2"/>
      <sheetName val="ANALISA_PEK_UMUM2"/>
      <sheetName val="BoQ_2"/>
      <sheetName val="DAFTAR_HARGA2"/>
      <sheetName val="harga_dasar_T-M-A2"/>
      <sheetName val="rek_det_1-32"/>
      <sheetName val="PERALATAN_AHU2"/>
      <sheetName val="AIR_CURTAIN2"/>
      <sheetName val="DUCTING_2"/>
      <sheetName val="DIFFUSER_&amp;_GRILLE_2"/>
      <sheetName val="PERALATAN_EVB+CU2"/>
      <sheetName val="PERALATAN_FAN2"/>
      <sheetName val="PIPA_CHILLER2"/>
      <sheetName val="PIPA_DRAIN2"/>
      <sheetName val="PIPA_REFRIGERANT2"/>
      <sheetName val="POMPA_CHILLER2"/>
      <sheetName val="CATU_DAYA_LISTRIK2"/>
      <sheetName val="HRG_BHN2"/>
      <sheetName val="EVALUASI_GD_12"/>
      <sheetName val="Sat__Alat2"/>
      <sheetName val="Sat__Bahan2"/>
      <sheetName val="Data_Pekerjaan2"/>
      <sheetName val="Data_Input2"/>
      <sheetName val="Data_Rumus2"/>
      <sheetName val="Sat__Upah2"/>
      <sheetName val="A-11_Steel_Str_(2)2"/>
      <sheetName val="Rkap_Bya3"/>
      <sheetName val="H__Dasar2"/>
      <sheetName val="HARGA_DASAR2"/>
      <sheetName val="Harga_bahan2"/>
      <sheetName val="Harga_S_Dasar2"/>
      <sheetName val="Kuantitas___Harga2"/>
      <sheetName val="AHS_Marka2"/>
      <sheetName val="AHS_Aspal2"/>
      <sheetName val="HB_2"/>
      <sheetName val="Agregat_Halus_&amp;_Kasar2"/>
      <sheetName val="terbilang_rp2"/>
      <sheetName val="Plumbing_&amp;_Fire2"/>
      <sheetName val="Bill_rekap2"/>
      <sheetName val="Harga_ME_2"/>
      <sheetName val="rek_det_1_32"/>
      <sheetName val="BILL_of_QUANTITY2"/>
      <sheetName val="nama_PT_2"/>
      <sheetName val="Ans_Kom_Precast2"/>
      <sheetName val="THP_PEK2"/>
      <sheetName val="Analisa_HSP2"/>
      <sheetName val="Equipment_f_CW2"/>
      <sheetName val="Material_f_CW2"/>
      <sheetName val="harga_lama2"/>
      <sheetName val="Rekap_2"/>
      <sheetName val="bahan,_upah,alat2"/>
      <sheetName val="H_Alat2"/>
      <sheetName val="Bill_2__PL_-_SUPPLY_A2"/>
      <sheetName val="Analisa_ME_2"/>
      <sheetName val="DIFFUSER___GRILLE_2"/>
      <sheetName val="BOQ_EXTERN2"/>
      <sheetName val="Rekap_By2"/>
      <sheetName val="srt_Pengantar_shop2"/>
      <sheetName val="srt_Pengantar2"/>
      <sheetName val="BA_MOS2"/>
      <sheetName val="Periksa_-Saphir2"/>
      <sheetName val="Bayar_(2)2"/>
      <sheetName val="P02_H__Baru2"/>
      <sheetName val="LPP-101Agust_052"/>
      <sheetName val="REKAPRAB_2"/>
      <sheetName val="SCHEDULE_2"/>
      <sheetName val="H_Satuan_Dasar2"/>
      <sheetName val="tidak_dipakai_12"/>
      <sheetName val="AIR_COM-490681-MRI2"/>
      <sheetName val="Cost_Summary2"/>
      <sheetName val="BQ-1A_prelim2"/>
      <sheetName val="Harga_Mat2"/>
      <sheetName val="Daft_Harsat2"/>
      <sheetName val="_An-Str_2"/>
      <sheetName val="DAFT_HARG_SAT_PEK_2"/>
      <sheetName val="Rekap_Prelim2"/>
      <sheetName val="Rekap_Direct_Cost2"/>
      <sheetName val="Wage_&amp;_Tool2"/>
      <sheetName val="Daft_Sewa_Alat2"/>
      <sheetName val="Hrg_Alat2"/>
      <sheetName val="lINGKUP_PEK2"/>
      <sheetName val="8LT_122"/>
      <sheetName val="rab_-_persiapan_&amp;_lantai-12"/>
      <sheetName val="ANALISA_BALOK2"/>
      <sheetName val="ANALISA_C-WALL2"/>
      <sheetName val="ANALISA_KOLOM_2"/>
      <sheetName val="ANALISA_PILECAP2"/>
      <sheetName val="ANALISA_PIT_LIFT2"/>
      <sheetName val="ANALISA_RAMP2"/>
      <sheetName val="ANALISA_R-WALL2"/>
      <sheetName val="ANALISA_SLAB2"/>
      <sheetName val="ANALISA_S-WALL_2"/>
      <sheetName val="ANALISA_TANGGA2"/>
      <sheetName val="ANALISA_TIE_BEAM_2"/>
      <sheetName val="REKAP_besi,beton,bekisting2"/>
      <sheetName val="ANALISA_PEK_TANAH2"/>
      <sheetName val="ANALISA_PONDASI2"/>
      <sheetName val="analisa_harga_satuan2"/>
      <sheetName val="DAFTAR_72"/>
      <sheetName val="Resume_12"/>
      <sheetName val="Break_Down2"/>
      <sheetName val="PROD_15-52"/>
      <sheetName val="Rincian_SIM2"/>
      <sheetName val="Harga_Satuan_(3)2"/>
      <sheetName val="J_PERALATAN"/>
      <sheetName val="H_MATERIAL"/>
      <sheetName val="Lab_E_(FKU)"/>
      <sheetName val="Bill_1_-_9"/>
      <sheetName val="Bill_12"/>
      <sheetName val="Bill_10"/>
      <sheetName val="Kuantitas_&amp;_Harga"/>
      <sheetName val="mc_adam"/>
      <sheetName val="ps_batu&amp;brjg"/>
      <sheetName val="LAL_-_PASAR_PAGI_"/>
      <sheetName val="Absen_4"/>
      <sheetName val="Evaluasi_Teknis__B_"/>
      <sheetName val="ALKAS_(Komp)_Akt"/>
      <sheetName val="Bahan_Bangunan"/>
      <sheetName val="Schedulle_Peralatan2"/>
      <sheetName val="Harga_Upah2"/>
      <sheetName val="Analisa_Baku_STR_ARS2"/>
      <sheetName val="URAIAN_EE_STRUKTUR"/>
      <sheetName val="HSD_Alat2"/>
      <sheetName val="HSD_Bahan2"/>
      <sheetName val="Lamp_22"/>
      <sheetName val="HSD_Upah2"/>
      <sheetName val="G_10x202"/>
      <sheetName val="Bengkel_(Design_RSPO)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Hrg_Sat"/>
      <sheetName val="Analisa_STR"/>
      <sheetName val="DAF_ALAT"/>
      <sheetName val="wk_prgs"/>
      <sheetName val="Sales_Parameter"/>
      <sheetName val="UPH_+_BHN"/>
      <sheetName val="NERACA_T"/>
      <sheetName val="HARGA_SAT"/>
      <sheetName val="ANALISA_(5)"/>
      <sheetName val="FPM_EMPLOYEE_BASED_ON_DEPT"/>
      <sheetName val="EPF_APPROVED"/>
      <sheetName val="EPF_STILL_IN_PROCCESS"/>
      <sheetName val="5_0_Equip_Price"/>
      <sheetName val="5_0_Consum_Price"/>
      <sheetName val="5_0_Material_Price"/>
      <sheetName val="Input_Data"/>
      <sheetName val="USD_0207"/>
      <sheetName val="Data_FORMAL"/>
      <sheetName val="Analisa_Bahan"/>
      <sheetName val="URAIAN_ALT"/>
      <sheetName val="Bahan_&amp;_Tenaga"/>
      <sheetName val="Price_Biaya_Cadangan"/>
      <sheetName val="BQ_Rekapitulasi__Akhir"/>
      <sheetName val="Sat_Bah_&amp;_Up"/>
      <sheetName val="Anal_uph"/>
      <sheetName val="THPDMoi___2_"/>
      <sheetName val="dongia__2_"/>
      <sheetName val="TONG_HOP_VL_NC"/>
      <sheetName val="TONGKE3p_"/>
      <sheetName val="TH_VL__NC__DDHT_Thanhphuoc"/>
      <sheetName val="DON_GIA"/>
      <sheetName val="t_h_HA_THE"/>
      <sheetName val="CHITIET_VL_NC_TT__1p"/>
      <sheetName val="TONG_HOP_VL_NC_TT"/>
      <sheetName val="TH_XL"/>
      <sheetName val="CHITIET_VL_NC"/>
      <sheetName val="CHITIET_VL_NC_TT_3p"/>
      <sheetName val="KPVC_BD_"/>
      <sheetName val="HRG_SAT__MATERIAL"/>
      <sheetName val="HRG_SAT__UPAH"/>
      <sheetName val="Report_detil_kondisi"/>
      <sheetName val="detil_kondisi"/>
      <sheetName val="Analis_harga"/>
      <sheetName val="Harmat_Upah_&amp;_Bahan"/>
      <sheetName val="Rekap_Ahs"/>
      <sheetName val="DIV_6"/>
      <sheetName val="DIV_5"/>
      <sheetName val="DIV_7"/>
      <sheetName val="DIV_3"/>
      <sheetName val="DIV_8"/>
      <sheetName val="DIV_2"/>
      <sheetName val="DIV_10"/>
      <sheetName val="DIV_1"/>
      <sheetName val="Detail_by_Cat"/>
      <sheetName val="BOOKING_FORM"/>
      <sheetName val="BQ-E20-02_(USD)"/>
      <sheetName val="B_U_ARC"/>
      <sheetName val="B_U_STR"/>
      <sheetName val="Pek_Keramik"/>
      <sheetName val="Pek__Kusen"/>
      <sheetName val="Pek__Landscape"/>
      <sheetName val="Pek__Cat"/>
      <sheetName val="Pek__Persiapan"/>
      <sheetName val="Pek__Plafond"/>
      <sheetName val="Operasional_Kegiatan"/>
      <sheetName val="Bahan_Bangun_&amp;_Konstruksi"/>
      <sheetName val="HS_Track"/>
      <sheetName val="MATERIAL_UPAH_DAN_ALAT"/>
      <sheetName val="KOEF_ESKALASI_N_WASTE"/>
      <sheetName val="Analisa_RAP"/>
      <sheetName val="Sch_Tender"/>
      <sheetName val="Analisa_RAB"/>
      <sheetName val="Rekap_RAP"/>
      <sheetName val="HSP_UPAH&amp;BAHAN"/>
      <sheetName val="Data_Sisa_Bahan"/>
      <sheetName val="rab_lt_2_bo"/>
      <sheetName val="L3_An_H_Sat_Mob"/>
      <sheetName val="HARGA_MATERIAL"/>
      <sheetName val="BOQ_INTERN"/>
      <sheetName val="Sumber_Daya"/>
      <sheetName val="K_"/>
      <sheetName val="aircond_&amp;_vent"/>
      <sheetName val="Manhours+FR+SR_"/>
      <sheetName val="Grafik_Insiden"/>
      <sheetName val="Rekap_Penyakit"/>
      <sheetName val="Data_Penyakit"/>
      <sheetName val="Data_Kclkn"/>
      <sheetName val="Pemenuhan_Persyaratan"/>
      <sheetName val="Analisa_Hourly"/>
      <sheetName val="koef"/>
      <sheetName val="Doc Numbering"/>
      <sheetName val="Buku Besar 1"/>
      <sheetName val="AR"/>
      <sheetName val="Ex-Rate"/>
      <sheetName val="갑지"/>
      <sheetName val="Pri"/>
      <sheetName val="Qry"/>
      <sheetName val="Cur"/>
      <sheetName val="Harsat Bahan"/>
      <sheetName val="Harsat Upah"/>
      <sheetName val="#REF!"/>
      <sheetName val="Spec ME"/>
      <sheetName val="ANL_BETON"/>
      <sheetName val="ANL_BETON (2)"/>
      <sheetName val="BAHAN ME"/>
      <sheetName val="KG BESI &amp; LUAS BKST"/>
      <sheetName val="RAB  ARSITEKTUR"/>
      <sheetName val="RAB ELEKTRIKAL"/>
      <sheetName val="RAB LAIN2"/>
      <sheetName val="RAB MEKANIKAL &amp; PLUMBING"/>
      <sheetName val="RAB  PERSIAPAN"/>
      <sheetName val="RAB STRUKTUR"/>
      <sheetName val="RAB  TANAH DAN PONDASI"/>
      <sheetName val="RAB TEL,DATA&amp;EL SYS"/>
      <sheetName val="SAT_PEK_1"/>
      <sheetName val="SAT_PEK (2)"/>
      <sheetName val="SAT_PEK ME"/>
      <sheetName val="UPAH ME"/>
      <sheetName val="HSATUAN"/>
      <sheetName val="hRG Stn Bhn,Uph, perl"/>
      <sheetName val="Analisa FIX"/>
      <sheetName val="DPKlah"/>
      <sheetName val="ANALISA HARGA SAT."/>
      <sheetName val="time shedule"/>
      <sheetName val="SCHEDULE TENAGA"/>
      <sheetName val="CAPACITY"/>
      <sheetName val="BQ-Tenis"/>
      <sheetName val="BOQ_Aula"/>
      <sheetName val="Prelim"/>
      <sheetName val="Analisa harga"/>
      <sheetName val="NEGARA"/>
      <sheetName val="ALOKASI"/>
      <sheetName val="Isolasi Luar Dalam"/>
      <sheetName val="Isolasi Luar"/>
      <sheetName val="BACK"/>
      <sheetName val="Rawat Inap"/>
      <sheetName val="Daf.Harga-Upah"/>
      <sheetName val="Analisa SNI STANDART "/>
      <sheetName val="HSBU ANA"/>
      <sheetName val="SDM"/>
      <sheetName val="Bekisting"/>
      <sheetName val="Bab10"/>
      <sheetName val="Stressing bed"/>
      <sheetName val="HARVEST02"/>
      <sheetName val="Perm. Test"/>
      <sheetName val="Lamp-2 (Analisa)"/>
      <sheetName val="rekap-analis"/>
      <sheetName val="Public Area"/>
      <sheetName val="TB"/>
      <sheetName val="bahan upah"/>
      <sheetName val="ALLOWANCE"/>
      <sheetName val="MH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refreshError="1"/>
      <sheetData sheetId="801" refreshError="1"/>
      <sheetData sheetId="802" refreshError="1"/>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sheetData sheetId="1057"/>
      <sheetData sheetId="1058"/>
      <sheetData sheetId="1059"/>
      <sheetData sheetId="1060"/>
      <sheetData sheetId="1061"/>
      <sheetData sheetId="1062"/>
      <sheetData sheetId="1063"/>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nalisa"/>
      <sheetName val="A"/>
      <sheetName val="B"/>
      <sheetName val="C"/>
      <sheetName val="D"/>
      <sheetName val="F"/>
      <sheetName val="G"/>
      <sheetName val="utk nanjung"/>
      <sheetName val="H"/>
      <sheetName val="Bahan"/>
      <sheetName val="Alat"/>
      <sheetName val="Upah"/>
      <sheetName val="Analisa.Hourly (print)"/>
      <sheetName val="Soil USD"/>
      <sheetName val="Agg USD"/>
      <sheetName val="Con USD"/>
    </sheetNames>
    <sheetDataSet>
      <sheetData sheetId="0"/>
      <sheetData sheetId="1"/>
      <sheetData sheetId="2">
        <row r="1">
          <cell r="M1" t="str">
            <v>ANALYSIS</v>
          </cell>
        </row>
      </sheetData>
      <sheetData sheetId="3">
        <row r="1">
          <cell r="M1">
            <v>1</v>
          </cell>
        </row>
      </sheetData>
      <sheetData sheetId="4">
        <row r="1">
          <cell r="M1">
            <v>1</v>
          </cell>
          <cell r="N1">
            <v>2</v>
          </cell>
          <cell r="O1">
            <v>3</v>
          </cell>
          <cell r="P1">
            <v>4</v>
          </cell>
        </row>
        <row r="2">
          <cell r="M2" t="str">
            <v>ANALYSIS</v>
          </cell>
          <cell r="N2" t="str">
            <v>D</v>
          </cell>
        </row>
        <row r="3">
          <cell r="M3" t="str">
            <v>D-00</v>
          </cell>
          <cell r="N3">
            <v>1384756</v>
          </cell>
          <cell r="O3" t="str">
            <v>m3</v>
          </cell>
          <cell r="P3" t="str">
            <v>Beton K 300</v>
          </cell>
        </row>
        <row r="50">
          <cell r="M50" t="str">
            <v>ANALYSIS</v>
          </cell>
          <cell r="N50" t="str">
            <v>D</v>
          </cell>
        </row>
        <row r="51">
          <cell r="M51" t="str">
            <v>D-01</v>
          </cell>
          <cell r="N51">
            <v>1325044</v>
          </cell>
          <cell r="O51" t="str">
            <v>m3</v>
          </cell>
          <cell r="P51" t="str">
            <v>Beton K-225</v>
          </cell>
        </row>
        <row r="62">
          <cell r="P62" t="str">
            <v>Asli dr Ali</v>
          </cell>
        </row>
        <row r="63">
          <cell r="P63">
            <v>0.15</v>
          </cell>
        </row>
        <row r="64">
          <cell r="P64">
            <v>0.2</v>
          </cell>
        </row>
        <row r="65">
          <cell r="P65">
            <v>2.6377491207502932</v>
          </cell>
        </row>
        <row r="68">
          <cell r="P68" t="str">
            <v xml:space="preserve"> </v>
          </cell>
        </row>
        <row r="69">
          <cell r="P69">
            <v>6</v>
          </cell>
        </row>
        <row r="70">
          <cell r="N70">
            <v>0.66999999999999993</v>
          </cell>
          <cell r="P70">
            <v>0.8580000000000001</v>
          </cell>
        </row>
        <row r="71">
          <cell r="N71">
            <v>0.52666666666666662</v>
          </cell>
          <cell r="P71">
            <v>0.49449999999999994</v>
          </cell>
        </row>
        <row r="72">
          <cell r="N72">
            <v>1.1966666666666665</v>
          </cell>
        </row>
        <row r="74">
          <cell r="N74">
            <v>0</v>
          </cell>
        </row>
        <row r="75">
          <cell r="N75">
            <v>0</v>
          </cell>
        </row>
        <row r="76">
          <cell r="P76">
            <v>0.35169988276670577</v>
          </cell>
        </row>
        <row r="77">
          <cell r="P77">
            <v>1.0550996483001174</v>
          </cell>
        </row>
        <row r="81">
          <cell r="O81" t="str">
            <v>Diesel Generator, 50 KVA</v>
          </cell>
          <cell r="P81">
            <v>0.35170000000000001</v>
          </cell>
        </row>
        <row r="98">
          <cell r="M98" t="str">
            <v>ANALYSIS</v>
          </cell>
          <cell r="N98" t="str">
            <v>D</v>
          </cell>
        </row>
        <row r="99">
          <cell r="M99" t="str">
            <v>D-02</v>
          </cell>
          <cell r="N99">
            <v>1231116</v>
          </cell>
          <cell r="O99" t="str">
            <v>m3</v>
          </cell>
          <cell r="P99" t="str">
            <v>Beton K-175</v>
          </cell>
        </row>
        <row r="110">
          <cell r="P110" t="str">
            <v>Asli dr Ali</v>
          </cell>
        </row>
        <row r="111">
          <cell r="P111">
            <v>0.15</v>
          </cell>
        </row>
        <row r="112">
          <cell r="P112">
            <v>0.2</v>
          </cell>
        </row>
        <row r="113">
          <cell r="P113">
            <v>2.6377491207502932</v>
          </cell>
        </row>
        <row r="116">
          <cell r="P116" t="str">
            <v xml:space="preserve"> </v>
          </cell>
        </row>
        <row r="117">
          <cell r="P117">
            <v>6</v>
          </cell>
        </row>
        <row r="118">
          <cell r="P118">
            <v>0.8580000000000001</v>
          </cell>
        </row>
        <row r="119">
          <cell r="P119">
            <v>0.49449999999999994</v>
          </cell>
        </row>
        <row r="124">
          <cell r="P124">
            <v>0.35169988276670577</v>
          </cell>
        </row>
        <row r="125">
          <cell r="P125">
            <v>1.0550996483001174</v>
          </cell>
        </row>
        <row r="129">
          <cell r="O129" t="str">
            <v>Diesel Generator, 50 KVA</v>
          </cell>
          <cell r="P129">
            <v>0.35170000000000001</v>
          </cell>
        </row>
        <row r="146">
          <cell r="M146" t="str">
            <v>ANALYSIS</v>
          </cell>
          <cell r="N146" t="str">
            <v>D</v>
          </cell>
        </row>
        <row r="147">
          <cell r="M147" t="str">
            <v>D-03</v>
          </cell>
          <cell r="N147">
            <v>1026286</v>
          </cell>
          <cell r="O147" t="str">
            <v>m3</v>
          </cell>
          <cell r="P147" t="str">
            <v>Beton K-150</v>
          </cell>
        </row>
        <row r="161">
          <cell r="M161">
            <v>104680</v>
          </cell>
        </row>
        <row r="195">
          <cell r="M195" t="str">
            <v>ANALYSIS</v>
          </cell>
          <cell r="N195" t="str">
            <v>D</v>
          </cell>
        </row>
        <row r="196">
          <cell r="M196" t="str">
            <v>D-04</v>
          </cell>
          <cell r="N196">
            <v>1026286</v>
          </cell>
          <cell r="O196" t="str">
            <v>m3</v>
          </cell>
          <cell r="P196" t="str">
            <v>Beton K-125</v>
          </cell>
        </row>
        <row r="210">
          <cell r="M210">
            <v>104680</v>
          </cell>
        </row>
        <row r="244">
          <cell r="M244" t="str">
            <v>ANALYSIS</v>
          </cell>
          <cell r="N244" t="str">
            <v>D</v>
          </cell>
        </row>
        <row r="245">
          <cell r="M245" t="str">
            <v>D-05</v>
          </cell>
          <cell r="N245">
            <v>241960.4</v>
          </cell>
          <cell r="O245" t="str">
            <v>m2</v>
          </cell>
          <cell r="P245" t="str">
            <v>Begisting</v>
          </cell>
        </row>
        <row r="288">
          <cell r="M288" t="str">
            <v>ANALYSIS</v>
          </cell>
          <cell r="N288" t="str">
            <v>D</v>
          </cell>
        </row>
        <row r="289">
          <cell r="M289" t="str">
            <v>D-06</v>
          </cell>
          <cell r="N289">
            <v>654051</v>
          </cell>
          <cell r="O289" t="str">
            <v>m2</v>
          </cell>
          <cell r="P289" t="str">
            <v>Cetakan beton dari pelat baja dipakai berulang-ulang ukuran 30cm x 600cm</v>
          </cell>
        </row>
        <row r="332">
          <cell r="M332" t="str">
            <v>ANALYSIS</v>
          </cell>
          <cell r="N332" t="str">
            <v>D</v>
          </cell>
        </row>
        <row r="333">
          <cell r="M333" t="str">
            <v>D-07</v>
          </cell>
          <cell r="N333">
            <v>17901.37</v>
          </cell>
          <cell r="O333" t="str">
            <v>kg</v>
          </cell>
          <cell r="P333" t="str">
            <v>Pekerjaan pembesian (polos)</v>
          </cell>
        </row>
        <row r="380">
          <cell r="M380" t="str">
            <v>ANALYSIS</v>
          </cell>
          <cell r="N380" t="str">
            <v>D</v>
          </cell>
        </row>
        <row r="381">
          <cell r="M381" t="str">
            <v>D-08</v>
          </cell>
          <cell r="N381">
            <v>248725</v>
          </cell>
          <cell r="O381" t="str">
            <v xml:space="preserve">m. panjang </v>
          </cell>
          <cell r="P381" t="str">
            <v>Water stop D24</v>
          </cell>
        </row>
        <row r="430">
          <cell r="M430" t="str">
            <v>ANALYSIS</v>
          </cell>
          <cell r="N430" t="str">
            <v>D</v>
          </cell>
        </row>
        <row r="431">
          <cell r="M431" t="str">
            <v>D-09</v>
          </cell>
          <cell r="N431">
            <v>55805</v>
          </cell>
          <cell r="O431" t="str">
            <v xml:space="preserve">buah </v>
          </cell>
          <cell r="P431" t="str">
            <v>Dowel Bar dia.25, L = 1,00 m</v>
          </cell>
        </row>
        <row r="484">
          <cell r="M484" t="str">
            <v>ANALYSIS</v>
          </cell>
          <cell r="N484" t="e">
            <v>#REF!</v>
          </cell>
        </row>
        <row r="485">
          <cell r="M485" t="e">
            <v>#REF!</v>
          </cell>
          <cell r="N485">
            <v>374374</v>
          </cell>
          <cell r="O485" t="str">
            <v>sp m3</v>
          </cell>
          <cell r="P485" t="str">
            <v xml:space="preserve">Cadangan : Scaffolding and timbering for super structure, bridge, aquaduck or similar.  </v>
          </cell>
        </row>
        <row r="497">
          <cell r="M497" t="str">
            <v>Koef. Batu Bulan u/ Material</v>
          </cell>
        </row>
        <row r="498">
          <cell r="M498">
            <v>1.1000000000000001E-3</v>
          </cell>
        </row>
        <row r="499">
          <cell r="M499">
            <v>4.3E-3</v>
          </cell>
        </row>
        <row r="500">
          <cell r="M500">
            <v>2.5999999999999999E-3</v>
          </cell>
        </row>
        <row r="501">
          <cell r="M501">
            <v>0.33</v>
          </cell>
        </row>
        <row r="502">
          <cell r="M502">
            <v>6.7500000000000004E-2</v>
          </cell>
        </row>
        <row r="503">
          <cell r="M503">
            <v>0.1125</v>
          </cell>
        </row>
        <row r="509">
          <cell r="M509" t="str">
            <v>KAYU</v>
          </cell>
        </row>
        <row r="510">
          <cell r="N510" t="str">
            <v>5/7 cm</v>
          </cell>
          <cell r="O510" t="str">
            <v>m</v>
          </cell>
          <cell r="P510" t="str">
            <v>5/7 cm</v>
          </cell>
        </row>
        <row r="511">
          <cell r="M511" t="str">
            <v>SF</v>
          </cell>
          <cell r="N511">
            <v>1</v>
          </cell>
          <cell r="O511">
            <v>1</v>
          </cell>
          <cell r="P511">
            <v>1</v>
          </cell>
        </row>
        <row r="512">
          <cell r="M512" t="str">
            <v>B =</v>
          </cell>
          <cell r="N512">
            <v>5</v>
          </cell>
          <cell r="O512">
            <v>0.05</v>
          </cell>
          <cell r="P512">
            <v>0.05</v>
          </cell>
        </row>
        <row r="513">
          <cell r="M513" t="str">
            <v>H =</v>
          </cell>
          <cell r="N513">
            <v>7</v>
          </cell>
          <cell r="O513">
            <v>7.0000000000000007E-2</v>
          </cell>
          <cell r="P513">
            <v>7.0000000000000007E-2</v>
          </cell>
        </row>
        <row r="514">
          <cell r="M514" t="str">
            <v>L =</v>
          </cell>
          <cell r="N514">
            <v>100</v>
          </cell>
          <cell r="O514">
            <v>1</v>
          </cell>
          <cell r="P514">
            <v>1</v>
          </cell>
        </row>
        <row r="515">
          <cell r="M515" t="str">
            <v>Jml.Btg =</v>
          </cell>
          <cell r="N515">
            <v>9</v>
          </cell>
          <cell r="O515">
            <v>9</v>
          </cell>
          <cell r="P515">
            <v>6</v>
          </cell>
        </row>
        <row r="516">
          <cell r="M516" t="str">
            <v>Vol =</v>
          </cell>
          <cell r="N516">
            <v>3500</v>
          </cell>
          <cell r="O516">
            <v>3.1500000000000007E-2</v>
          </cell>
          <cell r="P516">
            <v>2.1000000000000005E-2</v>
          </cell>
        </row>
        <row r="517">
          <cell r="O517" t="str">
            <v>vert</v>
          </cell>
          <cell r="P517" t="str">
            <v>horz</v>
          </cell>
        </row>
        <row r="534">
          <cell r="M534" t="str">
            <v>ANALYSIS</v>
          </cell>
          <cell r="N534" t="str">
            <v>D</v>
          </cell>
        </row>
        <row r="535">
          <cell r="M535" t="str">
            <v>D-19</v>
          </cell>
          <cell r="N535">
            <v>121171</v>
          </cell>
          <cell r="O535" t="str">
            <v xml:space="preserve">m. panjang </v>
          </cell>
          <cell r="P535" t="str">
            <v>Precast  concrete pipe 40 cm dia, incl. mortar jointing, furnishing and installing.</v>
          </cell>
        </row>
        <row r="547">
          <cell r="N547">
            <v>0.01</v>
          </cell>
        </row>
        <row r="548">
          <cell r="N548">
            <v>0.03</v>
          </cell>
        </row>
        <row r="549">
          <cell r="N549">
            <v>5.5E-2</v>
          </cell>
        </row>
        <row r="556">
          <cell r="N556">
            <v>1</v>
          </cell>
        </row>
        <row r="557">
          <cell r="N557">
            <v>5.0000000000000001E-3</v>
          </cell>
          <cell r="O557" t="str">
            <v>Sand</v>
          </cell>
        </row>
        <row r="558">
          <cell r="N558">
            <v>0.08</v>
          </cell>
          <cell r="O558" t="str">
            <v>Cement</v>
          </cell>
        </row>
        <row r="566">
          <cell r="N566">
            <v>0.125</v>
          </cell>
          <cell r="O566" t="str">
            <v>TruckCrane</v>
          </cell>
        </row>
        <row r="583">
          <cell r="M583" t="str">
            <v>ANALYSIS</v>
          </cell>
          <cell r="N583" t="str">
            <v>D</v>
          </cell>
        </row>
        <row r="584">
          <cell r="M584" t="str">
            <v>D-10</v>
          </cell>
          <cell r="N584">
            <v>1987884</v>
          </cell>
          <cell r="O584" t="str">
            <v>m3</v>
          </cell>
          <cell r="P584" t="str">
            <v>Shotcrete</v>
          </cell>
        </row>
        <row r="630">
          <cell r="M630" t="str">
            <v>ANALYSIS</v>
          </cell>
          <cell r="N630" t="str">
            <v>D</v>
          </cell>
        </row>
        <row r="631">
          <cell r="M631" t="str">
            <v>D-11</v>
          </cell>
          <cell r="N631">
            <v>19346.8</v>
          </cell>
          <cell r="O631" t="str">
            <v>m3</v>
          </cell>
          <cell r="P631" t="str">
            <v>Wiremesh, 8x150x150 mm</v>
          </cell>
        </row>
        <row r="661">
          <cell r="M661">
            <v>0</v>
          </cell>
          <cell r="P661">
            <v>0</v>
          </cell>
        </row>
        <row r="662">
          <cell r="M662">
            <v>0</v>
          </cell>
          <cell r="P662">
            <v>0</v>
          </cell>
        </row>
        <row r="663">
          <cell r="M663">
            <v>0</v>
          </cell>
          <cell r="P663">
            <v>0</v>
          </cell>
        </row>
        <row r="664">
          <cell r="M664">
            <v>0</v>
          </cell>
          <cell r="P664">
            <v>0</v>
          </cell>
        </row>
        <row r="665">
          <cell r="M665">
            <v>0</v>
          </cell>
          <cell r="P665">
            <v>0</v>
          </cell>
        </row>
        <row r="666">
          <cell r="M666">
            <v>0</v>
          </cell>
          <cell r="P666">
            <v>0</v>
          </cell>
        </row>
        <row r="677">
          <cell r="M677" t="str">
            <v>ANALYSIS</v>
          </cell>
          <cell r="N677" t="str">
            <v>D</v>
          </cell>
        </row>
        <row r="678">
          <cell r="M678" t="str">
            <v>D-12</v>
          </cell>
          <cell r="N678">
            <v>412279</v>
          </cell>
          <cell r="O678" t="str">
            <v>m3</v>
          </cell>
          <cell r="P678" t="str">
            <v>Grouted anchor bars, dia. 25 mm</v>
          </cell>
        </row>
        <row r="725">
          <cell r="M725" t="str">
            <v>ANALYSIS</v>
          </cell>
          <cell r="N725" t="str">
            <v>D</v>
          </cell>
        </row>
        <row r="726">
          <cell r="M726" t="str">
            <v>D-13</v>
          </cell>
          <cell r="N726">
            <v>147800</v>
          </cell>
          <cell r="O726" t="str">
            <v>m3</v>
          </cell>
          <cell r="P726" t="str">
            <v>Rockbolts, dia. 25 mm</v>
          </cell>
        </row>
        <row r="742">
          <cell r="M742">
            <v>0.125</v>
          </cell>
          <cell r="N742">
            <v>0.46533808300812401</v>
          </cell>
        </row>
        <row r="743">
          <cell r="M743">
            <v>4.4444444444444444E-3</v>
          </cell>
          <cell r="N743">
            <v>0.46531863857072731</v>
          </cell>
        </row>
        <row r="744">
          <cell r="M744">
            <v>1.3333333333333333E-3</v>
          </cell>
          <cell r="N744">
            <v>0.46524070390918504</v>
          </cell>
        </row>
        <row r="745">
          <cell r="M745">
            <v>1.3333333333333333E-3</v>
          </cell>
          <cell r="N745">
            <v>0.46522447080716445</v>
          </cell>
        </row>
        <row r="746">
          <cell r="M746">
            <v>6.25E-2</v>
          </cell>
          <cell r="N746">
            <v>0.46533036601317335</v>
          </cell>
        </row>
        <row r="747">
          <cell r="M747">
            <v>1.5625E-2</v>
          </cell>
          <cell r="N747">
            <v>0.46532696672774931</v>
          </cell>
        </row>
        <row r="748">
          <cell r="M748">
            <v>6.25E-2</v>
          </cell>
          <cell r="N748">
            <v>0.46534907724818136</v>
          </cell>
        </row>
        <row r="749">
          <cell r="M749">
            <v>7.416323205261784E-3</v>
          </cell>
          <cell r="N749">
            <v>0.46539048429157032</v>
          </cell>
        </row>
        <row r="750">
          <cell r="M750">
            <v>1.4E-3</v>
          </cell>
          <cell r="N750">
            <v>0.46533339376217286</v>
          </cell>
        </row>
        <row r="773">
          <cell r="M773" t="str">
            <v>ANALYSIS</v>
          </cell>
          <cell r="N773" t="str">
            <v>D</v>
          </cell>
        </row>
        <row r="774">
          <cell r="M774" t="str">
            <v>D-14</v>
          </cell>
          <cell r="N774">
            <v>157620</v>
          </cell>
          <cell r="O774" t="str">
            <v>m3</v>
          </cell>
          <cell r="P774" t="str">
            <v>Sand fill,  t =150</v>
          </cell>
        </row>
        <row r="821">
          <cell r="M821" t="str">
            <v>ANALYSIS</v>
          </cell>
          <cell r="N821" t="str">
            <v>D</v>
          </cell>
        </row>
        <row r="822">
          <cell r="M822" t="str">
            <v>D-15</v>
          </cell>
          <cell r="N822">
            <v>218017</v>
          </cell>
          <cell r="O822" t="str">
            <v>m2</v>
          </cell>
          <cell r="P822" t="str">
            <v>Cetakan beton untuk parit</v>
          </cell>
        </row>
      </sheetData>
      <sheetData sheetId="5">
        <row r="1">
          <cell r="M1">
            <v>1</v>
          </cell>
        </row>
        <row r="2">
          <cell r="M2" t="str">
            <v>ANALYSIS</v>
          </cell>
          <cell r="N2" t="str">
            <v>F</v>
          </cell>
        </row>
        <row r="3">
          <cell r="M3" t="str">
            <v>F-01</v>
          </cell>
          <cell r="N3">
            <v>1093257</v>
          </cell>
          <cell r="O3" t="str">
            <v xml:space="preserve">m. panjang </v>
          </cell>
          <cell r="P3" t="str">
            <v>Pipa  Drainase dia  4"</v>
          </cell>
        </row>
        <row r="50">
          <cell r="M50" t="str">
            <v>ANALYSIS</v>
          </cell>
          <cell r="N50" t="str">
            <v>F</v>
          </cell>
        </row>
        <row r="51">
          <cell r="M51" t="str">
            <v>F-02</v>
          </cell>
          <cell r="N51">
            <v>155000</v>
          </cell>
          <cell r="O51" t="str">
            <v xml:space="preserve">m. panjang </v>
          </cell>
          <cell r="P51" t="str">
            <v>Pipa PVC perforated, dia. 76 mm untuk horizontal drain</v>
          </cell>
        </row>
        <row r="100">
          <cell r="M100" t="str">
            <v>ANALYSIS</v>
          </cell>
          <cell r="N100" t="str">
            <v>F</v>
          </cell>
        </row>
        <row r="101">
          <cell r="M101" t="str">
            <v>F-03</v>
          </cell>
          <cell r="N101">
            <v>189830</v>
          </cell>
          <cell r="O101" t="str">
            <v xml:space="preserve">m. panjang </v>
          </cell>
          <cell r="P101" t="str">
            <v>Pipa PVC Ø 150mm @ 20m</v>
          </cell>
        </row>
        <row r="150">
          <cell r="M150" t="str">
            <v>ANALYSIS</v>
          </cell>
          <cell r="N150" t="str">
            <v>F</v>
          </cell>
        </row>
        <row r="151">
          <cell r="M151" t="str">
            <v>F-04</v>
          </cell>
          <cell r="N151">
            <v>36716</v>
          </cell>
          <cell r="O151" t="str">
            <v>kg</v>
          </cell>
          <cell r="P151" t="str">
            <v>Latttice Arch Frame dan Asesoris</v>
          </cell>
        </row>
        <row r="200">
          <cell r="M200" t="str">
            <v>ANALYSIS</v>
          </cell>
          <cell r="N200" t="str">
            <v>F</v>
          </cell>
        </row>
        <row r="201">
          <cell r="M201" t="str">
            <v>F-05</v>
          </cell>
          <cell r="N201">
            <v>175406</v>
          </cell>
          <cell r="O201" t="str">
            <v>unit</v>
          </cell>
          <cell r="P201" t="str">
            <v>Besi Plat untuk rockbolts</v>
          </cell>
        </row>
        <row r="250">
          <cell r="M250" t="str">
            <v>ANALYSIS</v>
          </cell>
          <cell r="N250" t="str">
            <v>F</v>
          </cell>
        </row>
        <row r="251">
          <cell r="M251" t="str">
            <v>F-06</v>
          </cell>
          <cell r="N251">
            <v>1147114.49</v>
          </cell>
          <cell r="O251" t="str">
            <v>m</v>
          </cell>
          <cell r="P251" t="str">
            <v>Drainase Ditch, Type A</v>
          </cell>
        </row>
        <row r="300">
          <cell r="M300" t="str">
            <v>ANALYSIS</v>
          </cell>
          <cell r="N300" t="str">
            <v>F</v>
          </cell>
        </row>
        <row r="301">
          <cell r="M301" t="str">
            <v>F-07</v>
          </cell>
          <cell r="N301">
            <v>361200</v>
          </cell>
          <cell r="O301" t="str">
            <v>unit</v>
          </cell>
          <cell r="P301" t="str">
            <v>Drainase Box</v>
          </cell>
        </row>
        <row r="350">
          <cell r="M350" t="str">
            <v>ANALYSIS</v>
          </cell>
          <cell r="N350" t="str">
            <v>F</v>
          </cell>
        </row>
        <row r="351">
          <cell r="M351" t="str">
            <v>F-08</v>
          </cell>
          <cell r="N351">
            <v>253864</v>
          </cell>
          <cell r="O351" t="str">
            <v>m2</v>
          </cell>
          <cell r="P351" t="str">
            <v>Joint Filler</v>
          </cell>
        </row>
        <row r="400">
          <cell r="M400" t="str">
            <v>ANALYSIS</v>
          </cell>
          <cell r="N400" t="str">
            <v>F</v>
          </cell>
        </row>
        <row r="401">
          <cell r="M401" t="str">
            <v>F-09</v>
          </cell>
          <cell r="N401">
            <v>123891</v>
          </cell>
          <cell r="O401" t="str">
            <v>m2</v>
          </cell>
          <cell r="P401" t="str">
            <v>Joint Sealant</v>
          </cell>
        </row>
        <row r="450">
          <cell r="M450" t="str">
            <v>ANALYSIS</v>
          </cell>
          <cell r="N450" t="str">
            <v>F</v>
          </cell>
        </row>
        <row r="451">
          <cell r="M451" t="str">
            <v>F-10</v>
          </cell>
          <cell r="N451">
            <v>9284</v>
          </cell>
          <cell r="O451" t="str">
            <v>m2</v>
          </cell>
          <cell r="P451" t="str">
            <v>Gebalan rumput</v>
          </cell>
        </row>
        <row r="500">
          <cell r="M500" t="str">
            <v>ANALYSIS</v>
          </cell>
          <cell r="N500" t="str">
            <v>F</v>
          </cell>
        </row>
        <row r="501">
          <cell r="M501" t="str">
            <v>F-11</v>
          </cell>
          <cell r="N501">
            <v>3220000.5687594195</v>
          </cell>
          <cell r="O501" t="str">
            <v>set</v>
          </cell>
          <cell r="P501" t="str">
            <v>Pengadaan dan pemasangan convergence eyebolt</v>
          </cell>
        </row>
        <row r="512">
          <cell r="M512">
            <v>141365</v>
          </cell>
          <cell r="N512">
            <v>38402.244326747488</v>
          </cell>
        </row>
        <row r="513">
          <cell r="M513">
            <v>1.4253881795352457E-2</v>
          </cell>
          <cell r="N513">
            <v>547.38105130970314</v>
          </cell>
          <cell r="O513">
            <v>8.4212469432262023E-3</v>
          </cell>
          <cell r="P513">
            <v>3.9421246943226199E-2</v>
          </cell>
        </row>
        <row r="514">
          <cell r="M514">
            <v>0.85594029639585467</v>
          </cell>
          <cell r="N514">
            <v>32870.028391302272</v>
          </cell>
          <cell r="O514">
            <v>0.74704609980232439</v>
          </cell>
          <cell r="P514">
            <v>3.4970460998023243</v>
          </cell>
        </row>
        <row r="515">
          <cell r="M515">
            <v>0.12980582180879285</v>
          </cell>
          <cell r="N515">
            <v>4984.8348841355109</v>
          </cell>
          <cell r="O515">
            <v>0.13582656360042264</v>
          </cell>
          <cell r="P515">
            <v>0.63582656360042267</v>
          </cell>
        </row>
        <row r="550">
          <cell r="M550" t="str">
            <v>ANALYSIS</v>
          </cell>
          <cell r="N550" t="str">
            <v>F</v>
          </cell>
        </row>
        <row r="551">
          <cell r="M551" t="str">
            <v>F-12</v>
          </cell>
          <cell r="N551">
            <v>1824823.64182891</v>
          </cell>
          <cell r="O551" t="str">
            <v>set</v>
          </cell>
          <cell r="P551" t="str">
            <v>Monitoring Tunnel Convergence</v>
          </cell>
        </row>
        <row r="600">
          <cell r="M600" t="str">
            <v>ANALYSIS</v>
          </cell>
          <cell r="N600" t="str">
            <v>F</v>
          </cell>
        </row>
        <row r="601">
          <cell r="M601" t="str">
            <v>F-13</v>
          </cell>
          <cell r="N601">
            <v>1761689.18</v>
          </cell>
          <cell r="O601" t="str">
            <v>unit</v>
          </cell>
          <cell r="P601" t="str">
            <v>Open Pipe Piezometer</v>
          </cell>
        </row>
        <row r="650">
          <cell r="M650" t="str">
            <v>ANALYSIS</v>
          </cell>
          <cell r="N650" t="str">
            <v>F</v>
          </cell>
        </row>
        <row r="651">
          <cell r="M651" t="str">
            <v>F-14</v>
          </cell>
          <cell r="N651">
            <v>1000000</v>
          </cell>
          <cell r="O651" t="str">
            <v>unit</v>
          </cell>
          <cell r="P651" t="str">
            <v>Vibrating Wire Piezometer</v>
          </cell>
        </row>
        <row r="700">
          <cell r="M700" t="str">
            <v>ANALYSIS</v>
          </cell>
          <cell r="N700" t="str">
            <v>F</v>
          </cell>
        </row>
        <row r="701">
          <cell r="M701" t="str">
            <v>F-15</v>
          </cell>
          <cell r="N701">
            <v>308296730.55376095</v>
          </cell>
          <cell r="O701" t="str">
            <v>unit</v>
          </cell>
          <cell r="P701" t="str">
            <v>Inclinometer</v>
          </cell>
        </row>
        <row r="750">
          <cell r="M750" t="str">
            <v>ANALYSIS</v>
          </cell>
          <cell r="N750" t="str">
            <v>F</v>
          </cell>
        </row>
        <row r="751">
          <cell r="M751" t="str">
            <v>F-16</v>
          </cell>
          <cell r="N751">
            <v>50000000</v>
          </cell>
          <cell r="O751" t="str">
            <v>unit</v>
          </cell>
          <cell r="P751" t="str">
            <v>Settlement Plates</v>
          </cell>
        </row>
        <row r="800">
          <cell r="M800" t="str">
            <v>ANALYSIS</v>
          </cell>
          <cell r="N800" t="str">
            <v>F</v>
          </cell>
        </row>
        <row r="801">
          <cell r="M801" t="str">
            <v>F-17</v>
          </cell>
          <cell r="N801">
            <v>750000</v>
          </cell>
          <cell r="O801" t="str">
            <v>unit</v>
          </cell>
          <cell r="P801" t="str">
            <v>Surface Movement Points</v>
          </cell>
        </row>
        <row r="850">
          <cell r="M850" t="str">
            <v>ANALYSIS</v>
          </cell>
          <cell r="N850" t="str">
            <v>F</v>
          </cell>
        </row>
        <row r="851">
          <cell r="M851" t="str">
            <v>F-18</v>
          </cell>
          <cell r="N851">
            <v>1100000</v>
          </cell>
          <cell r="O851" t="str">
            <v>unit</v>
          </cell>
          <cell r="P851" t="str">
            <v>Crest Movement Points</v>
          </cell>
        </row>
        <row r="900">
          <cell r="M900" t="str">
            <v>ANALYSIS</v>
          </cell>
          <cell r="N900" t="str">
            <v>F</v>
          </cell>
        </row>
        <row r="901">
          <cell r="M901" t="str">
            <v>F-19</v>
          </cell>
          <cell r="N901">
            <v>2500000</v>
          </cell>
          <cell r="O901" t="str">
            <v>unit</v>
          </cell>
          <cell r="P901" t="str">
            <v>Observation Well</v>
          </cell>
        </row>
        <row r="950">
          <cell r="M950" t="str">
            <v>ANALYSIS</v>
          </cell>
          <cell r="N950" t="str">
            <v>F</v>
          </cell>
        </row>
        <row r="951">
          <cell r="M951" t="str">
            <v>F-20</v>
          </cell>
          <cell r="N951">
            <v>2000000</v>
          </cell>
          <cell r="O951" t="str">
            <v>unit</v>
          </cell>
          <cell r="P951" t="str">
            <v>Seepage Measuring Device</v>
          </cell>
        </row>
        <row r="1000">
          <cell r="M1000" t="str">
            <v>ANALYSIS</v>
          </cell>
          <cell r="N1000" t="str">
            <v>F</v>
          </cell>
        </row>
        <row r="1001">
          <cell r="M1001" t="str">
            <v>F-21</v>
          </cell>
          <cell r="N1001">
            <v>5000000</v>
          </cell>
          <cell r="O1001" t="str">
            <v>unit</v>
          </cell>
          <cell r="P1001" t="str">
            <v>Automatic Water Level Record (AWLR)</v>
          </cell>
        </row>
        <row r="1050">
          <cell r="M1050" t="str">
            <v>ANALYSIS</v>
          </cell>
          <cell r="N1050" t="str">
            <v>F</v>
          </cell>
        </row>
        <row r="1051">
          <cell r="M1051" t="str">
            <v>F-22</v>
          </cell>
          <cell r="N1051">
            <v>6525264.4729999993</v>
          </cell>
          <cell r="O1051" t="str">
            <v>unit</v>
          </cell>
          <cell r="P1051" t="str">
            <v>Staff Gauge @ 10 m</v>
          </cell>
        </row>
        <row r="1100">
          <cell r="M1100" t="str">
            <v>ANALYSIS</v>
          </cell>
          <cell r="N1100" t="str">
            <v>F</v>
          </cell>
        </row>
        <row r="1101">
          <cell r="M1101" t="str">
            <v>F-23</v>
          </cell>
          <cell r="N1101">
            <v>50000000</v>
          </cell>
          <cell r="O1101" t="str">
            <v>unit</v>
          </cell>
          <cell r="P1101" t="str">
            <v>Seismograph</v>
          </cell>
        </row>
        <row r="1150">
          <cell r="M1150" t="str">
            <v>ANALYSIS</v>
          </cell>
          <cell r="N1150" t="str">
            <v>F</v>
          </cell>
        </row>
        <row r="1151">
          <cell r="M1151" t="str">
            <v>F-24</v>
          </cell>
          <cell r="N1151">
            <v>5000000</v>
          </cell>
          <cell r="O1151" t="str">
            <v>unit</v>
          </cell>
          <cell r="P1151" t="str">
            <v>Bentonite pellets, 25 kg/bag</v>
          </cell>
        </row>
        <row r="1200">
          <cell r="M1200" t="str">
            <v>ANALYSIS</v>
          </cell>
          <cell r="N1200" t="str">
            <v>F</v>
          </cell>
        </row>
        <row r="1201">
          <cell r="M1201" t="str">
            <v>F-25</v>
          </cell>
          <cell r="N1201">
            <v>5000000</v>
          </cell>
          <cell r="O1201" t="str">
            <v>unit</v>
          </cell>
          <cell r="P1201" t="str">
            <v>Switch Terminal Unit</v>
          </cell>
        </row>
        <row r="1218">
          <cell r="P1218">
            <v>0</v>
          </cell>
        </row>
        <row r="1250">
          <cell r="M1250" t="str">
            <v>ANALYSIS</v>
          </cell>
          <cell r="N1250" t="str">
            <v>F</v>
          </cell>
        </row>
        <row r="1251">
          <cell r="M1251" t="str">
            <v>F-26</v>
          </cell>
          <cell r="N1251">
            <v>8000000</v>
          </cell>
          <cell r="O1251" t="str">
            <v>unit</v>
          </cell>
          <cell r="P1251" t="str">
            <v>Vibrating wire logger</v>
          </cell>
        </row>
        <row r="1266">
          <cell r="P1266">
            <v>0</v>
          </cell>
        </row>
        <row r="1277">
          <cell r="M1277" t="str">
            <v xml:space="preserve"> </v>
          </cell>
        </row>
        <row r="1300">
          <cell r="M1300" t="str">
            <v>ANALYSIS</v>
          </cell>
          <cell r="N1300" t="str">
            <v>F</v>
          </cell>
        </row>
        <row r="1301">
          <cell r="M1301" t="str">
            <v>F-27</v>
          </cell>
          <cell r="N1301">
            <v>320400</v>
          </cell>
          <cell r="O1301" t="str">
            <v>unit</v>
          </cell>
          <cell r="P1301" t="str">
            <v>Lubang Bor untuk Pipa Besi forepolling</v>
          </cell>
        </row>
        <row r="1311">
          <cell r="P1311">
            <v>0</v>
          </cell>
        </row>
        <row r="1350">
          <cell r="M1350" t="str">
            <v>ANALYSIS</v>
          </cell>
          <cell r="N1350" t="str">
            <v>F</v>
          </cell>
        </row>
        <row r="1351">
          <cell r="M1351" t="str">
            <v>F-28</v>
          </cell>
          <cell r="N1351">
            <v>66173</v>
          </cell>
          <cell r="O1351" t="str">
            <v>unit</v>
          </cell>
          <cell r="P1351" t="str">
            <v>Pipa Besi forepolling yang digrouting di lubang bor, dia. 3 inch</v>
          </cell>
        </row>
        <row r="1361">
          <cell r="P1361">
            <v>0</v>
          </cell>
        </row>
        <row r="1400">
          <cell r="M1400" t="str">
            <v>ANALYSIS</v>
          </cell>
          <cell r="N1400" t="str">
            <v>F</v>
          </cell>
        </row>
        <row r="1401">
          <cell r="M1401" t="str">
            <v>F-29</v>
          </cell>
          <cell r="N1401">
            <v>894850</v>
          </cell>
          <cell r="O1401" t="str">
            <v xml:space="preserve">m. panjang </v>
          </cell>
          <cell r="P1401" t="str">
            <v>Pipa PVC Perforated, dia 150 mm</v>
          </cell>
        </row>
        <row r="1450">
          <cell r="M1450" t="str">
            <v>ANALYSIS</v>
          </cell>
          <cell r="N1450" t="str">
            <v>F</v>
          </cell>
        </row>
        <row r="1451">
          <cell r="M1451" t="str">
            <v>F-30</v>
          </cell>
          <cell r="N1451">
            <v>266505.90000000002</v>
          </cell>
          <cell r="O1451" t="str">
            <v xml:space="preserve">m. panjang </v>
          </cell>
          <cell r="P1451" t="str">
            <v>Horizontal drain 15 m with porous pipes 150 mm dia</v>
          </cell>
        </row>
        <row r="1461">
          <cell r="P1461">
            <v>0</v>
          </cell>
        </row>
        <row r="1462">
          <cell r="M1462">
            <v>68149.89181818183</v>
          </cell>
          <cell r="N1462">
            <v>24153.250909090915</v>
          </cell>
        </row>
        <row r="1463">
          <cell r="M1463">
            <v>9.0771735306648116E-2</v>
          </cell>
          <cell r="N1463">
            <v>2192.4324983150586</v>
          </cell>
          <cell r="O1463">
            <v>3.3729730743308595E-2</v>
          </cell>
          <cell r="P1463">
            <v>0.10187681588008914</v>
          </cell>
        </row>
        <row r="1464">
          <cell r="M1464">
            <v>0.21720959006792673</v>
          </cell>
          <cell r="N1464">
            <v>5246.3177287714161</v>
          </cell>
          <cell r="O1464">
            <v>0.11923449383571401</v>
          </cell>
          <cell r="P1464">
            <v>0.33642750147729156</v>
          </cell>
        </row>
        <row r="1465">
          <cell r="M1465">
            <v>0.6920186746254251</v>
          </cell>
          <cell r="N1465">
            <v>16714.50068200444</v>
          </cell>
          <cell r="O1465">
            <v>0.45543598588567957</v>
          </cell>
          <cell r="P1465">
            <v>1.2850408123129236</v>
          </cell>
        </row>
        <row r="1466">
          <cell r="M1466">
            <v>1</v>
          </cell>
        </row>
        <row r="1500">
          <cell r="M1500" t="str">
            <v>ANALYSIS</v>
          </cell>
          <cell r="N1500" t="str">
            <v>F</v>
          </cell>
        </row>
        <row r="1501">
          <cell r="M1501" t="str">
            <v>F-31</v>
          </cell>
          <cell r="N1501">
            <v>50000</v>
          </cell>
          <cell r="O1501" t="str">
            <v xml:space="preserve">m. panjang </v>
          </cell>
          <cell r="P1501" t="str">
            <v>Cable, 2 core armored</v>
          </cell>
        </row>
        <row r="1511">
          <cell r="P1511">
            <v>0</v>
          </cell>
        </row>
        <row r="1550">
          <cell r="M1550" t="str">
            <v>ANALYSIS</v>
          </cell>
          <cell r="N1550" t="str">
            <v>F</v>
          </cell>
        </row>
        <row r="1551">
          <cell r="M1551" t="str">
            <v>F-32</v>
          </cell>
          <cell r="N1551">
            <v>1100000</v>
          </cell>
          <cell r="O1551" t="str">
            <v>unit</v>
          </cell>
          <cell r="P1551" t="str">
            <v>Joint sealing kit</v>
          </cell>
        </row>
        <row r="1561">
          <cell r="P1561">
            <v>0</v>
          </cell>
        </row>
        <row r="1600">
          <cell r="M1600" t="str">
            <v>ANALYSIS</v>
          </cell>
          <cell r="N1600" t="str">
            <v>F</v>
          </cell>
        </row>
        <row r="1601">
          <cell r="M1601" t="str">
            <v>F-33</v>
          </cell>
          <cell r="N1601">
            <v>50000000</v>
          </cell>
          <cell r="O1601" t="str">
            <v>unit</v>
          </cell>
          <cell r="P1601" t="str">
            <v>Crimping tool</v>
          </cell>
        </row>
        <row r="1611">
          <cell r="P1611">
            <v>0</v>
          </cell>
        </row>
        <row r="1650">
          <cell r="M1650" t="str">
            <v>ANALYSIS</v>
          </cell>
          <cell r="N1650" t="str">
            <v>F</v>
          </cell>
        </row>
        <row r="1651">
          <cell r="M1651" t="str">
            <v>F-34</v>
          </cell>
          <cell r="N1651">
            <v>30000000</v>
          </cell>
          <cell r="O1651" t="str">
            <v>set</v>
          </cell>
          <cell r="P1651" t="str">
            <v>Colored adhesive tapes</v>
          </cell>
        </row>
      </sheetData>
      <sheetData sheetId="6">
        <row r="1">
          <cell r="M1">
            <v>1</v>
          </cell>
          <cell r="N1">
            <v>2</v>
          </cell>
          <cell r="O1">
            <v>3</v>
          </cell>
          <cell r="P1">
            <v>4</v>
          </cell>
        </row>
        <row r="2">
          <cell r="M2" t="str">
            <v>ANALYSIS</v>
          </cell>
          <cell r="N2" t="str">
            <v>F</v>
          </cell>
        </row>
        <row r="3">
          <cell r="M3" t="str">
            <v>G-01</v>
          </cell>
          <cell r="N3">
            <v>741621.37579055282</v>
          </cell>
          <cell r="O3" t="str">
            <v xml:space="preserve">m. panjang </v>
          </cell>
          <cell r="P3" t="str">
            <v>Core Drilling NMLC Holes</v>
          </cell>
        </row>
        <row r="42">
          <cell r="M42">
            <v>0</v>
          </cell>
          <cell r="N42">
            <v>674201.2507186844</v>
          </cell>
        </row>
        <row r="44">
          <cell r="N44">
            <v>741621.37579055282</v>
          </cell>
          <cell r="O44">
            <v>741621.37579055293</v>
          </cell>
        </row>
        <row r="50">
          <cell r="M50" t="str">
            <v>ANALYSIS</v>
          </cell>
          <cell r="N50" t="str">
            <v>F</v>
          </cell>
        </row>
        <row r="51">
          <cell r="M51" t="str">
            <v>G-02</v>
          </cell>
          <cell r="N51">
            <v>717505.34</v>
          </cell>
          <cell r="O51" t="str">
            <v xml:space="preserve">m. panjang </v>
          </cell>
          <cell r="P51" t="str">
            <v xml:space="preserve">Stage from 0 to 10 m drilling grout holes </v>
          </cell>
        </row>
        <row r="62">
          <cell r="M62" t="str">
            <v xml:space="preserve"> </v>
          </cell>
        </row>
        <row r="91">
          <cell r="M91">
            <v>-1.5439174603670835E-3</v>
          </cell>
          <cell r="N91">
            <v>652277.58336209925</v>
          </cell>
        </row>
        <row r="93">
          <cell r="N93">
            <v>717505.34169830917</v>
          </cell>
        </row>
        <row r="95">
          <cell r="M95" t="str">
            <v>ANALYSIS</v>
          </cell>
          <cell r="N95" t="str">
            <v>F</v>
          </cell>
        </row>
        <row r="96">
          <cell r="M96" t="str">
            <v>G-03</v>
          </cell>
          <cell r="N96">
            <v>731814.44326149498</v>
          </cell>
          <cell r="O96" t="str">
            <v xml:space="preserve">m. panjang </v>
          </cell>
          <cell r="P96" t="str">
            <v>Stage from 10 to 30 m drilling grout holes</v>
          </cell>
        </row>
        <row r="115">
          <cell r="M115">
            <v>12162.377510449583</v>
          </cell>
          <cell r="N115">
            <v>2.53382864801033</v>
          </cell>
        </row>
        <row r="138">
          <cell r="M138">
            <v>0</v>
          </cell>
          <cell r="N138">
            <v>665285.8575104496</v>
          </cell>
        </row>
        <row r="140">
          <cell r="N140">
            <v>731814.44326149451</v>
          </cell>
        </row>
        <row r="145">
          <cell r="M145" t="str">
            <v>ANALYSIS</v>
          </cell>
          <cell r="N145" t="str">
            <v>F</v>
          </cell>
        </row>
        <row r="146">
          <cell r="M146" t="str">
            <v>G-04</v>
          </cell>
          <cell r="N146">
            <v>731814.44326149498</v>
          </cell>
          <cell r="O146" t="str">
            <v>unit</v>
          </cell>
          <cell r="P146" t="str">
            <v xml:space="preserve">Water testing grout holes </v>
          </cell>
        </row>
        <row r="165">
          <cell r="M165">
            <v>12162.377510449583</v>
          </cell>
          <cell r="N165">
            <v>2.53382864801033</v>
          </cell>
        </row>
        <row r="188">
          <cell r="M188">
            <v>0</v>
          </cell>
          <cell r="N188">
            <v>665285.8575104496</v>
          </cell>
        </row>
        <row r="190">
          <cell r="N190">
            <v>731814.44326149451</v>
          </cell>
        </row>
        <row r="195">
          <cell r="M195" t="str">
            <v>ANALYSIS</v>
          </cell>
          <cell r="N195" t="str">
            <v>F</v>
          </cell>
        </row>
        <row r="196">
          <cell r="M196" t="str">
            <v>G-05</v>
          </cell>
          <cell r="N196">
            <v>502268.65179230506</v>
          </cell>
          <cell r="O196" t="str">
            <v xml:space="preserve">m. panjang </v>
          </cell>
          <cell r="P196" t="str">
            <v>Hookup to hole &amp; connection</v>
          </cell>
        </row>
        <row r="215">
          <cell r="M215">
            <v>3568.8652657321654</v>
          </cell>
          <cell r="N215">
            <v>0.7435135970275345</v>
          </cell>
        </row>
        <row r="238">
          <cell r="M238">
            <v>0</v>
          </cell>
          <cell r="N238">
            <v>456607.86526573217</v>
          </cell>
        </row>
        <row r="240">
          <cell r="N240">
            <v>502268.65179230541</v>
          </cell>
        </row>
        <row r="245">
          <cell r="M245" t="str">
            <v>ANALYSIS</v>
          </cell>
          <cell r="N245" t="str">
            <v>F</v>
          </cell>
        </row>
        <row r="246">
          <cell r="M246" t="str">
            <v>G-06</v>
          </cell>
          <cell r="N246">
            <v>2812873.9087300701</v>
          </cell>
          <cell r="O246" t="str">
            <v xml:space="preserve">m. panjang </v>
          </cell>
          <cell r="P246" t="str">
            <v>Surface grouting</v>
          </cell>
        </row>
        <row r="274">
          <cell r="M274">
            <v>2.9709998812429837E-3</v>
          </cell>
          <cell r="N274">
            <v>6219.4501391720942</v>
          </cell>
          <cell r="O274">
            <v>2.4762900697452199</v>
          </cell>
        </row>
        <row r="275">
          <cell r="M275">
            <v>0.18608493451135674</v>
          </cell>
          <cell r="N275">
            <v>389547.63315584057</v>
          </cell>
          <cell r="O275">
            <v>2.4644462990746998</v>
          </cell>
        </row>
        <row r="276">
          <cell r="M276">
            <v>0.48894514509326165</v>
          </cell>
          <cell r="N276">
            <v>1023551.0172506466</v>
          </cell>
          <cell r="O276">
            <v>5.8719986303214471</v>
          </cell>
        </row>
        <row r="277">
          <cell r="M277">
            <v>0.3219989205141387</v>
          </cell>
          <cell r="N277">
            <v>674068.09527271625</v>
          </cell>
          <cell r="O277">
            <v>5.8450374488387489</v>
          </cell>
        </row>
        <row r="278">
          <cell r="M278">
            <v>2093386.1958183753</v>
          </cell>
        </row>
        <row r="279">
          <cell r="M279">
            <v>2093386.1958183753</v>
          </cell>
        </row>
        <row r="288">
          <cell r="M288">
            <v>0</v>
          </cell>
          <cell r="N288">
            <v>2557158.0988455173</v>
          </cell>
        </row>
        <row r="290">
          <cell r="N290">
            <v>2812873.9087300692</v>
          </cell>
        </row>
        <row r="295">
          <cell r="M295" t="str">
            <v>ANALYSIS</v>
          </cell>
          <cell r="N295" t="str">
            <v>F</v>
          </cell>
        </row>
        <row r="296">
          <cell r="M296" t="str">
            <v>G-07</v>
          </cell>
          <cell r="N296">
            <v>2709579.36237456</v>
          </cell>
          <cell r="O296" t="str">
            <v xml:space="preserve">m. panjang </v>
          </cell>
          <cell r="P296" t="str">
            <v>Cement for pressure grouting</v>
          </cell>
        </row>
        <row r="324">
          <cell r="M324">
            <v>3.0200548810670534E-3</v>
          </cell>
          <cell r="N324">
            <v>6201.397879922587</v>
          </cell>
          <cell r="O324">
            <v>2.4691025162934332</v>
          </cell>
        </row>
        <row r="325">
          <cell r="M325">
            <v>0.18552358729118645</v>
          </cell>
          <cell r="N325">
            <v>380955.18995889806</v>
          </cell>
          <cell r="O325">
            <v>2.410086798375993</v>
          </cell>
        </row>
        <row r="326">
          <cell r="M326">
            <v>0.49013331472053562</v>
          </cell>
          <cell r="N326">
            <v>1006442.5377970057</v>
          </cell>
          <cell r="O326">
            <v>5.7738491817590205</v>
          </cell>
        </row>
        <row r="327">
          <cell r="M327">
            <v>0.32132304310721088</v>
          </cell>
          <cell r="N327">
            <v>659806.56536654814</v>
          </cell>
          <cell r="O327">
            <v>5.7213716397552314</v>
          </cell>
        </row>
        <row r="328">
          <cell r="M328">
            <v>2053405.6910023703</v>
          </cell>
        </row>
        <row r="329">
          <cell r="M329">
            <v>2053405.6910023745</v>
          </cell>
        </row>
        <row r="338">
          <cell r="M338">
            <v>-4.1909515857696533E-9</v>
          </cell>
          <cell r="N338">
            <v>2463253.9657950588</v>
          </cell>
        </row>
        <row r="340">
          <cell r="N340">
            <v>2709579.3623745646</v>
          </cell>
        </row>
        <row r="345">
          <cell r="M345" t="str">
            <v>ANALYSIS</v>
          </cell>
          <cell r="N345" t="str">
            <v>F</v>
          </cell>
        </row>
        <row r="346">
          <cell r="M346" t="str">
            <v>G-08</v>
          </cell>
          <cell r="N346">
            <v>264293.89054831001</v>
          </cell>
          <cell r="O346" t="str">
            <v xml:space="preserve">m. panjang </v>
          </cell>
          <cell r="P346" t="str">
            <v>Fine sand for pressure grouting</v>
          </cell>
        </row>
        <row r="375">
          <cell r="M375">
            <v>5.1713464636672951E-2</v>
          </cell>
          <cell r="N375">
            <v>3663.295569041743</v>
          </cell>
          <cell r="O375">
            <v>1.4585505530505427</v>
          </cell>
        </row>
        <row r="376">
          <cell r="M376">
            <v>0.51940219328974357</v>
          </cell>
          <cell r="N376">
            <v>36793.584931835168</v>
          </cell>
          <cell r="O376">
            <v>0.2110807147695358</v>
          </cell>
        </row>
        <row r="377">
          <cell r="M377">
            <v>0.42888434207358334</v>
          </cell>
          <cell r="N377">
            <v>30381.45134904312</v>
          </cell>
          <cell r="O377">
            <v>0.26344626326422332</v>
          </cell>
        </row>
        <row r="378">
          <cell r="M378">
            <v>70838.33184992004</v>
          </cell>
        </row>
        <row r="379">
          <cell r="M379">
            <v>70838.33184992004</v>
          </cell>
        </row>
        <row r="388">
          <cell r="M388">
            <v>0</v>
          </cell>
          <cell r="N388">
            <v>240267.17322573633</v>
          </cell>
        </row>
        <row r="390">
          <cell r="N390">
            <v>264293.89054830995</v>
          </cell>
        </row>
        <row r="395">
          <cell r="M395" t="str">
            <v>ANALYSIS</v>
          </cell>
          <cell r="N395" t="str">
            <v>F</v>
          </cell>
        </row>
        <row r="396">
          <cell r="M396" t="str">
            <v>G-09</v>
          </cell>
          <cell r="N396">
            <v>468681.55753633095</v>
          </cell>
          <cell r="O396" t="str">
            <v xml:space="preserve">m. panjang </v>
          </cell>
          <cell r="P396" t="str">
            <v>Diversion Tunnels Set-up rig for drilling grout holes</v>
          </cell>
        </row>
        <row r="438">
          <cell r="M438">
            <v>0</v>
          </cell>
          <cell r="N438">
            <v>426074.14321484615</v>
          </cell>
        </row>
        <row r="440">
          <cell r="N440">
            <v>468681.55753633077</v>
          </cell>
        </row>
        <row r="445">
          <cell r="M445" t="str">
            <v>ANALYSIS</v>
          </cell>
          <cell r="N445">
            <v>0</v>
          </cell>
        </row>
        <row r="446">
          <cell r="M446" t="str">
            <v>G-10</v>
          </cell>
          <cell r="N446">
            <v>411747.13365602092</v>
          </cell>
          <cell r="O446" t="str">
            <v xml:space="preserve">m. panjang </v>
          </cell>
          <cell r="P446" t="str">
            <v>Drilling drain holes, dia. 76 mm</v>
          </cell>
        </row>
        <row r="488">
          <cell r="M488">
            <v>0</v>
          </cell>
          <cell r="N488">
            <v>374315.57605092769</v>
          </cell>
        </row>
        <row r="490">
          <cell r="N490">
            <v>411747.13365602051</v>
          </cell>
        </row>
        <row r="495">
          <cell r="M495" t="str">
            <v>ANALYSIS</v>
          </cell>
          <cell r="N495" t="str">
            <v>G</v>
          </cell>
        </row>
        <row r="496">
          <cell r="M496" t="str">
            <v>G-11</v>
          </cell>
          <cell r="N496">
            <v>24516.999999999996</v>
          </cell>
          <cell r="O496" t="str">
            <v xml:space="preserve">m. panjang </v>
          </cell>
          <cell r="P496" t="str">
            <v>Casing Left Permanent</v>
          </cell>
        </row>
      </sheetData>
      <sheetData sheetId="7"/>
      <sheetData sheetId="8"/>
      <sheetData sheetId="9">
        <row r="13">
          <cell r="A13" t="str">
            <v>Adhesive, PVC</v>
          </cell>
        </row>
      </sheetData>
      <sheetData sheetId="10">
        <row r="1">
          <cell r="A1">
            <v>1</v>
          </cell>
          <cell r="B1">
            <v>2</v>
          </cell>
          <cell r="C1">
            <v>3</v>
          </cell>
          <cell r="D1">
            <v>4</v>
          </cell>
          <cell r="E1">
            <v>5</v>
          </cell>
          <cell r="F1">
            <v>6</v>
          </cell>
          <cell r="G1">
            <v>7</v>
          </cell>
          <cell r="H1">
            <v>8</v>
          </cell>
          <cell r="I1">
            <v>9</v>
          </cell>
          <cell r="J1">
            <v>10</v>
          </cell>
          <cell r="K1">
            <v>11</v>
          </cell>
        </row>
        <row r="2">
          <cell r="A2" t="str">
            <v>Alat</v>
          </cell>
          <cell r="B2" t="str">
            <v>Biaya Operasi Alat Berat dan Ringan Per Jam</v>
          </cell>
        </row>
        <row r="4">
          <cell r="B4" t="str">
            <v>Nama Pekerjaan</v>
          </cell>
          <cell r="D4" t="str">
            <v>:</v>
          </cell>
          <cell r="E4" t="str">
            <v>Pembangunan Bendungan Kuningan Kabupaten Kuningan</v>
          </cell>
        </row>
        <row r="5">
          <cell r="B5" t="str">
            <v>Lokasi pekerjaan</v>
          </cell>
          <cell r="D5" t="str">
            <v>:</v>
          </cell>
          <cell r="E5" t="str">
            <v>Dusun Cileuweung, Desa Randusari Kec. Cibeureum  Kabupaten Kuningan</v>
          </cell>
        </row>
        <row r="6">
          <cell r="B6" t="str">
            <v>Paket</v>
          </cell>
          <cell r="D6" t="str">
            <v>:</v>
          </cell>
        </row>
        <row r="7">
          <cell r="B7" t="str">
            <v>Tahun Anggaran</v>
          </cell>
          <cell r="D7" t="str">
            <v>:</v>
          </cell>
          <cell r="E7">
            <v>2013</v>
          </cell>
        </row>
        <row r="9">
          <cell r="B9" t="str">
            <v>No.</v>
          </cell>
          <cell r="C9" t="str">
            <v>Jenis Peralatan</v>
          </cell>
          <cell r="F9" t="str">
            <v>Model, Capacity, Static Weight or Diameter</v>
          </cell>
          <cell r="G9" t="str">
            <v>Flywheel Power</v>
          </cell>
          <cell r="H9" t="str">
            <v>Satuan</v>
          </cell>
          <cell r="I9" t="str">
            <v>Harga</v>
          </cell>
          <cell r="J9" t="str">
            <v>Keterangan</v>
          </cell>
        </row>
        <row r="10">
          <cell r="G10" t="str">
            <v>(HP)</v>
          </cell>
          <cell r="I10" t="str">
            <v>(Rp)</v>
          </cell>
        </row>
        <row r="11">
          <cell r="B11">
            <v>1</v>
          </cell>
          <cell r="C11">
            <v>2</v>
          </cell>
          <cell r="F11">
            <v>3</v>
          </cell>
          <cell r="G11">
            <v>4</v>
          </cell>
          <cell r="H11">
            <v>5</v>
          </cell>
          <cell r="I11">
            <v>6</v>
          </cell>
          <cell r="J11">
            <v>7</v>
          </cell>
        </row>
        <row r="13">
          <cell r="A13" t="str">
            <v>Agitator truck, 2.5 m3</v>
          </cell>
          <cell r="B13">
            <v>1</v>
          </cell>
          <cell r="C13" t="str">
            <v>Agitator truck, 2.5 m3</v>
          </cell>
          <cell r="F13" t="str">
            <v>2.5 m3</v>
          </cell>
          <cell r="G13">
            <v>65</v>
          </cell>
          <cell r="H13" t="str">
            <v>jam</v>
          </cell>
          <cell r="I13">
            <v>172429</v>
          </cell>
        </row>
        <row r="14">
          <cell r="A14" t="str">
            <v xml:space="preserve">Air compressor, 60 CFM </v>
          </cell>
          <cell r="B14">
            <v>2</v>
          </cell>
          <cell r="C14" t="str">
            <v xml:space="preserve">Air compressor, 60 CFM </v>
          </cell>
          <cell r="F14" t="str">
            <v>60 CFM</v>
          </cell>
          <cell r="G14">
            <v>25</v>
          </cell>
          <cell r="H14" t="str">
            <v>jam</v>
          </cell>
          <cell r="I14">
            <v>67459</v>
          </cell>
        </row>
        <row r="15">
          <cell r="A15" t="str">
            <v xml:space="preserve">Air compressor, 250 CFM </v>
          </cell>
          <cell r="B15">
            <v>3</v>
          </cell>
          <cell r="C15" t="str">
            <v xml:space="preserve">Air compressor, 250 CFM </v>
          </cell>
          <cell r="F15" t="str">
            <v>250CFM</v>
          </cell>
          <cell r="G15">
            <v>65</v>
          </cell>
          <cell r="H15" t="str">
            <v>jam</v>
          </cell>
          <cell r="I15">
            <v>107999</v>
          </cell>
        </row>
        <row r="16">
          <cell r="A16" t="str">
            <v>ARC welding generator, 230 A</v>
          </cell>
          <cell r="B16">
            <v>4</v>
          </cell>
          <cell r="C16" t="str">
            <v>ARC welding generator, 230 A</v>
          </cell>
          <cell r="F16" t="str">
            <v>230 Ampere</v>
          </cell>
          <cell r="G16">
            <v>5</v>
          </cell>
          <cell r="H16" t="str">
            <v>jam</v>
          </cell>
          <cell r="I16">
            <v>28614</v>
          </cell>
        </row>
        <row r="17">
          <cell r="A17" t="str">
            <v>Asphalt finisher</v>
          </cell>
          <cell r="B17">
            <v>5</v>
          </cell>
          <cell r="C17" t="str">
            <v>Asphalt finisher</v>
          </cell>
          <cell r="F17" t="str">
            <v>2.4-3.6 m wide</v>
          </cell>
          <cell r="G17">
            <v>75</v>
          </cell>
          <cell r="H17" t="str">
            <v>jam</v>
          </cell>
          <cell r="I17">
            <v>241964</v>
          </cell>
        </row>
        <row r="18">
          <cell r="A18" t="str">
            <v>Asphalt kettle, 400 lit</v>
          </cell>
          <cell r="B18">
            <v>6</v>
          </cell>
          <cell r="C18" t="str">
            <v>Asphalt kettle, 400 lit</v>
          </cell>
          <cell r="F18" t="str">
            <v>400 lit</v>
          </cell>
          <cell r="G18" t="str">
            <v>-</v>
          </cell>
          <cell r="H18" t="str">
            <v>jam</v>
          </cell>
          <cell r="I18">
            <v>25598</v>
          </cell>
        </row>
        <row r="19">
          <cell r="A19" t="str">
            <v>Asphalt sprayer, 200 lit</v>
          </cell>
          <cell r="B19">
            <v>7</v>
          </cell>
          <cell r="C19" t="str">
            <v>Asphalt sprayer, 200 lit</v>
          </cell>
          <cell r="F19" t="str">
            <v>200 lit</v>
          </cell>
          <cell r="G19">
            <v>35</v>
          </cell>
          <cell r="H19" t="str">
            <v>jam</v>
          </cell>
          <cell r="I19">
            <v>81089</v>
          </cell>
        </row>
        <row r="20">
          <cell r="A20" t="str">
            <v>Bar bending machine</v>
          </cell>
          <cell r="B20">
            <v>8</v>
          </cell>
          <cell r="C20" t="str">
            <v>Bar bending machine</v>
          </cell>
          <cell r="F20" t="str">
            <v xml:space="preserve">max 40 mm </v>
          </cell>
          <cell r="G20">
            <v>7</v>
          </cell>
          <cell r="H20" t="str">
            <v>jam</v>
          </cell>
          <cell r="I20">
            <v>29135</v>
          </cell>
        </row>
        <row r="21">
          <cell r="A21" t="str">
            <v xml:space="preserve">Bar cutter machine  </v>
          </cell>
          <cell r="B21">
            <v>9</v>
          </cell>
          <cell r="C21" t="str">
            <v xml:space="preserve">Bar cutter machine  </v>
          </cell>
          <cell r="F21">
            <v>0</v>
          </cell>
          <cell r="G21">
            <v>7</v>
          </cell>
          <cell r="H21" t="str">
            <v>jam</v>
          </cell>
          <cell r="I21">
            <v>20845</v>
          </cell>
        </row>
        <row r="22">
          <cell r="A22" t="str">
            <v>Boring machine, 150 m</v>
          </cell>
          <cell r="B22">
            <v>10</v>
          </cell>
          <cell r="C22" t="str">
            <v>Boring machine, 150 m</v>
          </cell>
          <cell r="F22" t="str">
            <v>150 m/340 kg</v>
          </cell>
          <cell r="G22">
            <v>5</v>
          </cell>
          <cell r="H22" t="str">
            <v>jam</v>
          </cell>
          <cell r="I22">
            <v>41873</v>
          </cell>
        </row>
        <row r="23">
          <cell r="A23" t="str">
            <v>Boring machine, 250 m</v>
          </cell>
          <cell r="B23">
            <v>11</v>
          </cell>
          <cell r="C23" t="str">
            <v>Boring machine, 250 m</v>
          </cell>
          <cell r="F23" t="str">
            <v>250 m/476 kg</v>
          </cell>
          <cell r="G23">
            <v>8</v>
          </cell>
          <cell r="H23" t="str">
            <v>jam</v>
          </cell>
          <cell r="I23">
            <v>58371</v>
          </cell>
        </row>
        <row r="24">
          <cell r="A24" t="str">
            <v>Bulldozer, 6 ton</v>
          </cell>
          <cell r="B24">
            <v>12</v>
          </cell>
          <cell r="C24" t="str">
            <v>Bulldozer, 6 ton</v>
          </cell>
          <cell r="F24" t="str">
            <v>6 ton (D3)</v>
          </cell>
          <cell r="G24">
            <v>71</v>
          </cell>
          <cell r="H24" t="str">
            <v>jam</v>
          </cell>
          <cell r="I24">
            <v>279047</v>
          </cell>
        </row>
        <row r="25">
          <cell r="A25" t="str">
            <v>Bulldozer, 15 ton</v>
          </cell>
          <cell r="B25">
            <v>13</v>
          </cell>
          <cell r="C25" t="str">
            <v>Bulldozer, 15 ton</v>
          </cell>
          <cell r="F25" t="str">
            <v>15 ton (D6)</v>
          </cell>
          <cell r="G25">
            <v>145</v>
          </cell>
          <cell r="H25" t="str">
            <v>jam</v>
          </cell>
          <cell r="I25">
            <v>493195</v>
          </cell>
        </row>
        <row r="26">
          <cell r="A26" t="str">
            <v>Bulldozer, 32 ton</v>
          </cell>
          <cell r="B26">
            <v>14</v>
          </cell>
          <cell r="C26" t="str">
            <v>Bulldozer, 32 ton</v>
          </cell>
          <cell r="F26" t="str">
            <v>32 ton (D8)</v>
          </cell>
          <cell r="G26">
            <v>300</v>
          </cell>
          <cell r="H26" t="str">
            <v>jam</v>
          </cell>
          <cell r="I26">
            <v>924533</v>
          </cell>
        </row>
        <row r="27">
          <cell r="A27" t="str">
            <v>Chain Saw</v>
          </cell>
          <cell r="B27">
            <v>15</v>
          </cell>
          <cell r="C27" t="str">
            <v>Chain Saw</v>
          </cell>
          <cell r="F27" t="str">
            <v>STIHL</v>
          </cell>
          <cell r="G27">
            <v>0.7</v>
          </cell>
          <cell r="H27" t="str">
            <v>jam</v>
          </cell>
          <cell r="I27">
            <v>11280</v>
          </cell>
        </row>
        <row r="28">
          <cell r="A28" t="str">
            <v>Classifier 600 mm (Spiral)</v>
          </cell>
          <cell r="B28">
            <v>16</v>
          </cell>
          <cell r="C28" t="str">
            <v>Classifier 600 mm (Spiral)</v>
          </cell>
          <cell r="F28" t="str">
            <v>12 ton /hr</v>
          </cell>
          <cell r="G28">
            <v>1.5</v>
          </cell>
          <cell r="H28" t="str">
            <v>jam</v>
          </cell>
          <cell r="I28">
            <v>64652</v>
          </cell>
        </row>
        <row r="29">
          <cell r="A29" t="str">
            <v>Concrete mixer, 150 lit</v>
          </cell>
          <cell r="B29">
            <v>17</v>
          </cell>
          <cell r="C29" t="str">
            <v>Concrete mixer, 150 lit</v>
          </cell>
          <cell r="F29" t="str">
            <v>150 lit</v>
          </cell>
          <cell r="G29">
            <v>5</v>
          </cell>
          <cell r="H29" t="str">
            <v>jam</v>
          </cell>
          <cell r="I29">
            <v>21230</v>
          </cell>
        </row>
        <row r="30">
          <cell r="A30" t="str">
            <v>Concrete mixer, 250 lit</v>
          </cell>
          <cell r="B30">
            <v>18</v>
          </cell>
          <cell r="C30" t="str">
            <v>Concrete mixer, 250 lit</v>
          </cell>
          <cell r="F30" t="str">
            <v>250 lit</v>
          </cell>
          <cell r="G30">
            <v>8</v>
          </cell>
          <cell r="H30" t="str">
            <v>jam</v>
          </cell>
          <cell r="I30">
            <v>35129</v>
          </cell>
        </row>
        <row r="31">
          <cell r="A31" t="str">
            <v>Concrete vibrator, hand, 45 mm</v>
          </cell>
          <cell r="B31">
            <v>19</v>
          </cell>
          <cell r="C31" t="str">
            <v>Concrete vibrator, hand, 45 mm</v>
          </cell>
          <cell r="F31" t="str">
            <v>45 mm</v>
          </cell>
          <cell r="G31">
            <v>5</v>
          </cell>
          <cell r="H31" t="str">
            <v>jam</v>
          </cell>
          <cell r="I31">
            <v>23363</v>
          </cell>
        </row>
        <row r="32">
          <cell r="A32" t="str">
            <v>Diesel generator, 75 KVA</v>
          </cell>
          <cell r="B32">
            <v>20</v>
          </cell>
          <cell r="C32" t="str">
            <v>Diesel generator, 75 KVA</v>
          </cell>
          <cell r="F32" t="str">
            <v>75 KVA</v>
          </cell>
          <cell r="G32">
            <v>103</v>
          </cell>
          <cell r="H32" t="str">
            <v>jam</v>
          </cell>
          <cell r="I32">
            <v>214135</v>
          </cell>
        </row>
        <row r="33">
          <cell r="A33" t="str">
            <v>Diesel generator, 100 KVA</v>
          </cell>
          <cell r="B33">
            <v>21</v>
          </cell>
          <cell r="C33" t="str">
            <v>Diesel generator, 100 KVA</v>
          </cell>
          <cell r="F33" t="str">
            <v>100KVA</v>
          </cell>
          <cell r="G33">
            <v>132</v>
          </cell>
          <cell r="H33" t="str">
            <v>jam</v>
          </cell>
          <cell r="I33">
            <v>255542</v>
          </cell>
        </row>
        <row r="34">
          <cell r="A34" t="str">
            <v>Drill, Leg, Air, 22 kg</v>
          </cell>
          <cell r="B34">
            <v>22</v>
          </cell>
          <cell r="C34" t="str">
            <v>Drill, Leg, Air, 22 kg</v>
          </cell>
          <cell r="F34" t="str">
            <v>88 CFM &amp; 86 mm</v>
          </cell>
          <cell r="G34" t="str">
            <v>-</v>
          </cell>
          <cell r="H34" t="str">
            <v>jam</v>
          </cell>
          <cell r="I34">
            <v>14476</v>
          </cell>
        </row>
        <row r="35">
          <cell r="A35" t="str">
            <v xml:space="preserve">Drill, Pneumatic Crawler, 5 ton </v>
          </cell>
          <cell r="B35">
            <v>23</v>
          </cell>
          <cell r="C35" t="str">
            <v xml:space="preserve">Drill, Pneumatic Crawler, 5 ton </v>
          </cell>
          <cell r="F35" t="str">
            <v xml:space="preserve">353 CFM &amp; 65 mm </v>
          </cell>
          <cell r="G35" t="str">
            <v>-</v>
          </cell>
          <cell r="H35" t="str">
            <v>jam</v>
          </cell>
          <cell r="I35">
            <v>90721</v>
          </cell>
        </row>
        <row r="36">
          <cell r="A36" t="str">
            <v>Drilling Pump</v>
          </cell>
          <cell r="B36">
            <v>24</v>
          </cell>
          <cell r="C36" t="str">
            <v>Drilling Pump</v>
          </cell>
          <cell r="H36" t="str">
            <v>jam</v>
          </cell>
          <cell r="I36">
            <v>55000</v>
          </cell>
          <cell r="J36" t="str">
            <v>Jatigede</v>
          </cell>
        </row>
        <row r="37">
          <cell r="A37" t="str">
            <v>Drilling rig</v>
          </cell>
          <cell r="B37">
            <v>25</v>
          </cell>
          <cell r="C37" t="str">
            <v>Drilling rig</v>
          </cell>
          <cell r="H37" t="str">
            <v>jam</v>
          </cell>
          <cell r="I37">
            <v>334556.39</v>
          </cell>
          <cell r="J37" t="str">
            <v>Jatigede</v>
          </cell>
        </row>
        <row r="38">
          <cell r="A38" t="str">
            <v>Dump Truck, 3.5 ton</v>
          </cell>
          <cell r="B38">
            <v>26</v>
          </cell>
          <cell r="C38" t="str">
            <v>Dump Truck, 3.5 ton</v>
          </cell>
          <cell r="F38" t="str">
            <v>3.5 ton</v>
          </cell>
          <cell r="G38">
            <v>65</v>
          </cell>
          <cell r="H38" t="str">
            <v>jam</v>
          </cell>
          <cell r="I38">
            <v>142300</v>
          </cell>
        </row>
        <row r="39">
          <cell r="A39" t="str">
            <v>Dump Truck, 6 ton</v>
          </cell>
          <cell r="B39">
            <v>27</v>
          </cell>
          <cell r="C39" t="str">
            <v>Dump Truck, 6 ton</v>
          </cell>
          <cell r="F39" t="str">
            <v>5.0 ton</v>
          </cell>
          <cell r="G39">
            <v>180</v>
          </cell>
          <cell r="H39" t="str">
            <v>jam</v>
          </cell>
          <cell r="I39">
            <v>329722</v>
          </cell>
        </row>
        <row r="40">
          <cell r="A40" t="str">
            <v>Dump Truck, 8 ton</v>
          </cell>
          <cell r="B40">
            <v>28</v>
          </cell>
          <cell r="C40" t="str">
            <v>Dump Truck, 8 ton</v>
          </cell>
          <cell r="F40" t="str">
            <v>8.0 ton</v>
          </cell>
          <cell r="G40">
            <v>220</v>
          </cell>
          <cell r="H40" t="str">
            <v>jam</v>
          </cell>
          <cell r="I40">
            <v>414049</v>
          </cell>
        </row>
        <row r="41">
          <cell r="A41" t="str">
            <v>Dump Truck, 10 ton</v>
          </cell>
          <cell r="B41">
            <v>29</v>
          </cell>
          <cell r="C41" t="str">
            <v>Dump Truck, 10 ton</v>
          </cell>
          <cell r="F41" t="str">
            <v>10.0 ton</v>
          </cell>
          <cell r="G41">
            <v>275</v>
          </cell>
          <cell r="H41" t="str">
            <v>jam</v>
          </cell>
          <cell r="I41">
            <v>519190</v>
          </cell>
        </row>
        <row r="42">
          <cell r="A42" t="str">
            <v>Excavator &amp; Hid. Breaker, 1.3 ton</v>
          </cell>
          <cell r="B42">
            <v>30</v>
          </cell>
          <cell r="C42" t="str">
            <v>Excavator &amp; Hid. Breaker, 1.3 ton</v>
          </cell>
          <cell r="F42" t="str">
            <v>1310 kg</v>
          </cell>
          <cell r="G42">
            <v>200</v>
          </cell>
          <cell r="H42" t="str">
            <v>jam</v>
          </cell>
          <cell r="I42">
            <v>622947</v>
          </cell>
        </row>
        <row r="43">
          <cell r="A43" t="str">
            <v>Excavator, 0.4 m3</v>
          </cell>
          <cell r="B43">
            <v>31</v>
          </cell>
          <cell r="C43" t="str">
            <v>Excavator, 0.4 m3</v>
          </cell>
          <cell r="F43" t="str">
            <v>0.4 m3</v>
          </cell>
          <cell r="G43">
            <v>85</v>
          </cell>
          <cell r="H43" t="str">
            <v>jam</v>
          </cell>
          <cell r="I43">
            <v>219763</v>
          </cell>
        </row>
        <row r="44">
          <cell r="A44" t="str">
            <v>Excavator, 0.6 m3</v>
          </cell>
          <cell r="B44">
            <v>32</v>
          </cell>
          <cell r="C44" t="str">
            <v>Excavator, 0.6 m3</v>
          </cell>
          <cell r="F44" t="str">
            <v>0.6 m3</v>
          </cell>
          <cell r="G44">
            <v>120</v>
          </cell>
          <cell r="H44" t="str">
            <v>jam</v>
          </cell>
          <cell r="I44">
            <v>311186</v>
          </cell>
        </row>
        <row r="45">
          <cell r="A45" t="str">
            <v>Excavator, 0.8 m3</v>
          </cell>
          <cell r="B45">
            <v>33</v>
          </cell>
          <cell r="C45" t="str">
            <v>Excavator, 0.8 m3</v>
          </cell>
          <cell r="F45" t="str">
            <v>0.8 m3</v>
          </cell>
          <cell r="G45">
            <v>200</v>
          </cell>
          <cell r="H45" t="str">
            <v>jam</v>
          </cell>
          <cell r="I45">
            <v>532288</v>
          </cell>
        </row>
        <row r="46">
          <cell r="A46" t="str">
            <v>Excavator, 1.0 m3</v>
          </cell>
          <cell r="B46">
            <v>34</v>
          </cell>
          <cell r="C46" t="str">
            <v>Excavator, 1.0 m3</v>
          </cell>
          <cell r="F46" t="str">
            <v>1.0 m3</v>
          </cell>
          <cell r="G46">
            <v>220</v>
          </cell>
          <cell r="H46" t="str">
            <v>jam</v>
          </cell>
          <cell r="I46">
            <v>589006</v>
          </cell>
        </row>
        <row r="47">
          <cell r="A47" t="str">
            <v>Excavator, 1.3 m3</v>
          </cell>
          <cell r="B47">
            <v>35</v>
          </cell>
          <cell r="C47" t="str">
            <v>Excavator, 1.3 m3</v>
          </cell>
          <cell r="F47" t="str">
            <v>1.3 m3</v>
          </cell>
          <cell r="G47">
            <v>270</v>
          </cell>
          <cell r="H47" t="str">
            <v>jam</v>
          </cell>
          <cell r="I47">
            <v>730320</v>
          </cell>
        </row>
        <row r="48">
          <cell r="A48" t="str">
            <v>Grout hopper</v>
          </cell>
          <cell r="B48">
            <v>36</v>
          </cell>
          <cell r="C48" t="str">
            <v>Grout hopper</v>
          </cell>
          <cell r="F48" t="str">
            <v>150 lit</v>
          </cell>
          <cell r="G48" t="str">
            <v>-</v>
          </cell>
          <cell r="H48" t="str">
            <v>jam</v>
          </cell>
          <cell r="I48">
            <v>16244</v>
          </cell>
        </row>
        <row r="49">
          <cell r="A49" t="str">
            <v>Grout mixer, 380 kg</v>
          </cell>
          <cell r="B49">
            <v>37</v>
          </cell>
          <cell r="C49" t="str">
            <v>Grout mixer, 380 kg</v>
          </cell>
          <cell r="F49" t="str">
            <v>200 x 2 lit</v>
          </cell>
          <cell r="G49">
            <v>2</v>
          </cell>
          <cell r="H49" t="str">
            <v>jam</v>
          </cell>
          <cell r="I49">
            <v>33168</v>
          </cell>
        </row>
        <row r="50">
          <cell r="A50" t="str">
            <v>Grout pump, 280 kg</v>
          </cell>
          <cell r="B50">
            <v>38</v>
          </cell>
          <cell r="C50" t="str">
            <v>Grout pump, 280 kg</v>
          </cell>
          <cell r="F50" t="str">
            <v>120 - 50 lit/min</v>
          </cell>
          <cell r="G50">
            <v>8</v>
          </cell>
          <cell r="H50" t="str">
            <v>jam</v>
          </cell>
          <cell r="I50">
            <v>42874</v>
          </cell>
        </row>
        <row r="51">
          <cell r="A51" t="str">
            <v>Hammer, Jack, Air, 25 kg</v>
          </cell>
          <cell r="B51">
            <v>39</v>
          </cell>
          <cell r="C51" t="str">
            <v>Hammer, Jack, Air, 25 kg</v>
          </cell>
          <cell r="F51" t="str">
            <v>100 CFM &amp; 70 mm</v>
          </cell>
          <cell r="G51" t="str">
            <v>-</v>
          </cell>
          <cell r="H51" t="str">
            <v>jam</v>
          </cell>
          <cell r="I51">
            <v>26040</v>
          </cell>
        </row>
        <row r="52">
          <cell r="A52" t="str">
            <v>Motor grader, 2.2 m</v>
          </cell>
          <cell r="B52">
            <v>40</v>
          </cell>
          <cell r="C52" t="str">
            <v>Motor grader, 2.2 m</v>
          </cell>
          <cell r="F52" t="str">
            <v>2.2 m wide</v>
          </cell>
          <cell r="G52">
            <v>67</v>
          </cell>
          <cell r="H52" t="str">
            <v>jam</v>
          </cell>
          <cell r="I52">
            <v>227186</v>
          </cell>
        </row>
        <row r="53">
          <cell r="A53" t="str">
            <v>Motor grader, 3.1 m</v>
          </cell>
          <cell r="B53">
            <v>41</v>
          </cell>
          <cell r="C53" t="str">
            <v>Motor grader, 3.1 m</v>
          </cell>
          <cell r="F53" t="str">
            <v>3.1 m wide</v>
          </cell>
          <cell r="G53">
            <v>115</v>
          </cell>
          <cell r="H53" t="str">
            <v>jam</v>
          </cell>
          <cell r="I53">
            <v>328056</v>
          </cell>
        </row>
        <row r="54">
          <cell r="A54" t="str">
            <v>Pump, centrifugal, 100 mm</v>
          </cell>
          <cell r="B54">
            <v>42</v>
          </cell>
          <cell r="C54" t="str">
            <v>Pump, centrifugal, 100 mm</v>
          </cell>
          <cell r="F54" t="str">
            <v>10 lit/sec, diesel</v>
          </cell>
          <cell r="G54">
            <v>5</v>
          </cell>
          <cell r="H54" t="str">
            <v>jam</v>
          </cell>
          <cell r="I54">
            <v>16966</v>
          </cell>
        </row>
        <row r="55">
          <cell r="A55" t="str">
            <v>Pump, centrifugal, 150 mm</v>
          </cell>
          <cell r="B55">
            <v>43</v>
          </cell>
          <cell r="C55" t="str">
            <v>Pump, centrifugal, 150 mm</v>
          </cell>
          <cell r="F55" t="str">
            <v>25 lit/sec, diesel</v>
          </cell>
          <cell r="G55">
            <v>11</v>
          </cell>
          <cell r="H55" t="str">
            <v>jam</v>
          </cell>
          <cell r="I55">
            <v>24418</v>
          </cell>
        </row>
        <row r="56">
          <cell r="A56" t="str">
            <v>Pump, submersible, 50 mm</v>
          </cell>
          <cell r="B56">
            <v>44</v>
          </cell>
          <cell r="C56" t="str">
            <v>Pump, submersible, 50 mm</v>
          </cell>
          <cell r="F56" t="str">
            <v>0.20 m3/min</v>
          </cell>
          <cell r="G56">
            <v>1.5</v>
          </cell>
          <cell r="H56" t="str">
            <v>jam</v>
          </cell>
          <cell r="I56">
            <v>12768</v>
          </cell>
        </row>
        <row r="57">
          <cell r="A57" t="str">
            <v>Prime mover, electrical panel</v>
          </cell>
          <cell r="B57">
            <v>45</v>
          </cell>
          <cell r="C57" t="str">
            <v>Prime mover, electrical panel</v>
          </cell>
          <cell r="H57" t="str">
            <v>jam</v>
          </cell>
          <cell r="I57">
            <v>128500</v>
          </cell>
          <cell r="J57" t="str">
            <v>Jatigede</v>
          </cell>
        </row>
        <row r="58">
          <cell r="A58" t="str">
            <v>Screen Plant, 30 ton/hr</v>
          </cell>
          <cell r="B58">
            <v>46</v>
          </cell>
          <cell r="C58" t="str">
            <v>Screen Plant, 30 ton/hr</v>
          </cell>
          <cell r="F58" t="str">
            <v>30 ton/hr</v>
          </cell>
          <cell r="G58">
            <v>75</v>
          </cell>
          <cell r="H58" t="str">
            <v>jam</v>
          </cell>
          <cell r="I58">
            <v>210448</v>
          </cell>
        </row>
        <row r="59">
          <cell r="A59" t="str">
            <v>Screen Plant, 50 ton/hr</v>
          </cell>
          <cell r="B59">
            <v>47</v>
          </cell>
          <cell r="C59" t="str">
            <v>Screen Plant, 50 ton/hr</v>
          </cell>
          <cell r="F59" t="str">
            <v>50 ton/hr</v>
          </cell>
          <cell r="G59">
            <v>150</v>
          </cell>
          <cell r="H59" t="str">
            <v>jam</v>
          </cell>
          <cell r="I59">
            <v>351113</v>
          </cell>
        </row>
        <row r="60">
          <cell r="A60" t="str">
            <v>Tamper, hand, 59 kg</v>
          </cell>
          <cell r="B60">
            <v>48</v>
          </cell>
          <cell r="C60" t="str">
            <v>Tamper, hand, 59 kg</v>
          </cell>
          <cell r="F60" t="str">
            <v>59 kg</v>
          </cell>
          <cell r="G60">
            <v>3.3</v>
          </cell>
          <cell r="H60" t="str">
            <v>jam</v>
          </cell>
          <cell r="I60">
            <v>16270</v>
          </cell>
        </row>
        <row r="61">
          <cell r="A61" t="str">
            <v>Tandem roller, 6 ton</v>
          </cell>
          <cell r="B61">
            <v>49</v>
          </cell>
          <cell r="C61" t="str">
            <v>Tandem roller, 6 ton</v>
          </cell>
          <cell r="F61" t="str">
            <v>6 - 8 ton</v>
          </cell>
          <cell r="G61">
            <v>60</v>
          </cell>
          <cell r="H61" t="str">
            <v>jam</v>
          </cell>
          <cell r="I61">
            <v>192718</v>
          </cell>
        </row>
        <row r="62">
          <cell r="A62" t="str">
            <v>Three wheel roller, 10 ton</v>
          </cell>
          <cell r="B62">
            <v>50</v>
          </cell>
          <cell r="C62" t="str">
            <v>Three wheel roller, 10 ton</v>
          </cell>
          <cell r="F62" t="str">
            <v>10 - 12 ton</v>
          </cell>
          <cell r="G62">
            <v>66</v>
          </cell>
          <cell r="H62" t="str">
            <v>jam</v>
          </cell>
          <cell r="I62">
            <v>200397</v>
          </cell>
        </row>
        <row r="63">
          <cell r="A63" t="str">
            <v>Truck flat bed, 3.5 ton</v>
          </cell>
          <cell r="B63">
            <v>51</v>
          </cell>
          <cell r="C63" t="str">
            <v>Truck flat bed, 3.5 ton</v>
          </cell>
          <cell r="F63" t="str">
            <v>3.5 ton</v>
          </cell>
          <cell r="G63">
            <v>65</v>
          </cell>
          <cell r="H63" t="str">
            <v>jam</v>
          </cell>
          <cell r="I63">
            <v>136205</v>
          </cell>
        </row>
        <row r="64">
          <cell r="A64" t="str">
            <v>Ventilating fan, 100 m3/min</v>
          </cell>
          <cell r="B64">
            <v>52</v>
          </cell>
          <cell r="C64" t="str">
            <v>Ventilating fan, 100 m3/min</v>
          </cell>
          <cell r="F64" t="str">
            <v>100 m3/min</v>
          </cell>
          <cell r="G64">
            <v>2.2000000000000002</v>
          </cell>
          <cell r="H64" t="str">
            <v>jam</v>
          </cell>
          <cell r="I64">
            <v>27709</v>
          </cell>
        </row>
        <row r="65">
          <cell r="A65" t="str">
            <v>Vibratory roller, 3 ton</v>
          </cell>
          <cell r="B65">
            <v>53</v>
          </cell>
          <cell r="C65" t="str">
            <v>Vibratory roller, 3 ton</v>
          </cell>
          <cell r="F65" t="str">
            <v>3.0 ton</v>
          </cell>
          <cell r="G65">
            <v>17</v>
          </cell>
          <cell r="H65" t="str">
            <v>jam</v>
          </cell>
          <cell r="I65">
            <v>94200</v>
          </cell>
        </row>
        <row r="66">
          <cell r="A66" t="str">
            <v>Vibratory roller, 6 ton</v>
          </cell>
          <cell r="B66">
            <v>54</v>
          </cell>
          <cell r="C66" t="str">
            <v>Vibratory roller, 6 ton</v>
          </cell>
          <cell r="F66" t="str">
            <v>6.0 ton</v>
          </cell>
          <cell r="G66">
            <v>95</v>
          </cell>
          <cell r="H66" t="str">
            <v>jam</v>
          </cell>
          <cell r="I66">
            <v>251590</v>
          </cell>
        </row>
        <row r="67">
          <cell r="A67" t="str">
            <v>Vibratory roller, 10 ton</v>
          </cell>
          <cell r="B67">
            <v>55</v>
          </cell>
          <cell r="C67" t="str">
            <v>Vibratory roller, 10 ton</v>
          </cell>
          <cell r="F67" t="str">
            <v>10.0 ton</v>
          </cell>
          <cell r="G67">
            <v>111</v>
          </cell>
          <cell r="H67" t="str">
            <v>jam</v>
          </cell>
          <cell r="I67">
            <v>375535</v>
          </cell>
        </row>
        <row r="68">
          <cell r="A68" t="str">
            <v>Vibratory roller, hand, 0.6 ton</v>
          </cell>
          <cell r="B68">
            <v>56</v>
          </cell>
          <cell r="C68" t="str">
            <v>Vibratory roller, hand, 0.6 ton</v>
          </cell>
          <cell r="F68" t="str">
            <v>0.6 ton</v>
          </cell>
          <cell r="G68">
            <v>5</v>
          </cell>
          <cell r="H68" t="str">
            <v>jam</v>
          </cell>
          <cell r="I68">
            <v>27668</v>
          </cell>
        </row>
        <row r="69">
          <cell r="A69" t="str">
            <v>Vibratory roller, hand, 1.0 ton</v>
          </cell>
          <cell r="B69">
            <v>57</v>
          </cell>
          <cell r="C69" t="str">
            <v>Vibratory roller, hand, 1.0 ton</v>
          </cell>
          <cell r="F69" t="str">
            <v>1.0 ton</v>
          </cell>
          <cell r="G69">
            <v>8.5</v>
          </cell>
          <cell r="H69" t="str">
            <v>jam</v>
          </cell>
          <cell r="I69">
            <v>50668</v>
          </cell>
        </row>
        <row r="70">
          <cell r="A70" t="str">
            <v>Water tank truck &amp; pump, 3000 lit</v>
          </cell>
          <cell r="B70">
            <v>58</v>
          </cell>
          <cell r="C70" t="str">
            <v>Water tank truck &amp; pump, 3000 lit</v>
          </cell>
          <cell r="F70" t="str">
            <v>3000 lit</v>
          </cell>
          <cell r="G70">
            <v>65</v>
          </cell>
          <cell r="H70" t="str">
            <v>jam</v>
          </cell>
          <cell r="I70">
            <v>157970</v>
          </cell>
        </row>
        <row r="71">
          <cell r="A71" t="str">
            <v>Water tank truck &amp; pump, 5000 lit</v>
          </cell>
          <cell r="B71">
            <v>59</v>
          </cell>
          <cell r="C71" t="str">
            <v>Water tank truck &amp; pump, 5000 lit</v>
          </cell>
          <cell r="F71" t="str">
            <v>5000 lit</v>
          </cell>
          <cell r="G71">
            <v>180</v>
          </cell>
          <cell r="H71" t="str">
            <v>jam</v>
          </cell>
          <cell r="I71">
            <v>356264</v>
          </cell>
        </row>
        <row r="72">
          <cell r="A72" t="str">
            <v>Wheel loader, 1.5 m3</v>
          </cell>
          <cell r="B72">
            <v>60</v>
          </cell>
          <cell r="C72" t="str">
            <v>Wheel loader, 1.5 m3</v>
          </cell>
          <cell r="F72" t="str">
            <v>1.5 m3</v>
          </cell>
          <cell r="G72">
            <v>110</v>
          </cell>
          <cell r="H72" t="str">
            <v>jam</v>
          </cell>
          <cell r="I72">
            <v>361952.57699373679</v>
          </cell>
          <cell r="J72" t="str">
            <v>Jatigede</v>
          </cell>
        </row>
        <row r="73">
          <cell r="B73" t="str">
            <v>No.</v>
          </cell>
          <cell r="C73" t="str">
            <v>Jenis Peralatan</v>
          </cell>
          <cell r="F73" t="str">
            <v>Model / Kapasitas</v>
          </cell>
          <cell r="G73" t="str">
            <v>Flywheel Power</v>
          </cell>
          <cell r="H73" t="str">
            <v>Unit</v>
          </cell>
          <cell r="I73" t="str">
            <v>Harga</v>
          </cell>
          <cell r="J73" t="str">
            <v>Keterangan</v>
          </cell>
        </row>
        <row r="74">
          <cell r="G74" t="str">
            <v>(HP)</v>
          </cell>
          <cell r="I74" t="str">
            <v>(Rp)</v>
          </cell>
        </row>
        <row r="76">
          <cell r="A76" t="str">
            <v>Grinding Machine</v>
          </cell>
          <cell r="B76">
            <v>1</v>
          </cell>
          <cell r="C76" t="str">
            <v>Grinding Machine</v>
          </cell>
          <cell r="F76" t="str">
            <v>Standard</v>
          </cell>
          <cell r="G76" t="str">
            <v>-</v>
          </cell>
          <cell r="H76" t="str">
            <v>day</v>
          </cell>
          <cell r="I76">
            <v>30000</v>
          </cell>
        </row>
        <row r="77">
          <cell r="A77" t="str">
            <v>Waterpass and Accessories</v>
          </cell>
          <cell r="B77">
            <v>2</v>
          </cell>
          <cell r="C77" t="str">
            <v>Waterpass and Accessories</v>
          </cell>
          <cell r="F77" t="str">
            <v>Standard</v>
          </cell>
          <cell r="G77" t="str">
            <v>-</v>
          </cell>
          <cell r="H77" t="str">
            <v>day</v>
          </cell>
          <cell r="I77">
            <v>150000</v>
          </cell>
        </row>
        <row r="78">
          <cell r="A78" t="str">
            <v>Small Brush</v>
          </cell>
          <cell r="B78">
            <v>3</v>
          </cell>
          <cell r="C78" t="str">
            <v>Small Brush</v>
          </cell>
          <cell r="F78" t="str">
            <v>Standard</v>
          </cell>
          <cell r="G78" t="str">
            <v>-</v>
          </cell>
          <cell r="H78" t="str">
            <v>pcs</v>
          </cell>
          <cell r="I78">
            <v>12000</v>
          </cell>
        </row>
        <row r="79">
          <cell r="A79" t="str">
            <v>Wire Brush</v>
          </cell>
          <cell r="B79">
            <v>4</v>
          </cell>
          <cell r="C79" t="str">
            <v>Wire Brush</v>
          </cell>
          <cell r="F79" t="str">
            <v>Standard</v>
          </cell>
          <cell r="G79" t="str">
            <v>-</v>
          </cell>
          <cell r="H79" t="str">
            <v>pcs</v>
          </cell>
          <cell r="I79">
            <v>8000</v>
          </cell>
        </row>
        <row r="80">
          <cell r="A80" t="str">
            <v>Theodolite (T0) and Accessories</v>
          </cell>
          <cell r="B80">
            <v>5</v>
          </cell>
          <cell r="C80" t="str">
            <v>Theodolite (T0) and Accessories</v>
          </cell>
          <cell r="F80" t="str">
            <v>Standard</v>
          </cell>
          <cell r="G80" t="str">
            <v>-</v>
          </cell>
          <cell r="H80" t="str">
            <v>day</v>
          </cell>
          <cell r="I80">
            <v>180000</v>
          </cell>
        </row>
        <row r="81">
          <cell r="A81" t="str">
            <v>Theodolite (T2) and Accessories</v>
          </cell>
          <cell r="B81">
            <v>6</v>
          </cell>
          <cell r="C81" t="str">
            <v>Theodolite (T2) and Accessories</v>
          </cell>
          <cell r="F81" t="str">
            <v>Standard</v>
          </cell>
          <cell r="G81" t="str">
            <v>-</v>
          </cell>
          <cell r="H81" t="str">
            <v>day</v>
          </cell>
          <cell r="I81">
            <v>150000</v>
          </cell>
        </row>
        <row r="82">
          <cell r="A82" t="str">
            <v>Computer &amp; Printer</v>
          </cell>
          <cell r="B82">
            <v>7</v>
          </cell>
          <cell r="C82" t="str">
            <v>Computer &amp; Printer</v>
          </cell>
          <cell r="F82" t="str">
            <v>Standard</v>
          </cell>
          <cell r="G82" t="str">
            <v>-</v>
          </cell>
          <cell r="H82" t="str">
            <v>day</v>
          </cell>
          <cell r="I82">
            <v>30000</v>
          </cell>
        </row>
        <row r="83">
          <cell r="A83" t="str">
            <v>Camera</v>
          </cell>
          <cell r="B83">
            <v>8</v>
          </cell>
          <cell r="C83" t="str">
            <v>Camera</v>
          </cell>
          <cell r="F83" t="str">
            <v>Standard</v>
          </cell>
          <cell r="G83" t="str">
            <v>-</v>
          </cell>
          <cell r="H83" t="str">
            <v>day</v>
          </cell>
          <cell r="I83">
            <v>20000</v>
          </cell>
        </row>
        <row r="84">
          <cell r="A84" t="str">
            <v>Chain Block</v>
          </cell>
          <cell r="B84">
            <v>9</v>
          </cell>
          <cell r="C84" t="str">
            <v>Chain Block</v>
          </cell>
          <cell r="F84" t="str">
            <v>Standard</v>
          </cell>
          <cell r="G84" t="str">
            <v>-</v>
          </cell>
          <cell r="H84" t="str">
            <v>day</v>
          </cell>
          <cell r="I84">
            <v>18000</v>
          </cell>
        </row>
        <row r="85">
          <cell r="A85" t="str">
            <v>Electric Blower</v>
          </cell>
          <cell r="B85">
            <v>10</v>
          </cell>
          <cell r="C85" t="str">
            <v>Electric Blower</v>
          </cell>
          <cell r="F85" t="str">
            <v>Standard</v>
          </cell>
          <cell r="G85" t="str">
            <v>-</v>
          </cell>
          <cell r="H85" t="str">
            <v>hr</v>
          </cell>
          <cell r="I85">
            <v>67500</v>
          </cell>
        </row>
        <row r="86">
          <cell r="A86" t="str">
            <v>Blasting Machine</v>
          </cell>
          <cell r="B86">
            <v>11</v>
          </cell>
          <cell r="C86" t="str">
            <v>Blasting Machine</v>
          </cell>
          <cell r="F86" t="str">
            <v>Standard</v>
          </cell>
          <cell r="G86" t="str">
            <v>-</v>
          </cell>
          <cell r="H86" t="str">
            <v>hr</v>
          </cell>
          <cell r="I86">
            <v>126000</v>
          </cell>
        </row>
        <row r="87">
          <cell r="A87" t="str">
            <v>Tools</v>
          </cell>
          <cell r="B87">
            <v>12</v>
          </cell>
          <cell r="C87" t="str">
            <v>Tools</v>
          </cell>
          <cell r="F87" t="str">
            <v>Standard</v>
          </cell>
          <cell r="G87" t="str">
            <v>-</v>
          </cell>
          <cell r="H87" t="str">
            <v>LS</v>
          </cell>
          <cell r="I87">
            <v>22500</v>
          </cell>
        </row>
        <row r="88">
          <cell r="A88" t="str">
            <v>Detonator</v>
          </cell>
          <cell r="B88">
            <v>13</v>
          </cell>
          <cell r="C88" t="str">
            <v>Detonator</v>
          </cell>
          <cell r="F88" t="str">
            <v>Standard</v>
          </cell>
          <cell r="G88" t="str">
            <v>-</v>
          </cell>
          <cell r="H88" t="str">
            <v>pcs</v>
          </cell>
          <cell r="I88">
            <v>37500</v>
          </cell>
        </row>
        <row r="91">
          <cell r="B91" t="str">
            <v>No.</v>
          </cell>
          <cell r="C91" t="str">
            <v>Jenis Peralatan</v>
          </cell>
          <cell r="F91" t="str">
            <v>Model, Capacity, Static Weight or Diameter</v>
          </cell>
          <cell r="G91" t="str">
            <v>Flywheel Power</v>
          </cell>
          <cell r="H91" t="str">
            <v>Satuan</v>
          </cell>
          <cell r="I91" t="str">
            <v>Harga</v>
          </cell>
          <cell r="J91" t="str">
            <v>Keterangan</v>
          </cell>
        </row>
        <row r="92">
          <cell r="G92" t="str">
            <v>(HP)</v>
          </cell>
          <cell r="I92" t="str">
            <v>(Rp)</v>
          </cell>
        </row>
        <row r="93">
          <cell r="B93">
            <v>1</v>
          </cell>
          <cell r="C93">
            <v>2</v>
          </cell>
          <cell r="F93">
            <v>3</v>
          </cell>
          <cell r="G93">
            <v>4</v>
          </cell>
          <cell r="H93">
            <v>5</v>
          </cell>
          <cell r="I93">
            <v>6</v>
          </cell>
          <cell r="J93">
            <v>7</v>
          </cell>
        </row>
        <row r="95">
          <cell r="A95" t="str">
            <v>Alat Bantu</v>
          </cell>
          <cell r="B95">
            <v>1</v>
          </cell>
          <cell r="C95" t="str">
            <v>Alat Bantu</v>
          </cell>
          <cell r="H95" t="str">
            <v>hari</v>
          </cell>
          <cell r="I95">
            <v>3000</v>
          </cell>
        </row>
        <row r="96">
          <cell r="A96" t="str">
            <v>AMP</v>
          </cell>
          <cell r="B96">
            <v>2</v>
          </cell>
          <cell r="C96" t="str">
            <v>AMP</v>
          </cell>
          <cell r="H96" t="str">
            <v>hari</v>
          </cell>
          <cell r="I96">
            <v>3600000</v>
          </cell>
        </row>
        <row r="97">
          <cell r="A97" t="str">
            <v>Asphal Finisher</v>
          </cell>
          <cell r="B97">
            <v>3</v>
          </cell>
          <cell r="C97" t="str">
            <v>Asphal Finisher</v>
          </cell>
          <cell r="H97" t="str">
            <v>hari</v>
          </cell>
          <cell r="I97">
            <v>390000</v>
          </cell>
        </row>
        <row r="98">
          <cell r="A98" t="str">
            <v>Asphal Melting Kalte</v>
          </cell>
          <cell r="B98">
            <v>4</v>
          </cell>
          <cell r="C98" t="str">
            <v>Asphal Melting Kalte</v>
          </cell>
          <cell r="H98" t="str">
            <v>hari</v>
          </cell>
          <cell r="I98">
            <v>210600</v>
          </cell>
        </row>
        <row r="99">
          <cell r="A99" t="str">
            <v>Asphal Mixing Plant</v>
          </cell>
          <cell r="B99">
            <v>5</v>
          </cell>
          <cell r="C99" t="str">
            <v>Asphal Mixing Plant</v>
          </cell>
          <cell r="H99" t="str">
            <v>hari</v>
          </cell>
          <cell r="I99">
            <v>1450800</v>
          </cell>
        </row>
        <row r="100">
          <cell r="A100" t="str">
            <v>Asphal Spayer</v>
          </cell>
          <cell r="B100">
            <v>6</v>
          </cell>
          <cell r="C100" t="str">
            <v>Asphal Spayer</v>
          </cell>
          <cell r="H100" t="str">
            <v>hari</v>
          </cell>
          <cell r="I100">
            <v>166920</v>
          </cell>
        </row>
        <row r="101">
          <cell r="A101" t="str">
            <v>Backhoe</v>
          </cell>
          <cell r="B101">
            <v>7</v>
          </cell>
          <cell r="C101" t="str">
            <v>Backhoe</v>
          </cell>
          <cell r="H101" t="str">
            <v>jam</v>
          </cell>
          <cell r="I101">
            <v>276000</v>
          </cell>
        </row>
        <row r="102">
          <cell r="A102" t="str">
            <v>Blower</v>
          </cell>
          <cell r="B102">
            <v>8</v>
          </cell>
          <cell r="C102" t="str">
            <v>Blower</v>
          </cell>
          <cell r="H102" t="str">
            <v>jam</v>
          </cell>
          <cell r="I102">
            <v>18000</v>
          </cell>
        </row>
        <row r="103">
          <cell r="A103" t="str">
            <v>Buldozer 4 jam/hr</v>
          </cell>
          <cell r="B103">
            <v>9</v>
          </cell>
          <cell r="C103" t="str">
            <v>Buldozer 4 jam/hr</v>
          </cell>
          <cell r="H103" t="str">
            <v>hari</v>
          </cell>
          <cell r="I103">
            <v>1104000</v>
          </cell>
        </row>
        <row r="104">
          <cell r="A104" t="str">
            <v>Compresor Air</v>
          </cell>
          <cell r="B104">
            <v>10</v>
          </cell>
          <cell r="C104" t="str">
            <v>Compresor Air</v>
          </cell>
          <cell r="H104" t="str">
            <v>hari</v>
          </cell>
          <cell r="I104">
            <v>1440000</v>
          </cell>
        </row>
        <row r="105">
          <cell r="A105" t="str">
            <v>Concrete Mixer 0,125 m3</v>
          </cell>
          <cell r="B105">
            <v>11</v>
          </cell>
          <cell r="C105" t="str">
            <v>Concrete Mixer 0,125 m3</v>
          </cell>
          <cell r="H105" t="str">
            <v>hari</v>
          </cell>
          <cell r="I105">
            <v>240000</v>
          </cell>
        </row>
        <row r="106">
          <cell r="A106" t="str">
            <v>Concrete Mixer 0,5 m3</v>
          </cell>
          <cell r="B106">
            <v>12</v>
          </cell>
          <cell r="C106" t="str">
            <v>Concrete Mixer 0,5 m3</v>
          </cell>
          <cell r="H106" t="str">
            <v>hari</v>
          </cell>
          <cell r="I106">
            <v>240000</v>
          </cell>
        </row>
        <row r="107">
          <cell r="A107" t="str">
            <v>Concrete Vibrator</v>
          </cell>
          <cell r="B107">
            <v>13</v>
          </cell>
          <cell r="C107" t="str">
            <v>Concrete Vibrator</v>
          </cell>
          <cell r="H107" t="str">
            <v>hari</v>
          </cell>
          <cell r="I107">
            <v>240000</v>
          </cell>
        </row>
        <row r="108">
          <cell r="A108" t="str">
            <v>Crusher/SCR</v>
          </cell>
          <cell r="B108">
            <v>14</v>
          </cell>
          <cell r="C108" t="str">
            <v>Crusher/SCR</v>
          </cell>
          <cell r="H108" t="str">
            <v>hari</v>
          </cell>
          <cell r="I108">
            <v>1669200</v>
          </cell>
        </row>
        <row r="109">
          <cell r="A109" t="str">
            <v>Dump Truck 3,5 ton</v>
          </cell>
          <cell r="B109">
            <v>15</v>
          </cell>
          <cell r="C109" t="str">
            <v>Dump Truck 3,5 ton</v>
          </cell>
          <cell r="H109" t="str">
            <v>hari</v>
          </cell>
          <cell r="I109">
            <v>480000</v>
          </cell>
        </row>
        <row r="110">
          <cell r="A110" t="str">
            <v>Dump Truck 5 ton 4 jam/hr</v>
          </cell>
          <cell r="B110">
            <v>16</v>
          </cell>
          <cell r="C110" t="str">
            <v>Dump Truck 5 ton 4 jam/hr</v>
          </cell>
          <cell r="H110" t="str">
            <v>hari</v>
          </cell>
          <cell r="I110">
            <v>660000</v>
          </cell>
        </row>
        <row r="111">
          <cell r="A111" t="str">
            <v>Ecavator Hydr 1 m3</v>
          </cell>
          <cell r="B111">
            <v>17</v>
          </cell>
          <cell r="C111" t="str">
            <v>Ecavator Hydr 1 m3</v>
          </cell>
          <cell r="H111" t="str">
            <v>jam</v>
          </cell>
          <cell r="I111">
            <v>276000</v>
          </cell>
        </row>
        <row r="112">
          <cell r="A112" t="str">
            <v>Flatbed Truck 3,5 ton</v>
          </cell>
          <cell r="B112">
            <v>18</v>
          </cell>
          <cell r="C112" t="str">
            <v>Flatbed Truck 3,5 ton</v>
          </cell>
          <cell r="H112" t="str">
            <v>hari</v>
          </cell>
          <cell r="I112">
            <v>480000</v>
          </cell>
        </row>
        <row r="113">
          <cell r="A113" t="str">
            <v>Generator</v>
          </cell>
          <cell r="B113">
            <v>19</v>
          </cell>
          <cell r="C113" t="str">
            <v>Generator</v>
          </cell>
          <cell r="H113" t="str">
            <v>jam</v>
          </cell>
          <cell r="I113">
            <v>133920</v>
          </cell>
        </row>
        <row r="114">
          <cell r="A114" t="str">
            <v>Loader Wheeled 5 jam/hr</v>
          </cell>
          <cell r="B114">
            <v>20</v>
          </cell>
          <cell r="C114" t="str">
            <v>Loader Wheeled 5 jam/hr</v>
          </cell>
          <cell r="H114" t="str">
            <v>hari</v>
          </cell>
          <cell r="I114">
            <v>1380000</v>
          </cell>
        </row>
        <row r="115">
          <cell r="A115" t="str">
            <v>Mesin Las Listrik 18 pk 8 jam</v>
          </cell>
          <cell r="B115">
            <v>21</v>
          </cell>
          <cell r="C115" t="str">
            <v>Mesin Las Listrik 18 pk 8 jam</v>
          </cell>
          <cell r="H115" t="str">
            <v>hari</v>
          </cell>
          <cell r="I115">
            <v>177840</v>
          </cell>
        </row>
        <row r="116">
          <cell r="A116" t="str">
            <v>Mesin Pompa Air 3"</v>
          </cell>
          <cell r="B116">
            <v>22</v>
          </cell>
          <cell r="C116" t="str">
            <v>Mesin Pompa Air 3"</v>
          </cell>
          <cell r="H116" t="str">
            <v>hari</v>
          </cell>
          <cell r="I116">
            <v>180000</v>
          </cell>
        </row>
        <row r="117">
          <cell r="A117" t="str">
            <v>Motor Grader 5 jam/hr</v>
          </cell>
          <cell r="B117">
            <v>23</v>
          </cell>
          <cell r="C117" t="str">
            <v>Motor Grader 5 jam/hr</v>
          </cell>
          <cell r="H117" t="str">
            <v>jam</v>
          </cell>
          <cell r="I117">
            <v>276000</v>
          </cell>
        </row>
        <row r="118">
          <cell r="A118" t="str">
            <v>Pheumatic Drill Hammer 3 jam/hr</v>
          </cell>
          <cell r="B118">
            <v>24</v>
          </cell>
          <cell r="C118" t="str">
            <v>Pheumatic Drill Hammer 3 jam/hr</v>
          </cell>
          <cell r="H118" t="str">
            <v>jam</v>
          </cell>
          <cell r="I118">
            <v>180000</v>
          </cell>
        </row>
        <row r="119">
          <cell r="A119" t="str">
            <v>Pick Up</v>
          </cell>
          <cell r="B119">
            <v>25</v>
          </cell>
          <cell r="C119" t="str">
            <v>Pick Up</v>
          </cell>
          <cell r="H119" t="str">
            <v>hari</v>
          </cell>
          <cell r="I119">
            <v>300000</v>
          </cell>
        </row>
        <row r="120">
          <cell r="A120" t="str">
            <v>Pump Water (5 cm) 30 m3/hr</v>
          </cell>
          <cell r="B120">
            <v>26</v>
          </cell>
          <cell r="C120" t="str">
            <v>Pump Water (5 cm) 30 m3/hr</v>
          </cell>
          <cell r="H120" t="str">
            <v>hari</v>
          </cell>
          <cell r="I120">
            <v>78000</v>
          </cell>
        </row>
        <row r="121">
          <cell r="A121" t="str">
            <v>Roller 3 Wheeled - 8 ton 5 jam/hr</v>
          </cell>
          <cell r="B121">
            <v>27</v>
          </cell>
          <cell r="C121" t="str">
            <v>Roller 3 Wheeled - 8 ton 5 jam/hr</v>
          </cell>
          <cell r="H121" t="str">
            <v>hari</v>
          </cell>
          <cell r="I121">
            <v>300000</v>
          </cell>
        </row>
        <row r="122">
          <cell r="A122" t="str">
            <v>Roller Pneumatic 8 - 15 ton 5 jam/hr</v>
          </cell>
          <cell r="B122">
            <v>28</v>
          </cell>
          <cell r="C122" t="str">
            <v>Roller Pneumatic 8 - 15 ton 5 jam/hr</v>
          </cell>
          <cell r="H122" t="str">
            <v>hari</v>
          </cell>
          <cell r="I122">
            <v>360000</v>
          </cell>
        </row>
        <row r="123">
          <cell r="A123" t="str">
            <v>Roller Viberator - Ped 1 ton 4 jam/hr</v>
          </cell>
          <cell r="B123">
            <v>29</v>
          </cell>
          <cell r="C123" t="str">
            <v>Roller Viberator - Ped 1 ton 4 jam/hr</v>
          </cell>
          <cell r="H123" t="str">
            <v>hari</v>
          </cell>
          <cell r="I123">
            <v>600000</v>
          </cell>
        </row>
        <row r="124">
          <cell r="A124" t="str">
            <v>Roller Viberator - Self 7 ton 5 jam/hr</v>
          </cell>
          <cell r="B124">
            <v>30</v>
          </cell>
          <cell r="C124" t="str">
            <v>Roller Viberator - Self 7 ton 5 jam/hr</v>
          </cell>
          <cell r="H124" t="str">
            <v>hari</v>
          </cell>
          <cell r="I124">
            <v>600000</v>
          </cell>
        </row>
        <row r="125">
          <cell r="A125" t="str">
            <v>Screning Plant 5 jam/hr</v>
          </cell>
          <cell r="B125">
            <v>31</v>
          </cell>
          <cell r="C125" t="str">
            <v>Screning Plant 5 jam/hr</v>
          </cell>
          <cell r="H125" t="str">
            <v>hari</v>
          </cell>
          <cell r="I125">
            <v>670800</v>
          </cell>
        </row>
        <row r="126">
          <cell r="A126" t="str">
            <v>Sewa Draklint</v>
          </cell>
          <cell r="B126">
            <v>32</v>
          </cell>
          <cell r="C126" t="str">
            <v>Sewa Draklint</v>
          </cell>
          <cell r="H126" t="str">
            <v>jam</v>
          </cell>
          <cell r="I126">
            <v>280800</v>
          </cell>
        </row>
        <row r="127">
          <cell r="A127" t="str">
            <v>Sewa Exavator Backhoe 5 jam/hr</v>
          </cell>
          <cell r="B127">
            <v>33</v>
          </cell>
          <cell r="C127" t="str">
            <v>Sewa Exavator Backhoe 5 jam/hr</v>
          </cell>
          <cell r="H127" t="str">
            <v>hari</v>
          </cell>
          <cell r="I127">
            <v>1380000</v>
          </cell>
        </row>
        <row r="128">
          <cell r="A128" t="str">
            <v>Sewa Kran 30 ton</v>
          </cell>
          <cell r="B128">
            <v>34</v>
          </cell>
          <cell r="C128" t="str">
            <v>Sewa Kran 30 ton</v>
          </cell>
          <cell r="H128" t="str">
            <v>hari</v>
          </cell>
          <cell r="I128">
            <v>4017000</v>
          </cell>
        </row>
        <row r="129">
          <cell r="A129" t="str">
            <v>Sewa Mesin Gilas 8 - 10 ton</v>
          </cell>
          <cell r="B129">
            <v>35</v>
          </cell>
          <cell r="C129" t="str">
            <v>Sewa Mesin Gilas 8 - 10 ton</v>
          </cell>
          <cell r="H129" t="str">
            <v>hari</v>
          </cell>
          <cell r="I129">
            <v>480000</v>
          </cell>
        </row>
        <row r="130">
          <cell r="A130" t="str">
            <v>Sprayer, Self - Prop. 1000 ltr 4 jam/hr</v>
          </cell>
          <cell r="B130">
            <v>36</v>
          </cell>
          <cell r="C130" t="str">
            <v>Sprayer, Self - Prop. 1000 ltr 4 jam/hr</v>
          </cell>
          <cell r="H130" t="str">
            <v>hari</v>
          </cell>
          <cell r="I130">
            <v>390000</v>
          </cell>
        </row>
        <row r="131">
          <cell r="A131" t="str">
            <v>Stamper 8 jam</v>
          </cell>
          <cell r="B131">
            <v>37</v>
          </cell>
          <cell r="C131" t="str">
            <v>Stamper 8 jam</v>
          </cell>
          <cell r="H131" t="str">
            <v>hari</v>
          </cell>
          <cell r="I131">
            <v>240000</v>
          </cell>
        </row>
        <row r="132">
          <cell r="A132" t="str">
            <v>Stone Crusher</v>
          </cell>
          <cell r="B132">
            <v>38</v>
          </cell>
          <cell r="C132" t="str">
            <v>Stone Crusher</v>
          </cell>
          <cell r="H132" t="str">
            <v>hari</v>
          </cell>
          <cell r="I132">
            <v>390000</v>
          </cell>
        </row>
        <row r="133">
          <cell r="A133" t="str">
            <v>Tamdam Roller 6 - 8 ton 5 jam/hr</v>
          </cell>
          <cell r="B133">
            <v>39</v>
          </cell>
          <cell r="C133" t="str">
            <v>Tamdam Roller 6 - 8 ton 5 jam/hr</v>
          </cell>
          <cell r="H133" t="str">
            <v>hari</v>
          </cell>
          <cell r="I133">
            <v>480000</v>
          </cell>
        </row>
        <row r="134">
          <cell r="A134" t="str">
            <v>Tamdam Roller 8 - 10 ton 5 jam/hr</v>
          </cell>
          <cell r="B134">
            <v>40</v>
          </cell>
          <cell r="C134" t="str">
            <v>Tamdam Roller 8 - 10 ton 5 jam/hr</v>
          </cell>
          <cell r="H134" t="str">
            <v>hari</v>
          </cell>
          <cell r="I134">
            <v>480000</v>
          </cell>
        </row>
        <row r="135">
          <cell r="A135" t="str">
            <v>Tamper, Viberator Plate 3 jam/hr</v>
          </cell>
          <cell r="B135">
            <v>41</v>
          </cell>
          <cell r="C135" t="str">
            <v>Tamper, Viberator Plate 3 jam/hr</v>
          </cell>
          <cell r="H135" t="str">
            <v>hari</v>
          </cell>
          <cell r="I135">
            <v>240000</v>
          </cell>
        </row>
        <row r="136">
          <cell r="A136" t="str">
            <v>Teractor Equament 2 jam/hr</v>
          </cell>
          <cell r="B136">
            <v>42</v>
          </cell>
          <cell r="C136" t="str">
            <v>Teractor Equament 2 jam/hr</v>
          </cell>
          <cell r="H136" t="str">
            <v>hari</v>
          </cell>
          <cell r="I136">
            <v>134160</v>
          </cell>
        </row>
        <row r="137">
          <cell r="A137" t="str">
            <v>Tirud Roller 3 jam/hr</v>
          </cell>
          <cell r="B137">
            <v>43</v>
          </cell>
          <cell r="C137" t="str">
            <v>Tirud Roller 3 jam/hr</v>
          </cell>
          <cell r="H137" t="str">
            <v>hari</v>
          </cell>
          <cell r="I137">
            <v>480000</v>
          </cell>
        </row>
        <row r="138">
          <cell r="A138" t="str">
            <v>Trailler, Towed 3 jam/hr</v>
          </cell>
          <cell r="B138">
            <v>44</v>
          </cell>
          <cell r="C138" t="str">
            <v>Trailler, Towed 3 jam/hr</v>
          </cell>
          <cell r="H138" t="str">
            <v>hari</v>
          </cell>
          <cell r="I138">
            <v>85800</v>
          </cell>
        </row>
        <row r="139">
          <cell r="A139" t="str">
            <v>Truck 3/4 (Colt Diesel)</v>
          </cell>
          <cell r="B139">
            <v>45</v>
          </cell>
          <cell r="C139" t="str">
            <v>Truck 3/4 (Colt Diesel)</v>
          </cell>
          <cell r="H139" t="str">
            <v>hari</v>
          </cell>
          <cell r="I139">
            <v>480000</v>
          </cell>
        </row>
        <row r="140">
          <cell r="A140" t="str">
            <v>Truck Fuso</v>
          </cell>
          <cell r="B140">
            <v>46</v>
          </cell>
          <cell r="C140" t="str">
            <v>Truck Fuso</v>
          </cell>
          <cell r="H140" t="str">
            <v>hari</v>
          </cell>
          <cell r="I140">
            <v>1020000</v>
          </cell>
        </row>
        <row r="141">
          <cell r="A141" t="str">
            <v>Vibro Roller</v>
          </cell>
          <cell r="B141">
            <v>47</v>
          </cell>
          <cell r="C141" t="str">
            <v>Vibro Roller</v>
          </cell>
          <cell r="H141" t="str">
            <v>jam</v>
          </cell>
          <cell r="I141">
            <v>276000</v>
          </cell>
        </row>
        <row r="142">
          <cell r="A142" t="str">
            <v>Water Tank Truck 2 jam/hr</v>
          </cell>
          <cell r="B142">
            <v>48</v>
          </cell>
          <cell r="C142" t="str">
            <v>Water Tank Truck 2 jam/hr</v>
          </cell>
          <cell r="H142" t="str">
            <v>hari</v>
          </cell>
          <cell r="I142">
            <v>33480</v>
          </cell>
        </row>
        <row r="143">
          <cell r="A143" t="str">
            <v>Whell Loader</v>
          </cell>
          <cell r="B143">
            <v>49</v>
          </cell>
          <cell r="C143" t="str">
            <v>Whell Loader</v>
          </cell>
          <cell r="H143" t="str">
            <v>jam</v>
          </cell>
          <cell r="I143">
            <v>276000</v>
          </cell>
        </row>
      </sheetData>
      <sheetData sheetId="11"/>
      <sheetData sheetId="12">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row>
        <row r="2">
          <cell r="C2" t="str">
            <v>Analysis of Hourly Rate of Construction Equipment and Plant</v>
          </cell>
          <cell r="AA2" t="str">
            <v>Analysis of Hourly Consumtion of Tire, Fuel, Oil &amp; Crew Salary of Construction Equipment and Plant</v>
          </cell>
        </row>
        <row r="3">
          <cell r="C3" t="str">
            <v>Detail  Desain Waduk  Cileuweung</v>
          </cell>
          <cell r="AA3" t="str">
            <v>Detail  Desain Waduk  Cileuweung</v>
          </cell>
        </row>
        <row r="5">
          <cell r="C5" t="str">
            <v>No.</v>
          </cell>
          <cell r="D5" t="str">
            <v>Type of Equipment</v>
          </cell>
          <cell r="G5" t="str">
            <v>Model, Capacity, Static Weight or Diameter</v>
          </cell>
          <cell r="H5" t="str">
            <v>Flywheel Power</v>
          </cell>
          <cell r="I5" t="str">
            <v>Economic Life Time</v>
          </cell>
          <cell r="J5" t="str">
            <v>Annual Operation</v>
          </cell>
          <cell r="L5" t="str">
            <v>Purchase Price</v>
          </cell>
          <cell r="M5" t="str">
            <v>Tire Price</v>
          </cell>
          <cell r="N5" t="str">
            <v>Salvage Value (10%)</v>
          </cell>
          <cell r="O5" t="str">
            <v>Break Down of Hourly Operation Rate</v>
          </cell>
          <cell r="V5" t="str">
            <v>Total Hourly Rate</v>
          </cell>
          <cell r="AA5" t="str">
            <v>No.</v>
          </cell>
          <cell r="AB5" t="str">
            <v>Type of Equipment</v>
          </cell>
          <cell r="AE5" t="str">
            <v>Model, Capacity, Static Weight or Diameter</v>
          </cell>
          <cell r="AF5" t="str">
            <v>Flywheel Power</v>
          </cell>
          <cell r="AG5" t="str">
            <v>T i r e</v>
          </cell>
          <cell r="AI5" t="str">
            <v>F u e l</v>
          </cell>
          <cell r="AK5" t="str">
            <v>Lubricant, Oil, Hidraulic Oil, Grease and Filters</v>
          </cell>
          <cell r="AM5" t="str">
            <v>Crew Salary</v>
          </cell>
          <cell r="AQ5" t="str">
            <v>Total Hourly Consumtion (equivalent)</v>
          </cell>
        </row>
        <row r="6">
          <cell r="H6" t="str">
            <v>Flywheel</v>
          </cell>
          <cell r="I6" t="str">
            <v>Ec.Life</v>
          </cell>
          <cell r="J6" t="str">
            <v>Annual</v>
          </cell>
          <cell r="L6" t="str">
            <v>Purchase</v>
          </cell>
          <cell r="M6" t="str">
            <v>Tire</v>
          </cell>
          <cell r="N6" t="str">
            <v>Salvage</v>
          </cell>
          <cell r="O6" t="str">
            <v>Deprecia-tion Value</v>
          </cell>
          <cell r="P6" t="str">
            <v>Interest, Tax &amp; Insurance</v>
          </cell>
          <cell r="Q6" t="str">
            <v>Tire Cost</v>
          </cell>
          <cell r="R6" t="str">
            <v>Spare Part</v>
          </cell>
          <cell r="S6" t="str">
            <v>Repair Cost</v>
          </cell>
          <cell r="T6" t="str">
            <v>Fuel, Lu-bricant, Oil, Hidr. Oil &amp; Grease</v>
          </cell>
          <cell r="U6" t="str">
            <v>Crew Salary</v>
          </cell>
          <cell r="V6" t="str">
            <v>FC    Portion</v>
          </cell>
          <cell r="W6" t="str">
            <v>LC      Portion</v>
          </cell>
          <cell r="X6" t="str">
            <v>Total Amount (equivalent)</v>
          </cell>
          <cell r="AF6" t="str">
            <v>Flywheel</v>
          </cell>
        </row>
        <row r="7">
          <cell r="AG7" t="str">
            <v>Life Time</v>
          </cell>
          <cell r="AH7" t="str">
            <v>Cost</v>
          </cell>
          <cell r="AI7" t="str">
            <v>Unit Use</v>
          </cell>
          <cell r="AJ7" t="str">
            <v>Cost</v>
          </cell>
          <cell r="AK7" t="str">
            <v>Unit Use</v>
          </cell>
          <cell r="AL7" t="str">
            <v>Cost</v>
          </cell>
          <cell r="AM7" t="str">
            <v>Operator A</v>
          </cell>
          <cell r="AN7" t="str">
            <v>Operator B</v>
          </cell>
          <cell r="AO7" t="str">
            <v>Operator C</v>
          </cell>
          <cell r="AP7" t="str">
            <v>Ass. Operator</v>
          </cell>
        </row>
        <row r="8">
          <cell r="H8" t="str">
            <v>(HP)</v>
          </cell>
          <cell r="I8" t="str">
            <v>(Years)</v>
          </cell>
          <cell r="J8" t="str">
            <v>(Hours)</v>
          </cell>
          <cell r="K8" t="str">
            <v>(Yen)</v>
          </cell>
          <cell r="L8" t="str">
            <v>(US$)</v>
          </cell>
          <cell r="M8" t="str">
            <v>(US$)</v>
          </cell>
          <cell r="N8" t="str">
            <v>(US$)</v>
          </cell>
          <cell r="O8" t="str">
            <v>(US$)</v>
          </cell>
          <cell r="P8" t="str">
            <v>(US$)</v>
          </cell>
          <cell r="Q8" t="str">
            <v>(US$)</v>
          </cell>
          <cell r="R8" t="str">
            <v>(US$)</v>
          </cell>
          <cell r="S8" t="str">
            <v>(Rp.)</v>
          </cell>
          <cell r="T8" t="str">
            <v>(Rp.)</v>
          </cell>
          <cell r="U8" t="str">
            <v>(Rp.)</v>
          </cell>
          <cell r="V8" t="str">
            <v>(US$)</v>
          </cell>
          <cell r="W8" t="str">
            <v>(Rp.)</v>
          </cell>
          <cell r="X8" t="str">
            <v>(Rp.)</v>
          </cell>
          <cell r="AF8" t="str">
            <v>(HP)</v>
          </cell>
          <cell r="AG8" t="str">
            <v>(hours)</v>
          </cell>
          <cell r="AH8" t="str">
            <v>(US$)</v>
          </cell>
          <cell r="AI8" t="str">
            <v>(lit/hr)</v>
          </cell>
          <cell r="AJ8" t="str">
            <v>(Rp)</v>
          </cell>
          <cell r="AK8" t="str">
            <v>(lit/hr)</v>
          </cell>
          <cell r="AL8" t="str">
            <v>(Rp)</v>
          </cell>
          <cell r="AM8" t="str">
            <v>(Rp)</v>
          </cell>
          <cell r="AN8" t="str">
            <v>(Rp)</v>
          </cell>
          <cell r="AO8" t="str">
            <v>(Rp)</v>
          </cell>
          <cell r="AP8" t="str">
            <v>(Rp)</v>
          </cell>
          <cell r="AQ8" t="str">
            <v>(Rp)</v>
          </cell>
        </row>
        <row r="9">
          <cell r="C9" t="str">
            <v>(1)</v>
          </cell>
          <cell r="D9" t="str">
            <v>(2)</v>
          </cell>
          <cell r="G9" t="str">
            <v>(3)</v>
          </cell>
          <cell r="H9" t="str">
            <v>(4)</v>
          </cell>
          <cell r="I9" t="str">
            <v>(5)</v>
          </cell>
          <cell r="J9" t="str">
            <v>(6)</v>
          </cell>
          <cell r="L9" t="str">
            <v>(7)</v>
          </cell>
          <cell r="M9" t="str">
            <v>(8)</v>
          </cell>
          <cell r="N9" t="str">
            <v>(9)</v>
          </cell>
          <cell r="O9" t="str">
            <v>(10)</v>
          </cell>
          <cell r="P9" t="str">
            <v>(11)</v>
          </cell>
          <cell r="Q9" t="str">
            <v>(15)</v>
          </cell>
          <cell r="R9" t="str">
            <v>(12)</v>
          </cell>
          <cell r="S9" t="str">
            <v>(13)</v>
          </cell>
          <cell r="T9" t="str">
            <v>(14)</v>
          </cell>
          <cell r="U9" t="str">
            <v>(16)</v>
          </cell>
          <cell r="V9" t="str">
            <v>(17)</v>
          </cell>
          <cell r="W9" t="str">
            <v>(18)</v>
          </cell>
          <cell r="X9" t="str">
            <v>(19)</v>
          </cell>
          <cell r="AA9" t="str">
            <v>(1)</v>
          </cell>
          <cell r="AB9" t="str">
            <v>(2)</v>
          </cell>
          <cell r="AE9" t="str">
            <v>(3)</v>
          </cell>
          <cell r="AF9" t="str">
            <v>(4)</v>
          </cell>
          <cell r="AG9" t="str">
            <v>(5)</v>
          </cell>
          <cell r="AH9" t="str">
            <v>(6)</v>
          </cell>
          <cell r="AI9" t="str">
            <v>(7)</v>
          </cell>
          <cell r="AJ9" t="str">
            <v>(8)</v>
          </cell>
          <cell r="AK9" t="str">
            <v>(9)</v>
          </cell>
          <cell r="AL9" t="str">
            <v>(10)</v>
          </cell>
          <cell r="AM9" t="str">
            <v>(11)</v>
          </cell>
          <cell r="AN9" t="str">
            <v>(12)</v>
          </cell>
          <cell r="AO9" t="str">
            <v>(13)</v>
          </cell>
          <cell r="AP9" t="str">
            <v>(14)</v>
          </cell>
          <cell r="AQ9" t="str">
            <v>(15)</v>
          </cell>
        </row>
        <row r="11">
          <cell r="A11" t="str">
            <v>Agitator truck, 2.5 m3</v>
          </cell>
          <cell r="C11">
            <v>1</v>
          </cell>
          <cell r="D11" t="str">
            <v>Agitator truck, 2.5 m3</v>
          </cell>
          <cell r="G11" t="str">
            <v>2.5 m3</v>
          </cell>
          <cell r="H11">
            <v>65</v>
          </cell>
          <cell r="I11">
            <v>7</v>
          </cell>
          <cell r="J11">
            <v>2000</v>
          </cell>
          <cell r="K11">
            <v>5106865.8974843957</v>
          </cell>
          <cell r="L11">
            <v>39283.583826803042</v>
          </cell>
          <cell r="M11">
            <v>1178.5075148040912</v>
          </cell>
          <cell r="N11">
            <v>3810.5076311998951</v>
          </cell>
          <cell r="O11">
            <v>2.449612048628504</v>
          </cell>
          <cell r="P11">
            <v>1.1223881093372299</v>
          </cell>
          <cell r="Q11">
            <v>0.39283583826803042</v>
          </cell>
          <cell r="R11">
            <v>1.1431522893599684</v>
          </cell>
          <cell r="S11">
            <v>7239.9644992798003</v>
          </cell>
          <cell r="T11">
            <v>101400</v>
          </cell>
          <cell r="U11">
            <v>15243.75</v>
          </cell>
          <cell r="V11">
            <v>5.1100000000000003</v>
          </cell>
          <cell r="W11">
            <v>123884</v>
          </cell>
          <cell r="X11">
            <v>172429</v>
          </cell>
          <cell r="AA11">
            <v>1</v>
          </cell>
          <cell r="AB11" t="str">
            <v>Agitator truck, 2.5 m3</v>
          </cell>
          <cell r="AE11" t="str">
            <v>2.5 m3</v>
          </cell>
          <cell r="AF11">
            <v>65</v>
          </cell>
          <cell r="AG11">
            <v>3000</v>
          </cell>
          <cell r="AH11">
            <v>0.39283583826803042</v>
          </cell>
          <cell r="AI11">
            <v>7.8</v>
          </cell>
          <cell r="AJ11">
            <v>70200</v>
          </cell>
          <cell r="AK11">
            <v>0.65</v>
          </cell>
          <cell r="AL11">
            <v>31200</v>
          </cell>
          <cell r="AN11">
            <v>9262.5</v>
          </cell>
          <cell r="AP11">
            <v>5981.25</v>
          </cell>
          <cell r="AQ11">
            <v>120376</v>
          </cell>
        </row>
        <row r="12">
          <cell r="A12" t="str">
            <v xml:space="preserve">Air compressor, 60 CFM </v>
          </cell>
          <cell r="C12">
            <v>2</v>
          </cell>
          <cell r="D12" t="str">
            <v xml:space="preserve">Air compressor, 60 CFM </v>
          </cell>
          <cell r="G12" t="str">
            <v>60 CFM</v>
          </cell>
          <cell r="H12">
            <v>25</v>
          </cell>
          <cell r="I12">
            <v>5</v>
          </cell>
          <cell r="J12">
            <v>2000</v>
          </cell>
          <cell r="K12">
            <v>2572347.2668810291</v>
          </cell>
          <cell r="L12">
            <v>19787.28666831561</v>
          </cell>
          <cell r="M12">
            <v>593.61860004946823</v>
          </cell>
          <cell r="N12">
            <v>1919.3668068266143</v>
          </cell>
          <cell r="O12">
            <v>1.7274301261439526</v>
          </cell>
          <cell r="P12">
            <v>0.59361860004946843</v>
          </cell>
          <cell r="Q12">
            <v>0</v>
          </cell>
          <cell r="R12">
            <v>0.57581004204798425</v>
          </cell>
          <cell r="S12">
            <v>3646.796932970567</v>
          </cell>
          <cell r="T12">
            <v>27000</v>
          </cell>
          <cell r="U12">
            <v>9262.5</v>
          </cell>
          <cell r="V12">
            <v>2.9</v>
          </cell>
          <cell r="W12">
            <v>39909</v>
          </cell>
          <cell r="X12">
            <v>67459</v>
          </cell>
          <cell r="AA12">
            <v>2</v>
          </cell>
          <cell r="AB12" t="str">
            <v xml:space="preserve">Air compressor, 60 CFM </v>
          </cell>
          <cell r="AE12" t="str">
            <v>60 CFM</v>
          </cell>
          <cell r="AF12">
            <v>25</v>
          </cell>
          <cell r="AI12">
            <v>3</v>
          </cell>
          <cell r="AJ12">
            <v>15000</v>
          </cell>
          <cell r="AK12">
            <v>0.25</v>
          </cell>
          <cell r="AL12">
            <v>12000</v>
          </cell>
          <cell r="AN12">
            <v>9262.5</v>
          </cell>
          <cell r="AQ12">
            <v>36263</v>
          </cell>
        </row>
        <row r="13">
          <cell r="A13" t="str">
            <v xml:space="preserve">Air compressor, 250 CFM </v>
          </cell>
          <cell r="C13">
            <v>3</v>
          </cell>
          <cell r="D13" t="str">
            <v xml:space="preserve">Air compressor, 250 CFM </v>
          </cell>
          <cell r="G13" t="str">
            <v>250CFM</v>
          </cell>
          <cell r="H13">
            <v>65</v>
          </cell>
          <cell r="I13">
            <v>8</v>
          </cell>
          <cell r="J13">
            <v>2000</v>
          </cell>
          <cell r="K13">
            <v>2974276.5273311897</v>
          </cell>
          <cell r="L13">
            <v>22879.050210239922</v>
          </cell>
          <cell r="M13">
            <v>686.37150630719759</v>
          </cell>
          <cell r="N13">
            <v>2219.2678703932725</v>
          </cell>
          <cell r="O13">
            <v>1.2483381770962159</v>
          </cell>
          <cell r="P13">
            <v>0.64347328716299779</v>
          </cell>
          <cell r="Q13">
            <v>0</v>
          </cell>
          <cell r="R13">
            <v>0.66578036111798167</v>
          </cell>
          <cell r="S13">
            <v>4216.608953747218</v>
          </cell>
          <cell r="T13">
            <v>70200</v>
          </cell>
          <cell r="U13">
            <v>9262.5</v>
          </cell>
          <cell r="V13">
            <v>2.56</v>
          </cell>
          <cell r="W13">
            <v>83679</v>
          </cell>
          <cell r="X13">
            <v>107999</v>
          </cell>
          <cell r="AA13">
            <v>3</v>
          </cell>
          <cell r="AB13" t="str">
            <v xml:space="preserve">Air compressor, 250 CFM </v>
          </cell>
          <cell r="AE13" t="str">
            <v>250CFM</v>
          </cell>
          <cell r="AF13">
            <v>65</v>
          </cell>
          <cell r="AI13">
            <v>7.8</v>
          </cell>
          <cell r="AJ13">
            <v>39000</v>
          </cell>
          <cell r="AK13">
            <v>0.65</v>
          </cell>
          <cell r="AL13">
            <v>31200</v>
          </cell>
          <cell r="AN13">
            <v>9262.5</v>
          </cell>
          <cell r="AQ13">
            <v>79463</v>
          </cell>
        </row>
        <row r="14">
          <cell r="A14" t="str">
            <v>ARC welding generator, 230 A</v>
          </cell>
          <cell r="C14">
            <v>4</v>
          </cell>
          <cell r="D14" t="str">
            <v>ARC welding generator, 230 A</v>
          </cell>
          <cell r="G14" t="str">
            <v>230 Ampere</v>
          </cell>
          <cell r="H14">
            <v>5</v>
          </cell>
          <cell r="I14">
            <v>5</v>
          </cell>
          <cell r="J14">
            <v>2000</v>
          </cell>
          <cell r="K14">
            <v>643086.81672025728</v>
          </cell>
          <cell r="L14">
            <v>4946.8216670789025</v>
          </cell>
          <cell r="N14">
            <v>494.68216670789025</v>
          </cell>
          <cell r="O14">
            <v>0.44521395003710118</v>
          </cell>
          <cell r="P14">
            <v>0.14840465001236711</v>
          </cell>
          <cell r="Q14">
            <v>0</v>
          </cell>
          <cell r="R14">
            <v>0.14840465001236705</v>
          </cell>
          <cell r="S14">
            <v>939.89611674499145</v>
          </cell>
          <cell r="T14">
            <v>5400</v>
          </cell>
          <cell r="U14">
            <v>15243.75</v>
          </cell>
          <cell r="V14">
            <v>0.74</v>
          </cell>
          <cell r="W14">
            <v>21584</v>
          </cell>
          <cell r="X14">
            <v>28614</v>
          </cell>
          <cell r="AA14">
            <v>4</v>
          </cell>
          <cell r="AB14" t="str">
            <v>ARC welding generator, 230 A</v>
          </cell>
          <cell r="AE14" t="str">
            <v>230 Ampere</v>
          </cell>
          <cell r="AF14">
            <v>5</v>
          </cell>
          <cell r="AI14">
            <v>0.6</v>
          </cell>
          <cell r="AJ14">
            <v>3000</v>
          </cell>
          <cell r="AK14">
            <v>0.05</v>
          </cell>
          <cell r="AL14">
            <v>2400</v>
          </cell>
          <cell r="AN14">
            <v>9262.5</v>
          </cell>
          <cell r="AP14">
            <v>5981.25</v>
          </cell>
          <cell r="AQ14">
            <v>20644</v>
          </cell>
        </row>
        <row r="15">
          <cell r="A15" t="str">
            <v>Asphalt finisher</v>
          </cell>
          <cell r="C15">
            <v>5</v>
          </cell>
          <cell r="D15" t="str">
            <v>Asphalt finisher</v>
          </cell>
          <cell r="G15" t="str">
            <v>2.4-3.6 m wide</v>
          </cell>
          <cell r="H15">
            <v>75</v>
          </cell>
          <cell r="I15">
            <v>7</v>
          </cell>
          <cell r="J15">
            <v>2000</v>
          </cell>
          <cell r="K15">
            <v>10048231.51125402</v>
          </cell>
          <cell r="L15">
            <v>77294.088548107844</v>
          </cell>
          <cell r="M15">
            <v>2318.8226564432352</v>
          </cell>
          <cell r="N15">
            <v>7497.5265891664603</v>
          </cell>
          <cell r="O15">
            <v>4.8198385216070099</v>
          </cell>
          <cell r="P15">
            <v>2.2084025299459387</v>
          </cell>
          <cell r="Q15">
            <v>0.77294088548107842</v>
          </cell>
          <cell r="R15">
            <v>2.2492579767499379</v>
          </cell>
          <cell r="S15">
            <v>14245.300519416276</v>
          </cell>
          <cell r="T15">
            <v>117000</v>
          </cell>
          <cell r="U15">
            <v>15243.75</v>
          </cell>
          <cell r="V15">
            <v>10.050000000000001</v>
          </cell>
          <cell r="W15">
            <v>146489</v>
          </cell>
          <cell r="X15">
            <v>241964</v>
          </cell>
          <cell r="AA15">
            <v>5</v>
          </cell>
          <cell r="AB15" t="str">
            <v>Asphalt finisher</v>
          </cell>
          <cell r="AE15" t="str">
            <v>2.4-3.6 m wide</v>
          </cell>
          <cell r="AF15">
            <v>75</v>
          </cell>
          <cell r="AG15">
            <v>3000</v>
          </cell>
          <cell r="AH15">
            <v>0.77294088548107842</v>
          </cell>
          <cell r="AI15">
            <v>9</v>
          </cell>
          <cell r="AJ15">
            <v>81000</v>
          </cell>
          <cell r="AK15">
            <v>0.75</v>
          </cell>
          <cell r="AL15">
            <v>36000</v>
          </cell>
          <cell r="AN15">
            <v>9262.5</v>
          </cell>
          <cell r="AP15">
            <v>5981.25</v>
          </cell>
          <cell r="AQ15">
            <v>139587</v>
          </cell>
        </row>
        <row r="16">
          <cell r="A16" t="str">
            <v>Asphalt kettle, 400 lit</v>
          </cell>
          <cell r="C16">
            <v>6</v>
          </cell>
          <cell r="D16" t="str">
            <v>Asphalt kettle, 400 lit</v>
          </cell>
          <cell r="G16" t="str">
            <v>400 lit</v>
          </cell>
          <cell r="H16" t="str">
            <v>-</v>
          </cell>
          <cell r="I16">
            <v>5</v>
          </cell>
          <cell r="J16">
            <v>2000</v>
          </cell>
          <cell r="K16">
            <v>803858.52090032154</v>
          </cell>
          <cell r="L16">
            <v>6183.5270838486276</v>
          </cell>
          <cell r="M16">
            <v>185.50581251545881</v>
          </cell>
          <cell r="N16">
            <v>599.80212713331684</v>
          </cell>
          <cell r="O16">
            <v>0.53982191441998506</v>
          </cell>
          <cell r="P16">
            <v>0.18550581251545886</v>
          </cell>
          <cell r="Q16">
            <v>6.1835270838486271E-2</v>
          </cell>
          <cell r="R16">
            <v>0.17994063813999506</v>
          </cell>
          <cell r="S16">
            <v>1139.624041553302</v>
          </cell>
          <cell r="T16">
            <v>0</v>
          </cell>
          <cell r="U16">
            <v>15243.75</v>
          </cell>
          <cell r="V16">
            <v>0.97</v>
          </cell>
          <cell r="W16">
            <v>16383</v>
          </cell>
          <cell r="X16">
            <v>25598</v>
          </cell>
          <cell r="AA16">
            <v>6</v>
          </cell>
          <cell r="AB16" t="str">
            <v>Asphalt kettle, 400 lit</v>
          </cell>
          <cell r="AE16" t="str">
            <v>400 lit</v>
          </cell>
          <cell r="AF16">
            <v>0</v>
          </cell>
          <cell r="AG16">
            <v>3000</v>
          </cell>
          <cell r="AH16">
            <v>6.1835270838486271E-2</v>
          </cell>
          <cell r="AI16">
            <v>0</v>
          </cell>
          <cell r="AJ16">
            <v>0</v>
          </cell>
          <cell r="AK16">
            <v>0</v>
          </cell>
          <cell r="AL16">
            <v>0</v>
          </cell>
          <cell r="AN16">
            <v>9262.5</v>
          </cell>
          <cell r="AP16">
            <v>5981.25</v>
          </cell>
          <cell r="AQ16">
            <v>15831</v>
          </cell>
        </row>
        <row r="17">
          <cell r="A17" t="str">
            <v>Asphalt sprayer, 200 lit</v>
          </cell>
          <cell r="C17">
            <v>7</v>
          </cell>
          <cell r="D17" t="str">
            <v>Asphalt sprayer, 200 lit</v>
          </cell>
          <cell r="G17" t="str">
            <v>200 lit</v>
          </cell>
          <cell r="H17">
            <v>35</v>
          </cell>
          <cell r="I17">
            <v>5</v>
          </cell>
          <cell r="J17">
            <v>2000</v>
          </cell>
          <cell r="K17">
            <v>964630.22508038604</v>
          </cell>
          <cell r="L17">
            <v>7420.2325006183537</v>
          </cell>
          <cell r="N17">
            <v>742.02325006183537</v>
          </cell>
          <cell r="O17">
            <v>0.66782092505565172</v>
          </cell>
          <cell r="P17">
            <v>0.22260697501855065</v>
          </cell>
          <cell r="Q17">
            <v>0</v>
          </cell>
          <cell r="R17">
            <v>0.22260697501855059</v>
          </cell>
          <cell r="S17">
            <v>1409.8441751174873</v>
          </cell>
          <cell r="T17">
            <v>54600</v>
          </cell>
          <cell r="U17">
            <v>14534.375</v>
          </cell>
          <cell r="V17">
            <v>1.1100000000000001</v>
          </cell>
          <cell r="W17">
            <v>70544</v>
          </cell>
          <cell r="X17">
            <v>81089</v>
          </cell>
          <cell r="AA17">
            <v>7</v>
          </cell>
          <cell r="AB17" t="str">
            <v>Asphalt sprayer, 200 lit</v>
          </cell>
          <cell r="AE17" t="str">
            <v>200 lit</v>
          </cell>
          <cell r="AF17">
            <v>35</v>
          </cell>
          <cell r="AI17">
            <v>4.2</v>
          </cell>
          <cell r="AJ17">
            <v>37800</v>
          </cell>
          <cell r="AK17">
            <v>0.35000000000000003</v>
          </cell>
          <cell r="AL17">
            <v>16800</v>
          </cell>
          <cell r="AO17">
            <v>8553.125</v>
          </cell>
          <cell r="AP17">
            <v>5981.25</v>
          </cell>
          <cell r="AQ17">
            <v>69134</v>
          </cell>
        </row>
        <row r="18">
          <cell r="A18" t="str">
            <v>Bar bending machine</v>
          </cell>
          <cell r="C18">
            <v>8</v>
          </cell>
          <cell r="D18" t="str">
            <v>Bar bending machine</v>
          </cell>
          <cell r="G18" t="str">
            <v xml:space="preserve">max 40 mm </v>
          </cell>
          <cell r="H18">
            <v>7</v>
          </cell>
          <cell r="I18">
            <v>5</v>
          </cell>
          <cell r="J18">
            <v>2000</v>
          </cell>
          <cell r="K18">
            <v>1045016.077170418</v>
          </cell>
          <cell r="L18">
            <v>8038.5852090032149</v>
          </cell>
          <cell r="N18">
            <v>803.85852090032154</v>
          </cell>
          <cell r="O18">
            <v>0.72347266881028938</v>
          </cell>
          <cell r="P18">
            <v>0.24115755627009647</v>
          </cell>
          <cell r="Q18">
            <v>0</v>
          </cell>
          <cell r="R18">
            <v>0.24115755627009644</v>
          </cell>
          <cell r="S18">
            <v>1527.3311897106107</v>
          </cell>
          <cell r="T18">
            <v>7560</v>
          </cell>
          <cell r="U18">
            <v>8553.125</v>
          </cell>
          <cell r="V18">
            <v>1.21</v>
          </cell>
          <cell r="W18">
            <v>17640</v>
          </cell>
          <cell r="X18">
            <v>29135</v>
          </cell>
          <cell r="AA18">
            <v>8</v>
          </cell>
          <cell r="AB18" t="str">
            <v>Bar bending machine</v>
          </cell>
          <cell r="AE18" t="str">
            <v xml:space="preserve">max 40 mm </v>
          </cell>
          <cell r="AF18">
            <v>7</v>
          </cell>
          <cell r="AI18">
            <v>0.84</v>
          </cell>
          <cell r="AJ18">
            <v>4200</v>
          </cell>
          <cell r="AK18">
            <v>7.0000000000000007E-2</v>
          </cell>
          <cell r="AL18">
            <v>3360.0000000000005</v>
          </cell>
          <cell r="AO18">
            <v>8553.125</v>
          </cell>
          <cell r="AQ18">
            <v>16113</v>
          </cell>
        </row>
        <row r="19">
          <cell r="A19" t="str">
            <v xml:space="preserve">Bar cutter machine  </v>
          </cell>
          <cell r="C19">
            <v>9</v>
          </cell>
          <cell r="D19" t="str">
            <v xml:space="preserve">Bar cutter machine  </v>
          </cell>
          <cell r="H19">
            <v>7</v>
          </cell>
          <cell r="I19">
            <v>5</v>
          </cell>
          <cell r="J19">
            <v>2000</v>
          </cell>
          <cell r="K19">
            <v>377813.50482315116</v>
          </cell>
          <cell r="L19">
            <v>2906.2577294088551</v>
          </cell>
          <cell r="N19">
            <v>290.6257729408855</v>
          </cell>
          <cell r="O19">
            <v>0.26156319564679698</v>
          </cell>
          <cell r="P19">
            <v>8.7187731882265668E-2</v>
          </cell>
          <cell r="Q19">
            <v>0</v>
          </cell>
          <cell r="R19">
            <v>8.7187731882265654E-2</v>
          </cell>
          <cell r="S19">
            <v>552.18896858768244</v>
          </cell>
          <cell r="T19">
            <v>7560</v>
          </cell>
          <cell r="U19">
            <v>8553.125</v>
          </cell>
          <cell r="V19">
            <v>0.44</v>
          </cell>
          <cell r="W19">
            <v>16665</v>
          </cell>
          <cell r="X19">
            <v>20845</v>
          </cell>
          <cell r="AA19">
            <v>9</v>
          </cell>
          <cell r="AB19" t="str">
            <v xml:space="preserve">Bar cutter machine  </v>
          </cell>
          <cell r="AE19">
            <v>0</v>
          </cell>
          <cell r="AF19">
            <v>7</v>
          </cell>
          <cell r="AI19">
            <v>0.84</v>
          </cell>
          <cell r="AJ19">
            <v>4200</v>
          </cell>
          <cell r="AK19">
            <v>7.0000000000000007E-2</v>
          </cell>
          <cell r="AL19">
            <v>3360.0000000000005</v>
          </cell>
          <cell r="AO19">
            <v>8553.125</v>
          </cell>
          <cell r="AQ19">
            <v>16113</v>
          </cell>
        </row>
        <row r="20">
          <cell r="A20" t="str">
            <v>Boring machine, 150 m</v>
          </cell>
          <cell r="C20">
            <v>10</v>
          </cell>
          <cell r="D20" t="str">
            <v>Boring machine, 150 m</v>
          </cell>
          <cell r="G20" t="str">
            <v>150 m/340 kg</v>
          </cell>
          <cell r="H20">
            <v>5</v>
          </cell>
          <cell r="I20">
            <v>8</v>
          </cell>
          <cell r="J20">
            <v>2000</v>
          </cell>
          <cell r="K20">
            <v>1993569.1318327975</v>
          </cell>
          <cell r="L20">
            <v>15335.147167944597</v>
          </cell>
          <cell r="N20">
            <v>1533.5147167944597</v>
          </cell>
          <cell r="O20">
            <v>0.86260202819688359</v>
          </cell>
          <cell r="P20">
            <v>0.43130101409844179</v>
          </cell>
          <cell r="Q20">
            <v>0</v>
          </cell>
          <cell r="R20">
            <v>0.46005441503833788</v>
          </cell>
          <cell r="S20">
            <v>2913.6779619094737</v>
          </cell>
          <cell r="T20">
            <v>7800</v>
          </cell>
          <cell r="U20">
            <v>14534.375</v>
          </cell>
          <cell r="V20">
            <v>1.75</v>
          </cell>
          <cell r="W20">
            <v>25248</v>
          </cell>
          <cell r="X20">
            <v>41873</v>
          </cell>
          <cell r="AA20">
            <v>10</v>
          </cell>
          <cell r="AB20" t="str">
            <v>Boring machine, 150 m</v>
          </cell>
          <cell r="AE20" t="str">
            <v>150 m/340 kg</v>
          </cell>
          <cell r="AF20">
            <v>5</v>
          </cell>
          <cell r="AI20">
            <v>0.6</v>
          </cell>
          <cell r="AJ20">
            <v>5400</v>
          </cell>
          <cell r="AK20">
            <v>0.05</v>
          </cell>
          <cell r="AL20">
            <v>2400</v>
          </cell>
          <cell r="AO20">
            <v>8553.125</v>
          </cell>
          <cell r="AP20">
            <v>5981.25</v>
          </cell>
          <cell r="AQ20">
            <v>22334</v>
          </cell>
        </row>
        <row r="21">
          <cell r="A21" t="str">
            <v>Boring machine, 250 m</v>
          </cell>
          <cell r="C21">
            <v>11</v>
          </cell>
          <cell r="D21" t="str">
            <v>Boring machine, 250 m</v>
          </cell>
          <cell r="G21" t="str">
            <v>250 m/476 kg</v>
          </cell>
          <cell r="H21">
            <v>8</v>
          </cell>
          <cell r="I21">
            <v>8</v>
          </cell>
          <cell r="J21">
            <v>2000</v>
          </cell>
          <cell r="K21">
            <v>3189710.6109324759</v>
          </cell>
          <cell r="L21">
            <v>24536.235468711355</v>
          </cell>
          <cell r="N21">
            <v>2453.6235468711357</v>
          </cell>
          <cell r="O21">
            <v>1.3801632451150136</v>
          </cell>
          <cell r="P21">
            <v>0.69008162255750682</v>
          </cell>
          <cell r="Q21">
            <v>0</v>
          </cell>
          <cell r="R21">
            <v>0.73608706406134061</v>
          </cell>
          <cell r="S21">
            <v>4661.8847390551573</v>
          </cell>
          <cell r="T21">
            <v>12480</v>
          </cell>
          <cell r="U21">
            <v>14534.375</v>
          </cell>
          <cell r="V21">
            <v>2.81</v>
          </cell>
          <cell r="W21">
            <v>31676</v>
          </cell>
          <cell r="X21">
            <v>58371</v>
          </cell>
          <cell r="AA21">
            <v>11</v>
          </cell>
          <cell r="AB21" t="str">
            <v>Boring machine, 250 m</v>
          </cell>
          <cell r="AE21" t="str">
            <v>250 m/476 kg</v>
          </cell>
          <cell r="AF21">
            <v>8</v>
          </cell>
          <cell r="AI21">
            <v>0.96</v>
          </cell>
          <cell r="AJ21">
            <v>8640</v>
          </cell>
          <cell r="AK21">
            <v>0.08</v>
          </cell>
          <cell r="AL21">
            <v>3840</v>
          </cell>
          <cell r="AO21">
            <v>8553.125</v>
          </cell>
          <cell r="AP21">
            <v>5981.25</v>
          </cell>
          <cell r="AQ21">
            <v>27014</v>
          </cell>
        </row>
        <row r="22">
          <cell r="A22" t="str">
            <v>Bulldozer, 6 ton</v>
          </cell>
          <cell r="C22">
            <v>12</v>
          </cell>
          <cell r="D22" t="str">
            <v>Bulldozer, 6 ton</v>
          </cell>
          <cell r="G22" t="str">
            <v>6 ton (D3)</v>
          </cell>
          <cell r="H22">
            <v>71</v>
          </cell>
          <cell r="I22">
            <v>5</v>
          </cell>
          <cell r="J22">
            <v>2000</v>
          </cell>
          <cell r="K22">
            <v>12379421.221864952</v>
          </cell>
          <cell r="L22">
            <v>95226.317091268866</v>
          </cell>
          <cell r="N22">
            <v>9522.6317091268866</v>
          </cell>
          <cell r="O22">
            <v>8.570368538214197</v>
          </cell>
          <cell r="P22">
            <v>2.8567895127380667</v>
          </cell>
          <cell r="Q22">
            <v>0</v>
          </cell>
          <cell r="R22">
            <v>2.8567895127380658</v>
          </cell>
          <cell r="S22">
            <v>18093.000247341086</v>
          </cell>
          <cell r="T22">
            <v>110760</v>
          </cell>
          <cell r="U22">
            <v>14534.375</v>
          </cell>
          <cell r="V22">
            <v>14.28</v>
          </cell>
          <cell r="W22">
            <v>143387</v>
          </cell>
          <cell r="X22">
            <v>279047</v>
          </cell>
          <cell r="AA22">
            <v>12</v>
          </cell>
          <cell r="AB22" t="str">
            <v>Bulldozer, 6 ton</v>
          </cell>
          <cell r="AE22" t="str">
            <v>6 ton (D3)</v>
          </cell>
          <cell r="AF22">
            <v>71</v>
          </cell>
          <cell r="AI22">
            <v>8.52</v>
          </cell>
          <cell r="AJ22">
            <v>76680</v>
          </cell>
          <cell r="AK22">
            <v>0.71</v>
          </cell>
          <cell r="AL22">
            <v>34080</v>
          </cell>
          <cell r="AO22">
            <v>8553.125</v>
          </cell>
          <cell r="AP22">
            <v>5981.25</v>
          </cell>
          <cell r="AQ22">
            <v>125294</v>
          </cell>
        </row>
        <row r="23">
          <cell r="A23" t="str">
            <v>Bulldozer, 15 ton</v>
          </cell>
          <cell r="C23">
            <v>13</v>
          </cell>
          <cell r="D23" t="str">
            <v>Bulldozer, 15 ton</v>
          </cell>
          <cell r="G23" t="str">
            <v>15 ton (D6)</v>
          </cell>
          <cell r="H23">
            <v>145</v>
          </cell>
          <cell r="I23">
            <v>7</v>
          </cell>
          <cell r="J23">
            <v>2000</v>
          </cell>
          <cell r="K23">
            <v>24115755.627009649</v>
          </cell>
          <cell r="L23">
            <v>185505.81251545885</v>
          </cell>
          <cell r="N23">
            <v>18550.581251545886</v>
          </cell>
          <cell r="O23">
            <v>11.925373661708068</v>
          </cell>
          <cell r="P23">
            <v>5.3001660718702528</v>
          </cell>
          <cell r="Q23">
            <v>0</v>
          </cell>
          <cell r="R23">
            <v>5.5651743754637657</v>
          </cell>
          <cell r="S23">
            <v>35246.104377937176</v>
          </cell>
          <cell r="T23">
            <v>226200</v>
          </cell>
          <cell r="U23">
            <v>15243.75</v>
          </cell>
          <cell r="V23">
            <v>22.79</v>
          </cell>
          <cell r="W23">
            <v>276690</v>
          </cell>
          <cell r="X23">
            <v>493195</v>
          </cell>
          <cell r="AA23">
            <v>13</v>
          </cell>
          <cell r="AB23" t="str">
            <v>Bulldozer, 15 ton</v>
          </cell>
          <cell r="AE23" t="str">
            <v>15 ton (D6)</v>
          </cell>
          <cell r="AF23">
            <v>145</v>
          </cell>
          <cell r="AI23">
            <v>17.399999999999999</v>
          </cell>
          <cell r="AJ23">
            <v>156600</v>
          </cell>
          <cell r="AK23">
            <v>1.45</v>
          </cell>
          <cell r="AL23">
            <v>69600</v>
          </cell>
          <cell r="AN23">
            <v>9262.5</v>
          </cell>
          <cell r="AP23">
            <v>5981.25</v>
          </cell>
          <cell r="AQ23">
            <v>241444</v>
          </cell>
        </row>
        <row r="24">
          <cell r="A24" t="str">
            <v>Bulldozer, 32 ton</v>
          </cell>
          <cell r="C24">
            <v>14</v>
          </cell>
          <cell r="D24" t="str">
            <v>Bulldozer, 32 ton</v>
          </cell>
          <cell r="G24" t="str">
            <v>32 ton (D8)</v>
          </cell>
          <cell r="H24">
            <v>300</v>
          </cell>
          <cell r="I24">
            <v>7</v>
          </cell>
          <cell r="J24">
            <v>2000</v>
          </cell>
          <cell r="K24">
            <v>42000000</v>
          </cell>
          <cell r="L24">
            <v>323076.92307692306</v>
          </cell>
          <cell r="N24">
            <v>32307.692307692309</v>
          </cell>
          <cell r="O24">
            <v>20.76923076923077</v>
          </cell>
          <cell r="P24">
            <v>9.2307692307692299</v>
          </cell>
          <cell r="Q24">
            <v>0</v>
          </cell>
          <cell r="R24">
            <v>9.6923076923076916</v>
          </cell>
          <cell r="S24">
            <v>61384.615384615376</v>
          </cell>
          <cell r="T24">
            <v>468000</v>
          </cell>
          <cell r="U24">
            <v>18093.75</v>
          </cell>
          <cell r="V24">
            <v>39.69</v>
          </cell>
          <cell r="W24">
            <v>547478</v>
          </cell>
          <cell r="X24">
            <v>924533</v>
          </cell>
          <cell r="AA24">
            <v>14</v>
          </cell>
          <cell r="AB24" t="str">
            <v>Bulldozer, 32 ton</v>
          </cell>
          <cell r="AE24" t="str">
            <v>32 ton (D8)</v>
          </cell>
          <cell r="AF24">
            <v>300</v>
          </cell>
          <cell r="AI24">
            <v>36</v>
          </cell>
          <cell r="AJ24">
            <v>324000</v>
          </cell>
          <cell r="AK24">
            <v>3</v>
          </cell>
          <cell r="AL24">
            <v>144000</v>
          </cell>
          <cell r="AM24">
            <v>12112.5</v>
          </cell>
          <cell r="AP24">
            <v>5981.25</v>
          </cell>
          <cell r="AQ24">
            <v>486094</v>
          </cell>
        </row>
        <row r="25">
          <cell r="A25" t="str">
            <v>Chain Saw</v>
          </cell>
          <cell r="C25">
            <v>15</v>
          </cell>
          <cell r="D25" t="str">
            <v>Chain Saw</v>
          </cell>
          <cell r="G25" t="str">
            <v>STIHL</v>
          </cell>
          <cell r="H25">
            <v>0.7</v>
          </cell>
          <cell r="I25">
            <v>3</v>
          </cell>
          <cell r="J25">
            <v>2000</v>
          </cell>
          <cell r="K25">
            <v>89686.098654708519</v>
          </cell>
          <cell r="L25">
            <v>874.98632833861973</v>
          </cell>
          <cell r="N25">
            <v>87.498632833861976</v>
          </cell>
          <cell r="O25">
            <v>0.13124794925079297</v>
          </cell>
          <cell r="P25">
            <v>2.9166210944620657E-2</v>
          </cell>
          <cell r="Q25">
            <v>0</v>
          </cell>
          <cell r="R25">
            <v>2.624958985015859E-2</v>
          </cell>
          <cell r="S25">
            <v>166.24740238433776</v>
          </cell>
          <cell r="T25">
            <v>755.99999999999989</v>
          </cell>
          <cell r="U25">
            <v>8553.125</v>
          </cell>
          <cell r="V25">
            <v>0.19</v>
          </cell>
          <cell r="W25">
            <v>9475</v>
          </cell>
          <cell r="X25">
            <v>11280</v>
          </cell>
          <cell r="AA25">
            <v>15</v>
          </cell>
          <cell r="AB25" t="str">
            <v>Chain Saw</v>
          </cell>
          <cell r="AE25" t="str">
            <v>STIHL</v>
          </cell>
          <cell r="AF25">
            <v>0.7</v>
          </cell>
          <cell r="AI25">
            <v>8.3999999999999991E-2</v>
          </cell>
          <cell r="AJ25">
            <v>419.99999999999994</v>
          </cell>
          <cell r="AK25">
            <v>6.9999999999999993E-3</v>
          </cell>
          <cell r="AL25">
            <v>335.99999999999994</v>
          </cell>
          <cell r="AO25">
            <v>8553.125</v>
          </cell>
          <cell r="AQ25">
            <v>9309</v>
          </cell>
        </row>
        <row r="26">
          <cell r="A26" t="str">
            <v>Classifier 600 mm (Spiral)</v>
          </cell>
          <cell r="C26">
            <v>16</v>
          </cell>
          <cell r="D26" t="str">
            <v>Classifier 600 mm (Spiral)</v>
          </cell>
          <cell r="G26" t="str">
            <v>12 ton /hr</v>
          </cell>
          <cell r="H26">
            <v>1.5</v>
          </cell>
          <cell r="I26">
            <v>8</v>
          </cell>
          <cell r="J26">
            <v>2000</v>
          </cell>
          <cell r="K26">
            <v>4870000</v>
          </cell>
          <cell r="L26">
            <v>37461.538461538461</v>
          </cell>
          <cell r="N26">
            <v>3746.1538461538462</v>
          </cell>
          <cell r="O26">
            <v>2.1072115384615384</v>
          </cell>
          <cell r="P26">
            <v>1.0536057692307692</v>
          </cell>
          <cell r="Q26">
            <v>0</v>
          </cell>
          <cell r="R26">
            <v>1.1238461538461537</v>
          </cell>
          <cell r="S26">
            <v>7117.6923076923076</v>
          </cell>
          <cell r="T26">
            <v>2340</v>
          </cell>
          <cell r="U26">
            <v>14534.375</v>
          </cell>
          <cell r="V26">
            <v>4.28</v>
          </cell>
          <cell r="W26">
            <v>23992</v>
          </cell>
          <cell r="X26">
            <v>64652</v>
          </cell>
          <cell r="AA26">
            <v>16</v>
          </cell>
          <cell r="AB26" t="str">
            <v>Classifier 600 mm (Spiral)</v>
          </cell>
          <cell r="AE26" t="str">
            <v>12 ton /hr</v>
          </cell>
          <cell r="AF26">
            <v>1.5</v>
          </cell>
          <cell r="AI26">
            <v>0.18</v>
          </cell>
          <cell r="AJ26">
            <v>1620</v>
          </cell>
          <cell r="AK26">
            <v>1.4999999999999999E-2</v>
          </cell>
          <cell r="AL26">
            <v>720</v>
          </cell>
          <cell r="AO26">
            <v>8553.125</v>
          </cell>
          <cell r="AP26">
            <v>5981.25</v>
          </cell>
          <cell r="AQ26">
            <v>16874</v>
          </cell>
        </row>
        <row r="27">
          <cell r="A27" t="str">
            <v>Concrete mixer, 150 lit</v>
          </cell>
          <cell r="C27">
            <v>17</v>
          </cell>
          <cell r="D27" t="str">
            <v>Concrete mixer, 150 lit</v>
          </cell>
          <cell r="G27" t="str">
            <v>150 lit</v>
          </cell>
          <cell r="H27">
            <v>5</v>
          </cell>
          <cell r="I27">
            <v>5</v>
          </cell>
          <cell r="J27">
            <v>2000</v>
          </cell>
          <cell r="K27">
            <v>84080.717488789232</v>
          </cell>
          <cell r="L27">
            <v>820.29968281745596</v>
          </cell>
          <cell r="N27">
            <v>82.029968281745596</v>
          </cell>
          <cell r="O27">
            <v>7.3826971453571033E-2</v>
          </cell>
          <cell r="P27">
            <v>2.4608990484523682E-2</v>
          </cell>
          <cell r="Q27">
            <v>0</v>
          </cell>
          <cell r="R27">
            <v>2.4608990484523675E-2</v>
          </cell>
          <cell r="S27">
            <v>155.85693973531662</v>
          </cell>
          <cell r="T27">
            <v>5400</v>
          </cell>
          <cell r="U27">
            <v>14534.375</v>
          </cell>
          <cell r="V27">
            <v>0.12</v>
          </cell>
          <cell r="W27">
            <v>20090</v>
          </cell>
          <cell r="X27">
            <v>21230</v>
          </cell>
          <cell r="AA27">
            <v>17</v>
          </cell>
          <cell r="AB27" t="str">
            <v>Concrete mixer, 150 lit</v>
          </cell>
          <cell r="AE27" t="str">
            <v>150 lit</v>
          </cell>
          <cell r="AF27">
            <v>5</v>
          </cell>
          <cell r="AI27">
            <v>0.6</v>
          </cell>
          <cell r="AJ27">
            <v>3000</v>
          </cell>
          <cell r="AK27">
            <v>0.05</v>
          </cell>
          <cell r="AL27">
            <v>2400</v>
          </cell>
          <cell r="AO27">
            <v>8553.125</v>
          </cell>
          <cell r="AP27">
            <v>5981.25</v>
          </cell>
          <cell r="AQ27">
            <v>19934</v>
          </cell>
        </row>
        <row r="28">
          <cell r="A28" t="str">
            <v>Concrete mixer, 250 lit</v>
          </cell>
          <cell r="C28">
            <v>18</v>
          </cell>
          <cell r="D28" t="str">
            <v>Concrete mixer, 250 lit</v>
          </cell>
          <cell r="G28" t="str">
            <v>250 lit</v>
          </cell>
          <cell r="H28">
            <v>8</v>
          </cell>
          <cell r="I28">
            <v>5</v>
          </cell>
          <cell r="J28">
            <v>2000</v>
          </cell>
          <cell r="K28">
            <v>964630.22508038592</v>
          </cell>
          <cell r="L28">
            <v>7420.2325006183528</v>
          </cell>
          <cell r="N28">
            <v>742.02325006183537</v>
          </cell>
          <cell r="O28">
            <v>0.66782092505565172</v>
          </cell>
          <cell r="P28">
            <v>0.22260697501855062</v>
          </cell>
          <cell r="Q28">
            <v>0</v>
          </cell>
          <cell r="R28">
            <v>0.22260697501855056</v>
          </cell>
          <cell r="S28">
            <v>1409.8441751174869</v>
          </cell>
          <cell r="T28">
            <v>8640</v>
          </cell>
          <cell r="U28">
            <v>14534.375</v>
          </cell>
          <cell r="V28">
            <v>1.1100000000000001</v>
          </cell>
          <cell r="W28">
            <v>24584</v>
          </cell>
          <cell r="X28">
            <v>35129</v>
          </cell>
          <cell r="AA28">
            <v>18</v>
          </cell>
          <cell r="AB28" t="str">
            <v>Concrete mixer, 250 lit</v>
          </cell>
          <cell r="AE28" t="str">
            <v>250 lit</v>
          </cell>
          <cell r="AF28">
            <v>8</v>
          </cell>
          <cell r="AI28">
            <v>0.96</v>
          </cell>
          <cell r="AJ28">
            <v>4800</v>
          </cell>
          <cell r="AK28">
            <v>0.08</v>
          </cell>
          <cell r="AL28">
            <v>3840</v>
          </cell>
          <cell r="AO28">
            <v>8553.125</v>
          </cell>
          <cell r="AP28">
            <v>5981.25</v>
          </cell>
          <cell r="AQ28">
            <v>23174</v>
          </cell>
        </row>
        <row r="29">
          <cell r="A29" t="str">
            <v>Concrete vibrator, hand, 45 mm</v>
          </cell>
          <cell r="C29">
            <v>19</v>
          </cell>
          <cell r="D29" t="str">
            <v>Concrete vibrator, hand, 45 mm</v>
          </cell>
          <cell r="G29" t="str">
            <v>45 mm</v>
          </cell>
          <cell r="H29">
            <v>5</v>
          </cell>
          <cell r="I29">
            <v>3</v>
          </cell>
          <cell r="J29">
            <v>2000</v>
          </cell>
          <cell r="K29">
            <v>200964.63022508039</v>
          </cell>
          <cell r="L29">
            <v>1545.8817709621569</v>
          </cell>
          <cell r="N29">
            <v>154.5881770962157</v>
          </cell>
          <cell r="O29">
            <v>0.23188226564432352</v>
          </cell>
          <cell r="P29">
            <v>5.1529392365405227E-2</v>
          </cell>
          <cell r="Q29">
            <v>0</v>
          </cell>
          <cell r="R29">
            <v>4.6376453128864702E-2</v>
          </cell>
          <cell r="S29">
            <v>293.71753648280981</v>
          </cell>
          <cell r="T29">
            <v>5400</v>
          </cell>
          <cell r="U29">
            <v>14534.375</v>
          </cell>
          <cell r="V29">
            <v>0.33</v>
          </cell>
          <cell r="W29">
            <v>20228</v>
          </cell>
          <cell r="X29">
            <v>23363</v>
          </cell>
          <cell r="AA29">
            <v>19</v>
          </cell>
          <cell r="AB29" t="str">
            <v>Concrete vibrator, hand, 45 mm</v>
          </cell>
          <cell r="AE29" t="str">
            <v>45 mm</v>
          </cell>
          <cell r="AF29">
            <v>5</v>
          </cell>
          <cell r="AI29">
            <v>0.6</v>
          </cell>
          <cell r="AJ29">
            <v>3000</v>
          </cell>
          <cell r="AK29">
            <v>0.05</v>
          </cell>
          <cell r="AL29">
            <v>2400</v>
          </cell>
          <cell r="AO29">
            <v>8553.125</v>
          </cell>
          <cell r="AP29">
            <v>5981.25</v>
          </cell>
          <cell r="AQ29">
            <v>19934</v>
          </cell>
        </row>
        <row r="30">
          <cell r="A30" t="str">
            <v>Diesel generator, 75 KVA</v>
          </cell>
          <cell r="C30">
            <v>20</v>
          </cell>
          <cell r="D30" t="str">
            <v>Diesel generator, 75 KVA</v>
          </cell>
          <cell r="G30" t="str">
            <v>75 KVA</v>
          </cell>
          <cell r="H30">
            <v>103</v>
          </cell>
          <cell r="I30">
            <v>5</v>
          </cell>
          <cell r="J30">
            <v>2000</v>
          </cell>
          <cell r="K30">
            <v>3617363.3440514472</v>
          </cell>
          <cell r="L30">
            <v>27825.871877318827</v>
          </cell>
          <cell r="N30">
            <v>2782.5871877318828</v>
          </cell>
          <cell r="O30">
            <v>2.5043284689586942</v>
          </cell>
          <cell r="P30">
            <v>0.83477615631956492</v>
          </cell>
          <cell r="Q30">
            <v>0</v>
          </cell>
          <cell r="R30">
            <v>0.8347761563195647</v>
          </cell>
          <cell r="S30">
            <v>5286.9156566905767</v>
          </cell>
          <cell r="T30">
            <v>160680</v>
          </cell>
          <cell r="U30">
            <v>8553.125</v>
          </cell>
          <cell r="V30">
            <v>4.17</v>
          </cell>
          <cell r="W30">
            <v>174520</v>
          </cell>
          <cell r="X30">
            <v>214135</v>
          </cell>
          <cell r="AA30">
            <v>20</v>
          </cell>
          <cell r="AB30" t="str">
            <v>Diesel generator, 75 KVA</v>
          </cell>
          <cell r="AE30" t="str">
            <v>75 KVA</v>
          </cell>
          <cell r="AF30">
            <v>103</v>
          </cell>
          <cell r="AI30">
            <v>12.36</v>
          </cell>
          <cell r="AJ30">
            <v>111240</v>
          </cell>
          <cell r="AK30">
            <v>1.03</v>
          </cell>
          <cell r="AL30">
            <v>49440</v>
          </cell>
          <cell r="AO30">
            <v>8553.125</v>
          </cell>
          <cell r="AQ30">
            <v>169233</v>
          </cell>
        </row>
        <row r="31">
          <cell r="A31" t="str">
            <v>Diesel generator, 100 KVA</v>
          </cell>
          <cell r="C31">
            <v>21</v>
          </cell>
          <cell r="D31" t="str">
            <v>Diesel generator, 100 KVA</v>
          </cell>
          <cell r="G31" t="str">
            <v>100KVA</v>
          </cell>
          <cell r="H31">
            <v>132</v>
          </cell>
          <cell r="I31">
            <v>8</v>
          </cell>
          <cell r="J31">
            <v>2000</v>
          </cell>
          <cell r="K31">
            <v>4180064.308681672</v>
          </cell>
          <cell r="L31">
            <v>32154.34083601286</v>
          </cell>
          <cell r="N31">
            <v>3215.4340836012861</v>
          </cell>
          <cell r="O31">
            <v>1.8086816720257235</v>
          </cell>
          <cell r="P31">
            <v>0.90434083601286164</v>
          </cell>
          <cell r="Q31">
            <v>0</v>
          </cell>
          <cell r="R31">
            <v>0.96463022508038576</v>
          </cell>
          <cell r="S31">
            <v>6109.3247588424429</v>
          </cell>
          <cell r="T31">
            <v>205920</v>
          </cell>
          <cell r="U31">
            <v>8553.125</v>
          </cell>
          <cell r="V31">
            <v>3.68</v>
          </cell>
          <cell r="W31">
            <v>220582</v>
          </cell>
          <cell r="X31">
            <v>255542</v>
          </cell>
          <cell r="AA31">
            <v>21</v>
          </cell>
          <cell r="AB31" t="str">
            <v>Diesel generator, 100 KVA</v>
          </cell>
          <cell r="AE31" t="str">
            <v>100KVA</v>
          </cell>
          <cell r="AF31">
            <v>132</v>
          </cell>
          <cell r="AI31">
            <v>15.84</v>
          </cell>
          <cell r="AJ31">
            <v>142560</v>
          </cell>
          <cell r="AK31">
            <v>1.32</v>
          </cell>
          <cell r="AL31">
            <v>63360</v>
          </cell>
          <cell r="AO31">
            <v>8553.125</v>
          </cell>
          <cell r="AQ31">
            <v>214473</v>
          </cell>
        </row>
        <row r="32">
          <cell r="A32" t="str">
            <v>Drill, Leg, Air, 22 kg</v>
          </cell>
          <cell r="C32">
            <v>22</v>
          </cell>
          <cell r="D32" t="str">
            <v>Drill, Leg, Air, 22 kg</v>
          </cell>
          <cell r="G32" t="str">
            <v>88 CFM &amp; 86 mm</v>
          </cell>
          <cell r="H32" t="str">
            <v>-</v>
          </cell>
          <cell r="I32">
            <v>3</v>
          </cell>
          <cell r="J32">
            <v>2000</v>
          </cell>
          <cell r="K32">
            <v>347266.88102893892</v>
          </cell>
          <cell r="L32">
            <v>2671.283700222607</v>
          </cell>
          <cell r="N32">
            <v>267.1283700222607</v>
          </cell>
          <cell r="O32">
            <v>0.40069255503339102</v>
          </cell>
          <cell r="P32">
            <v>8.9042790007420228E-2</v>
          </cell>
          <cell r="Q32">
            <v>0</v>
          </cell>
          <cell r="R32">
            <v>8.0138511006678195E-2</v>
          </cell>
          <cell r="S32">
            <v>507.54390304229531</v>
          </cell>
          <cell r="T32">
            <v>0</v>
          </cell>
          <cell r="U32">
            <v>8553.125</v>
          </cell>
          <cell r="V32">
            <v>0.56999999999999995</v>
          </cell>
          <cell r="W32">
            <v>9061</v>
          </cell>
          <cell r="X32">
            <v>14476</v>
          </cell>
          <cell r="AA32">
            <v>22</v>
          </cell>
          <cell r="AB32" t="str">
            <v>Drill, Leg, Air, 22 kg</v>
          </cell>
          <cell r="AE32" t="str">
            <v>88 CFM &amp; 86 mm</v>
          </cell>
          <cell r="AF32">
            <v>0</v>
          </cell>
          <cell r="AI32">
            <v>0</v>
          </cell>
          <cell r="AJ32">
            <v>0</v>
          </cell>
          <cell r="AK32">
            <v>0</v>
          </cell>
          <cell r="AL32">
            <v>0</v>
          </cell>
          <cell r="AO32">
            <v>8553.125</v>
          </cell>
          <cell r="AQ32">
            <v>8553</v>
          </cell>
        </row>
        <row r="33">
          <cell r="A33" t="str">
            <v xml:space="preserve">Drill, Pneumatic Crawler, 5 ton </v>
          </cell>
          <cell r="C33">
            <v>23</v>
          </cell>
          <cell r="D33" t="str">
            <v xml:space="preserve">Drill, Pneumatic Crawler, 5 ton </v>
          </cell>
          <cell r="G33" t="str">
            <v xml:space="preserve">353 CFM &amp; 65 mm </v>
          </cell>
          <cell r="H33" t="str">
            <v>-</v>
          </cell>
          <cell r="I33">
            <v>5</v>
          </cell>
          <cell r="J33">
            <v>2000</v>
          </cell>
          <cell r="K33">
            <v>6077170.4180064313</v>
          </cell>
          <cell r="L33">
            <v>46747.464753895627</v>
          </cell>
          <cell r="N33">
            <v>4674.7464753895629</v>
          </cell>
          <cell r="O33">
            <v>4.2072718278506063</v>
          </cell>
          <cell r="P33">
            <v>1.4024239426168692</v>
          </cell>
          <cell r="Q33">
            <v>0</v>
          </cell>
          <cell r="R33">
            <v>1.4024239426168688</v>
          </cell>
          <cell r="S33">
            <v>8882.0183032401692</v>
          </cell>
          <cell r="T33">
            <v>0</v>
          </cell>
          <cell r="U33">
            <v>15243.75</v>
          </cell>
          <cell r="V33">
            <v>7.01</v>
          </cell>
          <cell r="W33">
            <v>24126</v>
          </cell>
          <cell r="X33">
            <v>90721</v>
          </cell>
          <cell r="AA33">
            <v>23</v>
          </cell>
          <cell r="AB33" t="str">
            <v xml:space="preserve">Drill, Pneumatic Crawler, 5 ton </v>
          </cell>
          <cell r="AE33" t="str">
            <v xml:space="preserve">353 CFM &amp; 65 mm </v>
          </cell>
          <cell r="AF33">
            <v>0</v>
          </cell>
          <cell r="AI33">
            <v>0</v>
          </cell>
          <cell r="AJ33">
            <v>0</v>
          </cell>
          <cell r="AK33">
            <v>0</v>
          </cell>
          <cell r="AL33">
            <v>0</v>
          </cell>
          <cell r="AN33">
            <v>9262.5</v>
          </cell>
          <cell r="AP33">
            <v>5981.25</v>
          </cell>
          <cell r="AQ33">
            <v>15244</v>
          </cell>
        </row>
        <row r="34">
          <cell r="A34" t="str">
            <v>Dump Truck, 3.5 ton</v>
          </cell>
          <cell r="C34">
            <v>24</v>
          </cell>
          <cell r="D34" t="str">
            <v>Dump Truck, 3.5 ton</v>
          </cell>
          <cell r="G34" t="str">
            <v>3.5 ton</v>
          </cell>
          <cell r="H34">
            <v>65</v>
          </cell>
          <cell r="I34">
            <v>8</v>
          </cell>
          <cell r="J34">
            <v>2000</v>
          </cell>
          <cell r="K34">
            <v>2515434.0836012899</v>
          </cell>
          <cell r="L34">
            <v>19349.492950779153</v>
          </cell>
          <cell r="M34">
            <v>580.48478852337462</v>
          </cell>
          <cell r="N34">
            <v>1876.9008162255777</v>
          </cell>
          <cell r="O34">
            <v>1.0557567091268876</v>
          </cell>
          <cell r="P34">
            <v>0.54420448924066378</v>
          </cell>
          <cell r="Q34">
            <v>0.23219391540934986</v>
          </cell>
          <cell r="R34">
            <v>0.56307024486767332</v>
          </cell>
          <cell r="S34">
            <v>3566.111550828598</v>
          </cell>
          <cell r="T34">
            <v>101400</v>
          </cell>
          <cell r="U34">
            <v>14534.375</v>
          </cell>
          <cell r="V34">
            <v>2.4</v>
          </cell>
          <cell r="W34">
            <v>119500</v>
          </cell>
          <cell r="X34">
            <v>142300</v>
          </cell>
          <cell r="AA34">
            <v>24</v>
          </cell>
          <cell r="AB34" t="str">
            <v>Dump Truck, 3.5 ton</v>
          </cell>
          <cell r="AE34" t="str">
            <v>3.5 ton</v>
          </cell>
          <cell r="AF34">
            <v>65</v>
          </cell>
          <cell r="AG34">
            <v>2500</v>
          </cell>
          <cell r="AH34">
            <v>0.23219391540934986</v>
          </cell>
          <cell r="AI34">
            <v>7.8</v>
          </cell>
          <cell r="AJ34">
            <v>70200</v>
          </cell>
          <cell r="AK34">
            <v>0.65</v>
          </cell>
          <cell r="AL34">
            <v>31200</v>
          </cell>
          <cell r="AO34">
            <v>8553.125</v>
          </cell>
          <cell r="AP34">
            <v>5981.25</v>
          </cell>
          <cell r="AQ34">
            <v>118140</v>
          </cell>
        </row>
        <row r="35">
          <cell r="A35" t="str">
            <v>Dump Truck, 6 ton</v>
          </cell>
          <cell r="C35">
            <v>25</v>
          </cell>
          <cell r="D35" t="str">
            <v>Dump Truck, 6 ton</v>
          </cell>
          <cell r="G35" t="str">
            <v>5.0 ton</v>
          </cell>
          <cell r="H35">
            <v>180</v>
          </cell>
          <cell r="I35">
            <v>8</v>
          </cell>
          <cell r="J35">
            <v>2000</v>
          </cell>
          <cell r="K35">
            <v>3281993.5691318298</v>
          </cell>
          <cell r="L35">
            <v>25246.104377937154</v>
          </cell>
          <cell r="M35">
            <v>757.38313133811459</v>
          </cell>
          <cell r="N35">
            <v>2448.8721246599039</v>
          </cell>
          <cell r="O35">
            <v>1.3774905701211957</v>
          </cell>
          <cell r="P35">
            <v>0.71004668562948248</v>
          </cell>
          <cell r="Q35">
            <v>0.30295325253524585</v>
          </cell>
          <cell r="R35">
            <v>0.73466163739797119</v>
          </cell>
          <cell r="S35">
            <v>4652.8570368538176</v>
          </cell>
          <cell r="T35">
            <v>280800</v>
          </cell>
          <cell r="U35">
            <v>14534.375</v>
          </cell>
          <cell r="V35">
            <v>3.13</v>
          </cell>
          <cell r="W35">
            <v>299987</v>
          </cell>
          <cell r="X35">
            <v>329722</v>
          </cell>
          <cell r="AA35">
            <v>25</v>
          </cell>
          <cell r="AB35" t="str">
            <v>Dump Truck, 6 ton</v>
          </cell>
          <cell r="AE35" t="str">
            <v>5.0 ton</v>
          </cell>
          <cell r="AF35">
            <v>180</v>
          </cell>
          <cell r="AG35">
            <v>2500</v>
          </cell>
          <cell r="AH35">
            <v>0.30295325253524585</v>
          </cell>
          <cell r="AI35">
            <v>21.599999999999998</v>
          </cell>
          <cell r="AJ35">
            <v>194399.99999999997</v>
          </cell>
          <cell r="AK35">
            <v>1.8</v>
          </cell>
          <cell r="AL35">
            <v>86400</v>
          </cell>
          <cell r="AO35">
            <v>8553.125</v>
          </cell>
          <cell r="AP35">
            <v>5981.25</v>
          </cell>
          <cell r="AQ35">
            <v>298212</v>
          </cell>
        </row>
        <row r="36">
          <cell r="A36" t="str">
            <v>Dump Truck, 8 ton</v>
          </cell>
          <cell r="C36">
            <v>26</v>
          </cell>
          <cell r="D36" t="str">
            <v>Dump Truck, 8 ton</v>
          </cell>
          <cell r="G36" t="str">
            <v>8.0 ton</v>
          </cell>
          <cell r="H36">
            <v>220</v>
          </cell>
          <cell r="I36">
            <v>8</v>
          </cell>
          <cell r="J36">
            <v>2000</v>
          </cell>
          <cell r="K36">
            <v>5315112.54019293</v>
          </cell>
          <cell r="L36">
            <v>40885.481078407152</v>
          </cell>
          <cell r="M36">
            <v>1226.5644323522145</v>
          </cell>
          <cell r="N36">
            <v>3965.891664605494</v>
          </cell>
          <cell r="O36">
            <v>2.2308140613405905</v>
          </cell>
          <cell r="P36">
            <v>1.1499041553302012</v>
          </cell>
          <cell r="Q36">
            <v>0.49062577294088577</v>
          </cell>
          <cell r="R36">
            <v>1.1897674993816481</v>
          </cell>
          <cell r="S36">
            <v>7535.1941627504384</v>
          </cell>
          <cell r="T36">
            <v>343200</v>
          </cell>
          <cell r="U36">
            <v>15243.75</v>
          </cell>
          <cell r="V36">
            <v>5.0599999999999996</v>
          </cell>
          <cell r="W36">
            <v>365979</v>
          </cell>
          <cell r="X36">
            <v>414049</v>
          </cell>
          <cell r="AA36">
            <v>26</v>
          </cell>
          <cell r="AB36" t="str">
            <v>Dump Truck, 8 ton</v>
          </cell>
          <cell r="AE36" t="str">
            <v>8.0 ton</v>
          </cell>
          <cell r="AF36">
            <v>220</v>
          </cell>
          <cell r="AG36">
            <v>2500</v>
          </cell>
          <cell r="AH36">
            <v>0.49062577294088577</v>
          </cell>
          <cell r="AI36">
            <v>26.4</v>
          </cell>
          <cell r="AJ36">
            <v>237600</v>
          </cell>
          <cell r="AK36">
            <v>2.2000000000000002</v>
          </cell>
          <cell r="AL36">
            <v>105600.00000000001</v>
          </cell>
          <cell r="AN36">
            <v>9262.5</v>
          </cell>
          <cell r="AP36">
            <v>5981.25</v>
          </cell>
          <cell r="AQ36">
            <v>363105</v>
          </cell>
        </row>
        <row r="37">
          <cell r="A37" t="str">
            <v>Dump Truck, 10 ton</v>
          </cell>
          <cell r="C37">
            <v>27</v>
          </cell>
          <cell r="D37" t="str">
            <v>Dump Truck, 10 ton</v>
          </cell>
          <cell r="G37" t="str">
            <v>10.0 ton</v>
          </cell>
          <cell r="H37">
            <v>275</v>
          </cell>
          <cell r="I37">
            <v>8</v>
          </cell>
          <cell r="J37">
            <v>2000</v>
          </cell>
          <cell r="K37">
            <v>7163987.1382636698</v>
          </cell>
          <cell r="L37">
            <v>55107.593371258998</v>
          </cell>
          <cell r="M37">
            <v>1653.2278011377698</v>
          </cell>
          <cell r="N37">
            <v>5345.4365570121226</v>
          </cell>
          <cell r="O37">
            <v>3.006808063319319</v>
          </cell>
          <cell r="P37">
            <v>1.5499010635666595</v>
          </cell>
          <cell r="Q37">
            <v>0.66129112045510796</v>
          </cell>
          <cell r="R37">
            <v>1.6036309671036368</v>
          </cell>
          <cell r="S37">
            <v>10156.329458323034</v>
          </cell>
          <cell r="T37">
            <v>429000</v>
          </cell>
          <cell r="U37">
            <v>15243.75</v>
          </cell>
          <cell r="V37">
            <v>6.82</v>
          </cell>
          <cell r="W37">
            <v>454400</v>
          </cell>
          <cell r="X37">
            <v>519190</v>
          </cell>
          <cell r="AA37">
            <v>27</v>
          </cell>
          <cell r="AB37" t="str">
            <v>Dump Truck, 10 ton</v>
          </cell>
          <cell r="AE37" t="str">
            <v>10.0 ton</v>
          </cell>
          <cell r="AF37">
            <v>275</v>
          </cell>
          <cell r="AG37">
            <v>2500</v>
          </cell>
          <cell r="AH37">
            <v>0.66129112045510796</v>
          </cell>
          <cell r="AI37">
            <v>33</v>
          </cell>
          <cell r="AJ37">
            <v>297000</v>
          </cell>
          <cell r="AK37">
            <v>2.75</v>
          </cell>
          <cell r="AL37">
            <v>132000</v>
          </cell>
          <cell r="AN37">
            <v>9262.5</v>
          </cell>
          <cell r="AP37">
            <v>5981.25</v>
          </cell>
          <cell r="AQ37">
            <v>450526</v>
          </cell>
        </row>
        <row r="38">
          <cell r="A38" t="str">
            <v>Excavator &amp; Hid. Breaker, 1.3 ton</v>
          </cell>
          <cell r="C38">
            <v>28</v>
          </cell>
          <cell r="D38" t="str">
            <v>Excavator &amp; Hid. Breaker, 1.3 ton</v>
          </cell>
          <cell r="G38" t="str">
            <v>1310 kg</v>
          </cell>
          <cell r="H38">
            <v>200</v>
          </cell>
          <cell r="I38">
            <v>5</v>
          </cell>
          <cell r="J38">
            <v>2000</v>
          </cell>
          <cell r="K38">
            <v>23573311.8971061</v>
          </cell>
          <cell r="L38">
            <v>181333.16843927768</v>
          </cell>
          <cell r="N38">
            <v>18133.316843927769</v>
          </cell>
          <cell r="O38">
            <v>16.319985159534991</v>
          </cell>
          <cell r="P38">
            <v>5.4399950531783308</v>
          </cell>
          <cell r="Q38">
            <v>0</v>
          </cell>
          <cell r="R38">
            <v>5.4399950531783308</v>
          </cell>
          <cell r="S38">
            <v>34453.302003462763</v>
          </cell>
          <cell r="T38">
            <v>312000</v>
          </cell>
          <cell r="U38">
            <v>18093.75</v>
          </cell>
          <cell r="V38">
            <v>27.2</v>
          </cell>
          <cell r="W38">
            <v>364547</v>
          </cell>
          <cell r="X38">
            <v>622947</v>
          </cell>
          <cell r="AA38">
            <v>28</v>
          </cell>
          <cell r="AB38" t="str">
            <v>Excavator &amp; Hid. Breaker, 1.3 ton</v>
          </cell>
          <cell r="AE38" t="str">
            <v>1310 kg</v>
          </cell>
          <cell r="AF38">
            <v>200</v>
          </cell>
          <cell r="AI38">
            <v>24</v>
          </cell>
          <cell r="AJ38">
            <v>216000</v>
          </cell>
          <cell r="AK38">
            <v>2</v>
          </cell>
          <cell r="AL38">
            <v>96000</v>
          </cell>
          <cell r="AM38">
            <v>12112.5</v>
          </cell>
          <cell r="AP38">
            <v>5981.25</v>
          </cell>
          <cell r="AQ38">
            <v>330094</v>
          </cell>
        </row>
        <row r="39">
          <cell r="A39" t="str">
            <v>Excavator, 0.4 m3</v>
          </cell>
          <cell r="C39">
            <v>29</v>
          </cell>
          <cell r="D39" t="str">
            <v>Excavator, 0.4 m3</v>
          </cell>
          <cell r="G39" t="str">
            <v>0.4 m3</v>
          </cell>
          <cell r="H39">
            <v>85</v>
          </cell>
          <cell r="I39">
            <v>5</v>
          </cell>
          <cell r="J39">
            <v>2000</v>
          </cell>
          <cell r="K39">
            <v>5787781.3504823158</v>
          </cell>
          <cell r="L39">
            <v>44521.395003710124</v>
          </cell>
          <cell r="N39">
            <v>4452.1395003710122</v>
          </cell>
          <cell r="O39">
            <v>4.0069255503339107</v>
          </cell>
          <cell r="P39">
            <v>1.3356418501113041</v>
          </cell>
          <cell r="Q39">
            <v>0</v>
          </cell>
          <cell r="R39">
            <v>1.3356418501113037</v>
          </cell>
          <cell r="S39">
            <v>8459.0650507049231</v>
          </cell>
          <cell r="T39">
            <v>132600</v>
          </cell>
          <cell r="U39">
            <v>15243.75</v>
          </cell>
          <cell r="V39">
            <v>6.68</v>
          </cell>
          <cell r="W39">
            <v>156303</v>
          </cell>
          <cell r="X39">
            <v>219763</v>
          </cell>
          <cell r="AA39">
            <v>29</v>
          </cell>
          <cell r="AB39" t="str">
            <v>Excavator, 0.4 m3</v>
          </cell>
          <cell r="AE39" t="str">
            <v>0.4 m3</v>
          </cell>
          <cell r="AF39">
            <v>85</v>
          </cell>
          <cell r="AI39">
            <v>10.199999999999999</v>
          </cell>
          <cell r="AJ39">
            <v>91800</v>
          </cell>
          <cell r="AK39">
            <v>0.85</v>
          </cell>
          <cell r="AL39">
            <v>40800</v>
          </cell>
          <cell r="AN39">
            <v>9262.5</v>
          </cell>
          <cell r="AP39">
            <v>5981.25</v>
          </cell>
          <cell r="AQ39">
            <v>147844</v>
          </cell>
        </row>
        <row r="40">
          <cell r="A40" t="str">
            <v>Excavator, 0.6 m3</v>
          </cell>
          <cell r="C40">
            <v>30</v>
          </cell>
          <cell r="D40" t="str">
            <v>Excavator, 0.6 m3</v>
          </cell>
          <cell r="G40" t="str">
            <v>0.6 m3</v>
          </cell>
          <cell r="H40">
            <v>120</v>
          </cell>
          <cell r="I40">
            <v>5</v>
          </cell>
          <cell r="J40">
            <v>2000</v>
          </cell>
          <cell r="K40">
            <v>8752411.5755627006</v>
          </cell>
          <cell r="L40">
            <v>67326.242888943845</v>
          </cell>
          <cell r="N40">
            <v>6732.6242888943852</v>
          </cell>
          <cell r="O40">
            <v>6.0593618600049464</v>
          </cell>
          <cell r="P40">
            <v>2.0197872866683158</v>
          </cell>
          <cell r="Q40">
            <v>0</v>
          </cell>
          <cell r="R40">
            <v>2.0197872866683153</v>
          </cell>
          <cell r="S40">
            <v>12791.98614889933</v>
          </cell>
          <cell r="T40">
            <v>187200</v>
          </cell>
          <cell r="U40">
            <v>15243.75</v>
          </cell>
          <cell r="V40">
            <v>10.1</v>
          </cell>
          <cell r="W40">
            <v>215236</v>
          </cell>
          <cell r="X40">
            <v>311186</v>
          </cell>
          <cell r="AA40">
            <v>30</v>
          </cell>
          <cell r="AB40" t="str">
            <v>Excavator, 0.6 m3</v>
          </cell>
          <cell r="AE40" t="str">
            <v>0.6 m3</v>
          </cell>
          <cell r="AF40">
            <v>120</v>
          </cell>
          <cell r="AI40">
            <v>14.399999999999999</v>
          </cell>
          <cell r="AJ40">
            <v>129599.99999999999</v>
          </cell>
          <cell r="AK40">
            <v>1.2</v>
          </cell>
          <cell r="AL40">
            <v>57600</v>
          </cell>
          <cell r="AN40">
            <v>9262.5</v>
          </cell>
          <cell r="AP40">
            <v>5981.25</v>
          </cell>
          <cell r="AQ40">
            <v>202444</v>
          </cell>
        </row>
        <row r="41">
          <cell r="A41" t="str">
            <v>Excavator, 0.8 m3</v>
          </cell>
          <cell r="C41">
            <v>31</v>
          </cell>
          <cell r="D41" t="str">
            <v>Excavator, 0.8 m3</v>
          </cell>
          <cell r="G41" t="str">
            <v>0.8 m3</v>
          </cell>
          <cell r="H41">
            <v>200</v>
          </cell>
          <cell r="I41">
            <v>5</v>
          </cell>
          <cell r="J41">
            <v>2000</v>
          </cell>
          <cell r="K41">
            <v>16273311.8971061</v>
          </cell>
          <cell r="L41">
            <v>125179.32228543154</v>
          </cell>
          <cell r="N41">
            <v>12517.932228543155</v>
          </cell>
          <cell r="O41">
            <v>11.266139005688837</v>
          </cell>
          <cell r="P41">
            <v>3.7553796685629468</v>
          </cell>
          <cell r="Q41">
            <v>0</v>
          </cell>
          <cell r="R41">
            <v>3.7553796685629459</v>
          </cell>
          <cell r="S41">
            <v>23784.071234231993</v>
          </cell>
          <cell r="T41">
            <v>312000</v>
          </cell>
          <cell r="U41">
            <v>18093.75</v>
          </cell>
          <cell r="V41">
            <v>18.78</v>
          </cell>
          <cell r="W41">
            <v>353878</v>
          </cell>
          <cell r="X41">
            <v>532288</v>
          </cell>
          <cell r="AA41">
            <v>31</v>
          </cell>
          <cell r="AB41" t="str">
            <v>Excavator, 0.8 m3</v>
          </cell>
          <cell r="AE41" t="str">
            <v>0.8 m3</v>
          </cell>
          <cell r="AF41">
            <v>200</v>
          </cell>
          <cell r="AI41">
            <v>24</v>
          </cell>
          <cell r="AJ41">
            <v>216000</v>
          </cell>
          <cell r="AK41">
            <v>2</v>
          </cell>
          <cell r="AL41">
            <v>96000</v>
          </cell>
          <cell r="AM41">
            <v>12112.5</v>
          </cell>
          <cell r="AP41">
            <v>5981.25</v>
          </cell>
          <cell r="AQ41">
            <v>330094</v>
          </cell>
        </row>
        <row r="42">
          <cell r="A42" t="str">
            <v>Excavator, 1.0 m3</v>
          </cell>
          <cell r="C42">
            <v>32</v>
          </cell>
          <cell r="D42" t="str">
            <v>Excavator, 1.0 m3</v>
          </cell>
          <cell r="G42" t="str">
            <v>1.0 m3</v>
          </cell>
          <cell r="H42">
            <v>220</v>
          </cell>
          <cell r="I42">
            <v>5</v>
          </cell>
          <cell r="J42">
            <v>2000</v>
          </cell>
          <cell r="K42">
            <v>18327974.27652733</v>
          </cell>
          <cell r="L42">
            <v>140984.4175117487</v>
          </cell>
          <cell r="N42">
            <v>14098.441751174871</v>
          </cell>
          <cell r="O42">
            <v>12.688597576057383</v>
          </cell>
          <cell r="P42">
            <v>4.2295325253524627</v>
          </cell>
          <cell r="Q42">
            <v>0</v>
          </cell>
          <cell r="R42">
            <v>4.2295325253524609</v>
          </cell>
          <cell r="S42">
            <v>26787.039327232254</v>
          </cell>
          <cell r="T42">
            <v>343200</v>
          </cell>
          <cell r="U42">
            <v>18093.75</v>
          </cell>
          <cell r="V42">
            <v>21.15</v>
          </cell>
          <cell r="W42">
            <v>388081</v>
          </cell>
          <cell r="X42">
            <v>589006</v>
          </cell>
          <cell r="AA42">
            <v>32</v>
          </cell>
          <cell r="AB42" t="str">
            <v>Excavator, 1.0 m3</v>
          </cell>
          <cell r="AE42" t="str">
            <v>1.0 m3</v>
          </cell>
          <cell r="AF42">
            <v>220</v>
          </cell>
          <cell r="AI42">
            <v>26.4</v>
          </cell>
          <cell r="AJ42">
            <v>237600</v>
          </cell>
          <cell r="AK42">
            <v>2.2000000000000002</v>
          </cell>
          <cell r="AL42">
            <v>105600.00000000001</v>
          </cell>
          <cell r="AM42">
            <v>12112.5</v>
          </cell>
          <cell r="AP42">
            <v>5981.25</v>
          </cell>
          <cell r="AQ42">
            <v>361294</v>
          </cell>
        </row>
        <row r="43">
          <cell r="A43" t="str">
            <v>Excavator, 1.3 m3</v>
          </cell>
          <cell r="C43">
            <v>33</v>
          </cell>
          <cell r="D43" t="str">
            <v>Excavator, 1.3 m3</v>
          </cell>
          <cell r="G43" t="str">
            <v>1.3 m3</v>
          </cell>
          <cell r="H43">
            <v>270</v>
          </cell>
          <cell r="I43">
            <v>5</v>
          </cell>
          <cell r="J43">
            <v>2000</v>
          </cell>
          <cell r="K43">
            <v>23427974.2765273</v>
          </cell>
          <cell r="L43">
            <v>180215.18674251769</v>
          </cell>
          <cell r="N43">
            <v>18021.518674251769</v>
          </cell>
          <cell r="O43">
            <v>16.219366806826592</v>
          </cell>
          <cell r="P43">
            <v>5.4064556022755319</v>
          </cell>
          <cell r="Q43">
            <v>0</v>
          </cell>
          <cell r="R43">
            <v>5.4064556022755301</v>
          </cell>
          <cell r="S43">
            <v>34240.885481078367</v>
          </cell>
          <cell r="T43">
            <v>421200</v>
          </cell>
          <cell r="U43">
            <v>18093.75</v>
          </cell>
          <cell r="V43">
            <v>27.03</v>
          </cell>
          <cell r="W43">
            <v>473535</v>
          </cell>
          <cell r="X43">
            <v>730320</v>
          </cell>
          <cell r="AA43">
            <v>33</v>
          </cell>
          <cell r="AB43" t="str">
            <v>Excavator, 1.3 m3</v>
          </cell>
          <cell r="AE43" t="str">
            <v>1.3 m3</v>
          </cell>
          <cell r="AF43">
            <v>270</v>
          </cell>
          <cell r="AI43">
            <v>32.4</v>
          </cell>
          <cell r="AJ43">
            <v>291600</v>
          </cell>
          <cell r="AK43">
            <v>2.7</v>
          </cell>
          <cell r="AL43">
            <v>129600.00000000001</v>
          </cell>
          <cell r="AM43">
            <v>12112.5</v>
          </cell>
          <cell r="AP43">
            <v>5981.25</v>
          </cell>
          <cell r="AQ43">
            <v>439294</v>
          </cell>
        </row>
        <row r="44">
          <cell r="A44" t="str">
            <v>Grout hopper</v>
          </cell>
          <cell r="C44">
            <v>34</v>
          </cell>
          <cell r="D44" t="str">
            <v>Grout hopper</v>
          </cell>
          <cell r="G44" t="str">
            <v>150 lit</v>
          </cell>
          <cell r="H44" t="str">
            <v>-</v>
          </cell>
          <cell r="I44">
            <v>5</v>
          </cell>
          <cell r="J44">
            <v>2000</v>
          </cell>
          <cell r="K44">
            <v>156350.48231511255</v>
          </cell>
          <cell r="L44">
            <v>1202.6960178085581</v>
          </cell>
          <cell r="N44">
            <v>120.26960178085581</v>
          </cell>
          <cell r="O44">
            <v>0.10824264160277024</v>
          </cell>
          <cell r="P44">
            <v>3.6080880534256746E-2</v>
          </cell>
          <cell r="Q44">
            <v>0</v>
          </cell>
          <cell r="R44">
            <v>3.6080880534256746E-2</v>
          </cell>
          <cell r="S44">
            <v>0</v>
          </cell>
          <cell r="T44">
            <v>0</v>
          </cell>
          <cell r="U44">
            <v>14534.375</v>
          </cell>
          <cell r="V44">
            <v>0.18</v>
          </cell>
          <cell r="W44">
            <v>14534</v>
          </cell>
          <cell r="X44">
            <v>16244</v>
          </cell>
          <cell r="AA44">
            <v>34</v>
          </cell>
          <cell r="AB44" t="str">
            <v>Grout hopper</v>
          </cell>
          <cell r="AE44" t="str">
            <v>150 lit</v>
          </cell>
          <cell r="AF44">
            <v>0</v>
          </cell>
          <cell r="AI44">
            <v>0</v>
          </cell>
          <cell r="AJ44">
            <v>0</v>
          </cell>
          <cell r="AK44">
            <v>0</v>
          </cell>
          <cell r="AL44">
            <v>0</v>
          </cell>
          <cell r="AO44">
            <v>8553.125</v>
          </cell>
          <cell r="AP44">
            <v>5981.25</v>
          </cell>
          <cell r="AQ44">
            <v>14534</v>
          </cell>
        </row>
        <row r="45">
          <cell r="A45" t="str">
            <v>Grout mixer, 380 kg</v>
          </cell>
          <cell r="C45">
            <v>35</v>
          </cell>
          <cell r="D45" t="str">
            <v>Grout mixer, 380 kg</v>
          </cell>
          <cell r="G45" t="str">
            <v>200 x 2 lit</v>
          </cell>
          <cell r="H45">
            <v>2</v>
          </cell>
          <cell r="I45">
            <v>5</v>
          </cell>
          <cell r="J45">
            <v>2000</v>
          </cell>
          <cell r="K45">
            <v>1326366.5594855307</v>
          </cell>
          <cell r="L45">
            <v>10202.819688350237</v>
          </cell>
          <cell r="N45">
            <v>1020.2819688350237</v>
          </cell>
          <cell r="O45">
            <v>0.91825377195152147</v>
          </cell>
          <cell r="P45">
            <v>0.30608459065050719</v>
          </cell>
          <cell r="Q45">
            <v>0</v>
          </cell>
          <cell r="R45">
            <v>0.30608459065050708</v>
          </cell>
          <cell r="S45">
            <v>1938.5357407865449</v>
          </cell>
          <cell r="T45">
            <v>2160</v>
          </cell>
          <cell r="U45">
            <v>14534.375</v>
          </cell>
          <cell r="V45">
            <v>1.53</v>
          </cell>
          <cell r="W45">
            <v>18633</v>
          </cell>
          <cell r="X45">
            <v>33168</v>
          </cell>
          <cell r="AA45">
            <v>34</v>
          </cell>
          <cell r="AB45" t="str">
            <v>Grout mixer, 380 kg</v>
          </cell>
          <cell r="AE45" t="str">
            <v>200 x 2 lit</v>
          </cell>
          <cell r="AF45">
            <v>2</v>
          </cell>
          <cell r="AI45">
            <v>0.24</v>
          </cell>
          <cell r="AJ45">
            <v>1200</v>
          </cell>
          <cell r="AK45">
            <v>0.02</v>
          </cell>
          <cell r="AL45">
            <v>960</v>
          </cell>
          <cell r="AO45">
            <v>8553.125</v>
          </cell>
          <cell r="AP45">
            <v>5981.25</v>
          </cell>
          <cell r="AQ45">
            <v>16694</v>
          </cell>
        </row>
        <row r="46">
          <cell r="A46" t="str">
            <v>Grout pump, 280 kg</v>
          </cell>
          <cell r="C46">
            <v>36</v>
          </cell>
          <cell r="D46" t="str">
            <v>Grout pump, 280 kg</v>
          </cell>
          <cell r="G46" t="str">
            <v>120 - 50 lit/min</v>
          </cell>
          <cell r="H46">
            <v>8</v>
          </cell>
          <cell r="I46">
            <v>5</v>
          </cell>
          <cell r="J46">
            <v>2000</v>
          </cell>
          <cell r="K46">
            <v>1583520.9003215434</v>
          </cell>
          <cell r="L46">
            <v>12180.930002473411</v>
          </cell>
          <cell r="N46">
            <v>1218.0930002473413</v>
          </cell>
          <cell r="O46">
            <v>1.0962837002226069</v>
          </cell>
          <cell r="P46">
            <v>0.36542790007420245</v>
          </cell>
          <cell r="Q46">
            <v>0</v>
          </cell>
          <cell r="R46">
            <v>0.36542790007420234</v>
          </cell>
          <cell r="S46">
            <v>2314.376700469948</v>
          </cell>
          <cell r="T46">
            <v>8640</v>
          </cell>
          <cell r="U46">
            <v>14534.375</v>
          </cell>
          <cell r="V46">
            <v>1.83</v>
          </cell>
          <cell r="W46">
            <v>25489</v>
          </cell>
          <cell r="X46">
            <v>42874</v>
          </cell>
          <cell r="AA46">
            <v>35</v>
          </cell>
          <cell r="AB46" t="str">
            <v>Grout pump, 280 kg</v>
          </cell>
          <cell r="AE46" t="str">
            <v>120 - 50 lit/min</v>
          </cell>
          <cell r="AF46">
            <v>8</v>
          </cell>
          <cell r="AI46">
            <v>0.96</v>
          </cell>
          <cell r="AJ46">
            <v>4800</v>
          </cell>
          <cell r="AK46">
            <v>0.08</v>
          </cell>
          <cell r="AL46">
            <v>3840</v>
          </cell>
          <cell r="AO46">
            <v>8553.125</v>
          </cell>
          <cell r="AP46">
            <v>5981.25</v>
          </cell>
          <cell r="AQ46">
            <v>23174</v>
          </cell>
        </row>
        <row r="47">
          <cell r="A47" t="str">
            <v>Hammer, Jack, Air, 25 kg</v>
          </cell>
          <cell r="C47">
            <v>37</v>
          </cell>
          <cell r="D47" t="str">
            <v>Hammer, Jack, Air, 25 kg</v>
          </cell>
          <cell r="G47" t="str">
            <v>100 CFM &amp; 70 mm</v>
          </cell>
          <cell r="H47" t="str">
            <v>-</v>
          </cell>
          <cell r="I47">
            <v>3</v>
          </cell>
          <cell r="J47">
            <v>2000</v>
          </cell>
          <cell r="K47">
            <v>522508.038585209</v>
          </cell>
          <cell r="L47">
            <v>4019.2926045016075</v>
          </cell>
          <cell r="N47">
            <v>401.92926045016077</v>
          </cell>
          <cell r="O47">
            <v>0.60289389067524113</v>
          </cell>
          <cell r="P47">
            <v>0.13397642015005357</v>
          </cell>
          <cell r="Q47">
            <v>0</v>
          </cell>
          <cell r="R47">
            <v>0.12057877813504822</v>
          </cell>
          <cell r="S47">
            <v>763.66559485530536</v>
          </cell>
          <cell r="T47">
            <v>0</v>
          </cell>
          <cell r="U47">
            <v>17106.25</v>
          </cell>
          <cell r="V47">
            <v>0.86</v>
          </cell>
          <cell r="W47">
            <v>17870</v>
          </cell>
          <cell r="X47">
            <v>26040</v>
          </cell>
          <cell r="AA47">
            <v>36</v>
          </cell>
          <cell r="AB47" t="str">
            <v>Hammer, Jack, Air, 25 kg</v>
          </cell>
          <cell r="AE47" t="str">
            <v>100 CFM &amp; 70 mm</v>
          </cell>
          <cell r="AF47">
            <v>0</v>
          </cell>
          <cell r="AI47">
            <v>0</v>
          </cell>
          <cell r="AJ47">
            <v>0</v>
          </cell>
          <cell r="AK47">
            <v>0</v>
          </cell>
          <cell r="AL47">
            <v>0</v>
          </cell>
          <cell r="AO47">
            <v>8553.125</v>
          </cell>
          <cell r="AP47">
            <v>8553.125</v>
          </cell>
          <cell r="AQ47">
            <v>17106</v>
          </cell>
        </row>
        <row r="48">
          <cell r="A48" t="str">
            <v>Motor grader, 2.2 m</v>
          </cell>
          <cell r="C48">
            <v>38</v>
          </cell>
          <cell r="D48" t="str">
            <v>Motor grader, 2.2 m</v>
          </cell>
          <cell r="G48" t="str">
            <v>2.2 m wide</v>
          </cell>
          <cell r="H48">
            <v>67</v>
          </cell>
          <cell r="I48">
            <v>5</v>
          </cell>
          <cell r="J48">
            <v>2000</v>
          </cell>
          <cell r="K48">
            <v>8360128.6173633439</v>
          </cell>
          <cell r="L48">
            <v>64308.681672025719</v>
          </cell>
          <cell r="M48">
            <v>1929.2604501607716</v>
          </cell>
          <cell r="N48">
            <v>6237.942122186495</v>
          </cell>
          <cell r="O48">
            <v>5.6141479099678451</v>
          </cell>
          <cell r="P48">
            <v>1.9292604501607717</v>
          </cell>
          <cell r="Q48">
            <v>0.64308681672025725</v>
          </cell>
          <cell r="R48">
            <v>1.8713826366559483</v>
          </cell>
          <cell r="S48">
            <v>11852.090032154341</v>
          </cell>
          <cell r="T48">
            <v>104519.99999999999</v>
          </cell>
          <cell r="U48">
            <v>15243.75</v>
          </cell>
          <cell r="V48">
            <v>10.06</v>
          </cell>
          <cell r="W48">
            <v>131616</v>
          </cell>
          <cell r="X48">
            <v>227186</v>
          </cell>
          <cell r="AA48">
            <v>37</v>
          </cell>
          <cell r="AB48" t="str">
            <v>Motor grader, 2.2 m</v>
          </cell>
          <cell r="AE48" t="str">
            <v>2.2 m wide</v>
          </cell>
          <cell r="AF48">
            <v>67</v>
          </cell>
          <cell r="AG48">
            <v>3000</v>
          </cell>
          <cell r="AH48">
            <v>0.64308681672025725</v>
          </cell>
          <cell r="AI48">
            <v>8.0399999999999991</v>
          </cell>
          <cell r="AJ48">
            <v>72359.999999999985</v>
          </cell>
          <cell r="AK48">
            <v>0.67</v>
          </cell>
          <cell r="AL48">
            <v>32160.000000000004</v>
          </cell>
          <cell r="AN48">
            <v>9262.5</v>
          </cell>
          <cell r="AP48">
            <v>5981.25</v>
          </cell>
          <cell r="AQ48">
            <v>125873</v>
          </cell>
        </row>
        <row r="49">
          <cell r="A49" t="str">
            <v>Motor grader, 3.1 m</v>
          </cell>
          <cell r="C49">
            <v>39</v>
          </cell>
          <cell r="D49" t="str">
            <v>Motor grader, 3.1 m</v>
          </cell>
          <cell r="G49" t="str">
            <v>3.1 m wide</v>
          </cell>
          <cell r="H49">
            <v>115</v>
          </cell>
          <cell r="I49">
            <v>7</v>
          </cell>
          <cell r="J49">
            <v>2000</v>
          </cell>
          <cell r="K49">
            <v>12218649.517684888</v>
          </cell>
          <cell r="L49">
            <v>93989.611674499145</v>
          </cell>
          <cell r="M49">
            <v>2819.6883502349742</v>
          </cell>
          <cell r="N49">
            <v>9116.9923324264164</v>
          </cell>
          <cell r="O49">
            <v>5.8609236422741251</v>
          </cell>
          <cell r="P49">
            <v>2.6854174764142615</v>
          </cell>
          <cell r="Q49">
            <v>0.93989611674499141</v>
          </cell>
          <cell r="R49">
            <v>2.735097699727925</v>
          </cell>
          <cell r="S49">
            <v>17322.285431610191</v>
          </cell>
          <cell r="T49">
            <v>179400</v>
          </cell>
          <cell r="U49">
            <v>15243.75</v>
          </cell>
          <cell r="V49">
            <v>12.22</v>
          </cell>
          <cell r="W49">
            <v>211966</v>
          </cell>
          <cell r="X49">
            <v>328056</v>
          </cell>
          <cell r="AA49">
            <v>38</v>
          </cell>
          <cell r="AB49" t="str">
            <v>Motor grader, 3.1 m</v>
          </cell>
          <cell r="AE49" t="str">
            <v>3.1 m wide</v>
          </cell>
          <cell r="AF49">
            <v>115</v>
          </cell>
          <cell r="AG49">
            <v>3000</v>
          </cell>
          <cell r="AH49">
            <v>0.93989611674499141</v>
          </cell>
          <cell r="AI49">
            <v>13.799999999999999</v>
          </cell>
          <cell r="AJ49">
            <v>124199.99999999999</v>
          </cell>
          <cell r="AK49">
            <v>1.1500000000000001</v>
          </cell>
          <cell r="AL49">
            <v>55200.000000000007</v>
          </cell>
          <cell r="AN49">
            <v>9262.5</v>
          </cell>
          <cell r="AP49">
            <v>5981.25</v>
          </cell>
          <cell r="AQ49">
            <v>203573</v>
          </cell>
        </row>
        <row r="50">
          <cell r="A50" t="str">
            <v>Pump, centrifugal, 100 mm</v>
          </cell>
          <cell r="C50">
            <v>40</v>
          </cell>
          <cell r="D50" t="str">
            <v>Pump, centrifugal, 100 mm</v>
          </cell>
          <cell r="G50" t="str">
            <v>10 lit/sec, diesel</v>
          </cell>
          <cell r="H50">
            <v>5</v>
          </cell>
          <cell r="I50">
            <v>5</v>
          </cell>
          <cell r="J50">
            <v>2000</v>
          </cell>
          <cell r="K50">
            <v>241157.55627009648</v>
          </cell>
          <cell r="L50">
            <v>1855.0581251545882</v>
          </cell>
          <cell r="N50">
            <v>185.50581251545884</v>
          </cell>
          <cell r="O50">
            <v>0.16695523126391293</v>
          </cell>
          <cell r="P50">
            <v>5.5651743754637654E-2</v>
          </cell>
          <cell r="Q50">
            <v>0</v>
          </cell>
          <cell r="R50">
            <v>5.5651743754637641E-2</v>
          </cell>
          <cell r="S50">
            <v>352.46104377937172</v>
          </cell>
          <cell r="T50">
            <v>5400</v>
          </cell>
          <cell r="U50">
            <v>8553.125</v>
          </cell>
          <cell r="V50">
            <v>0.28000000000000003</v>
          </cell>
          <cell r="W50">
            <v>14306</v>
          </cell>
          <cell r="X50">
            <v>16966</v>
          </cell>
          <cell r="AA50">
            <v>39</v>
          </cell>
          <cell r="AB50" t="str">
            <v>Pump, centrifugal, 100 mm</v>
          </cell>
          <cell r="AE50" t="str">
            <v>10 lit/sec, diesel</v>
          </cell>
          <cell r="AF50">
            <v>5</v>
          </cell>
          <cell r="AI50">
            <v>0.6</v>
          </cell>
          <cell r="AJ50">
            <v>3000</v>
          </cell>
          <cell r="AK50">
            <v>0.05</v>
          </cell>
          <cell r="AL50">
            <v>2400</v>
          </cell>
          <cell r="AO50">
            <v>8553.125</v>
          </cell>
          <cell r="AQ50">
            <v>13953</v>
          </cell>
        </row>
        <row r="51">
          <cell r="A51" t="str">
            <v>Pump, centrifugal, 150 mm</v>
          </cell>
          <cell r="C51">
            <v>41</v>
          </cell>
          <cell r="D51" t="str">
            <v>Pump, centrifugal, 150 mm</v>
          </cell>
          <cell r="G51" t="str">
            <v>25 lit/sec, diesel</v>
          </cell>
          <cell r="H51">
            <v>11</v>
          </cell>
          <cell r="I51">
            <v>5</v>
          </cell>
          <cell r="J51">
            <v>2000</v>
          </cell>
          <cell r="K51">
            <v>321543.40836012864</v>
          </cell>
          <cell r="L51">
            <v>2473.4108335394512</v>
          </cell>
          <cell r="N51">
            <v>247.34108335394512</v>
          </cell>
          <cell r="O51">
            <v>0.22260697501855059</v>
          </cell>
          <cell r="P51">
            <v>7.4202325006183553E-2</v>
          </cell>
          <cell r="Q51">
            <v>0</v>
          </cell>
          <cell r="R51">
            <v>7.4202325006183525E-2</v>
          </cell>
          <cell r="S51">
            <v>469.94805837249572</v>
          </cell>
          <cell r="T51">
            <v>11880</v>
          </cell>
          <cell r="U51">
            <v>8553.125</v>
          </cell>
          <cell r="V51">
            <v>0.37</v>
          </cell>
          <cell r="W51">
            <v>20903</v>
          </cell>
          <cell r="X51">
            <v>24418</v>
          </cell>
          <cell r="AA51">
            <v>40</v>
          </cell>
          <cell r="AB51" t="str">
            <v>Pump, centrifugal, 150 mm</v>
          </cell>
          <cell r="AE51" t="str">
            <v>25 lit/sec, diesel</v>
          </cell>
          <cell r="AF51">
            <v>11</v>
          </cell>
          <cell r="AI51">
            <v>1.3199999999999998</v>
          </cell>
          <cell r="AJ51">
            <v>6599.9999999999991</v>
          </cell>
          <cell r="AK51">
            <v>0.11</v>
          </cell>
          <cell r="AL51">
            <v>5280</v>
          </cell>
          <cell r="AO51">
            <v>8553.125</v>
          </cell>
          <cell r="AQ51">
            <v>20433</v>
          </cell>
        </row>
        <row r="52">
          <cell r="A52" t="str">
            <v>Pump, submersible, 50 mm</v>
          </cell>
          <cell r="C52">
            <v>42</v>
          </cell>
          <cell r="D52" t="str">
            <v>Pump, submersible, 50 mm</v>
          </cell>
          <cell r="G52" t="str">
            <v>0.20 m3/min</v>
          </cell>
          <cell r="H52">
            <v>1.5</v>
          </cell>
          <cell r="I52">
            <v>3</v>
          </cell>
          <cell r="J52">
            <v>2000</v>
          </cell>
          <cell r="K52">
            <v>112540.19292604503</v>
          </cell>
          <cell r="L52">
            <v>865.69379173880793</v>
          </cell>
          <cell r="N52">
            <v>86.569379173880805</v>
          </cell>
          <cell r="O52">
            <v>0.12985406876082117</v>
          </cell>
          <cell r="P52">
            <v>2.8856459724626929E-2</v>
          </cell>
          <cell r="Q52">
            <v>0</v>
          </cell>
          <cell r="R52">
            <v>2.5970813752164236E-2</v>
          </cell>
          <cell r="S52">
            <v>164.48182043037349</v>
          </cell>
          <cell r="T52">
            <v>2340</v>
          </cell>
          <cell r="U52">
            <v>8553.125</v>
          </cell>
          <cell r="V52">
            <v>0.18</v>
          </cell>
          <cell r="W52">
            <v>11058</v>
          </cell>
          <cell r="X52">
            <v>12768</v>
          </cell>
          <cell r="AA52">
            <v>41</v>
          </cell>
          <cell r="AB52" t="str">
            <v>Pump, submersible, 50 mm</v>
          </cell>
          <cell r="AE52" t="str">
            <v>0.20 m3/min</v>
          </cell>
          <cell r="AF52">
            <v>1.5</v>
          </cell>
          <cell r="AI52">
            <v>0.18</v>
          </cell>
          <cell r="AJ52">
            <v>1620</v>
          </cell>
          <cell r="AK52">
            <v>1.4999999999999999E-2</v>
          </cell>
          <cell r="AL52">
            <v>720</v>
          </cell>
          <cell r="AO52">
            <v>8553.125</v>
          </cell>
          <cell r="AQ52">
            <v>10893</v>
          </cell>
        </row>
        <row r="53">
          <cell r="A53" t="str">
            <v>Screen Plant, 30 ton/hr</v>
          </cell>
          <cell r="C53">
            <v>43</v>
          </cell>
          <cell r="D53" t="str">
            <v>Screen Plant, 30 ton/hr</v>
          </cell>
          <cell r="G53" t="str">
            <v>30 ton/hr</v>
          </cell>
          <cell r="H53">
            <v>75</v>
          </cell>
          <cell r="I53">
            <v>8</v>
          </cell>
          <cell r="J53">
            <v>2000</v>
          </cell>
          <cell r="K53">
            <v>8038585.2090032203</v>
          </cell>
          <cell r="L53">
            <v>61835.270838486307</v>
          </cell>
          <cell r="N53">
            <v>6183.5270838486313</v>
          </cell>
          <cell r="O53">
            <v>3.4782339846648549</v>
          </cell>
          <cell r="P53">
            <v>1.7391169923324274</v>
          </cell>
          <cell r="Q53">
            <v>0</v>
          </cell>
          <cell r="R53">
            <v>1.855058125154589</v>
          </cell>
          <cell r="S53">
            <v>11748.701459312397</v>
          </cell>
          <cell r="T53">
            <v>117000</v>
          </cell>
          <cell r="U53">
            <v>14534.375</v>
          </cell>
          <cell r="V53">
            <v>7.07</v>
          </cell>
          <cell r="W53">
            <v>143283</v>
          </cell>
          <cell r="X53">
            <v>210448</v>
          </cell>
          <cell r="AA53">
            <v>42</v>
          </cell>
          <cell r="AB53" t="str">
            <v>Screen Plant, 30 ton/hr</v>
          </cell>
          <cell r="AE53" t="str">
            <v>30 ton/hr</v>
          </cell>
          <cell r="AF53">
            <v>75</v>
          </cell>
          <cell r="AI53">
            <v>9</v>
          </cell>
          <cell r="AJ53">
            <v>81000</v>
          </cell>
          <cell r="AK53">
            <v>0.75</v>
          </cell>
          <cell r="AL53">
            <v>36000</v>
          </cell>
          <cell r="AO53">
            <v>8553.125</v>
          </cell>
          <cell r="AP53">
            <v>5981.25</v>
          </cell>
          <cell r="AQ53">
            <v>131534</v>
          </cell>
        </row>
        <row r="54">
          <cell r="A54" t="str">
            <v>Screen Plant, 50 ton/hr</v>
          </cell>
          <cell r="C54">
            <v>44</v>
          </cell>
          <cell r="D54" t="str">
            <v>Screen Plant, 50 ton/hr</v>
          </cell>
          <cell r="G54" t="str">
            <v>50 ton/hr</v>
          </cell>
          <cell r="H54">
            <v>150</v>
          </cell>
          <cell r="I54">
            <v>8</v>
          </cell>
          <cell r="J54">
            <v>2000</v>
          </cell>
          <cell r="K54">
            <v>10450160.77170418</v>
          </cell>
          <cell r="L54">
            <v>80385.85209003216</v>
          </cell>
          <cell r="N54">
            <v>8038.5852090032167</v>
          </cell>
          <cell r="O54">
            <v>4.521704180064309</v>
          </cell>
          <cell r="P54">
            <v>2.2608520900321545</v>
          </cell>
          <cell r="Q54">
            <v>0</v>
          </cell>
          <cell r="R54">
            <v>2.411575562700965</v>
          </cell>
          <cell r="S54">
            <v>15273.31189710611</v>
          </cell>
          <cell r="T54">
            <v>234000</v>
          </cell>
          <cell r="U54">
            <v>14534.375</v>
          </cell>
          <cell r="V54">
            <v>9.19</v>
          </cell>
          <cell r="W54">
            <v>263808</v>
          </cell>
          <cell r="X54">
            <v>351113</v>
          </cell>
          <cell r="AA54">
            <v>43</v>
          </cell>
          <cell r="AB54" t="str">
            <v>Screen Plant, 50 ton/hr</v>
          </cell>
          <cell r="AE54" t="str">
            <v>50 ton/hr</v>
          </cell>
          <cell r="AF54">
            <v>150</v>
          </cell>
          <cell r="AI54">
            <v>18</v>
          </cell>
          <cell r="AJ54">
            <v>162000</v>
          </cell>
          <cell r="AK54">
            <v>1.5</v>
          </cell>
          <cell r="AL54">
            <v>72000</v>
          </cell>
          <cell r="AO54">
            <v>8553.125</v>
          </cell>
          <cell r="AP54">
            <v>5981.25</v>
          </cell>
          <cell r="AQ54">
            <v>248534</v>
          </cell>
        </row>
        <row r="55">
          <cell r="A55" t="str">
            <v>Tamper, hand, 59 kg</v>
          </cell>
          <cell r="C55">
            <v>45</v>
          </cell>
          <cell r="D55" t="str">
            <v>Tamper, hand, 59 kg</v>
          </cell>
          <cell r="G55" t="str">
            <v>59 kg</v>
          </cell>
          <cell r="H55">
            <v>3.3</v>
          </cell>
          <cell r="I55">
            <v>3</v>
          </cell>
          <cell r="J55">
            <v>2000</v>
          </cell>
          <cell r="K55">
            <v>241157.55627009648</v>
          </cell>
          <cell r="L55">
            <v>1855.0581251545882</v>
          </cell>
          <cell r="N55">
            <v>185.50581251545884</v>
          </cell>
          <cell r="O55">
            <v>0.27825871877318825</v>
          </cell>
          <cell r="P55">
            <v>6.1835270838486271E-2</v>
          </cell>
          <cell r="Q55">
            <v>0</v>
          </cell>
          <cell r="R55">
            <v>5.5651743754637641E-2</v>
          </cell>
          <cell r="S55">
            <v>352.46104377937172</v>
          </cell>
          <cell r="T55">
            <v>3564</v>
          </cell>
          <cell r="U55">
            <v>8553.125</v>
          </cell>
          <cell r="V55">
            <v>0.4</v>
          </cell>
          <cell r="W55">
            <v>12470</v>
          </cell>
          <cell r="X55">
            <v>16270</v>
          </cell>
          <cell r="AA55">
            <v>44</v>
          </cell>
          <cell r="AB55" t="str">
            <v>Tamper, hand, 59 kg</v>
          </cell>
          <cell r="AE55" t="str">
            <v>59 kg</v>
          </cell>
          <cell r="AF55">
            <v>3.3</v>
          </cell>
          <cell r="AI55">
            <v>0.39599999999999996</v>
          </cell>
          <cell r="AJ55">
            <v>1979.9999999999998</v>
          </cell>
          <cell r="AK55">
            <v>3.3000000000000002E-2</v>
          </cell>
          <cell r="AL55">
            <v>1584</v>
          </cell>
          <cell r="AO55">
            <v>8553.125</v>
          </cell>
          <cell r="AQ55">
            <v>12117</v>
          </cell>
        </row>
        <row r="56">
          <cell r="A56" t="str">
            <v>Tandem roller, 6 ton</v>
          </cell>
          <cell r="C56">
            <v>46</v>
          </cell>
          <cell r="D56" t="str">
            <v>Tandem roller, 6 ton</v>
          </cell>
          <cell r="G56" t="str">
            <v>6 - 8 ton</v>
          </cell>
          <cell r="H56">
            <v>60</v>
          </cell>
          <cell r="I56">
            <v>5</v>
          </cell>
          <cell r="J56">
            <v>2000</v>
          </cell>
          <cell r="K56">
            <v>6752411.5755627016</v>
          </cell>
          <cell r="L56">
            <v>51941.627504328477</v>
          </cell>
          <cell r="N56">
            <v>5194.162750432848</v>
          </cell>
          <cell r="O56">
            <v>4.6747464753895631</v>
          </cell>
          <cell r="P56">
            <v>1.5582488251298547</v>
          </cell>
          <cell r="Q56">
            <v>0</v>
          </cell>
          <cell r="R56">
            <v>1.5582488251298541</v>
          </cell>
          <cell r="S56">
            <v>9868.9092258224118</v>
          </cell>
          <cell r="T56">
            <v>93600</v>
          </cell>
          <cell r="U56">
            <v>15243.75</v>
          </cell>
          <cell r="V56">
            <v>7.79</v>
          </cell>
          <cell r="W56">
            <v>118713</v>
          </cell>
          <cell r="X56">
            <v>192718</v>
          </cell>
          <cell r="AA56">
            <v>45</v>
          </cell>
          <cell r="AB56" t="str">
            <v>Tandem roller, 6 ton</v>
          </cell>
          <cell r="AE56" t="str">
            <v>6 - 8 ton</v>
          </cell>
          <cell r="AF56">
            <v>60</v>
          </cell>
          <cell r="AI56">
            <v>7.1999999999999993</v>
          </cell>
          <cell r="AJ56">
            <v>64799.999999999993</v>
          </cell>
          <cell r="AK56">
            <v>0.6</v>
          </cell>
          <cell r="AL56">
            <v>28800</v>
          </cell>
          <cell r="AN56">
            <v>9262.5</v>
          </cell>
          <cell r="AP56">
            <v>5981.25</v>
          </cell>
          <cell r="AQ56">
            <v>108844</v>
          </cell>
        </row>
        <row r="57">
          <cell r="A57" t="str">
            <v>Three wheel roller, 10 ton</v>
          </cell>
          <cell r="C57">
            <v>47</v>
          </cell>
          <cell r="D57" t="str">
            <v>Three wheel roller, 10 ton</v>
          </cell>
          <cell r="G57" t="str">
            <v>10 - 12 ton</v>
          </cell>
          <cell r="H57">
            <v>66</v>
          </cell>
          <cell r="I57">
            <v>7</v>
          </cell>
          <cell r="J57">
            <v>2000</v>
          </cell>
          <cell r="K57">
            <v>7877813.504823151</v>
          </cell>
          <cell r="L57">
            <v>60598.565421716543</v>
          </cell>
          <cell r="N57">
            <v>6059.8565421716548</v>
          </cell>
          <cell r="O57">
            <v>3.8956220628246347</v>
          </cell>
          <cell r="P57">
            <v>1.7313875834776158</v>
          </cell>
          <cell r="Q57">
            <v>0</v>
          </cell>
          <cell r="R57">
            <v>1.8179569626514962</v>
          </cell>
          <cell r="S57">
            <v>11513.727430126144</v>
          </cell>
          <cell r="T57">
            <v>102960</v>
          </cell>
          <cell r="U57">
            <v>15243.75</v>
          </cell>
          <cell r="V57">
            <v>7.44</v>
          </cell>
          <cell r="W57">
            <v>129717</v>
          </cell>
          <cell r="X57">
            <v>200397</v>
          </cell>
          <cell r="AA57">
            <v>46</v>
          </cell>
          <cell r="AB57" t="str">
            <v>Three wheel roller, 10 ton</v>
          </cell>
          <cell r="AE57" t="str">
            <v>10 - 12 ton</v>
          </cell>
          <cell r="AF57">
            <v>66</v>
          </cell>
          <cell r="AI57">
            <v>7.92</v>
          </cell>
          <cell r="AJ57">
            <v>71280</v>
          </cell>
          <cell r="AK57">
            <v>0.66</v>
          </cell>
          <cell r="AL57">
            <v>31680</v>
          </cell>
          <cell r="AN57">
            <v>9262.5</v>
          </cell>
          <cell r="AP57">
            <v>5981.25</v>
          </cell>
          <cell r="AQ57">
            <v>118204</v>
          </cell>
        </row>
        <row r="58">
          <cell r="A58" t="str">
            <v>Truck flat bed, 3.5 ton</v>
          </cell>
          <cell r="C58">
            <v>48</v>
          </cell>
          <cell r="D58" t="str">
            <v>Truck flat bed, 3.5 ton</v>
          </cell>
          <cell r="G58" t="str">
            <v>3.5 ton</v>
          </cell>
          <cell r="H58">
            <v>65</v>
          </cell>
          <cell r="I58">
            <v>8</v>
          </cell>
          <cell r="J58">
            <v>2000</v>
          </cell>
          <cell r="K58">
            <v>1870418.0064308699</v>
          </cell>
          <cell r="L58">
            <v>14387.830818699</v>
          </cell>
          <cell r="M58">
            <v>431.63492456096998</v>
          </cell>
          <cell r="N58">
            <v>1395.6195894138029</v>
          </cell>
          <cell r="O58">
            <v>0.7850360190452641</v>
          </cell>
          <cell r="P58">
            <v>0.40465774177590935</v>
          </cell>
          <cell r="Q58">
            <v>0.17265396982438799</v>
          </cell>
          <cell r="R58">
            <v>0.41868587682414082</v>
          </cell>
          <cell r="S58">
            <v>2651.6772198862254</v>
          </cell>
          <cell r="T58">
            <v>101400</v>
          </cell>
          <cell r="U58">
            <v>15243.75</v>
          </cell>
          <cell r="V58">
            <v>1.78</v>
          </cell>
          <cell r="W58">
            <v>119295</v>
          </cell>
          <cell r="X58">
            <v>136205</v>
          </cell>
          <cell r="AA58">
            <v>47</v>
          </cell>
          <cell r="AB58" t="str">
            <v>Truck flat bed, 3.5 ton</v>
          </cell>
          <cell r="AE58" t="str">
            <v>3.5 ton</v>
          </cell>
          <cell r="AF58">
            <v>65</v>
          </cell>
          <cell r="AG58">
            <v>2500</v>
          </cell>
          <cell r="AH58">
            <v>0.17265396982438799</v>
          </cell>
          <cell r="AI58">
            <v>7.8</v>
          </cell>
          <cell r="AJ58">
            <v>70200</v>
          </cell>
          <cell r="AK58">
            <v>0.65</v>
          </cell>
          <cell r="AL58">
            <v>31200</v>
          </cell>
          <cell r="AN58">
            <v>9262.5</v>
          </cell>
          <cell r="AP58">
            <v>5981.25</v>
          </cell>
          <cell r="AQ58">
            <v>118284</v>
          </cell>
        </row>
        <row r="59">
          <cell r="A59" t="str">
            <v>Ventilating fan, 100 m3/min</v>
          </cell>
          <cell r="C59">
            <v>49</v>
          </cell>
          <cell r="D59" t="str">
            <v>Ventilating fan, 100 m3/min</v>
          </cell>
          <cell r="G59" t="str">
            <v>100 m3/min</v>
          </cell>
          <cell r="H59">
            <v>2.2000000000000002</v>
          </cell>
          <cell r="I59">
            <v>5</v>
          </cell>
          <cell r="J59">
            <v>2000</v>
          </cell>
          <cell r="K59">
            <v>1268167.2025723474</v>
          </cell>
          <cell r="L59">
            <v>9755.1323274795959</v>
          </cell>
          <cell r="N59">
            <v>975.51323274795959</v>
          </cell>
          <cell r="O59">
            <v>0.87796190947316355</v>
          </cell>
          <cell r="P59">
            <v>0.29265396982438791</v>
          </cell>
          <cell r="Q59">
            <v>0</v>
          </cell>
          <cell r="R59">
            <v>0.29265396982438785</v>
          </cell>
          <cell r="S59">
            <v>1853.4751422211232</v>
          </cell>
          <cell r="T59">
            <v>3432</v>
          </cell>
          <cell r="U59">
            <v>8553.125</v>
          </cell>
          <cell r="V59">
            <v>1.46</v>
          </cell>
          <cell r="W59">
            <v>13839</v>
          </cell>
          <cell r="X59">
            <v>27709</v>
          </cell>
          <cell r="AA59">
            <v>48</v>
          </cell>
          <cell r="AB59" t="str">
            <v>Ventilating fan, 100 m3/min</v>
          </cell>
          <cell r="AE59" t="str">
            <v>100 m3/min</v>
          </cell>
          <cell r="AF59">
            <v>2.2000000000000002</v>
          </cell>
          <cell r="AI59">
            <v>0.26400000000000001</v>
          </cell>
          <cell r="AJ59">
            <v>2376</v>
          </cell>
          <cell r="AK59">
            <v>2.2000000000000002E-2</v>
          </cell>
          <cell r="AL59">
            <v>1056</v>
          </cell>
          <cell r="AO59">
            <v>8553.125</v>
          </cell>
          <cell r="AQ59">
            <v>11985</v>
          </cell>
        </row>
        <row r="60">
          <cell r="A60" t="str">
            <v>Vibratory roller, 3 ton</v>
          </cell>
          <cell r="C60">
            <v>50</v>
          </cell>
          <cell r="D60" t="str">
            <v>Vibratory roller, 3 ton</v>
          </cell>
          <cell r="G60" t="str">
            <v>3.0 ton</v>
          </cell>
          <cell r="H60">
            <v>17</v>
          </cell>
          <cell r="I60">
            <v>5</v>
          </cell>
          <cell r="J60">
            <v>2000</v>
          </cell>
          <cell r="K60">
            <v>4222222.222222222</v>
          </cell>
          <cell r="L60">
            <v>32478.632478632477</v>
          </cell>
          <cell r="N60">
            <v>3247.863247863248</v>
          </cell>
          <cell r="O60">
            <v>2.9230769230769229</v>
          </cell>
          <cell r="P60">
            <v>0.97435897435897445</v>
          </cell>
          <cell r="Q60">
            <v>0</v>
          </cell>
          <cell r="R60">
            <v>0.97435897435897423</v>
          </cell>
          <cell r="S60">
            <v>6170.94017094017</v>
          </cell>
          <cell r="T60">
            <v>26520</v>
          </cell>
          <cell r="U60">
            <v>15243.75</v>
          </cell>
          <cell r="V60">
            <v>4.87</v>
          </cell>
          <cell r="W60">
            <v>47935</v>
          </cell>
          <cell r="X60">
            <v>94200</v>
          </cell>
          <cell r="AA60">
            <v>49</v>
          </cell>
          <cell r="AB60" t="str">
            <v>Vibratory roller, 3 ton</v>
          </cell>
          <cell r="AE60" t="str">
            <v>3.0 ton</v>
          </cell>
          <cell r="AF60">
            <v>17</v>
          </cell>
          <cell r="AI60">
            <v>2.04</v>
          </cell>
          <cell r="AJ60">
            <v>18360</v>
          </cell>
          <cell r="AK60">
            <v>0.17</v>
          </cell>
          <cell r="AL60">
            <v>8160.0000000000009</v>
          </cell>
          <cell r="AN60">
            <v>9262.5</v>
          </cell>
          <cell r="AP60">
            <v>5981.25</v>
          </cell>
          <cell r="AQ60">
            <v>41764</v>
          </cell>
        </row>
        <row r="61">
          <cell r="A61" t="str">
            <v>Vibratory roller, 6 ton</v>
          </cell>
          <cell r="C61">
            <v>51</v>
          </cell>
          <cell r="D61" t="str">
            <v>Vibratory roller, 6 ton</v>
          </cell>
          <cell r="G61" t="str">
            <v>6.0 ton</v>
          </cell>
          <cell r="H61">
            <v>95</v>
          </cell>
          <cell r="I61">
            <v>7</v>
          </cell>
          <cell r="J61">
            <v>2000</v>
          </cell>
          <cell r="K61">
            <v>8440514.4694533758</v>
          </cell>
          <cell r="L61">
            <v>64927.03438041058</v>
          </cell>
          <cell r="N61">
            <v>6492.7034380410587</v>
          </cell>
          <cell r="O61">
            <v>4.1738807815978225</v>
          </cell>
          <cell r="P61">
            <v>1.8550581251545881</v>
          </cell>
          <cell r="Q61">
            <v>0</v>
          </cell>
          <cell r="R61">
            <v>1.9478110314123174</v>
          </cell>
          <cell r="S61">
            <v>12336.136532278009</v>
          </cell>
          <cell r="T61">
            <v>148200</v>
          </cell>
          <cell r="U61">
            <v>15243.75</v>
          </cell>
          <cell r="V61">
            <v>7.98</v>
          </cell>
          <cell r="W61">
            <v>175780</v>
          </cell>
          <cell r="X61">
            <v>251590</v>
          </cell>
          <cell r="AA61">
            <v>50</v>
          </cell>
          <cell r="AB61" t="str">
            <v>Vibratory roller, 6 ton</v>
          </cell>
          <cell r="AE61" t="str">
            <v>6.0 ton</v>
          </cell>
          <cell r="AF61">
            <v>95</v>
          </cell>
          <cell r="AI61">
            <v>11.4</v>
          </cell>
          <cell r="AJ61">
            <v>102600</v>
          </cell>
          <cell r="AK61">
            <v>0.95000000000000007</v>
          </cell>
          <cell r="AL61">
            <v>45600</v>
          </cell>
          <cell r="AN61">
            <v>9262.5</v>
          </cell>
          <cell r="AP61">
            <v>5981.25</v>
          </cell>
          <cell r="AQ61">
            <v>163444</v>
          </cell>
        </row>
        <row r="62">
          <cell r="A62" t="str">
            <v>Vibratory roller, 10 ton</v>
          </cell>
          <cell r="C62">
            <v>52</v>
          </cell>
          <cell r="D62" t="str">
            <v>Vibratory roller, 10 ton</v>
          </cell>
          <cell r="G62" t="str">
            <v>10.0 ton</v>
          </cell>
          <cell r="H62">
            <v>111</v>
          </cell>
          <cell r="I62">
            <v>7</v>
          </cell>
          <cell r="J62">
            <v>2000</v>
          </cell>
          <cell r="K62">
            <v>13745980.7073955</v>
          </cell>
          <cell r="L62">
            <v>137900</v>
          </cell>
          <cell r="N62">
            <v>13790</v>
          </cell>
          <cell r="O62">
            <v>8.8650000000000002</v>
          </cell>
          <cell r="P62">
            <v>3.9400000000000004</v>
          </cell>
          <cell r="Q62">
            <v>0</v>
          </cell>
          <cell r="R62">
            <v>4.1369999999999996</v>
          </cell>
          <cell r="S62">
            <v>26201</v>
          </cell>
          <cell r="T62">
            <v>173160</v>
          </cell>
          <cell r="U62">
            <v>15243.75</v>
          </cell>
          <cell r="V62">
            <v>16.940000000000001</v>
          </cell>
          <cell r="W62">
            <v>214605</v>
          </cell>
          <cell r="X62">
            <v>375535</v>
          </cell>
          <cell r="AA62">
            <v>51</v>
          </cell>
          <cell r="AB62" t="str">
            <v>Vibratory roller, 10 ton</v>
          </cell>
          <cell r="AE62" t="str">
            <v>10.0 ton</v>
          </cell>
          <cell r="AF62">
            <v>111</v>
          </cell>
          <cell r="AI62">
            <v>13.32</v>
          </cell>
          <cell r="AJ62">
            <v>119880</v>
          </cell>
          <cell r="AK62">
            <v>1.1100000000000001</v>
          </cell>
          <cell r="AL62">
            <v>53280.000000000007</v>
          </cell>
          <cell r="AN62">
            <v>9262.5</v>
          </cell>
          <cell r="AP62">
            <v>5981.25</v>
          </cell>
          <cell r="AQ62">
            <v>188404</v>
          </cell>
        </row>
        <row r="63">
          <cell r="A63" t="str">
            <v>Vibratory roller, hand, 0.6 ton</v>
          </cell>
          <cell r="C63">
            <v>53</v>
          </cell>
          <cell r="D63" t="str">
            <v>Vibratory roller, hand, 0.6 ton</v>
          </cell>
          <cell r="G63" t="str">
            <v>0.6 ton</v>
          </cell>
          <cell r="H63">
            <v>5</v>
          </cell>
          <cell r="I63">
            <v>3</v>
          </cell>
          <cell r="J63">
            <v>2000</v>
          </cell>
          <cell r="K63">
            <v>803858.52090032154</v>
          </cell>
          <cell r="L63">
            <v>6183.5270838486276</v>
          </cell>
          <cell r="N63">
            <v>618.35270838486281</v>
          </cell>
          <cell r="O63">
            <v>0.92752906257729406</v>
          </cell>
          <cell r="P63">
            <v>0.20611756946162091</v>
          </cell>
          <cell r="Q63">
            <v>0</v>
          </cell>
          <cell r="R63">
            <v>0.18550581251545881</v>
          </cell>
          <cell r="S63">
            <v>1174.8701459312392</v>
          </cell>
          <cell r="T63">
            <v>5400</v>
          </cell>
          <cell r="U63">
            <v>8553.125</v>
          </cell>
          <cell r="V63">
            <v>1.32</v>
          </cell>
          <cell r="W63">
            <v>15128</v>
          </cell>
          <cell r="X63">
            <v>27668</v>
          </cell>
          <cell r="AA63">
            <v>51</v>
          </cell>
          <cell r="AB63" t="str">
            <v>Vibratory roller, hand, 0.6 ton</v>
          </cell>
          <cell r="AE63" t="str">
            <v>0.6 ton</v>
          </cell>
          <cell r="AF63">
            <v>5</v>
          </cell>
          <cell r="AI63">
            <v>0.6</v>
          </cell>
          <cell r="AJ63">
            <v>3000</v>
          </cell>
          <cell r="AK63">
            <v>0.05</v>
          </cell>
          <cell r="AL63">
            <v>2400</v>
          </cell>
          <cell r="AO63">
            <v>8553.125</v>
          </cell>
          <cell r="AQ63">
            <v>13953</v>
          </cell>
        </row>
        <row r="64">
          <cell r="A64" t="str">
            <v>Vibratory roller, hand, 1.0 ton</v>
          </cell>
          <cell r="C64">
            <v>54</v>
          </cell>
          <cell r="D64" t="str">
            <v>Vibratory roller, hand, 1.0 ton</v>
          </cell>
          <cell r="G64" t="str">
            <v>1.0 ton</v>
          </cell>
          <cell r="H64">
            <v>8.5</v>
          </cell>
          <cell r="I64">
            <v>3</v>
          </cell>
          <cell r="J64">
            <v>2000</v>
          </cell>
          <cell r="K64">
            <v>1929260.4501607718</v>
          </cell>
          <cell r="L64">
            <v>14840.465001236706</v>
          </cell>
          <cell r="N64">
            <v>1484.0465001236707</v>
          </cell>
          <cell r="O64">
            <v>2.226069750185506</v>
          </cell>
          <cell r="P64">
            <v>0.49468216670789017</v>
          </cell>
          <cell r="Q64">
            <v>0</v>
          </cell>
          <cell r="R64">
            <v>0.44521395003710112</v>
          </cell>
          <cell r="S64">
            <v>2819.6883502349738</v>
          </cell>
          <cell r="T64">
            <v>9180</v>
          </cell>
          <cell r="U64">
            <v>8553.125</v>
          </cell>
          <cell r="V64">
            <v>3.17</v>
          </cell>
          <cell r="W64">
            <v>20553</v>
          </cell>
          <cell r="X64">
            <v>50668</v>
          </cell>
          <cell r="AA64">
            <v>52</v>
          </cell>
          <cell r="AB64" t="str">
            <v>Vibratory roller, hand, 1.0 ton</v>
          </cell>
          <cell r="AE64" t="str">
            <v>1.0 ton</v>
          </cell>
          <cell r="AF64">
            <v>8.5</v>
          </cell>
          <cell r="AI64">
            <v>1.02</v>
          </cell>
          <cell r="AJ64">
            <v>5100</v>
          </cell>
          <cell r="AK64">
            <v>8.5000000000000006E-2</v>
          </cell>
          <cell r="AL64">
            <v>4080.0000000000005</v>
          </cell>
          <cell r="AO64">
            <v>8553.125</v>
          </cell>
          <cell r="AQ64">
            <v>17733</v>
          </cell>
        </row>
        <row r="65">
          <cell r="A65" t="str">
            <v>Water tank truck &amp; pump, 3000 lit</v>
          </cell>
          <cell r="C65">
            <v>55</v>
          </cell>
          <cell r="D65" t="str">
            <v>Water tank truck &amp; pump, 3000 lit</v>
          </cell>
          <cell r="G65" t="str">
            <v>3000 lit</v>
          </cell>
          <cell r="H65">
            <v>65</v>
          </cell>
          <cell r="I65">
            <v>5</v>
          </cell>
          <cell r="J65">
            <v>2000</v>
          </cell>
          <cell r="K65">
            <v>3217363.34405145</v>
          </cell>
          <cell r="L65">
            <v>24748.94880039577</v>
          </cell>
          <cell r="M65">
            <v>742.46846401187304</v>
          </cell>
          <cell r="N65">
            <v>2400.6480336383897</v>
          </cell>
          <cell r="O65">
            <v>2.1605832302745509</v>
          </cell>
          <cell r="P65">
            <v>0.74246846401187327</v>
          </cell>
          <cell r="Q65">
            <v>0.24748948800395767</v>
          </cell>
          <cell r="R65">
            <v>0.72019441009151697</v>
          </cell>
          <cell r="S65">
            <v>4561.2312639129404</v>
          </cell>
          <cell r="T65">
            <v>101400</v>
          </cell>
          <cell r="U65">
            <v>15243.75</v>
          </cell>
          <cell r="V65">
            <v>3.87</v>
          </cell>
          <cell r="W65">
            <v>121205</v>
          </cell>
          <cell r="X65">
            <v>157970</v>
          </cell>
          <cell r="AA65">
            <v>53</v>
          </cell>
          <cell r="AB65" t="str">
            <v>Water tank truck &amp; pump, 3000 lit</v>
          </cell>
          <cell r="AE65" t="str">
            <v>3000 lit</v>
          </cell>
          <cell r="AF65">
            <v>65</v>
          </cell>
          <cell r="AG65">
            <v>3000</v>
          </cell>
          <cell r="AH65">
            <v>0.24748948800395767</v>
          </cell>
          <cell r="AI65">
            <v>7.8</v>
          </cell>
          <cell r="AJ65">
            <v>70200</v>
          </cell>
          <cell r="AK65">
            <v>0.65</v>
          </cell>
          <cell r="AL65">
            <v>31200</v>
          </cell>
          <cell r="AN65">
            <v>9262.5</v>
          </cell>
          <cell r="AP65">
            <v>5981.25</v>
          </cell>
          <cell r="AQ65">
            <v>118995</v>
          </cell>
        </row>
        <row r="66">
          <cell r="A66" t="str">
            <v>Water tank truck &amp; pump, 5000 lit</v>
          </cell>
          <cell r="C66">
            <v>56</v>
          </cell>
          <cell r="D66" t="str">
            <v>Water tank truck &amp; pump, 5000 lit</v>
          </cell>
          <cell r="G66" t="str">
            <v>5000 lit</v>
          </cell>
          <cell r="H66">
            <v>180</v>
          </cell>
          <cell r="I66">
            <v>5</v>
          </cell>
          <cell r="J66">
            <v>2000</v>
          </cell>
          <cell r="K66">
            <v>4683922.8295819899</v>
          </cell>
          <cell r="L66">
            <v>36030.175612169151</v>
          </cell>
          <cell r="M66">
            <v>1080.9052683650746</v>
          </cell>
          <cell r="N66">
            <v>3494.9270343804078</v>
          </cell>
          <cell r="O66">
            <v>3.1454343309423667</v>
          </cell>
          <cell r="P66">
            <v>1.0809052683650748</v>
          </cell>
          <cell r="Q66">
            <v>0.36030175612169152</v>
          </cell>
          <cell r="R66">
            <v>1.0484781103141223</v>
          </cell>
          <cell r="S66">
            <v>6640.3613653227749</v>
          </cell>
          <cell r="T66">
            <v>280800</v>
          </cell>
          <cell r="U66">
            <v>15243.75</v>
          </cell>
          <cell r="V66">
            <v>5.64</v>
          </cell>
          <cell r="W66">
            <v>302684</v>
          </cell>
          <cell r="X66">
            <v>356264</v>
          </cell>
          <cell r="AA66">
            <v>54</v>
          </cell>
          <cell r="AB66" t="str">
            <v>Water tank truck &amp; pump, 5000 lit</v>
          </cell>
          <cell r="AE66" t="str">
            <v>5000 lit</v>
          </cell>
          <cell r="AF66">
            <v>180</v>
          </cell>
          <cell r="AG66">
            <v>3000</v>
          </cell>
          <cell r="AH66">
            <v>0.36030175612169152</v>
          </cell>
          <cell r="AI66">
            <v>21.599999999999998</v>
          </cell>
          <cell r="AJ66">
            <v>194399.99999999997</v>
          </cell>
          <cell r="AK66">
            <v>1.8</v>
          </cell>
          <cell r="AL66">
            <v>86400</v>
          </cell>
          <cell r="AN66">
            <v>9262.5</v>
          </cell>
          <cell r="AP66">
            <v>5981.25</v>
          </cell>
          <cell r="AQ66">
            <v>299467</v>
          </cell>
        </row>
        <row r="67">
          <cell r="A67" t="str">
            <v>Wheel loader, 1.5 m3</v>
          </cell>
          <cell r="C67">
            <v>57</v>
          </cell>
          <cell r="D67" t="str">
            <v>Wheel loader, 1.5 m3</v>
          </cell>
          <cell r="G67" t="str">
            <v>1.5 m3</v>
          </cell>
          <cell r="H67">
            <v>110</v>
          </cell>
          <cell r="I67">
            <v>5</v>
          </cell>
          <cell r="J67">
            <v>2000</v>
          </cell>
          <cell r="K67">
            <v>9244372.9903536979</v>
          </cell>
          <cell r="L67">
            <v>71110.561464259212</v>
          </cell>
          <cell r="M67">
            <v>2133.3168439277761</v>
          </cell>
          <cell r="N67">
            <v>6897.7244620331439</v>
          </cell>
          <cell r="O67">
            <v>6.2079520158298287</v>
          </cell>
          <cell r="P67">
            <v>2.1333168439277768</v>
          </cell>
          <cell r="Q67">
            <v>0.85332673757111044</v>
          </cell>
          <cell r="R67">
            <v>2.069317338609943</v>
          </cell>
          <cell r="S67">
            <v>13105.676477862973</v>
          </cell>
          <cell r="T67">
            <v>171600</v>
          </cell>
          <cell r="U67">
            <v>15243.75</v>
          </cell>
          <cell r="V67">
            <v>11.26</v>
          </cell>
          <cell r="W67">
            <v>199949</v>
          </cell>
          <cell r="X67">
            <v>306919</v>
          </cell>
          <cell r="AA67">
            <v>55</v>
          </cell>
          <cell r="AB67" t="str">
            <v>Wheel loader, 1.5 m3</v>
          </cell>
          <cell r="AE67" t="str">
            <v>1.5 m3</v>
          </cell>
          <cell r="AF67">
            <v>110</v>
          </cell>
          <cell r="AG67">
            <v>2500</v>
          </cell>
          <cell r="AH67">
            <v>0.85332673757111044</v>
          </cell>
          <cell r="AI67">
            <v>13.2</v>
          </cell>
          <cell r="AJ67">
            <v>118800</v>
          </cell>
          <cell r="AK67">
            <v>1.1000000000000001</v>
          </cell>
          <cell r="AL67">
            <v>52800.000000000007</v>
          </cell>
          <cell r="AN67">
            <v>9262.5</v>
          </cell>
          <cell r="AP67">
            <v>5981.25</v>
          </cell>
          <cell r="AQ67">
            <v>194950</v>
          </cell>
        </row>
        <row r="70">
          <cell r="C70" t="str">
            <v>Notes :</v>
          </cell>
          <cell r="AA70" t="str">
            <v>Notes :</v>
          </cell>
        </row>
        <row r="71">
          <cell r="C71" t="str">
            <v>1.</v>
          </cell>
          <cell r="D71" t="str">
            <v>Base Data of  March 2005 &amp; CIF at Bogor</v>
          </cell>
          <cell r="AA71" t="str">
            <v>1.</v>
          </cell>
          <cell r="AB71" t="str">
            <v>Base Data of  March 2005 &amp; CIF at Bogor</v>
          </cell>
        </row>
        <row r="72">
          <cell r="C72" t="str">
            <v>2.</v>
          </cell>
          <cell r="D72" t="str">
            <v>Tire</v>
          </cell>
          <cell r="E72">
            <v>0.03</v>
          </cell>
          <cell r="F72" t="str">
            <v>Purchase Price</v>
          </cell>
          <cell r="AA72" t="str">
            <v>2.</v>
          </cell>
          <cell r="AB72" t="str">
            <v xml:space="preserve">Fuel </v>
          </cell>
          <cell r="AC72">
            <v>0.12</v>
          </cell>
          <cell r="AD72" t="str">
            <v>x HP x Fuel Price</v>
          </cell>
        </row>
        <row r="73">
          <cell r="C73" t="str">
            <v>3.</v>
          </cell>
          <cell r="D73" t="str">
            <v>Spare Part</v>
          </cell>
          <cell r="E73">
            <v>0.06</v>
          </cell>
          <cell r="F73" t="str">
            <v>(Purchase Price - Tire Price) / Annual Operation</v>
          </cell>
          <cell r="AA73" t="str">
            <v>3.</v>
          </cell>
          <cell r="AB73" t="str">
            <v>Lubricant, Oil &amp; etc</v>
          </cell>
          <cell r="AC73">
            <v>0.01</v>
          </cell>
          <cell r="AD73" t="str">
            <v>x HP x Lubricant Price</v>
          </cell>
        </row>
        <row r="74">
          <cell r="C74" t="str">
            <v>4.</v>
          </cell>
          <cell r="D74" t="str">
            <v>Repair Cost</v>
          </cell>
          <cell r="E74">
            <v>0.04</v>
          </cell>
          <cell r="F74" t="str">
            <v>(Purchase Price - Tire Price) / Ann. Operation</v>
          </cell>
          <cell r="AA74" t="str">
            <v>4.</v>
          </cell>
          <cell r="AB74" t="str">
            <v>Tire</v>
          </cell>
          <cell r="AC74" t="str">
            <v>=</v>
          </cell>
          <cell r="AD74" t="str">
            <v>Tire Price / Life Time</v>
          </cell>
        </row>
        <row r="75">
          <cell r="C75" t="str">
            <v>5.</v>
          </cell>
          <cell r="D75" t="str">
            <v>Bank Interest</v>
          </cell>
          <cell r="E75">
            <v>0.1</v>
          </cell>
          <cell r="F75" t="str">
            <v>(in US$)</v>
          </cell>
          <cell r="Z75" t="str">
            <v>Bahan bakar diesel</v>
          </cell>
          <cell r="AA75" t="str">
            <v>5.</v>
          </cell>
          <cell r="AB75" t="str">
            <v>Bahan bakar diesel</v>
          </cell>
          <cell r="AC75" t="str">
            <v>=</v>
          </cell>
          <cell r="AD75">
            <v>9000</v>
          </cell>
          <cell r="AE75" t="str">
            <v>/lit</v>
          </cell>
        </row>
        <row r="76">
          <cell r="C76" t="str">
            <v>6.</v>
          </cell>
          <cell r="D76" t="str">
            <v>Exchange Rate,</v>
          </cell>
          <cell r="E76" t="str">
            <v>1US$ =</v>
          </cell>
          <cell r="F76">
            <v>9500</v>
          </cell>
          <cell r="G76" t="str">
            <v xml:space="preserve"> </v>
          </cell>
          <cell r="Z76" t="str">
            <v>Bahan bakar bensin</v>
          </cell>
          <cell r="AA76" t="str">
            <v>6.</v>
          </cell>
          <cell r="AB76" t="str">
            <v>Bahan bakar bensin</v>
          </cell>
          <cell r="AC76" t="str">
            <v>=</v>
          </cell>
          <cell r="AD76">
            <v>5000</v>
          </cell>
          <cell r="AE76" t="str">
            <v>/lit</v>
          </cell>
        </row>
        <row r="77">
          <cell r="C77" t="str">
            <v>7.</v>
          </cell>
          <cell r="D77" t="str">
            <v>Exchange Rate,</v>
          </cell>
          <cell r="E77" t="str">
            <v>1 Yen =</v>
          </cell>
          <cell r="F77" t="str">
            <v xml:space="preserve"> </v>
          </cell>
          <cell r="Z77" t="str">
            <v>Minyak pelumas</v>
          </cell>
          <cell r="AA77" t="str">
            <v>7.</v>
          </cell>
          <cell r="AB77" t="str">
            <v>Minyak pelumas</v>
          </cell>
          <cell r="AC77" t="str">
            <v>=</v>
          </cell>
          <cell r="AD77">
            <v>48000</v>
          </cell>
          <cell r="AE77" t="str">
            <v>/lit</v>
          </cell>
        </row>
        <row r="78">
          <cell r="Z78" t="str">
            <v>Operator A</v>
          </cell>
          <cell r="AA78" t="str">
            <v>8.</v>
          </cell>
          <cell r="AB78" t="str">
            <v>Operator A</v>
          </cell>
          <cell r="AC78" t="str">
            <v>=</v>
          </cell>
          <cell r="AD78">
            <v>96900</v>
          </cell>
          <cell r="AE78" t="str">
            <v>/m.d</v>
          </cell>
        </row>
        <row r="79">
          <cell r="Z79" t="str">
            <v>Operator B</v>
          </cell>
          <cell r="AA79" t="str">
            <v>9.</v>
          </cell>
          <cell r="AB79" t="str">
            <v>Operator B or Driver</v>
          </cell>
          <cell r="AC79" t="str">
            <v>=</v>
          </cell>
          <cell r="AD79">
            <v>74100</v>
          </cell>
          <cell r="AE79" t="str">
            <v>/m.d</v>
          </cell>
        </row>
        <row r="80">
          <cell r="Z80" t="str">
            <v>Operator C</v>
          </cell>
          <cell r="AA80" t="str">
            <v>10.</v>
          </cell>
          <cell r="AB80" t="str">
            <v>Operator C</v>
          </cell>
          <cell r="AC80" t="str">
            <v>=</v>
          </cell>
          <cell r="AD80">
            <v>68425</v>
          </cell>
          <cell r="AE80" t="str">
            <v>/m.d</v>
          </cell>
        </row>
        <row r="81">
          <cell r="Z81" t="str">
            <v>Operator, Assistant</v>
          </cell>
          <cell r="AA81" t="str">
            <v>11.</v>
          </cell>
          <cell r="AB81" t="str">
            <v>Operator, Assistant</v>
          </cell>
          <cell r="AC81" t="str">
            <v>=</v>
          </cell>
          <cell r="AD81">
            <v>47850</v>
          </cell>
          <cell r="AE81" t="str">
            <v>/m.d</v>
          </cell>
        </row>
        <row r="83">
          <cell r="F83">
            <v>9585</v>
          </cell>
          <cell r="G83" t="str">
            <v>(BI Mean Rate at  16 Oct'12, 12.00 WIB)</v>
          </cell>
        </row>
      </sheetData>
      <sheetData sheetId="13"/>
      <sheetData sheetId="14"/>
      <sheetData sheetId="15"/>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DN-IPAL"/>
      <sheetName val="Tbl"/>
      <sheetName val="MAP-Duri"/>
      <sheetName val="MAP-Tom"/>
      <sheetName val="Rkp-Tom"/>
      <sheetName val="BQ-Tom"/>
      <sheetName val="Anal-Tom"/>
      <sheetName val="TKDN-Tomang"/>
      <sheetName val="Subkon-Pog"/>
      <sheetName val="Analisa TAmbh."/>
      <sheetName val="Harsat"/>
      <sheetName val="Rkp-Duri"/>
      <sheetName val="RAB ME-Duri"/>
      <sheetName val="TKDN-Duri"/>
      <sheetName val="BQ-Duri"/>
      <sheetName val="Analisa-Duri"/>
      <sheetName val="MAP"/>
      <sheetName val="61004"/>
      <sheetName val="61005"/>
      <sheetName val="61006"/>
      <sheetName val="61007"/>
      <sheetName val="61008"/>
      <sheetName val="Rkp"/>
      <sheetName val="RAB ME-Pog"/>
      <sheetName val="TKDN-Pog"/>
      <sheetName val="BQ"/>
      <sheetName val="Analisa BQ"/>
      <sheetName val="ASIANA"/>
      <sheetName val="Rkp-Ret"/>
      <sheetName val="RAB Sip-Ret"/>
      <sheetName val="RAB ME-Ret"/>
      <sheetName val="Analisa DC-Ret"/>
      <sheetName val="Analisa Cdng"/>
      <sheetName val="Prelim"/>
      <sheetName val="Mob"/>
      <sheetName val="H. Dasar"/>
      <sheetName val="Antek"/>
      <sheetName val="Analisa"/>
      <sheetName val="BottomPlate"/>
      <sheetName val="TopPlate"/>
      <sheetName val="BAR SCREEN"/>
      <sheetName val="RailTrack"/>
      <sheetName val="MEH"/>
    </sheetNames>
    <sheetDataSet>
      <sheetData sheetId="0"/>
      <sheetData sheetId="1"/>
      <sheetData sheetId="2"/>
      <sheetData sheetId="3"/>
      <sheetData sheetId="4"/>
      <sheetData sheetId="5"/>
      <sheetData sheetId="6"/>
      <sheetData sheetId="7"/>
      <sheetData sheetId="8"/>
      <sheetData sheetId="9"/>
      <sheetData sheetId="10">
        <row r="3">
          <cell r="E3">
            <v>1</v>
          </cell>
        </row>
        <row r="6">
          <cell r="E6">
            <v>1</v>
          </cell>
        </row>
        <row r="7">
          <cell r="E7">
            <v>1</v>
          </cell>
        </row>
      </sheetData>
      <sheetData sheetId="11"/>
      <sheetData sheetId="12"/>
      <sheetData sheetId="13"/>
      <sheetData sheetId="14"/>
      <sheetData sheetId="15"/>
      <sheetData sheetId="16"/>
      <sheetData sheetId="17">
        <row r="55">
          <cell r="T55">
            <v>10900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I3">
            <v>1.0129999999999999</v>
          </cell>
        </row>
      </sheetData>
      <sheetData sheetId="36"/>
      <sheetData sheetId="37"/>
      <sheetData sheetId="38"/>
      <sheetData sheetId="39"/>
      <sheetData sheetId="40">
        <row r="3">
          <cell r="J3">
            <v>1</v>
          </cell>
        </row>
      </sheetData>
      <sheetData sheetId="41"/>
      <sheetData sheetId="4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kp total full"/>
      <sheetName val="Rkp Lt-1 full"/>
      <sheetName val=" Lt-1 Full"/>
      <sheetName val="Rekap Lt-2"/>
      <sheetName val="Finishing Lt-2"/>
      <sheetName val="Rekap - Lt-3"/>
      <sheetName val="Finishing Lt-3 &amp; Atap"/>
      <sheetName val="Rekap -sarana luar"/>
      <sheetName val="Sarana Luar"/>
      <sheetName val="Harga Satuan"/>
      <sheetName val="Analisa"/>
      <sheetName val="AGENDA"/>
      <sheetName val="LUAS LANTAI"/>
    </sheetNames>
    <sheetDataSet>
      <sheetData sheetId="0"/>
      <sheetData sheetId="1"/>
      <sheetData sheetId="2"/>
      <sheetData sheetId="3"/>
      <sheetData sheetId="4"/>
      <sheetData sheetId="5"/>
      <sheetData sheetId="6"/>
      <sheetData sheetId="7"/>
      <sheetData sheetId="8"/>
      <sheetData sheetId="9">
        <row r="12">
          <cell r="G12">
            <v>45000</v>
          </cell>
        </row>
        <row r="13">
          <cell r="G13">
            <v>45000</v>
          </cell>
        </row>
        <row r="14">
          <cell r="G14">
            <v>26700</v>
          </cell>
        </row>
        <row r="15">
          <cell r="G15">
            <v>26700</v>
          </cell>
        </row>
        <row r="16">
          <cell r="G16">
            <v>29000</v>
          </cell>
        </row>
        <row r="28">
          <cell r="G28">
            <v>2939</v>
          </cell>
        </row>
        <row r="29">
          <cell r="G29">
            <v>10000</v>
          </cell>
        </row>
        <row r="30">
          <cell r="G30">
            <v>15000</v>
          </cell>
        </row>
        <row r="33">
          <cell r="G33">
            <v>1435000</v>
          </cell>
        </row>
        <row r="34">
          <cell r="G34">
            <v>1826800</v>
          </cell>
        </row>
        <row r="35">
          <cell r="G35">
            <v>1589600</v>
          </cell>
        </row>
        <row r="37">
          <cell r="G37">
            <v>626000</v>
          </cell>
        </row>
        <row r="43">
          <cell r="G43">
            <v>1550000</v>
          </cell>
        </row>
        <row r="44">
          <cell r="G44">
            <v>401450</v>
          </cell>
        </row>
        <row r="49">
          <cell r="G49">
            <v>333000</v>
          </cell>
        </row>
        <row r="51">
          <cell r="G51">
            <v>30000</v>
          </cell>
        </row>
        <row r="52">
          <cell r="G52">
            <v>69145</v>
          </cell>
        </row>
        <row r="53">
          <cell r="G53">
            <v>25191.599999999999</v>
          </cell>
        </row>
        <row r="54">
          <cell r="G54">
            <v>45000</v>
          </cell>
        </row>
        <row r="56">
          <cell r="G56">
            <v>145000</v>
          </cell>
        </row>
        <row r="57">
          <cell r="G57">
            <v>21150</v>
          </cell>
        </row>
        <row r="58">
          <cell r="G58">
            <v>255000</v>
          </cell>
        </row>
        <row r="60">
          <cell r="G60">
            <v>50000</v>
          </cell>
        </row>
        <row r="61">
          <cell r="G61">
            <v>295000</v>
          </cell>
        </row>
        <row r="62">
          <cell r="G62">
            <v>70000</v>
          </cell>
        </row>
        <row r="63">
          <cell r="G63">
            <v>14500</v>
          </cell>
        </row>
        <row r="64">
          <cell r="G64">
            <v>15000</v>
          </cell>
        </row>
        <row r="65">
          <cell r="G65">
            <v>160000</v>
          </cell>
        </row>
        <row r="66">
          <cell r="G66">
            <v>30000</v>
          </cell>
        </row>
        <row r="67">
          <cell r="G67">
            <v>825000</v>
          </cell>
        </row>
        <row r="68">
          <cell r="G68">
            <v>825000</v>
          </cell>
        </row>
        <row r="70">
          <cell r="G70">
            <v>825000</v>
          </cell>
        </row>
        <row r="72">
          <cell r="G72">
            <v>60000000</v>
          </cell>
        </row>
        <row r="107">
          <cell r="G107">
            <v>775000</v>
          </cell>
        </row>
        <row r="108">
          <cell r="G108">
            <v>385000</v>
          </cell>
        </row>
      </sheetData>
      <sheetData sheetId="10"/>
      <sheetData sheetId="11"/>
      <sheetData sheetId="12"/>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n. Pekerjaan"/>
      <sheetName val="Daftar Pekerjaan"/>
      <sheetName val="Kubikasi"/>
      <sheetName val="BOQ"/>
      <sheetName val="terbilang"/>
      <sheetName val="Sheet1"/>
      <sheetName val="RAB Dam Cibeusi"/>
      <sheetName val="RAB Dam Cibeusi (2)"/>
      <sheetName val="Sheet2"/>
    </sheetNames>
    <sheetDataSet>
      <sheetData sheetId="0">
        <row r="10">
          <cell r="B10" t="str">
            <v>UPAH</v>
          </cell>
        </row>
      </sheetData>
      <sheetData sheetId="1">
        <row r="7">
          <cell r="B7">
            <v>1</v>
          </cell>
          <cell r="C7" t="str">
            <v xml:space="preserve">Uraian Pekerjaan </v>
          </cell>
          <cell r="D7" t="str">
            <v>:</v>
          </cell>
          <cell r="E7" t="str">
            <v>Galian Tanah Biasa (M)</v>
          </cell>
          <cell r="F7">
            <v>0</v>
          </cell>
          <cell r="G7">
            <v>31824</v>
          </cell>
        </row>
        <row r="8">
          <cell r="B8" t="str">
            <v>1A</v>
          </cell>
          <cell r="C8" t="str">
            <v>Kuantitas Pekerjaan</v>
          </cell>
          <cell r="D8" t="str">
            <v>:</v>
          </cell>
          <cell r="E8">
            <v>0</v>
          </cell>
          <cell r="F8">
            <v>0</v>
          </cell>
          <cell r="G8">
            <v>0</v>
          </cell>
        </row>
        <row r="9">
          <cell r="B9">
            <v>0</v>
          </cell>
          <cell r="C9">
            <v>0</v>
          </cell>
          <cell r="D9">
            <v>0</v>
          </cell>
          <cell r="E9">
            <v>0</v>
          </cell>
          <cell r="F9">
            <v>0</v>
          </cell>
          <cell r="G9">
            <v>0</v>
          </cell>
        </row>
        <row r="10">
          <cell r="B10">
            <v>0</v>
          </cell>
          <cell r="C10" t="str">
            <v>A. Upah</v>
          </cell>
          <cell r="D10">
            <v>0</v>
          </cell>
          <cell r="E10">
            <v>0</v>
          </cell>
          <cell r="F10">
            <v>0</v>
          </cell>
          <cell r="G10">
            <v>0</v>
          </cell>
        </row>
        <row r="11">
          <cell r="B11">
            <v>0</v>
          </cell>
          <cell r="C11" t="str">
            <v>buruh lapangan terlatih</v>
          </cell>
          <cell r="D11" t="str">
            <v>OH</v>
          </cell>
          <cell r="E11">
            <v>0.72</v>
          </cell>
          <cell r="F11">
            <v>37000</v>
          </cell>
          <cell r="G11">
            <v>26640</v>
          </cell>
        </row>
        <row r="12">
          <cell r="B12">
            <v>0</v>
          </cell>
          <cell r="C12" t="str">
            <v>Mandor Lapangan</v>
          </cell>
          <cell r="D12" t="str">
            <v>OH</v>
          </cell>
          <cell r="E12">
            <v>2.4E-2</v>
          </cell>
          <cell r="F12">
            <v>66000</v>
          </cell>
          <cell r="G12">
            <v>1584</v>
          </cell>
        </row>
        <row r="13">
          <cell r="B13">
            <v>0</v>
          </cell>
          <cell r="C13">
            <v>0</v>
          </cell>
          <cell r="D13">
            <v>0</v>
          </cell>
          <cell r="E13">
            <v>0</v>
          </cell>
          <cell r="F13">
            <v>0</v>
          </cell>
          <cell r="G13">
            <v>0</v>
          </cell>
        </row>
        <row r="14">
          <cell r="B14">
            <v>0</v>
          </cell>
          <cell r="C14" t="str">
            <v>B. Bahan</v>
          </cell>
          <cell r="D14">
            <v>0</v>
          </cell>
          <cell r="E14">
            <v>0</v>
          </cell>
          <cell r="F14">
            <v>0</v>
          </cell>
          <cell r="G14">
            <v>0</v>
          </cell>
        </row>
        <row r="15">
          <cell r="B15">
            <v>0</v>
          </cell>
          <cell r="C15">
            <v>0</v>
          </cell>
          <cell r="D15">
            <v>0</v>
          </cell>
          <cell r="E15">
            <v>0</v>
          </cell>
          <cell r="F15">
            <v>0</v>
          </cell>
          <cell r="G15">
            <v>0</v>
          </cell>
        </row>
        <row r="16">
          <cell r="B16">
            <v>0</v>
          </cell>
          <cell r="C16" t="str">
            <v>C. Alat</v>
          </cell>
          <cell r="D16">
            <v>0</v>
          </cell>
          <cell r="E16">
            <v>0</v>
          </cell>
          <cell r="F16">
            <v>0</v>
          </cell>
          <cell r="G16">
            <v>0</v>
          </cell>
        </row>
        <row r="17">
          <cell r="B17">
            <v>0</v>
          </cell>
          <cell r="C17" t="str">
            <v>Alat bantu</v>
          </cell>
          <cell r="D17" t="str">
            <v>LS</v>
          </cell>
          <cell r="E17">
            <v>7.1999999999999995E-2</v>
          </cell>
          <cell r="F17">
            <v>50000</v>
          </cell>
          <cell r="G17">
            <v>3599.9999999999995</v>
          </cell>
        </row>
        <row r="18">
          <cell r="B18">
            <v>0</v>
          </cell>
          <cell r="C18">
            <v>0</v>
          </cell>
          <cell r="D18">
            <v>0</v>
          </cell>
          <cell r="E18">
            <v>0</v>
          </cell>
          <cell r="F18">
            <v>0</v>
          </cell>
          <cell r="G18">
            <v>0</v>
          </cell>
        </row>
        <row r="19">
          <cell r="B19">
            <v>2</v>
          </cell>
          <cell r="C19" t="str">
            <v xml:space="preserve">Uraian Pekerjaan </v>
          </cell>
          <cell r="D19" t="str">
            <v>:</v>
          </cell>
          <cell r="E19" t="str">
            <v>Galian Tanah Lumpur (M)</v>
          </cell>
          <cell r="F19">
            <v>0</v>
          </cell>
          <cell r="G19">
            <v>66300</v>
          </cell>
        </row>
        <row r="20">
          <cell r="B20" t="str">
            <v>2A</v>
          </cell>
          <cell r="C20" t="str">
            <v>Kuantitas Pekerjaan</v>
          </cell>
          <cell r="D20" t="str">
            <v>:</v>
          </cell>
          <cell r="E20">
            <v>0</v>
          </cell>
          <cell r="F20">
            <v>0</v>
          </cell>
          <cell r="G20">
            <v>0</v>
          </cell>
        </row>
        <row r="21">
          <cell r="B21">
            <v>0</v>
          </cell>
          <cell r="C21">
            <v>0</v>
          </cell>
          <cell r="D21">
            <v>0</v>
          </cell>
          <cell r="E21">
            <v>0</v>
          </cell>
          <cell r="F21">
            <v>0</v>
          </cell>
          <cell r="G21">
            <v>0</v>
          </cell>
        </row>
        <row r="22">
          <cell r="B22">
            <v>0</v>
          </cell>
          <cell r="C22" t="str">
            <v>A. Upah</v>
          </cell>
          <cell r="D22">
            <v>0</v>
          </cell>
          <cell r="E22">
            <v>0</v>
          </cell>
          <cell r="F22">
            <v>0</v>
          </cell>
          <cell r="G22">
            <v>0</v>
          </cell>
        </row>
        <row r="23">
          <cell r="B23">
            <v>0</v>
          </cell>
          <cell r="C23" t="str">
            <v>buruh lapangan terlatih</v>
          </cell>
          <cell r="D23" t="str">
            <v>OH</v>
          </cell>
          <cell r="E23">
            <v>1.5</v>
          </cell>
          <cell r="F23">
            <v>37000</v>
          </cell>
          <cell r="G23">
            <v>55500</v>
          </cell>
        </row>
        <row r="24">
          <cell r="B24">
            <v>0</v>
          </cell>
          <cell r="C24" t="str">
            <v>Mandor lapangan</v>
          </cell>
          <cell r="D24" t="str">
            <v>OH</v>
          </cell>
          <cell r="E24">
            <v>0.05</v>
          </cell>
          <cell r="F24">
            <v>66000</v>
          </cell>
          <cell r="G24">
            <v>3300</v>
          </cell>
        </row>
        <row r="25">
          <cell r="B25">
            <v>0</v>
          </cell>
          <cell r="C25">
            <v>0</v>
          </cell>
          <cell r="D25">
            <v>0</v>
          </cell>
          <cell r="E25">
            <v>0</v>
          </cell>
          <cell r="F25">
            <v>0</v>
          </cell>
          <cell r="G25">
            <v>0</v>
          </cell>
        </row>
        <row r="26">
          <cell r="B26">
            <v>0</v>
          </cell>
          <cell r="C26" t="str">
            <v>B. Bahan</v>
          </cell>
          <cell r="D26">
            <v>0</v>
          </cell>
          <cell r="E26">
            <v>0</v>
          </cell>
          <cell r="F26">
            <v>0</v>
          </cell>
          <cell r="G26">
            <v>0</v>
          </cell>
        </row>
        <row r="27">
          <cell r="B27">
            <v>0</v>
          </cell>
          <cell r="C27">
            <v>0</v>
          </cell>
          <cell r="D27">
            <v>0</v>
          </cell>
          <cell r="E27">
            <v>0</v>
          </cell>
          <cell r="F27">
            <v>0</v>
          </cell>
          <cell r="G27">
            <v>0</v>
          </cell>
        </row>
        <row r="28">
          <cell r="B28">
            <v>0</v>
          </cell>
          <cell r="C28" t="str">
            <v>C. Alat</v>
          </cell>
          <cell r="D28">
            <v>0</v>
          </cell>
          <cell r="E28">
            <v>0</v>
          </cell>
          <cell r="F28">
            <v>0</v>
          </cell>
          <cell r="G28">
            <v>0</v>
          </cell>
        </row>
        <row r="29">
          <cell r="B29">
            <v>0</v>
          </cell>
          <cell r="C29" t="str">
            <v>Alat bantu</v>
          </cell>
          <cell r="D29" t="str">
            <v>LS</v>
          </cell>
          <cell r="E29">
            <v>0.15</v>
          </cell>
          <cell r="F29">
            <v>50000</v>
          </cell>
          <cell r="G29">
            <v>7500</v>
          </cell>
        </row>
        <row r="30">
          <cell r="B30">
            <v>0</v>
          </cell>
          <cell r="C30">
            <v>0</v>
          </cell>
          <cell r="D30">
            <v>0</v>
          </cell>
          <cell r="E30">
            <v>0</v>
          </cell>
          <cell r="F30">
            <v>0</v>
          </cell>
          <cell r="G30">
            <v>0</v>
          </cell>
        </row>
        <row r="31">
          <cell r="B31">
            <v>3</v>
          </cell>
          <cell r="C31" t="str">
            <v xml:space="preserve">Uraian Pekerjaan </v>
          </cell>
          <cell r="D31" t="str">
            <v>:</v>
          </cell>
          <cell r="E31" t="str">
            <v>Galian Tanah Berbatu(M)</v>
          </cell>
          <cell r="F31">
            <v>0</v>
          </cell>
          <cell r="G31">
            <v>69558</v>
          </cell>
        </row>
        <row r="32">
          <cell r="B32" t="str">
            <v>3A</v>
          </cell>
          <cell r="C32" t="str">
            <v>Kuantitas Pekerjaan</v>
          </cell>
          <cell r="D32" t="str">
            <v>:</v>
          </cell>
          <cell r="E32">
            <v>0</v>
          </cell>
          <cell r="F32">
            <v>0</v>
          </cell>
          <cell r="G32">
            <v>0</v>
          </cell>
        </row>
        <row r="33">
          <cell r="B33">
            <v>0</v>
          </cell>
          <cell r="C33">
            <v>0</v>
          </cell>
          <cell r="D33">
            <v>0</v>
          </cell>
          <cell r="E33">
            <v>0</v>
          </cell>
          <cell r="F33">
            <v>0</v>
          </cell>
          <cell r="G33">
            <v>0</v>
          </cell>
        </row>
        <row r="34">
          <cell r="B34">
            <v>0</v>
          </cell>
          <cell r="C34" t="str">
            <v>A. Upah</v>
          </cell>
          <cell r="D34">
            <v>0</v>
          </cell>
          <cell r="E34">
            <v>0</v>
          </cell>
          <cell r="F34">
            <v>0</v>
          </cell>
          <cell r="G34">
            <v>0</v>
          </cell>
        </row>
        <row r="35">
          <cell r="B35">
            <v>0</v>
          </cell>
          <cell r="C35" t="str">
            <v>buruh lapangan terlatih</v>
          </cell>
          <cell r="D35" t="str">
            <v>OH</v>
          </cell>
          <cell r="E35">
            <v>1.5649999999999999</v>
          </cell>
          <cell r="F35">
            <v>37000</v>
          </cell>
          <cell r="G35">
            <v>57905</v>
          </cell>
        </row>
        <row r="36">
          <cell r="B36">
            <v>0</v>
          </cell>
          <cell r="C36" t="str">
            <v>Mandor lapangan</v>
          </cell>
          <cell r="D36" t="str">
            <v>OH</v>
          </cell>
          <cell r="E36">
            <v>5.8000000000000003E-2</v>
          </cell>
          <cell r="F36">
            <v>66000</v>
          </cell>
          <cell r="G36">
            <v>3828</v>
          </cell>
        </row>
        <row r="37">
          <cell r="B37">
            <v>0</v>
          </cell>
          <cell r="C37">
            <v>0</v>
          </cell>
          <cell r="D37">
            <v>0</v>
          </cell>
          <cell r="E37">
            <v>0</v>
          </cell>
          <cell r="F37">
            <v>0</v>
          </cell>
          <cell r="G37">
            <v>0</v>
          </cell>
        </row>
        <row r="38">
          <cell r="B38">
            <v>0</v>
          </cell>
          <cell r="C38" t="str">
            <v>B. Bahan</v>
          </cell>
          <cell r="D38">
            <v>0</v>
          </cell>
          <cell r="E38">
            <v>0</v>
          </cell>
          <cell r="F38">
            <v>0</v>
          </cell>
          <cell r="G38">
            <v>0</v>
          </cell>
        </row>
        <row r="39">
          <cell r="B39">
            <v>0</v>
          </cell>
          <cell r="C39">
            <v>0</v>
          </cell>
          <cell r="D39">
            <v>0</v>
          </cell>
          <cell r="E39">
            <v>0</v>
          </cell>
          <cell r="F39">
            <v>0</v>
          </cell>
          <cell r="G39">
            <v>0</v>
          </cell>
        </row>
        <row r="40">
          <cell r="B40">
            <v>0</v>
          </cell>
          <cell r="C40" t="str">
            <v>C. Alat</v>
          </cell>
          <cell r="D40">
            <v>0</v>
          </cell>
          <cell r="E40">
            <v>0</v>
          </cell>
          <cell r="F40">
            <v>0</v>
          </cell>
          <cell r="G40">
            <v>0</v>
          </cell>
        </row>
        <row r="41">
          <cell r="B41">
            <v>0</v>
          </cell>
          <cell r="C41" t="str">
            <v>Alat bantu</v>
          </cell>
          <cell r="D41" t="str">
            <v>LS</v>
          </cell>
          <cell r="E41">
            <v>0.1565</v>
          </cell>
          <cell r="F41">
            <v>50000</v>
          </cell>
          <cell r="G41">
            <v>7825</v>
          </cell>
        </row>
        <row r="42">
          <cell r="B42">
            <v>0</v>
          </cell>
          <cell r="C42">
            <v>0</v>
          </cell>
          <cell r="D42">
            <v>0</v>
          </cell>
          <cell r="E42">
            <v>0</v>
          </cell>
          <cell r="F42">
            <v>0</v>
          </cell>
          <cell r="G42">
            <v>0</v>
          </cell>
        </row>
        <row r="43">
          <cell r="B43">
            <v>4</v>
          </cell>
          <cell r="C43" t="str">
            <v xml:space="preserve">Uraian Pekerjaan </v>
          </cell>
          <cell r="D43" t="str">
            <v>:</v>
          </cell>
          <cell r="E43" t="str">
            <v>Galian Tanah Keras (M)</v>
          </cell>
          <cell r="F43">
            <v>0</v>
          </cell>
          <cell r="G43">
            <v>65514</v>
          </cell>
        </row>
        <row r="44">
          <cell r="B44" t="str">
            <v>4A</v>
          </cell>
          <cell r="C44" t="str">
            <v>Kuantitas Pekerjaan</v>
          </cell>
          <cell r="D44" t="str">
            <v>:</v>
          </cell>
          <cell r="E44">
            <v>0</v>
          </cell>
          <cell r="F44">
            <v>0</v>
          </cell>
          <cell r="G44">
            <v>0</v>
          </cell>
        </row>
        <row r="45">
          <cell r="B45">
            <v>0</v>
          </cell>
          <cell r="C45">
            <v>0</v>
          </cell>
          <cell r="D45">
            <v>0</v>
          </cell>
          <cell r="E45">
            <v>0</v>
          </cell>
          <cell r="F45">
            <v>0</v>
          </cell>
          <cell r="G45">
            <v>0</v>
          </cell>
        </row>
        <row r="46">
          <cell r="B46">
            <v>0</v>
          </cell>
          <cell r="C46" t="str">
            <v>A. Upah</v>
          </cell>
          <cell r="D46">
            <v>0</v>
          </cell>
          <cell r="E46">
            <v>0</v>
          </cell>
          <cell r="F46">
            <v>0</v>
          </cell>
          <cell r="G46">
            <v>0</v>
          </cell>
        </row>
        <row r="47">
          <cell r="B47">
            <v>0</v>
          </cell>
          <cell r="C47" t="str">
            <v>buruh lapangan terlatih</v>
          </cell>
          <cell r="D47" t="str">
            <v>OH</v>
          </cell>
          <cell r="E47">
            <v>1.464</v>
          </cell>
          <cell r="F47">
            <v>37000</v>
          </cell>
          <cell r="G47">
            <v>54168</v>
          </cell>
        </row>
        <row r="48">
          <cell r="B48">
            <v>0</v>
          </cell>
          <cell r="C48" t="str">
            <v>Mandor Lapangan</v>
          </cell>
          <cell r="D48" t="str">
            <v>OH</v>
          </cell>
          <cell r="E48">
            <v>6.0999999999999999E-2</v>
          </cell>
          <cell r="F48">
            <v>66000</v>
          </cell>
          <cell r="G48">
            <v>4026</v>
          </cell>
        </row>
        <row r="49">
          <cell r="B49">
            <v>0</v>
          </cell>
          <cell r="C49">
            <v>0</v>
          </cell>
          <cell r="D49">
            <v>0</v>
          </cell>
          <cell r="E49">
            <v>0</v>
          </cell>
          <cell r="F49">
            <v>0</v>
          </cell>
          <cell r="G49">
            <v>0</v>
          </cell>
        </row>
        <row r="50">
          <cell r="B50">
            <v>0</v>
          </cell>
          <cell r="C50" t="str">
            <v>B. Bahan</v>
          </cell>
          <cell r="D50">
            <v>0</v>
          </cell>
          <cell r="E50">
            <v>0</v>
          </cell>
          <cell r="F50">
            <v>0</v>
          </cell>
          <cell r="G50">
            <v>0</v>
          </cell>
        </row>
        <row r="51">
          <cell r="B51">
            <v>0</v>
          </cell>
          <cell r="C51">
            <v>0</v>
          </cell>
          <cell r="D51">
            <v>0</v>
          </cell>
          <cell r="E51">
            <v>0</v>
          </cell>
          <cell r="F51">
            <v>0</v>
          </cell>
          <cell r="G51">
            <v>0</v>
          </cell>
        </row>
        <row r="52">
          <cell r="B52">
            <v>0</v>
          </cell>
          <cell r="C52" t="str">
            <v>C. Alat</v>
          </cell>
          <cell r="D52">
            <v>0</v>
          </cell>
          <cell r="E52">
            <v>0</v>
          </cell>
          <cell r="F52">
            <v>0</v>
          </cell>
          <cell r="G52">
            <v>0</v>
          </cell>
        </row>
        <row r="53">
          <cell r="B53">
            <v>0</v>
          </cell>
          <cell r="C53" t="str">
            <v>Alat bantu</v>
          </cell>
          <cell r="D53" t="str">
            <v>LS</v>
          </cell>
          <cell r="E53">
            <v>0.1464</v>
          </cell>
          <cell r="F53">
            <v>50000</v>
          </cell>
          <cell r="G53">
            <v>7320</v>
          </cell>
        </row>
        <row r="54">
          <cell r="B54">
            <v>0</v>
          </cell>
          <cell r="C54">
            <v>0</v>
          </cell>
          <cell r="D54">
            <v>0</v>
          </cell>
          <cell r="E54">
            <v>0</v>
          </cell>
          <cell r="F54">
            <v>0</v>
          </cell>
          <cell r="G54">
            <v>0</v>
          </cell>
        </row>
        <row r="55">
          <cell r="B55">
            <v>5</v>
          </cell>
          <cell r="C55" t="str">
            <v xml:space="preserve">Uraian Pekerjaan </v>
          </cell>
          <cell r="D55" t="str">
            <v>:</v>
          </cell>
          <cell r="E55" t="str">
            <v>Galian Tanah Endapan (M)</v>
          </cell>
          <cell r="F55">
            <v>0</v>
          </cell>
          <cell r="G55">
            <v>42768</v>
          </cell>
        </row>
        <row r="56">
          <cell r="B56" t="str">
            <v>5A</v>
          </cell>
          <cell r="C56" t="str">
            <v>Kuantitas Pekerjaan</v>
          </cell>
          <cell r="D56" t="str">
            <v>:</v>
          </cell>
          <cell r="E56">
            <v>0</v>
          </cell>
          <cell r="F56">
            <v>0</v>
          </cell>
          <cell r="G56">
            <v>0</v>
          </cell>
        </row>
        <row r="57">
          <cell r="B57">
            <v>0</v>
          </cell>
          <cell r="C57">
            <v>0</v>
          </cell>
          <cell r="D57">
            <v>0</v>
          </cell>
          <cell r="E57">
            <v>0</v>
          </cell>
          <cell r="F57">
            <v>0</v>
          </cell>
          <cell r="G57">
            <v>0</v>
          </cell>
        </row>
        <row r="58">
          <cell r="B58">
            <v>0</v>
          </cell>
          <cell r="C58" t="str">
            <v>A. Upah</v>
          </cell>
          <cell r="D58">
            <v>0</v>
          </cell>
          <cell r="E58">
            <v>0</v>
          </cell>
          <cell r="F58">
            <v>0</v>
          </cell>
          <cell r="G58">
            <v>0</v>
          </cell>
        </row>
        <row r="59">
          <cell r="B59">
            <v>0</v>
          </cell>
          <cell r="C59" t="str">
            <v>buruh lapangan terlatih</v>
          </cell>
          <cell r="D59" t="str">
            <v>OH</v>
          </cell>
          <cell r="E59">
            <v>0.96799999999999997</v>
          </cell>
          <cell r="F59">
            <v>37000</v>
          </cell>
          <cell r="G59">
            <v>35816</v>
          </cell>
        </row>
        <row r="60">
          <cell r="B60">
            <v>0</v>
          </cell>
          <cell r="C60" t="str">
            <v>Mandor Lapangan</v>
          </cell>
          <cell r="D60" t="str">
            <v>OH</v>
          </cell>
          <cell r="E60">
            <v>3.2000000000000001E-2</v>
          </cell>
          <cell r="F60">
            <v>66000</v>
          </cell>
          <cell r="G60">
            <v>2112</v>
          </cell>
        </row>
        <row r="61">
          <cell r="B61">
            <v>0</v>
          </cell>
          <cell r="C61">
            <v>0</v>
          </cell>
          <cell r="D61">
            <v>0</v>
          </cell>
          <cell r="E61">
            <v>0</v>
          </cell>
          <cell r="F61">
            <v>0</v>
          </cell>
          <cell r="G61">
            <v>0</v>
          </cell>
        </row>
        <row r="62">
          <cell r="B62">
            <v>0</v>
          </cell>
          <cell r="C62" t="str">
            <v>B. Bahan</v>
          </cell>
          <cell r="D62">
            <v>0</v>
          </cell>
          <cell r="E62">
            <v>0</v>
          </cell>
          <cell r="F62">
            <v>0</v>
          </cell>
          <cell r="G62">
            <v>0</v>
          </cell>
        </row>
        <row r="63">
          <cell r="B63">
            <v>0</v>
          </cell>
          <cell r="C63">
            <v>0</v>
          </cell>
          <cell r="D63">
            <v>0</v>
          </cell>
          <cell r="E63">
            <v>0</v>
          </cell>
          <cell r="F63">
            <v>0</v>
          </cell>
          <cell r="G63">
            <v>0</v>
          </cell>
        </row>
        <row r="64">
          <cell r="B64">
            <v>0</v>
          </cell>
          <cell r="C64" t="str">
            <v>C. Alat</v>
          </cell>
          <cell r="D64">
            <v>0</v>
          </cell>
          <cell r="E64">
            <v>0</v>
          </cell>
          <cell r="F64">
            <v>0</v>
          </cell>
          <cell r="G64">
            <v>0</v>
          </cell>
        </row>
        <row r="65">
          <cell r="B65">
            <v>0</v>
          </cell>
          <cell r="C65" t="str">
            <v>Alat bantu</v>
          </cell>
          <cell r="D65" t="str">
            <v>LS</v>
          </cell>
          <cell r="E65">
            <v>9.6799999999999997E-2</v>
          </cell>
          <cell r="F65">
            <v>50000</v>
          </cell>
          <cell r="G65">
            <v>4840</v>
          </cell>
        </row>
        <row r="66">
          <cell r="B66">
            <v>0</v>
          </cell>
          <cell r="C66">
            <v>0</v>
          </cell>
          <cell r="D66">
            <v>0</v>
          </cell>
          <cell r="E66">
            <v>0</v>
          </cell>
          <cell r="F66">
            <v>0</v>
          </cell>
          <cell r="G66">
            <v>0</v>
          </cell>
        </row>
        <row r="67">
          <cell r="B67">
            <v>6</v>
          </cell>
          <cell r="C67" t="str">
            <v xml:space="preserve">Uraian Pekerjaan </v>
          </cell>
          <cell r="D67" t="str">
            <v>:</v>
          </cell>
          <cell r="E67" t="str">
            <v>Galian Tanah berair / di sungai (M)</v>
          </cell>
          <cell r="F67">
            <v>0</v>
          </cell>
          <cell r="G67">
            <v>66300</v>
          </cell>
        </row>
        <row r="68">
          <cell r="B68" t="str">
            <v>6A</v>
          </cell>
          <cell r="C68" t="str">
            <v>Kuantitas Pekerjaan</v>
          </cell>
          <cell r="D68" t="str">
            <v>:</v>
          </cell>
          <cell r="E68">
            <v>0</v>
          </cell>
          <cell r="F68">
            <v>0</v>
          </cell>
          <cell r="G68">
            <v>0</v>
          </cell>
        </row>
        <row r="69">
          <cell r="B69">
            <v>0</v>
          </cell>
          <cell r="C69">
            <v>0</v>
          </cell>
          <cell r="D69">
            <v>0</v>
          </cell>
          <cell r="E69">
            <v>0</v>
          </cell>
          <cell r="F69">
            <v>0</v>
          </cell>
          <cell r="G69">
            <v>0</v>
          </cell>
        </row>
        <row r="70">
          <cell r="B70">
            <v>0</v>
          </cell>
          <cell r="C70" t="str">
            <v>A. Upah</v>
          </cell>
          <cell r="D70">
            <v>0</v>
          </cell>
          <cell r="E70">
            <v>0</v>
          </cell>
          <cell r="F70">
            <v>0</v>
          </cell>
          <cell r="G70">
            <v>0</v>
          </cell>
        </row>
        <row r="71">
          <cell r="B71">
            <v>0</v>
          </cell>
          <cell r="C71" t="str">
            <v>buruh lapangan terlatih</v>
          </cell>
          <cell r="D71" t="str">
            <v>OH</v>
          </cell>
          <cell r="E71">
            <v>1.5</v>
          </cell>
          <cell r="F71">
            <v>37000</v>
          </cell>
          <cell r="G71">
            <v>55500</v>
          </cell>
        </row>
        <row r="72">
          <cell r="B72">
            <v>0</v>
          </cell>
          <cell r="C72" t="str">
            <v>Mandor lapangan</v>
          </cell>
          <cell r="D72" t="str">
            <v>OH</v>
          </cell>
          <cell r="E72">
            <v>0.05</v>
          </cell>
          <cell r="F72">
            <v>66000</v>
          </cell>
          <cell r="G72">
            <v>3300</v>
          </cell>
        </row>
        <row r="73">
          <cell r="B73">
            <v>0</v>
          </cell>
          <cell r="C73">
            <v>0</v>
          </cell>
          <cell r="D73">
            <v>0</v>
          </cell>
          <cell r="E73">
            <v>0</v>
          </cell>
          <cell r="F73">
            <v>0</v>
          </cell>
          <cell r="G73">
            <v>0</v>
          </cell>
        </row>
        <row r="74">
          <cell r="B74">
            <v>0</v>
          </cell>
          <cell r="C74" t="str">
            <v>B. Bahan</v>
          </cell>
          <cell r="D74">
            <v>0</v>
          </cell>
          <cell r="E74">
            <v>0</v>
          </cell>
          <cell r="F74">
            <v>0</v>
          </cell>
          <cell r="G74">
            <v>0</v>
          </cell>
        </row>
        <row r="75">
          <cell r="B75">
            <v>0</v>
          </cell>
          <cell r="C75">
            <v>0</v>
          </cell>
          <cell r="D75">
            <v>0</v>
          </cell>
          <cell r="E75">
            <v>0</v>
          </cell>
          <cell r="F75">
            <v>0</v>
          </cell>
          <cell r="G75">
            <v>0</v>
          </cell>
        </row>
        <row r="76">
          <cell r="B76">
            <v>0</v>
          </cell>
          <cell r="C76" t="str">
            <v>C. Alat</v>
          </cell>
          <cell r="D76">
            <v>0</v>
          </cell>
          <cell r="E76">
            <v>0</v>
          </cell>
          <cell r="F76">
            <v>0</v>
          </cell>
          <cell r="G76">
            <v>0</v>
          </cell>
        </row>
        <row r="77">
          <cell r="B77">
            <v>0</v>
          </cell>
          <cell r="C77" t="str">
            <v>Alat bantu</v>
          </cell>
          <cell r="D77" t="str">
            <v>LS</v>
          </cell>
          <cell r="E77">
            <v>0.15</v>
          </cell>
          <cell r="F77">
            <v>50000</v>
          </cell>
          <cell r="G77">
            <v>7500</v>
          </cell>
        </row>
        <row r="78">
          <cell r="B78">
            <v>0</v>
          </cell>
          <cell r="C78">
            <v>0</v>
          </cell>
          <cell r="D78">
            <v>0</v>
          </cell>
          <cell r="E78">
            <v>0</v>
          </cell>
          <cell r="F78">
            <v>0</v>
          </cell>
          <cell r="G78">
            <v>0</v>
          </cell>
        </row>
        <row r="79">
          <cell r="B79">
            <v>7</v>
          </cell>
          <cell r="C79" t="str">
            <v xml:space="preserve">Uraian Pekerjaan </v>
          </cell>
          <cell r="D79" t="str">
            <v>:</v>
          </cell>
          <cell r="E79" t="str">
            <v>Galian Tanah Biasa (A) sekitar lokasi</v>
          </cell>
          <cell r="F79">
            <v>0</v>
          </cell>
          <cell r="G79">
            <v>10837.5</v>
          </cell>
        </row>
        <row r="80">
          <cell r="B80" t="str">
            <v>7A</v>
          </cell>
          <cell r="C80" t="str">
            <v>Kuantitas Pekerjaan</v>
          </cell>
          <cell r="D80" t="str">
            <v>:</v>
          </cell>
          <cell r="E80">
            <v>0</v>
          </cell>
          <cell r="F80">
            <v>0</v>
          </cell>
          <cell r="G80">
            <v>0</v>
          </cell>
        </row>
        <row r="81">
          <cell r="B81">
            <v>0</v>
          </cell>
          <cell r="C81">
            <v>0</v>
          </cell>
          <cell r="D81">
            <v>0</v>
          </cell>
          <cell r="E81">
            <v>0</v>
          </cell>
          <cell r="F81">
            <v>0</v>
          </cell>
          <cell r="G81">
            <v>0</v>
          </cell>
        </row>
        <row r="82">
          <cell r="B82">
            <v>0</v>
          </cell>
          <cell r="C82" t="str">
            <v>A. Upah</v>
          </cell>
          <cell r="D82">
            <v>0</v>
          </cell>
          <cell r="E82">
            <v>0</v>
          </cell>
          <cell r="F82">
            <v>0</v>
          </cell>
          <cell r="G82">
            <v>0</v>
          </cell>
        </row>
        <row r="83">
          <cell r="B83">
            <v>0</v>
          </cell>
          <cell r="C83">
            <v>0</v>
          </cell>
          <cell r="D83">
            <v>0</v>
          </cell>
          <cell r="E83">
            <v>0</v>
          </cell>
          <cell r="F83">
            <v>0</v>
          </cell>
          <cell r="G83">
            <v>0</v>
          </cell>
        </row>
        <row r="84">
          <cell r="B84">
            <v>0</v>
          </cell>
          <cell r="C84" t="str">
            <v>B. Bahan</v>
          </cell>
          <cell r="D84">
            <v>0</v>
          </cell>
          <cell r="E84">
            <v>0</v>
          </cell>
          <cell r="F84">
            <v>0</v>
          </cell>
          <cell r="G84">
            <v>0</v>
          </cell>
        </row>
        <row r="85">
          <cell r="B85">
            <v>0</v>
          </cell>
          <cell r="C85">
            <v>0</v>
          </cell>
          <cell r="D85">
            <v>0</v>
          </cell>
          <cell r="E85">
            <v>0</v>
          </cell>
          <cell r="F85">
            <v>0</v>
          </cell>
          <cell r="G85">
            <v>0</v>
          </cell>
        </row>
        <row r="86">
          <cell r="B86">
            <v>0</v>
          </cell>
          <cell r="C86" t="str">
            <v>C. Alat</v>
          </cell>
          <cell r="D86">
            <v>0</v>
          </cell>
          <cell r="E86">
            <v>0</v>
          </cell>
          <cell r="F86">
            <v>0</v>
          </cell>
          <cell r="G86">
            <v>0</v>
          </cell>
        </row>
        <row r="87">
          <cell r="B87">
            <v>0</v>
          </cell>
          <cell r="C87" t="str">
            <v>Excavator</v>
          </cell>
          <cell r="D87" t="str">
            <v>Jam</v>
          </cell>
          <cell r="E87">
            <v>2.8899999999999999E-2</v>
          </cell>
          <cell r="F87">
            <v>375000</v>
          </cell>
          <cell r="G87">
            <v>10837.5</v>
          </cell>
        </row>
        <row r="88">
          <cell r="B88">
            <v>0</v>
          </cell>
          <cell r="C88">
            <v>0</v>
          </cell>
          <cell r="D88">
            <v>0</v>
          </cell>
          <cell r="E88">
            <v>0</v>
          </cell>
          <cell r="F88">
            <v>0</v>
          </cell>
          <cell r="G88">
            <v>0</v>
          </cell>
        </row>
        <row r="89">
          <cell r="B89">
            <v>8</v>
          </cell>
          <cell r="C89" t="str">
            <v xml:space="preserve">Uraian Pekerjaan </v>
          </cell>
          <cell r="D89" t="str">
            <v>:</v>
          </cell>
          <cell r="E89" t="str">
            <v>Galian Tanah Biasa (A), buangan dengan jarak</v>
          </cell>
          <cell r="F89">
            <v>0</v>
          </cell>
          <cell r="G89">
            <v>18885.401460000001</v>
          </cell>
        </row>
        <row r="90">
          <cell r="B90" t="str">
            <v>8A</v>
          </cell>
          <cell r="C90" t="str">
            <v>Kuantitas Pekerjaan</v>
          </cell>
          <cell r="D90" t="str">
            <v>:</v>
          </cell>
          <cell r="E90">
            <v>0</v>
          </cell>
          <cell r="F90">
            <v>0</v>
          </cell>
          <cell r="G90">
            <v>0</v>
          </cell>
        </row>
        <row r="91">
          <cell r="B91">
            <v>0</v>
          </cell>
          <cell r="C91">
            <v>0</v>
          </cell>
          <cell r="D91">
            <v>0</v>
          </cell>
          <cell r="E91">
            <v>0</v>
          </cell>
          <cell r="F91">
            <v>0</v>
          </cell>
          <cell r="G91">
            <v>0</v>
          </cell>
        </row>
        <row r="92">
          <cell r="B92">
            <v>0</v>
          </cell>
          <cell r="C92" t="str">
            <v>A. Upah</v>
          </cell>
          <cell r="D92">
            <v>0</v>
          </cell>
          <cell r="E92">
            <v>0</v>
          </cell>
          <cell r="F92">
            <v>0</v>
          </cell>
          <cell r="G92">
            <v>0</v>
          </cell>
        </row>
        <row r="93">
          <cell r="B93">
            <v>0</v>
          </cell>
          <cell r="C93">
            <v>0</v>
          </cell>
          <cell r="D93">
            <v>0</v>
          </cell>
          <cell r="E93">
            <v>0</v>
          </cell>
          <cell r="F93">
            <v>0</v>
          </cell>
          <cell r="G93">
            <v>0</v>
          </cell>
        </row>
        <row r="94">
          <cell r="B94">
            <v>0</v>
          </cell>
          <cell r="C94" t="str">
            <v>B. Bahan</v>
          </cell>
          <cell r="D94">
            <v>0</v>
          </cell>
          <cell r="E94">
            <v>0</v>
          </cell>
          <cell r="F94">
            <v>0</v>
          </cell>
          <cell r="G94">
            <v>0</v>
          </cell>
        </row>
        <row r="95">
          <cell r="B95">
            <v>0</v>
          </cell>
          <cell r="C95">
            <v>0</v>
          </cell>
          <cell r="D95">
            <v>0</v>
          </cell>
          <cell r="E95">
            <v>0</v>
          </cell>
          <cell r="F95">
            <v>0</v>
          </cell>
          <cell r="G95">
            <v>0</v>
          </cell>
        </row>
        <row r="96">
          <cell r="B96">
            <v>0</v>
          </cell>
          <cell r="C96" t="str">
            <v>C. Alat</v>
          </cell>
          <cell r="D96">
            <v>0</v>
          </cell>
          <cell r="E96">
            <v>0</v>
          </cell>
          <cell r="F96">
            <v>0</v>
          </cell>
          <cell r="G96">
            <v>0</v>
          </cell>
        </row>
        <row r="97">
          <cell r="B97">
            <v>0</v>
          </cell>
          <cell r="C97" t="str">
            <v>Excavator</v>
          </cell>
          <cell r="D97" t="str">
            <v>Jam</v>
          </cell>
          <cell r="E97">
            <v>2.8899999999999999E-2</v>
          </cell>
          <cell r="F97">
            <v>375000</v>
          </cell>
          <cell r="G97">
            <v>10837.5</v>
          </cell>
        </row>
        <row r="98">
          <cell r="B98">
            <v>0</v>
          </cell>
          <cell r="C98" t="str">
            <v>Dump Truck</v>
          </cell>
          <cell r="D98" t="str">
            <v>Jam</v>
          </cell>
          <cell r="E98">
            <v>5.8799999999999998E-2</v>
          </cell>
          <cell r="F98">
            <v>133000</v>
          </cell>
          <cell r="G98">
            <v>7820.4</v>
          </cell>
        </row>
        <row r="99">
          <cell r="B99">
            <v>0</v>
          </cell>
          <cell r="C99" t="str">
            <v>(jarak angkut 500m)</v>
          </cell>
          <cell r="D99">
            <v>0</v>
          </cell>
          <cell r="E99">
            <v>0</v>
          </cell>
          <cell r="F99">
            <v>0</v>
          </cell>
          <cell r="G99">
            <v>0</v>
          </cell>
        </row>
        <row r="100">
          <cell r="B100">
            <v>0</v>
          </cell>
          <cell r="C100" t="str">
            <v>Wheel Loader</v>
          </cell>
          <cell r="D100" t="str">
            <v>Jam</v>
          </cell>
          <cell r="E100">
            <v>5.4000000000000003E-3</v>
          </cell>
          <cell r="F100">
            <v>42129.9</v>
          </cell>
          <cell r="G100">
            <v>227.50146000000001</v>
          </cell>
        </row>
        <row r="101">
          <cell r="B101">
            <v>0</v>
          </cell>
          <cell r="C101">
            <v>0</v>
          </cell>
          <cell r="D101">
            <v>0</v>
          </cell>
          <cell r="E101">
            <v>0</v>
          </cell>
          <cell r="F101">
            <v>0</v>
          </cell>
          <cell r="G101">
            <v>0</v>
          </cell>
        </row>
        <row r="102">
          <cell r="B102">
            <v>9</v>
          </cell>
          <cell r="C102" t="str">
            <v xml:space="preserve">Uraian Pekerjaan </v>
          </cell>
          <cell r="D102" t="str">
            <v>:</v>
          </cell>
          <cell r="E102" t="str">
            <v>Galian Tanah Lumpur (A)</v>
          </cell>
          <cell r="F102">
            <v>0</v>
          </cell>
          <cell r="G102">
            <v>20137.5</v>
          </cell>
        </row>
        <row r="103">
          <cell r="B103" t="str">
            <v>9A</v>
          </cell>
          <cell r="C103" t="str">
            <v>Kuantitas Pekerjaan</v>
          </cell>
          <cell r="D103" t="str">
            <v>:</v>
          </cell>
          <cell r="E103">
            <v>0</v>
          </cell>
          <cell r="F103">
            <v>0</v>
          </cell>
          <cell r="G103">
            <v>0</v>
          </cell>
        </row>
        <row r="104">
          <cell r="B104">
            <v>0</v>
          </cell>
          <cell r="C104">
            <v>0</v>
          </cell>
          <cell r="D104">
            <v>0</v>
          </cell>
          <cell r="E104">
            <v>0</v>
          </cell>
          <cell r="F104">
            <v>0</v>
          </cell>
          <cell r="G104">
            <v>0</v>
          </cell>
        </row>
        <row r="105">
          <cell r="B105">
            <v>0</v>
          </cell>
          <cell r="C105" t="str">
            <v>A. Upah</v>
          </cell>
          <cell r="D105">
            <v>0</v>
          </cell>
          <cell r="E105">
            <v>0</v>
          </cell>
          <cell r="F105">
            <v>0</v>
          </cell>
          <cell r="G105">
            <v>0</v>
          </cell>
        </row>
        <row r="106">
          <cell r="B106">
            <v>0</v>
          </cell>
          <cell r="C106">
            <v>0</v>
          </cell>
          <cell r="D106">
            <v>0</v>
          </cell>
          <cell r="E106">
            <v>0</v>
          </cell>
          <cell r="F106">
            <v>0</v>
          </cell>
          <cell r="G106">
            <v>0</v>
          </cell>
        </row>
        <row r="107">
          <cell r="B107">
            <v>0</v>
          </cell>
          <cell r="C107" t="str">
            <v>B. Bahan</v>
          </cell>
          <cell r="D107">
            <v>0</v>
          </cell>
          <cell r="E107">
            <v>0</v>
          </cell>
          <cell r="F107">
            <v>0</v>
          </cell>
          <cell r="G107">
            <v>0</v>
          </cell>
        </row>
        <row r="108">
          <cell r="B108">
            <v>0</v>
          </cell>
          <cell r="C108">
            <v>0</v>
          </cell>
          <cell r="D108">
            <v>0</v>
          </cell>
          <cell r="E108">
            <v>0</v>
          </cell>
          <cell r="F108">
            <v>0</v>
          </cell>
          <cell r="G108">
            <v>0</v>
          </cell>
        </row>
        <row r="109">
          <cell r="B109">
            <v>0</v>
          </cell>
          <cell r="C109" t="str">
            <v>C. Alat</v>
          </cell>
          <cell r="D109">
            <v>0</v>
          </cell>
          <cell r="E109">
            <v>0</v>
          </cell>
          <cell r="F109">
            <v>0</v>
          </cell>
          <cell r="G109">
            <v>0</v>
          </cell>
        </row>
        <row r="110">
          <cell r="B110">
            <v>0</v>
          </cell>
          <cell r="C110" t="str">
            <v>Excavator</v>
          </cell>
          <cell r="D110" t="str">
            <v>Jam</v>
          </cell>
          <cell r="E110">
            <v>5.3699999999999998E-2</v>
          </cell>
          <cell r="F110">
            <v>375000</v>
          </cell>
          <cell r="G110">
            <v>20137.5</v>
          </cell>
        </row>
        <row r="111">
          <cell r="B111">
            <v>0</v>
          </cell>
          <cell r="C111">
            <v>0</v>
          </cell>
          <cell r="D111">
            <v>0</v>
          </cell>
          <cell r="E111">
            <v>0</v>
          </cell>
          <cell r="F111">
            <v>0</v>
          </cell>
          <cell r="G111">
            <v>0</v>
          </cell>
        </row>
        <row r="112">
          <cell r="B112">
            <v>10</v>
          </cell>
          <cell r="C112" t="str">
            <v xml:space="preserve">Uraian Pekerjaan </v>
          </cell>
          <cell r="D112" t="str">
            <v>:</v>
          </cell>
          <cell r="E112" t="str">
            <v>Galian Tanah Berbatu (A), buangan dengan jarak</v>
          </cell>
          <cell r="F112">
            <v>0</v>
          </cell>
          <cell r="G112">
            <v>33008.013220000001</v>
          </cell>
        </row>
        <row r="113">
          <cell r="B113" t="str">
            <v>10A</v>
          </cell>
          <cell r="C113" t="str">
            <v>Kuantitas Pekerjaan</v>
          </cell>
          <cell r="D113" t="str">
            <v>:</v>
          </cell>
          <cell r="E113">
            <v>0</v>
          </cell>
          <cell r="F113">
            <v>0</v>
          </cell>
          <cell r="G113">
            <v>0</v>
          </cell>
        </row>
        <row r="114">
          <cell r="B114">
            <v>0</v>
          </cell>
          <cell r="C114">
            <v>0</v>
          </cell>
          <cell r="D114">
            <v>0</v>
          </cell>
          <cell r="E114">
            <v>0</v>
          </cell>
          <cell r="F114">
            <v>0</v>
          </cell>
          <cell r="G114">
            <v>0</v>
          </cell>
        </row>
        <row r="115">
          <cell r="B115">
            <v>0</v>
          </cell>
          <cell r="C115" t="str">
            <v>A. Upah</v>
          </cell>
          <cell r="D115">
            <v>0</v>
          </cell>
          <cell r="E115">
            <v>0</v>
          </cell>
          <cell r="F115">
            <v>0</v>
          </cell>
          <cell r="G115">
            <v>0</v>
          </cell>
        </row>
        <row r="116">
          <cell r="B116">
            <v>0</v>
          </cell>
          <cell r="C116">
            <v>0</v>
          </cell>
          <cell r="D116">
            <v>0</v>
          </cell>
          <cell r="E116">
            <v>0</v>
          </cell>
          <cell r="F116">
            <v>0</v>
          </cell>
          <cell r="G116">
            <v>0</v>
          </cell>
        </row>
        <row r="117">
          <cell r="B117">
            <v>0</v>
          </cell>
          <cell r="C117" t="str">
            <v>B. Bahan</v>
          </cell>
          <cell r="D117">
            <v>0</v>
          </cell>
          <cell r="E117">
            <v>0</v>
          </cell>
          <cell r="F117">
            <v>0</v>
          </cell>
          <cell r="G117">
            <v>0</v>
          </cell>
        </row>
        <row r="118">
          <cell r="B118">
            <v>0</v>
          </cell>
          <cell r="C118">
            <v>0</v>
          </cell>
          <cell r="D118">
            <v>0</v>
          </cell>
          <cell r="E118">
            <v>0</v>
          </cell>
          <cell r="F118">
            <v>0</v>
          </cell>
          <cell r="G118">
            <v>0</v>
          </cell>
        </row>
        <row r="119">
          <cell r="B119">
            <v>0</v>
          </cell>
          <cell r="C119" t="str">
            <v>C. Alat</v>
          </cell>
          <cell r="D119">
            <v>0</v>
          </cell>
          <cell r="E119">
            <v>0</v>
          </cell>
          <cell r="F119">
            <v>0</v>
          </cell>
          <cell r="G119">
            <v>0</v>
          </cell>
        </row>
        <row r="120">
          <cell r="B120">
            <v>0</v>
          </cell>
          <cell r="C120" t="str">
            <v>Excavator</v>
          </cell>
          <cell r="D120" t="str">
            <v>Jam</v>
          </cell>
          <cell r="E120">
            <v>5.3699999999999998E-2</v>
          </cell>
          <cell r="F120">
            <v>375000</v>
          </cell>
          <cell r="G120">
            <v>20137.5</v>
          </cell>
        </row>
        <row r="121">
          <cell r="B121">
            <v>0</v>
          </cell>
          <cell r="C121" t="str">
            <v>Dump Truck</v>
          </cell>
          <cell r="D121" t="str">
            <v>Jam</v>
          </cell>
          <cell r="E121">
            <v>9.4299999999999995E-2</v>
          </cell>
          <cell r="F121">
            <v>133000</v>
          </cell>
          <cell r="G121">
            <v>12541.9</v>
          </cell>
        </row>
        <row r="122">
          <cell r="B122">
            <v>0</v>
          </cell>
          <cell r="C122" t="str">
            <v>Wheel Loader</v>
          </cell>
          <cell r="D122" t="str">
            <v>Jam</v>
          </cell>
          <cell r="E122">
            <v>7.7999999999999996E-3</v>
          </cell>
          <cell r="F122">
            <v>42129.9</v>
          </cell>
          <cell r="G122">
            <v>328.61322000000001</v>
          </cell>
        </row>
        <row r="123">
          <cell r="B123">
            <v>0</v>
          </cell>
          <cell r="C123">
            <v>0</v>
          </cell>
          <cell r="D123">
            <v>0</v>
          </cell>
          <cell r="E123">
            <v>0</v>
          </cell>
          <cell r="F123">
            <v>0</v>
          </cell>
          <cell r="G123">
            <v>0</v>
          </cell>
        </row>
        <row r="124">
          <cell r="B124">
            <v>11</v>
          </cell>
          <cell r="C124" t="str">
            <v xml:space="preserve">Uraian Pekerjaan </v>
          </cell>
          <cell r="D124" t="str">
            <v>:</v>
          </cell>
          <cell r="E124" t="str">
            <v>Galian Tanah Berpasir (A)</v>
          </cell>
          <cell r="F124">
            <v>0</v>
          </cell>
          <cell r="G124">
            <v>20137.5</v>
          </cell>
        </row>
        <row r="125">
          <cell r="B125" t="str">
            <v>11A</v>
          </cell>
          <cell r="C125" t="str">
            <v>Kuantitas Pekerjaan</v>
          </cell>
          <cell r="D125" t="str">
            <v>:</v>
          </cell>
          <cell r="E125">
            <v>0</v>
          </cell>
          <cell r="F125">
            <v>0</v>
          </cell>
          <cell r="G125">
            <v>0</v>
          </cell>
        </row>
        <row r="126">
          <cell r="B126">
            <v>0</v>
          </cell>
          <cell r="C126">
            <v>0</v>
          </cell>
          <cell r="D126">
            <v>0</v>
          </cell>
          <cell r="E126">
            <v>0</v>
          </cell>
          <cell r="F126">
            <v>0</v>
          </cell>
          <cell r="G126">
            <v>0</v>
          </cell>
        </row>
        <row r="127">
          <cell r="B127">
            <v>0</v>
          </cell>
          <cell r="C127" t="str">
            <v>A. Upah</v>
          </cell>
          <cell r="D127">
            <v>0</v>
          </cell>
          <cell r="E127">
            <v>0</v>
          </cell>
          <cell r="F127">
            <v>0</v>
          </cell>
          <cell r="G127">
            <v>0</v>
          </cell>
        </row>
        <row r="128">
          <cell r="B128">
            <v>0</v>
          </cell>
          <cell r="C128">
            <v>0</v>
          </cell>
          <cell r="D128">
            <v>0</v>
          </cell>
          <cell r="E128">
            <v>0</v>
          </cell>
          <cell r="F128">
            <v>0</v>
          </cell>
          <cell r="G128">
            <v>0</v>
          </cell>
        </row>
        <row r="129">
          <cell r="B129">
            <v>0</v>
          </cell>
          <cell r="C129" t="str">
            <v>B. Bahan</v>
          </cell>
          <cell r="D129">
            <v>0</v>
          </cell>
          <cell r="E129">
            <v>0</v>
          </cell>
          <cell r="F129">
            <v>0</v>
          </cell>
          <cell r="G129">
            <v>0</v>
          </cell>
        </row>
        <row r="130">
          <cell r="B130">
            <v>0</v>
          </cell>
          <cell r="C130">
            <v>0</v>
          </cell>
          <cell r="D130">
            <v>0</v>
          </cell>
          <cell r="E130">
            <v>0</v>
          </cell>
          <cell r="F130">
            <v>0</v>
          </cell>
          <cell r="G130">
            <v>0</v>
          </cell>
        </row>
        <row r="131">
          <cell r="B131">
            <v>0</v>
          </cell>
          <cell r="C131" t="str">
            <v>C. Alat</v>
          </cell>
          <cell r="D131">
            <v>0</v>
          </cell>
          <cell r="E131">
            <v>0</v>
          </cell>
          <cell r="F131">
            <v>0</v>
          </cell>
          <cell r="G131">
            <v>0</v>
          </cell>
        </row>
        <row r="132">
          <cell r="B132">
            <v>0</v>
          </cell>
          <cell r="C132" t="str">
            <v>Excavator</v>
          </cell>
          <cell r="D132" t="str">
            <v>Jam</v>
          </cell>
          <cell r="E132">
            <v>5.3699999999999998E-2</v>
          </cell>
          <cell r="F132">
            <v>375000</v>
          </cell>
          <cell r="G132">
            <v>20137.5</v>
          </cell>
        </row>
        <row r="133">
          <cell r="B133">
            <v>0</v>
          </cell>
          <cell r="C133">
            <v>0</v>
          </cell>
          <cell r="D133">
            <v>0</v>
          </cell>
          <cell r="E133">
            <v>0</v>
          </cell>
          <cell r="F133">
            <v>0</v>
          </cell>
          <cell r="G133">
            <v>0</v>
          </cell>
        </row>
        <row r="134">
          <cell r="B134">
            <v>12</v>
          </cell>
          <cell r="C134" t="str">
            <v xml:space="preserve">Uraian Pekerjaan </v>
          </cell>
          <cell r="D134" t="str">
            <v>:</v>
          </cell>
          <cell r="E134" t="str">
            <v>Galian Tanah Endapan (A)</v>
          </cell>
          <cell r="F134">
            <v>0</v>
          </cell>
          <cell r="G134">
            <v>27528.413219999999</v>
          </cell>
        </row>
        <row r="135">
          <cell r="B135" t="str">
            <v>12A</v>
          </cell>
          <cell r="C135" t="str">
            <v>Kuantitas Pekerjaan</v>
          </cell>
          <cell r="D135" t="str">
            <v>:</v>
          </cell>
          <cell r="E135">
            <v>0</v>
          </cell>
          <cell r="F135">
            <v>0</v>
          </cell>
          <cell r="G135">
            <v>0</v>
          </cell>
        </row>
        <row r="136">
          <cell r="B136">
            <v>0</v>
          </cell>
          <cell r="C136">
            <v>0</v>
          </cell>
          <cell r="D136">
            <v>0</v>
          </cell>
          <cell r="E136">
            <v>0</v>
          </cell>
          <cell r="F136">
            <v>0</v>
          </cell>
          <cell r="G136">
            <v>0</v>
          </cell>
        </row>
        <row r="137">
          <cell r="B137">
            <v>0</v>
          </cell>
          <cell r="C137" t="str">
            <v>A. Upah</v>
          </cell>
          <cell r="D137">
            <v>0</v>
          </cell>
          <cell r="E137">
            <v>0</v>
          </cell>
          <cell r="F137">
            <v>0</v>
          </cell>
          <cell r="G137">
            <v>0</v>
          </cell>
        </row>
        <row r="138">
          <cell r="B138">
            <v>0</v>
          </cell>
          <cell r="C138">
            <v>0</v>
          </cell>
          <cell r="D138">
            <v>0</v>
          </cell>
          <cell r="E138">
            <v>0</v>
          </cell>
          <cell r="F138">
            <v>0</v>
          </cell>
          <cell r="G138">
            <v>0</v>
          </cell>
        </row>
        <row r="139">
          <cell r="B139">
            <v>0</v>
          </cell>
          <cell r="C139" t="str">
            <v>B. Bahan</v>
          </cell>
          <cell r="D139">
            <v>0</v>
          </cell>
          <cell r="E139">
            <v>0</v>
          </cell>
          <cell r="F139">
            <v>0</v>
          </cell>
          <cell r="G139">
            <v>0</v>
          </cell>
        </row>
        <row r="140">
          <cell r="B140">
            <v>0</v>
          </cell>
          <cell r="C140">
            <v>0</v>
          </cell>
          <cell r="D140">
            <v>0</v>
          </cell>
          <cell r="E140">
            <v>0</v>
          </cell>
          <cell r="F140">
            <v>0</v>
          </cell>
          <cell r="G140">
            <v>0</v>
          </cell>
        </row>
        <row r="141">
          <cell r="B141">
            <v>0</v>
          </cell>
          <cell r="C141" t="str">
            <v>C. Alat</v>
          </cell>
          <cell r="D141">
            <v>0</v>
          </cell>
          <cell r="E141">
            <v>0</v>
          </cell>
          <cell r="F141">
            <v>0</v>
          </cell>
          <cell r="G141">
            <v>0</v>
          </cell>
        </row>
        <row r="142">
          <cell r="B142">
            <v>0</v>
          </cell>
          <cell r="C142" t="str">
            <v>Excavator</v>
          </cell>
          <cell r="D142" t="str">
            <v>Jam</v>
          </cell>
          <cell r="E142">
            <v>5.3699999999999998E-2</v>
          </cell>
          <cell r="F142">
            <v>375000</v>
          </cell>
          <cell r="G142">
            <v>20137.5</v>
          </cell>
        </row>
        <row r="143">
          <cell r="B143">
            <v>0</v>
          </cell>
          <cell r="C143" t="str">
            <v>Dump Truck</v>
          </cell>
          <cell r="D143" t="str">
            <v>Jam</v>
          </cell>
          <cell r="E143">
            <v>5.3100000000000001E-2</v>
          </cell>
          <cell r="F143">
            <v>133000</v>
          </cell>
          <cell r="G143">
            <v>7062.3</v>
          </cell>
        </row>
        <row r="144">
          <cell r="B144">
            <v>0</v>
          </cell>
          <cell r="C144" t="str">
            <v xml:space="preserve"> (jarak angkut 100m)</v>
          </cell>
          <cell r="D144">
            <v>0</v>
          </cell>
          <cell r="E144">
            <v>0</v>
          </cell>
          <cell r="F144">
            <v>0</v>
          </cell>
          <cell r="G144">
            <v>0</v>
          </cell>
        </row>
        <row r="145">
          <cell r="B145">
            <v>0</v>
          </cell>
          <cell r="C145" t="str">
            <v>Wheel Loader</v>
          </cell>
          <cell r="D145" t="str">
            <v>Jam</v>
          </cell>
          <cell r="E145">
            <v>7.7999999999999996E-3</v>
          </cell>
          <cell r="F145">
            <v>42129.9</v>
          </cell>
          <cell r="G145">
            <v>328.61322000000001</v>
          </cell>
        </row>
        <row r="146">
          <cell r="B146">
            <v>0</v>
          </cell>
          <cell r="C146">
            <v>0</v>
          </cell>
          <cell r="D146">
            <v>0</v>
          </cell>
          <cell r="E146">
            <v>0</v>
          </cell>
          <cell r="F146">
            <v>0</v>
          </cell>
          <cell r="G146">
            <v>0</v>
          </cell>
        </row>
        <row r="147">
          <cell r="B147">
            <v>13</v>
          </cell>
          <cell r="C147" t="str">
            <v xml:space="preserve">Uraian Pekerjaan </v>
          </cell>
          <cell r="D147" t="str">
            <v>:</v>
          </cell>
          <cell r="E147" t="str">
            <v>Pembersihan Lahan Ringan</v>
          </cell>
          <cell r="F147">
            <v>0</v>
          </cell>
          <cell r="G147">
            <v>1215</v>
          </cell>
        </row>
        <row r="148">
          <cell r="B148" t="str">
            <v>13A</v>
          </cell>
          <cell r="C148" t="str">
            <v>Kuantitas Pekerjaan</v>
          </cell>
          <cell r="D148" t="str">
            <v>:</v>
          </cell>
          <cell r="E148">
            <v>0</v>
          </cell>
          <cell r="F148">
            <v>0</v>
          </cell>
          <cell r="G148">
            <v>0</v>
          </cell>
        </row>
        <row r="149">
          <cell r="B149">
            <v>0</v>
          </cell>
          <cell r="C149">
            <v>0</v>
          </cell>
          <cell r="D149">
            <v>0</v>
          </cell>
          <cell r="E149">
            <v>0</v>
          </cell>
          <cell r="F149">
            <v>0</v>
          </cell>
          <cell r="G149">
            <v>0</v>
          </cell>
        </row>
        <row r="150">
          <cell r="B150">
            <v>0</v>
          </cell>
          <cell r="C150" t="str">
            <v>A. Upah</v>
          </cell>
          <cell r="D150">
            <v>0</v>
          </cell>
          <cell r="E150">
            <v>0</v>
          </cell>
          <cell r="F150">
            <v>0</v>
          </cell>
          <cell r="G150">
            <v>0</v>
          </cell>
        </row>
        <row r="151">
          <cell r="B151">
            <v>0</v>
          </cell>
          <cell r="C151" t="str">
            <v>buruh lapangan terlatih</v>
          </cell>
          <cell r="D151" t="str">
            <v>OH</v>
          </cell>
          <cell r="E151">
            <v>2.5000000000000001E-2</v>
          </cell>
          <cell r="F151">
            <v>37000</v>
          </cell>
          <cell r="G151">
            <v>925</v>
          </cell>
        </row>
        <row r="152">
          <cell r="B152">
            <v>0</v>
          </cell>
          <cell r="C152" t="str">
            <v>Mandor lapangan</v>
          </cell>
          <cell r="D152" t="str">
            <v>OH</v>
          </cell>
          <cell r="E152">
            <v>2.5000000000000001E-3</v>
          </cell>
          <cell r="F152">
            <v>66000</v>
          </cell>
          <cell r="G152">
            <v>165</v>
          </cell>
        </row>
        <row r="153">
          <cell r="B153">
            <v>0</v>
          </cell>
          <cell r="C153">
            <v>0</v>
          </cell>
          <cell r="D153">
            <v>0</v>
          </cell>
          <cell r="E153">
            <v>0</v>
          </cell>
          <cell r="F153">
            <v>0</v>
          </cell>
          <cell r="G153">
            <v>0</v>
          </cell>
        </row>
        <row r="154">
          <cell r="B154">
            <v>0</v>
          </cell>
          <cell r="C154" t="str">
            <v>B. Bahan</v>
          </cell>
          <cell r="D154">
            <v>0</v>
          </cell>
          <cell r="E154">
            <v>0</v>
          </cell>
          <cell r="F154">
            <v>0</v>
          </cell>
          <cell r="G154">
            <v>0</v>
          </cell>
        </row>
        <row r="155">
          <cell r="B155">
            <v>0</v>
          </cell>
          <cell r="C155">
            <v>0</v>
          </cell>
          <cell r="D155">
            <v>0</v>
          </cell>
          <cell r="E155">
            <v>0</v>
          </cell>
          <cell r="F155">
            <v>0</v>
          </cell>
          <cell r="G155">
            <v>0</v>
          </cell>
        </row>
        <row r="156">
          <cell r="B156">
            <v>0</v>
          </cell>
          <cell r="C156" t="str">
            <v>C. Alat</v>
          </cell>
          <cell r="D156">
            <v>0</v>
          </cell>
          <cell r="E156">
            <v>0</v>
          </cell>
          <cell r="F156">
            <v>0</v>
          </cell>
          <cell r="G156">
            <v>0</v>
          </cell>
        </row>
        <row r="157">
          <cell r="B157">
            <v>0</v>
          </cell>
          <cell r="C157" t="str">
            <v>Alat bantu</v>
          </cell>
          <cell r="D157" t="str">
            <v>LS</v>
          </cell>
          <cell r="E157">
            <v>2.5000000000000001E-3</v>
          </cell>
          <cell r="F157">
            <v>50000</v>
          </cell>
          <cell r="G157">
            <v>125</v>
          </cell>
        </row>
        <row r="158">
          <cell r="B158">
            <v>0</v>
          </cell>
          <cell r="C158">
            <v>0</v>
          </cell>
          <cell r="D158">
            <v>0</v>
          </cell>
          <cell r="E158">
            <v>0</v>
          </cell>
          <cell r="F158">
            <v>0</v>
          </cell>
          <cell r="G158">
            <v>0</v>
          </cell>
        </row>
        <row r="159">
          <cell r="B159">
            <v>14</v>
          </cell>
          <cell r="C159" t="str">
            <v xml:space="preserve">Uraian Pekerjaan </v>
          </cell>
          <cell r="D159" t="str">
            <v>:</v>
          </cell>
          <cell r="E159" t="str">
            <v>Pembuatan Bouwplank</v>
          </cell>
          <cell r="F159">
            <v>0</v>
          </cell>
          <cell r="G159">
            <v>38145</v>
          </cell>
        </row>
        <row r="160">
          <cell r="B160" t="str">
            <v>14A</v>
          </cell>
          <cell r="C160" t="str">
            <v>Kuantitas Pekerjaan</v>
          </cell>
          <cell r="D160" t="str">
            <v>:</v>
          </cell>
          <cell r="E160" t="str">
            <v>m</v>
          </cell>
          <cell r="F160">
            <v>0</v>
          </cell>
          <cell r="G160">
            <v>0</v>
          </cell>
        </row>
        <row r="161">
          <cell r="B161">
            <v>0</v>
          </cell>
          <cell r="C161">
            <v>0</v>
          </cell>
          <cell r="D161">
            <v>0</v>
          </cell>
          <cell r="E161">
            <v>0</v>
          </cell>
          <cell r="F161">
            <v>0</v>
          </cell>
          <cell r="G161">
            <v>0</v>
          </cell>
        </row>
        <row r="162">
          <cell r="B162">
            <v>0</v>
          </cell>
          <cell r="C162" t="str">
            <v>A. Upah</v>
          </cell>
          <cell r="D162">
            <v>0</v>
          </cell>
          <cell r="E162">
            <v>0</v>
          </cell>
          <cell r="F162">
            <v>0</v>
          </cell>
          <cell r="G162">
            <v>0</v>
          </cell>
        </row>
        <row r="163">
          <cell r="B163">
            <v>0</v>
          </cell>
          <cell r="C163" t="str">
            <v>buruh lapangan terlatih</v>
          </cell>
          <cell r="D163" t="str">
            <v>OH</v>
          </cell>
          <cell r="E163">
            <v>7.4999999999999997E-2</v>
          </cell>
          <cell r="F163">
            <v>37000</v>
          </cell>
          <cell r="G163">
            <v>2775</v>
          </cell>
        </row>
        <row r="164">
          <cell r="B164">
            <v>0</v>
          </cell>
          <cell r="C164" t="str">
            <v>Mandor lapangan</v>
          </cell>
          <cell r="D164" t="str">
            <v>OH</v>
          </cell>
          <cell r="E164">
            <v>7.4999999999999997E-3</v>
          </cell>
          <cell r="F164">
            <v>66000</v>
          </cell>
          <cell r="G164">
            <v>495</v>
          </cell>
        </row>
        <row r="165">
          <cell r="B165">
            <v>0</v>
          </cell>
          <cell r="C165">
            <v>0</v>
          </cell>
          <cell r="D165">
            <v>0</v>
          </cell>
          <cell r="E165">
            <v>0</v>
          </cell>
          <cell r="F165">
            <v>0</v>
          </cell>
          <cell r="G165">
            <v>0</v>
          </cell>
        </row>
        <row r="166">
          <cell r="B166">
            <v>0</v>
          </cell>
          <cell r="C166" t="str">
            <v>B. Bahan</v>
          </cell>
          <cell r="D166">
            <v>0</v>
          </cell>
          <cell r="E166">
            <v>0</v>
          </cell>
          <cell r="F166">
            <v>0</v>
          </cell>
          <cell r="G166">
            <v>0</v>
          </cell>
        </row>
        <row r="167">
          <cell r="B167">
            <v>0</v>
          </cell>
          <cell r="C167" t="str">
            <v>Kayu Kelas II</v>
          </cell>
          <cell r="D167">
            <v>0</v>
          </cell>
          <cell r="E167">
            <v>1.4999999999999999E-2</v>
          </cell>
          <cell r="F167">
            <v>2300000</v>
          </cell>
          <cell r="G167">
            <v>34500</v>
          </cell>
        </row>
        <row r="168">
          <cell r="B168">
            <v>0</v>
          </cell>
          <cell r="C168">
            <v>0</v>
          </cell>
          <cell r="D168">
            <v>0</v>
          </cell>
          <cell r="E168">
            <v>0</v>
          </cell>
          <cell r="F168">
            <v>0</v>
          </cell>
          <cell r="G168">
            <v>0</v>
          </cell>
        </row>
        <row r="169">
          <cell r="B169">
            <v>0</v>
          </cell>
          <cell r="C169">
            <v>0</v>
          </cell>
          <cell r="D169">
            <v>0</v>
          </cell>
          <cell r="E169">
            <v>0</v>
          </cell>
          <cell r="F169">
            <v>0</v>
          </cell>
          <cell r="G169">
            <v>0</v>
          </cell>
        </row>
        <row r="170">
          <cell r="B170">
            <v>0</v>
          </cell>
          <cell r="C170" t="str">
            <v>C. Alat</v>
          </cell>
          <cell r="D170">
            <v>0</v>
          </cell>
          <cell r="E170">
            <v>0</v>
          </cell>
          <cell r="F170">
            <v>0</v>
          </cell>
          <cell r="G170">
            <v>0</v>
          </cell>
        </row>
        <row r="171">
          <cell r="B171">
            <v>0</v>
          </cell>
          <cell r="C171" t="str">
            <v>Alat bantu</v>
          </cell>
          <cell r="D171" t="str">
            <v>LS</v>
          </cell>
          <cell r="E171">
            <v>7.4999999999999997E-3</v>
          </cell>
          <cell r="F171">
            <v>50000</v>
          </cell>
          <cell r="G171">
            <v>375</v>
          </cell>
        </row>
        <row r="172">
          <cell r="B172">
            <v>0</v>
          </cell>
          <cell r="C172">
            <v>0</v>
          </cell>
          <cell r="D172">
            <v>0</v>
          </cell>
          <cell r="E172">
            <v>0</v>
          </cell>
          <cell r="F172">
            <v>0</v>
          </cell>
          <cell r="G172">
            <v>0</v>
          </cell>
        </row>
        <row r="173">
          <cell r="B173">
            <v>15</v>
          </cell>
          <cell r="C173" t="str">
            <v xml:space="preserve">Uraian Pekerjaan </v>
          </cell>
          <cell r="D173" t="str">
            <v>:</v>
          </cell>
          <cell r="E173" t="str">
            <v>Timbrisan Tanah (M)</v>
          </cell>
          <cell r="F173">
            <v>0</v>
          </cell>
          <cell r="G173">
            <v>9060</v>
          </cell>
        </row>
        <row r="174">
          <cell r="B174" t="str">
            <v>15A</v>
          </cell>
          <cell r="C174" t="str">
            <v>Kuantitas Pekerjaan</v>
          </cell>
          <cell r="D174" t="str">
            <v>:</v>
          </cell>
          <cell r="E174">
            <v>0</v>
          </cell>
          <cell r="F174">
            <v>0</v>
          </cell>
          <cell r="G174">
            <v>0</v>
          </cell>
        </row>
        <row r="175">
          <cell r="B175">
            <v>0</v>
          </cell>
          <cell r="C175">
            <v>0</v>
          </cell>
          <cell r="D175">
            <v>0</v>
          </cell>
          <cell r="E175">
            <v>0</v>
          </cell>
          <cell r="F175">
            <v>0</v>
          </cell>
          <cell r="G175">
            <v>0</v>
          </cell>
        </row>
        <row r="176">
          <cell r="B176">
            <v>0</v>
          </cell>
          <cell r="C176" t="str">
            <v>A. Upah</v>
          </cell>
          <cell r="D176">
            <v>0</v>
          </cell>
          <cell r="E176">
            <v>0</v>
          </cell>
          <cell r="F176">
            <v>0</v>
          </cell>
          <cell r="G176">
            <v>0</v>
          </cell>
        </row>
        <row r="177">
          <cell r="B177">
            <v>0</v>
          </cell>
          <cell r="C177" t="str">
            <v>buruh lapangan terlatih</v>
          </cell>
          <cell r="D177" t="str">
            <v>OH</v>
          </cell>
          <cell r="E177">
            <v>0.2</v>
          </cell>
          <cell r="F177">
            <v>37000</v>
          </cell>
          <cell r="G177">
            <v>7400</v>
          </cell>
        </row>
        <row r="178">
          <cell r="B178">
            <v>0</v>
          </cell>
          <cell r="C178" t="str">
            <v>Mandor lapangan</v>
          </cell>
          <cell r="D178" t="str">
            <v>OH</v>
          </cell>
          <cell r="E178">
            <v>0.01</v>
          </cell>
          <cell r="F178">
            <v>66000</v>
          </cell>
          <cell r="G178">
            <v>660</v>
          </cell>
        </row>
        <row r="179">
          <cell r="B179">
            <v>0</v>
          </cell>
          <cell r="C179">
            <v>0</v>
          </cell>
          <cell r="D179">
            <v>0</v>
          </cell>
          <cell r="E179">
            <v>0</v>
          </cell>
          <cell r="F179">
            <v>0</v>
          </cell>
          <cell r="G179">
            <v>0</v>
          </cell>
        </row>
        <row r="180">
          <cell r="B180">
            <v>0</v>
          </cell>
          <cell r="C180" t="str">
            <v>B. Bahan</v>
          </cell>
          <cell r="D180">
            <v>0</v>
          </cell>
          <cell r="E180">
            <v>0</v>
          </cell>
          <cell r="F180">
            <v>0</v>
          </cell>
          <cell r="G180">
            <v>0</v>
          </cell>
        </row>
        <row r="181">
          <cell r="B181">
            <v>0</v>
          </cell>
          <cell r="C181">
            <v>0</v>
          </cell>
          <cell r="D181">
            <v>0</v>
          </cell>
          <cell r="E181">
            <v>0</v>
          </cell>
          <cell r="F181">
            <v>0</v>
          </cell>
          <cell r="G181">
            <v>0</v>
          </cell>
        </row>
        <row r="182">
          <cell r="B182">
            <v>0</v>
          </cell>
          <cell r="C182" t="str">
            <v>C. Alat</v>
          </cell>
          <cell r="D182">
            <v>0</v>
          </cell>
          <cell r="E182">
            <v>0</v>
          </cell>
          <cell r="F182">
            <v>0</v>
          </cell>
          <cell r="G182">
            <v>0</v>
          </cell>
        </row>
        <row r="183">
          <cell r="B183">
            <v>0</v>
          </cell>
          <cell r="C183" t="str">
            <v>Alat bantu</v>
          </cell>
          <cell r="D183" t="str">
            <v>LS</v>
          </cell>
          <cell r="E183">
            <v>0.02</v>
          </cell>
          <cell r="F183">
            <v>50000</v>
          </cell>
          <cell r="G183">
            <v>1000</v>
          </cell>
        </row>
        <row r="184">
          <cell r="B184">
            <v>0</v>
          </cell>
          <cell r="C184">
            <v>0</v>
          </cell>
          <cell r="D184">
            <v>0</v>
          </cell>
          <cell r="E184">
            <v>0</v>
          </cell>
          <cell r="F184">
            <v>0</v>
          </cell>
          <cell r="G184">
            <v>0</v>
          </cell>
        </row>
        <row r="185">
          <cell r="B185">
            <v>16</v>
          </cell>
          <cell r="C185" t="str">
            <v xml:space="preserve">Uraian Pekerjaan </v>
          </cell>
          <cell r="D185" t="str">
            <v>:</v>
          </cell>
          <cell r="E185" t="str">
            <v>Timbrisan Tanah (A)</v>
          </cell>
          <cell r="F185">
            <v>0</v>
          </cell>
          <cell r="G185">
            <v>4480.3</v>
          </cell>
        </row>
        <row r="186">
          <cell r="B186" t="str">
            <v>16A</v>
          </cell>
          <cell r="C186" t="str">
            <v>Kuantitas Pekerjaan</v>
          </cell>
          <cell r="D186" t="str">
            <v>:</v>
          </cell>
          <cell r="E186">
            <v>0</v>
          </cell>
          <cell r="F186">
            <v>0</v>
          </cell>
          <cell r="G186">
            <v>0</v>
          </cell>
        </row>
        <row r="187">
          <cell r="B187">
            <v>0</v>
          </cell>
          <cell r="C187">
            <v>0</v>
          </cell>
          <cell r="D187">
            <v>0</v>
          </cell>
          <cell r="E187">
            <v>0</v>
          </cell>
          <cell r="F187">
            <v>0</v>
          </cell>
          <cell r="G187">
            <v>0</v>
          </cell>
        </row>
        <row r="188">
          <cell r="B188">
            <v>0</v>
          </cell>
          <cell r="C188" t="str">
            <v>A. Upah</v>
          </cell>
          <cell r="D188">
            <v>0</v>
          </cell>
          <cell r="E188">
            <v>0</v>
          </cell>
          <cell r="F188">
            <v>0</v>
          </cell>
          <cell r="G188">
            <v>0</v>
          </cell>
        </row>
        <row r="189">
          <cell r="B189">
            <v>0</v>
          </cell>
          <cell r="C189">
            <v>0</v>
          </cell>
          <cell r="D189">
            <v>0</v>
          </cell>
          <cell r="E189">
            <v>0</v>
          </cell>
          <cell r="F189">
            <v>0</v>
          </cell>
          <cell r="G189">
            <v>0</v>
          </cell>
        </row>
        <row r="190">
          <cell r="B190">
            <v>0</v>
          </cell>
          <cell r="C190" t="str">
            <v>B. Bahan</v>
          </cell>
          <cell r="D190">
            <v>0</v>
          </cell>
          <cell r="E190">
            <v>0</v>
          </cell>
          <cell r="F190">
            <v>0</v>
          </cell>
          <cell r="G190">
            <v>0</v>
          </cell>
        </row>
        <row r="191">
          <cell r="B191">
            <v>0</v>
          </cell>
          <cell r="C191">
            <v>0</v>
          </cell>
          <cell r="D191">
            <v>0</v>
          </cell>
          <cell r="E191">
            <v>0</v>
          </cell>
          <cell r="F191">
            <v>0</v>
          </cell>
          <cell r="G191">
            <v>0</v>
          </cell>
        </row>
        <row r="192">
          <cell r="B192">
            <v>0</v>
          </cell>
          <cell r="C192" t="str">
            <v>C. Alat</v>
          </cell>
          <cell r="D192">
            <v>0</v>
          </cell>
          <cell r="E192">
            <v>0</v>
          </cell>
          <cell r="F192">
            <v>0</v>
          </cell>
          <cell r="G192">
            <v>0</v>
          </cell>
        </row>
        <row r="193">
          <cell r="B193">
            <v>0</v>
          </cell>
          <cell r="C193" t="str">
            <v>Bulldoser</v>
          </cell>
          <cell r="D193" t="str">
            <v>Jam</v>
          </cell>
          <cell r="E193">
            <v>6.7000000000000002E-3</v>
          </cell>
          <cell r="F193">
            <v>403000</v>
          </cell>
          <cell r="G193">
            <v>2700.1</v>
          </cell>
        </row>
        <row r="194">
          <cell r="B194">
            <v>0</v>
          </cell>
          <cell r="C194" t="str">
            <v>Vibro Compactor</v>
          </cell>
          <cell r="D194" t="str">
            <v>Jam</v>
          </cell>
          <cell r="E194">
            <v>8.6E-3</v>
          </cell>
          <cell r="F194">
            <v>207000</v>
          </cell>
          <cell r="G194">
            <v>1780.2</v>
          </cell>
        </row>
        <row r="195">
          <cell r="B195">
            <v>0</v>
          </cell>
          <cell r="C195">
            <v>0</v>
          </cell>
          <cell r="D195">
            <v>0</v>
          </cell>
          <cell r="E195">
            <v>0</v>
          </cell>
          <cell r="F195">
            <v>0</v>
          </cell>
          <cell r="G195">
            <v>0</v>
          </cell>
        </row>
        <row r="196">
          <cell r="B196">
            <v>17</v>
          </cell>
          <cell r="C196" t="str">
            <v xml:space="preserve">Uraian Pekerjaan </v>
          </cell>
          <cell r="D196" t="str">
            <v>:</v>
          </cell>
          <cell r="E196" t="str">
            <v>Timbrisan Batu Kosong</v>
          </cell>
          <cell r="F196">
            <v>0</v>
          </cell>
          <cell r="G196">
            <v>13955</v>
          </cell>
        </row>
        <row r="197">
          <cell r="B197" t="str">
            <v>17A</v>
          </cell>
          <cell r="C197" t="str">
            <v>Kuantitas Pekerjaan</v>
          </cell>
          <cell r="D197" t="str">
            <v>:</v>
          </cell>
          <cell r="E197">
            <v>0</v>
          </cell>
          <cell r="F197">
            <v>0</v>
          </cell>
          <cell r="G197">
            <v>0</v>
          </cell>
        </row>
        <row r="198">
          <cell r="B198">
            <v>0</v>
          </cell>
          <cell r="C198">
            <v>0</v>
          </cell>
          <cell r="D198">
            <v>0</v>
          </cell>
          <cell r="E198">
            <v>0</v>
          </cell>
          <cell r="F198">
            <v>0</v>
          </cell>
          <cell r="G198">
            <v>0</v>
          </cell>
        </row>
        <row r="199">
          <cell r="B199">
            <v>0</v>
          </cell>
          <cell r="C199" t="str">
            <v>A. Upah</v>
          </cell>
          <cell r="D199">
            <v>0</v>
          </cell>
          <cell r="E199">
            <v>0</v>
          </cell>
          <cell r="F199">
            <v>0</v>
          </cell>
          <cell r="G199">
            <v>0</v>
          </cell>
        </row>
        <row r="200">
          <cell r="B200">
            <v>0</v>
          </cell>
          <cell r="C200" t="str">
            <v>buruh lapangan terlatih</v>
          </cell>
          <cell r="D200" t="str">
            <v>OH</v>
          </cell>
          <cell r="E200">
            <v>0.29499999999999998</v>
          </cell>
          <cell r="F200">
            <v>37000</v>
          </cell>
          <cell r="G200">
            <v>10915</v>
          </cell>
        </row>
        <row r="201">
          <cell r="B201">
            <v>0</v>
          </cell>
          <cell r="C201" t="str">
            <v>Mandor lapangan</v>
          </cell>
          <cell r="D201" t="str">
            <v>OH</v>
          </cell>
          <cell r="E201">
            <v>1.4999999999999999E-2</v>
          </cell>
          <cell r="F201">
            <v>66000</v>
          </cell>
          <cell r="G201">
            <v>990</v>
          </cell>
        </row>
        <row r="202">
          <cell r="B202">
            <v>0</v>
          </cell>
          <cell r="C202" t="str">
            <v>Tukang</v>
          </cell>
          <cell r="D202" t="str">
            <v>OH</v>
          </cell>
          <cell r="E202">
            <v>3.7999999999999999E-2</v>
          </cell>
          <cell r="F202">
            <v>47000</v>
          </cell>
          <cell r="G202">
            <v>1786</v>
          </cell>
        </row>
        <row r="203">
          <cell r="B203">
            <v>0</v>
          </cell>
          <cell r="C203" t="str">
            <v>Kepala Tukang</v>
          </cell>
          <cell r="D203" t="str">
            <v>OH</v>
          </cell>
          <cell r="E203">
            <v>4.0000000000000001E-3</v>
          </cell>
          <cell r="F203">
            <v>66000</v>
          </cell>
          <cell r="G203">
            <v>264</v>
          </cell>
        </row>
        <row r="204">
          <cell r="B204">
            <v>0</v>
          </cell>
          <cell r="C204">
            <v>0</v>
          </cell>
          <cell r="D204">
            <v>0</v>
          </cell>
          <cell r="E204">
            <v>0</v>
          </cell>
          <cell r="F204">
            <v>0</v>
          </cell>
          <cell r="G204">
            <v>0</v>
          </cell>
        </row>
        <row r="205">
          <cell r="B205">
            <v>0</v>
          </cell>
          <cell r="C205" t="str">
            <v>B. Bahan</v>
          </cell>
          <cell r="D205">
            <v>0</v>
          </cell>
          <cell r="E205">
            <v>0</v>
          </cell>
          <cell r="F205">
            <v>0</v>
          </cell>
          <cell r="G205">
            <v>0</v>
          </cell>
        </row>
        <row r="206">
          <cell r="B206">
            <v>0</v>
          </cell>
          <cell r="C206">
            <v>0</v>
          </cell>
          <cell r="D206">
            <v>0</v>
          </cell>
          <cell r="E206">
            <v>0</v>
          </cell>
          <cell r="F206">
            <v>0</v>
          </cell>
          <cell r="G206">
            <v>0</v>
          </cell>
        </row>
        <row r="207">
          <cell r="B207">
            <v>0</v>
          </cell>
          <cell r="C207" t="str">
            <v>C. Alat</v>
          </cell>
          <cell r="D207">
            <v>0</v>
          </cell>
          <cell r="E207">
            <v>0</v>
          </cell>
          <cell r="F207">
            <v>0</v>
          </cell>
          <cell r="G207">
            <v>0</v>
          </cell>
        </row>
        <row r="208">
          <cell r="B208">
            <v>0</v>
          </cell>
          <cell r="C208">
            <v>0</v>
          </cell>
          <cell r="D208">
            <v>0</v>
          </cell>
          <cell r="E208">
            <v>0</v>
          </cell>
          <cell r="F208">
            <v>0</v>
          </cell>
          <cell r="G208">
            <v>0</v>
          </cell>
        </row>
        <row r="209">
          <cell r="B209">
            <v>18</v>
          </cell>
          <cell r="C209" t="str">
            <v xml:space="preserve">Uraian Pekerjaan </v>
          </cell>
          <cell r="D209" t="str">
            <v>:</v>
          </cell>
          <cell r="E209" t="str">
            <v>Hamparan Sirtu</v>
          </cell>
          <cell r="F209">
            <v>0</v>
          </cell>
          <cell r="G209">
            <v>149460</v>
          </cell>
        </row>
        <row r="210">
          <cell r="B210" t="str">
            <v>18A</v>
          </cell>
          <cell r="C210" t="str">
            <v>Kuantitas Pekerjaan</v>
          </cell>
          <cell r="D210" t="str">
            <v>:</v>
          </cell>
          <cell r="E210">
            <v>0</v>
          </cell>
          <cell r="F210">
            <v>0</v>
          </cell>
          <cell r="G210">
            <v>0</v>
          </cell>
        </row>
        <row r="211">
          <cell r="B211">
            <v>0</v>
          </cell>
          <cell r="C211">
            <v>0</v>
          </cell>
          <cell r="D211">
            <v>0</v>
          </cell>
          <cell r="E211">
            <v>0</v>
          </cell>
          <cell r="F211">
            <v>0</v>
          </cell>
          <cell r="G211">
            <v>0</v>
          </cell>
        </row>
        <row r="212">
          <cell r="B212">
            <v>0</v>
          </cell>
          <cell r="C212" t="str">
            <v>A. Upah</v>
          </cell>
          <cell r="D212">
            <v>0</v>
          </cell>
          <cell r="E212">
            <v>0</v>
          </cell>
          <cell r="F212">
            <v>0</v>
          </cell>
          <cell r="G212">
            <v>0</v>
          </cell>
        </row>
        <row r="213">
          <cell r="B213">
            <v>0</v>
          </cell>
          <cell r="C213" t="str">
            <v>buruh lapangan terlatih</v>
          </cell>
          <cell r="D213" t="str">
            <v>OH</v>
          </cell>
          <cell r="E213">
            <v>0.84</v>
          </cell>
          <cell r="F213">
            <v>37000</v>
          </cell>
          <cell r="G213">
            <v>31080</v>
          </cell>
        </row>
        <row r="214">
          <cell r="B214">
            <v>0</v>
          </cell>
          <cell r="C214" t="str">
            <v>Mandor lapangan</v>
          </cell>
          <cell r="D214" t="str">
            <v>OH</v>
          </cell>
          <cell r="E214">
            <v>0.12</v>
          </cell>
          <cell r="F214">
            <v>66000</v>
          </cell>
          <cell r="G214">
            <v>7920</v>
          </cell>
        </row>
        <row r="215">
          <cell r="B215">
            <v>0</v>
          </cell>
          <cell r="C215">
            <v>0</v>
          </cell>
          <cell r="D215">
            <v>0</v>
          </cell>
          <cell r="E215">
            <v>0</v>
          </cell>
          <cell r="F215">
            <v>0</v>
          </cell>
          <cell r="G215">
            <v>0</v>
          </cell>
        </row>
        <row r="216">
          <cell r="B216">
            <v>0</v>
          </cell>
          <cell r="C216" t="str">
            <v>B. Bahan</v>
          </cell>
          <cell r="D216">
            <v>0</v>
          </cell>
          <cell r="E216">
            <v>0</v>
          </cell>
          <cell r="F216">
            <v>0</v>
          </cell>
          <cell r="G216">
            <v>0</v>
          </cell>
        </row>
        <row r="217">
          <cell r="B217">
            <v>0</v>
          </cell>
          <cell r="C217" t="str">
            <v>Sirtu</v>
          </cell>
          <cell r="D217">
            <v>0</v>
          </cell>
          <cell r="E217">
            <v>1.2</v>
          </cell>
          <cell r="F217">
            <v>88550</v>
          </cell>
          <cell r="G217">
            <v>106260</v>
          </cell>
        </row>
        <row r="218">
          <cell r="B218">
            <v>0</v>
          </cell>
          <cell r="C218">
            <v>0</v>
          </cell>
          <cell r="D218">
            <v>0</v>
          </cell>
          <cell r="E218">
            <v>0</v>
          </cell>
          <cell r="F218">
            <v>0</v>
          </cell>
          <cell r="G218">
            <v>0</v>
          </cell>
        </row>
        <row r="219">
          <cell r="B219">
            <v>0</v>
          </cell>
          <cell r="C219" t="str">
            <v>C. Alat</v>
          </cell>
          <cell r="D219">
            <v>0</v>
          </cell>
          <cell r="E219">
            <v>0</v>
          </cell>
          <cell r="F219">
            <v>0</v>
          </cell>
          <cell r="G219">
            <v>0</v>
          </cell>
        </row>
        <row r="220">
          <cell r="B220">
            <v>0</v>
          </cell>
          <cell r="C220" t="str">
            <v>Alat Bantu</v>
          </cell>
          <cell r="D220" t="str">
            <v>Ls</v>
          </cell>
          <cell r="E220">
            <v>8.3999999999999991E-2</v>
          </cell>
          <cell r="F220">
            <v>50000</v>
          </cell>
          <cell r="G220">
            <v>4200</v>
          </cell>
        </row>
        <row r="221">
          <cell r="B221">
            <v>0</v>
          </cell>
          <cell r="C221">
            <v>0</v>
          </cell>
          <cell r="D221">
            <v>0</v>
          </cell>
          <cell r="E221">
            <v>0</v>
          </cell>
          <cell r="F221">
            <v>0</v>
          </cell>
          <cell r="G221">
            <v>0</v>
          </cell>
        </row>
        <row r="222">
          <cell r="B222">
            <v>19</v>
          </cell>
          <cell r="C222" t="str">
            <v xml:space="preserve">Uraian Pekerjaan </v>
          </cell>
          <cell r="D222" t="str">
            <v>:</v>
          </cell>
          <cell r="E222" t="str">
            <v>Timbunan Tanah Jarak Angkut &lt; 100m (A)</v>
          </cell>
          <cell r="F222">
            <v>0</v>
          </cell>
          <cell r="G222">
            <v>56003.601459999998</v>
          </cell>
        </row>
        <row r="223">
          <cell r="B223" t="str">
            <v>19A</v>
          </cell>
          <cell r="C223" t="str">
            <v>Kuantitas Pekerjaan</v>
          </cell>
          <cell r="D223" t="str">
            <v>:</v>
          </cell>
          <cell r="E223">
            <v>0</v>
          </cell>
          <cell r="F223">
            <v>0</v>
          </cell>
          <cell r="G223">
            <v>0</v>
          </cell>
        </row>
        <row r="224">
          <cell r="B224">
            <v>0</v>
          </cell>
          <cell r="C224">
            <v>0</v>
          </cell>
          <cell r="D224">
            <v>0</v>
          </cell>
          <cell r="E224">
            <v>0</v>
          </cell>
          <cell r="F224">
            <v>0</v>
          </cell>
          <cell r="G224">
            <v>0</v>
          </cell>
        </row>
        <row r="225">
          <cell r="B225">
            <v>0</v>
          </cell>
          <cell r="C225" t="str">
            <v>A. Upah</v>
          </cell>
          <cell r="D225">
            <v>0</v>
          </cell>
          <cell r="E225">
            <v>0</v>
          </cell>
          <cell r="F225">
            <v>0</v>
          </cell>
          <cell r="G225">
            <v>0</v>
          </cell>
        </row>
        <row r="226">
          <cell r="B226">
            <v>0</v>
          </cell>
          <cell r="C226">
            <v>0</v>
          </cell>
          <cell r="D226">
            <v>0</v>
          </cell>
          <cell r="E226">
            <v>0</v>
          </cell>
          <cell r="F226">
            <v>0</v>
          </cell>
          <cell r="G226">
            <v>0</v>
          </cell>
        </row>
        <row r="227">
          <cell r="B227">
            <v>0</v>
          </cell>
          <cell r="C227" t="str">
            <v>B. Bahan</v>
          </cell>
          <cell r="D227">
            <v>0</v>
          </cell>
          <cell r="E227">
            <v>0</v>
          </cell>
          <cell r="F227">
            <v>0</v>
          </cell>
          <cell r="G227">
            <v>0</v>
          </cell>
        </row>
        <row r="228">
          <cell r="B228">
            <v>0</v>
          </cell>
          <cell r="C228" t="str">
            <v>Bahan Timbunan Pilihan</v>
          </cell>
          <cell r="D228">
            <v>0</v>
          </cell>
          <cell r="E228">
            <v>1.2</v>
          </cell>
          <cell r="F228">
            <v>27830</v>
          </cell>
          <cell r="G228">
            <v>33396</v>
          </cell>
        </row>
        <row r="229">
          <cell r="B229">
            <v>0</v>
          </cell>
          <cell r="C229">
            <v>0</v>
          </cell>
          <cell r="D229">
            <v>0</v>
          </cell>
          <cell r="E229">
            <v>0</v>
          </cell>
          <cell r="F229">
            <v>0</v>
          </cell>
          <cell r="G229">
            <v>0</v>
          </cell>
        </row>
        <row r="230">
          <cell r="B230">
            <v>0</v>
          </cell>
          <cell r="C230" t="str">
            <v>C. Alat</v>
          </cell>
          <cell r="D230">
            <v>0</v>
          </cell>
          <cell r="E230">
            <v>0</v>
          </cell>
          <cell r="F230">
            <v>0</v>
          </cell>
          <cell r="G230">
            <v>0</v>
          </cell>
        </row>
        <row r="231">
          <cell r="B231">
            <v>0</v>
          </cell>
          <cell r="C231" t="str">
            <v>Excavator</v>
          </cell>
          <cell r="D231" t="str">
            <v>Jam</v>
          </cell>
          <cell r="E231">
            <v>2.8899999999999999E-2</v>
          </cell>
          <cell r="F231">
            <v>375000</v>
          </cell>
          <cell r="G231">
            <v>10837.5</v>
          </cell>
        </row>
        <row r="232">
          <cell r="B232">
            <v>0</v>
          </cell>
          <cell r="C232" t="str">
            <v>Bulldoser</v>
          </cell>
          <cell r="D232" t="str">
            <v>Jam</v>
          </cell>
          <cell r="E232">
            <v>6.7000000000000002E-3</v>
          </cell>
          <cell r="F232">
            <v>403000</v>
          </cell>
          <cell r="G232">
            <v>2700.1</v>
          </cell>
        </row>
        <row r="233">
          <cell r="B233">
            <v>0</v>
          </cell>
          <cell r="C233" t="str">
            <v>Dump Truck</v>
          </cell>
          <cell r="D233" t="str">
            <v>Jam</v>
          </cell>
          <cell r="E233">
            <v>5.3100000000000001E-2</v>
          </cell>
          <cell r="F233">
            <v>133000</v>
          </cell>
          <cell r="G233">
            <v>7062.3</v>
          </cell>
        </row>
        <row r="234">
          <cell r="B234">
            <v>0</v>
          </cell>
          <cell r="C234" t="str">
            <v>Wheel Loader</v>
          </cell>
          <cell r="D234" t="str">
            <v>Jam</v>
          </cell>
          <cell r="E234">
            <v>5.4000000000000003E-3</v>
          </cell>
          <cell r="F234">
            <v>42129.9</v>
          </cell>
          <cell r="G234">
            <v>227.50146000000001</v>
          </cell>
        </row>
        <row r="235">
          <cell r="B235">
            <v>0</v>
          </cell>
          <cell r="C235" t="str">
            <v>Vibro Compactor</v>
          </cell>
          <cell r="D235" t="str">
            <v>Jam</v>
          </cell>
          <cell r="E235">
            <v>8.6E-3</v>
          </cell>
          <cell r="F235">
            <v>207000</v>
          </cell>
          <cell r="G235">
            <v>1780.2</v>
          </cell>
        </row>
        <row r="236">
          <cell r="B236">
            <v>0</v>
          </cell>
          <cell r="C236">
            <v>0</v>
          </cell>
          <cell r="D236">
            <v>0</v>
          </cell>
          <cell r="E236">
            <v>0</v>
          </cell>
          <cell r="F236">
            <v>0</v>
          </cell>
          <cell r="G236">
            <v>0</v>
          </cell>
        </row>
        <row r="237">
          <cell r="B237">
            <v>20</v>
          </cell>
          <cell r="C237" t="str">
            <v xml:space="preserve">Uraian Pekerjaan </v>
          </cell>
          <cell r="D237" t="str">
            <v>:</v>
          </cell>
          <cell r="E237" t="str">
            <v>Timbunan Tanah Jarak Angkut &lt; 200m (A)</v>
          </cell>
          <cell r="F237">
            <v>0</v>
          </cell>
          <cell r="G237">
            <v>56189.801459999995</v>
          </cell>
        </row>
        <row r="238">
          <cell r="B238" t="str">
            <v>20A</v>
          </cell>
          <cell r="C238" t="str">
            <v>Kuantitas Pekerjaan</v>
          </cell>
          <cell r="D238" t="str">
            <v>:</v>
          </cell>
          <cell r="E238">
            <v>0</v>
          </cell>
          <cell r="F238">
            <v>0</v>
          </cell>
          <cell r="G238">
            <v>0</v>
          </cell>
        </row>
        <row r="239">
          <cell r="B239">
            <v>0</v>
          </cell>
          <cell r="C239">
            <v>0</v>
          </cell>
          <cell r="D239">
            <v>0</v>
          </cell>
          <cell r="E239">
            <v>0</v>
          </cell>
          <cell r="F239">
            <v>0</v>
          </cell>
          <cell r="G239">
            <v>0</v>
          </cell>
        </row>
        <row r="240">
          <cell r="B240">
            <v>0</v>
          </cell>
          <cell r="C240" t="str">
            <v>A. Upah</v>
          </cell>
          <cell r="D240">
            <v>0</v>
          </cell>
          <cell r="E240">
            <v>0</v>
          </cell>
          <cell r="F240">
            <v>0</v>
          </cell>
          <cell r="G240">
            <v>0</v>
          </cell>
        </row>
        <row r="241">
          <cell r="B241">
            <v>0</v>
          </cell>
          <cell r="C241">
            <v>0</v>
          </cell>
          <cell r="D241">
            <v>0</v>
          </cell>
          <cell r="E241">
            <v>0</v>
          </cell>
          <cell r="F241">
            <v>0</v>
          </cell>
          <cell r="G241">
            <v>0</v>
          </cell>
        </row>
        <row r="242">
          <cell r="B242">
            <v>0</v>
          </cell>
          <cell r="C242" t="str">
            <v>B. Bahan</v>
          </cell>
          <cell r="D242">
            <v>0</v>
          </cell>
          <cell r="E242">
            <v>0</v>
          </cell>
          <cell r="F242">
            <v>0</v>
          </cell>
          <cell r="G242">
            <v>0</v>
          </cell>
        </row>
        <row r="243">
          <cell r="B243">
            <v>0</v>
          </cell>
          <cell r="C243" t="str">
            <v>Bahan Timbunan Pilihan</v>
          </cell>
          <cell r="D243">
            <v>0</v>
          </cell>
          <cell r="E243">
            <v>1.2</v>
          </cell>
          <cell r="F243">
            <v>27830</v>
          </cell>
          <cell r="G243">
            <v>33396</v>
          </cell>
        </row>
        <row r="244">
          <cell r="B244">
            <v>0</v>
          </cell>
          <cell r="C244">
            <v>0</v>
          </cell>
          <cell r="D244">
            <v>0</v>
          </cell>
          <cell r="E244">
            <v>0</v>
          </cell>
          <cell r="F244">
            <v>0</v>
          </cell>
          <cell r="G244">
            <v>0</v>
          </cell>
        </row>
        <row r="245">
          <cell r="B245">
            <v>0</v>
          </cell>
          <cell r="C245" t="str">
            <v>C. Alat</v>
          </cell>
          <cell r="D245">
            <v>0</v>
          </cell>
          <cell r="E245">
            <v>0</v>
          </cell>
          <cell r="F245">
            <v>0</v>
          </cell>
          <cell r="G245">
            <v>0</v>
          </cell>
        </row>
        <row r="246">
          <cell r="B246">
            <v>0</v>
          </cell>
          <cell r="C246" t="str">
            <v>Excavator</v>
          </cell>
          <cell r="D246" t="str">
            <v>Jam</v>
          </cell>
          <cell r="E246">
            <v>2.8899999999999999E-2</v>
          </cell>
          <cell r="F246">
            <v>375000</v>
          </cell>
          <cell r="G246">
            <v>10837.5</v>
          </cell>
        </row>
        <row r="247">
          <cell r="B247">
            <v>0</v>
          </cell>
          <cell r="C247" t="str">
            <v>Bulldoser</v>
          </cell>
          <cell r="D247" t="str">
            <v>Jam</v>
          </cell>
          <cell r="E247">
            <v>6.7000000000000002E-3</v>
          </cell>
          <cell r="F247">
            <v>403000</v>
          </cell>
          <cell r="G247">
            <v>2700.1</v>
          </cell>
        </row>
        <row r="248">
          <cell r="B248">
            <v>0</v>
          </cell>
          <cell r="C248" t="str">
            <v>Dump Truck</v>
          </cell>
          <cell r="D248" t="str">
            <v>Jam</v>
          </cell>
          <cell r="E248">
            <v>5.45E-2</v>
          </cell>
          <cell r="F248">
            <v>133000</v>
          </cell>
          <cell r="G248">
            <v>7248.5</v>
          </cell>
        </row>
        <row r="249">
          <cell r="B249">
            <v>0</v>
          </cell>
          <cell r="C249" t="str">
            <v>Wheel Loader</v>
          </cell>
          <cell r="D249" t="str">
            <v>Jam</v>
          </cell>
          <cell r="E249">
            <v>5.4000000000000003E-3</v>
          </cell>
          <cell r="F249">
            <v>42129.9</v>
          </cell>
          <cell r="G249">
            <v>227.50146000000001</v>
          </cell>
        </row>
        <row r="250">
          <cell r="B250">
            <v>0</v>
          </cell>
          <cell r="C250" t="str">
            <v>Vibro Compactor</v>
          </cell>
          <cell r="D250" t="str">
            <v>Jam</v>
          </cell>
          <cell r="E250">
            <v>8.6E-3</v>
          </cell>
          <cell r="F250">
            <v>207000</v>
          </cell>
          <cell r="G250">
            <v>1780.2</v>
          </cell>
        </row>
        <row r="251">
          <cell r="B251">
            <v>0</v>
          </cell>
          <cell r="C251">
            <v>0</v>
          </cell>
          <cell r="D251">
            <v>0</v>
          </cell>
          <cell r="E251">
            <v>0</v>
          </cell>
          <cell r="F251">
            <v>0</v>
          </cell>
          <cell r="G251">
            <v>0</v>
          </cell>
        </row>
        <row r="252">
          <cell r="B252">
            <v>21</v>
          </cell>
          <cell r="C252" t="str">
            <v xml:space="preserve">Uraian Pekerjaan </v>
          </cell>
          <cell r="D252" t="str">
            <v>:</v>
          </cell>
          <cell r="E252" t="str">
            <v>Timbunan Tanah Jarak Angkut  200m &lt; L &lt; 500m(A)</v>
          </cell>
          <cell r="F252">
            <v>0</v>
          </cell>
          <cell r="G252">
            <v>48941.301459999995</v>
          </cell>
        </row>
        <row r="253">
          <cell r="B253" t="str">
            <v>21A</v>
          </cell>
          <cell r="C253" t="str">
            <v>Kuantitas Pekerjaan</v>
          </cell>
          <cell r="D253" t="str">
            <v>:</v>
          </cell>
          <cell r="E253">
            <v>0</v>
          </cell>
          <cell r="F253">
            <v>0</v>
          </cell>
          <cell r="G253">
            <v>0</v>
          </cell>
        </row>
        <row r="254">
          <cell r="B254">
            <v>0</v>
          </cell>
          <cell r="C254">
            <v>0</v>
          </cell>
          <cell r="D254">
            <v>0</v>
          </cell>
          <cell r="E254">
            <v>0</v>
          </cell>
          <cell r="F254">
            <v>0</v>
          </cell>
          <cell r="G254">
            <v>0</v>
          </cell>
        </row>
        <row r="255">
          <cell r="B255">
            <v>0</v>
          </cell>
          <cell r="C255" t="str">
            <v>A. Upah</v>
          </cell>
          <cell r="D255">
            <v>0</v>
          </cell>
          <cell r="E255">
            <v>0</v>
          </cell>
          <cell r="F255">
            <v>0</v>
          </cell>
          <cell r="G255">
            <v>0</v>
          </cell>
        </row>
        <row r="256">
          <cell r="B256">
            <v>0</v>
          </cell>
          <cell r="C256">
            <v>0</v>
          </cell>
          <cell r="D256">
            <v>0</v>
          </cell>
          <cell r="E256">
            <v>0</v>
          </cell>
          <cell r="F256">
            <v>0</v>
          </cell>
          <cell r="G256">
            <v>0</v>
          </cell>
        </row>
        <row r="257">
          <cell r="B257">
            <v>0</v>
          </cell>
          <cell r="C257" t="str">
            <v>B. Bahan</v>
          </cell>
          <cell r="D257">
            <v>0</v>
          </cell>
          <cell r="E257">
            <v>0</v>
          </cell>
          <cell r="F257">
            <v>0</v>
          </cell>
          <cell r="G257">
            <v>0</v>
          </cell>
        </row>
        <row r="258">
          <cell r="B258">
            <v>0</v>
          </cell>
          <cell r="C258" t="str">
            <v>Bahan Timbunan Pilihan</v>
          </cell>
          <cell r="D258">
            <v>0</v>
          </cell>
          <cell r="E258">
            <v>1.2</v>
          </cell>
          <cell r="F258">
            <v>27830</v>
          </cell>
          <cell r="G258">
            <v>33396</v>
          </cell>
        </row>
        <row r="259">
          <cell r="B259">
            <v>0</v>
          </cell>
          <cell r="C259">
            <v>0</v>
          </cell>
          <cell r="D259">
            <v>0</v>
          </cell>
          <cell r="E259">
            <v>0</v>
          </cell>
          <cell r="F259">
            <v>0</v>
          </cell>
          <cell r="G259">
            <v>0</v>
          </cell>
        </row>
        <row r="260">
          <cell r="B260">
            <v>0</v>
          </cell>
          <cell r="C260" t="str">
            <v>C. Alat</v>
          </cell>
          <cell r="D260">
            <v>0</v>
          </cell>
          <cell r="E260">
            <v>0</v>
          </cell>
          <cell r="F260">
            <v>0</v>
          </cell>
          <cell r="G260">
            <v>0</v>
          </cell>
        </row>
        <row r="261">
          <cell r="B261">
            <v>0</v>
          </cell>
          <cell r="C261" t="str">
            <v>Excavator</v>
          </cell>
          <cell r="D261" t="str">
            <v>Jam</v>
          </cell>
          <cell r="E261">
            <v>2.8899999999999999E-2</v>
          </cell>
          <cell r="F261">
            <v>375000</v>
          </cell>
          <cell r="G261">
            <v>10837.5</v>
          </cell>
        </row>
        <row r="262">
          <cell r="B262">
            <v>0</v>
          </cell>
          <cell r="C262" t="str">
            <v>Bulldoser</v>
          </cell>
          <cell r="D262" t="str">
            <v>Jam</v>
          </cell>
          <cell r="E262">
            <v>6.7000000000000002E-3</v>
          </cell>
          <cell r="F262">
            <v>403000</v>
          </cell>
          <cell r="G262">
            <v>2700.1</v>
          </cell>
        </row>
        <row r="263">
          <cell r="B263">
            <v>0</v>
          </cell>
          <cell r="C263" t="str">
            <v>Dump Truck</v>
          </cell>
          <cell r="D263" t="str">
            <v>Jam</v>
          </cell>
          <cell r="E263" t="str">
            <v>0.0588</v>
          </cell>
          <cell r="F263">
            <v>0</v>
          </cell>
          <cell r="G263">
            <v>0</v>
          </cell>
        </row>
        <row r="264">
          <cell r="B264">
            <v>0</v>
          </cell>
          <cell r="C264" t="str">
            <v>Wheel Loader</v>
          </cell>
          <cell r="D264" t="str">
            <v>Jam</v>
          </cell>
          <cell r="E264">
            <v>5.4000000000000003E-3</v>
          </cell>
          <cell r="F264">
            <v>42129.9</v>
          </cell>
          <cell r="G264">
            <v>227.50146000000001</v>
          </cell>
        </row>
        <row r="265">
          <cell r="B265">
            <v>0</v>
          </cell>
          <cell r="C265" t="str">
            <v>Vibro Compactor</v>
          </cell>
          <cell r="D265" t="str">
            <v>Jam</v>
          </cell>
          <cell r="E265">
            <v>8.6E-3</v>
          </cell>
          <cell r="F265">
            <v>207000</v>
          </cell>
          <cell r="G265">
            <v>1780.2</v>
          </cell>
        </row>
        <row r="266">
          <cell r="B266">
            <v>0</v>
          </cell>
          <cell r="C266">
            <v>0</v>
          </cell>
          <cell r="D266">
            <v>0</v>
          </cell>
          <cell r="E266">
            <v>0</v>
          </cell>
          <cell r="F266">
            <v>0</v>
          </cell>
          <cell r="G266">
            <v>0</v>
          </cell>
        </row>
        <row r="267">
          <cell r="B267">
            <v>22</v>
          </cell>
          <cell r="C267" t="str">
            <v xml:space="preserve">Uraian Pekerjaan </v>
          </cell>
          <cell r="D267" t="str">
            <v>:</v>
          </cell>
          <cell r="E267" t="str">
            <v>Timbunan Tanah Jarak Angkut 500m - 1000m(A)</v>
          </cell>
          <cell r="F267">
            <v>0</v>
          </cell>
          <cell r="G267">
            <v>57706.001459999999</v>
          </cell>
        </row>
        <row r="268">
          <cell r="B268" t="str">
            <v>22A</v>
          </cell>
          <cell r="C268" t="str">
            <v>Kuantitas Pekerjaan</v>
          </cell>
          <cell r="D268" t="str">
            <v>:</v>
          </cell>
          <cell r="E268">
            <v>0</v>
          </cell>
          <cell r="F268">
            <v>0</v>
          </cell>
          <cell r="G268">
            <v>0</v>
          </cell>
        </row>
        <row r="269">
          <cell r="B269">
            <v>0</v>
          </cell>
          <cell r="C269">
            <v>0</v>
          </cell>
          <cell r="D269">
            <v>0</v>
          </cell>
          <cell r="E269">
            <v>0</v>
          </cell>
          <cell r="F269">
            <v>0</v>
          </cell>
          <cell r="G269">
            <v>0</v>
          </cell>
        </row>
        <row r="270">
          <cell r="B270">
            <v>0</v>
          </cell>
          <cell r="C270" t="str">
            <v>A. Upah</v>
          </cell>
          <cell r="D270">
            <v>0</v>
          </cell>
          <cell r="E270">
            <v>0</v>
          </cell>
          <cell r="F270">
            <v>0</v>
          </cell>
          <cell r="G270">
            <v>0</v>
          </cell>
        </row>
        <row r="271">
          <cell r="B271">
            <v>0</v>
          </cell>
          <cell r="C271">
            <v>0</v>
          </cell>
          <cell r="D271">
            <v>0</v>
          </cell>
          <cell r="E271">
            <v>0</v>
          </cell>
          <cell r="F271">
            <v>0</v>
          </cell>
          <cell r="G271">
            <v>0</v>
          </cell>
        </row>
        <row r="272">
          <cell r="B272">
            <v>0</v>
          </cell>
          <cell r="C272" t="str">
            <v>B. Bahan</v>
          </cell>
          <cell r="D272">
            <v>0</v>
          </cell>
          <cell r="E272">
            <v>0</v>
          </cell>
          <cell r="F272">
            <v>0</v>
          </cell>
          <cell r="G272">
            <v>0</v>
          </cell>
        </row>
        <row r="273">
          <cell r="B273">
            <v>0</v>
          </cell>
          <cell r="C273" t="str">
            <v>Bahan Timbunan Pilihan</v>
          </cell>
          <cell r="D273">
            <v>0</v>
          </cell>
          <cell r="E273">
            <v>1.2</v>
          </cell>
          <cell r="F273">
            <v>27830</v>
          </cell>
          <cell r="G273">
            <v>33396</v>
          </cell>
        </row>
        <row r="274">
          <cell r="B274">
            <v>0</v>
          </cell>
          <cell r="C274">
            <v>0</v>
          </cell>
          <cell r="D274">
            <v>0</v>
          </cell>
          <cell r="E274">
            <v>0</v>
          </cell>
          <cell r="F274">
            <v>0</v>
          </cell>
          <cell r="G274">
            <v>0</v>
          </cell>
        </row>
        <row r="275">
          <cell r="B275">
            <v>0</v>
          </cell>
          <cell r="C275" t="str">
            <v>C. Alat</v>
          </cell>
          <cell r="D275">
            <v>0</v>
          </cell>
          <cell r="E275">
            <v>0</v>
          </cell>
          <cell r="F275">
            <v>0</v>
          </cell>
          <cell r="G275">
            <v>0</v>
          </cell>
        </row>
        <row r="276">
          <cell r="B276">
            <v>0</v>
          </cell>
          <cell r="C276" t="str">
            <v>Excavator</v>
          </cell>
          <cell r="D276" t="str">
            <v>Jam</v>
          </cell>
          <cell r="E276">
            <v>2.8899999999999999E-2</v>
          </cell>
          <cell r="F276">
            <v>375000</v>
          </cell>
          <cell r="G276">
            <v>10837.5</v>
          </cell>
        </row>
        <row r="277">
          <cell r="B277">
            <v>0</v>
          </cell>
          <cell r="C277" t="str">
            <v>Bulldoser</v>
          </cell>
          <cell r="D277" t="str">
            <v>Jam</v>
          </cell>
          <cell r="E277">
            <v>6.7000000000000002E-3</v>
          </cell>
          <cell r="F277">
            <v>403000</v>
          </cell>
          <cell r="G277">
            <v>2700.1</v>
          </cell>
        </row>
        <row r="278">
          <cell r="B278">
            <v>0</v>
          </cell>
          <cell r="C278" t="str">
            <v>Dump Truck</v>
          </cell>
          <cell r="D278" t="str">
            <v>Jam</v>
          </cell>
          <cell r="E278">
            <v>6.59E-2</v>
          </cell>
          <cell r="F278">
            <v>133000</v>
          </cell>
          <cell r="G278">
            <v>8764.7000000000007</v>
          </cell>
        </row>
        <row r="279">
          <cell r="B279">
            <v>0</v>
          </cell>
          <cell r="C279" t="str">
            <v>Wheel Loader</v>
          </cell>
          <cell r="D279" t="str">
            <v>Jam</v>
          </cell>
          <cell r="E279">
            <v>5.4000000000000003E-3</v>
          </cell>
          <cell r="F279">
            <v>42129.9</v>
          </cell>
          <cell r="G279">
            <v>227.50146000000001</v>
          </cell>
        </row>
        <row r="280">
          <cell r="B280">
            <v>0</v>
          </cell>
          <cell r="C280" t="str">
            <v>Vibro Compactor</v>
          </cell>
          <cell r="D280" t="str">
            <v>Jam</v>
          </cell>
          <cell r="E280">
            <v>8.6E-3</v>
          </cell>
          <cell r="F280">
            <v>207000</v>
          </cell>
          <cell r="G280">
            <v>1780.2</v>
          </cell>
        </row>
        <row r="281">
          <cell r="B281">
            <v>0</v>
          </cell>
          <cell r="C281">
            <v>0</v>
          </cell>
          <cell r="D281">
            <v>0</v>
          </cell>
          <cell r="E281">
            <v>0</v>
          </cell>
          <cell r="F281">
            <v>0</v>
          </cell>
          <cell r="G281">
            <v>0</v>
          </cell>
        </row>
        <row r="282">
          <cell r="B282">
            <v>23</v>
          </cell>
          <cell r="C282" t="str">
            <v xml:space="preserve">Uraian Pekerjaan </v>
          </cell>
          <cell r="D282" t="str">
            <v>:</v>
          </cell>
          <cell r="E282" t="str">
            <v>Timbunan Tanah Jarak Angkut 1000m - 2000m(A)</v>
          </cell>
          <cell r="F282">
            <v>0</v>
          </cell>
          <cell r="G282">
            <v>59594.601459999998</v>
          </cell>
        </row>
        <row r="283">
          <cell r="B283" t="str">
            <v>23A</v>
          </cell>
          <cell r="C283" t="str">
            <v>Kuantitas Pekerjaan</v>
          </cell>
          <cell r="D283" t="str">
            <v>:</v>
          </cell>
          <cell r="E283">
            <v>0</v>
          </cell>
          <cell r="F283">
            <v>0</v>
          </cell>
          <cell r="G283">
            <v>0</v>
          </cell>
        </row>
        <row r="284">
          <cell r="B284">
            <v>0</v>
          </cell>
          <cell r="C284">
            <v>0</v>
          </cell>
          <cell r="D284">
            <v>0</v>
          </cell>
          <cell r="E284">
            <v>0</v>
          </cell>
          <cell r="F284">
            <v>0</v>
          </cell>
          <cell r="G284">
            <v>0</v>
          </cell>
        </row>
        <row r="285">
          <cell r="B285">
            <v>0</v>
          </cell>
          <cell r="C285" t="str">
            <v>A. Upah</v>
          </cell>
          <cell r="D285">
            <v>0</v>
          </cell>
          <cell r="E285">
            <v>0</v>
          </cell>
          <cell r="F285">
            <v>0</v>
          </cell>
          <cell r="G285">
            <v>0</v>
          </cell>
        </row>
        <row r="286">
          <cell r="B286">
            <v>0</v>
          </cell>
          <cell r="C286">
            <v>0</v>
          </cell>
          <cell r="D286">
            <v>0</v>
          </cell>
          <cell r="E286">
            <v>0</v>
          </cell>
          <cell r="F286">
            <v>0</v>
          </cell>
          <cell r="G286">
            <v>0</v>
          </cell>
        </row>
        <row r="287">
          <cell r="B287">
            <v>0</v>
          </cell>
          <cell r="C287" t="str">
            <v>B. Bahan</v>
          </cell>
          <cell r="D287">
            <v>0</v>
          </cell>
          <cell r="E287">
            <v>0</v>
          </cell>
          <cell r="F287">
            <v>0</v>
          </cell>
          <cell r="G287">
            <v>0</v>
          </cell>
        </row>
        <row r="288">
          <cell r="B288">
            <v>0</v>
          </cell>
          <cell r="C288" t="str">
            <v>Bahan Timbunan Pilihan</v>
          </cell>
          <cell r="D288">
            <v>0</v>
          </cell>
          <cell r="E288">
            <v>1.2</v>
          </cell>
          <cell r="F288">
            <v>27830</v>
          </cell>
          <cell r="G288">
            <v>33396</v>
          </cell>
        </row>
        <row r="289">
          <cell r="B289">
            <v>0</v>
          </cell>
          <cell r="C289">
            <v>0</v>
          </cell>
          <cell r="D289">
            <v>0</v>
          </cell>
          <cell r="E289">
            <v>0</v>
          </cell>
          <cell r="F289">
            <v>0</v>
          </cell>
          <cell r="G289">
            <v>0</v>
          </cell>
        </row>
        <row r="290">
          <cell r="B290">
            <v>0</v>
          </cell>
          <cell r="C290" t="str">
            <v>C. Alat</v>
          </cell>
          <cell r="D290">
            <v>0</v>
          </cell>
          <cell r="E290">
            <v>0</v>
          </cell>
          <cell r="F290">
            <v>0</v>
          </cell>
          <cell r="G290">
            <v>0</v>
          </cell>
        </row>
        <row r="291">
          <cell r="B291">
            <v>0</v>
          </cell>
          <cell r="C291" t="str">
            <v>Excavator</v>
          </cell>
          <cell r="D291" t="str">
            <v>Jam</v>
          </cell>
          <cell r="E291">
            <v>2.8899999999999999E-2</v>
          </cell>
          <cell r="F291">
            <v>375000</v>
          </cell>
          <cell r="G291">
            <v>10837.5</v>
          </cell>
        </row>
        <row r="292">
          <cell r="B292">
            <v>0</v>
          </cell>
          <cell r="C292" t="str">
            <v>Bulldoser</v>
          </cell>
          <cell r="D292" t="str">
            <v>Jam</v>
          </cell>
          <cell r="E292">
            <v>6.7000000000000002E-3</v>
          </cell>
          <cell r="F292">
            <v>403000</v>
          </cell>
          <cell r="G292">
            <v>2700.1</v>
          </cell>
        </row>
        <row r="293">
          <cell r="B293">
            <v>0</v>
          </cell>
          <cell r="C293" t="str">
            <v>Dump Truck</v>
          </cell>
          <cell r="D293" t="str">
            <v>Jam</v>
          </cell>
          <cell r="E293">
            <v>8.0100000000000005E-2</v>
          </cell>
          <cell r="F293">
            <v>133000</v>
          </cell>
          <cell r="G293">
            <v>10653.300000000001</v>
          </cell>
        </row>
        <row r="294">
          <cell r="B294">
            <v>0</v>
          </cell>
          <cell r="C294" t="str">
            <v>Wheel Loader</v>
          </cell>
          <cell r="D294" t="str">
            <v>Jam</v>
          </cell>
          <cell r="E294">
            <v>5.4000000000000003E-3</v>
          </cell>
          <cell r="F294">
            <v>42129.9</v>
          </cell>
          <cell r="G294">
            <v>227.50146000000001</v>
          </cell>
        </row>
        <row r="295">
          <cell r="B295">
            <v>0</v>
          </cell>
          <cell r="C295" t="str">
            <v>Vibro Compactor</v>
          </cell>
          <cell r="D295" t="str">
            <v>Jam</v>
          </cell>
          <cell r="E295">
            <v>8.6E-3</v>
          </cell>
          <cell r="F295">
            <v>207000</v>
          </cell>
          <cell r="G295">
            <v>1780.2</v>
          </cell>
        </row>
        <row r="296">
          <cell r="B296">
            <v>0</v>
          </cell>
          <cell r="C296">
            <v>0</v>
          </cell>
          <cell r="D296">
            <v>0</v>
          </cell>
          <cell r="E296">
            <v>0</v>
          </cell>
          <cell r="F296">
            <v>0</v>
          </cell>
          <cell r="G296">
            <v>0</v>
          </cell>
        </row>
        <row r="297">
          <cell r="B297">
            <v>24</v>
          </cell>
          <cell r="C297" t="str">
            <v xml:space="preserve">Uraian Pekerjaan </v>
          </cell>
          <cell r="D297" t="str">
            <v>:</v>
          </cell>
          <cell r="E297" t="str">
            <v>Timbunan Tanah Jarak Angkut 2000m - 3000m(A)</v>
          </cell>
          <cell r="F297">
            <v>0</v>
          </cell>
          <cell r="G297">
            <v>61483.201459999997</v>
          </cell>
        </row>
        <row r="298">
          <cell r="B298" t="str">
            <v>24A</v>
          </cell>
          <cell r="C298" t="str">
            <v>Kuantitas Pekerjaan</v>
          </cell>
          <cell r="D298" t="str">
            <v>:</v>
          </cell>
          <cell r="E298">
            <v>0</v>
          </cell>
          <cell r="F298">
            <v>0</v>
          </cell>
          <cell r="G298">
            <v>0</v>
          </cell>
        </row>
        <row r="299">
          <cell r="B299">
            <v>0</v>
          </cell>
          <cell r="C299">
            <v>0</v>
          </cell>
          <cell r="D299">
            <v>0</v>
          </cell>
          <cell r="E299">
            <v>0</v>
          </cell>
          <cell r="F299">
            <v>0</v>
          </cell>
          <cell r="G299">
            <v>0</v>
          </cell>
        </row>
        <row r="300">
          <cell r="B300">
            <v>0</v>
          </cell>
          <cell r="C300" t="str">
            <v>A. Upah</v>
          </cell>
          <cell r="D300">
            <v>0</v>
          </cell>
          <cell r="E300">
            <v>0</v>
          </cell>
          <cell r="F300">
            <v>0</v>
          </cell>
          <cell r="G300">
            <v>0</v>
          </cell>
        </row>
        <row r="301">
          <cell r="B301">
            <v>0</v>
          </cell>
          <cell r="C301">
            <v>0</v>
          </cell>
          <cell r="D301">
            <v>0</v>
          </cell>
          <cell r="E301">
            <v>0</v>
          </cell>
          <cell r="F301">
            <v>0</v>
          </cell>
          <cell r="G301">
            <v>0</v>
          </cell>
        </row>
        <row r="302">
          <cell r="B302">
            <v>0</v>
          </cell>
          <cell r="C302" t="str">
            <v>B. Bahan</v>
          </cell>
          <cell r="D302">
            <v>0</v>
          </cell>
          <cell r="E302">
            <v>0</v>
          </cell>
          <cell r="F302">
            <v>0</v>
          </cell>
          <cell r="G302">
            <v>0</v>
          </cell>
        </row>
        <row r="303">
          <cell r="B303">
            <v>0</v>
          </cell>
          <cell r="C303" t="str">
            <v>Bahan Timbunan Pilihan</v>
          </cell>
          <cell r="D303">
            <v>0</v>
          </cell>
          <cell r="E303">
            <v>1.2</v>
          </cell>
          <cell r="F303">
            <v>27830</v>
          </cell>
          <cell r="G303">
            <v>33396</v>
          </cell>
        </row>
        <row r="304">
          <cell r="B304">
            <v>0</v>
          </cell>
          <cell r="C304">
            <v>0</v>
          </cell>
          <cell r="D304">
            <v>0</v>
          </cell>
          <cell r="E304">
            <v>0</v>
          </cell>
          <cell r="F304">
            <v>0</v>
          </cell>
          <cell r="G304">
            <v>0</v>
          </cell>
        </row>
        <row r="305">
          <cell r="B305">
            <v>0</v>
          </cell>
          <cell r="C305" t="str">
            <v>C. Alat</v>
          </cell>
          <cell r="D305">
            <v>0</v>
          </cell>
          <cell r="E305">
            <v>0</v>
          </cell>
          <cell r="F305">
            <v>0</v>
          </cell>
          <cell r="G305">
            <v>0</v>
          </cell>
        </row>
        <row r="306">
          <cell r="B306">
            <v>0</v>
          </cell>
          <cell r="C306" t="str">
            <v>Excavator</v>
          </cell>
          <cell r="D306" t="str">
            <v>Jam</v>
          </cell>
          <cell r="E306">
            <v>2.8899999999999999E-2</v>
          </cell>
          <cell r="F306">
            <v>375000</v>
          </cell>
          <cell r="G306">
            <v>10837.5</v>
          </cell>
        </row>
        <row r="307">
          <cell r="B307">
            <v>0</v>
          </cell>
          <cell r="C307" t="str">
            <v>Bulldoser</v>
          </cell>
          <cell r="D307" t="str">
            <v>Jam</v>
          </cell>
          <cell r="E307">
            <v>6.7000000000000002E-3</v>
          </cell>
          <cell r="F307">
            <v>403000</v>
          </cell>
          <cell r="G307">
            <v>2700.1</v>
          </cell>
        </row>
        <row r="308">
          <cell r="B308">
            <v>0</v>
          </cell>
          <cell r="C308" t="str">
            <v>Dump Truck</v>
          </cell>
          <cell r="D308" t="str">
            <v>Jam</v>
          </cell>
          <cell r="E308">
            <v>9.4299999999999995E-2</v>
          </cell>
          <cell r="F308">
            <v>133000</v>
          </cell>
          <cell r="G308">
            <v>12541.9</v>
          </cell>
        </row>
        <row r="309">
          <cell r="B309">
            <v>0</v>
          </cell>
          <cell r="C309" t="str">
            <v>Wheel Loader</v>
          </cell>
          <cell r="D309" t="str">
            <v>Jam</v>
          </cell>
          <cell r="E309">
            <v>5.4000000000000003E-3</v>
          </cell>
          <cell r="F309">
            <v>42129.9</v>
          </cell>
          <cell r="G309">
            <v>227.50146000000001</v>
          </cell>
        </row>
        <row r="310">
          <cell r="B310">
            <v>0</v>
          </cell>
          <cell r="C310" t="str">
            <v>Vibro Compactor</v>
          </cell>
          <cell r="D310" t="str">
            <v>Jam</v>
          </cell>
          <cell r="E310">
            <v>8.6E-3</v>
          </cell>
          <cell r="F310">
            <v>207000</v>
          </cell>
          <cell r="G310">
            <v>1780.2</v>
          </cell>
        </row>
        <row r="311">
          <cell r="B311">
            <v>0</v>
          </cell>
          <cell r="C311">
            <v>0</v>
          </cell>
          <cell r="D311">
            <v>0</v>
          </cell>
          <cell r="E311">
            <v>0</v>
          </cell>
          <cell r="F311">
            <v>0</v>
          </cell>
          <cell r="G311">
            <v>0</v>
          </cell>
        </row>
        <row r="312">
          <cell r="B312">
            <v>25</v>
          </cell>
          <cell r="C312" t="str">
            <v xml:space="preserve">Uraian Pekerjaan </v>
          </cell>
          <cell r="D312" t="str">
            <v>:</v>
          </cell>
          <cell r="E312" t="str">
            <v>Timbunan Tanah Jarak Angkut &gt; 3000m(A)</v>
          </cell>
          <cell r="F312">
            <v>0</v>
          </cell>
          <cell r="G312">
            <v>65273.701459999997</v>
          </cell>
        </row>
        <row r="313">
          <cell r="B313" t="str">
            <v>25A</v>
          </cell>
          <cell r="C313" t="str">
            <v>Kuantitas Pekerjaan</v>
          </cell>
          <cell r="D313" t="str">
            <v>:</v>
          </cell>
          <cell r="E313">
            <v>0</v>
          </cell>
          <cell r="F313">
            <v>0</v>
          </cell>
          <cell r="G313">
            <v>0</v>
          </cell>
        </row>
        <row r="314">
          <cell r="B314">
            <v>0</v>
          </cell>
          <cell r="C314">
            <v>0</v>
          </cell>
          <cell r="D314">
            <v>0</v>
          </cell>
          <cell r="E314">
            <v>0</v>
          </cell>
          <cell r="F314">
            <v>0</v>
          </cell>
          <cell r="G314">
            <v>0</v>
          </cell>
        </row>
        <row r="315">
          <cell r="B315">
            <v>0</v>
          </cell>
          <cell r="C315" t="str">
            <v>A. Upah</v>
          </cell>
          <cell r="D315">
            <v>0</v>
          </cell>
          <cell r="E315">
            <v>0</v>
          </cell>
          <cell r="F315">
            <v>0</v>
          </cell>
          <cell r="G315">
            <v>0</v>
          </cell>
        </row>
        <row r="316">
          <cell r="B316">
            <v>0</v>
          </cell>
          <cell r="C316">
            <v>0</v>
          </cell>
          <cell r="D316">
            <v>0</v>
          </cell>
          <cell r="E316">
            <v>0</v>
          </cell>
          <cell r="F316">
            <v>0</v>
          </cell>
          <cell r="G316">
            <v>0</v>
          </cell>
        </row>
        <row r="317">
          <cell r="B317">
            <v>0</v>
          </cell>
          <cell r="C317" t="str">
            <v>B. Bahan</v>
          </cell>
          <cell r="D317">
            <v>0</v>
          </cell>
          <cell r="E317">
            <v>0</v>
          </cell>
          <cell r="F317">
            <v>0</v>
          </cell>
          <cell r="G317">
            <v>0</v>
          </cell>
        </row>
        <row r="318">
          <cell r="B318">
            <v>0</v>
          </cell>
          <cell r="C318" t="str">
            <v>Bahan Timbunan Pilihan</v>
          </cell>
          <cell r="D318">
            <v>0</v>
          </cell>
          <cell r="E318">
            <v>1.2</v>
          </cell>
          <cell r="F318">
            <v>27830</v>
          </cell>
          <cell r="G318">
            <v>33396</v>
          </cell>
        </row>
        <row r="319">
          <cell r="B319">
            <v>0</v>
          </cell>
          <cell r="C319">
            <v>0</v>
          </cell>
          <cell r="D319">
            <v>0</v>
          </cell>
          <cell r="E319">
            <v>0</v>
          </cell>
          <cell r="F319">
            <v>0</v>
          </cell>
          <cell r="G319">
            <v>0</v>
          </cell>
        </row>
        <row r="320">
          <cell r="B320">
            <v>0</v>
          </cell>
          <cell r="C320" t="str">
            <v>C. Alat</v>
          </cell>
          <cell r="D320">
            <v>0</v>
          </cell>
          <cell r="E320">
            <v>0</v>
          </cell>
          <cell r="F320">
            <v>0</v>
          </cell>
          <cell r="G320">
            <v>0</v>
          </cell>
        </row>
        <row r="321">
          <cell r="B321">
            <v>0</v>
          </cell>
          <cell r="C321" t="str">
            <v>Excavator</v>
          </cell>
          <cell r="D321" t="str">
            <v>Jam</v>
          </cell>
          <cell r="E321">
            <v>2.8899999999999999E-2</v>
          </cell>
          <cell r="F321">
            <v>375000</v>
          </cell>
          <cell r="G321">
            <v>10837.5</v>
          </cell>
        </row>
        <row r="322">
          <cell r="B322">
            <v>0</v>
          </cell>
          <cell r="C322" t="str">
            <v>Bulldoser</v>
          </cell>
          <cell r="D322" t="str">
            <v>Jam</v>
          </cell>
          <cell r="E322">
            <v>6.7000000000000002E-3</v>
          </cell>
          <cell r="F322">
            <v>403000</v>
          </cell>
          <cell r="G322">
            <v>2700.1</v>
          </cell>
        </row>
        <row r="323">
          <cell r="B323">
            <v>0</v>
          </cell>
          <cell r="C323" t="str">
            <v>Dump Truck</v>
          </cell>
          <cell r="D323" t="str">
            <v>Jam</v>
          </cell>
          <cell r="E323">
            <v>0.12280000000000001</v>
          </cell>
          <cell r="F323">
            <v>133000</v>
          </cell>
          <cell r="G323">
            <v>16332.400000000001</v>
          </cell>
        </row>
        <row r="324">
          <cell r="B324">
            <v>0</v>
          </cell>
          <cell r="C324" t="str">
            <v>Wheel Loader</v>
          </cell>
          <cell r="D324" t="str">
            <v>Jam</v>
          </cell>
          <cell r="E324">
            <v>5.4000000000000003E-3</v>
          </cell>
          <cell r="F324">
            <v>42129.9</v>
          </cell>
          <cell r="G324">
            <v>227.50146000000001</v>
          </cell>
        </row>
        <row r="325">
          <cell r="B325">
            <v>0</v>
          </cell>
          <cell r="C325" t="str">
            <v>Vibro Compactor</v>
          </cell>
          <cell r="D325" t="str">
            <v>Jam</v>
          </cell>
          <cell r="E325">
            <v>8.6E-3</v>
          </cell>
          <cell r="F325">
            <v>207000</v>
          </cell>
          <cell r="G325">
            <v>1780.2</v>
          </cell>
        </row>
        <row r="326">
          <cell r="B326">
            <v>0</v>
          </cell>
          <cell r="C326">
            <v>0</v>
          </cell>
          <cell r="D326">
            <v>0</v>
          </cell>
          <cell r="E326">
            <v>0</v>
          </cell>
          <cell r="F326">
            <v>0</v>
          </cell>
          <cell r="G326">
            <v>0</v>
          </cell>
        </row>
        <row r="327">
          <cell r="B327">
            <v>0</v>
          </cell>
          <cell r="C327">
            <v>0</v>
          </cell>
          <cell r="D327">
            <v>0</v>
          </cell>
          <cell r="E327">
            <v>0</v>
          </cell>
          <cell r="F327">
            <v>0</v>
          </cell>
          <cell r="G327">
            <v>0</v>
          </cell>
        </row>
        <row r="328">
          <cell r="B328">
            <v>26</v>
          </cell>
          <cell r="C328" t="str">
            <v xml:space="preserve">Uraian Pekerjaan </v>
          </cell>
          <cell r="D328" t="str">
            <v>:</v>
          </cell>
          <cell r="E328" t="str">
            <v>Timbunan Tanah(tanah didatangkan) (M)</v>
          </cell>
          <cell r="F328">
            <v>0</v>
          </cell>
          <cell r="G328">
            <v>48048</v>
          </cell>
        </row>
        <row r="329">
          <cell r="B329" t="str">
            <v>26A</v>
          </cell>
          <cell r="C329" t="str">
            <v>Kuantitas Pekerjaan</v>
          </cell>
          <cell r="D329" t="str">
            <v>:</v>
          </cell>
          <cell r="E329">
            <v>0</v>
          </cell>
          <cell r="F329">
            <v>0</v>
          </cell>
          <cell r="G329">
            <v>0</v>
          </cell>
        </row>
        <row r="330">
          <cell r="B330">
            <v>0</v>
          </cell>
          <cell r="C330">
            <v>0</v>
          </cell>
          <cell r="D330">
            <v>0</v>
          </cell>
          <cell r="E330">
            <v>0</v>
          </cell>
          <cell r="F330">
            <v>0</v>
          </cell>
          <cell r="G330">
            <v>0</v>
          </cell>
        </row>
        <row r="331">
          <cell r="B331">
            <v>0</v>
          </cell>
          <cell r="C331" t="str">
            <v>A. Upah</v>
          </cell>
          <cell r="D331">
            <v>0</v>
          </cell>
          <cell r="E331">
            <v>0</v>
          </cell>
          <cell r="F331">
            <v>0</v>
          </cell>
          <cell r="G331">
            <v>0</v>
          </cell>
        </row>
        <row r="332">
          <cell r="B332">
            <v>0</v>
          </cell>
          <cell r="C332" t="str">
            <v>buruh lapangan terlatih</v>
          </cell>
          <cell r="D332" t="str">
            <v>OH</v>
          </cell>
          <cell r="E332">
            <v>0.33</v>
          </cell>
          <cell r="F332">
            <v>37000</v>
          </cell>
          <cell r="G332">
            <v>12210</v>
          </cell>
        </row>
        <row r="333">
          <cell r="B333">
            <v>0</v>
          </cell>
          <cell r="C333" t="str">
            <v>Mandor lapangan</v>
          </cell>
          <cell r="D333" t="str">
            <v>OH</v>
          </cell>
          <cell r="E333">
            <v>1.2E-2</v>
          </cell>
          <cell r="F333">
            <v>66000</v>
          </cell>
          <cell r="G333">
            <v>792</v>
          </cell>
        </row>
        <row r="334">
          <cell r="B334">
            <v>0</v>
          </cell>
          <cell r="C334">
            <v>0</v>
          </cell>
          <cell r="D334">
            <v>0</v>
          </cell>
          <cell r="E334">
            <v>0</v>
          </cell>
          <cell r="F334">
            <v>0</v>
          </cell>
          <cell r="G334">
            <v>0</v>
          </cell>
        </row>
        <row r="335">
          <cell r="B335">
            <v>0</v>
          </cell>
          <cell r="C335" t="str">
            <v>B. Bahan</v>
          </cell>
          <cell r="D335">
            <v>0</v>
          </cell>
          <cell r="E335">
            <v>0</v>
          </cell>
          <cell r="F335">
            <v>0</v>
          </cell>
          <cell r="G335">
            <v>0</v>
          </cell>
        </row>
        <row r="336">
          <cell r="B336">
            <v>0</v>
          </cell>
          <cell r="C336" t="str">
            <v>Bahan Timbunan Pilihan</v>
          </cell>
          <cell r="D336">
            <v>0</v>
          </cell>
          <cell r="E336">
            <v>1.2</v>
          </cell>
          <cell r="F336">
            <v>27830</v>
          </cell>
          <cell r="G336">
            <v>33396</v>
          </cell>
        </row>
        <row r="337">
          <cell r="B337">
            <v>0</v>
          </cell>
          <cell r="C337">
            <v>0</v>
          </cell>
          <cell r="D337">
            <v>0</v>
          </cell>
          <cell r="E337">
            <v>0</v>
          </cell>
          <cell r="F337">
            <v>0</v>
          </cell>
          <cell r="G337">
            <v>0</v>
          </cell>
        </row>
        <row r="338">
          <cell r="B338">
            <v>0</v>
          </cell>
          <cell r="C338" t="str">
            <v>C. Alat</v>
          </cell>
          <cell r="D338">
            <v>0</v>
          </cell>
          <cell r="E338">
            <v>0</v>
          </cell>
          <cell r="F338">
            <v>0</v>
          </cell>
          <cell r="G338">
            <v>0</v>
          </cell>
        </row>
        <row r="339">
          <cell r="B339">
            <v>0</v>
          </cell>
          <cell r="C339" t="str">
            <v>Alat Bantu</v>
          </cell>
          <cell r="D339" t="str">
            <v>Ls</v>
          </cell>
          <cell r="E339">
            <v>3.3000000000000002E-2</v>
          </cell>
          <cell r="F339">
            <v>50000</v>
          </cell>
          <cell r="G339">
            <v>1650</v>
          </cell>
        </row>
        <row r="340">
          <cell r="B340">
            <v>0</v>
          </cell>
          <cell r="C340">
            <v>0</v>
          </cell>
          <cell r="D340">
            <v>0</v>
          </cell>
          <cell r="E340">
            <v>0</v>
          </cell>
          <cell r="F340">
            <v>0</v>
          </cell>
          <cell r="G340">
            <v>0</v>
          </cell>
        </row>
        <row r="341">
          <cell r="B341">
            <v>27</v>
          </cell>
          <cell r="C341" t="str">
            <v xml:space="preserve">Uraian Pekerjaan </v>
          </cell>
          <cell r="D341" t="str">
            <v>:</v>
          </cell>
          <cell r="E341" t="str">
            <v>Timbunan Tanah(tanah didatangkan) (A)</v>
          </cell>
          <cell r="F341">
            <v>0</v>
          </cell>
          <cell r="G341">
            <v>37876.299999999996</v>
          </cell>
        </row>
        <row r="342">
          <cell r="B342" t="str">
            <v>27A</v>
          </cell>
          <cell r="C342" t="str">
            <v>Kuantitas Pekerjaan</v>
          </cell>
          <cell r="D342" t="str">
            <v>:</v>
          </cell>
          <cell r="E342">
            <v>0</v>
          </cell>
          <cell r="F342">
            <v>0</v>
          </cell>
          <cell r="G342">
            <v>0</v>
          </cell>
        </row>
        <row r="343">
          <cell r="B343">
            <v>0</v>
          </cell>
          <cell r="C343">
            <v>0</v>
          </cell>
          <cell r="D343">
            <v>0</v>
          </cell>
          <cell r="E343">
            <v>0</v>
          </cell>
          <cell r="F343">
            <v>0</v>
          </cell>
          <cell r="G343">
            <v>0</v>
          </cell>
        </row>
        <row r="344">
          <cell r="B344">
            <v>0</v>
          </cell>
          <cell r="C344" t="str">
            <v>A. Upah</v>
          </cell>
          <cell r="D344">
            <v>0</v>
          </cell>
          <cell r="E344">
            <v>0</v>
          </cell>
          <cell r="F344">
            <v>0</v>
          </cell>
          <cell r="G344">
            <v>0</v>
          </cell>
        </row>
        <row r="345">
          <cell r="B345">
            <v>0</v>
          </cell>
          <cell r="C345">
            <v>0</v>
          </cell>
          <cell r="D345">
            <v>0</v>
          </cell>
          <cell r="E345">
            <v>0</v>
          </cell>
          <cell r="F345">
            <v>0</v>
          </cell>
          <cell r="G345">
            <v>0</v>
          </cell>
        </row>
        <row r="346">
          <cell r="B346">
            <v>0</v>
          </cell>
          <cell r="C346" t="str">
            <v>B. Bahan</v>
          </cell>
          <cell r="D346">
            <v>0</v>
          </cell>
          <cell r="E346">
            <v>0</v>
          </cell>
          <cell r="F346">
            <v>0</v>
          </cell>
          <cell r="G346">
            <v>0</v>
          </cell>
        </row>
        <row r="347">
          <cell r="B347">
            <v>0</v>
          </cell>
          <cell r="C347" t="str">
            <v>Bahan Timbunan Pilihan</v>
          </cell>
          <cell r="D347">
            <v>0</v>
          </cell>
          <cell r="E347">
            <v>1.2</v>
          </cell>
          <cell r="F347">
            <v>27830</v>
          </cell>
          <cell r="G347">
            <v>33396</v>
          </cell>
        </row>
        <row r="348">
          <cell r="B348">
            <v>0</v>
          </cell>
          <cell r="C348">
            <v>0</v>
          </cell>
          <cell r="D348">
            <v>0</v>
          </cell>
          <cell r="E348">
            <v>0</v>
          </cell>
          <cell r="F348">
            <v>0</v>
          </cell>
          <cell r="G348">
            <v>0</v>
          </cell>
        </row>
        <row r="349">
          <cell r="B349">
            <v>0</v>
          </cell>
          <cell r="C349" t="str">
            <v>C. Alat</v>
          </cell>
          <cell r="D349">
            <v>0</v>
          </cell>
          <cell r="E349">
            <v>0</v>
          </cell>
          <cell r="F349">
            <v>0</v>
          </cell>
          <cell r="G349">
            <v>0</v>
          </cell>
        </row>
        <row r="350">
          <cell r="B350">
            <v>0</v>
          </cell>
          <cell r="C350" t="str">
            <v>Bulldoser</v>
          </cell>
          <cell r="D350" t="str">
            <v>jam</v>
          </cell>
          <cell r="E350">
            <v>6.7000000000000002E-3</v>
          </cell>
          <cell r="F350">
            <v>403000</v>
          </cell>
          <cell r="G350">
            <v>2700.1</v>
          </cell>
        </row>
        <row r="351">
          <cell r="B351">
            <v>0</v>
          </cell>
          <cell r="C351" t="str">
            <v>Vibro Compactor</v>
          </cell>
          <cell r="D351" t="str">
            <v>jam</v>
          </cell>
          <cell r="E351">
            <v>8.6E-3</v>
          </cell>
          <cell r="F351">
            <v>207000</v>
          </cell>
          <cell r="G351">
            <v>1780.2</v>
          </cell>
        </row>
        <row r="352">
          <cell r="B352">
            <v>0</v>
          </cell>
          <cell r="C352">
            <v>0</v>
          </cell>
          <cell r="D352">
            <v>0</v>
          </cell>
          <cell r="E352">
            <v>0</v>
          </cell>
          <cell r="F352">
            <v>0</v>
          </cell>
          <cell r="G352">
            <v>0</v>
          </cell>
        </row>
        <row r="353">
          <cell r="B353">
            <v>0</v>
          </cell>
          <cell r="C353">
            <v>0</v>
          </cell>
          <cell r="D353">
            <v>0</v>
          </cell>
          <cell r="E353">
            <v>0</v>
          </cell>
          <cell r="F353">
            <v>0</v>
          </cell>
          <cell r="G353">
            <v>0</v>
          </cell>
        </row>
        <row r="354">
          <cell r="B354" t="str">
            <v>PEKERJAAN BATU &amp; BETON</v>
          </cell>
          <cell r="C354">
            <v>0</v>
          </cell>
          <cell r="D354">
            <v>0</v>
          </cell>
          <cell r="E354">
            <v>0</v>
          </cell>
          <cell r="F354">
            <v>0</v>
          </cell>
          <cell r="G354">
            <v>0</v>
          </cell>
        </row>
        <row r="355">
          <cell r="B355">
            <v>28</v>
          </cell>
          <cell r="C355" t="str">
            <v xml:space="preserve">Uraian Pekerjaan </v>
          </cell>
          <cell r="D355" t="str">
            <v>:</v>
          </cell>
          <cell r="E355" t="str">
            <v>Beton Cor 1 : 2 : 3</v>
          </cell>
          <cell r="F355">
            <v>0</v>
          </cell>
          <cell r="G355">
            <v>773458.14999999991</v>
          </cell>
        </row>
        <row r="356">
          <cell r="B356" t="str">
            <v>28A</v>
          </cell>
          <cell r="C356" t="str">
            <v>Kuantitas Pekerjaan</v>
          </cell>
          <cell r="D356" t="str">
            <v>:</v>
          </cell>
          <cell r="E356">
            <v>0</v>
          </cell>
          <cell r="F356">
            <v>0</v>
          </cell>
          <cell r="G356">
            <v>0</v>
          </cell>
        </row>
        <row r="357">
          <cell r="B357">
            <v>0</v>
          </cell>
          <cell r="C357">
            <v>0</v>
          </cell>
          <cell r="D357">
            <v>0</v>
          </cell>
          <cell r="E357">
            <v>0</v>
          </cell>
          <cell r="F357">
            <v>0</v>
          </cell>
          <cell r="G357">
            <v>0</v>
          </cell>
        </row>
        <row r="358">
          <cell r="B358">
            <v>0</v>
          </cell>
          <cell r="C358" t="str">
            <v>A. Upah</v>
          </cell>
          <cell r="D358">
            <v>0</v>
          </cell>
          <cell r="E358">
            <v>0</v>
          </cell>
          <cell r="F358">
            <v>0</v>
          </cell>
          <cell r="G358">
            <v>0</v>
          </cell>
        </row>
        <row r="359">
          <cell r="B359">
            <v>0</v>
          </cell>
          <cell r="C359" t="str">
            <v>buruh lapangan terlatih</v>
          </cell>
          <cell r="D359" t="str">
            <v>OH</v>
          </cell>
          <cell r="E359">
            <v>4.8</v>
          </cell>
          <cell r="F359">
            <v>37000</v>
          </cell>
          <cell r="G359">
            <v>177600</v>
          </cell>
        </row>
        <row r="360">
          <cell r="B360">
            <v>0</v>
          </cell>
          <cell r="C360" t="str">
            <v>Mandor lapangan</v>
          </cell>
          <cell r="D360" t="str">
            <v>OH</v>
          </cell>
          <cell r="E360">
            <v>0.24</v>
          </cell>
          <cell r="F360">
            <v>66000</v>
          </cell>
          <cell r="G360">
            <v>15840</v>
          </cell>
        </row>
        <row r="361">
          <cell r="B361">
            <v>0</v>
          </cell>
          <cell r="C361" t="str">
            <v>Tukang</v>
          </cell>
          <cell r="D361" t="str">
            <v>OH</v>
          </cell>
          <cell r="E361">
            <v>0.4</v>
          </cell>
          <cell r="F361">
            <v>47000</v>
          </cell>
          <cell r="G361">
            <v>18800</v>
          </cell>
        </row>
        <row r="362">
          <cell r="B362">
            <v>0</v>
          </cell>
          <cell r="C362" t="str">
            <v>Kepala Tukang</v>
          </cell>
          <cell r="D362" t="str">
            <v>OH</v>
          </cell>
          <cell r="E362">
            <v>0.04</v>
          </cell>
          <cell r="F362">
            <v>66000</v>
          </cell>
          <cell r="G362">
            <v>2640</v>
          </cell>
        </row>
        <row r="363">
          <cell r="B363">
            <v>0</v>
          </cell>
          <cell r="C363">
            <v>0</v>
          </cell>
          <cell r="D363">
            <v>0</v>
          </cell>
          <cell r="E363">
            <v>0</v>
          </cell>
          <cell r="F363">
            <v>0</v>
          </cell>
          <cell r="G363">
            <v>0</v>
          </cell>
        </row>
        <row r="364">
          <cell r="B364">
            <v>0</v>
          </cell>
          <cell r="C364">
            <v>0</v>
          </cell>
          <cell r="D364">
            <v>0</v>
          </cell>
          <cell r="E364">
            <v>0</v>
          </cell>
          <cell r="F364">
            <v>0</v>
          </cell>
          <cell r="G364">
            <v>0</v>
          </cell>
        </row>
        <row r="365">
          <cell r="B365">
            <v>0</v>
          </cell>
          <cell r="C365" t="str">
            <v>B. Bahan</v>
          </cell>
          <cell r="D365">
            <v>0</v>
          </cell>
          <cell r="E365">
            <v>0</v>
          </cell>
          <cell r="F365">
            <v>0</v>
          </cell>
          <cell r="G365">
            <v>0</v>
          </cell>
        </row>
        <row r="366">
          <cell r="B366">
            <v>0</v>
          </cell>
          <cell r="C366" t="str">
            <v>batu pecah 3,5 cm</v>
          </cell>
          <cell r="D366">
            <v>0</v>
          </cell>
          <cell r="E366">
            <v>0.96</v>
          </cell>
          <cell r="F366">
            <v>126500</v>
          </cell>
          <cell r="G366">
            <v>121440</v>
          </cell>
        </row>
        <row r="367">
          <cell r="B367">
            <v>0</v>
          </cell>
          <cell r="C367" t="str">
            <v>Pasir Pasang</v>
          </cell>
          <cell r="D367">
            <v>0</v>
          </cell>
          <cell r="E367">
            <v>0.48</v>
          </cell>
          <cell r="F367">
            <v>130000</v>
          </cell>
          <cell r="G367">
            <v>62400</v>
          </cell>
        </row>
        <row r="368">
          <cell r="B368">
            <v>0</v>
          </cell>
          <cell r="C368" t="str">
            <v>Semen portland (PC)</v>
          </cell>
          <cell r="D368" t="str">
            <v>Zak</v>
          </cell>
          <cell r="E368">
            <v>5.97</v>
          </cell>
          <cell r="F368">
            <v>54395</v>
          </cell>
          <cell r="G368">
            <v>324738.14999999997</v>
          </cell>
        </row>
        <row r="369">
          <cell r="B369">
            <v>0</v>
          </cell>
          <cell r="C369">
            <v>0</v>
          </cell>
          <cell r="D369">
            <v>0</v>
          </cell>
          <cell r="E369">
            <v>0</v>
          </cell>
          <cell r="F369">
            <v>0</v>
          </cell>
          <cell r="G369">
            <v>0</v>
          </cell>
        </row>
        <row r="370">
          <cell r="B370">
            <v>0</v>
          </cell>
          <cell r="C370" t="str">
            <v>C. Alat</v>
          </cell>
          <cell r="D370">
            <v>0</v>
          </cell>
          <cell r="E370">
            <v>0</v>
          </cell>
          <cell r="F370">
            <v>0</v>
          </cell>
          <cell r="G370">
            <v>0</v>
          </cell>
        </row>
        <row r="371">
          <cell r="B371">
            <v>0</v>
          </cell>
          <cell r="C371" t="str">
            <v>Concrete Mixer</v>
          </cell>
          <cell r="D371" t="str">
            <v>unit/hr</v>
          </cell>
          <cell r="E371">
            <v>0.2</v>
          </cell>
          <cell r="F371">
            <v>65000</v>
          </cell>
          <cell r="G371">
            <v>13000</v>
          </cell>
        </row>
        <row r="372">
          <cell r="B372">
            <v>0</v>
          </cell>
          <cell r="C372" t="str">
            <v>Vibro Concrete</v>
          </cell>
          <cell r="D372" t="str">
            <v>unit/hr</v>
          </cell>
          <cell r="E372">
            <v>0.2</v>
          </cell>
          <cell r="F372">
            <v>65000</v>
          </cell>
          <cell r="G372">
            <v>13000</v>
          </cell>
        </row>
        <row r="373">
          <cell r="B373">
            <v>0</v>
          </cell>
          <cell r="C373" t="str">
            <v>Alat Bantu</v>
          </cell>
          <cell r="D373" t="str">
            <v>Ls</v>
          </cell>
          <cell r="E373">
            <v>0.48</v>
          </cell>
          <cell r="F373">
            <v>50000</v>
          </cell>
          <cell r="G373">
            <v>24000</v>
          </cell>
        </row>
        <row r="374">
          <cell r="B374">
            <v>0</v>
          </cell>
          <cell r="C374">
            <v>0</v>
          </cell>
          <cell r="D374">
            <v>0</v>
          </cell>
          <cell r="E374">
            <v>0</v>
          </cell>
          <cell r="F374">
            <v>0</v>
          </cell>
          <cell r="G374">
            <v>0</v>
          </cell>
        </row>
        <row r="375">
          <cell r="B375">
            <v>29</v>
          </cell>
          <cell r="C375" t="str">
            <v xml:space="preserve">Uraian Pekerjaan </v>
          </cell>
          <cell r="D375" t="str">
            <v>:</v>
          </cell>
          <cell r="E375" t="str">
            <v>Beton Cor 1 : 3 : 5</v>
          </cell>
          <cell r="F375">
            <v>0</v>
          </cell>
          <cell r="G375">
            <v>728355</v>
          </cell>
        </row>
        <row r="376">
          <cell r="B376" t="str">
            <v>29A</v>
          </cell>
          <cell r="C376" t="str">
            <v>Kuantitas Pekerjaan</v>
          </cell>
          <cell r="D376" t="str">
            <v>:</v>
          </cell>
          <cell r="E376">
            <v>0</v>
          </cell>
          <cell r="F376">
            <v>0</v>
          </cell>
          <cell r="G376">
            <v>0</v>
          </cell>
        </row>
        <row r="377">
          <cell r="B377">
            <v>0</v>
          </cell>
          <cell r="C377">
            <v>0</v>
          </cell>
          <cell r="D377">
            <v>0</v>
          </cell>
          <cell r="E377">
            <v>0</v>
          </cell>
          <cell r="F377">
            <v>0</v>
          </cell>
          <cell r="G377">
            <v>0</v>
          </cell>
        </row>
        <row r="378">
          <cell r="B378">
            <v>0</v>
          </cell>
          <cell r="C378" t="str">
            <v>A. Upah</v>
          </cell>
          <cell r="D378">
            <v>0</v>
          </cell>
          <cell r="E378">
            <v>0</v>
          </cell>
          <cell r="F378">
            <v>0</v>
          </cell>
          <cell r="G378">
            <v>0</v>
          </cell>
        </row>
        <row r="379">
          <cell r="B379">
            <v>0</v>
          </cell>
          <cell r="C379" t="str">
            <v>buruh lapangan terlatih</v>
          </cell>
          <cell r="D379" t="str">
            <v>OH</v>
          </cell>
          <cell r="E379">
            <v>4.8</v>
          </cell>
          <cell r="F379">
            <v>37000</v>
          </cell>
          <cell r="G379">
            <v>177600</v>
          </cell>
        </row>
        <row r="380">
          <cell r="B380">
            <v>0</v>
          </cell>
          <cell r="C380" t="str">
            <v>Mandor lapangan</v>
          </cell>
          <cell r="D380" t="str">
            <v>OH</v>
          </cell>
          <cell r="E380">
            <v>0.24</v>
          </cell>
          <cell r="F380">
            <v>66000</v>
          </cell>
          <cell r="G380">
            <v>15840</v>
          </cell>
        </row>
        <row r="381">
          <cell r="B381">
            <v>0</v>
          </cell>
          <cell r="C381" t="str">
            <v>Tukang</v>
          </cell>
          <cell r="D381" t="str">
            <v>OH</v>
          </cell>
          <cell r="E381">
            <v>0.4</v>
          </cell>
          <cell r="F381">
            <v>47000</v>
          </cell>
          <cell r="G381">
            <v>18800</v>
          </cell>
        </row>
        <row r="382">
          <cell r="B382">
            <v>0</v>
          </cell>
          <cell r="C382" t="str">
            <v>Kepala Tukang</v>
          </cell>
          <cell r="D382" t="str">
            <v>OH</v>
          </cell>
          <cell r="E382">
            <v>0.04</v>
          </cell>
          <cell r="F382">
            <v>66000</v>
          </cell>
          <cell r="G382">
            <v>2640</v>
          </cell>
        </row>
        <row r="383">
          <cell r="B383">
            <v>0</v>
          </cell>
          <cell r="C383">
            <v>0</v>
          </cell>
          <cell r="D383">
            <v>0</v>
          </cell>
          <cell r="E383">
            <v>0</v>
          </cell>
          <cell r="F383">
            <v>0</v>
          </cell>
          <cell r="G383">
            <v>0</v>
          </cell>
        </row>
        <row r="384">
          <cell r="B384">
            <v>0</v>
          </cell>
          <cell r="C384">
            <v>0</v>
          </cell>
          <cell r="D384">
            <v>0</v>
          </cell>
          <cell r="E384">
            <v>0</v>
          </cell>
          <cell r="F384">
            <v>0</v>
          </cell>
          <cell r="G384">
            <v>0</v>
          </cell>
        </row>
        <row r="385">
          <cell r="B385">
            <v>0</v>
          </cell>
          <cell r="C385" t="str">
            <v>B. Bahan</v>
          </cell>
          <cell r="D385">
            <v>0</v>
          </cell>
          <cell r="E385">
            <v>0</v>
          </cell>
          <cell r="F385">
            <v>0</v>
          </cell>
          <cell r="G385">
            <v>0</v>
          </cell>
        </row>
        <row r="386">
          <cell r="B386">
            <v>0</v>
          </cell>
          <cell r="C386" t="str">
            <v>batu pecah 3,5 cm</v>
          </cell>
          <cell r="D386">
            <v>0</v>
          </cell>
          <cell r="E386">
            <v>1</v>
          </cell>
          <cell r="F386">
            <v>126500</v>
          </cell>
          <cell r="G386">
            <v>126500</v>
          </cell>
        </row>
        <row r="387">
          <cell r="B387">
            <v>0</v>
          </cell>
          <cell r="C387" t="str">
            <v>Pasir Pasang</v>
          </cell>
          <cell r="D387">
            <v>0</v>
          </cell>
          <cell r="E387">
            <v>0.5</v>
          </cell>
          <cell r="F387">
            <v>130000</v>
          </cell>
          <cell r="G387">
            <v>65000</v>
          </cell>
        </row>
        <row r="388">
          <cell r="B388">
            <v>0</v>
          </cell>
          <cell r="C388" t="str">
            <v>Semen portland (PC)</v>
          </cell>
          <cell r="D388" t="str">
            <v>Zak</v>
          </cell>
          <cell r="E388">
            <v>5</v>
          </cell>
          <cell r="F388">
            <v>54395</v>
          </cell>
          <cell r="G388">
            <v>271975</v>
          </cell>
        </row>
        <row r="389">
          <cell r="B389">
            <v>0</v>
          </cell>
          <cell r="C389">
            <v>0</v>
          </cell>
          <cell r="D389">
            <v>0</v>
          </cell>
          <cell r="E389">
            <v>0</v>
          </cell>
          <cell r="F389">
            <v>0</v>
          </cell>
          <cell r="G389">
            <v>0</v>
          </cell>
        </row>
        <row r="390">
          <cell r="B390">
            <v>0</v>
          </cell>
          <cell r="C390" t="str">
            <v>C. Alat</v>
          </cell>
          <cell r="D390">
            <v>0</v>
          </cell>
          <cell r="E390">
            <v>0</v>
          </cell>
          <cell r="F390">
            <v>0</v>
          </cell>
          <cell r="G390">
            <v>0</v>
          </cell>
        </row>
        <row r="391">
          <cell r="B391">
            <v>0</v>
          </cell>
          <cell r="C391" t="str">
            <v>Concrete Mixer</v>
          </cell>
          <cell r="D391" t="str">
            <v>unit/hr</v>
          </cell>
          <cell r="E391">
            <v>0.2</v>
          </cell>
          <cell r="F391">
            <v>65000</v>
          </cell>
          <cell r="G391">
            <v>13000</v>
          </cell>
        </row>
        <row r="392">
          <cell r="B392">
            <v>0</v>
          </cell>
          <cell r="C392" t="str">
            <v>Vibro Concrete</v>
          </cell>
          <cell r="D392" t="str">
            <v>unit/hr</v>
          </cell>
          <cell r="E392">
            <v>0.2</v>
          </cell>
          <cell r="F392">
            <v>65000</v>
          </cell>
          <cell r="G392">
            <v>13000</v>
          </cell>
        </row>
        <row r="393">
          <cell r="B393">
            <v>0</v>
          </cell>
          <cell r="C393" t="str">
            <v>Alat Bantu</v>
          </cell>
          <cell r="D393" t="str">
            <v>Ls</v>
          </cell>
          <cell r="E393">
            <v>0.48</v>
          </cell>
          <cell r="F393">
            <v>50000</v>
          </cell>
          <cell r="G393">
            <v>24000</v>
          </cell>
        </row>
        <row r="394">
          <cell r="B394">
            <v>0</v>
          </cell>
          <cell r="C394">
            <v>0</v>
          </cell>
          <cell r="D394">
            <v>0</v>
          </cell>
          <cell r="E394">
            <v>0</v>
          </cell>
          <cell r="F394">
            <v>0</v>
          </cell>
          <cell r="G394">
            <v>0</v>
          </cell>
        </row>
        <row r="395">
          <cell r="B395">
            <v>30</v>
          </cell>
          <cell r="C395" t="str">
            <v xml:space="preserve">Uraian Pekerjaan </v>
          </cell>
          <cell r="D395" t="str">
            <v>:</v>
          </cell>
          <cell r="E395" t="str">
            <v>Beton Bertulang K175 (1 : 2 : 3)</v>
          </cell>
          <cell r="F395">
            <v>0</v>
          </cell>
          <cell r="G395">
            <v>2395386.15</v>
          </cell>
        </row>
        <row r="396">
          <cell r="B396" t="str">
            <v>30A</v>
          </cell>
          <cell r="C396" t="str">
            <v>Kuantitas Pekerjaan</v>
          </cell>
          <cell r="D396" t="str">
            <v>:</v>
          </cell>
          <cell r="E396">
            <v>0</v>
          </cell>
          <cell r="F396">
            <v>0</v>
          </cell>
          <cell r="G396">
            <v>0</v>
          </cell>
        </row>
        <row r="397">
          <cell r="B397">
            <v>0</v>
          </cell>
          <cell r="C397">
            <v>0</v>
          </cell>
          <cell r="D397">
            <v>0</v>
          </cell>
          <cell r="E397">
            <v>0</v>
          </cell>
          <cell r="F397">
            <v>0</v>
          </cell>
          <cell r="G397">
            <v>0</v>
          </cell>
        </row>
        <row r="398">
          <cell r="B398">
            <v>0</v>
          </cell>
          <cell r="C398" t="str">
            <v>A. Upah</v>
          </cell>
          <cell r="D398">
            <v>0</v>
          </cell>
          <cell r="E398">
            <v>0</v>
          </cell>
          <cell r="F398">
            <v>0</v>
          </cell>
          <cell r="G398">
            <v>0</v>
          </cell>
        </row>
        <row r="399">
          <cell r="B399">
            <v>0</v>
          </cell>
          <cell r="C399" t="str">
            <v>buruh lapangan terlatih</v>
          </cell>
          <cell r="D399" t="str">
            <v>OH</v>
          </cell>
          <cell r="E399">
            <v>4.8</v>
          </cell>
          <cell r="F399">
            <v>37000</v>
          </cell>
          <cell r="G399">
            <v>177600</v>
          </cell>
        </row>
        <row r="400">
          <cell r="B400">
            <v>0</v>
          </cell>
          <cell r="C400" t="str">
            <v>Mandor lapangan</v>
          </cell>
          <cell r="D400" t="str">
            <v>OH</v>
          </cell>
          <cell r="E400">
            <v>0.24</v>
          </cell>
          <cell r="F400">
            <v>66000</v>
          </cell>
          <cell r="G400">
            <v>15840</v>
          </cell>
        </row>
        <row r="401">
          <cell r="B401">
            <v>0</v>
          </cell>
          <cell r="C401" t="str">
            <v>Tukang</v>
          </cell>
          <cell r="D401" t="str">
            <v>OH</v>
          </cell>
          <cell r="E401">
            <v>0.4</v>
          </cell>
          <cell r="F401">
            <v>47000</v>
          </cell>
          <cell r="G401">
            <v>18800</v>
          </cell>
        </row>
        <row r="402">
          <cell r="B402">
            <v>0</v>
          </cell>
          <cell r="C402" t="str">
            <v>Tukang</v>
          </cell>
          <cell r="D402" t="str">
            <v>OH</v>
          </cell>
          <cell r="E402">
            <v>0.4</v>
          </cell>
          <cell r="F402">
            <v>47000</v>
          </cell>
          <cell r="G402">
            <v>18800</v>
          </cell>
        </row>
        <row r="403">
          <cell r="B403">
            <v>0</v>
          </cell>
          <cell r="C403">
            <v>0</v>
          </cell>
          <cell r="D403">
            <v>0</v>
          </cell>
          <cell r="E403">
            <v>0</v>
          </cell>
          <cell r="F403">
            <v>0</v>
          </cell>
          <cell r="G403">
            <v>0</v>
          </cell>
        </row>
        <row r="404">
          <cell r="B404">
            <v>0</v>
          </cell>
          <cell r="C404">
            <v>0</v>
          </cell>
          <cell r="D404">
            <v>0</v>
          </cell>
          <cell r="E404">
            <v>0</v>
          </cell>
          <cell r="F404">
            <v>0</v>
          </cell>
          <cell r="G404">
            <v>0</v>
          </cell>
        </row>
        <row r="405">
          <cell r="B405">
            <v>0</v>
          </cell>
          <cell r="C405" t="str">
            <v>B. Bahan</v>
          </cell>
          <cell r="D405">
            <v>0</v>
          </cell>
          <cell r="E405">
            <v>0</v>
          </cell>
          <cell r="F405">
            <v>0</v>
          </cell>
          <cell r="G405">
            <v>0</v>
          </cell>
        </row>
        <row r="406">
          <cell r="B406">
            <v>0</v>
          </cell>
          <cell r="C406" t="str">
            <v>batu pecah 3,5 cm</v>
          </cell>
          <cell r="D406">
            <v>0</v>
          </cell>
          <cell r="E406">
            <v>0.96</v>
          </cell>
          <cell r="F406">
            <v>126500</v>
          </cell>
          <cell r="G406">
            <v>121440</v>
          </cell>
        </row>
        <row r="407">
          <cell r="B407">
            <v>0</v>
          </cell>
          <cell r="C407" t="str">
            <v>Pasir Pasang</v>
          </cell>
          <cell r="D407">
            <v>0</v>
          </cell>
          <cell r="E407">
            <v>0.48</v>
          </cell>
          <cell r="F407">
            <v>130000</v>
          </cell>
          <cell r="G407">
            <v>62400</v>
          </cell>
        </row>
        <row r="408">
          <cell r="B408">
            <v>0</v>
          </cell>
          <cell r="C408" t="str">
            <v>Semen portland (PC)</v>
          </cell>
          <cell r="D408" t="str">
            <v>Zak</v>
          </cell>
          <cell r="E408">
            <v>5.97</v>
          </cell>
          <cell r="F408">
            <v>54395</v>
          </cell>
          <cell r="G408">
            <v>324738.14999999997</v>
          </cell>
        </row>
        <row r="409">
          <cell r="B409">
            <v>0</v>
          </cell>
          <cell r="C409" t="str">
            <v>Besi Beton</v>
          </cell>
          <cell r="D409" t="str">
            <v>kg</v>
          </cell>
          <cell r="E409">
            <v>110</v>
          </cell>
          <cell r="F409">
            <v>13662</v>
          </cell>
          <cell r="G409">
            <v>1502820</v>
          </cell>
        </row>
        <row r="410">
          <cell r="B410">
            <v>0</v>
          </cell>
          <cell r="C410" t="str">
            <v>Kawat Pengikat</v>
          </cell>
          <cell r="D410" t="str">
            <v>kg</v>
          </cell>
          <cell r="E410">
            <v>2</v>
          </cell>
          <cell r="F410">
            <v>12650</v>
          </cell>
          <cell r="G410">
            <v>25300</v>
          </cell>
        </row>
        <row r="411">
          <cell r="B411">
            <v>0</v>
          </cell>
          <cell r="C411" t="str">
            <v>Paku biasa</v>
          </cell>
          <cell r="D411" t="str">
            <v>kg</v>
          </cell>
          <cell r="E411">
            <v>0.4</v>
          </cell>
          <cell r="F411">
            <v>10120</v>
          </cell>
          <cell r="G411">
            <v>4048</v>
          </cell>
        </row>
        <row r="412">
          <cell r="B412">
            <v>0</v>
          </cell>
          <cell r="C412" t="str">
            <v>Kayu Kelas III</v>
          </cell>
          <cell r="D412">
            <v>0</v>
          </cell>
          <cell r="E412">
            <v>0.04</v>
          </cell>
          <cell r="F412">
            <v>1840000</v>
          </cell>
          <cell r="G412">
            <v>73600</v>
          </cell>
        </row>
        <row r="413">
          <cell r="B413">
            <v>0</v>
          </cell>
          <cell r="C413">
            <v>0</v>
          </cell>
          <cell r="D413">
            <v>0</v>
          </cell>
          <cell r="E413">
            <v>0</v>
          </cell>
          <cell r="F413">
            <v>0</v>
          </cell>
          <cell r="G413">
            <v>0</v>
          </cell>
        </row>
        <row r="414">
          <cell r="B414">
            <v>0</v>
          </cell>
          <cell r="C414" t="str">
            <v>C. Alat</v>
          </cell>
          <cell r="D414">
            <v>0</v>
          </cell>
          <cell r="E414">
            <v>0</v>
          </cell>
          <cell r="F414">
            <v>0</v>
          </cell>
          <cell r="G414">
            <v>0</v>
          </cell>
        </row>
        <row r="415">
          <cell r="B415">
            <v>0</v>
          </cell>
          <cell r="C415" t="str">
            <v>Concrete Mixer</v>
          </cell>
          <cell r="D415" t="str">
            <v>unit/hr</v>
          </cell>
          <cell r="E415">
            <v>0.2</v>
          </cell>
          <cell r="F415">
            <v>65000</v>
          </cell>
          <cell r="G415">
            <v>13000</v>
          </cell>
        </row>
        <row r="416">
          <cell r="B416">
            <v>0</v>
          </cell>
          <cell r="C416" t="str">
            <v>Vibro Concrete</v>
          </cell>
          <cell r="D416" t="str">
            <v>unit/hr</v>
          </cell>
          <cell r="E416">
            <v>0.2</v>
          </cell>
          <cell r="F416">
            <v>65000</v>
          </cell>
          <cell r="G416">
            <v>13000</v>
          </cell>
        </row>
        <row r="417">
          <cell r="B417">
            <v>0</v>
          </cell>
          <cell r="C417" t="str">
            <v>Alat Bantu</v>
          </cell>
          <cell r="D417" t="str">
            <v>Ls</v>
          </cell>
          <cell r="E417">
            <v>0.48</v>
          </cell>
          <cell r="F417">
            <v>50000</v>
          </cell>
          <cell r="G417">
            <v>24000</v>
          </cell>
        </row>
        <row r="418">
          <cell r="B418">
            <v>0</v>
          </cell>
          <cell r="C418">
            <v>0</v>
          </cell>
          <cell r="D418">
            <v>0</v>
          </cell>
          <cell r="E418">
            <v>0</v>
          </cell>
          <cell r="F418">
            <v>0</v>
          </cell>
          <cell r="G418">
            <v>0</v>
          </cell>
        </row>
        <row r="419">
          <cell r="B419">
            <v>0</v>
          </cell>
          <cell r="C419">
            <v>0</v>
          </cell>
          <cell r="D419">
            <v>0</v>
          </cell>
          <cell r="E419">
            <v>0</v>
          </cell>
          <cell r="F419">
            <v>0</v>
          </cell>
          <cell r="G419">
            <v>0</v>
          </cell>
        </row>
        <row r="420">
          <cell r="B420">
            <v>31</v>
          </cell>
          <cell r="C420" t="str">
            <v xml:space="preserve">Uraian Pekerjaan </v>
          </cell>
          <cell r="D420" t="str">
            <v>:</v>
          </cell>
          <cell r="E420" t="str">
            <v>Beton Bertulang K 225  (1 : 11/2 : 21/2 )</v>
          </cell>
          <cell r="F420">
            <v>0</v>
          </cell>
          <cell r="G420">
            <v>2547036.0435510888</v>
          </cell>
        </row>
        <row r="421">
          <cell r="B421" t="str">
            <v>31A</v>
          </cell>
          <cell r="C421" t="str">
            <v>Kuantitas Pekerjaan</v>
          </cell>
          <cell r="D421" t="str">
            <v>:</v>
          </cell>
          <cell r="E421">
            <v>0</v>
          </cell>
          <cell r="F421">
            <v>0</v>
          </cell>
          <cell r="G421">
            <v>0</v>
          </cell>
        </row>
        <row r="422">
          <cell r="B422">
            <v>0</v>
          </cell>
          <cell r="C422">
            <v>0</v>
          </cell>
          <cell r="D422">
            <v>0</v>
          </cell>
          <cell r="E422">
            <v>0</v>
          </cell>
          <cell r="F422">
            <v>0</v>
          </cell>
          <cell r="G422">
            <v>0</v>
          </cell>
        </row>
        <row r="423">
          <cell r="B423">
            <v>0</v>
          </cell>
          <cell r="C423" t="str">
            <v>A. Upah</v>
          </cell>
          <cell r="D423">
            <v>0</v>
          </cell>
          <cell r="E423">
            <v>0</v>
          </cell>
          <cell r="F423">
            <v>0</v>
          </cell>
          <cell r="G423">
            <v>0</v>
          </cell>
        </row>
        <row r="424">
          <cell r="B424">
            <v>0</v>
          </cell>
          <cell r="C424" t="str">
            <v>buruh lapangan terlatih</v>
          </cell>
          <cell r="D424" t="str">
            <v>OH</v>
          </cell>
          <cell r="E424">
            <v>4.8</v>
          </cell>
          <cell r="F424">
            <v>37000</v>
          </cell>
          <cell r="G424">
            <v>177600</v>
          </cell>
        </row>
        <row r="425">
          <cell r="B425">
            <v>0</v>
          </cell>
          <cell r="C425" t="str">
            <v>Mandor lapangan</v>
          </cell>
          <cell r="D425" t="str">
            <v>OH</v>
          </cell>
          <cell r="E425">
            <v>0.24</v>
          </cell>
          <cell r="F425">
            <v>66000</v>
          </cell>
          <cell r="G425">
            <v>15840</v>
          </cell>
        </row>
        <row r="426">
          <cell r="B426">
            <v>0</v>
          </cell>
          <cell r="C426" t="str">
            <v>Tukang</v>
          </cell>
          <cell r="D426" t="str">
            <v>OH</v>
          </cell>
          <cell r="E426">
            <v>2.4</v>
          </cell>
          <cell r="F426">
            <v>47000</v>
          </cell>
          <cell r="G426">
            <v>112800</v>
          </cell>
        </row>
        <row r="427">
          <cell r="B427">
            <v>0</v>
          </cell>
          <cell r="C427" t="str">
            <v>Kepala Tukang</v>
          </cell>
          <cell r="D427" t="str">
            <v>OH</v>
          </cell>
          <cell r="E427">
            <v>0.24</v>
          </cell>
          <cell r="F427">
            <v>66000</v>
          </cell>
          <cell r="G427">
            <v>15840</v>
          </cell>
        </row>
        <row r="428">
          <cell r="B428">
            <v>0</v>
          </cell>
          <cell r="C428">
            <v>0</v>
          </cell>
          <cell r="D428">
            <v>0</v>
          </cell>
          <cell r="E428">
            <v>0</v>
          </cell>
          <cell r="F428">
            <v>0</v>
          </cell>
          <cell r="G428">
            <v>0</v>
          </cell>
        </row>
        <row r="429">
          <cell r="B429">
            <v>0</v>
          </cell>
          <cell r="C429">
            <v>0</v>
          </cell>
          <cell r="D429">
            <v>0</v>
          </cell>
          <cell r="E429">
            <v>0</v>
          </cell>
          <cell r="F429">
            <v>0</v>
          </cell>
          <cell r="G429">
            <v>0</v>
          </cell>
        </row>
        <row r="430">
          <cell r="B430">
            <v>0</v>
          </cell>
          <cell r="C430" t="str">
            <v>B. Bahan</v>
          </cell>
          <cell r="D430">
            <v>0</v>
          </cell>
          <cell r="E430">
            <v>0</v>
          </cell>
          <cell r="F430">
            <v>0</v>
          </cell>
          <cell r="G430">
            <v>0</v>
          </cell>
        </row>
        <row r="431">
          <cell r="B431">
            <v>0</v>
          </cell>
          <cell r="C431" t="str">
            <v>Batu pecah 2,3 cm</v>
          </cell>
          <cell r="D431">
            <v>0</v>
          </cell>
          <cell r="E431">
            <v>0.91122278056951411</v>
          </cell>
          <cell r="F431">
            <v>141680</v>
          </cell>
          <cell r="G431">
            <v>129102.04355108876</v>
          </cell>
        </row>
        <row r="432">
          <cell r="B432">
            <v>0</v>
          </cell>
          <cell r="C432" t="str">
            <v>Pasir Pasang</v>
          </cell>
          <cell r="D432">
            <v>0</v>
          </cell>
          <cell r="E432">
            <v>0.54</v>
          </cell>
          <cell r="F432">
            <v>130000</v>
          </cell>
          <cell r="G432">
            <v>70200</v>
          </cell>
        </row>
        <row r="433">
          <cell r="B433">
            <v>0</v>
          </cell>
          <cell r="C433" t="str">
            <v>Semen Portland (PC)</v>
          </cell>
          <cell r="D433" t="str">
            <v>Zak</v>
          </cell>
          <cell r="E433">
            <v>6.8</v>
          </cell>
          <cell r="F433">
            <v>54395</v>
          </cell>
          <cell r="G433">
            <v>369886</v>
          </cell>
        </row>
        <row r="434">
          <cell r="B434">
            <v>0</v>
          </cell>
          <cell r="C434" t="str">
            <v>Besi Beton</v>
          </cell>
          <cell r="D434" t="str">
            <v>kg</v>
          </cell>
          <cell r="E434">
            <v>110</v>
          </cell>
          <cell r="F434">
            <v>13662</v>
          </cell>
          <cell r="G434">
            <v>1502820</v>
          </cell>
        </row>
        <row r="435">
          <cell r="B435">
            <v>0</v>
          </cell>
          <cell r="C435" t="str">
            <v>Kawat Pengikat</v>
          </cell>
          <cell r="D435" t="str">
            <v>kg</v>
          </cell>
          <cell r="E435">
            <v>2</v>
          </cell>
          <cell r="F435">
            <v>12650</v>
          </cell>
          <cell r="G435">
            <v>25300</v>
          </cell>
        </row>
        <row r="436">
          <cell r="B436">
            <v>0</v>
          </cell>
          <cell r="C436" t="str">
            <v>Paku biasa</v>
          </cell>
          <cell r="D436" t="str">
            <v>kg</v>
          </cell>
          <cell r="E436">
            <v>0.4</v>
          </cell>
          <cell r="F436">
            <v>10120</v>
          </cell>
          <cell r="G436">
            <v>4048</v>
          </cell>
        </row>
        <row r="437">
          <cell r="B437">
            <v>0</v>
          </cell>
          <cell r="C437" t="str">
            <v>Kayu Kelas III</v>
          </cell>
          <cell r="D437">
            <v>0</v>
          </cell>
          <cell r="E437">
            <v>0.04</v>
          </cell>
          <cell r="F437">
            <v>1840000</v>
          </cell>
          <cell r="G437">
            <v>73600</v>
          </cell>
        </row>
        <row r="438">
          <cell r="B438">
            <v>0</v>
          </cell>
          <cell r="C438">
            <v>0</v>
          </cell>
          <cell r="D438">
            <v>0</v>
          </cell>
          <cell r="E438">
            <v>0</v>
          </cell>
          <cell r="F438">
            <v>0</v>
          </cell>
          <cell r="G438">
            <v>0</v>
          </cell>
        </row>
        <row r="439">
          <cell r="B439">
            <v>0</v>
          </cell>
          <cell r="C439" t="str">
            <v>C. Alat</v>
          </cell>
          <cell r="D439">
            <v>0</v>
          </cell>
          <cell r="E439">
            <v>0</v>
          </cell>
          <cell r="F439">
            <v>0</v>
          </cell>
          <cell r="G439">
            <v>0</v>
          </cell>
        </row>
        <row r="440">
          <cell r="B440">
            <v>0</v>
          </cell>
          <cell r="C440" t="str">
            <v>Concrete Mixer</v>
          </cell>
          <cell r="D440" t="str">
            <v>unit/hr</v>
          </cell>
          <cell r="E440">
            <v>0.2</v>
          </cell>
          <cell r="F440">
            <v>65000</v>
          </cell>
          <cell r="G440">
            <v>13000</v>
          </cell>
        </row>
        <row r="441">
          <cell r="B441">
            <v>0</v>
          </cell>
          <cell r="C441" t="str">
            <v>Vibro Concrete</v>
          </cell>
          <cell r="D441" t="str">
            <v>unit/hr</v>
          </cell>
          <cell r="E441">
            <v>0.2</v>
          </cell>
          <cell r="F441">
            <v>65000</v>
          </cell>
          <cell r="G441">
            <v>13000</v>
          </cell>
        </row>
        <row r="442">
          <cell r="B442">
            <v>0</v>
          </cell>
          <cell r="C442" t="str">
            <v>Alat Bantu</v>
          </cell>
          <cell r="D442" t="str">
            <v>Ls</v>
          </cell>
          <cell r="E442">
            <v>0.48</v>
          </cell>
          <cell r="F442">
            <v>50000</v>
          </cell>
          <cell r="G442">
            <v>24000</v>
          </cell>
        </row>
        <row r="443">
          <cell r="B443">
            <v>0</v>
          </cell>
          <cell r="C443">
            <v>0</v>
          </cell>
          <cell r="D443">
            <v>0</v>
          </cell>
          <cell r="E443">
            <v>0</v>
          </cell>
          <cell r="F443">
            <v>0</v>
          </cell>
          <cell r="G443">
            <v>0</v>
          </cell>
        </row>
        <row r="444">
          <cell r="B444">
            <v>32</v>
          </cell>
          <cell r="C444" t="str">
            <v xml:space="preserve">Uraian Pekerjaan </v>
          </cell>
          <cell r="D444" t="str">
            <v>:</v>
          </cell>
          <cell r="E444" t="str">
            <v>Beton Cyclop</v>
          </cell>
          <cell r="F444">
            <v>0</v>
          </cell>
          <cell r="G444">
            <v>1158405.55</v>
          </cell>
        </row>
        <row r="445">
          <cell r="B445" t="str">
            <v>32A</v>
          </cell>
          <cell r="C445" t="str">
            <v>Kuantitas Pekerjaan</v>
          </cell>
          <cell r="D445" t="str">
            <v>:</v>
          </cell>
          <cell r="E445">
            <v>0</v>
          </cell>
          <cell r="F445">
            <v>0</v>
          </cell>
          <cell r="G445">
            <v>0</v>
          </cell>
        </row>
        <row r="446">
          <cell r="B446">
            <v>0</v>
          </cell>
          <cell r="C446">
            <v>0</v>
          </cell>
          <cell r="D446">
            <v>0</v>
          </cell>
          <cell r="E446">
            <v>0</v>
          </cell>
          <cell r="F446">
            <v>0</v>
          </cell>
          <cell r="G446">
            <v>0</v>
          </cell>
        </row>
        <row r="447">
          <cell r="B447">
            <v>0</v>
          </cell>
          <cell r="C447" t="str">
            <v>A. Upah</v>
          </cell>
          <cell r="D447">
            <v>0</v>
          </cell>
          <cell r="E447">
            <v>0</v>
          </cell>
          <cell r="F447">
            <v>0</v>
          </cell>
          <cell r="G447">
            <v>0</v>
          </cell>
        </row>
        <row r="448">
          <cell r="B448">
            <v>0</v>
          </cell>
          <cell r="C448" t="str">
            <v>buruh lapangan terlatih</v>
          </cell>
          <cell r="D448" t="str">
            <v>OH</v>
          </cell>
          <cell r="E448">
            <v>1.2</v>
          </cell>
          <cell r="F448">
            <v>37000</v>
          </cell>
          <cell r="G448">
            <v>44400</v>
          </cell>
        </row>
        <row r="449">
          <cell r="B449">
            <v>0</v>
          </cell>
          <cell r="C449" t="str">
            <v>Mandor lapangan</v>
          </cell>
          <cell r="D449" t="str">
            <v>OH</v>
          </cell>
          <cell r="E449">
            <v>0.06</v>
          </cell>
          <cell r="F449">
            <v>66000</v>
          </cell>
          <cell r="G449">
            <v>3960</v>
          </cell>
        </row>
        <row r="450">
          <cell r="B450">
            <v>0</v>
          </cell>
          <cell r="C450" t="str">
            <v>Tukang</v>
          </cell>
          <cell r="D450" t="str">
            <v>OH</v>
          </cell>
          <cell r="E450">
            <v>0.4</v>
          </cell>
          <cell r="F450">
            <v>47000</v>
          </cell>
          <cell r="G450">
            <v>18800</v>
          </cell>
        </row>
        <row r="451">
          <cell r="B451">
            <v>0</v>
          </cell>
          <cell r="C451" t="str">
            <v>Kepala Tukang</v>
          </cell>
          <cell r="D451" t="str">
            <v>OH</v>
          </cell>
          <cell r="E451">
            <v>0.04</v>
          </cell>
          <cell r="F451">
            <v>66000</v>
          </cell>
          <cell r="G451">
            <v>2640</v>
          </cell>
        </row>
        <row r="452">
          <cell r="B452">
            <v>0</v>
          </cell>
          <cell r="C452">
            <v>0</v>
          </cell>
          <cell r="D452">
            <v>0</v>
          </cell>
          <cell r="E452">
            <v>0</v>
          </cell>
          <cell r="F452">
            <v>0</v>
          </cell>
          <cell r="G452">
            <v>0</v>
          </cell>
        </row>
        <row r="453">
          <cell r="B453">
            <v>0</v>
          </cell>
          <cell r="C453">
            <v>0</v>
          </cell>
          <cell r="D453">
            <v>0</v>
          </cell>
          <cell r="E453">
            <v>0</v>
          </cell>
          <cell r="F453">
            <v>0</v>
          </cell>
          <cell r="G453">
            <v>0</v>
          </cell>
        </row>
        <row r="454">
          <cell r="B454">
            <v>0</v>
          </cell>
          <cell r="C454" t="str">
            <v>B. Bahan</v>
          </cell>
          <cell r="D454">
            <v>0</v>
          </cell>
          <cell r="E454">
            <v>0</v>
          </cell>
          <cell r="F454">
            <v>0</v>
          </cell>
          <cell r="G454">
            <v>0</v>
          </cell>
        </row>
        <row r="455">
          <cell r="B455">
            <v>0</v>
          </cell>
          <cell r="C455" t="str">
            <v>Batu kali</v>
          </cell>
          <cell r="D455">
            <v>0</v>
          </cell>
          <cell r="E455">
            <v>0.27</v>
          </cell>
          <cell r="F455">
            <v>107525</v>
          </cell>
          <cell r="G455">
            <v>29031.750000000004</v>
          </cell>
        </row>
        <row r="456">
          <cell r="B456">
            <v>0</v>
          </cell>
          <cell r="C456" t="str">
            <v>Batu pecah 2,3 cm</v>
          </cell>
          <cell r="D456">
            <v>0</v>
          </cell>
          <cell r="E456">
            <v>0.3</v>
          </cell>
          <cell r="F456">
            <v>141680</v>
          </cell>
          <cell r="G456">
            <v>42504</v>
          </cell>
        </row>
        <row r="457">
          <cell r="B457">
            <v>0</v>
          </cell>
          <cell r="C457" t="str">
            <v>Pasir Pasang</v>
          </cell>
          <cell r="D457">
            <v>0</v>
          </cell>
          <cell r="E457">
            <v>0.23</v>
          </cell>
          <cell r="F457">
            <v>130000</v>
          </cell>
          <cell r="G457">
            <v>29900</v>
          </cell>
        </row>
        <row r="458">
          <cell r="B458">
            <v>0</v>
          </cell>
          <cell r="C458" t="str">
            <v>Semen Portland (PC)</v>
          </cell>
          <cell r="D458" t="str">
            <v>Zak</v>
          </cell>
          <cell r="E458">
            <v>5</v>
          </cell>
          <cell r="F458">
            <v>54395</v>
          </cell>
          <cell r="G458">
            <v>271975</v>
          </cell>
        </row>
        <row r="459">
          <cell r="B459">
            <v>0</v>
          </cell>
          <cell r="C459">
            <v>0</v>
          </cell>
          <cell r="D459">
            <v>0</v>
          </cell>
          <cell r="E459">
            <v>0</v>
          </cell>
          <cell r="F459">
            <v>0</v>
          </cell>
          <cell r="G459">
            <v>0</v>
          </cell>
        </row>
        <row r="460">
          <cell r="B460">
            <v>0</v>
          </cell>
          <cell r="C460" t="str">
            <v>C. Alat</v>
          </cell>
          <cell r="D460">
            <v>0</v>
          </cell>
          <cell r="E460">
            <v>0</v>
          </cell>
          <cell r="F460">
            <v>0</v>
          </cell>
          <cell r="G460">
            <v>0</v>
          </cell>
        </row>
        <row r="461">
          <cell r="B461">
            <v>0</v>
          </cell>
          <cell r="C461" t="str">
            <v>Concrete Mixer</v>
          </cell>
          <cell r="D461" t="str">
            <v>jam</v>
          </cell>
          <cell r="E461">
            <v>0.4</v>
          </cell>
          <cell r="F461">
            <v>65000</v>
          </cell>
          <cell r="G461">
            <v>26000</v>
          </cell>
        </row>
        <row r="462">
          <cell r="B462">
            <v>0</v>
          </cell>
          <cell r="C462">
            <v>0</v>
          </cell>
          <cell r="D462">
            <v>0</v>
          </cell>
          <cell r="E462">
            <v>0</v>
          </cell>
          <cell r="F462">
            <v>0</v>
          </cell>
          <cell r="G462">
            <v>0</v>
          </cell>
        </row>
        <row r="463">
          <cell r="B463">
            <v>0</v>
          </cell>
          <cell r="C463" t="str">
            <v>C. Alat</v>
          </cell>
          <cell r="D463">
            <v>0</v>
          </cell>
          <cell r="E463">
            <v>0</v>
          </cell>
          <cell r="F463">
            <v>0</v>
          </cell>
          <cell r="G463">
            <v>0</v>
          </cell>
        </row>
        <row r="464">
          <cell r="B464">
            <v>33</v>
          </cell>
          <cell r="C464" t="str">
            <v xml:space="preserve">Uraian Pekerjaan </v>
          </cell>
          <cell r="D464" t="str">
            <v>:</v>
          </cell>
          <cell r="E464" t="str">
            <v xml:space="preserve">Beton Tumbuk Campuran 1 : 3 : 6 </v>
          </cell>
          <cell r="F464">
            <v>0</v>
          </cell>
          <cell r="G464">
            <v>689194.8</v>
          </cell>
        </row>
        <row r="465">
          <cell r="B465" t="str">
            <v>33A</v>
          </cell>
          <cell r="C465" t="str">
            <v>Kuantitas Pekerjaan</v>
          </cell>
          <cell r="D465" t="str">
            <v>:</v>
          </cell>
          <cell r="E465">
            <v>0</v>
          </cell>
          <cell r="F465">
            <v>0</v>
          </cell>
          <cell r="G465">
            <v>0</v>
          </cell>
        </row>
        <row r="466">
          <cell r="B466">
            <v>0</v>
          </cell>
          <cell r="C466">
            <v>0</v>
          </cell>
          <cell r="D466">
            <v>0</v>
          </cell>
          <cell r="E466">
            <v>0</v>
          </cell>
          <cell r="F466">
            <v>0</v>
          </cell>
          <cell r="G466">
            <v>0</v>
          </cell>
        </row>
        <row r="467">
          <cell r="B467">
            <v>0</v>
          </cell>
          <cell r="C467" t="str">
            <v>A. Upah</v>
          </cell>
          <cell r="D467">
            <v>0</v>
          </cell>
          <cell r="E467">
            <v>0</v>
          </cell>
          <cell r="F467">
            <v>0</v>
          </cell>
          <cell r="G467">
            <v>0</v>
          </cell>
        </row>
        <row r="468">
          <cell r="B468">
            <v>0</v>
          </cell>
          <cell r="C468" t="str">
            <v>buruh lapangan terlatih</v>
          </cell>
          <cell r="D468" t="str">
            <v>OH</v>
          </cell>
          <cell r="E468">
            <v>4.8</v>
          </cell>
          <cell r="F468">
            <v>37000</v>
          </cell>
          <cell r="G468">
            <v>177600</v>
          </cell>
        </row>
        <row r="469">
          <cell r="B469">
            <v>0</v>
          </cell>
          <cell r="C469" t="str">
            <v>Mandor lapangan</v>
          </cell>
          <cell r="D469" t="str">
            <v>OH</v>
          </cell>
          <cell r="E469">
            <v>0.24</v>
          </cell>
          <cell r="F469">
            <v>66000</v>
          </cell>
          <cell r="G469">
            <v>15840</v>
          </cell>
        </row>
        <row r="470">
          <cell r="B470">
            <v>0</v>
          </cell>
          <cell r="C470" t="str">
            <v>Tukang</v>
          </cell>
          <cell r="D470" t="str">
            <v>OH</v>
          </cell>
          <cell r="E470">
            <v>0.4</v>
          </cell>
          <cell r="F470">
            <v>47000</v>
          </cell>
          <cell r="G470">
            <v>18800</v>
          </cell>
        </row>
        <row r="471">
          <cell r="B471">
            <v>0</v>
          </cell>
          <cell r="C471" t="str">
            <v>Kepala Tukang</v>
          </cell>
          <cell r="D471" t="str">
            <v>OH</v>
          </cell>
          <cell r="E471">
            <v>0.04</v>
          </cell>
          <cell r="F471">
            <v>66000</v>
          </cell>
          <cell r="G471">
            <v>2640</v>
          </cell>
        </row>
        <row r="472">
          <cell r="B472">
            <v>0</v>
          </cell>
          <cell r="C472">
            <v>0</v>
          </cell>
          <cell r="D472">
            <v>0</v>
          </cell>
          <cell r="E472">
            <v>0</v>
          </cell>
          <cell r="F472">
            <v>0</v>
          </cell>
          <cell r="G472">
            <v>0</v>
          </cell>
        </row>
        <row r="473">
          <cell r="B473">
            <v>0</v>
          </cell>
          <cell r="C473">
            <v>0</v>
          </cell>
          <cell r="D473">
            <v>0</v>
          </cell>
          <cell r="E473">
            <v>0</v>
          </cell>
          <cell r="F473">
            <v>0</v>
          </cell>
          <cell r="G473">
            <v>0</v>
          </cell>
        </row>
        <row r="474">
          <cell r="B474">
            <v>0</v>
          </cell>
          <cell r="C474" t="str">
            <v>B. Bahan</v>
          </cell>
          <cell r="D474">
            <v>0</v>
          </cell>
          <cell r="E474">
            <v>0</v>
          </cell>
          <cell r="F474">
            <v>0</v>
          </cell>
          <cell r="G474">
            <v>0</v>
          </cell>
        </row>
        <row r="475">
          <cell r="B475">
            <v>0</v>
          </cell>
          <cell r="C475" t="str">
            <v>Batu pecah 2,3 cm</v>
          </cell>
          <cell r="D475">
            <v>0</v>
          </cell>
          <cell r="E475">
            <v>1</v>
          </cell>
          <cell r="F475">
            <v>141680</v>
          </cell>
          <cell r="G475">
            <v>141680</v>
          </cell>
        </row>
        <row r="476">
          <cell r="B476">
            <v>0</v>
          </cell>
          <cell r="C476" t="str">
            <v>Pasir Pasang</v>
          </cell>
          <cell r="D476">
            <v>0</v>
          </cell>
          <cell r="E476">
            <v>0.5</v>
          </cell>
          <cell r="F476">
            <v>130000</v>
          </cell>
          <cell r="G476">
            <v>65000</v>
          </cell>
        </row>
        <row r="477">
          <cell r="B477">
            <v>0</v>
          </cell>
          <cell r="C477" t="str">
            <v>Semen Portland (PC)</v>
          </cell>
          <cell r="D477" t="str">
            <v>Zak</v>
          </cell>
          <cell r="E477">
            <v>4.24</v>
          </cell>
          <cell r="F477">
            <v>54395</v>
          </cell>
          <cell r="G477">
            <v>230634.80000000002</v>
          </cell>
        </row>
        <row r="478">
          <cell r="B478">
            <v>0</v>
          </cell>
          <cell r="C478">
            <v>0</v>
          </cell>
          <cell r="D478">
            <v>0</v>
          </cell>
          <cell r="E478">
            <v>0</v>
          </cell>
          <cell r="F478">
            <v>0</v>
          </cell>
          <cell r="G478">
            <v>0</v>
          </cell>
        </row>
        <row r="479">
          <cell r="B479">
            <v>0</v>
          </cell>
          <cell r="C479" t="str">
            <v>C. Alat</v>
          </cell>
          <cell r="D479">
            <v>0</v>
          </cell>
          <cell r="E479">
            <v>0</v>
          </cell>
          <cell r="F479">
            <v>0</v>
          </cell>
          <cell r="G479">
            <v>0</v>
          </cell>
        </row>
        <row r="480">
          <cell r="B480">
            <v>0</v>
          </cell>
          <cell r="C480" t="str">
            <v>Concrete Mixer</v>
          </cell>
          <cell r="D480" t="str">
            <v>unit/hr</v>
          </cell>
          <cell r="E480">
            <v>0.2</v>
          </cell>
          <cell r="F480">
            <v>65000</v>
          </cell>
          <cell r="G480">
            <v>13000</v>
          </cell>
        </row>
        <row r="481">
          <cell r="B481">
            <v>0</v>
          </cell>
          <cell r="C481" t="str">
            <v>Alat bantu</v>
          </cell>
          <cell r="D481" t="str">
            <v>Ls</v>
          </cell>
          <cell r="E481">
            <v>0.48</v>
          </cell>
          <cell r="F481">
            <v>50000</v>
          </cell>
          <cell r="G481">
            <v>24000</v>
          </cell>
        </row>
        <row r="482">
          <cell r="B482">
            <v>0</v>
          </cell>
          <cell r="C482">
            <v>0</v>
          </cell>
          <cell r="D482">
            <v>0</v>
          </cell>
          <cell r="E482">
            <v>0</v>
          </cell>
          <cell r="F482">
            <v>0</v>
          </cell>
          <cell r="G482">
            <v>0</v>
          </cell>
        </row>
        <row r="483">
          <cell r="B483">
            <v>34</v>
          </cell>
          <cell r="C483" t="str">
            <v xml:space="preserve">Uraian Pekerjaan </v>
          </cell>
          <cell r="D483" t="str">
            <v>:</v>
          </cell>
          <cell r="E483" t="str">
            <v>Beton Tumbuk Campuran 1 : 2 : 3</v>
          </cell>
          <cell r="F483">
            <v>0</v>
          </cell>
          <cell r="G483">
            <v>768503.6</v>
          </cell>
        </row>
        <row r="484">
          <cell r="B484" t="str">
            <v>34A</v>
          </cell>
          <cell r="C484" t="str">
            <v>Kuantitas Pekerjaan</v>
          </cell>
          <cell r="D484" t="str">
            <v>:</v>
          </cell>
          <cell r="E484">
            <v>0</v>
          </cell>
          <cell r="F484">
            <v>0</v>
          </cell>
          <cell r="G484">
            <v>0</v>
          </cell>
        </row>
        <row r="485">
          <cell r="B485">
            <v>0</v>
          </cell>
          <cell r="C485">
            <v>0</v>
          </cell>
          <cell r="D485">
            <v>0</v>
          </cell>
          <cell r="E485">
            <v>0</v>
          </cell>
          <cell r="F485">
            <v>0</v>
          </cell>
          <cell r="G485">
            <v>0</v>
          </cell>
        </row>
        <row r="486">
          <cell r="B486">
            <v>0</v>
          </cell>
          <cell r="C486" t="str">
            <v>A. Upah</v>
          </cell>
          <cell r="D486">
            <v>0</v>
          </cell>
          <cell r="E486">
            <v>0</v>
          </cell>
          <cell r="F486">
            <v>0</v>
          </cell>
          <cell r="G486">
            <v>0</v>
          </cell>
        </row>
        <row r="487">
          <cell r="B487">
            <v>0</v>
          </cell>
          <cell r="C487" t="str">
            <v>buruh lapangan terlatih</v>
          </cell>
          <cell r="D487" t="str">
            <v>OH</v>
          </cell>
          <cell r="E487">
            <v>4.8</v>
          </cell>
          <cell r="F487">
            <v>37000</v>
          </cell>
          <cell r="G487">
            <v>177600</v>
          </cell>
        </row>
        <row r="488">
          <cell r="B488">
            <v>0</v>
          </cell>
          <cell r="C488" t="str">
            <v>Mandor lapangan</v>
          </cell>
          <cell r="D488" t="str">
            <v>OH</v>
          </cell>
          <cell r="E488">
            <v>0.24</v>
          </cell>
          <cell r="F488">
            <v>66000</v>
          </cell>
          <cell r="G488">
            <v>15840</v>
          </cell>
        </row>
        <row r="489">
          <cell r="B489">
            <v>0</v>
          </cell>
          <cell r="C489" t="str">
            <v>Tukang</v>
          </cell>
          <cell r="D489" t="str">
            <v>OH</v>
          </cell>
          <cell r="E489">
            <v>0.4</v>
          </cell>
          <cell r="F489">
            <v>47000</v>
          </cell>
          <cell r="G489">
            <v>18800</v>
          </cell>
        </row>
        <row r="490">
          <cell r="B490">
            <v>0</v>
          </cell>
          <cell r="C490">
            <v>0</v>
          </cell>
          <cell r="D490">
            <v>0</v>
          </cell>
          <cell r="E490">
            <v>0</v>
          </cell>
          <cell r="F490">
            <v>0</v>
          </cell>
          <cell r="G490">
            <v>0</v>
          </cell>
        </row>
        <row r="491">
          <cell r="B491">
            <v>0</v>
          </cell>
          <cell r="C491" t="str">
            <v>B. Bahan</v>
          </cell>
          <cell r="D491">
            <v>0</v>
          </cell>
          <cell r="E491">
            <v>0</v>
          </cell>
          <cell r="F491">
            <v>0</v>
          </cell>
          <cell r="G491">
            <v>0</v>
          </cell>
        </row>
        <row r="492">
          <cell r="B492">
            <v>0</v>
          </cell>
          <cell r="C492" t="str">
            <v>Batu pecah 2,3 cm</v>
          </cell>
          <cell r="D492">
            <v>0</v>
          </cell>
          <cell r="E492">
            <v>0.82</v>
          </cell>
          <cell r="F492">
            <v>141680</v>
          </cell>
          <cell r="G492">
            <v>116177.59999999999</v>
          </cell>
        </row>
        <row r="493">
          <cell r="B493">
            <v>0</v>
          </cell>
          <cell r="C493" t="str">
            <v>Pasir Pasang</v>
          </cell>
          <cell r="D493">
            <v>0</v>
          </cell>
          <cell r="E493">
            <v>0.54</v>
          </cell>
          <cell r="F493">
            <v>130000</v>
          </cell>
          <cell r="G493">
            <v>70200</v>
          </cell>
        </row>
        <row r="494">
          <cell r="B494">
            <v>0</v>
          </cell>
          <cell r="C494" t="str">
            <v>Semen Portland (PC)</v>
          </cell>
          <cell r="D494" t="str">
            <v>Zak</v>
          </cell>
          <cell r="E494">
            <v>6.8</v>
          </cell>
          <cell r="F494">
            <v>54395</v>
          </cell>
          <cell r="G494">
            <v>369886</v>
          </cell>
        </row>
        <row r="495">
          <cell r="B495">
            <v>0</v>
          </cell>
          <cell r="C495">
            <v>0</v>
          </cell>
          <cell r="D495">
            <v>0</v>
          </cell>
          <cell r="E495">
            <v>0</v>
          </cell>
          <cell r="F495">
            <v>0</v>
          </cell>
          <cell r="G495">
            <v>0</v>
          </cell>
        </row>
        <row r="496">
          <cell r="B496">
            <v>0</v>
          </cell>
          <cell r="C496" t="str">
            <v>C. Alat</v>
          </cell>
          <cell r="D496">
            <v>0</v>
          </cell>
          <cell r="E496">
            <v>0</v>
          </cell>
          <cell r="F496">
            <v>0</v>
          </cell>
          <cell r="G496">
            <v>0</v>
          </cell>
        </row>
        <row r="497">
          <cell r="B497">
            <v>0</v>
          </cell>
          <cell r="C497">
            <v>0</v>
          </cell>
          <cell r="D497">
            <v>0</v>
          </cell>
          <cell r="E497">
            <v>0</v>
          </cell>
          <cell r="F497">
            <v>0</v>
          </cell>
          <cell r="G497">
            <v>0</v>
          </cell>
        </row>
        <row r="498">
          <cell r="B498">
            <v>0</v>
          </cell>
          <cell r="C498">
            <v>0</v>
          </cell>
          <cell r="D498">
            <v>0</v>
          </cell>
          <cell r="E498">
            <v>0</v>
          </cell>
          <cell r="F498">
            <v>0</v>
          </cell>
          <cell r="G498">
            <v>0</v>
          </cell>
        </row>
        <row r="499">
          <cell r="B499">
            <v>35</v>
          </cell>
          <cell r="C499" t="str">
            <v xml:space="preserve">Uraian Pekerjaan </v>
          </cell>
          <cell r="D499" t="str">
            <v>:</v>
          </cell>
          <cell r="E499" t="str">
            <v>Beton Pengisi Buis (K-125)</v>
          </cell>
          <cell r="F499">
            <v>0</v>
          </cell>
          <cell r="G499">
            <v>594144.9</v>
          </cell>
        </row>
        <row r="500">
          <cell r="B500" t="str">
            <v>35A</v>
          </cell>
          <cell r="C500" t="str">
            <v>Kuantitas Pekerjaan</v>
          </cell>
          <cell r="D500" t="str">
            <v>:</v>
          </cell>
          <cell r="E500">
            <v>0</v>
          </cell>
          <cell r="F500">
            <v>0</v>
          </cell>
          <cell r="G500">
            <v>0</v>
          </cell>
        </row>
        <row r="501">
          <cell r="B501">
            <v>0</v>
          </cell>
          <cell r="C501">
            <v>0</v>
          </cell>
          <cell r="D501">
            <v>0</v>
          </cell>
          <cell r="E501">
            <v>0</v>
          </cell>
          <cell r="F501">
            <v>0</v>
          </cell>
          <cell r="G501">
            <v>0</v>
          </cell>
        </row>
        <row r="502">
          <cell r="B502">
            <v>0</v>
          </cell>
          <cell r="C502" t="str">
            <v>A. Upah</v>
          </cell>
          <cell r="D502">
            <v>0</v>
          </cell>
          <cell r="E502">
            <v>0</v>
          </cell>
          <cell r="F502">
            <v>0</v>
          </cell>
          <cell r="G502">
            <v>0</v>
          </cell>
        </row>
        <row r="503">
          <cell r="B503">
            <v>0</v>
          </cell>
          <cell r="C503" t="str">
            <v>buruh lapangan terlatih</v>
          </cell>
          <cell r="D503" t="str">
            <v>OH</v>
          </cell>
          <cell r="E503">
            <v>3</v>
          </cell>
          <cell r="F503">
            <v>37000</v>
          </cell>
          <cell r="G503">
            <v>111000</v>
          </cell>
        </row>
        <row r="504">
          <cell r="B504">
            <v>0</v>
          </cell>
          <cell r="C504" t="str">
            <v>Mandor Lapangan</v>
          </cell>
          <cell r="D504" t="str">
            <v>OH</v>
          </cell>
          <cell r="E504">
            <v>0.15</v>
          </cell>
          <cell r="F504">
            <v>66000</v>
          </cell>
          <cell r="G504">
            <v>9900</v>
          </cell>
        </row>
        <row r="505">
          <cell r="B505">
            <v>0</v>
          </cell>
          <cell r="C505" t="str">
            <v>Tukang</v>
          </cell>
          <cell r="D505" t="str">
            <v>OH</v>
          </cell>
          <cell r="E505">
            <v>1</v>
          </cell>
          <cell r="F505">
            <v>47000</v>
          </cell>
          <cell r="G505">
            <v>47000</v>
          </cell>
        </row>
        <row r="506">
          <cell r="B506">
            <v>0</v>
          </cell>
          <cell r="C506" t="str">
            <v>Kepala Tukang</v>
          </cell>
          <cell r="D506" t="str">
            <v>OH</v>
          </cell>
          <cell r="E506">
            <v>0.1</v>
          </cell>
          <cell r="F506">
            <v>66000</v>
          </cell>
          <cell r="G506">
            <v>6600</v>
          </cell>
        </row>
        <row r="507">
          <cell r="B507">
            <v>0</v>
          </cell>
          <cell r="C507">
            <v>0</v>
          </cell>
          <cell r="D507">
            <v>0</v>
          </cell>
          <cell r="E507">
            <v>0</v>
          </cell>
          <cell r="F507">
            <v>0</v>
          </cell>
          <cell r="G507">
            <v>0</v>
          </cell>
        </row>
        <row r="508">
          <cell r="B508">
            <v>0</v>
          </cell>
          <cell r="C508" t="str">
            <v>B. Bahan</v>
          </cell>
          <cell r="D508">
            <v>0</v>
          </cell>
          <cell r="E508">
            <v>0</v>
          </cell>
          <cell r="F508">
            <v>0</v>
          </cell>
          <cell r="G508">
            <v>0</v>
          </cell>
        </row>
        <row r="509">
          <cell r="B509">
            <v>0</v>
          </cell>
          <cell r="C509" t="str">
            <v>Batu pecah 2,3 cm</v>
          </cell>
          <cell r="D509">
            <v>0</v>
          </cell>
          <cell r="E509">
            <v>0.93</v>
          </cell>
          <cell r="F509">
            <v>141680</v>
          </cell>
          <cell r="G509">
            <v>131762.4</v>
          </cell>
        </row>
        <row r="510">
          <cell r="B510">
            <v>0</v>
          </cell>
          <cell r="C510" t="str">
            <v>Pasir Pasang</v>
          </cell>
          <cell r="D510">
            <v>0</v>
          </cell>
          <cell r="E510">
            <v>0.55000000000000004</v>
          </cell>
          <cell r="F510">
            <v>130000</v>
          </cell>
          <cell r="G510">
            <v>71500</v>
          </cell>
        </row>
        <row r="511">
          <cell r="B511">
            <v>0</v>
          </cell>
          <cell r="C511" t="str">
            <v>Semen Portland (PC)</v>
          </cell>
          <cell r="D511" t="str">
            <v>Zak</v>
          </cell>
          <cell r="E511">
            <v>3.5</v>
          </cell>
          <cell r="F511">
            <v>54395</v>
          </cell>
          <cell r="G511">
            <v>190382.5</v>
          </cell>
        </row>
        <row r="512">
          <cell r="B512">
            <v>0</v>
          </cell>
          <cell r="C512">
            <v>0</v>
          </cell>
          <cell r="D512">
            <v>0</v>
          </cell>
          <cell r="E512">
            <v>0</v>
          </cell>
          <cell r="F512">
            <v>0</v>
          </cell>
          <cell r="G512">
            <v>0</v>
          </cell>
        </row>
        <row r="513">
          <cell r="B513">
            <v>0</v>
          </cell>
          <cell r="C513" t="str">
            <v>C. Alat</v>
          </cell>
          <cell r="D513">
            <v>0</v>
          </cell>
          <cell r="E513">
            <v>0</v>
          </cell>
          <cell r="F513">
            <v>0</v>
          </cell>
          <cell r="G513">
            <v>0</v>
          </cell>
        </row>
        <row r="514">
          <cell r="B514">
            <v>0</v>
          </cell>
          <cell r="C514" t="str">
            <v>Concrete Mixer</v>
          </cell>
          <cell r="D514" t="str">
            <v>Jam</v>
          </cell>
          <cell r="E514">
            <v>0.4</v>
          </cell>
          <cell r="F514">
            <v>65000</v>
          </cell>
          <cell r="G514">
            <v>26000</v>
          </cell>
        </row>
        <row r="515">
          <cell r="B515">
            <v>0</v>
          </cell>
          <cell r="C515">
            <v>0</v>
          </cell>
          <cell r="D515">
            <v>0</v>
          </cell>
          <cell r="E515">
            <v>0</v>
          </cell>
          <cell r="F515">
            <v>0</v>
          </cell>
          <cell r="G515">
            <v>0</v>
          </cell>
        </row>
        <row r="516">
          <cell r="B516">
            <v>36</v>
          </cell>
          <cell r="C516" t="str">
            <v xml:space="preserve">Uraian Pekerjaan </v>
          </cell>
          <cell r="D516" t="str">
            <v>:</v>
          </cell>
          <cell r="E516" t="str">
            <v>Linning Beton Campuran 1 : 3: 5</v>
          </cell>
          <cell r="F516">
            <v>0</v>
          </cell>
          <cell r="G516">
            <v>730535</v>
          </cell>
        </row>
        <row r="517">
          <cell r="B517" t="str">
            <v>36A</v>
          </cell>
          <cell r="C517" t="str">
            <v>Kuantitas Pekerjaan</v>
          </cell>
          <cell r="D517" t="str">
            <v>:</v>
          </cell>
          <cell r="E517">
            <v>0</v>
          </cell>
          <cell r="F517">
            <v>0</v>
          </cell>
          <cell r="G517">
            <v>0</v>
          </cell>
        </row>
        <row r="518">
          <cell r="B518">
            <v>0</v>
          </cell>
          <cell r="C518">
            <v>0</v>
          </cell>
          <cell r="D518">
            <v>0</v>
          </cell>
          <cell r="E518">
            <v>0</v>
          </cell>
          <cell r="F518">
            <v>0</v>
          </cell>
          <cell r="G518">
            <v>0</v>
          </cell>
        </row>
        <row r="519">
          <cell r="B519">
            <v>0</v>
          </cell>
          <cell r="C519" t="str">
            <v>A. Upah</v>
          </cell>
          <cell r="D519">
            <v>0</v>
          </cell>
          <cell r="E519">
            <v>0</v>
          </cell>
          <cell r="F519">
            <v>0</v>
          </cell>
          <cell r="G519">
            <v>0</v>
          </cell>
        </row>
        <row r="520">
          <cell r="B520">
            <v>0</v>
          </cell>
          <cell r="C520" t="str">
            <v>buruh lapangan terlatih</v>
          </cell>
          <cell r="D520" t="str">
            <v>OH</v>
          </cell>
          <cell r="E520">
            <v>4.8</v>
          </cell>
          <cell r="F520">
            <v>37000</v>
          </cell>
          <cell r="G520">
            <v>177600</v>
          </cell>
        </row>
        <row r="521">
          <cell r="B521">
            <v>0</v>
          </cell>
          <cell r="C521" t="str">
            <v>Mandor lapangan</v>
          </cell>
          <cell r="D521" t="str">
            <v>OH</v>
          </cell>
          <cell r="E521">
            <v>0.24</v>
          </cell>
          <cell r="F521">
            <v>66000</v>
          </cell>
          <cell r="G521">
            <v>15840</v>
          </cell>
        </row>
        <row r="522">
          <cell r="B522">
            <v>0</v>
          </cell>
          <cell r="C522" t="str">
            <v>Tukang</v>
          </cell>
          <cell r="D522" t="str">
            <v>OH</v>
          </cell>
          <cell r="E522">
            <v>0.4</v>
          </cell>
          <cell r="F522">
            <v>47000</v>
          </cell>
          <cell r="G522">
            <v>18800</v>
          </cell>
        </row>
        <row r="523">
          <cell r="B523">
            <v>0</v>
          </cell>
          <cell r="C523" t="str">
            <v>Kepala Tukang</v>
          </cell>
          <cell r="D523" t="str">
            <v>OH</v>
          </cell>
          <cell r="E523">
            <v>0.04</v>
          </cell>
          <cell r="F523">
            <v>66000</v>
          </cell>
          <cell r="G523">
            <v>2640</v>
          </cell>
        </row>
        <row r="524">
          <cell r="B524">
            <v>0</v>
          </cell>
          <cell r="C524">
            <v>0</v>
          </cell>
          <cell r="D524">
            <v>0</v>
          </cell>
          <cell r="E524">
            <v>0</v>
          </cell>
          <cell r="F524">
            <v>0</v>
          </cell>
          <cell r="G524">
            <v>0</v>
          </cell>
        </row>
        <row r="525">
          <cell r="B525">
            <v>0</v>
          </cell>
          <cell r="C525" t="str">
            <v>B. Bahan</v>
          </cell>
          <cell r="D525">
            <v>0</v>
          </cell>
          <cell r="E525">
            <v>0</v>
          </cell>
          <cell r="F525">
            <v>0</v>
          </cell>
          <cell r="G525">
            <v>0</v>
          </cell>
        </row>
        <row r="526">
          <cell r="B526">
            <v>0</v>
          </cell>
          <cell r="C526" t="str">
            <v>Batu pecah 2,3 cm</v>
          </cell>
          <cell r="D526">
            <v>0</v>
          </cell>
          <cell r="E526">
            <v>1</v>
          </cell>
          <cell r="F526">
            <v>141680</v>
          </cell>
          <cell r="G526">
            <v>141680</v>
          </cell>
        </row>
        <row r="527">
          <cell r="B527">
            <v>0</v>
          </cell>
          <cell r="C527" t="str">
            <v>Pasir Pasang</v>
          </cell>
          <cell r="D527">
            <v>0</v>
          </cell>
          <cell r="E527">
            <v>0.5</v>
          </cell>
          <cell r="F527">
            <v>130000</v>
          </cell>
          <cell r="G527">
            <v>65000</v>
          </cell>
        </row>
        <row r="528">
          <cell r="B528">
            <v>0</v>
          </cell>
          <cell r="C528" t="str">
            <v>Semen Portland (PC)</v>
          </cell>
          <cell r="D528" t="str">
            <v>Zak</v>
          </cell>
          <cell r="E528">
            <v>5</v>
          </cell>
          <cell r="F528">
            <v>54395</v>
          </cell>
          <cell r="G528">
            <v>271975</v>
          </cell>
        </row>
        <row r="529">
          <cell r="B529">
            <v>0</v>
          </cell>
          <cell r="C529">
            <v>0</v>
          </cell>
          <cell r="D529">
            <v>0</v>
          </cell>
          <cell r="E529">
            <v>0</v>
          </cell>
          <cell r="F529">
            <v>0</v>
          </cell>
          <cell r="G529">
            <v>0</v>
          </cell>
        </row>
        <row r="530">
          <cell r="B530">
            <v>0</v>
          </cell>
          <cell r="C530" t="str">
            <v>C. Alat</v>
          </cell>
          <cell r="D530">
            <v>0</v>
          </cell>
          <cell r="E530">
            <v>0</v>
          </cell>
          <cell r="F530">
            <v>0</v>
          </cell>
          <cell r="G530">
            <v>0</v>
          </cell>
        </row>
        <row r="531">
          <cell r="B531">
            <v>0</v>
          </cell>
          <cell r="C531" t="str">
            <v>Concrete Mixer</v>
          </cell>
          <cell r="D531" t="str">
            <v>unit/hr</v>
          </cell>
          <cell r="E531">
            <v>0.2</v>
          </cell>
          <cell r="F531">
            <v>65000</v>
          </cell>
          <cell r="G531">
            <v>13000</v>
          </cell>
        </row>
        <row r="532">
          <cell r="B532">
            <v>0</v>
          </cell>
          <cell r="C532" t="str">
            <v>Alat bantu</v>
          </cell>
          <cell r="D532" t="str">
            <v>Ls</v>
          </cell>
          <cell r="E532">
            <v>0.48</v>
          </cell>
          <cell r="F532">
            <v>50000</v>
          </cell>
          <cell r="G532">
            <v>24000</v>
          </cell>
        </row>
        <row r="533">
          <cell r="B533">
            <v>0</v>
          </cell>
          <cell r="C533">
            <v>0</v>
          </cell>
          <cell r="D533">
            <v>0</v>
          </cell>
          <cell r="E533">
            <v>0</v>
          </cell>
          <cell r="F533">
            <v>0</v>
          </cell>
          <cell r="G533">
            <v>0</v>
          </cell>
        </row>
        <row r="534">
          <cell r="B534">
            <v>37</v>
          </cell>
          <cell r="C534" t="str">
            <v xml:space="preserve">Uraian Pekerjaan </v>
          </cell>
          <cell r="D534" t="str">
            <v>:</v>
          </cell>
          <cell r="E534" t="str">
            <v>Pencetakan Block Beton  (K-175) (0,5 x 0,5 x 0,25)</v>
          </cell>
          <cell r="F534">
            <v>0</v>
          </cell>
          <cell r="G534">
            <v>121516.55900000001</v>
          </cell>
        </row>
        <row r="535">
          <cell r="B535" t="str">
            <v>37A</v>
          </cell>
          <cell r="C535" t="str">
            <v>Kuantitas Pekerjaan</v>
          </cell>
          <cell r="D535" t="str">
            <v>:</v>
          </cell>
          <cell r="E535" t="str">
            <v>bh</v>
          </cell>
          <cell r="F535">
            <v>0</v>
          </cell>
          <cell r="G535">
            <v>0</v>
          </cell>
        </row>
        <row r="536">
          <cell r="B536">
            <v>0</v>
          </cell>
          <cell r="C536">
            <v>0</v>
          </cell>
          <cell r="D536">
            <v>0</v>
          </cell>
          <cell r="E536">
            <v>0</v>
          </cell>
          <cell r="F536">
            <v>0</v>
          </cell>
          <cell r="G536">
            <v>0</v>
          </cell>
        </row>
        <row r="537">
          <cell r="B537">
            <v>0</v>
          </cell>
          <cell r="C537" t="str">
            <v>A. Upah</v>
          </cell>
          <cell r="D537">
            <v>0</v>
          </cell>
          <cell r="E537">
            <v>0</v>
          </cell>
          <cell r="F537">
            <v>0</v>
          </cell>
          <cell r="G537">
            <v>0</v>
          </cell>
        </row>
        <row r="538">
          <cell r="B538">
            <v>0</v>
          </cell>
          <cell r="C538" t="str">
            <v>buruh lapangan terlatih</v>
          </cell>
          <cell r="D538" t="str">
            <v>OH</v>
          </cell>
          <cell r="E538">
            <v>0.375</v>
          </cell>
          <cell r="F538">
            <v>37000</v>
          </cell>
          <cell r="G538">
            <v>13875</v>
          </cell>
        </row>
        <row r="539">
          <cell r="B539">
            <v>0</v>
          </cell>
          <cell r="C539" t="str">
            <v>Mandor lapangan</v>
          </cell>
          <cell r="D539" t="str">
            <v>OH</v>
          </cell>
          <cell r="E539">
            <v>0.3125</v>
          </cell>
          <cell r="F539">
            <v>66000</v>
          </cell>
          <cell r="G539">
            <v>20625</v>
          </cell>
        </row>
        <row r="540">
          <cell r="B540">
            <v>0</v>
          </cell>
          <cell r="C540" t="str">
            <v>Tukang</v>
          </cell>
          <cell r="D540" t="str">
            <v>OH</v>
          </cell>
          <cell r="E540">
            <v>2.5000000000000001E-2</v>
          </cell>
          <cell r="F540">
            <v>47000</v>
          </cell>
          <cell r="G540">
            <v>1175</v>
          </cell>
        </row>
        <row r="541">
          <cell r="B541">
            <v>0</v>
          </cell>
          <cell r="C541" t="str">
            <v>Kepala Tukang</v>
          </cell>
          <cell r="D541" t="str">
            <v>OH</v>
          </cell>
          <cell r="E541">
            <v>3.7499999999999999E-2</v>
          </cell>
          <cell r="F541">
            <v>66000</v>
          </cell>
          <cell r="G541">
            <v>2475</v>
          </cell>
        </row>
        <row r="542">
          <cell r="B542">
            <v>0</v>
          </cell>
          <cell r="C542">
            <v>0</v>
          </cell>
          <cell r="D542">
            <v>0</v>
          </cell>
          <cell r="E542">
            <v>0</v>
          </cell>
          <cell r="F542">
            <v>0</v>
          </cell>
          <cell r="G542">
            <v>0</v>
          </cell>
        </row>
        <row r="543">
          <cell r="B543">
            <v>0</v>
          </cell>
          <cell r="C543" t="str">
            <v>B. Bahan</v>
          </cell>
          <cell r="D543">
            <v>0</v>
          </cell>
          <cell r="E543">
            <v>0</v>
          </cell>
          <cell r="F543">
            <v>0</v>
          </cell>
          <cell r="G543">
            <v>0</v>
          </cell>
        </row>
        <row r="544">
          <cell r="B544">
            <v>0</v>
          </cell>
          <cell r="C544" t="str">
            <v>Batu pecah 2,3 cm</v>
          </cell>
          <cell r="D544">
            <v>0</v>
          </cell>
          <cell r="E544">
            <v>5.1299999999999998E-2</v>
          </cell>
          <cell r="F544">
            <v>141680</v>
          </cell>
          <cell r="G544">
            <v>7268.1840000000002</v>
          </cell>
        </row>
        <row r="545">
          <cell r="B545">
            <v>0</v>
          </cell>
          <cell r="C545" t="str">
            <v>Pasir Pasang</v>
          </cell>
          <cell r="D545">
            <v>0</v>
          </cell>
          <cell r="E545">
            <v>3.3799999999999997E-2</v>
          </cell>
          <cell r="F545">
            <v>130000</v>
          </cell>
          <cell r="G545">
            <v>4394</v>
          </cell>
        </row>
        <row r="546">
          <cell r="B546">
            <v>0</v>
          </cell>
          <cell r="C546" t="str">
            <v>Semen Portland (PC)</v>
          </cell>
          <cell r="D546" t="str">
            <v>Zak</v>
          </cell>
          <cell r="E546">
            <v>0.42499999999999999</v>
          </cell>
          <cell r="F546">
            <v>54395</v>
          </cell>
          <cell r="G546">
            <v>23117.875</v>
          </cell>
        </row>
        <row r="547">
          <cell r="B547">
            <v>0</v>
          </cell>
          <cell r="C547" t="str">
            <v>Kayu Kelas III</v>
          </cell>
          <cell r="D547">
            <v>0</v>
          </cell>
          <cell r="E547">
            <v>2.5000000000000001E-2</v>
          </cell>
          <cell r="F547">
            <v>1840000</v>
          </cell>
          <cell r="G547">
            <v>46000</v>
          </cell>
        </row>
        <row r="548">
          <cell r="B548">
            <v>0</v>
          </cell>
          <cell r="C548" t="str">
            <v>Paku biasa</v>
          </cell>
          <cell r="D548" t="str">
            <v>kg</v>
          </cell>
          <cell r="E548">
            <v>2.5000000000000001E-2</v>
          </cell>
          <cell r="F548">
            <v>10120</v>
          </cell>
          <cell r="G548">
            <v>253</v>
          </cell>
        </row>
        <row r="549">
          <cell r="B549">
            <v>0</v>
          </cell>
          <cell r="C549">
            <v>0</v>
          </cell>
          <cell r="D549">
            <v>0</v>
          </cell>
          <cell r="E549">
            <v>0</v>
          </cell>
          <cell r="F549">
            <v>0</v>
          </cell>
          <cell r="G549">
            <v>0</v>
          </cell>
        </row>
        <row r="550">
          <cell r="B550">
            <v>0</v>
          </cell>
          <cell r="C550" t="str">
            <v>C. Alat</v>
          </cell>
          <cell r="D550">
            <v>0</v>
          </cell>
          <cell r="E550">
            <v>0</v>
          </cell>
          <cell r="F550">
            <v>0</v>
          </cell>
          <cell r="G550">
            <v>0</v>
          </cell>
        </row>
        <row r="551">
          <cell r="B551">
            <v>0</v>
          </cell>
          <cell r="C551" t="str">
            <v>Concrete Mixer</v>
          </cell>
          <cell r="D551" t="str">
            <v>jam</v>
          </cell>
          <cell r="E551">
            <v>2.5000000000000001E-2</v>
          </cell>
          <cell r="F551">
            <v>65000</v>
          </cell>
          <cell r="G551">
            <v>1625</v>
          </cell>
        </row>
        <row r="552">
          <cell r="B552">
            <v>0</v>
          </cell>
          <cell r="C552" t="str">
            <v>VibrO Concrete</v>
          </cell>
          <cell r="D552" t="str">
            <v>jam</v>
          </cell>
          <cell r="E552">
            <v>1.09E-2</v>
          </cell>
          <cell r="F552">
            <v>65000</v>
          </cell>
          <cell r="G552">
            <v>708.5</v>
          </cell>
        </row>
        <row r="553">
          <cell r="B553">
            <v>0</v>
          </cell>
          <cell r="C553">
            <v>0</v>
          </cell>
          <cell r="D553">
            <v>0</v>
          </cell>
          <cell r="E553">
            <v>0</v>
          </cell>
          <cell r="F553">
            <v>0</v>
          </cell>
          <cell r="G553">
            <v>0</v>
          </cell>
        </row>
        <row r="554">
          <cell r="B554">
            <v>38</v>
          </cell>
          <cell r="C554" t="str">
            <v xml:space="preserve">Uraian Pekerjaan </v>
          </cell>
          <cell r="D554" t="str">
            <v>:</v>
          </cell>
          <cell r="E554" t="str">
            <v>Pemasangan Block Beton (0,5 x 0,5 x 0,25)</v>
          </cell>
          <cell r="F554">
            <v>0</v>
          </cell>
          <cell r="G554">
            <v>45467.1</v>
          </cell>
        </row>
        <row r="555">
          <cell r="B555" t="str">
            <v>38A</v>
          </cell>
          <cell r="C555" t="str">
            <v>Kuantitas Pekerjaan</v>
          </cell>
          <cell r="D555" t="str">
            <v>:</v>
          </cell>
          <cell r="E555" t="str">
            <v>bh</v>
          </cell>
          <cell r="F555">
            <v>0</v>
          </cell>
          <cell r="G555">
            <v>0</v>
          </cell>
        </row>
        <row r="556">
          <cell r="B556">
            <v>0</v>
          </cell>
          <cell r="C556">
            <v>0</v>
          </cell>
          <cell r="D556">
            <v>0</v>
          </cell>
          <cell r="E556">
            <v>0</v>
          </cell>
          <cell r="F556">
            <v>0</v>
          </cell>
          <cell r="G556">
            <v>0</v>
          </cell>
        </row>
        <row r="557">
          <cell r="B557">
            <v>0</v>
          </cell>
          <cell r="C557" t="str">
            <v>A. Upah</v>
          </cell>
          <cell r="D557">
            <v>0</v>
          </cell>
          <cell r="E557">
            <v>0</v>
          </cell>
          <cell r="F557">
            <v>0</v>
          </cell>
          <cell r="G557">
            <v>0</v>
          </cell>
        </row>
        <row r="558">
          <cell r="B558">
            <v>0</v>
          </cell>
          <cell r="C558" t="str">
            <v>buruh lapangan terlatih</v>
          </cell>
          <cell r="D558" t="str">
            <v>OH</v>
          </cell>
          <cell r="E558">
            <v>0.1875</v>
          </cell>
          <cell r="F558">
            <v>37000</v>
          </cell>
          <cell r="G558">
            <v>6937.5</v>
          </cell>
        </row>
        <row r="559">
          <cell r="B559">
            <v>0</v>
          </cell>
          <cell r="C559" t="str">
            <v>Mandor lapangan</v>
          </cell>
          <cell r="D559" t="str">
            <v>OH</v>
          </cell>
          <cell r="E559">
            <v>1.5599999999999999E-2</v>
          </cell>
          <cell r="F559">
            <v>66000</v>
          </cell>
          <cell r="G559">
            <v>1029.5999999999999</v>
          </cell>
        </row>
        <row r="560">
          <cell r="B560">
            <v>0</v>
          </cell>
          <cell r="C560">
            <v>0</v>
          </cell>
          <cell r="D560">
            <v>0</v>
          </cell>
          <cell r="E560">
            <v>0</v>
          </cell>
          <cell r="F560">
            <v>0</v>
          </cell>
          <cell r="G560">
            <v>0</v>
          </cell>
        </row>
        <row r="561">
          <cell r="B561">
            <v>0</v>
          </cell>
          <cell r="C561" t="str">
            <v>B. Bahan</v>
          </cell>
          <cell r="D561">
            <v>0</v>
          </cell>
          <cell r="E561">
            <v>0</v>
          </cell>
          <cell r="F561">
            <v>0</v>
          </cell>
          <cell r="G561">
            <v>0</v>
          </cell>
        </row>
        <row r="562">
          <cell r="B562">
            <v>0</v>
          </cell>
          <cell r="C562">
            <v>0</v>
          </cell>
          <cell r="D562">
            <v>0</v>
          </cell>
          <cell r="E562">
            <v>0</v>
          </cell>
          <cell r="F562">
            <v>0</v>
          </cell>
          <cell r="G562">
            <v>0</v>
          </cell>
        </row>
        <row r="563">
          <cell r="B563">
            <v>0</v>
          </cell>
          <cell r="C563" t="str">
            <v>C. Alat</v>
          </cell>
          <cell r="D563">
            <v>0</v>
          </cell>
          <cell r="E563">
            <v>0</v>
          </cell>
          <cell r="F563">
            <v>0</v>
          </cell>
          <cell r="G563">
            <v>0</v>
          </cell>
        </row>
        <row r="564">
          <cell r="B564">
            <v>0</v>
          </cell>
          <cell r="C564" t="str">
            <v>Excavator</v>
          </cell>
          <cell r="D564" t="str">
            <v>jam</v>
          </cell>
          <cell r="E564">
            <v>0.1</v>
          </cell>
          <cell r="F564">
            <v>375000</v>
          </cell>
          <cell r="G564">
            <v>37500</v>
          </cell>
        </row>
        <row r="565">
          <cell r="B565">
            <v>0</v>
          </cell>
          <cell r="C565">
            <v>0</v>
          </cell>
          <cell r="D565">
            <v>0</v>
          </cell>
          <cell r="E565">
            <v>0</v>
          </cell>
          <cell r="F565">
            <v>0</v>
          </cell>
          <cell r="G565">
            <v>0</v>
          </cell>
        </row>
        <row r="566">
          <cell r="B566">
            <v>39</v>
          </cell>
          <cell r="C566" t="str">
            <v xml:space="preserve">Uraian Pekerjaan </v>
          </cell>
          <cell r="D566" t="str">
            <v>:</v>
          </cell>
          <cell r="E566" t="str">
            <v>Pasangan Batu Kali / Belah 1:4</v>
          </cell>
          <cell r="F566">
            <v>0</v>
          </cell>
          <cell r="G566">
            <v>607978.69999999995</v>
          </cell>
        </row>
        <row r="567">
          <cell r="B567" t="str">
            <v>39A</v>
          </cell>
          <cell r="C567" t="str">
            <v>Kuantitas Pekerjaan</v>
          </cell>
          <cell r="D567" t="str">
            <v>:</v>
          </cell>
          <cell r="E567">
            <v>0</v>
          </cell>
          <cell r="F567">
            <v>0</v>
          </cell>
          <cell r="G567">
            <v>0</v>
          </cell>
        </row>
        <row r="568">
          <cell r="B568">
            <v>0</v>
          </cell>
          <cell r="C568">
            <v>0</v>
          </cell>
          <cell r="D568">
            <v>0</v>
          </cell>
          <cell r="E568">
            <v>0</v>
          </cell>
          <cell r="F568">
            <v>0</v>
          </cell>
          <cell r="G568">
            <v>0</v>
          </cell>
        </row>
        <row r="569">
          <cell r="B569">
            <v>0</v>
          </cell>
          <cell r="C569" t="str">
            <v>A. Upah</v>
          </cell>
          <cell r="D569">
            <v>0</v>
          </cell>
          <cell r="E569">
            <v>0</v>
          </cell>
          <cell r="F569">
            <v>0</v>
          </cell>
          <cell r="G569">
            <v>0</v>
          </cell>
        </row>
        <row r="570">
          <cell r="B570">
            <v>0</v>
          </cell>
          <cell r="C570" t="str">
            <v>buruh lapangan terlatih</v>
          </cell>
          <cell r="D570" t="str">
            <v>OH</v>
          </cell>
          <cell r="E570">
            <v>2.88</v>
          </cell>
          <cell r="F570">
            <v>37000</v>
          </cell>
          <cell r="G570">
            <v>106560</v>
          </cell>
        </row>
        <row r="571">
          <cell r="B571">
            <v>0</v>
          </cell>
          <cell r="C571" t="str">
            <v>Mandor Lapangan</v>
          </cell>
          <cell r="D571" t="str">
            <v>OH</v>
          </cell>
          <cell r="E571">
            <v>0.14399999999999999</v>
          </cell>
          <cell r="F571">
            <v>66000</v>
          </cell>
          <cell r="G571">
            <v>9504</v>
          </cell>
        </row>
        <row r="572">
          <cell r="B572">
            <v>0</v>
          </cell>
          <cell r="C572" t="str">
            <v>Tukang</v>
          </cell>
          <cell r="D572" t="str">
            <v>OH</v>
          </cell>
          <cell r="E572">
            <v>0.96</v>
          </cell>
          <cell r="F572">
            <v>47000</v>
          </cell>
          <cell r="G572">
            <v>45120</v>
          </cell>
        </row>
        <row r="573">
          <cell r="B573">
            <v>0</v>
          </cell>
          <cell r="C573" t="str">
            <v>Kepala Tukang</v>
          </cell>
          <cell r="D573" t="str">
            <v>OH</v>
          </cell>
          <cell r="E573">
            <v>9.6000000000000002E-2</v>
          </cell>
          <cell r="F573">
            <v>66000</v>
          </cell>
          <cell r="G573">
            <v>6336</v>
          </cell>
        </row>
        <row r="574">
          <cell r="B574">
            <v>0</v>
          </cell>
          <cell r="C574">
            <v>0</v>
          </cell>
          <cell r="D574">
            <v>0</v>
          </cell>
          <cell r="E574">
            <v>0</v>
          </cell>
          <cell r="F574">
            <v>0</v>
          </cell>
          <cell r="G574">
            <v>0</v>
          </cell>
        </row>
        <row r="575">
          <cell r="B575">
            <v>0</v>
          </cell>
          <cell r="C575" t="str">
            <v>B. Bahan</v>
          </cell>
          <cell r="D575">
            <v>0</v>
          </cell>
          <cell r="E575">
            <v>0</v>
          </cell>
          <cell r="F575">
            <v>0</v>
          </cell>
          <cell r="G575">
            <v>0</v>
          </cell>
        </row>
        <row r="576">
          <cell r="B576">
            <v>0</v>
          </cell>
          <cell r="C576" t="str">
            <v>Batu pecah 2,3 cm</v>
          </cell>
          <cell r="D576">
            <v>0</v>
          </cell>
          <cell r="E576">
            <v>1.2</v>
          </cell>
          <cell r="F576">
            <v>141680</v>
          </cell>
          <cell r="G576">
            <v>170016</v>
          </cell>
        </row>
        <row r="577">
          <cell r="B577">
            <v>0</v>
          </cell>
          <cell r="C577" t="str">
            <v>Pasir Pasang</v>
          </cell>
          <cell r="D577">
            <v>0</v>
          </cell>
          <cell r="E577">
            <v>0.52200000000000002</v>
          </cell>
          <cell r="F577">
            <v>130000</v>
          </cell>
          <cell r="G577">
            <v>67860</v>
          </cell>
        </row>
        <row r="578">
          <cell r="B578">
            <v>0</v>
          </cell>
          <cell r="C578" t="str">
            <v>Semen Portland (PC)</v>
          </cell>
          <cell r="D578" t="str">
            <v>Zak</v>
          </cell>
          <cell r="E578">
            <v>3.26</v>
          </cell>
          <cell r="F578">
            <v>54395</v>
          </cell>
          <cell r="G578">
            <v>177327.69999999998</v>
          </cell>
        </row>
        <row r="579">
          <cell r="B579">
            <v>0</v>
          </cell>
          <cell r="C579">
            <v>0</v>
          </cell>
          <cell r="D579">
            <v>0</v>
          </cell>
          <cell r="E579">
            <v>0</v>
          </cell>
          <cell r="F579">
            <v>0</v>
          </cell>
          <cell r="G579">
            <v>0</v>
          </cell>
        </row>
        <row r="580">
          <cell r="B580">
            <v>0</v>
          </cell>
          <cell r="C580" t="str">
            <v>C. Alat</v>
          </cell>
          <cell r="D580">
            <v>0</v>
          </cell>
          <cell r="E580">
            <v>0</v>
          </cell>
          <cell r="F580">
            <v>0</v>
          </cell>
          <cell r="G580">
            <v>0</v>
          </cell>
        </row>
        <row r="581">
          <cell r="B581">
            <v>0</v>
          </cell>
          <cell r="C581" t="str">
            <v>Concrete Mixer</v>
          </cell>
          <cell r="D581" t="str">
            <v>unit/hr</v>
          </cell>
          <cell r="E581">
            <v>0.16700000000000001</v>
          </cell>
          <cell r="F581">
            <v>65000</v>
          </cell>
          <cell r="G581">
            <v>10855</v>
          </cell>
        </row>
        <row r="582">
          <cell r="B582">
            <v>0</v>
          </cell>
          <cell r="C582" t="str">
            <v>Alat bantu</v>
          </cell>
          <cell r="D582" t="str">
            <v>Ls</v>
          </cell>
          <cell r="E582">
            <v>0.28799999999999998</v>
          </cell>
          <cell r="F582">
            <v>50000</v>
          </cell>
          <cell r="G582">
            <v>14399.999999999998</v>
          </cell>
        </row>
        <row r="583">
          <cell r="B583">
            <v>0</v>
          </cell>
          <cell r="C583">
            <v>0</v>
          </cell>
          <cell r="D583">
            <v>0</v>
          </cell>
          <cell r="E583">
            <v>0</v>
          </cell>
          <cell r="F583">
            <v>0</v>
          </cell>
          <cell r="G583">
            <v>0</v>
          </cell>
        </row>
        <row r="584">
          <cell r="B584">
            <v>40</v>
          </cell>
          <cell r="C584" t="str">
            <v xml:space="preserve">Uraian Pekerjaan </v>
          </cell>
          <cell r="D584" t="str">
            <v>:</v>
          </cell>
          <cell r="E584" t="str">
            <v>Pasangan Batu Kali / Belah 1:3</v>
          </cell>
          <cell r="F584">
            <v>0</v>
          </cell>
          <cell r="G584">
            <v>601384.75</v>
          </cell>
        </row>
        <row r="585">
          <cell r="B585" t="str">
            <v>40A</v>
          </cell>
          <cell r="C585" t="str">
            <v>Kuantitas Pekerjaan</v>
          </cell>
          <cell r="D585" t="str">
            <v>:</v>
          </cell>
          <cell r="E585">
            <v>0</v>
          </cell>
          <cell r="F585">
            <v>0</v>
          </cell>
          <cell r="G585">
            <v>0</v>
          </cell>
        </row>
        <row r="586">
          <cell r="B586">
            <v>0</v>
          </cell>
          <cell r="C586">
            <v>0</v>
          </cell>
          <cell r="D586">
            <v>0</v>
          </cell>
          <cell r="E586">
            <v>0</v>
          </cell>
          <cell r="F586">
            <v>0</v>
          </cell>
          <cell r="G586">
            <v>0</v>
          </cell>
        </row>
        <row r="587">
          <cell r="B587">
            <v>0</v>
          </cell>
          <cell r="C587" t="str">
            <v>A. Upah</v>
          </cell>
          <cell r="D587">
            <v>0</v>
          </cell>
          <cell r="E587">
            <v>0</v>
          </cell>
          <cell r="F587">
            <v>0</v>
          </cell>
          <cell r="G587">
            <v>0</v>
          </cell>
        </row>
        <row r="588">
          <cell r="B588">
            <v>0</v>
          </cell>
          <cell r="C588" t="str">
            <v>buruh lapangan terlatih</v>
          </cell>
          <cell r="D588" t="str">
            <v>OH</v>
          </cell>
          <cell r="E588">
            <v>2.88</v>
          </cell>
          <cell r="F588">
            <v>37000</v>
          </cell>
          <cell r="G588">
            <v>106560</v>
          </cell>
        </row>
        <row r="589">
          <cell r="B589">
            <v>0</v>
          </cell>
          <cell r="C589" t="str">
            <v>Mandor Lapangan</v>
          </cell>
          <cell r="D589" t="str">
            <v>OH</v>
          </cell>
          <cell r="E589">
            <v>0.14399999999999999</v>
          </cell>
          <cell r="F589">
            <v>66000</v>
          </cell>
          <cell r="G589">
            <v>9504</v>
          </cell>
        </row>
        <row r="590">
          <cell r="B590">
            <v>0</v>
          </cell>
          <cell r="C590" t="str">
            <v>Tukang</v>
          </cell>
          <cell r="D590" t="str">
            <v>OH</v>
          </cell>
          <cell r="E590">
            <v>0.96</v>
          </cell>
          <cell r="F590">
            <v>47000</v>
          </cell>
          <cell r="G590">
            <v>45120</v>
          </cell>
        </row>
        <row r="591">
          <cell r="B591">
            <v>0</v>
          </cell>
          <cell r="C591" t="str">
            <v>Kepala Tukang</v>
          </cell>
          <cell r="D591" t="str">
            <v>OH</v>
          </cell>
          <cell r="E591">
            <v>9.6000000000000002E-2</v>
          </cell>
          <cell r="F591">
            <v>66000</v>
          </cell>
          <cell r="G591">
            <v>6336</v>
          </cell>
        </row>
        <row r="592">
          <cell r="B592">
            <v>0</v>
          </cell>
          <cell r="C592">
            <v>0</v>
          </cell>
          <cell r="D592">
            <v>0</v>
          </cell>
          <cell r="E592">
            <v>0</v>
          </cell>
          <cell r="F592">
            <v>0</v>
          </cell>
          <cell r="G592">
            <v>0</v>
          </cell>
        </row>
        <row r="593">
          <cell r="B593">
            <v>0</v>
          </cell>
          <cell r="C593" t="str">
            <v>B. Bahan</v>
          </cell>
          <cell r="D593">
            <v>0</v>
          </cell>
          <cell r="E593">
            <v>0</v>
          </cell>
          <cell r="F593">
            <v>0</v>
          </cell>
          <cell r="G593">
            <v>0</v>
          </cell>
        </row>
        <row r="594">
          <cell r="B594">
            <v>0</v>
          </cell>
          <cell r="C594" t="str">
            <v>Batu kali</v>
          </cell>
          <cell r="D594">
            <v>0</v>
          </cell>
          <cell r="E594">
            <v>1.2</v>
          </cell>
          <cell r="F594">
            <v>107525</v>
          </cell>
          <cell r="G594">
            <v>129030</v>
          </cell>
        </row>
        <row r="595">
          <cell r="B595">
            <v>0</v>
          </cell>
          <cell r="C595" t="str">
            <v>Pasir Pasang</v>
          </cell>
          <cell r="D595">
            <v>0</v>
          </cell>
          <cell r="E595">
            <v>0.45600000000000002</v>
          </cell>
          <cell r="F595">
            <v>130000</v>
          </cell>
          <cell r="G595">
            <v>59280</v>
          </cell>
        </row>
        <row r="596">
          <cell r="B596">
            <v>0</v>
          </cell>
          <cell r="C596" t="str">
            <v>Semen portland (PC)</v>
          </cell>
          <cell r="D596" t="str">
            <v>Zak</v>
          </cell>
          <cell r="E596">
            <v>4.05</v>
          </cell>
          <cell r="F596">
            <v>54395</v>
          </cell>
          <cell r="G596">
            <v>220299.75</v>
          </cell>
        </row>
        <row r="597">
          <cell r="B597">
            <v>0</v>
          </cell>
          <cell r="C597">
            <v>0</v>
          </cell>
          <cell r="D597">
            <v>0</v>
          </cell>
          <cell r="E597">
            <v>0</v>
          </cell>
          <cell r="F597">
            <v>0</v>
          </cell>
          <cell r="G597">
            <v>0</v>
          </cell>
        </row>
        <row r="598">
          <cell r="B598">
            <v>0</v>
          </cell>
          <cell r="C598" t="str">
            <v>C. Alat</v>
          </cell>
          <cell r="D598">
            <v>0</v>
          </cell>
          <cell r="E598">
            <v>0</v>
          </cell>
          <cell r="F598">
            <v>0</v>
          </cell>
          <cell r="G598">
            <v>0</v>
          </cell>
        </row>
        <row r="599">
          <cell r="B599">
            <v>0</v>
          </cell>
          <cell r="C599" t="str">
            <v>Concrete Mixer</v>
          </cell>
          <cell r="D599" t="str">
            <v>unit/hr</v>
          </cell>
          <cell r="E599">
            <v>0.16700000000000001</v>
          </cell>
          <cell r="F599">
            <v>65000</v>
          </cell>
          <cell r="G599">
            <v>10855</v>
          </cell>
        </row>
        <row r="600">
          <cell r="B600">
            <v>0</v>
          </cell>
          <cell r="C600" t="str">
            <v>Alat bantu</v>
          </cell>
          <cell r="D600" t="str">
            <v>Ls</v>
          </cell>
          <cell r="E600">
            <v>0.28799999999999998</v>
          </cell>
          <cell r="F600">
            <v>50000</v>
          </cell>
          <cell r="G600">
            <v>14399.999999999998</v>
          </cell>
        </row>
        <row r="601">
          <cell r="B601">
            <v>0</v>
          </cell>
          <cell r="C601">
            <v>0</v>
          </cell>
          <cell r="D601">
            <v>0</v>
          </cell>
          <cell r="E601">
            <v>0</v>
          </cell>
          <cell r="F601">
            <v>0</v>
          </cell>
          <cell r="G601">
            <v>0</v>
          </cell>
        </row>
        <row r="602">
          <cell r="B602">
            <v>41</v>
          </cell>
          <cell r="C602" t="str">
            <v xml:space="preserve">Uraian Pekerjaan </v>
          </cell>
          <cell r="D602" t="str">
            <v>:</v>
          </cell>
          <cell r="E602" t="str">
            <v>Pasangan Batu Bata 1:4</v>
          </cell>
          <cell r="F602">
            <v>0</v>
          </cell>
          <cell r="G602">
            <v>106042.15</v>
          </cell>
        </row>
        <row r="603">
          <cell r="B603" t="str">
            <v>41A</v>
          </cell>
          <cell r="C603" t="str">
            <v>Kuantitas Pekerjaan</v>
          </cell>
          <cell r="D603" t="str">
            <v>:</v>
          </cell>
          <cell r="E603">
            <v>0</v>
          </cell>
          <cell r="F603">
            <v>0</v>
          </cell>
          <cell r="G603">
            <v>0</v>
          </cell>
        </row>
        <row r="604">
          <cell r="B604">
            <v>0</v>
          </cell>
          <cell r="C604">
            <v>0</v>
          </cell>
          <cell r="D604">
            <v>0</v>
          </cell>
          <cell r="E604">
            <v>0</v>
          </cell>
          <cell r="F604">
            <v>0</v>
          </cell>
          <cell r="G604">
            <v>0</v>
          </cell>
        </row>
        <row r="605">
          <cell r="B605">
            <v>0</v>
          </cell>
          <cell r="C605" t="str">
            <v>A. Upah</v>
          </cell>
          <cell r="D605">
            <v>0</v>
          </cell>
          <cell r="E605">
            <v>0</v>
          </cell>
          <cell r="F605">
            <v>0</v>
          </cell>
          <cell r="G605">
            <v>0</v>
          </cell>
        </row>
        <row r="606">
          <cell r="B606">
            <v>0</v>
          </cell>
          <cell r="C606" t="str">
            <v>buruh lapangan terlatih</v>
          </cell>
          <cell r="D606" t="str">
            <v>OH</v>
          </cell>
          <cell r="E606">
            <v>0.75</v>
          </cell>
          <cell r="F606">
            <v>37000</v>
          </cell>
          <cell r="G606">
            <v>27750</v>
          </cell>
        </row>
        <row r="607">
          <cell r="B607">
            <v>0</v>
          </cell>
          <cell r="C607" t="str">
            <v>Tukang</v>
          </cell>
          <cell r="D607" t="str">
            <v>OH</v>
          </cell>
          <cell r="E607">
            <v>0.25</v>
          </cell>
          <cell r="F607">
            <v>47000</v>
          </cell>
          <cell r="G607">
            <v>11750</v>
          </cell>
        </row>
        <row r="608">
          <cell r="B608">
            <v>0</v>
          </cell>
          <cell r="C608" t="str">
            <v>Kepala Tukang</v>
          </cell>
          <cell r="D608" t="str">
            <v>OH</v>
          </cell>
          <cell r="E608">
            <v>2.5000000000000001E-2</v>
          </cell>
          <cell r="F608">
            <v>66000</v>
          </cell>
          <cell r="G608">
            <v>1650</v>
          </cell>
        </row>
        <row r="609">
          <cell r="B609">
            <v>0</v>
          </cell>
          <cell r="C609">
            <v>0</v>
          </cell>
          <cell r="D609">
            <v>0</v>
          </cell>
          <cell r="E609">
            <v>0</v>
          </cell>
          <cell r="F609">
            <v>0</v>
          </cell>
          <cell r="G609">
            <v>0</v>
          </cell>
        </row>
        <row r="610">
          <cell r="B610">
            <v>0</v>
          </cell>
          <cell r="C610" t="str">
            <v>B. Bahan</v>
          </cell>
          <cell r="D610">
            <v>0</v>
          </cell>
          <cell r="E610">
            <v>0</v>
          </cell>
          <cell r="F610">
            <v>0</v>
          </cell>
          <cell r="G610">
            <v>0</v>
          </cell>
        </row>
        <row r="611">
          <cell r="B611">
            <v>0</v>
          </cell>
          <cell r="C611" t="str">
            <v>Batu Bata kecil</v>
          </cell>
          <cell r="D611" t="str">
            <v>bh</v>
          </cell>
          <cell r="E611">
            <v>75</v>
          </cell>
          <cell r="F611">
            <v>442.75</v>
          </cell>
          <cell r="G611">
            <v>33206.25</v>
          </cell>
        </row>
        <row r="612">
          <cell r="B612">
            <v>0</v>
          </cell>
          <cell r="C612" t="str">
            <v>Pasir Pasang</v>
          </cell>
          <cell r="D612">
            <v>0</v>
          </cell>
          <cell r="E612">
            <v>6.8000000000000005E-2</v>
          </cell>
          <cell r="F612">
            <v>130000</v>
          </cell>
          <cell r="G612">
            <v>8840</v>
          </cell>
        </row>
        <row r="613">
          <cell r="B613">
            <v>0</v>
          </cell>
          <cell r="C613" t="str">
            <v>Semen Portland (PC)</v>
          </cell>
          <cell r="D613" t="str">
            <v>Zak</v>
          </cell>
          <cell r="E613">
            <v>0.42</v>
          </cell>
          <cell r="F613">
            <v>54395</v>
          </cell>
          <cell r="G613">
            <v>22845.899999999998</v>
          </cell>
        </row>
        <row r="614">
          <cell r="B614">
            <v>0</v>
          </cell>
          <cell r="C614">
            <v>0</v>
          </cell>
          <cell r="D614">
            <v>0</v>
          </cell>
          <cell r="E614">
            <v>0</v>
          </cell>
          <cell r="F614">
            <v>0</v>
          </cell>
          <cell r="G614">
            <v>0</v>
          </cell>
        </row>
        <row r="615">
          <cell r="B615">
            <v>0</v>
          </cell>
          <cell r="C615" t="str">
            <v>C. Alat</v>
          </cell>
          <cell r="D615">
            <v>0</v>
          </cell>
          <cell r="E615">
            <v>0</v>
          </cell>
          <cell r="F615">
            <v>0</v>
          </cell>
          <cell r="G615">
            <v>0</v>
          </cell>
        </row>
        <row r="616">
          <cell r="B616">
            <v>0</v>
          </cell>
          <cell r="C616">
            <v>0</v>
          </cell>
          <cell r="D616">
            <v>0</v>
          </cell>
          <cell r="E616">
            <v>0</v>
          </cell>
          <cell r="F616">
            <v>0</v>
          </cell>
          <cell r="G616">
            <v>0</v>
          </cell>
        </row>
        <row r="617">
          <cell r="B617">
            <v>42</v>
          </cell>
          <cell r="C617" t="str">
            <v xml:space="preserve">Uraian Pekerjaan </v>
          </cell>
          <cell r="D617" t="str">
            <v>:</v>
          </cell>
          <cell r="E617" t="str">
            <v>Pasangan Batu Boulder (D=0,5m)</v>
          </cell>
          <cell r="F617">
            <v>0</v>
          </cell>
          <cell r="G617">
            <v>235785</v>
          </cell>
        </row>
        <row r="618">
          <cell r="B618" t="str">
            <v>42A</v>
          </cell>
          <cell r="C618" t="str">
            <v>Kuantitas Pekerjaan</v>
          </cell>
          <cell r="D618" t="str">
            <v>:</v>
          </cell>
          <cell r="E618">
            <v>0</v>
          </cell>
          <cell r="F618">
            <v>0</v>
          </cell>
          <cell r="G618">
            <v>0</v>
          </cell>
        </row>
        <row r="619">
          <cell r="B619">
            <v>0</v>
          </cell>
          <cell r="C619">
            <v>0</v>
          </cell>
          <cell r="D619">
            <v>0</v>
          </cell>
          <cell r="E619">
            <v>0</v>
          </cell>
          <cell r="F619">
            <v>0</v>
          </cell>
          <cell r="G619">
            <v>0</v>
          </cell>
        </row>
        <row r="620">
          <cell r="B620">
            <v>0</v>
          </cell>
          <cell r="C620" t="str">
            <v>A. Upah</v>
          </cell>
          <cell r="D620">
            <v>0</v>
          </cell>
          <cell r="E620">
            <v>0</v>
          </cell>
          <cell r="F620">
            <v>0</v>
          </cell>
          <cell r="G620">
            <v>0</v>
          </cell>
        </row>
        <row r="621">
          <cell r="B621">
            <v>0</v>
          </cell>
          <cell r="C621" t="str">
            <v>buruh lapangan terlatih</v>
          </cell>
          <cell r="D621" t="str">
            <v>OH</v>
          </cell>
          <cell r="E621">
            <v>1.5</v>
          </cell>
          <cell r="F621">
            <v>37000</v>
          </cell>
          <cell r="G621">
            <v>55500</v>
          </cell>
        </row>
        <row r="622">
          <cell r="B622">
            <v>0</v>
          </cell>
          <cell r="C622" t="str">
            <v>Mandor lapangan</v>
          </cell>
          <cell r="D622" t="str">
            <v>OH</v>
          </cell>
          <cell r="E622">
            <v>7.4999999999999997E-2</v>
          </cell>
          <cell r="F622">
            <v>66000</v>
          </cell>
          <cell r="G622">
            <v>4950</v>
          </cell>
        </row>
        <row r="623">
          <cell r="B623">
            <v>0</v>
          </cell>
          <cell r="C623">
            <v>0</v>
          </cell>
          <cell r="D623">
            <v>0</v>
          </cell>
          <cell r="E623">
            <v>0</v>
          </cell>
          <cell r="F623">
            <v>0</v>
          </cell>
          <cell r="G623">
            <v>0</v>
          </cell>
        </row>
        <row r="624">
          <cell r="B624">
            <v>0</v>
          </cell>
          <cell r="C624" t="str">
            <v>B. Bahan</v>
          </cell>
          <cell r="D624">
            <v>0</v>
          </cell>
          <cell r="E624">
            <v>0</v>
          </cell>
          <cell r="F624">
            <v>0</v>
          </cell>
          <cell r="G624">
            <v>0</v>
          </cell>
        </row>
        <row r="625">
          <cell r="B625">
            <v>0</v>
          </cell>
          <cell r="C625" t="str">
            <v>Batu gunung/ quary</v>
          </cell>
          <cell r="D625">
            <v>0</v>
          </cell>
          <cell r="E625">
            <v>1.2</v>
          </cell>
          <cell r="F625">
            <v>120175</v>
          </cell>
          <cell r="G625">
            <v>144210</v>
          </cell>
        </row>
        <row r="626">
          <cell r="B626">
            <v>0</v>
          </cell>
          <cell r="C626">
            <v>0</v>
          </cell>
          <cell r="D626">
            <v>0</v>
          </cell>
          <cell r="E626">
            <v>0</v>
          </cell>
          <cell r="F626">
            <v>0</v>
          </cell>
          <cell r="G626">
            <v>0</v>
          </cell>
        </row>
        <row r="627">
          <cell r="B627">
            <v>0</v>
          </cell>
          <cell r="C627" t="str">
            <v>C. Alat</v>
          </cell>
          <cell r="D627">
            <v>0</v>
          </cell>
          <cell r="E627">
            <v>0</v>
          </cell>
          <cell r="F627">
            <v>0</v>
          </cell>
          <cell r="G627">
            <v>0</v>
          </cell>
        </row>
        <row r="628">
          <cell r="B628">
            <v>0</v>
          </cell>
          <cell r="C628" t="str">
            <v>Excavator</v>
          </cell>
          <cell r="D628" t="str">
            <v>Jam</v>
          </cell>
          <cell r="E628">
            <v>8.3000000000000004E-2</v>
          </cell>
          <cell r="F628">
            <v>375000</v>
          </cell>
          <cell r="G628">
            <v>31125</v>
          </cell>
        </row>
        <row r="629">
          <cell r="B629">
            <v>0</v>
          </cell>
          <cell r="C629" t="str">
            <v>(Kap. 1,2 m3)</v>
          </cell>
          <cell r="D629">
            <v>0</v>
          </cell>
          <cell r="E629">
            <v>0</v>
          </cell>
          <cell r="F629">
            <v>0</v>
          </cell>
          <cell r="G629">
            <v>0</v>
          </cell>
        </row>
        <row r="630">
          <cell r="B630">
            <v>0</v>
          </cell>
          <cell r="C630">
            <v>0</v>
          </cell>
          <cell r="D630">
            <v>0</v>
          </cell>
          <cell r="E630">
            <v>0</v>
          </cell>
          <cell r="F630">
            <v>0</v>
          </cell>
          <cell r="G630">
            <v>0</v>
          </cell>
        </row>
        <row r="631">
          <cell r="B631">
            <v>43</v>
          </cell>
          <cell r="C631" t="str">
            <v xml:space="preserve">Uraian Pekerjaan </v>
          </cell>
          <cell r="D631" t="str">
            <v>:</v>
          </cell>
          <cell r="E631" t="str">
            <v>Plesteran Campuran 1:3</v>
          </cell>
          <cell r="F631">
            <v>0</v>
          </cell>
          <cell r="G631">
            <v>38269.839999999997</v>
          </cell>
        </row>
        <row r="632">
          <cell r="B632" t="str">
            <v>43A</v>
          </cell>
          <cell r="C632" t="str">
            <v>Kuantitas Pekerjaan</v>
          </cell>
          <cell r="D632" t="str">
            <v>:</v>
          </cell>
          <cell r="E632">
            <v>0</v>
          </cell>
          <cell r="F632">
            <v>0</v>
          </cell>
          <cell r="G632">
            <v>0</v>
          </cell>
        </row>
        <row r="633">
          <cell r="B633">
            <v>0</v>
          </cell>
          <cell r="C633">
            <v>0</v>
          </cell>
          <cell r="D633">
            <v>0</v>
          </cell>
          <cell r="E633">
            <v>0</v>
          </cell>
          <cell r="F633">
            <v>0</v>
          </cell>
          <cell r="G633">
            <v>0</v>
          </cell>
        </row>
        <row r="634">
          <cell r="B634">
            <v>0</v>
          </cell>
          <cell r="C634" t="str">
            <v>A. Upah</v>
          </cell>
          <cell r="D634">
            <v>0</v>
          </cell>
          <cell r="E634">
            <v>0</v>
          </cell>
          <cell r="F634">
            <v>0</v>
          </cell>
          <cell r="G634">
            <v>0</v>
          </cell>
        </row>
        <row r="635">
          <cell r="B635">
            <v>0</v>
          </cell>
          <cell r="C635" t="str">
            <v>buruh lapangan terlatih</v>
          </cell>
          <cell r="D635" t="str">
            <v>OH</v>
          </cell>
          <cell r="E635">
            <v>0.38400000000000001</v>
          </cell>
          <cell r="F635">
            <v>37000</v>
          </cell>
          <cell r="G635">
            <v>14208</v>
          </cell>
        </row>
        <row r="636">
          <cell r="B636">
            <v>0</v>
          </cell>
          <cell r="C636" t="str">
            <v>Mandor lapangan</v>
          </cell>
          <cell r="D636" t="str">
            <v>OH</v>
          </cell>
          <cell r="E636">
            <v>1.9E-2</v>
          </cell>
          <cell r="F636">
            <v>66000</v>
          </cell>
          <cell r="G636">
            <v>1254</v>
          </cell>
        </row>
        <row r="637">
          <cell r="B637">
            <v>0</v>
          </cell>
          <cell r="C637" t="str">
            <v>Tukang</v>
          </cell>
          <cell r="D637" t="str">
            <v>OH</v>
          </cell>
          <cell r="E637">
            <v>0.19</v>
          </cell>
          <cell r="F637">
            <v>47000</v>
          </cell>
          <cell r="G637">
            <v>8930</v>
          </cell>
        </row>
        <row r="638">
          <cell r="B638">
            <v>0</v>
          </cell>
          <cell r="C638" t="str">
            <v>Kepala Tukang</v>
          </cell>
          <cell r="D638" t="str">
            <v>OH</v>
          </cell>
          <cell r="E638">
            <v>1.9E-2</v>
          </cell>
          <cell r="F638">
            <v>66000</v>
          </cell>
          <cell r="G638">
            <v>1254</v>
          </cell>
        </row>
        <row r="639">
          <cell r="B639">
            <v>0</v>
          </cell>
          <cell r="C639">
            <v>0</v>
          </cell>
          <cell r="D639">
            <v>0</v>
          </cell>
          <cell r="E639">
            <v>0</v>
          </cell>
          <cell r="F639">
            <v>0</v>
          </cell>
          <cell r="G639">
            <v>0</v>
          </cell>
        </row>
        <row r="640">
          <cell r="B640">
            <v>0</v>
          </cell>
          <cell r="C640">
            <v>0</v>
          </cell>
          <cell r="D640">
            <v>0</v>
          </cell>
          <cell r="E640">
            <v>0</v>
          </cell>
          <cell r="F640">
            <v>0</v>
          </cell>
          <cell r="G640">
            <v>0</v>
          </cell>
        </row>
        <row r="641">
          <cell r="B641">
            <v>0</v>
          </cell>
          <cell r="C641" t="str">
            <v>B. Bahan</v>
          </cell>
          <cell r="D641">
            <v>0</v>
          </cell>
          <cell r="E641">
            <v>0</v>
          </cell>
          <cell r="F641">
            <v>0</v>
          </cell>
          <cell r="G641">
            <v>0</v>
          </cell>
        </row>
        <row r="642">
          <cell r="B642">
            <v>0</v>
          </cell>
          <cell r="C642" t="str">
            <v>Pasir Pasang</v>
          </cell>
          <cell r="D642">
            <v>0</v>
          </cell>
          <cell r="E642">
            <v>2E-3</v>
          </cell>
          <cell r="F642">
            <v>130000</v>
          </cell>
          <cell r="G642">
            <v>260</v>
          </cell>
        </row>
        <row r="643">
          <cell r="B643">
            <v>0</v>
          </cell>
          <cell r="C643" t="str">
            <v>Semen portland (PC)</v>
          </cell>
          <cell r="D643" t="str">
            <v>Zak</v>
          </cell>
          <cell r="E643">
            <v>0.192</v>
          </cell>
          <cell r="F643">
            <v>54395</v>
          </cell>
          <cell r="G643">
            <v>10443.84</v>
          </cell>
        </row>
        <row r="644">
          <cell r="B644">
            <v>0</v>
          </cell>
          <cell r="C644">
            <v>0</v>
          </cell>
          <cell r="D644">
            <v>0</v>
          </cell>
          <cell r="E644">
            <v>0</v>
          </cell>
          <cell r="F644">
            <v>0</v>
          </cell>
          <cell r="G644">
            <v>0</v>
          </cell>
        </row>
        <row r="645">
          <cell r="B645">
            <v>0</v>
          </cell>
          <cell r="C645" t="str">
            <v>C. Alat</v>
          </cell>
          <cell r="D645">
            <v>0</v>
          </cell>
          <cell r="E645">
            <v>0</v>
          </cell>
          <cell r="F645">
            <v>0</v>
          </cell>
          <cell r="G645">
            <v>0</v>
          </cell>
        </row>
        <row r="646">
          <cell r="B646">
            <v>0</v>
          </cell>
          <cell r="C646" t="str">
            <v>Alat bantu</v>
          </cell>
          <cell r="D646" t="str">
            <v>Ls</v>
          </cell>
          <cell r="E646">
            <v>3.8400000000000004E-2</v>
          </cell>
          <cell r="F646">
            <v>50000</v>
          </cell>
          <cell r="G646">
            <v>1920.0000000000002</v>
          </cell>
        </row>
        <row r="647">
          <cell r="B647">
            <v>0</v>
          </cell>
          <cell r="C647">
            <v>0</v>
          </cell>
          <cell r="D647">
            <v>0</v>
          </cell>
          <cell r="E647">
            <v>0</v>
          </cell>
          <cell r="F647">
            <v>0</v>
          </cell>
          <cell r="G647">
            <v>0</v>
          </cell>
        </row>
        <row r="648">
          <cell r="B648">
            <v>44</v>
          </cell>
          <cell r="C648" t="str">
            <v xml:space="preserve">Uraian Pekerjaan </v>
          </cell>
          <cell r="D648" t="str">
            <v>:</v>
          </cell>
          <cell r="E648" t="str">
            <v>Siaran Campuran 1:2</v>
          </cell>
          <cell r="F648">
            <v>0</v>
          </cell>
          <cell r="G648">
            <v>30201.14</v>
          </cell>
        </row>
        <row r="649">
          <cell r="B649" t="str">
            <v>44A</v>
          </cell>
          <cell r="C649" t="str">
            <v>Kuantitas Pekerjaan</v>
          </cell>
          <cell r="D649" t="str">
            <v>:</v>
          </cell>
          <cell r="E649">
            <v>0</v>
          </cell>
          <cell r="F649">
            <v>0</v>
          </cell>
          <cell r="G649">
            <v>0</v>
          </cell>
        </row>
        <row r="650">
          <cell r="B650">
            <v>0</v>
          </cell>
          <cell r="C650">
            <v>0</v>
          </cell>
          <cell r="D650">
            <v>0</v>
          </cell>
          <cell r="E650">
            <v>0</v>
          </cell>
          <cell r="F650">
            <v>0</v>
          </cell>
          <cell r="G650">
            <v>0</v>
          </cell>
        </row>
        <row r="651">
          <cell r="B651">
            <v>0</v>
          </cell>
          <cell r="C651" t="str">
            <v>A. Upah</v>
          </cell>
          <cell r="D651">
            <v>0</v>
          </cell>
          <cell r="E651">
            <v>0</v>
          </cell>
          <cell r="F651">
            <v>0</v>
          </cell>
          <cell r="G651">
            <v>0</v>
          </cell>
        </row>
        <row r="652">
          <cell r="B652">
            <v>0</v>
          </cell>
          <cell r="C652" t="str">
            <v>buruh lapangan terlatih</v>
          </cell>
          <cell r="D652" t="str">
            <v>OH</v>
          </cell>
          <cell r="E652">
            <v>0.34599999999999997</v>
          </cell>
          <cell r="F652">
            <v>37000</v>
          </cell>
          <cell r="G652">
            <v>12801.999999999998</v>
          </cell>
        </row>
        <row r="653">
          <cell r="B653">
            <v>0</v>
          </cell>
          <cell r="C653" t="str">
            <v>Mandor lapangan</v>
          </cell>
          <cell r="D653" t="str">
            <v>OH</v>
          </cell>
          <cell r="E653">
            <v>1.7000000000000001E-2</v>
          </cell>
          <cell r="F653">
            <v>66000</v>
          </cell>
          <cell r="G653">
            <v>1122</v>
          </cell>
        </row>
        <row r="654">
          <cell r="B654">
            <v>0</v>
          </cell>
          <cell r="C654" t="str">
            <v>Tukang</v>
          </cell>
          <cell r="D654" t="str">
            <v>OH</v>
          </cell>
          <cell r="E654">
            <v>0.115</v>
          </cell>
          <cell r="F654">
            <v>47000</v>
          </cell>
          <cell r="G654">
            <v>5405</v>
          </cell>
        </row>
        <row r="655">
          <cell r="B655">
            <v>0</v>
          </cell>
          <cell r="C655" t="str">
            <v>Kepala Tukang</v>
          </cell>
          <cell r="D655" t="str">
            <v>OH</v>
          </cell>
          <cell r="E655">
            <v>1.2E-2</v>
          </cell>
          <cell r="F655">
            <v>66000</v>
          </cell>
          <cell r="G655">
            <v>792</v>
          </cell>
        </row>
        <row r="656">
          <cell r="B656">
            <v>0</v>
          </cell>
          <cell r="C656">
            <v>0</v>
          </cell>
          <cell r="D656">
            <v>0</v>
          </cell>
          <cell r="E656">
            <v>0</v>
          </cell>
          <cell r="F656">
            <v>0</v>
          </cell>
          <cell r="G656">
            <v>0</v>
          </cell>
        </row>
        <row r="657">
          <cell r="B657">
            <v>0</v>
          </cell>
          <cell r="C657">
            <v>0</v>
          </cell>
          <cell r="D657">
            <v>0</v>
          </cell>
          <cell r="E657">
            <v>0</v>
          </cell>
          <cell r="F657">
            <v>0</v>
          </cell>
          <cell r="G657">
            <v>0</v>
          </cell>
        </row>
        <row r="658">
          <cell r="B658">
            <v>0</v>
          </cell>
          <cell r="C658" t="str">
            <v>B. Bahan</v>
          </cell>
          <cell r="D658">
            <v>0</v>
          </cell>
          <cell r="E658">
            <v>0</v>
          </cell>
          <cell r="F658">
            <v>0</v>
          </cell>
          <cell r="G658">
            <v>0</v>
          </cell>
        </row>
        <row r="659">
          <cell r="B659">
            <v>0</v>
          </cell>
          <cell r="C659" t="str">
            <v>Pasir Pasang</v>
          </cell>
          <cell r="D659">
            <v>0</v>
          </cell>
          <cell r="E659">
            <v>8.9999999999999993E-3</v>
          </cell>
          <cell r="F659">
            <v>130000</v>
          </cell>
          <cell r="G659">
            <v>1170</v>
          </cell>
        </row>
        <row r="660">
          <cell r="B660">
            <v>0</v>
          </cell>
          <cell r="C660" t="str">
            <v>Semen Portland (PC)</v>
          </cell>
          <cell r="D660" t="str">
            <v>Zak</v>
          </cell>
          <cell r="E660">
            <v>0.13200000000000001</v>
          </cell>
          <cell r="F660">
            <v>54395</v>
          </cell>
          <cell r="G660">
            <v>7180.14</v>
          </cell>
        </row>
        <row r="661">
          <cell r="B661">
            <v>0</v>
          </cell>
          <cell r="C661">
            <v>0</v>
          </cell>
          <cell r="D661">
            <v>0</v>
          </cell>
          <cell r="E661">
            <v>0</v>
          </cell>
          <cell r="F661">
            <v>0</v>
          </cell>
          <cell r="G661">
            <v>0</v>
          </cell>
        </row>
        <row r="662">
          <cell r="B662">
            <v>0</v>
          </cell>
          <cell r="C662" t="str">
            <v>C. Alat</v>
          </cell>
          <cell r="D662">
            <v>0</v>
          </cell>
          <cell r="E662">
            <v>0</v>
          </cell>
          <cell r="F662">
            <v>0</v>
          </cell>
          <cell r="G662">
            <v>0</v>
          </cell>
        </row>
        <row r="663">
          <cell r="B663">
            <v>0</v>
          </cell>
          <cell r="C663" t="str">
            <v>Alat bantu</v>
          </cell>
          <cell r="D663" t="str">
            <v>Ls</v>
          </cell>
          <cell r="E663">
            <v>3.4599999999999999E-2</v>
          </cell>
          <cell r="F663">
            <v>50000</v>
          </cell>
          <cell r="G663">
            <v>1730</v>
          </cell>
        </row>
        <row r="664">
          <cell r="B664">
            <v>0</v>
          </cell>
          <cell r="C664">
            <v>0</v>
          </cell>
          <cell r="D664">
            <v>0</v>
          </cell>
          <cell r="E664">
            <v>0</v>
          </cell>
          <cell r="F664">
            <v>0</v>
          </cell>
          <cell r="G664">
            <v>0</v>
          </cell>
        </row>
        <row r="665">
          <cell r="B665">
            <v>45</v>
          </cell>
          <cell r="C665" t="str">
            <v xml:space="preserve">Uraian Pekerjaan </v>
          </cell>
          <cell r="D665" t="str">
            <v>:</v>
          </cell>
          <cell r="E665" t="str">
            <v>Acian</v>
          </cell>
          <cell r="F665">
            <v>0</v>
          </cell>
          <cell r="G665">
            <v>5483.8250000000007</v>
          </cell>
        </row>
        <row r="666">
          <cell r="B666" t="str">
            <v>45A</v>
          </cell>
          <cell r="C666" t="str">
            <v>Kuantitas Pekerjaan</v>
          </cell>
          <cell r="D666" t="str">
            <v>:</v>
          </cell>
          <cell r="E666">
            <v>0</v>
          </cell>
          <cell r="F666">
            <v>0</v>
          </cell>
          <cell r="G666">
            <v>0</v>
          </cell>
        </row>
        <row r="667">
          <cell r="B667">
            <v>0</v>
          </cell>
          <cell r="C667">
            <v>0</v>
          </cell>
          <cell r="D667">
            <v>0</v>
          </cell>
          <cell r="E667">
            <v>0</v>
          </cell>
          <cell r="F667">
            <v>0</v>
          </cell>
          <cell r="G667">
            <v>0</v>
          </cell>
        </row>
        <row r="668">
          <cell r="B668">
            <v>0</v>
          </cell>
          <cell r="C668" t="str">
            <v>A. Upah</v>
          </cell>
          <cell r="D668">
            <v>0</v>
          </cell>
          <cell r="E668">
            <v>0</v>
          </cell>
          <cell r="F668">
            <v>0</v>
          </cell>
          <cell r="G668">
            <v>0</v>
          </cell>
        </row>
        <row r="669">
          <cell r="B669">
            <v>0</v>
          </cell>
          <cell r="C669" t="str">
            <v>buruh lapangan terlatih</v>
          </cell>
          <cell r="D669" t="str">
            <v>OH</v>
          </cell>
          <cell r="E669">
            <v>6.5000000000000002E-2</v>
          </cell>
          <cell r="F669">
            <v>37000</v>
          </cell>
          <cell r="G669">
            <v>2405</v>
          </cell>
        </row>
        <row r="670">
          <cell r="B670">
            <v>0</v>
          </cell>
          <cell r="C670" t="str">
            <v>Tukang</v>
          </cell>
          <cell r="D670" t="str">
            <v>OH</v>
          </cell>
          <cell r="E670">
            <v>2.5000000000000001E-2</v>
          </cell>
          <cell r="F670">
            <v>47000</v>
          </cell>
          <cell r="G670">
            <v>1175</v>
          </cell>
        </row>
        <row r="671">
          <cell r="B671">
            <v>0</v>
          </cell>
          <cell r="C671">
            <v>0</v>
          </cell>
          <cell r="D671">
            <v>0</v>
          </cell>
          <cell r="E671">
            <v>0</v>
          </cell>
          <cell r="F671">
            <v>0</v>
          </cell>
          <cell r="G671">
            <v>0</v>
          </cell>
        </row>
        <row r="672">
          <cell r="B672">
            <v>0</v>
          </cell>
          <cell r="C672">
            <v>0</v>
          </cell>
          <cell r="D672">
            <v>0</v>
          </cell>
          <cell r="E672">
            <v>0</v>
          </cell>
          <cell r="F672">
            <v>0</v>
          </cell>
          <cell r="G672">
            <v>0</v>
          </cell>
        </row>
        <row r="673">
          <cell r="B673">
            <v>0</v>
          </cell>
          <cell r="C673" t="str">
            <v>B. Bahan</v>
          </cell>
          <cell r="D673">
            <v>0</v>
          </cell>
          <cell r="E673">
            <v>0</v>
          </cell>
          <cell r="F673">
            <v>0</v>
          </cell>
          <cell r="G673">
            <v>0</v>
          </cell>
        </row>
        <row r="674">
          <cell r="B674">
            <v>0</v>
          </cell>
          <cell r="C674" t="str">
            <v>Semen portland (PC)</v>
          </cell>
          <cell r="D674" t="str">
            <v>Zak</v>
          </cell>
          <cell r="E674">
            <v>3.5000000000000003E-2</v>
          </cell>
          <cell r="F674">
            <v>54395</v>
          </cell>
          <cell r="G674">
            <v>1903.8250000000003</v>
          </cell>
        </row>
        <row r="675">
          <cell r="B675">
            <v>0</v>
          </cell>
          <cell r="C675">
            <v>0</v>
          </cell>
          <cell r="D675">
            <v>0</v>
          </cell>
          <cell r="E675">
            <v>0</v>
          </cell>
          <cell r="F675">
            <v>0</v>
          </cell>
          <cell r="G675">
            <v>0</v>
          </cell>
        </row>
        <row r="676">
          <cell r="B676">
            <v>0</v>
          </cell>
          <cell r="C676" t="str">
            <v>C. Alat</v>
          </cell>
          <cell r="D676">
            <v>0</v>
          </cell>
          <cell r="E676">
            <v>0</v>
          </cell>
          <cell r="F676">
            <v>0</v>
          </cell>
          <cell r="G676">
            <v>0</v>
          </cell>
        </row>
        <row r="677">
          <cell r="B677">
            <v>0</v>
          </cell>
          <cell r="C677">
            <v>0</v>
          </cell>
          <cell r="D677">
            <v>0</v>
          </cell>
          <cell r="E677">
            <v>0</v>
          </cell>
          <cell r="F677">
            <v>0</v>
          </cell>
          <cell r="G677">
            <v>0</v>
          </cell>
        </row>
        <row r="678">
          <cell r="B678">
            <v>46</v>
          </cell>
          <cell r="C678" t="str">
            <v xml:space="preserve">Uraian Pekerjaan </v>
          </cell>
          <cell r="D678" t="str">
            <v>:</v>
          </cell>
          <cell r="E678" t="str">
            <v>Pasangan Bronjong Pabrikasi</v>
          </cell>
          <cell r="F678">
            <v>0</v>
          </cell>
          <cell r="G678">
            <v>580105.5</v>
          </cell>
        </row>
        <row r="679">
          <cell r="B679" t="str">
            <v>46A</v>
          </cell>
          <cell r="C679" t="str">
            <v>Kuantitas Pekerjaan</v>
          </cell>
          <cell r="D679" t="str">
            <v>:</v>
          </cell>
          <cell r="E679">
            <v>0</v>
          </cell>
          <cell r="F679">
            <v>0</v>
          </cell>
          <cell r="G679">
            <v>0</v>
          </cell>
        </row>
        <row r="680">
          <cell r="B680">
            <v>0</v>
          </cell>
          <cell r="C680">
            <v>0</v>
          </cell>
          <cell r="D680">
            <v>0</v>
          </cell>
          <cell r="E680">
            <v>0</v>
          </cell>
          <cell r="F680">
            <v>0</v>
          </cell>
          <cell r="G680">
            <v>0</v>
          </cell>
        </row>
        <row r="681">
          <cell r="B681">
            <v>0</v>
          </cell>
          <cell r="C681" t="str">
            <v>A. Upah</v>
          </cell>
          <cell r="D681">
            <v>0</v>
          </cell>
          <cell r="E681">
            <v>0</v>
          </cell>
          <cell r="F681">
            <v>0</v>
          </cell>
          <cell r="G681">
            <v>0</v>
          </cell>
        </row>
        <row r="682">
          <cell r="B682">
            <v>0</v>
          </cell>
          <cell r="C682" t="str">
            <v>buruh lapangan terlatih</v>
          </cell>
          <cell r="D682" t="str">
            <v>OH</v>
          </cell>
          <cell r="E682">
            <v>2</v>
          </cell>
          <cell r="F682">
            <v>37000</v>
          </cell>
          <cell r="G682">
            <v>74000</v>
          </cell>
        </row>
        <row r="683">
          <cell r="B683">
            <v>0</v>
          </cell>
          <cell r="C683" t="str">
            <v>Mandor lapangan</v>
          </cell>
          <cell r="D683" t="str">
            <v>OH</v>
          </cell>
          <cell r="E683">
            <v>3.3000000000000002E-2</v>
          </cell>
          <cell r="F683">
            <v>66000</v>
          </cell>
          <cell r="G683">
            <v>2178</v>
          </cell>
        </row>
        <row r="684">
          <cell r="B684">
            <v>0</v>
          </cell>
          <cell r="C684">
            <v>0</v>
          </cell>
          <cell r="D684">
            <v>0</v>
          </cell>
          <cell r="E684">
            <v>0</v>
          </cell>
          <cell r="F684">
            <v>0</v>
          </cell>
          <cell r="G684">
            <v>0</v>
          </cell>
        </row>
        <row r="685">
          <cell r="B685">
            <v>0</v>
          </cell>
          <cell r="C685" t="str">
            <v>B. Bahan</v>
          </cell>
          <cell r="D685">
            <v>0</v>
          </cell>
          <cell r="E685">
            <v>0</v>
          </cell>
          <cell r="F685">
            <v>0</v>
          </cell>
          <cell r="G685">
            <v>0</v>
          </cell>
        </row>
        <row r="686">
          <cell r="B686">
            <v>0</v>
          </cell>
          <cell r="C686" t="str">
            <v>Batu Kali</v>
          </cell>
          <cell r="D686">
            <v>0</v>
          </cell>
          <cell r="E686">
            <v>1.1000000000000001</v>
          </cell>
          <cell r="F686">
            <v>107525</v>
          </cell>
          <cell r="G686">
            <v>118277.50000000001</v>
          </cell>
        </row>
        <row r="687">
          <cell r="B687">
            <v>0</v>
          </cell>
          <cell r="C687" t="str">
            <v>Kawat Bronjong</v>
          </cell>
          <cell r="D687">
            <v>0</v>
          </cell>
          <cell r="E687">
            <v>1</v>
          </cell>
          <cell r="F687">
            <v>12650</v>
          </cell>
          <cell r="G687">
            <v>12650</v>
          </cell>
        </row>
        <row r="688">
          <cell r="B688">
            <v>0</v>
          </cell>
          <cell r="C688" t="str">
            <v>a. 3,00 mm</v>
          </cell>
          <cell r="D688">
            <v>0</v>
          </cell>
          <cell r="E688">
            <v>1</v>
          </cell>
          <cell r="F688">
            <v>373000</v>
          </cell>
          <cell r="G688">
            <v>373000</v>
          </cell>
        </row>
        <row r="689">
          <cell r="B689">
            <v>0</v>
          </cell>
          <cell r="C689">
            <v>0</v>
          </cell>
          <cell r="D689">
            <v>0</v>
          </cell>
          <cell r="E689">
            <v>0</v>
          </cell>
          <cell r="F689">
            <v>0</v>
          </cell>
          <cell r="G689">
            <v>0</v>
          </cell>
        </row>
        <row r="690">
          <cell r="B690">
            <v>0</v>
          </cell>
          <cell r="C690" t="str">
            <v>C. Alat</v>
          </cell>
          <cell r="D690">
            <v>0</v>
          </cell>
          <cell r="E690">
            <v>0</v>
          </cell>
          <cell r="F690">
            <v>0</v>
          </cell>
          <cell r="G690">
            <v>0</v>
          </cell>
        </row>
        <row r="691">
          <cell r="B691">
            <v>0</v>
          </cell>
          <cell r="C691">
            <v>0</v>
          </cell>
          <cell r="D691">
            <v>0</v>
          </cell>
          <cell r="E691">
            <v>0</v>
          </cell>
          <cell r="F691">
            <v>0</v>
          </cell>
          <cell r="G691">
            <v>0</v>
          </cell>
        </row>
        <row r="692">
          <cell r="B692">
            <v>47</v>
          </cell>
          <cell r="C692" t="str">
            <v xml:space="preserve">Uraian Pekerjaan </v>
          </cell>
          <cell r="D692" t="str">
            <v>:</v>
          </cell>
          <cell r="E692" t="str">
            <v>Pasangan Bronjong Anyaman</v>
          </cell>
          <cell r="F692">
            <v>0</v>
          </cell>
          <cell r="G692">
            <v>321733.5</v>
          </cell>
        </row>
        <row r="693">
          <cell r="B693" t="str">
            <v>47A</v>
          </cell>
          <cell r="C693" t="str">
            <v>Kuantitas Pekerjaan</v>
          </cell>
          <cell r="D693" t="str">
            <v>:</v>
          </cell>
          <cell r="E693">
            <v>0</v>
          </cell>
          <cell r="F693">
            <v>0</v>
          </cell>
          <cell r="G693">
            <v>0</v>
          </cell>
        </row>
        <row r="694">
          <cell r="B694">
            <v>0</v>
          </cell>
          <cell r="C694">
            <v>0</v>
          </cell>
          <cell r="D694">
            <v>0</v>
          </cell>
          <cell r="E694">
            <v>0</v>
          </cell>
          <cell r="F694">
            <v>0</v>
          </cell>
          <cell r="G694">
            <v>0</v>
          </cell>
        </row>
        <row r="695">
          <cell r="B695">
            <v>0</v>
          </cell>
          <cell r="C695" t="str">
            <v>A. Upah</v>
          </cell>
          <cell r="D695">
            <v>0</v>
          </cell>
          <cell r="E695">
            <v>0</v>
          </cell>
          <cell r="F695">
            <v>0</v>
          </cell>
          <cell r="G695">
            <v>0</v>
          </cell>
        </row>
        <row r="696">
          <cell r="B696">
            <v>0</v>
          </cell>
          <cell r="C696" t="str">
            <v>buruh lapangan terlatih</v>
          </cell>
          <cell r="D696" t="str">
            <v>OH</v>
          </cell>
          <cell r="E696">
            <v>1.958</v>
          </cell>
          <cell r="F696">
            <v>37000</v>
          </cell>
          <cell r="G696">
            <v>72446</v>
          </cell>
        </row>
        <row r="697">
          <cell r="B697">
            <v>0</v>
          </cell>
          <cell r="C697" t="str">
            <v>Mandor lapangan</v>
          </cell>
          <cell r="D697" t="str">
            <v>OH</v>
          </cell>
          <cell r="E697">
            <v>0.05</v>
          </cell>
          <cell r="F697">
            <v>66000</v>
          </cell>
          <cell r="G697">
            <v>3300</v>
          </cell>
        </row>
        <row r="698">
          <cell r="B698">
            <v>0</v>
          </cell>
          <cell r="C698" t="str">
            <v>Tukang</v>
          </cell>
          <cell r="D698" t="str">
            <v>OH</v>
          </cell>
          <cell r="E698">
            <v>0.70399999999999996</v>
          </cell>
          <cell r="F698">
            <v>47000</v>
          </cell>
          <cell r="G698">
            <v>33088</v>
          </cell>
        </row>
        <row r="699">
          <cell r="B699">
            <v>0</v>
          </cell>
          <cell r="C699">
            <v>0</v>
          </cell>
          <cell r="D699">
            <v>0</v>
          </cell>
          <cell r="E699">
            <v>0</v>
          </cell>
          <cell r="F699">
            <v>0</v>
          </cell>
          <cell r="G699">
            <v>0</v>
          </cell>
        </row>
        <row r="700">
          <cell r="B700">
            <v>0</v>
          </cell>
          <cell r="C700" t="str">
            <v>B. Bahan</v>
          </cell>
          <cell r="D700">
            <v>0</v>
          </cell>
          <cell r="E700">
            <v>0</v>
          </cell>
          <cell r="F700">
            <v>0</v>
          </cell>
          <cell r="G700">
            <v>0</v>
          </cell>
        </row>
        <row r="701">
          <cell r="B701">
            <v>0</v>
          </cell>
          <cell r="C701" t="str">
            <v>Batu Kali</v>
          </cell>
          <cell r="D701">
            <v>0</v>
          </cell>
          <cell r="E701">
            <v>1</v>
          </cell>
          <cell r="F701">
            <v>107525</v>
          </cell>
          <cell r="G701">
            <v>107525</v>
          </cell>
        </row>
        <row r="702">
          <cell r="B702">
            <v>0</v>
          </cell>
          <cell r="C702" t="str">
            <v>Kawat Bronjong</v>
          </cell>
          <cell r="D702">
            <v>0</v>
          </cell>
          <cell r="E702">
            <v>8.33</v>
          </cell>
          <cell r="F702">
            <v>12650</v>
          </cell>
          <cell r="G702">
            <v>105374.5</v>
          </cell>
        </row>
        <row r="703">
          <cell r="B703">
            <v>0</v>
          </cell>
          <cell r="C703">
            <v>0</v>
          </cell>
          <cell r="D703">
            <v>0</v>
          </cell>
          <cell r="E703">
            <v>0</v>
          </cell>
          <cell r="F703">
            <v>0</v>
          </cell>
          <cell r="G703">
            <v>0</v>
          </cell>
        </row>
        <row r="704">
          <cell r="B704">
            <v>0</v>
          </cell>
          <cell r="C704" t="str">
            <v>C. Alat</v>
          </cell>
          <cell r="D704">
            <v>0</v>
          </cell>
          <cell r="E704">
            <v>0</v>
          </cell>
          <cell r="F704">
            <v>0</v>
          </cell>
          <cell r="G704">
            <v>0</v>
          </cell>
        </row>
        <row r="705">
          <cell r="B705">
            <v>0</v>
          </cell>
          <cell r="C705">
            <v>0</v>
          </cell>
          <cell r="D705">
            <v>0</v>
          </cell>
          <cell r="E705">
            <v>0</v>
          </cell>
          <cell r="F705">
            <v>0</v>
          </cell>
          <cell r="G705">
            <v>0</v>
          </cell>
        </row>
        <row r="706">
          <cell r="B706">
            <v>48</v>
          </cell>
          <cell r="C706" t="str">
            <v xml:space="preserve">Uraian Pekerjaan </v>
          </cell>
          <cell r="D706" t="str">
            <v>:</v>
          </cell>
          <cell r="E706" t="str">
            <v>Pasangan Batu Kosong</v>
          </cell>
          <cell r="F706">
            <v>0</v>
          </cell>
          <cell r="G706">
            <v>194262</v>
          </cell>
        </row>
        <row r="707">
          <cell r="B707" t="str">
            <v>48A</v>
          </cell>
          <cell r="C707" t="str">
            <v>Kuantitas Pekerjaan</v>
          </cell>
          <cell r="D707" t="str">
            <v>:</v>
          </cell>
          <cell r="E707">
            <v>0</v>
          </cell>
          <cell r="F707">
            <v>0</v>
          </cell>
          <cell r="G707">
            <v>0</v>
          </cell>
        </row>
        <row r="708">
          <cell r="B708">
            <v>0</v>
          </cell>
          <cell r="C708">
            <v>0</v>
          </cell>
          <cell r="D708">
            <v>0</v>
          </cell>
          <cell r="E708">
            <v>0</v>
          </cell>
          <cell r="F708">
            <v>0</v>
          </cell>
          <cell r="G708">
            <v>0</v>
          </cell>
        </row>
        <row r="709">
          <cell r="B709">
            <v>0</v>
          </cell>
          <cell r="C709" t="str">
            <v>A. Upah</v>
          </cell>
          <cell r="D709">
            <v>0</v>
          </cell>
          <cell r="E709">
            <v>0</v>
          </cell>
          <cell r="F709">
            <v>0</v>
          </cell>
          <cell r="G709">
            <v>0</v>
          </cell>
        </row>
        <row r="710">
          <cell r="B710">
            <v>0</v>
          </cell>
          <cell r="C710" t="str">
            <v>buruh lapangan terlatih</v>
          </cell>
          <cell r="D710" t="str">
            <v>OH</v>
          </cell>
          <cell r="E710">
            <v>1.44</v>
          </cell>
          <cell r="F710">
            <v>37000</v>
          </cell>
          <cell r="G710">
            <v>53280</v>
          </cell>
        </row>
        <row r="711">
          <cell r="B711">
            <v>0</v>
          </cell>
          <cell r="C711" t="str">
            <v>Mandor lapangan</v>
          </cell>
          <cell r="D711" t="str">
            <v>OH</v>
          </cell>
          <cell r="E711">
            <v>7.1999999999999995E-2</v>
          </cell>
          <cell r="F711">
            <v>66000</v>
          </cell>
          <cell r="G711">
            <v>4752</v>
          </cell>
        </row>
        <row r="712">
          <cell r="B712">
            <v>0</v>
          </cell>
          <cell r="C712">
            <v>0</v>
          </cell>
          <cell r="D712">
            <v>0</v>
          </cell>
          <cell r="E712">
            <v>0</v>
          </cell>
          <cell r="F712">
            <v>0</v>
          </cell>
          <cell r="G712">
            <v>0</v>
          </cell>
        </row>
        <row r="713">
          <cell r="B713">
            <v>0</v>
          </cell>
          <cell r="C713" t="str">
            <v>B. Bahan</v>
          </cell>
          <cell r="D713">
            <v>0</v>
          </cell>
          <cell r="E713">
            <v>0</v>
          </cell>
          <cell r="F713">
            <v>0</v>
          </cell>
          <cell r="G713">
            <v>0</v>
          </cell>
        </row>
        <row r="714">
          <cell r="B714">
            <v>0</v>
          </cell>
          <cell r="C714" t="str">
            <v>Batu Kali</v>
          </cell>
          <cell r="D714">
            <v>0</v>
          </cell>
          <cell r="E714">
            <v>1.2</v>
          </cell>
          <cell r="F714">
            <v>107525</v>
          </cell>
          <cell r="G714">
            <v>129030</v>
          </cell>
        </row>
        <row r="715">
          <cell r="B715">
            <v>0</v>
          </cell>
          <cell r="C715">
            <v>0</v>
          </cell>
          <cell r="D715">
            <v>0</v>
          </cell>
          <cell r="E715">
            <v>0</v>
          </cell>
          <cell r="F715">
            <v>0</v>
          </cell>
          <cell r="G715">
            <v>0</v>
          </cell>
        </row>
        <row r="716">
          <cell r="B716">
            <v>0</v>
          </cell>
          <cell r="C716" t="str">
            <v>C. Alat</v>
          </cell>
          <cell r="D716">
            <v>0</v>
          </cell>
          <cell r="E716">
            <v>0</v>
          </cell>
          <cell r="F716">
            <v>0</v>
          </cell>
          <cell r="G716">
            <v>0</v>
          </cell>
        </row>
        <row r="717">
          <cell r="B717">
            <v>0</v>
          </cell>
          <cell r="C717" t="str">
            <v>Alat bantu</v>
          </cell>
          <cell r="D717" t="str">
            <v>Ls</v>
          </cell>
          <cell r="E717">
            <v>0.14399999999999999</v>
          </cell>
          <cell r="F717">
            <v>50000</v>
          </cell>
          <cell r="G717">
            <v>7199.9999999999991</v>
          </cell>
        </row>
        <row r="718">
          <cell r="B718">
            <v>0</v>
          </cell>
          <cell r="C718">
            <v>0</v>
          </cell>
          <cell r="D718">
            <v>0</v>
          </cell>
          <cell r="E718">
            <v>0</v>
          </cell>
          <cell r="F718">
            <v>0</v>
          </cell>
          <cell r="G718">
            <v>0</v>
          </cell>
        </row>
        <row r="719">
          <cell r="B719">
            <v>49</v>
          </cell>
          <cell r="C719" t="str">
            <v xml:space="preserve">Uraian Pekerjaan </v>
          </cell>
          <cell r="D719" t="str">
            <v>:</v>
          </cell>
          <cell r="E719" t="str">
            <v>Pembongkaran Pasangan Batu</v>
          </cell>
          <cell r="F719">
            <v>0</v>
          </cell>
          <cell r="G719">
            <v>121500</v>
          </cell>
        </row>
        <row r="720">
          <cell r="B720" t="str">
            <v>49A</v>
          </cell>
          <cell r="C720" t="str">
            <v>Kuantitas Pekerjaan</v>
          </cell>
          <cell r="D720" t="str">
            <v>:</v>
          </cell>
          <cell r="E720">
            <v>0</v>
          </cell>
          <cell r="F720">
            <v>0</v>
          </cell>
          <cell r="G720">
            <v>0</v>
          </cell>
        </row>
        <row r="721">
          <cell r="B721">
            <v>0</v>
          </cell>
          <cell r="C721">
            <v>0</v>
          </cell>
          <cell r="D721">
            <v>0</v>
          </cell>
          <cell r="E721">
            <v>0</v>
          </cell>
          <cell r="F721">
            <v>0</v>
          </cell>
          <cell r="G721">
            <v>0</v>
          </cell>
        </row>
        <row r="722">
          <cell r="B722">
            <v>0</v>
          </cell>
          <cell r="C722" t="str">
            <v>A. Upah</v>
          </cell>
          <cell r="D722">
            <v>0</v>
          </cell>
          <cell r="E722">
            <v>0</v>
          </cell>
          <cell r="F722">
            <v>0</v>
          </cell>
          <cell r="G722">
            <v>0</v>
          </cell>
        </row>
        <row r="723">
          <cell r="B723">
            <v>0</v>
          </cell>
          <cell r="C723" t="str">
            <v>buruh lapangan terlatih</v>
          </cell>
          <cell r="D723" t="str">
            <v>OH</v>
          </cell>
          <cell r="E723">
            <v>2.5</v>
          </cell>
          <cell r="F723">
            <v>37000</v>
          </cell>
          <cell r="G723">
            <v>92500</v>
          </cell>
        </row>
        <row r="724">
          <cell r="B724">
            <v>0</v>
          </cell>
          <cell r="C724" t="str">
            <v>Mandor lapangan</v>
          </cell>
          <cell r="D724" t="str">
            <v>OH</v>
          </cell>
          <cell r="E724">
            <v>0.25</v>
          </cell>
          <cell r="F724">
            <v>66000</v>
          </cell>
          <cell r="G724">
            <v>16500</v>
          </cell>
        </row>
        <row r="725">
          <cell r="B725">
            <v>0</v>
          </cell>
          <cell r="C725">
            <v>0</v>
          </cell>
          <cell r="D725">
            <v>0</v>
          </cell>
          <cell r="E725">
            <v>0</v>
          </cell>
          <cell r="F725">
            <v>0</v>
          </cell>
          <cell r="G725">
            <v>0</v>
          </cell>
        </row>
        <row r="726">
          <cell r="B726">
            <v>0</v>
          </cell>
          <cell r="C726" t="str">
            <v>B. Bahan</v>
          </cell>
          <cell r="D726">
            <v>0</v>
          </cell>
          <cell r="E726">
            <v>0</v>
          </cell>
          <cell r="F726">
            <v>0</v>
          </cell>
          <cell r="G726">
            <v>0</v>
          </cell>
        </row>
        <row r="727">
          <cell r="B727">
            <v>0</v>
          </cell>
          <cell r="C727">
            <v>0</v>
          </cell>
          <cell r="D727">
            <v>0</v>
          </cell>
          <cell r="E727">
            <v>0</v>
          </cell>
          <cell r="F727">
            <v>0</v>
          </cell>
          <cell r="G727">
            <v>0</v>
          </cell>
        </row>
        <row r="728">
          <cell r="B728">
            <v>0</v>
          </cell>
          <cell r="C728" t="str">
            <v>C. Alat</v>
          </cell>
          <cell r="D728">
            <v>0</v>
          </cell>
          <cell r="E728">
            <v>0</v>
          </cell>
          <cell r="F728">
            <v>0</v>
          </cell>
          <cell r="G728">
            <v>0</v>
          </cell>
        </row>
        <row r="729">
          <cell r="B729">
            <v>0</v>
          </cell>
          <cell r="C729" t="str">
            <v>Alat bantu</v>
          </cell>
          <cell r="D729" t="str">
            <v>Ls</v>
          </cell>
          <cell r="E729">
            <v>0.25</v>
          </cell>
          <cell r="F729">
            <v>50000</v>
          </cell>
          <cell r="G729">
            <v>12500</v>
          </cell>
        </row>
        <row r="730">
          <cell r="B730">
            <v>0</v>
          </cell>
          <cell r="C730">
            <v>0</v>
          </cell>
          <cell r="D730">
            <v>0</v>
          </cell>
          <cell r="E730">
            <v>0</v>
          </cell>
          <cell r="F730">
            <v>0</v>
          </cell>
          <cell r="G730">
            <v>0</v>
          </cell>
        </row>
        <row r="731">
          <cell r="B731">
            <v>50</v>
          </cell>
          <cell r="C731" t="str">
            <v xml:space="preserve">Uraian Pekerjaan </v>
          </cell>
          <cell r="D731" t="str">
            <v>:</v>
          </cell>
          <cell r="E731" t="str">
            <v>Pembongkaran Pasangan Bronjong</v>
          </cell>
          <cell r="F731">
            <v>0</v>
          </cell>
          <cell r="G731">
            <v>110400</v>
          </cell>
        </row>
        <row r="732">
          <cell r="B732" t="str">
            <v>50A</v>
          </cell>
          <cell r="C732" t="str">
            <v>Kuantitas Pekerjaan</v>
          </cell>
          <cell r="D732" t="str">
            <v>:</v>
          </cell>
          <cell r="E732">
            <v>0</v>
          </cell>
          <cell r="F732">
            <v>0</v>
          </cell>
          <cell r="G732">
            <v>0</v>
          </cell>
        </row>
        <row r="733">
          <cell r="B733">
            <v>0</v>
          </cell>
          <cell r="C733">
            <v>0</v>
          </cell>
          <cell r="D733">
            <v>0</v>
          </cell>
          <cell r="E733">
            <v>0</v>
          </cell>
          <cell r="F733">
            <v>0</v>
          </cell>
          <cell r="G733">
            <v>0</v>
          </cell>
        </row>
        <row r="734">
          <cell r="B734">
            <v>0</v>
          </cell>
          <cell r="C734" t="str">
            <v>A. Upah</v>
          </cell>
          <cell r="D734">
            <v>0</v>
          </cell>
          <cell r="E734">
            <v>0</v>
          </cell>
          <cell r="F734">
            <v>0</v>
          </cell>
          <cell r="G734">
            <v>0</v>
          </cell>
        </row>
        <row r="735">
          <cell r="B735">
            <v>0</v>
          </cell>
          <cell r="C735" t="str">
            <v>buruh lapangan terlatih</v>
          </cell>
          <cell r="D735" t="str">
            <v>OH</v>
          </cell>
          <cell r="E735">
            <v>2</v>
          </cell>
          <cell r="F735">
            <v>37000</v>
          </cell>
          <cell r="G735">
            <v>74000</v>
          </cell>
        </row>
        <row r="736">
          <cell r="B736">
            <v>0</v>
          </cell>
          <cell r="C736" t="str">
            <v>Mandor lapangan</v>
          </cell>
          <cell r="D736" t="str">
            <v>OH</v>
          </cell>
          <cell r="E736">
            <v>0.4</v>
          </cell>
          <cell r="F736">
            <v>66000</v>
          </cell>
          <cell r="G736">
            <v>26400</v>
          </cell>
        </row>
        <row r="737">
          <cell r="B737">
            <v>0</v>
          </cell>
          <cell r="C737">
            <v>0</v>
          </cell>
          <cell r="D737">
            <v>0</v>
          </cell>
          <cell r="E737">
            <v>0</v>
          </cell>
          <cell r="F737">
            <v>0</v>
          </cell>
          <cell r="G737">
            <v>0</v>
          </cell>
        </row>
        <row r="738">
          <cell r="B738">
            <v>0</v>
          </cell>
          <cell r="C738" t="str">
            <v>B. Bahan</v>
          </cell>
          <cell r="D738">
            <v>0</v>
          </cell>
          <cell r="E738">
            <v>0</v>
          </cell>
          <cell r="F738">
            <v>0</v>
          </cell>
          <cell r="G738">
            <v>0</v>
          </cell>
        </row>
        <row r="739">
          <cell r="B739">
            <v>0</v>
          </cell>
          <cell r="C739">
            <v>0</v>
          </cell>
          <cell r="D739">
            <v>0</v>
          </cell>
          <cell r="E739">
            <v>0</v>
          </cell>
          <cell r="F739">
            <v>0</v>
          </cell>
          <cell r="G739">
            <v>0</v>
          </cell>
        </row>
        <row r="740">
          <cell r="B740">
            <v>0</v>
          </cell>
          <cell r="C740" t="str">
            <v>C. Alat</v>
          </cell>
          <cell r="D740">
            <v>0</v>
          </cell>
          <cell r="E740">
            <v>0</v>
          </cell>
          <cell r="F740">
            <v>0</v>
          </cell>
          <cell r="G740">
            <v>0</v>
          </cell>
        </row>
        <row r="741">
          <cell r="B741">
            <v>0</v>
          </cell>
          <cell r="C741" t="str">
            <v>Alat bantu</v>
          </cell>
          <cell r="D741" t="str">
            <v>Ls</v>
          </cell>
          <cell r="E741">
            <v>0.2</v>
          </cell>
          <cell r="F741">
            <v>50000</v>
          </cell>
          <cell r="G741">
            <v>10000</v>
          </cell>
        </row>
        <row r="742">
          <cell r="B742">
            <v>0</v>
          </cell>
          <cell r="C742">
            <v>0</v>
          </cell>
          <cell r="D742">
            <v>0</v>
          </cell>
          <cell r="E742">
            <v>0</v>
          </cell>
          <cell r="F742">
            <v>0</v>
          </cell>
          <cell r="G742">
            <v>0</v>
          </cell>
        </row>
        <row r="743">
          <cell r="B743">
            <v>51</v>
          </cell>
          <cell r="C743" t="str">
            <v xml:space="preserve">Uraian Pekerjaan </v>
          </cell>
          <cell r="D743" t="str">
            <v>:</v>
          </cell>
          <cell r="E743" t="str">
            <v>Pengecatan Pintu</v>
          </cell>
          <cell r="F743">
            <v>0</v>
          </cell>
          <cell r="G743">
            <v>78950</v>
          </cell>
        </row>
        <row r="744">
          <cell r="B744" t="str">
            <v>51A</v>
          </cell>
          <cell r="C744" t="str">
            <v>Kuantitas Pekerjaan</v>
          </cell>
          <cell r="D744" t="str">
            <v>:</v>
          </cell>
          <cell r="E744">
            <v>0</v>
          </cell>
          <cell r="F744">
            <v>0</v>
          </cell>
          <cell r="G744">
            <v>0</v>
          </cell>
        </row>
        <row r="745">
          <cell r="B745">
            <v>0</v>
          </cell>
          <cell r="C745">
            <v>0</v>
          </cell>
          <cell r="D745">
            <v>0</v>
          </cell>
          <cell r="E745">
            <v>0</v>
          </cell>
          <cell r="F745">
            <v>0</v>
          </cell>
          <cell r="G745">
            <v>0</v>
          </cell>
        </row>
        <row r="746">
          <cell r="B746">
            <v>0</v>
          </cell>
          <cell r="C746" t="str">
            <v>A. Upah</v>
          </cell>
          <cell r="D746">
            <v>0</v>
          </cell>
          <cell r="E746">
            <v>0</v>
          </cell>
          <cell r="F746">
            <v>0</v>
          </cell>
          <cell r="G746">
            <v>0</v>
          </cell>
        </row>
        <row r="747">
          <cell r="B747">
            <v>0</v>
          </cell>
          <cell r="C747" t="str">
            <v>buruh lapangan terlatih</v>
          </cell>
          <cell r="D747" t="str">
            <v>OH</v>
          </cell>
          <cell r="E747">
            <v>1.5</v>
          </cell>
          <cell r="F747">
            <v>37000</v>
          </cell>
          <cell r="G747">
            <v>55500</v>
          </cell>
        </row>
        <row r="748">
          <cell r="B748">
            <v>0</v>
          </cell>
          <cell r="C748" t="str">
            <v>Mandor lapangan</v>
          </cell>
          <cell r="D748" t="str">
            <v>OH</v>
          </cell>
          <cell r="E748">
            <v>0.05</v>
          </cell>
          <cell r="F748">
            <v>66000</v>
          </cell>
          <cell r="G748">
            <v>3300</v>
          </cell>
        </row>
        <row r="749">
          <cell r="B749">
            <v>0</v>
          </cell>
          <cell r="C749">
            <v>0</v>
          </cell>
          <cell r="D749">
            <v>0</v>
          </cell>
          <cell r="E749">
            <v>0</v>
          </cell>
          <cell r="F749">
            <v>0</v>
          </cell>
          <cell r="G749">
            <v>0</v>
          </cell>
        </row>
        <row r="750">
          <cell r="B750">
            <v>0</v>
          </cell>
          <cell r="C750" t="str">
            <v>B. Bahan</v>
          </cell>
          <cell r="D750">
            <v>0</v>
          </cell>
          <cell r="E750">
            <v>0</v>
          </cell>
          <cell r="F750">
            <v>0</v>
          </cell>
          <cell r="G750">
            <v>0</v>
          </cell>
        </row>
        <row r="751">
          <cell r="B751">
            <v>0</v>
          </cell>
          <cell r="C751" t="str">
            <v>Cat Kayu</v>
          </cell>
          <cell r="D751" t="str">
            <v>kg</v>
          </cell>
          <cell r="E751">
            <v>0.4</v>
          </cell>
          <cell r="F751">
            <v>31625</v>
          </cell>
          <cell r="G751">
            <v>12650</v>
          </cell>
        </row>
        <row r="752">
          <cell r="B752">
            <v>0</v>
          </cell>
          <cell r="C752">
            <v>0</v>
          </cell>
          <cell r="D752">
            <v>0</v>
          </cell>
          <cell r="E752">
            <v>0</v>
          </cell>
          <cell r="F752">
            <v>0</v>
          </cell>
          <cell r="G752">
            <v>0</v>
          </cell>
        </row>
        <row r="753">
          <cell r="B753">
            <v>0</v>
          </cell>
          <cell r="C753" t="str">
            <v>C. Alat</v>
          </cell>
          <cell r="D753">
            <v>0</v>
          </cell>
          <cell r="E753">
            <v>0</v>
          </cell>
          <cell r="F753">
            <v>0</v>
          </cell>
          <cell r="G753">
            <v>0</v>
          </cell>
        </row>
        <row r="754">
          <cell r="B754">
            <v>0</v>
          </cell>
          <cell r="C754" t="str">
            <v>Alat bantu</v>
          </cell>
          <cell r="D754" t="str">
            <v>Ls</v>
          </cell>
          <cell r="E754">
            <v>0.15</v>
          </cell>
          <cell r="F754">
            <v>50000</v>
          </cell>
          <cell r="G754">
            <v>7500</v>
          </cell>
        </row>
        <row r="755">
          <cell r="B755">
            <v>0</v>
          </cell>
          <cell r="C755">
            <v>0</v>
          </cell>
          <cell r="D755">
            <v>0</v>
          </cell>
          <cell r="E755">
            <v>0</v>
          </cell>
          <cell r="F755">
            <v>0</v>
          </cell>
          <cell r="G755">
            <v>0</v>
          </cell>
        </row>
        <row r="756">
          <cell r="B756">
            <v>52</v>
          </cell>
          <cell r="C756" t="str">
            <v xml:space="preserve">Uraian Pekerjaan </v>
          </cell>
          <cell r="D756" t="str">
            <v>:</v>
          </cell>
          <cell r="E756" t="str">
            <v>Pengecetan Tembok</v>
          </cell>
          <cell r="F756">
            <v>0</v>
          </cell>
          <cell r="G756">
            <v>27747.7</v>
          </cell>
        </row>
        <row r="757">
          <cell r="B757" t="str">
            <v>52A</v>
          </cell>
          <cell r="C757" t="str">
            <v>Kuantitas Pekerjaan</v>
          </cell>
          <cell r="D757" t="str">
            <v>:</v>
          </cell>
          <cell r="E757">
            <v>0</v>
          </cell>
          <cell r="F757">
            <v>0</v>
          </cell>
          <cell r="G757">
            <v>0</v>
          </cell>
        </row>
        <row r="758">
          <cell r="B758">
            <v>0</v>
          </cell>
          <cell r="C758">
            <v>0</v>
          </cell>
          <cell r="D758">
            <v>0</v>
          </cell>
          <cell r="E758">
            <v>0</v>
          </cell>
          <cell r="F758">
            <v>0</v>
          </cell>
          <cell r="G758">
            <v>0</v>
          </cell>
        </row>
        <row r="759">
          <cell r="B759">
            <v>0</v>
          </cell>
          <cell r="C759" t="str">
            <v>A. Upah</v>
          </cell>
          <cell r="D759">
            <v>0</v>
          </cell>
          <cell r="E759">
            <v>0</v>
          </cell>
          <cell r="F759">
            <v>0</v>
          </cell>
          <cell r="G759">
            <v>0</v>
          </cell>
        </row>
        <row r="760">
          <cell r="B760">
            <v>0</v>
          </cell>
          <cell r="C760" t="str">
            <v>buruh lapangan terlatih</v>
          </cell>
          <cell r="D760" t="str">
            <v>OH</v>
          </cell>
          <cell r="E760">
            <v>0.2</v>
          </cell>
          <cell r="F760">
            <v>37000</v>
          </cell>
          <cell r="G760">
            <v>7400</v>
          </cell>
        </row>
        <row r="761">
          <cell r="B761">
            <v>0</v>
          </cell>
          <cell r="C761" t="str">
            <v>Mandor lapangan</v>
          </cell>
          <cell r="D761" t="str">
            <v>OH</v>
          </cell>
          <cell r="E761">
            <v>0.01</v>
          </cell>
          <cell r="F761">
            <v>66000</v>
          </cell>
          <cell r="G761">
            <v>660</v>
          </cell>
        </row>
        <row r="762">
          <cell r="B762">
            <v>0</v>
          </cell>
          <cell r="C762" t="str">
            <v>Tukang</v>
          </cell>
          <cell r="D762" t="str">
            <v>OH</v>
          </cell>
          <cell r="E762">
            <v>0.25</v>
          </cell>
          <cell r="F762">
            <v>47000</v>
          </cell>
          <cell r="G762">
            <v>11750</v>
          </cell>
        </row>
        <row r="763">
          <cell r="B763">
            <v>0</v>
          </cell>
          <cell r="C763" t="str">
            <v>Kepala Tukang</v>
          </cell>
          <cell r="D763" t="str">
            <v>OH</v>
          </cell>
          <cell r="E763">
            <v>2.5000000000000001E-2</v>
          </cell>
          <cell r="F763">
            <v>66000</v>
          </cell>
          <cell r="G763">
            <v>1650</v>
          </cell>
        </row>
        <row r="764">
          <cell r="B764">
            <v>0</v>
          </cell>
          <cell r="C764">
            <v>0</v>
          </cell>
          <cell r="D764">
            <v>0</v>
          </cell>
          <cell r="E764">
            <v>0</v>
          </cell>
          <cell r="F764">
            <v>0</v>
          </cell>
          <cell r="G764">
            <v>0</v>
          </cell>
        </row>
        <row r="765">
          <cell r="B765">
            <v>0</v>
          </cell>
          <cell r="C765" t="str">
            <v>B. Bahan</v>
          </cell>
          <cell r="D765">
            <v>0</v>
          </cell>
          <cell r="E765">
            <v>0</v>
          </cell>
          <cell r="F765">
            <v>0</v>
          </cell>
          <cell r="G765">
            <v>0</v>
          </cell>
        </row>
        <row r="766">
          <cell r="B766">
            <v>0</v>
          </cell>
          <cell r="C766" t="str">
            <v>Plamur tembok</v>
          </cell>
          <cell r="D766" t="str">
            <v>kg</v>
          </cell>
          <cell r="E766">
            <v>0.3</v>
          </cell>
          <cell r="F766">
            <v>5819</v>
          </cell>
          <cell r="G766">
            <v>1745.7</v>
          </cell>
        </row>
        <row r="767">
          <cell r="B767">
            <v>0</v>
          </cell>
          <cell r="C767" t="str">
            <v>Ampelas biasa</v>
          </cell>
          <cell r="D767" t="str">
            <v>lbr</v>
          </cell>
          <cell r="E767">
            <v>1</v>
          </cell>
          <cell r="F767">
            <v>2403.5</v>
          </cell>
          <cell r="G767">
            <v>2403.5</v>
          </cell>
        </row>
        <row r="768">
          <cell r="B768">
            <v>0</v>
          </cell>
          <cell r="C768" t="str">
            <v>Cat tembok</v>
          </cell>
          <cell r="D768" t="str">
            <v>kg</v>
          </cell>
          <cell r="E768">
            <v>0.2</v>
          </cell>
          <cell r="F768">
            <v>5692.5</v>
          </cell>
          <cell r="G768">
            <v>1138.5</v>
          </cell>
        </row>
        <row r="769">
          <cell r="B769">
            <v>0</v>
          </cell>
          <cell r="C769">
            <v>0</v>
          </cell>
          <cell r="D769">
            <v>0</v>
          </cell>
          <cell r="E769">
            <v>0</v>
          </cell>
          <cell r="F769">
            <v>0</v>
          </cell>
          <cell r="G769">
            <v>0</v>
          </cell>
        </row>
        <row r="770">
          <cell r="B770">
            <v>0</v>
          </cell>
          <cell r="C770" t="str">
            <v>C. Alat</v>
          </cell>
          <cell r="D770">
            <v>0</v>
          </cell>
          <cell r="E770">
            <v>0</v>
          </cell>
          <cell r="F770">
            <v>0</v>
          </cell>
          <cell r="G770">
            <v>0</v>
          </cell>
        </row>
        <row r="771">
          <cell r="B771">
            <v>0</v>
          </cell>
          <cell r="C771" t="str">
            <v>Alat bantu</v>
          </cell>
          <cell r="D771" t="str">
            <v>Ls</v>
          </cell>
          <cell r="E771">
            <v>0.02</v>
          </cell>
          <cell r="F771">
            <v>50000</v>
          </cell>
          <cell r="G771">
            <v>1000</v>
          </cell>
        </row>
        <row r="772">
          <cell r="B772">
            <v>0</v>
          </cell>
          <cell r="C772">
            <v>0</v>
          </cell>
          <cell r="D772">
            <v>0</v>
          </cell>
          <cell r="E772">
            <v>0</v>
          </cell>
          <cell r="F772">
            <v>0</v>
          </cell>
          <cell r="G772">
            <v>0</v>
          </cell>
        </row>
        <row r="773">
          <cell r="B773">
            <v>53</v>
          </cell>
          <cell r="C773" t="str">
            <v xml:space="preserve">Uraian Pekerjaan </v>
          </cell>
          <cell r="D773" t="str">
            <v>:</v>
          </cell>
          <cell r="E773" t="str">
            <v>Filter Cloth (Geotekstil)</v>
          </cell>
          <cell r="F773">
            <v>0</v>
          </cell>
          <cell r="G773">
            <v>12732</v>
          </cell>
        </row>
        <row r="774">
          <cell r="B774" t="str">
            <v>53A</v>
          </cell>
          <cell r="C774" t="str">
            <v>Kuantitas Pekerjaan</v>
          </cell>
          <cell r="D774" t="str">
            <v>:</v>
          </cell>
          <cell r="E774">
            <v>0</v>
          </cell>
          <cell r="F774">
            <v>0</v>
          </cell>
          <cell r="G774">
            <v>0</v>
          </cell>
        </row>
        <row r="775">
          <cell r="B775">
            <v>0</v>
          </cell>
          <cell r="C775">
            <v>0</v>
          </cell>
          <cell r="D775">
            <v>0</v>
          </cell>
          <cell r="E775">
            <v>0</v>
          </cell>
          <cell r="F775">
            <v>0</v>
          </cell>
          <cell r="G775">
            <v>0</v>
          </cell>
        </row>
        <row r="776">
          <cell r="B776">
            <v>0</v>
          </cell>
          <cell r="C776" t="str">
            <v>A. Upah</v>
          </cell>
          <cell r="D776">
            <v>0</v>
          </cell>
          <cell r="E776">
            <v>0</v>
          </cell>
          <cell r="F776">
            <v>0</v>
          </cell>
          <cell r="G776">
            <v>0</v>
          </cell>
        </row>
        <row r="777">
          <cell r="B777">
            <v>0</v>
          </cell>
          <cell r="C777" t="str">
            <v>buruh lapangan terlatih</v>
          </cell>
          <cell r="D777" t="str">
            <v>OH</v>
          </cell>
          <cell r="E777">
            <v>0.05</v>
          </cell>
          <cell r="F777">
            <v>37000</v>
          </cell>
          <cell r="G777">
            <v>1850</v>
          </cell>
        </row>
        <row r="778">
          <cell r="B778">
            <v>0</v>
          </cell>
          <cell r="C778" t="str">
            <v>Mandor lapangan</v>
          </cell>
          <cell r="D778" t="str">
            <v>OH</v>
          </cell>
          <cell r="E778">
            <v>2E-3</v>
          </cell>
          <cell r="F778">
            <v>66000</v>
          </cell>
          <cell r="G778">
            <v>132</v>
          </cell>
        </row>
        <row r="779">
          <cell r="B779">
            <v>0</v>
          </cell>
          <cell r="C779">
            <v>0</v>
          </cell>
          <cell r="D779">
            <v>0</v>
          </cell>
          <cell r="E779">
            <v>0</v>
          </cell>
          <cell r="F779">
            <v>0</v>
          </cell>
          <cell r="G779">
            <v>0</v>
          </cell>
        </row>
        <row r="780">
          <cell r="B780">
            <v>0</v>
          </cell>
          <cell r="C780" t="str">
            <v>B. Bahan</v>
          </cell>
          <cell r="D780">
            <v>0</v>
          </cell>
          <cell r="E780">
            <v>0</v>
          </cell>
          <cell r="F780">
            <v>0</v>
          </cell>
          <cell r="G780">
            <v>0</v>
          </cell>
        </row>
        <row r="781">
          <cell r="B781">
            <v>0</v>
          </cell>
          <cell r="C781" t="str">
            <v>Filter / Geotekstil</v>
          </cell>
          <cell r="D781">
            <v>0</v>
          </cell>
          <cell r="E781">
            <v>1</v>
          </cell>
          <cell r="F781">
            <v>10750</v>
          </cell>
          <cell r="G781">
            <v>10750</v>
          </cell>
        </row>
        <row r="782">
          <cell r="B782">
            <v>0</v>
          </cell>
          <cell r="C782">
            <v>0</v>
          </cell>
          <cell r="D782">
            <v>0</v>
          </cell>
          <cell r="E782">
            <v>0</v>
          </cell>
          <cell r="F782">
            <v>0</v>
          </cell>
          <cell r="G782">
            <v>0</v>
          </cell>
        </row>
        <row r="783">
          <cell r="B783">
            <v>0</v>
          </cell>
          <cell r="C783" t="str">
            <v>C. Alat</v>
          </cell>
          <cell r="D783">
            <v>0</v>
          </cell>
          <cell r="E783">
            <v>0</v>
          </cell>
          <cell r="F783">
            <v>0</v>
          </cell>
          <cell r="G783">
            <v>0</v>
          </cell>
        </row>
        <row r="784">
          <cell r="B784">
            <v>0</v>
          </cell>
          <cell r="C784">
            <v>0</v>
          </cell>
          <cell r="D784">
            <v>0</v>
          </cell>
          <cell r="E784">
            <v>0</v>
          </cell>
          <cell r="F784">
            <v>0</v>
          </cell>
          <cell r="G784">
            <v>0</v>
          </cell>
        </row>
        <row r="785">
          <cell r="B785">
            <v>54</v>
          </cell>
          <cell r="C785" t="str">
            <v xml:space="preserve">Uraian Pekerjaan </v>
          </cell>
          <cell r="D785" t="str">
            <v>:</v>
          </cell>
          <cell r="E785" t="str">
            <v>Gebalan Rumput (Grass Sodding)</v>
          </cell>
          <cell r="F785">
            <v>0</v>
          </cell>
          <cell r="G785">
            <v>6708</v>
          </cell>
        </row>
        <row r="786">
          <cell r="B786" t="str">
            <v>54A</v>
          </cell>
          <cell r="C786" t="str">
            <v>Kuantitas Pekerjaan</v>
          </cell>
          <cell r="D786" t="str">
            <v>:</v>
          </cell>
          <cell r="E786">
            <v>0</v>
          </cell>
          <cell r="F786">
            <v>0</v>
          </cell>
          <cell r="G786">
            <v>0</v>
          </cell>
        </row>
        <row r="787">
          <cell r="B787">
            <v>0</v>
          </cell>
          <cell r="C787">
            <v>0</v>
          </cell>
          <cell r="D787">
            <v>0</v>
          </cell>
          <cell r="E787">
            <v>0</v>
          </cell>
          <cell r="F787">
            <v>0</v>
          </cell>
          <cell r="G787">
            <v>0</v>
          </cell>
        </row>
        <row r="788">
          <cell r="B788">
            <v>0</v>
          </cell>
          <cell r="C788" t="str">
            <v>A. Upah</v>
          </cell>
          <cell r="D788">
            <v>0</v>
          </cell>
          <cell r="E788">
            <v>0</v>
          </cell>
          <cell r="F788">
            <v>0</v>
          </cell>
          <cell r="G788">
            <v>0</v>
          </cell>
        </row>
        <row r="789">
          <cell r="B789">
            <v>0</v>
          </cell>
          <cell r="C789" t="str">
            <v>buruh lapangan terlatih</v>
          </cell>
          <cell r="D789" t="str">
            <v>OH</v>
          </cell>
          <cell r="E789">
            <v>0.14399999999999999</v>
          </cell>
          <cell r="F789">
            <v>37000</v>
          </cell>
          <cell r="G789">
            <v>5328</v>
          </cell>
        </row>
        <row r="790">
          <cell r="B790">
            <v>0</v>
          </cell>
          <cell r="C790" t="str">
            <v>Mandor lapangan</v>
          </cell>
          <cell r="D790" t="str">
            <v>OH</v>
          </cell>
          <cell r="E790">
            <v>0.01</v>
          </cell>
          <cell r="F790">
            <v>66000</v>
          </cell>
          <cell r="G790">
            <v>660</v>
          </cell>
        </row>
        <row r="791">
          <cell r="B791">
            <v>0</v>
          </cell>
          <cell r="C791">
            <v>0</v>
          </cell>
          <cell r="D791">
            <v>0</v>
          </cell>
          <cell r="E791">
            <v>0</v>
          </cell>
          <cell r="F791">
            <v>0</v>
          </cell>
          <cell r="G791">
            <v>0</v>
          </cell>
        </row>
        <row r="792">
          <cell r="B792">
            <v>0</v>
          </cell>
          <cell r="C792" t="str">
            <v>B. Bahan</v>
          </cell>
          <cell r="D792">
            <v>0</v>
          </cell>
          <cell r="E792">
            <v>0</v>
          </cell>
          <cell r="F792">
            <v>0</v>
          </cell>
          <cell r="G792">
            <v>0</v>
          </cell>
        </row>
        <row r="793">
          <cell r="B793">
            <v>0</v>
          </cell>
          <cell r="C793">
            <v>0</v>
          </cell>
          <cell r="D793">
            <v>0</v>
          </cell>
          <cell r="E793">
            <v>0</v>
          </cell>
          <cell r="F793">
            <v>0</v>
          </cell>
          <cell r="G793">
            <v>0</v>
          </cell>
        </row>
        <row r="794">
          <cell r="B794">
            <v>0</v>
          </cell>
          <cell r="C794" t="str">
            <v>C. Alat</v>
          </cell>
          <cell r="D794">
            <v>0</v>
          </cell>
          <cell r="E794">
            <v>0</v>
          </cell>
          <cell r="F794">
            <v>0</v>
          </cell>
          <cell r="G794">
            <v>0</v>
          </cell>
        </row>
        <row r="795">
          <cell r="B795">
            <v>0</v>
          </cell>
          <cell r="C795" t="str">
            <v>Alat bantu</v>
          </cell>
          <cell r="D795" t="str">
            <v>Ls</v>
          </cell>
          <cell r="E795">
            <v>1.44E-2</v>
          </cell>
          <cell r="F795">
            <v>50000</v>
          </cell>
          <cell r="G795">
            <v>720</v>
          </cell>
        </row>
        <row r="796">
          <cell r="B796">
            <v>0</v>
          </cell>
          <cell r="C796">
            <v>0</v>
          </cell>
          <cell r="D796">
            <v>0</v>
          </cell>
          <cell r="E796">
            <v>0</v>
          </cell>
          <cell r="F796">
            <v>0</v>
          </cell>
          <cell r="G796">
            <v>0</v>
          </cell>
        </row>
        <row r="797">
          <cell r="B797">
            <v>55</v>
          </cell>
          <cell r="C797" t="str">
            <v xml:space="preserve">Uraian Pekerjaan </v>
          </cell>
          <cell r="D797" t="str">
            <v>:</v>
          </cell>
          <cell r="E797" t="str">
            <v>Pemasangan Buis Beton H=0,5 m</v>
          </cell>
          <cell r="F797">
            <v>0</v>
          </cell>
          <cell r="G797">
            <v>104743.6</v>
          </cell>
        </row>
        <row r="798">
          <cell r="B798">
            <v>0</v>
          </cell>
          <cell r="C798">
            <v>0</v>
          </cell>
          <cell r="D798">
            <v>0</v>
          </cell>
          <cell r="E798" t="str">
            <v>(Buis segi delapan dipasang di atas tumpukan pasangan</v>
          </cell>
          <cell r="F798">
            <v>0</v>
          </cell>
          <cell r="G798">
            <v>0</v>
          </cell>
        </row>
        <row r="799">
          <cell r="B799">
            <v>0</v>
          </cell>
          <cell r="C799">
            <v>0</v>
          </cell>
          <cell r="D799">
            <v>0</v>
          </cell>
          <cell r="E799" t="str">
            <v>batu kosong)</v>
          </cell>
          <cell r="F799">
            <v>0</v>
          </cell>
          <cell r="G799">
            <v>0</v>
          </cell>
        </row>
        <row r="800">
          <cell r="B800" t="str">
            <v>55A</v>
          </cell>
          <cell r="C800" t="str">
            <v>Kuantitas Pekerjaan</v>
          </cell>
          <cell r="D800" t="str">
            <v>:</v>
          </cell>
          <cell r="E800" t="str">
            <v>bh</v>
          </cell>
          <cell r="F800">
            <v>0</v>
          </cell>
          <cell r="G800">
            <v>0</v>
          </cell>
        </row>
        <row r="801">
          <cell r="B801">
            <v>0</v>
          </cell>
          <cell r="C801">
            <v>0</v>
          </cell>
          <cell r="D801">
            <v>0</v>
          </cell>
          <cell r="E801">
            <v>0</v>
          </cell>
          <cell r="F801">
            <v>0</v>
          </cell>
          <cell r="G801">
            <v>0</v>
          </cell>
        </row>
        <row r="802">
          <cell r="B802">
            <v>0</v>
          </cell>
          <cell r="C802" t="str">
            <v>A. Upah</v>
          </cell>
          <cell r="D802">
            <v>0</v>
          </cell>
          <cell r="E802">
            <v>0</v>
          </cell>
          <cell r="F802">
            <v>0</v>
          </cell>
          <cell r="G802">
            <v>0</v>
          </cell>
        </row>
        <row r="803">
          <cell r="B803">
            <v>0</v>
          </cell>
          <cell r="C803" t="str">
            <v>buruh lapangan terlatih</v>
          </cell>
          <cell r="D803" t="str">
            <v>OH</v>
          </cell>
          <cell r="E803">
            <v>1.141</v>
          </cell>
          <cell r="F803">
            <v>37000</v>
          </cell>
          <cell r="G803">
            <v>42217</v>
          </cell>
        </row>
        <row r="804">
          <cell r="B804">
            <v>0</v>
          </cell>
          <cell r="C804" t="str">
            <v>Mandor lapangan</v>
          </cell>
          <cell r="D804" t="str">
            <v>OH</v>
          </cell>
          <cell r="E804">
            <v>9.5100000000000004E-2</v>
          </cell>
          <cell r="F804">
            <v>66000</v>
          </cell>
          <cell r="G804">
            <v>6276.6</v>
          </cell>
        </row>
        <row r="805">
          <cell r="B805">
            <v>0</v>
          </cell>
          <cell r="C805">
            <v>0</v>
          </cell>
          <cell r="D805">
            <v>0</v>
          </cell>
          <cell r="E805">
            <v>0</v>
          </cell>
          <cell r="F805">
            <v>0</v>
          </cell>
          <cell r="G805">
            <v>0</v>
          </cell>
        </row>
        <row r="806">
          <cell r="B806">
            <v>0</v>
          </cell>
          <cell r="C806" t="str">
            <v>B. Bahan</v>
          </cell>
          <cell r="D806">
            <v>0</v>
          </cell>
          <cell r="E806">
            <v>0</v>
          </cell>
          <cell r="F806">
            <v>0</v>
          </cell>
          <cell r="G806">
            <v>0</v>
          </cell>
        </row>
        <row r="807">
          <cell r="B807">
            <v>0</v>
          </cell>
          <cell r="C807">
            <v>0</v>
          </cell>
          <cell r="D807">
            <v>0</v>
          </cell>
          <cell r="E807">
            <v>0</v>
          </cell>
          <cell r="F807">
            <v>0</v>
          </cell>
          <cell r="G807">
            <v>0</v>
          </cell>
        </row>
        <row r="808">
          <cell r="B808">
            <v>0</v>
          </cell>
          <cell r="C808" t="str">
            <v>C. Alat</v>
          </cell>
          <cell r="D808">
            <v>0</v>
          </cell>
          <cell r="E808">
            <v>0</v>
          </cell>
          <cell r="F808">
            <v>0</v>
          </cell>
          <cell r="G808">
            <v>0</v>
          </cell>
        </row>
        <row r="809">
          <cell r="B809">
            <v>0</v>
          </cell>
          <cell r="C809" t="str">
            <v>Excavator</v>
          </cell>
          <cell r="D809" t="str">
            <v>Jam</v>
          </cell>
          <cell r="E809">
            <v>0.15</v>
          </cell>
          <cell r="F809">
            <v>375000</v>
          </cell>
          <cell r="G809">
            <v>56250</v>
          </cell>
        </row>
        <row r="810">
          <cell r="B810">
            <v>0</v>
          </cell>
          <cell r="C810">
            <v>0</v>
          </cell>
          <cell r="D810">
            <v>0</v>
          </cell>
          <cell r="E810">
            <v>0</v>
          </cell>
          <cell r="F810">
            <v>0</v>
          </cell>
          <cell r="G810">
            <v>0</v>
          </cell>
        </row>
        <row r="811">
          <cell r="B811">
            <v>56</v>
          </cell>
          <cell r="C811" t="str">
            <v xml:space="preserve">Uraian Pekerjaan </v>
          </cell>
          <cell r="D811" t="str">
            <v>:</v>
          </cell>
          <cell r="E811" t="str">
            <v xml:space="preserve">Pemasangan Buis Beton H=1,0 m </v>
          </cell>
          <cell r="F811">
            <v>0</v>
          </cell>
          <cell r="G811">
            <v>191362</v>
          </cell>
        </row>
        <row r="812">
          <cell r="B812" t="str">
            <v>56A</v>
          </cell>
          <cell r="C812" t="str">
            <v>Kuantitas Pekerjaan</v>
          </cell>
          <cell r="D812" t="str">
            <v>:</v>
          </cell>
          <cell r="E812" t="str">
            <v>bh</v>
          </cell>
          <cell r="F812">
            <v>0</v>
          </cell>
          <cell r="G812">
            <v>0</v>
          </cell>
        </row>
        <row r="813">
          <cell r="B813">
            <v>0</v>
          </cell>
          <cell r="C813">
            <v>0</v>
          </cell>
          <cell r="D813">
            <v>0</v>
          </cell>
          <cell r="E813">
            <v>0</v>
          </cell>
          <cell r="F813">
            <v>0</v>
          </cell>
          <cell r="G813">
            <v>0</v>
          </cell>
        </row>
        <row r="814">
          <cell r="B814">
            <v>0</v>
          </cell>
          <cell r="C814" t="str">
            <v>A. Upah</v>
          </cell>
          <cell r="D814">
            <v>0</v>
          </cell>
          <cell r="E814">
            <v>0</v>
          </cell>
          <cell r="F814">
            <v>0</v>
          </cell>
          <cell r="G814">
            <v>0</v>
          </cell>
        </row>
        <row r="815">
          <cell r="B815">
            <v>0</v>
          </cell>
          <cell r="C815" t="str">
            <v>buruh lapangan terlatih</v>
          </cell>
          <cell r="D815" t="str">
            <v>OH</v>
          </cell>
          <cell r="E815">
            <v>2.74</v>
          </cell>
          <cell r="F815">
            <v>37000</v>
          </cell>
          <cell r="G815">
            <v>101380.00000000001</v>
          </cell>
        </row>
        <row r="816">
          <cell r="B816">
            <v>0</v>
          </cell>
          <cell r="C816" t="str">
            <v>Mandor lapangan</v>
          </cell>
          <cell r="D816" t="str">
            <v>OH</v>
          </cell>
          <cell r="E816">
            <v>0.22700000000000001</v>
          </cell>
          <cell r="F816">
            <v>66000</v>
          </cell>
          <cell r="G816">
            <v>14982</v>
          </cell>
        </row>
        <row r="817">
          <cell r="B817">
            <v>0</v>
          </cell>
          <cell r="C817">
            <v>0</v>
          </cell>
          <cell r="D817">
            <v>0</v>
          </cell>
          <cell r="E817">
            <v>0</v>
          </cell>
          <cell r="F817">
            <v>0</v>
          </cell>
          <cell r="G817">
            <v>0</v>
          </cell>
        </row>
        <row r="818">
          <cell r="B818">
            <v>0</v>
          </cell>
          <cell r="C818" t="str">
            <v>B. Bahan</v>
          </cell>
          <cell r="D818">
            <v>0</v>
          </cell>
          <cell r="E818">
            <v>0</v>
          </cell>
          <cell r="F818">
            <v>0</v>
          </cell>
          <cell r="G818">
            <v>0</v>
          </cell>
        </row>
        <row r="819">
          <cell r="B819">
            <v>0</v>
          </cell>
          <cell r="C819">
            <v>0</v>
          </cell>
          <cell r="D819">
            <v>0</v>
          </cell>
          <cell r="E819">
            <v>0</v>
          </cell>
          <cell r="F819">
            <v>0</v>
          </cell>
          <cell r="G819">
            <v>0</v>
          </cell>
        </row>
        <row r="820">
          <cell r="B820">
            <v>0</v>
          </cell>
          <cell r="C820" t="str">
            <v>C. Alat</v>
          </cell>
          <cell r="D820">
            <v>0</v>
          </cell>
          <cell r="E820">
            <v>0</v>
          </cell>
          <cell r="F820">
            <v>0</v>
          </cell>
          <cell r="G820">
            <v>0</v>
          </cell>
        </row>
        <row r="821">
          <cell r="B821">
            <v>0</v>
          </cell>
          <cell r="C821" t="str">
            <v>Excavator</v>
          </cell>
          <cell r="D821" t="str">
            <v>Jam</v>
          </cell>
          <cell r="E821">
            <v>0.2</v>
          </cell>
          <cell r="F821">
            <v>375000</v>
          </cell>
          <cell r="G821">
            <v>75000</v>
          </cell>
        </row>
        <row r="822">
          <cell r="B822">
            <v>0</v>
          </cell>
          <cell r="C822">
            <v>0</v>
          </cell>
          <cell r="D822">
            <v>0</v>
          </cell>
          <cell r="E822">
            <v>0</v>
          </cell>
          <cell r="F822">
            <v>0</v>
          </cell>
          <cell r="G822">
            <v>0</v>
          </cell>
        </row>
        <row r="823">
          <cell r="B823">
            <v>57</v>
          </cell>
          <cell r="C823" t="str">
            <v xml:space="preserve">Uraian Pekerjaan </v>
          </cell>
          <cell r="D823" t="str">
            <v>:</v>
          </cell>
          <cell r="E823" t="str">
            <v>Pemasangan Buis Beton H=1,5 m</v>
          </cell>
          <cell r="F823">
            <v>0</v>
          </cell>
          <cell r="G823">
            <v>273266</v>
          </cell>
        </row>
        <row r="824">
          <cell r="B824" t="str">
            <v>57A</v>
          </cell>
          <cell r="C824" t="str">
            <v>Kuantitas Pekerjaan</v>
          </cell>
          <cell r="D824" t="str">
            <v>:</v>
          </cell>
          <cell r="E824" t="str">
            <v>bh</v>
          </cell>
          <cell r="F824">
            <v>0</v>
          </cell>
          <cell r="G824">
            <v>0</v>
          </cell>
        </row>
        <row r="825">
          <cell r="B825">
            <v>0</v>
          </cell>
          <cell r="C825">
            <v>0</v>
          </cell>
          <cell r="D825">
            <v>0</v>
          </cell>
          <cell r="E825">
            <v>0</v>
          </cell>
          <cell r="F825">
            <v>0</v>
          </cell>
          <cell r="G825">
            <v>0</v>
          </cell>
        </row>
        <row r="826">
          <cell r="B826">
            <v>0</v>
          </cell>
          <cell r="C826" t="str">
            <v>A. Upah</v>
          </cell>
          <cell r="D826">
            <v>0</v>
          </cell>
          <cell r="E826">
            <v>0</v>
          </cell>
          <cell r="F826">
            <v>0</v>
          </cell>
          <cell r="G826">
            <v>0</v>
          </cell>
        </row>
        <row r="827">
          <cell r="B827">
            <v>0</v>
          </cell>
          <cell r="C827" t="str">
            <v>buruh lapangan terlatih</v>
          </cell>
          <cell r="D827" t="str">
            <v>OH</v>
          </cell>
          <cell r="E827">
            <v>4.67</v>
          </cell>
          <cell r="F827">
            <v>37000</v>
          </cell>
          <cell r="G827">
            <v>172790</v>
          </cell>
        </row>
        <row r="828">
          <cell r="B828">
            <v>0</v>
          </cell>
          <cell r="C828" t="str">
            <v>Mandor lapangan</v>
          </cell>
          <cell r="D828" t="str">
            <v>OH</v>
          </cell>
          <cell r="E828">
            <v>0.38600000000000001</v>
          </cell>
          <cell r="F828">
            <v>66000</v>
          </cell>
          <cell r="G828">
            <v>25476</v>
          </cell>
        </row>
        <row r="829">
          <cell r="B829">
            <v>0</v>
          </cell>
          <cell r="C829">
            <v>0</v>
          </cell>
          <cell r="D829">
            <v>0</v>
          </cell>
          <cell r="E829">
            <v>0</v>
          </cell>
          <cell r="F829">
            <v>0</v>
          </cell>
          <cell r="G829">
            <v>0</v>
          </cell>
        </row>
        <row r="830">
          <cell r="B830">
            <v>0</v>
          </cell>
          <cell r="C830" t="str">
            <v>B. Bahan</v>
          </cell>
          <cell r="D830">
            <v>0</v>
          </cell>
          <cell r="E830">
            <v>0</v>
          </cell>
          <cell r="F830">
            <v>0</v>
          </cell>
          <cell r="G830">
            <v>0</v>
          </cell>
        </row>
        <row r="831">
          <cell r="B831">
            <v>0</v>
          </cell>
          <cell r="C831">
            <v>0</v>
          </cell>
          <cell r="D831">
            <v>0</v>
          </cell>
          <cell r="E831">
            <v>0</v>
          </cell>
          <cell r="F831">
            <v>0</v>
          </cell>
          <cell r="G831">
            <v>0</v>
          </cell>
        </row>
        <row r="832">
          <cell r="B832">
            <v>0</v>
          </cell>
          <cell r="C832" t="str">
            <v>C. Alat</v>
          </cell>
          <cell r="D832">
            <v>0</v>
          </cell>
          <cell r="E832">
            <v>0</v>
          </cell>
          <cell r="F832">
            <v>0</v>
          </cell>
          <cell r="G832">
            <v>0</v>
          </cell>
        </row>
        <row r="833">
          <cell r="B833">
            <v>0</v>
          </cell>
          <cell r="C833" t="str">
            <v>Excavator</v>
          </cell>
          <cell r="D833" t="str">
            <v>Jam</v>
          </cell>
          <cell r="E833">
            <v>0.2</v>
          </cell>
          <cell r="F833">
            <v>375000</v>
          </cell>
          <cell r="G833">
            <v>75000</v>
          </cell>
        </row>
        <row r="834">
          <cell r="B834">
            <v>0</v>
          </cell>
          <cell r="C834">
            <v>0</v>
          </cell>
          <cell r="D834">
            <v>0</v>
          </cell>
          <cell r="E834">
            <v>0</v>
          </cell>
          <cell r="F834">
            <v>0</v>
          </cell>
          <cell r="G834">
            <v>0</v>
          </cell>
        </row>
        <row r="835">
          <cell r="B835">
            <v>58</v>
          </cell>
          <cell r="C835" t="str">
            <v xml:space="preserve">Uraian Pekerjaan </v>
          </cell>
          <cell r="D835" t="str">
            <v>:</v>
          </cell>
          <cell r="E835" t="str">
            <v>Pencetakan Buis Beton H=0,50 m.  (K-175)</v>
          </cell>
          <cell r="F835">
            <v>0</v>
          </cell>
          <cell r="G835">
            <v>1030833.4280000001</v>
          </cell>
        </row>
        <row r="836">
          <cell r="B836" t="str">
            <v>58A</v>
          </cell>
          <cell r="C836" t="str">
            <v>Kuantitas Pekerjaan</v>
          </cell>
          <cell r="D836" t="str">
            <v>:</v>
          </cell>
          <cell r="E836" t="str">
            <v>bh</v>
          </cell>
          <cell r="F836">
            <v>0</v>
          </cell>
          <cell r="G836">
            <v>0</v>
          </cell>
        </row>
        <row r="837">
          <cell r="B837">
            <v>0</v>
          </cell>
          <cell r="C837">
            <v>0</v>
          </cell>
          <cell r="D837">
            <v>0</v>
          </cell>
          <cell r="E837">
            <v>0</v>
          </cell>
          <cell r="F837">
            <v>0</v>
          </cell>
          <cell r="G837">
            <v>0</v>
          </cell>
        </row>
        <row r="838">
          <cell r="B838">
            <v>0</v>
          </cell>
          <cell r="C838" t="str">
            <v>A. Upah</v>
          </cell>
          <cell r="D838">
            <v>0</v>
          </cell>
          <cell r="E838">
            <v>0</v>
          </cell>
          <cell r="F838">
            <v>0</v>
          </cell>
          <cell r="G838">
            <v>0</v>
          </cell>
        </row>
        <row r="839">
          <cell r="B839">
            <v>0</v>
          </cell>
          <cell r="C839" t="str">
            <v>buruh lapangan terlatih</v>
          </cell>
          <cell r="D839" t="str">
            <v>OH</v>
          </cell>
          <cell r="E839">
            <v>4.2000000000000003E-2</v>
          </cell>
          <cell r="F839">
            <v>37000</v>
          </cell>
          <cell r="G839">
            <v>1554</v>
          </cell>
        </row>
        <row r="840">
          <cell r="B840">
            <v>0</v>
          </cell>
          <cell r="C840" t="str">
            <v>Mandor lapangan</v>
          </cell>
          <cell r="D840" t="str">
            <v>OH</v>
          </cell>
          <cell r="E840">
            <v>4.2000000000000003E-2</v>
          </cell>
          <cell r="F840">
            <v>66000</v>
          </cell>
          <cell r="G840">
            <v>2772</v>
          </cell>
        </row>
        <row r="841">
          <cell r="B841">
            <v>0</v>
          </cell>
          <cell r="C841" t="str">
            <v>Tukang</v>
          </cell>
          <cell r="D841" t="str">
            <v>OH</v>
          </cell>
          <cell r="E841">
            <v>0.14099999999999999</v>
          </cell>
          <cell r="F841">
            <v>47000</v>
          </cell>
          <cell r="G841">
            <v>6626.9999999999991</v>
          </cell>
        </row>
        <row r="842">
          <cell r="B842">
            <v>0</v>
          </cell>
          <cell r="C842" t="str">
            <v>Kepala Tukang</v>
          </cell>
          <cell r="D842" t="str">
            <v>OH</v>
          </cell>
          <cell r="E842">
            <v>14</v>
          </cell>
          <cell r="F842">
            <v>66000</v>
          </cell>
          <cell r="G842">
            <v>924000</v>
          </cell>
        </row>
        <row r="843">
          <cell r="B843">
            <v>0</v>
          </cell>
          <cell r="C843">
            <v>0</v>
          </cell>
          <cell r="D843">
            <v>0</v>
          </cell>
          <cell r="E843">
            <v>0</v>
          </cell>
          <cell r="F843">
            <v>0</v>
          </cell>
          <cell r="G843">
            <v>0</v>
          </cell>
        </row>
        <row r="844">
          <cell r="B844">
            <v>0</v>
          </cell>
          <cell r="C844" t="str">
            <v>B. Bahan</v>
          </cell>
          <cell r="D844">
            <v>0</v>
          </cell>
          <cell r="E844">
            <v>0</v>
          </cell>
          <cell r="F844">
            <v>0</v>
          </cell>
          <cell r="G844">
            <v>0</v>
          </cell>
        </row>
        <row r="845">
          <cell r="B845">
            <v>0</v>
          </cell>
          <cell r="C845" t="str">
            <v>Batu pecah 2,3 cm</v>
          </cell>
          <cell r="D845">
            <v>0</v>
          </cell>
          <cell r="E845">
            <v>0.1159</v>
          </cell>
          <cell r="F845">
            <v>141680</v>
          </cell>
          <cell r="G845">
            <v>16420.712</v>
          </cell>
        </row>
        <row r="846">
          <cell r="B846">
            <v>0</v>
          </cell>
          <cell r="C846" t="str">
            <v>Pasir Pasang</v>
          </cell>
          <cell r="D846">
            <v>0</v>
          </cell>
          <cell r="E846">
            <v>7.6300000000000007E-2</v>
          </cell>
          <cell r="F846">
            <v>130000</v>
          </cell>
          <cell r="G846">
            <v>9919</v>
          </cell>
        </row>
        <row r="847">
          <cell r="B847">
            <v>0</v>
          </cell>
          <cell r="C847" t="str">
            <v>Semen portland (PC)</v>
          </cell>
          <cell r="D847" t="str">
            <v>Zak</v>
          </cell>
          <cell r="E847">
            <v>0.96079999999999999</v>
          </cell>
          <cell r="F847">
            <v>54395</v>
          </cell>
          <cell r="G847">
            <v>52262.716</v>
          </cell>
        </row>
        <row r="848">
          <cell r="B848">
            <v>0</v>
          </cell>
          <cell r="C848">
            <v>0</v>
          </cell>
          <cell r="D848">
            <v>0</v>
          </cell>
          <cell r="E848">
            <v>0</v>
          </cell>
          <cell r="F848">
            <v>0</v>
          </cell>
          <cell r="G848">
            <v>0</v>
          </cell>
        </row>
        <row r="849">
          <cell r="B849">
            <v>0</v>
          </cell>
          <cell r="C849" t="str">
            <v>C. Alat</v>
          </cell>
          <cell r="D849">
            <v>0</v>
          </cell>
          <cell r="E849">
            <v>0</v>
          </cell>
          <cell r="F849">
            <v>0</v>
          </cell>
          <cell r="G849">
            <v>0</v>
          </cell>
        </row>
        <row r="850">
          <cell r="B850">
            <v>0</v>
          </cell>
          <cell r="C850" t="str">
            <v>Concrete mixer</v>
          </cell>
          <cell r="D850" t="str">
            <v>jam</v>
          </cell>
          <cell r="E850">
            <v>5.6500000000000002E-2</v>
          </cell>
          <cell r="F850">
            <v>65000</v>
          </cell>
          <cell r="G850">
            <v>3672.5</v>
          </cell>
        </row>
        <row r="851">
          <cell r="B851">
            <v>0</v>
          </cell>
          <cell r="C851" t="str">
            <v>Vibro Concrete</v>
          </cell>
          <cell r="D851" t="str">
            <v>jam</v>
          </cell>
          <cell r="E851">
            <v>2.47E-2</v>
          </cell>
          <cell r="F851">
            <v>65000</v>
          </cell>
          <cell r="G851">
            <v>1605.5</v>
          </cell>
        </row>
        <row r="852">
          <cell r="B852">
            <v>0</v>
          </cell>
          <cell r="C852" t="str">
            <v>Sewa Cetakan</v>
          </cell>
          <cell r="D852" t="str">
            <v>bh</v>
          </cell>
          <cell r="E852">
            <v>0.1</v>
          </cell>
          <cell r="F852">
            <v>120000</v>
          </cell>
          <cell r="G852">
            <v>12000</v>
          </cell>
        </row>
        <row r="853">
          <cell r="B853">
            <v>0</v>
          </cell>
          <cell r="C853">
            <v>0</v>
          </cell>
          <cell r="D853">
            <v>0</v>
          </cell>
          <cell r="E853">
            <v>0</v>
          </cell>
          <cell r="F853">
            <v>0</v>
          </cell>
          <cell r="G853">
            <v>0</v>
          </cell>
        </row>
        <row r="854">
          <cell r="B854">
            <v>59</v>
          </cell>
          <cell r="C854" t="str">
            <v xml:space="preserve">Uraian Pekerjaan </v>
          </cell>
          <cell r="D854" t="str">
            <v>:</v>
          </cell>
          <cell r="E854" t="str">
            <v>Buis Beton d= 100 cm dan pemasangannya</v>
          </cell>
          <cell r="F854">
            <v>0</v>
          </cell>
          <cell r="G854">
            <v>86277.9</v>
          </cell>
        </row>
        <row r="855">
          <cell r="B855">
            <v>0</v>
          </cell>
          <cell r="C855">
            <v>0</v>
          </cell>
          <cell r="D855">
            <v>0</v>
          </cell>
          <cell r="E855" t="str">
            <v>(Buis bulat tanpa tulangan dipasang di atas tanah berpasir)</v>
          </cell>
          <cell r="F855">
            <v>0</v>
          </cell>
          <cell r="G855">
            <v>0</v>
          </cell>
        </row>
        <row r="856">
          <cell r="B856" t="str">
            <v>59A</v>
          </cell>
          <cell r="C856" t="str">
            <v>Kuantitas Pekerjaan</v>
          </cell>
          <cell r="D856" t="str">
            <v>:</v>
          </cell>
          <cell r="E856" t="str">
            <v>bh</v>
          </cell>
          <cell r="F856">
            <v>0</v>
          </cell>
          <cell r="G856">
            <v>0</v>
          </cell>
        </row>
        <row r="857">
          <cell r="B857">
            <v>0</v>
          </cell>
          <cell r="C857">
            <v>0</v>
          </cell>
          <cell r="D857">
            <v>0</v>
          </cell>
          <cell r="E857">
            <v>0</v>
          </cell>
          <cell r="F857">
            <v>0</v>
          </cell>
          <cell r="G857">
            <v>0</v>
          </cell>
        </row>
        <row r="858">
          <cell r="B858">
            <v>0</v>
          </cell>
          <cell r="C858" t="str">
            <v>A. Upah</v>
          </cell>
          <cell r="D858">
            <v>0</v>
          </cell>
          <cell r="E858">
            <v>0</v>
          </cell>
          <cell r="F858">
            <v>0</v>
          </cell>
          <cell r="G858">
            <v>0</v>
          </cell>
        </row>
        <row r="859">
          <cell r="B859">
            <v>0</v>
          </cell>
          <cell r="C859" t="str">
            <v>buruh lapangan terlatih</v>
          </cell>
          <cell r="D859" t="str">
            <v>OH</v>
          </cell>
          <cell r="E859">
            <v>0.70650000000000002</v>
          </cell>
          <cell r="F859">
            <v>37000</v>
          </cell>
          <cell r="G859">
            <v>26140.5</v>
          </cell>
        </row>
        <row r="860">
          <cell r="B860">
            <v>0</v>
          </cell>
          <cell r="C860" t="str">
            <v>Mandor lapangan</v>
          </cell>
          <cell r="D860" t="str">
            <v>OH</v>
          </cell>
          <cell r="E860">
            <v>5.8900000000000001E-2</v>
          </cell>
          <cell r="F860">
            <v>66000</v>
          </cell>
          <cell r="G860">
            <v>3887.4</v>
          </cell>
        </row>
        <row r="861">
          <cell r="B861">
            <v>0</v>
          </cell>
          <cell r="C861">
            <v>0</v>
          </cell>
          <cell r="D861">
            <v>0</v>
          </cell>
          <cell r="E861">
            <v>0</v>
          </cell>
          <cell r="F861">
            <v>0</v>
          </cell>
          <cell r="G861">
            <v>0</v>
          </cell>
        </row>
        <row r="862">
          <cell r="B862">
            <v>0</v>
          </cell>
          <cell r="C862" t="str">
            <v>B. Bahan</v>
          </cell>
          <cell r="D862">
            <v>0</v>
          </cell>
          <cell r="E862">
            <v>0</v>
          </cell>
          <cell r="F862">
            <v>0</v>
          </cell>
          <cell r="G862">
            <v>0</v>
          </cell>
        </row>
        <row r="863">
          <cell r="B863">
            <v>0</v>
          </cell>
          <cell r="C863">
            <v>0</v>
          </cell>
          <cell r="D863">
            <v>0</v>
          </cell>
          <cell r="E863">
            <v>0</v>
          </cell>
          <cell r="F863">
            <v>0</v>
          </cell>
          <cell r="G863">
            <v>0</v>
          </cell>
        </row>
        <row r="864">
          <cell r="B864">
            <v>0</v>
          </cell>
          <cell r="C864" t="str">
            <v>C. Alat</v>
          </cell>
          <cell r="D864">
            <v>0</v>
          </cell>
          <cell r="E864">
            <v>0</v>
          </cell>
          <cell r="F864">
            <v>0</v>
          </cell>
          <cell r="G864">
            <v>0</v>
          </cell>
        </row>
        <row r="865">
          <cell r="B865">
            <v>0</v>
          </cell>
          <cell r="C865" t="str">
            <v>Excavator</v>
          </cell>
          <cell r="D865" t="str">
            <v>jam</v>
          </cell>
          <cell r="E865">
            <v>0.15</v>
          </cell>
          <cell r="F865">
            <v>375000</v>
          </cell>
          <cell r="G865">
            <v>56250</v>
          </cell>
        </row>
        <row r="866">
          <cell r="B866">
            <v>0</v>
          </cell>
          <cell r="C866">
            <v>0</v>
          </cell>
          <cell r="D866">
            <v>0</v>
          </cell>
          <cell r="E866">
            <v>0</v>
          </cell>
          <cell r="F866">
            <v>0</v>
          </cell>
          <cell r="G866">
            <v>0</v>
          </cell>
        </row>
        <row r="867">
          <cell r="B867">
            <v>60</v>
          </cell>
          <cell r="C867" t="str">
            <v xml:space="preserve">Uraian Pekerjaan </v>
          </cell>
          <cell r="D867" t="str">
            <v>:</v>
          </cell>
          <cell r="E867" t="str">
            <v>Pencetakan Buis Beton H=0,50 m.  (K-225 Camp. 1:1½:2½ Tulangan)</v>
          </cell>
          <cell r="F867">
            <v>0</v>
          </cell>
          <cell r="G867">
            <v>493259.99550000002</v>
          </cell>
        </row>
        <row r="868">
          <cell r="B868" t="str">
            <v>60A</v>
          </cell>
          <cell r="C868" t="str">
            <v>Kuantitas Pekerjaan</v>
          </cell>
          <cell r="D868" t="str">
            <v>:</v>
          </cell>
          <cell r="E868" t="str">
            <v>bh</v>
          </cell>
          <cell r="F868">
            <v>0</v>
          </cell>
          <cell r="G868">
            <v>0</v>
          </cell>
        </row>
        <row r="869">
          <cell r="B869">
            <v>0</v>
          </cell>
          <cell r="C869">
            <v>0</v>
          </cell>
          <cell r="D869">
            <v>0</v>
          </cell>
          <cell r="E869">
            <v>0</v>
          </cell>
          <cell r="F869">
            <v>0</v>
          </cell>
          <cell r="G869">
            <v>0</v>
          </cell>
        </row>
        <row r="870">
          <cell r="B870">
            <v>0</v>
          </cell>
          <cell r="C870" t="str">
            <v>A. Upah</v>
          </cell>
          <cell r="D870">
            <v>0</v>
          </cell>
          <cell r="E870">
            <v>0</v>
          </cell>
          <cell r="F870">
            <v>0</v>
          </cell>
          <cell r="G870">
            <v>0</v>
          </cell>
        </row>
        <row r="871">
          <cell r="B871">
            <v>0</v>
          </cell>
          <cell r="C871" t="str">
            <v>buruh lapangan terlatih</v>
          </cell>
          <cell r="D871" t="str">
            <v>OH</v>
          </cell>
          <cell r="E871">
            <v>1.8169999999999999</v>
          </cell>
          <cell r="F871">
            <v>37000</v>
          </cell>
          <cell r="G871">
            <v>67229</v>
          </cell>
        </row>
        <row r="872">
          <cell r="B872">
            <v>0</v>
          </cell>
          <cell r="C872" t="str">
            <v>Mandor lapangan</v>
          </cell>
          <cell r="D872" t="str">
            <v>OH</v>
          </cell>
          <cell r="E872">
            <v>2.4E-2</v>
          </cell>
          <cell r="F872">
            <v>66000</v>
          </cell>
          <cell r="G872">
            <v>1584</v>
          </cell>
        </row>
        <row r="873">
          <cell r="B873">
            <v>0</v>
          </cell>
          <cell r="C873" t="str">
            <v>Tukang</v>
          </cell>
          <cell r="D873" t="str">
            <v>OH</v>
          </cell>
          <cell r="E873">
            <v>1.4910000000000001</v>
          </cell>
          <cell r="F873">
            <v>47000</v>
          </cell>
          <cell r="G873">
            <v>70077</v>
          </cell>
        </row>
        <row r="874">
          <cell r="B874">
            <v>0</v>
          </cell>
          <cell r="C874" t="str">
            <v>Kepala Tukang</v>
          </cell>
          <cell r="D874" t="str">
            <v>OH</v>
          </cell>
          <cell r="E874">
            <v>0.45900000000000002</v>
          </cell>
          <cell r="F874">
            <v>66000</v>
          </cell>
          <cell r="G874">
            <v>30294</v>
          </cell>
        </row>
        <row r="875">
          <cell r="B875">
            <v>0</v>
          </cell>
          <cell r="C875">
            <v>0</v>
          </cell>
          <cell r="D875">
            <v>0</v>
          </cell>
          <cell r="E875">
            <v>0</v>
          </cell>
          <cell r="F875">
            <v>0</v>
          </cell>
          <cell r="G875">
            <v>0</v>
          </cell>
        </row>
        <row r="876">
          <cell r="B876">
            <v>0</v>
          </cell>
          <cell r="C876" t="str">
            <v>B. Bahan</v>
          </cell>
          <cell r="D876">
            <v>0</v>
          </cell>
          <cell r="E876">
            <v>0</v>
          </cell>
          <cell r="F876">
            <v>0</v>
          </cell>
          <cell r="G876">
            <v>0</v>
          </cell>
        </row>
        <row r="877">
          <cell r="B877">
            <v>0</v>
          </cell>
          <cell r="C877" t="str">
            <v>Batu pecah 2,3 cm</v>
          </cell>
          <cell r="D877">
            <v>0</v>
          </cell>
          <cell r="E877">
            <v>0.13370000000000001</v>
          </cell>
          <cell r="F877">
            <v>141680</v>
          </cell>
          <cell r="G877">
            <v>18942.616000000002</v>
          </cell>
        </row>
        <row r="878">
          <cell r="B878">
            <v>0</v>
          </cell>
          <cell r="C878" t="str">
            <v>Pasir Pasang</v>
          </cell>
          <cell r="D878">
            <v>0</v>
          </cell>
          <cell r="E878">
            <v>7.9899999999999999E-2</v>
          </cell>
          <cell r="F878">
            <v>130000</v>
          </cell>
          <cell r="G878">
            <v>10387</v>
          </cell>
        </row>
        <row r="879">
          <cell r="B879">
            <v>0</v>
          </cell>
          <cell r="C879" t="str">
            <v>Semen portland (PC)</v>
          </cell>
          <cell r="D879" t="str">
            <v>Zak</v>
          </cell>
          <cell r="E879">
            <v>1.3187</v>
          </cell>
          <cell r="F879">
            <v>54395</v>
          </cell>
          <cell r="G879">
            <v>71730.686499999996</v>
          </cell>
        </row>
        <row r="880">
          <cell r="B880">
            <v>0</v>
          </cell>
          <cell r="C880" t="str">
            <v>Besi Beton</v>
          </cell>
          <cell r="D880" t="str">
            <v>kg</v>
          </cell>
          <cell r="E880">
            <v>14.7515</v>
          </cell>
          <cell r="F880">
            <v>13662</v>
          </cell>
          <cell r="G880">
            <v>201534.99299999999</v>
          </cell>
        </row>
        <row r="881">
          <cell r="B881">
            <v>0</v>
          </cell>
          <cell r="C881" t="str">
            <v>Kawat pengikat</v>
          </cell>
          <cell r="D881" t="str">
            <v>kg</v>
          </cell>
          <cell r="E881">
            <v>0.26800000000000002</v>
          </cell>
          <cell r="F881">
            <v>12650</v>
          </cell>
          <cell r="G881">
            <v>3390.2000000000003</v>
          </cell>
        </row>
        <row r="882">
          <cell r="B882">
            <v>0</v>
          </cell>
          <cell r="C882">
            <v>0</v>
          </cell>
          <cell r="D882">
            <v>0</v>
          </cell>
          <cell r="E882">
            <v>0</v>
          </cell>
          <cell r="F882">
            <v>0</v>
          </cell>
          <cell r="G882">
            <v>0</v>
          </cell>
        </row>
        <row r="883">
          <cell r="B883">
            <v>0</v>
          </cell>
          <cell r="C883" t="str">
            <v>C. Alat</v>
          </cell>
          <cell r="D883">
            <v>0</v>
          </cell>
          <cell r="E883">
            <v>0</v>
          </cell>
          <cell r="F883">
            <v>0</v>
          </cell>
          <cell r="G883">
            <v>0</v>
          </cell>
        </row>
        <row r="884">
          <cell r="B884">
            <v>0</v>
          </cell>
          <cell r="C884" t="str">
            <v>Concrete mixer</v>
          </cell>
          <cell r="D884" t="str">
            <v>jam</v>
          </cell>
          <cell r="E884">
            <v>6.5199999999999994E-2</v>
          </cell>
          <cell r="F884">
            <v>65000</v>
          </cell>
          <cell r="G884">
            <v>4238</v>
          </cell>
        </row>
        <row r="885">
          <cell r="B885">
            <v>0</v>
          </cell>
          <cell r="C885" t="str">
            <v>Vibro Concrete</v>
          </cell>
          <cell r="D885" t="str">
            <v>jam</v>
          </cell>
          <cell r="E885">
            <v>2.8500000000000001E-2</v>
          </cell>
          <cell r="F885">
            <v>65000</v>
          </cell>
          <cell r="G885">
            <v>1852.5</v>
          </cell>
        </row>
        <row r="886">
          <cell r="B886">
            <v>0</v>
          </cell>
          <cell r="C886" t="str">
            <v>Sewa Cetakan</v>
          </cell>
          <cell r="D886" t="str">
            <v>bh</v>
          </cell>
          <cell r="E886">
            <v>0.1</v>
          </cell>
          <cell r="F886">
            <v>120000</v>
          </cell>
          <cell r="G886">
            <v>12000</v>
          </cell>
        </row>
        <row r="887">
          <cell r="B887">
            <v>0</v>
          </cell>
          <cell r="C887">
            <v>0</v>
          </cell>
          <cell r="D887">
            <v>0</v>
          </cell>
          <cell r="E887">
            <v>0</v>
          </cell>
          <cell r="F887">
            <v>0</v>
          </cell>
          <cell r="G887">
            <v>0</v>
          </cell>
        </row>
        <row r="888">
          <cell r="B888">
            <v>0</v>
          </cell>
          <cell r="C888">
            <v>0</v>
          </cell>
          <cell r="D888">
            <v>0</v>
          </cell>
          <cell r="E888">
            <v>0</v>
          </cell>
          <cell r="F888">
            <v>0</v>
          </cell>
          <cell r="G888">
            <v>0</v>
          </cell>
        </row>
        <row r="889">
          <cell r="B889" t="str">
            <v>PEKERJAAN LAINNYA</v>
          </cell>
          <cell r="C889">
            <v>0</v>
          </cell>
          <cell r="D889">
            <v>0</v>
          </cell>
          <cell r="E889">
            <v>0</v>
          </cell>
          <cell r="F889">
            <v>0</v>
          </cell>
          <cell r="G889">
            <v>0</v>
          </cell>
        </row>
        <row r="890">
          <cell r="B890">
            <v>61</v>
          </cell>
          <cell r="C890" t="str">
            <v xml:space="preserve">Uraian Pekerjaan </v>
          </cell>
          <cell r="D890" t="str">
            <v>:</v>
          </cell>
          <cell r="E890" t="str">
            <v>Cerucuk Bambu</v>
          </cell>
          <cell r="F890">
            <v>0</v>
          </cell>
          <cell r="G890">
            <v>17810</v>
          </cell>
        </row>
        <row r="891">
          <cell r="B891" t="str">
            <v>61A</v>
          </cell>
          <cell r="C891" t="str">
            <v>Kuantitas Pekerjaan</v>
          </cell>
          <cell r="D891" t="str">
            <v>:</v>
          </cell>
          <cell r="E891" t="str">
            <v>bh</v>
          </cell>
          <cell r="F891">
            <v>0</v>
          </cell>
          <cell r="G891">
            <v>0</v>
          </cell>
        </row>
        <row r="892">
          <cell r="B892">
            <v>0</v>
          </cell>
          <cell r="C892">
            <v>0</v>
          </cell>
          <cell r="D892">
            <v>0</v>
          </cell>
          <cell r="E892">
            <v>0</v>
          </cell>
          <cell r="F892">
            <v>0</v>
          </cell>
          <cell r="G892">
            <v>0</v>
          </cell>
        </row>
        <row r="893">
          <cell r="B893">
            <v>0</v>
          </cell>
          <cell r="C893" t="str">
            <v>A. Upah</v>
          </cell>
          <cell r="D893">
            <v>0</v>
          </cell>
          <cell r="E893">
            <v>0</v>
          </cell>
          <cell r="F893">
            <v>0</v>
          </cell>
          <cell r="G893">
            <v>0</v>
          </cell>
        </row>
        <row r="894">
          <cell r="B894">
            <v>0</v>
          </cell>
          <cell r="C894" t="str">
            <v>buruh lapangan terlatih</v>
          </cell>
          <cell r="D894" t="str">
            <v>OH</v>
          </cell>
          <cell r="E894">
            <v>0.25</v>
          </cell>
          <cell r="F894">
            <v>37000</v>
          </cell>
          <cell r="G894">
            <v>9250</v>
          </cell>
        </row>
        <row r="895">
          <cell r="B895">
            <v>0</v>
          </cell>
          <cell r="C895" t="str">
            <v>Mandor lapangan</v>
          </cell>
          <cell r="D895" t="str">
            <v>OH</v>
          </cell>
          <cell r="E895">
            <v>0.01</v>
          </cell>
          <cell r="F895">
            <v>66000</v>
          </cell>
          <cell r="G895">
            <v>660</v>
          </cell>
        </row>
        <row r="896">
          <cell r="B896">
            <v>0</v>
          </cell>
          <cell r="C896">
            <v>0</v>
          </cell>
          <cell r="D896">
            <v>0</v>
          </cell>
          <cell r="E896">
            <v>0</v>
          </cell>
          <cell r="F896">
            <v>0</v>
          </cell>
          <cell r="G896">
            <v>0</v>
          </cell>
        </row>
        <row r="897">
          <cell r="B897">
            <v>0</v>
          </cell>
          <cell r="C897" t="str">
            <v>B. Bahan</v>
          </cell>
          <cell r="D897">
            <v>0</v>
          </cell>
          <cell r="E897">
            <v>0</v>
          </cell>
          <cell r="F897">
            <v>0</v>
          </cell>
          <cell r="G897">
            <v>0</v>
          </cell>
        </row>
        <row r="898">
          <cell r="B898">
            <v>0</v>
          </cell>
          <cell r="C898" t="str">
            <v>Cerucuk Bambu</v>
          </cell>
          <cell r="D898">
            <v>0</v>
          </cell>
          <cell r="E898">
            <v>1</v>
          </cell>
          <cell r="F898">
            <v>7900</v>
          </cell>
          <cell r="G898">
            <v>7900</v>
          </cell>
        </row>
        <row r="899">
          <cell r="B899">
            <v>0</v>
          </cell>
          <cell r="C899">
            <v>0</v>
          </cell>
          <cell r="D899">
            <v>0</v>
          </cell>
          <cell r="E899">
            <v>0</v>
          </cell>
          <cell r="F899">
            <v>0</v>
          </cell>
          <cell r="G899">
            <v>0</v>
          </cell>
        </row>
        <row r="900">
          <cell r="B900">
            <v>0</v>
          </cell>
          <cell r="C900" t="str">
            <v>C. Alat</v>
          </cell>
          <cell r="D900">
            <v>0</v>
          </cell>
          <cell r="E900">
            <v>0</v>
          </cell>
          <cell r="F900">
            <v>0</v>
          </cell>
          <cell r="G900">
            <v>0</v>
          </cell>
        </row>
        <row r="901">
          <cell r="B901">
            <v>0</v>
          </cell>
          <cell r="C901">
            <v>0</v>
          </cell>
          <cell r="D901">
            <v>0</v>
          </cell>
          <cell r="E901">
            <v>0</v>
          </cell>
          <cell r="F901">
            <v>0</v>
          </cell>
          <cell r="G901">
            <v>0</v>
          </cell>
        </row>
        <row r="902">
          <cell r="B902">
            <v>62</v>
          </cell>
          <cell r="C902" t="str">
            <v xml:space="preserve">Uraian Pekerjaan </v>
          </cell>
          <cell r="D902" t="str">
            <v>:</v>
          </cell>
          <cell r="E902" t="str">
            <v>Pasir Pengisi Buis dan Antara Buis</v>
          </cell>
          <cell r="F902">
            <v>0</v>
          </cell>
          <cell r="G902">
            <v>177660</v>
          </cell>
        </row>
        <row r="903">
          <cell r="B903" t="str">
            <v>62A</v>
          </cell>
          <cell r="C903" t="str">
            <v>Kuantitas Pekerjaan</v>
          </cell>
          <cell r="D903" t="str">
            <v>:</v>
          </cell>
          <cell r="E903">
            <v>0</v>
          </cell>
          <cell r="F903">
            <v>0</v>
          </cell>
          <cell r="G903">
            <v>0</v>
          </cell>
        </row>
        <row r="904">
          <cell r="B904">
            <v>0</v>
          </cell>
          <cell r="C904">
            <v>0</v>
          </cell>
          <cell r="D904">
            <v>0</v>
          </cell>
          <cell r="E904">
            <v>0</v>
          </cell>
          <cell r="F904">
            <v>0</v>
          </cell>
          <cell r="G904">
            <v>0</v>
          </cell>
        </row>
        <row r="905">
          <cell r="B905">
            <v>0</v>
          </cell>
          <cell r="C905" t="str">
            <v>A. Upah</v>
          </cell>
          <cell r="D905">
            <v>0</v>
          </cell>
          <cell r="E905">
            <v>0</v>
          </cell>
          <cell r="F905">
            <v>0</v>
          </cell>
          <cell r="G905">
            <v>0</v>
          </cell>
        </row>
        <row r="906">
          <cell r="B906">
            <v>0</v>
          </cell>
          <cell r="C906" t="str">
            <v>buruh lapangan terlatih</v>
          </cell>
          <cell r="D906" t="str">
            <v>OH</v>
          </cell>
          <cell r="E906">
            <v>0.5</v>
          </cell>
          <cell r="F906">
            <v>37000</v>
          </cell>
          <cell r="G906">
            <v>18500</v>
          </cell>
        </row>
        <row r="907">
          <cell r="B907">
            <v>0</v>
          </cell>
          <cell r="C907" t="str">
            <v>Mandor lapangan</v>
          </cell>
          <cell r="D907" t="str">
            <v>OH</v>
          </cell>
          <cell r="E907">
            <v>0.01</v>
          </cell>
          <cell r="F907">
            <v>66000</v>
          </cell>
          <cell r="G907">
            <v>660</v>
          </cell>
        </row>
        <row r="908">
          <cell r="B908">
            <v>0</v>
          </cell>
          <cell r="C908">
            <v>0</v>
          </cell>
          <cell r="D908">
            <v>0</v>
          </cell>
          <cell r="E908">
            <v>0</v>
          </cell>
          <cell r="F908">
            <v>0</v>
          </cell>
          <cell r="G908">
            <v>0</v>
          </cell>
        </row>
        <row r="909">
          <cell r="B909">
            <v>0</v>
          </cell>
          <cell r="C909" t="str">
            <v>B. Bahan</v>
          </cell>
          <cell r="D909">
            <v>0</v>
          </cell>
          <cell r="E909">
            <v>0</v>
          </cell>
          <cell r="F909">
            <v>0</v>
          </cell>
          <cell r="G909">
            <v>0</v>
          </cell>
        </row>
        <row r="910">
          <cell r="B910">
            <v>0</v>
          </cell>
          <cell r="C910" t="str">
            <v>Pasir Pasang</v>
          </cell>
          <cell r="D910">
            <v>0</v>
          </cell>
          <cell r="E910">
            <v>1.2</v>
          </cell>
          <cell r="F910">
            <v>130000</v>
          </cell>
          <cell r="G910">
            <v>156000</v>
          </cell>
        </row>
        <row r="911">
          <cell r="B911">
            <v>0</v>
          </cell>
          <cell r="C911">
            <v>0</v>
          </cell>
          <cell r="D911">
            <v>0</v>
          </cell>
          <cell r="E911">
            <v>0</v>
          </cell>
          <cell r="F911">
            <v>0</v>
          </cell>
          <cell r="G911">
            <v>0</v>
          </cell>
        </row>
        <row r="912">
          <cell r="B912">
            <v>0</v>
          </cell>
          <cell r="C912" t="str">
            <v>C. Alat</v>
          </cell>
          <cell r="D912">
            <v>0</v>
          </cell>
          <cell r="E912">
            <v>0</v>
          </cell>
          <cell r="F912">
            <v>0</v>
          </cell>
          <cell r="G912">
            <v>0</v>
          </cell>
        </row>
        <row r="913">
          <cell r="B913">
            <v>0</v>
          </cell>
          <cell r="C913" t="str">
            <v>Alat bantu</v>
          </cell>
          <cell r="D913" t="str">
            <v>Ls</v>
          </cell>
          <cell r="E913">
            <v>0.05</v>
          </cell>
          <cell r="F913">
            <v>50000</v>
          </cell>
          <cell r="G913">
            <v>2500</v>
          </cell>
        </row>
        <row r="914">
          <cell r="B914">
            <v>0</v>
          </cell>
          <cell r="C914">
            <v>0</v>
          </cell>
          <cell r="D914">
            <v>0</v>
          </cell>
          <cell r="E914">
            <v>0</v>
          </cell>
          <cell r="F914">
            <v>0</v>
          </cell>
          <cell r="G914">
            <v>0</v>
          </cell>
        </row>
        <row r="915">
          <cell r="B915">
            <v>63</v>
          </cell>
          <cell r="C915" t="str">
            <v xml:space="preserve">Uraian Pekerjaan </v>
          </cell>
          <cell r="D915" t="str">
            <v>:</v>
          </cell>
          <cell r="E915" t="str">
            <v>Matras anyaman bambu</v>
          </cell>
          <cell r="F915">
            <v>0</v>
          </cell>
          <cell r="G915">
            <v>27650</v>
          </cell>
        </row>
        <row r="916">
          <cell r="B916" t="str">
            <v>63A</v>
          </cell>
          <cell r="C916" t="str">
            <v>Kuantitas Pekerjaan</v>
          </cell>
          <cell r="D916" t="str">
            <v>:</v>
          </cell>
          <cell r="E916">
            <v>0</v>
          </cell>
          <cell r="F916">
            <v>0</v>
          </cell>
          <cell r="G916">
            <v>0</v>
          </cell>
        </row>
        <row r="917">
          <cell r="B917">
            <v>0</v>
          </cell>
          <cell r="C917">
            <v>0</v>
          </cell>
          <cell r="D917">
            <v>0</v>
          </cell>
          <cell r="E917">
            <v>0</v>
          </cell>
          <cell r="F917">
            <v>0</v>
          </cell>
          <cell r="G917">
            <v>0</v>
          </cell>
        </row>
        <row r="918">
          <cell r="B918">
            <v>0</v>
          </cell>
          <cell r="C918" t="str">
            <v>A. Upah</v>
          </cell>
          <cell r="D918">
            <v>0</v>
          </cell>
          <cell r="E918">
            <v>0</v>
          </cell>
          <cell r="F918">
            <v>0</v>
          </cell>
          <cell r="G918">
            <v>0</v>
          </cell>
        </row>
        <row r="919">
          <cell r="B919">
            <v>0</v>
          </cell>
          <cell r="C919" t="str">
            <v>buruh lapangan terlatih</v>
          </cell>
          <cell r="D919" t="str">
            <v>OH</v>
          </cell>
          <cell r="E919">
            <v>0.5</v>
          </cell>
          <cell r="F919">
            <v>37000</v>
          </cell>
          <cell r="G919">
            <v>18500</v>
          </cell>
        </row>
        <row r="920">
          <cell r="B920">
            <v>0</v>
          </cell>
          <cell r="C920" t="str">
            <v>Mandor lapangan</v>
          </cell>
          <cell r="D920" t="str">
            <v>OH</v>
          </cell>
          <cell r="E920">
            <v>2.5000000000000001E-2</v>
          </cell>
          <cell r="F920">
            <v>66000</v>
          </cell>
          <cell r="G920">
            <v>1650</v>
          </cell>
        </row>
        <row r="921">
          <cell r="B921">
            <v>0</v>
          </cell>
          <cell r="C921">
            <v>0</v>
          </cell>
          <cell r="D921">
            <v>0</v>
          </cell>
          <cell r="E921">
            <v>0</v>
          </cell>
          <cell r="F921">
            <v>0</v>
          </cell>
          <cell r="G921">
            <v>0</v>
          </cell>
        </row>
        <row r="922">
          <cell r="B922">
            <v>0</v>
          </cell>
          <cell r="C922" t="str">
            <v>B. Bahan</v>
          </cell>
          <cell r="D922">
            <v>0</v>
          </cell>
          <cell r="E922">
            <v>0</v>
          </cell>
          <cell r="F922">
            <v>0</v>
          </cell>
          <cell r="G922">
            <v>0</v>
          </cell>
        </row>
        <row r="923">
          <cell r="B923">
            <v>0</v>
          </cell>
          <cell r="C923" t="str">
            <v>Bambu Anyaman</v>
          </cell>
          <cell r="D923" t="str">
            <v>btg</v>
          </cell>
          <cell r="E923">
            <v>1.5</v>
          </cell>
          <cell r="F923">
            <v>5000</v>
          </cell>
          <cell r="G923">
            <v>7500</v>
          </cell>
        </row>
        <row r="924">
          <cell r="B924">
            <v>0</v>
          </cell>
          <cell r="C924">
            <v>0</v>
          </cell>
          <cell r="D924">
            <v>0</v>
          </cell>
          <cell r="E924">
            <v>0</v>
          </cell>
          <cell r="F924">
            <v>0</v>
          </cell>
          <cell r="G924">
            <v>0</v>
          </cell>
        </row>
        <row r="925">
          <cell r="B925">
            <v>0</v>
          </cell>
          <cell r="C925" t="str">
            <v>C. Alat</v>
          </cell>
          <cell r="D925">
            <v>0</v>
          </cell>
          <cell r="E925">
            <v>0</v>
          </cell>
          <cell r="F925">
            <v>0</v>
          </cell>
          <cell r="G925">
            <v>0</v>
          </cell>
        </row>
        <row r="926">
          <cell r="B926">
            <v>0</v>
          </cell>
          <cell r="C926">
            <v>0</v>
          </cell>
          <cell r="D926">
            <v>0</v>
          </cell>
          <cell r="E926">
            <v>0</v>
          </cell>
          <cell r="F926">
            <v>0</v>
          </cell>
          <cell r="G926">
            <v>0</v>
          </cell>
        </row>
        <row r="927">
          <cell r="B927">
            <v>64</v>
          </cell>
          <cell r="C927" t="str">
            <v xml:space="preserve">Uraian Pekerjaan </v>
          </cell>
          <cell r="D927" t="str">
            <v>:</v>
          </cell>
          <cell r="E927" t="str">
            <v>Hasil Galian Tanah Berpasir Dirapikan</v>
          </cell>
          <cell r="F927">
            <v>0</v>
          </cell>
          <cell r="G927">
            <v>3392.5</v>
          </cell>
        </row>
        <row r="928">
          <cell r="B928" t="str">
            <v>64A</v>
          </cell>
          <cell r="C928" t="str">
            <v>Kuantitas Pekerjaan</v>
          </cell>
          <cell r="D928" t="str">
            <v>:</v>
          </cell>
          <cell r="E928">
            <v>0</v>
          </cell>
          <cell r="F928">
            <v>0</v>
          </cell>
          <cell r="G928">
            <v>0</v>
          </cell>
        </row>
        <row r="929">
          <cell r="B929">
            <v>0</v>
          </cell>
          <cell r="C929">
            <v>0</v>
          </cell>
          <cell r="D929">
            <v>0</v>
          </cell>
          <cell r="E929">
            <v>0</v>
          </cell>
          <cell r="F929">
            <v>0</v>
          </cell>
          <cell r="G929">
            <v>0</v>
          </cell>
        </row>
        <row r="930">
          <cell r="B930">
            <v>0</v>
          </cell>
          <cell r="C930" t="str">
            <v>A. Upah</v>
          </cell>
          <cell r="D930">
            <v>0</v>
          </cell>
          <cell r="E930">
            <v>0</v>
          </cell>
          <cell r="F930">
            <v>0</v>
          </cell>
          <cell r="G930">
            <v>0</v>
          </cell>
        </row>
        <row r="931">
          <cell r="B931">
            <v>0</v>
          </cell>
          <cell r="C931" t="str">
            <v>buruh lapangan terlatih</v>
          </cell>
          <cell r="D931" t="str">
            <v>OH</v>
          </cell>
          <cell r="E931">
            <v>2.5000000000000001E-3</v>
          </cell>
          <cell r="F931">
            <v>37000</v>
          </cell>
          <cell r="G931">
            <v>92.5</v>
          </cell>
        </row>
        <row r="932">
          <cell r="B932">
            <v>0</v>
          </cell>
          <cell r="C932" t="str">
            <v>Mandor lapangan</v>
          </cell>
          <cell r="D932" t="str">
            <v>OH</v>
          </cell>
          <cell r="E932">
            <v>0.05</v>
          </cell>
          <cell r="F932">
            <v>66000</v>
          </cell>
          <cell r="G932">
            <v>3300</v>
          </cell>
        </row>
        <row r="933">
          <cell r="B933">
            <v>0</v>
          </cell>
          <cell r="C933">
            <v>0</v>
          </cell>
          <cell r="D933">
            <v>0</v>
          </cell>
          <cell r="E933">
            <v>0</v>
          </cell>
          <cell r="F933">
            <v>0</v>
          </cell>
          <cell r="G933">
            <v>0</v>
          </cell>
        </row>
        <row r="934">
          <cell r="B934">
            <v>0</v>
          </cell>
          <cell r="C934" t="str">
            <v>B. Bahan</v>
          </cell>
          <cell r="D934">
            <v>0</v>
          </cell>
          <cell r="E934">
            <v>0</v>
          </cell>
          <cell r="F934">
            <v>0</v>
          </cell>
          <cell r="G934">
            <v>0</v>
          </cell>
        </row>
        <row r="935">
          <cell r="B935">
            <v>0</v>
          </cell>
          <cell r="C935">
            <v>0</v>
          </cell>
          <cell r="D935">
            <v>0</v>
          </cell>
          <cell r="E935">
            <v>0</v>
          </cell>
          <cell r="F935">
            <v>0</v>
          </cell>
          <cell r="G935">
            <v>0</v>
          </cell>
        </row>
        <row r="936">
          <cell r="B936">
            <v>0</v>
          </cell>
          <cell r="C936" t="str">
            <v>C. Alat</v>
          </cell>
          <cell r="D936">
            <v>0</v>
          </cell>
          <cell r="E936">
            <v>0</v>
          </cell>
          <cell r="F936">
            <v>0</v>
          </cell>
          <cell r="G936">
            <v>0</v>
          </cell>
        </row>
        <row r="937">
          <cell r="B937">
            <v>0</v>
          </cell>
          <cell r="C937">
            <v>0</v>
          </cell>
          <cell r="D937">
            <v>0</v>
          </cell>
          <cell r="E937">
            <v>0</v>
          </cell>
          <cell r="F937">
            <v>0</v>
          </cell>
          <cell r="G937">
            <v>0</v>
          </cell>
        </row>
        <row r="938">
          <cell r="B938">
            <v>65</v>
          </cell>
          <cell r="C938" t="str">
            <v xml:space="preserve">Uraian Pekerjaan </v>
          </cell>
          <cell r="D938" t="str">
            <v>:</v>
          </cell>
          <cell r="E938" t="str">
            <v>Urugan Pasir</v>
          </cell>
          <cell r="F938">
            <v>0</v>
          </cell>
          <cell r="G938">
            <v>117910</v>
          </cell>
        </row>
        <row r="939">
          <cell r="B939" t="str">
            <v>65A</v>
          </cell>
          <cell r="C939" t="str">
            <v>Kuantitas Pekerjaan</v>
          </cell>
          <cell r="D939" t="str">
            <v>:</v>
          </cell>
          <cell r="E939">
            <v>0</v>
          </cell>
          <cell r="F939">
            <v>0</v>
          </cell>
          <cell r="G939">
            <v>0</v>
          </cell>
        </row>
        <row r="940">
          <cell r="B940">
            <v>0</v>
          </cell>
          <cell r="C940">
            <v>0</v>
          </cell>
          <cell r="D940">
            <v>0</v>
          </cell>
          <cell r="E940">
            <v>0</v>
          </cell>
          <cell r="F940">
            <v>0</v>
          </cell>
          <cell r="G940">
            <v>0</v>
          </cell>
        </row>
        <row r="941">
          <cell r="B941">
            <v>0</v>
          </cell>
          <cell r="C941" t="str">
            <v>A. Upah</v>
          </cell>
          <cell r="D941">
            <v>0</v>
          </cell>
          <cell r="E941">
            <v>0</v>
          </cell>
          <cell r="F941">
            <v>0</v>
          </cell>
          <cell r="G941">
            <v>0</v>
          </cell>
        </row>
        <row r="942">
          <cell r="B942">
            <v>0</v>
          </cell>
          <cell r="C942" t="str">
            <v>buruh lapangan terlatih</v>
          </cell>
          <cell r="D942" t="str">
            <v>OH</v>
          </cell>
          <cell r="E942">
            <v>0.25</v>
          </cell>
          <cell r="F942">
            <v>37000</v>
          </cell>
          <cell r="G942">
            <v>9250</v>
          </cell>
        </row>
        <row r="943">
          <cell r="B943">
            <v>0</v>
          </cell>
          <cell r="C943" t="str">
            <v>Mandor lapangan</v>
          </cell>
          <cell r="D943" t="str">
            <v>OH</v>
          </cell>
          <cell r="E943">
            <v>0.01</v>
          </cell>
          <cell r="F943">
            <v>66000</v>
          </cell>
          <cell r="G943">
            <v>660</v>
          </cell>
        </row>
        <row r="944">
          <cell r="B944">
            <v>0</v>
          </cell>
          <cell r="C944">
            <v>0</v>
          </cell>
          <cell r="D944">
            <v>0</v>
          </cell>
          <cell r="E944">
            <v>0</v>
          </cell>
          <cell r="F944">
            <v>0</v>
          </cell>
          <cell r="G944">
            <v>0</v>
          </cell>
        </row>
        <row r="945">
          <cell r="B945">
            <v>0</v>
          </cell>
          <cell r="C945" t="str">
            <v>B. Bahan</v>
          </cell>
          <cell r="D945">
            <v>0</v>
          </cell>
          <cell r="E945">
            <v>0</v>
          </cell>
          <cell r="F945">
            <v>0</v>
          </cell>
          <cell r="G945">
            <v>0</v>
          </cell>
        </row>
        <row r="946">
          <cell r="B946">
            <v>0</v>
          </cell>
          <cell r="C946" t="str">
            <v>Pasir urug</v>
          </cell>
          <cell r="D946" t="str">
            <v>m3</v>
          </cell>
          <cell r="E946">
            <v>1.2</v>
          </cell>
          <cell r="F946">
            <v>90000</v>
          </cell>
          <cell r="G946">
            <v>108000</v>
          </cell>
        </row>
        <row r="947">
          <cell r="B947">
            <v>0</v>
          </cell>
          <cell r="C947">
            <v>0</v>
          </cell>
          <cell r="D947">
            <v>0</v>
          </cell>
          <cell r="E947">
            <v>0</v>
          </cell>
          <cell r="F947">
            <v>0</v>
          </cell>
          <cell r="G947">
            <v>0</v>
          </cell>
        </row>
        <row r="948">
          <cell r="B948">
            <v>66</v>
          </cell>
          <cell r="C948" t="str">
            <v xml:space="preserve">Uraian Pekerjaan </v>
          </cell>
          <cell r="D948" t="str">
            <v>:</v>
          </cell>
          <cell r="E948" t="str">
            <v>Tiang Pancang Pipa diam. 1", panjang 2 m</v>
          </cell>
          <cell r="F948">
            <v>0</v>
          </cell>
          <cell r="G948">
            <v>2008720</v>
          </cell>
        </row>
        <row r="949">
          <cell r="B949" t="str">
            <v>66A</v>
          </cell>
          <cell r="C949" t="str">
            <v>Kuantitas Pekerjaan</v>
          </cell>
          <cell r="D949" t="str">
            <v>:</v>
          </cell>
          <cell r="E949" t="str">
            <v>bh</v>
          </cell>
          <cell r="F949">
            <v>0</v>
          </cell>
          <cell r="G949">
            <v>0</v>
          </cell>
        </row>
        <row r="950">
          <cell r="B950">
            <v>0</v>
          </cell>
          <cell r="C950">
            <v>0</v>
          </cell>
          <cell r="D950">
            <v>0</v>
          </cell>
          <cell r="E950">
            <v>0</v>
          </cell>
          <cell r="F950">
            <v>0</v>
          </cell>
          <cell r="G950">
            <v>0</v>
          </cell>
        </row>
        <row r="951">
          <cell r="B951">
            <v>0</v>
          </cell>
          <cell r="C951" t="str">
            <v>A. Upah</v>
          </cell>
          <cell r="D951">
            <v>0</v>
          </cell>
          <cell r="E951">
            <v>0</v>
          </cell>
          <cell r="F951">
            <v>0</v>
          </cell>
          <cell r="G951">
            <v>0</v>
          </cell>
        </row>
        <row r="952">
          <cell r="B952">
            <v>0</v>
          </cell>
          <cell r="C952" t="str">
            <v>buruh lapangan terlatih</v>
          </cell>
          <cell r="D952" t="str">
            <v>OH</v>
          </cell>
          <cell r="E952">
            <v>0.2</v>
          </cell>
          <cell r="F952">
            <v>37000</v>
          </cell>
          <cell r="G952">
            <v>7400</v>
          </cell>
        </row>
        <row r="953">
          <cell r="B953">
            <v>0</v>
          </cell>
          <cell r="C953" t="str">
            <v>Mandor lapangan</v>
          </cell>
          <cell r="D953" t="str">
            <v>OH</v>
          </cell>
          <cell r="E953">
            <v>0.02</v>
          </cell>
          <cell r="F953">
            <v>66000</v>
          </cell>
          <cell r="G953">
            <v>1320</v>
          </cell>
        </row>
        <row r="954">
          <cell r="B954">
            <v>0</v>
          </cell>
          <cell r="C954">
            <v>0</v>
          </cell>
          <cell r="D954">
            <v>0</v>
          </cell>
          <cell r="E954">
            <v>0</v>
          </cell>
          <cell r="F954">
            <v>0</v>
          </cell>
          <cell r="G954">
            <v>0</v>
          </cell>
        </row>
        <row r="955">
          <cell r="B955">
            <v>0</v>
          </cell>
          <cell r="C955" t="str">
            <v>B. Bahan</v>
          </cell>
          <cell r="D955">
            <v>0</v>
          </cell>
          <cell r="E955">
            <v>0</v>
          </cell>
          <cell r="F955">
            <v>0</v>
          </cell>
          <cell r="G955">
            <v>0</v>
          </cell>
        </row>
        <row r="956">
          <cell r="B956">
            <v>0</v>
          </cell>
          <cell r="C956" t="str">
            <v>Tiang Pancang</v>
          </cell>
          <cell r="D956" t="str">
            <v>bh</v>
          </cell>
          <cell r="E956">
            <v>1</v>
          </cell>
          <cell r="F956">
            <v>2000000</v>
          </cell>
          <cell r="G956">
            <v>2000000</v>
          </cell>
        </row>
        <row r="957">
          <cell r="B957">
            <v>0</v>
          </cell>
          <cell r="C957">
            <v>0</v>
          </cell>
          <cell r="D957">
            <v>0</v>
          </cell>
          <cell r="E957">
            <v>0</v>
          </cell>
          <cell r="F957">
            <v>0</v>
          </cell>
          <cell r="G957">
            <v>0</v>
          </cell>
        </row>
        <row r="958">
          <cell r="B958">
            <v>0</v>
          </cell>
          <cell r="C958" t="str">
            <v>C. Alat</v>
          </cell>
          <cell r="D958">
            <v>0</v>
          </cell>
          <cell r="E958">
            <v>0</v>
          </cell>
          <cell r="F958">
            <v>0</v>
          </cell>
          <cell r="G958">
            <v>0</v>
          </cell>
        </row>
        <row r="959">
          <cell r="B959">
            <v>0</v>
          </cell>
          <cell r="C959">
            <v>0</v>
          </cell>
          <cell r="D959">
            <v>0</v>
          </cell>
          <cell r="E959">
            <v>0</v>
          </cell>
          <cell r="F959">
            <v>0</v>
          </cell>
          <cell r="G959">
            <v>0</v>
          </cell>
        </row>
        <row r="960">
          <cell r="B960">
            <v>67</v>
          </cell>
          <cell r="C960" t="str">
            <v xml:space="preserve">Uraian Pekerjaan </v>
          </cell>
          <cell r="D960" t="str">
            <v>:</v>
          </cell>
          <cell r="E960" t="str">
            <v>Pekerjaan Anker diam.16 mm + Pengikat diam.6 mm</v>
          </cell>
          <cell r="F960">
            <v>0</v>
          </cell>
          <cell r="G960">
            <v>63948.968399999998</v>
          </cell>
        </row>
        <row r="961">
          <cell r="B961" t="str">
            <v>67A</v>
          </cell>
          <cell r="C961" t="str">
            <v>Kuantitas Pekerjaan</v>
          </cell>
          <cell r="D961" t="str">
            <v>:</v>
          </cell>
          <cell r="E961" t="str">
            <v>bh</v>
          </cell>
          <cell r="F961">
            <v>0</v>
          </cell>
          <cell r="G961">
            <v>0</v>
          </cell>
        </row>
        <row r="962">
          <cell r="B962">
            <v>0</v>
          </cell>
          <cell r="C962">
            <v>0</v>
          </cell>
          <cell r="D962">
            <v>0</v>
          </cell>
          <cell r="E962">
            <v>0</v>
          </cell>
          <cell r="F962">
            <v>0</v>
          </cell>
          <cell r="G962">
            <v>0</v>
          </cell>
        </row>
        <row r="963">
          <cell r="B963">
            <v>0</v>
          </cell>
          <cell r="C963" t="str">
            <v>A. Upah</v>
          </cell>
          <cell r="D963">
            <v>0</v>
          </cell>
          <cell r="E963">
            <v>0</v>
          </cell>
          <cell r="F963">
            <v>0</v>
          </cell>
          <cell r="G963">
            <v>0</v>
          </cell>
        </row>
        <row r="964">
          <cell r="B964">
            <v>0</v>
          </cell>
          <cell r="C964" t="str">
            <v>buruh lapangan terlatih</v>
          </cell>
          <cell r="D964" t="str">
            <v>OH</v>
          </cell>
          <cell r="E964">
            <v>0.2051</v>
          </cell>
          <cell r="F964">
            <v>37000</v>
          </cell>
          <cell r="G964">
            <v>7588.7</v>
          </cell>
        </row>
        <row r="965">
          <cell r="B965">
            <v>0</v>
          </cell>
          <cell r="C965" t="str">
            <v>Tukang</v>
          </cell>
          <cell r="D965" t="str">
            <v>OH</v>
          </cell>
          <cell r="E965">
            <v>0.2051</v>
          </cell>
          <cell r="F965">
            <v>47000</v>
          </cell>
          <cell r="G965">
            <v>9639.7000000000007</v>
          </cell>
        </row>
        <row r="966">
          <cell r="B966">
            <v>0</v>
          </cell>
          <cell r="C966" t="str">
            <v>Kepala Tukang</v>
          </cell>
          <cell r="D966" t="str">
            <v>OH</v>
          </cell>
          <cell r="E966">
            <v>6.8400000000000002E-2</v>
          </cell>
          <cell r="F966">
            <v>66000</v>
          </cell>
          <cell r="G966">
            <v>4514.4000000000005</v>
          </cell>
        </row>
        <row r="967">
          <cell r="B967">
            <v>0</v>
          </cell>
          <cell r="C967">
            <v>0</v>
          </cell>
          <cell r="D967">
            <v>0</v>
          </cell>
          <cell r="E967">
            <v>0</v>
          </cell>
          <cell r="F967">
            <v>0</v>
          </cell>
          <cell r="G967">
            <v>0</v>
          </cell>
        </row>
        <row r="968">
          <cell r="B968">
            <v>0</v>
          </cell>
          <cell r="C968" t="str">
            <v>B. Bahan</v>
          </cell>
          <cell r="D968">
            <v>0</v>
          </cell>
          <cell r="E968">
            <v>0</v>
          </cell>
          <cell r="F968">
            <v>0</v>
          </cell>
          <cell r="G968">
            <v>0</v>
          </cell>
        </row>
        <row r="969">
          <cell r="B969">
            <v>0</v>
          </cell>
          <cell r="C969" t="str">
            <v>Besi beton</v>
          </cell>
          <cell r="D969" t="str">
            <v>kg</v>
          </cell>
          <cell r="E969">
            <v>3.0381999999999998</v>
          </cell>
          <cell r="F969">
            <v>13662</v>
          </cell>
          <cell r="G969">
            <v>41507.888399999996</v>
          </cell>
        </row>
        <row r="970">
          <cell r="B970">
            <v>0</v>
          </cell>
          <cell r="C970" t="str">
            <v>Kawat pengikat</v>
          </cell>
          <cell r="D970" t="str">
            <v>kg</v>
          </cell>
          <cell r="E970">
            <v>5.5199999999999999E-2</v>
          </cell>
          <cell r="F970">
            <v>12650</v>
          </cell>
          <cell r="G970">
            <v>698.28</v>
          </cell>
        </row>
        <row r="971">
          <cell r="B971">
            <v>0</v>
          </cell>
          <cell r="C971">
            <v>0</v>
          </cell>
          <cell r="D971">
            <v>0</v>
          </cell>
          <cell r="E971">
            <v>0</v>
          </cell>
          <cell r="F971">
            <v>0</v>
          </cell>
          <cell r="G971">
            <v>0</v>
          </cell>
        </row>
        <row r="972">
          <cell r="B972">
            <v>0</v>
          </cell>
          <cell r="C972" t="str">
            <v>C. Alat</v>
          </cell>
          <cell r="D972">
            <v>0</v>
          </cell>
          <cell r="E972">
            <v>0</v>
          </cell>
          <cell r="F972">
            <v>0</v>
          </cell>
          <cell r="G972">
            <v>0</v>
          </cell>
        </row>
        <row r="973">
          <cell r="B973">
            <v>0</v>
          </cell>
          <cell r="C973">
            <v>0</v>
          </cell>
          <cell r="D973">
            <v>0</v>
          </cell>
          <cell r="E973">
            <v>0</v>
          </cell>
          <cell r="F973">
            <v>0</v>
          </cell>
          <cell r="G973">
            <v>0</v>
          </cell>
        </row>
        <row r="974">
          <cell r="B974">
            <v>68</v>
          </cell>
          <cell r="C974" t="str">
            <v xml:space="preserve">Uraian Pekerjaan </v>
          </cell>
          <cell r="D974" t="str">
            <v>:</v>
          </cell>
          <cell r="E974" t="str">
            <v>Pekerjaan Anker diam. 22mm</v>
          </cell>
          <cell r="F974">
            <v>0</v>
          </cell>
          <cell r="G974">
            <v>52978.074000000001</v>
          </cell>
        </row>
        <row r="975">
          <cell r="B975" t="str">
            <v>68A</v>
          </cell>
          <cell r="C975" t="str">
            <v>Kuantitas Pekerjaan</v>
          </cell>
          <cell r="D975" t="str">
            <v>:</v>
          </cell>
          <cell r="E975" t="str">
            <v>bh</v>
          </cell>
          <cell r="F975">
            <v>0</v>
          </cell>
          <cell r="G975">
            <v>0</v>
          </cell>
        </row>
        <row r="976">
          <cell r="B976">
            <v>0</v>
          </cell>
          <cell r="C976">
            <v>0</v>
          </cell>
          <cell r="D976">
            <v>0</v>
          </cell>
          <cell r="E976">
            <v>0</v>
          </cell>
          <cell r="F976">
            <v>0</v>
          </cell>
          <cell r="G976">
            <v>0</v>
          </cell>
        </row>
        <row r="977">
          <cell r="B977">
            <v>0</v>
          </cell>
          <cell r="C977" t="str">
            <v>A. Upah</v>
          </cell>
          <cell r="D977">
            <v>0</v>
          </cell>
          <cell r="E977">
            <v>0</v>
          </cell>
          <cell r="F977">
            <v>0</v>
          </cell>
          <cell r="G977">
            <v>0</v>
          </cell>
        </row>
        <row r="978">
          <cell r="B978">
            <v>0</v>
          </cell>
          <cell r="C978" t="str">
            <v>buruh lapangan terlatih</v>
          </cell>
          <cell r="D978" t="str">
            <v>OH</v>
          </cell>
          <cell r="E978">
            <v>0.161</v>
          </cell>
          <cell r="F978">
            <v>37000</v>
          </cell>
          <cell r="G978">
            <v>5957</v>
          </cell>
        </row>
        <row r="979">
          <cell r="B979">
            <v>0</v>
          </cell>
          <cell r="C979" t="str">
            <v>Tukang</v>
          </cell>
          <cell r="D979" t="str">
            <v>OH</v>
          </cell>
          <cell r="E979">
            <v>0.161</v>
          </cell>
          <cell r="F979">
            <v>47000</v>
          </cell>
          <cell r="G979">
            <v>7567</v>
          </cell>
        </row>
        <row r="980">
          <cell r="B980">
            <v>0</v>
          </cell>
          <cell r="C980" t="str">
            <v>Kepala Tukang</v>
          </cell>
          <cell r="D980" t="str">
            <v>OH</v>
          </cell>
          <cell r="E980">
            <v>5.3999999999999999E-2</v>
          </cell>
          <cell r="F980">
            <v>66000</v>
          </cell>
          <cell r="G980">
            <v>3564</v>
          </cell>
        </row>
        <row r="981">
          <cell r="B981">
            <v>0</v>
          </cell>
          <cell r="C981">
            <v>0</v>
          </cell>
          <cell r="D981">
            <v>0</v>
          </cell>
          <cell r="E981">
            <v>0</v>
          </cell>
          <cell r="F981">
            <v>0</v>
          </cell>
          <cell r="G981">
            <v>0</v>
          </cell>
        </row>
        <row r="982">
          <cell r="B982">
            <v>0</v>
          </cell>
          <cell r="C982" t="str">
            <v>B. Bahan</v>
          </cell>
          <cell r="D982">
            <v>0</v>
          </cell>
          <cell r="E982">
            <v>0</v>
          </cell>
          <cell r="F982">
            <v>0</v>
          </cell>
          <cell r="G982">
            <v>0</v>
          </cell>
        </row>
        <row r="983">
          <cell r="B983">
            <v>0</v>
          </cell>
          <cell r="C983" t="str">
            <v>Besi beton</v>
          </cell>
          <cell r="D983" t="str">
            <v>kg</v>
          </cell>
          <cell r="E983">
            <v>2.6269999999999998</v>
          </cell>
          <cell r="F983">
            <v>13662</v>
          </cell>
          <cell r="G983">
            <v>35890.074000000001</v>
          </cell>
        </row>
        <row r="984">
          <cell r="B984">
            <v>0</v>
          </cell>
          <cell r="C984">
            <v>0</v>
          </cell>
          <cell r="D984">
            <v>0</v>
          </cell>
          <cell r="E984">
            <v>0</v>
          </cell>
          <cell r="F984">
            <v>0</v>
          </cell>
          <cell r="G984">
            <v>0</v>
          </cell>
        </row>
        <row r="985">
          <cell r="B985">
            <v>0</v>
          </cell>
          <cell r="C985" t="str">
            <v>C. Alat</v>
          </cell>
          <cell r="D985">
            <v>0</v>
          </cell>
          <cell r="E985">
            <v>0</v>
          </cell>
          <cell r="F985">
            <v>0</v>
          </cell>
          <cell r="G985">
            <v>0</v>
          </cell>
        </row>
        <row r="986">
          <cell r="B986">
            <v>0</v>
          </cell>
          <cell r="C986">
            <v>0</v>
          </cell>
          <cell r="D986">
            <v>0</v>
          </cell>
          <cell r="E986">
            <v>0</v>
          </cell>
          <cell r="F986">
            <v>0</v>
          </cell>
          <cell r="G986">
            <v>0</v>
          </cell>
        </row>
        <row r="987">
          <cell r="B987">
            <v>69</v>
          </cell>
          <cell r="C987" t="str">
            <v xml:space="preserve">Uraian Pekerjaan </v>
          </cell>
          <cell r="D987" t="str">
            <v>:</v>
          </cell>
          <cell r="E987" t="str">
            <v>Pasangan filter (ijuk)</v>
          </cell>
          <cell r="F987">
            <v>0</v>
          </cell>
          <cell r="G987">
            <v>11554.630000000001</v>
          </cell>
        </row>
        <row r="988">
          <cell r="B988" t="str">
            <v>69A</v>
          </cell>
          <cell r="C988" t="str">
            <v>Kuantitas Pekerjaan</v>
          </cell>
          <cell r="D988" t="str">
            <v>:</v>
          </cell>
          <cell r="E988">
            <v>0</v>
          </cell>
          <cell r="F988">
            <v>0</v>
          </cell>
          <cell r="G988">
            <v>0</v>
          </cell>
        </row>
        <row r="989">
          <cell r="B989">
            <v>0</v>
          </cell>
          <cell r="C989">
            <v>0</v>
          </cell>
          <cell r="D989">
            <v>0</v>
          </cell>
          <cell r="E989">
            <v>0</v>
          </cell>
          <cell r="F989">
            <v>0</v>
          </cell>
          <cell r="G989">
            <v>0</v>
          </cell>
        </row>
        <row r="990">
          <cell r="B990">
            <v>0</v>
          </cell>
          <cell r="C990" t="str">
            <v>A. Upah</v>
          </cell>
          <cell r="D990">
            <v>0</v>
          </cell>
          <cell r="E990">
            <v>0</v>
          </cell>
          <cell r="F990">
            <v>0</v>
          </cell>
          <cell r="G990">
            <v>0</v>
          </cell>
        </row>
        <row r="991">
          <cell r="B991">
            <v>0</v>
          </cell>
          <cell r="C991" t="str">
            <v>buruh lapangan terlatih</v>
          </cell>
          <cell r="D991" t="str">
            <v>OH</v>
          </cell>
          <cell r="E991">
            <v>0.15</v>
          </cell>
          <cell r="F991">
            <v>37000</v>
          </cell>
          <cell r="G991">
            <v>5550</v>
          </cell>
        </row>
        <row r="992">
          <cell r="B992">
            <v>0</v>
          </cell>
          <cell r="C992" t="str">
            <v>Mandor lapangan</v>
          </cell>
          <cell r="D992" t="str">
            <v>OH</v>
          </cell>
          <cell r="E992">
            <v>0.01</v>
          </cell>
          <cell r="F992">
            <v>66000</v>
          </cell>
          <cell r="G992">
            <v>660</v>
          </cell>
        </row>
        <row r="993">
          <cell r="B993">
            <v>0</v>
          </cell>
          <cell r="C993">
            <v>0</v>
          </cell>
          <cell r="D993">
            <v>0</v>
          </cell>
          <cell r="E993">
            <v>0</v>
          </cell>
          <cell r="F993">
            <v>0</v>
          </cell>
          <cell r="G993">
            <v>0</v>
          </cell>
        </row>
        <row r="994">
          <cell r="B994">
            <v>0</v>
          </cell>
          <cell r="C994" t="str">
            <v>B. Bahan</v>
          </cell>
          <cell r="D994">
            <v>0</v>
          </cell>
          <cell r="E994">
            <v>0</v>
          </cell>
          <cell r="F994">
            <v>0</v>
          </cell>
          <cell r="G994">
            <v>0</v>
          </cell>
        </row>
        <row r="995">
          <cell r="B995">
            <v>0</v>
          </cell>
          <cell r="C995" t="str">
            <v>Ijuk</v>
          </cell>
          <cell r="D995">
            <v>0</v>
          </cell>
          <cell r="E995">
            <v>1</v>
          </cell>
          <cell r="F995">
            <v>5344.63</v>
          </cell>
          <cell r="G995">
            <v>5344.63</v>
          </cell>
        </row>
        <row r="996">
          <cell r="B996">
            <v>0</v>
          </cell>
          <cell r="C996">
            <v>0</v>
          </cell>
          <cell r="D996">
            <v>0</v>
          </cell>
          <cell r="E996">
            <v>0</v>
          </cell>
          <cell r="F996">
            <v>0</v>
          </cell>
          <cell r="G996">
            <v>0</v>
          </cell>
        </row>
        <row r="997">
          <cell r="B997">
            <v>0</v>
          </cell>
          <cell r="C997" t="str">
            <v>C. Alat</v>
          </cell>
          <cell r="D997">
            <v>0</v>
          </cell>
          <cell r="E997">
            <v>0</v>
          </cell>
          <cell r="F997">
            <v>0</v>
          </cell>
          <cell r="G997">
            <v>0</v>
          </cell>
        </row>
        <row r="998">
          <cell r="B998">
            <v>0</v>
          </cell>
          <cell r="C998">
            <v>0</v>
          </cell>
          <cell r="D998">
            <v>0</v>
          </cell>
          <cell r="E998">
            <v>0</v>
          </cell>
          <cell r="F998">
            <v>0</v>
          </cell>
          <cell r="G998">
            <v>0</v>
          </cell>
        </row>
        <row r="999">
          <cell r="B999">
            <v>0</v>
          </cell>
          <cell r="C999">
            <v>0</v>
          </cell>
          <cell r="D999">
            <v>0</v>
          </cell>
          <cell r="E999">
            <v>0</v>
          </cell>
          <cell r="F999">
            <v>0</v>
          </cell>
          <cell r="G999">
            <v>0</v>
          </cell>
        </row>
        <row r="1000">
          <cell r="B1000" t="str">
            <v>PEKERJAAN PEMASANGAN PIPA</v>
          </cell>
          <cell r="C1000">
            <v>0</v>
          </cell>
          <cell r="D1000">
            <v>0</v>
          </cell>
          <cell r="E1000">
            <v>0</v>
          </cell>
          <cell r="F1000">
            <v>0</v>
          </cell>
          <cell r="G1000">
            <v>0</v>
          </cell>
        </row>
        <row r="1001">
          <cell r="B1001">
            <v>70</v>
          </cell>
          <cell r="C1001" t="str">
            <v xml:space="preserve">Uraian Pekerjaan </v>
          </cell>
          <cell r="D1001" t="str">
            <v>:</v>
          </cell>
          <cell r="E1001" t="str">
            <v>Pemasangan Pipa HDPE diam. 3"</v>
          </cell>
          <cell r="F1001">
            <v>0</v>
          </cell>
          <cell r="G1001">
            <v>49347.199999999997</v>
          </cell>
        </row>
        <row r="1002">
          <cell r="B1002" t="str">
            <v>70A</v>
          </cell>
          <cell r="C1002" t="str">
            <v>Kuantitas Pekerjaan</v>
          </cell>
          <cell r="D1002" t="str">
            <v>:</v>
          </cell>
          <cell r="E1002" t="str">
            <v>m'</v>
          </cell>
          <cell r="F1002">
            <v>0</v>
          </cell>
          <cell r="G1002">
            <v>0</v>
          </cell>
        </row>
        <row r="1003">
          <cell r="B1003">
            <v>0</v>
          </cell>
          <cell r="C1003">
            <v>0</v>
          </cell>
          <cell r="D1003">
            <v>0</v>
          </cell>
          <cell r="E1003">
            <v>0</v>
          </cell>
          <cell r="F1003">
            <v>0</v>
          </cell>
          <cell r="G1003">
            <v>0</v>
          </cell>
        </row>
        <row r="1004">
          <cell r="B1004">
            <v>0</v>
          </cell>
          <cell r="C1004" t="str">
            <v>A. Upah</v>
          </cell>
          <cell r="D1004">
            <v>0</v>
          </cell>
          <cell r="E1004">
            <v>0</v>
          </cell>
          <cell r="F1004">
            <v>0</v>
          </cell>
          <cell r="G1004">
            <v>0</v>
          </cell>
        </row>
        <row r="1005">
          <cell r="B1005">
            <v>0</v>
          </cell>
          <cell r="C1005" t="str">
            <v>buruh lapangan terlatih</v>
          </cell>
          <cell r="D1005" t="str">
            <v>OH</v>
          </cell>
          <cell r="E1005">
            <v>1.3299999999999999E-2</v>
          </cell>
          <cell r="F1005">
            <v>37000</v>
          </cell>
          <cell r="G1005">
            <v>492.09999999999997</v>
          </cell>
        </row>
        <row r="1006">
          <cell r="B1006">
            <v>0</v>
          </cell>
          <cell r="C1006" t="str">
            <v>Tukang</v>
          </cell>
          <cell r="D1006" t="str">
            <v>OH</v>
          </cell>
          <cell r="E1006">
            <v>3.3E-3</v>
          </cell>
          <cell r="F1006">
            <v>47000</v>
          </cell>
          <cell r="G1006">
            <v>155.1</v>
          </cell>
        </row>
        <row r="1007">
          <cell r="B1007">
            <v>0</v>
          </cell>
          <cell r="C1007">
            <v>0</v>
          </cell>
          <cell r="D1007">
            <v>0</v>
          </cell>
          <cell r="E1007">
            <v>0</v>
          </cell>
          <cell r="F1007">
            <v>0</v>
          </cell>
          <cell r="G1007">
            <v>0</v>
          </cell>
        </row>
        <row r="1008">
          <cell r="B1008">
            <v>0</v>
          </cell>
          <cell r="C1008" t="str">
            <v>B. Bahan</v>
          </cell>
          <cell r="D1008">
            <v>0</v>
          </cell>
          <cell r="E1008">
            <v>0</v>
          </cell>
          <cell r="F1008">
            <v>0</v>
          </cell>
          <cell r="G1008">
            <v>0</v>
          </cell>
        </row>
        <row r="1009">
          <cell r="B1009">
            <v>0</v>
          </cell>
          <cell r="C1009" t="str">
            <v>Pipa HDPE dia. 3"</v>
          </cell>
          <cell r="D1009" t="str">
            <v>m</v>
          </cell>
          <cell r="E1009">
            <v>1</v>
          </cell>
          <cell r="F1009">
            <v>48700</v>
          </cell>
          <cell r="G1009">
            <v>48700</v>
          </cell>
        </row>
        <row r="1010">
          <cell r="B1010">
            <v>0</v>
          </cell>
          <cell r="C1010">
            <v>0</v>
          </cell>
          <cell r="D1010">
            <v>0</v>
          </cell>
          <cell r="E1010">
            <v>0</v>
          </cell>
          <cell r="F1010">
            <v>0</v>
          </cell>
          <cell r="G1010">
            <v>0</v>
          </cell>
        </row>
        <row r="1011">
          <cell r="B1011">
            <v>0</v>
          </cell>
          <cell r="C1011" t="str">
            <v>C. Alat</v>
          </cell>
          <cell r="D1011">
            <v>0</v>
          </cell>
          <cell r="E1011">
            <v>0</v>
          </cell>
          <cell r="F1011">
            <v>0</v>
          </cell>
          <cell r="G1011">
            <v>0</v>
          </cell>
        </row>
        <row r="1012">
          <cell r="B1012">
            <v>0</v>
          </cell>
          <cell r="C1012">
            <v>0</v>
          </cell>
          <cell r="D1012">
            <v>0</v>
          </cell>
          <cell r="E1012">
            <v>0</v>
          </cell>
          <cell r="F1012">
            <v>0</v>
          </cell>
          <cell r="G1012">
            <v>0</v>
          </cell>
        </row>
        <row r="1013">
          <cell r="B1013">
            <v>71</v>
          </cell>
          <cell r="C1013" t="str">
            <v xml:space="preserve">Uraian Pekerjaan </v>
          </cell>
          <cell r="D1013" t="str">
            <v>:</v>
          </cell>
          <cell r="E1013" t="str">
            <v>Pemasangan Pipa HDPE diam. 5"</v>
          </cell>
          <cell r="F1013">
            <v>0</v>
          </cell>
          <cell r="G1013">
            <v>93515.3</v>
          </cell>
        </row>
        <row r="1014">
          <cell r="B1014" t="str">
            <v>71A</v>
          </cell>
          <cell r="C1014" t="str">
            <v>Kuantitas Pekerjaan</v>
          </cell>
          <cell r="D1014" t="str">
            <v>:</v>
          </cell>
          <cell r="E1014" t="str">
            <v>m'</v>
          </cell>
          <cell r="F1014">
            <v>0</v>
          </cell>
          <cell r="G1014">
            <v>0</v>
          </cell>
        </row>
        <row r="1015">
          <cell r="B1015">
            <v>0</v>
          </cell>
          <cell r="C1015">
            <v>0</v>
          </cell>
          <cell r="D1015">
            <v>0</v>
          </cell>
          <cell r="E1015">
            <v>0</v>
          </cell>
          <cell r="F1015">
            <v>0</v>
          </cell>
          <cell r="G1015">
            <v>0</v>
          </cell>
        </row>
        <row r="1016">
          <cell r="B1016">
            <v>0</v>
          </cell>
          <cell r="C1016" t="str">
            <v>A. Upah</v>
          </cell>
          <cell r="D1016">
            <v>0</v>
          </cell>
          <cell r="E1016">
            <v>0</v>
          </cell>
          <cell r="F1016">
            <v>0</v>
          </cell>
          <cell r="G1016">
            <v>0</v>
          </cell>
        </row>
        <row r="1017">
          <cell r="B1017">
            <v>0</v>
          </cell>
          <cell r="C1017" t="str">
            <v>buruh lapangan terlatih</v>
          </cell>
          <cell r="D1017" t="str">
            <v>OH</v>
          </cell>
          <cell r="E1017">
            <v>1.67E-2</v>
          </cell>
          <cell r="F1017">
            <v>37000</v>
          </cell>
          <cell r="G1017">
            <v>617.9</v>
          </cell>
        </row>
        <row r="1018">
          <cell r="B1018">
            <v>0</v>
          </cell>
          <cell r="C1018" t="str">
            <v>Tukang</v>
          </cell>
          <cell r="D1018" t="str">
            <v>OH</v>
          </cell>
          <cell r="E1018">
            <v>4.1999999999999997E-3</v>
          </cell>
          <cell r="F1018">
            <v>47000</v>
          </cell>
          <cell r="G1018">
            <v>197.39999999999998</v>
          </cell>
        </row>
        <row r="1019">
          <cell r="B1019">
            <v>0</v>
          </cell>
          <cell r="C1019">
            <v>0</v>
          </cell>
          <cell r="D1019">
            <v>0</v>
          </cell>
          <cell r="E1019">
            <v>0</v>
          </cell>
          <cell r="F1019">
            <v>0</v>
          </cell>
          <cell r="G1019">
            <v>0</v>
          </cell>
        </row>
        <row r="1020">
          <cell r="B1020">
            <v>0</v>
          </cell>
          <cell r="C1020" t="str">
            <v>B. Bahan</v>
          </cell>
          <cell r="D1020">
            <v>0</v>
          </cell>
          <cell r="E1020">
            <v>0</v>
          </cell>
          <cell r="F1020">
            <v>0</v>
          </cell>
          <cell r="G1020">
            <v>0</v>
          </cell>
        </row>
        <row r="1021">
          <cell r="B1021">
            <v>0</v>
          </cell>
          <cell r="C1021" t="str">
            <v>Pipa HDPE dia. 5"</v>
          </cell>
          <cell r="D1021" t="str">
            <v>m</v>
          </cell>
          <cell r="E1021">
            <v>1</v>
          </cell>
          <cell r="F1021">
            <v>92700</v>
          </cell>
          <cell r="G1021">
            <v>92700</v>
          </cell>
        </row>
        <row r="1022">
          <cell r="B1022">
            <v>0</v>
          </cell>
          <cell r="C1022">
            <v>0</v>
          </cell>
          <cell r="D1022">
            <v>0</v>
          </cell>
          <cell r="E1022">
            <v>0</v>
          </cell>
          <cell r="F1022">
            <v>0</v>
          </cell>
          <cell r="G1022">
            <v>0</v>
          </cell>
        </row>
        <row r="1023">
          <cell r="B1023">
            <v>0</v>
          </cell>
          <cell r="C1023" t="str">
            <v>C. Alat</v>
          </cell>
          <cell r="D1023">
            <v>0</v>
          </cell>
          <cell r="E1023">
            <v>0</v>
          </cell>
          <cell r="F1023">
            <v>0</v>
          </cell>
          <cell r="G1023">
            <v>0</v>
          </cell>
        </row>
        <row r="1024">
          <cell r="B1024">
            <v>0</v>
          </cell>
          <cell r="C1024">
            <v>0</v>
          </cell>
          <cell r="D1024">
            <v>0</v>
          </cell>
          <cell r="E1024">
            <v>0</v>
          </cell>
          <cell r="F1024">
            <v>0</v>
          </cell>
          <cell r="G1024">
            <v>0</v>
          </cell>
        </row>
        <row r="1025">
          <cell r="B1025">
            <v>72</v>
          </cell>
          <cell r="C1025" t="str">
            <v xml:space="preserve">Uraian Pekerjaan </v>
          </cell>
          <cell r="D1025" t="str">
            <v>:</v>
          </cell>
          <cell r="E1025" t="str">
            <v>Pemasangan Pipa Galvanized diam. 2"</v>
          </cell>
          <cell r="F1025">
            <v>0</v>
          </cell>
          <cell r="G1025">
            <v>276008</v>
          </cell>
        </row>
        <row r="1026">
          <cell r="B1026" t="str">
            <v>72A</v>
          </cell>
          <cell r="C1026" t="str">
            <v>Kuantitas Pekerjaan</v>
          </cell>
          <cell r="D1026" t="str">
            <v>:</v>
          </cell>
          <cell r="E1026" t="str">
            <v>m'</v>
          </cell>
          <cell r="F1026">
            <v>0</v>
          </cell>
          <cell r="G1026">
            <v>0</v>
          </cell>
        </row>
        <row r="1027">
          <cell r="B1027">
            <v>0</v>
          </cell>
          <cell r="C1027">
            <v>0</v>
          </cell>
          <cell r="D1027">
            <v>0</v>
          </cell>
          <cell r="E1027">
            <v>0</v>
          </cell>
          <cell r="F1027">
            <v>0</v>
          </cell>
          <cell r="G1027">
            <v>0</v>
          </cell>
        </row>
        <row r="1028">
          <cell r="B1028">
            <v>0</v>
          </cell>
          <cell r="C1028" t="str">
            <v>A. Upah</v>
          </cell>
          <cell r="D1028">
            <v>0</v>
          </cell>
          <cell r="E1028">
            <v>0</v>
          </cell>
          <cell r="F1028">
            <v>0</v>
          </cell>
          <cell r="G1028">
            <v>0</v>
          </cell>
        </row>
        <row r="1029">
          <cell r="B1029">
            <v>0</v>
          </cell>
          <cell r="C1029" t="str">
            <v>buruh lapangan terlatih</v>
          </cell>
          <cell r="D1029" t="str">
            <v>OH</v>
          </cell>
          <cell r="E1029">
            <v>1.67E-2</v>
          </cell>
          <cell r="F1029">
            <v>37000</v>
          </cell>
          <cell r="G1029">
            <v>617.9</v>
          </cell>
        </row>
        <row r="1030">
          <cell r="B1030">
            <v>0</v>
          </cell>
          <cell r="C1030" t="str">
            <v>Tukang</v>
          </cell>
          <cell r="D1030" t="str">
            <v>OH</v>
          </cell>
          <cell r="E1030">
            <v>8.3000000000000001E-3</v>
          </cell>
          <cell r="F1030">
            <v>47000</v>
          </cell>
          <cell r="G1030">
            <v>390.1</v>
          </cell>
        </row>
        <row r="1031">
          <cell r="B1031">
            <v>0</v>
          </cell>
          <cell r="C1031">
            <v>0</v>
          </cell>
          <cell r="D1031">
            <v>0</v>
          </cell>
          <cell r="E1031">
            <v>0</v>
          </cell>
          <cell r="F1031">
            <v>0</v>
          </cell>
          <cell r="G1031">
            <v>0</v>
          </cell>
        </row>
        <row r="1032">
          <cell r="B1032">
            <v>0</v>
          </cell>
          <cell r="C1032" t="str">
            <v>B. Bahan</v>
          </cell>
          <cell r="D1032">
            <v>0</v>
          </cell>
          <cell r="E1032">
            <v>0</v>
          </cell>
          <cell r="F1032">
            <v>0</v>
          </cell>
          <cell r="G1032">
            <v>0</v>
          </cell>
        </row>
        <row r="1033">
          <cell r="B1033">
            <v>0</v>
          </cell>
          <cell r="C1033" t="str">
            <v>Pipa Galvanis dia. 2" (panjang 6 m)</v>
          </cell>
          <cell r="D1033" t="str">
            <v>m</v>
          </cell>
          <cell r="E1033">
            <v>1</v>
          </cell>
          <cell r="F1033">
            <v>275000</v>
          </cell>
          <cell r="G1033">
            <v>275000</v>
          </cell>
        </row>
        <row r="1034">
          <cell r="B1034">
            <v>0</v>
          </cell>
          <cell r="C1034">
            <v>0</v>
          </cell>
          <cell r="D1034">
            <v>0</v>
          </cell>
          <cell r="E1034">
            <v>0</v>
          </cell>
          <cell r="F1034">
            <v>0</v>
          </cell>
          <cell r="G1034">
            <v>0</v>
          </cell>
        </row>
        <row r="1035">
          <cell r="B1035">
            <v>0</v>
          </cell>
          <cell r="C1035" t="str">
            <v>C. Alat</v>
          </cell>
          <cell r="D1035">
            <v>0</v>
          </cell>
          <cell r="E1035">
            <v>0</v>
          </cell>
          <cell r="F1035">
            <v>0</v>
          </cell>
          <cell r="G1035">
            <v>0</v>
          </cell>
        </row>
        <row r="1036">
          <cell r="B1036">
            <v>0</v>
          </cell>
          <cell r="C1036">
            <v>0</v>
          </cell>
          <cell r="D1036">
            <v>0</v>
          </cell>
          <cell r="E1036">
            <v>0</v>
          </cell>
          <cell r="F1036">
            <v>0</v>
          </cell>
          <cell r="G1036">
            <v>0</v>
          </cell>
        </row>
        <row r="1037">
          <cell r="B1037">
            <v>73</v>
          </cell>
          <cell r="C1037" t="str">
            <v xml:space="preserve">Uraian Pekerjaan </v>
          </cell>
          <cell r="D1037" t="str">
            <v>:</v>
          </cell>
          <cell r="E1037" t="str">
            <v>Pemasangan Pipa Galvanized diam. 3"</v>
          </cell>
          <cell r="F1037">
            <v>0</v>
          </cell>
          <cell r="G1037">
            <v>72469.7</v>
          </cell>
        </row>
        <row r="1038">
          <cell r="B1038" t="str">
            <v>73A</v>
          </cell>
          <cell r="C1038" t="str">
            <v>Kuantitas Pekerjaan</v>
          </cell>
          <cell r="D1038" t="str">
            <v>:</v>
          </cell>
          <cell r="E1038" t="str">
            <v>m'</v>
          </cell>
          <cell r="F1038">
            <v>0</v>
          </cell>
          <cell r="G1038">
            <v>0</v>
          </cell>
        </row>
        <row r="1039">
          <cell r="B1039">
            <v>0</v>
          </cell>
          <cell r="C1039">
            <v>0</v>
          </cell>
          <cell r="D1039">
            <v>0</v>
          </cell>
          <cell r="E1039">
            <v>0</v>
          </cell>
          <cell r="F1039">
            <v>0</v>
          </cell>
          <cell r="G1039">
            <v>0</v>
          </cell>
        </row>
        <row r="1040">
          <cell r="B1040">
            <v>0</v>
          </cell>
          <cell r="C1040" t="str">
            <v>A. Upah</v>
          </cell>
          <cell r="D1040">
            <v>0</v>
          </cell>
          <cell r="E1040">
            <v>0</v>
          </cell>
          <cell r="F1040">
            <v>0</v>
          </cell>
          <cell r="G1040">
            <v>0</v>
          </cell>
        </row>
        <row r="1041">
          <cell r="B1041">
            <v>0</v>
          </cell>
          <cell r="C1041" t="str">
            <v>buruh lapangan terlatih</v>
          </cell>
          <cell r="D1041" t="str">
            <v>OH</v>
          </cell>
          <cell r="E1041">
            <v>3.3300000000000003E-2</v>
          </cell>
          <cell r="F1041">
            <v>37000</v>
          </cell>
          <cell r="G1041">
            <v>1232.1000000000001</v>
          </cell>
        </row>
        <row r="1042">
          <cell r="B1042">
            <v>0</v>
          </cell>
          <cell r="C1042" t="str">
            <v>Tukang</v>
          </cell>
          <cell r="D1042" t="str">
            <v>OH</v>
          </cell>
          <cell r="E1042">
            <v>8.3000000000000001E-3</v>
          </cell>
          <cell r="F1042">
            <v>47000</v>
          </cell>
          <cell r="G1042">
            <v>390.1</v>
          </cell>
        </row>
        <row r="1043">
          <cell r="B1043">
            <v>0</v>
          </cell>
          <cell r="C1043">
            <v>0</v>
          </cell>
          <cell r="D1043">
            <v>0</v>
          </cell>
          <cell r="E1043">
            <v>0</v>
          </cell>
          <cell r="F1043">
            <v>0</v>
          </cell>
          <cell r="G1043">
            <v>0</v>
          </cell>
        </row>
        <row r="1044">
          <cell r="B1044">
            <v>0</v>
          </cell>
          <cell r="C1044" t="str">
            <v>B. Bahan</v>
          </cell>
          <cell r="D1044">
            <v>0</v>
          </cell>
          <cell r="E1044">
            <v>0</v>
          </cell>
          <cell r="F1044">
            <v>0</v>
          </cell>
          <cell r="G1044">
            <v>0</v>
          </cell>
        </row>
        <row r="1045">
          <cell r="B1045">
            <v>0</v>
          </cell>
          <cell r="C1045" t="str">
            <v>Pipa Galvanis dia. 3" (panjang 6 m)</v>
          </cell>
          <cell r="D1045" t="str">
            <v>m</v>
          </cell>
          <cell r="E1045">
            <v>0.16669999999999999</v>
          </cell>
          <cell r="F1045">
            <v>425000</v>
          </cell>
          <cell r="G1045">
            <v>70847.5</v>
          </cell>
        </row>
        <row r="1046">
          <cell r="B1046">
            <v>0</v>
          </cell>
          <cell r="C1046">
            <v>0</v>
          </cell>
          <cell r="D1046">
            <v>0</v>
          </cell>
          <cell r="E1046">
            <v>0</v>
          </cell>
          <cell r="F1046">
            <v>0</v>
          </cell>
          <cell r="G1046">
            <v>0</v>
          </cell>
        </row>
        <row r="1047">
          <cell r="B1047">
            <v>0</v>
          </cell>
          <cell r="C1047" t="str">
            <v>C. Alat</v>
          </cell>
          <cell r="D1047">
            <v>0</v>
          </cell>
          <cell r="E1047">
            <v>0</v>
          </cell>
          <cell r="F1047">
            <v>0</v>
          </cell>
          <cell r="G1047">
            <v>0</v>
          </cell>
        </row>
        <row r="1048">
          <cell r="B1048">
            <v>0</v>
          </cell>
          <cell r="C1048">
            <v>0</v>
          </cell>
          <cell r="D1048">
            <v>0</v>
          </cell>
          <cell r="E1048">
            <v>0</v>
          </cell>
          <cell r="F1048">
            <v>0</v>
          </cell>
          <cell r="G1048">
            <v>0</v>
          </cell>
        </row>
        <row r="1049">
          <cell r="B1049">
            <v>74</v>
          </cell>
          <cell r="C1049" t="str">
            <v xml:space="preserve">Uraian Pekerjaan </v>
          </cell>
          <cell r="D1049" t="str">
            <v>:</v>
          </cell>
          <cell r="E1049" t="str">
            <v>Pemasangan Pipa Galvanized diam. 5"</v>
          </cell>
          <cell r="F1049">
            <v>0</v>
          </cell>
          <cell r="G1049">
            <v>176119.6</v>
          </cell>
        </row>
        <row r="1050">
          <cell r="B1050" t="str">
            <v>74A</v>
          </cell>
          <cell r="C1050" t="str">
            <v>Kuantitas Pekerjaan</v>
          </cell>
          <cell r="D1050" t="str">
            <v>:</v>
          </cell>
          <cell r="E1050" t="str">
            <v>m'</v>
          </cell>
          <cell r="F1050">
            <v>0</v>
          </cell>
          <cell r="G1050">
            <v>0</v>
          </cell>
        </row>
        <row r="1051">
          <cell r="B1051">
            <v>0</v>
          </cell>
          <cell r="C1051">
            <v>0</v>
          </cell>
          <cell r="D1051">
            <v>0</v>
          </cell>
          <cell r="E1051">
            <v>0</v>
          </cell>
          <cell r="F1051">
            <v>0</v>
          </cell>
          <cell r="G1051">
            <v>0</v>
          </cell>
        </row>
        <row r="1052">
          <cell r="B1052">
            <v>0</v>
          </cell>
          <cell r="C1052" t="str">
            <v>A. Upah</v>
          </cell>
          <cell r="D1052">
            <v>0</v>
          </cell>
          <cell r="E1052">
            <v>0</v>
          </cell>
          <cell r="F1052">
            <v>0</v>
          </cell>
          <cell r="G1052">
            <v>0</v>
          </cell>
        </row>
        <row r="1053">
          <cell r="B1053">
            <v>0</v>
          </cell>
          <cell r="C1053" t="str">
            <v>buruh lapangan terlatih</v>
          </cell>
          <cell r="D1053" t="str">
            <v>OH</v>
          </cell>
          <cell r="E1053">
            <v>2.2200000000000001E-2</v>
          </cell>
          <cell r="F1053">
            <v>37000</v>
          </cell>
          <cell r="G1053">
            <v>821.40000000000009</v>
          </cell>
        </row>
        <row r="1054">
          <cell r="B1054">
            <v>0</v>
          </cell>
          <cell r="C1054" t="str">
            <v>Tukang</v>
          </cell>
          <cell r="D1054" t="str">
            <v>OH</v>
          </cell>
          <cell r="E1054">
            <v>5.5999999999999999E-3</v>
          </cell>
          <cell r="F1054">
            <v>47000</v>
          </cell>
          <cell r="G1054">
            <v>263.2</v>
          </cell>
        </row>
        <row r="1055">
          <cell r="B1055">
            <v>0</v>
          </cell>
          <cell r="C1055">
            <v>0</v>
          </cell>
          <cell r="D1055">
            <v>0</v>
          </cell>
          <cell r="E1055">
            <v>0</v>
          </cell>
          <cell r="F1055">
            <v>0</v>
          </cell>
          <cell r="G1055">
            <v>0</v>
          </cell>
        </row>
        <row r="1056">
          <cell r="B1056">
            <v>0</v>
          </cell>
          <cell r="C1056" t="str">
            <v>B. Bahan</v>
          </cell>
          <cell r="D1056">
            <v>0</v>
          </cell>
          <cell r="E1056">
            <v>0</v>
          </cell>
          <cell r="F1056">
            <v>0</v>
          </cell>
          <cell r="G1056">
            <v>0</v>
          </cell>
        </row>
        <row r="1057">
          <cell r="B1057">
            <v>0</v>
          </cell>
          <cell r="C1057" t="str">
            <v>Pipa Galvanis dia. 5" (panjang 6 m)</v>
          </cell>
          <cell r="D1057" t="str">
            <v>m</v>
          </cell>
          <cell r="E1057">
            <v>0.16669999999999999</v>
          </cell>
          <cell r="F1057">
            <v>1050000</v>
          </cell>
          <cell r="G1057">
            <v>175035</v>
          </cell>
        </row>
        <row r="1058">
          <cell r="B1058">
            <v>0</v>
          </cell>
          <cell r="C1058">
            <v>0</v>
          </cell>
          <cell r="D1058">
            <v>0</v>
          </cell>
          <cell r="E1058">
            <v>0</v>
          </cell>
          <cell r="F1058">
            <v>0</v>
          </cell>
          <cell r="G1058">
            <v>0</v>
          </cell>
        </row>
        <row r="1059">
          <cell r="B1059">
            <v>0</v>
          </cell>
          <cell r="C1059" t="str">
            <v>C. Alat</v>
          </cell>
          <cell r="D1059">
            <v>0</v>
          </cell>
          <cell r="E1059">
            <v>0</v>
          </cell>
          <cell r="F1059">
            <v>0</v>
          </cell>
          <cell r="G1059">
            <v>0</v>
          </cell>
        </row>
        <row r="1060">
          <cell r="B1060">
            <v>0</v>
          </cell>
          <cell r="C1060">
            <v>0</v>
          </cell>
          <cell r="D1060">
            <v>0</v>
          </cell>
          <cell r="E1060">
            <v>0</v>
          </cell>
          <cell r="F1060">
            <v>0</v>
          </cell>
          <cell r="G1060">
            <v>0</v>
          </cell>
        </row>
        <row r="1061">
          <cell r="B1061">
            <v>75</v>
          </cell>
          <cell r="C1061" t="str">
            <v xml:space="preserve">Uraian Pekerjaan </v>
          </cell>
          <cell r="D1061" t="str">
            <v>:</v>
          </cell>
          <cell r="E1061" t="str">
            <v>Pemasangan Pipa PVC diam. 1"</v>
          </cell>
          <cell r="F1061">
            <v>0</v>
          </cell>
          <cell r="G1061">
            <v>5242</v>
          </cell>
        </row>
        <row r="1062">
          <cell r="B1062" t="str">
            <v>75A</v>
          </cell>
          <cell r="C1062" t="str">
            <v>Kuantitas Pekerjaan</v>
          </cell>
          <cell r="D1062" t="str">
            <v>:</v>
          </cell>
          <cell r="E1062" t="str">
            <v>m'</v>
          </cell>
          <cell r="F1062">
            <v>0</v>
          </cell>
          <cell r="G1062">
            <v>0</v>
          </cell>
        </row>
        <row r="1063">
          <cell r="B1063">
            <v>0</v>
          </cell>
          <cell r="C1063">
            <v>0</v>
          </cell>
          <cell r="D1063">
            <v>0</v>
          </cell>
          <cell r="E1063">
            <v>0</v>
          </cell>
          <cell r="F1063">
            <v>0</v>
          </cell>
          <cell r="G1063">
            <v>0</v>
          </cell>
        </row>
        <row r="1064">
          <cell r="B1064">
            <v>0</v>
          </cell>
          <cell r="C1064" t="str">
            <v>A. Upah</v>
          </cell>
          <cell r="D1064">
            <v>0</v>
          </cell>
          <cell r="E1064">
            <v>0</v>
          </cell>
          <cell r="F1064">
            <v>0</v>
          </cell>
          <cell r="G1064">
            <v>0</v>
          </cell>
        </row>
        <row r="1065">
          <cell r="B1065">
            <v>0</v>
          </cell>
          <cell r="C1065" t="str">
            <v>buruh lapangan terlatih</v>
          </cell>
          <cell r="D1065" t="str">
            <v>OH</v>
          </cell>
          <cell r="E1065">
            <v>4.0000000000000001E-3</v>
          </cell>
          <cell r="F1065">
            <v>37000</v>
          </cell>
          <cell r="G1065">
            <v>148</v>
          </cell>
        </row>
        <row r="1066">
          <cell r="B1066">
            <v>0</v>
          </cell>
          <cell r="C1066" t="str">
            <v>Tukang</v>
          </cell>
          <cell r="D1066" t="str">
            <v>OH</v>
          </cell>
          <cell r="E1066">
            <v>2E-3</v>
          </cell>
          <cell r="F1066">
            <v>47000</v>
          </cell>
          <cell r="G1066">
            <v>94</v>
          </cell>
        </row>
        <row r="1067">
          <cell r="B1067">
            <v>0</v>
          </cell>
          <cell r="C1067">
            <v>0</v>
          </cell>
          <cell r="D1067">
            <v>0</v>
          </cell>
          <cell r="E1067">
            <v>0</v>
          </cell>
          <cell r="F1067">
            <v>0</v>
          </cell>
          <cell r="G1067">
            <v>0</v>
          </cell>
        </row>
        <row r="1068">
          <cell r="B1068">
            <v>0</v>
          </cell>
          <cell r="C1068" t="str">
            <v>B. Bahan</v>
          </cell>
          <cell r="D1068">
            <v>0</v>
          </cell>
          <cell r="E1068">
            <v>0</v>
          </cell>
          <cell r="F1068">
            <v>0</v>
          </cell>
          <cell r="G1068">
            <v>0</v>
          </cell>
        </row>
        <row r="1069">
          <cell r="B1069">
            <v>0</v>
          </cell>
          <cell r="C1069" t="str">
            <v>Pipa PVC dia. 1" (panjang 4m)</v>
          </cell>
          <cell r="D1069" t="str">
            <v>m</v>
          </cell>
          <cell r="E1069">
            <v>0.25</v>
          </cell>
          <cell r="F1069">
            <v>20000</v>
          </cell>
          <cell r="G1069">
            <v>5000</v>
          </cell>
        </row>
        <row r="1070">
          <cell r="B1070">
            <v>0</v>
          </cell>
          <cell r="C1070">
            <v>0</v>
          </cell>
          <cell r="D1070">
            <v>0</v>
          </cell>
          <cell r="E1070">
            <v>0</v>
          </cell>
          <cell r="F1070">
            <v>0</v>
          </cell>
          <cell r="G1070">
            <v>0</v>
          </cell>
        </row>
        <row r="1071">
          <cell r="B1071">
            <v>0</v>
          </cell>
          <cell r="C1071" t="str">
            <v>C. Alat</v>
          </cell>
          <cell r="D1071">
            <v>0</v>
          </cell>
          <cell r="E1071">
            <v>0</v>
          </cell>
          <cell r="F1071">
            <v>0</v>
          </cell>
          <cell r="G1071">
            <v>0</v>
          </cell>
        </row>
        <row r="1072">
          <cell r="B1072">
            <v>0</v>
          </cell>
          <cell r="C1072">
            <v>0</v>
          </cell>
          <cell r="D1072">
            <v>0</v>
          </cell>
          <cell r="E1072">
            <v>0</v>
          </cell>
          <cell r="F1072">
            <v>0</v>
          </cell>
          <cell r="G1072">
            <v>0</v>
          </cell>
        </row>
        <row r="1073">
          <cell r="B1073">
            <v>76</v>
          </cell>
          <cell r="C1073" t="str">
            <v xml:space="preserve">Uraian Pekerjaan </v>
          </cell>
          <cell r="D1073" t="str">
            <v>:</v>
          </cell>
          <cell r="E1073" t="str">
            <v>Pemasangan Pipa PVC diam. 1.5"</v>
          </cell>
          <cell r="F1073">
            <v>0</v>
          </cell>
          <cell r="G1073">
            <v>9052.5</v>
          </cell>
        </row>
        <row r="1074">
          <cell r="B1074" t="str">
            <v>76A</v>
          </cell>
          <cell r="C1074" t="str">
            <v>Kuantitas Pekerjaan</v>
          </cell>
          <cell r="D1074" t="str">
            <v>:</v>
          </cell>
          <cell r="E1074" t="str">
            <v>m'</v>
          </cell>
          <cell r="F1074">
            <v>0</v>
          </cell>
          <cell r="G1074">
            <v>0</v>
          </cell>
        </row>
        <row r="1075">
          <cell r="B1075">
            <v>0</v>
          </cell>
          <cell r="C1075">
            <v>0</v>
          </cell>
          <cell r="D1075">
            <v>0</v>
          </cell>
          <cell r="E1075">
            <v>0</v>
          </cell>
          <cell r="F1075">
            <v>0</v>
          </cell>
          <cell r="G1075">
            <v>0</v>
          </cell>
        </row>
        <row r="1076">
          <cell r="B1076">
            <v>0</v>
          </cell>
          <cell r="C1076" t="str">
            <v>A. Upah</v>
          </cell>
          <cell r="D1076">
            <v>0</v>
          </cell>
          <cell r="E1076">
            <v>0</v>
          </cell>
          <cell r="F1076">
            <v>0</v>
          </cell>
          <cell r="G1076">
            <v>0</v>
          </cell>
        </row>
        <row r="1077">
          <cell r="B1077">
            <v>0</v>
          </cell>
          <cell r="C1077" t="str">
            <v>buruh lapangan terlatih</v>
          </cell>
          <cell r="D1077" t="str">
            <v>OH</v>
          </cell>
          <cell r="E1077">
            <v>5.0000000000000001E-3</v>
          </cell>
          <cell r="F1077">
            <v>37000</v>
          </cell>
          <cell r="G1077">
            <v>185</v>
          </cell>
        </row>
        <row r="1078">
          <cell r="B1078">
            <v>0</v>
          </cell>
          <cell r="C1078" t="str">
            <v>Tukang</v>
          </cell>
          <cell r="D1078" t="str">
            <v>OH</v>
          </cell>
          <cell r="E1078">
            <v>2.5000000000000001E-3</v>
          </cell>
          <cell r="F1078">
            <v>47000</v>
          </cell>
          <cell r="G1078">
            <v>117.5</v>
          </cell>
        </row>
        <row r="1079">
          <cell r="B1079">
            <v>0</v>
          </cell>
          <cell r="C1079">
            <v>0</v>
          </cell>
          <cell r="D1079">
            <v>0</v>
          </cell>
          <cell r="E1079">
            <v>0</v>
          </cell>
          <cell r="F1079">
            <v>0</v>
          </cell>
          <cell r="G1079">
            <v>0</v>
          </cell>
        </row>
        <row r="1080">
          <cell r="B1080">
            <v>0</v>
          </cell>
          <cell r="C1080" t="str">
            <v>B. Bahan</v>
          </cell>
          <cell r="D1080">
            <v>0</v>
          </cell>
          <cell r="E1080">
            <v>0</v>
          </cell>
          <cell r="F1080">
            <v>0</v>
          </cell>
          <cell r="G1080">
            <v>0</v>
          </cell>
        </row>
        <row r="1081">
          <cell r="B1081">
            <v>0</v>
          </cell>
          <cell r="C1081" t="str">
            <v>Pipa PVC dia. 1.5" (panjang 4m)</v>
          </cell>
          <cell r="D1081" t="str">
            <v>m</v>
          </cell>
          <cell r="E1081">
            <v>0.25</v>
          </cell>
          <cell r="F1081">
            <v>35000</v>
          </cell>
          <cell r="G1081">
            <v>8750</v>
          </cell>
        </row>
        <row r="1082">
          <cell r="B1082">
            <v>0</v>
          </cell>
          <cell r="C1082">
            <v>0</v>
          </cell>
          <cell r="D1082">
            <v>0</v>
          </cell>
          <cell r="E1082">
            <v>0</v>
          </cell>
          <cell r="F1082">
            <v>0</v>
          </cell>
          <cell r="G1082">
            <v>0</v>
          </cell>
        </row>
        <row r="1083">
          <cell r="B1083">
            <v>0</v>
          </cell>
          <cell r="C1083" t="str">
            <v>C. Alat</v>
          </cell>
          <cell r="D1083">
            <v>0</v>
          </cell>
          <cell r="E1083">
            <v>0</v>
          </cell>
          <cell r="F1083">
            <v>0</v>
          </cell>
          <cell r="G1083">
            <v>0</v>
          </cell>
        </row>
        <row r="1084">
          <cell r="B1084">
            <v>0</v>
          </cell>
          <cell r="C1084">
            <v>0</v>
          </cell>
          <cell r="D1084">
            <v>0</v>
          </cell>
          <cell r="E1084">
            <v>0</v>
          </cell>
          <cell r="F1084">
            <v>0</v>
          </cell>
          <cell r="G1084">
            <v>0</v>
          </cell>
        </row>
        <row r="1085">
          <cell r="B1085">
            <v>77</v>
          </cell>
          <cell r="C1085" t="str">
            <v xml:space="preserve">Uraian Pekerjaan </v>
          </cell>
          <cell r="D1085" t="str">
            <v>:</v>
          </cell>
          <cell r="E1085" t="str">
            <v>Pemasangan Pipa PVC diam. 2"</v>
          </cell>
          <cell r="F1085">
            <v>0</v>
          </cell>
          <cell r="G1085">
            <v>11552.5</v>
          </cell>
        </row>
        <row r="1086">
          <cell r="B1086" t="str">
            <v>77A</v>
          </cell>
          <cell r="C1086" t="str">
            <v>Kuantitas Pekerjaan</v>
          </cell>
          <cell r="D1086" t="str">
            <v>:</v>
          </cell>
          <cell r="E1086" t="str">
            <v>m'</v>
          </cell>
          <cell r="F1086">
            <v>0</v>
          </cell>
          <cell r="G1086">
            <v>0</v>
          </cell>
        </row>
        <row r="1087">
          <cell r="B1087">
            <v>0</v>
          </cell>
          <cell r="C1087">
            <v>0</v>
          </cell>
          <cell r="D1087">
            <v>0</v>
          </cell>
          <cell r="E1087">
            <v>0</v>
          </cell>
          <cell r="F1087">
            <v>0</v>
          </cell>
          <cell r="G1087">
            <v>0</v>
          </cell>
        </row>
        <row r="1088">
          <cell r="B1088">
            <v>0</v>
          </cell>
          <cell r="C1088" t="str">
            <v>A. Upah</v>
          </cell>
          <cell r="D1088">
            <v>0</v>
          </cell>
          <cell r="E1088">
            <v>0</v>
          </cell>
          <cell r="F1088">
            <v>0</v>
          </cell>
          <cell r="G1088">
            <v>0</v>
          </cell>
        </row>
        <row r="1089">
          <cell r="B1089">
            <v>0</v>
          </cell>
          <cell r="C1089" t="str">
            <v>buruh lapangan terlatih</v>
          </cell>
          <cell r="D1089" t="str">
            <v>OH</v>
          </cell>
          <cell r="E1089">
            <v>5.0000000000000001E-3</v>
          </cell>
          <cell r="F1089">
            <v>37000</v>
          </cell>
          <cell r="G1089">
            <v>185</v>
          </cell>
        </row>
        <row r="1090">
          <cell r="B1090">
            <v>0</v>
          </cell>
          <cell r="C1090" t="str">
            <v>Tukang</v>
          </cell>
          <cell r="D1090" t="str">
            <v>OH</v>
          </cell>
          <cell r="E1090">
            <v>2.5000000000000001E-3</v>
          </cell>
          <cell r="F1090">
            <v>47000</v>
          </cell>
          <cell r="G1090">
            <v>117.5</v>
          </cell>
        </row>
        <row r="1091">
          <cell r="B1091">
            <v>0</v>
          </cell>
          <cell r="C1091">
            <v>0</v>
          </cell>
          <cell r="D1091">
            <v>0</v>
          </cell>
          <cell r="E1091">
            <v>0</v>
          </cell>
          <cell r="F1091">
            <v>0</v>
          </cell>
          <cell r="G1091">
            <v>0</v>
          </cell>
        </row>
        <row r="1092">
          <cell r="B1092">
            <v>0</v>
          </cell>
          <cell r="C1092" t="str">
            <v>B. Bahan</v>
          </cell>
          <cell r="D1092">
            <v>0</v>
          </cell>
          <cell r="E1092">
            <v>0</v>
          </cell>
          <cell r="F1092">
            <v>0</v>
          </cell>
          <cell r="G1092">
            <v>0</v>
          </cell>
        </row>
        <row r="1093">
          <cell r="B1093">
            <v>0</v>
          </cell>
          <cell r="C1093" t="str">
            <v>Pipa PVC dia. 2" (panjang 4m)</v>
          </cell>
          <cell r="D1093" t="str">
            <v>m</v>
          </cell>
          <cell r="E1093">
            <v>0.25</v>
          </cell>
          <cell r="F1093">
            <v>45000</v>
          </cell>
          <cell r="G1093">
            <v>11250</v>
          </cell>
        </row>
        <row r="1094">
          <cell r="B1094">
            <v>0</v>
          </cell>
          <cell r="C1094">
            <v>0</v>
          </cell>
          <cell r="D1094">
            <v>0</v>
          </cell>
          <cell r="E1094">
            <v>0</v>
          </cell>
          <cell r="F1094">
            <v>0</v>
          </cell>
          <cell r="G1094">
            <v>0</v>
          </cell>
        </row>
        <row r="1095">
          <cell r="B1095">
            <v>0</v>
          </cell>
          <cell r="C1095" t="str">
            <v>C. Alat</v>
          </cell>
          <cell r="D1095">
            <v>0</v>
          </cell>
          <cell r="E1095">
            <v>0</v>
          </cell>
          <cell r="F1095">
            <v>0</v>
          </cell>
          <cell r="G1095">
            <v>0</v>
          </cell>
        </row>
        <row r="1096">
          <cell r="B1096">
            <v>0</v>
          </cell>
          <cell r="C1096">
            <v>0</v>
          </cell>
          <cell r="D1096">
            <v>0</v>
          </cell>
          <cell r="E1096">
            <v>0</v>
          </cell>
          <cell r="F1096">
            <v>0</v>
          </cell>
          <cell r="G1096">
            <v>0</v>
          </cell>
        </row>
        <row r="1097">
          <cell r="B1097">
            <v>78</v>
          </cell>
          <cell r="C1097" t="str">
            <v xml:space="preserve">Uraian Pekerjaan </v>
          </cell>
          <cell r="D1097" t="str">
            <v>:</v>
          </cell>
          <cell r="E1097" t="str">
            <v>Pemasangan Pipa PVC diam. 2.5"</v>
          </cell>
          <cell r="F1097">
            <v>0</v>
          </cell>
          <cell r="G1097">
            <v>15927.5</v>
          </cell>
        </row>
        <row r="1098">
          <cell r="B1098" t="str">
            <v>78A</v>
          </cell>
          <cell r="C1098" t="str">
            <v>Kuantitas Pekerjaan</v>
          </cell>
          <cell r="D1098" t="str">
            <v>:</v>
          </cell>
          <cell r="E1098" t="str">
            <v>m'</v>
          </cell>
          <cell r="F1098">
            <v>0</v>
          </cell>
          <cell r="G1098">
            <v>0</v>
          </cell>
        </row>
        <row r="1099">
          <cell r="B1099">
            <v>0</v>
          </cell>
          <cell r="C1099">
            <v>0</v>
          </cell>
          <cell r="D1099">
            <v>0</v>
          </cell>
          <cell r="E1099">
            <v>0</v>
          </cell>
          <cell r="F1099">
            <v>0</v>
          </cell>
          <cell r="G1099">
            <v>0</v>
          </cell>
        </row>
        <row r="1100">
          <cell r="B1100">
            <v>0</v>
          </cell>
          <cell r="C1100" t="str">
            <v>A. Upah</v>
          </cell>
          <cell r="D1100">
            <v>0</v>
          </cell>
          <cell r="E1100">
            <v>0</v>
          </cell>
          <cell r="F1100">
            <v>0</v>
          </cell>
          <cell r="G1100">
            <v>0</v>
          </cell>
        </row>
        <row r="1101">
          <cell r="B1101">
            <v>0</v>
          </cell>
          <cell r="C1101" t="str">
            <v>buruh lapangan terlatih</v>
          </cell>
          <cell r="D1101" t="str">
            <v>OH</v>
          </cell>
          <cell r="E1101">
            <v>5.0000000000000001E-3</v>
          </cell>
          <cell r="F1101">
            <v>37000</v>
          </cell>
          <cell r="G1101">
            <v>185</v>
          </cell>
        </row>
        <row r="1102">
          <cell r="B1102">
            <v>0</v>
          </cell>
          <cell r="C1102" t="str">
            <v>Tukang</v>
          </cell>
          <cell r="D1102" t="str">
            <v>OH</v>
          </cell>
          <cell r="E1102">
            <v>2.5000000000000001E-3</v>
          </cell>
          <cell r="F1102">
            <v>47000</v>
          </cell>
          <cell r="G1102">
            <v>117.5</v>
          </cell>
        </row>
        <row r="1103">
          <cell r="B1103">
            <v>0</v>
          </cell>
          <cell r="C1103">
            <v>0</v>
          </cell>
          <cell r="D1103">
            <v>0</v>
          </cell>
          <cell r="E1103">
            <v>0</v>
          </cell>
          <cell r="F1103">
            <v>0</v>
          </cell>
          <cell r="G1103">
            <v>0</v>
          </cell>
        </row>
        <row r="1104">
          <cell r="B1104">
            <v>0</v>
          </cell>
          <cell r="C1104" t="str">
            <v>B. Bahan</v>
          </cell>
          <cell r="D1104">
            <v>0</v>
          </cell>
          <cell r="E1104">
            <v>0</v>
          </cell>
          <cell r="F1104">
            <v>0</v>
          </cell>
          <cell r="G1104">
            <v>0</v>
          </cell>
        </row>
        <row r="1105">
          <cell r="B1105">
            <v>0</v>
          </cell>
          <cell r="C1105" t="str">
            <v>Pipa PVC dia. 2.5" (panjang 4m)</v>
          </cell>
          <cell r="D1105" t="str">
            <v>m</v>
          </cell>
          <cell r="E1105">
            <v>0.25</v>
          </cell>
          <cell r="F1105">
            <v>62500</v>
          </cell>
          <cell r="G1105">
            <v>15625</v>
          </cell>
        </row>
        <row r="1106">
          <cell r="B1106">
            <v>0</v>
          </cell>
          <cell r="C1106">
            <v>0</v>
          </cell>
          <cell r="D1106">
            <v>0</v>
          </cell>
          <cell r="E1106">
            <v>0</v>
          </cell>
          <cell r="F1106">
            <v>0</v>
          </cell>
          <cell r="G1106">
            <v>0</v>
          </cell>
        </row>
        <row r="1107">
          <cell r="B1107">
            <v>0</v>
          </cell>
          <cell r="C1107" t="str">
            <v>C. Alat</v>
          </cell>
          <cell r="D1107">
            <v>0</v>
          </cell>
          <cell r="E1107">
            <v>0</v>
          </cell>
          <cell r="F1107">
            <v>0</v>
          </cell>
          <cell r="G1107">
            <v>0</v>
          </cell>
        </row>
        <row r="1108">
          <cell r="B1108">
            <v>0</v>
          </cell>
          <cell r="C1108">
            <v>0</v>
          </cell>
          <cell r="D1108">
            <v>0</v>
          </cell>
          <cell r="E1108">
            <v>0</v>
          </cell>
          <cell r="F1108">
            <v>0</v>
          </cell>
          <cell r="G1108">
            <v>0</v>
          </cell>
        </row>
        <row r="1109">
          <cell r="B1109">
            <v>79</v>
          </cell>
          <cell r="C1109" t="str">
            <v xml:space="preserve">Uraian Pekerjaan </v>
          </cell>
          <cell r="D1109" t="str">
            <v>:</v>
          </cell>
          <cell r="E1109">
            <v>0</v>
          </cell>
          <cell r="F1109">
            <v>0</v>
          </cell>
          <cell r="G1109">
            <v>279175</v>
          </cell>
        </row>
        <row r="1110">
          <cell r="B1110" t="str">
            <v>79A</v>
          </cell>
          <cell r="C1110" t="str">
            <v>Kuantitas Pekerjaan</v>
          </cell>
          <cell r="D1110" t="str">
            <v>:</v>
          </cell>
          <cell r="E1110" t="str">
            <v>bh</v>
          </cell>
          <cell r="F1110">
            <v>0</v>
          </cell>
          <cell r="G1110">
            <v>0</v>
          </cell>
        </row>
        <row r="1111">
          <cell r="B1111">
            <v>0</v>
          </cell>
          <cell r="C1111">
            <v>0</v>
          </cell>
          <cell r="D1111">
            <v>0</v>
          </cell>
          <cell r="E1111">
            <v>0</v>
          </cell>
          <cell r="F1111">
            <v>0</v>
          </cell>
          <cell r="G1111">
            <v>0</v>
          </cell>
        </row>
        <row r="1112">
          <cell r="B1112">
            <v>0</v>
          </cell>
          <cell r="C1112" t="str">
            <v>A. Upah</v>
          </cell>
          <cell r="D1112">
            <v>0</v>
          </cell>
          <cell r="E1112">
            <v>0</v>
          </cell>
          <cell r="F1112">
            <v>0</v>
          </cell>
          <cell r="G1112">
            <v>0</v>
          </cell>
        </row>
        <row r="1113">
          <cell r="B1113">
            <v>0</v>
          </cell>
          <cell r="C1113" t="str">
            <v>buruh lapangan terlatih</v>
          </cell>
          <cell r="D1113" t="str">
            <v>OH</v>
          </cell>
          <cell r="E1113">
            <v>0.3</v>
          </cell>
          <cell r="F1113">
            <v>37000</v>
          </cell>
          <cell r="G1113">
            <v>11100</v>
          </cell>
        </row>
        <row r="1114">
          <cell r="B1114">
            <v>0</v>
          </cell>
          <cell r="C1114" t="str">
            <v>Tukang</v>
          </cell>
          <cell r="D1114" t="str">
            <v>OH</v>
          </cell>
          <cell r="E1114">
            <v>0.1</v>
          </cell>
          <cell r="F1114">
            <v>47000</v>
          </cell>
          <cell r="G1114">
            <v>4700</v>
          </cell>
        </row>
        <row r="1115">
          <cell r="B1115">
            <v>0</v>
          </cell>
          <cell r="C1115">
            <v>0</v>
          </cell>
          <cell r="D1115">
            <v>0</v>
          </cell>
          <cell r="E1115">
            <v>0</v>
          </cell>
          <cell r="F1115">
            <v>0</v>
          </cell>
          <cell r="G1115">
            <v>0</v>
          </cell>
        </row>
        <row r="1116">
          <cell r="B1116">
            <v>0</v>
          </cell>
          <cell r="C1116" t="str">
            <v>B. Bahan</v>
          </cell>
          <cell r="D1116">
            <v>0</v>
          </cell>
          <cell r="E1116">
            <v>0</v>
          </cell>
          <cell r="F1116">
            <v>0</v>
          </cell>
          <cell r="G1116">
            <v>0</v>
          </cell>
        </row>
        <row r="1117">
          <cell r="B1117">
            <v>0</v>
          </cell>
          <cell r="C1117" t="str">
            <v>Socket / Coupling Pipa HDPE Dia. 3"</v>
          </cell>
          <cell r="D1117" t="str">
            <v>m</v>
          </cell>
          <cell r="E1117">
            <v>1</v>
          </cell>
          <cell r="F1117">
            <v>263375</v>
          </cell>
          <cell r="G1117">
            <v>263375</v>
          </cell>
        </row>
        <row r="1118">
          <cell r="B1118">
            <v>0</v>
          </cell>
          <cell r="C1118">
            <v>0</v>
          </cell>
          <cell r="D1118">
            <v>0</v>
          </cell>
          <cell r="E1118">
            <v>0</v>
          </cell>
          <cell r="F1118">
            <v>0</v>
          </cell>
          <cell r="G1118">
            <v>0</v>
          </cell>
        </row>
        <row r="1119">
          <cell r="B1119">
            <v>0</v>
          </cell>
          <cell r="C1119" t="str">
            <v>C. Alat</v>
          </cell>
          <cell r="D1119">
            <v>0</v>
          </cell>
          <cell r="E1119">
            <v>0</v>
          </cell>
          <cell r="F1119">
            <v>0</v>
          </cell>
          <cell r="G1119">
            <v>0</v>
          </cell>
        </row>
        <row r="1120">
          <cell r="B1120">
            <v>0</v>
          </cell>
          <cell r="C1120">
            <v>0</v>
          </cell>
          <cell r="D1120">
            <v>0</v>
          </cell>
          <cell r="E1120">
            <v>0</v>
          </cell>
          <cell r="F1120">
            <v>0</v>
          </cell>
          <cell r="G1120">
            <v>0</v>
          </cell>
        </row>
        <row r="1121">
          <cell r="B1121">
            <v>80</v>
          </cell>
          <cell r="C1121" t="str">
            <v xml:space="preserve">Uraian Pekerjaan </v>
          </cell>
          <cell r="D1121" t="str">
            <v>:</v>
          </cell>
          <cell r="E1121">
            <v>0</v>
          </cell>
          <cell r="F1121">
            <v>0</v>
          </cell>
          <cell r="G1121">
            <v>1246175</v>
          </cell>
        </row>
        <row r="1122">
          <cell r="B1122" t="str">
            <v>80A</v>
          </cell>
          <cell r="C1122" t="str">
            <v>Kuantitas Pekerjaan</v>
          </cell>
          <cell r="D1122" t="str">
            <v>:</v>
          </cell>
          <cell r="E1122" t="str">
            <v>bh</v>
          </cell>
          <cell r="F1122">
            <v>0</v>
          </cell>
          <cell r="G1122">
            <v>0</v>
          </cell>
        </row>
        <row r="1123">
          <cell r="B1123">
            <v>0</v>
          </cell>
          <cell r="C1123">
            <v>0</v>
          </cell>
          <cell r="D1123">
            <v>0</v>
          </cell>
          <cell r="E1123">
            <v>0</v>
          </cell>
          <cell r="F1123">
            <v>0</v>
          </cell>
          <cell r="G1123">
            <v>0</v>
          </cell>
        </row>
        <row r="1124">
          <cell r="B1124">
            <v>0</v>
          </cell>
          <cell r="C1124" t="str">
            <v>A. Upah</v>
          </cell>
          <cell r="D1124">
            <v>0</v>
          </cell>
          <cell r="E1124">
            <v>0</v>
          </cell>
          <cell r="F1124">
            <v>0</v>
          </cell>
          <cell r="G1124">
            <v>0</v>
          </cell>
        </row>
        <row r="1125">
          <cell r="B1125">
            <v>0</v>
          </cell>
          <cell r="C1125" t="str">
            <v>buruh lapangan terlatih</v>
          </cell>
          <cell r="D1125" t="str">
            <v>OH</v>
          </cell>
          <cell r="E1125">
            <v>0.3</v>
          </cell>
          <cell r="F1125">
            <v>37000</v>
          </cell>
          <cell r="G1125">
            <v>11100</v>
          </cell>
        </row>
        <row r="1126">
          <cell r="B1126">
            <v>0</v>
          </cell>
          <cell r="C1126" t="str">
            <v>Tukang</v>
          </cell>
          <cell r="D1126" t="str">
            <v>OH</v>
          </cell>
          <cell r="E1126">
            <v>0.1</v>
          </cell>
          <cell r="F1126">
            <v>47000</v>
          </cell>
          <cell r="G1126">
            <v>4700</v>
          </cell>
        </row>
        <row r="1127">
          <cell r="B1127">
            <v>0</v>
          </cell>
          <cell r="C1127">
            <v>0</v>
          </cell>
          <cell r="D1127">
            <v>0</v>
          </cell>
          <cell r="E1127">
            <v>0</v>
          </cell>
          <cell r="F1127">
            <v>0</v>
          </cell>
          <cell r="G1127">
            <v>0</v>
          </cell>
        </row>
        <row r="1128">
          <cell r="B1128">
            <v>0</v>
          </cell>
          <cell r="C1128" t="str">
            <v>B. Bahan</v>
          </cell>
          <cell r="D1128">
            <v>0</v>
          </cell>
          <cell r="E1128">
            <v>0</v>
          </cell>
          <cell r="F1128">
            <v>0</v>
          </cell>
          <cell r="G1128">
            <v>0</v>
          </cell>
        </row>
        <row r="1129">
          <cell r="B1129">
            <v>0</v>
          </cell>
          <cell r="C1129" t="str">
            <v>Socket / Coupling Pipa HDPE Dia. 5"</v>
          </cell>
          <cell r="D1129" t="str">
            <v>m</v>
          </cell>
          <cell r="E1129">
            <v>1</v>
          </cell>
          <cell r="F1129">
            <v>1230375</v>
          </cell>
          <cell r="G1129">
            <v>1230375</v>
          </cell>
        </row>
        <row r="1130">
          <cell r="B1130">
            <v>0</v>
          </cell>
          <cell r="C1130">
            <v>0</v>
          </cell>
          <cell r="D1130">
            <v>0</v>
          </cell>
          <cell r="E1130">
            <v>0</v>
          </cell>
          <cell r="F1130">
            <v>0</v>
          </cell>
          <cell r="G1130">
            <v>0</v>
          </cell>
        </row>
        <row r="1131">
          <cell r="B1131">
            <v>0</v>
          </cell>
          <cell r="C1131" t="str">
            <v>C. Alat</v>
          </cell>
          <cell r="D1131">
            <v>0</v>
          </cell>
          <cell r="E1131">
            <v>0</v>
          </cell>
          <cell r="F1131">
            <v>0</v>
          </cell>
          <cell r="G1131">
            <v>0</v>
          </cell>
        </row>
        <row r="1132">
          <cell r="B1132">
            <v>0</v>
          </cell>
          <cell r="C1132">
            <v>0</v>
          </cell>
          <cell r="D1132">
            <v>0</v>
          </cell>
          <cell r="E1132">
            <v>0</v>
          </cell>
          <cell r="F1132">
            <v>0</v>
          </cell>
          <cell r="G1132">
            <v>0</v>
          </cell>
        </row>
        <row r="1133">
          <cell r="B1133">
            <v>81</v>
          </cell>
          <cell r="C1133" t="str">
            <v xml:space="preserve">Uraian Pekerjaan </v>
          </cell>
          <cell r="D1133" t="str">
            <v>:</v>
          </cell>
          <cell r="E1133" t="str">
            <v>Sambungan Lurus Pipa HDPE diam. 3" (pjg 6 m)</v>
          </cell>
          <cell r="F1133">
            <v>0</v>
          </cell>
          <cell r="G1133">
            <v>3969.3</v>
          </cell>
        </row>
        <row r="1134">
          <cell r="B1134" t="str">
            <v>81A</v>
          </cell>
          <cell r="C1134" t="str">
            <v>Kuantitas Pekerjaan</v>
          </cell>
          <cell r="D1134" t="str">
            <v>:</v>
          </cell>
          <cell r="E1134" t="str">
            <v>bh</v>
          </cell>
          <cell r="F1134">
            <v>0</v>
          </cell>
          <cell r="G1134">
            <v>0</v>
          </cell>
        </row>
        <row r="1135">
          <cell r="B1135">
            <v>0</v>
          </cell>
          <cell r="C1135">
            <v>0</v>
          </cell>
          <cell r="D1135">
            <v>0</v>
          </cell>
          <cell r="E1135">
            <v>0</v>
          </cell>
          <cell r="F1135">
            <v>0</v>
          </cell>
          <cell r="G1135">
            <v>0</v>
          </cell>
        </row>
        <row r="1136">
          <cell r="B1136">
            <v>0</v>
          </cell>
          <cell r="C1136" t="str">
            <v>A. Upah</v>
          </cell>
          <cell r="D1136">
            <v>0</v>
          </cell>
          <cell r="E1136">
            <v>0</v>
          </cell>
          <cell r="F1136">
            <v>0</v>
          </cell>
          <cell r="G1136">
            <v>0</v>
          </cell>
        </row>
        <row r="1137">
          <cell r="B1137">
            <v>0</v>
          </cell>
          <cell r="C1137" t="str">
            <v>buruh lapangan terlatih</v>
          </cell>
          <cell r="D1137" t="str">
            <v>OH</v>
          </cell>
          <cell r="E1137">
            <v>6.0600000000000001E-2</v>
          </cell>
          <cell r="F1137">
            <v>37000</v>
          </cell>
          <cell r="G1137">
            <v>2242.1999999999998</v>
          </cell>
        </row>
        <row r="1138">
          <cell r="B1138">
            <v>0</v>
          </cell>
          <cell r="C1138" t="str">
            <v>Tukang</v>
          </cell>
          <cell r="D1138" t="str">
            <v>OH</v>
          </cell>
          <cell r="E1138">
            <v>3.0300000000000001E-2</v>
          </cell>
          <cell r="F1138">
            <v>47000</v>
          </cell>
          <cell r="G1138">
            <v>1424.1000000000001</v>
          </cell>
        </row>
        <row r="1139">
          <cell r="B1139">
            <v>0</v>
          </cell>
          <cell r="C1139">
            <v>0</v>
          </cell>
          <cell r="D1139">
            <v>0</v>
          </cell>
          <cell r="E1139">
            <v>0</v>
          </cell>
          <cell r="F1139">
            <v>0</v>
          </cell>
          <cell r="G1139">
            <v>0</v>
          </cell>
        </row>
        <row r="1140">
          <cell r="B1140">
            <v>0</v>
          </cell>
          <cell r="C1140" t="str">
            <v>B. Bahan</v>
          </cell>
          <cell r="D1140">
            <v>0</v>
          </cell>
          <cell r="E1140">
            <v>0</v>
          </cell>
          <cell r="F1140">
            <v>0</v>
          </cell>
          <cell r="G1140">
            <v>0</v>
          </cell>
        </row>
        <row r="1141">
          <cell r="B1141">
            <v>0</v>
          </cell>
          <cell r="C1141">
            <v>0</v>
          </cell>
          <cell r="D1141">
            <v>0</v>
          </cell>
          <cell r="E1141">
            <v>0</v>
          </cell>
          <cell r="F1141">
            <v>0</v>
          </cell>
          <cell r="G1141">
            <v>0</v>
          </cell>
        </row>
        <row r="1142">
          <cell r="B1142">
            <v>0</v>
          </cell>
          <cell r="C1142" t="str">
            <v>C. Alat</v>
          </cell>
          <cell r="D1142">
            <v>0</v>
          </cell>
          <cell r="E1142">
            <v>0</v>
          </cell>
          <cell r="F1142">
            <v>0</v>
          </cell>
          <cell r="G1142">
            <v>0</v>
          </cell>
        </row>
        <row r="1143">
          <cell r="B1143">
            <v>0</v>
          </cell>
          <cell r="C1143" t="str">
            <v>Alat Bantu</v>
          </cell>
          <cell r="D1143" t="str">
            <v>hr</v>
          </cell>
          <cell r="E1143">
            <v>6.0600000000000003E-3</v>
          </cell>
          <cell r="F1143">
            <v>50000</v>
          </cell>
          <cell r="G1143">
            <v>303</v>
          </cell>
        </row>
        <row r="1144">
          <cell r="B1144">
            <v>0</v>
          </cell>
          <cell r="C1144">
            <v>0</v>
          </cell>
          <cell r="D1144">
            <v>0</v>
          </cell>
          <cell r="E1144">
            <v>0</v>
          </cell>
          <cell r="F1144">
            <v>0</v>
          </cell>
          <cell r="G1144">
            <v>0</v>
          </cell>
        </row>
        <row r="1145">
          <cell r="B1145">
            <v>82</v>
          </cell>
          <cell r="C1145" t="str">
            <v xml:space="preserve">Uraian Pekerjaan </v>
          </cell>
          <cell r="D1145" t="str">
            <v>:</v>
          </cell>
          <cell r="E1145" t="str">
            <v>Sambungan Lurus Pipa HDPE diam. 5" (pjg 6 m)</v>
          </cell>
          <cell r="F1145">
            <v>0</v>
          </cell>
          <cell r="G1145">
            <v>4366.5</v>
          </cell>
        </row>
        <row r="1146">
          <cell r="B1146" t="str">
            <v>82A</v>
          </cell>
          <cell r="C1146" t="str">
            <v>Kuantitas Pekerjaan</v>
          </cell>
          <cell r="D1146" t="str">
            <v>:</v>
          </cell>
          <cell r="E1146" t="str">
            <v>bh</v>
          </cell>
          <cell r="F1146">
            <v>0</v>
          </cell>
          <cell r="G1146">
            <v>0</v>
          </cell>
        </row>
        <row r="1147">
          <cell r="B1147">
            <v>0</v>
          </cell>
          <cell r="C1147">
            <v>0</v>
          </cell>
          <cell r="D1147">
            <v>0</v>
          </cell>
          <cell r="E1147">
            <v>0</v>
          </cell>
          <cell r="F1147">
            <v>0</v>
          </cell>
          <cell r="G1147">
            <v>0</v>
          </cell>
        </row>
        <row r="1148">
          <cell r="B1148">
            <v>0</v>
          </cell>
          <cell r="C1148" t="str">
            <v>A. Upah</v>
          </cell>
          <cell r="D1148">
            <v>0</v>
          </cell>
          <cell r="E1148">
            <v>0</v>
          </cell>
          <cell r="F1148">
            <v>0</v>
          </cell>
          <cell r="G1148">
            <v>0</v>
          </cell>
        </row>
        <row r="1149">
          <cell r="B1149">
            <v>0</v>
          </cell>
          <cell r="C1149" t="str">
            <v>buruh lapangan terlatih</v>
          </cell>
          <cell r="D1149" t="str">
            <v>OH</v>
          </cell>
          <cell r="E1149">
            <v>6.6699999999999995E-2</v>
          </cell>
          <cell r="F1149">
            <v>37000</v>
          </cell>
          <cell r="G1149">
            <v>2467.8999999999996</v>
          </cell>
        </row>
        <row r="1150">
          <cell r="B1150">
            <v>0</v>
          </cell>
          <cell r="C1150" t="str">
            <v>Tukang</v>
          </cell>
          <cell r="D1150" t="str">
            <v>OH</v>
          </cell>
          <cell r="E1150">
            <v>3.3300000000000003E-2</v>
          </cell>
          <cell r="F1150">
            <v>47000</v>
          </cell>
          <cell r="G1150">
            <v>1565.1000000000001</v>
          </cell>
        </row>
        <row r="1151">
          <cell r="B1151">
            <v>0</v>
          </cell>
          <cell r="C1151">
            <v>0</v>
          </cell>
          <cell r="D1151">
            <v>0</v>
          </cell>
          <cell r="E1151">
            <v>0</v>
          </cell>
          <cell r="F1151">
            <v>0</v>
          </cell>
          <cell r="G1151">
            <v>0</v>
          </cell>
        </row>
        <row r="1152">
          <cell r="B1152">
            <v>0</v>
          </cell>
          <cell r="C1152" t="str">
            <v>B. Bahan</v>
          </cell>
          <cell r="D1152">
            <v>0</v>
          </cell>
          <cell r="E1152">
            <v>0</v>
          </cell>
          <cell r="F1152">
            <v>0</v>
          </cell>
          <cell r="G1152">
            <v>0</v>
          </cell>
        </row>
        <row r="1153">
          <cell r="B1153">
            <v>0</v>
          </cell>
          <cell r="C1153">
            <v>0</v>
          </cell>
          <cell r="D1153">
            <v>0</v>
          </cell>
          <cell r="E1153">
            <v>0</v>
          </cell>
          <cell r="F1153">
            <v>0</v>
          </cell>
          <cell r="G1153">
            <v>0</v>
          </cell>
        </row>
        <row r="1154">
          <cell r="B1154">
            <v>0</v>
          </cell>
          <cell r="C1154" t="str">
            <v>C. Alat</v>
          </cell>
          <cell r="D1154">
            <v>0</v>
          </cell>
          <cell r="E1154">
            <v>0</v>
          </cell>
          <cell r="F1154">
            <v>0</v>
          </cell>
          <cell r="G1154">
            <v>0</v>
          </cell>
        </row>
        <row r="1155">
          <cell r="B1155">
            <v>0</v>
          </cell>
          <cell r="C1155" t="str">
            <v>Alat Bantu</v>
          </cell>
          <cell r="D1155" t="str">
            <v>hr</v>
          </cell>
          <cell r="E1155">
            <v>6.6699999999999997E-3</v>
          </cell>
          <cell r="F1155">
            <v>50000</v>
          </cell>
          <cell r="G1155">
            <v>333.5</v>
          </cell>
        </row>
        <row r="1156">
          <cell r="B1156">
            <v>0</v>
          </cell>
          <cell r="C1156">
            <v>0</v>
          </cell>
          <cell r="D1156">
            <v>0</v>
          </cell>
          <cell r="E1156">
            <v>0</v>
          </cell>
          <cell r="F1156">
            <v>0</v>
          </cell>
          <cell r="G1156">
            <v>0</v>
          </cell>
        </row>
        <row r="1157">
          <cell r="B1157">
            <v>83</v>
          </cell>
          <cell r="C1157" t="str">
            <v xml:space="preserve">Uraian Pekerjaan </v>
          </cell>
          <cell r="D1157" t="str">
            <v>:</v>
          </cell>
          <cell r="E1157" t="str">
            <v>Sambungan L Pipa Galvanized diam.  2"</v>
          </cell>
          <cell r="F1157">
            <v>0</v>
          </cell>
          <cell r="G1157">
            <v>21567</v>
          </cell>
        </row>
        <row r="1158">
          <cell r="B1158" t="str">
            <v>83A</v>
          </cell>
          <cell r="C1158" t="str">
            <v>Kuantitas Pekerjaan</v>
          </cell>
          <cell r="D1158" t="str">
            <v>:</v>
          </cell>
          <cell r="E1158" t="str">
            <v>bh</v>
          </cell>
          <cell r="F1158">
            <v>0</v>
          </cell>
          <cell r="G1158">
            <v>0</v>
          </cell>
        </row>
        <row r="1159">
          <cell r="B1159">
            <v>0</v>
          </cell>
          <cell r="C1159">
            <v>0</v>
          </cell>
          <cell r="D1159">
            <v>0</v>
          </cell>
          <cell r="E1159">
            <v>0</v>
          </cell>
          <cell r="F1159">
            <v>0</v>
          </cell>
          <cell r="G1159">
            <v>0</v>
          </cell>
        </row>
        <row r="1160">
          <cell r="B1160">
            <v>0</v>
          </cell>
          <cell r="C1160" t="str">
            <v>A. Upah</v>
          </cell>
          <cell r="D1160">
            <v>0</v>
          </cell>
          <cell r="E1160">
            <v>0</v>
          </cell>
          <cell r="F1160">
            <v>0</v>
          </cell>
          <cell r="G1160">
            <v>0</v>
          </cell>
        </row>
        <row r="1161">
          <cell r="B1161">
            <v>0</v>
          </cell>
          <cell r="C1161" t="str">
            <v>buruh lapangan terlatih</v>
          </cell>
          <cell r="D1161" t="str">
            <v>OH</v>
          </cell>
          <cell r="E1161">
            <v>0.1333</v>
          </cell>
          <cell r="F1161">
            <v>37000</v>
          </cell>
          <cell r="G1161">
            <v>4932.1000000000004</v>
          </cell>
        </row>
        <row r="1162">
          <cell r="B1162">
            <v>0</v>
          </cell>
          <cell r="C1162" t="str">
            <v>Tukang</v>
          </cell>
          <cell r="D1162" t="str">
            <v>OH</v>
          </cell>
          <cell r="E1162">
            <v>6.6699999999999995E-2</v>
          </cell>
          <cell r="F1162">
            <v>47000</v>
          </cell>
          <cell r="G1162">
            <v>3134.8999999999996</v>
          </cell>
        </row>
        <row r="1163">
          <cell r="B1163">
            <v>0</v>
          </cell>
          <cell r="C1163">
            <v>0</v>
          </cell>
          <cell r="D1163">
            <v>0</v>
          </cell>
          <cell r="E1163">
            <v>0</v>
          </cell>
          <cell r="F1163">
            <v>0</v>
          </cell>
          <cell r="G1163">
            <v>0</v>
          </cell>
        </row>
        <row r="1164">
          <cell r="B1164">
            <v>0</v>
          </cell>
          <cell r="C1164" t="str">
            <v>B. Bahan</v>
          </cell>
          <cell r="D1164">
            <v>0</v>
          </cell>
          <cell r="E1164">
            <v>0</v>
          </cell>
          <cell r="F1164">
            <v>0</v>
          </cell>
          <cell r="G1164">
            <v>0</v>
          </cell>
        </row>
        <row r="1165">
          <cell r="B1165">
            <v>0</v>
          </cell>
          <cell r="C1165" t="str">
            <v>L Socket Pipa Galvanized Dia. 2"</v>
          </cell>
          <cell r="D1165" t="str">
            <v>bh</v>
          </cell>
          <cell r="E1165">
            <v>1</v>
          </cell>
          <cell r="F1165">
            <v>13500</v>
          </cell>
          <cell r="G1165">
            <v>13500</v>
          </cell>
        </row>
        <row r="1166">
          <cell r="B1166">
            <v>0</v>
          </cell>
          <cell r="C1166">
            <v>0</v>
          </cell>
          <cell r="D1166">
            <v>0</v>
          </cell>
          <cell r="E1166">
            <v>0</v>
          </cell>
          <cell r="F1166">
            <v>0</v>
          </cell>
          <cell r="G1166">
            <v>0</v>
          </cell>
        </row>
        <row r="1167">
          <cell r="B1167">
            <v>0</v>
          </cell>
          <cell r="C1167" t="str">
            <v>C. Alat</v>
          </cell>
          <cell r="D1167">
            <v>0</v>
          </cell>
          <cell r="E1167">
            <v>0</v>
          </cell>
          <cell r="F1167">
            <v>0</v>
          </cell>
          <cell r="G1167">
            <v>0</v>
          </cell>
        </row>
        <row r="1168">
          <cell r="B1168">
            <v>0</v>
          </cell>
          <cell r="C1168">
            <v>0</v>
          </cell>
          <cell r="D1168">
            <v>0</v>
          </cell>
          <cell r="E1168">
            <v>0</v>
          </cell>
          <cell r="F1168">
            <v>0</v>
          </cell>
          <cell r="G1168">
            <v>0</v>
          </cell>
        </row>
        <row r="1169">
          <cell r="B1169">
            <v>84</v>
          </cell>
          <cell r="C1169" t="str">
            <v xml:space="preserve">Uraian Pekerjaan </v>
          </cell>
          <cell r="D1169" t="str">
            <v>:</v>
          </cell>
          <cell r="E1169" t="str">
            <v>Sambungan L Pipa Galvanized diam.  3"</v>
          </cell>
          <cell r="F1169">
            <v>0</v>
          </cell>
          <cell r="G1169">
            <v>50083</v>
          </cell>
        </row>
        <row r="1170">
          <cell r="B1170" t="str">
            <v>84A</v>
          </cell>
          <cell r="C1170" t="str">
            <v>Kuantitas Pekerjaan</v>
          </cell>
          <cell r="D1170" t="str">
            <v>:</v>
          </cell>
          <cell r="E1170" t="str">
            <v>bh</v>
          </cell>
          <cell r="F1170">
            <v>0</v>
          </cell>
          <cell r="G1170">
            <v>0</v>
          </cell>
        </row>
        <row r="1171">
          <cell r="B1171">
            <v>0</v>
          </cell>
          <cell r="C1171">
            <v>0</v>
          </cell>
          <cell r="D1171">
            <v>0</v>
          </cell>
          <cell r="E1171">
            <v>0</v>
          </cell>
          <cell r="F1171">
            <v>0</v>
          </cell>
          <cell r="G1171">
            <v>0</v>
          </cell>
        </row>
        <row r="1172">
          <cell r="B1172">
            <v>0</v>
          </cell>
          <cell r="C1172" t="str">
            <v>A. Upah</v>
          </cell>
          <cell r="D1172">
            <v>0</v>
          </cell>
          <cell r="E1172">
            <v>0</v>
          </cell>
          <cell r="F1172">
            <v>0</v>
          </cell>
          <cell r="G1172">
            <v>0</v>
          </cell>
        </row>
        <row r="1173">
          <cell r="B1173">
            <v>0</v>
          </cell>
          <cell r="C1173" t="str">
            <v>buruh lapangan terlatih</v>
          </cell>
          <cell r="D1173" t="str">
            <v>OH</v>
          </cell>
          <cell r="E1173">
            <v>0.16669999999999999</v>
          </cell>
          <cell r="F1173">
            <v>37000</v>
          </cell>
          <cell r="G1173">
            <v>6167.9</v>
          </cell>
        </row>
        <row r="1174">
          <cell r="B1174">
            <v>0</v>
          </cell>
          <cell r="C1174" t="str">
            <v>Tukang</v>
          </cell>
          <cell r="D1174" t="str">
            <v>OH</v>
          </cell>
          <cell r="E1174">
            <v>8.3299999999999999E-2</v>
          </cell>
          <cell r="F1174">
            <v>47000</v>
          </cell>
          <cell r="G1174">
            <v>3915.1</v>
          </cell>
        </row>
        <row r="1175">
          <cell r="B1175">
            <v>0</v>
          </cell>
          <cell r="C1175">
            <v>0</v>
          </cell>
          <cell r="D1175">
            <v>0</v>
          </cell>
          <cell r="E1175">
            <v>0</v>
          </cell>
          <cell r="F1175">
            <v>0</v>
          </cell>
          <cell r="G1175">
            <v>0</v>
          </cell>
        </row>
        <row r="1176">
          <cell r="B1176">
            <v>0</v>
          </cell>
          <cell r="C1176" t="str">
            <v>B. Bahan</v>
          </cell>
          <cell r="D1176">
            <v>0</v>
          </cell>
          <cell r="E1176">
            <v>0</v>
          </cell>
          <cell r="F1176">
            <v>0</v>
          </cell>
          <cell r="G1176">
            <v>0</v>
          </cell>
        </row>
        <row r="1177">
          <cell r="B1177">
            <v>0</v>
          </cell>
          <cell r="C1177" t="str">
            <v>L Socket Pipa Galvanized Dia. 3"</v>
          </cell>
          <cell r="D1177" t="str">
            <v>bh</v>
          </cell>
          <cell r="E1177">
            <v>1</v>
          </cell>
          <cell r="F1177">
            <v>40000</v>
          </cell>
          <cell r="G1177">
            <v>40000</v>
          </cell>
        </row>
        <row r="1178">
          <cell r="B1178">
            <v>0</v>
          </cell>
          <cell r="C1178">
            <v>0</v>
          </cell>
          <cell r="D1178">
            <v>0</v>
          </cell>
          <cell r="E1178">
            <v>0</v>
          </cell>
          <cell r="F1178">
            <v>0</v>
          </cell>
          <cell r="G1178">
            <v>0</v>
          </cell>
        </row>
        <row r="1179">
          <cell r="B1179">
            <v>0</v>
          </cell>
          <cell r="C1179" t="str">
            <v>C. Alat</v>
          </cell>
          <cell r="D1179">
            <v>0</v>
          </cell>
          <cell r="E1179">
            <v>0</v>
          </cell>
          <cell r="F1179">
            <v>0</v>
          </cell>
          <cell r="G1179">
            <v>0</v>
          </cell>
        </row>
        <row r="1180">
          <cell r="B1180">
            <v>0</v>
          </cell>
          <cell r="C1180">
            <v>0</v>
          </cell>
          <cell r="D1180">
            <v>0</v>
          </cell>
          <cell r="E1180">
            <v>0</v>
          </cell>
          <cell r="F1180">
            <v>0</v>
          </cell>
          <cell r="G1180">
            <v>0</v>
          </cell>
        </row>
        <row r="1181">
          <cell r="B1181">
            <v>85</v>
          </cell>
          <cell r="C1181" t="str">
            <v xml:space="preserve">Uraian Pekerjaan </v>
          </cell>
          <cell r="D1181" t="str">
            <v>:</v>
          </cell>
          <cell r="E1181" t="str">
            <v>Sambungan L Pipa Galvanized diam.  5"</v>
          </cell>
          <cell r="F1181">
            <v>0</v>
          </cell>
          <cell r="G1181">
            <v>197100</v>
          </cell>
        </row>
        <row r="1182">
          <cell r="B1182" t="str">
            <v>85A</v>
          </cell>
          <cell r="C1182" t="str">
            <v>Kuantitas Pekerjaan</v>
          </cell>
          <cell r="D1182" t="str">
            <v>:</v>
          </cell>
          <cell r="E1182" t="str">
            <v>bh</v>
          </cell>
          <cell r="F1182">
            <v>0</v>
          </cell>
          <cell r="G1182">
            <v>0</v>
          </cell>
        </row>
        <row r="1183">
          <cell r="B1183">
            <v>0</v>
          </cell>
          <cell r="C1183">
            <v>0</v>
          </cell>
          <cell r="D1183">
            <v>0</v>
          </cell>
          <cell r="E1183">
            <v>0</v>
          </cell>
          <cell r="F1183">
            <v>0</v>
          </cell>
          <cell r="G1183">
            <v>0</v>
          </cell>
        </row>
        <row r="1184">
          <cell r="B1184">
            <v>0</v>
          </cell>
          <cell r="C1184" t="str">
            <v>A. Upah</v>
          </cell>
          <cell r="D1184">
            <v>0</v>
          </cell>
          <cell r="E1184">
            <v>0</v>
          </cell>
          <cell r="F1184">
            <v>0</v>
          </cell>
          <cell r="G1184">
            <v>0</v>
          </cell>
        </row>
        <row r="1185">
          <cell r="B1185">
            <v>0</v>
          </cell>
          <cell r="C1185" t="str">
            <v>buruh lapangan terlatih</v>
          </cell>
          <cell r="D1185" t="str">
            <v>OH</v>
          </cell>
          <cell r="E1185">
            <v>0.2</v>
          </cell>
          <cell r="F1185">
            <v>37000</v>
          </cell>
          <cell r="G1185">
            <v>7400</v>
          </cell>
        </row>
        <row r="1186">
          <cell r="B1186">
            <v>0</v>
          </cell>
          <cell r="C1186" t="str">
            <v>Tukang</v>
          </cell>
          <cell r="D1186" t="str">
            <v>OH</v>
          </cell>
          <cell r="E1186">
            <v>0.1</v>
          </cell>
          <cell r="F1186">
            <v>47000</v>
          </cell>
          <cell r="G1186">
            <v>4700</v>
          </cell>
        </row>
        <row r="1187">
          <cell r="B1187">
            <v>0</v>
          </cell>
          <cell r="C1187">
            <v>0</v>
          </cell>
          <cell r="D1187">
            <v>0</v>
          </cell>
          <cell r="E1187">
            <v>0</v>
          </cell>
          <cell r="F1187">
            <v>0</v>
          </cell>
          <cell r="G1187">
            <v>0</v>
          </cell>
        </row>
        <row r="1188">
          <cell r="B1188">
            <v>0</v>
          </cell>
          <cell r="C1188" t="str">
            <v>B. Bahan</v>
          </cell>
          <cell r="D1188">
            <v>0</v>
          </cell>
          <cell r="E1188">
            <v>0</v>
          </cell>
          <cell r="F1188">
            <v>0</v>
          </cell>
          <cell r="G1188">
            <v>0</v>
          </cell>
        </row>
        <row r="1189">
          <cell r="B1189">
            <v>0</v>
          </cell>
          <cell r="C1189" t="str">
            <v>L Socket Pipa Galvanized Dia. 5"</v>
          </cell>
          <cell r="D1189" t="str">
            <v>bh</v>
          </cell>
          <cell r="E1189">
            <v>1</v>
          </cell>
          <cell r="F1189">
            <v>185000</v>
          </cell>
          <cell r="G1189">
            <v>185000</v>
          </cell>
        </row>
        <row r="1190">
          <cell r="B1190">
            <v>0</v>
          </cell>
          <cell r="C1190">
            <v>0</v>
          </cell>
          <cell r="D1190">
            <v>0</v>
          </cell>
          <cell r="E1190">
            <v>0</v>
          </cell>
          <cell r="F1190">
            <v>0</v>
          </cell>
          <cell r="G1190">
            <v>0</v>
          </cell>
        </row>
        <row r="1191">
          <cell r="B1191">
            <v>0</v>
          </cell>
          <cell r="C1191" t="str">
            <v>C. Alat</v>
          </cell>
          <cell r="D1191">
            <v>0</v>
          </cell>
          <cell r="E1191">
            <v>0</v>
          </cell>
          <cell r="F1191">
            <v>0</v>
          </cell>
          <cell r="G1191">
            <v>0</v>
          </cell>
        </row>
        <row r="1192">
          <cell r="B1192">
            <v>0</v>
          </cell>
          <cell r="C1192">
            <v>0</v>
          </cell>
          <cell r="D1192">
            <v>0</v>
          </cell>
          <cell r="E1192">
            <v>0</v>
          </cell>
          <cell r="F1192">
            <v>0</v>
          </cell>
          <cell r="G1192">
            <v>0</v>
          </cell>
        </row>
        <row r="1193">
          <cell r="B1193">
            <v>86</v>
          </cell>
          <cell r="C1193" t="str">
            <v xml:space="preserve">Uraian Pekerjaan </v>
          </cell>
          <cell r="D1193" t="str">
            <v>:</v>
          </cell>
          <cell r="E1193" t="str">
            <v>Sambungan T Pipa Galvanized diam.  3"</v>
          </cell>
          <cell r="F1193">
            <v>0</v>
          </cell>
          <cell r="G1193">
            <v>63165.1</v>
          </cell>
        </row>
        <row r="1194">
          <cell r="B1194" t="str">
            <v>86A</v>
          </cell>
          <cell r="C1194" t="str">
            <v>Kuantitas Pekerjaan</v>
          </cell>
          <cell r="D1194" t="str">
            <v>:</v>
          </cell>
          <cell r="E1194" t="str">
            <v>bh</v>
          </cell>
          <cell r="F1194">
            <v>0</v>
          </cell>
          <cell r="G1194">
            <v>0</v>
          </cell>
        </row>
        <row r="1195">
          <cell r="B1195">
            <v>0</v>
          </cell>
          <cell r="C1195">
            <v>0</v>
          </cell>
          <cell r="D1195">
            <v>0</v>
          </cell>
          <cell r="E1195">
            <v>0</v>
          </cell>
          <cell r="F1195">
            <v>0</v>
          </cell>
          <cell r="G1195">
            <v>0</v>
          </cell>
        </row>
        <row r="1196">
          <cell r="B1196">
            <v>0</v>
          </cell>
          <cell r="C1196" t="str">
            <v>A. Upah</v>
          </cell>
          <cell r="D1196">
            <v>0</v>
          </cell>
          <cell r="E1196">
            <v>0</v>
          </cell>
          <cell r="F1196">
            <v>0</v>
          </cell>
          <cell r="G1196">
            <v>0</v>
          </cell>
        </row>
        <row r="1197">
          <cell r="B1197">
            <v>0</v>
          </cell>
          <cell r="C1197" t="str">
            <v>buruh lapangan terlatih</v>
          </cell>
          <cell r="D1197" t="str">
            <v>OH</v>
          </cell>
          <cell r="E1197">
            <v>0.25</v>
          </cell>
          <cell r="F1197">
            <v>37000</v>
          </cell>
          <cell r="G1197">
            <v>9250</v>
          </cell>
        </row>
        <row r="1198">
          <cell r="B1198">
            <v>0</v>
          </cell>
          <cell r="C1198" t="str">
            <v>Tukang</v>
          </cell>
          <cell r="D1198" t="str">
            <v>OH</v>
          </cell>
          <cell r="E1198">
            <v>8.3299999999999999E-2</v>
          </cell>
          <cell r="F1198">
            <v>47000</v>
          </cell>
          <cell r="G1198">
            <v>3915.1</v>
          </cell>
        </row>
        <row r="1199">
          <cell r="B1199">
            <v>0</v>
          </cell>
          <cell r="C1199">
            <v>0</v>
          </cell>
          <cell r="D1199">
            <v>0</v>
          </cell>
          <cell r="E1199">
            <v>0</v>
          </cell>
          <cell r="F1199">
            <v>0</v>
          </cell>
          <cell r="G1199">
            <v>0</v>
          </cell>
        </row>
        <row r="1200">
          <cell r="B1200">
            <v>0</v>
          </cell>
          <cell r="C1200" t="str">
            <v>B. Bahan</v>
          </cell>
          <cell r="D1200">
            <v>0</v>
          </cell>
          <cell r="E1200">
            <v>0</v>
          </cell>
          <cell r="F1200">
            <v>0</v>
          </cell>
          <cell r="G1200">
            <v>0</v>
          </cell>
        </row>
        <row r="1201">
          <cell r="B1201">
            <v>0</v>
          </cell>
          <cell r="C1201" t="str">
            <v>T Socket Pipa Galvanized Dia. 3"</v>
          </cell>
          <cell r="D1201" t="str">
            <v>bh</v>
          </cell>
          <cell r="E1201">
            <v>1</v>
          </cell>
          <cell r="F1201">
            <v>50000</v>
          </cell>
          <cell r="G1201">
            <v>50000</v>
          </cell>
        </row>
        <row r="1202">
          <cell r="B1202">
            <v>0</v>
          </cell>
          <cell r="C1202">
            <v>0</v>
          </cell>
          <cell r="D1202">
            <v>0</v>
          </cell>
          <cell r="E1202">
            <v>0</v>
          </cell>
          <cell r="F1202">
            <v>0</v>
          </cell>
          <cell r="G1202">
            <v>0</v>
          </cell>
        </row>
        <row r="1203">
          <cell r="B1203">
            <v>0</v>
          </cell>
          <cell r="C1203" t="str">
            <v>C. Alat</v>
          </cell>
          <cell r="D1203">
            <v>0</v>
          </cell>
          <cell r="E1203">
            <v>0</v>
          </cell>
          <cell r="F1203">
            <v>0</v>
          </cell>
          <cell r="G1203">
            <v>0</v>
          </cell>
        </row>
        <row r="1204">
          <cell r="B1204">
            <v>0</v>
          </cell>
          <cell r="C1204">
            <v>0</v>
          </cell>
          <cell r="D1204">
            <v>0</v>
          </cell>
          <cell r="E1204">
            <v>0</v>
          </cell>
          <cell r="F1204">
            <v>0</v>
          </cell>
          <cell r="G1204">
            <v>0</v>
          </cell>
        </row>
        <row r="1205">
          <cell r="B1205">
            <v>87</v>
          </cell>
          <cell r="C1205" t="str">
            <v xml:space="preserve">Uraian Pekerjaan </v>
          </cell>
          <cell r="D1205" t="str">
            <v>:</v>
          </cell>
          <cell r="E1205" t="str">
            <v>Sambungan Lurus  Socket Pipa PVC diam. 1"</v>
          </cell>
          <cell r="F1205">
            <v>0</v>
          </cell>
          <cell r="G1205">
            <v>6850</v>
          </cell>
        </row>
        <row r="1206">
          <cell r="B1206" t="str">
            <v>87A</v>
          </cell>
          <cell r="C1206" t="str">
            <v>Kuantitas Pekerjaan</v>
          </cell>
          <cell r="D1206" t="str">
            <v>:</v>
          </cell>
          <cell r="E1206" t="str">
            <v>bh</v>
          </cell>
          <cell r="F1206">
            <v>0</v>
          </cell>
          <cell r="G1206">
            <v>0</v>
          </cell>
        </row>
        <row r="1207">
          <cell r="B1207">
            <v>0</v>
          </cell>
          <cell r="C1207">
            <v>0</v>
          </cell>
          <cell r="D1207">
            <v>0</v>
          </cell>
          <cell r="E1207">
            <v>0</v>
          </cell>
          <cell r="F1207">
            <v>0</v>
          </cell>
          <cell r="G1207">
            <v>0</v>
          </cell>
        </row>
        <row r="1208">
          <cell r="B1208">
            <v>0</v>
          </cell>
          <cell r="C1208" t="str">
            <v>A. Upah</v>
          </cell>
          <cell r="D1208">
            <v>0</v>
          </cell>
          <cell r="E1208">
            <v>0</v>
          </cell>
          <cell r="F1208">
            <v>0</v>
          </cell>
          <cell r="G1208">
            <v>0</v>
          </cell>
        </row>
        <row r="1209">
          <cell r="B1209">
            <v>0</v>
          </cell>
          <cell r="C1209" t="str">
            <v>buruh lapangan terlatih</v>
          </cell>
          <cell r="D1209" t="str">
            <v>OH</v>
          </cell>
          <cell r="E1209">
            <v>0.1</v>
          </cell>
          <cell r="F1209">
            <v>37000</v>
          </cell>
          <cell r="G1209">
            <v>3700</v>
          </cell>
        </row>
        <row r="1210">
          <cell r="B1210">
            <v>0</v>
          </cell>
          <cell r="C1210" t="str">
            <v>Tukang</v>
          </cell>
          <cell r="D1210" t="str">
            <v>OH</v>
          </cell>
          <cell r="E1210">
            <v>0.05</v>
          </cell>
          <cell r="F1210">
            <v>47000</v>
          </cell>
          <cell r="G1210">
            <v>2350</v>
          </cell>
        </row>
        <row r="1211">
          <cell r="B1211">
            <v>0</v>
          </cell>
          <cell r="C1211">
            <v>0</v>
          </cell>
          <cell r="D1211">
            <v>0</v>
          </cell>
          <cell r="E1211">
            <v>0</v>
          </cell>
          <cell r="F1211">
            <v>0</v>
          </cell>
          <cell r="G1211">
            <v>0</v>
          </cell>
        </row>
        <row r="1212">
          <cell r="B1212">
            <v>0</v>
          </cell>
          <cell r="C1212" t="str">
            <v>B. Bahan</v>
          </cell>
          <cell r="D1212">
            <v>0</v>
          </cell>
          <cell r="E1212">
            <v>0</v>
          </cell>
          <cell r="F1212">
            <v>0</v>
          </cell>
          <cell r="G1212">
            <v>0</v>
          </cell>
        </row>
        <row r="1213">
          <cell r="B1213">
            <v>0</v>
          </cell>
          <cell r="C1213" t="str">
            <v>Socket Pipa PVC Dia. 1"</v>
          </cell>
          <cell r="D1213" t="str">
            <v>bh</v>
          </cell>
          <cell r="E1213">
            <v>1</v>
          </cell>
          <cell r="F1213">
            <v>800</v>
          </cell>
          <cell r="G1213">
            <v>800</v>
          </cell>
        </row>
        <row r="1214">
          <cell r="B1214">
            <v>0</v>
          </cell>
          <cell r="C1214">
            <v>0</v>
          </cell>
          <cell r="D1214">
            <v>0</v>
          </cell>
          <cell r="E1214">
            <v>0</v>
          </cell>
          <cell r="F1214">
            <v>0</v>
          </cell>
          <cell r="G1214">
            <v>0</v>
          </cell>
        </row>
        <row r="1215">
          <cell r="B1215">
            <v>0</v>
          </cell>
          <cell r="C1215" t="str">
            <v>C. Alat</v>
          </cell>
          <cell r="D1215">
            <v>0</v>
          </cell>
          <cell r="E1215">
            <v>0</v>
          </cell>
          <cell r="F1215">
            <v>0</v>
          </cell>
          <cell r="G1215">
            <v>0</v>
          </cell>
        </row>
        <row r="1216">
          <cell r="B1216">
            <v>0</v>
          </cell>
          <cell r="C1216">
            <v>0</v>
          </cell>
          <cell r="D1216">
            <v>0</v>
          </cell>
          <cell r="E1216">
            <v>0</v>
          </cell>
          <cell r="F1216">
            <v>0</v>
          </cell>
          <cell r="G1216">
            <v>0</v>
          </cell>
        </row>
        <row r="1217">
          <cell r="B1217">
            <v>88</v>
          </cell>
          <cell r="C1217" t="str">
            <v xml:space="preserve">Uraian Pekerjaan </v>
          </cell>
          <cell r="D1217" t="str">
            <v>:</v>
          </cell>
          <cell r="E1217" t="str">
            <v>Sambungan Lurus  Socket Pipa PVC diam. 1.5"</v>
          </cell>
          <cell r="F1217">
            <v>0</v>
          </cell>
          <cell r="G1217">
            <v>10217</v>
          </cell>
        </row>
        <row r="1218">
          <cell r="B1218" t="str">
            <v>88A</v>
          </cell>
          <cell r="C1218" t="str">
            <v>Kuantitas Pekerjaan</v>
          </cell>
          <cell r="D1218" t="str">
            <v>:</v>
          </cell>
          <cell r="E1218" t="str">
            <v>bh</v>
          </cell>
          <cell r="F1218">
            <v>0</v>
          </cell>
          <cell r="G1218">
            <v>0</v>
          </cell>
        </row>
        <row r="1219">
          <cell r="B1219">
            <v>0</v>
          </cell>
          <cell r="C1219">
            <v>0</v>
          </cell>
          <cell r="D1219">
            <v>0</v>
          </cell>
          <cell r="E1219">
            <v>0</v>
          </cell>
          <cell r="F1219">
            <v>0</v>
          </cell>
          <cell r="G1219">
            <v>0</v>
          </cell>
        </row>
        <row r="1220">
          <cell r="B1220">
            <v>0</v>
          </cell>
          <cell r="C1220" t="str">
            <v>A. Upah</v>
          </cell>
          <cell r="D1220">
            <v>0</v>
          </cell>
          <cell r="E1220">
            <v>0</v>
          </cell>
          <cell r="F1220">
            <v>0</v>
          </cell>
          <cell r="G1220">
            <v>0</v>
          </cell>
        </row>
        <row r="1221">
          <cell r="B1221">
            <v>0</v>
          </cell>
          <cell r="C1221" t="str">
            <v>buruh lapangan terlatih</v>
          </cell>
          <cell r="D1221" t="str">
            <v>OH</v>
          </cell>
          <cell r="E1221">
            <v>0.1333</v>
          </cell>
          <cell r="F1221">
            <v>37000</v>
          </cell>
          <cell r="G1221">
            <v>4932.1000000000004</v>
          </cell>
        </row>
        <row r="1222">
          <cell r="B1222">
            <v>0</v>
          </cell>
          <cell r="C1222" t="str">
            <v>Tukang</v>
          </cell>
          <cell r="D1222" t="str">
            <v>OH</v>
          </cell>
          <cell r="E1222">
            <v>6.6699999999999995E-2</v>
          </cell>
          <cell r="F1222">
            <v>47000</v>
          </cell>
          <cell r="G1222">
            <v>3134.8999999999996</v>
          </cell>
        </row>
        <row r="1223">
          <cell r="B1223">
            <v>0</v>
          </cell>
          <cell r="C1223">
            <v>0</v>
          </cell>
          <cell r="D1223">
            <v>0</v>
          </cell>
          <cell r="E1223">
            <v>0</v>
          </cell>
          <cell r="F1223">
            <v>0</v>
          </cell>
          <cell r="G1223">
            <v>0</v>
          </cell>
        </row>
        <row r="1224">
          <cell r="B1224">
            <v>0</v>
          </cell>
          <cell r="C1224" t="str">
            <v>B. Bahan</v>
          </cell>
          <cell r="D1224">
            <v>0</v>
          </cell>
          <cell r="E1224">
            <v>0</v>
          </cell>
          <cell r="F1224">
            <v>0</v>
          </cell>
          <cell r="G1224">
            <v>0</v>
          </cell>
        </row>
        <row r="1225">
          <cell r="B1225">
            <v>0</v>
          </cell>
          <cell r="C1225" t="str">
            <v>Socket Pipa PVC Dia 1.5"</v>
          </cell>
          <cell r="D1225" t="str">
            <v>bh</v>
          </cell>
          <cell r="E1225">
            <v>1</v>
          </cell>
          <cell r="F1225">
            <v>2150</v>
          </cell>
          <cell r="G1225">
            <v>2150</v>
          </cell>
        </row>
        <row r="1226">
          <cell r="B1226">
            <v>0</v>
          </cell>
          <cell r="C1226">
            <v>0</v>
          </cell>
          <cell r="D1226">
            <v>0</v>
          </cell>
          <cell r="E1226">
            <v>0</v>
          </cell>
          <cell r="F1226">
            <v>0</v>
          </cell>
          <cell r="G1226">
            <v>0</v>
          </cell>
        </row>
        <row r="1227">
          <cell r="B1227">
            <v>0</v>
          </cell>
          <cell r="C1227" t="str">
            <v>C. Alat</v>
          </cell>
          <cell r="D1227">
            <v>0</v>
          </cell>
          <cell r="E1227">
            <v>0</v>
          </cell>
          <cell r="F1227">
            <v>0</v>
          </cell>
          <cell r="G1227">
            <v>0</v>
          </cell>
        </row>
        <row r="1228">
          <cell r="B1228">
            <v>0</v>
          </cell>
          <cell r="C1228">
            <v>0</v>
          </cell>
          <cell r="D1228">
            <v>0</v>
          </cell>
          <cell r="E1228">
            <v>0</v>
          </cell>
          <cell r="F1228">
            <v>0</v>
          </cell>
          <cell r="G1228">
            <v>0</v>
          </cell>
        </row>
        <row r="1229">
          <cell r="B1229">
            <v>89</v>
          </cell>
          <cell r="C1229" t="str">
            <v xml:space="preserve">Uraian Pekerjaan </v>
          </cell>
          <cell r="D1229" t="str">
            <v>:</v>
          </cell>
          <cell r="E1229" t="str">
            <v>Sambungan Lurus  Socket Pipa PVC diam. 2"</v>
          </cell>
          <cell r="F1229">
            <v>0</v>
          </cell>
          <cell r="G1229">
            <v>11567</v>
          </cell>
        </row>
        <row r="1230">
          <cell r="B1230" t="str">
            <v>89A</v>
          </cell>
          <cell r="C1230" t="str">
            <v>Kuantitas Pekerjaan</v>
          </cell>
          <cell r="D1230" t="str">
            <v>:</v>
          </cell>
          <cell r="E1230" t="str">
            <v>bh</v>
          </cell>
          <cell r="F1230">
            <v>0</v>
          </cell>
          <cell r="G1230">
            <v>0</v>
          </cell>
        </row>
        <row r="1231">
          <cell r="B1231">
            <v>0</v>
          </cell>
          <cell r="C1231">
            <v>0</v>
          </cell>
          <cell r="D1231">
            <v>0</v>
          </cell>
          <cell r="E1231">
            <v>0</v>
          </cell>
          <cell r="F1231">
            <v>0</v>
          </cell>
          <cell r="G1231">
            <v>0</v>
          </cell>
        </row>
        <row r="1232">
          <cell r="B1232">
            <v>0</v>
          </cell>
          <cell r="C1232" t="str">
            <v>A. Upah</v>
          </cell>
          <cell r="D1232">
            <v>0</v>
          </cell>
          <cell r="E1232">
            <v>0</v>
          </cell>
          <cell r="F1232">
            <v>0</v>
          </cell>
          <cell r="G1232">
            <v>0</v>
          </cell>
        </row>
        <row r="1233">
          <cell r="B1233">
            <v>0</v>
          </cell>
          <cell r="C1233" t="str">
            <v>buruh lapangan terlatih</v>
          </cell>
          <cell r="D1233" t="str">
            <v>OH</v>
          </cell>
          <cell r="E1233">
            <v>0.1333</v>
          </cell>
          <cell r="F1233">
            <v>37000</v>
          </cell>
          <cell r="G1233">
            <v>4932.1000000000004</v>
          </cell>
        </row>
        <row r="1234">
          <cell r="B1234">
            <v>0</v>
          </cell>
          <cell r="C1234" t="str">
            <v>Tukang</v>
          </cell>
          <cell r="D1234" t="str">
            <v>OH</v>
          </cell>
          <cell r="E1234">
            <v>6.6699999999999995E-2</v>
          </cell>
          <cell r="F1234">
            <v>47000</v>
          </cell>
          <cell r="G1234">
            <v>3134.8999999999996</v>
          </cell>
        </row>
        <row r="1235">
          <cell r="B1235">
            <v>0</v>
          </cell>
          <cell r="C1235">
            <v>0</v>
          </cell>
          <cell r="D1235">
            <v>0</v>
          </cell>
          <cell r="E1235">
            <v>0</v>
          </cell>
          <cell r="F1235">
            <v>0</v>
          </cell>
          <cell r="G1235">
            <v>0</v>
          </cell>
        </row>
        <row r="1236">
          <cell r="B1236">
            <v>0</v>
          </cell>
          <cell r="C1236" t="str">
            <v>B. Bahan</v>
          </cell>
          <cell r="D1236">
            <v>0</v>
          </cell>
          <cell r="E1236">
            <v>0</v>
          </cell>
          <cell r="F1236">
            <v>0</v>
          </cell>
          <cell r="G1236">
            <v>0</v>
          </cell>
        </row>
        <row r="1237">
          <cell r="B1237">
            <v>0</v>
          </cell>
          <cell r="C1237" t="str">
            <v>Socket Pipa PVC Dia. 2"</v>
          </cell>
          <cell r="D1237" t="str">
            <v>bh</v>
          </cell>
          <cell r="E1237">
            <v>1</v>
          </cell>
          <cell r="F1237">
            <v>3500</v>
          </cell>
          <cell r="G1237">
            <v>3500</v>
          </cell>
        </row>
        <row r="1238">
          <cell r="B1238">
            <v>0</v>
          </cell>
          <cell r="C1238">
            <v>0</v>
          </cell>
          <cell r="D1238">
            <v>0</v>
          </cell>
          <cell r="E1238">
            <v>0</v>
          </cell>
          <cell r="F1238">
            <v>0</v>
          </cell>
          <cell r="G1238">
            <v>0</v>
          </cell>
        </row>
        <row r="1239">
          <cell r="B1239">
            <v>0</v>
          </cell>
          <cell r="C1239" t="str">
            <v>C. Alat</v>
          </cell>
          <cell r="D1239">
            <v>0</v>
          </cell>
          <cell r="E1239">
            <v>0</v>
          </cell>
          <cell r="F1239">
            <v>0</v>
          </cell>
          <cell r="G1239">
            <v>0</v>
          </cell>
        </row>
        <row r="1240">
          <cell r="B1240">
            <v>0</v>
          </cell>
          <cell r="C1240">
            <v>0</v>
          </cell>
          <cell r="D1240">
            <v>0</v>
          </cell>
          <cell r="E1240">
            <v>0</v>
          </cell>
          <cell r="F1240">
            <v>0</v>
          </cell>
          <cell r="G1240">
            <v>0</v>
          </cell>
        </row>
        <row r="1241">
          <cell r="B1241">
            <v>90</v>
          </cell>
          <cell r="C1241" t="str">
            <v xml:space="preserve">Uraian Pekerjaan </v>
          </cell>
          <cell r="D1241" t="str">
            <v>:</v>
          </cell>
          <cell r="E1241" t="str">
            <v>Sambungan Lurus  Socket Pipa PVC diam. 2.5"</v>
          </cell>
          <cell r="F1241">
            <v>0</v>
          </cell>
          <cell r="G1241">
            <v>13367</v>
          </cell>
        </row>
        <row r="1242">
          <cell r="B1242" t="str">
            <v>90A</v>
          </cell>
          <cell r="C1242" t="str">
            <v>Kuantitas Pekerjaan</v>
          </cell>
          <cell r="D1242" t="str">
            <v>:</v>
          </cell>
          <cell r="E1242" t="str">
            <v>bh</v>
          </cell>
          <cell r="F1242">
            <v>0</v>
          </cell>
          <cell r="G1242">
            <v>0</v>
          </cell>
        </row>
        <row r="1243">
          <cell r="B1243">
            <v>0</v>
          </cell>
          <cell r="C1243">
            <v>0</v>
          </cell>
          <cell r="D1243">
            <v>0</v>
          </cell>
          <cell r="E1243">
            <v>0</v>
          </cell>
          <cell r="F1243">
            <v>0</v>
          </cell>
          <cell r="G1243">
            <v>0</v>
          </cell>
        </row>
        <row r="1244">
          <cell r="B1244">
            <v>0</v>
          </cell>
          <cell r="C1244" t="str">
            <v>A. Upah</v>
          </cell>
          <cell r="D1244">
            <v>0</v>
          </cell>
          <cell r="E1244">
            <v>0</v>
          </cell>
          <cell r="F1244">
            <v>0</v>
          </cell>
          <cell r="G1244">
            <v>0</v>
          </cell>
        </row>
        <row r="1245">
          <cell r="B1245">
            <v>0</v>
          </cell>
          <cell r="C1245" t="str">
            <v>buruh lapangan terlatih</v>
          </cell>
          <cell r="D1245" t="str">
            <v>OH</v>
          </cell>
          <cell r="E1245">
            <v>0.1333</v>
          </cell>
          <cell r="F1245">
            <v>37000</v>
          </cell>
          <cell r="G1245">
            <v>4932.1000000000004</v>
          </cell>
        </row>
        <row r="1246">
          <cell r="B1246">
            <v>0</v>
          </cell>
          <cell r="C1246" t="str">
            <v>Tukang</v>
          </cell>
          <cell r="D1246" t="str">
            <v>OH</v>
          </cell>
          <cell r="E1246">
            <v>6.6699999999999995E-2</v>
          </cell>
          <cell r="F1246">
            <v>47000</v>
          </cell>
          <cell r="G1246">
            <v>3134.8999999999996</v>
          </cell>
        </row>
        <row r="1247">
          <cell r="B1247">
            <v>0</v>
          </cell>
          <cell r="C1247">
            <v>0</v>
          </cell>
          <cell r="D1247">
            <v>0</v>
          </cell>
          <cell r="E1247">
            <v>0</v>
          </cell>
          <cell r="F1247">
            <v>0</v>
          </cell>
          <cell r="G1247">
            <v>0</v>
          </cell>
        </row>
        <row r="1248">
          <cell r="B1248">
            <v>0</v>
          </cell>
          <cell r="C1248" t="str">
            <v>B. Bahan</v>
          </cell>
          <cell r="D1248">
            <v>0</v>
          </cell>
          <cell r="E1248">
            <v>0</v>
          </cell>
          <cell r="F1248">
            <v>0</v>
          </cell>
          <cell r="G1248">
            <v>0</v>
          </cell>
        </row>
        <row r="1249">
          <cell r="B1249">
            <v>0</v>
          </cell>
          <cell r="C1249" t="str">
            <v>Socket Pipa PVC Dia. 2.5"</v>
          </cell>
          <cell r="D1249" t="str">
            <v>bh</v>
          </cell>
          <cell r="E1249">
            <v>1</v>
          </cell>
          <cell r="F1249">
            <v>5300</v>
          </cell>
          <cell r="G1249">
            <v>5300</v>
          </cell>
        </row>
        <row r="1250">
          <cell r="B1250">
            <v>0</v>
          </cell>
          <cell r="C1250">
            <v>0</v>
          </cell>
          <cell r="D1250">
            <v>0</v>
          </cell>
          <cell r="E1250">
            <v>0</v>
          </cell>
          <cell r="F1250">
            <v>0</v>
          </cell>
          <cell r="G1250">
            <v>0</v>
          </cell>
        </row>
        <row r="1251">
          <cell r="B1251">
            <v>0</v>
          </cell>
          <cell r="C1251" t="str">
            <v>C. Alat</v>
          </cell>
          <cell r="D1251">
            <v>0</v>
          </cell>
          <cell r="E1251">
            <v>0</v>
          </cell>
          <cell r="F1251">
            <v>0</v>
          </cell>
          <cell r="G1251">
            <v>0</v>
          </cell>
        </row>
        <row r="1252">
          <cell r="B1252">
            <v>0</v>
          </cell>
          <cell r="C1252">
            <v>0</v>
          </cell>
          <cell r="D1252">
            <v>0</v>
          </cell>
          <cell r="E1252">
            <v>0</v>
          </cell>
          <cell r="F1252">
            <v>0</v>
          </cell>
          <cell r="G1252">
            <v>0</v>
          </cell>
        </row>
        <row r="1253">
          <cell r="B1253">
            <v>91</v>
          </cell>
          <cell r="C1253" t="str">
            <v xml:space="preserve">Uraian Pekerjaan </v>
          </cell>
          <cell r="D1253" t="str">
            <v>:</v>
          </cell>
          <cell r="E1253" t="str">
            <v>Sambungan L Pipa PVC diam. 1"</v>
          </cell>
          <cell r="F1253">
            <v>0</v>
          </cell>
          <cell r="G1253">
            <v>7600</v>
          </cell>
        </row>
        <row r="1254">
          <cell r="B1254" t="str">
            <v>91A</v>
          </cell>
          <cell r="C1254" t="str">
            <v>Kuantitas Pekerjaan</v>
          </cell>
          <cell r="D1254" t="str">
            <v>:</v>
          </cell>
          <cell r="E1254" t="str">
            <v>bh</v>
          </cell>
          <cell r="F1254">
            <v>0</v>
          </cell>
          <cell r="G1254">
            <v>0</v>
          </cell>
        </row>
        <row r="1255">
          <cell r="B1255">
            <v>0</v>
          </cell>
          <cell r="C1255">
            <v>0</v>
          </cell>
          <cell r="D1255">
            <v>0</v>
          </cell>
          <cell r="E1255">
            <v>0</v>
          </cell>
          <cell r="F1255">
            <v>0</v>
          </cell>
          <cell r="G1255">
            <v>0</v>
          </cell>
        </row>
        <row r="1256">
          <cell r="B1256">
            <v>0</v>
          </cell>
          <cell r="C1256" t="str">
            <v>A. Upah</v>
          </cell>
          <cell r="D1256">
            <v>0</v>
          </cell>
          <cell r="E1256">
            <v>0</v>
          </cell>
          <cell r="F1256">
            <v>0</v>
          </cell>
          <cell r="G1256">
            <v>0</v>
          </cell>
        </row>
        <row r="1257">
          <cell r="B1257">
            <v>0</v>
          </cell>
          <cell r="C1257" t="str">
            <v>buruh lapangan terlatih</v>
          </cell>
          <cell r="D1257" t="str">
            <v>OH</v>
          </cell>
          <cell r="E1257">
            <v>0.1</v>
          </cell>
          <cell r="F1257">
            <v>37000</v>
          </cell>
          <cell r="G1257">
            <v>3700</v>
          </cell>
        </row>
        <row r="1258">
          <cell r="B1258">
            <v>0</v>
          </cell>
          <cell r="C1258" t="str">
            <v>Tukang</v>
          </cell>
          <cell r="D1258" t="str">
            <v>OH</v>
          </cell>
          <cell r="E1258">
            <v>0.05</v>
          </cell>
          <cell r="F1258">
            <v>47000</v>
          </cell>
          <cell r="G1258">
            <v>2350</v>
          </cell>
        </row>
        <row r="1259">
          <cell r="B1259">
            <v>0</v>
          </cell>
          <cell r="C1259">
            <v>0</v>
          </cell>
          <cell r="D1259">
            <v>0</v>
          </cell>
          <cell r="E1259">
            <v>0</v>
          </cell>
          <cell r="F1259">
            <v>0</v>
          </cell>
          <cell r="G1259">
            <v>0</v>
          </cell>
        </row>
        <row r="1260">
          <cell r="B1260">
            <v>0</v>
          </cell>
          <cell r="C1260" t="str">
            <v>B. Bahan</v>
          </cell>
          <cell r="D1260">
            <v>0</v>
          </cell>
          <cell r="E1260">
            <v>0</v>
          </cell>
          <cell r="F1260">
            <v>0</v>
          </cell>
          <cell r="G1260">
            <v>0</v>
          </cell>
        </row>
        <row r="1261">
          <cell r="B1261">
            <v>0</v>
          </cell>
          <cell r="C1261" t="str">
            <v>L Socket Pipa PVC Dia. 1"</v>
          </cell>
          <cell r="D1261" t="str">
            <v>bh</v>
          </cell>
          <cell r="E1261">
            <v>1</v>
          </cell>
          <cell r="F1261">
            <v>1550</v>
          </cell>
          <cell r="G1261">
            <v>1550</v>
          </cell>
        </row>
        <row r="1262">
          <cell r="B1262">
            <v>0</v>
          </cell>
          <cell r="C1262">
            <v>0</v>
          </cell>
          <cell r="D1262">
            <v>0</v>
          </cell>
          <cell r="E1262">
            <v>0</v>
          </cell>
          <cell r="F1262">
            <v>0</v>
          </cell>
          <cell r="G1262">
            <v>0</v>
          </cell>
        </row>
        <row r="1263">
          <cell r="B1263">
            <v>0</v>
          </cell>
          <cell r="C1263" t="str">
            <v>C. Alat</v>
          </cell>
          <cell r="D1263">
            <v>0</v>
          </cell>
          <cell r="E1263">
            <v>0</v>
          </cell>
          <cell r="F1263">
            <v>0</v>
          </cell>
          <cell r="G1263">
            <v>0</v>
          </cell>
        </row>
        <row r="1264">
          <cell r="B1264">
            <v>0</v>
          </cell>
          <cell r="C1264">
            <v>0</v>
          </cell>
          <cell r="D1264">
            <v>0</v>
          </cell>
          <cell r="E1264">
            <v>0</v>
          </cell>
          <cell r="F1264">
            <v>0</v>
          </cell>
          <cell r="G1264">
            <v>0</v>
          </cell>
        </row>
        <row r="1265">
          <cell r="B1265">
            <v>92</v>
          </cell>
          <cell r="C1265" t="str">
            <v xml:space="preserve">Uraian Pekerjaan </v>
          </cell>
          <cell r="D1265" t="str">
            <v>:</v>
          </cell>
          <cell r="E1265" t="str">
            <v>Sambungan L Pipa PVC diam. 1.5"</v>
          </cell>
          <cell r="F1265">
            <v>0</v>
          </cell>
          <cell r="G1265">
            <v>11067</v>
          </cell>
        </row>
        <row r="1266">
          <cell r="B1266" t="str">
            <v>92A</v>
          </cell>
          <cell r="C1266" t="str">
            <v>Kuantitas Pekerjaan</v>
          </cell>
          <cell r="D1266" t="str">
            <v>:</v>
          </cell>
          <cell r="E1266" t="str">
            <v>bh</v>
          </cell>
          <cell r="F1266">
            <v>0</v>
          </cell>
          <cell r="G1266">
            <v>0</v>
          </cell>
        </row>
        <row r="1267">
          <cell r="B1267">
            <v>0</v>
          </cell>
          <cell r="C1267">
            <v>0</v>
          </cell>
          <cell r="D1267">
            <v>0</v>
          </cell>
          <cell r="E1267">
            <v>0</v>
          </cell>
          <cell r="F1267">
            <v>0</v>
          </cell>
          <cell r="G1267">
            <v>0</v>
          </cell>
        </row>
        <row r="1268">
          <cell r="B1268">
            <v>0</v>
          </cell>
          <cell r="C1268" t="str">
            <v>A. Upah</v>
          </cell>
          <cell r="D1268">
            <v>0</v>
          </cell>
          <cell r="E1268">
            <v>0</v>
          </cell>
          <cell r="F1268">
            <v>0</v>
          </cell>
          <cell r="G1268">
            <v>0</v>
          </cell>
        </row>
        <row r="1269">
          <cell r="B1269">
            <v>0</v>
          </cell>
          <cell r="C1269" t="str">
            <v>buruh lapangan terlatih</v>
          </cell>
          <cell r="D1269" t="str">
            <v>OH</v>
          </cell>
          <cell r="E1269">
            <v>0.1333</v>
          </cell>
          <cell r="F1269">
            <v>37000</v>
          </cell>
          <cell r="G1269">
            <v>4932.1000000000004</v>
          </cell>
        </row>
        <row r="1270">
          <cell r="B1270">
            <v>0</v>
          </cell>
          <cell r="C1270" t="str">
            <v>Tukang</v>
          </cell>
          <cell r="D1270" t="str">
            <v>OH</v>
          </cell>
          <cell r="E1270">
            <v>6.6699999999999995E-2</v>
          </cell>
          <cell r="F1270">
            <v>47000</v>
          </cell>
          <cell r="G1270">
            <v>3134.8999999999996</v>
          </cell>
        </row>
        <row r="1271">
          <cell r="B1271">
            <v>0</v>
          </cell>
          <cell r="C1271">
            <v>0</v>
          </cell>
          <cell r="D1271">
            <v>0</v>
          </cell>
          <cell r="E1271">
            <v>0</v>
          </cell>
          <cell r="F1271">
            <v>0</v>
          </cell>
          <cell r="G1271">
            <v>0</v>
          </cell>
        </row>
        <row r="1272">
          <cell r="B1272">
            <v>0</v>
          </cell>
          <cell r="C1272" t="str">
            <v>B. Bahan</v>
          </cell>
          <cell r="D1272">
            <v>0</v>
          </cell>
          <cell r="E1272">
            <v>0</v>
          </cell>
          <cell r="F1272">
            <v>0</v>
          </cell>
          <cell r="G1272">
            <v>0</v>
          </cell>
        </row>
        <row r="1273">
          <cell r="B1273">
            <v>0</v>
          </cell>
          <cell r="C1273" t="str">
            <v>L Socket Pipa PVC Dia. 1.5"</v>
          </cell>
          <cell r="D1273" t="str">
            <v>bh</v>
          </cell>
          <cell r="E1273">
            <v>1</v>
          </cell>
          <cell r="F1273">
            <v>3000</v>
          </cell>
          <cell r="G1273">
            <v>3000</v>
          </cell>
        </row>
        <row r="1274">
          <cell r="B1274">
            <v>0</v>
          </cell>
          <cell r="C1274">
            <v>0</v>
          </cell>
          <cell r="D1274">
            <v>0</v>
          </cell>
          <cell r="E1274">
            <v>0</v>
          </cell>
          <cell r="F1274">
            <v>0</v>
          </cell>
          <cell r="G1274">
            <v>0</v>
          </cell>
        </row>
        <row r="1275">
          <cell r="B1275">
            <v>0</v>
          </cell>
          <cell r="C1275" t="str">
            <v>C. Alat</v>
          </cell>
          <cell r="D1275">
            <v>0</v>
          </cell>
          <cell r="E1275">
            <v>0</v>
          </cell>
          <cell r="F1275">
            <v>0</v>
          </cell>
          <cell r="G1275">
            <v>0</v>
          </cell>
        </row>
        <row r="1276">
          <cell r="B1276">
            <v>0</v>
          </cell>
          <cell r="C1276">
            <v>0</v>
          </cell>
          <cell r="D1276">
            <v>0</v>
          </cell>
          <cell r="E1276">
            <v>0</v>
          </cell>
          <cell r="F1276">
            <v>0</v>
          </cell>
          <cell r="G1276">
            <v>0</v>
          </cell>
        </row>
        <row r="1277">
          <cell r="B1277">
            <v>93</v>
          </cell>
          <cell r="C1277" t="str">
            <v xml:space="preserve">Uraian Pekerjaan </v>
          </cell>
          <cell r="D1277" t="str">
            <v>:</v>
          </cell>
          <cell r="E1277" t="str">
            <v>Sambungan L Pipa PVC diam. 2"</v>
          </cell>
          <cell r="F1277">
            <v>0</v>
          </cell>
          <cell r="G1277">
            <v>13367</v>
          </cell>
        </row>
        <row r="1278">
          <cell r="B1278" t="str">
            <v>93A</v>
          </cell>
          <cell r="C1278" t="str">
            <v>Kuantitas Pekerjaan</v>
          </cell>
          <cell r="D1278" t="str">
            <v>:</v>
          </cell>
          <cell r="E1278" t="str">
            <v>bh</v>
          </cell>
          <cell r="F1278">
            <v>0</v>
          </cell>
          <cell r="G1278">
            <v>0</v>
          </cell>
        </row>
        <row r="1279">
          <cell r="B1279">
            <v>0</v>
          </cell>
          <cell r="C1279">
            <v>0</v>
          </cell>
          <cell r="D1279">
            <v>0</v>
          </cell>
          <cell r="E1279">
            <v>0</v>
          </cell>
          <cell r="F1279">
            <v>0</v>
          </cell>
          <cell r="G1279">
            <v>0</v>
          </cell>
        </row>
        <row r="1280">
          <cell r="B1280">
            <v>0</v>
          </cell>
          <cell r="C1280" t="str">
            <v>A. Upah</v>
          </cell>
          <cell r="D1280">
            <v>0</v>
          </cell>
          <cell r="E1280">
            <v>0</v>
          </cell>
          <cell r="F1280">
            <v>0</v>
          </cell>
          <cell r="G1280">
            <v>0</v>
          </cell>
        </row>
        <row r="1281">
          <cell r="B1281">
            <v>0</v>
          </cell>
          <cell r="C1281" t="str">
            <v>buruh lapangan terlatih</v>
          </cell>
          <cell r="D1281" t="str">
            <v>OH</v>
          </cell>
          <cell r="E1281">
            <v>0.1333</v>
          </cell>
          <cell r="F1281">
            <v>37000</v>
          </cell>
          <cell r="G1281">
            <v>4932.1000000000004</v>
          </cell>
        </row>
        <row r="1282">
          <cell r="B1282">
            <v>0</v>
          </cell>
          <cell r="C1282" t="str">
            <v>Tukang</v>
          </cell>
          <cell r="D1282" t="str">
            <v>OH</v>
          </cell>
          <cell r="E1282">
            <v>6.6699999999999995E-2</v>
          </cell>
          <cell r="F1282">
            <v>47000</v>
          </cell>
          <cell r="G1282">
            <v>3134.8999999999996</v>
          </cell>
        </row>
        <row r="1283">
          <cell r="B1283">
            <v>0</v>
          </cell>
          <cell r="C1283">
            <v>0</v>
          </cell>
          <cell r="D1283">
            <v>0</v>
          </cell>
          <cell r="E1283">
            <v>0</v>
          </cell>
          <cell r="F1283">
            <v>0</v>
          </cell>
          <cell r="G1283">
            <v>0</v>
          </cell>
        </row>
        <row r="1284">
          <cell r="B1284">
            <v>0</v>
          </cell>
          <cell r="C1284" t="str">
            <v>B. Bahan</v>
          </cell>
          <cell r="D1284">
            <v>0</v>
          </cell>
          <cell r="E1284">
            <v>0</v>
          </cell>
          <cell r="F1284">
            <v>0</v>
          </cell>
          <cell r="G1284">
            <v>0</v>
          </cell>
        </row>
        <row r="1285">
          <cell r="B1285">
            <v>0</v>
          </cell>
          <cell r="C1285" t="str">
            <v>L Socket Pipa PVC Dia. 2"</v>
          </cell>
          <cell r="D1285" t="str">
            <v>bh</v>
          </cell>
          <cell r="E1285">
            <v>1</v>
          </cell>
          <cell r="F1285">
            <v>5300</v>
          </cell>
          <cell r="G1285">
            <v>5300</v>
          </cell>
        </row>
        <row r="1286">
          <cell r="B1286">
            <v>0</v>
          </cell>
          <cell r="C1286">
            <v>0</v>
          </cell>
          <cell r="D1286">
            <v>0</v>
          </cell>
          <cell r="E1286">
            <v>0</v>
          </cell>
          <cell r="F1286">
            <v>0</v>
          </cell>
          <cell r="G1286">
            <v>0</v>
          </cell>
        </row>
        <row r="1287">
          <cell r="B1287">
            <v>0</v>
          </cell>
          <cell r="C1287" t="str">
            <v>C. Alat</v>
          </cell>
          <cell r="D1287">
            <v>0</v>
          </cell>
          <cell r="E1287">
            <v>0</v>
          </cell>
          <cell r="F1287">
            <v>0</v>
          </cell>
          <cell r="G1287">
            <v>0</v>
          </cell>
        </row>
        <row r="1288">
          <cell r="B1288">
            <v>0</v>
          </cell>
          <cell r="C1288">
            <v>0</v>
          </cell>
          <cell r="D1288">
            <v>0</v>
          </cell>
          <cell r="E1288">
            <v>0</v>
          </cell>
          <cell r="F1288">
            <v>0</v>
          </cell>
          <cell r="G1288">
            <v>0</v>
          </cell>
        </row>
        <row r="1289">
          <cell r="B1289">
            <v>94</v>
          </cell>
          <cell r="C1289" t="str">
            <v xml:space="preserve">Uraian Pekerjaan </v>
          </cell>
          <cell r="D1289" t="str">
            <v>:</v>
          </cell>
          <cell r="E1289" t="str">
            <v>Sambungan L Pipa PVC diam. 2.5"</v>
          </cell>
          <cell r="F1289">
            <v>0</v>
          </cell>
          <cell r="G1289">
            <v>16067</v>
          </cell>
        </row>
        <row r="1290">
          <cell r="B1290" t="str">
            <v>94A</v>
          </cell>
          <cell r="C1290" t="str">
            <v>Kuantitas Pekerjaan</v>
          </cell>
          <cell r="D1290" t="str">
            <v>:</v>
          </cell>
          <cell r="E1290" t="str">
            <v>bh</v>
          </cell>
          <cell r="F1290">
            <v>0</v>
          </cell>
          <cell r="G1290">
            <v>0</v>
          </cell>
        </row>
        <row r="1291">
          <cell r="B1291">
            <v>0</v>
          </cell>
          <cell r="C1291">
            <v>0</v>
          </cell>
          <cell r="D1291">
            <v>0</v>
          </cell>
          <cell r="E1291">
            <v>0</v>
          </cell>
          <cell r="F1291">
            <v>0</v>
          </cell>
          <cell r="G1291">
            <v>0</v>
          </cell>
        </row>
        <row r="1292">
          <cell r="B1292">
            <v>0</v>
          </cell>
          <cell r="C1292" t="str">
            <v>A. Upah</v>
          </cell>
          <cell r="D1292">
            <v>0</v>
          </cell>
          <cell r="E1292">
            <v>0</v>
          </cell>
          <cell r="F1292">
            <v>0</v>
          </cell>
          <cell r="G1292">
            <v>0</v>
          </cell>
        </row>
        <row r="1293">
          <cell r="B1293">
            <v>0</v>
          </cell>
          <cell r="C1293" t="str">
            <v>buruh lapangan terlatih</v>
          </cell>
          <cell r="D1293" t="str">
            <v>OH</v>
          </cell>
          <cell r="E1293">
            <v>0.1333</v>
          </cell>
          <cell r="F1293">
            <v>37000</v>
          </cell>
          <cell r="G1293">
            <v>4932.1000000000004</v>
          </cell>
        </row>
        <row r="1294">
          <cell r="B1294">
            <v>0</v>
          </cell>
          <cell r="C1294" t="str">
            <v>Tukang</v>
          </cell>
          <cell r="D1294" t="str">
            <v>OH</v>
          </cell>
          <cell r="E1294">
            <v>6.6699999999999995E-2</v>
          </cell>
          <cell r="F1294">
            <v>47000</v>
          </cell>
          <cell r="G1294">
            <v>3134.8999999999996</v>
          </cell>
        </row>
        <row r="1295">
          <cell r="B1295">
            <v>0</v>
          </cell>
          <cell r="C1295">
            <v>0</v>
          </cell>
          <cell r="D1295">
            <v>0</v>
          </cell>
          <cell r="E1295">
            <v>0</v>
          </cell>
          <cell r="F1295">
            <v>0</v>
          </cell>
          <cell r="G1295">
            <v>0</v>
          </cell>
        </row>
        <row r="1296">
          <cell r="B1296">
            <v>0</v>
          </cell>
          <cell r="C1296" t="str">
            <v>B. Bahan</v>
          </cell>
          <cell r="D1296">
            <v>0</v>
          </cell>
          <cell r="E1296">
            <v>0</v>
          </cell>
          <cell r="F1296">
            <v>0</v>
          </cell>
          <cell r="G1296">
            <v>0</v>
          </cell>
        </row>
        <row r="1297">
          <cell r="B1297">
            <v>0</v>
          </cell>
          <cell r="C1297" t="str">
            <v>L Socket Pipa PVC Dia. 2.5"</v>
          </cell>
          <cell r="D1297" t="str">
            <v>bh</v>
          </cell>
          <cell r="E1297">
            <v>1</v>
          </cell>
          <cell r="F1297">
            <v>8000</v>
          </cell>
          <cell r="G1297">
            <v>8000</v>
          </cell>
        </row>
        <row r="1298">
          <cell r="B1298">
            <v>0</v>
          </cell>
          <cell r="C1298">
            <v>0</v>
          </cell>
          <cell r="D1298">
            <v>0</v>
          </cell>
          <cell r="E1298">
            <v>0</v>
          </cell>
          <cell r="F1298">
            <v>0</v>
          </cell>
          <cell r="G1298">
            <v>0</v>
          </cell>
        </row>
        <row r="1299">
          <cell r="B1299">
            <v>0</v>
          </cell>
          <cell r="C1299" t="str">
            <v>C. Alat</v>
          </cell>
          <cell r="D1299">
            <v>0</v>
          </cell>
          <cell r="E1299">
            <v>0</v>
          </cell>
          <cell r="F1299">
            <v>0</v>
          </cell>
          <cell r="G1299">
            <v>0</v>
          </cell>
        </row>
        <row r="1300">
          <cell r="B1300">
            <v>0</v>
          </cell>
          <cell r="C1300">
            <v>0</v>
          </cell>
          <cell r="D1300">
            <v>0</v>
          </cell>
          <cell r="E1300">
            <v>0</v>
          </cell>
          <cell r="F1300">
            <v>0</v>
          </cell>
          <cell r="G1300">
            <v>0</v>
          </cell>
        </row>
        <row r="1301">
          <cell r="B1301">
            <v>95</v>
          </cell>
          <cell r="C1301" t="str">
            <v xml:space="preserve">Uraian Pekerjaan </v>
          </cell>
          <cell r="D1301" t="str">
            <v>:</v>
          </cell>
          <cell r="E1301" t="str">
            <v>Sambungan T Pipa PVC diam. 1"</v>
          </cell>
          <cell r="F1301">
            <v>0</v>
          </cell>
          <cell r="G1301">
            <v>10217</v>
          </cell>
        </row>
        <row r="1302">
          <cell r="B1302" t="str">
            <v>95A</v>
          </cell>
          <cell r="C1302" t="str">
            <v>Kuantitas Pekerjaan</v>
          </cell>
          <cell r="D1302" t="str">
            <v>:</v>
          </cell>
          <cell r="E1302" t="str">
            <v>bh</v>
          </cell>
          <cell r="F1302">
            <v>0</v>
          </cell>
          <cell r="G1302">
            <v>0</v>
          </cell>
        </row>
        <row r="1303">
          <cell r="B1303">
            <v>0</v>
          </cell>
          <cell r="C1303">
            <v>0</v>
          </cell>
          <cell r="D1303">
            <v>0</v>
          </cell>
          <cell r="E1303">
            <v>0</v>
          </cell>
          <cell r="F1303">
            <v>0</v>
          </cell>
          <cell r="G1303">
            <v>0</v>
          </cell>
        </row>
        <row r="1304">
          <cell r="B1304">
            <v>0</v>
          </cell>
          <cell r="C1304" t="str">
            <v>A. Upah</v>
          </cell>
          <cell r="D1304">
            <v>0</v>
          </cell>
          <cell r="E1304">
            <v>0</v>
          </cell>
          <cell r="F1304">
            <v>0</v>
          </cell>
          <cell r="G1304">
            <v>0</v>
          </cell>
        </row>
        <row r="1305">
          <cell r="B1305">
            <v>0</v>
          </cell>
          <cell r="C1305" t="str">
            <v>buruh lapangan terlatih</v>
          </cell>
          <cell r="D1305" t="str">
            <v>OH</v>
          </cell>
          <cell r="E1305">
            <v>0.1333</v>
          </cell>
          <cell r="F1305">
            <v>37000</v>
          </cell>
          <cell r="G1305">
            <v>4932.1000000000004</v>
          </cell>
        </row>
        <row r="1306">
          <cell r="B1306">
            <v>0</v>
          </cell>
          <cell r="C1306" t="str">
            <v>Tukang</v>
          </cell>
          <cell r="D1306" t="str">
            <v>OH</v>
          </cell>
          <cell r="E1306">
            <v>6.6699999999999995E-2</v>
          </cell>
          <cell r="F1306">
            <v>47000</v>
          </cell>
          <cell r="G1306">
            <v>3134.8999999999996</v>
          </cell>
        </row>
        <row r="1307">
          <cell r="B1307">
            <v>0</v>
          </cell>
          <cell r="C1307">
            <v>0</v>
          </cell>
          <cell r="D1307">
            <v>0</v>
          </cell>
          <cell r="E1307">
            <v>0</v>
          </cell>
          <cell r="F1307">
            <v>0</v>
          </cell>
          <cell r="G1307">
            <v>0</v>
          </cell>
        </row>
        <row r="1308">
          <cell r="B1308">
            <v>0</v>
          </cell>
          <cell r="C1308" t="str">
            <v>B. Bahan</v>
          </cell>
          <cell r="D1308">
            <v>0</v>
          </cell>
          <cell r="E1308">
            <v>0</v>
          </cell>
          <cell r="F1308">
            <v>0</v>
          </cell>
          <cell r="G1308">
            <v>0</v>
          </cell>
        </row>
        <row r="1309">
          <cell r="B1309">
            <v>0</v>
          </cell>
          <cell r="C1309" t="str">
            <v>T Socket Pipa PVC Dia. 1"</v>
          </cell>
          <cell r="D1309" t="str">
            <v>bh</v>
          </cell>
          <cell r="E1309">
            <v>1</v>
          </cell>
          <cell r="F1309">
            <v>2150</v>
          </cell>
          <cell r="G1309">
            <v>2150</v>
          </cell>
        </row>
        <row r="1310">
          <cell r="B1310">
            <v>0</v>
          </cell>
          <cell r="C1310">
            <v>0</v>
          </cell>
          <cell r="D1310">
            <v>0</v>
          </cell>
          <cell r="E1310">
            <v>0</v>
          </cell>
          <cell r="F1310">
            <v>0</v>
          </cell>
          <cell r="G1310">
            <v>0</v>
          </cell>
        </row>
        <row r="1311">
          <cell r="B1311">
            <v>0</v>
          </cell>
          <cell r="C1311" t="str">
            <v>C. Alat</v>
          </cell>
          <cell r="D1311">
            <v>0</v>
          </cell>
          <cell r="E1311">
            <v>0</v>
          </cell>
          <cell r="F1311">
            <v>0</v>
          </cell>
          <cell r="G1311">
            <v>0</v>
          </cell>
        </row>
        <row r="1312">
          <cell r="B1312">
            <v>0</v>
          </cell>
          <cell r="C1312">
            <v>0</v>
          </cell>
          <cell r="D1312">
            <v>0</v>
          </cell>
          <cell r="E1312">
            <v>0</v>
          </cell>
          <cell r="F1312">
            <v>0</v>
          </cell>
          <cell r="G1312">
            <v>0</v>
          </cell>
        </row>
        <row r="1313">
          <cell r="B1313">
            <v>96</v>
          </cell>
          <cell r="C1313" t="str">
            <v xml:space="preserve">Uraian Pekerjaan </v>
          </cell>
          <cell r="D1313" t="str">
            <v>:</v>
          </cell>
          <cell r="E1313" t="str">
            <v>Sambungan T Pipa PVC diam. 1.5"</v>
          </cell>
          <cell r="F1313">
            <v>0</v>
          </cell>
          <cell r="G1313">
            <v>14083</v>
          </cell>
        </row>
        <row r="1314">
          <cell r="B1314" t="str">
            <v>96A</v>
          </cell>
          <cell r="C1314" t="str">
            <v>Kuantitas Pekerjaan</v>
          </cell>
          <cell r="D1314" t="str">
            <v>:</v>
          </cell>
          <cell r="E1314" t="str">
            <v>bh</v>
          </cell>
          <cell r="F1314">
            <v>0</v>
          </cell>
          <cell r="G1314">
            <v>0</v>
          </cell>
        </row>
        <row r="1315">
          <cell r="B1315">
            <v>0</v>
          </cell>
          <cell r="C1315">
            <v>0</v>
          </cell>
          <cell r="D1315">
            <v>0</v>
          </cell>
          <cell r="E1315">
            <v>0</v>
          </cell>
          <cell r="F1315">
            <v>0</v>
          </cell>
          <cell r="G1315">
            <v>0</v>
          </cell>
        </row>
        <row r="1316">
          <cell r="B1316">
            <v>0</v>
          </cell>
          <cell r="C1316" t="str">
            <v>A. Upah</v>
          </cell>
          <cell r="D1316">
            <v>0</v>
          </cell>
          <cell r="E1316">
            <v>0</v>
          </cell>
          <cell r="F1316">
            <v>0</v>
          </cell>
          <cell r="G1316">
            <v>0</v>
          </cell>
        </row>
        <row r="1317">
          <cell r="B1317">
            <v>0</v>
          </cell>
          <cell r="C1317" t="str">
            <v>buruh lapangan terlatih</v>
          </cell>
          <cell r="D1317" t="str">
            <v>OH</v>
          </cell>
          <cell r="E1317">
            <v>0.16669999999999999</v>
          </cell>
          <cell r="F1317">
            <v>37000</v>
          </cell>
          <cell r="G1317">
            <v>6167.9</v>
          </cell>
        </row>
        <row r="1318">
          <cell r="B1318">
            <v>0</v>
          </cell>
          <cell r="C1318" t="str">
            <v>Tukang</v>
          </cell>
          <cell r="D1318" t="str">
            <v>OH</v>
          </cell>
          <cell r="E1318">
            <v>8.3299999999999999E-2</v>
          </cell>
          <cell r="F1318">
            <v>47000</v>
          </cell>
          <cell r="G1318">
            <v>3915.1</v>
          </cell>
        </row>
        <row r="1319">
          <cell r="B1319">
            <v>0</v>
          </cell>
          <cell r="C1319">
            <v>0</v>
          </cell>
          <cell r="D1319">
            <v>0</v>
          </cell>
          <cell r="E1319">
            <v>0</v>
          </cell>
          <cell r="F1319">
            <v>0</v>
          </cell>
          <cell r="G1319">
            <v>0</v>
          </cell>
        </row>
        <row r="1320">
          <cell r="B1320">
            <v>0</v>
          </cell>
          <cell r="C1320" t="str">
            <v>B. Bahan</v>
          </cell>
          <cell r="D1320">
            <v>0</v>
          </cell>
          <cell r="E1320">
            <v>0</v>
          </cell>
          <cell r="F1320">
            <v>0</v>
          </cell>
          <cell r="G1320">
            <v>0</v>
          </cell>
        </row>
        <row r="1321">
          <cell r="B1321">
            <v>0</v>
          </cell>
          <cell r="C1321" t="str">
            <v>T Socket Pipa PVC Dia. 1.5"</v>
          </cell>
          <cell r="D1321" t="str">
            <v>bh</v>
          </cell>
          <cell r="E1321">
            <v>1</v>
          </cell>
          <cell r="F1321">
            <v>4000</v>
          </cell>
          <cell r="G1321">
            <v>4000</v>
          </cell>
        </row>
        <row r="1322">
          <cell r="B1322">
            <v>0</v>
          </cell>
          <cell r="C1322">
            <v>0</v>
          </cell>
          <cell r="D1322">
            <v>0</v>
          </cell>
          <cell r="E1322">
            <v>0</v>
          </cell>
          <cell r="F1322">
            <v>0</v>
          </cell>
          <cell r="G1322">
            <v>0</v>
          </cell>
        </row>
        <row r="1323">
          <cell r="B1323">
            <v>0</v>
          </cell>
          <cell r="C1323" t="str">
            <v>C. Alat</v>
          </cell>
          <cell r="D1323">
            <v>0</v>
          </cell>
          <cell r="E1323">
            <v>0</v>
          </cell>
          <cell r="F1323">
            <v>0</v>
          </cell>
          <cell r="G1323">
            <v>0</v>
          </cell>
        </row>
        <row r="1324">
          <cell r="B1324">
            <v>0</v>
          </cell>
          <cell r="C1324">
            <v>0</v>
          </cell>
          <cell r="D1324">
            <v>0</v>
          </cell>
          <cell r="E1324">
            <v>0</v>
          </cell>
          <cell r="F1324">
            <v>0</v>
          </cell>
          <cell r="G1324">
            <v>0</v>
          </cell>
        </row>
        <row r="1325">
          <cell r="B1325">
            <v>97</v>
          </cell>
          <cell r="C1325" t="str">
            <v xml:space="preserve">Uraian Pekerjaan </v>
          </cell>
          <cell r="D1325" t="str">
            <v>:</v>
          </cell>
          <cell r="E1325" t="str">
            <v>Sambungan T Pipa PVC diam. 2"</v>
          </cell>
          <cell r="F1325">
            <v>0</v>
          </cell>
          <cell r="G1325">
            <v>17583</v>
          </cell>
        </row>
        <row r="1326">
          <cell r="B1326" t="str">
            <v>97A</v>
          </cell>
          <cell r="C1326" t="str">
            <v>Kuantitas Pekerjaan</v>
          </cell>
          <cell r="D1326" t="str">
            <v>:</v>
          </cell>
          <cell r="E1326" t="str">
            <v>bh</v>
          </cell>
          <cell r="F1326">
            <v>0</v>
          </cell>
          <cell r="G1326">
            <v>0</v>
          </cell>
        </row>
        <row r="1327">
          <cell r="B1327">
            <v>0</v>
          </cell>
          <cell r="C1327">
            <v>0</v>
          </cell>
          <cell r="D1327">
            <v>0</v>
          </cell>
          <cell r="E1327">
            <v>0</v>
          </cell>
          <cell r="F1327">
            <v>0</v>
          </cell>
          <cell r="G1327">
            <v>0</v>
          </cell>
        </row>
        <row r="1328">
          <cell r="B1328">
            <v>0</v>
          </cell>
          <cell r="C1328" t="str">
            <v>A. Upah</v>
          </cell>
          <cell r="D1328">
            <v>0</v>
          </cell>
          <cell r="E1328">
            <v>0</v>
          </cell>
          <cell r="F1328">
            <v>0</v>
          </cell>
          <cell r="G1328">
            <v>0</v>
          </cell>
        </row>
        <row r="1329">
          <cell r="B1329">
            <v>0</v>
          </cell>
          <cell r="C1329" t="str">
            <v>buruh lapangan terlatih</v>
          </cell>
          <cell r="D1329" t="str">
            <v>OH</v>
          </cell>
          <cell r="E1329">
            <v>0.16669999999999999</v>
          </cell>
          <cell r="F1329">
            <v>37000</v>
          </cell>
          <cell r="G1329">
            <v>6167.9</v>
          </cell>
        </row>
        <row r="1330">
          <cell r="B1330">
            <v>0</v>
          </cell>
          <cell r="C1330" t="str">
            <v>Tukang</v>
          </cell>
          <cell r="D1330" t="str">
            <v>OH</v>
          </cell>
          <cell r="E1330">
            <v>8.3299999999999999E-2</v>
          </cell>
          <cell r="F1330">
            <v>47000</v>
          </cell>
          <cell r="G1330">
            <v>3915.1</v>
          </cell>
        </row>
        <row r="1331">
          <cell r="B1331">
            <v>0</v>
          </cell>
          <cell r="C1331">
            <v>0</v>
          </cell>
          <cell r="D1331">
            <v>0</v>
          </cell>
          <cell r="E1331">
            <v>0</v>
          </cell>
          <cell r="F1331">
            <v>0</v>
          </cell>
          <cell r="G1331">
            <v>0</v>
          </cell>
        </row>
        <row r="1332">
          <cell r="B1332">
            <v>0</v>
          </cell>
          <cell r="C1332" t="str">
            <v>B. Bahan</v>
          </cell>
          <cell r="D1332">
            <v>0</v>
          </cell>
          <cell r="E1332">
            <v>0</v>
          </cell>
          <cell r="F1332">
            <v>0</v>
          </cell>
          <cell r="G1332">
            <v>0</v>
          </cell>
        </row>
        <row r="1333">
          <cell r="B1333">
            <v>0</v>
          </cell>
          <cell r="C1333" t="str">
            <v>T Socket Pipa PVC Dia. 2"</v>
          </cell>
          <cell r="D1333" t="str">
            <v>bh</v>
          </cell>
          <cell r="E1333">
            <v>1</v>
          </cell>
          <cell r="F1333">
            <v>7500</v>
          </cell>
          <cell r="G1333">
            <v>7500</v>
          </cell>
        </row>
        <row r="1334">
          <cell r="B1334">
            <v>0</v>
          </cell>
          <cell r="C1334">
            <v>0</v>
          </cell>
          <cell r="D1334">
            <v>0</v>
          </cell>
          <cell r="E1334">
            <v>0</v>
          </cell>
          <cell r="F1334">
            <v>0</v>
          </cell>
          <cell r="G1334">
            <v>0</v>
          </cell>
        </row>
        <row r="1335">
          <cell r="B1335">
            <v>0</v>
          </cell>
          <cell r="C1335" t="str">
            <v>C. Alat</v>
          </cell>
          <cell r="D1335">
            <v>0</v>
          </cell>
          <cell r="E1335">
            <v>0</v>
          </cell>
          <cell r="F1335">
            <v>0</v>
          </cell>
          <cell r="G1335">
            <v>0</v>
          </cell>
        </row>
        <row r="1336">
          <cell r="B1336">
            <v>0</v>
          </cell>
          <cell r="C1336">
            <v>0</v>
          </cell>
          <cell r="D1336">
            <v>0</v>
          </cell>
          <cell r="E1336">
            <v>0</v>
          </cell>
          <cell r="F1336">
            <v>0</v>
          </cell>
          <cell r="G1336">
            <v>0</v>
          </cell>
        </row>
        <row r="1337">
          <cell r="B1337">
            <v>98</v>
          </cell>
          <cell r="C1337" t="str">
            <v xml:space="preserve">Uraian Pekerjaan </v>
          </cell>
          <cell r="D1337" t="str">
            <v>:</v>
          </cell>
          <cell r="E1337" t="str">
            <v>Sambungan T Pipa PVC diam. 2.5"</v>
          </cell>
          <cell r="F1337">
            <v>0</v>
          </cell>
          <cell r="G1337">
            <v>20083</v>
          </cell>
        </row>
        <row r="1338">
          <cell r="B1338" t="str">
            <v>98A</v>
          </cell>
          <cell r="C1338" t="str">
            <v>Kuantitas Pekerjaan</v>
          </cell>
          <cell r="D1338" t="str">
            <v>:</v>
          </cell>
          <cell r="E1338" t="str">
            <v>bh</v>
          </cell>
          <cell r="F1338">
            <v>0</v>
          </cell>
          <cell r="G1338">
            <v>0</v>
          </cell>
        </row>
        <row r="1339">
          <cell r="B1339">
            <v>0</v>
          </cell>
          <cell r="C1339">
            <v>0</v>
          </cell>
          <cell r="D1339">
            <v>0</v>
          </cell>
          <cell r="E1339">
            <v>0</v>
          </cell>
          <cell r="F1339">
            <v>0</v>
          </cell>
          <cell r="G1339">
            <v>0</v>
          </cell>
        </row>
        <row r="1340">
          <cell r="B1340">
            <v>0</v>
          </cell>
          <cell r="C1340" t="str">
            <v>A. Upah</v>
          </cell>
          <cell r="D1340">
            <v>0</v>
          </cell>
          <cell r="E1340">
            <v>0</v>
          </cell>
          <cell r="F1340">
            <v>0</v>
          </cell>
          <cell r="G1340">
            <v>0</v>
          </cell>
        </row>
        <row r="1341">
          <cell r="B1341">
            <v>0</v>
          </cell>
          <cell r="C1341" t="str">
            <v>buruh lapangan terlatih</v>
          </cell>
          <cell r="D1341" t="str">
            <v>OH</v>
          </cell>
          <cell r="E1341">
            <v>0.16669999999999999</v>
          </cell>
          <cell r="F1341">
            <v>37000</v>
          </cell>
          <cell r="G1341">
            <v>6167.9</v>
          </cell>
        </row>
        <row r="1342">
          <cell r="B1342">
            <v>0</v>
          </cell>
          <cell r="C1342" t="str">
            <v>Tukang</v>
          </cell>
          <cell r="D1342" t="str">
            <v>OH</v>
          </cell>
          <cell r="E1342">
            <v>8.3299999999999999E-2</v>
          </cell>
          <cell r="F1342">
            <v>47000</v>
          </cell>
          <cell r="G1342">
            <v>3915.1</v>
          </cell>
        </row>
        <row r="1343">
          <cell r="B1343">
            <v>0</v>
          </cell>
          <cell r="C1343">
            <v>0</v>
          </cell>
          <cell r="D1343">
            <v>0</v>
          </cell>
          <cell r="E1343">
            <v>0</v>
          </cell>
          <cell r="F1343">
            <v>0</v>
          </cell>
          <cell r="G1343">
            <v>0</v>
          </cell>
        </row>
        <row r="1344">
          <cell r="B1344">
            <v>0</v>
          </cell>
          <cell r="C1344" t="str">
            <v>B. Bahan</v>
          </cell>
          <cell r="D1344">
            <v>0</v>
          </cell>
          <cell r="E1344">
            <v>0</v>
          </cell>
          <cell r="F1344">
            <v>0</v>
          </cell>
          <cell r="G1344">
            <v>0</v>
          </cell>
        </row>
        <row r="1345">
          <cell r="B1345">
            <v>0</v>
          </cell>
          <cell r="C1345" t="str">
            <v>T Socket Pipa PVC Dia. 2.5"</v>
          </cell>
          <cell r="D1345" t="str">
            <v>bh</v>
          </cell>
          <cell r="E1345">
            <v>1</v>
          </cell>
          <cell r="F1345">
            <v>10000</v>
          </cell>
          <cell r="G1345">
            <v>10000</v>
          </cell>
        </row>
        <row r="1346">
          <cell r="B1346">
            <v>0</v>
          </cell>
          <cell r="C1346">
            <v>0</v>
          </cell>
          <cell r="D1346">
            <v>0</v>
          </cell>
          <cell r="E1346">
            <v>0</v>
          </cell>
          <cell r="F1346">
            <v>0</v>
          </cell>
          <cell r="G1346">
            <v>0</v>
          </cell>
        </row>
        <row r="1347">
          <cell r="B1347">
            <v>0</v>
          </cell>
          <cell r="C1347" t="str">
            <v>C. Alat</v>
          </cell>
          <cell r="D1347">
            <v>0</v>
          </cell>
          <cell r="E1347">
            <v>0</v>
          </cell>
          <cell r="F1347">
            <v>0</v>
          </cell>
          <cell r="G1347">
            <v>0</v>
          </cell>
        </row>
        <row r="1348">
          <cell r="B1348">
            <v>0</v>
          </cell>
          <cell r="C1348">
            <v>0</v>
          </cell>
          <cell r="D1348">
            <v>0</v>
          </cell>
          <cell r="E1348">
            <v>0</v>
          </cell>
          <cell r="F1348">
            <v>0</v>
          </cell>
          <cell r="G1348">
            <v>0</v>
          </cell>
        </row>
        <row r="1349">
          <cell r="B1349">
            <v>99</v>
          </cell>
          <cell r="C1349" t="str">
            <v xml:space="preserve">Uraian Pekerjaan </v>
          </cell>
          <cell r="D1349" t="str">
            <v>:</v>
          </cell>
          <cell r="E1349" t="str">
            <v>Pemasangan Stop Kran diam. 2"</v>
          </cell>
          <cell r="F1349">
            <v>0</v>
          </cell>
          <cell r="G1349">
            <v>163650</v>
          </cell>
        </row>
        <row r="1350">
          <cell r="B1350" t="str">
            <v>99A</v>
          </cell>
          <cell r="C1350" t="str">
            <v>Kuantitas Pekerjaan</v>
          </cell>
          <cell r="D1350" t="str">
            <v>:</v>
          </cell>
          <cell r="E1350" t="str">
            <v>bh</v>
          </cell>
          <cell r="F1350">
            <v>0</v>
          </cell>
          <cell r="G1350">
            <v>0</v>
          </cell>
        </row>
        <row r="1351">
          <cell r="B1351">
            <v>0</v>
          </cell>
          <cell r="C1351">
            <v>0</v>
          </cell>
          <cell r="D1351">
            <v>0</v>
          </cell>
          <cell r="E1351">
            <v>0</v>
          </cell>
          <cell r="F1351">
            <v>0</v>
          </cell>
          <cell r="G1351">
            <v>0</v>
          </cell>
        </row>
        <row r="1352">
          <cell r="B1352">
            <v>0</v>
          </cell>
          <cell r="C1352" t="str">
            <v>A. Upah</v>
          </cell>
          <cell r="D1352">
            <v>0</v>
          </cell>
          <cell r="E1352">
            <v>0</v>
          </cell>
          <cell r="F1352">
            <v>0</v>
          </cell>
          <cell r="G1352">
            <v>0</v>
          </cell>
        </row>
        <row r="1353">
          <cell r="B1353">
            <v>0</v>
          </cell>
          <cell r="C1353" t="str">
            <v>buruh lapangan terlatih</v>
          </cell>
          <cell r="D1353" t="str">
            <v>OH</v>
          </cell>
          <cell r="E1353">
            <v>6.25E-2</v>
          </cell>
          <cell r="F1353">
            <v>37000</v>
          </cell>
          <cell r="G1353">
            <v>2312.5</v>
          </cell>
        </row>
        <row r="1354">
          <cell r="B1354">
            <v>0</v>
          </cell>
          <cell r="C1354" t="str">
            <v>Tukang</v>
          </cell>
          <cell r="D1354" t="str">
            <v>OH</v>
          </cell>
          <cell r="E1354">
            <v>6.25E-2</v>
          </cell>
          <cell r="F1354">
            <v>47000</v>
          </cell>
          <cell r="G1354">
            <v>2937.5</v>
          </cell>
        </row>
        <row r="1355">
          <cell r="B1355">
            <v>0</v>
          </cell>
          <cell r="C1355">
            <v>0</v>
          </cell>
          <cell r="D1355">
            <v>0</v>
          </cell>
          <cell r="E1355">
            <v>0</v>
          </cell>
          <cell r="F1355">
            <v>0</v>
          </cell>
          <cell r="G1355">
            <v>0</v>
          </cell>
        </row>
        <row r="1356">
          <cell r="B1356">
            <v>0</v>
          </cell>
          <cell r="C1356" t="str">
            <v>B. Bahan</v>
          </cell>
          <cell r="D1356">
            <v>0</v>
          </cell>
          <cell r="E1356">
            <v>0</v>
          </cell>
          <cell r="F1356">
            <v>0</v>
          </cell>
          <cell r="G1356">
            <v>0</v>
          </cell>
        </row>
        <row r="1357">
          <cell r="B1357">
            <v>0</v>
          </cell>
          <cell r="C1357" t="str">
            <v>Stop Kran Dia. 2"</v>
          </cell>
          <cell r="D1357" t="str">
            <v>bh</v>
          </cell>
          <cell r="E1357">
            <v>1</v>
          </cell>
          <cell r="F1357">
            <v>158400</v>
          </cell>
          <cell r="G1357">
            <v>158400</v>
          </cell>
        </row>
        <row r="1358">
          <cell r="B1358">
            <v>0</v>
          </cell>
          <cell r="C1358">
            <v>0</v>
          </cell>
          <cell r="D1358">
            <v>0</v>
          </cell>
          <cell r="E1358">
            <v>0</v>
          </cell>
          <cell r="F1358">
            <v>0</v>
          </cell>
          <cell r="G1358">
            <v>0</v>
          </cell>
        </row>
        <row r="1359">
          <cell r="B1359">
            <v>0</v>
          </cell>
          <cell r="C1359" t="str">
            <v>C. Alat</v>
          </cell>
          <cell r="D1359">
            <v>0</v>
          </cell>
          <cell r="E1359">
            <v>0</v>
          </cell>
          <cell r="F1359">
            <v>0</v>
          </cell>
          <cell r="G1359">
            <v>0</v>
          </cell>
        </row>
        <row r="1360">
          <cell r="B1360">
            <v>0</v>
          </cell>
          <cell r="C1360">
            <v>0</v>
          </cell>
          <cell r="D1360">
            <v>0</v>
          </cell>
          <cell r="E1360">
            <v>0</v>
          </cell>
          <cell r="F1360">
            <v>0</v>
          </cell>
          <cell r="G1360">
            <v>0</v>
          </cell>
        </row>
        <row r="1361">
          <cell r="B1361">
            <v>100</v>
          </cell>
          <cell r="C1361" t="str">
            <v xml:space="preserve">Uraian Pekerjaan </v>
          </cell>
          <cell r="D1361" t="str">
            <v>:</v>
          </cell>
          <cell r="E1361" t="str">
            <v>Pemasangan Stop Kran diam. 3"</v>
          </cell>
          <cell r="F1361">
            <v>0</v>
          </cell>
          <cell r="G1361">
            <v>577250</v>
          </cell>
        </row>
        <row r="1362">
          <cell r="B1362" t="str">
            <v>100A</v>
          </cell>
          <cell r="C1362" t="str">
            <v>Kuantitas Pekerjaan</v>
          </cell>
          <cell r="D1362" t="str">
            <v>:</v>
          </cell>
          <cell r="E1362" t="str">
            <v>bh</v>
          </cell>
          <cell r="F1362">
            <v>0</v>
          </cell>
          <cell r="G1362">
            <v>0</v>
          </cell>
        </row>
        <row r="1363">
          <cell r="B1363">
            <v>0</v>
          </cell>
          <cell r="C1363">
            <v>0</v>
          </cell>
          <cell r="D1363">
            <v>0</v>
          </cell>
          <cell r="E1363">
            <v>0</v>
          </cell>
          <cell r="F1363">
            <v>0</v>
          </cell>
          <cell r="G1363">
            <v>0</v>
          </cell>
        </row>
        <row r="1364">
          <cell r="B1364">
            <v>0</v>
          </cell>
          <cell r="C1364" t="str">
            <v>A. Upah</v>
          </cell>
          <cell r="D1364">
            <v>0</v>
          </cell>
          <cell r="E1364">
            <v>0</v>
          </cell>
          <cell r="F1364">
            <v>0</v>
          </cell>
          <cell r="G1364">
            <v>0</v>
          </cell>
        </row>
        <row r="1365">
          <cell r="B1365">
            <v>0</v>
          </cell>
          <cell r="C1365" t="str">
            <v>buruh lapangan terlatih</v>
          </cell>
          <cell r="D1365" t="str">
            <v>OH</v>
          </cell>
          <cell r="E1365">
            <v>6.25E-2</v>
          </cell>
          <cell r="F1365">
            <v>37000</v>
          </cell>
          <cell r="G1365">
            <v>2312.5</v>
          </cell>
        </row>
        <row r="1366">
          <cell r="B1366">
            <v>0</v>
          </cell>
          <cell r="C1366" t="str">
            <v>Tukang</v>
          </cell>
          <cell r="D1366" t="str">
            <v>OH</v>
          </cell>
          <cell r="E1366">
            <v>6.25E-2</v>
          </cell>
          <cell r="F1366">
            <v>47000</v>
          </cell>
          <cell r="G1366">
            <v>2937.5</v>
          </cell>
        </row>
        <row r="1367">
          <cell r="B1367">
            <v>0</v>
          </cell>
          <cell r="C1367">
            <v>0</v>
          </cell>
          <cell r="D1367">
            <v>0</v>
          </cell>
          <cell r="E1367">
            <v>0</v>
          </cell>
          <cell r="F1367">
            <v>0</v>
          </cell>
          <cell r="G1367">
            <v>0</v>
          </cell>
        </row>
        <row r="1368">
          <cell r="B1368">
            <v>0</v>
          </cell>
          <cell r="C1368" t="str">
            <v>B. Bahan</v>
          </cell>
          <cell r="D1368">
            <v>0</v>
          </cell>
          <cell r="E1368">
            <v>0</v>
          </cell>
          <cell r="F1368">
            <v>0</v>
          </cell>
          <cell r="G1368">
            <v>0</v>
          </cell>
        </row>
        <row r="1369">
          <cell r="B1369">
            <v>0</v>
          </cell>
          <cell r="C1369" t="str">
            <v>Stop Kran Dia. 3"</v>
          </cell>
          <cell r="D1369" t="str">
            <v>bh</v>
          </cell>
          <cell r="E1369">
            <v>1</v>
          </cell>
          <cell r="F1369">
            <v>572000</v>
          </cell>
          <cell r="G1369">
            <v>572000</v>
          </cell>
        </row>
        <row r="1370">
          <cell r="B1370">
            <v>0</v>
          </cell>
          <cell r="C1370">
            <v>0</v>
          </cell>
          <cell r="D1370">
            <v>0</v>
          </cell>
          <cell r="E1370">
            <v>0</v>
          </cell>
          <cell r="F1370">
            <v>0</v>
          </cell>
          <cell r="G1370">
            <v>0</v>
          </cell>
        </row>
        <row r="1371">
          <cell r="B1371">
            <v>0</v>
          </cell>
          <cell r="C1371" t="str">
            <v>C. Alat</v>
          </cell>
          <cell r="D1371">
            <v>0</v>
          </cell>
          <cell r="E1371">
            <v>0</v>
          </cell>
          <cell r="F1371">
            <v>0</v>
          </cell>
          <cell r="G1371">
            <v>0</v>
          </cell>
        </row>
        <row r="1372">
          <cell r="B1372">
            <v>0</v>
          </cell>
          <cell r="C1372">
            <v>0</v>
          </cell>
          <cell r="D1372">
            <v>0</v>
          </cell>
          <cell r="E1372">
            <v>0</v>
          </cell>
          <cell r="F1372">
            <v>0</v>
          </cell>
          <cell r="G1372">
            <v>0</v>
          </cell>
        </row>
        <row r="1373">
          <cell r="B1373">
            <v>101</v>
          </cell>
          <cell r="C1373" t="str">
            <v xml:space="preserve">Uraian Pekerjaan </v>
          </cell>
          <cell r="D1373" t="str">
            <v>:</v>
          </cell>
          <cell r="E1373" t="str">
            <v>Pemasangan Stop Kran diam. 5"</v>
          </cell>
          <cell r="F1373">
            <v>0</v>
          </cell>
          <cell r="G1373">
            <v>2010083</v>
          </cell>
        </row>
        <row r="1374">
          <cell r="B1374" t="str">
            <v>101A</v>
          </cell>
          <cell r="C1374" t="str">
            <v>Kuantitas Pekerjaan</v>
          </cell>
          <cell r="D1374" t="str">
            <v>:</v>
          </cell>
          <cell r="E1374" t="str">
            <v>bh</v>
          </cell>
          <cell r="F1374">
            <v>0</v>
          </cell>
          <cell r="G1374">
            <v>0</v>
          </cell>
        </row>
        <row r="1375">
          <cell r="B1375">
            <v>0</v>
          </cell>
          <cell r="C1375">
            <v>0</v>
          </cell>
          <cell r="D1375">
            <v>0</v>
          </cell>
          <cell r="E1375">
            <v>0</v>
          </cell>
          <cell r="F1375">
            <v>0</v>
          </cell>
          <cell r="G1375">
            <v>0</v>
          </cell>
        </row>
        <row r="1376">
          <cell r="B1376">
            <v>0</v>
          </cell>
          <cell r="C1376" t="str">
            <v>A. Upah</v>
          </cell>
          <cell r="D1376">
            <v>0</v>
          </cell>
          <cell r="E1376">
            <v>0</v>
          </cell>
          <cell r="F1376">
            <v>0</v>
          </cell>
          <cell r="G1376">
            <v>0</v>
          </cell>
        </row>
        <row r="1377">
          <cell r="B1377">
            <v>0</v>
          </cell>
          <cell r="C1377" t="str">
            <v>buruh lapangan terlatih</v>
          </cell>
          <cell r="D1377" t="str">
            <v>OH</v>
          </cell>
          <cell r="E1377">
            <v>0.16669999999999999</v>
          </cell>
          <cell r="F1377">
            <v>37000</v>
          </cell>
          <cell r="G1377">
            <v>6167.9</v>
          </cell>
        </row>
        <row r="1378">
          <cell r="B1378">
            <v>0</v>
          </cell>
          <cell r="C1378" t="str">
            <v>Tukang</v>
          </cell>
          <cell r="D1378" t="str">
            <v>OH</v>
          </cell>
          <cell r="E1378">
            <v>8.3299999999999999E-2</v>
          </cell>
          <cell r="F1378">
            <v>47000</v>
          </cell>
          <cell r="G1378">
            <v>3915.1</v>
          </cell>
        </row>
        <row r="1379">
          <cell r="B1379">
            <v>0</v>
          </cell>
          <cell r="C1379">
            <v>0</v>
          </cell>
          <cell r="D1379">
            <v>0</v>
          </cell>
          <cell r="E1379">
            <v>0</v>
          </cell>
          <cell r="F1379">
            <v>0</v>
          </cell>
          <cell r="G1379">
            <v>0</v>
          </cell>
        </row>
        <row r="1380">
          <cell r="B1380">
            <v>0</v>
          </cell>
          <cell r="C1380" t="str">
            <v>B. Bahan</v>
          </cell>
          <cell r="D1380">
            <v>0</v>
          </cell>
          <cell r="E1380">
            <v>0</v>
          </cell>
          <cell r="F1380">
            <v>0</v>
          </cell>
          <cell r="G1380">
            <v>0</v>
          </cell>
        </row>
        <row r="1381">
          <cell r="B1381">
            <v>0</v>
          </cell>
          <cell r="C1381" t="str">
            <v>Stop Kran Dia. 5"</v>
          </cell>
          <cell r="D1381" t="str">
            <v>bh</v>
          </cell>
          <cell r="E1381">
            <v>1</v>
          </cell>
          <cell r="F1381">
            <v>2000000</v>
          </cell>
          <cell r="G1381">
            <v>2000000</v>
          </cell>
        </row>
        <row r="1382">
          <cell r="B1382">
            <v>0</v>
          </cell>
          <cell r="C1382">
            <v>0</v>
          </cell>
          <cell r="D1382">
            <v>0</v>
          </cell>
          <cell r="E1382">
            <v>0</v>
          </cell>
          <cell r="F1382">
            <v>0</v>
          </cell>
          <cell r="G1382">
            <v>0</v>
          </cell>
        </row>
        <row r="1383">
          <cell r="B1383">
            <v>0</v>
          </cell>
          <cell r="C1383" t="str">
            <v>C. Alat</v>
          </cell>
          <cell r="D1383">
            <v>0</v>
          </cell>
          <cell r="E1383">
            <v>0</v>
          </cell>
          <cell r="F1383">
            <v>0</v>
          </cell>
          <cell r="G1383">
            <v>0</v>
          </cell>
        </row>
        <row r="1384">
          <cell r="B1384">
            <v>0</v>
          </cell>
          <cell r="C1384">
            <v>0</v>
          </cell>
          <cell r="D1384">
            <v>0</v>
          </cell>
          <cell r="E1384">
            <v>0</v>
          </cell>
          <cell r="F1384">
            <v>0</v>
          </cell>
          <cell r="G1384">
            <v>0</v>
          </cell>
        </row>
        <row r="1385">
          <cell r="B1385">
            <v>102</v>
          </cell>
          <cell r="C1385" t="str">
            <v xml:space="preserve">Uraian Pekerjaan </v>
          </cell>
          <cell r="D1385" t="str">
            <v>:</v>
          </cell>
          <cell r="E1385" t="str">
            <v>Pemasangan Klem/Sadel</v>
          </cell>
          <cell r="F1385">
            <v>0</v>
          </cell>
          <cell r="G1385">
            <v>15700</v>
          </cell>
        </row>
        <row r="1386">
          <cell r="B1386" t="str">
            <v>102A</v>
          </cell>
          <cell r="C1386" t="str">
            <v>Kuantitas Pekerjaan</v>
          </cell>
          <cell r="D1386" t="str">
            <v>:</v>
          </cell>
          <cell r="E1386" t="str">
            <v>bh</v>
          </cell>
          <cell r="F1386">
            <v>0</v>
          </cell>
          <cell r="G1386">
            <v>0</v>
          </cell>
        </row>
        <row r="1387">
          <cell r="B1387">
            <v>0</v>
          </cell>
          <cell r="C1387">
            <v>0</v>
          </cell>
          <cell r="D1387">
            <v>0</v>
          </cell>
          <cell r="E1387">
            <v>0</v>
          </cell>
          <cell r="F1387">
            <v>0</v>
          </cell>
          <cell r="G1387">
            <v>0</v>
          </cell>
        </row>
        <row r="1388">
          <cell r="B1388">
            <v>0</v>
          </cell>
          <cell r="C1388" t="str">
            <v>A. Upah</v>
          </cell>
          <cell r="D1388">
            <v>0</v>
          </cell>
          <cell r="E1388">
            <v>0</v>
          </cell>
          <cell r="F1388">
            <v>0</v>
          </cell>
          <cell r="G1388">
            <v>0</v>
          </cell>
        </row>
        <row r="1389">
          <cell r="B1389">
            <v>0</v>
          </cell>
          <cell r="C1389" t="str">
            <v>Tukang</v>
          </cell>
          <cell r="D1389" t="str">
            <v>OH</v>
          </cell>
          <cell r="E1389">
            <v>0.1</v>
          </cell>
          <cell r="F1389">
            <v>47000</v>
          </cell>
          <cell r="G1389">
            <v>4700</v>
          </cell>
        </row>
        <row r="1390">
          <cell r="B1390">
            <v>0</v>
          </cell>
          <cell r="C1390">
            <v>0</v>
          </cell>
          <cell r="D1390">
            <v>0</v>
          </cell>
          <cell r="E1390">
            <v>0</v>
          </cell>
          <cell r="F1390">
            <v>0</v>
          </cell>
          <cell r="G1390">
            <v>0</v>
          </cell>
        </row>
        <row r="1391">
          <cell r="B1391">
            <v>0</v>
          </cell>
          <cell r="C1391" t="str">
            <v>B. Bahan</v>
          </cell>
          <cell r="D1391">
            <v>0</v>
          </cell>
          <cell r="E1391">
            <v>0</v>
          </cell>
          <cell r="F1391">
            <v>0</v>
          </cell>
          <cell r="G1391">
            <v>0</v>
          </cell>
        </row>
        <row r="1392">
          <cell r="B1392">
            <v>0</v>
          </cell>
          <cell r="C1392" t="str">
            <v>Klem/Sadel dan Assesorisnya</v>
          </cell>
          <cell r="D1392" t="str">
            <v>bh</v>
          </cell>
          <cell r="E1392">
            <v>1</v>
          </cell>
          <cell r="F1392">
            <v>11000</v>
          </cell>
          <cell r="G1392">
            <v>11000</v>
          </cell>
        </row>
        <row r="1393">
          <cell r="B1393">
            <v>0</v>
          </cell>
          <cell r="C1393">
            <v>0</v>
          </cell>
          <cell r="D1393">
            <v>0</v>
          </cell>
          <cell r="E1393">
            <v>0</v>
          </cell>
          <cell r="F1393">
            <v>0</v>
          </cell>
          <cell r="G1393">
            <v>0</v>
          </cell>
        </row>
        <row r="1394">
          <cell r="B1394">
            <v>0</v>
          </cell>
          <cell r="C1394" t="str">
            <v>C. Alat</v>
          </cell>
          <cell r="D1394">
            <v>0</v>
          </cell>
          <cell r="E1394">
            <v>0</v>
          </cell>
          <cell r="F1394">
            <v>0</v>
          </cell>
          <cell r="G1394">
            <v>0</v>
          </cell>
        </row>
        <row r="1395">
          <cell r="B1395">
            <v>0</v>
          </cell>
          <cell r="C1395">
            <v>0</v>
          </cell>
          <cell r="D1395">
            <v>0</v>
          </cell>
          <cell r="E1395">
            <v>0</v>
          </cell>
          <cell r="F1395">
            <v>0</v>
          </cell>
          <cell r="G1395">
            <v>0</v>
          </cell>
        </row>
        <row r="1396">
          <cell r="B1396">
            <v>103</v>
          </cell>
          <cell r="C1396" t="str">
            <v xml:space="preserve">Uraian Pekerjaan </v>
          </cell>
          <cell r="D1396" t="str">
            <v>:</v>
          </cell>
          <cell r="E1396" t="str">
            <v>Mata Kran diam. 0,5"</v>
          </cell>
          <cell r="F1396">
            <v>0</v>
          </cell>
          <cell r="G1396">
            <v>32350</v>
          </cell>
        </row>
        <row r="1397">
          <cell r="B1397" t="str">
            <v>103A</v>
          </cell>
          <cell r="C1397" t="str">
            <v>Kuantitas Pekerjaan</v>
          </cell>
          <cell r="D1397" t="str">
            <v>:</v>
          </cell>
          <cell r="E1397" t="str">
            <v>bh</v>
          </cell>
          <cell r="F1397">
            <v>0</v>
          </cell>
          <cell r="G1397">
            <v>0</v>
          </cell>
        </row>
        <row r="1398">
          <cell r="B1398">
            <v>0</v>
          </cell>
          <cell r="C1398">
            <v>0</v>
          </cell>
          <cell r="D1398">
            <v>0</v>
          </cell>
          <cell r="E1398">
            <v>0</v>
          </cell>
          <cell r="F1398">
            <v>0</v>
          </cell>
          <cell r="G1398">
            <v>0</v>
          </cell>
        </row>
        <row r="1399">
          <cell r="B1399">
            <v>0</v>
          </cell>
          <cell r="C1399" t="str">
            <v>A. Upah</v>
          </cell>
          <cell r="D1399">
            <v>0</v>
          </cell>
          <cell r="E1399">
            <v>0</v>
          </cell>
          <cell r="F1399">
            <v>0</v>
          </cell>
          <cell r="G1399">
            <v>0</v>
          </cell>
        </row>
        <row r="1400">
          <cell r="B1400">
            <v>0</v>
          </cell>
          <cell r="C1400" t="str">
            <v>Tukang</v>
          </cell>
          <cell r="D1400" t="str">
            <v>OH</v>
          </cell>
          <cell r="E1400">
            <v>0.05</v>
          </cell>
          <cell r="F1400">
            <v>47000</v>
          </cell>
          <cell r="G1400">
            <v>2350</v>
          </cell>
        </row>
        <row r="1401">
          <cell r="B1401">
            <v>0</v>
          </cell>
          <cell r="C1401">
            <v>0</v>
          </cell>
          <cell r="D1401">
            <v>0</v>
          </cell>
          <cell r="E1401">
            <v>0</v>
          </cell>
          <cell r="F1401">
            <v>0</v>
          </cell>
          <cell r="G1401">
            <v>0</v>
          </cell>
        </row>
        <row r="1402">
          <cell r="B1402">
            <v>0</v>
          </cell>
          <cell r="C1402" t="str">
            <v>B. Bahan</v>
          </cell>
          <cell r="D1402">
            <v>0</v>
          </cell>
          <cell r="E1402">
            <v>0</v>
          </cell>
          <cell r="F1402">
            <v>0</v>
          </cell>
          <cell r="G1402">
            <v>0</v>
          </cell>
        </row>
        <row r="1403">
          <cell r="B1403">
            <v>0</v>
          </cell>
          <cell r="C1403" t="str">
            <v>Mata Kran diam. 0,5"</v>
          </cell>
          <cell r="D1403" t="str">
            <v>bh</v>
          </cell>
          <cell r="E1403">
            <v>1</v>
          </cell>
          <cell r="F1403">
            <v>30000</v>
          </cell>
          <cell r="G1403">
            <v>30000</v>
          </cell>
        </row>
        <row r="1404">
          <cell r="B1404">
            <v>0</v>
          </cell>
          <cell r="C1404">
            <v>0</v>
          </cell>
          <cell r="D1404">
            <v>0</v>
          </cell>
          <cell r="E1404">
            <v>0</v>
          </cell>
          <cell r="F1404">
            <v>0</v>
          </cell>
          <cell r="G1404">
            <v>0</v>
          </cell>
        </row>
        <row r="1405">
          <cell r="B1405">
            <v>0</v>
          </cell>
          <cell r="C1405" t="str">
            <v>C. Alat</v>
          </cell>
          <cell r="D1405">
            <v>0</v>
          </cell>
          <cell r="E1405">
            <v>0</v>
          </cell>
          <cell r="F1405">
            <v>0</v>
          </cell>
          <cell r="G1405">
            <v>0</v>
          </cell>
        </row>
        <row r="1406">
          <cell r="B1406">
            <v>0</v>
          </cell>
          <cell r="C1406">
            <v>0</v>
          </cell>
          <cell r="D1406">
            <v>0</v>
          </cell>
          <cell r="E1406">
            <v>0</v>
          </cell>
          <cell r="F1406">
            <v>0</v>
          </cell>
          <cell r="G1406">
            <v>0</v>
          </cell>
        </row>
        <row r="1407">
          <cell r="B1407">
            <v>0</v>
          </cell>
          <cell r="C1407">
            <v>0</v>
          </cell>
          <cell r="D1407">
            <v>0</v>
          </cell>
          <cell r="E1407">
            <v>0</v>
          </cell>
          <cell r="F1407">
            <v>0</v>
          </cell>
          <cell r="G1407">
            <v>0</v>
          </cell>
        </row>
        <row r="1408">
          <cell r="B1408" t="str">
            <v>PEKERJAAN UTILITAS</v>
          </cell>
          <cell r="C1408">
            <v>0</v>
          </cell>
          <cell r="D1408">
            <v>0</v>
          </cell>
          <cell r="E1408">
            <v>0</v>
          </cell>
          <cell r="F1408">
            <v>0</v>
          </cell>
          <cell r="G1408">
            <v>0</v>
          </cell>
        </row>
        <row r="1409">
          <cell r="B1409">
            <v>104</v>
          </cell>
          <cell r="C1409" t="str">
            <v xml:space="preserve">Uraian Pekerjaan </v>
          </cell>
          <cell r="D1409" t="str">
            <v>:</v>
          </cell>
          <cell r="E1409" t="str">
            <v>Pemasangan Tangga Monyet</v>
          </cell>
          <cell r="F1409">
            <v>0</v>
          </cell>
          <cell r="G1409">
            <v>48324</v>
          </cell>
        </row>
        <row r="1410">
          <cell r="B1410" t="str">
            <v>104A</v>
          </cell>
          <cell r="C1410" t="str">
            <v>Kuantitas Pekerjaan</v>
          </cell>
          <cell r="D1410" t="str">
            <v>:</v>
          </cell>
          <cell r="E1410" t="str">
            <v>unit</v>
          </cell>
          <cell r="F1410">
            <v>0</v>
          </cell>
          <cell r="G1410">
            <v>0</v>
          </cell>
        </row>
        <row r="1411">
          <cell r="B1411">
            <v>0</v>
          </cell>
          <cell r="C1411">
            <v>0</v>
          </cell>
          <cell r="D1411">
            <v>0</v>
          </cell>
          <cell r="E1411">
            <v>0</v>
          </cell>
          <cell r="F1411">
            <v>0</v>
          </cell>
          <cell r="G1411">
            <v>0</v>
          </cell>
        </row>
        <row r="1412">
          <cell r="B1412">
            <v>0</v>
          </cell>
          <cell r="C1412" t="str">
            <v>A. Upah</v>
          </cell>
          <cell r="D1412">
            <v>0</v>
          </cell>
          <cell r="E1412">
            <v>0</v>
          </cell>
          <cell r="F1412">
            <v>0</v>
          </cell>
          <cell r="G1412">
            <v>0</v>
          </cell>
        </row>
        <row r="1413">
          <cell r="B1413">
            <v>0</v>
          </cell>
          <cell r="C1413" t="str">
            <v>buruh lapangan terlatih</v>
          </cell>
          <cell r="D1413" t="str">
            <v>OH</v>
          </cell>
          <cell r="E1413">
            <v>0.25</v>
          </cell>
          <cell r="F1413">
            <v>37000</v>
          </cell>
          <cell r="G1413">
            <v>9250</v>
          </cell>
        </row>
        <row r="1414">
          <cell r="B1414">
            <v>0</v>
          </cell>
          <cell r="C1414" t="str">
            <v>Tukang</v>
          </cell>
          <cell r="D1414" t="str">
            <v>OH</v>
          </cell>
          <cell r="E1414">
            <v>0.25</v>
          </cell>
          <cell r="F1414">
            <v>47000</v>
          </cell>
          <cell r="G1414">
            <v>11750</v>
          </cell>
        </row>
        <row r="1415">
          <cell r="B1415">
            <v>0</v>
          </cell>
          <cell r="C1415">
            <v>0</v>
          </cell>
          <cell r="D1415">
            <v>0</v>
          </cell>
          <cell r="E1415">
            <v>0</v>
          </cell>
          <cell r="F1415">
            <v>0</v>
          </cell>
          <cell r="G1415">
            <v>0</v>
          </cell>
        </row>
        <row r="1416">
          <cell r="B1416">
            <v>0</v>
          </cell>
          <cell r="C1416" t="str">
            <v>B. Bahan</v>
          </cell>
          <cell r="D1416">
            <v>0</v>
          </cell>
          <cell r="E1416">
            <v>0</v>
          </cell>
          <cell r="F1416">
            <v>0</v>
          </cell>
          <cell r="G1416">
            <v>0</v>
          </cell>
        </row>
        <row r="1417">
          <cell r="B1417">
            <v>0</v>
          </cell>
          <cell r="C1417" t="str">
            <v>Besi Beton</v>
          </cell>
          <cell r="D1417" t="str">
            <v>kg</v>
          </cell>
          <cell r="E1417">
            <v>2</v>
          </cell>
          <cell r="F1417">
            <v>13662</v>
          </cell>
          <cell r="G1417">
            <v>27324</v>
          </cell>
        </row>
        <row r="1418">
          <cell r="B1418">
            <v>0</v>
          </cell>
          <cell r="C1418">
            <v>0</v>
          </cell>
          <cell r="D1418">
            <v>0</v>
          </cell>
          <cell r="E1418">
            <v>0</v>
          </cell>
          <cell r="F1418">
            <v>0</v>
          </cell>
          <cell r="G1418">
            <v>0</v>
          </cell>
        </row>
        <row r="1419">
          <cell r="B1419">
            <v>0</v>
          </cell>
          <cell r="C1419" t="str">
            <v>C. Alat</v>
          </cell>
          <cell r="D1419">
            <v>0</v>
          </cell>
          <cell r="E1419">
            <v>0</v>
          </cell>
          <cell r="F1419">
            <v>0</v>
          </cell>
          <cell r="G1419">
            <v>0</v>
          </cell>
        </row>
        <row r="1420">
          <cell r="B1420">
            <v>0</v>
          </cell>
          <cell r="C1420">
            <v>0</v>
          </cell>
          <cell r="D1420">
            <v>0</v>
          </cell>
          <cell r="E1420">
            <v>0</v>
          </cell>
          <cell r="F1420">
            <v>0</v>
          </cell>
          <cell r="G1420">
            <v>0</v>
          </cell>
        </row>
        <row r="1421">
          <cell r="B1421">
            <v>105</v>
          </cell>
          <cell r="C1421" t="str">
            <v xml:space="preserve">Uraian Pekerjaan </v>
          </cell>
          <cell r="D1421" t="str">
            <v>:</v>
          </cell>
          <cell r="E1421" t="str">
            <v>Pemasangan Ventilasi T</v>
          </cell>
          <cell r="F1421">
            <v>0</v>
          </cell>
          <cell r="G1421">
            <v>114700</v>
          </cell>
        </row>
        <row r="1422">
          <cell r="B1422" t="str">
            <v>105A</v>
          </cell>
          <cell r="C1422" t="str">
            <v>Kuantitas Pekerjaan</v>
          </cell>
          <cell r="D1422" t="str">
            <v>:</v>
          </cell>
          <cell r="E1422" t="str">
            <v>bh</v>
          </cell>
          <cell r="F1422">
            <v>0</v>
          </cell>
          <cell r="G1422">
            <v>0</v>
          </cell>
        </row>
        <row r="1423">
          <cell r="B1423">
            <v>0</v>
          </cell>
          <cell r="C1423">
            <v>0</v>
          </cell>
          <cell r="D1423">
            <v>0</v>
          </cell>
          <cell r="E1423">
            <v>0</v>
          </cell>
          <cell r="F1423">
            <v>0</v>
          </cell>
          <cell r="G1423">
            <v>0</v>
          </cell>
        </row>
        <row r="1424">
          <cell r="B1424">
            <v>0</v>
          </cell>
          <cell r="C1424" t="str">
            <v>A. Upah</v>
          </cell>
          <cell r="D1424">
            <v>0</v>
          </cell>
          <cell r="E1424">
            <v>0</v>
          </cell>
          <cell r="F1424">
            <v>0</v>
          </cell>
          <cell r="G1424">
            <v>0</v>
          </cell>
        </row>
        <row r="1425">
          <cell r="B1425">
            <v>0</v>
          </cell>
          <cell r="C1425" t="str">
            <v>Tukang</v>
          </cell>
          <cell r="D1425" t="str">
            <v>OH</v>
          </cell>
          <cell r="E1425">
            <v>0.1</v>
          </cell>
          <cell r="F1425">
            <v>47000</v>
          </cell>
          <cell r="G1425">
            <v>4700</v>
          </cell>
        </row>
        <row r="1426">
          <cell r="B1426">
            <v>0</v>
          </cell>
          <cell r="C1426">
            <v>0</v>
          </cell>
          <cell r="D1426">
            <v>0</v>
          </cell>
          <cell r="E1426">
            <v>0</v>
          </cell>
          <cell r="F1426">
            <v>0</v>
          </cell>
          <cell r="G1426">
            <v>0</v>
          </cell>
        </row>
        <row r="1427">
          <cell r="B1427">
            <v>0</v>
          </cell>
          <cell r="C1427" t="str">
            <v>B. Bahan</v>
          </cell>
          <cell r="D1427">
            <v>0</v>
          </cell>
          <cell r="E1427">
            <v>0</v>
          </cell>
          <cell r="F1427">
            <v>0</v>
          </cell>
          <cell r="G1427">
            <v>0</v>
          </cell>
        </row>
        <row r="1428">
          <cell r="B1428">
            <v>0</v>
          </cell>
          <cell r="C1428" t="str">
            <v>Ventilasi</v>
          </cell>
          <cell r="D1428" t="str">
            <v>bh</v>
          </cell>
          <cell r="E1428">
            <v>1</v>
          </cell>
          <cell r="F1428">
            <v>110000</v>
          </cell>
          <cell r="G1428">
            <v>110000</v>
          </cell>
        </row>
        <row r="1429">
          <cell r="B1429">
            <v>0</v>
          </cell>
          <cell r="C1429">
            <v>0</v>
          </cell>
          <cell r="D1429">
            <v>0</v>
          </cell>
          <cell r="E1429">
            <v>0</v>
          </cell>
          <cell r="F1429">
            <v>0</v>
          </cell>
          <cell r="G1429">
            <v>0</v>
          </cell>
        </row>
        <row r="1430">
          <cell r="B1430">
            <v>0</v>
          </cell>
          <cell r="C1430" t="str">
            <v>C. Alat</v>
          </cell>
          <cell r="D1430">
            <v>0</v>
          </cell>
          <cell r="E1430">
            <v>0</v>
          </cell>
          <cell r="F1430">
            <v>0</v>
          </cell>
          <cell r="G1430">
            <v>0</v>
          </cell>
        </row>
        <row r="1431">
          <cell r="B1431">
            <v>0</v>
          </cell>
          <cell r="C1431">
            <v>0</v>
          </cell>
          <cell r="D1431">
            <v>0</v>
          </cell>
          <cell r="E1431">
            <v>0</v>
          </cell>
          <cell r="F1431">
            <v>0</v>
          </cell>
          <cell r="G1431">
            <v>0</v>
          </cell>
        </row>
        <row r="1432">
          <cell r="B1432">
            <v>106</v>
          </cell>
          <cell r="C1432" t="str">
            <v xml:space="preserve">Uraian Pekerjaan </v>
          </cell>
          <cell r="D1432" t="str">
            <v>:</v>
          </cell>
          <cell r="E1432" t="str">
            <v>Pemasangan Saringan WTP, 4 lapisan, t = 1,0 m</v>
          </cell>
          <cell r="F1432">
            <v>0</v>
          </cell>
          <cell r="G1432">
            <v>147746.06</v>
          </cell>
        </row>
        <row r="1433">
          <cell r="B1433" t="str">
            <v>106A</v>
          </cell>
          <cell r="C1433" t="str">
            <v>Kuantitas Pekerjaan</v>
          </cell>
          <cell r="D1433" t="str">
            <v>:</v>
          </cell>
          <cell r="E1433" t="str">
            <v>m2</v>
          </cell>
          <cell r="F1433">
            <v>0</v>
          </cell>
          <cell r="G1433">
            <v>0</v>
          </cell>
        </row>
        <row r="1434">
          <cell r="B1434">
            <v>0</v>
          </cell>
          <cell r="C1434">
            <v>0</v>
          </cell>
          <cell r="D1434">
            <v>0</v>
          </cell>
          <cell r="E1434">
            <v>0</v>
          </cell>
          <cell r="F1434">
            <v>0</v>
          </cell>
          <cell r="G1434">
            <v>0</v>
          </cell>
        </row>
        <row r="1435">
          <cell r="B1435">
            <v>0</v>
          </cell>
          <cell r="C1435" t="str">
            <v>A. Upah</v>
          </cell>
          <cell r="D1435">
            <v>0</v>
          </cell>
          <cell r="E1435">
            <v>0</v>
          </cell>
          <cell r="F1435">
            <v>0</v>
          </cell>
          <cell r="G1435">
            <v>0</v>
          </cell>
        </row>
        <row r="1436">
          <cell r="B1436">
            <v>0</v>
          </cell>
          <cell r="C1436" t="str">
            <v>buruh lapangan terlatih</v>
          </cell>
          <cell r="D1436" t="str">
            <v>OH</v>
          </cell>
          <cell r="E1436">
            <v>0.33300000000000002</v>
          </cell>
          <cell r="F1436">
            <v>37000</v>
          </cell>
          <cell r="G1436">
            <v>12321</v>
          </cell>
        </row>
        <row r="1437">
          <cell r="B1437">
            <v>0</v>
          </cell>
          <cell r="C1437" t="str">
            <v>Mandor lapangan</v>
          </cell>
          <cell r="D1437" t="str">
            <v>OH</v>
          </cell>
          <cell r="E1437">
            <v>0.16700000000000001</v>
          </cell>
          <cell r="F1437">
            <v>66000</v>
          </cell>
          <cell r="G1437">
            <v>11022</v>
          </cell>
        </row>
        <row r="1438">
          <cell r="B1438">
            <v>0</v>
          </cell>
          <cell r="C1438">
            <v>0</v>
          </cell>
          <cell r="D1438">
            <v>0</v>
          </cell>
          <cell r="E1438">
            <v>0</v>
          </cell>
          <cell r="F1438">
            <v>0</v>
          </cell>
          <cell r="G1438">
            <v>0</v>
          </cell>
        </row>
        <row r="1439">
          <cell r="B1439">
            <v>0</v>
          </cell>
          <cell r="C1439" t="str">
            <v>B. Bahan</v>
          </cell>
          <cell r="D1439">
            <v>0</v>
          </cell>
          <cell r="E1439">
            <v>0</v>
          </cell>
          <cell r="F1439">
            <v>0</v>
          </cell>
          <cell r="G1439">
            <v>0</v>
          </cell>
        </row>
        <row r="1440">
          <cell r="B1440">
            <v>0</v>
          </cell>
          <cell r="C1440" t="str">
            <v>Ijuk</v>
          </cell>
          <cell r="D1440" t="str">
            <v>m2</v>
          </cell>
          <cell r="E1440">
            <v>12</v>
          </cell>
          <cell r="F1440">
            <v>5344.63</v>
          </cell>
          <cell r="G1440">
            <v>64135.56</v>
          </cell>
        </row>
        <row r="1441">
          <cell r="B1441">
            <v>0</v>
          </cell>
          <cell r="C1441" t="str">
            <v>batu pecah 5,7 cm</v>
          </cell>
          <cell r="D1441" t="str">
            <v>m3</v>
          </cell>
          <cell r="E1441">
            <v>0.5</v>
          </cell>
          <cell r="F1441">
            <v>120175</v>
          </cell>
          <cell r="G1441">
            <v>60087.5</v>
          </cell>
        </row>
        <row r="1442">
          <cell r="B1442">
            <v>0</v>
          </cell>
          <cell r="C1442" t="str">
            <v>Arang Tampurung</v>
          </cell>
          <cell r="D1442" t="str">
            <v>m3</v>
          </cell>
          <cell r="E1442">
            <v>0.18</v>
          </cell>
          <cell r="F1442">
            <v>1000</v>
          </cell>
          <cell r="G1442">
            <v>180</v>
          </cell>
        </row>
        <row r="1443">
          <cell r="B1443">
            <v>0</v>
          </cell>
          <cell r="C1443">
            <v>0</v>
          </cell>
          <cell r="D1443">
            <v>0</v>
          </cell>
          <cell r="E1443">
            <v>0</v>
          </cell>
          <cell r="F1443">
            <v>0</v>
          </cell>
          <cell r="G1443">
            <v>0</v>
          </cell>
        </row>
        <row r="1444">
          <cell r="B1444">
            <v>0</v>
          </cell>
          <cell r="C1444">
            <v>0</v>
          </cell>
          <cell r="D1444">
            <v>0</v>
          </cell>
          <cell r="E1444">
            <v>0</v>
          </cell>
          <cell r="F1444">
            <v>0</v>
          </cell>
          <cell r="G1444">
            <v>0</v>
          </cell>
        </row>
        <row r="1445">
          <cell r="B1445">
            <v>0</v>
          </cell>
          <cell r="C1445" t="str">
            <v>C. Alat</v>
          </cell>
          <cell r="D1445">
            <v>0</v>
          </cell>
          <cell r="E1445">
            <v>0</v>
          </cell>
          <cell r="F1445">
            <v>0</v>
          </cell>
          <cell r="G1445">
            <v>0</v>
          </cell>
        </row>
        <row r="1446">
          <cell r="B1446">
            <v>0</v>
          </cell>
          <cell r="C1446">
            <v>0</v>
          </cell>
          <cell r="D1446">
            <v>0</v>
          </cell>
          <cell r="E1446">
            <v>0</v>
          </cell>
          <cell r="F1446">
            <v>0</v>
          </cell>
          <cell r="G1446">
            <v>0</v>
          </cell>
        </row>
        <row r="1447">
          <cell r="B1447">
            <v>107</v>
          </cell>
          <cell r="C1447" t="str">
            <v xml:space="preserve">Uraian Pekerjaan </v>
          </cell>
          <cell r="D1447" t="str">
            <v>:</v>
          </cell>
          <cell r="E1447" t="str">
            <v>Pemasangan Saringan Pipa Outlet Bangunan Pengendap</v>
          </cell>
          <cell r="F1447">
            <v>0</v>
          </cell>
          <cell r="G1447">
            <v>48772.315000000002</v>
          </cell>
        </row>
        <row r="1448">
          <cell r="B1448" t="str">
            <v>107A</v>
          </cell>
          <cell r="C1448" t="str">
            <v>Kuantitas Pekerjaan</v>
          </cell>
          <cell r="D1448" t="str">
            <v>:</v>
          </cell>
          <cell r="E1448" t="str">
            <v>bh</v>
          </cell>
          <cell r="F1448">
            <v>0</v>
          </cell>
          <cell r="G1448">
            <v>0</v>
          </cell>
        </row>
        <row r="1449">
          <cell r="B1449">
            <v>0</v>
          </cell>
          <cell r="C1449">
            <v>0</v>
          </cell>
          <cell r="D1449">
            <v>0</v>
          </cell>
          <cell r="E1449">
            <v>0</v>
          </cell>
          <cell r="F1449">
            <v>0</v>
          </cell>
          <cell r="G1449">
            <v>0</v>
          </cell>
        </row>
        <row r="1450">
          <cell r="B1450">
            <v>0</v>
          </cell>
          <cell r="C1450" t="str">
            <v>A. Upah</v>
          </cell>
          <cell r="D1450">
            <v>0</v>
          </cell>
          <cell r="E1450">
            <v>0</v>
          </cell>
          <cell r="F1450">
            <v>0</v>
          </cell>
          <cell r="G1450">
            <v>0</v>
          </cell>
        </row>
        <row r="1451">
          <cell r="B1451">
            <v>0</v>
          </cell>
          <cell r="C1451" t="str">
            <v>buruh lapangan terlatih</v>
          </cell>
          <cell r="D1451" t="str">
            <v>OH</v>
          </cell>
          <cell r="E1451">
            <v>0.2</v>
          </cell>
          <cell r="F1451">
            <v>37000</v>
          </cell>
          <cell r="G1451">
            <v>7400</v>
          </cell>
        </row>
        <row r="1452">
          <cell r="B1452">
            <v>0</v>
          </cell>
          <cell r="C1452" t="str">
            <v>Mandor lapangan</v>
          </cell>
          <cell r="D1452" t="str">
            <v>OH</v>
          </cell>
          <cell r="E1452">
            <v>0.2</v>
          </cell>
          <cell r="F1452">
            <v>66000</v>
          </cell>
          <cell r="G1452">
            <v>13200</v>
          </cell>
        </row>
        <row r="1453">
          <cell r="B1453">
            <v>0</v>
          </cell>
          <cell r="C1453">
            <v>0</v>
          </cell>
          <cell r="D1453">
            <v>0</v>
          </cell>
          <cell r="E1453">
            <v>0</v>
          </cell>
          <cell r="F1453">
            <v>0</v>
          </cell>
          <cell r="G1453">
            <v>0</v>
          </cell>
        </row>
        <row r="1454">
          <cell r="B1454">
            <v>0</v>
          </cell>
          <cell r="C1454" t="str">
            <v>B. Bahan</v>
          </cell>
          <cell r="D1454">
            <v>0</v>
          </cell>
          <cell r="E1454">
            <v>0</v>
          </cell>
          <cell r="F1454">
            <v>0</v>
          </cell>
          <cell r="G1454">
            <v>0</v>
          </cell>
        </row>
        <row r="1455">
          <cell r="B1455">
            <v>0</v>
          </cell>
          <cell r="C1455" t="str">
            <v>Ijuk</v>
          </cell>
          <cell r="D1455" t="str">
            <v>m2</v>
          </cell>
          <cell r="E1455">
            <v>0.5</v>
          </cell>
          <cell r="F1455">
            <v>5344.63</v>
          </cell>
          <cell r="G1455">
            <v>2672.3150000000001</v>
          </cell>
        </row>
        <row r="1456">
          <cell r="B1456">
            <v>0</v>
          </cell>
          <cell r="C1456" t="str">
            <v>Pipa PVC dia. 3" (panjang 4m)</v>
          </cell>
          <cell r="D1456" t="str">
            <v>m</v>
          </cell>
          <cell r="E1456">
            <v>0.1</v>
          </cell>
          <cell r="F1456">
            <v>85000</v>
          </cell>
          <cell r="G1456">
            <v>8500</v>
          </cell>
        </row>
        <row r="1457">
          <cell r="B1457">
            <v>0</v>
          </cell>
          <cell r="C1457" t="str">
            <v>Penutup Pipa</v>
          </cell>
          <cell r="D1457" t="str">
            <v>Bh</v>
          </cell>
          <cell r="E1457">
            <v>2</v>
          </cell>
          <cell r="F1457">
            <v>8500</v>
          </cell>
          <cell r="G1457">
            <v>17000</v>
          </cell>
        </row>
        <row r="1458">
          <cell r="B1458">
            <v>0</v>
          </cell>
          <cell r="C1458" t="str">
            <v>Tali Nilon</v>
          </cell>
          <cell r="D1458" t="str">
            <v>kg</v>
          </cell>
          <cell r="E1458">
            <v>0.02</v>
          </cell>
          <cell r="F1458">
            <v>13500</v>
          </cell>
          <cell r="G1458">
            <v>270</v>
          </cell>
        </row>
        <row r="1459">
          <cell r="B1459">
            <v>0</v>
          </cell>
          <cell r="C1459">
            <v>0</v>
          </cell>
          <cell r="D1459">
            <v>0</v>
          </cell>
          <cell r="E1459">
            <v>0</v>
          </cell>
          <cell r="F1459">
            <v>0</v>
          </cell>
          <cell r="G1459">
            <v>0</v>
          </cell>
        </row>
        <row r="1460">
          <cell r="B1460">
            <v>0</v>
          </cell>
          <cell r="C1460" t="str">
            <v>C. Alat</v>
          </cell>
          <cell r="D1460">
            <v>0</v>
          </cell>
          <cell r="E1460">
            <v>0</v>
          </cell>
          <cell r="F1460">
            <v>0</v>
          </cell>
          <cell r="G1460">
            <v>0</v>
          </cell>
        </row>
        <row r="1461">
          <cell r="B1461">
            <v>0</v>
          </cell>
          <cell r="C1461">
            <v>0</v>
          </cell>
          <cell r="D1461">
            <v>0</v>
          </cell>
          <cell r="E1461">
            <v>0</v>
          </cell>
          <cell r="F1461">
            <v>0</v>
          </cell>
          <cell r="G1461">
            <v>0</v>
          </cell>
        </row>
        <row r="1462">
          <cell r="B1462">
            <v>108</v>
          </cell>
          <cell r="C1462" t="str">
            <v xml:space="preserve">Uraian Pekerjaan </v>
          </cell>
          <cell r="D1462" t="str">
            <v>:</v>
          </cell>
          <cell r="E1462" t="str">
            <v>Pemasangan Pintu Sorong (b=0.5m)</v>
          </cell>
          <cell r="F1462">
            <v>0</v>
          </cell>
          <cell r="G1462">
            <v>13118000</v>
          </cell>
        </row>
        <row r="1463">
          <cell r="B1463" t="str">
            <v>108A</v>
          </cell>
          <cell r="C1463" t="str">
            <v>Kuantitas Pekerjaan</v>
          </cell>
          <cell r="D1463" t="str">
            <v>:</v>
          </cell>
          <cell r="E1463" t="str">
            <v>unit</v>
          </cell>
          <cell r="F1463">
            <v>0</v>
          </cell>
          <cell r="G1463">
            <v>0</v>
          </cell>
        </row>
        <row r="1464">
          <cell r="B1464">
            <v>0</v>
          </cell>
          <cell r="C1464">
            <v>0</v>
          </cell>
          <cell r="D1464">
            <v>0</v>
          </cell>
          <cell r="E1464">
            <v>0</v>
          </cell>
          <cell r="F1464">
            <v>0</v>
          </cell>
          <cell r="G1464">
            <v>0</v>
          </cell>
        </row>
        <row r="1465">
          <cell r="B1465">
            <v>0</v>
          </cell>
          <cell r="C1465" t="str">
            <v>A. Upah</v>
          </cell>
          <cell r="D1465">
            <v>0</v>
          </cell>
          <cell r="E1465">
            <v>0</v>
          </cell>
          <cell r="F1465">
            <v>0</v>
          </cell>
          <cell r="G1465">
            <v>0</v>
          </cell>
        </row>
        <row r="1466">
          <cell r="B1466">
            <v>0</v>
          </cell>
          <cell r="C1466" t="str">
            <v>buruh lapangan terlatih</v>
          </cell>
          <cell r="D1466" t="str">
            <v>OH</v>
          </cell>
          <cell r="E1466">
            <v>4</v>
          </cell>
          <cell r="F1466">
            <v>37000</v>
          </cell>
          <cell r="G1466">
            <v>148000</v>
          </cell>
        </row>
        <row r="1467">
          <cell r="B1467">
            <v>0</v>
          </cell>
          <cell r="C1467" t="str">
            <v>Tukang</v>
          </cell>
          <cell r="D1467" t="str">
            <v>OH</v>
          </cell>
          <cell r="E1467">
            <v>2</v>
          </cell>
          <cell r="F1467">
            <v>47000</v>
          </cell>
          <cell r="G1467">
            <v>94000</v>
          </cell>
        </row>
        <row r="1468">
          <cell r="B1468">
            <v>0</v>
          </cell>
          <cell r="C1468" t="str">
            <v>Kepala Tukang</v>
          </cell>
          <cell r="D1468" t="str">
            <v>OH</v>
          </cell>
          <cell r="E1468">
            <v>1</v>
          </cell>
          <cell r="F1468">
            <v>66000</v>
          </cell>
          <cell r="G1468">
            <v>66000</v>
          </cell>
        </row>
        <row r="1469">
          <cell r="B1469">
            <v>0</v>
          </cell>
          <cell r="C1469">
            <v>0</v>
          </cell>
          <cell r="D1469">
            <v>0</v>
          </cell>
          <cell r="E1469">
            <v>0</v>
          </cell>
          <cell r="F1469">
            <v>0</v>
          </cell>
          <cell r="G1469">
            <v>0</v>
          </cell>
        </row>
        <row r="1470">
          <cell r="B1470">
            <v>0</v>
          </cell>
          <cell r="C1470" t="str">
            <v>B. Bahan</v>
          </cell>
          <cell r="D1470">
            <v>0</v>
          </cell>
          <cell r="E1470">
            <v>0</v>
          </cell>
          <cell r="F1470">
            <v>0</v>
          </cell>
          <cell r="G1470">
            <v>0</v>
          </cell>
        </row>
        <row r="1471">
          <cell r="B1471">
            <v>0</v>
          </cell>
          <cell r="C1471" t="str">
            <v>Pintu Sorong Kayu Stang Tunggal (Vertikal)</v>
          </cell>
          <cell r="D1471">
            <v>0</v>
          </cell>
          <cell r="E1471">
            <v>0</v>
          </cell>
          <cell r="F1471">
            <v>0</v>
          </cell>
          <cell r="G1471">
            <v>0</v>
          </cell>
        </row>
        <row r="1472">
          <cell r="B1472">
            <v>0</v>
          </cell>
          <cell r="C1472" t="str">
            <v>c.)  b = 0.50 - 0.60 m</v>
          </cell>
          <cell r="D1472" t="str">
            <v>unit</v>
          </cell>
          <cell r="E1472">
            <v>1</v>
          </cell>
          <cell r="F1472">
            <v>12810000</v>
          </cell>
          <cell r="G1472">
            <v>12810000</v>
          </cell>
        </row>
        <row r="1473">
          <cell r="B1473">
            <v>0</v>
          </cell>
          <cell r="C1473">
            <v>0</v>
          </cell>
          <cell r="D1473">
            <v>0</v>
          </cell>
          <cell r="E1473">
            <v>0</v>
          </cell>
          <cell r="F1473">
            <v>0</v>
          </cell>
          <cell r="G1473">
            <v>0</v>
          </cell>
        </row>
        <row r="1474">
          <cell r="B1474">
            <v>0</v>
          </cell>
          <cell r="C1474" t="str">
            <v>C. Alat</v>
          </cell>
          <cell r="D1474">
            <v>0</v>
          </cell>
          <cell r="E1474">
            <v>0</v>
          </cell>
          <cell r="F1474">
            <v>0</v>
          </cell>
          <cell r="G1474">
            <v>0</v>
          </cell>
        </row>
        <row r="1475">
          <cell r="B1475">
            <v>0</v>
          </cell>
          <cell r="C1475">
            <v>0</v>
          </cell>
          <cell r="D1475">
            <v>0</v>
          </cell>
          <cell r="E1475">
            <v>0</v>
          </cell>
          <cell r="F1475">
            <v>0</v>
          </cell>
          <cell r="G1475">
            <v>0</v>
          </cell>
        </row>
        <row r="1476">
          <cell r="B1476">
            <v>109</v>
          </cell>
          <cell r="C1476" t="str">
            <v xml:space="preserve">Uraian Pekerjaan </v>
          </cell>
          <cell r="D1476" t="str">
            <v>:</v>
          </cell>
          <cell r="E1476" t="str">
            <v>Pemasangan Pintu Sorong (b=1m)</v>
          </cell>
          <cell r="F1476">
            <v>0</v>
          </cell>
          <cell r="G1476">
            <v>21732000</v>
          </cell>
        </row>
        <row r="1477">
          <cell r="B1477" t="str">
            <v>109A</v>
          </cell>
          <cell r="C1477" t="str">
            <v>Kuantitas Pekerjaan</v>
          </cell>
          <cell r="D1477" t="str">
            <v>:</v>
          </cell>
          <cell r="E1477" t="str">
            <v>unit</v>
          </cell>
          <cell r="F1477">
            <v>0</v>
          </cell>
          <cell r="G1477">
            <v>0</v>
          </cell>
        </row>
        <row r="1478">
          <cell r="B1478">
            <v>0</v>
          </cell>
          <cell r="C1478">
            <v>0</v>
          </cell>
          <cell r="D1478">
            <v>0</v>
          </cell>
          <cell r="E1478">
            <v>0</v>
          </cell>
          <cell r="F1478">
            <v>0</v>
          </cell>
          <cell r="G1478">
            <v>0</v>
          </cell>
        </row>
        <row r="1479">
          <cell r="B1479">
            <v>0</v>
          </cell>
          <cell r="C1479" t="str">
            <v>A. Upah</v>
          </cell>
          <cell r="D1479">
            <v>0</v>
          </cell>
          <cell r="E1479">
            <v>0</v>
          </cell>
          <cell r="F1479">
            <v>0</v>
          </cell>
          <cell r="G1479">
            <v>0</v>
          </cell>
        </row>
        <row r="1480">
          <cell r="B1480">
            <v>0</v>
          </cell>
          <cell r="C1480" t="str">
            <v>buruh lapangan terlatih</v>
          </cell>
          <cell r="D1480" t="str">
            <v>OH</v>
          </cell>
          <cell r="E1480">
            <v>6</v>
          </cell>
          <cell r="F1480">
            <v>37000</v>
          </cell>
          <cell r="G1480">
            <v>222000</v>
          </cell>
        </row>
        <row r="1481">
          <cell r="B1481">
            <v>0</v>
          </cell>
          <cell r="C1481" t="str">
            <v>Tukang</v>
          </cell>
          <cell r="D1481" t="str">
            <v>OH</v>
          </cell>
          <cell r="E1481">
            <v>2</v>
          </cell>
          <cell r="F1481">
            <v>47000</v>
          </cell>
          <cell r="G1481">
            <v>94000</v>
          </cell>
        </row>
        <row r="1482">
          <cell r="B1482">
            <v>0</v>
          </cell>
          <cell r="C1482" t="str">
            <v>Kepala Tukang</v>
          </cell>
          <cell r="D1482" t="str">
            <v>OH</v>
          </cell>
          <cell r="E1482">
            <v>1</v>
          </cell>
          <cell r="F1482">
            <v>66000</v>
          </cell>
          <cell r="G1482">
            <v>66000</v>
          </cell>
        </row>
        <row r="1483">
          <cell r="B1483">
            <v>0</v>
          </cell>
          <cell r="C1483">
            <v>0</v>
          </cell>
          <cell r="D1483">
            <v>0</v>
          </cell>
          <cell r="E1483">
            <v>0</v>
          </cell>
          <cell r="F1483">
            <v>0</v>
          </cell>
          <cell r="G1483">
            <v>0</v>
          </cell>
        </row>
        <row r="1484">
          <cell r="B1484">
            <v>0</v>
          </cell>
          <cell r="C1484" t="str">
            <v>B. Bahan</v>
          </cell>
          <cell r="D1484">
            <v>0</v>
          </cell>
          <cell r="E1484">
            <v>0</v>
          </cell>
          <cell r="F1484">
            <v>0</v>
          </cell>
          <cell r="G1484">
            <v>0</v>
          </cell>
        </row>
        <row r="1485">
          <cell r="B1485">
            <v>0</v>
          </cell>
          <cell r="C1485" t="str">
            <v>Pintu Sorong Kayu Stang Ganda (Vertikal)</v>
          </cell>
          <cell r="D1485">
            <v>0</v>
          </cell>
          <cell r="E1485">
            <v>0</v>
          </cell>
          <cell r="F1485">
            <v>0</v>
          </cell>
          <cell r="G1485">
            <v>0</v>
          </cell>
        </row>
        <row r="1486">
          <cell r="B1486">
            <v>0</v>
          </cell>
          <cell r="C1486" t="str">
            <v>c.)  b = 1.00 - 1.20 m</v>
          </cell>
          <cell r="D1486" t="str">
            <v>unit</v>
          </cell>
          <cell r="E1486">
            <v>1</v>
          </cell>
          <cell r="F1486">
            <v>21350000</v>
          </cell>
          <cell r="G1486">
            <v>21350000</v>
          </cell>
        </row>
        <row r="1487">
          <cell r="B1487">
            <v>0</v>
          </cell>
          <cell r="C1487">
            <v>0</v>
          </cell>
          <cell r="D1487">
            <v>0</v>
          </cell>
          <cell r="E1487">
            <v>0</v>
          </cell>
          <cell r="F1487">
            <v>0</v>
          </cell>
          <cell r="G1487">
            <v>0</v>
          </cell>
        </row>
        <row r="1488">
          <cell r="B1488">
            <v>0</v>
          </cell>
          <cell r="C1488" t="str">
            <v>C. Alat</v>
          </cell>
          <cell r="D1488">
            <v>0</v>
          </cell>
          <cell r="E1488">
            <v>0</v>
          </cell>
          <cell r="F1488">
            <v>0</v>
          </cell>
          <cell r="G1488">
            <v>0</v>
          </cell>
        </row>
        <row r="1489">
          <cell r="B1489">
            <v>0</v>
          </cell>
          <cell r="C1489">
            <v>0</v>
          </cell>
          <cell r="D1489">
            <v>0</v>
          </cell>
          <cell r="E1489">
            <v>0</v>
          </cell>
          <cell r="F1489">
            <v>0</v>
          </cell>
          <cell r="G1489">
            <v>0</v>
          </cell>
        </row>
        <row r="1490">
          <cell r="B1490">
            <v>110</v>
          </cell>
          <cell r="C1490" t="str">
            <v xml:space="preserve">Uraian Pekerjaan </v>
          </cell>
          <cell r="D1490" t="str">
            <v>:</v>
          </cell>
          <cell r="E1490" t="str">
            <v>Pemasangan Pintu Manhole (60cm x 60cm)</v>
          </cell>
          <cell r="F1490">
            <v>0</v>
          </cell>
          <cell r="G1490">
            <v>164750</v>
          </cell>
        </row>
        <row r="1491">
          <cell r="B1491" t="str">
            <v>110A</v>
          </cell>
          <cell r="C1491" t="str">
            <v>Kuantitas Pekerjaan</v>
          </cell>
          <cell r="D1491" t="str">
            <v>:</v>
          </cell>
          <cell r="E1491" t="str">
            <v>bh</v>
          </cell>
          <cell r="F1491">
            <v>0</v>
          </cell>
          <cell r="G1491">
            <v>0</v>
          </cell>
        </row>
        <row r="1492">
          <cell r="B1492">
            <v>0</v>
          </cell>
          <cell r="C1492">
            <v>0</v>
          </cell>
          <cell r="D1492">
            <v>0</v>
          </cell>
          <cell r="E1492">
            <v>0</v>
          </cell>
          <cell r="F1492">
            <v>0</v>
          </cell>
          <cell r="G1492">
            <v>0</v>
          </cell>
        </row>
        <row r="1493">
          <cell r="B1493">
            <v>0</v>
          </cell>
          <cell r="C1493" t="str">
            <v>A. Upah</v>
          </cell>
          <cell r="D1493">
            <v>0</v>
          </cell>
          <cell r="E1493">
            <v>0</v>
          </cell>
          <cell r="F1493">
            <v>0</v>
          </cell>
          <cell r="G1493">
            <v>0</v>
          </cell>
        </row>
        <row r="1494">
          <cell r="B1494">
            <v>0</v>
          </cell>
          <cell r="C1494" t="str">
            <v>buruh lapangan terlatih</v>
          </cell>
          <cell r="D1494" t="str">
            <v>OH</v>
          </cell>
          <cell r="E1494">
            <v>0.25</v>
          </cell>
          <cell r="F1494">
            <v>37000</v>
          </cell>
          <cell r="G1494">
            <v>9250</v>
          </cell>
        </row>
        <row r="1495">
          <cell r="B1495">
            <v>0</v>
          </cell>
          <cell r="C1495" t="str">
            <v>Tukang</v>
          </cell>
          <cell r="D1495" t="str">
            <v>OH</v>
          </cell>
          <cell r="E1495">
            <v>0.25</v>
          </cell>
          <cell r="F1495">
            <v>47000</v>
          </cell>
          <cell r="G1495">
            <v>11750</v>
          </cell>
        </row>
        <row r="1496">
          <cell r="B1496">
            <v>0</v>
          </cell>
          <cell r="C1496">
            <v>0</v>
          </cell>
          <cell r="D1496">
            <v>0</v>
          </cell>
          <cell r="E1496">
            <v>0</v>
          </cell>
          <cell r="F1496">
            <v>0</v>
          </cell>
          <cell r="G1496">
            <v>0</v>
          </cell>
        </row>
        <row r="1497">
          <cell r="B1497">
            <v>0</v>
          </cell>
          <cell r="C1497" t="str">
            <v>B. Bahan</v>
          </cell>
          <cell r="D1497">
            <v>0</v>
          </cell>
          <cell r="E1497">
            <v>0</v>
          </cell>
          <cell r="F1497">
            <v>0</v>
          </cell>
          <cell r="G1497">
            <v>0</v>
          </cell>
        </row>
        <row r="1498">
          <cell r="B1498">
            <v>0</v>
          </cell>
          <cell r="C1498" t="str">
            <v>Pintu Manhole (60cm x 60cm)</v>
          </cell>
          <cell r="D1498" t="str">
            <v>unit</v>
          </cell>
          <cell r="E1498">
            <v>1</v>
          </cell>
          <cell r="F1498">
            <v>143750</v>
          </cell>
          <cell r="G1498">
            <v>143750</v>
          </cell>
        </row>
        <row r="1499">
          <cell r="B1499">
            <v>0</v>
          </cell>
          <cell r="C1499">
            <v>0</v>
          </cell>
          <cell r="D1499">
            <v>0</v>
          </cell>
          <cell r="E1499">
            <v>0</v>
          </cell>
          <cell r="F1499">
            <v>0</v>
          </cell>
          <cell r="G1499">
            <v>0</v>
          </cell>
        </row>
        <row r="1500">
          <cell r="B1500">
            <v>0</v>
          </cell>
          <cell r="C1500" t="str">
            <v>C. Alat</v>
          </cell>
          <cell r="D1500">
            <v>0</v>
          </cell>
          <cell r="E1500">
            <v>0</v>
          </cell>
          <cell r="F1500">
            <v>0</v>
          </cell>
          <cell r="G1500">
            <v>0</v>
          </cell>
        </row>
        <row r="1501">
          <cell r="B1501">
            <v>0</v>
          </cell>
          <cell r="C1501">
            <v>0</v>
          </cell>
          <cell r="D1501">
            <v>0</v>
          </cell>
          <cell r="E1501">
            <v>0</v>
          </cell>
          <cell r="F1501">
            <v>0</v>
          </cell>
          <cell r="G1501">
            <v>0</v>
          </cell>
        </row>
        <row r="1502">
          <cell r="B1502">
            <v>111</v>
          </cell>
          <cell r="C1502" t="str">
            <v xml:space="preserve">Uraian Pekerjaan </v>
          </cell>
          <cell r="D1502" t="str">
            <v>:</v>
          </cell>
          <cell r="E1502" t="str">
            <v>Pemasangan Trashrack</v>
          </cell>
          <cell r="F1502">
            <v>0</v>
          </cell>
          <cell r="G1502">
            <v>480333</v>
          </cell>
        </row>
        <row r="1503">
          <cell r="B1503" t="str">
            <v>111A</v>
          </cell>
          <cell r="C1503" t="str">
            <v>Kuantitas Pekerjaan</v>
          </cell>
          <cell r="D1503" t="str">
            <v>:</v>
          </cell>
          <cell r="E1503" t="str">
            <v>unit</v>
          </cell>
          <cell r="F1503">
            <v>0</v>
          </cell>
          <cell r="G1503">
            <v>0</v>
          </cell>
        </row>
        <row r="1504">
          <cell r="B1504">
            <v>0</v>
          </cell>
          <cell r="C1504">
            <v>0</v>
          </cell>
          <cell r="D1504">
            <v>0</v>
          </cell>
          <cell r="E1504">
            <v>0</v>
          </cell>
          <cell r="F1504">
            <v>0</v>
          </cell>
          <cell r="G1504">
            <v>0</v>
          </cell>
        </row>
        <row r="1505">
          <cell r="B1505">
            <v>0</v>
          </cell>
          <cell r="C1505" t="str">
            <v>A. Upah</v>
          </cell>
          <cell r="D1505">
            <v>0</v>
          </cell>
          <cell r="E1505">
            <v>0</v>
          </cell>
          <cell r="F1505">
            <v>0</v>
          </cell>
          <cell r="G1505">
            <v>0</v>
          </cell>
        </row>
        <row r="1506">
          <cell r="B1506">
            <v>0</v>
          </cell>
          <cell r="C1506" t="str">
            <v>buruh lapangan terlatih</v>
          </cell>
          <cell r="D1506" t="str">
            <v>OH</v>
          </cell>
          <cell r="E1506">
            <v>0.66669999999999996</v>
          </cell>
          <cell r="F1506">
            <v>37000</v>
          </cell>
          <cell r="G1506">
            <v>24667.899999999998</v>
          </cell>
        </row>
        <row r="1507">
          <cell r="B1507">
            <v>0</v>
          </cell>
          <cell r="C1507" t="str">
            <v>Tukang</v>
          </cell>
          <cell r="D1507" t="str">
            <v>OH</v>
          </cell>
          <cell r="E1507">
            <v>0.33329999999999999</v>
          </cell>
          <cell r="F1507">
            <v>47000</v>
          </cell>
          <cell r="G1507">
            <v>15665.099999999999</v>
          </cell>
        </row>
        <row r="1508">
          <cell r="B1508">
            <v>0</v>
          </cell>
          <cell r="C1508">
            <v>0</v>
          </cell>
          <cell r="D1508">
            <v>0</v>
          </cell>
          <cell r="E1508">
            <v>0</v>
          </cell>
          <cell r="F1508">
            <v>0</v>
          </cell>
          <cell r="G1508">
            <v>0</v>
          </cell>
        </row>
        <row r="1509">
          <cell r="B1509">
            <v>0</v>
          </cell>
          <cell r="C1509" t="str">
            <v>B. Bahan</v>
          </cell>
          <cell r="D1509">
            <v>0</v>
          </cell>
          <cell r="E1509">
            <v>0</v>
          </cell>
          <cell r="F1509">
            <v>0</v>
          </cell>
          <cell r="G1509">
            <v>0</v>
          </cell>
        </row>
        <row r="1510">
          <cell r="B1510">
            <v>0</v>
          </cell>
          <cell r="C1510" t="str">
            <v>Trash Rack</v>
          </cell>
          <cell r="D1510" t="str">
            <v>bh</v>
          </cell>
          <cell r="E1510">
            <v>1</v>
          </cell>
          <cell r="F1510">
            <v>440000</v>
          </cell>
          <cell r="G1510">
            <v>440000</v>
          </cell>
        </row>
        <row r="1511">
          <cell r="B1511">
            <v>0</v>
          </cell>
          <cell r="C1511">
            <v>0</v>
          </cell>
          <cell r="D1511">
            <v>0</v>
          </cell>
          <cell r="E1511">
            <v>0</v>
          </cell>
          <cell r="F1511">
            <v>0</v>
          </cell>
          <cell r="G1511">
            <v>0</v>
          </cell>
        </row>
        <row r="1512">
          <cell r="B1512">
            <v>0</v>
          </cell>
          <cell r="C1512" t="str">
            <v>C. Alat</v>
          </cell>
          <cell r="D1512">
            <v>0</v>
          </cell>
          <cell r="E1512">
            <v>0</v>
          </cell>
          <cell r="F1512">
            <v>0</v>
          </cell>
          <cell r="G1512">
            <v>0</v>
          </cell>
        </row>
      </sheetData>
      <sheetData sheetId="2">
        <row r="4">
          <cell r="B4">
            <v>1</v>
          </cell>
          <cell r="C4" t="str">
            <v>Galian Tanah Biasa (M)</v>
          </cell>
          <cell r="D4" t="str">
            <v>m3</v>
          </cell>
          <cell r="E4">
            <v>31824</v>
          </cell>
        </row>
        <row r="5">
          <cell r="B5">
            <v>2</v>
          </cell>
          <cell r="C5" t="str">
            <v>Galian Tanah Lumpur (M)</v>
          </cell>
          <cell r="D5" t="str">
            <v>m3</v>
          </cell>
          <cell r="E5">
            <v>66300</v>
          </cell>
        </row>
        <row r="6">
          <cell r="B6">
            <v>3</v>
          </cell>
          <cell r="C6" t="str">
            <v>Galian Tanah Berbatu(M)</v>
          </cell>
          <cell r="D6" t="str">
            <v>m3</v>
          </cell>
          <cell r="E6">
            <v>69558</v>
          </cell>
        </row>
        <row r="7">
          <cell r="B7">
            <v>4</v>
          </cell>
          <cell r="C7" t="str">
            <v>Galian Tanah Keras (M)</v>
          </cell>
          <cell r="D7" t="str">
            <v>m3</v>
          </cell>
          <cell r="E7">
            <v>65514</v>
          </cell>
        </row>
        <row r="8">
          <cell r="B8">
            <v>5</v>
          </cell>
          <cell r="C8" t="str">
            <v>Galian Tanah Endapan (M)</v>
          </cell>
          <cell r="D8" t="str">
            <v>m3</v>
          </cell>
          <cell r="E8">
            <v>42768</v>
          </cell>
        </row>
        <row r="9">
          <cell r="B9">
            <v>6</v>
          </cell>
          <cell r="C9" t="str">
            <v>Galian Tanah berair / di sungai (M)</v>
          </cell>
          <cell r="D9" t="str">
            <v>m3</v>
          </cell>
          <cell r="E9">
            <v>66300</v>
          </cell>
        </row>
        <row r="10">
          <cell r="B10">
            <v>7</v>
          </cell>
          <cell r="C10" t="str">
            <v>Galian Tanah Biasa (A) sekitar lokasi</v>
          </cell>
          <cell r="D10" t="str">
            <v>m3</v>
          </cell>
          <cell r="E10">
            <v>10837.5</v>
          </cell>
        </row>
        <row r="11">
          <cell r="B11">
            <v>8</v>
          </cell>
          <cell r="C11" t="str">
            <v>Galian Tanah Biasa (A), buangan dengan jarak</v>
          </cell>
          <cell r="D11" t="str">
            <v>m3</v>
          </cell>
          <cell r="E11">
            <v>18885.401460000001</v>
          </cell>
        </row>
        <row r="12">
          <cell r="B12">
            <v>9</v>
          </cell>
          <cell r="C12" t="str">
            <v>Galian Tanah Lumpur (A)</v>
          </cell>
          <cell r="D12" t="str">
            <v>m3</v>
          </cell>
          <cell r="E12">
            <v>20137.5</v>
          </cell>
        </row>
        <row r="13">
          <cell r="B13">
            <v>10</v>
          </cell>
          <cell r="C13" t="str">
            <v>Galian Tanah Berbatu (A), buangan dengan jarak</v>
          </cell>
          <cell r="D13" t="str">
            <v>m3</v>
          </cell>
          <cell r="E13">
            <v>33008.013220000001</v>
          </cell>
        </row>
        <row r="14">
          <cell r="B14">
            <v>11</v>
          </cell>
          <cell r="C14" t="str">
            <v>Galian Tanah Berpasir (A)</v>
          </cell>
          <cell r="D14" t="str">
            <v>m3</v>
          </cell>
          <cell r="E14">
            <v>20137.5</v>
          </cell>
        </row>
        <row r="15">
          <cell r="B15">
            <v>12</v>
          </cell>
          <cell r="C15" t="str">
            <v>Galian Tanah Endapan (A)</v>
          </cell>
          <cell r="D15" t="str">
            <v>m3</v>
          </cell>
          <cell r="E15">
            <v>27528.413219999999</v>
          </cell>
        </row>
        <row r="16">
          <cell r="B16">
            <v>13</v>
          </cell>
          <cell r="C16" t="str">
            <v>Pembersihan Lahan Ringan</v>
          </cell>
          <cell r="D16" t="str">
            <v>m2</v>
          </cell>
          <cell r="E16">
            <v>1215</v>
          </cell>
        </row>
        <row r="17">
          <cell r="B17">
            <v>14</v>
          </cell>
          <cell r="C17" t="str">
            <v>Pembuatan Bouwplank</v>
          </cell>
          <cell r="D17" t="str">
            <v>m</v>
          </cell>
          <cell r="E17">
            <v>38145</v>
          </cell>
        </row>
        <row r="18">
          <cell r="B18">
            <v>15</v>
          </cell>
          <cell r="C18" t="str">
            <v>Timbrisan Tanah (M)</v>
          </cell>
          <cell r="D18" t="str">
            <v>m3</v>
          </cell>
          <cell r="E18">
            <v>9060</v>
          </cell>
        </row>
        <row r="19">
          <cell r="B19">
            <v>16</v>
          </cell>
          <cell r="C19" t="str">
            <v>Timbrisan Tanah (A)</v>
          </cell>
          <cell r="D19" t="str">
            <v>m3</v>
          </cell>
          <cell r="E19">
            <v>4480.3</v>
          </cell>
        </row>
        <row r="20">
          <cell r="B20">
            <v>17</v>
          </cell>
          <cell r="C20" t="str">
            <v>Timbrisan Batu Kosong</v>
          </cell>
          <cell r="D20" t="str">
            <v>m3</v>
          </cell>
          <cell r="E20">
            <v>13955</v>
          </cell>
        </row>
        <row r="21">
          <cell r="B21">
            <v>18</v>
          </cell>
          <cell r="C21" t="str">
            <v>Hamparan Sirtu</v>
          </cell>
          <cell r="D21" t="str">
            <v>m3</v>
          </cell>
          <cell r="E21">
            <v>149460</v>
          </cell>
        </row>
        <row r="22">
          <cell r="B22">
            <v>19</v>
          </cell>
          <cell r="C22" t="str">
            <v>Timbunan Tanah Jarak Angkut &lt; 100m (A)</v>
          </cell>
          <cell r="D22" t="str">
            <v>m3</v>
          </cell>
          <cell r="E22">
            <v>56003.601459999998</v>
          </cell>
        </row>
        <row r="23">
          <cell r="B23">
            <v>20</v>
          </cell>
          <cell r="C23" t="str">
            <v>Timbunan Tanah Jarak Angkut &lt; 200m (A)</v>
          </cell>
          <cell r="D23" t="str">
            <v>m3</v>
          </cell>
          <cell r="E23">
            <v>56189.801459999995</v>
          </cell>
        </row>
        <row r="24">
          <cell r="B24">
            <v>21</v>
          </cell>
          <cell r="C24" t="str">
            <v>Timbunan Tanah Jarak Angkut  200m &lt; L &lt; 500m(A)</v>
          </cell>
          <cell r="D24" t="str">
            <v>m3</v>
          </cell>
          <cell r="E24">
            <v>48941.301459999995</v>
          </cell>
        </row>
        <row r="25">
          <cell r="B25">
            <v>22</v>
          </cell>
          <cell r="C25" t="str">
            <v>Timbunan Tanah Jarak Angkut 500m - 1000m(A)</v>
          </cell>
          <cell r="D25" t="str">
            <v>m3</v>
          </cell>
          <cell r="E25">
            <v>57706.001459999999</v>
          </cell>
        </row>
        <row r="26">
          <cell r="B26">
            <v>23</v>
          </cell>
          <cell r="C26" t="str">
            <v>Timbunan Tanah Jarak Angkut 1000m - 2000m(A)</v>
          </cell>
          <cell r="D26" t="str">
            <v>m3</v>
          </cell>
          <cell r="E26">
            <v>59594.601459999998</v>
          </cell>
        </row>
        <row r="27">
          <cell r="B27">
            <v>24</v>
          </cell>
          <cell r="C27" t="str">
            <v>Timbunan Tanah Jarak Angkut 2000m - 3000m(A)</v>
          </cell>
          <cell r="D27" t="str">
            <v>m3</v>
          </cell>
          <cell r="E27">
            <v>61483.201459999997</v>
          </cell>
        </row>
        <row r="28">
          <cell r="B28">
            <v>25</v>
          </cell>
          <cell r="C28" t="str">
            <v>Timbunan Tanah Jarak Angkut &gt; 3000m(A)</v>
          </cell>
          <cell r="D28" t="str">
            <v>m3</v>
          </cell>
          <cell r="E28">
            <v>65273.701459999997</v>
          </cell>
        </row>
        <row r="29">
          <cell r="B29">
            <v>26</v>
          </cell>
          <cell r="C29" t="str">
            <v>Timbunan Tanah(tanah didatangkan) (M)</v>
          </cell>
          <cell r="D29" t="str">
            <v>m3</v>
          </cell>
          <cell r="E29">
            <v>48048</v>
          </cell>
        </row>
        <row r="30">
          <cell r="B30">
            <v>27</v>
          </cell>
          <cell r="C30" t="str">
            <v>Timbunan Tanah(tanah didatangkan) (A)</v>
          </cell>
          <cell r="D30" t="str">
            <v>m3</v>
          </cell>
          <cell r="E30">
            <v>37876.299999999996</v>
          </cell>
        </row>
        <row r="31">
          <cell r="B31">
            <v>28</v>
          </cell>
          <cell r="C31" t="str">
            <v>Beton Cor 1 : 2 : 3</v>
          </cell>
          <cell r="D31" t="str">
            <v>m3</v>
          </cell>
          <cell r="E31">
            <v>773458.14999999991</v>
          </cell>
        </row>
        <row r="32">
          <cell r="B32">
            <v>29</v>
          </cell>
          <cell r="C32" t="str">
            <v>Beton Cor 1 : 3 : 5</v>
          </cell>
          <cell r="D32" t="str">
            <v>m3</v>
          </cell>
          <cell r="E32">
            <v>728355</v>
          </cell>
        </row>
        <row r="33">
          <cell r="B33">
            <v>30</v>
          </cell>
          <cell r="C33" t="str">
            <v>Beton Bertulang K175 (1 : 2 : 3)</v>
          </cell>
          <cell r="D33" t="str">
            <v>m3</v>
          </cell>
          <cell r="E33">
            <v>2395386.15</v>
          </cell>
        </row>
        <row r="34">
          <cell r="B34">
            <v>31</v>
          </cell>
          <cell r="C34" t="str">
            <v>Beton Bertulang K 225  (1 : 11/2 : 21/2 )</v>
          </cell>
          <cell r="D34" t="str">
            <v>m3</v>
          </cell>
          <cell r="E34">
            <v>2547036.0435510888</v>
          </cell>
        </row>
        <row r="35">
          <cell r="B35">
            <v>32</v>
          </cell>
          <cell r="C35" t="str">
            <v>Beton Cyclop</v>
          </cell>
          <cell r="D35" t="str">
            <v>m3</v>
          </cell>
          <cell r="E35">
            <v>1158405.55</v>
          </cell>
        </row>
        <row r="36">
          <cell r="B36">
            <v>33</v>
          </cell>
          <cell r="C36" t="str">
            <v xml:space="preserve">Beton Tumbuk Campuran 1 : 3 : 6 </v>
          </cell>
          <cell r="D36" t="str">
            <v>m3</v>
          </cell>
          <cell r="E36">
            <v>689194.8</v>
          </cell>
        </row>
        <row r="37">
          <cell r="B37">
            <v>34</v>
          </cell>
          <cell r="C37" t="str">
            <v>Beton Tumbuk Campuran 1 : 2 : 3</v>
          </cell>
          <cell r="D37" t="str">
            <v>m3</v>
          </cell>
          <cell r="E37">
            <v>768503.6</v>
          </cell>
        </row>
        <row r="38">
          <cell r="B38">
            <v>35</v>
          </cell>
          <cell r="C38" t="str">
            <v>Beton Pengisi Buis (K-125)</v>
          </cell>
          <cell r="D38" t="str">
            <v>m3</v>
          </cell>
          <cell r="E38">
            <v>594144.9</v>
          </cell>
        </row>
        <row r="39">
          <cell r="B39">
            <v>36</v>
          </cell>
          <cell r="C39" t="str">
            <v>Linning Beton Campuran 1 : 3: 5</v>
          </cell>
          <cell r="D39" t="str">
            <v>m3</v>
          </cell>
          <cell r="E39">
            <v>730535</v>
          </cell>
        </row>
        <row r="40">
          <cell r="B40">
            <v>37</v>
          </cell>
          <cell r="C40" t="str">
            <v>Pencetakan Block Beton  (K-175) (0,5 x 0,5 x 0,25)</v>
          </cell>
          <cell r="D40" t="str">
            <v>bh</v>
          </cell>
          <cell r="E40">
            <v>121516.55900000001</v>
          </cell>
        </row>
        <row r="41">
          <cell r="B41">
            <v>38</v>
          </cell>
          <cell r="C41" t="str">
            <v>Pemasangan Block Beton (0,5 x 0,5 x 0,25)</v>
          </cell>
          <cell r="D41" t="str">
            <v>bh</v>
          </cell>
          <cell r="E41">
            <v>45467.1</v>
          </cell>
        </row>
        <row r="42">
          <cell r="B42">
            <v>39</v>
          </cell>
          <cell r="C42" t="str">
            <v>Pasangan Batu Kali / Belah 1:4</v>
          </cell>
          <cell r="D42" t="str">
            <v>m3</v>
          </cell>
          <cell r="E42">
            <v>607978.69999999995</v>
          </cell>
        </row>
        <row r="43">
          <cell r="B43">
            <v>40</v>
          </cell>
          <cell r="C43" t="str">
            <v>Pasangan Batu Kali / Belah 1:3</v>
          </cell>
          <cell r="D43" t="str">
            <v>m3</v>
          </cell>
          <cell r="E43">
            <v>601384.75</v>
          </cell>
        </row>
        <row r="44">
          <cell r="B44">
            <v>41</v>
          </cell>
          <cell r="C44" t="str">
            <v>Pasangan Batu Bata 1:4</v>
          </cell>
          <cell r="D44" t="str">
            <v>m2</v>
          </cell>
          <cell r="E44">
            <v>106042.15</v>
          </cell>
        </row>
        <row r="45">
          <cell r="B45">
            <v>42</v>
          </cell>
          <cell r="C45" t="str">
            <v>Pasangan Batu Boulder (D=0,5m)</v>
          </cell>
          <cell r="D45" t="str">
            <v>m3</v>
          </cell>
          <cell r="E45">
            <v>235785</v>
          </cell>
        </row>
        <row r="46">
          <cell r="B46">
            <v>43</v>
          </cell>
          <cell r="C46" t="str">
            <v>Plesteran Campuran 1:3</v>
          </cell>
          <cell r="D46" t="str">
            <v>m3</v>
          </cell>
          <cell r="E46">
            <v>38269.839999999997</v>
          </cell>
        </row>
        <row r="47">
          <cell r="B47">
            <v>44</v>
          </cell>
          <cell r="C47" t="str">
            <v>Siaran Campuran 1:2</v>
          </cell>
          <cell r="D47" t="str">
            <v>m3</v>
          </cell>
          <cell r="E47">
            <v>30201.14</v>
          </cell>
        </row>
        <row r="48">
          <cell r="B48">
            <v>45</v>
          </cell>
          <cell r="C48" t="str">
            <v>Acian</v>
          </cell>
          <cell r="D48" t="str">
            <v>m3</v>
          </cell>
          <cell r="E48">
            <v>5483.8250000000007</v>
          </cell>
        </row>
        <row r="49">
          <cell r="B49">
            <v>46</v>
          </cell>
          <cell r="C49" t="str">
            <v>Pasangan Bronjong Pabrikasi</v>
          </cell>
          <cell r="D49" t="str">
            <v>m3</v>
          </cell>
          <cell r="E49">
            <v>580105.5</v>
          </cell>
        </row>
        <row r="50">
          <cell r="B50">
            <v>47</v>
          </cell>
          <cell r="C50" t="str">
            <v>Pasangan Bronjong Anyaman</v>
          </cell>
          <cell r="D50" t="str">
            <v>m3</v>
          </cell>
          <cell r="E50">
            <v>321733.5</v>
          </cell>
        </row>
        <row r="51">
          <cell r="B51">
            <v>48</v>
          </cell>
          <cell r="C51" t="str">
            <v>Pasangan Batu Kosong</v>
          </cell>
          <cell r="D51" t="str">
            <v>m3</v>
          </cell>
          <cell r="E51">
            <v>194262</v>
          </cell>
        </row>
        <row r="52">
          <cell r="B52">
            <v>49</v>
          </cell>
          <cell r="C52" t="str">
            <v>Pembongkaran Pasangan Batu</v>
          </cell>
          <cell r="D52" t="str">
            <v>m3</v>
          </cell>
          <cell r="E52">
            <v>121500</v>
          </cell>
        </row>
        <row r="53">
          <cell r="B53">
            <v>50</v>
          </cell>
          <cell r="C53" t="str">
            <v>Pembongkaran Pasangan Bronjong</v>
          </cell>
          <cell r="D53" t="str">
            <v>m3</v>
          </cell>
          <cell r="E53">
            <v>110400</v>
          </cell>
        </row>
        <row r="54">
          <cell r="B54">
            <v>51</v>
          </cell>
          <cell r="C54" t="str">
            <v>Pengecatan Pintu</v>
          </cell>
          <cell r="D54" t="str">
            <v>m2</v>
          </cell>
          <cell r="E54">
            <v>78950</v>
          </cell>
        </row>
        <row r="55">
          <cell r="B55">
            <v>52</v>
          </cell>
          <cell r="C55" t="str">
            <v>Pengecetan Tembok</v>
          </cell>
          <cell r="D55" t="str">
            <v>m2</v>
          </cell>
          <cell r="E55">
            <v>27747.7</v>
          </cell>
        </row>
        <row r="56">
          <cell r="B56">
            <v>53</v>
          </cell>
          <cell r="C56" t="str">
            <v>Filter Cloth (Geotekstil)</v>
          </cell>
          <cell r="D56" t="str">
            <v>m2</v>
          </cell>
          <cell r="E56">
            <v>12732</v>
          </cell>
        </row>
        <row r="57">
          <cell r="B57">
            <v>54</v>
          </cell>
          <cell r="C57" t="str">
            <v>Gebalan Rumput (Grass Sodding)</v>
          </cell>
          <cell r="D57" t="str">
            <v>m2</v>
          </cell>
          <cell r="E57">
            <v>6708</v>
          </cell>
        </row>
        <row r="58">
          <cell r="B58">
            <v>55</v>
          </cell>
          <cell r="C58" t="str">
            <v>Pemasangan Buis Beton H=0,5 m</v>
          </cell>
          <cell r="D58" t="str">
            <v>bh</v>
          </cell>
          <cell r="E58">
            <v>104743.6</v>
          </cell>
        </row>
        <row r="59">
          <cell r="B59">
            <v>56</v>
          </cell>
          <cell r="C59" t="str">
            <v xml:space="preserve">Pemasangan Buis Beton H=1,0 m </v>
          </cell>
          <cell r="D59" t="str">
            <v>bh</v>
          </cell>
          <cell r="E59">
            <v>191362</v>
          </cell>
        </row>
        <row r="60">
          <cell r="B60">
            <v>57</v>
          </cell>
          <cell r="C60" t="str">
            <v>Pemasangan Buis Beton H=1,5 m</v>
          </cell>
          <cell r="D60" t="str">
            <v>bh</v>
          </cell>
          <cell r="E60">
            <v>273266</v>
          </cell>
        </row>
        <row r="61">
          <cell r="B61">
            <v>58</v>
          </cell>
          <cell r="C61" t="str">
            <v>Pencetakan Buis Beton H=0,50 m.  (K-175)</v>
          </cell>
          <cell r="D61" t="str">
            <v>bh</v>
          </cell>
          <cell r="E61">
            <v>1030833.4280000001</v>
          </cell>
        </row>
        <row r="62">
          <cell r="B62">
            <v>59</v>
          </cell>
          <cell r="C62" t="str">
            <v>Buis Beton d= 100 cm dan pemasangannya</v>
          </cell>
          <cell r="D62" t="str">
            <v>bh</v>
          </cell>
          <cell r="E62">
            <v>86277.9</v>
          </cell>
        </row>
        <row r="63">
          <cell r="B63">
            <v>60</v>
          </cell>
          <cell r="C63" t="str">
            <v>Pencetakan Buis Beton H=0,50 m.  (K-225 Camp. 1:1½:2½ Tulangan)</v>
          </cell>
          <cell r="D63" t="str">
            <v>bh</v>
          </cell>
          <cell r="E63">
            <v>493259.99550000002</v>
          </cell>
        </row>
        <row r="64">
          <cell r="B64">
            <v>61</v>
          </cell>
          <cell r="C64" t="str">
            <v>Cerucuk Bambu</v>
          </cell>
          <cell r="D64" t="str">
            <v>bh</v>
          </cell>
          <cell r="E64">
            <v>17810</v>
          </cell>
        </row>
        <row r="65">
          <cell r="B65">
            <v>62</v>
          </cell>
          <cell r="C65" t="str">
            <v>Pasir Pengisi Buis dan Antara Buis</v>
          </cell>
          <cell r="D65" t="str">
            <v>m3</v>
          </cell>
          <cell r="E65">
            <v>177660</v>
          </cell>
        </row>
        <row r="66">
          <cell r="B66">
            <v>63</v>
          </cell>
          <cell r="C66" t="str">
            <v>Matras anyaman bambu</v>
          </cell>
          <cell r="D66" t="str">
            <v>m2</v>
          </cell>
          <cell r="E66">
            <v>27650</v>
          </cell>
        </row>
        <row r="67">
          <cell r="B67">
            <v>64</v>
          </cell>
          <cell r="C67" t="str">
            <v>Hasil Galian Tanah Berpasir Dirapikan</v>
          </cell>
          <cell r="D67" t="str">
            <v>m3</v>
          </cell>
          <cell r="E67">
            <v>3392.5</v>
          </cell>
        </row>
        <row r="68">
          <cell r="B68">
            <v>65</v>
          </cell>
          <cell r="C68" t="str">
            <v>Urugan Pasir</v>
          </cell>
          <cell r="D68" t="str">
            <v>m3</v>
          </cell>
          <cell r="E68">
            <v>117910</v>
          </cell>
        </row>
        <row r="69">
          <cell r="B69">
            <v>66</v>
          </cell>
          <cell r="C69" t="str">
            <v>Tiang Pancang Pipa diam. 1", panjang 2 m</v>
          </cell>
          <cell r="D69" t="str">
            <v>bh</v>
          </cell>
          <cell r="E69">
            <v>2008720</v>
          </cell>
        </row>
        <row r="70">
          <cell r="B70">
            <v>67</v>
          </cell>
          <cell r="C70" t="str">
            <v>Pekerjaan Anker diam.16 mm + Pengikat diam.6 mm</v>
          </cell>
          <cell r="D70" t="str">
            <v>bh</v>
          </cell>
          <cell r="E70">
            <v>63948.968399999998</v>
          </cell>
        </row>
        <row r="71">
          <cell r="B71">
            <v>68</v>
          </cell>
          <cell r="C71" t="str">
            <v>Pekerjaan Anker diam. 22mm</v>
          </cell>
          <cell r="D71" t="str">
            <v>bh</v>
          </cell>
          <cell r="E71">
            <v>52978.074000000001</v>
          </cell>
        </row>
        <row r="72">
          <cell r="B72">
            <v>69</v>
          </cell>
          <cell r="C72" t="str">
            <v>Pasangan filter (ijuk)</v>
          </cell>
          <cell r="D72" t="str">
            <v>m2</v>
          </cell>
          <cell r="E72">
            <v>11554.630000000001</v>
          </cell>
        </row>
        <row r="73">
          <cell r="B73">
            <v>70</v>
          </cell>
          <cell r="C73" t="str">
            <v>Pemasangan Pipa HDPE diam. 3"</v>
          </cell>
          <cell r="D73" t="str">
            <v>m'</v>
          </cell>
          <cell r="E73">
            <v>49347.199999999997</v>
          </cell>
        </row>
        <row r="74">
          <cell r="B74">
            <v>71</v>
          </cell>
          <cell r="C74" t="str">
            <v>Pemasangan Pipa HDPE diam. 5"</v>
          </cell>
          <cell r="D74" t="str">
            <v>m'</v>
          </cell>
          <cell r="E74">
            <v>93515.3</v>
          </cell>
        </row>
        <row r="75">
          <cell r="B75">
            <v>72</v>
          </cell>
          <cell r="C75" t="str">
            <v>Pemasangan Pipa Galvanized diam. 2"</v>
          </cell>
          <cell r="D75" t="str">
            <v>m'</v>
          </cell>
          <cell r="E75">
            <v>276008</v>
          </cell>
        </row>
        <row r="76">
          <cell r="B76">
            <v>73</v>
          </cell>
          <cell r="C76" t="str">
            <v>Pemasangan Pipa Galvanized diam. 3"</v>
          </cell>
          <cell r="D76" t="str">
            <v>m'</v>
          </cell>
          <cell r="E76">
            <v>72469.7</v>
          </cell>
        </row>
        <row r="77">
          <cell r="B77">
            <v>74</v>
          </cell>
          <cell r="C77" t="str">
            <v>Pemasangan Pipa Galvanized diam. 5"</v>
          </cell>
          <cell r="D77" t="str">
            <v>m'</v>
          </cell>
          <cell r="E77">
            <v>176119.6</v>
          </cell>
        </row>
        <row r="78">
          <cell r="B78">
            <v>75</v>
          </cell>
          <cell r="C78" t="str">
            <v>Pemasangan Pipa PVC diam. 1"</v>
          </cell>
          <cell r="D78" t="str">
            <v>m'</v>
          </cell>
          <cell r="E78">
            <v>5242</v>
          </cell>
        </row>
        <row r="79">
          <cell r="B79">
            <v>76</v>
          </cell>
          <cell r="C79" t="str">
            <v>Pemasangan Pipa PVC diam. 1.5"</v>
          </cell>
          <cell r="D79" t="str">
            <v>m'</v>
          </cell>
          <cell r="E79">
            <v>9052.5</v>
          </cell>
        </row>
        <row r="80">
          <cell r="B80">
            <v>77</v>
          </cell>
          <cell r="C80" t="str">
            <v>Pemasangan Pipa PVC diam. 2"</v>
          </cell>
          <cell r="D80" t="str">
            <v>m'</v>
          </cell>
          <cell r="E80">
            <v>11552.5</v>
          </cell>
        </row>
        <row r="81">
          <cell r="B81">
            <v>78</v>
          </cell>
          <cell r="C81" t="str">
            <v>Pemasangan Pipa PVC diam. 2.5"</v>
          </cell>
          <cell r="D81" t="str">
            <v>m'</v>
          </cell>
          <cell r="E81">
            <v>15927.5</v>
          </cell>
        </row>
        <row r="82">
          <cell r="B82">
            <v>79</v>
          </cell>
          <cell r="C82" t="str">
            <v>Sambungan Lurus Pipa HDPE diam. 3" (pjg &gt; 50 m)</v>
          </cell>
          <cell r="D82" t="str">
            <v>bh</v>
          </cell>
          <cell r="E82">
            <v>279175</v>
          </cell>
        </row>
        <row r="83">
          <cell r="B83">
            <v>80</v>
          </cell>
          <cell r="C83" t="str">
            <v>Sambungan Lurus Pipa HDPE diam. 5" (pjg &gt; 50 m)</v>
          </cell>
          <cell r="D83" t="str">
            <v>bh</v>
          </cell>
          <cell r="E83">
            <v>1246175</v>
          </cell>
        </row>
        <row r="84">
          <cell r="B84">
            <v>81</v>
          </cell>
          <cell r="C84" t="str">
            <v>Sambungan Lurus Pipa HDPE diam. 3" (pjg 6 m)</v>
          </cell>
          <cell r="D84" t="str">
            <v>bh</v>
          </cell>
          <cell r="E84">
            <v>3969.3</v>
          </cell>
        </row>
        <row r="85">
          <cell r="B85">
            <v>82</v>
          </cell>
          <cell r="C85" t="str">
            <v>Sambungan Lurus Pipa HDPE diam. 5" (pjg 6 m)</v>
          </cell>
          <cell r="D85" t="str">
            <v>bh</v>
          </cell>
          <cell r="E85">
            <v>4366.5</v>
          </cell>
        </row>
        <row r="86">
          <cell r="B86">
            <v>83</v>
          </cell>
          <cell r="C86" t="str">
            <v>Sambungan L Pipa Galvanized diam.  2"</v>
          </cell>
          <cell r="D86" t="str">
            <v>bh</v>
          </cell>
          <cell r="E86">
            <v>21567</v>
          </cell>
        </row>
        <row r="87">
          <cell r="B87">
            <v>84</v>
          </cell>
          <cell r="C87" t="str">
            <v>Sambungan L Pipa Galvanized diam.  3"</v>
          </cell>
          <cell r="D87" t="str">
            <v>bh</v>
          </cell>
          <cell r="E87">
            <v>50083</v>
          </cell>
        </row>
        <row r="88">
          <cell r="B88">
            <v>85</v>
          </cell>
          <cell r="C88" t="str">
            <v>Sambungan L Pipa Galvanized diam.  5"</v>
          </cell>
          <cell r="D88" t="str">
            <v>bh</v>
          </cell>
          <cell r="E88">
            <v>197100</v>
          </cell>
        </row>
        <row r="89">
          <cell r="B89">
            <v>86</v>
          </cell>
          <cell r="C89" t="str">
            <v>Sambungan T Pipa Galvanized diam.  3"</v>
          </cell>
          <cell r="D89" t="str">
            <v>bh</v>
          </cell>
          <cell r="E89">
            <v>63165.1</v>
          </cell>
        </row>
        <row r="90">
          <cell r="B90">
            <v>87</v>
          </cell>
          <cell r="C90" t="str">
            <v>Sambungan Lurus  Socket Pipa PVC diam. 1"</v>
          </cell>
          <cell r="D90" t="str">
            <v>bh</v>
          </cell>
          <cell r="E90">
            <v>6850</v>
          </cell>
        </row>
        <row r="91">
          <cell r="B91">
            <v>88</v>
          </cell>
          <cell r="C91" t="str">
            <v>Sambungan Lurus  Socket Pipa PVC diam. 1.5"</v>
          </cell>
          <cell r="D91" t="str">
            <v>bh</v>
          </cell>
          <cell r="E91">
            <v>10217</v>
          </cell>
        </row>
        <row r="92">
          <cell r="B92">
            <v>89</v>
          </cell>
          <cell r="C92" t="str">
            <v>Sambungan Lurus  Socket Pipa PVC diam. 2"</v>
          </cell>
          <cell r="D92" t="str">
            <v>bh</v>
          </cell>
          <cell r="E92">
            <v>11567</v>
          </cell>
        </row>
        <row r="93">
          <cell r="B93">
            <v>90</v>
          </cell>
          <cell r="C93" t="str">
            <v>Sambungan Lurus  Socket Pipa PVC diam. 2.5"</v>
          </cell>
          <cell r="D93" t="str">
            <v>bh</v>
          </cell>
          <cell r="E93">
            <v>13367</v>
          </cell>
        </row>
        <row r="94">
          <cell r="B94">
            <v>91</v>
          </cell>
          <cell r="C94" t="str">
            <v>Sambungan L Pipa PVC diam. 1"</v>
          </cell>
          <cell r="D94" t="str">
            <v>bh</v>
          </cell>
          <cell r="E94">
            <v>7600</v>
          </cell>
        </row>
        <row r="95">
          <cell r="B95">
            <v>92</v>
          </cell>
          <cell r="C95" t="str">
            <v>Sambungan L Pipa PVC diam. 1.5"</v>
          </cell>
          <cell r="D95" t="str">
            <v>bh</v>
          </cell>
          <cell r="E95">
            <v>11067</v>
          </cell>
        </row>
        <row r="96">
          <cell r="B96">
            <v>93</v>
          </cell>
          <cell r="C96" t="str">
            <v>Sambungan L Pipa PVC diam. 2"</v>
          </cell>
          <cell r="D96" t="str">
            <v>bh</v>
          </cell>
          <cell r="E96">
            <v>13367</v>
          </cell>
        </row>
        <row r="97">
          <cell r="B97">
            <v>94</v>
          </cell>
          <cell r="C97" t="str">
            <v>Sambungan L Pipa PVC diam. 2.5"</v>
          </cell>
          <cell r="D97" t="str">
            <v>bh</v>
          </cell>
          <cell r="E97">
            <v>16067</v>
          </cell>
        </row>
        <row r="98">
          <cell r="B98">
            <v>95</v>
          </cell>
          <cell r="C98" t="str">
            <v>Sambungan T Pipa PVC diam. 1"</v>
          </cell>
          <cell r="D98" t="str">
            <v>bh</v>
          </cell>
          <cell r="E98">
            <v>10217</v>
          </cell>
        </row>
        <row r="99">
          <cell r="B99">
            <v>96</v>
          </cell>
          <cell r="C99" t="str">
            <v>Sambungan T Pipa PVC diam. 1.5"</v>
          </cell>
          <cell r="D99" t="str">
            <v>bh</v>
          </cell>
          <cell r="E99">
            <v>14083</v>
          </cell>
        </row>
        <row r="100">
          <cell r="B100">
            <v>97</v>
          </cell>
          <cell r="C100" t="str">
            <v>Sambungan T Pipa PVC diam. 2"</v>
          </cell>
          <cell r="D100" t="str">
            <v>bh</v>
          </cell>
          <cell r="E100">
            <v>17583</v>
          </cell>
        </row>
        <row r="101">
          <cell r="B101">
            <v>98</v>
          </cell>
          <cell r="C101" t="str">
            <v>Sambungan T Pipa PVC diam. 2.5"</v>
          </cell>
          <cell r="D101" t="str">
            <v>bh</v>
          </cell>
          <cell r="E101">
            <v>20083</v>
          </cell>
        </row>
        <row r="102">
          <cell r="B102">
            <v>99</v>
          </cell>
          <cell r="C102" t="str">
            <v>Pemasangan Stop Kran diam. 2"</v>
          </cell>
          <cell r="D102" t="str">
            <v>bh</v>
          </cell>
          <cell r="E102">
            <v>163650</v>
          </cell>
        </row>
        <row r="103">
          <cell r="B103">
            <v>100</v>
          </cell>
          <cell r="C103" t="str">
            <v>Pemasangan Stop Kran diam. 3"</v>
          </cell>
          <cell r="D103" t="str">
            <v>bh</v>
          </cell>
          <cell r="E103">
            <v>577250</v>
          </cell>
        </row>
        <row r="104">
          <cell r="B104">
            <v>101</v>
          </cell>
          <cell r="C104" t="str">
            <v>Pemasangan Stop Kran diam. 5"</v>
          </cell>
          <cell r="D104" t="str">
            <v>bh</v>
          </cell>
          <cell r="E104">
            <v>2010083</v>
          </cell>
        </row>
        <row r="105">
          <cell r="B105">
            <v>102</v>
          </cell>
          <cell r="C105" t="str">
            <v>Pemasangan Klem/Sadel</v>
          </cell>
          <cell r="D105" t="str">
            <v>bh</v>
          </cell>
          <cell r="E105">
            <v>15700</v>
          </cell>
        </row>
        <row r="106">
          <cell r="B106">
            <v>103</v>
          </cell>
          <cell r="C106" t="str">
            <v>Mata Kran diam. 0,5"</v>
          </cell>
          <cell r="D106" t="str">
            <v>bh</v>
          </cell>
          <cell r="E106">
            <v>32350</v>
          </cell>
        </row>
        <row r="107">
          <cell r="B107">
            <v>104</v>
          </cell>
          <cell r="C107" t="str">
            <v>Pemasangan Tangga Monyet</v>
          </cell>
          <cell r="D107" t="str">
            <v>unit</v>
          </cell>
          <cell r="E107">
            <v>48324</v>
          </cell>
        </row>
        <row r="108">
          <cell r="B108">
            <v>105</v>
          </cell>
          <cell r="C108" t="str">
            <v>Pemasangan Ventilasi T</v>
          </cell>
          <cell r="D108" t="str">
            <v>bh</v>
          </cell>
          <cell r="E108">
            <v>114700</v>
          </cell>
        </row>
        <row r="109">
          <cell r="B109">
            <v>106</v>
          </cell>
          <cell r="C109" t="str">
            <v>Pemasangan Saringan WTP, 4 lapisan, t = 1,0 m</v>
          </cell>
          <cell r="D109" t="str">
            <v>m2</v>
          </cell>
          <cell r="E109">
            <v>147746.06</v>
          </cell>
        </row>
        <row r="110">
          <cell r="B110">
            <v>107</v>
          </cell>
          <cell r="C110" t="str">
            <v>Pemasangan Saringan Pipa Outlet Bangunan Pengendap</v>
          </cell>
          <cell r="D110" t="str">
            <v>bh</v>
          </cell>
          <cell r="E110">
            <v>48772.315000000002</v>
          </cell>
        </row>
        <row r="111">
          <cell r="B111">
            <v>108</v>
          </cell>
          <cell r="C111" t="str">
            <v>Pemasangan Pintu Sorong (b=0.5m)</v>
          </cell>
          <cell r="D111" t="str">
            <v>unit</v>
          </cell>
          <cell r="E111">
            <v>13118000</v>
          </cell>
        </row>
        <row r="112">
          <cell r="B112">
            <v>109</v>
          </cell>
          <cell r="C112" t="str">
            <v>Pemasangan Pintu Sorong (b=1m)</v>
          </cell>
          <cell r="D112" t="str">
            <v>unit</v>
          </cell>
          <cell r="E112">
            <v>21732000</v>
          </cell>
        </row>
        <row r="113">
          <cell r="B113">
            <v>110</v>
          </cell>
          <cell r="C113" t="str">
            <v>Pemasangan Pintu Manhole (60cm x 60cm)</v>
          </cell>
          <cell r="D113" t="str">
            <v>bh</v>
          </cell>
          <cell r="E113">
            <v>164750</v>
          </cell>
        </row>
        <row r="114">
          <cell r="B114">
            <v>111</v>
          </cell>
          <cell r="C114" t="str">
            <v>Pemasangan Trashrack</v>
          </cell>
          <cell r="D114" t="str">
            <v>unit</v>
          </cell>
          <cell r="E114">
            <v>480333</v>
          </cell>
        </row>
      </sheetData>
      <sheetData sheetId="3"/>
      <sheetData sheetId="4"/>
      <sheetData sheetId="5"/>
      <sheetData sheetId="6"/>
      <sheetData sheetId="7"/>
      <sheetData sheetId="8"/>
      <sheetData sheetId="9"/>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Rutin"/>
      <sheetName val="Kuantitas"/>
      <sheetName val="Analisa HSP"/>
    </sheetNames>
    <sheetDataSet>
      <sheetData sheetId="0">
        <row r="12">
          <cell r="D12" t="str">
            <v>: 10.1 (1)</v>
          </cell>
        </row>
      </sheetData>
      <sheetData sheetId="1"/>
      <sheetData sheetId="2">
        <row r="51">
          <cell r="U51">
            <v>293903.78821279213</v>
          </cell>
        </row>
        <row r="231">
          <cell r="U231">
            <v>659065.41063473583</v>
          </cell>
        </row>
      </sheetData>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4"/>
      <sheetName val="Sheet3"/>
      <sheetName val="LS-Rutin"/>
      <sheetName val="Kuantitas"/>
      <sheetName val="Analisa HS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BasicPrice"/>
      <sheetName val="REKAP"/>
      <sheetName val="BQ"/>
      <sheetName val="Analisa LS"/>
      <sheetName val="AnEarthW"/>
      <sheetName val="AnLandW"/>
      <sheetName val="AnConW"/>
      <sheetName val="AnPrecastW"/>
      <sheetName val="AnStoneW"/>
      <sheetName val="Enc14"/>
      <sheetName val="Estimated CF"/>
      <sheetName val="AntekLCB"/>
      <sheetName val="ProdukAlat"/>
      <sheetName val="Input Data"/>
      <sheetName val="SUPPLE"/>
      <sheetName val="OwnEq"/>
      <sheetName val="Carmix"/>
      <sheetName val="EquipProduct"/>
      <sheetName val="Daft Alat"/>
      <sheetName val="LS Item"/>
      <sheetName val="AnaBetMortar"/>
      <sheetName val="Rumus"/>
      <sheetName val="KoefAlat"/>
      <sheetName val="Owning Cost"/>
      <sheetName val="AnMisc"/>
      <sheetName val="AnFonPiling"/>
      <sheetName val="Rekap Alat"/>
      <sheetName val="Road"/>
      <sheetName val="Sub Tnh"/>
      <sheetName val="Summary"/>
      <sheetName val="Section I"/>
      <sheetName val="Section I (2)"/>
    </sheetNames>
    <sheetDataSet>
      <sheetData sheetId="0" refreshError="1"/>
      <sheetData sheetId="1" refreshError="1"/>
      <sheetData sheetId="2" refreshError="1"/>
      <sheetData sheetId="3" refreshError="1"/>
      <sheetData sheetId="4" refreshError="1"/>
      <sheetData sheetId="5" refreshError="1">
        <row r="1">
          <cell r="B1" t="str">
            <v>ENCLOSURE No. 14</v>
          </cell>
          <cell r="J1" t="str">
            <v>3-6,8,9,14,15,16,17,19</v>
          </cell>
        </row>
        <row r="2">
          <cell r="B2" t="str">
            <v>BREAKDOWN OF UNIT PRICES</v>
          </cell>
          <cell r="J2" t="str">
            <v>DICETAK</v>
          </cell>
        </row>
        <row r="4">
          <cell r="B4" t="str">
            <v>Name of Tenderer</v>
          </cell>
          <cell r="D4" t="str">
            <v>Persero PT. WASKITA KARYA</v>
          </cell>
        </row>
        <row r="7">
          <cell r="B7" t="str">
            <v>The breakdown shall be provided for all the above listed items, in the following format</v>
          </cell>
        </row>
        <row r="10">
          <cell r="A10">
            <v>1</v>
          </cell>
          <cell r="B10" t="str">
            <v>Price Item Number</v>
          </cell>
          <cell r="D10" t="str">
            <v>II-1.2 ; IVA-1.2</v>
          </cell>
        </row>
        <row r="11">
          <cell r="B11" t="str">
            <v>Description</v>
          </cell>
          <cell r="D11" t="str">
            <v>Stripping</v>
          </cell>
        </row>
        <row r="13">
          <cell r="F13" t="str">
            <v>Foreign Currency</v>
          </cell>
        </row>
        <row r="14">
          <cell r="F14" t="str">
            <v>( ¥ )</v>
          </cell>
        </row>
        <row r="15">
          <cell r="B15" t="str">
            <v>Item</v>
          </cell>
          <cell r="D15" t="str">
            <v>Unit</v>
          </cell>
          <cell r="E15" t="str">
            <v>Quantity</v>
          </cell>
          <cell r="F15" t="str">
            <v>Unit</v>
          </cell>
          <cell r="G15" t="str">
            <v>Amount</v>
          </cell>
          <cell r="H15" t="str">
            <v>Unit Price</v>
          </cell>
          <cell r="I15" t="str">
            <v>Amount</v>
          </cell>
        </row>
        <row r="16">
          <cell r="F16" t="str">
            <v>Price</v>
          </cell>
          <cell r="H16" t="str">
            <v>( Rp. )</v>
          </cell>
        </row>
        <row r="17">
          <cell r="B17">
            <v>1</v>
          </cell>
          <cell r="C17" t="str">
            <v>Materials and Plant</v>
          </cell>
        </row>
        <row r="21">
          <cell r="B21">
            <v>2</v>
          </cell>
          <cell r="C21" t="str">
            <v>Contractor's Equipment</v>
          </cell>
        </row>
        <row r="22">
          <cell r="B22" t="str">
            <v>-</v>
          </cell>
          <cell r="C22" t="str">
            <v>Bulldozer</v>
          </cell>
          <cell r="D22" t="str">
            <v>hour</v>
          </cell>
          <cell r="E22">
            <v>8.2000000000000007E-3</v>
          </cell>
          <cell r="G22">
            <v>0</v>
          </cell>
          <cell r="H22">
            <v>304800</v>
          </cell>
          <cell r="I22">
            <v>2499.36</v>
          </cell>
        </row>
        <row r="23">
          <cell r="B23" t="str">
            <v>-</v>
          </cell>
          <cell r="C23" t="str">
            <v>Excavator</v>
          </cell>
          <cell r="D23" t="str">
            <v>hour</v>
          </cell>
          <cell r="E23">
            <v>7.5709999999999996E-3</v>
          </cell>
          <cell r="G23">
            <v>0</v>
          </cell>
          <cell r="H23">
            <v>267200</v>
          </cell>
          <cell r="I23">
            <v>0</v>
          </cell>
        </row>
        <row r="24">
          <cell r="B24" t="str">
            <v>-</v>
          </cell>
          <cell r="C24" t="str">
            <v xml:space="preserve">Dump Truck </v>
          </cell>
          <cell r="D24" t="str">
            <v>hour</v>
          </cell>
          <cell r="E24">
            <v>2.6190000000000001E-2</v>
          </cell>
          <cell r="G24">
            <v>0</v>
          </cell>
          <cell r="H24">
            <v>133600</v>
          </cell>
          <cell r="I24">
            <v>0</v>
          </cell>
        </row>
        <row r="27">
          <cell r="B27">
            <v>3</v>
          </cell>
          <cell r="C27" t="str">
            <v>Labour</v>
          </cell>
        </row>
        <row r="28">
          <cell r="B28" t="str">
            <v>a</v>
          </cell>
          <cell r="C28" t="str">
            <v>Foreman</v>
          </cell>
          <cell r="D28" t="str">
            <v>day</v>
          </cell>
          <cell r="G28">
            <v>0</v>
          </cell>
          <cell r="H28">
            <v>44500</v>
          </cell>
          <cell r="I28">
            <v>0</v>
          </cell>
        </row>
        <row r="29">
          <cell r="B29" t="str">
            <v>b</v>
          </cell>
          <cell r="C29" t="str">
            <v>Common labour</v>
          </cell>
          <cell r="D29" t="str">
            <v>day</v>
          </cell>
          <cell r="G29">
            <v>0</v>
          </cell>
          <cell r="H29">
            <v>27800</v>
          </cell>
          <cell r="I29">
            <v>0</v>
          </cell>
        </row>
        <row r="32">
          <cell r="B32">
            <v>4</v>
          </cell>
          <cell r="C32" t="str">
            <v>Miscellaneous &amp; Transport</v>
          </cell>
        </row>
        <row r="38">
          <cell r="B38">
            <v>5</v>
          </cell>
          <cell r="C38" t="str">
            <v>Sub Total ( 1 - 4 )</v>
          </cell>
          <cell r="G38">
            <v>0</v>
          </cell>
          <cell r="I38">
            <v>2499.36</v>
          </cell>
        </row>
        <row r="40">
          <cell r="B40">
            <v>6</v>
          </cell>
          <cell r="C40" t="str">
            <v>Indirect Cost</v>
          </cell>
          <cell r="D40">
            <v>0.1</v>
          </cell>
          <cell r="G40">
            <v>0</v>
          </cell>
          <cell r="I40">
            <v>249.94</v>
          </cell>
        </row>
        <row r="42">
          <cell r="A42" t="str">
            <v>EW 1</v>
          </cell>
          <cell r="B42">
            <v>7</v>
          </cell>
          <cell r="C42" t="str">
            <v>Unit Prices (rounded)</v>
          </cell>
          <cell r="G42">
            <v>0</v>
          </cell>
          <cell r="I42">
            <v>2749</v>
          </cell>
          <cell r="J42" t="str">
            <v>/m3</v>
          </cell>
        </row>
        <row r="45">
          <cell r="H45" t="str">
            <v>Tenderer's Official Representative</v>
          </cell>
        </row>
        <row r="49">
          <cell r="H49" t="str">
            <v>Signature :</v>
          </cell>
        </row>
        <row r="50">
          <cell r="H50" t="str">
            <v>Name  :</v>
          </cell>
          <cell r="I50" t="str">
            <v>Ir. Sudirman</v>
          </cell>
        </row>
        <row r="51">
          <cell r="H51" t="str">
            <v>Position :</v>
          </cell>
          <cell r="I51" t="str">
            <v>Branch Manager of South Sumatra</v>
          </cell>
        </row>
        <row r="52">
          <cell r="H52" t="str">
            <v>Date :</v>
          </cell>
          <cell r="I52" t="str">
            <v>September 18, 2007</v>
          </cell>
        </row>
        <row r="53">
          <cell r="H53" t="str">
            <v>Company Stamp :</v>
          </cell>
        </row>
        <row r="56">
          <cell r="A56" t="str">
            <v>3a</v>
          </cell>
          <cell r="B56" t="str">
            <v>Price Item Number</v>
          </cell>
          <cell r="D56" t="str">
            <v>II-1.3  ;  IVA-1.3</v>
          </cell>
        </row>
        <row r="57">
          <cell r="B57" t="str">
            <v>Description</v>
          </cell>
          <cell r="D57" t="str">
            <v>Excavation common, material for canal embankment without hauling distance    //  Excavation without hauling distance</v>
          </cell>
        </row>
        <row r="59">
          <cell r="F59" t="str">
            <v>Foreign Currency</v>
          </cell>
        </row>
        <row r="60">
          <cell r="F60" t="str">
            <v>( ¥ )</v>
          </cell>
        </row>
        <row r="61">
          <cell r="B61" t="str">
            <v>Item</v>
          </cell>
          <cell r="D61" t="str">
            <v>Unit</v>
          </cell>
          <cell r="E61" t="str">
            <v>Quantity</v>
          </cell>
          <cell r="F61" t="str">
            <v>Unit</v>
          </cell>
          <cell r="G61" t="str">
            <v>Amount</v>
          </cell>
          <cell r="H61" t="str">
            <v>Unit Price</v>
          </cell>
          <cell r="I61" t="str">
            <v>Amount</v>
          </cell>
        </row>
        <row r="62">
          <cell r="F62" t="str">
            <v>Price</v>
          </cell>
          <cell r="H62" t="str">
            <v>( Rp. )</v>
          </cell>
        </row>
        <row r="63">
          <cell r="B63">
            <v>1</v>
          </cell>
          <cell r="C63" t="str">
            <v>Materials and Plant</v>
          </cell>
        </row>
        <row r="66">
          <cell r="B66">
            <v>2</v>
          </cell>
          <cell r="C66" t="str">
            <v>Contractor's Equipment</v>
          </cell>
        </row>
        <row r="67">
          <cell r="B67" t="str">
            <v>a</v>
          </cell>
          <cell r="C67" t="str">
            <v>Excavator</v>
          </cell>
          <cell r="D67" t="str">
            <v>hour</v>
          </cell>
          <cell r="E67">
            <v>1.43E-2</v>
          </cell>
          <cell r="G67">
            <v>0</v>
          </cell>
          <cell r="H67">
            <v>267200</v>
          </cell>
          <cell r="I67">
            <v>3820.96</v>
          </cell>
        </row>
        <row r="68">
          <cell r="B68" t="str">
            <v>b</v>
          </cell>
          <cell r="C68" t="str">
            <v>Excavator, trimming</v>
          </cell>
          <cell r="D68" t="str">
            <v>hour</v>
          </cell>
          <cell r="E68">
            <v>1.6E-2</v>
          </cell>
          <cell r="G68">
            <v>0</v>
          </cell>
          <cell r="H68">
            <v>267200</v>
          </cell>
          <cell r="I68">
            <v>4275.2</v>
          </cell>
        </row>
        <row r="72">
          <cell r="B72">
            <v>3</v>
          </cell>
          <cell r="C72" t="str">
            <v>Labour</v>
          </cell>
        </row>
        <row r="77">
          <cell r="B77">
            <v>4</v>
          </cell>
          <cell r="C77" t="str">
            <v>Miscellaneous &amp; Transport</v>
          </cell>
        </row>
        <row r="79">
          <cell r="B79">
            <v>5</v>
          </cell>
          <cell r="C79" t="str">
            <v>Sub Total ( 1 - 4 )</v>
          </cell>
          <cell r="G79">
            <v>0</v>
          </cell>
          <cell r="I79">
            <v>8096.16</v>
          </cell>
        </row>
        <row r="81">
          <cell r="B81">
            <v>6</v>
          </cell>
          <cell r="C81" t="str">
            <v>Indirect Cost</v>
          </cell>
          <cell r="D81">
            <v>0.1</v>
          </cell>
          <cell r="G81">
            <v>0</v>
          </cell>
          <cell r="I81">
            <v>809.62</v>
          </cell>
        </row>
        <row r="83">
          <cell r="A83" t="str">
            <v>EW 3a</v>
          </cell>
          <cell r="B83">
            <v>7</v>
          </cell>
          <cell r="C83" t="str">
            <v>Unit Prices (rounded)</v>
          </cell>
          <cell r="G83">
            <v>0</v>
          </cell>
          <cell r="I83">
            <v>8905</v>
          </cell>
        </row>
        <row r="86">
          <cell r="H86" t="str">
            <v>Tenderer's Official Representative</v>
          </cell>
        </row>
        <row r="90">
          <cell r="H90" t="str">
            <v>Signature :</v>
          </cell>
        </row>
        <row r="91">
          <cell r="H91" t="str">
            <v>Name  :</v>
          </cell>
          <cell r="I91" t="str">
            <v>Ir. Sudirman</v>
          </cell>
        </row>
        <row r="92">
          <cell r="H92" t="str">
            <v>Position :</v>
          </cell>
          <cell r="I92" t="str">
            <v>Branch Manager of South Sumatra</v>
          </cell>
        </row>
        <row r="93">
          <cell r="H93" t="str">
            <v>Date :</v>
          </cell>
          <cell r="I93" t="str">
            <v>September 18, 2007</v>
          </cell>
        </row>
        <row r="94">
          <cell r="H94" t="str">
            <v>Company Stamp :</v>
          </cell>
        </row>
        <row r="98">
          <cell r="A98" t="str">
            <v>3b</v>
          </cell>
          <cell r="B98" t="str">
            <v>Price Item Number</v>
          </cell>
          <cell r="D98" t="str">
            <v>II-1.4</v>
          </cell>
        </row>
        <row r="99">
          <cell r="B99" t="str">
            <v>Description</v>
          </cell>
          <cell r="D99" t="str">
            <v>Excavation common, material for canal embankment with hauling distance0.1 to 1 km</v>
          </cell>
        </row>
        <row r="101">
          <cell r="F101" t="str">
            <v>Foreign Currency</v>
          </cell>
        </row>
        <row r="102">
          <cell r="F102" t="str">
            <v>( ¥ )</v>
          </cell>
        </row>
        <row r="103">
          <cell r="B103" t="str">
            <v>Item</v>
          </cell>
          <cell r="D103" t="str">
            <v>Unit</v>
          </cell>
          <cell r="E103" t="str">
            <v>Quantity</v>
          </cell>
          <cell r="F103" t="str">
            <v>Unit</v>
          </cell>
          <cell r="G103" t="str">
            <v>Amount</v>
          </cell>
          <cell r="H103" t="str">
            <v>Unit Price</v>
          </cell>
          <cell r="I103" t="str">
            <v>Amount</v>
          </cell>
        </row>
        <row r="104">
          <cell r="F104" t="str">
            <v>Price</v>
          </cell>
          <cell r="H104" t="str">
            <v>( Rp. )</v>
          </cell>
        </row>
        <row r="105">
          <cell r="B105">
            <v>1</v>
          </cell>
          <cell r="C105" t="str">
            <v>Materials and Plant</v>
          </cell>
        </row>
        <row r="108">
          <cell r="B108">
            <v>2</v>
          </cell>
          <cell r="C108" t="str">
            <v>Contractor's Equipment</v>
          </cell>
        </row>
        <row r="109">
          <cell r="B109" t="str">
            <v>a</v>
          </cell>
          <cell r="C109" t="str">
            <v>Excavator</v>
          </cell>
          <cell r="D109" t="str">
            <v>hour</v>
          </cell>
          <cell r="E109">
            <v>1.43E-2</v>
          </cell>
          <cell r="G109">
            <v>0</v>
          </cell>
          <cell r="H109">
            <v>267200</v>
          </cell>
          <cell r="I109">
            <v>3820.96</v>
          </cell>
        </row>
        <row r="110">
          <cell r="B110" t="str">
            <v>b</v>
          </cell>
          <cell r="C110" t="str">
            <v>Dump Truck</v>
          </cell>
          <cell r="D110" t="str">
            <v>hour</v>
          </cell>
          <cell r="E110">
            <v>3.6400000000000002E-2</v>
          </cell>
          <cell r="G110">
            <v>0</v>
          </cell>
          <cell r="H110">
            <v>133600</v>
          </cell>
          <cell r="I110">
            <v>4863.04</v>
          </cell>
        </row>
        <row r="111">
          <cell r="B111" t="str">
            <v>c</v>
          </cell>
          <cell r="C111" t="str">
            <v>Bulldozer</v>
          </cell>
          <cell r="D111" t="str">
            <v>hour</v>
          </cell>
          <cell r="E111">
            <v>4.45E-3</v>
          </cell>
          <cell r="G111">
            <v>0</v>
          </cell>
          <cell r="H111">
            <v>304800</v>
          </cell>
          <cell r="I111">
            <v>1356.36</v>
          </cell>
        </row>
        <row r="113">
          <cell r="B113">
            <v>3</v>
          </cell>
          <cell r="C113" t="str">
            <v>Labour</v>
          </cell>
        </row>
        <row r="118">
          <cell r="B118">
            <v>4</v>
          </cell>
          <cell r="C118" t="str">
            <v>Miscellaneous &amp; Transport</v>
          </cell>
        </row>
        <row r="120">
          <cell r="B120">
            <v>5</v>
          </cell>
          <cell r="C120" t="str">
            <v>Sub Total ( 1 - 4 )</v>
          </cell>
          <cell r="G120">
            <v>0</v>
          </cell>
          <cell r="I120">
            <v>10040.36</v>
          </cell>
        </row>
        <row r="122">
          <cell r="B122">
            <v>6</v>
          </cell>
          <cell r="C122" t="str">
            <v>Indirect Cost</v>
          </cell>
          <cell r="D122">
            <v>0.1</v>
          </cell>
          <cell r="G122">
            <v>0</v>
          </cell>
          <cell r="I122">
            <v>1004.04</v>
          </cell>
        </row>
        <row r="124">
          <cell r="A124" t="str">
            <v>EW 3b</v>
          </cell>
          <cell r="B124">
            <v>7</v>
          </cell>
          <cell r="C124" t="str">
            <v>Unit Prices (rounded)</v>
          </cell>
          <cell r="G124">
            <v>0</v>
          </cell>
          <cell r="I124">
            <v>11044</v>
          </cell>
        </row>
        <row r="127">
          <cell r="H127" t="str">
            <v>Tenderer's Official Representative</v>
          </cell>
        </row>
        <row r="131">
          <cell r="H131" t="str">
            <v>Signature :</v>
          </cell>
        </row>
        <row r="132">
          <cell r="H132" t="str">
            <v>Name  :</v>
          </cell>
          <cell r="I132" t="str">
            <v>Ir. Sudirman</v>
          </cell>
        </row>
        <row r="133">
          <cell r="H133" t="str">
            <v>Position :</v>
          </cell>
          <cell r="I133" t="str">
            <v>Branch Manager of South Sumatra</v>
          </cell>
        </row>
        <row r="134">
          <cell r="H134" t="str">
            <v>Date :</v>
          </cell>
          <cell r="I134" t="str">
            <v>September 18, 2007</v>
          </cell>
        </row>
        <row r="135">
          <cell r="H135" t="str">
            <v>Company Stamp :</v>
          </cell>
        </row>
        <row r="138">
          <cell r="A138" t="str">
            <v>3c</v>
          </cell>
          <cell r="B138" t="str">
            <v>Price Item Number</v>
          </cell>
          <cell r="D138" t="str">
            <v>II-1.5</v>
          </cell>
        </row>
        <row r="139">
          <cell r="B139" t="str">
            <v>Description</v>
          </cell>
          <cell r="D139" t="str">
            <v>Excavation common, material for canal embankment with hauling distance 1 to 3 km</v>
          </cell>
        </row>
        <row r="141">
          <cell r="F141" t="str">
            <v>Foreign Currency</v>
          </cell>
        </row>
        <row r="142">
          <cell r="F142" t="str">
            <v>( ¥ )</v>
          </cell>
        </row>
        <row r="143">
          <cell r="B143" t="str">
            <v>Item</v>
          </cell>
          <cell r="D143" t="str">
            <v>Unit</v>
          </cell>
          <cell r="E143" t="str">
            <v>Quantity</v>
          </cell>
          <cell r="F143" t="str">
            <v>Unit</v>
          </cell>
          <cell r="G143" t="str">
            <v>Amount</v>
          </cell>
          <cell r="H143" t="str">
            <v>Unit Price</v>
          </cell>
          <cell r="I143" t="str">
            <v>Amount</v>
          </cell>
        </row>
        <row r="144">
          <cell r="F144" t="str">
            <v>Price</v>
          </cell>
          <cell r="H144" t="str">
            <v>( Rp. )</v>
          </cell>
        </row>
        <row r="145">
          <cell r="B145">
            <v>1</v>
          </cell>
          <cell r="C145" t="str">
            <v>Materials and Plant</v>
          </cell>
        </row>
        <row r="148">
          <cell r="B148">
            <v>2</v>
          </cell>
          <cell r="C148" t="str">
            <v>Contractor's Equipment</v>
          </cell>
        </row>
        <row r="149">
          <cell r="B149" t="str">
            <v>a</v>
          </cell>
          <cell r="C149" t="str">
            <v>Excavator</v>
          </cell>
          <cell r="D149" t="str">
            <v>hour</v>
          </cell>
          <cell r="E149">
            <v>1.43E-2</v>
          </cell>
          <cell r="G149">
            <v>0</v>
          </cell>
          <cell r="H149">
            <v>267200</v>
          </cell>
          <cell r="I149">
            <v>3820.96</v>
          </cell>
        </row>
        <row r="150">
          <cell r="B150" t="str">
            <v>b</v>
          </cell>
          <cell r="C150" t="str">
            <v>Dump Truck</v>
          </cell>
          <cell r="D150" t="str">
            <v>hour</v>
          </cell>
          <cell r="E150">
            <v>7.0900000000000005E-2</v>
          </cell>
          <cell r="G150">
            <v>0</v>
          </cell>
          <cell r="H150">
            <v>133600</v>
          </cell>
          <cell r="I150">
            <v>9472.24</v>
          </cell>
        </row>
        <row r="153">
          <cell r="B153">
            <v>3</v>
          </cell>
          <cell r="C153" t="str">
            <v>Labour</v>
          </cell>
        </row>
        <row r="159">
          <cell r="B159">
            <v>4</v>
          </cell>
          <cell r="C159" t="str">
            <v>Miscellaneous &amp; Transport</v>
          </cell>
        </row>
        <row r="162">
          <cell r="B162">
            <v>5</v>
          </cell>
          <cell r="C162" t="str">
            <v>Sub Total ( 1 - 4 )</v>
          </cell>
          <cell r="G162">
            <v>0</v>
          </cell>
          <cell r="I162">
            <v>13293.2</v>
          </cell>
        </row>
        <row r="164">
          <cell r="B164">
            <v>6</v>
          </cell>
          <cell r="C164" t="str">
            <v>Indirect Cost</v>
          </cell>
          <cell r="D164">
            <v>0.1</v>
          </cell>
          <cell r="G164">
            <v>0</v>
          </cell>
          <cell r="I164">
            <v>1329.32</v>
          </cell>
        </row>
        <row r="166">
          <cell r="A166" t="str">
            <v>EW 3c</v>
          </cell>
          <cell r="B166">
            <v>7</v>
          </cell>
          <cell r="C166" t="str">
            <v>Unit Prices (rounded)</v>
          </cell>
          <cell r="G166">
            <v>0</v>
          </cell>
          <cell r="I166">
            <v>14622</v>
          </cell>
        </row>
        <row r="169">
          <cell r="H169" t="str">
            <v>Tenderer's Official Representative</v>
          </cell>
        </row>
        <row r="173">
          <cell r="H173" t="str">
            <v>Signature :</v>
          </cell>
        </row>
        <row r="174">
          <cell r="H174" t="str">
            <v>Name  :</v>
          </cell>
          <cell r="I174" t="str">
            <v>Ir. Sudirman</v>
          </cell>
        </row>
        <row r="175">
          <cell r="H175" t="str">
            <v>Position :</v>
          </cell>
          <cell r="I175" t="str">
            <v>Branch Manager of South Sumatra</v>
          </cell>
        </row>
        <row r="176">
          <cell r="H176" t="str">
            <v>Date :</v>
          </cell>
          <cell r="I176" t="str">
            <v>September 18, 2007</v>
          </cell>
        </row>
        <row r="177">
          <cell r="H177" t="str">
            <v>Company Stamp :</v>
          </cell>
        </row>
        <row r="181">
          <cell r="A181" t="str">
            <v>3c</v>
          </cell>
          <cell r="B181" t="str">
            <v>Price Item Number</v>
          </cell>
          <cell r="D181" t="str">
            <v>IVA-2.1</v>
          </cell>
        </row>
        <row r="182">
          <cell r="B182" t="str">
            <v>Description</v>
          </cell>
          <cell r="D182" t="str">
            <v>Excavation for structures</v>
          </cell>
        </row>
        <row r="184">
          <cell r="F184" t="str">
            <v>Foreign Currency</v>
          </cell>
        </row>
        <row r="185">
          <cell r="F185" t="str">
            <v>( ¥ )</v>
          </cell>
        </row>
        <row r="186">
          <cell r="B186" t="str">
            <v>Item</v>
          </cell>
          <cell r="D186" t="str">
            <v>Unit</v>
          </cell>
          <cell r="E186" t="str">
            <v>Quantity</v>
          </cell>
          <cell r="F186" t="str">
            <v>Unit</v>
          </cell>
          <cell r="G186" t="str">
            <v>Amount</v>
          </cell>
          <cell r="H186" t="str">
            <v>Unit Price</v>
          </cell>
          <cell r="I186" t="str">
            <v>Amount</v>
          </cell>
        </row>
        <row r="187">
          <cell r="F187" t="str">
            <v>Price</v>
          </cell>
          <cell r="H187" t="str">
            <v>( Rp. )</v>
          </cell>
        </row>
        <row r="188">
          <cell r="B188">
            <v>1</v>
          </cell>
          <cell r="C188" t="str">
            <v>Materials and Plant</v>
          </cell>
        </row>
        <row r="191">
          <cell r="B191">
            <v>2</v>
          </cell>
          <cell r="C191" t="str">
            <v>Contractor's Equipment</v>
          </cell>
        </row>
        <row r="196">
          <cell r="B196">
            <v>3</v>
          </cell>
          <cell r="C196" t="str">
            <v>Labour</v>
          </cell>
        </row>
        <row r="197">
          <cell r="A197">
            <v>1</v>
          </cell>
          <cell r="B197" t="str">
            <v>a</v>
          </cell>
          <cell r="C197" t="str">
            <v>Foreman</v>
          </cell>
          <cell r="D197" t="str">
            <v>day</v>
          </cell>
          <cell r="E197">
            <v>0.10526315789473684</v>
          </cell>
          <cell r="G197">
            <v>0</v>
          </cell>
          <cell r="H197">
            <v>44500</v>
          </cell>
          <cell r="I197">
            <v>4684.21</v>
          </cell>
          <cell r="J197">
            <v>9.5</v>
          </cell>
        </row>
        <row r="198">
          <cell r="A198">
            <v>3</v>
          </cell>
          <cell r="B198" t="str">
            <v>b</v>
          </cell>
          <cell r="C198" t="str">
            <v>Common labour</v>
          </cell>
          <cell r="D198" t="str">
            <v>day</v>
          </cell>
          <cell r="E198">
            <v>0.31578947368421051</v>
          </cell>
          <cell r="G198">
            <v>0</v>
          </cell>
          <cell r="H198">
            <v>27800</v>
          </cell>
          <cell r="I198">
            <v>8778.9500000000007</v>
          </cell>
          <cell r="J198">
            <v>9.5</v>
          </cell>
        </row>
        <row r="202">
          <cell r="B202">
            <v>4</v>
          </cell>
          <cell r="C202" t="str">
            <v>Miscellaneous &amp; Transport</v>
          </cell>
        </row>
        <row r="205">
          <cell r="B205">
            <v>5</v>
          </cell>
          <cell r="C205" t="str">
            <v>Sub Total ( 1 - 4 )</v>
          </cell>
          <cell r="G205">
            <v>0</v>
          </cell>
          <cell r="I205">
            <v>13463.16</v>
          </cell>
        </row>
        <row r="207">
          <cell r="B207">
            <v>6</v>
          </cell>
          <cell r="C207" t="str">
            <v>Indirect Cost</v>
          </cell>
          <cell r="D207">
            <v>0.1</v>
          </cell>
          <cell r="G207">
            <v>0</v>
          </cell>
          <cell r="I207">
            <v>1346.32</v>
          </cell>
        </row>
        <row r="209">
          <cell r="A209" t="str">
            <v>EW 3c1</v>
          </cell>
          <cell r="B209">
            <v>7</v>
          </cell>
          <cell r="C209" t="str">
            <v>Unit Prices (rounded)</v>
          </cell>
          <cell r="G209">
            <v>0</v>
          </cell>
          <cell r="I209">
            <v>14809</v>
          </cell>
        </row>
        <row r="212">
          <cell r="H212" t="str">
            <v>Tenderer's Official Representative</v>
          </cell>
        </row>
        <row r="216">
          <cell r="H216" t="str">
            <v>Signature :</v>
          </cell>
        </row>
        <row r="217">
          <cell r="H217" t="str">
            <v>Name  :</v>
          </cell>
          <cell r="I217" t="str">
            <v>Ir. Sudirman</v>
          </cell>
        </row>
        <row r="218">
          <cell r="H218" t="str">
            <v>Position :</v>
          </cell>
          <cell r="I218" t="str">
            <v>Branch Manager of South Sumatra</v>
          </cell>
        </row>
        <row r="219">
          <cell r="H219" t="str">
            <v>Date :</v>
          </cell>
          <cell r="I219" t="str">
            <v>September 18, 2007</v>
          </cell>
        </row>
        <row r="220">
          <cell r="H220" t="str">
            <v>Company Stamp :</v>
          </cell>
        </row>
        <row r="223">
          <cell r="A223">
            <v>10</v>
          </cell>
          <cell r="B223" t="str">
            <v>Price Item Number</v>
          </cell>
          <cell r="D223" t="str">
            <v>II-1.1  ;  IVA-1.1</v>
          </cell>
        </row>
        <row r="224">
          <cell r="B224" t="str">
            <v>Description</v>
          </cell>
          <cell r="D224" t="str">
            <v xml:space="preserve">Clearing and Grubbing </v>
          </cell>
        </row>
        <row r="226">
          <cell r="F226" t="str">
            <v>Foreign Currency</v>
          </cell>
        </row>
        <row r="227">
          <cell r="F227" t="str">
            <v>( ¥ )</v>
          </cell>
        </row>
        <row r="228">
          <cell r="B228" t="str">
            <v>Item</v>
          </cell>
          <cell r="D228" t="str">
            <v>Unit</v>
          </cell>
          <cell r="E228" t="str">
            <v>Quantity</v>
          </cell>
          <cell r="F228" t="str">
            <v>Unit</v>
          </cell>
          <cell r="G228" t="str">
            <v>Amount</v>
          </cell>
          <cell r="H228" t="str">
            <v>Unit Price</v>
          </cell>
          <cell r="I228" t="str">
            <v>Amount</v>
          </cell>
        </row>
        <row r="229">
          <cell r="F229" t="str">
            <v>Price</v>
          </cell>
          <cell r="H229" t="str">
            <v>( Rp. )</v>
          </cell>
        </row>
        <row r="230">
          <cell r="B230">
            <v>1</v>
          </cell>
          <cell r="C230" t="str">
            <v>Materials and Plant</v>
          </cell>
        </row>
        <row r="232">
          <cell r="B232">
            <v>2</v>
          </cell>
          <cell r="C232" t="str">
            <v>Contractor's Equipment</v>
          </cell>
        </row>
        <row r="233">
          <cell r="B233">
            <v>1</v>
          </cell>
          <cell r="C233" t="str">
            <v>Bulldozer</v>
          </cell>
          <cell r="D233" t="str">
            <v>hour</v>
          </cell>
          <cell r="E233">
            <v>2.3E-3</v>
          </cell>
          <cell r="G233">
            <v>0</v>
          </cell>
          <cell r="H233">
            <v>304800</v>
          </cell>
          <cell r="I233">
            <v>701.04</v>
          </cell>
        </row>
        <row r="237">
          <cell r="B237">
            <v>3</v>
          </cell>
          <cell r="C237" t="str">
            <v>Labour</v>
          </cell>
        </row>
        <row r="241">
          <cell r="B241">
            <v>4</v>
          </cell>
          <cell r="C241" t="str">
            <v>Miscellaneous &amp; Transport</v>
          </cell>
        </row>
        <row r="244">
          <cell r="B244">
            <v>5</v>
          </cell>
          <cell r="C244" t="str">
            <v>Sub Total ( 1 - 4 )</v>
          </cell>
          <cell r="G244">
            <v>0</v>
          </cell>
          <cell r="I244">
            <v>701.04</v>
          </cell>
        </row>
        <row r="246">
          <cell r="B246">
            <v>6</v>
          </cell>
          <cell r="C246" t="str">
            <v>Indirect Cost</v>
          </cell>
          <cell r="D246">
            <v>0.1</v>
          </cell>
          <cell r="G246">
            <v>0</v>
          </cell>
          <cell r="I246">
            <v>70.099999999999994</v>
          </cell>
        </row>
        <row r="248">
          <cell r="A248" t="str">
            <v>EW 10</v>
          </cell>
          <cell r="B248">
            <v>7</v>
          </cell>
          <cell r="C248" t="str">
            <v>Unit Prices (rounded)</v>
          </cell>
          <cell r="G248">
            <v>0</v>
          </cell>
          <cell r="I248">
            <v>771</v>
          </cell>
        </row>
        <row r="251">
          <cell r="H251" t="str">
            <v>Tenderer's Official Representative</v>
          </cell>
        </row>
        <row r="255">
          <cell r="H255" t="str">
            <v>Signature :</v>
          </cell>
        </row>
        <row r="256">
          <cell r="H256" t="str">
            <v>Name  :</v>
          </cell>
          <cell r="I256" t="str">
            <v>Ir. Sudirman</v>
          </cell>
        </row>
        <row r="257">
          <cell r="H257" t="str">
            <v>Position :</v>
          </cell>
          <cell r="I257" t="str">
            <v>Branch Manager of South Sumatra</v>
          </cell>
        </row>
        <row r="258">
          <cell r="H258" t="str">
            <v>Date :</v>
          </cell>
          <cell r="I258" t="str">
            <v>September 18, 2007</v>
          </cell>
        </row>
        <row r="259">
          <cell r="H259" t="str">
            <v>Company Stamp :</v>
          </cell>
        </row>
        <row r="262">
          <cell r="A262" t="str">
            <v>10a</v>
          </cell>
          <cell r="B262" t="str">
            <v>Price Item Number</v>
          </cell>
          <cell r="D262" t="str">
            <v>II-1.9  ;  IVA-2.9</v>
          </cell>
        </row>
        <row r="263">
          <cell r="B263" t="str">
            <v>Description</v>
          </cell>
          <cell r="D263" t="str">
            <v>Gravel metalling for inspection road // Road metalling</v>
          </cell>
        </row>
        <row r="265">
          <cell r="F265" t="str">
            <v>Foreign Currency</v>
          </cell>
        </row>
        <row r="266">
          <cell r="F266" t="str">
            <v>( ¥ )</v>
          </cell>
        </row>
        <row r="267">
          <cell r="B267" t="str">
            <v>Item</v>
          </cell>
          <cell r="D267" t="str">
            <v>Unit</v>
          </cell>
          <cell r="E267" t="str">
            <v>Quantity</v>
          </cell>
          <cell r="F267" t="str">
            <v>Unit</v>
          </cell>
          <cell r="G267" t="str">
            <v>Amount</v>
          </cell>
          <cell r="H267" t="str">
            <v>Unit Price</v>
          </cell>
          <cell r="I267" t="str">
            <v>Amount</v>
          </cell>
        </row>
        <row r="268">
          <cell r="F268" t="str">
            <v>Price</v>
          </cell>
          <cell r="H268" t="str">
            <v>( Rp. )</v>
          </cell>
        </row>
        <row r="269">
          <cell r="B269">
            <v>1</v>
          </cell>
          <cell r="C269" t="str">
            <v>Materials and Plant</v>
          </cell>
        </row>
        <row r="270">
          <cell r="C270" t="str">
            <v>Gravel</v>
          </cell>
          <cell r="D270" t="str">
            <v>m3</v>
          </cell>
          <cell r="E270">
            <v>1.2</v>
          </cell>
          <cell r="G270">
            <v>0</v>
          </cell>
          <cell r="H270">
            <v>120080</v>
          </cell>
          <cell r="I270">
            <v>144096</v>
          </cell>
        </row>
        <row r="272">
          <cell r="B272">
            <v>2</v>
          </cell>
          <cell r="C272" t="str">
            <v>Contractor's Equipment</v>
          </cell>
        </row>
        <row r="273">
          <cell r="B273">
            <v>1</v>
          </cell>
          <cell r="C273" t="str">
            <v>Motor Grader</v>
          </cell>
          <cell r="D273" t="str">
            <v>hour</v>
          </cell>
          <cell r="E273">
            <v>0.02</v>
          </cell>
          <cell r="G273">
            <v>0</v>
          </cell>
          <cell r="H273">
            <v>318700</v>
          </cell>
          <cell r="I273">
            <v>6374</v>
          </cell>
        </row>
        <row r="274">
          <cell r="B274">
            <v>2</v>
          </cell>
          <cell r="C274" t="str">
            <v>Vibro Roller</v>
          </cell>
          <cell r="D274" t="str">
            <v>hour</v>
          </cell>
          <cell r="E274">
            <v>2.5000000000000001E-2</v>
          </cell>
          <cell r="G274">
            <v>0</v>
          </cell>
          <cell r="H274">
            <v>220600</v>
          </cell>
          <cell r="I274">
            <v>5515</v>
          </cell>
        </row>
        <row r="276">
          <cell r="B276">
            <v>3</v>
          </cell>
          <cell r="C276" t="str">
            <v>Labour</v>
          </cell>
        </row>
        <row r="277">
          <cell r="A277">
            <v>3</v>
          </cell>
          <cell r="B277">
            <v>1</v>
          </cell>
          <cell r="C277" t="str">
            <v>Common labour</v>
          </cell>
          <cell r="D277" t="str">
            <v>day</v>
          </cell>
          <cell r="E277">
            <v>0.25</v>
          </cell>
          <cell r="G277">
            <v>0</v>
          </cell>
          <cell r="H277">
            <v>27800</v>
          </cell>
          <cell r="I277">
            <v>6950</v>
          </cell>
          <cell r="J277">
            <v>12</v>
          </cell>
        </row>
        <row r="278">
          <cell r="B278" t="str">
            <v>b</v>
          </cell>
          <cell r="C278" t="str">
            <v>Common labour</v>
          </cell>
          <cell r="D278" t="str">
            <v>day</v>
          </cell>
          <cell r="G278">
            <v>0</v>
          </cell>
          <cell r="H278">
            <v>27800</v>
          </cell>
          <cell r="I278">
            <v>0</v>
          </cell>
        </row>
        <row r="280">
          <cell r="B280">
            <v>4</v>
          </cell>
          <cell r="C280" t="str">
            <v>Miscellaneous &amp; Transport</v>
          </cell>
        </row>
        <row r="283">
          <cell r="B283">
            <v>5</v>
          </cell>
          <cell r="C283" t="str">
            <v>Sub Total ( 1 - 4 )</v>
          </cell>
          <cell r="G283">
            <v>0</v>
          </cell>
          <cell r="I283">
            <v>162935</v>
          </cell>
        </row>
        <row r="285">
          <cell r="B285">
            <v>6</v>
          </cell>
          <cell r="C285" t="str">
            <v>Indirect Cost</v>
          </cell>
          <cell r="D285">
            <v>0.1</v>
          </cell>
          <cell r="G285">
            <v>0</v>
          </cell>
          <cell r="I285">
            <v>16293.5</v>
          </cell>
        </row>
        <row r="287">
          <cell r="A287" t="str">
            <v>EW 10a</v>
          </cell>
          <cell r="B287">
            <v>7</v>
          </cell>
          <cell r="C287" t="str">
            <v>Unit Prices (rounded)</v>
          </cell>
          <cell r="G287">
            <v>0</v>
          </cell>
          <cell r="I287">
            <v>179228</v>
          </cell>
        </row>
        <row r="290">
          <cell r="H290" t="str">
            <v>Tenderer's Official Representative</v>
          </cell>
        </row>
        <row r="294">
          <cell r="H294" t="str">
            <v>Signature :</v>
          </cell>
        </row>
        <row r="295">
          <cell r="H295" t="str">
            <v>Name  :</v>
          </cell>
          <cell r="I295" t="str">
            <v>Ir. Sudirman</v>
          </cell>
        </row>
        <row r="296">
          <cell r="H296" t="str">
            <v>Position :</v>
          </cell>
          <cell r="I296" t="str">
            <v>Branch Manager of South Sumatra</v>
          </cell>
        </row>
        <row r="297">
          <cell r="H297" t="str">
            <v>Date :</v>
          </cell>
          <cell r="I297" t="str">
            <v>September 18, 2007</v>
          </cell>
        </row>
        <row r="298">
          <cell r="H298" t="str">
            <v>Company Stamp :</v>
          </cell>
        </row>
        <row r="301">
          <cell r="A301">
            <v>12</v>
          </cell>
          <cell r="B301" t="str">
            <v>Price Item Number</v>
          </cell>
          <cell r="D301" t="str">
            <v>II-1.7  ;  IVA-1.4</v>
          </cell>
        </row>
        <row r="302">
          <cell r="B302" t="str">
            <v>Description</v>
          </cell>
          <cell r="D302" t="str">
            <v>Embankment by excavated material   //  Embankment from excavated material</v>
          </cell>
        </row>
        <row r="304">
          <cell r="F304" t="str">
            <v>Foreign Currency</v>
          </cell>
        </row>
        <row r="305">
          <cell r="F305" t="str">
            <v>( ¥ )</v>
          </cell>
        </row>
        <row r="306">
          <cell r="B306" t="str">
            <v>Item</v>
          </cell>
          <cell r="D306" t="str">
            <v>Unit</v>
          </cell>
          <cell r="E306" t="str">
            <v>Quantity</v>
          </cell>
          <cell r="F306" t="str">
            <v>Unit</v>
          </cell>
          <cell r="G306" t="str">
            <v>Amount</v>
          </cell>
          <cell r="H306" t="str">
            <v>Unit Price</v>
          </cell>
          <cell r="I306" t="str">
            <v>Amount</v>
          </cell>
        </row>
        <row r="307">
          <cell r="F307" t="str">
            <v>Price</v>
          </cell>
          <cell r="H307" t="str">
            <v>( Rp. )</v>
          </cell>
        </row>
        <row r="308">
          <cell r="B308">
            <v>1</v>
          </cell>
          <cell r="C308" t="str">
            <v>Materials and Plant</v>
          </cell>
        </row>
        <row r="310">
          <cell r="B310">
            <v>2</v>
          </cell>
          <cell r="C310" t="str">
            <v>Contractor's Equipment</v>
          </cell>
        </row>
        <row r="311">
          <cell r="B311" t="str">
            <v>-</v>
          </cell>
          <cell r="C311" t="str">
            <v>Excavator</v>
          </cell>
          <cell r="D311" t="str">
            <v>hour</v>
          </cell>
          <cell r="E311">
            <v>1.43E-2</v>
          </cell>
          <cell r="G311">
            <v>0</v>
          </cell>
          <cell r="H311">
            <v>267200</v>
          </cell>
          <cell r="I311">
            <v>3820.96</v>
          </cell>
        </row>
        <row r="312">
          <cell r="B312" t="str">
            <v>-</v>
          </cell>
          <cell r="C312" t="str">
            <v>Dump Truck</v>
          </cell>
          <cell r="D312" t="str">
            <v>hour</v>
          </cell>
          <cell r="E312">
            <v>3.6400000000000002E-2</v>
          </cell>
          <cell r="G312">
            <v>0</v>
          </cell>
          <cell r="H312">
            <v>133600</v>
          </cell>
          <cell r="I312">
            <v>4863.04</v>
          </cell>
        </row>
        <row r="313">
          <cell r="B313" t="str">
            <v>-</v>
          </cell>
          <cell r="C313" t="str">
            <v>Bulldozer</v>
          </cell>
          <cell r="D313" t="str">
            <v>hour</v>
          </cell>
          <cell r="E313">
            <v>5.0000000000000001E-3</v>
          </cell>
          <cell r="G313">
            <v>0</v>
          </cell>
          <cell r="H313">
            <v>304800</v>
          </cell>
          <cell r="I313">
            <v>1524</v>
          </cell>
        </row>
        <row r="314">
          <cell r="B314" t="str">
            <v>-</v>
          </cell>
          <cell r="C314" t="str">
            <v>Vibro Roller</v>
          </cell>
          <cell r="D314" t="str">
            <v>hour</v>
          </cell>
          <cell r="E314">
            <v>5.0000000000000001E-3</v>
          </cell>
          <cell r="G314">
            <v>0</v>
          </cell>
          <cell r="H314">
            <v>220600</v>
          </cell>
          <cell r="I314">
            <v>1103</v>
          </cell>
        </row>
        <row r="315">
          <cell r="B315" t="str">
            <v>-</v>
          </cell>
          <cell r="C315" t="str">
            <v>Excavator</v>
          </cell>
          <cell r="D315" t="str">
            <v>hour</v>
          </cell>
          <cell r="E315">
            <v>1.9E-3</v>
          </cell>
          <cell r="G315">
            <v>0</v>
          </cell>
          <cell r="H315">
            <v>267200</v>
          </cell>
          <cell r="I315">
            <v>507.68</v>
          </cell>
        </row>
        <row r="316">
          <cell r="B316" t="str">
            <v>-</v>
          </cell>
          <cell r="C316" t="str">
            <v>Water Tank Truck</v>
          </cell>
          <cell r="D316" t="str">
            <v>hour</v>
          </cell>
          <cell r="E316">
            <v>4.0000000000000001E-3</v>
          </cell>
          <cell r="G316">
            <v>0</v>
          </cell>
          <cell r="H316">
            <v>198200</v>
          </cell>
          <cell r="I316">
            <v>792.8</v>
          </cell>
        </row>
        <row r="317">
          <cell r="B317">
            <v>3</v>
          </cell>
          <cell r="C317" t="str">
            <v>Labour</v>
          </cell>
        </row>
        <row r="321">
          <cell r="B321">
            <v>4</v>
          </cell>
          <cell r="C321" t="str">
            <v>Miscellaneous &amp; Transport</v>
          </cell>
        </row>
        <row r="323">
          <cell r="B323">
            <v>5</v>
          </cell>
          <cell r="C323" t="str">
            <v>Sub Total ( 1 - 4 )</v>
          </cell>
          <cell r="G323">
            <v>0</v>
          </cell>
          <cell r="I323">
            <v>12611.48</v>
          </cell>
        </row>
        <row r="325">
          <cell r="B325">
            <v>6</v>
          </cell>
          <cell r="C325" t="str">
            <v>Indirect Cost</v>
          </cell>
          <cell r="D325">
            <v>0.1</v>
          </cell>
          <cell r="G325">
            <v>0</v>
          </cell>
          <cell r="I325">
            <v>1261.1500000000001</v>
          </cell>
        </row>
        <row r="327">
          <cell r="A327" t="str">
            <v>EW 12</v>
          </cell>
          <cell r="B327">
            <v>7</v>
          </cell>
          <cell r="C327" t="str">
            <v>Unit Prices (rounded)</v>
          </cell>
          <cell r="G327">
            <v>0</v>
          </cell>
          <cell r="I327">
            <v>13872</v>
          </cell>
        </row>
        <row r="330">
          <cell r="H330" t="str">
            <v>Tenderer's Official Representative</v>
          </cell>
        </row>
        <row r="334">
          <cell r="H334" t="str">
            <v>Signature :</v>
          </cell>
        </row>
        <row r="335">
          <cell r="H335" t="str">
            <v>Name  :</v>
          </cell>
          <cell r="I335" t="str">
            <v>Ir. Sudirman</v>
          </cell>
        </row>
        <row r="336">
          <cell r="H336" t="str">
            <v>Position :</v>
          </cell>
          <cell r="I336" t="str">
            <v>Branch Manager of South Sumatra</v>
          </cell>
        </row>
        <row r="337">
          <cell r="H337" t="str">
            <v>Date :</v>
          </cell>
          <cell r="I337" t="str">
            <v>September 18, 2007</v>
          </cell>
        </row>
        <row r="338">
          <cell r="H338" t="str">
            <v>Company Stamp :</v>
          </cell>
        </row>
        <row r="342">
          <cell r="A342">
            <v>12</v>
          </cell>
          <cell r="B342" t="str">
            <v>Price Item Number</v>
          </cell>
          <cell r="D342" t="str">
            <v>IVA-1.5  ;  IVA-2.3</v>
          </cell>
        </row>
        <row r="343">
          <cell r="B343" t="str">
            <v>Description</v>
          </cell>
          <cell r="D343" t="str">
            <v>Embankment by borrow material with hauling distance 0.1 to 1 km</v>
          </cell>
        </row>
        <row r="345">
          <cell r="F345" t="str">
            <v>Foreign Currency</v>
          </cell>
        </row>
        <row r="346">
          <cell r="F346" t="str">
            <v>( ¥ )</v>
          </cell>
        </row>
        <row r="347">
          <cell r="B347" t="str">
            <v>Item</v>
          </cell>
          <cell r="D347" t="str">
            <v>Unit</v>
          </cell>
          <cell r="E347" t="str">
            <v>Quantity</v>
          </cell>
          <cell r="F347" t="str">
            <v>Unit</v>
          </cell>
          <cell r="G347" t="str">
            <v>Amount</v>
          </cell>
          <cell r="H347" t="str">
            <v>Unit Price</v>
          </cell>
          <cell r="I347" t="str">
            <v>Amount</v>
          </cell>
        </row>
        <row r="348">
          <cell r="F348" t="str">
            <v>Price</v>
          </cell>
          <cell r="H348" t="str">
            <v>( Rp. )</v>
          </cell>
        </row>
        <row r="349">
          <cell r="B349">
            <v>1</v>
          </cell>
          <cell r="C349" t="str">
            <v>Materials and Plant</v>
          </cell>
        </row>
        <row r="351">
          <cell r="B351">
            <v>2</v>
          </cell>
          <cell r="C351" t="str">
            <v>Contractor's Equipment</v>
          </cell>
        </row>
        <row r="352">
          <cell r="B352" t="str">
            <v>-</v>
          </cell>
          <cell r="C352" t="str">
            <v>Excavator</v>
          </cell>
          <cell r="D352" t="str">
            <v>hour</v>
          </cell>
          <cell r="E352">
            <v>1.43E-2</v>
          </cell>
          <cell r="G352">
            <v>0</v>
          </cell>
          <cell r="H352">
            <v>267200</v>
          </cell>
          <cell r="I352">
            <v>3820.96</v>
          </cell>
        </row>
        <row r="353">
          <cell r="B353" t="str">
            <v>-</v>
          </cell>
          <cell r="C353" t="str">
            <v>Dump Truck</v>
          </cell>
          <cell r="D353" t="str">
            <v>hour</v>
          </cell>
          <cell r="E353">
            <v>3.6400000000000002E-2</v>
          </cell>
          <cell r="G353">
            <v>0</v>
          </cell>
          <cell r="H353">
            <v>133600</v>
          </cell>
          <cell r="I353">
            <v>4863.04</v>
          </cell>
        </row>
        <row r="354">
          <cell r="B354" t="str">
            <v>-</v>
          </cell>
          <cell r="C354" t="str">
            <v>Bulldozer</v>
          </cell>
          <cell r="D354" t="str">
            <v>hour</v>
          </cell>
          <cell r="E354">
            <v>5.0000000000000001E-3</v>
          </cell>
          <cell r="G354">
            <v>0</v>
          </cell>
          <cell r="H354">
            <v>304800</v>
          </cell>
          <cell r="I354">
            <v>1524</v>
          </cell>
        </row>
        <row r="355">
          <cell r="B355" t="str">
            <v>-</v>
          </cell>
          <cell r="C355" t="str">
            <v>Vibro Roller</v>
          </cell>
          <cell r="D355" t="str">
            <v>hour</v>
          </cell>
          <cell r="E355">
            <v>5.0000000000000001E-3</v>
          </cell>
          <cell r="G355">
            <v>0</v>
          </cell>
          <cell r="H355">
            <v>220600</v>
          </cell>
          <cell r="I355">
            <v>1103</v>
          </cell>
        </row>
        <row r="356">
          <cell r="B356" t="str">
            <v>-</v>
          </cell>
          <cell r="C356" t="str">
            <v>Excavator</v>
          </cell>
          <cell r="D356" t="str">
            <v>hour</v>
          </cell>
          <cell r="E356">
            <v>1.9E-3</v>
          </cell>
          <cell r="G356">
            <v>0</v>
          </cell>
          <cell r="H356">
            <v>267200</v>
          </cell>
          <cell r="I356">
            <v>507.68</v>
          </cell>
        </row>
        <row r="357">
          <cell r="B357" t="str">
            <v>-</v>
          </cell>
          <cell r="C357" t="str">
            <v>Water Tank Truck</v>
          </cell>
          <cell r="D357" t="str">
            <v>hour</v>
          </cell>
          <cell r="E357">
            <v>4.0000000000000001E-3</v>
          </cell>
          <cell r="G357">
            <v>0</v>
          </cell>
          <cell r="H357">
            <v>198200</v>
          </cell>
          <cell r="I357">
            <v>792.8</v>
          </cell>
        </row>
        <row r="358">
          <cell r="B358">
            <v>3</v>
          </cell>
          <cell r="C358" t="str">
            <v>Labour</v>
          </cell>
        </row>
        <row r="362">
          <cell r="B362">
            <v>4</v>
          </cell>
          <cell r="C362" t="str">
            <v>Miscellaneous &amp; Transport</v>
          </cell>
        </row>
        <row r="364">
          <cell r="B364">
            <v>5</v>
          </cell>
          <cell r="C364" t="str">
            <v>Sub Total ( 1 - 4 )</v>
          </cell>
          <cell r="G364">
            <v>0</v>
          </cell>
          <cell r="I364">
            <v>12611.48</v>
          </cell>
        </row>
        <row r="366">
          <cell r="B366">
            <v>6</v>
          </cell>
          <cell r="C366" t="str">
            <v>Indirect Cost</v>
          </cell>
          <cell r="D366">
            <v>0.1</v>
          </cell>
          <cell r="G366">
            <v>0</v>
          </cell>
          <cell r="I366">
            <v>1261.1500000000001</v>
          </cell>
        </row>
        <row r="368">
          <cell r="A368" t="str">
            <v>EW 12a</v>
          </cell>
          <cell r="B368">
            <v>7</v>
          </cell>
          <cell r="C368" t="str">
            <v>Unit Prices (rounded)</v>
          </cell>
          <cell r="G368">
            <v>0</v>
          </cell>
          <cell r="I368">
            <v>13872</v>
          </cell>
        </row>
        <row r="371">
          <cell r="H371" t="str">
            <v>Tenderer's Official Representative</v>
          </cell>
        </row>
        <row r="375">
          <cell r="H375" t="str">
            <v>Signature :</v>
          </cell>
        </row>
        <row r="376">
          <cell r="H376" t="str">
            <v>Name  :</v>
          </cell>
          <cell r="I376" t="str">
            <v>Ir. Sudirman</v>
          </cell>
        </row>
        <row r="377">
          <cell r="H377" t="str">
            <v>Position :</v>
          </cell>
          <cell r="I377" t="str">
            <v>Branch Manager of South Sumatra</v>
          </cell>
        </row>
        <row r="378">
          <cell r="H378" t="str">
            <v>Date :</v>
          </cell>
          <cell r="I378" t="str">
            <v>September 18, 2007</v>
          </cell>
        </row>
        <row r="379">
          <cell r="H379" t="str">
            <v>Company Stamp :</v>
          </cell>
        </row>
        <row r="383">
          <cell r="A383">
            <v>12</v>
          </cell>
          <cell r="B383" t="str">
            <v>Price Item Number</v>
          </cell>
          <cell r="D383" t="str">
            <v>II-1.8</v>
          </cell>
        </row>
        <row r="384">
          <cell r="B384" t="str">
            <v>Description</v>
          </cell>
          <cell r="D384" t="str">
            <v>Embankment Type-A from borrow material with hauling distance 1 to 3 km</v>
          </cell>
        </row>
        <row r="386">
          <cell r="F386" t="str">
            <v>Foreign Currency</v>
          </cell>
        </row>
        <row r="387">
          <cell r="F387" t="str">
            <v>( ¥ )</v>
          </cell>
        </row>
        <row r="388">
          <cell r="B388" t="str">
            <v>Item</v>
          </cell>
          <cell r="D388" t="str">
            <v>Unit</v>
          </cell>
          <cell r="E388" t="str">
            <v>Quantity</v>
          </cell>
          <cell r="F388" t="str">
            <v>Unit</v>
          </cell>
          <cell r="G388" t="str">
            <v>Amount</v>
          </cell>
          <cell r="H388" t="str">
            <v>Unit Price</v>
          </cell>
          <cell r="I388" t="str">
            <v>Amount</v>
          </cell>
        </row>
        <row r="389">
          <cell r="F389" t="str">
            <v>Price</v>
          </cell>
          <cell r="H389" t="str">
            <v>( Rp. )</v>
          </cell>
        </row>
        <row r="390">
          <cell r="B390">
            <v>1</v>
          </cell>
          <cell r="C390" t="str">
            <v>Materials and Plant</v>
          </cell>
        </row>
        <row r="391">
          <cell r="C391" t="str">
            <v>Soil</v>
          </cell>
          <cell r="D391" t="str">
            <v>m3</v>
          </cell>
          <cell r="E391">
            <v>1.2</v>
          </cell>
          <cell r="H391">
            <v>1090</v>
          </cell>
          <cell r="I391">
            <v>1308</v>
          </cell>
        </row>
        <row r="392">
          <cell r="B392">
            <v>2</v>
          </cell>
          <cell r="C392" t="str">
            <v>Contractor's Equipment</v>
          </cell>
        </row>
        <row r="393">
          <cell r="B393" t="str">
            <v>-</v>
          </cell>
          <cell r="C393" t="str">
            <v>Excavator</v>
          </cell>
          <cell r="D393" t="str">
            <v>hour</v>
          </cell>
          <cell r="E393">
            <v>1.2870000000000001E-2</v>
          </cell>
          <cell r="G393">
            <v>0</v>
          </cell>
          <cell r="H393">
            <v>267200</v>
          </cell>
          <cell r="I393">
            <v>3438.86</v>
          </cell>
        </row>
        <row r="394">
          <cell r="B394" t="str">
            <v>-</v>
          </cell>
          <cell r="C394" t="str">
            <v>Dump Truck</v>
          </cell>
          <cell r="D394" t="str">
            <v>hour</v>
          </cell>
          <cell r="E394">
            <v>7.0900000000000005E-2</v>
          </cell>
          <cell r="G394">
            <v>0</v>
          </cell>
          <cell r="H394">
            <v>133600</v>
          </cell>
          <cell r="I394">
            <v>9472.24</v>
          </cell>
        </row>
        <row r="395">
          <cell r="B395" t="str">
            <v>-</v>
          </cell>
          <cell r="C395" t="str">
            <v>Bulldozer</v>
          </cell>
          <cell r="D395" t="str">
            <v>hour</v>
          </cell>
          <cell r="E395">
            <v>5.0000000000000001E-3</v>
          </cell>
          <cell r="G395">
            <v>0</v>
          </cell>
          <cell r="H395">
            <v>304800</v>
          </cell>
          <cell r="I395">
            <v>1524</v>
          </cell>
        </row>
        <row r="396">
          <cell r="B396" t="str">
            <v>-</v>
          </cell>
          <cell r="C396" t="str">
            <v>Vibro Roller</v>
          </cell>
          <cell r="D396" t="str">
            <v>hour</v>
          </cell>
          <cell r="E396">
            <v>5.0000000000000001E-3</v>
          </cell>
          <cell r="G396">
            <v>0</v>
          </cell>
          <cell r="H396">
            <v>220600</v>
          </cell>
          <cell r="I396">
            <v>1103</v>
          </cell>
        </row>
        <row r="397">
          <cell r="B397" t="str">
            <v>-</v>
          </cell>
          <cell r="C397" t="str">
            <v>Excavator</v>
          </cell>
          <cell r="D397" t="str">
            <v>hour</v>
          </cell>
          <cell r="E397">
            <v>1.9E-3</v>
          </cell>
          <cell r="G397">
            <v>0</v>
          </cell>
          <cell r="H397">
            <v>267200</v>
          </cell>
          <cell r="I397">
            <v>507.68</v>
          </cell>
        </row>
        <row r="398">
          <cell r="B398" t="str">
            <v>-</v>
          </cell>
          <cell r="C398" t="str">
            <v>Water Tank Truck</v>
          </cell>
          <cell r="D398" t="str">
            <v>hour</v>
          </cell>
          <cell r="E398">
            <v>4.0000000000000001E-3</v>
          </cell>
          <cell r="G398">
            <v>0</v>
          </cell>
          <cell r="H398">
            <v>198200</v>
          </cell>
          <cell r="I398">
            <v>792.8</v>
          </cell>
        </row>
        <row r="399">
          <cell r="B399">
            <v>3</v>
          </cell>
          <cell r="C399" t="str">
            <v>Labour</v>
          </cell>
        </row>
        <row r="403">
          <cell r="B403">
            <v>4</v>
          </cell>
          <cell r="C403" t="str">
            <v>Miscellaneous &amp; Transport</v>
          </cell>
        </row>
        <row r="405">
          <cell r="B405">
            <v>5</v>
          </cell>
          <cell r="C405" t="str">
            <v>Sub Total ( 1 - 4 )</v>
          </cell>
          <cell r="G405">
            <v>0</v>
          </cell>
          <cell r="I405">
            <v>18146.579999999998</v>
          </cell>
        </row>
        <row r="407">
          <cell r="B407">
            <v>6</v>
          </cell>
          <cell r="C407" t="str">
            <v>Indirect Cost</v>
          </cell>
          <cell r="D407">
            <v>0.1</v>
          </cell>
          <cell r="G407">
            <v>0</v>
          </cell>
          <cell r="I407">
            <v>1814.66</v>
          </cell>
        </row>
        <row r="409">
          <cell r="A409" t="str">
            <v>EW 13</v>
          </cell>
          <cell r="B409">
            <v>7</v>
          </cell>
          <cell r="C409" t="str">
            <v>Unit Prices (rounded)</v>
          </cell>
          <cell r="G409">
            <v>0</v>
          </cell>
          <cell r="I409">
            <v>19961</v>
          </cell>
        </row>
        <row r="412">
          <cell r="H412" t="str">
            <v>Tenderer's Official Representative</v>
          </cell>
        </row>
        <row r="416">
          <cell r="H416" t="str">
            <v>Signature :</v>
          </cell>
        </row>
        <row r="417">
          <cell r="H417" t="str">
            <v>Name  :</v>
          </cell>
          <cell r="I417" t="str">
            <v>Ir. Sudirman</v>
          </cell>
        </row>
        <row r="418">
          <cell r="H418" t="str">
            <v>Position :</v>
          </cell>
          <cell r="I418" t="str">
            <v>Branch Manager of South Sumatra</v>
          </cell>
        </row>
        <row r="419">
          <cell r="H419" t="str">
            <v>Date :</v>
          </cell>
          <cell r="I419" t="str">
            <v>September 18, 2007</v>
          </cell>
        </row>
        <row r="420">
          <cell r="H420" t="str">
            <v>Company Stamp :</v>
          </cell>
        </row>
        <row r="424">
          <cell r="A424" t="str">
            <v>3d</v>
          </cell>
          <cell r="B424" t="str">
            <v>Price Item Number</v>
          </cell>
          <cell r="D424" t="str">
            <v>II-1.6</v>
          </cell>
        </row>
        <row r="425">
          <cell r="B425" t="str">
            <v>Description</v>
          </cell>
          <cell r="D425" t="str">
            <v>Disposal of unsuitable excavated materials for embankmant</v>
          </cell>
        </row>
        <row r="427">
          <cell r="F427" t="str">
            <v>Foreign Currency</v>
          </cell>
        </row>
        <row r="428">
          <cell r="F428" t="str">
            <v>( ¥ )</v>
          </cell>
        </row>
        <row r="429">
          <cell r="B429" t="str">
            <v>Item</v>
          </cell>
          <cell r="D429" t="str">
            <v>Unit</v>
          </cell>
          <cell r="E429" t="str">
            <v>Quantity</v>
          </cell>
          <cell r="F429" t="str">
            <v>Unit</v>
          </cell>
          <cell r="G429" t="str">
            <v>Amount</v>
          </cell>
          <cell r="H429" t="str">
            <v>Unit Price</v>
          </cell>
          <cell r="I429" t="str">
            <v>Amount</v>
          </cell>
        </row>
        <row r="430">
          <cell r="F430" t="str">
            <v>Price</v>
          </cell>
          <cell r="H430" t="str">
            <v>( Rp. )</v>
          </cell>
        </row>
        <row r="431">
          <cell r="B431">
            <v>1</v>
          </cell>
          <cell r="C431" t="str">
            <v>Materials and Plant</v>
          </cell>
        </row>
        <row r="434">
          <cell r="B434">
            <v>2</v>
          </cell>
          <cell r="C434" t="str">
            <v>Contractor's Equipment</v>
          </cell>
        </row>
        <row r="435">
          <cell r="B435" t="str">
            <v>a</v>
          </cell>
          <cell r="C435" t="str">
            <v>Excavator</v>
          </cell>
          <cell r="D435" t="str">
            <v>hour</v>
          </cell>
          <cell r="E435">
            <v>1.43E-2</v>
          </cell>
          <cell r="G435">
            <v>0</v>
          </cell>
          <cell r="H435">
            <v>267200</v>
          </cell>
          <cell r="I435">
            <v>3820.96</v>
          </cell>
        </row>
        <row r="436">
          <cell r="B436" t="str">
            <v>b</v>
          </cell>
          <cell r="C436" t="str">
            <v>Dump Truck</v>
          </cell>
          <cell r="D436" t="str">
            <v>hour</v>
          </cell>
          <cell r="E436">
            <v>6.0264999999999999E-2</v>
          </cell>
          <cell r="G436">
            <v>0</v>
          </cell>
          <cell r="H436">
            <v>133600</v>
          </cell>
          <cell r="I436">
            <v>8051.4</v>
          </cell>
        </row>
        <row r="437">
          <cell r="B437" t="str">
            <v>c</v>
          </cell>
          <cell r="C437" t="str">
            <v>Bulldozer</v>
          </cell>
          <cell r="D437" t="str">
            <v>hour</v>
          </cell>
          <cell r="E437">
            <v>0</v>
          </cell>
          <cell r="G437">
            <v>0</v>
          </cell>
          <cell r="H437">
            <v>304800</v>
          </cell>
          <cell r="I437">
            <v>0</v>
          </cell>
        </row>
        <row r="439">
          <cell r="B439">
            <v>3</v>
          </cell>
          <cell r="C439" t="str">
            <v>Labour</v>
          </cell>
        </row>
        <row r="444">
          <cell r="B444">
            <v>4</v>
          </cell>
          <cell r="C444" t="str">
            <v>Miscellaneous &amp; Transport</v>
          </cell>
        </row>
        <row r="447">
          <cell r="B447">
            <v>5</v>
          </cell>
          <cell r="C447" t="str">
            <v>Sub Total ( 1 - 4 )</v>
          </cell>
          <cell r="G447">
            <v>0</v>
          </cell>
          <cell r="I447">
            <v>11872.36</v>
          </cell>
        </row>
        <row r="449">
          <cell r="B449">
            <v>6</v>
          </cell>
          <cell r="C449" t="str">
            <v>Indirect Cost</v>
          </cell>
          <cell r="D449">
            <v>0.1</v>
          </cell>
          <cell r="G449">
            <v>0</v>
          </cell>
          <cell r="I449">
            <v>1187.24</v>
          </cell>
        </row>
        <row r="451">
          <cell r="A451" t="str">
            <v>EW 3d</v>
          </cell>
          <cell r="B451">
            <v>7</v>
          </cell>
          <cell r="C451" t="str">
            <v>Unit Prices (rounded)</v>
          </cell>
          <cell r="G451">
            <v>0</v>
          </cell>
          <cell r="I451">
            <v>13059</v>
          </cell>
        </row>
        <row r="454">
          <cell r="H454" t="str">
            <v>Tenderer's Official Representative</v>
          </cell>
        </row>
        <row r="458">
          <cell r="H458" t="str">
            <v>Signature :</v>
          </cell>
        </row>
        <row r="459">
          <cell r="H459" t="str">
            <v>Name  :</v>
          </cell>
          <cell r="I459" t="str">
            <v>Ir. Sudirman</v>
          </cell>
        </row>
        <row r="460">
          <cell r="H460" t="str">
            <v>Position :</v>
          </cell>
          <cell r="I460" t="str">
            <v>Branch Manager of South Sumatra</v>
          </cell>
        </row>
        <row r="461">
          <cell r="H461" t="str">
            <v>Date :</v>
          </cell>
          <cell r="I461" t="str">
            <v>September 18, 2007</v>
          </cell>
        </row>
        <row r="462">
          <cell r="H462" t="str">
            <v>Company Stamp :</v>
          </cell>
        </row>
        <row r="465">
          <cell r="A465">
            <v>8</v>
          </cell>
          <cell r="B465" t="str">
            <v>Price Item Number</v>
          </cell>
          <cell r="D465" t="str">
            <v>IVA-2.2</v>
          </cell>
        </row>
        <row r="466">
          <cell r="B466" t="str">
            <v>Description</v>
          </cell>
          <cell r="D466" t="str">
            <v>Back Fill  for structure</v>
          </cell>
        </row>
        <row r="468">
          <cell r="F468" t="str">
            <v>Foreign Currency</v>
          </cell>
        </row>
        <row r="469">
          <cell r="F469" t="str">
            <v>( ¥ )</v>
          </cell>
        </row>
        <row r="470">
          <cell r="B470" t="str">
            <v>Item</v>
          </cell>
          <cell r="D470" t="str">
            <v>Unit</v>
          </cell>
          <cell r="E470" t="str">
            <v>Quantity</v>
          </cell>
          <cell r="F470" t="str">
            <v>Unit</v>
          </cell>
          <cell r="G470" t="str">
            <v>Amount</v>
          </cell>
          <cell r="H470" t="str">
            <v>Unit Price</v>
          </cell>
          <cell r="I470" t="str">
            <v>Amount</v>
          </cell>
        </row>
        <row r="471">
          <cell r="F471" t="str">
            <v>Price</v>
          </cell>
          <cell r="H471" t="str">
            <v>( Rp. )</v>
          </cell>
        </row>
        <row r="472">
          <cell r="B472">
            <v>1</v>
          </cell>
          <cell r="C472" t="str">
            <v>Materials and Plant</v>
          </cell>
        </row>
        <row r="476">
          <cell r="B476">
            <v>2</v>
          </cell>
          <cell r="C476" t="str">
            <v>Contractor's Equipment</v>
          </cell>
        </row>
        <row r="477">
          <cell r="B477">
            <v>1</v>
          </cell>
          <cell r="C477" t="str">
            <v>Excavator</v>
          </cell>
          <cell r="D477" t="str">
            <v>hour</v>
          </cell>
          <cell r="E477">
            <v>1.43E-2</v>
          </cell>
          <cell r="G477">
            <v>0</v>
          </cell>
          <cell r="H477">
            <v>267200</v>
          </cell>
          <cell r="I477">
            <v>3820.96</v>
          </cell>
        </row>
        <row r="478">
          <cell r="B478">
            <v>2</v>
          </cell>
          <cell r="C478" t="str">
            <v>Dump Truck</v>
          </cell>
          <cell r="D478" t="str">
            <v>hour</v>
          </cell>
          <cell r="E478">
            <v>3.6400000000000002E-2</v>
          </cell>
          <cell r="G478">
            <v>0</v>
          </cell>
          <cell r="H478">
            <v>133600</v>
          </cell>
          <cell r="I478">
            <v>4863.04</v>
          </cell>
        </row>
        <row r="479">
          <cell r="B479">
            <v>3</v>
          </cell>
          <cell r="C479" t="str">
            <v>Bulldozer</v>
          </cell>
          <cell r="D479" t="str">
            <v>hour</v>
          </cell>
          <cell r="E479">
            <v>6.8999999999999999E-3</v>
          </cell>
          <cell r="G479">
            <v>0</v>
          </cell>
          <cell r="H479">
            <v>304800</v>
          </cell>
          <cell r="I479">
            <v>2103.12</v>
          </cell>
        </row>
        <row r="480">
          <cell r="B480">
            <v>4</v>
          </cell>
          <cell r="C480" t="str">
            <v>Vibro Roller</v>
          </cell>
          <cell r="D480" t="str">
            <v>hour</v>
          </cell>
          <cell r="E480">
            <v>6.8999999999999999E-3</v>
          </cell>
          <cell r="G480">
            <v>0</v>
          </cell>
          <cell r="H480">
            <v>220600</v>
          </cell>
          <cell r="I480">
            <v>1522.14</v>
          </cell>
        </row>
        <row r="481">
          <cell r="B481">
            <v>5</v>
          </cell>
          <cell r="C481" t="str">
            <v>Water Pump</v>
          </cell>
          <cell r="D481" t="str">
            <v>hour</v>
          </cell>
          <cell r="E481">
            <v>4.0000000000000001E-3</v>
          </cell>
          <cell r="G481">
            <v>0</v>
          </cell>
          <cell r="H481">
            <v>198200</v>
          </cell>
          <cell r="I481">
            <v>792.8</v>
          </cell>
        </row>
        <row r="483">
          <cell r="B483">
            <v>3</v>
          </cell>
          <cell r="C483" t="str">
            <v>Labour</v>
          </cell>
        </row>
        <row r="484">
          <cell r="B484" t="str">
            <v>a</v>
          </cell>
          <cell r="C484" t="str">
            <v>Foreman</v>
          </cell>
          <cell r="D484" t="str">
            <v>day</v>
          </cell>
          <cell r="G484">
            <v>0</v>
          </cell>
          <cell r="H484">
            <v>44500</v>
          </cell>
          <cell r="I484">
            <v>0</v>
          </cell>
        </row>
        <row r="485">
          <cell r="B485" t="str">
            <v>b</v>
          </cell>
          <cell r="C485" t="str">
            <v>Common labour</v>
          </cell>
          <cell r="D485" t="str">
            <v>day</v>
          </cell>
          <cell r="G485">
            <v>0</v>
          </cell>
          <cell r="H485">
            <v>27800</v>
          </cell>
          <cell r="I485">
            <v>0</v>
          </cell>
        </row>
        <row r="488">
          <cell r="B488">
            <v>4</v>
          </cell>
          <cell r="C488" t="str">
            <v>Miscellaneous &amp; Transport</v>
          </cell>
        </row>
        <row r="494">
          <cell r="B494">
            <v>5</v>
          </cell>
          <cell r="C494" t="str">
            <v>Sub Total ( 1 - 4 )</v>
          </cell>
          <cell r="G494">
            <v>0</v>
          </cell>
          <cell r="I494">
            <v>13102.059999999998</v>
          </cell>
        </row>
        <row r="496">
          <cell r="B496">
            <v>6</v>
          </cell>
          <cell r="C496" t="str">
            <v>Indirect Cost</v>
          </cell>
          <cell r="D496">
            <v>0.1</v>
          </cell>
          <cell r="G496">
            <v>0</v>
          </cell>
          <cell r="I496">
            <v>1310.21</v>
          </cell>
        </row>
        <row r="498">
          <cell r="A498" t="str">
            <v>EW 8</v>
          </cell>
          <cell r="B498">
            <v>7</v>
          </cell>
          <cell r="C498" t="str">
            <v>Unit Prices (rounded)</v>
          </cell>
          <cell r="G498">
            <v>0</v>
          </cell>
          <cell r="I498">
            <v>14412</v>
          </cell>
        </row>
        <row r="501">
          <cell r="H501" t="str">
            <v>Tenderer's Official Representative</v>
          </cell>
        </row>
        <row r="505">
          <cell r="H505" t="str">
            <v>Signature :</v>
          </cell>
        </row>
        <row r="506">
          <cell r="H506" t="str">
            <v>Name  :</v>
          </cell>
          <cell r="I506" t="str">
            <v>Ir. Sudirman</v>
          </cell>
        </row>
        <row r="507">
          <cell r="H507" t="str">
            <v>Position :</v>
          </cell>
          <cell r="I507" t="str">
            <v>Branch Manager of South Sumatra</v>
          </cell>
        </row>
        <row r="508">
          <cell r="H508" t="str">
            <v>Date :</v>
          </cell>
          <cell r="I508" t="str">
            <v>September 18, 2007</v>
          </cell>
        </row>
        <row r="509">
          <cell r="H509" t="str">
            <v>Company Stamp :</v>
          </cell>
        </row>
        <row r="513">
          <cell r="A513">
            <v>9</v>
          </cell>
          <cell r="B513" t="str">
            <v>Price Item Number</v>
          </cell>
          <cell r="D513" t="str">
            <v>II-1-11, II-2-11</v>
          </cell>
        </row>
        <row r="514">
          <cell r="B514" t="str">
            <v>Description</v>
          </cell>
          <cell r="D514" t="str">
            <v>Sod Facing</v>
          </cell>
        </row>
        <row r="516">
          <cell r="F516" t="str">
            <v>Foreign Currency</v>
          </cell>
        </row>
        <row r="517">
          <cell r="F517" t="str">
            <v>( ¥ )</v>
          </cell>
        </row>
        <row r="518">
          <cell r="B518" t="str">
            <v>Item</v>
          </cell>
          <cell r="D518" t="str">
            <v>Unit</v>
          </cell>
          <cell r="E518" t="str">
            <v>Quantity</v>
          </cell>
          <cell r="F518" t="str">
            <v>Unit</v>
          </cell>
          <cell r="G518" t="str">
            <v>Amount</v>
          </cell>
          <cell r="H518" t="str">
            <v>Unit Price</v>
          </cell>
          <cell r="I518" t="str">
            <v>Amount</v>
          </cell>
        </row>
        <row r="519">
          <cell r="F519" t="str">
            <v>Price</v>
          </cell>
          <cell r="H519" t="str">
            <v>( Rp. )</v>
          </cell>
        </row>
        <row r="520">
          <cell r="B520">
            <v>1</v>
          </cell>
          <cell r="C520" t="str">
            <v>Materials and Plant</v>
          </cell>
        </row>
        <row r="521">
          <cell r="B521">
            <v>1</v>
          </cell>
          <cell r="C521" t="str">
            <v>Sod Facing</v>
          </cell>
          <cell r="D521" t="str">
            <v>m2</v>
          </cell>
          <cell r="E521">
            <v>1</v>
          </cell>
          <cell r="G521">
            <v>0</v>
          </cell>
          <cell r="H521">
            <v>1637.501</v>
          </cell>
          <cell r="I521">
            <v>1637.5</v>
          </cell>
          <cell r="J521">
            <v>1500</v>
          </cell>
        </row>
        <row r="525">
          <cell r="B525">
            <v>2</v>
          </cell>
          <cell r="C525" t="str">
            <v>Contractor's Equipment</v>
          </cell>
        </row>
        <row r="529">
          <cell r="B529">
            <v>3</v>
          </cell>
          <cell r="C529" t="str">
            <v>Labour</v>
          </cell>
        </row>
        <row r="530">
          <cell r="A530">
            <v>0.30000000000000004</v>
          </cell>
          <cell r="B530" t="str">
            <v>a</v>
          </cell>
          <cell r="C530" t="str">
            <v>Foreman</v>
          </cell>
          <cell r="D530" t="str">
            <v>day</v>
          </cell>
          <cell r="E530">
            <v>6.000000000000001E-3</v>
          </cell>
          <cell r="G530">
            <v>0</v>
          </cell>
          <cell r="H530">
            <v>44500</v>
          </cell>
          <cell r="I530">
            <v>267</v>
          </cell>
          <cell r="J530">
            <v>50</v>
          </cell>
        </row>
        <row r="531">
          <cell r="A531">
            <v>3</v>
          </cell>
          <cell r="B531" t="str">
            <v>b</v>
          </cell>
          <cell r="C531" t="str">
            <v>Common labour</v>
          </cell>
          <cell r="D531" t="str">
            <v>day</v>
          </cell>
          <cell r="E531">
            <v>0.06</v>
          </cell>
          <cell r="G531">
            <v>0</v>
          </cell>
          <cell r="H531">
            <v>27800</v>
          </cell>
          <cell r="I531">
            <v>1668</v>
          </cell>
          <cell r="J531">
            <v>50</v>
          </cell>
        </row>
        <row r="534">
          <cell r="B534">
            <v>4</v>
          </cell>
          <cell r="C534" t="str">
            <v>Miscellaneous &amp; Transport</v>
          </cell>
        </row>
        <row r="540">
          <cell r="B540">
            <v>5</v>
          </cell>
          <cell r="C540" t="str">
            <v>Sub Total ( 1 - 4 )</v>
          </cell>
          <cell r="G540">
            <v>0</v>
          </cell>
          <cell r="I540">
            <v>3572.5</v>
          </cell>
        </row>
        <row r="542">
          <cell r="B542">
            <v>6</v>
          </cell>
          <cell r="C542" t="str">
            <v>Indirect Cost</v>
          </cell>
          <cell r="D542">
            <v>0.1</v>
          </cell>
          <cell r="G542">
            <v>0</v>
          </cell>
          <cell r="I542">
            <v>357.25</v>
          </cell>
        </row>
        <row r="544">
          <cell r="A544" t="str">
            <v>EW 9</v>
          </cell>
          <cell r="B544">
            <v>7</v>
          </cell>
          <cell r="C544" t="str">
            <v>Unit Prices (rounded)</v>
          </cell>
          <cell r="G544">
            <v>0</v>
          </cell>
          <cell r="I544">
            <v>3929</v>
          </cell>
        </row>
        <row r="547">
          <cell r="H547" t="str">
            <v>Tenderer's Official Representative</v>
          </cell>
        </row>
        <row r="551">
          <cell r="H551" t="str">
            <v>Signature :</v>
          </cell>
        </row>
        <row r="552">
          <cell r="H552" t="str">
            <v>Name  :</v>
          </cell>
          <cell r="I552" t="str">
            <v>Ir. Sudirman</v>
          </cell>
        </row>
        <row r="553">
          <cell r="H553" t="str">
            <v>Position :</v>
          </cell>
          <cell r="I553" t="str">
            <v>Branch Manager of South Sumatra</v>
          </cell>
        </row>
        <row r="554">
          <cell r="H554" t="str">
            <v>Date :</v>
          </cell>
          <cell r="I554" t="str">
            <v>September 18, 2007</v>
          </cell>
        </row>
        <row r="555">
          <cell r="H555" t="str">
            <v>Company Stamp :</v>
          </cell>
        </row>
        <row r="559">
          <cell r="A559">
            <v>12</v>
          </cell>
          <cell r="B559" t="str">
            <v>Price Item Number</v>
          </cell>
          <cell r="D559" t="str">
            <v>IIA-1-9</v>
          </cell>
        </row>
        <row r="560">
          <cell r="B560" t="str">
            <v>Description</v>
          </cell>
          <cell r="D560" t="str">
            <v>Embankment Type-A from borrow material with hauling distance 3 to 5 km</v>
          </cell>
        </row>
        <row r="562">
          <cell r="F562" t="str">
            <v>Foreign Currency</v>
          </cell>
        </row>
        <row r="563">
          <cell r="F563" t="str">
            <v>( ¥ )</v>
          </cell>
        </row>
        <row r="564">
          <cell r="B564" t="str">
            <v>Item</v>
          </cell>
          <cell r="D564" t="str">
            <v>Unit</v>
          </cell>
          <cell r="E564" t="str">
            <v>Quantity</v>
          </cell>
          <cell r="F564" t="str">
            <v>Unit</v>
          </cell>
          <cell r="G564" t="str">
            <v>Amount</v>
          </cell>
          <cell r="H564" t="str">
            <v>Unit Price</v>
          </cell>
          <cell r="I564" t="str">
            <v>Amount</v>
          </cell>
        </row>
        <row r="565">
          <cell r="F565" t="str">
            <v>Price</v>
          </cell>
          <cell r="H565" t="str">
            <v>( Rp. )</v>
          </cell>
        </row>
        <row r="566">
          <cell r="B566">
            <v>1</v>
          </cell>
          <cell r="C566" t="str">
            <v>Materials and Plant</v>
          </cell>
        </row>
        <row r="568">
          <cell r="B568">
            <v>2</v>
          </cell>
          <cell r="C568" t="str">
            <v>Contractor's Equipment</v>
          </cell>
        </row>
        <row r="569">
          <cell r="B569" t="str">
            <v>-</v>
          </cell>
          <cell r="C569" t="str">
            <v>Excavator</v>
          </cell>
          <cell r="D569" t="str">
            <v>hour</v>
          </cell>
          <cell r="E569">
            <v>1.43E-2</v>
          </cell>
          <cell r="G569">
            <v>0</v>
          </cell>
          <cell r="H569">
            <v>267200</v>
          </cell>
          <cell r="I569">
            <v>3820.96</v>
          </cell>
        </row>
        <row r="570">
          <cell r="B570" t="str">
            <v>-</v>
          </cell>
          <cell r="C570" t="str">
            <v>Dump Truck</v>
          </cell>
          <cell r="D570" t="str">
            <v>hour</v>
          </cell>
          <cell r="E570">
            <v>0.139958</v>
          </cell>
          <cell r="G570">
            <v>0</v>
          </cell>
          <cell r="H570">
            <v>133600</v>
          </cell>
          <cell r="I570">
            <v>18698.39</v>
          </cell>
        </row>
        <row r="571">
          <cell r="B571" t="str">
            <v>-</v>
          </cell>
          <cell r="C571" t="str">
            <v>Bulldozer</v>
          </cell>
          <cell r="D571" t="str">
            <v>hour</v>
          </cell>
          <cell r="E571">
            <v>5.0000000000000001E-3</v>
          </cell>
          <cell r="G571">
            <v>0</v>
          </cell>
          <cell r="H571">
            <v>304800</v>
          </cell>
          <cell r="I571">
            <v>1524</v>
          </cell>
        </row>
        <row r="572">
          <cell r="B572" t="str">
            <v>-</v>
          </cell>
          <cell r="C572" t="str">
            <v>Vibro Roller</v>
          </cell>
          <cell r="D572" t="str">
            <v>hour</v>
          </cell>
          <cell r="E572">
            <v>5.0000000000000001E-3</v>
          </cell>
          <cell r="G572">
            <v>0</v>
          </cell>
          <cell r="H572">
            <v>220600</v>
          </cell>
          <cell r="I572">
            <v>1103</v>
          </cell>
        </row>
        <row r="573">
          <cell r="B573" t="str">
            <v>-</v>
          </cell>
          <cell r="C573" t="str">
            <v>Excavator</v>
          </cell>
          <cell r="D573" t="str">
            <v>hour</v>
          </cell>
          <cell r="E573">
            <v>1.9E-3</v>
          </cell>
          <cell r="G573">
            <v>0</v>
          </cell>
          <cell r="H573">
            <v>267200</v>
          </cell>
          <cell r="I573">
            <v>507.68</v>
          </cell>
        </row>
        <row r="574">
          <cell r="B574" t="str">
            <v>-</v>
          </cell>
          <cell r="C574" t="str">
            <v>Water Tank Truck</v>
          </cell>
          <cell r="D574" t="str">
            <v>hour</v>
          </cell>
          <cell r="E574">
            <v>4.0000000000000001E-3</v>
          </cell>
          <cell r="G574">
            <v>0</v>
          </cell>
          <cell r="H574">
            <v>198200</v>
          </cell>
          <cell r="I574">
            <v>792.8</v>
          </cell>
        </row>
        <row r="575">
          <cell r="B575">
            <v>3</v>
          </cell>
          <cell r="C575" t="str">
            <v>Labour</v>
          </cell>
        </row>
        <row r="579">
          <cell r="B579">
            <v>4</v>
          </cell>
          <cell r="C579" t="str">
            <v>Miscellaneous &amp; Transport</v>
          </cell>
        </row>
        <row r="581">
          <cell r="B581">
            <v>5</v>
          </cell>
          <cell r="C581" t="str">
            <v>Sub Total ( 1 - 4 )</v>
          </cell>
          <cell r="G581">
            <v>0</v>
          </cell>
          <cell r="I581">
            <v>26446.829999999998</v>
          </cell>
        </row>
        <row r="583">
          <cell r="B583">
            <v>6</v>
          </cell>
          <cell r="C583" t="str">
            <v>Indirect Cost</v>
          </cell>
          <cell r="D583">
            <v>0.1</v>
          </cell>
          <cell r="G583">
            <v>0</v>
          </cell>
          <cell r="I583">
            <v>2644.68</v>
          </cell>
        </row>
        <row r="585">
          <cell r="A585" t="str">
            <v>EW 14</v>
          </cell>
          <cell r="B585">
            <v>7</v>
          </cell>
          <cell r="C585" t="str">
            <v>Unit Prices (rounded)</v>
          </cell>
          <cell r="G585">
            <v>0</v>
          </cell>
          <cell r="I585">
            <v>29091</v>
          </cell>
        </row>
        <row r="588">
          <cell r="H588" t="str">
            <v>Tenderer's Official Representative</v>
          </cell>
        </row>
        <row r="592">
          <cell r="H592" t="str">
            <v>Signature :</v>
          </cell>
        </row>
        <row r="593">
          <cell r="H593" t="str">
            <v>Name  :</v>
          </cell>
          <cell r="I593" t="str">
            <v>Ir. Sudirman</v>
          </cell>
        </row>
        <row r="594">
          <cell r="H594" t="str">
            <v>Position :</v>
          </cell>
          <cell r="I594" t="str">
            <v>Branch Manager of South Sumatra</v>
          </cell>
        </row>
        <row r="595">
          <cell r="H595" t="str">
            <v>Date :</v>
          </cell>
          <cell r="I595" t="str">
            <v>September 18, 2007</v>
          </cell>
        </row>
        <row r="596">
          <cell r="H596" t="str">
            <v>Company Stamp :</v>
          </cell>
        </row>
        <row r="599">
          <cell r="A599" t="str">
            <v>3a</v>
          </cell>
          <cell r="B599" t="str">
            <v>Price Item Number</v>
          </cell>
          <cell r="D599" t="str">
            <v>IIIA-1-1</v>
          </cell>
        </row>
        <row r="600">
          <cell r="B600" t="str">
            <v>Description</v>
          </cell>
          <cell r="D600" t="str">
            <v>Excavation, common including disposal of excavated material</v>
          </cell>
        </row>
        <row r="602">
          <cell r="F602" t="str">
            <v>Foreign Currency</v>
          </cell>
        </row>
        <row r="603">
          <cell r="F603" t="str">
            <v>( ¥ )</v>
          </cell>
        </row>
        <row r="604">
          <cell r="B604" t="str">
            <v>Item</v>
          </cell>
          <cell r="D604" t="str">
            <v>Unit</v>
          </cell>
          <cell r="E604" t="str">
            <v>Quantity</v>
          </cell>
          <cell r="F604" t="str">
            <v>Unit</v>
          </cell>
          <cell r="G604" t="str">
            <v>Amount</v>
          </cell>
          <cell r="H604" t="str">
            <v>Unit Price</v>
          </cell>
          <cell r="I604" t="str">
            <v>Amount</v>
          </cell>
        </row>
        <row r="605">
          <cell r="F605" t="str">
            <v>Price</v>
          </cell>
          <cell r="H605" t="str">
            <v>( Rp. )</v>
          </cell>
        </row>
        <row r="606">
          <cell r="B606">
            <v>1</v>
          </cell>
          <cell r="C606" t="str">
            <v>Materials and Plant</v>
          </cell>
        </row>
        <row r="609">
          <cell r="B609">
            <v>2</v>
          </cell>
          <cell r="C609" t="str">
            <v>Contractor's Equipment</v>
          </cell>
        </row>
        <row r="610">
          <cell r="B610" t="str">
            <v>a</v>
          </cell>
          <cell r="C610" t="str">
            <v>Excavator</v>
          </cell>
          <cell r="D610" t="str">
            <v>hour</v>
          </cell>
          <cell r="E610">
            <v>1.43E-2</v>
          </cell>
          <cell r="G610">
            <v>0</v>
          </cell>
          <cell r="H610">
            <v>267200</v>
          </cell>
          <cell r="I610">
            <v>3820.96</v>
          </cell>
        </row>
        <row r="611">
          <cell r="B611" t="str">
            <v>b</v>
          </cell>
          <cell r="C611" t="str">
            <v>Excavator, trimming</v>
          </cell>
          <cell r="D611" t="str">
            <v>hour</v>
          </cell>
          <cell r="E611">
            <v>1.6E-2</v>
          </cell>
          <cell r="G611">
            <v>0</v>
          </cell>
          <cell r="H611">
            <v>267200</v>
          </cell>
          <cell r="I611">
            <v>4275.2</v>
          </cell>
        </row>
        <row r="615">
          <cell r="B615">
            <v>3</v>
          </cell>
          <cell r="C615" t="str">
            <v>Labour</v>
          </cell>
        </row>
        <row r="620">
          <cell r="B620">
            <v>4</v>
          </cell>
          <cell r="C620" t="str">
            <v>Miscellaneous &amp; Transport</v>
          </cell>
        </row>
        <row r="622">
          <cell r="B622">
            <v>5</v>
          </cell>
          <cell r="C622" t="str">
            <v>Sub Total ( 1 - 4 )</v>
          </cell>
          <cell r="G622">
            <v>0</v>
          </cell>
          <cell r="I622">
            <v>8096.16</v>
          </cell>
        </row>
        <row r="624">
          <cell r="B624">
            <v>6</v>
          </cell>
          <cell r="C624" t="str">
            <v>Indirect Cost</v>
          </cell>
          <cell r="D624">
            <v>0.1</v>
          </cell>
          <cell r="G624">
            <v>0</v>
          </cell>
          <cell r="I624">
            <v>809.62</v>
          </cell>
        </row>
        <row r="626">
          <cell r="A626" t="str">
            <v>EW 3a</v>
          </cell>
          <cell r="B626">
            <v>7</v>
          </cell>
          <cell r="C626" t="str">
            <v>Unit Prices (rounded)</v>
          </cell>
          <cell r="G626">
            <v>0</v>
          </cell>
          <cell r="I626">
            <v>8905</v>
          </cell>
        </row>
        <row r="629">
          <cell r="H629" t="str">
            <v>Tenderer's Official Representative</v>
          </cell>
        </row>
        <row r="633">
          <cell r="H633" t="str">
            <v>Signature :</v>
          </cell>
        </row>
        <row r="634">
          <cell r="H634" t="str">
            <v>Name  :</v>
          </cell>
          <cell r="I634" t="str">
            <v>Ir. Sudirman</v>
          </cell>
        </row>
        <row r="635">
          <cell r="H635" t="str">
            <v>Position :</v>
          </cell>
          <cell r="I635" t="str">
            <v>Branch Manager of South Sumatra</v>
          </cell>
        </row>
        <row r="636">
          <cell r="H636" t="str">
            <v>Date :</v>
          </cell>
          <cell r="I636" t="str">
            <v>September 18, 2007</v>
          </cell>
        </row>
        <row r="637">
          <cell r="H637" t="str">
            <v>Company Stamp :</v>
          </cell>
        </row>
      </sheetData>
      <sheetData sheetId="6" refreshError="1"/>
      <sheetData sheetId="7" refreshError="1">
        <row r="1">
          <cell r="B1" t="str">
            <v>ENCLOSURE No. 14</v>
          </cell>
          <cell r="J1" t="str">
            <v>5,9,13</v>
          </cell>
          <cell r="K1">
            <v>6</v>
          </cell>
          <cell r="L1" t="str">
            <v>PC TYPE B</v>
          </cell>
          <cell r="N1" t="str">
            <v>INI YG DIRUBAH2</v>
          </cell>
        </row>
        <row r="2">
          <cell r="B2" t="str">
            <v>BREAKDOWN OF UNIT PRICES</v>
          </cell>
          <cell r="J2" t="str">
            <v>DICETAK</v>
          </cell>
          <cell r="K2">
            <v>6.5</v>
          </cell>
          <cell r="L2" t="str">
            <v>PC TYPE A</v>
          </cell>
        </row>
        <row r="3">
          <cell r="K3">
            <v>5.5</v>
          </cell>
          <cell r="L3" t="str">
            <v>PC TYPE C</v>
          </cell>
        </row>
        <row r="4">
          <cell r="B4" t="str">
            <v>Name of Tenderer</v>
          </cell>
          <cell r="D4" t="str">
            <v>Persero PT. WASKITA KARYA</v>
          </cell>
        </row>
        <row r="7">
          <cell r="B7" t="str">
            <v>The breakdown shall be provided for all the above listed items, in the following format</v>
          </cell>
        </row>
        <row r="9">
          <cell r="A9">
            <v>0</v>
          </cell>
          <cell r="B9" t="str">
            <v>Price Item Number</v>
          </cell>
          <cell r="D9" t="str">
            <v>II-2-1 ;  IVA-1.6</v>
          </cell>
        </row>
        <row r="10">
          <cell r="B10" t="str">
            <v>Description</v>
          </cell>
          <cell r="D10" t="str">
            <v>Pre-cast concrete panel (t=5 cm) for canal lining including joint mortar</v>
          </cell>
        </row>
        <row r="12">
          <cell r="F12" t="str">
            <v>Foreign Currency</v>
          </cell>
        </row>
        <row r="13">
          <cell r="F13" t="str">
            <v>( ¥ )</v>
          </cell>
        </row>
        <row r="14">
          <cell r="B14" t="str">
            <v>Item</v>
          </cell>
          <cell r="D14" t="str">
            <v>Unit</v>
          </cell>
          <cell r="E14" t="str">
            <v>Quantity</v>
          </cell>
          <cell r="F14" t="str">
            <v>Unit</v>
          </cell>
          <cell r="G14" t="str">
            <v>Amount</v>
          </cell>
          <cell r="H14" t="str">
            <v>Unit Price</v>
          </cell>
          <cell r="I14" t="str">
            <v>Amount</v>
          </cell>
        </row>
        <row r="15">
          <cell r="F15" t="str">
            <v>Price</v>
          </cell>
          <cell r="H15" t="str">
            <v>( Rp. )</v>
          </cell>
        </row>
        <row r="16">
          <cell r="B16">
            <v>1</v>
          </cell>
          <cell r="C16" t="str">
            <v>Materials and Plant</v>
          </cell>
        </row>
        <row r="17">
          <cell r="B17">
            <v>1</v>
          </cell>
          <cell r="C17" t="str">
            <v>Cement</v>
          </cell>
          <cell r="D17" t="str">
            <v>bag</v>
          </cell>
          <cell r="E17">
            <v>0.32500000000000001</v>
          </cell>
          <cell r="G17">
            <v>0</v>
          </cell>
          <cell r="H17">
            <v>39670</v>
          </cell>
          <cell r="I17">
            <v>12892.75</v>
          </cell>
        </row>
        <row r="18">
          <cell r="B18">
            <v>2</v>
          </cell>
          <cell r="C18" t="str">
            <v>Coarse Agregate (Natural)</v>
          </cell>
          <cell r="D18" t="str">
            <v>m3</v>
          </cell>
          <cell r="E18">
            <v>4.2500000000000003E-2</v>
          </cell>
          <cell r="G18">
            <v>0</v>
          </cell>
          <cell r="H18">
            <v>120080</v>
          </cell>
          <cell r="I18">
            <v>5103.3999999999996</v>
          </cell>
        </row>
        <row r="19">
          <cell r="B19">
            <v>3</v>
          </cell>
          <cell r="C19" t="str">
            <v>Fine Aggregate</v>
          </cell>
          <cell r="D19" t="str">
            <v>m3</v>
          </cell>
          <cell r="E19">
            <v>3.2500000000000001E-2</v>
          </cell>
          <cell r="G19">
            <v>0</v>
          </cell>
          <cell r="H19">
            <v>58950</v>
          </cell>
          <cell r="I19">
            <v>1915.88</v>
          </cell>
        </row>
        <row r="20">
          <cell r="B20">
            <v>4</v>
          </cell>
          <cell r="C20" t="str">
            <v>Reinforcement bar</v>
          </cell>
          <cell r="D20" t="str">
            <v>Kg</v>
          </cell>
          <cell r="E20">
            <v>6.3000000000000007</v>
          </cell>
          <cell r="G20">
            <v>0</v>
          </cell>
          <cell r="H20">
            <v>9451.83</v>
          </cell>
          <cell r="I20">
            <v>59546.53</v>
          </cell>
        </row>
        <row r="21">
          <cell r="B21">
            <v>5</v>
          </cell>
          <cell r="C21" t="str">
            <v>Formwork</v>
          </cell>
          <cell r="D21" t="str">
            <v>m2</v>
          </cell>
          <cell r="E21">
            <v>1.5333333333333334E-2</v>
          </cell>
          <cell r="G21">
            <v>0</v>
          </cell>
          <cell r="H21">
            <v>43885</v>
          </cell>
          <cell r="I21">
            <v>672.9</v>
          </cell>
        </row>
        <row r="23">
          <cell r="B23">
            <v>2</v>
          </cell>
          <cell r="C23" t="str">
            <v>Contractor's Equipment</v>
          </cell>
        </row>
        <row r="24">
          <cell r="B24">
            <v>1</v>
          </cell>
          <cell r="C24" t="str">
            <v>Concrete mixer</v>
          </cell>
          <cell r="D24" t="str">
            <v>hr</v>
          </cell>
          <cell r="E24">
            <v>2.5000000000000001E-2</v>
          </cell>
          <cell r="G24">
            <v>0</v>
          </cell>
          <cell r="H24">
            <v>32900</v>
          </cell>
          <cell r="I24">
            <v>822.5</v>
          </cell>
          <cell r="J24">
            <v>9</v>
          </cell>
        </row>
        <row r="25">
          <cell r="B25">
            <v>2</v>
          </cell>
          <cell r="C25" t="str">
            <v>Concrete vibrator</v>
          </cell>
          <cell r="D25" t="str">
            <v>hr</v>
          </cell>
          <cell r="E25">
            <v>2.5000000000000001E-2</v>
          </cell>
          <cell r="G25">
            <v>0</v>
          </cell>
          <cell r="H25">
            <v>32900</v>
          </cell>
          <cell r="I25">
            <v>822.5</v>
          </cell>
        </row>
        <row r="26">
          <cell r="B26">
            <v>3</v>
          </cell>
          <cell r="C26" t="str">
            <v>Tools for transort</v>
          </cell>
          <cell r="D26" t="str">
            <v>ls</v>
          </cell>
          <cell r="E26">
            <v>1</v>
          </cell>
          <cell r="G26">
            <v>0</v>
          </cell>
          <cell r="H26">
            <v>1000</v>
          </cell>
          <cell r="I26">
            <v>1000</v>
          </cell>
          <cell r="J26">
            <v>1000</v>
          </cell>
        </row>
        <row r="28">
          <cell r="B28">
            <v>3</v>
          </cell>
          <cell r="C28" t="str">
            <v>Labour</v>
          </cell>
        </row>
        <row r="29">
          <cell r="A29" t="str">
            <v>1</v>
          </cell>
          <cell r="B29">
            <v>1</v>
          </cell>
          <cell r="C29" t="str">
            <v>Foreman</v>
          </cell>
          <cell r="D29" t="str">
            <v>day</v>
          </cell>
          <cell r="E29">
            <v>5.0000000000000001E-3</v>
          </cell>
          <cell r="G29">
            <v>0</v>
          </cell>
          <cell r="H29">
            <v>44500</v>
          </cell>
          <cell r="I29">
            <v>222.5</v>
          </cell>
          <cell r="J29">
            <v>200</v>
          </cell>
        </row>
        <row r="30">
          <cell r="A30" t="str">
            <v>5</v>
          </cell>
          <cell r="B30">
            <v>2</v>
          </cell>
          <cell r="C30" t="str">
            <v>Skilled labour</v>
          </cell>
          <cell r="D30" t="str">
            <v>day</v>
          </cell>
          <cell r="E30">
            <v>2.5000000000000001E-2</v>
          </cell>
          <cell r="G30">
            <v>0</v>
          </cell>
          <cell r="H30">
            <v>39000</v>
          </cell>
          <cell r="I30">
            <v>975</v>
          </cell>
          <cell r="J30">
            <v>200</v>
          </cell>
        </row>
        <row r="31">
          <cell r="A31" t="str">
            <v>15</v>
          </cell>
          <cell r="B31">
            <v>3</v>
          </cell>
          <cell r="C31" t="str">
            <v>Common Labour</v>
          </cell>
          <cell r="D31" t="str">
            <v>day</v>
          </cell>
          <cell r="E31">
            <v>7.4999999999999997E-2</v>
          </cell>
          <cell r="G31">
            <v>0</v>
          </cell>
          <cell r="H31">
            <v>27800</v>
          </cell>
          <cell r="I31">
            <v>2085</v>
          </cell>
          <cell r="J31">
            <v>200</v>
          </cell>
        </row>
        <row r="32">
          <cell r="J32">
            <v>3282.5</v>
          </cell>
        </row>
        <row r="33">
          <cell r="J33">
            <v>65650</v>
          </cell>
          <cell r="K33">
            <v>55000</v>
          </cell>
          <cell r="L33" t="str">
            <v>cor</v>
          </cell>
        </row>
        <row r="34">
          <cell r="B34">
            <v>4</v>
          </cell>
          <cell r="C34" t="str">
            <v>Miscellaneous &amp; Transport</v>
          </cell>
          <cell r="K34">
            <v>25000</v>
          </cell>
        </row>
        <row r="35">
          <cell r="K35">
            <v>80000</v>
          </cell>
        </row>
        <row r="38">
          <cell r="B38">
            <v>5</v>
          </cell>
          <cell r="C38" t="str">
            <v>Sub Total ( 1 - 4 )</v>
          </cell>
          <cell r="G38">
            <v>0</v>
          </cell>
          <cell r="I38">
            <v>86058.959999999992</v>
          </cell>
        </row>
        <row r="40">
          <cell r="B40">
            <v>6</v>
          </cell>
          <cell r="C40" t="str">
            <v>Indirect Cost</v>
          </cell>
          <cell r="D40">
            <v>0.1</v>
          </cell>
          <cell r="G40">
            <v>0</v>
          </cell>
          <cell r="I40">
            <v>8605.9</v>
          </cell>
        </row>
        <row r="42">
          <cell r="A42" t="str">
            <v>CW 0</v>
          </cell>
          <cell r="B42">
            <v>7</v>
          </cell>
          <cell r="C42" t="str">
            <v>Unit Prices (rounded)</v>
          </cell>
          <cell r="G42">
            <v>0</v>
          </cell>
          <cell r="I42">
            <v>94664</v>
          </cell>
          <cell r="J42">
            <v>1893280</v>
          </cell>
        </row>
        <row r="45">
          <cell r="H45" t="str">
            <v>Tenderer's Official Representative</v>
          </cell>
        </row>
        <row r="49">
          <cell r="H49" t="str">
            <v>Signature :</v>
          </cell>
        </row>
        <row r="50">
          <cell r="H50" t="str">
            <v>Name  :</v>
          </cell>
          <cell r="I50" t="str">
            <v>Ir. Sudirman</v>
          </cell>
        </row>
        <row r="51">
          <cell r="H51" t="str">
            <v>Position :</v>
          </cell>
          <cell r="I51" t="str">
            <v>Branch Manager of South Sumatra</v>
          </cell>
        </row>
        <row r="52">
          <cell r="H52" t="str">
            <v>Date :</v>
          </cell>
          <cell r="I52" t="str">
            <v>September 18, 2007</v>
          </cell>
        </row>
        <row r="53">
          <cell r="H53" t="str">
            <v>Company Stamp :</v>
          </cell>
        </row>
        <row r="57">
          <cell r="A57">
            <v>0</v>
          </cell>
          <cell r="B57" t="str">
            <v>Price Item Number</v>
          </cell>
          <cell r="D57" t="str">
            <v>II-2-2 , IVA-1.7</v>
          </cell>
        </row>
        <row r="58">
          <cell r="B58" t="str">
            <v>Description</v>
          </cell>
          <cell r="D58" t="str">
            <v xml:space="preserve">Lining concrete, Type B </v>
          </cell>
        </row>
        <row r="60">
          <cell r="F60" t="str">
            <v>Foreign Currency</v>
          </cell>
        </row>
        <row r="61">
          <cell r="F61" t="str">
            <v>( ¥ )</v>
          </cell>
        </row>
        <row r="62">
          <cell r="B62" t="str">
            <v>Item</v>
          </cell>
          <cell r="D62" t="str">
            <v>Unit</v>
          </cell>
          <cell r="E62" t="str">
            <v>Quantity</v>
          </cell>
          <cell r="F62" t="str">
            <v>Unit</v>
          </cell>
          <cell r="G62" t="str">
            <v>Amount</v>
          </cell>
          <cell r="H62" t="str">
            <v>Unit Price</v>
          </cell>
          <cell r="I62" t="str">
            <v>Amount</v>
          </cell>
        </row>
        <row r="63">
          <cell r="F63" t="str">
            <v>Price</v>
          </cell>
          <cell r="H63" t="str">
            <v>( Rp. )</v>
          </cell>
          <cell r="J63">
            <v>17446009110.470001</v>
          </cell>
        </row>
        <row r="64">
          <cell r="B64">
            <v>1</v>
          </cell>
          <cell r="C64" t="str">
            <v>Materials and Plant</v>
          </cell>
          <cell r="J64">
            <v>21554046798.739998</v>
          </cell>
        </row>
        <row r="65">
          <cell r="B65">
            <v>1</v>
          </cell>
          <cell r="C65" t="str">
            <v>Cement</v>
          </cell>
          <cell r="D65" t="str">
            <v>bag</v>
          </cell>
          <cell r="E65">
            <v>6</v>
          </cell>
          <cell r="G65">
            <v>0</v>
          </cell>
          <cell r="H65">
            <v>39670</v>
          </cell>
          <cell r="I65">
            <v>238020</v>
          </cell>
          <cell r="J65">
            <v>-4108037688.2699966</v>
          </cell>
        </row>
        <row r="66">
          <cell r="B66">
            <v>2</v>
          </cell>
          <cell r="C66" t="str">
            <v>Coarse Agregate (Natural)</v>
          </cell>
          <cell r="D66" t="str">
            <v>m3</v>
          </cell>
          <cell r="E66">
            <v>0.82</v>
          </cell>
          <cell r="G66">
            <v>0</v>
          </cell>
          <cell r="H66">
            <v>120080</v>
          </cell>
          <cell r="I66">
            <v>98465.600000000006</v>
          </cell>
        </row>
        <row r="67">
          <cell r="B67">
            <v>3</v>
          </cell>
          <cell r="C67" t="str">
            <v>Fine Aggregate</v>
          </cell>
          <cell r="D67" t="str">
            <v>m3</v>
          </cell>
          <cell r="E67">
            <v>0.62</v>
          </cell>
          <cell r="G67">
            <v>0</v>
          </cell>
          <cell r="H67">
            <v>58950</v>
          </cell>
          <cell r="I67">
            <v>36549</v>
          </cell>
        </row>
        <row r="68">
          <cell r="B68">
            <v>4</v>
          </cell>
          <cell r="C68" t="str">
            <v>Polypropylene fiber</v>
          </cell>
          <cell r="D68" t="str">
            <v>Kg</v>
          </cell>
          <cell r="E68">
            <v>1</v>
          </cell>
          <cell r="G68">
            <v>0</v>
          </cell>
          <cell r="H68">
            <v>44210</v>
          </cell>
          <cell r="I68">
            <v>0</v>
          </cell>
        </row>
        <row r="71">
          <cell r="B71">
            <v>2</v>
          </cell>
          <cell r="C71" t="str">
            <v>Contractor's Equipment</v>
          </cell>
        </row>
        <row r="72">
          <cell r="B72">
            <v>1</v>
          </cell>
          <cell r="C72" t="str">
            <v>Concrete mixer</v>
          </cell>
          <cell r="D72" t="str">
            <v>hr</v>
          </cell>
          <cell r="E72">
            <v>0.5</v>
          </cell>
          <cell r="G72">
            <v>0</v>
          </cell>
          <cell r="H72">
            <v>32900</v>
          </cell>
          <cell r="I72">
            <v>16450</v>
          </cell>
          <cell r="J72">
            <v>0</v>
          </cell>
        </row>
        <row r="73">
          <cell r="B73">
            <v>2</v>
          </cell>
          <cell r="C73" t="str">
            <v>Concrete vibrator</v>
          </cell>
          <cell r="D73" t="str">
            <v>hr</v>
          </cell>
          <cell r="E73">
            <v>0.25</v>
          </cell>
          <cell r="G73">
            <v>0</v>
          </cell>
          <cell r="H73">
            <v>32900</v>
          </cell>
          <cell r="I73">
            <v>8225</v>
          </cell>
        </row>
        <row r="74">
          <cell r="J74">
            <v>1000</v>
          </cell>
        </row>
        <row r="76">
          <cell r="B76">
            <v>3</v>
          </cell>
          <cell r="C76" t="str">
            <v>Labour</v>
          </cell>
        </row>
        <row r="77">
          <cell r="A77" t="str">
            <v>1</v>
          </cell>
          <cell r="B77">
            <v>1</v>
          </cell>
          <cell r="C77" t="str">
            <v>Foreman</v>
          </cell>
          <cell r="D77" t="str">
            <v>day</v>
          </cell>
          <cell r="E77">
            <v>0.14285714285714285</v>
          </cell>
          <cell r="G77">
            <v>0</v>
          </cell>
          <cell r="H77">
            <v>44500</v>
          </cell>
          <cell r="I77">
            <v>6357.14</v>
          </cell>
          <cell r="J77">
            <v>7</v>
          </cell>
        </row>
        <row r="78">
          <cell r="A78" t="str">
            <v>3</v>
          </cell>
          <cell r="B78">
            <v>2</v>
          </cell>
          <cell r="C78" t="str">
            <v>Skilled labour</v>
          </cell>
          <cell r="D78" t="str">
            <v>day</v>
          </cell>
          <cell r="E78">
            <v>0.42857142857142855</v>
          </cell>
          <cell r="G78">
            <v>0</v>
          </cell>
          <cell r="H78">
            <v>39000</v>
          </cell>
          <cell r="I78">
            <v>16714.29</v>
          </cell>
          <cell r="J78">
            <v>7</v>
          </cell>
        </row>
        <row r="79">
          <cell r="A79" t="str">
            <v>10</v>
          </cell>
          <cell r="B79">
            <v>3</v>
          </cell>
          <cell r="C79" t="str">
            <v>Common Labour</v>
          </cell>
          <cell r="D79" t="str">
            <v>day</v>
          </cell>
          <cell r="E79">
            <v>1.4285714285714286</v>
          </cell>
          <cell r="G79">
            <v>0</v>
          </cell>
          <cell r="H79">
            <v>27800</v>
          </cell>
          <cell r="I79">
            <v>39714.29</v>
          </cell>
          <cell r="J79">
            <v>7</v>
          </cell>
        </row>
        <row r="80">
          <cell r="J80">
            <v>62785.72</v>
          </cell>
        </row>
        <row r="82">
          <cell r="B82">
            <v>4</v>
          </cell>
          <cell r="C82" t="str">
            <v>Miscellaneous &amp; Transport</v>
          </cell>
        </row>
        <row r="88">
          <cell r="B88">
            <v>5</v>
          </cell>
          <cell r="C88" t="str">
            <v>Sub Total ( 1 - 4 )</v>
          </cell>
          <cell r="G88">
            <v>0</v>
          </cell>
          <cell r="I88">
            <v>460495.31999999995</v>
          </cell>
        </row>
        <row r="90">
          <cell r="B90">
            <v>6</v>
          </cell>
          <cell r="C90" t="str">
            <v>Indirect Cost</v>
          </cell>
          <cell r="D90">
            <v>0.1</v>
          </cell>
          <cell r="G90">
            <v>0</v>
          </cell>
          <cell r="I90">
            <v>46049.53</v>
          </cell>
        </row>
        <row r="92">
          <cell r="A92" t="str">
            <v>CW lin</v>
          </cell>
          <cell r="B92">
            <v>7</v>
          </cell>
          <cell r="C92" t="str">
            <v>Unit Prices (rounded)</v>
          </cell>
          <cell r="G92">
            <v>0</v>
          </cell>
          <cell r="I92">
            <v>506544</v>
          </cell>
        </row>
        <row r="95">
          <cell r="H95" t="str">
            <v>Tenderer's Official Representative</v>
          </cell>
        </row>
        <row r="99">
          <cell r="H99" t="str">
            <v>Signature :</v>
          </cell>
        </row>
        <row r="100">
          <cell r="H100" t="str">
            <v>Name  :</v>
          </cell>
          <cell r="I100" t="str">
            <v>Ir. Sudirman</v>
          </cell>
        </row>
        <row r="101">
          <cell r="H101" t="str">
            <v>Position :</v>
          </cell>
          <cell r="I101" t="str">
            <v>Branch Manager of South Sumatra</v>
          </cell>
        </row>
        <row r="102">
          <cell r="H102" t="str">
            <v>Date :</v>
          </cell>
          <cell r="I102" t="str">
            <v>September 18, 2007</v>
          </cell>
        </row>
        <row r="103">
          <cell r="H103" t="str">
            <v>Company Stamp :</v>
          </cell>
        </row>
        <row r="107">
          <cell r="A107">
            <v>0</v>
          </cell>
          <cell r="B107" t="str">
            <v>Price Item Number</v>
          </cell>
          <cell r="D107" t="str">
            <v>II-2-3 ; IVA-1.8</v>
          </cell>
        </row>
        <row r="108">
          <cell r="B108" t="str">
            <v>Description</v>
          </cell>
          <cell r="D108" t="str">
            <v>Foundation mortar (t=3 cm)/(t=2cm) at bottom layer of concrete panel (proportion 1:3)</v>
          </cell>
        </row>
        <row r="110">
          <cell r="F110" t="str">
            <v>Foreign Currency</v>
          </cell>
        </row>
        <row r="111">
          <cell r="F111" t="str">
            <v>( ¥ )</v>
          </cell>
        </row>
        <row r="112">
          <cell r="B112" t="str">
            <v>Item</v>
          </cell>
          <cell r="D112" t="str">
            <v>Unit</v>
          </cell>
          <cell r="E112" t="str">
            <v>Quantity</v>
          </cell>
          <cell r="F112" t="str">
            <v>Unit</v>
          </cell>
          <cell r="G112" t="str">
            <v>Amount</v>
          </cell>
          <cell r="H112" t="str">
            <v>Unit Price</v>
          </cell>
          <cell r="I112" t="str">
            <v>Amount</v>
          </cell>
        </row>
        <row r="113">
          <cell r="F113" t="str">
            <v>Price</v>
          </cell>
          <cell r="H113" t="str">
            <v>( Rp. )</v>
          </cell>
        </row>
        <row r="114">
          <cell r="B114">
            <v>1</v>
          </cell>
          <cell r="C114" t="str">
            <v>Materials and Plant</v>
          </cell>
        </row>
        <row r="115">
          <cell r="B115">
            <v>1</v>
          </cell>
          <cell r="C115" t="str">
            <v>Cement</v>
          </cell>
          <cell r="D115" t="str">
            <v>bag</v>
          </cell>
          <cell r="E115">
            <v>5</v>
          </cell>
          <cell r="G115">
            <v>0</v>
          </cell>
          <cell r="H115">
            <v>39670</v>
          </cell>
          <cell r="I115">
            <v>198350</v>
          </cell>
        </row>
        <row r="116">
          <cell r="B116">
            <v>2</v>
          </cell>
          <cell r="C116" t="str">
            <v>Coarse Agregate (Natural)</v>
          </cell>
          <cell r="D116" t="str">
            <v>m3</v>
          </cell>
          <cell r="E116">
            <v>0.82</v>
          </cell>
          <cell r="G116">
            <v>0</v>
          </cell>
          <cell r="H116">
            <v>120080</v>
          </cell>
          <cell r="I116">
            <v>98465.600000000006</v>
          </cell>
        </row>
        <row r="117">
          <cell r="B117">
            <v>3</v>
          </cell>
          <cell r="C117" t="str">
            <v>Fine Aggregate</v>
          </cell>
          <cell r="D117" t="str">
            <v>m3</v>
          </cell>
          <cell r="E117">
            <v>0.62</v>
          </cell>
          <cell r="G117">
            <v>0</v>
          </cell>
          <cell r="H117">
            <v>58950</v>
          </cell>
          <cell r="I117">
            <v>36549</v>
          </cell>
        </row>
        <row r="121">
          <cell r="B121">
            <v>2</v>
          </cell>
          <cell r="C121" t="str">
            <v>Contractor's Equipment</v>
          </cell>
        </row>
        <row r="122">
          <cell r="B122">
            <v>1</v>
          </cell>
          <cell r="C122" t="str">
            <v>Concrete mixer</v>
          </cell>
          <cell r="D122" t="str">
            <v>hr</v>
          </cell>
          <cell r="E122">
            <v>0.5</v>
          </cell>
          <cell r="G122">
            <v>0</v>
          </cell>
          <cell r="H122">
            <v>32900</v>
          </cell>
          <cell r="I122">
            <v>16450</v>
          </cell>
          <cell r="J122">
            <v>0</v>
          </cell>
        </row>
        <row r="123">
          <cell r="B123">
            <v>2</v>
          </cell>
          <cell r="C123" t="str">
            <v>Concrete vibrator</v>
          </cell>
          <cell r="D123" t="str">
            <v>hr</v>
          </cell>
          <cell r="E123">
            <v>0.25</v>
          </cell>
          <cell r="G123">
            <v>0</v>
          </cell>
          <cell r="H123">
            <v>32900</v>
          </cell>
          <cell r="I123">
            <v>8225</v>
          </cell>
        </row>
        <row r="124">
          <cell r="J124">
            <v>1000</v>
          </cell>
        </row>
        <row r="126">
          <cell r="B126">
            <v>3</v>
          </cell>
          <cell r="C126" t="str">
            <v>Labour</v>
          </cell>
        </row>
        <row r="127">
          <cell r="A127" t="str">
            <v>1</v>
          </cell>
          <cell r="B127">
            <v>1</v>
          </cell>
          <cell r="C127" t="str">
            <v>Foreman</v>
          </cell>
          <cell r="D127" t="str">
            <v>day</v>
          </cell>
          <cell r="E127">
            <v>0.05</v>
          </cell>
          <cell r="G127">
            <v>0</v>
          </cell>
          <cell r="H127">
            <v>44500</v>
          </cell>
          <cell r="I127">
            <v>2225</v>
          </cell>
          <cell r="J127">
            <v>20</v>
          </cell>
        </row>
        <row r="128">
          <cell r="A128" t="str">
            <v>3</v>
          </cell>
          <cell r="B128">
            <v>2</v>
          </cell>
          <cell r="C128" t="str">
            <v>Skilled labour</v>
          </cell>
          <cell r="D128" t="str">
            <v>day</v>
          </cell>
          <cell r="E128">
            <v>0.15</v>
          </cell>
          <cell r="G128">
            <v>0</v>
          </cell>
          <cell r="H128">
            <v>39000</v>
          </cell>
          <cell r="I128">
            <v>5850</v>
          </cell>
          <cell r="J128">
            <v>20</v>
          </cell>
        </row>
        <row r="129">
          <cell r="A129" t="str">
            <v>10</v>
          </cell>
          <cell r="B129">
            <v>3</v>
          </cell>
          <cell r="C129" t="str">
            <v>Common Labour</v>
          </cell>
          <cell r="D129" t="str">
            <v>day</v>
          </cell>
          <cell r="E129">
            <v>0.5</v>
          </cell>
          <cell r="G129">
            <v>0</v>
          </cell>
          <cell r="H129">
            <v>27800</v>
          </cell>
          <cell r="I129">
            <v>13900</v>
          </cell>
          <cell r="J129">
            <v>20</v>
          </cell>
        </row>
        <row r="130">
          <cell r="J130">
            <v>21975</v>
          </cell>
        </row>
        <row r="132">
          <cell r="B132">
            <v>4</v>
          </cell>
          <cell r="C132" t="str">
            <v>Miscellaneous &amp; Transport</v>
          </cell>
        </row>
        <row r="135">
          <cell r="B135">
            <v>5</v>
          </cell>
          <cell r="C135" t="str">
            <v>Sub Total ( 1 - 4 )</v>
          </cell>
          <cell r="G135">
            <v>0</v>
          </cell>
          <cell r="I135">
            <v>380014.6</v>
          </cell>
        </row>
        <row r="137">
          <cell r="B137">
            <v>6</v>
          </cell>
          <cell r="C137" t="str">
            <v>Indirect Cost</v>
          </cell>
          <cell r="D137">
            <v>0.1</v>
          </cell>
          <cell r="G137">
            <v>0</v>
          </cell>
          <cell r="I137">
            <v>38001.46</v>
          </cell>
        </row>
        <row r="139">
          <cell r="A139" t="str">
            <v>CW fondmortar</v>
          </cell>
          <cell r="B139">
            <v>7</v>
          </cell>
          <cell r="C139" t="str">
            <v>Unit Prices (rounded)</v>
          </cell>
          <cell r="G139">
            <v>0</v>
          </cell>
          <cell r="I139">
            <v>418016</v>
          </cell>
        </row>
        <row r="142">
          <cell r="H142" t="str">
            <v>Tenderer's Official Representative</v>
          </cell>
        </row>
        <row r="146">
          <cell r="H146" t="str">
            <v>Signature :</v>
          </cell>
        </row>
        <row r="147">
          <cell r="H147" t="str">
            <v>Name  :</v>
          </cell>
          <cell r="I147" t="str">
            <v>Ir. Sudirman</v>
          </cell>
        </row>
        <row r="148">
          <cell r="H148" t="str">
            <v>Position :</v>
          </cell>
          <cell r="I148" t="str">
            <v>Branch Manager of South Sumatra</v>
          </cell>
        </row>
        <row r="149">
          <cell r="H149" t="str">
            <v>Date :</v>
          </cell>
          <cell r="I149" t="str">
            <v>September 18, 2007</v>
          </cell>
        </row>
        <row r="150">
          <cell r="H150" t="str">
            <v>Company Stamp :</v>
          </cell>
        </row>
        <row r="154">
          <cell r="A154">
            <v>0</v>
          </cell>
          <cell r="B154" t="str">
            <v>Price Item Number</v>
          </cell>
          <cell r="D154" t="str">
            <v>II-2-5</v>
          </cell>
        </row>
        <row r="155">
          <cell r="B155" t="str">
            <v>Description</v>
          </cell>
          <cell r="D155" t="str">
            <v>Weepholes including PVC pipe (dia. 50 mm) with gravel, sand and fiber materials</v>
          </cell>
        </row>
        <row r="157">
          <cell r="F157" t="str">
            <v>Foreign Currency</v>
          </cell>
        </row>
        <row r="158">
          <cell r="F158" t="str">
            <v>( ¥ )</v>
          </cell>
        </row>
        <row r="159">
          <cell r="B159" t="str">
            <v>Item</v>
          </cell>
          <cell r="D159" t="str">
            <v>Unit</v>
          </cell>
          <cell r="E159" t="str">
            <v>Quantity</v>
          </cell>
          <cell r="F159" t="str">
            <v>Unit</v>
          </cell>
          <cell r="G159" t="str">
            <v>Amount</v>
          </cell>
          <cell r="H159" t="str">
            <v>Unit Price</v>
          </cell>
          <cell r="I159" t="str">
            <v>Amount</v>
          </cell>
        </row>
        <row r="160">
          <cell r="F160" t="str">
            <v>Price</v>
          </cell>
          <cell r="H160" t="str">
            <v>( Rp. )</v>
          </cell>
        </row>
        <row r="161">
          <cell r="B161">
            <v>1</v>
          </cell>
          <cell r="C161" t="str">
            <v>Materials and Plant</v>
          </cell>
        </row>
        <row r="162">
          <cell r="B162">
            <v>1</v>
          </cell>
          <cell r="C162" t="str">
            <v>PVC Æ 50mm.</v>
          </cell>
          <cell r="D162" t="str">
            <v>m'</v>
          </cell>
          <cell r="E162">
            <v>0.6</v>
          </cell>
          <cell r="G162">
            <v>0</v>
          </cell>
          <cell r="H162">
            <v>16650</v>
          </cell>
          <cell r="I162">
            <v>9990</v>
          </cell>
        </row>
        <row r="163">
          <cell r="B163">
            <v>2</v>
          </cell>
          <cell r="C163" t="str">
            <v>Gravel</v>
          </cell>
          <cell r="D163" t="str">
            <v>m3</v>
          </cell>
          <cell r="E163">
            <v>0.05</v>
          </cell>
          <cell r="G163">
            <v>0</v>
          </cell>
          <cell r="H163">
            <v>120080</v>
          </cell>
          <cell r="I163">
            <v>6004</v>
          </cell>
        </row>
        <row r="164">
          <cell r="B164">
            <v>3</v>
          </cell>
          <cell r="C164" t="str">
            <v>Fine Aggregate</v>
          </cell>
          <cell r="D164" t="str">
            <v>m3</v>
          </cell>
          <cell r="E164">
            <v>0.1</v>
          </cell>
          <cell r="G164">
            <v>0</v>
          </cell>
          <cell r="H164">
            <v>58950</v>
          </cell>
          <cell r="I164">
            <v>5895</v>
          </cell>
        </row>
        <row r="168">
          <cell r="B168">
            <v>2</v>
          </cell>
          <cell r="C168" t="str">
            <v>Contractor's Equipment</v>
          </cell>
        </row>
        <row r="169">
          <cell r="B169">
            <v>1</v>
          </cell>
          <cell r="C169" t="str">
            <v>Tools</v>
          </cell>
          <cell r="D169" t="str">
            <v>ls</v>
          </cell>
          <cell r="E169">
            <v>1</v>
          </cell>
          <cell r="G169">
            <v>0</v>
          </cell>
          <cell r="H169">
            <v>1000</v>
          </cell>
          <cell r="I169">
            <v>1000</v>
          </cell>
          <cell r="J169">
            <v>1000</v>
          </cell>
        </row>
        <row r="171">
          <cell r="B171">
            <v>3</v>
          </cell>
          <cell r="C171" t="str">
            <v>Labour</v>
          </cell>
        </row>
        <row r="172">
          <cell r="A172" t="str">
            <v>1</v>
          </cell>
          <cell r="B172">
            <v>1</v>
          </cell>
          <cell r="C172" t="str">
            <v>Foreman</v>
          </cell>
          <cell r="D172" t="str">
            <v>day</v>
          </cell>
          <cell r="E172">
            <v>8.3333333333333329E-2</v>
          </cell>
          <cell r="G172">
            <v>0</v>
          </cell>
          <cell r="H172">
            <v>44500</v>
          </cell>
          <cell r="I172">
            <v>3708.33</v>
          </cell>
          <cell r="J172">
            <v>12</v>
          </cell>
        </row>
        <row r="173">
          <cell r="A173" t="str">
            <v>1</v>
          </cell>
          <cell r="B173">
            <v>2</v>
          </cell>
          <cell r="C173" t="str">
            <v>Skilled labour</v>
          </cell>
          <cell r="D173" t="str">
            <v>day</v>
          </cell>
          <cell r="E173">
            <v>8.3333333333333329E-2</v>
          </cell>
          <cell r="G173">
            <v>0</v>
          </cell>
          <cell r="H173">
            <v>39000</v>
          </cell>
          <cell r="I173">
            <v>3250</v>
          </cell>
          <cell r="J173">
            <v>12</v>
          </cell>
        </row>
        <row r="174">
          <cell r="A174" t="str">
            <v>4</v>
          </cell>
          <cell r="B174">
            <v>3</v>
          </cell>
          <cell r="C174" t="str">
            <v>Common Labour</v>
          </cell>
          <cell r="D174" t="str">
            <v>day</v>
          </cell>
          <cell r="E174">
            <v>0.33333333333333331</v>
          </cell>
          <cell r="G174">
            <v>0</v>
          </cell>
          <cell r="H174">
            <v>27800</v>
          </cell>
          <cell r="I174">
            <v>9266.67</v>
          </cell>
          <cell r="J174">
            <v>12</v>
          </cell>
        </row>
        <row r="175">
          <cell r="J175">
            <v>16225</v>
          </cell>
        </row>
        <row r="177">
          <cell r="B177">
            <v>4</v>
          </cell>
          <cell r="C177" t="str">
            <v>Miscellaneous &amp; Transport</v>
          </cell>
        </row>
        <row r="180">
          <cell r="B180">
            <v>5</v>
          </cell>
          <cell r="C180" t="str">
            <v>Sub Total ( 1 - 4 )</v>
          </cell>
          <cell r="G180">
            <v>0</v>
          </cell>
          <cell r="I180">
            <v>39114</v>
          </cell>
        </row>
        <row r="182">
          <cell r="B182">
            <v>6</v>
          </cell>
          <cell r="C182" t="str">
            <v>Indirect Cost</v>
          </cell>
          <cell r="D182">
            <v>0.1</v>
          </cell>
          <cell r="G182">
            <v>0</v>
          </cell>
          <cell r="I182">
            <v>3911.4</v>
          </cell>
        </row>
        <row r="184">
          <cell r="A184" t="str">
            <v>CW weep</v>
          </cell>
          <cell r="B184">
            <v>7</v>
          </cell>
          <cell r="C184" t="str">
            <v>Unit Prices (rounded)</v>
          </cell>
          <cell r="G184">
            <v>0</v>
          </cell>
          <cell r="I184">
            <v>43025</v>
          </cell>
        </row>
        <row r="187">
          <cell r="H187" t="str">
            <v>Tenderer's Official Representative</v>
          </cell>
        </row>
        <row r="191">
          <cell r="H191" t="str">
            <v>Signature :</v>
          </cell>
        </row>
        <row r="192">
          <cell r="H192" t="str">
            <v>Name  :</v>
          </cell>
          <cell r="I192" t="str">
            <v>Ir. Sudirman</v>
          </cell>
        </row>
        <row r="193">
          <cell r="H193" t="str">
            <v>Position :</v>
          </cell>
          <cell r="I193" t="str">
            <v>Branch Manager of South Sumatra</v>
          </cell>
        </row>
        <row r="194">
          <cell r="H194" t="str">
            <v>Date :</v>
          </cell>
          <cell r="I194" t="str">
            <v>September 18, 2007</v>
          </cell>
        </row>
        <row r="195">
          <cell r="H195" t="str">
            <v>Company Stamp :</v>
          </cell>
        </row>
        <row r="199">
          <cell r="A199">
            <v>1</v>
          </cell>
          <cell r="B199" t="str">
            <v>Price Item Number</v>
          </cell>
        </row>
        <row r="200">
          <cell r="B200" t="str">
            <v>Description</v>
          </cell>
          <cell r="D200" t="str">
            <v>Concrete, Type-A ( K-225 )</v>
          </cell>
        </row>
        <row r="202">
          <cell r="F202" t="str">
            <v>Foreign Currency</v>
          </cell>
        </row>
        <row r="203">
          <cell r="F203" t="str">
            <v>( ¥ )</v>
          </cell>
        </row>
        <row r="204">
          <cell r="B204" t="str">
            <v>Item</v>
          </cell>
          <cell r="D204" t="str">
            <v>Unit</v>
          </cell>
          <cell r="E204" t="str">
            <v>Quantity</v>
          </cell>
          <cell r="F204" t="str">
            <v>Unit</v>
          </cell>
          <cell r="G204" t="str">
            <v>Amount</v>
          </cell>
          <cell r="H204" t="str">
            <v>Unit Price</v>
          </cell>
          <cell r="I204" t="str">
            <v>Amount</v>
          </cell>
        </row>
        <row r="205">
          <cell r="F205" t="str">
            <v>Price</v>
          </cell>
          <cell r="H205" t="str">
            <v>( Rp. )</v>
          </cell>
        </row>
        <row r="206">
          <cell r="B206">
            <v>1</v>
          </cell>
          <cell r="C206" t="str">
            <v>Materials and Plant</v>
          </cell>
        </row>
        <row r="207">
          <cell r="B207">
            <v>1</v>
          </cell>
          <cell r="C207" t="str">
            <v>Cement</v>
          </cell>
          <cell r="D207" t="str">
            <v>bag</v>
          </cell>
          <cell r="E207">
            <v>6.5</v>
          </cell>
          <cell r="G207">
            <v>0</v>
          </cell>
          <cell r="H207">
            <v>39670</v>
          </cell>
          <cell r="I207">
            <v>257855</v>
          </cell>
          <cell r="J207">
            <v>6.6</v>
          </cell>
        </row>
        <row r="208">
          <cell r="B208">
            <v>2</v>
          </cell>
          <cell r="C208" t="str">
            <v>Crushed Rock</v>
          </cell>
          <cell r="D208" t="str">
            <v>m3</v>
          </cell>
          <cell r="E208">
            <v>0.82</v>
          </cell>
          <cell r="G208">
            <v>0</v>
          </cell>
          <cell r="H208">
            <v>229250</v>
          </cell>
          <cell r="I208">
            <v>187985</v>
          </cell>
        </row>
        <row r="209">
          <cell r="B209">
            <v>3</v>
          </cell>
          <cell r="C209" t="str">
            <v>Fine Aggregate</v>
          </cell>
          <cell r="D209" t="str">
            <v>m3</v>
          </cell>
          <cell r="E209">
            <v>0.61</v>
          </cell>
          <cell r="G209">
            <v>0</v>
          </cell>
          <cell r="H209">
            <v>58950</v>
          </cell>
          <cell r="I209">
            <v>35959.5</v>
          </cell>
        </row>
        <row r="210">
          <cell r="J210">
            <v>13000</v>
          </cell>
          <cell r="K210">
            <v>0</v>
          </cell>
        </row>
        <row r="212">
          <cell r="B212">
            <v>2</v>
          </cell>
          <cell r="C212" t="str">
            <v>Contractor's Equipment</v>
          </cell>
        </row>
        <row r="213">
          <cell r="A213" t="str">
            <v>1</v>
          </cell>
          <cell r="B213">
            <v>1</v>
          </cell>
          <cell r="C213" t="str">
            <v>Concrete mixer</v>
          </cell>
          <cell r="D213" t="str">
            <v>hr</v>
          </cell>
          <cell r="E213">
            <v>0.5</v>
          </cell>
          <cell r="G213">
            <v>0</v>
          </cell>
          <cell r="H213">
            <v>32900</v>
          </cell>
          <cell r="I213">
            <v>16450</v>
          </cell>
          <cell r="J213" t="str">
            <v>( Include : Sewa, fuel, operator, mob-demob, dismantling )</v>
          </cell>
        </row>
        <row r="214">
          <cell r="B214">
            <v>2</v>
          </cell>
          <cell r="C214" t="str">
            <v>Concrete vibrator</v>
          </cell>
          <cell r="D214" t="str">
            <v>hr</v>
          </cell>
          <cell r="E214">
            <v>0.25</v>
          </cell>
          <cell r="G214">
            <v>0</v>
          </cell>
          <cell r="H214">
            <v>32900</v>
          </cell>
          <cell r="I214">
            <v>8225</v>
          </cell>
        </row>
        <row r="217">
          <cell r="B217">
            <v>3</v>
          </cell>
          <cell r="C217" t="str">
            <v>Labour</v>
          </cell>
        </row>
        <row r="218">
          <cell r="A218">
            <v>1</v>
          </cell>
          <cell r="B218">
            <v>1</v>
          </cell>
          <cell r="C218" t="str">
            <v>Foreman</v>
          </cell>
          <cell r="D218" t="str">
            <v>day</v>
          </cell>
          <cell r="E218">
            <v>8.3333333333333329E-2</v>
          </cell>
          <cell r="G218">
            <v>0</v>
          </cell>
          <cell r="H218">
            <v>44500</v>
          </cell>
          <cell r="I218">
            <v>3708.33</v>
          </cell>
          <cell r="J218">
            <v>12</v>
          </cell>
        </row>
        <row r="219">
          <cell r="A219" t="str">
            <v>5</v>
          </cell>
          <cell r="B219">
            <v>2</v>
          </cell>
          <cell r="C219" t="str">
            <v>Skilled labour</v>
          </cell>
          <cell r="D219" t="str">
            <v>day</v>
          </cell>
          <cell r="E219">
            <v>0.41666666666666669</v>
          </cell>
          <cell r="G219">
            <v>0</v>
          </cell>
          <cell r="H219">
            <v>39000</v>
          </cell>
          <cell r="I219">
            <v>16250</v>
          </cell>
          <cell r="J219">
            <v>12</v>
          </cell>
        </row>
        <row r="220">
          <cell r="A220" t="str">
            <v>15</v>
          </cell>
          <cell r="B220">
            <v>3</v>
          </cell>
          <cell r="C220" t="str">
            <v>Common Labour</v>
          </cell>
          <cell r="D220" t="str">
            <v>day</v>
          </cell>
          <cell r="E220">
            <v>1.25</v>
          </cell>
          <cell r="G220">
            <v>0</v>
          </cell>
          <cell r="H220">
            <v>27800</v>
          </cell>
          <cell r="I220">
            <v>34750</v>
          </cell>
          <cell r="J220">
            <v>12</v>
          </cell>
        </row>
        <row r="221">
          <cell r="J221">
            <v>54708.33</v>
          </cell>
        </row>
        <row r="222">
          <cell r="K222">
            <v>79383.33</v>
          </cell>
        </row>
        <row r="223">
          <cell r="B223">
            <v>4</v>
          </cell>
          <cell r="C223" t="str">
            <v>Miscellaneous &amp; Transport</v>
          </cell>
        </row>
        <row r="227">
          <cell r="B227">
            <v>5</v>
          </cell>
          <cell r="C227" t="str">
            <v>Sub Total ( 1 - 4 )</v>
          </cell>
          <cell r="G227">
            <v>0</v>
          </cell>
          <cell r="I227">
            <v>561182.83000000007</v>
          </cell>
        </row>
        <row r="229">
          <cell r="B229">
            <v>6</v>
          </cell>
          <cell r="C229" t="str">
            <v>Indirect Cost</v>
          </cell>
          <cell r="D229">
            <v>0.1</v>
          </cell>
          <cell r="G229">
            <v>0</v>
          </cell>
          <cell r="I229">
            <v>56118.28</v>
          </cell>
        </row>
        <row r="231">
          <cell r="A231" t="str">
            <v>CW 1</v>
          </cell>
          <cell r="B231">
            <v>7</v>
          </cell>
          <cell r="C231" t="str">
            <v>Unit Prices (rounded)</v>
          </cell>
          <cell r="G231">
            <v>0</v>
          </cell>
          <cell r="I231">
            <v>617301</v>
          </cell>
        </row>
        <row r="234">
          <cell r="H234" t="str">
            <v>Tenderer's Official Representative</v>
          </cell>
        </row>
        <row r="238">
          <cell r="H238" t="str">
            <v>Signature :</v>
          </cell>
        </row>
        <row r="239">
          <cell r="H239" t="str">
            <v>Name  :</v>
          </cell>
          <cell r="I239" t="str">
            <v>Ir. Sudirman</v>
          </cell>
        </row>
        <row r="240">
          <cell r="H240" t="str">
            <v>Position :</v>
          </cell>
          <cell r="I240" t="str">
            <v>Branch Manager of South Sumatra</v>
          </cell>
        </row>
        <row r="241">
          <cell r="H241" t="str">
            <v>Date :</v>
          </cell>
          <cell r="I241" t="str">
            <v>September 18, 2007</v>
          </cell>
        </row>
        <row r="242">
          <cell r="H242" t="str">
            <v>Company Stamp :</v>
          </cell>
        </row>
        <row r="246">
          <cell r="A246">
            <v>2</v>
          </cell>
          <cell r="B246" t="str">
            <v>Price Item Number</v>
          </cell>
          <cell r="D246" t="str">
            <v xml:space="preserve">II-3.3  ;  IVA-2.4  </v>
          </cell>
        </row>
        <row r="247">
          <cell r="B247" t="str">
            <v>Description</v>
          </cell>
          <cell r="D247" t="str">
            <v>Concrete, Type-B ( K-175 )</v>
          </cell>
        </row>
        <row r="249">
          <cell r="F249" t="str">
            <v>Foreign Currency</v>
          </cell>
        </row>
        <row r="250">
          <cell r="F250" t="str">
            <v>( ¥ )</v>
          </cell>
        </row>
        <row r="251">
          <cell r="B251" t="str">
            <v>Item</v>
          </cell>
          <cell r="D251" t="str">
            <v>Unit</v>
          </cell>
          <cell r="E251" t="str">
            <v>Quantity</v>
          </cell>
          <cell r="F251" t="str">
            <v>Unit</v>
          </cell>
          <cell r="G251" t="str">
            <v>Amount</v>
          </cell>
          <cell r="H251" t="str">
            <v>Unit Price</v>
          </cell>
          <cell r="I251" t="str">
            <v>Amount</v>
          </cell>
        </row>
        <row r="252">
          <cell r="F252" t="str">
            <v>Price</v>
          </cell>
          <cell r="H252" t="str">
            <v>( Rp. )</v>
          </cell>
        </row>
        <row r="253">
          <cell r="B253">
            <v>1</v>
          </cell>
          <cell r="C253" t="str">
            <v>Materials and Plant</v>
          </cell>
        </row>
        <row r="254">
          <cell r="B254">
            <v>1</v>
          </cell>
          <cell r="C254" t="str">
            <v>Cement</v>
          </cell>
          <cell r="D254" t="str">
            <v>bag</v>
          </cell>
          <cell r="E254">
            <v>6</v>
          </cell>
          <cell r="G254">
            <v>0</v>
          </cell>
          <cell r="H254">
            <v>39670</v>
          </cell>
          <cell r="I254">
            <v>238020</v>
          </cell>
        </row>
        <row r="255">
          <cell r="B255">
            <v>2</v>
          </cell>
          <cell r="C255" t="str">
            <v>Coarse Agregate (Natural)</v>
          </cell>
          <cell r="D255" t="str">
            <v>m3</v>
          </cell>
          <cell r="E255">
            <v>0.82</v>
          </cell>
          <cell r="G255">
            <v>0</v>
          </cell>
          <cell r="H255">
            <v>120080</v>
          </cell>
          <cell r="I255">
            <v>98465.600000000006</v>
          </cell>
        </row>
        <row r="256">
          <cell r="B256">
            <v>3</v>
          </cell>
          <cell r="C256" t="str">
            <v>Fine Aggregate</v>
          </cell>
          <cell r="D256" t="str">
            <v>m3</v>
          </cell>
          <cell r="E256">
            <v>0.57999999999999996</v>
          </cell>
          <cell r="G256">
            <v>0</v>
          </cell>
          <cell r="H256">
            <v>58950</v>
          </cell>
          <cell r="I256">
            <v>34191</v>
          </cell>
        </row>
        <row r="259">
          <cell r="B259">
            <v>2</v>
          </cell>
          <cell r="C259" t="str">
            <v>Contractor's Equipment</v>
          </cell>
        </row>
        <row r="260">
          <cell r="A260" t="str">
            <v>1</v>
          </cell>
          <cell r="B260">
            <v>1</v>
          </cell>
          <cell r="C260" t="str">
            <v>Concrete mixer</v>
          </cell>
          <cell r="D260" t="str">
            <v>hr</v>
          </cell>
          <cell r="E260">
            <v>0.5</v>
          </cell>
          <cell r="G260">
            <v>0</v>
          </cell>
          <cell r="H260">
            <v>32900</v>
          </cell>
          <cell r="I260">
            <v>16450</v>
          </cell>
          <cell r="J260">
            <v>5</v>
          </cell>
        </row>
        <row r="261">
          <cell r="B261">
            <v>2</v>
          </cell>
          <cell r="C261" t="str">
            <v>Concrete vibrator</v>
          </cell>
          <cell r="D261" t="str">
            <v>hr</v>
          </cell>
          <cell r="E261">
            <v>0.25</v>
          </cell>
          <cell r="G261">
            <v>0</v>
          </cell>
          <cell r="H261">
            <v>32900</v>
          </cell>
          <cell r="I261">
            <v>8225</v>
          </cell>
        </row>
        <row r="262">
          <cell r="J262">
            <v>1000</v>
          </cell>
        </row>
        <row r="264">
          <cell r="B264">
            <v>3</v>
          </cell>
          <cell r="C264" t="str">
            <v>Labour</v>
          </cell>
        </row>
        <row r="265">
          <cell r="A265">
            <v>1</v>
          </cell>
          <cell r="B265">
            <v>1</v>
          </cell>
          <cell r="C265" t="str">
            <v>Foreman</v>
          </cell>
          <cell r="D265" t="str">
            <v>day</v>
          </cell>
          <cell r="E265">
            <v>8.3333333333333329E-2</v>
          </cell>
          <cell r="G265">
            <v>0</v>
          </cell>
          <cell r="H265">
            <v>44500</v>
          </cell>
          <cell r="I265">
            <v>3708.33</v>
          </cell>
          <cell r="J265">
            <v>12</v>
          </cell>
        </row>
        <row r="266">
          <cell r="A266" t="str">
            <v>5</v>
          </cell>
          <cell r="B266">
            <v>2</v>
          </cell>
          <cell r="C266" t="str">
            <v>Skilled labour</v>
          </cell>
          <cell r="D266" t="str">
            <v>day</v>
          </cell>
          <cell r="E266">
            <v>0.41666666666666669</v>
          </cell>
          <cell r="G266">
            <v>0</v>
          </cell>
          <cell r="H266">
            <v>39000</v>
          </cell>
          <cell r="I266">
            <v>16250</v>
          </cell>
          <cell r="J266">
            <v>12</v>
          </cell>
        </row>
        <row r="267">
          <cell r="A267" t="str">
            <v>15</v>
          </cell>
          <cell r="B267">
            <v>3</v>
          </cell>
          <cell r="C267" t="str">
            <v>Common Labour</v>
          </cell>
          <cell r="D267" t="str">
            <v>day</v>
          </cell>
          <cell r="E267">
            <v>1.25</v>
          </cell>
          <cell r="G267">
            <v>0</v>
          </cell>
          <cell r="H267">
            <v>27800</v>
          </cell>
          <cell r="I267">
            <v>34750</v>
          </cell>
          <cell r="J267">
            <v>12</v>
          </cell>
        </row>
        <row r="268">
          <cell r="J268">
            <v>54708.33</v>
          </cell>
        </row>
        <row r="269">
          <cell r="B269">
            <v>4</v>
          </cell>
          <cell r="C269" t="str">
            <v>Miscellaneous &amp; Transport</v>
          </cell>
        </row>
        <row r="273">
          <cell r="B273">
            <v>5</v>
          </cell>
          <cell r="C273" t="str">
            <v>Sub Total ( 1 - 4 )</v>
          </cell>
          <cell r="G273">
            <v>0</v>
          </cell>
          <cell r="I273">
            <v>450059.93</v>
          </cell>
        </row>
        <row r="275">
          <cell r="B275">
            <v>6</v>
          </cell>
          <cell r="C275" t="str">
            <v>Indirect Cost</v>
          </cell>
          <cell r="D275">
            <v>0.1</v>
          </cell>
          <cell r="G275">
            <v>0</v>
          </cell>
          <cell r="I275">
            <v>45005.99</v>
          </cell>
        </row>
        <row r="277">
          <cell r="A277" t="str">
            <v>CW 2</v>
          </cell>
          <cell r="B277">
            <v>7</v>
          </cell>
          <cell r="C277" t="str">
            <v>Unit Prices (rounded)</v>
          </cell>
          <cell r="G277">
            <v>0</v>
          </cell>
          <cell r="I277">
            <v>495065</v>
          </cell>
        </row>
        <row r="280">
          <cell r="H280" t="str">
            <v>Tenderer's Official Representative</v>
          </cell>
        </row>
        <row r="284">
          <cell r="H284" t="str">
            <v>Signature :</v>
          </cell>
        </row>
        <row r="285">
          <cell r="H285" t="str">
            <v>Name  :</v>
          </cell>
          <cell r="I285" t="str">
            <v>Ir. Sudirman</v>
          </cell>
        </row>
        <row r="286">
          <cell r="H286" t="str">
            <v>Position :</v>
          </cell>
          <cell r="I286" t="str">
            <v>Branch Manager of South Sumatra</v>
          </cell>
        </row>
        <row r="287">
          <cell r="H287" t="str">
            <v>Date :</v>
          </cell>
          <cell r="I287" t="str">
            <v>September 18, 2007</v>
          </cell>
        </row>
        <row r="288">
          <cell r="H288" t="str">
            <v>Company Stamp :</v>
          </cell>
        </row>
        <row r="292">
          <cell r="A292">
            <v>3</v>
          </cell>
          <cell r="B292" t="str">
            <v>Price Item Number</v>
          </cell>
          <cell r="D292" t="str">
            <v>IVA-2.5</v>
          </cell>
        </row>
        <row r="293">
          <cell r="B293" t="str">
            <v>Description</v>
          </cell>
          <cell r="D293" t="str">
            <v>Concrete, Type-C ( K-125 )</v>
          </cell>
        </row>
        <row r="295">
          <cell r="F295" t="str">
            <v>Foreign Currency</v>
          </cell>
        </row>
        <row r="296">
          <cell r="F296" t="str">
            <v>( ¥ )</v>
          </cell>
        </row>
        <row r="297">
          <cell r="B297" t="str">
            <v>Item</v>
          </cell>
          <cell r="D297" t="str">
            <v>Unit</v>
          </cell>
          <cell r="E297" t="str">
            <v>Quantity</v>
          </cell>
          <cell r="F297" t="str">
            <v>Unit</v>
          </cell>
          <cell r="G297" t="str">
            <v>Amount</v>
          </cell>
          <cell r="H297" t="str">
            <v>Unit Price</v>
          </cell>
          <cell r="I297" t="str">
            <v>Amount</v>
          </cell>
        </row>
        <row r="298">
          <cell r="F298" t="str">
            <v>Price</v>
          </cell>
          <cell r="H298" t="str">
            <v>( Rp. )</v>
          </cell>
        </row>
        <row r="299">
          <cell r="B299">
            <v>1</v>
          </cell>
          <cell r="C299" t="str">
            <v>Materials and Plant</v>
          </cell>
        </row>
        <row r="300">
          <cell r="B300">
            <v>1</v>
          </cell>
          <cell r="C300" t="str">
            <v>Cement</v>
          </cell>
          <cell r="D300" t="str">
            <v>bag</v>
          </cell>
          <cell r="E300">
            <v>5.5</v>
          </cell>
          <cell r="G300">
            <v>0</v>
          </cell>
          <cell r="H300">
            <v>39670</v>
          </cell>
          <cell r="I300">
            <v>218185</v>
          </cell>
        </row>
        <row r="301">
          <cell r="B301">
            <v>2</v>
          </cell>
          <cell r="C301" t="str">
            <v>Coarse Agregate (Natural)</v>
          </cell>
          <cell r="D301" t="str">
            <v>m3</v>
          </cell>
          <cell r="E301">
            <v>0.79</v>
          </cell>
          <cell r="G301">
            <v>0</v>
          </cell>
          <cell r="H301">
            <v>120080</v>
          </cell>
          <cell r="I301">
            <v>94863.2</v>
          </cell>
        </row>
        <row r="302">
          <cell r="B302">
            <v>3</v>
          </cell>
          <cell r="C302" t="str">
            <v>Fine Aggregate</v>
          </cell>
          <cell r="D302" t="str">
            <v>m3</v>
          </cell>
          <cell r="E302">
            <v>0.61</v>
          </cell>
          <cell r="G302">
            <v>0</v>
          </cell>
          <cell r="H302">
            <v>58950</v>
          </cell>
          <cell r="I302">
            <v>35959.5</v>
          </cell>
        </row>
        <row r="304">
          <cell r="B304">
            <v>2</v>
          </cell>
          <cell r="C304" t="str">
            <v>Contractor's Equipment</v>
          </cell>
          <cell r="J304">
            <v>24675</v>
          </cell>
        </row>
        <row r="305">
          <cell r="A305" t="str">
            <v>1</v>
          </cell>
          <cell r="B305">
            <v>1</v>
          </cell>
          <cell r="C305" t="str">
            <v>Concrete mixer</v>
          </cell>
          <cell r="D305" t="str">
            <v>hr</v>
          </cell>
          <cell r="E305">
            <v>0.5</v>
          </cell>
          <cell r="G305">
            <v>0</v>
          </cell>
          <cell r="H305">
            <v>32900</v>
          </cell>
          <cell r="I305">
            <v>16450</v>
          </cell>
          <cell r="J305">
            <v>5</v>
          </cell>
        </row>
        <row r="306">
          <cell r="B306">
            <v>2</v>
          </cell>
          <cell r="C306" t="str">
            <v>Concrete vibrator</v>
          </cell>
          <cell r="D306" t="str">
            <v>hr</v>
          </cell>
          <cell r="E306">
            <v>0.25</v>
          </cell>
          <cell r="G306">
            <v>0</v>
          </cell>
          <cell r="H306">
            <v>32900</v>
          </cell>
          <cell r="I306">
            <v>8225</v>
          </cell>
        </row>
        <row r="307">
          <cell r="J307">
            <v>1000</v>
          </cell>
        </row>
        <row r="309">
          <cell r="B309">
            <v>3</v>
          </cell>
          <cell r="C309" t="str">
            <v>Labour</v>
          </cell>
        </row>
        <row r="310">
          <cell r="A310">
            <v>1</v>
          </cell>
          <cell r="B310">
            <v>1</v>
          </cell>
          <cell r="C310" t="str">
            <v>Foreman</v>
          </cell>
          <cell r="D310" t="str">
            <v>day</v>
          </cell>
          <cell r="E310">
            <v>8.3333333333333329E-2</v>
          </cell>
          <cell r="G310">
            <v>0</v>
          </cell>
          <cell r="H310">
            <v>44500</v>
          </cell>
          <cell r="I310">
            <v>3708.33</v>
          </cell>
          <cell r="J310">
            <v>12</v>
          </cell>
        </row>
        <row r="311">
          <cell r="A311" t="str">
            <v>5</v>
          </cell>
          <cell r="B311">
            <v>2</v>
          </cell>
          <cell r="C311" t="str">
            <v>Skilled labour</v>
          </cell>
          <cell r="D311" t="str">
            <v>day</v>
          </cell>
          <cell r="E311">
            <v>0.41666666666666669</v>
          </cell>
          <cell r="G311">
            <v>0</v>
          </cell>
          <cell r="H311">
            <v>39000</v>
          </cell>
          <cell r="I311">
            <v>16250</v>
          </cell>
          <cell r="J311">
            <v>12</v>
          </cell>
        </row>
        <row r="312">
          <cell r="A312" t="str">
            <v>15</v>
          </cell>
          <cell r="B312">
            <v>2</v>
          </cell>
          <cell r="C312" t="str">
            <v>Common Labour</v>
          </cell>
          <cell r="D312" t="str">
            <v>day</v>
          </cell>
          <cell r="E312">
            <v>1.25</v>
          </cell>
          <cell r="G312">
            <v>0</v>
          </cell>
          <cell r="H312">
            <v>27800</v>
          </cell>
          <cell r="I312">
            <v>34750</v>
          </cell>
          <cell r="J312">
            <v>12</v>
          </cell>
        </row>
        <row r="313">
          <cell r="J313">
            <v>54708.33</v>
          </cell>
        </row>
        <row r="314">
          <cell r="B314">
            <v>4</v>
          </cell>
          <cell r="C314" t="str">
            <v>Miscellaneous &amp; Transport</v>
          </cell>
        </row>
        <row r="317">
          <cell r="B317">
            <v>5</v>
          </cell>
          <cell r="C317" t="str">
            <v>Sub Total ( 1 - 4 )</v>
          </cell>
          <cell r="G317">
            <v>0</v>
          </cell>
          <cell r="I317">
            <v>428391.03</v>
          </cell>
        </row>
        <row r="319">
          <cell r="B319">
            <v>6</v>
          </cell>
          <cell r="C319" t="str">
            <v>Indirect Cost</v>
          </cell>
          <cell r="D319">
            <v>0.1</v>
          </cell>
          <cell r="G319">
            <v>0</v>
          </cell>
          <cell r="I319">
            <v>42839.1</v>
          </cell>
        </row>
        <row r="321">
          <cell r="A321" t="str">
            <v>CW 3</v>
          </cell>
          <cell r="B321">
            <v>7</v>
          </cell>
          <cell r="C321" t="str">
            <v>Unit Prices (rounded)</v>
          </cell>
          <cell r="G321">
            <v>0</v>
          </cell>
          <cell r="I321">
            <v>471230</v>
          </cell>
        </row>
        <row r="324">
          <cell r="H324" t="str">
            <v>Tenderer's Official Representative</v>
          </cell>
        </row>
        <row r="328">
          <cell r="H328" t="str">
            <v>Signature :</v>
          </cell>
        </row>
        <row r="329">
          <cell r="H329" t="str">
            <v>Name  :</v>
          </cell>
          <cell r="I329" t="str">
            <v>Ir. Sudirman</v>
          </cell>
        </row>
        <row r="330">
          <cell r="H330" t="str">
            <v>Position :</v>
          </cell>
          <cell r="I330" t="str">
            <v>Branch Manager of South Sumatra</v>
          </cell>
        </row>
        <row r="331">
          <cell r="H331" t="str">
            <v>Date :</v>
          </cell>
          <cell r="I331" t="str">
            <v>September 18, 2007</v>
          </cell>
        </row>
        <row r="332">
          <cell r="H332" t="str">
            <v>Company Stamp :</v>
          </cell>
        </row>
        <row r="336">
          <cell r="A336" t="str">
            <v>4a</v>
          </cell>
          <cell r="B336" t="str">
            <v>Price Item Number</v>
          </cell>
          <cell r="D336" t="str">
            <v>II-2-4 ; IVA-1.9</v>
          </cell>
        </row>
        <row r="337">
          <cell r="B337" t="str">
            <v>Description</v>
          </cell>
          <cell r="D337" t="str">
            <v>Form for in-situ concrete for canal lining</v>
          </cell>
        </row>
        <row r="339">
          <cell r="F339" t="str">
            <v>Foreign Currency</v>
          </cell>
        </row>
        <row r="340">
          <cell r="F340" t="str">
            <v>( ¥ )</v>
          </cell>
        </row>
        <row r="341">
          <cell r="B341" t="str">
            <v>Item</v>
          </cell>
          <cell r="D341" t="str">
            <v>Unit</v>
          </cell>
          <cell r="E341" t="str">
            <v>Quantity</v>
          </cell>
          <cell r="F341" t="str">
            <v>Unit</v>
          </cell>
          <cell r="G341" t="str">
            <v>Amount</v>
          </cell>
          <cell r="H341" t="str">
            <v>Unit Price</v>
          </cell>
          <cell r="I341" t="str">
            <v>Amount</v>
          </cell>
        </row>
        <row r="342">
          <cell r="F342" t="str">
            <v>Price</v>
          </cell>
          <cell r="H342" t="str">
            <v>( Rp. )</v>
          </cell>
          <cell r="J342" t="str">
            <v>times</v>
          </cell>
        </row>
        <row r="343">
          <cell r="B343">
            <v>1</v>
          </cell>
          <cell r="C343" t="str">
            <v>Materials and Plant</v>
          </cell>
        </row>
        <row r="344">
          <cell r="B344">
            <v>1</v>
          </cell>
          <cell r="C344" t="str">
            <v>Multiplek 12 mm, tegofilm</v>
          </cell>
          <cell r="D344" t="str">
            <v>sheet</v>
          </cell>
          <cell r="E344">
            <v>7.6399999999999996E-2</v>
          </cell>
          <cell r="G344">
            <v>0</v>
          </cell>
          <cell r="H344">
            <v>158290</v>
          </cell>
          <cell r="I344">
            <v>12093.36</v>
          </cell>
          <cell r="K344" t="str">
            <v>per bentang</v>
          </cell>
        </row>
        <row r="345">
          <cell r="B345">
            <v>2</v>
          </cell>
          <cell r="C345" t="str">
            <v>Timber</v>
          </cell>
          <cell r="D345" t="str">
            <v>m3</v>
          </cell>
          <cell r="E345">
            <v>1.15E-2</v>
          </cell>
          <cell r="G345">
            <v>0</v>
          </cell>
          <cell r="H345">
            <v>1037080</v>
          </cell>
          <cell r="I345">
            <v>11926.42</v>
          </cell>
          <cell r="K345" t="str">
            <v>kebutuhan scaffolding &amp; perlengkapannya per 1,8 m'</v>
          </cell>
          <cell r="P345" t="str">
            <v>L talang</v>
          </cell>
        </row>
        <row r="346">
          <cell r="B346">
            <v>3</v>
          </cell>
          <cell r="C346" t="str">
            <v>Nail</v>
          </cell>
          <cell r="D346" t="str">
            <v>kg</v>
          </cell>
          <cell r="E346">
            <v>0.11499999999999999</v>
          </cell>
          <cell r="G346">
            <v>0</v>
          </cell>
          <cell r="H346">
            <v>9830</v>
          </cell>
          <cell r="I346">
            <v>1130.45</v>
          </cell>
          <cell r="L346" t="str">
            <v>per 1,8</v>
          </cell>
          <cell r="M346" t="str">
            <v>deret</v>
          </cell>
          <cell r="N346" t="str">
            <v>susun</v>
          </cell>
          <cell r="O346" t="str">
            <v>Jumlah</v>
          </cell>
        </row>
        <row r="347">
          <cell r="B347">
            <v>4</v>
          </cell>
          <cell r="C347" t="str">
            <v>Scaffolding</v>
          </cell>
          <cell r="D347" t="str">
            <v>ls</v>
          </cell>
          <cell r="E347">
            <v>1</v>
          </cell>
          <cell r="G347">
            <v>0</v>
          </cell>
          <cell r="H347">
            <v>0</v>
          </cell>
          <cell r="I347">
            <v>0</v>
          </cell>
          <cell r="K347" t="str">
            <v>MF 1219</v>
          </cell>
          <cell r="L347">
            <v>1</v>
          </cell>
          <cell r="M347">
            <v>1</v>
          </cell>
          <cell r="N347">
            <v>2</v>
          </cell>
          <cell r="O347">
            <v>2</v>
          </cell>
          <cell r="P347">
            <v>1</v>
          </cell>
        </row>
        <row r="348">
          <cell r="K348" t="str">
            <v>Cross Brace</v>
          </cell>
          <cell r="L348">
            <v>2</v>
          </cell>
          <cell r="M348">
            <v>1</v>
          </cell>
          <cell r="N348">
            <v>2</v>
          </cell>
          <cell r="O348">
            <v>4</v>
          </cell>
          <cell r="P348">
            <v>1</v>
          </cell>
        </row>
        <row r="349">
          <cell r="B349">
            <v>2</v>
          </cell>
          <cell r="C349" t="str">
            <v>Contractor's Equipment</v>
          </cell>
          <cell r="K349" t="str">
            <v>Joint Pin</v>
          </cell>
          <cell r="L349">
            <v>2</v>
          </cell>
          <cell r="M349">
            <v>1</v>
          </cell>
          <cell r="N349">
            <v>1</v>
          </cell>
          <cell r="O349">
            <v>2</v>
          </cell>
          <cell r="P349">
            <v>1</v>
          </cell>
        </row>
        <row r="350">
          <cell r="B350">
            <v>1</v>
          </cell>
          <cell r="C350" t="str">
            <v>Tools</v>
          </cell>
          <cell r="D350" t="str">
            <v>Ls</v>
          </cell>
          <cell r="E350">
            <v>1</v>
          </cell>
          <cell r="G350">
            <v>0</v>
          </cell>
          <cell r="H350">
            <v>218.33349999999999</v>
          </cell>
          <cell r="I350">
            <v>218.33</v>
          </cell>
          <cell r="J350">
            <v>200</v>
          </cell>
          <cell r="K350" t="str">
            <v>U Head jack</v>
          </cell>
          <cell r="L350">
            <v>2</v>
          </cell>
          <cell r="M350">
            <v>1</v>
          </cell>
          <cell r="N350">
            <v>1</v>
          </cell>
          <cell r="O350">
            <v>2</v>
          </cell>
          <cell r="P350">
            <v>1</v>
          </cell>
        </row>
        <row r="351">
          <cell r="K351" t="str">
            <v>Jack Base</v>
          </cell>
          <cell r="L351">
            <v>2</v>
          </cell>
          <cell r="M351">
            <v>1</v>
          </cell>
          <cell r="N351">
            <v>1</v>
          </cell>
          <cell r="O351">
            <v>2</v>
          </cell>
          <cell r="P351">
            <v>1</v>
          </cell>
        </row>
        <row r="352">
          <cell r="K352" t="str">
            <v>Pipe 6 m</v>
          </cell>
          <cell r="L352">
            <v>1</v>
          </cell>
          <cell r="M352">
            <v>2</v>
          </cell>
          <cell r="N352">
            <v>1</v>
          </cell>
          <cell r="O352">
            <v>2</v>
          </cell>
          <cell r="P352">
            <v>1</v>
          </cell>
        </row>
        <row r="353">
          <cell r="B353">
            <v>3</v>
          </cell>
          <cell r="C353" t="str">
            <v>Labour</v>
          </cell>
          <cell r="K353" t="str">
            <v>sviwel clamp</v>
          </cell>
          <cell r="L353">
            <v>4</v>
          </cell>
          <cell r="M353">
            <v>1</v>
          </cell>
          <cell r="N353">
            <v>1</v>
          </cell>
          <cell r="O353">
            <v>4</v>
          </cell>
          <cell r="P353">
            <v>1</v>
          </cell>
        </row>
        <row r="354">
          <cell r="A354">
            <v>1</v>
          </cell>
          <cell r="B354">
            <v>1</v>
          </cell>
          <cell r="C354" t="str">
            <v>Foreman</v>
          </cell>
          <cell r="D354" t="str">
            <v>day</v>
          </cell>
          <cell r="E354">
            <v>5.5555555555555552E-2</v>
          </cell>
          <cell r="G354">
            <v>0</v>
          </cell>
          <cell r="H354">
            <v>44500</v>
          </cell>
          <cell r="I354">
            <v>2472.2199999999998</v>
          </cell>
          <cell r="J354">
            <v>18</v>
          </cell>
          <cell r="K354" t="str">
            <v>luas bekisting</v>
          </cell>
          <cell r="L354">
            <v>1.8</v>
          </cell>
          <cell r="M354">
            <v>1.8</v>
          </cell>
          <cell r="N354">
            <v>3.24</v>
          </cell>
          <cell r="O354" t="str">
            <v>sq.m</v>
          </cell>
        </row>
        <row r="355">
          <cell r="A355">
            <v>2</v>
          </cell>
          <cell r="B355">
            <v>2</v>
          </cell>
          <cell r="C355" t="str">
            <v>Skilled Labour</v>
          </cell>
          <cell r="D355" t="str">
            <v>day</v>
          </cell>
          <cell r="E355">
            <v>0.1111111111111111</v>
          </cell>
          <cell r="G355">
            <v>0</v>
          </cell>
          <cell r="H355">
            <v>39000</v>
          </cell>
          <cell r="I355">
            <v>4333.33</v>
          </cell>
          <cell r="J355">
            <v>18</v>
          </cell>
          <cell r="K355" t="str">
            <v>harga perancah/m2</v>
          </cell>
          <cell r="N355">
            <v>0</v>
          </cell>
        </row>
        <row r="356">
          <cell r="A356">
            <v>5</v>
          </cell>
          <cell r="B356">
            <v>3</v>
          </cell>
          <cell r="C356" t="str">
            <v>Common Labour</v>
          </cell>
          <cell r="D356" t="str">
            <v>day</v>
          </cell>
          <cell r="E356">
            <v>0.27777777777777779</v>
          </cell>
          <cell r="G356">
            <v>0</v>
          </cell>
          <cell r="H356">
            <v>27800</v>
          </cell>
          <cell r="I356">
            <v>7722.22</v>
          </cell>
          <cell r="J356">
            <v>18</v>
          </cell>
        </row>
        <row r="357">
          <cell r="J357">
            <v>14527.77</v>
          </cell>
          <cell r="K357" t="str">
            <v>Upah</v>
          </cell>
          <cell r="L357">
            <v>0</v>
          </cell>
          <cell r="M357">
            <v>3000</v>
          </cell>
          <cell r="N357">
            <v>0</v>
          </cell>
        </row>
        <row r="358">
          <cell r="B358">
            <v>4</v>
          </cell>
          <cell r="C358" t="str">
            <v>Miscellaneous &amp; Transport</v>
          </cell>
          <cell r="J358">
            <v>14527.77</v>
          </cell>
          <cell r="K358" t="str">
            <v>Bongkar</v>
          </cell>
          <cell r="L358">
            <v>0</v>
          </cell>
          <cell r="M358">
            <v>2400</v>
          </cell>
          <cell r="N358">
            <v>0</v>
          </cell>
        </row>
        <row r="360">
          <cell r="O360" t="str">
            <v>Harga perancah/m2</v>
          </cell>
        </row>
        <row r="364">
          <cell r="B364">
            <v>5</v>
          </cell>
          <cell r="C364" t="str">
            <v>Sub Total ( 1 - 4 )</v>
          </cell>
          <cell r="G364">
            <v>0</v>
          </cell>
          <cell r="I364">
            <v>39896.33</v>
          </cell>
        </row>
        <row r="366">
          <cell r="B366">
            <v>6</v>
          </cell>
          <cell r="C366" t="str">
            <v>Indirect Cost</v>
          </cell>
          <cell r="D366">
            <v>0.1</v>
          </cell>
          <cell r="G366">
            <v>0</v>
          </cell>
          <cell r="I366">
            <v>3989.63</v>
          </cell>
        </row>
        <row r="368">
          <cell r="A368" t="str">
            <v>CW 4a</v>
          </cell>
          <cell r="B368">
            <v>7</v>
          </cell>
          <cell r="C368" t="str">
            <v>Unit Prices (rounded)</v>
          </cell>
          <cell r="G368">
            <v>0</v>
          </cell>
          <cell r="I368">
            <v>43885</v>
          </cell>
        </row>
        <row r="371">
          <cell r="H371" t="str">
            <v>Tenderer's Official Representative</v>
          </cell>
        </row>
        <row r="375">
          <cell r="H375" t="str">
            <v>Signature :</v>
          </cell>
        </row>
        <row r="376">
          <cell r="H376" t="str">
            <v>Name  :</v>
          </cell>
          <cell r="I376" t="str">
            <v>Ir. Sudirman</v>
          </cell>
        </row>
        <row r="377">
          <cell r="H377" t="str">
            <v>Position :</v>
          </cell>
          <cell r="I377" t="str">
            <v>Branch Manager of South Sumatra</v>
          </cell>
        </row>
        <row r="378">
          <cell r="H378" t="str">
            <v>Date :</v>
          </cell>
          <cell r="I378" t="str">
            <v>September 18, 2007</v>
          </cell>
        </row>
        <row r="379">
          <cell r="H379" t="str">
            <v>Company Stamp :</v>
          </cell>
        </row>
        <row r="383">
          <cell r="A383">
            <v>5</v>
          </cell>
          <cell r="B383" t="str">
            <v>Price Item Number</v>
          </cell>
          <cell r="D383" t="str">
            <v>II-3-4, IVA-2.6</v>
          </cell>
        </row>
        <row r="384">
          <cell r="B384" t="str">
            <v>Description</v>
          </cell>
          <cell r="D384" t="str">
            <v>Form for concrete  / Formwork for concrete</v>
          </cell>
        </row>
        <row r="386">
          <cell r="F386" t="str">
            <v>Foreign Currency</v>
          </cell>
        </row>
        <row r="387">
          <cell r="F387" t="str">
            <v>( ¥ )</v>
          </cell>
        </row>
        <row r="388">
          <cell r="B388" t="str">
            <v>Item</v>
          </cell>
          <cell r="D388" t="str">
            <v>Unit</v>
          </cell>
          <cell r="E388" t="str">
            <v>Quantity</v>
          </cell>
          <cell r="F388" t="str">
            <v>Unit</v>
          </cell>
          <cell r="G388" t="str">
            <v>Amount</v>
          </cell>
          <cell r="H388" t="str">
            <v>Unit Price</v>
          </cell>
          <cell r="I388" t="str">
            <v>Amount</v>
          </cell>
        </row>
        <row r="389">
          <cell r="F389" t="str">
            <v>Price</v>
          </cell>
          <cell r="H389" t="str">
            <v>( Rp. )</v>
          </cell>
          <cell r="J389" t="str">
            <v>times</v>
          </cell>
        </row>
        <row r="390">
          <cell r="B390">
            <v>1</v>
          </cell>
          <cell r="C390" t="str">
            <v>Materials and Plant</v>
          </cell>
          <cell r="J390">
            <v>5</v>
          </cell>
          <cell r="S390" t="str">
            <v>waktu</v>
          </cell>
          <cell r="T390">
            <v>1</v>
          </cell>
          <cell r="U390" t="str">
            <v>bulan</v>
          </cell>
        </row>
        <row r="391">
          <cell r="B391">
            <v>1</v>
          </cell>
          <cell r="C391" t="str">
            <v>Multiplek 12 mm, tegofilm</v>
          </cell>
          <cell r="D391" t="str">
            <v>sheet</v>
          </cell>
          <cell r="E391">
            <v>7.6399999999999996E-2</v>
          </cell>
          <cell r="G391">
            <v>0</v>
          </cell>
          <cell r="H391">
            <v>158290</v>
          </cell>
          <cell r="I391">
            <v>12093.36</v>
          </cell>
          <cell r="K391" t="str">
            <v>per bentang</v>
          </cell>
          <cell r="Q391" t="str">
            <v>bongkar</v>
          </cell>
          <cell r="S391">
            <v>4</v>
          </cell>
          <cell r="T391">
            <v>4</v>
          </cell>
        </row>
        <row r="392">
          <cell r="B392">
            <v>2</v>
          </cell>
          <cell r="C392" t="str">
            <v>Timber</v>
          </cell>
          <cell r="D392" t="str">
            <v>m3</v>
          </cell>
          <cell r="E392">
            <v>1.15E-2</v>
          </cell>
          <cell r="G392">
            <v>0</v>
          </cell>
          <cell r="H392">
            <v>1037080</v>
          </cell>
          <cell r="I392">
            <v>11926.42</v>
          </cell>
          <cell r="K392" t="str">
            <v>kebutuhan scaffolding &amp; perlengkapannya per 1,8 m'</v>
          </cell>
          <cell r="P392" t="str">
            <v>L talang</v>
          </cell>
          <cell r="Q392">
            <v>15</v>
          </cell>
          <cell r="R392">
            <v>8</v>
          </cell>
          <cell r="S392" t="str">
            <v>set</v>
          </cell>
          <cell r="T392" t="str">
            <v>2 bulan</v>
          </cell>
        </row>
        <row r="393">
          <cell r="B393">
            <v>3</v>
          </cell>
          <cell r="C393" t="str">
            <v>Nail</v>
          </cell>
          <cell r="D393" t="str">
            <v>kg</v>
          </cell>
          <cell r="E393">
            <v>0.11499999999999999</v>
          </cell>
          <cell r="G393">
            <v>0</v>
          </cell>
          <cell r="H393">
            <v>9830</v>
          </cell>
          <cell r="I393">
            <v>1130.45</v>
          </cell>
          <cell r="L393" t="str">
            <v>per 1,8</v>
          </cell>
          <cell r="M393" t="str">
            <v>deret</v>
          </cell>
          <cell r="N393" t="str">
            <v>susun</v>
          </cell>
          <cell r="O393" t="str">
            <v>Jumlah</v>
          </cell>
          <cell r="R393" t="str">
            <v>mob/demob</v>
          </cell>
          <cell r="S393">
            <v>4</v>
          </cell>
          <cell r="T393">
            <v>30000</v>
          </cell>
        </row>
        <row r="394">
          <cell r="B394">
            <v>4</v>
          </cell>
          <cell r="C394" t="str">
            <v>Scaffolding</v>
          </cell>
          <cell r="D394" t="str">
            <v>ls</v>
          </cell>
          <cell r="E394">
            <v>1</v>
          </cell>
          <cell r="G394">
            <v>0</v>
          </cell>
          <cell r="H394">
            <v>13100.007641671124</v>
          </cell>
          <cell r="I394">
            <v>13100.01</v>
          </cell>
          <cell r="J394">
            <v>12000</v>
          </cell>
          <cell r="K394" t="str">
            <v>MF 1219</v>
          </cell>
          <cell r="L394">
            <v>1</v>
          </cell>
          <cell r="M394">
            <v>1</v>
          </cell>
          <cell r="N394">
            <v>2</v>
          </cell>
          <cell r="O394">
            <v>2</v>
          </cell>
          <cell r="P394">
            <v>1</v>
          </cell>
          <cell r="Q394">
            <v>2</v>
          </cell>
          <cell r="R394">
            <v>5000</v>
          </cell>
          <cell r="S394">
            <v>1</v>
          </cell>
          <cell r="T394">
            <v>10000</v>
          </cell>
        </row>
        <row r="395">
          <cell r="B395">
            <v>5</v>
          </cell>
          <cell r="C395" t="str">
            <v>Formtie, etc</v>
          </cell>
          <cell r="D395" t="str">
            <v>ls</v>
          </cell>
          <cell r="E395">
            <v>1</v>
          </cell>
          <cell r="G395">
            <v>0</v>
          </cell>
          <cell r="H395">
            <v>10000</v>
          </cell>
          <cell r="I395">
            <v>10000</v>
          </cell>
          <cell r="K395" t="str">
            <v>Cross Brace</v>
          </cell>
          <cell r="L395">
            <v>2</v>
          </cell>
          <cell r="M395">
            <v>1</v>
          </cell>
          <cell r="N395">
            <v>2</v>
          </cell>
          <cell r="O395">
            <v>4</v>
          </cell>
          <cell r="P395">
            <v>1</v>
          </cell>
          <cell r="Q395">
            <v>4</v>
          </cell>
          <cell r="R395">
            <v>2750</v>
          </cell>
          <cell r="S395">
            <v>1</v>
          </cell>
          <cell r="T395">
            <v>11000</v>
          </cell>
        </row>
        <row r="396">
          <cell r="B396">
            <v>2</v>
          </cell>
          <cell r="C396" t="str">
            <v>Contractor's Equipment</v>
          </cell>
          <cell r="K396" t="str">
            <v>Joint Pin</v>
          </cell>
          <cell r="L396">
            <v>2</v>
          </cell>
          <cell r="M396">
            <v>1</v>
          </cell>
          <cell r="N396">
            <v>1</v>
          </cell>
          <cell r="O396">
            <v>2</v>
          </cell>
          <cell r="P396">
            <v>1</v>
          </cell>
          <cell r="Q396">
            <v>2</v>
          </cell>
          <cell r="R396">
            <v>1500</v>
          </cell>
          <cell r="S396">
            <v>1</v>
          </cell>
          <cell r="T396">
            <v>3000</v>
          </cell>
        </row>
        <row r="397">
          <cell r="B397">
            <v>1</v>
          </cell>
          <cell r="C397" t="str">
            <v>Tools</v>
          </cell>
          <cell r="D397" t="str">
            <v>Ls</v>
          </cell>
          <cell r="E397">
            <v>1</v>
          </cell>
          <cell r="G397">
            <v>0</v>
          </cell>
          <cell r="H397">
            <v>218.33349999999999</v>
          </cell>
          <cell r="I397">
            <v>218.33</v>
          </cell>
          <cell r="J397">
            <v>200</v>
          </cell>
          <cell r="K397" t="str">
            <v>U Head jack</v>
          </cell>
          <cell r="L397">
            <v>2</v>
          </cell>
          <cell r="M397">
            <v>1</v>
          </cell>
          <cell r="N397">
            <v>1</v>
          </cell>
          <cell r="O397">
            <v>2</v>
          </cell>
          <cell r="P397">
            <v>1</v>
          </cell>
          <cell r="Q397">
            <v>2</v>
          </cell>
          <cell r="R397">
            <v>2500</v>
          </cell>
          <cell r="S397">
            <v>1</v>
          </cell>
          <cell r="T397">
            <v>5000</v>
          </cell>
        </row>
        <row r="398">
          <cell r="K398" t="str">
            <v>Jack Base</v>
          </cell>
          <cell r="L398">
            <v>2</v>
          </cell>
          <cell r="M398">
            <v>1</v>
          </cell>
          <cell r="N398">
            <v>1</v>
          </cell>
          <cell r="O398">
            <v>2</v>
          </cell>
          <cell r="P398">
            <v>1</v>
          </cell>
          <cell r="Q398">
            <v>2</v>
          </cell>
          <cell r="R398">
            <v>2500</v>
          </cell>
          <cell r="S398">
            <v>1</v>
          </cell>
          <cell r="T398">
            <v>5000</v>
          </cell>
        </row>
        <row r="399">
          <cell r="K399" t="str">
            <v>Pipe 6 m</v>
          </cell>
          <cell r="L399">
            <v>1</v>
          </cell>
          <cell r="M399">
            <v>2</v>
          </cell>
          <cell r="N399">
            <v>1</v>
          </cell>
          <cell r="O399">
            <v>2</v>
          </cell>
          <cell r="P399">
            <v>1</v>
          </cell>
          <cell r="Q399">
            <v>2</v>
          </cell>
          <cell r="R399">
            <v>4000</v>
          </cell>
          <cell r="S399">
            <v>1</v>
          </cell>
          <cell r="T399">
            <v>8000</v>
          </cell>
        </row>
        <row r="400">
          <cell r="B400">
            <v>3</v>
          </cell>
          <cell r="C400" t="str">
            <v>Labour</v>
          </cell>
          <cell r="K400" t="str">
            <v>sviwel clamp</v>
          </cell>
          <cell r="L400">
            <v>4</v>
          </cell>
          <cell r="M400">
            <v>1</v>
          </cell>
          <cell r="N400">
            <v>1</v>
          </cell>
          <cell r="O400">
            <v>4</v>
          </cell>
          <cell r="P400">
            <v>1</v>
          </cell>
          <cell r="Q400">
            <v>4</v>
          </cell>
          <cell r="R400">
            <v>2000</v>
          </cell>
          <cell r="S400">
            <v>1</v>
          </cell>
          <cell r="T400">
            <v>8000</v>
          </cell>
        </row>
        <row r="401">
          <cell r="A401">
            <v>1</v>
          </cell>
          <cell r="B401">
            <v>1</v>
          </cell>
          <cell r="C401" t="str">
            <v>Foreman</v>
          </cell>
          <cell r="D401" t="str">
            <v>day</v>
          </cell>
          <cell r="E401">
            <v>5.5555555555555552E-2</v>
          </cell>
          <cell r="G401">
            <v>0</v>
          </cell>
          <cell r="H401">
            <v>44500</v>
          </cell>
          <cell r="I401">
            <v>2472.2199999999998</v>
          </cell>
          <cell r="J401">
            <v>18</v>
          </cell>
          <cell r="K401" t="str">
            <v>luas bekisting</v>
          </cell>
          <cell r="L401">
            <v>1.8</v>
          </cell>
          <cell r="M401">
            <v>1.8</v>
          </cell>
          <cell r="N401">
            <v>3.24</v>
          </cell>
          <cell r="O401" t="str">
            <v>sq.m</v>
          </cell>
          <cell r="T401">
            <v>80000</v>
          </cell>
        </row>
        <row r="402">
          <cell r="A402">
            <v>2</v>
          </cell>
          <cell r="B402">
            <v>2</v>
          </cell>
          <cell r="C402" t="str">
            <v>Skilled Labour</v>
          </cell>
          <cell r="D402" t="str">
            <v>day</v>
          </cell>
          <cell r="E402">
            <v>0.1111111111111111</v>
          </cell>
          <cell r="G402">
            <v>0</v>
          </cell>
          <cell r="H402">
            <v>39000</v>
          </cell>
          <cell r="I402">
            <v>4333.33</v>
          </cell>
          <cell r="J402">
            <v>18</v>
          </cell>
          <cell r="K402" t="str">
            <v>harga perancah/m2</v>
          </cell>
          <cell r="N402">
            <v>24691.358024691355</v>
          </cell>
          <cell r="R402">
            <v>25000</v>
          </cell>
          <cell r="S402" t="str">
            <v>/ m2</v>
          </cell>
        </row>
        <row r="403">
          <cell r="A403">
            <v>5</v>
          </cell>
          <cell r="B403">
            <v>3</v>
          </cell>
          <cell r="C403" t="str">
            <v>Common Labour</v>
          </cell>
          <cell r="D403" t="str">
            <v>day</v>
          </cell>
          <cell r="E403">
            <v>0.27777777777777779</v>
          </cell>
          <cell r="G403">
            <v>0</v>
          </cell>
          <cell r="H403">
            <v>27800</v>
          </cell>
          <cell r="I403">
            <v>7722.22</v>
          </cell>
          <cell r="J403">
            <v>18</v>
          </cell>
        </row>
        <row r="404">
          <cell r="J404">
            <v>14527.77</v>
          </cell>
          <cell r="K404" t="str">
            <v>Upah</v>
          </cell>
          <cell r="L404">
            <v>2</v>
          </cell>
          <cell r="M404">
            <v>3000</v>
          </cell>
          <cell r="N404">
            <v>6000</v>
          </cell>
          <cell r="R404">
            <v>1851.8518518518517</v>
          </cell>
          <cell r="S404" t="str">
            <v>/ m2</v>
          </cell>
        </row>
        <row r="405">
          <cell r="B405">
            <v>4</v>
          </cell>
          <cell r="C405" t="str">
            <v>Miscellaneous &amp; Transport</v>
          </cell>
          <cell r="J405">
            <v>14527.77</v>
          </cell>
          <cell r="K405" t="str">
            <v>Bongkar</v>
          </cell>
          <cell r="L405">
            <v>2</v>
          </cell>
          <cell r="M405">
            <v>2400</v>
          </cell>
          <cell r="N405">
            <v>4800</v>
          </cell>
          <cell r="R405">
            <v>1481.4814814814813</v>
          </cell>
          <cell r="S405" t="str">
            <v>/ m2</v>
          </cell>
        </row>
        <row r="406">
          <cell r="R406">
            <v>3333.333333333333</v>
          </cell>
          <cell r="S406" t="str">
            <v>/ m2</v>
          </cell>
        </row>
        <row r="409">
          <cell r="B409">
            <v>5</v>
          </cell>
          <cell r="C409" t="str">
            <v>Sub Total ( 1 - 4 )</v>
          </cell>
          <cell r="G409">
            <v>0</v>
          </cell>
          <cell r="I409">
            <v>62996.340000000004</v>
          </cell>
        </row>
        <row r="411">
          <cell r="B411">
            <v>6</v>
          </cell>
          <cell r="C411" t="str">
            <v>Indirect Cost</v>
          </cell>
          <cell r="D411">
            <v>0.1</v>
          </cell>
          <cell r="G411">
            <v>0</v>
          </cell>
          <cell r="I411">
            <v>6299.63</v>
          </cell>
        </row>
        <row r="413">
          <cell r="A413" t="str">
            <v>CW 5</v>
          </cell>
          <cell r="B413">
            <v>7</v>
          </cell>
          <cell r="C413" t="str">
            <v>Unit Prices (rounded)</v>
          </cell>
          <cell r="G413">
            <v>0</v>
          </cell>
          <cell r="I413">
            <v>69295</v>
          </cell>
        </row>
        <row r="416">
          <cell r="H416" t="str">
            <v>Tenderer's Official Representative</v>
          </cell>
        </row>
        <row r="420">
          <cell r="H420" t="str">
            <v>Signature :</v>
          </cell>
        </row>
        <row r="421">
          <cell r="H421" t="str">
            <v>Name  :</v>
          </cell>
          <cell r="I421" t="str">
            <v>Ir. Sudirman</v>
          </cell>
        </row>
        <row r="422">
          <cell r="H422" t="str">
            <v>Position :</v>
          </cell>
          <cell r="I422" t="str">
            <v>Branch Manager of South Sumatra</v>
          </cell>
        </row>
        <row r="423">
          <cell r="H423" t="str">
            <v>Date :</v>
          </cell>
          <cell r="I423" t="str">
            <v>September 18, 2007</v>
          </cell>
        </row>
        <row r="424">
          <cell r="H424" t="str">
            <v>Company Stamp :</v>
          </cell>
        </row>
        <row r="428">
          <cell r="A428">
            <v>8</v>
          </cell>
          <cell r="B428" t="str">
            <v>Price Item Number</v>
          </cell>
          <cell r="D428" t="str">
            <v xml:space="preserve">II-3-5 ;  IVA-2.7 </v>
          </cell>
        </row>
        <row r="429">
          <cell r="B429" t="str">
            <v>Description</v>
          </cell>
          <cell r="D429" t="str">
            <v>Reinforcement steel bars ( Deformed )</v>
          </cell>
        </row>
        <row r="431">
          <cell r="F431" t="str">
            <v>Foreign Currency</v>
          </cell>
        </row>
        <row r="432">
          <cell r="F432" t="str">
            <v>( ¥ )</v>
          </cell>
        </row>
        <row r="433">
          <cell r="B433" t="str">
            <v>Item</v>
          </cell>
          <cell r="D433" t="str">
            <v>Unit</v>
          </cell>
          <cell r="E433" t="str">
            <v>Quantity</v>
          </cell>
          <cell r="F433" t="str">
            <v>Unit</v>
          </cell>
          <cell r="G433" t="str">
            <v>Amount</v>
          </cell>
          <cell r="H433" t="str">
            <v>Unit Price</v>
          </cell>
          <cell r="I433" t="str">
            <v>Amount</v>
          </cell>
        </row>
        <row r="434">
          <cell r="F434" t="str">
            <v>Price</v>
          </cell>
          <cell r="H434" t="str">
            <v>( Rp. )</v>
          </cell>
        </row>
        <row r="435">
          <cell r="B435">
            <v>1</v>
          </cell>
          <cell r="C435" t="str">
            <v>Materials and Plant</v>
          </cell>
        </row>
        <row r="436">
          <cell r="B436">
            <v>1</v>
          </cell>
          <cell r="C436" t="str">
            <v>Reinforcement steel bars ( Deformed )</v>
          </cell>
          <cell r="D436" t="str">
            <v>ton</v>
          </cell>
          <cell r="E436">
            <v>1.03</v>
          </cell>
          <cell r="G436">
            <v>0</v>
          </cell>
          <cell r="H436">
            <v>7505210</v>
          </cell>
          <cell r="I436">
            <v>7730366.2999999998</v>
          </cell>
        </row>
        <row r="437">
          <cell r="B437">
            <v>2</v>
          </cell>
          <cell r="C437" t="str">
            <v>Wire</v>
          </cell>
          <cell r="D437" t="str">
            <v>ton</v>
          </cell>
          <cell r="E437">
            <v>2.06E-2</v>
          </cell>
          <cell r="G437">
            <v>0</v>
          </cell>
          <cell r="H437">
            <v>8733340</v>
          </cell>
          <cell r="I437">
            <v>179906.8</v>
          </cell>
        </row>
        <row r="441">
          <cell r="B441">
            <v>2</v>
          </cell>
          <cell r="C441" t="str">
            <v>Contractor's Equipment</v>
          </cell>
        </row>
        <row r="442">
          <cell r="B442">
            <v>1</v>
          </cell>
          <cell r="C442" t="str">
            <v>Bar Cutter</v>
          </cell>
          <cell r="D442" t="str">
            <v>hr</v>
          </cell>
          <cell r="E442">
            <v>4</v>
          </cell>
          <cell r="G442">
            <v>0</v>
          </cell>
          <cell r="H442">
            <v>13600</v>
          </cell>
          <cell r="I442">
            <v>54400</v>
          </cell>
          <cell r="J442">
            <v>50</v>
          </cell>
        </row>
        <row r="443">
          <cell r="B443">
            <v>2</v>
          </cell>
          <cell r="C443" t="str">
            <v>Bar Bender</v>
          </cell>
          <cell r="D443" t="str">
            <v>hr</v>
          </cell>
          <cell r="E443">
            <v>4</v>
          </cell>
          <cell r="G443">
            <v>0</v>
          </cell>
          <cell r="H443">
            <v>13600</v>
          </cell>
          <cell r="I443">
            <v>54400</v>
          </cell>
        </row>
        <row r="446">
          <cell r="B446">
            <v>3</v>
          </cell>
          <cell r="C446" t="str">
            <v>Labour</v>
          </cell>
        </row>
        <row r="447">
          <cell r="A447">
            <v>0.2</v>
          </cell>
          <cell r="B447">
            <v>1</v>
          </cell>
          <cell r="C447" t="str">
            <v>Foreman</v>
          </cell>
          <cell r="D447" t="str">
            <v>day</v>
          </cell>
          <cell r="E447">
            <v>1</v>
          </cell>
          <cell r="G447">
            <v>0</v>
          </cell>
          <cell r="H447">
            <v>44500</v>
          </cell>
          <cell r="I447">
            <v>44500</v>
          </cell>
          <cell r="J447">
            <v>0.2</v>
          </cell>
          <cell r="K447">
            <v>434500</v>
          </cell>
        </row>
        <row r="448">
          <cell r="A448">
            <v>2</v>
          </cell>
          <cell r="B448">
            <v>2</v>
          </cell>
          <cell r="C448" t="str">
            <v>Skilled labour</v>
          </cell>
          <cell r="D448" t="str">
            <v>day</v>
          </cell>
          <cell r="E448">
            <v>10</v>
          </cell>
          <cell r="G448">
            <v>0</v>
          </cell>
          <cell r="H448">
            <v>39000</v>
          </cell>
          <cell r="I448">
            <v>390000</v>
          </cell>
          <cell r="J448">
            <v>0.2</v>
          </cell>
          <cell r="K448">
            <v>434.5</v>
          </cell>
        </row>
        <row r="449">
          <cell r="A449">
            <v>1</v>
          </cell>
          <cell r="B449">
            <v>3</v>
          </cell>
          <cell r="C449" t="str">
            <v>Common Labour</v>
          </cell>
          <cell r="D449" t="str">
            <v>day</v>
          </cell>
          <cell r="E449">
            <v>5</v>
          </cell>
          <cell r="G449">
            <v>0</v>
          </cell>
          <cell r="H449">
            <v>27800</v>
          </cell>
          <cell r="I449">
            <v>139000</v>
          </cell>
          <cell r="J449">
            <v>0.2</v>
          </cell>
        </row>
        <row r="450">
          <cell r="J450">
            <v>573500</v>
          </cell>
        </row>
        <row r="451">
          <cell r="B451">
            <v>4</v>
          </cell>
          <cell r="C451" t="str">
            <v>Miscellaneous &amp; Transport</v>
          </cell>
        </row>
        <row r="457">
          <cell r="B457">
            <v>5</v>
          </cell>
          <cell r="C457" t="str">
            <v>Sub Total ( 1 - 4 )</v>
          </cell>
          <cell r="G457">
            <v>0</v>
          </cell>
          <cell r="I457">
            <v>8592573.0999999996</v>
          </cell>
        </row>
        <row r="459">
          <cell r="B459">
            <v>6</v>
          </cell>
          <cell r="C459" t="str">
            <v>Indirect Cost</v>
          </cell>
          <cell r="D459">
            <v>0.1</v>
          </cell>
          <cell r="G459">
            <v>0</v>
          </cell>
          <cell r="I459">
            <v>859257.31</v>
          </cell>
        </row>
        <row r="461">
          <cell r="A461" t="str">
            <v>CW 8</v>
          </cell>
          <cell r="B461">
            <v>7</v>
          </cell>
          <cell r="C461" t="str">
            <v>Unit Prices (rounded)</v>
          </cell>
          <cell r="G461">
            <v>0</v>
          </cell>
          <cell r="I461">
            <v>9451830</v>
          </cell>
        </row>
        <row r="464">
          <cell r="H464" t="str">
            <v>Tenderer's Official Representative</v>
          </cell>
        </row>
        <row r="468">
          <cell r="H468" t="str">
            <v>Signature :</v>
          </cell>
        </row>
        <row r="469">
          <cell r="H469" t="str">
            <v>Name  :</v>
          </cell>
          <cell r="I469" t="str">
            <v>Ir. Sudirman</v>
          </cell>
        </row>
        <row r="470">
          <cell r="H470" t="str">
            <v>Position :</v>
          </cell>
          <cell r="I470" t="str">
            <v>Branch Manager of South Sumatra</v>
          </cell>
        </row>
        <row r="471">
          <cell r="H471" t="str">
            <v>Date :</v>
          </cell>
          <cell r="I471" t="str">
            <v>September 18, 2007</v>
          </cell>
        </row>
        <row r="472">
          <cell r="H472" t="str">
            <v>Company Stamp :</v>
          </cell>
        </row>
        <row r="475">
          <cell r="A475">
            <v>9</v>
          </cell>
          <cell r="B475" t="str">
            <v>Price Item Number</v>
          </cell>
          <cell r="D475" t="str">
            <v>II-3.6  ; IVA-2.10</v>
          </cell>
        </row>
        <row r="476">
          <cell r="B476" t="str">
            <v>Description</v>
          </cell>
          <cell r="D476" t="str">
            <v>Precast RC pipe, Dia. 1000 mm</v>
          </cell>
        </row>
        <row r="477">
          <cell r="J477">
            <v>3.2927999999999993</v>
          </cell>
        </row>
        <row r="478">
          <cell r="F478" t="str">
            <v>Foreign Currency</v>
          </cell>
        </row>
        <row r="479">
          <cell r="F479" t="str">
            <v>( ¥ )</v>
          </cell>
        </row>
        <row r="480">
          <cell r="B480" t="str">
            <v>Item</v>
          </cell>
          <cell r="D480" t="str">
            <v>Unit</v>
          </cell>
          <cell r="E480" t="str">
            <v>Quantity</v>
          </cell>
          <cell r="F480" t="str">
            <v>Unit</v>
          </cell>
          <cell r="G480" t="str">
            <v>Amount</v>
          </cell>
          <cell r="H480" t="str">
            <v>Unit Price</v>
          </cell>
          <cell r="I480" t="str">
            <v>Amount</v>
          </cell>
        </row>
        <row r="481">
          <cell r="F481" t="str">
            <v>Price</v>
          </cell>
          <cell r="H481" t="str">
            <v>( Rp. )</v>
          </cell>
        </row>
        <row r="482">
          <cell r="B482">
            <v>1</v>
          </cell>
          <cell r="C482" t="str">
            <v>Materials and Plant</v>
          </cell>
        </row>
        <row r="483">
          <cell r="B483" t="str">
            <v>-</v>
          </cell>
          <cell r="C483" t="str">
            <v>Precast RC pipe, Dia. 1000 mm</v>
          </cell>
          <cell r="D483" t="str">
            <v>m'</v>
          </cell>
          <cell r="E483">
            <v>1</v>
          </cell>
          <cell r="G483">
            <v>0</v>
          </cell>
          <cell r="H483">
            <v>463960</v>
          </cell>
          <cell r="I483">
            <v>463960</v>
          </cell>
        </row>
        <row r="487">
          <cell r="B487">
            <v>2</v>
          </cell>
          <cell r="C487" t="str">
            <v>Contractor's Equipment</v>
          </cell>
        </row>
        <row r="490">
          <cell r="B490">
            <v>3</v>
          </cell>
          <cell r="C490" t="str">
            <v>Labour</v>
          </cell>
        </row>
        <row r="491">
          <cell r="A491">
            <v>0.2</v>
          </cell>
          <cell r="B491">
            <v>1</v>
          </cell>
          <cell r="C491" t="str">
            <v>Foreman</v>
          </cell>
          <cell r="D491" t="str">
            <v>day</v>
          </cell>
          <cell r="E491">
            <v>0.04</v>
          </cell>
          <cell r="G491">
            <v>0</v>
          </cell>
          <cell r="H491">
            <v>44500</v>
          </cell>
          <cell r="I491">
            <v>1780</v>
          </cell>
          <cell r="J491">
            <v>5</v>
          </cell>
          <cell r="K491">
            <v>17380</v>
          </cell>
        </row>
        <row r="492">
          <cell r="A492">
            <v>2</v>
          </cell>
          <cell r="B492">
            <v>2</v>
          </cell>
          <cell r="C492" t="str">
            <v>Skilled labour</v>
          </cell>
          <cell r="D492" t="str">
            <v>day</v>
          </cell>
          <cell r="E492">
            <v>0.4</v>
          </cell>
          <cell r="G492">
            <v>0</v>
          </cell>
          <cell r="H492">
            <v>39000</v>
          </cell>
          <cell r="I492">
            <v>15600</v>
          </cell>
          <cell r="J492">
            <v>5</v>
          </cell>
          <cell r="K492">
            <v>17.38</v>
          </cell>
        </row>
        <row r="493">
          <cell r="A493">
            <v>1</v>
          </cell>
          <cell r="B493">
            <v>3</v>
          </cell>
          <cell r="C493" t="str">
            <v>Common Labour</v>
          </cell>
          <cell r="D493" t="str">
            <v>day</v>
          </cell>
          <cell r="E493">
            <v>0.2</v>
          </cell>
          <cell r="G493">
            <v>0</v>
          </cell>
          <cell r="H493">
            <v>27800</v>
          </cell>
          <cell r="I493">
            <v>5560</v>
          </cell>
          <cell r="J493">
            <v>5</v>
          </cell>
        </row>
        <row r="494">
          <cell r="J494">
            <v>22940</v>
          </cell>
        </row>
        <row r="495">
          <cell r="B495">
            <v>4</v>
          </cell>
          <cell r="C495" t="str">
            <v>Miscellaneous &amp; Transport</v>
          </cell>
        </row>
        <row r="498">
          <cell r="B498">
            <v>5</v>
          </cell>
          <cell r="C498" t="str">
            <v>Sub Total ( 1 - 4 )</v>
          </cell>
          <cell r="G498">
            <v>0</v>
          </cell>
          <cell r="I498">
            <v>486900</v>
          </cell>
        </row>
        <row r="500">
          <cell r="B500">
            <v>6</v>
          </cell>
          <cell r="C500" t="str">
            <v>Indirect Cost</v>
          </cell>
          <cell r="D500">
            <v>0.1</v>
          </cell>
          <cell r="G500">
            <v>0</v>
          </cell>
          <cell r="I500">
            <v>48690</v>
          </cell>
        </row>
        <row r="502">
          <cell r="A502" t="str">
            <v>CW 9</v>
          </cell>
          <cell r="B502">
            <v>7</v>
          </cell>
          <cell r="C502" t="str">
            <v>Unit Prices (rounded)</v>
          </cell>
          <cell r="G502">
            <v>0</v>
          </cell>
          <cell r="I502">
            <v>535590</v>
          </cell>
        </row>
        <row r="505">
          <cell r="H505" t="str">
            <v>Tenderer's Official Representative</v>
          </cell>
        </row>
        <row r="509">
          <cell r="H509" t="str">
            <v>Signature :</v>
          </cell>
        </row>
        <row r="510">
          <cell r="H510" t="str">
            <v>Name  :</v>
          </cell>
          <cell r="I510" t="str">
            <v>Ir. Sudirman</v>
          </cell>
        </row>
        <row r="511">
          <cell r="H511" t="str">
            <v>Position :</v>
          </cell>
          <cell r="I511" t="str">
            <v>Branch Manager of South Sumatra</v>
          </cell>
        </row>
        <row r="512">
          <cell r="H512" t="str">
            <v>Date :</v>
          </cell>
          <cell r="I512" t="str">
            <v>September 18, 2007</v>
          </cell>
        </row>
        <row r="513">
          <cell r="H513" t="str">
            <v>Company Stamp :</v>
          </cell>
        </row>
        <row r="517">
          <cell r="A517">
            <v>9</v>
          </cell>
          <cell r="B517" t="str">
            <v>Price Item Number</v>
          </cell>
          <cell r="D517" t="str">
            <v>II-3.7</v>
          </cell>
        </row>
        <row r="518">
          <cell r="B518" t="str">
            <v>Description</v>
          </cell>
          <cell r="D518" t="str">
            <v>Precast RC pipe, Dia. 700 mm</v>
          </cell>
        </row>
        <row r="519">
          <cell r="J519">
            <v>3.2927999999999993</v>
          </cell>
        </row>
        <row r="520">
          <cell r="F520" t="str">
            <v>Foreign Currency</v>
          </cell>
        </row>
        <row r="521">
          <cell r="F521" t="str">
            <v>( ¥ )</v>
          </cell>
        </row>
        <row r="522">
          <cell r="B522" t="str">
            <v>Item</v>
          </cell>
          <cell r="D522" t="str">
            <v>Unit</v>
          </cell>
          <cell r="E522" t="str">
            <v>Quantity</v>
          </cell>
          <cell r="F522" t="str">
            <v>Unit</v>
          </cell>
          <cell r="G522" t="str">
            <v>Amount</v>
          </cell>
          <cell r="H522" t="str">
            <v>Unit Price</v>
          </cell>
          <cell r="I522" t="str">
            <v>Amount</v>
          </cell>
        </row>
        <row r="523">
          <cell r="F523" t="str">
            <v>Price</v>
          </cell>
          <cell r="H523" t="str">
            <v>( Rp. )</v>
          </cell>
        </row>
        <row r="524">
          <cell r="B524">
            <v>1</v>
          </cell>
          <cell r="C524" t="str">
            <v>Materials and Plant</v>
          </cell>
        </row>
        <row r="525">
          <cell r="B525" t="str">
            <v>-</v>
          </cell>
          <cell r="C525" t="str">
            <v>Precast RC pipe, Dia. 700 mm</v>
          </cell>
          <cell r="D525" t="str">
            <v>m'</v>
          </cell>
          <cell r="E525">
            <v>1</v>
          </cell>
          <cell r="G525">
            <v>0</v>
          </cell>
          <cell r="H525">
            <v>354790</v>
          </cell>
          <cell r="I525">
            <v>354790</v>
          </cell>
        </row>
        <row r="529">
          <cell r="B529">
            <v>2</v>
          </cell>
          <cell r="C529" t="str">
            <v>Contractor's Equipment</v>
          </cell>
        </row>
        <row r="532">
          <cell r="B532">
            <v>3</v>
          </cell>
          <cell r="C532" t="str">
            <v>Labour</v>
          </cell>
        </row>
        <row r="533">
          <cell r="A533">
            <v>0.2</v>
          </cell>
          <cell r="B533">
            <v>1</v>
          </cell>
          <cell r="C533" t="str">
            <v>Foreman</v>
          </cell>
          <cell r="D533" t="str">
            <v>day</v>
          </cell>
          <cell r="E533">
            <v>0.04</v>
          </cell>
          <cell r="G533">
            <v>0</v>
          </cell>
          <cell r="H533">
            <v>44500</v>
          </cell>
          <cell r="I533">
            <v>1780</v>
          </cell>
          <cell r="J533">
            <v>5</v>
          </cell>
          <cell r="K533">
            <v>17380</v>
          </cell>
        </row>
        <row r="534">
          <cell r="A534">
            <v>2</v>
          </cell>
          <cell r="B534">
            <v>2</v>
          </cell>
          <cell r="C534" t="str">
            <v>Skilled labour</v>
          </cell>
          <cell r="D534" t="str">
            <v>day</v>
          </cell>
          <cell r="E534">
            <v>0.4</v>
          </cell>
          <cell r="G534">
            <v>0</v>
          </cell>
          <cell r="H534">
            <v>39000</v>
          </cell>
          <cell r="I534">
            <v>15600</v>
          </cell>
          <cell r="J534">
            <v>5</v>
          </cell>
          <cell r="K534">
            <v>17.38</v>
          </cell>
        </row>
        <row r="535">
          <cell r="A535">
            <v>1</v>
          </cell>
          <cell r="B535">
            <v>3</v>
          </cell>
          <cell r="C535" t="str">
            <v>Common Labour</v>
          </cell>
          <cell r="D535" t="str">
            <v>day</v>
          </cell>
          <cell r="E535">
            <v>0.2</v>
          </cell>
          <cell r="G535">
            <v>0</v>
          </cell>
          <cell r="H535">
            <v>27800</v>
          </cell>
          <cell r="I535">
            <v>5560</v>
          </cell>
          <cell r="J535">
            <v>5</v>
          </cell>
        </row>
        <row r="536">
          <cell r="J536">
            <v>22940</v>
          </cell>
        </row>
        <row r="537">
          <cell r="B537">
            <v>4</v>
          </cell>
          <cell r="C537" t="str">
            <v>Miscellaneous &amp; Transport</v>
          </cell>
        </row>
        <row r="540">
          <cell r="B540">
            <v>5</v>
          </cell>
          <cell r="C540" t="str">
            <v>Sub Total ( 1 - 4 )</v>
          </cell>
          <cell r="G540">
            <v>0</v>
          </cell>
          <cell r="I540">
            <v>377730</v>
          </cell>
        </row>
        <row r="542">
          <cell r="B542">
            <v>6</v>
          </cell>
          <cell r="C542" t="str">
            <v>Indirect Cost</v>
          </cell>
          <cell r="D542">
            <v>0.1</v>
          </cell>
          <cell r="G542">
            <v>0</v>
          </cell>
          <cell r="I542">
            <v>37773</v>
          </cell>
        </row>
        <row r="544">
          <cell r="A544" t="str">
            <v>CW 10a</v>
          </cell>
          <cell r="B544">
            <v>7</v>
          </cell>
          <cell r="C544" t="str">
            <v>Unit Prices (rounded)</v>
          </cell>
          <cell r="G544">
            <v>0</v>
          </cell>
          <cell r="I544">
            <v>415503</v>
          </cell>
        </row>
        <row r="547">
          <cell r="H547" t="str">
            <v>Tenderer's Official Representative</v>
          </cell>
        </row>
        <row r="551">
          <cell r="H551" t="str">
            <v>Signature :</v>
          </cell>
        </row>
        <row r="552">
          <cell r="H552" t="str">
            <v>Name  :</v>
          </cell>
          <cell r="I552" t="str">
            <v>Ir. Sudirman</v>
          </cell>
        </row>
        <row r="553">
          <cell r="H553" t="str">
            <v>Position :</v>
          </cell>
          <cell r="I553" t="str">
            <v>Branch Manager of South Sumatra</v>
          </cell>
        </row>
        <row r="554">
          <cell r="H554" t="str">
            <v>Date :</v>
          </cell>
          <cell r="I554" t="str">
            <v>September 18, 2007</v>
          </cell>
        </row>
        <row r="555">
          <cell r="H555" t="str">
            <v>Company Stamp :</v>
          </cell>
        </row>
        <row r="559">
          <cell r="A559">
            <v>9</v>
          </cell>
          <cell r="B559" t="str">
            <v>Price Item Number</v>
          </cell>
          <cell r="D559" t="str">
            <v>II-3.8</v>
          </cell>
        </row>
        <row r="560">
          <cell r="B560" t="str">
            <v>Description</v>
          </cell>
          <cell r="D560" t="str">
            <v>Precast RC pipe, Dia. 300 mm</v>
          </cell>
        </row>
        <row r="561">
          <cell r="J561">
            <v>3.2927999999999993</v>
          </cell>
        </row>
        <row r="562">
          <cell r="F562" t="str">
            <v>Foreign Currency</v>
          </cell>
        </row>
        <row r="563">
          <cell r="F563" t="str">
            <v>( ¥ )</v>
          </cell>
        </row>
        <row r="564">
          <cell r="B564" t="str">
            <v>Item</v>
          </cell>
          <cell r="D564" t="str">
            <v>Unit</v>
          </cell>
          <cell r="E564" t="str">
            <v>Quantity</v>
          </cell>
          <cell r="F564" t="str">
            <v>Unit</v>
          </cell>
          <cell r="G564" t="str">
            <v>Amount</v>
          </cell>
          <cell r="H564" t="str">
            <v>Unit Price</v>
          </cell>
          <cell r="I564" t="str">
            <v>Amount</v>
          </cell>
        </row>
        <row r="565">
          <cell r="F565" t="str">
            <v>Price</v>
          </cell>
          <cell r="H565" t="str">
            <v>( Rp. )</v>
          </cell>
        </row>
        <row r="566">
          <cell r="B566">
            <v>1</v>
          </cell>
          <cell r="C566" t="str">
            <v>Materials and Plant</v>
          </cell>
        </row>
        <row r="567">
          <cell r="B567" t="str">
            <v>-</v>
          </cell>
          <cell r="C567" t="str">
            <v>Precast RC pipe, Dia. 300 mm</v>
          </cell>
          <cell r="D567" t="str">
            <v>m'</v>
          </cell>
          <cell r="E567">
            <v>1</v>
          </cell>
          <cell r="G567">
            <v>0</v>
          </cell>
          <cell r="H567">
            <v>300210</v>
          </cell>
          <cell r="I567">
            <v>300210</v>
          </cell>
        </row>
        <row r="571">
          <cell r="B571">
            <v>2</v>
          </cell>
          <cell r="C571" t="str">
            <v>Contractor's Equipment</v>
          </cell>
        </row>
        <row r="574">
          <cell r="B574">
            <v>3</v>
          </cell>
          <cell r="C574" t="str">
            <v>Labour</v>
          </cell>
        </row>
        <row r="575">
          <cell r="A575">
            <v>0.2</v>
          </cell>
          <cell r="B575">
            <v>1</v>
          </cell>
          <cell r="C575" t="str">
            <v>Foreman</v>
          </cell>
          <cell r="D575" t="str">
            <v>day</v>
          </cell>
          <cell r="E575">
            <v>0.04</v>
          </cell>
          <cell r="G575">
            <v>0</v>
          </cell>
          <cell r="H575">
            <v>44500</v>
          </cell>
          <cell r="I575">
            <v>1780</v>
          </cell>
          <cell r="J575">
            <v>5</v>
          </cell>
          <cell r="K575">
            <v>17380</v>
          </cell>
        </row>
        <row r="576">
          <cell r="A576">
            <v>2</v>
          </cell>
          <cell r="B576">
            <v>2</v>
          </cell>
          <cell r="C576" t="str">
            <v>Skilled labour</v>
          </cell>
          <cell r="D576" t="str">
            <v>day</v>
          </cell>
          <cell r="E576">
            <v>0.4</v>
          </cell>
          <cell r="G576">
            <v>0</v>
          </cell>
          <cell r="H576">
            <v>39000</v>
          </cell>
          <cell r="I576">
            <v>15600</v>
          </cell>
          <cell r="J576">
            <v>5</v>
          </cell>
          <cell r="K576">
            <v>17.38</v>
          </cell>
        </row>
        <row r="577">
          <cell r="A577">
            <v>1</v>
          </cell>
          <cell r="B577">
            <v>3</v>
          </cell>
          <cell r="C577" t="str">
            <v>Common Labour</v>
          </cell>
          <cell r="D577" t="str">
            <v>day</v>
          </cell>
          <cell r="E577">
            <v>0.2</v>
          </cell>
          <cell r="G577">
            <v>0</v>
          </cell>
          <cell r="H577">
            <v>27800</v>
          </cell>
          <cell r="I577">
            <v>5560</v>
          </cell>
          <cell r="J577">
            <v>5</v>
          </cell>
        </row>
        <row r="578">
          <cell r="J578">
            <v>22940</v>
          </cell>
        </row>
        <row r="579">
          <cell r="B579">
            <v>4</v>
          </cell>
          <cell r="C579" t="str">
            <v>Miscellaneous &amp; Transport</v>
          </cell>
        </row>
        <row r="582">
          <cell r="B582">
            <v>5</v>
          </cell>
          <cell r="C582" t="str">
            <v>Sub Total ( 1 - 4 )</v>
          </cell>
          <cell r="G582">
            <v>0</v>
          </cell>
          <cell r="I582">
            <v>323150</v>
          </cell>
        </row>
        <row r="584">
          <cell r="B584">
            <v>6</v>
          </cell>
          <cell r="C584" t="str">
            <v>Indirect Cost</v>
          </cell>
          <cell r="D584">
            <v>0.1</v>
          </cell>
          <cell r="G584">
            <v>0</v>
          </cell>
          <cell r="I584">
            <v>32315</v>
          </cell>
        </row>
        <row r="586">
          <cell r="A586" t="str">
            <v>CW 13</v>
          </cell>
          <cell r="B586">
            <v>7</v>
          </cell>
          <cell r="C586" t="str">
            <v>Unit Prices (rounded)</v>
          </cell>
          <cell r="G586">
            <v>0</v>
          </cell>
          <cell r="I586">
            <v>355465</v>
          </cell>
        </row>
        <row r="589">
          <cell r="H589" t="str">
            <v>Tenderer's Official Representative</v>
          </cell>
        </row>
        <row r="593">
          <cell r="H593" t="str">
            <v>Signature :</v>
          </cell>
        </row>
        <row r="594">
          <cell r="H594" t="str">
            <v>Name  :</v>
          </cell>
          <cell r="I594" t="str">
            <v>Ir. Sudirman</v>
          </cell>
        </row>
        <row r="595">
          <cell r="H595" t="str">
            <v>Position :</v>
          </cell>
          <cell r="I595" t="str">
            <v>Branch Manager of South Sumatra</v>
          </cell>
        </row>
        <row r="596">
          <cell r="H596" t="str">
            <v>Date :</v>
          </cell>
          <cell r="I596" t="str">
            <v>September 18, 2007</v>
          </cell>
        </row>
        <row r="597">
          <cell r="H597" t="str">
            <v>Company Stamp :</v>
          </cell>
        </row>
        <row r="601">
          <cell r="A601">
            <v>9</v>
          </cell>
          <cell r="B601" t="str">
            <v>Price Item Number</v>
          </cell>
          <cell r="D601" t="str">
            <v>IIA-3-22, etc</v>
          </cell>
        </row>
        <row r="602">
          <cell r="B602" t="str">
            <v>Description</v>
          </cell>
          <cell r="D602" t="str">
            <v>PVC water stop ( W=20 cm )</v>
          </cell>
        </row>
        <row r="603">
          <cell r="J603">
            <v>3.2927999999999993</v>
          </cell>
        </row>
        <row r="604">
          <cell r="F604" t="str">
            <v>Foreign Currency</v>
          </cell>
        </row>
        <row r="605">
          <cell r="F605" t="str">
            <v>( ¥ )</v>
          </cell>
        </row>
        <row r="606">
          <cell r="B606" t="str">
            <v>Item</v>
          </cell>
          <cell r="D606" t="str">
            <v>Unit</v>
          </cell>
          <cell r="E606" t="str">
            <v>Quantity</v>
          </cell>
          <cell r="F606" t="str">
            <v>Unit</v>
          </cell>
          <cell r="G606" t="str">
            <v>Amount</v>
          </cell>
          <cell r="H606" t="str">
            <v>Unit Price</v>
          </cell>
          <cell r="I606" t="str">
            <v>Amount</v>
          </cell>
        </row>
        <row r="607">
          <cell r="F607" t="str">
            <v>Price</v>
          </cell>
          <cell r="H607" t="str">
            <v>( Rp. )</v>
          </cell>
        </row>
        <row r="608">
          <cell r="B608">
            <v>1</v>
          </cell>
          <cell r="C608" t="str">
            <v>Materials and Plant</v>
          </cell>
        </row>
        <row r="609">
          <cell r="B609" t="str">
            <v>-</v>
          </cell>
          <cell r="C609" t="str">
            <v>PVC water stop ( W=20 cm )</v>
          </cell>
          <cell r="D609" t="str">
            <v>m'</v>
          </cell>
          <cell r="E609">
            <v>1</v>
          </cell>
          <cell r="G609">
            <v>0</v>
          </cell>
          <cell r="H609">
            <v>96610</v>
          </cell>
          <cell r="I609">
            <v>96610</v>
          </cell>
        </row>
        <row r="613">
          <cell r="B613">
            <v>2</v>
          </cell>
          <cell r="C613" t="str">
            <v>Contractor's Equipment</v>
          </cell>
        </row>
        <row r="616">
          <cell r="B616">
            <v>3</v>
          </cell>
          <cell r="C616" t="str">
            <v>Labour</v>
          </cell>
        </row>
        <row r="617">
          <cell r="A617" t="str">
            <v>1</v>
          </cell>
          <cell r="B617">
            <v>1</v>
          </cell>
          <cell r="C617" t="str">
            <v>Common Labour</v>
          </cell>
          <cell r="D617" t="str">
            <v>day</v>
          </cell>
          <cell r="E617">
            <v>0.04</v>
          </cell>
          <cell r="G617">
            <v>0</v>
          </cell>
          <cell r="H617">
            <v>27800</v>
          </cell>
          <cell r="I617">
            <v>1112</v>
          </cell>
          <cell r="J617">
            <v>25</v>
          </cell>
        </row>
        <row r="620">
          <cell r="J620">
            <v>1112</v>
          </cell>
        </row>
        <row r="621">
          <cell r="B621">
            <v>4</v>
          </cell>
          <cell r="C621" t="str">
            <v>Miscellaneous &amp; Transport</v>
          </cell>
        </row>
        <row r="624">
          <cell r="B624">
            <v>5</v>
          </cell>
          <cell r="C624" t="str">
            <v>Sub Total ( 1 - 4 )</v>
          </cell>
          <cell r="G624">
            <v>0</v>
          </cell>
          <cell r="I624">
            <v>97722</v>
          </cell>
        </row>
        <row r="626">
          <cell r="B626">
            <v>6</v>
          </cell>
          <cell r="C626" t="str">
            <v>Indirect Cost</v>
          </cell>
          <cell r="D626">
            <v>0.1</v>
          </cell>
          <cell r="G626">
            <v>0</v>
          </cell>
          <cell r="I626">
            <v>9772.2000000000007</v>
          </cell>
        </row>
        <row r="628">
          <cell r="A628" t="str">
            <v>CW 12</v>
          </cell>
          <cell r="B628">
            <v>7</v>
          </cell>
          <cell r="C628" t="str">
            <v>Unit Prices (rounded)</v>
          </cell>
          <cell r="G628">
            <v>0</v>
          </cell>
          <cell r="I628">
            <v>107494</v>
          </cell>
        </row>
        <row r="631">
          <cell r="H631" t="str">
            <v>Tenderer's Official Representative</v>
          </cell>
        </row>
        <row r="635">
          <cell r="H635" t="str">
            <v>Signature :</v>
          </cell>
        </row>
        <row r="636">
          <cell r="H636" t="str">
            <v>Name  :</v>
          </cell>
          <cell r="I636" t="str">
            <v>Ir. Sudirman</v>
          </cell>
        </row>
        <row r="637">
          <cell r="H637" t="str">
            <v>Position :</v>
          </cell>
          <cell r="I637" t="str">
            <v>Branch Manager of South Sumatra</v>
          </cell>
        </row>
        <row r="638">
          <cell r="H638" t="str">
            <v>Date :</v>
          </cell>
          <cell r="I638" t="str">
            <v>September 18, 2007</v>
          </cell>
        </row>
        <row r="639">
          <cell r="H639" t="str">
            <v>Company Stamp :</v>
          </cell>
        </row>
        <row r="642">
          <cell r="A642">
            <v>0</v>
          </cell>
          <cell r="B642" t="str">
            <v>Price Item Number</v>
          </cell>
          <cell r="D642" t="str">
            <v>IIA-2-9</v>
          </cell>
        </row>
        <row r="643">
          <cell r="B643" t="str">
            <v>Description</v>
          </cell>
          <cell r="D643" t="str">
            <v>Side drain with gravel, sand  and plastic sheet</v>
          </cell>
        </row>
        <row r="645">
          <cell r="F645" t="str">
            <v>Foreign Currency</v>
          </cell>
        </row>
        <row r="646">
          <cell r="F646" t="str">
            <v>( ¥ )</v>
          </cell>
        </row>
        <row r="647">
          <cell r="B647" t="str">
            <v>Item</v>
          </cell>
          <cell r="D647" t="str">
            <v>Unit</v>
          </cell>
          <cell r="E647" t="str">
            <v>Quantity</v>
          </cell>
          <cell r="F647" t="str">
            <v>Unit</v>
          </cell>
          <cell r="G647" t="str">
            <v>Amount</v>
          </cell>
          <cell r="H647" t="str">
            <v>Unit Price</v>
          </cell>
          <cell r="I647" t="str">
            <v>Amount</v>
          </cell>
        </row>
        <row r="648">
          <cell r="F648" t="str">
            <v>Price</v>
          </cell>
          <cell r="H648" t="str">
            <v>( Rp. )</v>
          </cell>
        </row>
        <row r="649">
          <cell r="B649">
            <v>1</v>
          </cell>
          <cell r="C649" t="str">
            <v>Materials and Plant</v>
          </cell>
        </row>
        <row r="650">
          <cell r="B650">
            <v>1</v>
          </cell>
          <cell r="C650" t="str">
            <v>Palm Fibre</v>
          </cell>
          <cell r="D650" t="str">
            <v>Kg</v>
          </cell>
          <cell r="E650">
            <v>0.92</v>
          </cell>
          <cell r="G650">
            <v>0</v>
          </cell>
          <cell r="H650">
            <v>2500</v>
          </cell>
          <cell r="I650">
            <v>2300</v>
          </cell>
        </row>
        <row r="651">
          <cell r="B651">
            <v>2</v>
          </cell>
          <cell r="C651" t="str">
            <v>Gravel</v>
          </cell>
          <cell r="D651" t="str">
            <v>m3</v>
          </cell>
          <cell r="E651">
            <v>0.62</v>
          </cell>
          <cell r="G651">
            <v>0</v>
          </cell>
          <cell r="H651">
            <v>120080</v>
          </cell>
          <cell r="I651">
            <v>74449.600000000006</v>
          </cell>
        </row>
        <row r="652">
          <cell r="B652">
            <v>3</v>
          </cell>
          <cell r="C652" t="str">
            <v>Fine Aggregate</v>
          </cell>
          <cell r="D652" t="str">
            <v>m3</v>
          </cell>
          <cell r="E652">
            <v>0.05</v>
          </cell>
          <cell r="G652">
            <v>0</v>
          </cell>
          <cell r="H652">
            <v>58950</v>
          </cell>
          <cell r="I652">
            <v>2947.5</v>
          </cell>
        </row>
        <row r="653">
          <cell r="B653">
            <v>4</v>
          </cell>
          <cell r="C653" t="str">
            <v>Plastic sheet</v>
          </cell>
          <cell r="D653" t="str">
            <v>m2</v>
          </cell>
          <cell r="E653">
            <v>3.95</v>
          </cell>
          <cell r="G653">
            <v>0</v>
          </cell>
          <cell r="H653">
            <v>4910</v>
          </cell>
          <cell r="I653">
            <v>19394.5</v>
          </cell>
        </row>
        <row r="655">
          <cell r="B655">
            <v>2</v>
          </cell>
          <cell r="C655" t="str">
            <v>Contractor's Equipment</v>
          </cell>
        </row>
        <row r="658">
          <cell r="B658">
            <v>3</v>
          </cell>
          <cell r="C658" t="str">
            <v>Labour</v>
          </cell>
        </row>
        <row r="659">
          <cell r="A659" t="str">
            <v>1</v>
          </cell>
          <cell r="B659">
            <v>1</v>
          </cell>
          <cell r="C659" t="str">
            <v>Foreman</v>
          </cell>
          <cell r="D659" t="str">
            <v>day</v>
          </cell>
          <cell r="E659">
            <v>0.05</v>
          </cell>
          <cell r="G659">
            <v>0</v>
          </cell>
          <cell r="H659">
            <v>44500</v>
          </cell>
          <cell r="I659">
            <v>2225</v>
          </cell>
          <cell r="J659">
            <v>20</v>
          </cell>
        </row>
        <row r="660">
          <cell r="A660" t="str">
            <v>3</v>
          </cell>
          <cell r="B660">
            <v>2</v>
          </cell>
          <cell r="C660" t="str">
            <v>Skilled labour</v>
          </cell>
          <cell r="D660" t="str">
            <v>day</v>
          </cell>
          <cell r="E660">
            <v>0.15</v>
          </cell>
          <cell r="G660">
            <v>0</v>
          </cell>
          <cell r="H660">
            <v>39000</v>
          </cell>
          <cell r="I660">
            <v>5850</v>
          </cell>
          <cell r="J660">
            <v>20</v>
          </cell>
        </row>
        <row r="661">
          <cell r="A661" t="str">
            <v>5</v>
          </cell>
          <cell r="B661">
            <v>3</v>
          </cell>
          <cell r="C661" t="str">
            <v>Common Labour</v>
          </cell>
          <cell r="D661" t="str">
            <v>day</v>
          </cell>
          <cell r="E661">
            <v>0.25</v>
          </cell>
          <cell r="G661">
            <v>0</v>
          </cell>
          <cell r="H661">
            <v>27800</v>
          </cell>
          <cell r="I661">
            <v>6950</v>
          </cell>
          <cell r="J661">
            <v>20</v>
          </cell>
        </row>
        <row r="662">
          <cell r="J662">
            <v>15025</v>
          </cell>
        </row>
        <row r="664">
          <cell r="B664">
            <v>4</v>
          </cell>
          <cell r="C664" t="str">
            <v>Miscellaneous &amp; Transport</v>
          </cell>
        </row>
        <row r="667">
          <cell r="B667">
            <v>5</v>
          </cell>
          <cell r="C667" t="str">
            <v>Sub Total ( 1 - 4 )</v>
          </cell>
          <cell r="G667">
            <v>0</v>
          </cell>
          <cell r="I667">
            <v>114116.6</v>
          </cell>
        </row>
        <row r="669">
          <cell r="B669">
            <v>6</v>
          </cell>
          <cell r="C669" t="str">
            <v>Indirect Cost</v>
          </cell>
          <cell r="D669">
            <v>0.1</v>
          </cell>
          <cell r="G669">
            <v>0</v>
          </cell>
          <cell r="I669">
            <v>11411.66</v>
          </cell>
        </row>
        <row r="671">
          <cell r="A671" t="str">
            <v>CW sidedrain</v>
          </cell>
          <cell r="B671">
            <v>7</v>
          </cell>
          <cell r="C671" t="str">
            <v>Unit Prices (rounded)</v>
          </cell>
          <cell r="G671">
            <v>0</v>
          </cell>
          <cell r="I671">
            <v>125528</v>
          </cell>
        </row>
        <row r="674">
          <cell r="H674" t="str">
            <v>Tenderer's Official Representative</v>
          </cell>
        </row>
        <row r="678">
          <cell r="H678" t="str">
            <v>Signature :</v>
          </cell>
        </row>
        <row r="679">
          <cell r="H679" t="str">
            <v>Name  :</v>
          </cell>
          <cell r="I679" t="str">
            <v>Ir. Sudirman</v>
          </cell>
        </row>
        <row r="680">
          <cell r="H680" t="str">
            <v>Position :</v>
          </cell>
          <cell r="I680" t="str">
            <v>Branch Manager of South Sumatra</v>
          </cell>
        </row>
        <row r="681">
          <cell r="H681" t="str">
            <v>Date :</v>
          </cell>
          <cell r="I681" t="str">
            <v>September 18, 2007</v>
          </cell>
        </row>
        <row r="682">
          <cell r="H682" t="str">
            <v>Company Stamp :</v>
          </cell>
        </row>
        <row r="685">
          <cell r="A685">
            <v>0</v>
          </cell>
          <cell r="B685" t="str">
            <v>Price Item Number</v>
          </cell>
          <cell r="D685" t="str">
            <v>IIA-2-8</v>
          </cell>
        </row>
        <row r="686">
          <cell r="B686" t="str">
            <v>Description</v>
          </cell>
          <cell r="D686" t="str">
            <v>Ladder rungs at side slope portion (@ 500 m)</v>
          </cell>
        </row>
        <row r="688">
          <cell r="F688" t="str">
            <v>Foreign Currency</v>
          </cell>
        </row>
        <row r="689">
          <cell r="F689" t="str">
            <v>( ¥ )</v>
          </cell>
        </row>
        <row r="690">
          <cell r="B690" t="str">
            <v>Item</v>
          </cell>
          <cell r="D690" t="str">
            <v>Unit</v>
          </cell>
          <cell r="E690" t="str">
            <v>Quantity</v>
          </cell>
          <cell r="F690" t="str">
            <v>Unit</v>
          </cell>
          <cell r="G690" t="str">
            <v>Amount</v>
          </cell>
          <cell r="H690" t="str">
            <v>Unit Price</v>
          </cell>
          <cell r="I690" t="str">
            <v>Amount</v>
          </cell>
        </row>
        <row r="691">
          <cell r="F691" t="str">
            <v>Price</v>
          </cell>
          <cell r="H691" t="str">
            <v>( Rp. )</v>
          </cell>
        </row>
        <row r="692">
          <cell r="B692">
            <v>1</v>
          </cell>
          <cell r="C692" t="str">
            <v>Materials and Plant</v>
          </cell>
        </row>
        <row r="693">
          <cell r="B693">
            <v>1</v>
          </cell>
          <cell r="C693" t="str">
            <v>Metal</v>
          </cell>
          <cell r="D693" t="str">
            <v>kg</v>
          </cell>
          <cell r="E693">
            <v>0.7</v>
          </cell>
          <cell r="G693">
            <v>0</v>
          </cell>
          <cell r="H693">
            <v>27290</v>
          </cell>
          <cell r="I693">
            <v>19103</v>
          </cell>
        </row>
        <row r="696">
          <cell r="B696">
            <v>2</v>
          </cell>
          <cell r="C696" t="str">
            <v>Contractor's Equipment</v>
          </cell>
        </row>
        <row r="697">
          <cell r="B697">
            <v>1</v>
          </cell>
          <cell r="C697" t="str">
            <v>Tools</v>
          </cell>
          <cell r="D697" t="str">
            <v>ls</v>
          </cell>
          <cell r="E697">
            <v>1</v>
          </cell>
          <cell r="G697">
            <v>0</v>
          </cell>
          <cell r="H697">
            <v>1000</v>
          </cell>
          <cell r="I697">
            <v>1000</v>
          </cell>
          <cell r="J697">
            <v>1000</v>
          </cell>
        </row>
        <row r="699">
          <cell r="B699">
            <v>3</v>
          </cell>
          <cell r="C699" t="str">
            <v>Labour</v>
          </cell>
        </row>
        <row r="700">
          <cell r="A700" t="str">
            <v>1</v>
          </cell>
          <cell r="B700">
            <v>1</v>
          </cell>
          <cell r="C700" t="str">
            <v>Foreman</v>
          </cell>
          <cell r="D700" t="str">
            <v>day</v>
          </cell>
          <cell r="E700">
            <v>0.02</v>
          </cell>
          <cell r="G700">
            <v>0</v>
          </cell>
          <cell r="H700">
            <v>44500</v>
          </cell>
          <cell r="I700">
            <v>890</v>
          </cell>
          <cell r="J700">
            <v>50</v>
          </cell>
        </row>
        <row r="701">
          <cell r="A701" t="str">
            <v>3</v>
          </cell>
          <cell r="B701">
            <v>2</v>
          </cell>
          <cell r="C701" t="str">
            <v>Skilled labour</v>
          </cell>
          <cell r="D701" t="str">
            <v>day</v>
          </cell>
          <cell r="E701">
            <v>0.06</v>
          </cell>
          <cell r="G701">
            <v>0</v>
          </cell>
          <cell r="H701">
            <v>39000</v>
          </cell>
          <cell r="I701">
            <v>2340</v>
          </cell>
          <cell r="J701">
            <v>50</v>
          </cell>
        </row>
        <row r="702">
          <cell r="A702" t="str">
            <v>5</v>
          </cell>
          <cell r="B702">
            <v>3</v>
          </cell>
          <cell r="C702" t="str">
            <v>Common Labour</v>
          </cell>
          <cell r="D702" t="str">
            <v>day</v>
          </cell>
          <cell r="E702">
            <v>0.1</v>
          </cell>
          <cell r="G702">
            <v>0</v>
          </cell>
          <cell r="H702">
            <v>27800</v>
          </cell>
          <cell r="I702">
            <v>2780</v>
          </cell>
          <cell r="J702">
            <v>50</v>
          </cell>
        </row>
        <row r="703">
          <cell r="J703">
            <v>6010</v>
          </cell>
        </row>
        <row r="705">
          <cell r="B705">
            <v>4</v>
          </cell>
          <cell r="C705" t="str">
            <v>Miscellaneous &amp; Transport</v>
          </cell>
        </row>
        <row r="708">
          <cell r="B708">
            <v>5</v>
          </cell>
          <cell r="C708" t="str">
            <v>Sub Total ( 1 - 4 )</v>
          </cell>
          <cell r="G708">
            <v>0</v>
          </cell>
          <cell r="I708">
            <v>26113</v>
          </cell>
        </row>
        <row r="710">
          <cell r="B710">
            <v>6</v>
          </cell>
          <cell r="C710" t="str">
            <v>Indirect Cost</v>
          </cell>
          <cell r="D710">
            <v>0.1</v>
          </cell>
          <cell r="G710">
            <v>0</v>
          </cell>
          <cell r="I710">
            <v>2611.3000000000002</v>
          </cell>
        </row>
        <row r="712">
          <cell r="A712" t="str">
            <v>CW ladder</v>
          </cell>
          <cell r="B712">
            <v>7</v>
          </cell>
          <cell r="C712" t="str">
            <v>Unit Prices (rounded)</v>
          </cell>
          <cell r="G712">
            <v>0</v>
          </cell>
          <cell r="I712">
            <v>28724</v>
          </cell>
        </row>
        <row r="715">
          <cell r="H715" t="str">
            <v>Tenderer's Official Representative</v>
          </cell>
        </row>
        <row r="719">
          <cell r="H719" t="str">
            <v>Signature :</v>
          </cell>
        </row>
        <row r="720">
          <cell r="H720" t="str">
            <v>Name  :</v>
          </cell>
          <cell r="I720" t="str">
            <v>Ir. Sudirman</v>
          </cell>
        </row>
        <row r="721">
          <cell r="H721" t="str">
            <v>Position :</v>
          </cell>
          <cell r="I721" t="str">
            <v>Branch Manager of South Sumatra</v>
          </cell>
        </row>
        <row r="722">
          <cell r="H722" t="str">
            <v>Date :</v>
          </cell>
          <cell r="I722" t="str">
            <v>September 18, 2007</v>
          </cell>
        </row>
        <row r="723">
          <cell r="H723" t="str">
            <v>Company Stamp :</v>
          </cell>
        </row>
        <row r="726">
          <cell r="A726">
            <v>3</v>
          </cell>
          <cell r="B726" t="str">
            <v>Price Item Number</v>
          </cell>
          <cell r="D726" t="str">
            <v>V-3.4</v>
          </cell>
        </row>
        <row r="727">
          <cell r="B727" t="str">
            <v>Description</v>
          </cell>
          <cell r="D727" t="str">
            <v>Concrete, Type-C ( Gmax = 20 cm ) for pavement</v>
          </cell>
        </row>
        <row r="729">
          <cell r="F729" t="str">
            <v>Foreign Currency</v>
          </cell>
        </row>
        <row r="730">
          <cell r="F730" t="str">
            <v>( ¥ )</v>
          </cell>
        </row>
        <row r="731">
          <cell r="B731" t="str">
            <v>Item</v>
          </cell>
          <cell r="D731" t="str">
            <v>Unit</v>
          </cell>
          <cell r="E731" t="str">
            <v>Quantity</v>
          </cell>
          <cell r="F731" t="str">
            <v>Unit</v>
          </cell>
          <cell r="G731" t="str">
            <v>Amount</v>
          </cell>
          <cell r="H731" t="str">
            <v>Unit Price</v>
          </cell>
          <cell r="I731" t="str">
            <v>Amount</v>
          </cell>
        </row>
        <row r="732">
          <cell r="F732" t="str">
            <v>Price</v>
          </cell>
          <cell r="H732" t="str">
            <v>( Rp. )</v>
          </cell>
        </row>
        <row r="733">
          <cell r="B733">
            <v>1</v>
          </cell>
          <cell r="C733" t="str">
            <v>Materials and Plant</v>
          </cell>
        </row>
        <row r="734">
          <cell r="B734">
            <v>1</v>
          </cell>
          <cell r="C734" t="str">
            <v>Cement</v>
          </cell>
          <cell r="D734" t="str">
            <v>bag</v>
          </cell>
          <cell r="E734">
            <v>5</v>
          </cell>
          <cell r="G734">
            <v>0</v>
          </cell>
          <cell r="H734">
            <v>39670</v>
          </cell>
          <cell r="I734">
            <v>198350</v>
          </cell>
        </row>
        <row r="735">
          <cell r="B735">
            <v>2</v>
          </cell>
          <cell r="C735" t="str">
            <v>Coarse Agregate (Gmax=2cm)</v>
          </cell>
          <cell r="D735" t="str">
            <v>m3</v>
          </cell>
          <cell r="E735">
            <v>0.79</v>
          </cell>
          <cell r="G735">
            <v>0</v>
          </cell>
          <cell r="H735">
            <v>229250</v>
          </cell>
          <cell r="I735">
            <v>181107.5</v>
          </cell>
        </row>
        <row r="736">
          <cell r="B736">
            <v>3</v>
          </cell>
          <cell r="C736" t="str">
            <v>Fine Aggregate</v>
          </cell>
          <cell r="D736" t="str">
            <v>m3</v>
          </cell>
          <cell r="E736">
            <v>0.61</v>
          </cell>
          <cell r="G736">
            <v>0</v>
          </cell>
          <cell r="H736">
            <v>58950</v>
          </cell>
          <cell r="I736">
            <v>35959.5</v>
          </cell>
        </row>
        <row r="738">
          <cell r="B738">
            <v>2</v>
          </cell>
          <cell r="C738" t="str">
            <v>Contractor's Equipment</v>
          </cell>
        </row>
        <row r="739">
          <cell r="A739" t="str">
            <v>1</v>
          </cell>
          <cell r="B739">
            <v>1</v>
          </cell>
          <cell r="C739" t="str">
            <v>Batching Plant</v>
          </cell>
          <cell r="D739" t="str">
            <v>hr</v>
          </cell>
          <cell r="E739">
            <v>0.5</v>
          </cell>
          <cell r="G739">
            <v>0</v>
          </cell>
          <cell r="H739">
            <v>32900</v>
          </cell>
          <cell r="I739">
            <v>16450</v>
          </cell>
          <cell r="J739">
            <v>5</v>
          </cell>
        </row>
        <row r="740">
          <cell r="B740">
            <v>2</v>
          </cell>
          <cell r="C740" t="str">
            <v>Concrete vibrator</v>
          </cell>
          <cell r="D740" t="str">
            <v>hr</v>
          </cell>
          <cell r="E740">
            <v>0.5</v>
          </cell>
          <cell r="G740">
            <v>0</v>
          </cell>
          <cell r="H740">
            <v>32900</v>
          </cell>
          <cell r="I740">
            <v>16450</v>
          </cell>
        </row>
        <row r="741">
          <cell r="B741">
            <v>3</v>
          </cell>
          <cell r="C741" t="str">
            <v>Tools</v>
          </cell>
          <cell r="D741" t="str">
            <v>ls</v>
          </cell>
          <cell r="E741">
            <v>1</v>
          </cell>
          <cell r="G741">
            <v>0</v>
          </cell>
          <cell r="H741">
            <v>1000</v>
          </cell>
          <cell r="I741">
            <v>1000</v>
          </cell>
          <cell r="J741">
            <v>1000</v>
          </cell>
        </row>
        <row r="743">
          <cell r="B743">
            <v>3</v>
          </cell>
          <cell r="C743" t="str">
            <v>Labour</v>
          </cell>
        </row>
        <row r="744">
          <cell r="A744">
            <v>1</v>
          </cell>
          <cell r="B744">
            <v>1</v>
          </cell>
          <cell r="C744" t="str">
            <v>Foreman</v>
          </cell>
          <cell r="D744" t="str">
            <v>day</v>
          </cell>
          <cell r="E744">
            <v>0.1</v>
          </cell>
          <cell r="G744">
            <v>0</v>
          </cell>
          <cell r="H744">
            <v>44500</v>
          </cell>
          <cell r="I744">
            <v>4450</v>
          </cell>
          <cell r="J744">
            <v>10</v>
          </cell>
        </row>
        <row r="745">
          <cell r="A745" t="str">
            <v>5</v>
          </cell>
          <cell r="B745">
            <v>2</v>
          </cell>
          <cell r="C745" t="str">
            <v>Skilled labour</v>
          </cell>
          <cell r="D745" t="str">
            <v>day</v>
          </cell>
          <cell r="E745">
            <v>0.5</v>
          </cell>
          <cell r="G745">
            <v>0</v>
          </cell>
          <cell r="H745">
            <v>39000</v>
          </cell>
          <cell r="I745">
            <v>19500</v>
          </cell>
          <cell r="J745">
            <v>10</v>
          </cell>
        </row>
        <row r="746">
          <cell r="A746" t="str">
            <v>15</v>
          </cell>
          <cell r="B746">
            <v>2</v>
          </cell>
          <cell r="C746" t="str">
            <v>Common Labour</v>
          </cell>
          <cell r="D746" t="str">
            <v>day</v>
          </cell>
          <cell r="E746">
            <v>1.5</v>
          </cell>
          <cell r="G746">
            <v>0</v>
          </cell>
          <cell r="H746">
            <v>27800</v>
          </cell>
          <cell r="I746">
            <v>41700</v>
          </cell>
          <cell r="J746">
            <v>10</v>
          </cell>
        </row>
        <row r="747">
          <cell r="J747">
            <v>65650</v>
          </cell>
        </row>
        <row r="748">
          <cell r="B748">
            <v>4</v>
          </cell>
          <cell r="C748" t="str">
            <v>Miscellaneous &amp; Transport</v>
          </cell>
        </row>
        <row r="751">
          <cell r="B751">
            <v>5</v>
          </cell>
          <cell r="C751" t="str">
            <v>Sub Total ( 1 - 4 )</v>
          </cell>
          <cell r="G751">
            <v>0</v>
          </cell>
          <cell r="I751">
            <v>514967</v>
          </cell>
        </row>
        <row r="753">
          <cell r="B753">
            <v>6</v>
          </cell>
          <cell r="C753" t="str">
            <v>Indirect Cost</v>
          </cell>
          <cell r="D753">
            <v>0.1</v>
          </cell>
          <cell r="G753">
            <v>0</v>
          </cell>
          <cell r="I753">
            <v>51496.7</v>
          </cell>
        </row>
        <row r="755">
          <cell r="A755" t="str">
            <v>CW splitC</v>
          </cell>
          <cell r="B755">
            <v>7</v>
          </cell>
          <cell r="C755" t="str">
            <v>Unit Prices (rounded)</v>
          </cell>
          <cell r="G755">
            <v>0</v>
          </cell>
          <cell r="I755">
            <v>566463</v>
          </cell>
        </row>
        <row r="758">
          <cell r="H758" t="str">
            <v>Tenderer's Official Representative</v>
          </cell>
        </row>
        <row r="762">
          <cell r="H762" t="str">
            <v>Signature :</v>
          </cell>
        </row>
        <row r="763">
          <cell r="H763" t="str">
            <v>Name  :</v>
          </cell>
          <cell r="I763" t="str">
            <v>Ir. Sudirman</v>
          </cell>
        </row>
        <row r="764">
          <cell r="H764" t="str">
            <v>Position :</v>
          </cell>
          <cell r="I764" t="str">
            <v>Branch Manager of South Sumatra</v>
          </cell>
        </row>
        <row r="765">
          <cell r="H765" t="str">
            <v>Date :</v>
          </cell>
          <cell r="I765" t="str">
            <v>September 18, 2007</v>
          </cell>
        </row>
        <row r="766">
          <cell r="H766" t="str">
            <v>Company Stamp :</v>
          </cell>
        </row>
        <row r="769">
          <cell r="A769">
            <v>3</v>
          </cell>
          <cell r="B769" t="str">
            <v>Price Item Number</v>
          </cell>
          <cell r="D769" t="str">
            <v>V-3.5</v>
          </cell>
        </row>
        <row r="770">
          <cell r="B770" t="str">
            <v>Description</v>
          </cell>
          <cell r="D770" t="str">
            <v>Concrete, Type-B ( Gmax = 20 cm ) for drainage ditch</v>
          </cell>
        </row>
        <row r="772">
          <cell r="F772" t="str">
            <v>Foreign Currency</v>
          </cell>
          <cell r="H772" t="str">
            <v>Local Currency</v>
          </cell>
        </row>
        <row r="773">
          <cell r="F773" t="str">
            <v>( ¥ )</v>
          </cell>
        </row>
        <row r="774">
          <cell r="B774" t="str">
            <v>Item</v>
          </cell>
          <cell r="D774" t="str">
            <v>Unit</v>
          </cell>
          <cell r="E774" t="str">
            <v>Quantity</v>
          </cell>
          <cell r="F774" t="str">
            <v>Unit</v>
          </cell>
          <cell r="G774" t="str">
            <v>Amount</v>
          </cell>
        </row>
        <row r="775">
          <cell r="F775" t="str">
            <v>Price</v>
          </cell>
          <cell r="H775" t="str">
            <v>Unit Price</v>
          </cell>
          <cell r="I775" t="str">
            <v>Amount</v>
          </cell>
        </row>
        <row r="776">
          <cell r="B776">
            <v>1</v>
          </cell>
          <cell r="C776" t="str">
            <v>Materials and Plant</v>
          </cell>
          <cell r="H776" t="str">
            <v>( Rp. )</v>
          </cell>
        </row>
        <row r="777">
          <cell r="B777">
            <v>1</v>
          </cell>
          <cell r="C777" t="str">
            <v>Cement</v>
          </cell>
          <cell r="D777" t="str">
            <v>bag</v>
          </cell>
          <cell r="E777">
            <v>6</v>
          </cell>
          <cell r="G777">
            <v>0</v>
          </cell>
          <cell r="H777">
            <v>39670</v>
          </cell>
          <cell r="I777">
            <v>238020</v>
          </cell>
        </row>
        <row r="778">
          <cell r="B778">
            <v>2</v>
          </cell>
          <cell r="C778" t="str">
            <v>Coarse Agregate (Gmax=2cm)</v>
          </cell>
          <cell r="D778" t="str">
            <v>m3</v>
          </cell>
          <cell r="E778">
            <v>0.79</v>
          </cell>
          <cell r="G778">
            <v>0</v>
          </cell>
          <cell r="H778">
            <v>229250</v>
          </cell>
          <cell r="I778">
            <v>181107.5</v>
          </cell>
        </row>
        <row r="779">
          <cell r="B779">
            <v>3</v>
          </cell>
          <cell r="C779" t="str">
            <v>Fine Aggregate</v>
          </cell>
          <cell r="D779" t="str">
            <v>m3</v>
          </cell>
          <cell r="E779">
            <v>0.61</v>
          </cell>
          <cell r="G779">
            <v>0</v>
          </cell>
          <cell r="H779">
            <v>58950</v>
          </cell>
          <cell r="I779">
            <v>35959.5</v>
          </cell>
        </row>
        <row r="781">
          <cell r="B781">
            <v>2</v>
          </cell>
          <cell r="C781" t="str">
            <v>Contractor's Equipment</v>
          </cell>
          <cell r="K781">
            <v>99550</v>
          </cell>
        </row>
        <row r="782">
          <cell r="A782" t="str">
            <v>1</v>
          </cell>
          <cell r="B782">
            <v>1</v>
          </cell>
          <cell r="C782" t="str">
            <v>Batching Plant</v>
          </cell>
          <cell r="D782" t="str">
            <v>hr</v>
          </cell>
          <cell r="E782">
            <v>0.5</v>
          </cell>
          <cell r="G782">
            <v>0</v>
          </cell>
          <cell r="H782">
            <v>32900</v>
          </cell>
          <cell r="I782">
            <v>16450</v>
          </cell>
          <cell r="J782">
            <v>5</v>
          </cell>
        </row>
        <row r="783">
          <cell r="B783">
            <v>2</v>
          </cell>
          <cell r="C783" t="str">
            <v>Concrete vibrator</v>
          </cell>
          <cell r="D783" t="str">
            <v>hr</v>
          </cell>
          <cell r="E783">
            <v>0.5</v>
          </cell>
          <cell r="G783">
            <v>0</v>
          </cell>
          <cell r="H783">
            <v>32900</v>
          </cell>
          <cell r="I783">
            <v>16450</v>
          </cell>
        </row>
        <row r="784">
          <cell r="B784">
            <v>3</v>
          </cell>
          <cell r="C784" t="str">
            <v>Tools</v>
          </cell>
          <cell r="D784" t="str">
            <v>ls</v>
          </cell>
          <cell r="E784">
            <v>1</v>
          </cell>
          <cell r="G784">
            <v>0</v>
          </cell>
          <cell r="H784">
            <v>1000</v>
          </cell>
          <cell r="I784">
            <v>1000</v>
          </cell>
          <cell r="J784">
            <v>1000</v>
          </cell>
        </row>
        <row r="786">
          <cell r="B786">
            <v>3</v>
          </cell>
          <cell r="C786" t="str">
            <v>Labour</v>
          </cell>
        </row>
        <row r="787">
          <cell r="A787">
            <v>1</v>
          </cell>
          <cell r="B787">
            <v>1</v>
          </cell>
          <cell r="C787" t="str">
            <v>Foreman</v>
          </cell>
          <cell r="D787" t="str">
            <v>day</v>
          </cell>
          <cell r="E787">
            <v>0.1</v>
          </cell>
          <cell r="G787">
            <v>0</v>
          </cell>
          <cell r="H787">
            <v>44500</v>
          </cell>
          <cell r="I787">
            <v>4450</v>
          </cell>
          <cell r="J787">
            <v>10</v>
          </cell>
        </row>
        <row r="788">
          <cell r="A788" t="str">
            <v>5</v>
          </cell>
          <cell r="B788">
            <v>2</v>
          </cell>
          <cell r="C788" t="str">
            <v>Skilled labour</v>
          </cell>
          <cell r="D788" t="str">
            <v>day</v>
          </cell>
          <cell r="E788">
            <v>0.5</v>
          </cell>
          <cell r="G788">
            <v>0</v>
          </cell>
          <cell r="H788">
            <v>39000</v>
          </cell>
          <cell r="I788">
            <v>19500</v>
          </cell>
          <cell r="J788">
            <v>10</v>
          </cell>
        </row>
        <row r="789">
          <cell r="A789" t="str">
            <v>15</v>
          </cell>
          <cell r="B789">
            <v>2</v>
          </cell>
          <cell r="C789" t="str">
            <v>Common Labour</v>
          </cell>
          <cell r="D789" t="str">
            <v>day</v>
          </cell>
          <cell r="E789">
            <v>1.5</v>
          </cell>
          <cell r="G789">
            <v>0</v>
          </cell>
          <cell r="H789">
            <v>27800</v>
          </cell>
          <cell r="I789">
            <v>41700</v>
          </cell>
          <cell r="J789">
            <v>10</v>
          </cell>
        </row>
        <row r="790">
          <cell r="J790">
            <v>65650</v>
          </cell>
        </row>
        <row r="791">
          <cell r="B791">
            <v>4</v>
          </cell>
          <cell r="C791" t="str">
            <v>Miscellaneous &amp; Transport</v>
          </cell>
        </row>
        <row r="794">
          <cell r="B794">
            <v>5</v>
          </cell>
          <cell r="C794" t="str">
            <v>Sub Total ( 1 - 4 )</v>
          </cell>
          <cell r="G794">
            <v>0</v>
          </cell>
          <cell r="I794">
            <v>554637</v>
          </cell>
        </row>
        <row r="796">
          <cell r="B796">
            <v>6</v>
          </cell>
          <cell r="C796" t="str">
            <v>Indirect Cost</v>
          </cell>
          <cell r="D796">
            <v>0.1</v>
          </cell>
          <cell r="G796">
            <v>0</v>
          </cell>
          <cell r="I796">
            <v>55463.7</v>
          </cell>
        </row>
        <row r="798">
          <cell r="A798" t="str">
            <v>CW splitB</v>
          </cell>
          <cell r="B798">
            <v>7</v>
          </cell>
          <cell r="C798" t="str">
            <v>Unit Prices (rounded)</v>
          </cell>
          <cell r="G798">
            <v>0</v>
          </cell>
          <cell r="I798">
            <v>610100</v>
          </cell>
        </row>
        <row r="801">
          <cell r="H801" t="str">
            <v>Tenderer's Official Representative</v>
          </cell>
        </row>
        <row r="805">
          <cell r="H805" t="str">
            <v>Signature :</v>
          </cell>
        </row>
        <row r="806">
          <cell r="H806" t="str">
            <v>Name  :</v>
          </cell>
          <cell r="I806" t="str">
            <v>Ir. Sudirman</v>
          </cell>
        </row>
        <row r="807">
          <cell r="H807" t="str">
            <v>Position :</v>
          </cell>
          <cell r="I807" t="str">
            <v>Branch Manager of South Sumatra</v>
          </cell>
        </row>
        <row r="808">
          <cell r="H808" t="str">
            <v>Date :</v>
          </cell>
          <cell r="I808" t="str">
            <v>September 18, 2007</v>
          </cell>
        </row>
        <row r="809">
          <cell r="H809" t="str">
            <v>Company Stamp :</v>
          </cell>
        </row>
        <row r="813">
          <cell r="A813">
            <v>9</v>
          </cell>
          <cell r="B813" t="str">
            <v>Price Item Number</v>
          </cell>
          <cell r="D813" t="str">
            <v>IIB-3-9, etc</v>
          </cell>
        </row>
        <row r="814">
          <cell r="B814" t="str">
            <v>Description</v>
          </cell>
          <cell r="D814" t="str">
            <v>Precast RC pipe, Dia. 800 mm</v>
          </cell>
        </row>
        <row r="815">
          <cell r="J815">
            <v>3.2927999999999993</v>
          </cell>
        </row>
        <row r="816">
          <cell r="F816" t="str">
            <v>Foreign Currency</v>
          </cell>
        </row>
        <row r="817">
          <cell r="F817" t="str">
            <v>( ¥ )</v>
          </cell>
        </row>
        <row r="818">
          <cell r="B818" t="str">
            <v>Item</v>
          </cell>
          <cell r="D818" t="str">
            <v>Unit</v>
          </cell>
          <cell r="E818" t="str">
            <v>Quantity</v>
          </cell>
          <cell r="F818" t="str">
            <v>Unit</v>
          </cell>
          <cell r="G818" t="str">
            <v>Amount</v>
          </cell>
          <cell r="H818" t="str">
            <v>Unit Price</v>
          </cell>
          <cell r="I818" t="str">
            <v>Amount</v>
          </cell>
        </row>
        <row r="819">
          <cell r="F819" t="str">
            <v>Price</v>
          </cell>
          <cell r="H819" t="str">
            <v>( Rp. )</v>
          </cell>
        </row>
        <row r="820">
          <cell r="B820">
            <v>1</v>
          </cell>
          <cell r="C820" t="str">
            <v>Materials and Plant</v>
          </cell>
        </row>
        <row r="821">
          <cell r="B821" t="str">
            <v>-</v>
          </cell>
          <cell r="C821" t="str">
            <v>Precast RC pipe, Dia. 800 mm</v>
          </cell>
          <cell r="D821" t="str">
            <v>m'</v>
          </cell>
          <cell r="E821">
            <v>1</v>
          </cell>
          <cell r="G821">
            <v>0</v>
          </cell>
          <cell r="H821">
            <v>382080</v>
          </cell>
          <cell r="I821">
            <v>382080</v>
          </cell>
        </row>
        <row r="825">
          <cell r="B825">
            <v>2</v>
          </cell>
          <cell r="C825" t="str">
            <v>Contractor's Equipment</v>
          </cell>
        </row>
        <row r="828">
          <cell r="B828">
            <v>3</v>
          </cell>
          <cell r="C828" t="str">
            <v>Labour</v>
          </cell>
        </row>
        <row r="829">
          <cell r="A829">
            <v>0.2</v>
          </cell>
          <cell r="B829">
            <v>1</v>
          </cell>
          <cell r="C829" t="str">
            <v>Foreman</v>
          </cell>
          <cell r="D829" t="str">
            <v>day</v>
          </cell>
          <cell r="E829">
            <v>0.04</v>
          </cell>
          <cell r="G829">
            <v>0</v>
          </cell>
          <cell r="H829">
            <v>44500</v>
          </cell>
          <cell r="I829">
            <v>1780</v>
          </cell>
          <cell r="J829">
            <v>5</v>
          </cell>
          <cell r="K829">
            <v>17380</v>
          </cell>
        </row>
        <row r="830">
          <cell r="A830">
            <v>2</v>
          </cell>
          <cell r="B830">
            <v>2</v>
          </cell>
          <cell r="C830" t="str">
            <v>Skilled labour</v>
          </cell>
          <cell r="D830" t="str">
            <v>day</v>
          </cell>
          <cell r="E830">
            <v>0.4</v>
          </cell>
          <cell r="G830">
            <v>0</v>
          </cell>
          <cell r="H830">
            <v>39000</v>
          </cell>
          <cell r="I830">
            <v>15600</v>
          </cell>
          <cell r="J830">
            <v>5</v>
          </cell>
          <cell r="K830">
            <v>17.38</v>
          </cell>
        </row>
        <row r="831">
          <cell r="A831">
            <v>1</v>
          </cell>
          <cell r="B831">
            <v>3</v>
          </cell>
          <cell r="C831" t="str">
            <v>Common Labour</v>
          </cell>
          <cell r="D831" t="str">
            <v>day</v>
          </cell>
          <cell r="E831">
            <v>0.2</v>
          </cell>
          <cell r="G831">
            <v>0</v>
          </cell>
          <cell r="H831">
            <v>27800</v>
          </cell>
          <cell r="I831">
            <v>5560</v>
          </cell>
          <cell r="J831">
            <v>5</v>
          </cell>
        </row>
        <row r="832">
          <cell r="J832">
            <v>22940</v>
          </cell>
        </row>
        <row r="833">
          <cell r="B833">
            <v>4</v>
          </cell>
          <cell r="C833" t="str">
            <v>Miscellaneous &amp; Transport</v>
          </cell>
        </row>
        <row r="836">
          <cell r="B836">
            <v>5</v>
          </cell>
          <cell r="C836" t="str">
            <v>Sub Total ( 1 - 4 )</v>
          </cell>
          <cell r="G836">
            <v>0</v>
          </cell>
          <cell r="I836">
            <v>405020</v>
          </cell>
        </row>
        <row r="838">
          <cell r="B838">
            <v>6</v>
          </cell>
          <cell r="C838" t="str">
            <v>Indirect Cost</v>
          </cell>
          <cell r="D838">
            <v>0.1</v>
          </cell>
          <cell r="G838">
            <v>0</v>
          </cell>
          <cell r="I838">
            <v>40502</v>
          </cell>
        </row>
        <row r="840">
          <cell r="A840" t="str">
            <v>CW 10</v>
          </cell>
          <cell r="B840">
            <v>7</v>
          </cell>
          <cell r="C840" t="str">
            <v>Unit Prices (rounded)</v>
          </cell>
          <cell r="G840">
            <v>0</v>
          </cell>
          <cell r="I840">
            <v>445522</v>
          </cell>
        </row>
        <row r="843">
          <cell r="H843" t="str">
            <v>Tenderer's Official Representative</v>
          </cell>
        </row>
        <row r="847">
          <cell r="H847" t="str">
            <v>Signature :</v>
          </cell>
        </row>
        <row r="848">
          <cell r="H848" t="str">
            <v>Name  :</v>
          </cell>
          <cell r="I848" t="str">
            <v>Ir. Sudirman</v>
          </cell>
        </row>
        <row r="849">
          <cell r="H849" t="str">
            <v>Position :</v>
          </cell>
          <cell r="I849" t="str">
            <v>Branch Manager of South Sumatra</v>
          </cell>
        </row>
        <row r="850">
          <cell r="H850" t="str">
            <v>Date :</v>
          </cell>
          <cell r="I850" t="str">
            <v>September 18, 2007</v>
          </cell>
        </row>
        <row r="851">
          <cell r="H851" t="str">
            <v>Company Stamp :</v>
          </cell>
        </row>
        <row r="856">
          <cell r="A856">
            <v>9</v>
          </cell>
          <cell r="B856" t="str">
            <v>Price Item Number</v>
          </cell>
          <cell r="D856" t="str">
            <v>IIA-3-8, etc</v>
          </cell>
        </row>
        <row r="857">
          <cell r="B857" t="str">
            <v>Description</v>
          </cell>
          <cell r="D857" t="str">
            <v>Precast RC pipe, Dia. 600 mm</v>
          </cell>
        </row>
        <row r="858">
          <cell r="J858">
            <v>3.2927999999999993</v>
          </cell>
        </row>
        <row r="859">
          <cell r="F859" t="str">
            <v>Foreign Currency</v>
          </cell>
        </row>
        <row r="860">
          <cell r="F860" t="str">
            <v>( ¥ )</v>
          </cell>
        </row>
        <row r="861">
          <cell r="B861" t="str">
            <v>Item</v>
          </cell>
          <cell r="D861" t="str">
            <v>Unit</v>
          </cell>
          <cell r="E861" t="str">
            <v>Quantity</v>
          </cell>
          <cell r="F861" t="str">
            <v>Unit</v>
          </cell>
          <cell r="G861" t="str">
            <v>Amount</v>
          </cell>
          <cell r="H861" t="str">
            <v>Unit Price</v>
          </cell>
          <cell r="I861" t="str">
            <v>Amount</v>
          </cell>
        </row>
        <row r="862">
          <cell r="F862" t="str">
            <v>Price</v>
          </cell>
          <cell r="H862" t="str">
            <v>( Rp. )</v>
          </cell>
        </row>
        <row r="863">
          <cell r="B863">
            <v>1</v>
          </cell>
          <cell r="C863" t="str">
            <v>Materials and Plant</v>
          </cell>
        </row>
        <row r="864">
          <cell r="B864" t="str">
            <v>-</v>
          </cell>
          <cell r="C864" t="str">
            <v>Precast RC pipe, Dia. 600 mm</v>
          </cell>
          <cell r="D864" t="str">
            <v>m'</v>
          </cell>
          <cell r="E864">
            <v>1</v>
          </cell>
          <cell r="G864">
            <v>0</v>
          </cell>
          <cell r="H864">
            <v>327500</v>
          </cell>
          <cell r="I864">
            <v>327500</v>
          </cell>
        </row>
        <row r="868">
          <cell r="B868">
            <v>2</v>
          </cell>
          <cell r="C868" t="str">
            <v>Contractor's Equipment</v>
          </cell>
        </row>
        <row r="871">
          <cell r="B871">
            <v>3</v>
          </cell>
          <cell r="C871" t="str">
            <v>Labour</v>
          </cell>
        </row>
        <row r="872">
          <cell r="A872">
            <v>0.2</v>
          </cell>
          <cell r="B872">
            <v>1</v>
          </cell>
          <cell r="C872" t="str">
            <v>Foreman</v>
          </cell>
          <cell r="D872" t="str">
            <v>day</v>
          </cell>
          <cell r="E872">
            <v>0.04</v>
          </cell>
          <cell r="G872">
            <v>0</v>
          </cell>
          <cell r="H872">
            <v>44500</v>
          </cell>
          <cell r="I872">
            <v>1780</v>
          </cell>
          <cell r="J872">
            <v>5</v>
          </cell>
          <cell r="K872">
            <v>17380</v>
          </cell>
        </row>
        <row r="873">
          <cell r="A873">
            <v>2</v>
          </cell>
          <cell r="B873">
            <v>2</v>
          </cell>
          <cell r="C873" t="str">
            <v>Skilled labour</v>
          </cell>
          <cell r="D873" t="str">
            <v>day</v>
          </cell>
          <cell r="E873">
            <v>0.4</v>
          </cell>
          <cell r="G873">
            <v>0</v>
          </cell>
          <cell r="H873">
            <v>39000</v>
          </cell>
          <cell r="I873">
            <v>15600</v>
          </cell>
          <cell r="J873">
            <v>5</v>
          </cell>
          <cell r="K873">
            <v>17.38</v>
          </cell>
        </row>
        <row r="874">
          <cell r="A874">
            <v>1</v>
          </cell>
          <cell r="B874">
            <v>3</v>
          </cell>
          <cell r="C874" t="str">
            <v>Common Labour</v>
          </cell>
          <cell r="D874" t="str">
            <v>day</v>
          </cell>
          <cell r="E874">
            <v>0.2</v>
          </cell>
          <cell r="G874">
            <v>0</v>
          </cell>
          <cell r="H874">
            <v>27800</v>
          </cell>
          <cell r="I874">
            <v>5560</v>
          </cell>
          <cell r="J874">
            <v>5</v>
          </cell>
        </row>
        <row r="875">
          <cell r="J875">
            <v>22940</v>
          </cell>
        </row>
        <row r="876">
          <cell r="B876">
            <v>4</v>
          </cell>
          <cell r="C876" t="str">
            <v>Miscellaneous &amp; Transport</v>
          </cell>
        </row>
        <row r="879">
          <cell r="B879">
            <v>5</v>
          </cell>
          <cell r="C879" t="str">
            <v>Sub Total ( 1 - 4 )</v>
          </cell>
          <cell r="G879">
            <v>0</v>
          </cell>
          <cell r="I879">
            <v>350440</v>
          </cell>
        </row>
        <row r="881">
          <cell r="B881">
            <v>6</v>
          </cell>
          <cell r="C881" t="str">
            <v>Indirect Cost</v>
          </cell>
          <cell r="D881">
            <v>0.1</v>
          </cell>
          <cell r="G881">
            <v>0</v>
          </cell>
          <cell r="I881">
            <v>35044</v>
          </cell>
        </row>
        <row r="883">
          <cell r="A883" t="str">
            <v>CW 11</v>
          </cell>
          <cell r="B883">
            <v>7</v>
          </cell>
          <cell r="C883" t="str">
            <v>Unit Prices (rounded)</v>
          </cell>
          <cell r="G883">
            <v>0</v>
          </cell>
          <cell r="I883">
            <v>385484</v>
          </cell>
        </row>
        <row r="886">
          <cell r="H886" t="str">
            <v>Tenderer's Official Representative</v>
          </cell>
        </row>
        <row r="890">
          <cell r="H890" t="str">
            <v>Signature :</v>
          </cell>
        </row>
        <row r="891">
          <cell r="H891" t="str">
            <v>Name  :</v>
          </cell>
          <cell r="I891" t="str">
            <v>Ir. Sudirman</v>
          </cell>
        </row>
        <row r="892">
          <cell r="H892" t="str">
            <v>Position :</v>
          </cell>
          <cell r="I892" t="str">
            <v>Branch Manager of South Sumatra</v>
          </cell>
        </row>
        <row r="893">
          <cell r="H893" t="str">
            <v>Date :</v>
          </cell>
          <cell r="I893" t="str">
            <v>September 18, 2007</v>
          </cell>
        </row>
        <row r="894">
          <cell r="H894" t="str">
            <v>Company Stamp :</v>
          </cell>
        </row>
        <row r="939">
          <cell r="A939">
            <v>0</v>
          </cell>
          <cell r="B939" t="str">
            <v>Price Item Number</v>
          </cell>
          <cell r="D939" t="str">
            <v xml:space="preserve">IIA-2-3 </v>
          </cell>
        </row>
        <row r="940">
          <cell r="B940" t="str">
            <v>Description</v>
          </cell>
          <cell r="D940" t="str">
            <v>Foundation concrete at bottom portion of canal, type B</v>
          </cell>
        </row>
        <row r="942">
          <cell r="F942" t="str">
            <v>Foreign Currency</v>
          </cell>
        </row>
        <row r="943">
          <cell r="F943" t="str">
            <v>( ¥ )</v>
          </cell>
        </row>
        <row r="944">
          <cell r="B944" t="str">
            <v>Item</v>
          </cell>
          <cell r="D944" t="str">
            <v>Unit</v>
          </cell>
          <cell r="E944" t="str">
            <v>Quantity</v>
          </cell>
          <cell r="F944" t="str">
            <v>Unit</v>
          </cell>
          <cell r="G944" t="str">
            <v>Amount</v>
          </cell>
          <cell r="H944" t="str">
            <v>Unit Price</v>
          </cell>
          <cell r="I944" t="str">
            <v>Amount</v>
          </cell>
        </row>
        <row r="945">
          <cell r="F945" t="str">
            <v>Price</v>
          </cell>
          <cell r="H945" t="str">
            <v>( Rp. )</v>
          </cell>
        </row>
        <row r="946">
          <cell r="B946">
            <v>1</v>
          </cell>
          <cell r="C946" t="str">
            <v>Materials and Plant</v>
          </cell>
        </row>
        <row r="947">
          <cell r="B947">
            <v>1</v>
          </cell>
          <cell r="C947" t="str">
            <v>Cement</v>
          </cell>
          <cell r="D947" t="str">
            <v>bag</v>
          </cell>
          <cell r="E947">
            <v>6</v>
          </cell>
          <cell r="G947">
            <v>0</v>
          </cell>
          <cell r="H947">
            <v>39670</v>
          </cell>
          <cell r="I947">
            <v>238020</v>
          </cell>
        </row>
        <row r="948">
          <cell r="B948">
            <v>2</v>
          </cell>
          <cell r="C948" t="str">
            <v>Coarse Agregate (Natural)</v>
          </cell>
          <cell r="D948" t="str">
            <v>m3</v>
          </cell>
          <cell r="E948">
            <v>0.82</v>
          </cell>
          <cell r="G948">
            <v>0</v>
          </cell>
          <cell r="H948">
            <v>120080</v>
          </cell>
          <cell r="I948">
            <v>98465.600000000006</v>
          </cell>
        </row>
        <row r="949">
          <cell r="B949">
            <v>3</v>
          </cell>
          <cell r="C949" t="str">
            <v>Fine Aggregate</v>
          </cell>
          <cell r="D949" t="str">
            <v>m3</v>
          </cell>
          <cell r="E949">
            <v>0.62</v>
          </cell>
          <cell r="G949">
            <v>0</v>
          </cell>
          <cell r="H949">
            <v>58950</v>
          </cell>
          <cell r="I949">
            <v>36549</v>
          </cell>
        </row>
        <row r="953">
          <cell r="B953">
            <v>2</v>
          </cell>
          <cell r="C953" t="str">
            <v>Contractor's Equipment</v>
          </cell>
        </row>
        <row r="954">
          <cell r="B954">
            <v>1</v>
          </cell>
          <cell r="C954" t="str">
            <v>Concrete mixer</v>
          </cell>
          <cell r="D954" t="str">
            <v>hr</v>
          </cell>
          <cell r="E954">
            <v>0.5</v>
          </cell>
          <cell r="G954">
            <v>0</v>
          </cell>
          <cell r="H954">
            <v>32900</v>
          </cell>
          <cell r="I954">
            <v>16450</v>
          </cell>
          <cell r="J954">
            <v>0</v>
          </cell>
        </row>
        <row r="955">
          <cell r="B955">
            <v>2</v>
          </cell>
          <cell r="C955" t="str">
            <v>Concrete vibrator</v>
          </cell>
          <cell r="D955" t="str">
            <v>hr</v>
          </cell>
          <cell r="E955">
            <v>0.25</v>
          </cell>
          <cell r="G955">
            <v>0</v>
          </cell>
          <cell r="H955">
            <v>32900</v>
          </cell>
          <cell r="I955">
            <v>8225</v>
          </cell>
        </row>
        <row r="956">
          <cell r="J956">
            <v>1000</v>
          </cell>
        </row>
        <row r="958">
          <cell r="B958">
            <v>3</v>
          </cell>
          <cell r="C958" t="str">
            <v>Labour</v>
          </cell>
        </row>
        <row r="959">
          <cell r="A959" t="str">
            <v>1</v>
          </cell>
          <cell r="B959">
            <v>1</v>
          </cell>
          <cell r="C959" t="str">
            <v>Foreman</v>
          </cell>
          <cell r="D959" t="str">
            <v>day</v>
          </cell>
          <cell r="E959">
            <v>0.05</v>
          </cell>
          <cell r="G959">
            <v>0</v>
          </cell>
          <cell r="H959">
            <v>44500</v>
          </cell>
          <cell r="I959">
            <v>2225</v>
          </cell>
          <cell r="J959">
            <v>20</v>
          </cell>
        </row>
        <row r="960">
          <cell r="A960" t="str">
            <v>3</v>
          </cell>
          <cell r="B960">
            <v>2</v>
          </cell>
          <cell r="C960" t="str">
            <v>Skilled labour</v>
          </cell>
          <cell r="D960" t="str">
            <v>day</v>
          </cell>
          <cell r="E960">
            <v>0.15</v>
          </cell>
          <cell r="G960">
            <v>0</v>
          </cell>
          <cell r="H960">
            <v>39000</v>
          </cell>
          <cell r="I960">
            <v>5850</v>
          </cell>
          <cell r="J960">
            <v>20</v>
          </cell>
        </row>
        <row r="961">
          <cell r="A961" t="str">
            <v>10</v>
          </cell>
          <cell r="B961">
            <v>3</v>
          </cell>
          <cell r="C961" t="str">
            <v>Common Labour</v>
          </cell>
          <cell r="D961" t="str">
            <v>day</v>
          </cell>
          <cell r="E961">
            <v>0.5</v>
          </cell>
          <cell r="G961">
            <v>0</v>
          </cell>
          <cell r="H961">
            <v>27800</v>
          </cell>
          <cell r="I961">
            <v>13900</v>
          </cell>
          <cell r="J961">
            <v>20</v>
          </cell>
        </row>
        <row r="962">
          <cell r="J962">
            <v>21975</v>
          </cell>
        </row>
        <row r="964">
          <cell r="B964">
            <v>4</v>
          </cell>
          <cell r="C964" t="str">
            <v>Miscellaneous &amp; Transport</v>
          </cell>
        </row>
        <row r="967">
          <cell r="B967">
            <v>5</v>
          </cell>
          <cell r="C967" t="str">
            <v>Sub Total ( 1 - 4 )</v>
          </cell>
          <cell r="G967">
            <v>0</v>
          </cell>
          <cell r="I967">
            <v>419684.6</v>
          </cell>
        </row>
        <row r="969">
          <cell r="B969">
            <v>6</v>
          </cell>
          <cell r="C969" t="str">
            <v>Indirect Cost</v>
          </cell>
          <cell r="D969">
            <v>0.1</v>
          </cell>
          <cell r="G969">
            <v>0</v>
          </cell>
          <cell r="I969">
            <v>41968.46</v>
          </cell>
        </row>
        <row r="971">
          <cell r="A971" t="str">
            <v>CW found</v>
          </cell>
          <cell r="B971">
            <v>7</v>
          </cell>
          <cell r="C971" t="str">
            <v>Unit Prices (rounded)</v>
          </cell>
          <cell r="G971">
            <v>0</v>
          </cell>
          <cell r="I971">
            <v>461653</v>
          </cell>
        </row>
        <row r="974">
          <cell r="H974" t="str">
            <v>Tenderer's Official Representative</v>
          </cell>
        </row>
        <row r="978">
          <cell r="H978" t="str">
            <v>Signature :</v>
          </cell>
        </row>
        <row r="979">
          <cell r="H979" t="str">
            <v>Name  :</v>
          </cell>
          <cell r="I979" t="str">
            <v>Ir. Sudirman</v>
          </cell>
        </row>
        <row r="980">
          <cell r="H980" t="str">
            <v>Position :</v>
          </cell>
          <cell r="I980" t="str">
            <v>Branch Manager of South Sumatra</v>
          </cell>
        </row>
        <row r="981">
          <cell r="H981" t="str">
            <v>Date :</v>
          </cell>
          <cell r="I981" t="str">
            <v>September 18, 2007</v>
          </cell>
        </row>
        <row r="982">
          <cell r="H982" t="str">
            <v>Company Stamp :</v>
          </cell>
        </row>
        <row r="985">
          <cell r="A985">
            <v>0</v>
          </cell>
          <cell r="B985" t="str">
            <v>Price Item Number</v>
          </cell>
          <cell r="D985" t="str">
            <v>IIA-2-6</v>
          </cell>
        </row>
        <row r="986">
          <cell r="B986" t="str">
            <v>Description</v>
          </cell>
          <cell r="D986" t="str">
            <v>Under drain including perforated PVC pipe (dia. 150 mm) with gravel, sand and plastic sheet</v>
          </cell>
        </row>
        <row r="988">
          <cell r="F988" t="str">
            <v>Foreign Currency</v>
          </cell>
        </row>
        <row r="989">
          <cell r="F989" t="str">
            <v>( ¥ )</v>
          </cell>
        </row>
        <row r="990">
          <cell r="B990" t="str">
            <v>Item</v>
          </cell>
          <cell r="D990" t="str">
            <v>Unit</v>
          </cell>
          <cell r="E990" t="str">
            <v>Quantity</v>
          </cell>
          <cell r="F990" t="str">
            <v>Unit</v>
          </cell>
          <cell r="G990" t="str">
            <v>Amount</v>
          </cell>
          <cell r="H990" t="str">
            <v>Unit Price</v>
          </cell>
          <cell r="I990" t="str">
            <v>Amount</v>
          </cell>
        </row>
        <row r="991">
          <cell r="F991" t="str">
            <v>Price</v>
          </cell>
          <cell r="H991" t="str">
            <v>( Rp. )</v>
          </cell>
        </row>
        <row r="992">
          <cell r="B992">
            <v>1</v>
          </cell>
          <cell r="C992" t="str">
            <v>Materials and Plant</v>
          </cell>
        </row>
        <row r="993">
          <cell r="B993">
            <v>1</v>
          </cell>
          <cell r="C993" t="str">
            <v>PVC Æ 150mm.</v>
          </cell>
          <cell r="D993" t="str">
            <v>m'</v>
          </cell>
          <cell r="E993">
            <v>1</v>
          </cell>
          <cell r="G993">
            <v>0</v>
          </cell>
          <cell r="H993">
            <v>31110</v>
          </cell>
          <cell r="I993">
            <v>31110</v>
          </cell>
        </row>
        <row r="994">
          <cell r="B994">
            <v>2</v>
          </cell>
          <cell r="C994" t="str">
            <v>Gravel</v>
          </cell>
          <cell r="D994" t="str">
            <v>m3</v>
          </cell>
          <cell r="E994">
            <v>0.65</v>
          </cell>
          <cell r="G994">
            <v>0</v>
          </cell>
          <cell r="H994">
            <v>120080</v>
          </cell>
          <cell r="I994">
            <v>78052</v>
          </cell>
        </row>
        <row r="995">
          <cell r="B995">
            <v>3</v>
          </cell>
          <cell r="C995" t="str">
            <v>Fine Aggregate</v>
          </cell>
          <cell r="D995" t="str">
            <v>m3</v>
          </cell>
          <cell r="E995">
            <v>0.05</v>
          </cell>
          <cell r="G995">
            <v>0</v>
          </cell>
          <cell r="H995">
            <v>58950</v>
          </cell>
          <cell r="I995">
            <v>2947.5</v>
          </cell>
        </row>
        <row r="996">
          <cell r="B996">
            <v>4</v>
          </cell>
          <cell r="C996" t="str">
            <v>Plastic sheet</v>
          </cell>
          <cell r="D996" t="str">
            <v>kg/pcs</v>
          </cell>
          <cell r="E996">
            <v>0.5</v>
          </cell>
          <cell r="G996">
            <v>0</v>
          </cell>
          <cell r="H996">
            <v>4910</v>
          </cell>
          <cell r="I996">
            <v>2455</v>
          </cell>
        </row>
        <row r="999">
          <cell r="B999">
            <v>2</v>
          </cell>
          <cell r="C999" t="str">
            <v>Contractor's Equipment</v>
          </cell>
        </row>
        <row r="1002">
          <cell r="B1002">
            <v>3</v>
          </cell>
          <cell r="C1002" t="str">
            <v>Labour</v>
          </cell>
        </row>
        <row r="1003">
          <cell r="A1003" t="str">
            <v>1</v>
          </cell>
          <cell r="B1003">
            <v>1</v>
          </cell>
          <cell r="C1003" t="str">
            <v>Foreman</v>
          </cell>
          <cell r="D1003" t="str">
            <v>day</v>
          </cell>
          <cell r="E1003">
            <v>8.3333333333333329E-2</v>
          </cell>
          <cell r="G1003">
            <v>0</v>
          </cell>
          <cell r="H1003">
            <v>44500</v>
          </cell>
          <cell r="I1003">
            <v>3708.33</v>
          </cell>
          <cell r="J1003">
            <v>12</v>
          </cell>
        </row>
        <row r="1004">
          <cell r="A1004" t="str">
            <v>1</v>
          </cell>
          <cell r="B1004">
            <v>2</v>
          </cell>
          <cell r="C1004" t="str">
            <v>Skilled labour</v>
          </cell>
          <cell r="D1004" t="str">
            <v>day</v>
          </cell>
          <cell r="E1004">
            <v>8.3333333333333329E-2</v>
          </cell>
          <cell r="G1004">
            <v>0</v>
          </cell>
          <cell r="H1004">
            <v>39000</v>
          </cell>
          <cell r="I1004">
            <v>3250</v>
          </cell>
          <cell r="J1004">
            <v>12</v>
          </cell>
        </row>
        <row r="1005">
          <cell r="A1005" t="str">
            <v>4</v>
          </cell>
          <cell r="B1005">
            <v>3</v>
          </cell>
          <cell r="C1005" t="str">
            <v>Common Labour</v>
          </cell>
          <cell r="D1005" t="str">
            <v>day</v>
          </cell>
          <cell r="E1005">
            <v>0.33333333333333331</v>
          </cell>
          <cell r="G1005">
            <v>0</v>
          </cell>
          <cell r="H1005">
            <v>27800</v>
          </cell>
          <cell r="I1005">
            <v>9266.67</v>
          </cell>
          <cell r="J1005">
            <v>12</v>
          </cell>
        </row>
        <row r="1006">
          <cell r="J1006">
            <v>16225</v>
          </cell>
        </row>
        <row r="1008">
          <cell r="B1008">
            <v>4</v>
          </cell>
          <cell r="C1008" t="str">
            <v>Miscellaneous &amp; Transport</v>
          </cell>
        </row>
        <row r="1011">
          <cell r="B1011">
            <v>5</v>
          </cell>
          <cell r="C1011" t="str">
            <v>Sub Total ( 1 - 4 )</v>
          </cell>
          <cell r="G1011">
            <v>0</v>
          </cell>
          <cell r="I1011">
            <v>130789.5</v>
          </cell>
        </row>
        <row r="1013">
          <cell r="B1013">
            <v>6</v>
          </cell>
          <cell r="C1013" t="str">
            <v>Indirect Cost</v>
          </cell>
          <cell r="D1013">
            <v>0.1</v>
          </cell>
          <cell r="G1013">
            <v>0</v>
          </cell>
          <cell r="I1013">
            <v>13078.95</v>
          </cell>
        </row>
        <row r="1015">
          <cell r="A1015" t="str">
            <v>CW under</v>
          </cell>
          <cell r="B1015">
            <v>7</v>
          </cell>
          <cell r="C1015" t="str">
            <v>Unit Prices (rounded)</v>
          </cell>
          <cell r="G1015">
            <v>0</v>
          </cell>
          <cell r="I1015">
            <v>143868</v>
          </cell>
        </row>
        <row r="1018">
          <cell r="H1018" t="str">
            <v>Tenderer's Official Representative</v>
          </cell>
        </row>
        <row r="1022">
          <cell r="H1022" t="str">
            <v>Signature :</v>
          </cell>
        </row>
        <row r="1023">
          <cell r="H1023" t="str">
            <v>Name  :</v>
          </cell>
          <cell r="I1023" t="str">
            <v>Ir. Sudirman</v>
          </cell>
        </row>
        <row r="1024">
          <cell r="H1024" t="str">
            <v>Position :</v>
          </cell>
          <cell r="I1024" t="str">
            <v>Branch Manager of South Sumatra</v>
          </cell>
        </row>
        <row r="1025">
          <cell r="H1025" t="str">
            <v>Date :</v>
          </cell>
          <cell r="I1025" t="str">
            <v>September 18, 2007</v>
          </cell>
        </row>
        <row r="1026">
          <cell r="H1026" t="str">
            <v>Company Stamp :</v>
          </cell>
        </row>
        <row r="1029">
          <cell r="A1029">
            <v>0</v>
          </cell>
          <cell r="B1029" t="str">
            <v>Price Item Number</v>
          </cell>
          <cell r="D1029" t="str">
            <v>IIA-2-7</v>
          </cell>
        </row>
        <row r="1030">
          <cell r="B1030" t="str">
            <v>Description</v>
          </cell>
          <cell r="D1030" t="str">
            <v>Flap valves for Under drain(dia. 150 mm)incl.joint pipe &amp; concrete box</v>
          </cell>
        </row>
        <row r="1032">
          <cell r="F1032" t="str">
            <v>Foreign Currency</v>
          </cell>
        </row>
        <row r="1033">
          <cell r="F1033" t="str">
            <v>( ¥ )</v>
          </cell>
        </row>
        <row r="1034">
          <cell r="B1034" t="str">
            <v>Item</v>
          </cell>
          <cell r="D1034" t="str">
            <v>Unit</v>
          </cell>
          <cell r="E1034" t="str">
            <v>Quantity</v>
          </cell>
          <cell r="F1034" t="str">
            <v>Unit</v>
          </cell>
          <cell r="G1034" t="str">
            <v>Amount</v>
          </cell>
          <cell r="H1034" t="str">
            <v>Unit Price</v>
          </cell>
          <cell r="I1034" t="str">
            <v>Amount</v>
          </cell>
        </row>
        <row r="1035">
          <cell r="F1035" t="str">
            <v>Price</v>
          </cell>
          <cell r="H1035" t="str">
            <v>( Rp. )</v>
          </cell>
        </row>
        <row r="1036">
          <cell r="B1036">
            <v>1</v>
          </cell>
          <cell r="C1036" t="str">
            <v>Materials and Plant</v>
          </cell>
        </row>
        <row r="1037">
          <cell r="B1037">
            <v>1</v>
          </cell>
          <cell r="C1037" t="str">
            <v>PVC elbow 90</v>
          </cell>
          <cell r="D1037" t="str">
            <v>m'</v>
          </cell>
          <cell r="E1037">
            <v>1</v>
          </cell>
          <cell r="G1037">
            <v>0</v>
          </cell>
          <cell r="H1037">
            <v>116000</v>
          </cell>
          <cell r="I1037">
            <v>116000</v>
          </cell>
        </row>
        <row r="1038">
          <cell r="B1038">
            <v>2</v>
          </cell>
          <cell r="C1038" t="str">
            <v>Concrete</v>
          </cell>
          <cell r="D1038" t="str">
            <v>m3</v>
          </cell>
          <cell r="E1038">
            <v>0.15</v>
          </cell>
          <cell r="G1038">
            <v>0</v>
          </cell>
          <cell r="H1038">
            <v>495065</v>
          </cell>
          <cell r="I1038">
            <v>74259.75</v>
          </cell>
        </row>
        <row r="1039">
          <cell r="B1039">
            <v>3</v>
          </cell>
          <cell r="C1039" t="str">
            <v>Formwork</v>
          </cell>
          <cell r="D1039" t="str">
            <v>m2</v>
          </cell>
          <cell r="E1039">
            <v>0.5</v>
          </cell>
          <cell r="G1039">
            <v>0</v>
          </cell>
          <cell r="H1039">
            <v>43885</v>
          </cell>
          <cell r="I1039">
            <v>21942.5</v>
          </cell>
        </row>
        <row r="1040">
          <cell r="B1040">
            <v>4</v>
          </cell>
          <cell r="C1040" t="str">
            <v>Reinforcement bar</v>
          </cell>
          <cell r="D1040" t="str">
            <v>kg</v>
          </cell>
          <cell r="E1040">
            <v>12</v>
          </cell>
          <cell r="G1040">
            <v>0</v>
          </cell>
          <cell r="H1040" t="e">
            <v>#REF!</v>
          </cell>
          <cell r="I1040" t="e">
            <v>#REF!</v>
          </cell>
        </row>
        <row r="1041">
          <cell r="B1041">
            <v>5</v>
          </cell>
          <cell r="C1041" t="str">
            <v>PVC dia 100 mm</v>
          </cell>
          <cell r="D1041" t="str">
            <v>m'</v>
          </cell>
          <cell r="E1041">
            <v>0.2</v>
          </cell>
          <cell r="G1041">
            <v>0</v>
          </cell>
          <cell r="H1041">
            <v>23200</v>
          </cell>
          <cell r="I1041">
            <v>4640</v>
          </cell>
        </row>
        <row r="1042">
          <cell r="B1042">
            <v>6</v>
          </cell>
          <cell r="C1042" t="str">
            <v>PVC flange 20 mm, etc</v>
          </cell>
          <cell r="D1042" t="str">
            <v>nos</v>
          </cell>
          <cell r="E1042">
            <v>1</v>
          </cell>
          <cell r="G1042">
            <v>0</v>
          </cell>
          <cell r="H1042">
            <v>46400</v>
          </cell>
          <cell r="I1042">
            <v>46400</v>
          </cell>
        </row>
        <row r="1043">
          <cell r="B1043">
            <v>2</v>
          </cell>
          <cell r="C1043" t="str">
            <v>Contractor's Equipment</v>
          </cell>
        </row>
        <row r="1046">
          <cell r="B1046">
            <v>3</v>
          </cell>
          <cell r="C1046" t="str">
            <v>Labour</v>
          </cell>
        </row>
        <row r="1047">
          <cell r="A1047" t="str">
            <v>1</v>
          </cell>
          <cell r="B1047">
            <v>1</v>
          </cell>
          <cell r="C1047" t="str">
            <v>Foreman</v>
          </cell>
          <cell r="D1047" t="str">
            <v>day</v>
          </cell>
          <cell r="E1047">
            <v>8.3333333333333329E-2</v>
          </cell>
          <cell r="G1047">
            <v>0</v>
          </cell>
          <cell r="H1047">
            <v>44500</v>
          </cell>
          <cell r="I1047">
            <v>3708.33</v>
          </cell>
          <cell r="J1047">
            <v>12</v>
          </cell>
        </row>
        <row r="1048">
          <cell r="A1048" t="str">
            <v>1</v>
          </cell>
          <cell r="B1048">
            <v>2</v>
          </cell>
          <cell r="C1048" t="str">
            <v>Skilled labour</v>
          </cell>
          <cell r="D1048" t="str">
            <v>day</v>
          </cell>
          <cell r="E1048">
            <v>8.3333333333333329E-2</v>
          </cell>
          <cell r="G1048">
            <v>0</v>
          </cell>
          <cell r="H1048">
            <v>39000</v>
          </cell>
          <cell r="I1048">
            <v>3250</v>
          </cell>
          <cell r="J1048">
            <v>12</v>
          </cell>
        </row>
        <row r="1049">
          <cell r="A1049" t="str">
            <v>4</v>
          </cell>
          <cell r="B1049">
            <v>3</v>
          </cell>
          <cell r="C1049" t="str">
            <v>Common Labour</v>
          </cell>
          <cell r="D1049" t="str">
            <v>day</v>
          </cell>
          <cell r="E1049">
            <v>0.33333333333333331</v>
          </cell>
          <cell r="G1049">
            <v>0</v>
          </cell>
          <cell r="H1049">
            <v>27800</v>
          </cell>
          <cell r="I1049">
            <v>9266.67</v>
          </cell>
          <cell r="J1049">
            <v>12</v>
          </cell>
        </row>
        <row r="1050">
          <cell r="J1050">
            <v>16225</v>
          </cell>
        </row>
        <row r="1052">
          <cell r="B1052">
            <v>4</v>
          </cell>
          <cell r="C1052" t="str">
            <v>Miscellaneous &amp; Transport</v>
          </cell>
        </row>
        <row r="1055">
          <cell r="B1055">
            <v>5</v>
          </cell>
          <cell r="C1055" t="str">
            <v>Sub Total ( 1 - 4 )</v>
          </cell>
          <cell r="G1055">
            <v>0</v>
          </cell>
          <cell r="I1055" t="e">
            <v>#REF!</v>
          </cell>
        </row>
        <row r="1057">
          <cell r="B1057">
            <v>6</v>
          </cell>
          <cell r="C1057" t="str">
            <v>Indirect Cost</v>
          </cell>
          <cell r="D1057">
            <v>0.1</v>
          </cell>
          <cell r="G1057">
            <v>0</v>
          </cell>
          <cell r="I1057" t="e">
            <v>#REF!</v>
          </cell>
        </row>
        <row r="1059">
          <cell r="A1059" t="str">
            <v>CW flap</v>
          </cell>
          <cell r="B1059">
            <v>7</v>
          </cell>
          <cell r="C1059" t="str">
            <v>Unit Prices (rounded)</v>
          </cell>
          <cell r="G1059">
            <v>0</v>
          </cell>
          <cell r="I1059" t="e">
            <v>#REF!</v>
          </cell>
        </row>
        <row r="1062">
          <cell r="H1062" t="str">
            <v>Tenderer's Official Representative</v>
          </cell>
        </row>
        <row r="1066">
          <cell r="H1066" t="str">
            <v>Signature :</v>
          </cell>
        </row>
        <row r="1067">
          <cell r="H1067" t="str">
            <v>Name  :</v>
          </cell>
          <cell r="I1067" t="str">
            <v>Ir. Sudirman</v>
          </cell>
        </row>
        <row r="1068">
          <cell r="H1068" t="str">
            <v>Position :</v>
          </cell>
          <cell r="I1068" t="str">
            <v>Branch Manager of South Sumatra</v>
          </cell>
        </row>
        <row r="1069">
          <cell r="H1069" t="str">
            <v>Date :</v>
          </cell>
          <cell r="I1069" t="str">
            <v>September 18, 2007</v>
          </cell>
        </row>
        <row r="1070">
          <cell r="H1070" t="str">
            <v>Company Stamp :</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Aresitrktur"/>
      <sheetName val="RAB"/>
      <sheetName val="Analisa"/>
      <sheetName val="daftar harga"/>
      <sheetName val="Sheet2"/>
      <sheetName val="Person"/>
      <sheetName val="Alat"/>
      <sheetName val="Sheet3"/>
      <sheetName val="me"/>
      <sheetName val="BTL tahap 1"/>
      <sheetName val="BTL total"/>
      <sheetName val="rumus"/>
      <sheetName val="HARGA ALAT"/>
      <sheetName val="har-sat"/>
      <sheetName val="struktur tdk dipakai"/>
      <sheetName val="Macro1"/>
      <sheetName val="Sheet1"/>
      <sheetName val="Bill-2"/>
      <sheetName val="Analisa HSP"/>
      <sheetName val="Material"/>
      <sheetName val="Breakdown Structure"/>
      <sheetName val="Breakdown Architecture"/>
      <sheetName val="Harga Satuan"/>
      <sheetName val="Bill rekap"/>
      <sheetName val="anal"/>
      <sheetName val="harsat"/>
      <sheetName val="Upah"/>
      <sheetName val="BAHAN UPAH"/>
      <sheetName val="rekap"/>
      <sheetName val="FINISHING"/>
      <sheetName val="HRG BHN"/>
      <sheetName val="DivVI"/>
      <sheetName val="bahan"/>
      <sheetName val="huruf"/>
      <sheetName val="RAB_DK"/>
      <sheetName val="Ahs.1"/>
      <sheetName val="Ahs.2"/>
      <sheetName val="BAG_2"/>
      <sheetName val="BQ-1A prelim"/>
      <sheetName val="ANA"/>
      <sheetName val="meth hsl nego"/>
      <sheetName val="Anl"/>
      <sheetName val="BQ-Tenis"/>
      <sheetName val="Arsitektur"/>
      <sheetName val="H-BHN"/>
      <sheetName val="BOQ_Aula"/>
      <sheetName val="Prelim"/>
      <sheetName val="daftar_harga"/>
      <sheetName val="BTL_tahap_1"/>
      <sheetName val="BTL_total"/>
      <sheetName val="struktur_tdk_dipakai"/>
      <sheetName val="HARGA_ALAT"/>
      <sheetName val="B&amp;U"/>
      <sheetName val="BQ_E20_02_Rp_"/>
      <sheetName val="Cover"/>
      <sheetName val="Analisa 2"/>
      <sheetName val="Harga Upah"/>
      <sheetName val="DIVI6"/>
      <sheetName val="DIVI5"/>
      <sheetName val="ALT"/>
      <sheetName val="DIVI8"/>
      <sheetName val="DIVI7"/>
      <sheetName val="BOQ"/>
      <sheetName val="DIVI3"/>
      <sheetName val="DIVI2"/>
      <sheetName val="BASC"/>
      <sheetName val="DIVI1"/>
      <sheetName val="Bill of Qty"/>
      <sheetName val="Koef"/>
      <sheetName val="AN-PAS.&amp;PLESTR"/>
      <sheetName val="AN-CAT"/>
      <sheetName val="AN-GRC"/>
      <sheetName val="AN-KUSEN"/>
      <sheetName val="AN-LANTAI"/>
      <sheetName val="AN-PLAFOND"/>
      <sheetName val="AN-SANITAIR"/>
      <sheetName val="AN-LAIN-LAIN"/>
      <sheetName val="AN-RAILING"/>
      <sheetName val="AN-SKIMCOAT"/>
      <sheetName val="Persiapan"/>
      <sheetName val="villa"/>
      <sheetName val="Ana_har_sat 1"/>
      <sheetName val="Upah, Bahan, Alat"/>
      <sheetName val="I-KAMAR"/>
      <sheetName val="BQ-E20-02(Rp)"/>
      <sheetName val="daf-3(OK)"/>
      <sheetName val="daf-7(OK)"/>
      <sheetName val="LS-Rutin"/>
      <sheetName val="rincian A"/>
      <sheetName val="Analisa RAB"/>
      <sheetName val="Analisa RAP"/>
      <sheetName val="CekList"/>
      <sheetName val="BQ OE"/>
      <sheetName val="Sch Tender"/>
      <sheetName val="Alat B"/>
      <sheetName val="Bahan B"/>
      <sheetName val="Sub"/>
      <sheetName val="Upah B"/>
      <sheetName val="Lain-Lain"/>
      <sheetName val="RAP"/>
      <sheetName val="Telusur"/>
      <sheetName val="Penyebaran M"/>
      <sheetName val="Rekap RAP"/>
      <sheetName val="BUL"/>
      <sheetName val="BAG-2"/>
      <sheetName val="Input"/>
      <sheetName val="A2"/>
      <sheetName val="NAMES"/>
      <sheetName val="dft-harga"/>
      <sheetName val="Tabels"/>
      <sheetName val="ANALISA SOFT"/>
      <sheetName val="Analisa-1"/>
      <sheetName val="HB me"/>
      <sheetName val="Rekap. ME"/>
      <sheetName val="TS"/>
      <sheetName val="Surat Penw. "/>
      <sheetName val="Pek. Elektrikal"/>
      <sheetName val="Pek-ARS"/>
      <sheetName val="LIFT DAN TRAVELATOR"/>
      <sheetName val="Instalasi Tata Udara"/>
      <sheetName val="Plumbing"/>
      <sheetName val="CH"/>
      <sheetName val="J"/>
      <sheetName val="Ven"/>
      <sheetName val="Upah_Bahan"/>
      <sheetName val="PIPA"/>
      <sheetName val="Daf 1"/>
      <sheetName val="MAPP"/>
      <sheetName val="rek det 1-3"/>
      <sheetName val="概総括1"/>
      <sheetName val="har_sat"/>
      <sheetName val="PENAWARAN"/>
      <sheetName val="KWIT"/>
      <sheetName val="Daf-Harga"/>
      <sheetName val="H.Satuan"/>
      <sheetName val="Div2"/>
      <sheetName val="BTL-Persiapan"/>
      <sheetName val="BTL-Bau"/>
      <sheetName val="BTL-alat"/>
      <sheetName val="BTL-Rupa"/>
      <sheetName val="say"/>
      <sheetName val="a.h ars sum"/>
      <sheetName val="Sanitair"/>
      <sheetName val="a.h str"/>
      <sheetName val="a.h ars"/>
      <sheetName val="Isolasi Luar Dalam"/>
      <sheetName val="Isolasi Luar"/>
      <sheetName val="Sat. Pek."/>
      <sheetName val="갑지"/>
      <sheetName val="harga"/>
      <sheetName val="bobot"/>
      <sheetName val="#REF!"/>
      <sheetName val="Kwitansi"/>
      <sheetName val="ISIAN (2)"/>
      <sheetName val="BEK-UP-OVERLEY"/>
      <sheetName val="sal &amp; galian"/>
      <sheetName val="LPA"/>
      <sheetName val="bahu jalan"/>
      <sheetName val="HARSAT_BAH"/>
      <sheetName val="Elektronik"/>
      <sheetName val="Electrikal"/>
      <sheetName val="Fire Fighting"/>
      <sheetName val="Item Kompensasi"/>
      <sheetName val="AC"/>
      <sheetName val="rp"/>
      <sheetName val="R P"/>
      <sheetName val="I_KAMAR"/>
      <sheetName val="Sheet1 (2)"/>
      <sheetName val="HB "/>
      <sheetName val="RAB "/>
      <sheetName val="RAB  CIP"/>
      <sheetName val="RAB  LANDSCAPE"/>
      <sheetName val="REKAP CIP"/>
      <sheetName val="RAB  SERVER"/>
      <sheetName val="Analisa HS"/>
      <sheetName val="RAB  TERMINAL"/>
      <sheetName val="BahanUpah"/>
      <sheetName val="Bill_2"/>
      <sheetName val="ANALISA BALOK"/>
      <sheetName val="ANALISA C-WALL"/>
      <sheetName val="ANALISA KOLOM "/>
      <sheetName val="ANALISA PILECAP"/>
      <sheetName val="ANALISA PIT LIFT"/>
      <sheetName val="ANALISA RAMP"/>
      <sheetName val="ANALISA R-WALL"/>
      <sheetName val="ANALISA SLAB"/>
      <sheetName val="ANALISA S-WALL "/>
      <sheetName val="ANALISA TANGGA"/>
      <sheetName val="ANALISA TIE BEAM "/>
      <sheetName val="REKAP besi,beton,bekisting"/>
      <sheetName val="ANALISA PEK.TANAH"/>
      <sheetName val="ANALISA PONDASI"/>
      <sheetName val="SUBKON"/>
      <sheetName val="analisa harga satuan"/>
      <sheetName val="ANALISA ARS"/>
      <sheetName val="ANALISA STR"/>
      <sheetName val="REKAP GSE ROAD"/>
      <sheetName val="DATA"/>
      <sheetName val="MONITORING SUBKON"/>
      <sheetName val="UPAH BORONG"/>
      <sheetName val="an.mek"/>
      <sheetName val="an.lstrk"/>
      <sheetName val="Bahan1"/>
      <sheetName val="Sat Bah &amp; Up"/>
      <sheetName val="RAB LMA'2005 EE"/>
      <sheetName val="KH-Q1,Q2,01"/>
      <sheetName val="Harga Satuan Bahan"/>
      <sheetName val="Daftar Harga Pekerjaan"/>
      <sheetName val="Upah Tenaga Kerja"/>
      <sheetName val="5"/>
      <sheetName val="6"/>
      <sheetName val=" R A B"/>
      <sheetName val="Vibro_Roller"/>
      <sheetName val="ANALISA KOEFF ESKALASI"/>
      <sheetName val="16-AC-27JULI"/>
      <sheetName val="C. Analisa "/>
      <sheetName val="Hrg_Sat"/>
      <sheetName val="Summary IP"/>
      <sheetName val="HS Alat"/>
      <sheetName val="HS Upah"/>
      <sheetName val="HS Bahan"/>
      <sheetName val="Analisa Gabungan"/>
      <sheetName val="Agregat Halus &amp; Kasar"/>
      <sheetName val="BAHAN BANGUNAN"/>
      <sheetName val="Sat Bah _ Up"/>
      <sheetName val="DATABASE 20122012"/>
      <sheetName val="Bangunan Utama"/>
      <sheetName val="K1 Durp"/>
      <sheetName val="Rekap ANLS 08"/>
      <sheetName val="AHSb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5">
          <cell r="F15">
            <v>0</v>
          </cell>
          <cell r="G15" t="str">
            <v/>
          </cell>
        </row>
        <row r="16">
          <cell r="F16">
            <v>1</v>
          </cell>
          <cell r="G16" t="str">
            <v xml:space="preserve">satu </v>
          </cell>
        </row>
        <row r="17">
          <cell r="F17">
            <v>2</v>
          </cell>
          <cell r="G17" t="str">
            <v xml:space="preserve">dua </v>
          </cell>
        </row>
        <row r="18">
          <cell r="F18">
            <v>3</v>
          </cell>
          <cell r="G18" t="str">
            <v xml:space="preserve">tiga </v>
          </cell>
        </row>
        <row r="19">
          <cell r="F19">
            <v>4</v>
          </cell>
          <cell r="G19" t="str">
            <v xml:space="preserve">empat </v>
          </cell>
        </row>
        <row r="20">
          <cell r="F20">
            <v>5</v>
          </cell>
          <cell r="G20" t="str">
            <v xml:space="preserve">lima </v>
          </cell>
        </row>
        <row r="21">
          <cell r="F21">
            <v>6</v>
          </cell>
          <cell r="G21" t="str">
            <v xml:space="preserve">enam </v>
          </cell>
        </row>
        <row r="22">
          <cell r="F22">
            <v>7</v>
          </cell>
          <cell r="G22" t="str">
            <v xml:space="preserve">tujuh </v>
          </cell>
        </row>
        <row r="23">
          <cell r="F23">
            <v>8</v>
          </cell>
          <cell r="G23" t="str">
            <v xml:space="preserve">delapan </v>
          </cell>
        </row>
        <row r="24">
          <cell r="F24">
            <v>9</v>
          </cell>
          <cell r="G24" t="str">
            <v xml:space="preserve">sembilan </v>
          </cell>
        </row>
      </sheetData>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
      <sheetName val="ANALISA"/>
      <sheetName val="REKAP"/>
      <sheetName val="BANGUNAN UTAMA"/>
      <sheetName val="INSTALASI ME "/>
      <sheetName val="KANTOR"/>
      <sheetName val="MUSHOLLA"/>
      <sheetName val="POS JAGA"/>
      <sheetName val="KM&amp;WC musolla"/>
      <sheetName val="KM&amp;WC 2bh"/>
      <sheetName val="KM&amp;WC 3 bh"/>
      <sheetName val="PAGAR DEPAN"/>
      <sheetName val="PAGAR SAMP &amp; BEL"/>
      <sheetName val="HALAMAN"/>
      <sheetName val="DEPO SAMPAH"/>
      <sheetName val="REKAP (2)"/>
      <sheetName val="LOS LESEHAN"/>
      <sheetName val="KIOS SAMPING"/>
      <sheetName val="INSTALASI ME KIO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AWARAN"/>
      <sheetName val="Rekap"/>
      <sheetName val="BOQ"/>
      <sheetName val="MPU"/>
      <sheetName val="aNALIS PAKAI"/>
      <sheetName val="UPAH"/>
      <sheetName val="SUBKON"/>
      <sheetName val="JADUAL"/>
      <sheetName val="DAFTAR PERSONIL"/>
      <sheetName val="DAFATR ALAT"/>
      <sheetName val="ANTEK"/>
      <sheetName val="A. Alat"/>
      <sheetName val="METODE"/>
      <sheetName val="Analisa Alat"/>
      <sheetName val="TKDN"/>
      <sheetName val="SUBKON1"/>
      <sheetName val="SPEK"/>
      <sheetName val="OP Alat"/>
    </sheetNames>
    <sheetDataSet>
      <sheetData sheetId="0" refreshError="1"/>
      <sheetData sheetId="1">
        <row r="21">
          <cell r="J21">
            <v>79.98303647158609</v>
          </cell>
        </row>
      </sheetData>
      <sheetData sheetId="2" refreshError="1"/>
      <sheetData sheetId="3" refreshError="1"/>
      <sheetData sheetId="4" refreshError="1"/>
      <sheetData sheetId="5">
        <row r="18">
          <cell r="H18">
            <v>85000</v>
          </cell>
        </row>
        <row r="19">
          <cell r="H19">
            <v>75000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Plumb"/>
      <sheetName val="Fire "/>
      <sheetName val="AC"/>
      <sheetName val="Elekt"/>
      <sheetName val="FA"/>
      <sheetName val="SS"/>
      <sheetName val="TLP"/>
      <sheetName val="MATV"/>
      <sheetName val="CCTV"/>
      <sheetName val="Elv"/>
      <sheetName val="BAS 2"/>
      <sheetName val="Traf&amp;Genst"/>
      <sheetName val="List"/>
      <sheetName val="anl pp"/>
      <sheetName val="inst"/>
      <sheetName val="anl duct"/>
      <sheetName val="anl l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
      <sheetName val="UPAH"/>
      <sheetName val="BAHAN"/>
      <sheetName val="ANLDASAR"/>
      <sheetName val="REKANLDSR"/>
      <sheetName val="Dusaspun"/>
    </sheetNames>
    <sheetDataSet>
      <sheetData sheetId="0" refreshError="1"/>
      <sheetData sheetId="1" refreshError="1">
        <row r="9">
          <cell r="A9">
            <v>1</v>
          </cell>
          <cell r="B9">
            <v>1</v>
          </cell>
          <cell r="D9" t="str">
            <v>Pekerja</v>
          </cell>
          <cell r="F9">
            <v>42000</v>
          </cell>
          <cell r="I9" t="str">
            <v>O H</v>
          </cell>
        </row>
        <row r="10">
          <cell r="A10">
            <v>3</v>
          </cell>
          <cell r="B10">
            <v>3</v>
          </cell>
          <cell r="D10" t="str">
            <v>Pekerja  Terampil</v>
          </cell>
          <cell r="F10">
            <v>42000</v>
          </cell>
          <cell r="I10" t="str">
            <v>O H</v>
          </cell>
        </row>
        <row r="11">
          <cell r="A11">
            <v>4</v>
          </cell>
          <cell r="B11">
            <v>4</v>
          </cell>
          <cell r="D11" t="str">
            <v>Tukang  Gali</v>
          </cell>
          <cell r="F11">
            <v>42000</v>
          </cell>
          <cell r="I11" t="str">
            <v>O H</v>
          </cell>
        </row>
        <row r="12">
          <cell r="A12">
            <v>6</v>
          </cell>
          <cell r="B12">
            <v>6</v>
          </cell>
          <cell r="D12" t="str">
            <v xml:space="preserve">Tukang  Batu  </v>
          </cell>
          <cell r="F12">
            <v>56000</v>
          </cell>
          <cell r="I12" t="str">
            <v>O H</v>
          </cell>
        </row>
        <row r="13">
          <cell r="A13">
            <v>7</v>
          </cell>
          <cell r="B13">
            <v>7</v>
          </cell>
          <cell r="D13" t="str">
            <v>Kepala  Tukang  Batu</v>
          </cell>
          <cell r="F13">
            <v>60000</v>
          </cell>
          <cell r="I13" t="str">
            <v>O H</v>
          </cell>
        </row>
        <row r="14">
          <cell r="A14">
            <v>9</v>
          </cell>
          <cell r="B14">
            <v>9</v>
          </cell>
          <cell r="D14" t="str">
            <v xml:space="preserve">Tukang  Kayu  </v>
          </cell>
          <cell r="F14">
            <v>56000</v>
          </cell>
          <cell r="I14" t="str">
            <v>O H</v>
          </cell>
        </row>
        <row r="15">
          <cell r="A15">
            <v>10</v>
          </cell>
          <cell r="B15">
            <v>10</v>
          </cell>
          <cell r="D15" t="str">
            <v>Kepala  Tukang  Kayu</v>
          </cell>
          <cell r="F15">
            <v>60000</v>
          </cell>
          <cell r="I15" t="str">
            <v>O H</v>
          </cell>
        </row>
        <row r="16">
          <cell r="A16">
            <v>15</v>
          </cell>
          <cell r="B16">
            <v>15</v>
          </cell>
          <cell r="D16" t="str">
            <v xml:space="preserve">Tukang  Besi  Beton  </v>
          </cell>
          <cell r="F16">
            <v>56000</v>
          </cell>
          <cell r="I16" t="str">
            <v>O H</v>
          </cell>
        </row>
        <row r="17">
          <cell r="A17">
            <v>16</v>
          </cell>
          <cell r="B17">
            <v>16</v>
          </cell>
          <cell r="D17" t="str">
            <v>Kepala  Tukang  Besi  Beton</v>
          </cell>
          <cell r="F17">
            <v>60000</v>
          </cell>
          <cell r="I17" t="str">
            <v>O H</v>
          </cell>
        </row>
        <row r="18">
          <cell r="A18">
            <v>18</v>
          </cell>
          <cell r="B18">
            <v>18</v>
          </cell>
          <cell r="D18" t="str">
            <v xml:space="preserve">Tukang  Besi  Profil  </v>
          </cell>
          <cell r="F18">
            <v>56000</v>
          </cell>
          <cell r="I18" t="str">
            <v>O H</v>
          </cell>
        </row>
        <row r="19">
          <cell r="A19">
            <v>19</v>
          </cell>
          <cell r="B19">
            <v>19</v>
          </cell>
          <cell r="D19" t="str">
            <v>Kepala  Tukang  Besi  Profil</v>
          </cell>
          <cell r="F19">
            <v>60000</v>
          </cell>
          <cell r="I19" t="str">
            <v>O H</v>
          </cell>
        </row>
        <row r="20">
          <cell r="A20">
            <v>20</v>
          </cell>
          <cell r="B20">
            <v>20</v>
          </cell>
          <cell r="D20" t="str">
            <v>M a n d o r</v>
          </cell>
          <cell r="F20">
            <v>70000</v>
          </cell>
          <cell r="I20" t="str">
            <v>O H</v>
          </cell>
        </row>
        <row r="21">
          <cell r="A21">
            <v>25</v>
          </cell>
          <cell r="B21">
            <v>25</v>
          </cell>
          <cell r="D21" t="str">
            <v>Penjaga  Malam</v>
          </cell>
          <cell r="F21">
            <v>40000</v>
          </cell>
          <cell r="I21" t="str">
            <v>O H</v>
          </cell>
        </row>
        <row r="22">
          <cell r="A22">
            <v>27</v>
          </cell>
          <cell r="B22">
            <v>27</v>
          </cell>
          <cell r="D22" t="str">
            <v xml:space="preserve">Tukang  Las  </v>
          </cell>
          <cell r="F22">
            <v>56000</v>
          </cell>
          <cell r="I22" t="str">
            <v>O H</v>
          </cell>
        </row>
        <row r="23">
          <cell r="A23">
            <v>28</v>
          </cell>
          <cell r="B23">
            <v>28</v>
          </cell>
          <cell r="D23" t="str">
            <v>Kepala  Tukang  Las</v>
          </cell>
          <cell r="F23">
            <v>60000</v>
          </cell>
          <cell r="I23" t="str">
            <v>O H</v>
          </cell>
        </row>
        <row r="24">
          <cell r="A24">
            <v>29</v>
          </cell>
          <cell r="B24">
            <v>29</v>
          </cell>
          <cell r="D24" t="str">
            <v>Supir truk</v>
          </cell>
          <cell r="F24">
            <v>70000</v>
          </cell>
          <cell r="I24" t="str">
            <v>O H</v>
          </cell>
        </row>
        <row r="25">
          <cell r="A25">
            <v>30</v>
          </cell>
          <cell r="B25">
            <v>30</v>
          </cell>
          <cell r="D25" t="str">
            <v>Pembantu sopir</v>
          </cell>
          <cell r="F25">
            <v>46000</v>
          </cell>
          <cell r="I25" t="str">
            <v>O H</v>
          </cell>
        </row>
        <row r="26">
          <cell r="A26">
            <v>31</v>
          </cell>
          <cell r="B26">
            <v>31</v>
          </cell>
          <cell r="D26" t="str">
            <v>Operator</v>
          </cell>
          <cell r="F26">
            <v>46000</v>
          </cell>
          <cell r="I26" t="str">
            <v>O H</v>
          </cell>
        </row>
        <row r="27">
          <cell r="A27">
            <v>32</v>
          </cell>
          <cell r="B27">
            <v>32</v>
          </cell>
          <cell r="D27" t="str">
            <v>Pembantu operator</v>
          </cell>
          <cell r="F27">
            <v>41000</v>
          </cell>
          <cell r="I27" t="str">
            <v>O H</v>
          </cell>
        </row>
      </sheetData>
      <sheetData sheetId="2" refreshError="1">
        <row r="10">
          <cell r="A10">
            <v>1</v>
          </cell>
          <cell r="B10">
            <v>1</v>
          </cell>
          <cell r="D10" t="str">
            <v>Pasir  Urug</v>
          </cell>
          <cell r="I10" t="str">
            <v>m3</v>
          </cell>
          <cell r="K10">
            <v>108000</v>
          </cell>
        </row>
        <row r="11">
          <cell r="A11">
            <v>2</v>
          </cell>
          <cell r="B11">
            <v>2</v>
          </cell>
          <cell r="D11" t="str">
            <v>S i r t u</v>
          </cell>
          <cell r="I11" t="str">
            <v>m3</v>
          </cell>
          <cell r="K11">
            <v>103000</v>
          </cell>
        </row>
        <row r="12">
          <cell r="A12">
            <v>3</v>
          </cell>
          <cell r="B12">
            <v>3</v>
          </cell>
          <cell r="D12" t="str">
            <v>Pasir  Pasang</v>
          </cell>
          <cell r="I12" t="str">
            <v>m3</v>
          </cell>
          <cell r="K12">
            <v>129000</v>
          </cell>
        </row>
        <row r="13">
          <cell r="A13">
            <v>4</v>
          </cell>
          <cell r="B13">
            <v>4</v>
          </cell>
          <cell r="D13" t="str">
            <v>Pasir  Beton</v>
          </cell>
          <cell r="I13" t="str">
            <v>m3</v>
          </cell>
          <cell r="K13">
            <v>147000</v>
          </cell>
        </row>
        <row r="14">
          <cell r="A14">
            <v>5</v>
          </cell>
          <cell r="B14">
            <v>5</v>
          </cell>
          <cell r="D14" t="str">
            <v>Batu  Pecah  Mesin  1/2</v>
          </cell>
          <cell r="I14" t="str">
            <v>m3</v>
          </cell>
          <cell r="K14">
            <v>180000</v>
          </cell>
        </row>
        <row r="15">
          <cell r="A15">
            <v>6</v>
          </cell>
          <cell r="B15">
            <v>6</v>
          </cell>
          <cell r="D15" t="str">
            <v>Batu  Pecah  Mesin  2/3</v>
          </cell>
          <cell r="I15" t="str">
            <v>m3</v>
          </cell>
          <cell r="K15">
            <v>180000</v>
          </cell>
        </row>
        <row r="16">
          <cell r="A16">
            <v>7</v>
          </cell>
          <cell r="B16">
            <v>7</v>
          </cell>
          <cell r="D16" t="str">
            <v>Batu  Pecah Mesin 3/5</v>
          </cell>
          <cell r="I16" t="str">
            <v>m3</v>
          </cell>
          <cell r="K16">
            <v>180000</v>
          </cell>
        </row>
        <row r="17">
          <cell r="A17">
            <v>8</v>
          </cell>
          <cell r="B17">
            <v>8</v>
          </cell>
          <cell r="D17" t="str">
            <v>Batu  Bata Merah</v>
          </cell>
          <cell r="I17" t="str">
            <v>m3</v>
          </cell>
          <cell r="K17">
            <v>450</v>
          </cell>
        </row>
        <row r="18">
          <cell r="A18">
            <v>9</v>
          </cell>
          <cell r="B18">
            <v>9</v>
          </cell>
          <cell r="D18" t="str">
            <v>Batu  Kali  15/20 cm</v>
          </cell>
          <cell r="I18" t="str">
            <v>m3</v>
          </cell>
          <cell r="K18">
            <v>114000</v>
          </cell>
        </row>
        <row r="19">
          <cell r="A19">
            <v>10</v>
          </cell>
          <cell r="B19">
            <v>10</v>
          </cell>
          <cell r="D19" t="str">
            <v>Batu  Koral  Kali/Kerikil</v>
          </cell>
          <cell r="I19" t="str">
            <v>m3</v>
          </cell>
          <cell r="K19">
            <v>101000</v>
          </cell>
        </row>
        <row r="20">
          <cell r="A20">
            <v>11</v>
          </cell>
          <cell r="B20">
            <v>11</v>
          </cell>
          <cell r="D20" t="str">
            <v>Pipa  beton  dia. 1100 mm   Type  CL</v>
          </cell>
          <cell r="I20" t="str">
            <v>m</v>
          </cell>
          <cell r="K20">
            <v>1154000</v>
          </cell>
        </row>
        <row r="21">
          <cell r="A21">
            <v>12</v>
          </cell>
          <cell r="B21">
            <v>12</v>
          </cell>
          <cell r="D21" t="str">
            <v>Pipa  beton  dia. 1100 mm   Type  jacking</v>
          </cell>
          <cell r="I21" t="str">
            <v>m</v>
          </cell>
          <cell r="K21">
            <v>2100000</v>
          </cell>
        </row>
        <row r="22">
          <cell r="A22">
            <v>13</v>
          </cell>
          <cell r="B22">
            <v>13</v>
          </cell>
          <cell r="D22" t="str">
            <v>Semen  ( Portland  Cemment ) 50  kg.</v>
          </cell>
          <cell r="I22" t="str">
            <v>kg.</v>
          </cell>
          <cell r="K22">
            <v>1000</v>
          </cell>
        </row>
        <row r="23">
          <cell r="A23">
            <v>14</v>
          </cell>
          <cell r="B23">
            <v>14</v>
          </cell>
          <cell r="D23" t="str">
            <v>Hotmix jadi + alat besar , tenaga dan bahan bakar</v>
          </cell>
          <cell r="I23" t="str">
            <v>ton</v>
          </cell>
          <cell r="K23">
            <v>1000000</v>
          </cell>
        </row>
        <row r="24">
          <cell r="A24">
            <v>15</v>
          </cell>
          <cell r="B24">
            <v>15</v>
          </cell>
          <cell r="D24" t="str">
            <v>Readymix  Beton  K - 225  tanpa  pompa ( selang )</v>
          </cell>
          <cell r="I24" t="str">
            <v>m3</v>
          </cell>
          <cell r="K24">
            <v>630000</v>
          </cell>
        </row>
        <row r="25">
          <cell r="A25">
            <v>16</v>
          </cell>
          <cell r="B25">
            <v>16</v>
          </cell>
          <cell r="D25" t="str">
            <v>Seng gelombang 3 " -  5 "</v>
          </cell>
          <cell r="I25" t="str">
            <v>lbr</v>
          </cell>
          <cell r="K25">
            <v>78000</v>
          </cell>
        </row>
        <row r="26">
          <cell r="A26">
            <v>17</v>
          </cell>
          <cell r="B26">
            <v>17</v>
          </cell>
          <cell r="D26" t="str">
            <v>Meni besi</v>
          </cell>
          <cell r="I26" t="str">
            <v>kg.</v>
          </cell>
          <cell r="K26">
            <v>22000</v>
          </cell>
        </row>
        <row r="27">
          <cell r="A27">
            <v>18</v>
          </cell>
          <cell r="B27">
            <v>18</v>
          </cell>
          <cell r="D27" t="str">
            <v>Kayu  Kamper  Samarinda ( Klas II )</v>
          </cell>
          <cell r="I27" t="str">
            <v>m3</v>
          </cell>
          <cell r="K27">
            <v>6000000</v>
          </cell>
        </row>
        <row r="28">
          <cell r="A28">
            <v>19</v>
          </cell>
          <cell r="B28">
            <v>19</v>
          </cell>
          <cell r="D28" t="str">
            <v>Kayu  Borneo  Super</v>
          </cell>
          <cell r="F28" t="str">
            <v>( Balok )</v>
          </cell>
          <cell r="I28" t="str">
            <v>m3</v>
          </cell>
          <cell r="K28">
            <v>2800000</v>
          </cell>
        </row>
        <row r="29">
          <cell r="A29">
            <v>20</v>
          </cell>
          <cell r="B29">
            <v>20</v>
          </cell>
          <cell r="D29" t="str">
            <v>Kayu  Borneo  Super</v>
          </cell>
          <cell r="F29" t="str">
            <v>( Papan )</v>
          </cell>
          <cell r="I29" t="str">
            <v>m3</v>
          </cell>
          <cell r="K29">
            <v>3060000</v>
          </cell>
        </row>
        <row r="30">
          <cell r="A30">
            <v>21</v>
          </cell>
          <cell r="B30">
            <v>21</v>
          </cell>
          <cell r="D30" t="str">
            <v>Kayu  Rasamala</v>
          </cell>
          <cell r="I30" t="str">
            <v>m3</v>
          </cell>
          <cell r="K30">
            <v>2000000</v>
          </cell>
        </row>
        <row r="31">
          <cell r="A31">
            <v>22</v>
          </cell>
          <cell r="B31">
            <v>22</v>
          </cell>
          <cell r="D31" t="str">
            <v>Kayu  Hutan  Kls. I  ( Sengon, Mahoni, Laban )</v>
          </cell>
          <cell r="I31" t="str">
            <v>m3</v>
          </cell>
          <cell r="K31">
            <v>1600000</v>
          </cell>
        </row>
        <row r="32">
          <cell r="A32">
            <v>23</v>
          </cell>
          <cell r="B32">
            <v>23</v>
          </cell>
          <cell r="D32" t="str">
            <v>Kayu  Albasia</v>
          </cell>
          <cell r="I32" t="str">
            <v>m3</v>
          </cell>
          <cell r="K32">
            <v>1600000</v>
          </cell>
        </row>
        <row r="33">
          <cell r="A33">
            <v>24</v>
          </cell>
          <cell r="B33">
            <v>24</v>
          </cell>
          <cell r="D33" t="str">
            <v>Dolken  5 s/d 7</v>
          </cell>
          <cell r="I33" t="str">
            <v>bt</v>
          </cell>
          <cell r="K33">
            <v>21000</v>
          </cell>
        </row>
        <row r="34">
          <cell r="A34">
            <v>25</v>
          </cell>
          <cell r="B34">
            <v>25</v>
          </cell>
          <cell r="D34" t="str">
            <v>Dolken  8 s/d 10</v>
          </cell>
          <cell r="I34" t="str">
            <v>bt</v>
          </cell>
          <cell r="K34">
            <v>35000</v>
          </cell>
        </row>
        <row r="35">
          <cell r="A35">
            <v>26</v>
          </cell>
          <cell r="B35">
            <v>26</v>
          </cell>
          <cell r="D35" t="str">
            <v>Multiplek   9 mm  120 x 240</v>
          </cell>
          <cell r="I35" t="str">
            <v>lbr</v>
          </cell>
          <cell r="K35">
            <v>165000</v>
          </cell>
        </row>
        <row r="36">
          <cell r="A36">
            <v>27</v>
          </cell>
          <cell r="B36">
            <v>27</v>
          </cell>
          <cell r="D36" t="str">
            <v>Triplek tebal 4 mm</v>
          </cell>
          <cell r="I36" t="str">
            <v>lbr</v>
          </cell>
          <cell r="K36">
            <v>85000</v>
          </cell>
        </row>
        <row r="37">
          <cell r="A37">
            <v>28</v>
          </cell>
          <cell r="B37">
            <v>28</v>
          </cell>
          <cell r="D37" t="str">
            <v xml:space="preserve">Beton  dinding manhole ( free cast )  K 350 </v>
          </cell>
          <cell r="F37" t="str">
            <v>`</v>
          </cell>
          <cell r="I37" t="str">
            <v>m</v>
          </cell>
          <cell r="K37">
            <v>3500000</v>
          </cell>
        </row>
        <row r="38">
          <cell r="A38">
            <v>29</v>
          </cell>
          <cell r="B38">
            <v>29</v>
          </cell>
          <cell r="D38" t="str">
            <v>Besi  Beton  U - 24  rata-rata</v>
          </cell>
          <cell r="I38" t="str">
            <v>kg.</v>
          </cell>
          <cell r="K38">
            <v>9000</v>
          </cell>
        </row>
        <row r="39">
          <cell r="A39">
            <v>30</v>
          </cell>
          <cell r="B39">
            <v>30</v>
          </cell>
          <cell r="D39" t="str">
            <v>Besi  Beton  U - 39 / U - 32  rata-rata</v>
          </cell>
          <cell r="I39" t="str">
            <v>kg.</v>
          </cell>
          <cell r="K39">
            <v>9000</v>
          </cell>
        </row>
        <row r="40">
          <cell r="A40">
            <v>31</v>
          </cell>
          <cell r="B40">
            <v>31</v>
          </cell>
          <cell r="D40" t="str">
            <v>Plat baja  tebal   20 mm</v>
          </cell>
          <cell r="I40" t="str">
            <v>kg.</v>
          </cell>
          <cell r="K40">
            <v>16000</v>
          </cell>
        </row>
        <row r="41">
          <cell r="A41">
            <v>32</v>
          </cell>
          <cell r="B41">
            <v>32</v>
          </cell>
          <cell r="D41" t="str">
            <v>IWF  Ex  LN</v>
          </cell>
          <cell r="I41" t="str">
            <v>kg.</v>
          </cell>
          <cell r="K41">
            <v>13500</v>
          </cell>
        </row>
        <row r="42">
          <cell r="A42">
            <v>33</v>
          </cell>
          <cell r="B42">
            <v>33</v>
          </cell>
          <cell r="D42" t="str">
            <v>Besi  Profil  L  Ex  DN  SII</v>
          </cell>
          <cell r="I42" t="str">
            <v>kg.</v>
          </cell>
          <cell r="K42">
            <v>12000</v>
          </cell>
        </row>
        <row r="43">
          <cell r="A43">
            <v>34</v>
          </cell>
          <cell r="B43">
            <v>34</v>
          </cell>
          <cell r="D43" t="str">
            <v>Besi  Profil  L  Ex  LN</v>
          </cell>
          <cell r="I43" t="str">
            <v>kg.</v>
          </cell>
          <cell r="K43">
            <v>12000</v>
          </cell>
        </row>
        <row r="44">
          <cell r="A44">
            <v>35</v>
          </cell>
          <cell r="B44">
            <v>35</v>
          </cell>
          <cell r="D44" t="str">
            <v>Besi  C  Lip  Chanel</v>
          </cell>
          <cell r="I44" t="str">
            <v>kg.</v>
          </cell>
          <cell r="K44">
            <v>12000</v>
          </cell>
        </row>
        <row r="45">
          <cell r="A45">
            <v>36</v>
          </cell>
          <cell r="B45">
            <v>36</v>
          </cell>
          <cell r="D45" t="str">
            <v>Pipa dia  1" ( 32 mm )PVC</v>
          </cell>
          <cell r="I45" t="str">
            <v>m</v>
          </cell>
          <cell r="K45">
            <v>4000</v>
          </cell>
        </row>
        <row r="46">
          <cell r="A46">
            <v>37</v>
          </cell>
          <cell r="B46">
            <v>37</v>
          </cell>
          <cell r="D46" t="str">
            <v>Kawat  Beton</v>
          </cell>
          <cell r="I46" t="str">
            <v>kg.</v>
          </cell>
          <cell r="K46">
            <v>22000</v>
          </cell>
        </row>
        <row r="47">
          <cell r="A47">
            <v>38</v>
          </cell>
          <cell r="B47">
            <v>38</v>
          </cell>
          <cell r="D47" t="str">
            <v>Pipa dia. 50mm PVC</v>
          </cell>
          <cell r="I47" t="str">
            <v>m</v>
          </cell>
          <cell r="K47">
            <v>7300</v>
          </cell>
        </row>
        <row r="48">
          <cell r="A48">
            <v>39</v>
          </cell>
          <cell r="B48">
            <v>39</v>
          </cell>
          <cell r="D48" t="str">
            <v>Plat  Besi  Tipis  1 mm</v>
          </cell>
          <cell r="I48" t="str">
            <v>kg.</v>
          </cell>
          <cell r="K48">
            <v>16000</v>
          </cell>
        </row>
        <row r="49">
          <cell r="A49">
            <v>40</v>
          </cell>
          <cell r="B49">
            <v>40</v>
          </cell>
          <cell r="D49" t="str">
            <v>Plat  Besi  2 mm  s/d  5 mm</v>
          </cell>
          <cell r="I49" t="str">
            <v>kg.</v>
          </cell>
          <cell r="K49">
            <v>16000</v>
          </cell>
        </row>
        <row r="50">
          <cell r="A50">
            <v>41</v>
          </cell>
          <cell r="B50">
            <v>41</v>
          </cell>
          <cell r="D50" t="str">
            <v>Plat  Besi  5 mm  s/d  10 mm</v>
          </cell>
          <cell r="I50" t="str">
            <v>kg.</v>
          </cell>
          <cell r="K50">
            <v>16000</v>
          </cell>
        </row>
        <row r="51">
          <cell r="A51">
            <v>42</v>
          </cell>
          <cell r="B51">
            <v>42</v>
          </cell>
          <cell r="D51" t="str">
            <v>Dop dia. 1"  ( 32 mm ) PVC</v>
          </cell>
          <cell r="I51" t="str">
            <v>bh</v>
          </cell>
          <cell r="K51">
            <v>2000</v>
          </cell>
        </row>
        <row r="52">
          <cell r="A52">
            <v>43</v>
          </cell>
          <cell r="B52">
            <v>43</v>
          </cell>
          <cell r="D52" t="str">
            <v>Paku  1 Cm s/d  3 Cm</v>
          </cell>
          <cell r="I52" t="str">
            <v>kg.</v>
          </cell>
          <cell r="K52">
            <v>17000</v>
          </cell>
        </row>
        <row r="53">
          <cell r="A53">
            <v>44</v>
          </cell>
          <cell r="B53">
            <v>44</v>
          </cell>
          <cell r="D53" t="str">
            <v>Paku  4 Cm s/d  7 Cm</v>
          </cell>
          <cell r="I53" t="str">
            <v>kg.</v>
          </cell>
          <cell r="K53">
            <v>17000</v>
          </cell>
        </row>
        <row r="54">
          <cell r="A54">
            <v>45</v>
          </cell>
          <cell r="B54">
            <v>45</v>
          </cell>
          <cell r="D54" t="str">
            <v>Paku  8 Cm s/d 12 Cm</v>
          </cell>
          <cell r="I54" t="str">
            <v>kg.</v>
          </cell>
          <cell r="K54">
            <v>17000</v>
          </cell>
        </row>
        <row r="55">
          <cell r="A55">
            <v>46</v>
          </cell>
          <cell r="B55">
            <v>46</v>
          </cell>
          <cell r="D55" t="str">
            <v>Solar</v>
          </cell>
          <cell r="I55" t="str">
            <v>liter</v>
          </cell>
          <cell r="K55">
            <v>5000</v>
          </cell>
        </row>
        <row r="56">
          <cell r="A56">
            <v>47</v>
          </cell>
          <cell r="B56">
            <v>47</v>
          </cell>
          <cell r="D56" t="str">
            <v>Truck  3  /4</v>
          </cell>
          <cell r="I56" t="str">
            <v>hari</v>
          </cell>
          <cell r="K56">
            <v>315000</v>
          </cell>
        </row>
        <row r="57">
          <cell r="A57">
            <v>48</v>
          </cell>
          <cell r="B57">
            <v>48</v>
          </cell>
          <cell r="D57" t="str">
            <v>Mesin gilas getar  1 Ton</v>
          </cell>
          <cell r="I57" t="str">
            <v>hari</v>
          </cell>
          <cell r="K57">
            <v>285000</v>
          </cell>
        </row>
        <row r="58">
          <cell r="A58">
            <v>49</v>
          </cell>
          <cell r="B58">
            <v>49</v>
          </cell>
          <cell r="D58" t="str">
            <v>Temper ,vibrator  plate</v>
          </cell>
          <cell r="I58" t="str">
            <v>hari</v>
          </cell>
          <cell r="K58">
            <v>160000</v>
          </cell>
        </row>
        <row r="59">
          <cell r="A59">
            <v>50</v>
          </cell>
          <cell r="B59">
            <v>50</v>
          </cell>
          <cell r="D59" t="str">
            <v>Exavator Bachoe ( Long )</v>
          </cell>
          <cell r="I59" t="str">
            <v>hari</v>
          </cell>
          <cell r="K59">
            <v>2800000</v>
          </cell>
        </row>
        <row r="60">
          <cell r="A60">
            <v>51</v>
          </cell>
          <cell r="B60">
            <v>51</v>
          </cell>
          <cell r="D60" t="str">
            <v>Ijuk</v>
          </cell>
          <cell r="F60" t="str">
            <v>`</v>
          </cell>
          <cell r="I60" t="str">
            <v>kg.</v>
          </cell>
          <cell r="K60">
            <v>5500</v>
          </cell>
        </row>
      </sheetData>
      <sheetData sheetId="3" refreshError="1"/>
      <sheetData sheetId="4" refreshError="1"/>
      <sheetData sheetId="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00"/>
      <sheetName val="Harsat Upah"/>
      <sheetName val="Harsat Bahan"/>
      <sheetName val="alat"/>
      <sheetName val="Analisa"/>
      <sheetName val="Harsat Pekerjaan"/>
      <sheetName val="Perhit Beton"/>
      <sheetName val="Perhitungan Besi"/>
      <sheetName val="BERAT_BESI"/>
      <sheetName val="bahan-semua daerah"/>
      <sheetName val="upah-semua daerah"/>
    </sheetNames>
    <sheetDataSet>
      <sheetData sheetId="0" refreshError="1"/>
      <sheetData sheetId="1" refreshError="1"/>
      <sheetData sheetId="2">
        <row r="5">
          <cell r="A5" t="str">
            <v>kode</v>
          </cell>
          <cell r="E5" t="str">
            <v>Rp.</v>
          </cell>
        </row>
        <row r="6">
          <cell r="A6" t="str">
            <v>PK01</v>
          </cell>
          <cell r="B6">
            <v>1</v>
          </cell>
          <cell r="C6" t="str">
            <v>PEKERJA</v>
          </cell>
          <cell r="E6">
            <v>20750</v>
          </cell>
        </row>
        <row r="7">
          <cell r="A7" t="str">
            <v>PK02</v>
          </cell>
          <cell r="B7">
            <v>2</v>
          </cell>
          <cell r="C7" t="str">
            <v>PEKERJA SETENGAH TERAMPIL</v>
          </cell>
          <cell r="E7">
            <v>23000</v>
          </cell>
        </row>
        <row r="8">
          <cell r="A8" t="str">
            <v>PK03</v>
          </cell>
          <cell r="B8">
            <v>3</v>
          </cell>
          <cell r="C8" t="str">
            <v>PEKERJA TERAMPIL</v>
          </cell>
          <cell r="E8">
            <v>24500</v>
          </cell>
        </row>
        <row r="9">
          <cell r="A9" t="str">
            <v>PK03A</v>
          </cell>
          <cell r="B9">
            <v>4</v>
          </cell>
          <cell r="C9" t="str">
            <v>TUKANG GALI</v>
          </cell>
          <cell r="E9">
            <v>26500</v>
          </cell>
        </row>
        <row r="10">
          <cell r="A10" t="str">
            <v>PK04</v>
          </cell>
          <cell r="B10">
            <v>5</v>
          </cell>
          <cell r="C10" t="str">
            <v>TUKANG BATU SETENGAH TERAMPIL</v>
          </cell>
          <cell r="E10">
            <v>26500</v>
          </cell>
        </row>
        <row r="11">
          <cell r="A11" t="str">
            <v>PK05</v>
          </cell>
          <cell r="B11">
            <v>6</v>
          </cell>
          <cell r="C11" t="str">
            <v>TUKANG BATU TERAMPIL</v>
          </cell>
          <cell r="E11">
            <v>28250</v>
          </cell>
        </row>
        <row r="12">
          <cell r="A12" t="str">
            <v>PK06</v>
          </cell>
          <cell r="B12">
            <v>7</v>
          </cell>
          <cell r="C12" t="str">
            <v>KEPALA TUKANG BATU</v>
          </cell>
          <cell r="E12">
            <v>30500</v>
          </cell>
        </row>
        <row r="13">
          <cell r="A13" t="str">
            <v>PK07</v>
          </cell>
          <cell r="B13">
            <v>8</v>
          </cell>
          <cell r="C13" t="str">
            <v>TUKANG KAYU SETENGAH TERAMPIL</v>
          </cell>
          <cell r="E13">
            <v>28000</v>
          </cell>
        </row>
        <row r="14">
          <cell r="A14" t="str">
            <v>PK08</v>
          </cell>
          <cell r="B14">
            <v>9</v>
          </cell>
          <cell r="C14" t="str">
            <v xml:space="preserve">TUKANG KAYU TERAMPIL </v>
          </cell>
          <cell r="E14">
            <v>29750</v>
          </cell>
        </row>
        <row r="15">
          <cell r="A15" t="str">
            <v>PK09</v>
          </cell>
          <cell r="B15">
            <v>10</v>
          </cell>
          <cell r="C15" t="str">
            <v>KEPALA TUKANG KAYU</v>
          </cell>
          <cell r="E15">
            <v>32000</v>
          </cell>
        </row>
        <row r="16">
          <cell r="A16" t="str">
            <v>PK10</v>
          </cell>
          <cell r="B16">
            <v>11</v>
          </cell>
          <cell r="C16" t="str">
            <v>TUKANG CAT / PELITUR SETENGAH TERAMPIL</v>
          </cell>
          <cell r="E16">
            <v>28000</v>
          </cell>
        </row>
        <row r="17">
          <cell r="A17" t="str">
            <v>PK11</v>
          </cell>
          <cell r="B17">
            <v>12</v>
          </cell>
          <cell r="C17" t="str">
            <v xml:space="preserve">TUKANG CAT </v>
          </cell>
          <cell r="E17">
            <v>29750</v>
          </cell>
        </row>
        <row r="18">
          <cell r="A18" t="str">
            <v>PK12</v>
          </cell>
          <cell r="B18">
            <v>13</v>
          </cell>
          <cell r="C18" t="str">
            <v>KEPALA TUKANG CAT / PELITUR</v>
          </cell>
          <cell r="E18">
            <v>32000</v>
          </cell>
        </row>
        <row r="19">
          <cell r="A19" t="str">
            <v>PK13</v>
          </cell>
          <cell r="B19">
            <v>14</v>
          </cell>
          <cell r="C19" t="str">
            <v>TUKANG BESI SETENGAH TERAMPIL</v>
          </cell>
          <cell r="E19">
            <v>27750</v>
          </cell>
        </row>
        <row r="20">
          <cell r="A20" t="str">
            <v>PK14</v>
          </cell>
          <cell r="B20">
            <v>15</v>
          </cell>
          <cell r="C20" t="str">
            <v xml:space="preserve">TUKANG BESI </v>
          </cell>
          <cell r="E20">
            <v>30250</v>
          </cell>
        </row>
        <row r="21">
          <cell r="A21" t="str">
            <v>PK15</v>
          </cell>
          <cell r="B21">
            <v>16</v>
          </cell>
          <cell r="C21" t="str">
            <v>KEPALA TUKANG BESI BETON</v>
          </cell>
          <cell r="E21">
            <v>33000</v>
          </cell>
        </row>
        <row r="22">
          <cell r="A22" t="str">
            <v>PK16</v>
          </cell>
          <cell r="B22">
            <v>17</v>
          </cell>
          <cell r="C22" t="str">
            <v>TUKANG BESI PROFIL SETENGAH TERAMPIL</v>
          </cell>
          <cell r="E22">
            <v>29250</v>
          </cell>
        </row>
        <row r="23">
          <cell r="A23" t="str">
            <v>PK17</v>
          </cell>
          <cell r="B23">
            <v>18</v>
          </cell>
          <cell r="C23" t="str">
            <v>TUKANG BESI PROFIL TERAMPIL</v>
          </cell>
          <cell r="E23">
            <v>32000</v>
          </cell>
        </row>
        <row r="24">
          <cell r="A24" t="str">
            <v>PK18</v>
          </cell>
          <cell r="B24">
            <v>19</v>
          </cell>
          <cell r="C24" t="str">
            <v>KEPALA TUKANG BESI PROFIL</v>
          </cell>
          <cell r="E24">
            <v>36000</v>
          </cell>
        </row>
        <row r="25">
          <cell r="A25" t="str">
            <v>PK19</v>
          </cell>
          <cell r="B25">
            <v>20</v>
          </cell>
          <cell r="C25" t="str">
            <v>MANDOR</v>
          </cell>
          <cell r="E25">
            <v>33000</v>
          </cell>
        </row>
        <row r="26">
          <cell r="A26" t="str">
            <v>PK20</v>
          </cell>
          <cell r="B26">
            <v>21</v>
          </cell>
          <cell r="C26" t="str">
            <v>OPERATOR ALAT BESAR</v>
          </cell>
          <cell r="E26">
            <v>39500</v>
          </cell>
        </row>
        <row r="27">
          <cell r="A27" t="str">
            <v>PK21</v>
          </cell>
          <cell r="B27">
            <v>22</v>
          </cell>
          <cell r="C27" t="str">
            <v>PEMBANTU OPERATOR / MEKANIK</v>
          </cell>
          <cell r="E27">
            <v>37500</v>
          </cell>
        </row>
        <row r="28">
          <cell r="A28" t="str">
            <v>PK22</v>
          </cell>
          <cell r="B28">
            <v>23</v>
          </cell>
          <cell r="C28" t="str">
            <v>SUPIR TRUK</v>
          </cell>
          <cell r="E28">
            <v>35000</v>
          </cell>
        </row>
        <row r="29">
          <cell r="A29" t="str">
            <v>PK23</v>
          </cell>
          <cell r="B29">
            <v>24</v>
          </cell>
          <cell r="C29" t="str">
            <v>KENEK TRUK</v>
          </cell>
          <cell r="E29">
            <v>23000</v>
          </cell>
        </row>
        <row r="30">
          <cell r="A30" t="str">
            <v>PK24</v>
          </cell>
          <cell r="B30">
            <v>25</v>
          </cell>
          <cell r="C30" t="str">
            <v>PENJAGA MALAM</v>
          </cell>
          <cell r="E30">
            <v>20000</v>
          </cell>
        </row>
      </sheetData>
      <sheetData sheetId="3">
        <row r="4">
          <cell r="A4" t="str">
            <v>KODE</v>
          </cell>
        </row>
        <row r="5">
          <cell r="E5" t="str">
            <v>Rp.</v>
          </cell>
        </row>
        <row r="6">
          <cell r="B6">
            <v>1</v>
          </cell>
          <cell r="C6">
            <v>2</v>
          </cell>
          <cell r="D6">
            <v>3</v>
          </cell>
          <cell r="E6">
            <v>4</v>
          </cell>
        </row>
        <row r="7">
          <cell r="B7" t="str">
            <v>A</v>
          </cell>
          <cell r="C7" t="str">
            <v>AGREGAT KASAR, BAHAN PEREKAT &amp; BAHAN JADINYA</v>
          </cell>
        </row>
        <row r="8">
          <cell r="A8" t="str">
            <v>BA01</v>
          </cell>
          <cell r="B8">
            <v>1</v>
          </cell>
          <cell r="C8" t="str">
            <v>Pasir Urug</v>
          </cell>
          <cell r="D8" t="str">
            <v>m³</v>
          </cell>
        </row>
        <row r="9">
          <cell r="A9" t="str">
            <v>BA02</v>
          </cell>
          <cell r="B9">
            <v>2</v>
          </cell>
          <cell r="C9" t="str">
            <v>Sirtu</v>
          </cell>
          <cell r="D9" t="str">
            <v>m³</v>
          </cell>
        </row>
        <row r="10">
          <cell r="A10" t="str">
            <v>BA03</v>
          </cell>
          <cell r="B10">
            <v>3</v>
          </cell>
          <cell r="C10" t="str">
            <v>Pasir Teras</v>
          </cell>
          <cell r="D10" t="str">
            <v>m³</v>
          </cell>
        </row>
        <row r="11">
          <cell r="A11" t="str">
            <v>BA04</v>
          </cell>
          <cell r="B11">
            <v>4</v>
          </cell>
          <cell r="C11" t="str">
            <v>Pasir Pasang Kali</v>
          </cell>
          <cell r="D11" t="str">
            <v>m³</v>
          </cell>
        </row>
        <row r="12">
          <cell r="A12" t="str">
            <v>BA05</v>
          </cell>
          <cell r="B12">
            <v>5</v>
          </cell>
          <cell r="C12" t="str">
            <v>Pasir Beton I</v>
          </cell>
          <cell r="D12" t="str">
            <v>m³</v>
          </cell>
        </row>
        <row r="13">
          <cell r="A13" t="str">
            <v>BA06</v>
          </cell>
          <cell r="B13">
            <v>6</v>
          </cell>
          <cell r="C13" t="str">
            <v>Abu Batu</v>
          </cell>
          <cell r="D13" t="str">
            <v>m³</v>
          </cell>
        </row>
        <row r="14">
          <cell r="A14" t="str">
            <v>BA07</v>
          </cell>
          <cell r="B14">
            <v>7</v>
          </cell>
          <cell r="C14" t="str">
            <v>Batu Gosok ( Apung )</v>
          </cell>
          <cell r="D14" t="str">
            <v>kg</v>
          </cell>
        </row>
        <row r="15">
          <cell r="A15" t="str">
            <v>BA08</v>
          </cell>
          <cell r="B15">
            <v>8</v>
          </cell>
          <cell r="C15" t="str">
            <v>Batu Pecah Mesin  1/2</v>
          </cell>
          <cell r="D15" t="str">
            <v>m³</v>
          </cell>
        </row>
        <row r="16">
          <cell r="A16" t="str">
            <v>BA09</v>
          </cell>
          <cell r="B16">
            <v>9</v>
          </cell>
          <cell r="C16" t="str">
            <v>Batu Pecah Mesin  2/3</v>
          </cell>
          <cell r="D16" t="str">
            <v>m³</v>
          </cell>
        </row>
        <row r="17">
          <cell r="A17" t="str">
            <v>BA10</v>
          </cell>
          <cell r="B17">
            <v>10</v>
          </cell>
          <cell r="C17" t="str">
            <v>Batu Pecah Mesin  3/5</v>
          </cell>
          <cell r="D17" t="str">
            <v>m³</v>
          </cell>
        </row>
        <row r="18">
          <cell r="A18" t="str">
            <v>BA11</v>
          </cell>
          <cell r="B18">
            <v>11</v>
          </cell>
          <cell r="C18" t="str">
            <v>Batu Pecah Mesin  5/7</v>
          </cell>
          <cell r="D18" t="str">
            <v>m³</v>
          </cell>
        </row>
        <row r="19">
          <cell r="A19" t="str">
            <v>BA12</v>
          </cell>
          <cell r="B19">
            <v>12</v>
          </cell>
          <cell r="C19" t="str">
            <v>Batu Belah Pondasi</v>
          </cell>
          <cell r="D19" t="str">
            <v>m³</v>
          </cell>
        </row>
        <row r="20">
          <cell r="A20" t="str">
            <v>BA13</v>
          </cell>
          <cell r="B20">
            <v>13</v>
          </cell>
          <cell r="C20" t="str">
            <v>Batu Bronjol ( Untuk Bronjong )</v>
          </cell>
          <cell r="D20" t="str">
            <v>m³</v>
          </cell>
        </row>
        <row r="21">
          <cell r="A21" t="str">
            <v>BA14</v>
          </cell>
          <cell r="B21">
            <v>14</v>
          </cell>
          <cell r="C21" t="str">
            <v>Batu Koral Beton Kali</v>
          </cell>
          <cell r="D21" t="str">
            <v>m³</v>
          </cell>
        </row>
        <row r="22">
          <cell r="A22" t="str">
            <v>BA19</v>
          </cell>
          <cell r="B22">
            <v>15</v>
          </cell>
          <cell r="C22" t="str">
            <v>Batako kecil 8 x 10 x 20</v>
          </cell>
          <cell r="D22" t="str">
            <v>bh</v>
          </cell>
        </row>
        <row r="23">
          <cell r="A23" t="str">
            <v>BA20</v>
          </cell>
          <cell r="B23">
            <v>16</v>
          </cell>
          <cell r="C23" t="str">
            <v>Batako Besar 8 x 20 x 30</v>
          </cell>
          <cell r="D23" t="str">
            <v>bh</v>
          </cell>
        </row>
        <row r="24">
          <cell r="A24" t="str">
            <v>BA21</v>
          </cell>
          <cell r="B24">
            <v>17</v>
          </cell>
          <cell r="C24" t="str">
            <v>Con Blok 8 x 20 x 40</v>
          </cell>
          <cell r="D24" t="str">
            <v>bh</v>
          </cell>
        </row>
        <row r="25">
          <cell r="A25" t="str">
            <v>BA22</v>
          </cell>
          <cell r="B25">
            <v>18</v>
          </cell>
          <cell r="C25" t="str">
            <v>Bata Merah Bakar Kelas I</v>
          </cell>
          <cell r="D25" t="str">
            <v>bh</v>
          </cell>
        </row>
        <row r="26">
          <cell r="A26" t="str">
            <v>BA23</v>
          </cell>
          <cell r="B26">
            <v>19</v>
          </cell>
          <cell r="C26" t="str">
            <v>Bata Merah Bakar Kelas II</v>
          </cell>
          <cell r="D26" t="str">
            <v>bh</v>
          </cell>
        </row>
        <row r="27">
          <cell r="A27" t="str">
            <v>BA24</v>
          </cell>
          <cell r="B27">
            <v>20</v>
          </cell>
          <cell r="C27" t="str">
            <v>Bata Merah Oven ( Klingker )</v>
          </cell>
          <cell r="D27" t="str">
            <v>bh</v>
          </cell>
        </row>
        <row r="28">
          <cell r="A28" t="str">
            <v>BA29</v>
          </cell>
          <cell r="B28">
            <v>21</v>
          </cell>
          <cell r="C28" t="str">
            <v>Paving Blok Natural 8 cm</v>
          </cell>
          <cell r="D28" t="str">
            <v>m²</v>
          </cell>
        </row>
        <row r="29">
          <cell r="A29" t="str">
            <v>BA30</v>
          </cell>
          <cell r="B29">
            <v>22</v>
          </cell>
          <cell r="C29" t="str">
            <v>Paving Blok Warna 8 cm</v>
          </cell>
          <cell r="D29" t="str">
            <v>m²</v>
          </cell>
        </row>
        <row r="30">
          <cell r="A30" t="str">
            <v>BA31</v>
          </cell>
          <cell r="B30">
            <v>23</v>
          </cell>
          <cell r="C30" t="str">
            <v>Paving Blok Natural 6 cm</v>
          </cell>
          <cell r="D30" t="str">
            <v>m²</v>
          </cell>
        </row>
        <row r="31">
          <cell r="A31" t="str">
            <v>BA32</v>
          </cell>
          <cell r="B31">
            <v>24</v>
          </cell>
          <cell r="C31" t="str">
            <v>Paving Blok Warna 6 cm</v>
          </cell>
          <cell r="D31" t="str">
            <v>m²</v>
          </cell>
        </row>
        <row r="32">
          <cell r="A32" t="str">
            <v>BA33</v>
          </cell>
          <cell r="B32">
            <v>25</v>
          </cell>
          <cell r="C32" t="str">
            <v>Kanstin Paving Blok</v>
          </cell>
          <cell r="D32" t="str">
            <v>m1</v>
          </cell>
        </row>
        <row r="33">
          <cell r="A33" t="str">
            <v>BA34</v>
          </cell>
          <cell r="B33">
            <v>26</v>
          </cell>
          <cell r="C33" t="str">
            <v>Semen PC Tiga Roda / 50 kg</v>
          </cell>
          <cell r="D33" t="str">
            <v>zak</v>
          </cell>
        </row>
        <row r="34">
          <cell r="A34" t="str">
            <v>BA35</v>
          </cell>
          <cell r="B34">
            <v>27</v>
          </cell>
          <cell r="C34" t="str">
            <v>Semen Putih</v>
          </cell>
          <cell r="D34" t="str">
            <v>zak</v>
          </cell>
        </row>
        <row r="35">
          <cell r="A35" t="str">
            <v>BA36</v>
          </cell>
          <cell r="B35">
            <v>28</v>
          </cell>
          <cell r="C35" t="str">
            <v>Kanstin Jalan ukuran Besar ( bina Marga ) 1 bh = 60 cm</v>
          </cell>
          <cell r="D35" t="str">
            <v>m³</v>
          </cell>
        </row>
        <row r="36">
          <cell r="A36" t="str">
            <v>BA37</v>
          </cell>
          <cell r="B36">
            <v>29</v>
          </cell>
          <cell r="C36" t="str">
            <v>Readymix Beton K 300, tanpa pompa ( selang )</v>
          </cell>
          <cell r="D36" t="str">
            <v>m³</v>
          </cell>
        </row>
        <row r="37">
          <cell r="A37" t="str">
            <v>BA38</v>
          </cell>
          <cell r="B37">
            <v>30</v>
          </cell>
          <cell r="C37" t="str">
            <v>Readymix Beton K 225, tanpa pompa ( selang )</v>
          </cell>
          <cell r="D37" t="str">
            <v>m³</v>
          </cell>
        </row>
        <row r="38">
          <cell r="A38" t="str">
            <v>BA39</v>
          </cell>
          <cell r="B38">
            <v>31</v>
          </cell>
          <cell r="C38" t="str">
            <v>Readymix Beton K 175, tanpa pompa ( selang )</v>
          </cell>
          <cell r="D38" t="str">
            <v>m³</v>
          </cell>
        </row>
        <row r="39">
          <cell r="A39" t="str">
            <v>BA40</v>
          </cell>
          <cell r="B39">
            <v>32</v>
          </cell>
          <cell r="C39" t="str">
            <v>Kapur Pasang/ kapur tembok</v>
          </cell>
          <cell r="D39" t="str">
            <v>m³</v>
          </cell>
        </row>
        <row r="40">
          <cell r="A40" t="str">
            <v>BA41</v>
          </cell>
          <cell r="B40">
            <v>33</v>
          </cell>
          <cell r="C40" t="str">
            <v>Kapur Sirih</v>
          </cell>
          <cell r="D40" t="str">
            <v>kg</v>
          </cell>
        </row>
        <row r="41">
          <cell r="A41" t="str">
            <v>BA42</v>
          </cell>
          <cell r="B41">
            <v>34</v>
          </cell>
          <cell r="C41" t="str">
            <v>Semen Warna</v>
          </cell>
          <cell r="D41" t="str">
            <v>kg</v>
          </cell>
        </row>
        <row r="42">
          <cell r="A42" t="str">
            <v>BA43</v>
          </cell>
          <cell r="B42">
            <v>35</v>
          </cell>
          <cell r="C42" t="str">
            <v>Tanah Liat</v>
          </cell>
          <cell r="D42" t="str">
            <v>m³</v>
          </cell>
        </row>
        <row r="43">
          <cell r="B43" t="str">
            <v>B</v>
          </cell>
          <cell r="C43" t="str">
            <v xml:space="preserve">BAHAN FINISHING  : </v>
          </cell>
        </row>
        <row r="44">
          <cell r="C44" t="str">
            <v>LABURAN, PENGISI DAN ALATNYA</v>
          </cell>
        </row>
        <row r="45">
          <cell r="A45" t="str">
            <v>BD01</v>
          </cell>
          <cell r="B45">
            <v>36</v>
          </cell>
          <cell r="C45" t="str">
            <v>Plamir Tembok</v>
          </cell>
          <cell r="D45" t="str">
            <v>kg</v>
          </cell>
        </row>
        <row r="46">
          <cell r="A46" t="str">
            <v>BD02</v>
          </cell>
          <cell r="B46">
            <v>37</v>
          </cell>
          <cell r="C46" t="str">
            <v>Cat Tembok ICI Eksterior ( BETON )</v>
          </cell>
          <cell r="D46" t="str">
            <v>lt</v>
          </cell>
        </row>
        <row r="47">
          <cell r="A47" t="str">
            <v>BD03</v>
          </cell>
          <cell r="B47">
            <v>38</v>
          </cell>
          <cell r="C47" t="str">
            <v>Cat Tembok ICI Interior ( PLAFOND DAN DINDING )</v>
          </cell>
          <cell r="D47" t="str">
            <v>lt</v>
          </cell>
        </row>
        <row r="48">
          <cell r="A48" t="str">
            <v>BD04</v>
          </cell>
          <cell r="B48">
            <v>39</v>
          </cell>
          <cell r="C48" t="str">
            <v>Cat Tembok Vinilex</v>
          </cell>
          <cell r="D48" t="str">
            <v>kg</v>
          </cell>
        </row>
        <row r="49">
          <cell r="A49" t="str">
            <v>BD05</v>
          </cell>
          <cell r="B49">
            <v>40</v>
          </cell>
          <cell r="C49" t="str">
            <v>Cat Dasar ICI untuk Interior ( 2 Pelapis )</v>
          </cell>
          <cell r="D49" t="str">
            <v>lt</v>
          </cell>
        </row>
        <row r="50">
          <cell r="A50" t="str">
            <v>BD06</v>
          </cell>
          <cell r="B50">
            <v>41</v>
          </cell>
          <cell r="C50" t="str">
            <v>Cat Tembok Sanlex</v>
          </cell>
          <cell r="D50" t="str">
            <v>kg</v>
          </cell>
        </row>
        <row r="51">
          <cell r="A51" t="str">
            <v>BD12</v>
          </cell>
          <cell r="B51">
            <v>42</v>
          </cell>
          <cell r="C51" t="str">
            <v>Rool Cat Tembok</v>
          </cell>
          <cell r="D51" t="str">
            <v>bh</v>
          </cell>
        </row>
        <row r="52">
          <cell r="A52" t="str">
            <v>BD13</v>
          </cell>
          <cell r="B52">
            <v>43</v>
          </cell>
          <cell r="C52" t="str">
            <v>Kape Tembok</v>
          </cell>
          <cell r="D52" t="str">
            <v>bh</v>
          </cell>
        </row>
        <row r="53">
          <cell r="A53" t="str">
            <v>BD14</v>
          </cell>
          <cell r="B53">
            <v>44</v>
          </cell>
          <cell r="C53" t="str">
            <v>Kape Kayu</v>
          </cell>
          <cell r="D53" t="str">
            <v>bh</v>
          </cell>
        </row>
        <row r="54">
          <cell r="A54" t="str">
            <v>BD15</v>
          </cell>
          <cell r="B54">
            <v>45</v>
          </cell>
          <cell r="C54" t="str">
            <v>Soligneum 1 blek</v>
          </cell>
          <cell r="D54" t="str">
            <v>5 lt</v>
          </cell>
        </row>
        <row r="55">
          <cell r="A55" t="str">
            <v>BD16</v>
          </cell>
          <cell r="B55">
            <v>46</v>
          </cell>
          <cell r="C55" t="str">
            <v>Plincote</v>
          </cell>
          <cell r="D55" t="str">
            <v>kg</v>
          </cell>
        </row>
        <row r="56">
          <cell r="A56" t="str">
            <v>BD17</v>
          </cell>
          <cell r="B56">
            <v>47</v>
          </cell>
          <cell r="C56" t="str">
            <v>Pengawetan Kayu</v>
          </cell>
          <cell r="D56" t="str">
            <v>m³</v>
          </cell>
        </row>
        <row r="57">
          <cell r="A57" t="str">
            <v>BD18</v>
          </cell>
          <cell r="B57">
            <v>48</v>
          </cell>
          <cell r="C57" t="str">
            <v>Pengopenan Kayu</v>
          </cell>
          <cell r="D57" t="str">
            <v>m³</v>
          </cell>
        </row>
        <row r="58">
          <cell r="A58" t="str">
            <v>BD19</v>
          </cell>
          <cell r="B58">
            <v>49</v>
          </cell>
          <cell r="C58" t="str">
            <v>Kwas 3"</v>
          </cell>
          <cell r="D58" t="str">
            <v>bh</v>
          </cell>
        </row>
        <row r="59">
          <cell r="A59" t="str">
            <v>BD24</v>
          </cell>
          <cell r="B59">
            <v>50</v>
          </cell>
          <cell r="C59" t="str">
            <v>Bahan Plitur Kripik ( Sirlak India )</v>
          </cell>
          <cell r="D59" t="str">
            <v>kg</v>
          </cell>
        </row>
        <row r="60">
          <cell r="A60" t="str">
            <v>BD25</v>
          </cell>
          <cell r="B60">
            <v>51</v>
          </cell>
          <cell r="C60" t="str">
            <v>Dempul Lilin</v>
          </cell>
          <cell r="D60" t="str">
            <v>kg</v>
          </cell>
        </row>
        <row r="61">
          <cell r="A61" t="str">
            <v>BD26</v>
          </cell>
          <cell r="B61">
            <v>52</v>
          </cell>
          <cell r="C61" t="str">
            <v>Dempul Plitur</v>
          </cell>
          <cell r="D61" t="str">
            <v>kg</v>
          </cell>
        </row>
        <row r="62">
          <cell r="A62" t="str">
            <v>BD27</v>
          </cell>
          <cell r="B62">
            <v>53</v>
          </cell>
          <cell r="C62" t="str">
            <v>Dempul Halus / Imfra ( Wood Filler )</v>
          </cell>
          <cell r="D62" t="str">
            <v>kg</v>
          </cell>
        </row>
        <row r="63">
          <cell r="A63" t="str">
            <v>BD28</v>
          </cell>
          <cell r="B63">
            <v>54</v>
          </cell>
          <cell r="C63" t="str">
            <v>Terpentin</v>
          </cell>
          <cell r="D63" t="str">
            <v>lt</v>
          </cell>
        </row>
        <row r="64">
          <cell r="A64" t="str">
            <v>BD29</v>
          </cell>
          <cell r="B64">
            <v>55</v>
          </cell>
          <cell r="C64" t="str">
            <v>Tiner A</v>
          </cell>
          <cell r="D64" t="str">
            <v>lt</v>
          </cell>
        </row>
        <row r="65">
          <cell r="A65" t="str">
            <v>BD30</v>
          </cell>
          <cell r="B65">
            <v>56</v>
          </cell>
          <cell r="C65" t="str">
            <v>Tiner B</v>
          </cell>
          <cell r="D65" t="str">
            <v>lt</v>
          </cell>
        </row>
        <row r="66">
          <cell r="A66" t="str">
            <v>BD31</v>
          </cell>
          <cell r="B66">
            <v>57</v>
          </cell>
          <cell r="C66" t="str">
            <v>Kumpon</v>
          </cell>
          <cell r="D66" t="str">
            <v>kg</v>
          </cell>
        </row>
        <row r="67">
          <cell r="A67" t="str">
            <v>BD32</v>
          </cell>
          <cell r="B67">
            <v>58</v>
          </cell>
          <cell r="C67" t="str">
            <v>Melamik</v>
          </cell>
          <cell r="D67" t="str">
            <v>kg</v>
          </cell>
        </row>
        <row r="68">
          <cell r="A68" t="str">
            <v>BD33</v>
          </cell>
          <cell r="B68">
            <v>59</v>
          </cell>
          <cell r="C68" t="str">
            <v>Dempul Plastik</v>
          </cell>
          <cell r="D68" t="str">
            <v>kg</v>
          </cell>
        </row>
        <row r="69">
          <cell r="A69" t="str">
            <v>BD34</v>
          </cell>
          <cell r="B69">
            <v>60</v>
          </cell>
          <cell r="C69" t="str">
            <v>Dempul Duco</v>
          </cell>
          <cell r="D69" t="str">
            <v>kg</v>
          </cell>
        </row>
        <row r="70">
          <cell r="A70" t="str">
            <v>BD35</v>
          </cell>
          <cell r="B70">
            <v>61</v>
          </cell>
          <cell r="C70" t="str">
            <v>Ampelas</v>
          </cell>
          <cell r="D70" t="str">
            <v>lbr</v>
          </cell>
        </row>
        <row r="71">
          <cell r="A71" t="str">
            <v>BD36</v>
          </cell>
          <cell r="B71">
            <v>62</v>
          </cell>
          <cell r="C71" t="str">
            <v>Dempul Kayu Cap Kucing</v>
          </cell>
          <cell r="D71" t="str">
            <v>kg</v>
          </cell>
        </row>
        <row r="72">
          <cell r="A72" t="str">
            <v>BD37</v>
          </cell>
          <cell r="B72">
            <v>63</v>
          </cell>
          <cell r="C72" t="str">
            <v>Meni Kayu / Besi</v>
          </cell>
          <cell r="D72" t="str">
            <v>kg</v>
          </cell>
        </row>
        <row r="73">
          <cell r="A73" t="str">
            <v>BD38</v>
          </cell>
          <cell r="B73">
            <v>64</v>
          </cell>
          <cell r="C73" t="str">
            <v>Sincromat</v>
          </cell>
          <cell r="D73" t="str">
            <v>kg</v>
          </cell>
        </row>
        <row r="74">
          <cell r="A74" t="str">
            <v>BD39</v>
          </cell>
          <cell r="B74">
            <v>65</v>
          </cell>
          <cell r="C74" t="str">
            <v>Cat Kayu Sieve</v>
          </cell>
          <cell r="D74" t="str">
            <v>kg</v>
          </cell>
        </row>
        <row r="75">
          <cell r="A75" t="str">
            <v>BD40</v>
          </cell>
          <cell r="B75">
            <v>66</v>
          </cell>
          <cell r="C75" t="str">
            <v>Cat Besi Sieve</v>
          </cell>
          <cell r="D75" t="str">
            <v>kg</v>
          </cell>
        </row>
        <row r="76">
          <cell r="A76" t="str">
            <v>BD41</v>
          </cell>
          <cell r="B76">
            <v>67</v>
          </cell>
          <cell r="C76" t="str">
            <v>Cat Besi Duco Danaglos/ICI</v>
          </cell>
          <cell r="D76" t="str">
            <v>kg</v>
          </cell>
        </row>
        <row r="77">
          <cell r="A77" t="str">
            <v>BD42</v>
          </cell>
          <cell r="B77">
            <v>68</v>
          </cell>
          <cell r="C77" t="str">
            <v>Cat Bron</v>
          </cell>
          <cell r="D77" t="str">
            <v>kg</v>
          </cell>
        </row>
        <row r="79">
          <cell r="B79" t="str">
            <v>C</v>
          </cell>
          <cell r="C79" t="str">
            <v>BAHAN KAYU BERIKUT BAHAN JADINYA</v>
          </cell>
        </row>
        <row r="80">
          <cell r="A80" t="str">
            <v>BF01</v>
          </cell>
          <cell r="B80">
            <v>86</v>
          </cell>
          <cell r="C80" t="str">
            <v>Bambu Ø 5 s.d 7</v>
          </cell>
          <cell r="D80" t="str">
            <v>bt</v>
          </cell>
        </row>
        <row r="81">
          <cell r="A81" t="str">
            <v>BF02</v>
          </cell>
          <cell r="B81">
            <v>87</v>
          </cell>
          <cell r="C81" t="str">
            <v>Bambu Ø 7 s.d 10</v>
          </cell>
          <cell r="D81" t="str">
            <v>bt</v>
          </cell>
        </row>
        <row r="82">
          <cell r="A82" t="str">
            <v>BF03</v>
          </cell>
          <cell r="B82">
            <v>88</v>
          </cell>
          <cell r="C82" t="str">
            <v>Bambu Gombong</v>
          </cell>
          <cell r="D82" t="str">
            <v>bt</v>
          </cell>
        </row>
        <row r="83">
          <cell r="A83" t="str">
            <v>BF04</v>
          </cell>
          <cell r="B83">
            <v>89</v>
          </cell>
          <cell r="C83" t="str">
            <v>Kayu Kamper Singkil / Kapur (K. Samarinda Klas II)</v>
          </cell>
          <cell r="D83" t="str">
            <v>m³</v>
          </cell>
        </row>
        <row r="84">
          <cell r="A84" t="str">
            <v>BF05</v>
          </cell>
          <cell r="B84">
            <v>90</v>
          </cell>
          <cell r="C84" t="str">
            <v>Kayu Balok Borneo Super</v>
          </cell>
          <cell r="D84" t="str">
            <v>m³</v>
          </cell>
        </row>
        <row r="85">
          <cell r="A85" t="str">
            <v>BF06</v>
          </cell>
          <cell r="B85">
            <v>91</v>
          </cell>
          <cell r="C85" t="str">
            <v>Kayu Papan Borneo Super</v>
          </cell>
          <cell r="D85" t="str">
            <v>m³</v>
          </cell>
        </row>
        <row r="86">
          <cell r="A86" t="str">
            <v>BF07</v>
          </cell>
          <cell r="B86">
            <v>92</v>
          </cell>
          <cell r="C86" t="str">
            <v>Kayu Balok Kamper Medan (kruing)</v>
          </cell>
          <cell r="D86" t="str">
            <v>m³</v>
          </cell>
        </row>
        <row r="87">
          <cell r="A87" t="str">
            <v>BF08</v>
          </cell>
          <cell r="B87">
            <v>93</v>
          </cell>
          <cell r="C87" t="str">
            <v>Kayu Papan Kamper Medan (Kruing)</v>
          </cell>
          <cell r="D87" t="str">
            <v>m³</v>
          </cell>
        </row>
        <row r="88">
          <cell r="A88" t="str">
            <v>BF09</v>
          </cell>
          <cell r="B88">
            <v>94</v>
          </cell>
          <cell r="C88" t="str">
            <v>Kayu Balok Kamper Banjar</v>
          </cell>
          <cell r="D88" t="str">
            <v>m³</v>
          </cell>
        </row>
        <row r="89">
          <cell r="A89" t="str">
            <v>BF10</v>
          </cell>
          <cell r="B89">
            <v>95</v>
          </cell>
          <cell r="C89" t="str">
            <v>Kayu Papan Kamper Banjar</v>
          </cell>
          <cell r="D89" t="str">
            <v>m³</v>
          </cell>
        </row>
        <row r="90">
          <cell r="A90" t="str">
            <v>BF11</v>
          </cell>
          <cell r="B90">
            <v>96</v>
          </cell>
          <cell r="C90" t="str">
            <v>Kayu Balok Kamper Samarinda</v>
          </cell>
          <cell r="D90" t="str">
            <v>m³</v>
          </cell>
        </row>
        <row r="91">
          <cell r="A91" t="str">
            <v>BF12</v>
          </cell>
          <cell r="B91">
            <v>97</v>
          </cell>
          <cell r="C91" t="str">
            <v>Kayu Papan Kamper Samarinda</v>
          </cell>
          <cell r="D91" t="str">
            <v>m³</v>
          </cell>
        </row>
        <row r="92">
          <cell r="A92" t="str">
            <v>BF13</v>
          </cell>
          <cell r="B92">
            <v>98</v>
          </cell>
          <cell r="C92" t="str">
            <v>Kayu Balok Rasamala</v>
          </cell>
          <cell r="D92" t="str">
            <v>m³</v>
          </cell>
        </row>
        <row r="93">
          <cell r="A93" t="str">
            <v>BF19</v>
          </cell>
          <cell r="B93">
            <v>104</v>
          </cell>
          <cell r="C93" t="str">
            <v>Kayu Albasia</v>
          </cell>
          <cell r="D93" t="str">
            <v>m³</v>
          </cell>
        </row>
        <row r="94">
          <cell r="A94" t="str">
            <v>BF20</v>
          </cell>
          <cell r="B94">
            <v>105</v>
          </cell>
          <cell r="C94" t="str">
            <v>Dolken 5 s/d 7</v>
          </cell>
          <cell r="D94" t="str">
            <v>bt</v>
          </cell>
        </row>
        <row r="95">
          <cell r="A95" t="str">
            <v>BF21</v>
          </cell>
          <cell r="B95">
            <v>106</v>
          </cell>
          <cell r="C95" t="str">
            <v>Dolken 7 s/d 10</v>
          </cell>
          <cell r="D95" t="str">
            <v>bt</v>
          </cell>
        </row>
        <row r="96">
          <cell r="A96" t="str">
            <v>BF22</v>
          </cell>
          <cell r="B96">
            <v>107</v>
          </cell>
          <cell r="C96" t="str">
            <v>List profil kamper 1 cm</v>
          </cell>
          <cell r="D96" t="str">
            <v>m1</v>
          </cell>
        </row>
        <row r="97">
          <cell r="A97" t="str">
            <v>BF23</v>
          </cell>
          <cell r="B97">
            <v>108</v>
          </cell>
          <cell r="C97" t="str">
            <v>List profil kamper 2 cm</v>
          </cell>
          <cell r="D97" t="str">
            <v>m1</v>
          </cell>
        </row>
        <row r="98">
          <cell r="A98" t="str">
            <v>BF24</v>
          </cell>
          <cell r="B98">
            <v>109</v>
          </cell>
          <cell r="C98" t="str">
            <v>List profil kamper 4 cm</v>
          </cell>
          <cell r="D98" t="str">
            <v>m1</v>
          </cell>
        </row>
        <row r="99">
          <cell r="A99" t="str">
            <v>BF25</v>
          </cell>
          <cell r="B99">
            <v>110</v>
          </cell>
          <cell r="C99" t="str">
            <v>List profil kamper 5 cm</v>
          </cell>
          <cell r="D99" t="str">
            <v>m1</v>
          </cell>
        </row>
        <row r="100">
          <cell r="A100" t="str">
            <v>BF26</v>
          </cell>
          <cell r="B100">
            <v>111</v>
          </cell>
          <cell r="C100" t="str">
            <v>List profil kamper 10 cm</v>
          </cell>
          <cell r="D100" t="str">
            <v>m1</v>
          </cell>
        </row>
        <row r="101">
          <cell r="A101" t="str">
            <v>BF27</v>
          </cell>
          <cell r="B101">
            <v>112</v>
          </cell>
          <cell r="C101" t="str">
            <v>Pegangan Tangga profil Jati</v>
          </cell>
          <cell r="D101" t="str">
            <v>m1</v>
          </cell>
        </row>
        <row r="102">
          <cell r="A102" t="str">
            <v>BF28</v>
          </cell>
          <cell r="B102">
            <v>113</v>
          </cell>
          <cell r="C102" t="str">
            <v>Pegangan Tangga profil Kamper</v>
          </cell>
          <cell r="D102" t="str">
            <v>m1</v>
          </cell>
        </row>
        <row r="103">
          <cell r="A103" t="str">
            <v>BF29</v>
          </cell>
          <cell r="B103">
            <v>114</v>
          </cell>
          <cell r="C103" t="str">
            <v>Kayu Reng 2/3 Borneo Super</v>
          </cell>
          <cell r="D103" t="str">
            <v>m1</v>
          </cell>
        </row>
        <row r="104">
          <cell r="A104" t="str">
            <v>BF30</v>
          </cell>
          <cell r="B104">
            <v>115</v>
          </cell>
          <cell r="C104" t="str">
            <v>Kayu Reng 2/3 Kamper Banjar</v>
          </cell>
          <cell r="D104" t="str">
            <v>m1</v>
          </cell>
        </row>
        <row r="105">
          <cell r="A105" t="str">
            <v>BF31</v>
          </cell>
          <cell r="B105">
            <v>116</v>
          </cell>
          <cell r="C105" t="str">
            <v>Kayu Reng 3/4 Kamper Banjar</v>
          </cell>
          <cell r="D105" t="str">
            <v>m1</v>
          </cell>
        </row>
        <row r="107">
          <cell r="B107" t="str">
            <v>D</v>
          </cell>
          <cell r="C107" t="str">
            <v>BAHAN PENUTUP RANGKA PLAFOND</v>
          </cell>
        </row>
        <row r="108">
          <cell r="A108" t="str">
            <v>BH01</v>
          </cell>
          <cell r="B108">
            <v>117</v>
          </cell>
          <cell r="C108" t="str">
            <v>Bahan plafond Enternit 4 mm</v>
          </cell>
          <cell r="D108" t="str">
            <v>m²</v>
          </cell>
        </row>
        <row r="109">
          <cell r="A109" t="str">
            <v>BH02</v>
          </cell>
          <cell r="B109">
            <v>118</v>
          </cell>
          <cell r="C109" t="str">
            <v>Bahan plafond hardpleks 5 mm 120 x 240</v>
          </cell>
          <cell r="D109" t="str">
            <v>lbr</v>
          </cell>
        </row>
        <row r="110">
          <cell r="A110" t="str">
            <v>BH03</v>
          </cell>
          <cell r="B110">
            <v>119</v>
          </cell>
          <cell r="C110" t="str">
            <v>Bahan plafond Asbes Semen 5 mm</v>
          </cell>
          <cell r="D110" t="str">
            <v>m²</v>
          </cell>
        </row>
        <row r="111">
          <cell r="A111" t="str">
            <v>BH04</v>
          </cell>
          <cell r="B111">
            <v>120</v>
          </cell>
          <cell r="C111" t="str">
            <v>Gypsum 120 x 240  t = 9 mm ex DN</v>
          </cell>
          <cell r="D111" t="str">
            <v>lbr</v>
          </cell>
        </row>
        <row r="112">
          <cell r="A112" t="str">
            <v>BH05</v>
          </cell>
          <cell r="B112">
            <v>121</v>
          </cell>
          <cell r="C112" t="str">
            <v>Gypsum 120 x 240  t = 9 mm ex Luar</v>
          </cell>
          <cell r="D112" t="str">
            <v>lbr</v>
          </cell>
        </row>
        <row r="113">
          <cell r="A113" t="str">
            <v>BH06</v>
          </cell>
          <cell r="B113">
            <v>122</v>
          </cell>
          <cell r="C113" t="str">
            <v xml:space="preserve">Acustik Amstrong 60 x 120 </v>
          </cell>
          <cell r="D113" t="str">
            <v>lbr</v>
          </cell>
        </row>
        <row r="115">
          <cell r="B115" t="str">
            <v>E</v>
          </cell>
          <cell r="C115" t="str">
            <v>BAHAN KAYU LAPIS</v>
          </cell>
        </row>
        <row r="116">
          <cell r="A116" t="str">
            <v>BJ01</v>
          </cell>
          <cell r="B116">
            <v>123</v>
          </cell>
          <cell r="C116" t="str">
            <v>Triplek 3 mm 120 x 240</v>
          </cell>
          <cell r="D116" t="str">
            <v>lbr</v>
          </cell>
        </row>
        <row r="117">
          <cell r="A117" t="str">
            <v>BJ02</v>
          </cell>
          <cell r="B117">
            <v>124</v>
          </cell>
          <cell r="C117" t="str">
            <v>Triplek 4 mm 120 x 240</v>
          </cell>
          <cell r="D117" t="str">
            <v>lbr</v>
          </cell>
        </row>
        <row r="118">
          <cell r="A118" t="str">
            <v>BJ03</v>
          </cell>
          <cell r="B118">
            <v>125</v>
          </cell>
          <cell r="C118" t="str">
            <v>Triplek 4 mm Ukuran Pintu</v>
          </cell>
          <cell r="D118" t="str">
            <v>lbr</v>
          </cell>
        </row>
        <row r="119">
          <cell r="A119" t="str">
            <v>BJ04</v>
          </cell>
          <cell r="B119">
            <v>126</v>
          </cell>
          <cell r="C119" t="str">
            <v>Triplek 6 mm 120 x 240</v>
          </cell>
          <cell r="D119" t="str">
            <v>lbr</v>
          </cell>
        </row>
        <row r="120">
          <cell r="A120" t="str">
            <v>BJ05</v>
          </cell>
          <cell r="B120">
            <v>127</v>
          </cell>
          <cell r="C120" t="str">
            <v>Triplek 9 mm 120 x 240</v>
          </cell>
          <cell r="D120" t="str">
            <v>lbr</v>
          </cell>
        </row>
        <row r="121">
          <cell r="A121" t="str">
            <v>BJ11</v>
          </cell>
          <cell r="B121">
            <v>133</v>
          </cell>
          <cell r="C121" t="str">
            <v>Multiplek 9 mm 120 x 240</v>
          </cell>
          <cell r="D121" t="str">
            <v>lbr</v>
          </cell>
        </row>
        <row r="122">
          <cell r="A122" t="str">
            <v>BJ12</v>
          </cell>
          <cell r="B122">
            <v>134</v>
          </cell>
          <cell r="C122" t="str">
            <v>Multiplek 12 mm 120 x 240</v>
          </cell>
          <cell r="D122" t="str">
            <v>lbr</v>
          </cell>
        </row>
        <row r="123">
          <cell r="A123" t="str">
            <v>BJ13</v>
          </cell>
          <cell r="B123">
            <v>135</v>
          </cell>
          <cell r="C123" t="str">
            <v>Multiplek 18 mm 120 x 240</v>
          </cell>
          <cell r="D123" t="str">
            <v>lbr</v>
          </cell>
        </row>
        <row r="124">
          <cell r="A124" t="str">
            <v>BJ14</v>
          </cell>
          <cell r="B124">
            <v>136</v>
          </cell>
          <cell r="C124" t="str">
            <v>Play Wood 18 mm 120 x 240</v>
          </cell>
          <cell r="D124" t="str">
            <v>lbr</v>
          </cell>
        </row>
        <row r="125">
          <cell r="A125" t="str">
            <v>BJ15</v>
          </cell>
          <cell r="B125">
            <v>137</v>
          </cell>
          <cell r="C125" t="str">
            <v>Teak Wood 3 mm 120 x 240</v>
          </cell>
          <cell r="D125" t="str">
            <v>lbr</v>
          </cell>
        </row>
        <row r="126">
          <cell r="A126" t="str">
            <v>BJ16</v>
          </cell>
          <cell r="B126">
            <v>138</v>
          </cell>
          <cell r="C126" t="str">
            <v>Teak Wood 4 mm 120 x 240</v>
          </cell>
          <cell r="D126" t="str">
            <v>lbr</v>
          </cell>
        </row>
        <row r="127">
          <cell r="A127" t="str">
            <v>BJ17</v>
          </cell>
          <cell r="B127">
            <v>139</v>
          </cell>
          <cell r="C127" t="str">
            <v xml:space="preserve">Teak Wood 3 mm 120 x 240 Ukuran Pintu </v>
          </cell>
          <cell r="D127" t="str">
            <v>lbr</v>
          </cell>
        </row>
        <row r="128">
          <cell r="A128" t="str">
            <v>BJ18</v>
          </cell>
          <cell r="B128">
            <v>140</v>
          </cell>
          <cell r="C128" t="str">
            <v>Teak Wood ukuran Pintu 4 mm</v>
          </cell>
          <cell r="D128" t="str">
            <v>lbr</v>
          </cell>
        </row>
        <row r="130">
          <cell r="B130" t="str">
            <v>F</v>
          </cell>
          <cell r="C130" t="str">
            <v>BAHAN LANTAI DAN PELAPIS DINDING</v>
          </cell>
        </row>
        <row r="131">
          <cell r="A131" t="str">
            <v>BL01</v>
          </cell>
          <cell r="B131">
            <v>147</v>
          </cell>
          <cell r="C131" t="str">
            <v>Tegel PC 20 x 20</v>
          </cell>
          <cell r="D131" t="str">
            <v>bh</v>
          </cell>
        </row>
        <row r="132">
          <cell r="A132" t="str">
            <v>BL02</v>
          </cell>
          <cell r="B132">
            <v>148</v>
          </cell>
          <cell r="C132" t="str">
            <v>Plin Tegel PC 10 x 20</v>
          </cell>
          <cell r="D132" t="str">
            <v>bh</v>
          </cell>
        </row>
        <row r="133">
          <cell r="A133" t="str">
            <v>BL03</v>
          </cell>
          <cell r="B133">
            <v>149</v>
          </cell>
          <cell r="C133" t="str">
            <v>Tegel PC 30 x 30</v>
          </cell>
          <cell r="D133" t="str">
            <v>bh</v>
          </cell>
        </row>
        <row r="134">
          <cell r="A134" t="str">
            <v>BL04</v>
          </cell>
          <cell r="B134">
            <v>150</v>
          </cell>
          <cell r="C134" t="str">
            <v>Plin Tegel PC 15 x 30</v>
          </cell>
          <cell r="D134" t="str">
            <v>bh</v>
          </cell>
        </row>
        <row r="135">
          <cell r="A135" t="str">
            <v>BL14</v>
          </cell>
          <cell r="B135">
            <v>151</v>
          </cell>
          <cell r="C135" t="str">
            <v>Keramik 10 x 20 dan 20 x 20 KW I DN Putih  / Polos</v>
          </cell>
          <cell r="D135" t="str">
            <v>m²</v>
          </cell>
        </row>
        <row r="136">
          <cell r="A136" t="str">
            <v>BL15</v>
          </cell>
          <cell r="B136">
            <v>152</v>
          </cell>
          <cell r="C136" t="str">
            <v>Keramik 10 x 20 KW I DN Corak / Warna / Anti Slip</v>
          </cell>
          <cell r="D136" t="str">
            <v>m²</v>
          </cell>
        </row>
        <row r="137">
          <cell r="A137" t="str">
            <v>BL16</v>
          </cell>
          <cell r="B137">
            <v>153</v>
          </cell>
          <cell r="C137" t="str">
            <v>Keramik 20 x 20 (KM) KW I DN Corak / Warna / Anti Slip</v>
          </cell>
          <cell r="D137" t="str">
            <v>m²</v>
          </cell>
        </row>
        <row r="138">
          <cell r="A138" t="str">
            <v>BL17</v>
          </cell>
          <cell r="B138">
            <v>154</v>
          </cell>
          <cell r="C138" t="str">
            <v xml:space="preserve">Keramik 20 x 20 (KM) KWI DN Putih Polos </v>
          </cell>
          <cell r="D138" t="str">
            <v>m²</v>
          </cell>
        </row>
        <row r="139">
          <cell r="A139" t="str">
            <v>BL18</v>
          </cell>
          <cell r="B139">
            <v>155</v>
          </cell>
          <cell r="C139" t="str">
            <v xml:space="preserve">Keramik 20 x 25 Dinding KM KWI DN Corak </v>
          </cell>
          <cell r="D139" t="str">
            <v>m²</v>
          </cell>
        </row>
        <row r="140">
          <cell r="A140" t="str">
            <v>BL19</v>
          </cell>
          <cell r="B140">
            <v>156</v>
          </cell>
          <cell r="C140" t="str">
            <v>Keramik 30 x 30 KW I DN putih polos</v>
          </cell>
          <cell r="D140" t="str">
            <v>m²</v>
          </cell>
        </row>
        <row r="141">
          <cell r="A141" t="str">
            <v>BL20</v>
          </cell>
          <cell r="B141">
            <v>157</v>
          </cell>
          <cell r="C141" t="str">
            <v>Keramik 30 x 30 KW I DN Warna/Corak ( ANTI SLIP )</v>
          </cell>
          <cell r="D141" t="str">
            <v>m²</v>
          </cell>
        </row>
        <row r="142">
          <cell r="A142" t="str">
            <v>BL21</v>
          </cell>
          <cell r="B142">
            <v>158</v>
          </cell>
          <cell r="C142" t="str">
            <v>Vinyl Lantai standar</v>
          </cell>
          <cell r="D142" t="str">
            <v>m²</v>
          </cell>
        </row>
        <row r="143">
          <cell r="A143" t="str">
            <v>BL22</v>
          </cell>
          <cell r="B143">
            <v>159</v>
          </cell>
          <cell r="C143" t="str">
            <v>Karpet Kelas Baik LN</v>
          </cell>
          <cell r="D143" t="str">
            <v>m²</v>
          </cell>
        </row>
        <row r="144">
          <cell r="A144" t="str">
            <v>BL23</v>
          </cell>
          <cell r="B144">
            <v>160</v>
          </cell>
          <cell r="C144" t="str">
            <v>Karpet Kelas Sedang LN</v>
          </cell>
          <cell r="D144" t="str">
            <v>m²</v>
          </cell>
        </row>
        <row r="145">
          <cell r="A145" t="str">
            <v>BL24</v>
          </cell>
          <cell r="B145">
            <v>161</v>
          </cell>
          <cell r="C145" t="str">
            <v>Stairnosing keramik 10/20</v>
          </cell>
          <cell r="D145" t="str">
            <v>bh</v>
          </cell>
        </row>
        <row r="146">
          <cell r="A146" t="str">
            <v>BL25</v>
          </cell>
          <cell r="B146">
            <v>162</v>
          </cell>
          <cell r="C146" t="str">
            <v>Stairnosing fiber</v>
          </cell>
          <cell r="D146" t="str">
            <v>m'</v>
          </cell>
        </row>
        <row r="147">
          <cell r="A147" t="str">
            <v>BL26</v>
          </cell>
          <cell r="B147">
            <v>163</v>
          </cell>
          <cell r="C147" t="str">
            <v>Taraso Kerang 30 x 30</v>
          </cell>
          <cell r="D147" t="str">
            <v>m²</v>
          </cell>
        </row>
        <row r="148">
          <cell r="A148" t="str">
            <v>BL27</v>
          </cell>
          <cell r="B148">
            <v>164</v>
          </cell>
          <cell r="C148" t="str">
            <v>Plin Taraso 10 x 30</v>
          </cell>
          <cell r="D148" t="str">
            <v>bh</v>
          </cell>
        </row>
        <row r="149">
          <cell r="A149" t="str">
            <v>BL41</v>
          </cell>
          <cell r="B149">
            <v>165</v>
          </cell>
          <cell r="C149" t="str">
            <v xml:space="preserve">Bata Karawang </v>
          </cell>
          <cell r="D149" t="str">
            <v>bh</v>
          </cell>
        </row>
        <row r="150">
          <cell r="A150" t="str">
            <v>BL42</v>
          </cell>
          <cell r="B150">
            <v>166</v>
          </cell>
          <cell r="C150" t="str">
            <v>Campuran untuk Kedap Air (AM)</v>
          </cell>
          <cell r="D150" t="str">
            <v>ltr</v>
          </cell>
        </row>
        <row r="152">
          <cell r="B152" t="str">
            <v>G</v>
          </cell>
          <cell r="C152" t="str">
            <v>BAHAN SALURAN AIR KOTOR / BERSIH</v>
          </cell>
        </row>
        <row r="153">
          <cell r="A153" t="str">
            <v>BN01</v>
          </cell>
          <cell r="B153">
            <v>167</v>
          </cell>
          <cell r="C153" t="str">
            <v>Grafel U 20 cm'</v>
          </cell>
          <cell r="D153" t="str">
            <v>m1</v>
          </cell>
        </row>
        <row r="154">
          <cell r="A154" t="str">
            <v>BN02</v>
          </cell>
          <cell r="B154">
            <v>168</v>
          </cell>
          <cell r="C154" t="str">
            <v>Grafel U 30 cm'</v>
          </cell>
          <cell r="D154" t="str">
            <v>m1</v>
          </cell>
        </row>
        <row r="155">
          <cell r="A155" t="str">
            <v>BN03</v>
          </cell>
          <cell r="B155">
            <v>169</v>
          </cell>
          <cell r="C155" t="str">
            <v>Grafel U 40 cm'</v>
          </cell>
          <cell r="D155" t="str">
            <v>m1</v>
          </cell>
        </row>
        <row r="156">
          <cell r="A156" t="str">
            <v>BN15</v>
          </cell>
          <cell r="B156">
            <v>170</v>
          </cell>
          <cell r="C156" t="str">
            <v>Injuk</v>
          </cell>
          <cell r="D156" t="str">
            <v>kg</v>
          </cell>
        </row>
        <row r="158">
          <cell r="B158" t="str">
            <v>H</v>
          </cell>
          <cell r="C158" t="str">
            <v>BAHAN LOGAM DAN BAHAN JADINYA</v>
          </cell>
        </row>
        <row r="159">
          <cell r="A159" t="str">
            <v>BP01</v>
          </cell>
          <cell r="B159">
            <v>171</v>
          </cell>
          <cell r="C159" t="str">
            <v>Besi Beton U-24 Rata - Rata</v>
          </cell>
          <cell r="D159" t="str">
            <v>kg</v>
          </cell>
        </row>
        <row r="160">
          <cell r="A160" t="str">
            <v>BP02</v>
          </cell>
          <cell r="B160">
            <v>172</v>
          </cell>
          <cell r="C160" t="str">
            <v>Besi Beton U-39 / U-32 Rata - Rata</v>
          </cell>
          <cell r="D160" t="str">
            <v>kg</v>
          </cell>
        </row>
        <row r="161">
          <cell r="A161" t="str">
            <v>BP10</v>
          </cell>
          <cell r="B161">
            <v>173</v>
          </cell>
          <cell r="C161" t="str">
            <v>Ongkos Galfanis Besi</v>
          </cell>
          <cell r="D161" t="str">
            <v>kg</v>
          </cell>
        </row>
        <row r="162">
          <cell r="A162" t="str">
            <v>BP11</v>
          </cell>
          <cell r="B162">
            <v>174</v>
          </cell>
          <cell r="C162" t="str">
            <v>Kawat Beton</v>
          </cell>
          <cell r="D162" t="str">
            <v>kg</v>
          </cell>
        </row>
        <row r="163">
          <cell r="A163" t="str">
            <v>BP12</v>
          </cell>
          <cell r="B163">
            <v>175</v>
          </cell>
          <cell r="C163" t="str">
            <v>Kawat Duri</v>
          </cell>
          <cell r="D163" t="str">
            <v>m1</v>
          </cell>
        </row>
        <row r="164">
          <cell r="A164" t="str">
            <v>BP13</v>
          </cell>
          <cell r="B164">
            <v>176</v>
          </cell>
          <cell r="C164" t="str">
            <v xml:space="preserve">Kawat Pengikat </v>
          </cell>
          <cell r="D164" t="str">
            <v>m1</v>
          </cell>
        </row>
        <row r="165">
          <cell r="A165" t="str">
            <v>BP14</v>
          </cell>
          <cell r="B165">
            <v>177</v>
          </cell>
          <cell r="C165" t="str">
            <v>Kawat Bronjong 4 mm</v>
          </cell>
          <cell r="D165" t="str">
            <v>kg</v>
          </cell>
        </row>
        <row r="166">
          <cell r="A166" t="str">
            <v>BP15</v>
          </cell>
          <cell r="B166">
            <v>178</v>
          </cell>
          <cell r="C166" t="str">
            <v>Kawat Tembaga</v>
          </cell>
          <cell r="D166" t="str">
            <v>kg</v>
          </cell>
        </row>
        <row r="167">
          <cell r="A167" t="str">
            <v>BP16</v>
          </cell>
          <cell r="B167">
            <v>179</v>
          </cell>
          <cell r="C167" t="str">
            <v>Ram Nyamuk Hijau</v>
          </cell>
          <cell r="D167" t="str">
            <v>m²</v>
          </cell>
        </row>
        <row r="168">
          <cell r="A168" t="str">
            <v>BP17</v>
          </cell>
          <cell r="B168">
            <v>180</v>
          </cell>
          <cell r="C168" t="str">
            <v>Ram Kawat 1 x 1 cm</v>
          </cell>
          <cell r="D168" t="str">
            <v>m²</v>
          </cell>
        </row>
        <row r="169">
          <cell r="A169" t="str">
            <v>BP18</v>
          </cell>
          <cell r="B169">
            <v>181</v>
          </cell>
          <cell r="C169" t="str">
            <v>Ram Ayam</v>
          </cell>
          <cell r="D169" t="str">
            <v>m²</v>
          </cell>
        </row>
        <row r="170">
          <cell r="A170" t="str">
            <v>BP19</v>
          </cell>
          <cell r="B170">
            <v>182</v>
          </cell>
          <cell r="C170" t="str">
            <v xml:space="preserve">Kawat Kasa 1 x 1 cm ( Putih ) </v>
          </cell>
          <cell r="D170" t="str">
            <v>m²</v>
          </cell>
        </row>
        <row r="171">
          <cell r="A171" t="str">
            <v>BP20</v>
          </cell>
          <cell r="B171">
            <v>183</v>
          </cell>
          <cell r="C171" t="str">
            <v>Kawat Harmonika 4 cm</v>
          </cell>
          <cell r="D171" t="str">
            <v>m²</v>
          </cell>
        </row>
        <row r="172">
          <cell r="A172" t="str">
            <v>BP21</v>
          </cell>
          <cell r="B172">
            <v>184</v>
          </cell>
          <cell r="C172" t="str">
            <v>Kawat Harmonika 2 cm</v>
          </cell>
          <cell r="D172" t="str">
            <v>m²</v>
          </cell>
        </row>
        <row r="173">
          <cell r="A173" t="str">
            <v>BP22</v>
          </cell>
          <cell r="B173">
            <v>185</v>
          </cell>
          <cell r="C173" t="str">
            <v>Kawat Las Listrik</v>
          </cell>
          <cell r="D173" t="str">
            <v>kg</v>
          </cell>
        </row>
        <row r="174">
          <cell r="A174" t="str">
            <v>BP23</v>
          </cell>
          <cell r="B174">
            <v>186</v>
          </cell>
          <cell r="C174" t="str">
            <v>Wiremesh M8</v>
          </cell>
          <cell r="D174" t="str">
            <v>m²</v>
          </cell>
        </row>
        <row r="175">
          <cell r="A175" t="str">
            <v>BP30</v>
          </cell>
          <cell r="B175">
            <v>187</v>
          </cell>
          <cell r="C175" t="str">
            <v>Plat Alumunium 0.2 mm</v>
          </cell>
          <cell r="D175" t="str">
            <v>m²</v>
          </cell>
        </row>
        <row r="176">
          <cell r="A176" t="str">
            <v>BP36</v>
          </cell>
          <cell r="B176">
            <v>188</v>
          </cell>
          <cell r="C176" t="str">
            <v>Kusen Alumunium Natural 1.3 mm  t=1,3 mm ( 4 " )</v>
          </cell>
          <cell r="D176" t="str">
            <v>m1</v>
          </cell>
        </row>
        <row r="177">
          <cell r="A177" t="str">
            <v>BP37</v>
          </cell>
          <cell r="B177">
            <v>189</v>
          </cell>
          <cell r="C177" t="str">
            <v>Kusen Alumunium Warna 1.3 mm t=1,3 mm ( 4 " )</v>
          </cell>
          <cell r="D177" t="str">
            <v>m1</v>
          </cell>
        </row>
        <row r="178">
          <cell r="A178" t="str">
            <v>BP38</v>
          </cell>
          <cell r="B178">
            <v>190</v>
          </cell>
          <cell r="C178" t="str">
            <v xml:space="preserve">Daun Jendela Alumunium Natural ( Tanpa Kaca dan accessories ) </v>
          </cell>
          <cell r="D178" t="str">
            <v>m²</v>
          </cell>
        </row>
        <row r="179">
          <cell r="A179" t="str">
            <v>BP39</v>
          </cell>
          <cell r="B179">
            <v>191</v>
          </cell>
          <cell r="C179" t="str">
            <v>Daun Jendela Alumunium Warna ( Tanpa Kaca dan accessories )</v>
          </cell>
          <cell r="D179" t="str">
            <v>m²</v>
          </cell>
        </row>
        <row r="180">
          <cell r="A180" t="str">
            <v>BP40</v>
          </cell>
          <cell r="B180">
            <v>192</v>
          </cell>
          <cell r="C180" t="str">
            <v>Daun Pintu Alumunium Natural ( tanpa kaca dan accessories )</v>
          </cell>
          <cell r="D180" t="str">
            <v>m²</v>
          </cell>
        </row>
        <row r="181">
          <cell r="A181" t="str">
            <v>BP41</v>
          </cell>
          <cell r="B181">
            <v>193</v>
          </cell>
          <cell r="C181" t="str">
            <v>Daun Pintu Alumunium Warna ( tanpa kaca dan accessories )</v>
          </cell>
          <cell r="D181" t="str">
            <v>m²</v>
          </cell>
        </row>
        <row r="182">
          <cell r="A182" t="str">
            <v>BP42</v>
          </cell>
          <cell r="B182">
            <v>194</v>
          </cell>
          <cell r="C182" t="str">
            <v xml:space="preserve">Handle Alumunium ( Tarikan Pintu Alumunium ) </v>
          </cell>
          <cell r="D182" t="str">
            <v>bh</v>
          </cell>
        </row>
        <row r="183">
          <cell r="A183" t="str">
            <v>BP43</v>
          </cell>
          <cell r="B183">
            <v>195</v>
          </cell>
          <cell r="C183" t="str">
            <v xml:space="preserve">Kait Angin alumunium </v>
          </cell>
          <cell r="D183" t="str">
            <v>ps</v>
          </cell>
        </row>
        <row r="184">
          <cell r="A184" t="str">
            <v>BP44</v>
          </cell>
          <cell r="B184">
            <v>196</v>
          </cell>
          <cell r="C184" t="str">
            <v xml:space="preserve">Karet Asisoris Kusen / Pintu Alumunium </v>
          </cell>
          <cell r="D184" t="str">
            <v>m1</v>
          </cell>
        </row>
        <row r="185">
          <cell r="A185" t="str">
            <v>BP45</v>
          </cell>
          <cell r="B185">
            <v>197</v>
          </cell>
          <cell r="C185" t="str">
            <v>Seng Plat BJLS 30 dia. 60 cm  ( 100 m1 )</v>
          </cell>
          <cell r="D185" t="str">
            <v>rool</v>
          </cell>
        </row>
        <row r="186">
          <cell r="A186" t="str">
            <v>BP46</v>
          </cell>
          <cell r="B186">
            <v>198</v>
          </cell>
          <cell r="C186" t="str">
            <v>Seng Plat BJLS 30 dia. 90 cm ( 100 m1 )</v>
          </cell>
          <cell r="D186" t="str">
            <v>rool</v>
          </cell>
        </row>
        <row r="187">
          <cell r="A187" t="str">
            <v>BP52</v>
          </cell>
          <cell r="B187">
            <v>199</v>
          </cell>
          <cell r="C187" t="str">
            <v>Lem Kuning (aibond)</v>
          </cell>
          <cell r="D187" t="str">
            <v>kg</v>
          </cell>
        </row>
        <row r="188">
          <cell r="A188" t="str">
            <v>BP53</v>
          </cell>
          <cell r="B188">
            <v>200</v>
          </cell>
          <cell r="C188" t="str">
            <v>Lem Fox</v>
          </cell>
          <cell r="D188" t="str">
            <v>kg</v>
          </cell>
        </row>
        <row r="190">
          <cell r="B190" t="str">
            <v>I</v>
          </cell>
          <cell r="C190" t="str">
            <v>BAHAN  KACA</v>
          </cell>
        </row>
        <row r="191">
          <cell r="A191" t="str">
            <v>BR01</v>
          </cell>
          <cell r="B191">
            <v>201</v>
          </cell>
          <cell r="C191" t="str">
            <v>Kaca Polos 2 mm ( ASAHI )</v>
          </cell>
          <cell r="D191" t="str">
            <v>m²</v>
          </cell>
        </row>
        <row r="192">
          <cell r="A192" t="str">
            <v>BR02</v>
          </cell>
          <cell r="B192">
            <v>202</v>
          </cell>
          <cell r="C192" t="str">
            <v>Kaca Polos 3 mm ( ASAHI )</v>
          </cell>
          <cell r="D192" t="str">
            <v>m²</v>
          </cell>
        </row>
        <row r="193">
          <cell r="A193" t="str">
            <v>BR03</v>
          </cell>
          <cell r="B193">
            <v>203</v>
          </cell>
          <cell r="C193" t="str">
            <v>Kaca Polos 5 mm ( ASAHI )</v>
          </cell>
          <cell r="D193" t="str">
            <v>m²</v>
          </cell>
        </row>
        <row r="195">
          <cell r="B195" t="str">
            <v>J</v>
          </cell>
          <cell r="C195" t="str">
            <v>BAHAN PAKU DAN MUR BAUT</v>
          </cell>
        </row>
        <row r="196">
          <cell r="A196" t="str">
            <v>BS01</v>
          </cell>
          <cell r="B196">
            <v>204</v>
          </cell>
          <cell r="C196" t="str">
            <v>Paku 1 cm s/d 3 cm</v>
          </cell>
          <cell r="D196" t="str">
            <v>kg</v>
          </cell>
        </row>
        <row r="197">
          <cell r="A197" t="str">
            <v>BS02</v>
          </cell>
          <cell r="B197">
            <v>205</v>
          </cell>
          <cell r="C197" t="str">
            <v>Paku 4 cm s/d 7 cm</v>
          </cell>
          <cell r="D197" t="str">
            <v>kg</v>
          </cell>
        </row>
        <row r="198">
          <cell r="A198" t="str">
            <v>BS03</v>
          </cell>
          <cell r="B198">
            <v>206</v>
          </cell>
          <cell r="C198" t="str">
            <v>Paku 8 cm s/d 12 cm</v>
          </cell>
          <cell r="D198" t="str">
            <v>kg</v>
          </cell>
        </row>
        <row r="199">
          <cell r="A199" t="str">
            <v>BS04</v>
          </cell>
          <cell r="B199">
            <v>207</v>
          </cell>
          <cell r="C199" t="str">
            <v>Paku Beton 2 cm s/d 5 cm</v>
          </cell>
          <cell r="D199" t="str">
            <v>bh</v>
          </cell>
        </row>
        <row r="200">
          <cell r="A200" t="str">
            <v>BS05</v>
          </cell>
          <cell r="B200">
            <v>208</v>
          </cell>
          <cell r="C200" t="str">
            <v>Paku Kait Lengkap</v>
          </cell>
          <cell r="D200" t="str">
            <v>bh</v>
          </cell>
        </row>
        <row r="201">
          <cell r="A201" t="str">
            <v>BS06</v>
          </cell>
          <cell r="B201">
            <v>209</v>
          </cell>
          <cell r="C201" t="str">
            <v>Paku Cacing</v>
          </cell>
          <cell r="D201" t="str">
            <v>kg</v>
          </cell>
        </row>
        <row r="202">
          <cell r="A202" t="str">
            <v>BS07</v>
          </cell>
          <cell r="B202">
            <v>210</v>
          </cell>
          <cell r="C202" t="str">
            <v>Besi Beugel kuda - kuda</v>
          </cell>
          <cell r="D202" t="str">
            <v>kg</v>
          </cell>
        </row>
        <row r="203">
          <cell r="A203" t="str">
            <v>BS08</v>
          </cell>
          <cell r="B203">
            <v>211</v>
          </cell>
          <cell r="C203" t="str">
            <v>Duk Angker</v>
          </cell>
          <cell r="D203" t="str">
            <v>bh</v>
          </cell>
        </row>
        <row r="204">
          <cell r="A204" t="str">
            <v>BS09</v>
          </cell>
          <cell r="B204">
            <v>212</v>
          </cell>
          <cell r="C204" t="str">
            <v>Angker Mur Baut dia.19 / panjang 60 cm</v>
          </cell>
          <cell r="D204" t="str">
            <v>bh</v>
          </cell>
        </row>
        <row r="205">
          <cell r="A205" t="str">
            <v>BS10</v>
          </cell>
          <cell r="B205">
            <v>213</v>
          </cell>
          <cell r="C205" t="str">
            <v>Mur Baut HTB dia. 19 s/d 16 (5 cm)</v>
          </cell>
          <cell r="D205" t="str">
            <v>bh</v>
          </cell>
        </row>
        <row r="206">
          <cell r="A206" t="str">
            <v>BS11</v>
          </cell>
          <cell r="B206">
            <v>214</v>
          </cell>
          <cell r="C206" t="str">
            <v>Mur Baut Biasa dia.19 s/d 16 (5 cm)</v>
          </cell>
          <cell r="D206" t="str">
            <v>bh</v>
          </cell>
        </row>
        <row r="207">
          <cell r="A207" t="str">
            <v>BS12</v>
          </cell>
          <cell r="B207">
            <v>215</v>
          </cell>
          <cell r="C207" t="str">
            <v>Piser dia. 12 s/d 20 cm</v>
          </cell>
          <cell r="D207" t="str">
            <v>bh</v>
          </cell>
        </row>
        <row r="209">
          <cell r="B209" t="str">
            <v>K</v>
          </cell>
          <cell r="C209" t="str">
            <v>BAHAN PERPIPAAN</v>
          </cell>
          <cell r="D209" t="str">
            <v>1.²</v>
          </cell>
        </row>
        <row r="210">
          <cell r="A210" t="str">
            <v>BT50</v>
          </cell>
          <cell r="B210">
            <v>216</v>
          </cell>
          <cell r="C210" t="str">
            <v>Pipa PVC  MASPION ABU Ø 2" (AW)</v>
          </cell>
          <cell r="D210" t="str">
            <v>bt</v>
          </cell>
        </row>
        <row r="211">
          <cell r="A211" t="str">
            <v>BT51</v>
          </cell>
          <cell r="B211">
            <v>217</v>
          </cell>
          <cell r="C211" t="str">
            <v>Pipa PVC  MASPION ABU Ø 2 1/2" (AW)</v>
          </cell>
          <cell r="D211" t="str">
            <v>bt</v>
          </cell>
        </row>
        <row r="212">
          <cell r="A212" t="str">
            <v>BT52</v>
          </cell>
          <cell r="B212">
            <v>218</v>
          </cell>
          <cell r="C212" t="str">
            <v>Pipa PVC  MASPION ABU Ø 3" (AW)</v>
          </cell>
          <cell r="D212" t="str">
            <v>bt</v>
          </cell>
        </row>
        <row r="213">
          <cell r="A213" t="str">
            <v>BT53</v>
          </cell>
          <cell r="B213">
            <v>219</v>
          </cell>
          <cell r="C213" t="str">
            <v>Pipa PVC  MASPION ABU Ø 4" (AW)</v>
          </cell>
          <cell r="D213" t="str">
            <v>bt</v>
          </cell>
        </row>
        <row r="214">
          <cell r="A214" t="str">
            <v>BT54</v>
          </cell>
          <cell r="B214">
            <v>220</v>
          </cell>
          <cell r="C214" t="str">
            <v>Macam2 Sambungan Paralon Ø 1/2"</v>
          </cell>
          <cell r="D214" t="str">
            <v>bh</v>
          </cell>
        </row>
        <row r="215">
          <cell r="A215" t="str">
            <v>BT67</v>
          </cell>
          <cell r="B215">
            <v>221</v>
          </cell>
          <cell r="C215" t="str">
            <v>Pipa PVC 4" berlobang jenis AW</v>
          </cell>
          <cell r="D215" t="str">
            <v>m1</v>
          </cell>
        </row>
        <row r="217">
          <cell r="B217" t="str">
            <v>L</v>
          </cell>
          <cell r="C217" t="str">
            <v>BAHAN SANITAIR</v>
          </cell>
        </row>
        <row r="218">
          <cell r="A218" t="str">
            <v>BV23</v>
          </cell>
          <cell r="B218">
            <v>222</v>
          </cell>
          <cell r="C218" t="str">
            <v xml:space="preserve">Wastafel Lengkap TOTO LW 230 </v>
          </cell>
          <cell r="D218" t="str">
            <v>unit</v>
          </cell>
        </row>
        <row r="219">
          <cell r="A219" t="str">
            <v>BV24</v>
          </cell>
          <cell r="B219">
            <v>223</v>
          </cell>
          <cell r="C219" t="str">
            <v>Wastafel Lengkap INA</v>
          </cell>
          <cell r="D219" t="str">
            <v>unit</v>
          </cell>
        </row>
        <row r="220">
          <cell r="A220" t="str">
            <v>BV25</v>
          </cell>
          <cell r="B220">
            <v>224</v>
          </cell>
          <cell r="C220" t="str">
            <v>Closet Jongkok Poslin warna  TOTO</v>
          </cell>
          <cell r="D220" t="str">
            <v>unit</v>
          </cell>
        </row>
        <row r="221">
          <cell r="A221" t="str">
            <v>BV26</v>
          </cell>
          <cell r="B221">
            <v>225</v>
          </cell>
          <cell r="C221" t="str">
            <v>Closet Jongkok Standard Putih Poslin TOTO</v>
          </cell>
          <cell r="D221" t="str">
            <v>unit</v>
          </cell>
        </row>
        <row r="222">
          <cell r="A222" t="str">
            <v>BV27</v>
          </cell>
          <cell r="B222">
            <v>226</v>
          </cell>
          <cell r="C222" t="str">
            <v>Closet Jongkok Lengkap Sistem Jet TOTO</v>
          </cell>
          <cell r="D222" t="str">
            <v>unit</v>
          </cell>
        </row>
        <row r="223">
          <cell r="A223" t="str">
            <v>BV28</v>
          </cell>
          <cell r="B223">
            <v>227</v>
          </cell>
          <cell r="C223" t="str">
            <v>Closet Duduk Warna Standard  TOTO C 240 Lengkap</v>
          </cell>
          <cell r="D223" t="str">
            <v>unit</v>
          </cell>
        </row>
        <row r="225">
          <cell r="B225" t="str">
            <v>M</v>
          </cell>
          <cell r="C225" t="str">
            <v>BAHAN PENUTUP ATAP</v>
          </cell>
        </row>
        <row r="226">
          <cell r="A226" t="str">
            <v>BX01</v>
          </cell>
          <cell r="B226">
            <v>228</v>
          </cell>
          <cell r="C226" t="str">
            <v>Atap Plastik Gelombang 80 x 180</v>
          </cell>
          <cell r="D226" t="str">
            <v>lbr</v>
          </cell>
        </row>
        <row r="227">
          <cell r="A227" t="str">
            <v>BX02</v>
          </cell>
          <cell r="B227">
            <v>229</v>
          </cell>
          <cell r="C227" t="str">
            <v>Atap Fiber Glass Tipis 80 x 180 (gelombang)</v>
          </cell>
          <cell r="D227" t="str">
            <v>lbr</v>
          </cell>
        </row>
        <row r="228">
          <cell r="A228" t="str">
            <v>BX03</v>
          </cell>
          <cell r="B228">
            <v>230</v>
          </cell>
          <cell r="C228" t="str">
            <v>Atap Fiber Glass Tebal 80 x 180 (gelombang)</v>
          </cell>
          <cell r="D228" t="str">
            <v>lbr</v>
          </cell>
        </row>
        <row r="229">
          <cell r="A229" t="str">
            <v>BX04</v>
          </cell>
          <cell r="B229">
            <v>231</v>
          </cell>
          <cell r="C229" t="str">
            <v>Atap Aluminium Natural USR 26 ( JAINDO )</v>
          </cell>
          <cell r="D229" t="str">
            <v>m²</v>
          </cell>
        </row>
        <row r="230">
          <cell r="A230" t="str">
            <v>BX05</v>
          </cell>
          <cell r="B230">
            <v>232</v>
          </cell>
          <cell r="C230" t="str">
            <v>Atap Aluminium Warna USR 26 ( JAINDO )</v>
          </cell>
          <cell r="D230" t="str">
            <v>m²</v>
          </cell>
        </row>
        <row r="231">
          <cell r="A231" t="str">
            <v>BX06</v>
          </cell>
          <cell r="B231">
            <v>233</v>
          </cell>
          <cell r="C231" t="str">
            <v>Atap Asbes Gel. Kecil 4 mm 80 x 180</v>
          </cell>
          <cell r="D231" t="str">
            <v>lbr</v>
          </cell>
        </row>
        <row r="232">
          <cell r="A232" t="str">
            <v>BX07</v>
          </cell>
          <cell r="B232">
            <v>234</v>
          </cell>
          <cell r="C232" t="str">
            <v>Atap Asbes Gel. Besar 5 mm 80 x 180</v>
          </cell>
          <cell r="D232" t="str">
            <v>lbr</v>
          </cell>
        </row>
        <row r="233">
          <cell r="A233" t="str">
            <v>BX08</v>
          </cell>
          <cell r="B233">
            <v>235</v>
          </cell>
          <cell r="C233" t="str">
            <v>Atap Tegola Kubota, lengkap</v>
          </cell>
          <cell r="D233" t="str">
            <v>m²</v>
          </cell>
        </row>
        <row r="234">
          <cell r="A234" t="str">
            <v>BX09</v>
          </cell>
          <cell r="B234">
            <v>236</v>
          </cell>
          <cell r="C234" t="str">
            <v>Atap Tegola Kwalitas Sedang</v>
          </cell>
          <cell r="D234" t="str">
            <v>m²</v>
          </cell>
        </row>
        <row r="235">
          <cell r="A235" t="str">
            <v>BX10</v>
          </cell>
          <cell r="B235">
            <v>237</v>
          </cell>
          <cell r="C235" t="str">
            <v>Aluminium foile</v>
          </cell>
          <cell r="D235" t="str">
            <v>m²</v>
          </cell>
        </row>
        <row r="236">
          <cell r="A236" t="str">
            <v>BX11</v>
          </cell>
          <cell r="B236">
            <v>238</v>
          </cell>
          <cell r="C236" t="str">
            <v>Atap Genteng Plentong pres Bakar KW 1</v>
          </cell>
          <cell r="D236" t="str">
            <v>bh</v>
          </cell>
        </row>
        <row r="237">
          <cell r="A237" t="str">
            <v>BX12</v>
          </cell>
          <cell r="B237">
            <v>239</v>
          </cell>
          <cell r="C237" t="str">
            <v xml:space="preserve">Atap Genteng Plentong pres Molen Oven KW1 </v>
          </cell>
          <cell r="D237" t="str">
            <v>bh</v>
          </cell>
        </row>
        <row r="238">
          <cell r="A238" t="str">
            <v>BX13</v>
          </cell>
          <cell r="B238">
            <v>240</v>
          </cell>
          <cell r="C238" t="str">
            <v>Atap Genteng Flam pres Molen Oven Jatiwangi</v>
          </cell>
          <cell r="D238" t="str">
            <v>bh</v>
          </cell>
        </row>
        <row r="239">
          <cell r="A239" t="str">
            <v>BX14</v>
          </cell>
          <cell r="B239">
            <v>241</v>
          </cell>
          <cell r="C239" t="str">
            <v>Genteng bubungan  marundo</v>
          </cell>
          <cell r="D239" t="str">
            <v>bh</v>
          </cell>
        </row>
        <row r="240">
          <cell r="A240" t="str">
            <v>BX15</v>
          </cell>
          <cell r="B240">
            <v>242</v>
          </cell>
          <cell r="C240" t="str">
            <v>Genteng Bubungan Ex Jatiwangi Segi Tiga</v>
          </cell>
          <cell r="D240" t="str">
            <v>bh</v>
          </cell>
        </row>
        <row r="241">
          <cell r="A241" t="str">
            <v>BX16</v>
          </cell>
          <cell r="B241">
            <v>243</v>
          </cell>
          <cell r="C241" t="str">
            <v>Genteng Bubungan Beton</v>
          </cell>
          <cell r="D241" t="str">
            <v>bh</v>
          </cell>
        </row>
        <row r="242">
          <cell r="A242" t="str">
            <v>BX17</v>
          </cell>
          <cell r="B242">
            <v>244</v>
          </cell>
          <cell r="C242" t="str">
            <v>Genteng Metal  ( Rainbow Roof )</v>
          </cell>
          <cell r="D242" t="str">
            <v>m²</v>
          </cell>
        </row>
        <row r="243">
          <cell r="A243" t="str">
            <v>BX18</v>
          </cell>
          <cell r="B243">
            <v>245</v>
          </cell>
          <cell r="C243" t="str">
            <v xml:space="preserve">Genteng Metal Hana </v>
          </cell>
          <cell r="D243" t="str">
            <v>m²</v>
          </cell>
        </row>
        <row r="244">
          <cell r="A244" t="str">
            <v>BX19</v>
          </cell>
          <cell r="B244">
            <v>246</v>
          </cell>
          <cell r="C244" t="str">
            <v>Nok Atas Metal ( Rainbow Roof )</v>
          </cell>
          <cell r="D244" t="str">
            <v>m1</v>
          </cell>
        </row>
        <row r="245">
          <cell r="A245" t="str">
            <v>BX29</v>
          </cell>
          <cell r="B245">
            <v>247</v>
          </cell>
          <cell r="C245" t="str">
            <v>Genteng Keramik Glasur Standard 14,5 / m2</v>
          </cell>
          <cell r="D245" t="str">
            <v>m²</v>
          </cell>
        </row>
        <row r="246">
          <cell r="A246" t="str">
            <v>BX30</v>
          </cell>
          <cell r="B246">
            <v>248</v>
          </cell>
          <cell r="C246" t="str">
            <v>Genteng Keramik Glasur Special 14,5 / m2</v>
          </cell>
          <cell r="D246" t="str">
            <v>m²</v>
          </cell>
        </row>
        <row r="247">
          <cell r="A247" t="str">
            <v>BX31</v>
          </cell>
          <cell r="B247">
            <v>249</v>
          </cell>
          <cell r="C247" t="str">
            <v>Genteng Keramik Glasur Premium 14,5 / m2</v>
          </cell>
          <cell r="D247" t="str">
            <v>m²</v>
          </cell>
        </row>
        <row r="248">
          <cell r="A248" t="str">
            <v>BX32</v>
          </cell>
          <cell r="B248">
            <v>250</v>
          </cell>
          <cell r="C248" t="str">
            <v>Genteng Murando Natural 1m2 = 20 bh</v>
          </cell>
          <cell r="D248" t="str">
            <v>bh</v>
          </cell>
        </row>
        <row r="249">
          <cell r="A249" t="str">
            <v>BX33</v>
          </cell>
          <cell r="B249">
            <v>251</v>
          </cell>
          <cell r="C249" t="str">
            <v>Genteng Murando Glasur 1m2 = 20 bh</v>
          </cell>
          <cell r="D249" t="str">
            <v>bh</v>
          </cell>
        </row>
        <row r="250">
          <cell r="A250" t="str">
            <v>BX34</v>
          </cell>
          <cell r="B250">
            <v>252</v>
          </cell>
          <cell r="C250" t="str">
            <v>Bubung Murando Natural</v>
          </cell>
          <cell r="D250" t="str">
            <v>bh</v>
          </cell>
        </row>
        <row r="251">
          <cell r="A251" t="str">
            <v>BX35</v>
          </cell>
          <cell r="B251">
            <v>253</v>
          </cell>
          <cell r="C251" t="str">
            <v>Bubung Murando Glasur</v>
          </cell>
          <cell r="D251" t="str">
            <v>bh</v>
          </cell>
        </row>
        <row r="252">
          <cell r="A252" t="str">
            <v>BX36</v>
          </cell>
          <cell r="B252">
            <v>254</v>
          </cell>
          <cell r="C252" t="str">
            <v>Bubungan Genteng Keramik</v>
          </cell>
          <cell r="D252" t="str">
            <v>bh</v>
          </cell>
        </row>
        <row r="254">
          <cell r="B254" t="str">
            <v>N</v>
          </cell>
          <cell r="C254" t="str">
            <v>BAHAN ELEKTRIKAL</v>
          </cell>
        </row>
        <row r="255">
          <cell r="A255" t="str">
            <v>BZ16</v>
          </cell>
          <cell r="B255">
            <v>255</v>
          </cell>
          <cell r="C255" t="str">
            <v>Kabel NYA  1x 1.5  Prima (1 rol = 50 m')</v>
          </cell>
          <cell r="D255" t="str">
            <v>ROLL</v>
          </cell>
        </row>
        <row r="256">
          <cell r="A256" t="str">
            <v>BZ17</v>
          </cell>
          <cell r="B256">
            <v>256</v>
          </cell>
          <cell r="C256" t="str">
            <v>Kabel NYA  1x 2.5  Prima (1 rol = 50 m')</v>
          </cell>
          <cell r="D256" t="str">
            <v>ROLL</v>
          </cell>
        </row>
        <row r="257">
          <cell r="A257" t="str">
            <v>BZ18</v>
          </cell>
          <cell r="B257">
            <v>257</v>
          </cell>
          <cell r="C257" t="str">
            <v>Kabel NYM 2 x 1.5 Prima (1 rol = 50 m')</v>
          </cell>
          <cell r="D257" t="str">
            <v>m'</v>
          </cell>
        </row>
        <row r="258">
          <cell r="A258" t="str">
            <v>BZ19</v>
          </cell>
          <cell r="B258">
            <v>258</v>
          </cell>
          <cell r="C258" t="str">
            <v>Kabel NYM 3 x 1.5 Prima (1 rol = 50 m')</v>
          </cell>
          <cell r="D258" t="str">
            <v>m'</v>
          </cell>
        </row>
        <row r="259">
          <cell r="A259" t="str">
            <v>BZ24</v>
          </cell>
          <cell r="B259">
            <v>259</v>
          </cell>
          <cell r="C259" t="str">
            <v>Kabel NYM 3 x 4    Prima (1 rol = 50 m')</v>
          </cell>
          <cell r="D259" t="str">
            <v>m'</v>
          </cell>
        </row>
        <row r="260">
          <cell r="A260" t="str">
            <v>BZ25</v>
          </cell>
          <cell r="B260">
            <v>260</v>
          </cell>
          <cell r="C260" t="str">
            <v>Kabel NYM 4 x 4    Prima (1 rol = 50 m')</v>
          </cell>
          <cell r="D260" t="str">
            <v>m'</v>
          </cell>
        </row>
        <row r="261">
          <cell r="A261" t="str">
            <v>BZ45</v>
          </cell>
          <cell r="B261">
            <v>261</v>
          </cell>
          <cell r="C261" t="str">
            <v>Rumah Panel 30 x 60 cm (kosong)</v>
          </cell>
          <cell r="D261" t="str">
            <v>unt</v>
          </cell>
        </row>
        <row r="262">
          <cell r="A262" t="str">
            <v>BZ46</v>
          </cell>
          <cell r="B262">
            <v>262</v>
          </cell>
          <cell r="C262" t="str">
            <v>Skring Kas 2 grop Biasa</v>
          </cell>
          <cell r="D262" t="str">
            <v>unt</v>
          </cell>
        </row>
        <row r="263">
          <cell r="A263" t="str">
            <v>BZ47</v>
          </cell>
          <cell r="B263">
            <v>263</v>
          </cell>
          <cell r="C263" t="str">
            <v>Skring Kas 3 grop Biasa</v>
          </cell>
          <cell r="D263" t="str">
            <v>unt</v>
          </cell>
        </row>
        <row r="264">
          <cell r="A264" t="str">
            <v>BZ48</v>
          </cell>
          <cell r="B264">
            <v>264</v>
          </cell>
          <cell r="C264" t="str">
            <v>Skring Kas 5 grop Biasa</v>
          </cell>
          <cell r="D264" t="str">
            <v>unt</v>
          </cell>
        </row>
        <row r="265">
          <cell r="A265" t="str">
            <v>BZ49</v>
          </cell>
          <cell r="B265">
            <v>265</v>
          </cell>
          <cell r="C265" t="str">
            <v>MCB 1 PAS</v>
          </cell>
          <cell r="D265" t="str">
            <v>bh</v>
          </cell>
        </row>
        <row r="266">
          <cell r="A266" t="str">
            <v>BZ50</v>
          </cell>
          <cell r="B266">
            <v>266</v>
          </cell>
          <cell r="C266" t="str">
            <v>MCB 3 PAS</v>
          </cell>
          <cell r="D266" t="str">
            <v>bh</v>
          </cell>
        </row>
        <row r="267">
          <cell r="A267" t="str">
            <v>BZ51</v>
          </cell>
          <cell r="B267">
            <v>267</v>
          </cell>
          <cell r="C267" t="str">
            <v>Tahanan 50 A Merk Fuji</v>
          </cell>
          <cell r="D267" t="str">
            <v>bh</v>
          </cell>
        </row>
        <row r="268">
          <cell r="A268" t="str">
            <v>BZ53</v>
          </cell>
          <cell r="B268">
            <v>268</v>
          </cell>
          <cell r="C268" t="str">
            <v>Saklar Broko Tunggal Standard ( 1 Phase )</v>
          </cell>
          <cell r="D268" t="str">
            <v>bh</v>
          </cell>
        </row>
        <row r="269">
          <cell r="A269" t="str">
            <v>BZ54</v>
          </cell>
          <cell r="B269">
            <v>269</v>
          </cell>
          <cell r="C269" t="str">
            <v>Saklar Broko Seri Standard ( 1 Phase )</v>
          </cell>
          <cell r="D269" t="str">
            <v>bh</v>
          </cell>
        </row>
        <row r="270">
          <cell r="A270" t="str">
            <v>BZ55</v>
          </cell>
          <cell r="B270">
            <v>270</v>
          </cell>
          <cell r="C270" t="str">
            <v>Stop Kontak Broko Standard ( 1 Phase )</v>
          </cell>
          <cell r="D270" t="str">
            <v>bh</v>
          </cell>
        </row>
        <row r="271">
          <cell r="A271" t="str">
            <v>BZ56</v>
          </cell>
          <cell r="B271">
            <v>271</v>
          </cell>
          <cell r="C271" t="str">
            <v xml:space="preserve">Stop Kontak Broko 3 Phase ( Out Bow )  </v>
          </cell>
          <cell r="D271" t="str">
            <v>bh</v>
          </cell>
        </row>
        <row r="272">
          <cell r="A272" t="str">
            <v>BZ57</v>
          </cell>
          <cell r="B272">
            <v>272</v>
          </cell>
          <cell r="C272" t="str">
            <v xml:space="preserve">Stop Kontak Broko 3 Phase ( In Bow )  </v>
          </cell>
          <cell r="D272" t="str">
            <v>bh</v>
          </cell>
        </row>
        <row r="273">
          <cell r="A273" t="str">
            <v>BZ58</v>
          </cell>
          <cell r="B273">
            <v>273</v>
          </cell>
          <cell r="C273" t="str">
            <v xml:space="preserve">Stop Kontak Handle 3 Phase  </v>
          </cell>
          <cell r="D273" t="str">
            <v>bh</v>
          </cell>
        </row>
        <row r="274">
          <cell r="A274" t="str">
            <v>BZ59</v>
          </cell>
          <cell r="B274">
            <v>274</v>
          </cell>
          <cell r="C274" t="str">
            <v>Instalasi Titik Lampu / Stop Kontak ( Upah dan Alat )</v>
          </cell>
          <cell r="D274" t="str">
            <v>ttk</v>
          </cell>
        </row>
        <row r="275">
          <cell r="A275" t="str">
            <v>BZ60</v>
          </cell>
          <cell r="B275">
            <v>275</v>
          </cell>
          <cell r="C275" t="str">
            <v>Lampu pijar 25 Watt s/d 100 Watt</v>
          </cell>
          <cell r="D275" t="str">
            <v>bh</v>
          </cell>
        </row>
        <row r="276">
          <cell r="A276" t="str">
            <v>BZ61</v>
          </cell>
          <cell r="B276">
            <v>276</v>
          </cell>
          <cell r="C276" t="str">
            <v>Lampu Neon TL Philip 20 W</v>
          </cell>
          <cell r="D276" t="str">
            <v>bh</v>
          </cell>
        </row>
        <row r="277">
          <cell r="A277" t="str">
            <v>BZ62</v>
          </cell>
          <cell r="B277">
            <v>277</v>
          </cell>
          <cell r="C277" t="str">
            <v>Lampu Neon TL Philip 40 W</v>
          </cell>
          <cell r="D277" t="str">
            <v>bh</v>
          </cell>
        </row>
        <row r="278">
          <cell r="A278" t="str">
            <v>BZ63</v>
          </cell>
          <cell r="B278">
            <v>278</v>
          </cell>
          <cell r="C278" t="str">
            <v>Trapo TL 20 W ( Philip )</v>
          </cell>
          <cell r="D278" t="str">
            <v>bh</v>
          </cell>
        </row>
        <row r="279">
          <cell r="A279" t="str">
            <v>BZ64</v>
          </cell>
          <cell r="B279">
            <v>279</v>
          </cell>
          <cell r="C279" t="str">
            <v>Trapo TL 40 W ( Philip )</v>
          </cell>
          <cell r="D279" t="str">
            <v>bh</v>
          </cell>
        </row>
        <row r="280">
          <cell r="A280" t="str">
            <v>BZ65</v>
          </cell>
          <cell r="B280">
            <v>280</v>
          </cell>
          <cell r="C280" t="str">
            <v>Trapo TL 20 W ( Sinar )</v>
          </cell>
          <cell r="D280" t="str">
            <v>bh</v>
          </cell>
        </row>
        <row r="281">
          <cell r="A281" t="str">
            <v>BZ66</v>
          </cell>
          <cell r="B281">
            <v>281</v>
          </cell>
          <cell r="C281" t="str">
            <v>Trapo TL 40 W ( Sinar )</v>
          </cell>
          <cell r="D281" t="str">
            <v>bh</v>
          </cell>
        </row>
        <row r="282">
          <cell r="A282" t="str">
            <v>BZ67</v>
          </cell>
          <cell r="B282">
            <v>282</v>
          </cell>
          <cell r="C282" t="str">
            <v>Stater Neon Philip</v>
          </cell>
          <cell r="D282" t="str">
            <v>bh</v>
          </cell>
        </row>
        <row r="283">
          <cell r="A283" t="str">
            <v>BZ68</v>
          </cell>
          <cell r="B283">
            <v>283</v>
          </cell>
          <cell r="C283" t="str">
            <v>Stater Neon Biasa</v>
          </cell>
          <cell r="D283" t="str">
            <v>bh</v>
          </cell>
        </row>
        <row r="284">
          <cell r="A284" t="str">
            <v>BZ69</v>
          </cell>
          <cell r="B284">
            <v>284</v>
          </cell>
          <cell r="C284" t="str">
            <v>Rumah TL In Bow / Out Bow 2 x 20 W ( Kosongan )</v>
          </cell>
          <cell r="D284" t="str">
            <v>bh</v>
          </cell>
        </row>
        <row r="285">
          <cell r="A285" t="str">
            <v>BZ70</v>
          </cell>
          <cell r="B285">
            <v>285</v>
          </cell>
          <cell r="C285" t="str">
            <v>Down Light + SL 25 W</v>
          </cell>
          <cell r="D285" t="str">
            <v>bh</v>
          </cell>
        </row>
        <row r="286">
          <cell r="A286" t="str">
            <v>BZ71</v>
          </cell>
          <cell r="B286">
            <v>286</v>
          </cell>
          <cell r="C286" t="str">
            <v>Lampu SL Philip 25 W</v>
          </cell>
          <cell r="D286" t="str">
            <v>bh</v>
          </cell>
        </row>
        <row r="288">
          <cell r="B288" t="str">
            <v>O</v>
          </cell>
          <cell r="C288" t="str">
            <v>BAHAN ALAT PENGANTUNG DAN KUNCI</v>
          </cell>
        </row>
        <row r="289">
          <cell r="A289" t="str">
            <v>CC01</v>
          </cell>
          <cell r="B289">
            <v>287</v>
          </cell>
          <cell r="C289" t="str">
            <v>Kunci Silinder ALFA untuk Pintu Alumunium</v>
          </cell>
          <cell r="D289" t="str">
            <v>bh</v>
          </cell>
        </row>
        <row r="290">
          <cell r="A290" t="str">
            <v>CC02</v>
          </cell>
          <cell r="B290">
            <v>288</v>
          </cell>
          <cell r="C290" t="str">
            <v>Tarikan Pintu Alumunium</v>
          </cell>
          <cell r="D290" t="str">
            <v>bh</v>
          </cell>
        </row>
        <row r="291">
          <cell r="A291" t="str">
            <v>CC03</v>
          </cell>
          <cell r="B291">
            <v>289</v>
          </cell>
          <cell r="C291" t="str">
            <v xml:space="preserve">Kunci 2 Slaag ROYAL </v>
          </cell>
          <cell r="D291" t="str">
            <v>bh</v>
          </cell>
        </row>
        <row r="292">
          <cell r="A292" t="str">
            <v>CC06</v>
          </cell>
          <cell r="B292">
            <v>290</v>
          </cell>
          <cell r="C292" t="str">
            <v xml:space="preserve">Kunci 2 Slaag Silinder SEIS Asli type 210 s/d type 226 </v>
          </cell>
          <cell r="D292" t="str">
            <v>bh</v>
          </cell>
        </row>
        <row r="293">
          <cell r="A293" t="str">
            <v>CC07</v>
          </cell>
          <cell r="B293">
            <v>291</v>
          </cell>
          <cell r="C293" t="str">
            <v>Kunci 2 Slaag Ancor Asli</v>
          </cell>
          <cell r="D293" t="str">
            <v>bh</v>
          </cell>
        </row>
        <row r="294">
          <cell r="A294" t="str">
            <v>CC08</v>
          </cell>
          <cell r="B294">
            <v>292</v>
          </cell>
          <cell r="C294" t="str">
            <v>Kunci 2 Slaag ISO</v>
          </cell>
          <cell r="D294" t="str">
            <v>bh</v>
          </cell>
        </row>
        <row r="295">
          <cell r="A295" t="str">
            <v>CC09</v>
          </cell>
          <cell r="B295">
            <v>293</v>
          </cell>
          <cell r="C295" t="str">
            <v xml:space="preserve">Kunci KM Bulat Kualitas Biasa </v>
          </cell>
          <cell r="D295" t="str">
            <v>bh</v>
          </cell>
        </row>
        <row r="296">
          <cell r="A296" t="str">
            <v>CC10</v>
          </cell>
          <cell r="B296">
            <v>294</v>
          </cell>
          <cell r="C296" t="str">
            <v xml:space="preserve">Kunci  KM Bulat ALFA </v>
          </cell>
          <cell r="D296" t="str">
            <v>bh</v>
          </cell>
        </row>
        <row r="297">
          <cell r="A297" t="str">
            <v>CC11</v>
          </cell>
          <cell r="B297">
            <v>295</v>
          </cell>
          <cell r="C297" t="str">
            <v xml:space="preserve">Kunci 2 Slaag Silinder Utama Standard </v>
          </cell>
          <cell r="D297" t="str">
            <v>bh</v>
          </cell>
        </row>
        <row r="298">
          <cell r="A298" t="str">
            <v>CC12</v>
          </cell>
          <cell r="B298">
            <v>296</v>
          </cell>
          <cell r="C298" t="str">
            <v xml:space="preserve">Kunci Gembok Besar </v>
          </cell>
          <cell r="D298" t="str">
            <v>bh</v>
          </cell>
        </row>
        <row r="299">
          <cell r="A299" t="str">
            <v>CC13</v>
          </cell>
          <cell r="B299">
            <v>297</v>
          </cell>
          <cell r="C299" t="str">
            <v xml:space="preserve">Kunci 2 Slaag Kuda Terbang </v>
          </cell>
          <cell r="D299" t="str">
            <v>bh</v>
          </cell>
        </row>
        <row r="300">
          <cell r="A300" t="str">
            <v>CC14</v>
          </cell>
          <cell r="B300">
            <v>298</v>
          </cell>
          <cell r="C300" t="str">
            <v>Espangolet</v>
          </cell>
          <cell r="D300" t="str">
            <v>ps</v>
          </cell>
        </row>
        <row r="301">
          <cell r="A301" t="str">
            <v>CC15</v>
          </cell>
          <cell r="B301">
            <v>299</v>
          </cell>
          <cell r="C301" t="str">
            <v>Grendel 15 cm</v>
          </cell>
          <cell r="D301" t="str">
            <v>bh</v>
          </cell>
        </row>
        <row r="302">
          <cell r="A302" t="str">
            <v>CC16</v>
          </cell>
          <cell r="B302">
            <v>300</v>
          </cell>
          <cell r="C302" t="str">
            <v>Grendel 5 cm</v>
          </cell>
          <cell r="D302" t="str">
            <v>bh</v>
          </cell>
        </row>
        <row r="303">
          <cell r="A303" t="str">
            <v>CC17</v>
          </cell>
          <cell r="B303">
            <v>301</v>
          </cell>
          <cell r="C303" t="str">
            <v>Hak Angin Kait Jendela Biasa</v>
          </cell>
          <cell r="D303" t="str">
            <v>ps</v>
          </cell>
        </row>
        <row r="304">
          <cell r="A304" t="str">
            <v>CC21</v>
          </cell>
          <cell r="B304">
            <v>302</v>
          </cell>
          <cell r="C304" t="str">
            <v>Slot Pintu berikut  Rantai</v>
          </cell>
          <cell r="D304" t="str">
            <v>bh</v>
          </cell>
        </row>
        <row r="305">
          <cell r="A305" t="str">
            <v>CC22</v>
          </cell>
          <cell r="B305">
            <v>303</v>
          </cell>
          <cell r="C305" t="str">
            <v>Slot Jendela Tunggal</v>
          </cell>
          <cell r="D305" t="str">
            <v>bh</v>
          </cell>
        </row>
        <row r="306">
          <cell r="A306" t="str">
            <v>CC23</v>
          </cell>
          <cell r="B306">
            <v>304</v>
          </cell>
          <cell r="C306" t="str">
            <v>Engsel Pintu Unilon Standard</v>
          </cell>
          <cell r="D306" t="str">
            <v>ps</v>
          </cell>
        </row>
        <row r="307">
          <cell r="A307" t="str">
            <v>CC24</v>
          </cell>
          <cell r="B307">
            <v>305</v>
          </cell>
          <cell r="C307" t="str">
            <v>Engsel Jendela Unilon</v>
          </cell>
          <cell r="D307" t="str">
            <v>ps</v>
          </cell>
        </row>
        <row r="308">
          <cell r="A308" t="str">
            <v>CC25</v>
          </cell>
          <cell r="B308">
            <v>306</v>
          </cell>
          <cell r="C308" t="str">
            <v>Engsel Patrun</v>
          </cell>
          <cell r="D308" t="str">
            <v>ps</v>
          </cell>
        </row>
        <row r="309">
          <cell r="A309" t="str">
            <v>CC26</v>
          </cell>
          <cell r="B309">
            <v>307</v>
          </cell>
          <cell r="C309" t="str">
            <v>Engsel Harmonika</v>
          </cell>
          <cell r="D309" t="str">
            <v>m1</v>
          </cell>
        </row>
        <row r="312">
          <cell r="A312" t="str">
            <v>ZZ99</v>
          </cell>
        </row>
      </sheetData>
      <sheetData sheetId="4">
        <row r="1">
          <cell r="A1" t="str">
            <v>DAFTAR SATUAN ALAT / JAM</v>
          </cell>
        </row>
      </sheetData>
      <sheetData sheetId="5"/>
      <sheetData sheetId="6"/>
      <sheetData sheetId="7"/>
      <sheetData sheetId="8">
        <row r="1">
          <cell r="A1" t="str">
            <v>BERAT BESI BETON</v>
          </cell>
        </row>
      </sheetData>
      <sheetData sheetId="9">
        <row r="1">
          <cell r="A1" t="str">
            <v xml:space="preserve">DAFTAR BERAT BESI </v>
          </cell>
        </row>
      </sheetData>
      <sheetData sheetId="10" refreshError="1"/>
      <sheetData sheetId="1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00"/>
      <sheetName val="REKAP TOTAL"/>
      <sheetName val="RAB  (3)"/>
      <sheetName val="ANKOMP"/>
      <sheetName val="RKNDSR-CCO"/>
      <sheetName val="RKNDSR1"/>
      <sheetName val="ANLDASAR CCO"/>
      <sheetName val="ANLDASAR"/>
      <sheetName val="BAHAN"/>
      <sheetName val="Upa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8">
          <cell r="A8">
            <v>1</v>
          </cell>
          <cell r="C8" t="str">
            <v>Tanah Urug</v>
          </cell>
          <cell r="G8" t="str">
            <v>m3</v>
          </cell>
          <cell r="I8">
            <v>71531</v>
          </cell>
        </row>
        <row r="9">
          <cell r="A9">
            <v>3</v>
          </cell>
          <cell r="C9" t="str">
            <v>Pasir Urug</v>
          </cell>
          <cell r="G9" t="str">
            <v>m3</v>
          </cell>
          <cell r="I9">
            <v>131140</v>
          </cell>
        </row>
        <row r="10">
          <cell r="A10">
            <v>6</v>
          </cell>
          <cell r="C10" t="str">
            <v>Pasir Pasang</v>
          </cell>
          <cell r="G10" t="str">
            <v>m3</v>
          </cell>
          <cell r="I10">
            <v>226514</v>
          </cell>
        </row>
        <row r="11">
          <cell r="A11">
            <v>7</v>
          </cell>
          <cell r="C11" t="str">
            <v>Pasir Beton</v>
          </cell>
          <cell r="G11" t="str">
            <v>m3</v>
          </cell>
          <cell r="I11">
            <v>238436</v>
          </cell>
        </row>
        <row r="12">
          <cell r="A12">
            <v>10</v>
          </cell>
          <cell r="C12" t="str">
            <v>Kerikil</v>
          </cell>
          <cell r="G12" t="str">
            <v>m3</v>
          </cell>
          <cell r="I12">
            <v>196710</v>
          </cell>
        </row>
        <row r="13">
          <cell r="A13">
            <v>18</v>
          </cell>
          <cell r="C13" t="str">
            <v>Batu Belah Pondasi</v>
          </cell>
          <cell r="G13" t="str">
            <v>m3</v>
          </cell>
          <cell r="I13">
            <v>177635</v>
          </cell>
        </row>
        <row r="14">
          <cell r="A14">
            <v>21</v>
          </cell>
          <cell r="C14" t="str">
            <v xml:space="preserve">Batu Tempel </v>
          </cell>
          <cell r="G14" t="str">
            <v>m2</v>
          </cell>
          <cell r="I14">
            <v>250358</v>
          </cell>
        </row>
        <row r="15">
          <cell r="A15">
            <v>23</v>
          </cell>
          <cell r="C15" t="str">
            <v>Batu Pinggir Beton 15x35x60 (K - 225)</v>
          </cell>
          <cell r="G15" t="str">
            <v>buah</v>
          </cell>
          <cell r="I15">
            <v>71531</v>
          </cell>
        </row>
        <row r="16">
          <cell r="A16">
            <v>34</v>
          </cell>
          <cell r="C16" t="str">
            <v>Paving Block Natural 6 cm</v>
          </cell>
          <cell r="G16" t="str">
            <v>m2</v>
          </cell>
          <cell r="I16">
            <v>53648</v>
          </cell>
        </row>
        <row r="17">
          <cell r="A17">
            <v>37</v>
          </cell>
          <cell r="C17" t="str">
            <v>Semen PC 50kg</v>
          </cell>
          <cell r="G17" t="str">
            <v>Kg</v>
          </cell>
          <cell r="I17">
            <v>1621.36</v>
          </cell>
        </row>
        <row r="18">
          <cell r="A18">
            <v>72</v>
          </cell>
          <cell r="C18" t="str">
            <v xml:space="preserve">Kape Tembok </v>
          </cell>
          <cell r="G18" t="str">
            <v>buah</v>
          </cell>
          <cell r="I18">
            <v>17000</v>
          </cell>
        </row>
        <row r="19">
          <cell r="A19">
            <v>73</v>
          </cell>
          <cell r="C19" t="str">
            <v>kape Kayu</v>
          </cell>
          <cell r="G19" t="str">
            <v>buah</v>
          </cell>
          <cell r="I19">
            <v>10000</v>
          </cell>
        </row>
        <row r="20">
          <cell r="A20">
            <v>74</v>
          </cell>
          <cell r="C20" t="str">
            <v>Scarp</v>
          </cell>
          <cell r="G20" t="str">
            <v>buah</v>
          </cell>
          <cell r="I20">
            <v>17000</v>
          </cell>
        </row>
        <row r="21">
          <cell r="A21">
            <v>75</v>
          </cell>
          <cell r="C21" t="str">
            <v>Soligneum 1 Blek (5 ltr)</v>
          </cell>
          <cell r="G21" t="str">
            <v>Blek</v>
          </cell>
          <cell r="I21">
            <v>46000</v>
          </cell>
        </row>
        <row r="22">
          <cell r="A22">
            <v>76</v>
          </cell>
          <cell r="C22" t="str">
            <v>Plincoat</v>
          </cell>
          <cell r="G22" t="str">
            <v>kg</v>
          </cell>
          <cell r="I22">
            <v>37000</v>
          </cell>
        </row>
        <row r="23">
          <cell r="A23">
            <v>77</v>
          </cell>
          <cell r="C23" t="str">
            <v>Kwas 3"</v>
          </cell>
          <cell r="G23" t="str">
            <v>buah</v>
          </cell>
          <cell r="I23">
            <v>12500</v>
          </cell>
        </row>
        <row r="24">
          <cell r="A24">
            <v>78</v>
          </cell>
          <cell r="C24" t="str">
            <v>Dempul Halus / Impra ( Wood Filler )</v>
          </cell>
          <cell r="G24" t="str">
            <v>kg</v>
          </cell>
          <cell r="I24">
            <v>29000</v>
          </cell>
        </row>
        <row r="25">
          <cell r="A25">
            <v>79</v>
          </cell>
          <cell r="C25" t="str">
            <v xml:space="preserve">Terpentin </v>
          </cell>
          <cell r="G25" t="str">
            <v>lt</v>
          </cell>
          <cell r="I25">
            <v>14000</v>
          </cell>
        </row>
        <row r="26">
          <cell r="A26">
            <v>81</v>
          </cell>
          <cell r="C26" t="str">
            <v>Thiner B</v>
          </cell>
          <cell r="G26" t="str">
            <v>lt</v>
          </cell>
          <cell r="I26">
            <v>23000</v>
          </cell>
        </row>
        <row r="27">
          <cell r="A27">
            <v>85</v>
          </cell>
          <cell r="C27" t="str">
            <v>Meni Kayu / Besi</v>
          </cell>
          <cell r="G27" t="str">
            <v>kg</v>
          </cell>
          <cell r="I27">
            <v>25500</v>
          </cell>
        </row>
        <row r="28">
          <cell r="A28">
            <v>88</v>
          </cell>
          <cell r="C28" t="str">
            <v>Cat Besi</v>
          </cell>
          <cell r="G28" t="str">
            <v>kg</v>
          </cell>
          <cell r="I28">
            <v>46000</v>
          </cell>
        </row>
        <row r="29">
          <cell r="A29">
            <v>89</v>
          </cell>
          <cell r="C29" t="str">
            <v>Bambu</v>
          </cell>
          <cell r="G29" t="str">
            <v>m'</v>
          </cell>
          <cell r="I29">
            <v>5000</v>
          </cell>
        </row>
        <row r="30">
          <cell r="A30">
            <v>116</v>
          </cell>
          <cell r="C30" t="str">
            <v>Kayu Kelas III</v>
          </cell>
          <cell r="G30" t="str">
            <v>m3</v>
          </cell>
          <cell r="I30">
            <v>1617000</v>
          </cell>
        </row>
        <row r="31">
          <cell r="A31">
            <v>117</v>
          </cell>
          <cell r="C31" t="str">
            <v>Kayu Balok Albasiah Kecil</v>
          </cell>
          <cell r="G31" t="str">
            <v>m3</v>
          </cell>
          <cell r="I31">
            <v>1501000</v>
          </cell>
        </row>
        <row r="32">
          <cell r="A32">
            <v>118</v>
          </cell>
          <cell r="C32" t="str">
            <v>Balok Kayu Kelas III</v>
          </cell>
          <cell r="G32" t="str">
            <v>m3</v>
          </cell>
          <cell r="I32">
            <v>1617000</v>
          </cell>
        </row>
        <row r="33">
          <cell r="A33">
            <v>120</v>
          </cell>
          <cell r="C33" t="str">
            <v>Dolken 7 – 10</v>
          </cell>
          <cell r="G33" t="str">
            <v>batang</v>
          </cell>
          <cell r="I33">
            <v>28000</v>
          </cell>
        </row>
        <row r="34">
          <cell r="A34">
            <v>121</v>
          </cell>
          <cell r="C34" t="str">
            <v>List Profil Kamper 1 cm</v>
          </cell>
          <cell r="G34" t="str">
            <v>m'</v>
          </cell>
          <cell r="I34">
            <v>4500</v>
          </cell>
        </row>
        <row r="35">
          <cell r="A35">
            <v>122</v>
          </cell>
          <cell r="C35" t="str">
            <v>List Profil Kamper 2 cm</v>
          </cell>
          <cell r="G35" t="str">
            <v>m'</v>
          </cell>
          <cell r="I35">
            <v>6000</v>
          </cell>
        </row>
        <row r="36">
          <cell r="A36">
            <v>123</v>
          </cell>
          <cell r="C36" t="str">
            <v>List Profil Kamper 4 cm</v>
          </cell>
          <cell r="G36" t="str">
            <v>m'</v>
          </cell>
          <cell r="I36">
            <v>11500</v>
          </cell>
        </row>
        <row r="37">
          <cell r="A37">
            <v>124</v>
          </cell>
          <cell r="C37" t="str">
            <v>List Profil Kamper 5 cm</v>
          </cell>
          <cell r="G37" t="str">
            <v>m'</v>
          </cell>
          <cell r="I37">
            <v>16500</v>
          </cell>
        </row>
        <row r="38">
          <cell r="A38">
            <v>126</v>
          </cell>
          <cell r="C38" t="str">
            <v xml:space="preserve">Pegangan Tangga Profil Jati </v>
          </cell>
          <cell r="G38" t="str">
            <v>m'</v>
          </cell>
          <cell r="I38">
            <v>88000</v>
          </cell>
        </row>
        <row r="39">
          <cell r="A39">
            <v>127</v>
          </cell>
          <cell r="C39" t="str">
            <v>Buis Beton dia 20 panjang 1m</v>
          </cell>
          <cell r="G39" t="str">
            <v>buah</v>
          </cell>
          <cell r="I39">
            <v>96000</v>
          </cell>
        </row>
        <row r="40">
          <cell r="A40">
            <v>133</v>
          </cell>
          <cell r="C40" t="str">
            <v>Minyak Bekisting</v>
          </cell>
          <cell r="G40" t="str">
            <v>liter</v>
          </cell>
          <cell r="I40">
            <v>10000</v>
          </cell>
        </row>
        <row r="41">
          <cell r="A41">
            <v>134</v>
          </cell>
          <cell r="C41" t="str">
            <v>Eternit 4 mm 100x100 cm</v>
          </cell>
          <cell r="G41" t="str">
            <v>m2</v>
          </cell>
          <cell r="I41">
            <v>13000</v>
          </cell>
        </row>
        <row r="42">
          <cell r="A42">
            <v>135</v>
          </cell>
          <cell r="C42" t="str">
            <v>Hardfleks/GRC  5mm 120 x 240 cm</v>
          </cell>
          <cell r="G42" t="str">
            <v>lbr</v>
          </cell>
          <cell r="I42">
            <v>50500</v>
          </cell>
        </row>
        <row r="43">
          <cell r="A43">
            <v>136</v>
          </cell>
          <cell r="C43" t="str">
            <v>Gypsum 120 x 240 cm ex. DN</v>
          </cell>
          <cell r="G43" t="str">
            <v>lbr</v>
          </cell>
          <cell r="I43">
            <v>64000</v>
          </cell>
        </row>
        <row r="44">
          <cell r="A44">
            <v>137</v>
          </cell>
          <cell r="C44" t="str">
            <v>Gypsum 120 x 240 cm ex. Luar</v>
          </cell>
          <cell r="G44" t="str">
            <v>lbr</v>
          </cell>
          <cell r="I44">
            <v>72500</v>
          </cell>
        </row>
        <row r="45">
          <cell r="A45">
            <v>138</v>
          </cell>
          <cell r="C45" t="str">
            <v>List Gypsum C – 7 Profil</v>
          </cell>
          <cell r="G45" t="str">
            <v>m'</v>
          </cell>
          <cell r="I45">
            <v>15500</v>
          </cell>
        </row>
        <row r="46">
          <cell r="A46">
            <v>140</v>
          </cell>
          <cell r="C46" t="str">
            <v>Asbes Semen 5mm</v>
          </cell>
          <cell r="G46" t="str">
            <v>M2</v>
          </cell>
          <cell r="I46">
            <v>16500</v>
          </cell>
        </row>
        <row r="47">
          <cell r="A47">
            <v>153</v>
          </cell>
          <cell r="C47" t="str">
            <v>Plywood 18 mm 120 x 240</v>
          </cell>
          <cell r="G47" t="str">
            <v>lbr</v>
          </cell>
          <cell r="I47">
            <v>250000</v>
          </cell>
        </row>
        <row r="48">
          <cell r="A48">
            <v>432</v>
          </cell>
          <cell r="C48" t="str">
            <v>Baja Tulangan U 24 Polos</v>
          </cell>
          <cell r="G48" t="str">
            <v>kg</v>
          </cell>
          <cell r="I48">
            <v>13534</v>
          </cell>
        </row>
        <row r="49">
          <cell r="A49">
            <v>434</v>
          </cell>
          <cell r="C49" t="str">
            <v>Pagar BRC Lengkap Tiang (Tanpa Pondasi)</v>
          </cell>
          <cell r="G49" t="str">
            <v>m2</v>
          </cell>
          <cell r="I49">
            <v>156000</v>
          </cell>
        </row>
        <row r="50">
          <cell r="A50">
            <v>440</v>
          </cell>
          <cell r="C50" t="str">
            <v>IWF Ex. DN SII</v>
          </cell>
          <cell r="G50" t="str">
            <v>kg</v>
          </cell>
          <cell r="I50">
            <v>16000</v>
          </cell>
        </row>
        <row r="51">
          <cell r="A51">
            <v>443</v>
          </cell>
          <cell r="C51" t="str">
            <v>Besi C Lip Chanel</v>
          </cell>
          <cell r="G51" t="str">
            <v>kg</v>
          </cell>
          <cell r="I51">
            <v>14000</v>
          </cell>
        </row>
        <row r="52">
          <cell r="A52">
            <v>450</v>
          </cell>
          <cell r="C52" t="str">
            <v>Kawat Harmonika 3 mm</v>
          </cell>
          <cell r="G52" t="str">
            <v>m2</v>
          </cell>
          <cell r="I52">
            <v>90000</v>
          </cell>
        </row>
        <row r="53">
          <cell r="A53">
            <v>485</v>
          </cell>
          <cell r="C53" t="str">
            <v>Paku 4 s/d 7 cm</v>
          </cell>
          <cell r="G53" t="str">
            <v>kg</v>
          </cell>
          <cell r="I53">
            <v>20000</v>
          </cell>
        </row>
        <row r="54">
          <cell r="A54">
            <v>488</v>
          </cell>
          <cell r="C54" t="str">
            <v>Paku Fisher</v>
          </cell>
          <cell r="G54" t="str">
            <v>buah</v>
          </cell>
          <cell r="I54">
            <v>2000</v>
          </cell>
        </row>
        <row r="55">
          <cell r="A55" t="str">
            <v>518a</v>
          </cell>
          <cell r="C55" t="str">
            <v>Atap Spandek 0,4mm</v>
          </cell>
          <cell r="G55" t="str">
            <v>m2</v>
          </cell>
          <cell r="I55">
            <v>98000</v>
          </cell>
        </row>
        <row r="56">
          <cell r="A56">
            <v>607</v>
          </cell>
          <cell r="C56" t="str">
            <v>Plastik Kedap Air</v>
          </cell>
          <cell r="G56" t="str">
            <v>m2</v>
          </cell>
          <cell r="I56">
            <v>5000</v>
          </cell>
        </row>
        <row r="57">
          <cell r="A57">
            <v>651</v>
          </cell>
          <cell r="C57" t="str">
            <v>Kawat Beton</v>
          </cell>
          <cell r="G57" t="str">
            <v>kg</v>
          </cell>
          <cell r="I57">
            <v>35000</v>
          </cell>
        </row>
        <row r="58">
          <cell r="A58">
            <v>658</v>
          </cell>
          <cell r="C58" t="str">
            <v>Las Listrik</v>
          </cell>
          <cell r="G58" t="str">
            <v>Kg</v>
          </cell>
          <cell r="I58">
            <v>44100</v>
          </cell>
        </row>
        <row r="59">
          <cell r="A59">
            <v>659</v>
          </cell>
          <cell r="C59" t="str">
            <v>Pelumas</v>
          </cell>
          <cell r="G59" t="str">
            <v>liter</v>
          </cell>
          <cell r="I59">
            <v>30600</v>
          </cell>
        </row>
        <row r="60">
          <cell r="A60">
            <v>668</v>
          </cell>
          <cell r="C60" t="str">
            <v>Plat Besi Tipis 6 mm s/d 10 mm</v>
          </cell>
          <cell r="G60" t="str">
            <v>kg</v>
          </cell>
          <cell r="I60">
            <v>16500</v>
          </cell>
        </row>
        <row r="61">
          <cell r="A61">
            <v>672</v>
          </cell>
          <cell r="C61" t="str">
            <v>Paku 8 s/d 12 cm</v>
          </cell>
          <cell r="G61" t="str">
            <v>kg</v>
          </cell>
          <cell r="I61">
            <v>20500</v>
          </cell>
        </row>
        <row r="62">
          <cell r="A62">
            <v>676</v>
          </cell>
          <cell r="C62" t="str">
            <v>Semen Abu-abu</v>
          </cell>
          <cell r="G62" t="str">
            <v>Kg</v>
          </cell>
          <cell r="I62">
            <v>1621.36</v>
          </cell>
        </row>
        <row r="63">
          <cell r="A63">
            <v>677</v>
          </cell>
          <cell r="C63" t="str">
            <v>Kabel NYM 2 x 1,5</v>
          </cell>
          <cell r="G63" t="str">
            <v>m'</v>
          </cell>
          <cell r="I63">
            <v>6500</v>
          </cell>
        </row>
        <row r="64">
          <cell r="A64">
            <v>678</v>
          </cell>
          <cell r="C64" t="str">
            <v>Solatip Kabel</v>
          </cell>
          <cell r="G64" t="str">
            <v>rol</v>
          </cell>
          <cell r="I64">
            <v>16900</v>
          </cell>
        </row>
        <row r="65">
          <cell r="A65">
            <v>679</v>
          </cell>
          <cell r="C65" t="str">
            <v>Pipa Listrik</v>
          </cell>
          <cell r="G65" t="str">
            <v>batang</v>
          </cell>
          <cell r="I65">
            <v>26180</v>
          </cell>
        </row>
        <row r="66">
          <cell r="A66">
            <v>680</v>
          </cell>
          <cell r="C66" t="str">
            <v>T. Doze</v>
          </cell>
          <cell r="G66" t="str">
            <v>bh</v>
          </cell>
          <cell r="I66">
            <v>5460</v>
          </cell>
        </row>
        <row r="67">
          <cell r="A67">
            <v>681</v>
          </cell>
          <cell r="C67" t="str">
            <v>Saklar</v>
          </cell>
          <cell r="G67" t="str">
            <v>bh</v>
          </cell>
          <cell r="I67">
            <v>26260</v>
          </cell>
        </row>
        <row r="68">
          <cell r="A68">
            <v>682</v>
          </cell>
          <cell r="C68" t="str">
            <v>Lampu TL 40 Watt ( Lengkap)</v>
          </cell>
          <cell r="G68" t="str">
            <v>bh</v>
          </cell>
          <cell r="I68">
            <v>120000</v>
          </cell>
        </row>
        <row r="69">
          <cell r="A69">
            <v>683</v>
          </cell>
          <cell r="C69" t="str">
            <v>Pipa GI Medium Class dia 4"</v>
          </cell>
          <cell r="G69" t="str">
            <v>m'</v>
          </cell>
          <cell r="I69">
            <v>163333.33333333334</v>
          </cell>
        </row>
        <row r="70">
          <cell r="A70">
            <v>684</v>
          </cell>
          <cell r="C70" t="str">
            <v>Fisher 10</v>
          </cell>
          <cell r="G70" t="str">
            <v>bh</v>
          </cell>
          <cell r="I70">
            <v>2000</v>
          </cell>
        </row>
        <row r="71">
          <cell r="A71">
            <v>685</v>
          </cell>
        </row>
      </sheetData>
      <sheetData sheetId="10">
        <row r="10">
          <cell r="B10">
            <v>1</v>
          </cell>
        </row>
      </sheetData>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Analisa"/>
      <sheetName val="Harsat"/>
      <sheetName val="Sch"/>
      <sheetName val="methode"/>
      <sheetName val="Spek Barang"/>
    </sheetNames>
    <sheetDataSet>
      <sheetData sheetId="0"/>
      <sheetData sheetId="1"/>
      <sheetData sheetId="2" refreshError="1"/>
      <sheetData sheetId="3">
        <row r="26">
          <cell r="G26">
            <v>40280</v>
          </cell>
        </row>
        <row r="28">
          <cell r="G28">
            <v>42400</v>
          </cell>
        </row>
        <row r="30">
          <cell r="G30">
            <v>53000</v>
          </cell>
        </row>
      </sheetData>
      <sheetData sheetId="4" refreshError="1"/>
      <sheetData sheetId="5" refreshError="1"/>
      <sheetData sheetId="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ant"/>
      <sheetName val="D1"/>
      <sheetName val="D2a"/>
      <sheetName val="D2b"/>
      <sheetName val="D3a"/>
      <sheetName val="D3b"/>
      <sheetName val="D5a"/>
      <sheetName val="D5b"/>
      <sheetName val="D6a"/>
      <sheetName val="D6b"/>
      <sheetName val="D7a"/>
      <sheetName val="D7b"/>
      <sheetName val="D10a"/>
      <sheetName val="D10b"/>
      <sheetName val="Tng"/>
      <sheetName val="Al"/>
      <sheetName val="Bh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PERLINTASAN PIPA"/>
      <sheetName val="III.IPA 10 LPD"/>
      <sheetName val="1.Neo_pbersih-lap"/>
      <sheetName val="2.Neo_Galian"/>
      <sheetName val="3.Neo_Timb-tanah"/>
      <sheetName val="4.Neo_UrugPsr-aans-btkali"/>
      <sheetName val="5.Neo_PsBta"/>
      <sheetName val="6.Neo_StmpBtn123"/>
      <sheetName val="7.Neo_pipework"/>
      <sheetName val="II.BANG SIPIL"/>
      <sheetName val="BETON BERTULANG"/>
      <sheetName val="rekap harga satua"/>
      <sheetName val="Upah-Bahan"/>
      <sheetName val="Sewa Peralatan"/>
      <sheetName val="I.PIPA"/>
      <sheetName val="SAT PIPE"/>
      <sheetName val="."/>
      <sheetName val=".."/>
      <sheetName val="..."/>
      <sheetName val="...."/>
      <sheetName val="........."/>
      <sheetName val="......."/>
      <sheetName val="....."/>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ANALISA"/>
      <sheetName val="RWT. Inap wedok"/>
      <sheetName val="RWT. Inap Laki"/>
      <sheetName val="RWT. Inap VIP"/>
      <sheetName val="RUMAH DINAS "/>
      <sheetName val="MEKANIK 2M"/>
      <sheetName val="MEKANIK 4M"/>
      <sheetName val="MEKANIK usulan 2004"/>
      <sheetName val="R MEKANIK (2)"/>
      <sheetName val="R MEKANIK"/>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
      <sheetName val="UPAH"/>
      <sheetName val="BAHAN"/>
      <sheetName val="ANALISA DASAR"/>
      <sheetName val="HARGA SATUAN"/>
      <sheetName val="BETON BERTULANG "/>
      <sheetName val="DAFTAR BESI"/>
      <sheetName val="BERAT BESI"/>
      <sheetName val="Ay080671"/>
    </sheetNames>
    <sheetDataSet>
      <sheetData sheetId="0" refreshError="1"/>
      <sheetData sheetId="1" refreshError="1"/>
      <sheetData sheetId="2" refreshError="1"/>
      <sheetData sheetId="3" refreshError="1"/>
      <sheetData sheetId="4">
        <row r="10">
          <cell r="A10">
            <v>10</v>
          </cell>
        </row>
        <row r="11">
          <cell r="A11">
            <v>11</v>
          </cell>
          <cell r="B11" t="str">
            <v>A001</v>
          </cell>
          <cell r="D11">
            <v>1</v>
          </cell>
          <cell r="E11" t="str">
            <v>m2</v>
          </cell>
          <cell r="G11" t="str">
            <v>PEK. PENGUKURAN  KEMBALI ( SITE )</v>
          </cell>
          <cell r="L11">
            <v>940</v>
          </cell>
        </row>
        <row r="12">
          <cell r="A12">
            <v>12</v>
          </cell>
          <cell r="B12" t="str">
            <v>A002</v>
          </cell>
          <cell r="D12">
            <v>1</v>
          </cell>
          <cell r="E12" t="str">
            <v>m2</v>
          </cell>
          <cell r="G12" t="str">
            <v>PEK. PASANGAN  BOUWPLANK</v>
          </cell>
          <cell r="L12">
            <v>17730</v>
          </cell>
        </row>
        <row r="13">
          <cell r="A13">
            <v>13</v>
          </cell>
          <cell r="B13" t="str">
            <v>A003</v>
          </cell>
          <cell r="C13">
            <v>0</v>
          </cell>
          <cell r="D13">
            <v>1</v>
          </cell>
          <cell r="E13" t="str">
            <v>m2</v>
          </cell>
          <cell r="G13" t="str">
            <v>PEK. LOS  KERJA / GUDANG</v>
          </cell>
          <cell r="L13">
            <v>258630</v>
          </cell>
        </row>
        <row r="14">
          <cell r="A14">
            <v>14</v>
          </cell>
          <cell r="B14" t="str">
            <v>A004</v>
          </cell>
          <cell r="C14">
            <v>0</v>
          </cell>
          <cell r="D14">
            <v>1</v>
          </cell>
          <cell r="E14" t="str">
            <v>m2</v>
          </cell>
          <cell r="G14" t="str">
            <v>PEK. KANTOR  DIREKSI</v>
          </cell>
          <cell r="L14">
            <v>289400</v>
          </cell>
        </row>
        <row r="15">
          <cell r="A15">
            <v>15</v>
          </cell>
          <cell r="B15" t="str">
            <v>A005</v>
          </cell>
          <cell r="C15">
            <v>0</v>
          </cell>
          <cell r="D15">
            <v>1</v>
          </cell>
          <cell r="E15" t="str">
            <v>m2</v>
          </cell>
          <cell r="G15" t="str">
            <v>PEK. PAPAN  NAMA  PROYEK</v>
          </cell>
          <cell r="L15">
            <v>284150</v>
          </cell>
        </row>
        <row r="16">
          <cell r="A16">
            <v>16</v>
          </cell>
          <cell r="B16" t="str">
            <v>A006</v>
          </cell>
          <cell r="C16">
            <v>0</v>
          </cell>
          <cell r="D16">
            <v>1</v>
          </cell>
          <cell r="E16" t="str">
            <v>m2</v>
          </cell>
          <cell r="G16" t="str">
            <v>PEK. PAGAR  PENGAMAN  PROYEK</v>
          </cell>
          <cell r="L16">
            <v>169260</v>
          </cell>
        </row>
        <row r="17">
          <cell r="A17">
            <v>17</v>
          </cell>
          <cell r="B17" t="str">
            <v>A007</v>
          </cell>
          <cell r="C17">
            <v>0</v>
          </cell>
          <cell r="D17">
            <v>1</v>
          </cell>
          <cell r="E17" t="str">
            <v>m3</v>
          </cell>
          <cell r="G17" t="str">
            <v>PEK. GALIAN  TANAH  BIASA  MAX.  KEDALAMAN 1 M1</v>
          </cell>
          <cell r="L17">
            <v>10390</v>
          </cell>
        </row>
        <row r="18">
          <cell r="A18">
            <v>18</v>
          </cell>
          <cell r="B18" t="str">
            <v>A008</v>
          </cell>
          <cell r="C18">
            <v>0</v>
          </cell>
          <cell r="D18">
            <v>1</v>
          </cell>
          <cell r="E18" t="str">
            <v>m3</v>
          </cell>
          <cell r="G18" t="str">
            <v>PEK. GALIAN  TANAH  BIASA  MAX.  KEDALAMAN 2 M1</v>
          </cell>
          <cell r="L18">
            <v>13650</v>
          </cell>
        </row>
        <row r="19">
          <cell r="A19">
            <v>19</v>
          </cell>
          <cell r="B19" t="str">
            <v>A009</v>
          </cell>
          <cell r="C19">
            <v>0</v>
          </cell>
          <cell r="D19">
            <v>1</v>
          </cell>
          <cell r="E19" t="str">
            <v>m3</v>
          </cell>
          <cell r="G19" t="str">
            <v>PEK. GALIAN  TANAH  BIASA  MAX.  KEDALAMAN 3 M1</v>
          </cell>
          <cell r="L19">
            <v>19080</v>
          </cell>
        </row>
        <row r="20">
          <cell r="A20">
            <v>20</v>
          </cell>
          <cell r="B20" t="str">
            <v>A010</v>
          </cell>
          <cell r="C20">
            <v>0</v>
          </cell>
          <cell r="D20">
            <v>1</v>
          </cell>
          <cell r="E20" t="str">
            <v>m3</v>
          </cell>
          <cell r="G20" t="str">
            <v>PEK. GALIAN  TANAH  BIASA  MAX.  KEDALAMAN 4 M1</v>
          </cell>
          <cell r="L20">
            <v>24520</v>
          </cell>
        </row>
        <row r="21">
          <cell r="A21">
            <v>21</v>
          </cell>
          <cell r="B21" t="str">
            <v>A011</v>
          </cell>
          <cell r="C21">
            <v>0</v>
          </cell>
          <cell r="D21">
            <v>1</v>
          </cell>
          <cell r="E21" t="str">
            <v>m3</v>
          </cell>
          <cell r="G21" t="str">
            <v>PEK. GALIAN  TANAH  BIASA  MAX.  KEDALAMAN 5 M1</v>
          </cell>
          <cell r="L21">
            <v>29950</v>
          </cell>
        </row>
        <row r="22">
          <cell r="A22">
            <v>22</v>
          </cell>
          <cell r="B22" t="str">
            <v>A012</v>
          </cell>
          <cell r="C22">
            <v>0</v>
          </cell>
          <cell r="D22">
            <v>1</v>
          </cell>
          <cell r="E22" t="str">
            <v>m3</v>
          </cell>
          <cell r="G22" t="str">
            <v>PEK. GALIAN  TANAH  SUMURAN  MAX.  KEDALAMAN 10 m1</v>
          </cell>
          <cell r="L22">
            <v>31180</v>
          </cell>
        </row>
        <row r="23">
          <cell r="A23">
            <v>23</v>
          </cell>
          <cell r="B23" t="str">
            <v>A013</v>
          </cell>
          <cell r="C23">
            <v>0</v>
          </cell>
          <cell r="D23">
            <v>1</v>
          </cell>
          <cell r="E23" t="str">
            <v>m3</v>
          </cell>
          <cell r="G23" t="str">
            <v>PEK. GALIAN  TANAH BERBATU / TANAH KERAS / ASPAL  MAX.  KEDALAMAN 1 M1</v>
          </cell>
          <cell r="L23">
            <v>21480</v>
          </cell>
        </row>
        <row r="24">
          <cell r="A24">
            <v>24</v>
          </cell>
          <cell r="B24" t="str">
            <v>A014</v>
          </cell>
          <cell r="C24">
            <v>0</v>
          </cell>
          <cell r="D24">
            <v>1</v>
          </cell>
          <cell r="E24" t="str">
            <v>m3</v>
          </cell>
          <cell r="G24" t="str">
            <v>PEK. GALIAN  TANAH CADAS  MAX.  KEDALAMAN 1 M1</v>
          </cell>
          <cell r="L24">
            <v>21480</v>
          </cell>
        </row>
        <row r="25">
          <cell r="A25">
            <v>25</v>
          </cell>
          <cell r="B25" t="str">
            <v>A015</v>
          </cell>
          <cell r="C25">
            <v>0</v>
          </cell>
          <cell r="D25">
            <v>1</v>
          </cell>
          <cell r="E25" t="str">
            <v>m3</v>
          </cell>
          <cell r="G25" t="str">
            <v>PEK. GALIAN  TANAH LUMPUR  MAX.  KEDALAMAN 1 M1</v>
          </cell>
          <cell r="L25">
            <v>18730</v>
          </cell>
        </row>
        <row r="26">
          <cell r="A26">
            <v>26</v>
          </cell>
          <cell r="B26" t="str">
            <v>A016</v>
          </cell>
          <cell r="C26">
            <v>0</v>
          </cell>
          <cell r="D26">
            <v>1</v>
          </cell>
          <cell r="E26" t="str">
            <v>m2</v>
          </cell>
          <cell r="G26" t="str">
            <v>PEK. STRIPING TANAH  ( TEBAL = 20 Cm )</v>
          </cell>
          <cell r="L26">
            <v>1670</v>
          </cell>
        </row>
        <row r="27">
          <cell r="A27">
            <v>27</v>
          </cell>
          <cell r="B27" t="str">
            <v>A017</v>
          </cell>
          <cell r="C27">
            <v>0</v>
          </cell>
          <cell r="D27">
            <v>1</v>
          </cell>
          <cell r="E27" t="str">
            <v>m3</v>
          </cell>
          <cell r="G27" t="str">
            <v>PEK. PEMBUANGAN &gt;= 150 M1</v>
          </cell>
          <cell r="L27">
            <v>7560</v>
          </cell>
        </row>
        <row r="28">
          <cell r="A28">
            <v>28</v>
          </cell>
          <cell r="B28" t="str">
            <v>A018</v>
          </cell>
          <cell r="C28">
            <v>0</v>
          </cell>
          <cell r="D28">
            <v>1</v>
          </cell>
          <cell r="E28" t="str">
            <v>m3</v>
          </cell>
          <cell r="G28" t="str">
            <v>PEK. URUGAN  TANAH  KEMBALI</v>
          </cell>
          <cell r="L28">
            <v>5220</v>
          </cell>
        </row>
        <row r="29">
          <cell r="A29">
            <v>29</v>
          </cell>
          <cell r="B29" t="str">
            <v>A019</v>
          </cell>
          <cell r="C29">
            <v>0</v>
          </cell>
          <cell r="D29">
            <v>1</v>
          </cell>
          <cell r="E29" t="str">
            <v>m3</v>
          </cell>
          <cell r="G29" t="str">
            <v>PEK. URUGAN  PASIR  URUG</v>
          </cell>
          <cell r="L29">
            <v>51070</v>
          </cell>
        </row>
        <row r="30">
          <cell r="A30">
            <v>30</v>
          </cell>
          <cell r="B30" t="str">
            <v>A020</v>
          </cell>
          <cell r="C30">
            <v>0</v>
          </cell>
          <cell r="D30">
            <v>1</v>
          </cell>
          <cell r="E30" t="str">
            <v>m3</v>
          </cell>
          <cell r="G30" t="str">
            <v>PEK. URUGAN  TANAH  DARI  LUAR  DIPADATKAN  DENGAN  ALAT  BERAT</v>
          </cell>
          <cell r="L30">
            <v>73140</v>
          </cell>
        </row>
        <row r="31">
          <cell r="A31">
            <v>31</v>
          </cell>
          <cell r="B31" t="str">
            <v>A021</v>
          </cell>
          <cell r="C31">
            <v>0</v>
          </cell>
          <cell r="D31">
            <v>1</v>
          </cell>
          <cell r="E31" t="str">
            <v>m3</v>
          </cell>
          <cell r="G31" t="str">
            <v>PEK. PEMADATAN  TANAH  SETIAP  20 Cm</v>
          </cell>
          <cell r="L31">
            <v>13110</v>
          </cell>
        </row>
        <row r="32">
          <cell r="A32">
            <v>32</v>
          </cell>
          <cell r="B32" t="str">
            <v>A022</v>
          </cell>
          <cell r="C32">
            <v>0</v>
          </cell>
          <cell r="D32">
            <v>1</v>
          </cell>
          <cell r="E32" t="str">
            <v>m3</v>
          </cell>
          <cell r="G32" t="str">
            <v>PEK. PERKERASAN  SIRTU  DIPADATKAN  SETIAP  20 Cm</v>
          </cell>
          <cell r="L32">
            <v>55760</v>
          </cell>
        </row>
        <row r="33">
          <cell r="A33">
            <v>33</v>
          </cell>
          <cell r="B33" t="str">
            <v>A023</v>
          </cell>
          <cell r="C33">
            <v>0</v>
          </cell>
          <cell r="D33">
            <v>1</v>
          </cell>
          <cell r="E33" t="str">
            <v>m2</v>
          </cell>
          <cell r="G33" t="str">
            <v>PEK. PEMBUATAN  JALAN  SEMENTARA  TEBAL  20 Cm</v>
          </cell>
          <cell r="L33">
            <v>30980</v>
          </cell>
        </row>
        <row r="34">
          <cell r="A34">
            <v>34</v>
          </cell>
          <cell r="B34" t="str">
            <v>A024</v>
          </cell>
          <cell r="C34">
            <v>0</v>
          </cell>
          <cell r="D34">
            <v>1</v>
          </cell>
          <cell r="E34" t="str">
            <v>m2</v>
          </cell>
          <cell r="G34" t="str">
            <v>PEK. PEMASANGAN  LAPISAN  INJUK TEBAL  10 Cm</v>
          </cell>
          <cell r="L34">
            <v>19510</v>
          </cell>
        </row>
        <row r="35">
          <cell r="A35">
            <v>35</v>
          </cell>
          <cell r="B35" t="str">
            <v>A025</v>
          </cell>
          <cell r="C35">
            <v>0</v>
          </cell>
          <cell r="D35">
            <v>1</v>
          </cell>
          <cell r="E35" t="str">
            <v>m3</v>
          </cell>
          <cell r="G35" t="str">
            <v>PEK.  LAPISAN  PUDEL  1KP : 3PP : 7TL</v>
          </cell>
          <cell r="L35">
            <v>60260</v>
          </cell>
        </row>
        <row r="36">
          <cell r="A36">
            <v>36</v>
          </cell>
          <cell r="B36" t="str">
            <v>A026</v>
          </cell>
          <cell r="C36">
            <v>0</v>
          </cell>
          <cell r="D36">
            <v>1</v>
          </cell>
          <cell r="E36" t="str">
            <v>m3</v>
          </cell>
          <cell r="G36" t="str">
            <v>PEK.  LAPISAN  PUDEL  1KP : 5TL</v>
          </cell>
          <cell r="L36">
            <v>53360</v>
          </cell>
        </row>
        <row r="37">
          <cell r="A37">
            <v>37</v>
          </cell>
          <cell r="B37" t="str">
            <v>A027</v>
          </cell>
          <cell r="C37">
            <v>0</v>
          </cell>
          <cell r="D37">
            <v>1</v>
          </cell>
          <cell r="E37" t="str">
            <v>m3</v>
          </cell>
          <cell r="G37" t="str">
            <v>PEK.  LAPISAN  PUDEL  1KP : 5PP</v>
          </cell>
          <cell r="L37">
            <v>91860</v>
          </cell>
        </row>
        <row r="38">
          <cell r="A38">
            <v>38</v>
          </cell>
          <cell r="B38" t="str">
            <v>A028</v>
          </cell>
          <cell r="C38">
            <v>0</v>
          </cell>
          <cell r="D38">
            <v>1</v>
          </cell>
          <cell r="E38" t="str">
            <v>m3</v>
          </cell>
          <cell r="G38" t="str">
            <v>PEK.  LANTAI  KERJA  1PC : 3PB : 5 KRL</v>
          </cell>
          <cell r="L38">
            <v>264330</v>
          </cell>
        </row>
        <row r="39">
          <cell r="A39">
            <v>39</v>
          </cell>
          <cell r="B39" t="str">
            <v>A029</v>
          </cell>
          <cell r="C39">
            <v>0</v>
          </cell>
          <cell r="D39">
            <v>1</v>
          </cell>
          <cell r="E39" t="str">
            <v>m3</v>
          </cell>
          <cell r="G39" t="str">
            <v>PEK.  COR  BETON  SITE  MIX  K - 175</v>
          </cell>
          <cell r="L39">
            <v>324750</v>
          </cell>
        </row>
        <row r="40">
          <cell r="A40">
            <v>40</v>
          </cell>
          <cell r="B40" t="str">
            <v>A030</v>
          </cell>
          <cell r="C40">
            <v>0</v>
          </cell>
          <cell r="D40">
            <v>1</v>
          </cell>
          <cell r="E40" t="str">
            <v>m3</v>
          </cell>
          <cell r="G40" t="str">
            <v>PEK.  COR  BETON  SITE  MIX  K - 225</v>
          </cell>
          <cell r="L40">
            <v>350240</v>
          </cell>
        </row>
        <row r="41">
          <cell r="A41">
            <v>41</v>
          </cell>
          <cell r="B41" t="str">
            <v>A031</v>
          </cell>
          <cell r="C41">
            <v>0</v>
          </cell>
          <cell r="D41">
            <v>1</v>
          </cell>
          <cell r="E41" t="str">
            <v>m3</v>
          </cell>
          <cell r="G41" t="str">
            <v>PEK.  COR  BETON  SITE  MIX  K - 300</v>
          </cell>
          <cell r="L41">
            <v>372370</v>
          </cell>
        </row>
        <row r="42">
          <cell r="A42">
            <v>42</v>
          </cell>
          <cell r="B42" t="str">
            <v>A032</v>
          </cell>
          <cell r="C42">
            <v>0</v>
          </cell>
          <cell r="D42">
            <v>1</v>
          </cell>
          <cell r="E42" t="str">
            <v>m3</v>
          </cell>
          <cell r="G42" t="str">
            <v>PEK.  COR  BETON  READY  MIX  K - 175  ( MIN  6 m3  BERIKUT  SLANG )</v>
          </cell>
          <cell r="L42">
            <v>364240</v>
          </cell>
        </row>
        <row r="43">
          <cell r="A43">
            <v>43</v>
          </cell>
          <cell r="B43" t="str">
            <v>A033</v>
          </cell>
          <cell r="C43">
            <v>0</v>
          </cell>
          <cell r="D43">
            <v>1</v>
          </cell>
          <cell r="E43" t="str">
            <v>m3</v>
          </cell>
          <cell r="G43" t="str">
            <v>PEK.  COR  BETON  READY  MIX  K - 225  ( MIN  6 m3  BERIKUT  SLANG )</v>
          </cell>
          <cell r="L43">
            <v>391830</v>
          </cell>
        </row>
        <row r="44">
          <cell r="A44">
            <v>44</v>
          </cell>
          <cell r="B44" t="str">
            <v>A034</v>
          </cell>
          <cell r="C44">
            <v>0</v>
          </cell>
          <cell r="D44">
            <v>1</v>
          </cell>
          <cell r="E44" t="str">
            <v>m3</v>
          </cell>
          <cell r="G44" t="str">
            <v>PEK.  COR  BETON  READY  MIX  K -300  ( MIN  6 m3  BERIKUT  SLANG )</v>
          </cell>
          <cell r="L44">
            <v>419420</v>
          </cell>
        </row>
        <row r="45">
          <cell r="A45">
            <v>45</v>
          </cell>
          <cell r="B45" t="str">
            <v>A035</v>
          </cell>
          <cell r="C45">
            <v>0</v>
          </cell>
          <cell r="D45">
            <v>1</v>
          </cell>
          <cell r="E45" t="str">
            <v>m3</v>
          </cell>
          <cell r="G45" t="str">
            <v>PEK.  PASANG  BETON  CYCLOOF + 40%  BATU  BELAH</v>
          </cell>
          <cell r="L45">
            <v>227350</v>
          </cell>
        </row>
        <row r="46">
          <cell r="A46">
            <v>46</v>
          </cell>
          <cell r="B46" t="str">
            <v>A036</v>
          </cell>
          <cell r="C46">
            <v>0</v>
          </cell>
          <cell r="D46">
            <v>1</v>
          </cell>
          <cell r="E46" t="str">
            <v>kg.</v>
          </cell>
          <cell r="G46" t="str">
            <v>PEK.  BESI  BETON  TERPASANG  U - 24</v>
          </cell>
          <cell r="L46">
            <v>4830</v>
          </cell>
        </row>
        <row r="47">
          <cell r="A47">
            <v>47</v>
          </cell>
          <cell r="B47" t="str">
            <v>A037</v>
          </cell>
          <cell r="C47">
            <v>0</v>
          </cell>
          <cell r="D47">
            <v>1</v>
          </cell>
          <cell r="E47" t="str">
            <v>kg.</v>
          </cell>
          <cell r="G47" t="str">
            <v>PEK.  BESI  BETON  TERPASANG  U - 39</v>
          </cell>
          <cell r="L47">
            <v>5250</v>
          </cell>
        </row>
        <row r="48">
          <cell r="A48">
            <v>48</v>
          </cell>
          <cell r="B48" t="str">
            <v>A038</v>
          </cell>
          <cell r="C48">
            <v>0</v>
          </cell>
          <cell r="D48">
            <v>1</v>
          </cell>
          <cell r="E48" t="str">
            <v>kg.</v>
          </cell>
          <cell r="G48" t="str">
            <v>PEK.  ERECTION  KONSTRUKSI  KUDA-KUDA  BESI</v>
          </cell>
          <cell r="L48">
            <v>4410</v>
          </cell>
        </row>
        <row r="49">
          <cell r="A49">
            <v>49</v>
          </cell>
          <cell r="B49" t="str">
            <v>A039</v>
          </cell>
          <cell r="C49">
            <v>0</v>
          </cell>
          <cell r="D49">
            <v>1</v>
          </cell>
          <cell r="E49" t="str">
            <v>kg.</v>
          </cell>
          <cell r="G49" t="str">
            <v>PEK.  BAJA  IWF  EX  DN</v>
          </cell>
          <cell r="L49">
            <v>6430</v>
          </cell>
        </row>
        <row r="50">
          <cell r="A50">
            <v>50</v>
          </cell>
          <cell r="B50" t="str">
            <v>A040</v>
          </cell>
          <cell r="C50">
            <v>0</v>
          </cell>
          <cell r="D50">
            <v>1</v>
          </cell>
          <cell r="E50" t="str">
            <v>kg.</v>
          </cell>
          <cell r="G50" t="str">
            <v>PEK.  BAJA  IWF  EX  LN</v>
          </cell>
          <cell r="L50">
            <v>6690</v>
          </cell>
        </row>
        <row r="51">
          <cell r="A51">
            <v>51</v>
          </cell>
          <cell r="B51" t="str">
            <v>A041</v>
          </cell>
          <cell r="C51">
            <v>0</v>
          </cell>
          <cell r="D51">
            <v>1</v>
          </cell>
          <cell r="E51" t="str">
            <v>kg.</v>
          </cell>
          <cell r="G51" t="str">
            <v>PEK.  BAJA  L  EX  DN</v>
          </cell>
          <cell r="L51">
            <v>5650</v>
          </cell>
        </row>
        <row r="52">
          <cell r="A52">
            <v>52</v>
          </cell>
          <cell r="B52" t="str">
            <v>A042</v>
          </cell>
          <cell r="C52">
            <v>0</v>
          </cell>
          <cell r="D52">
            <v>1</v>
          </cell>
          <cell r="E52" t="str">
            <v>kg.</v>
          </cell>
          <cell r="G52" t="str">
            <v>PEK.  BAJA  L  EX  LN</v>
          </cell>
          <cell r="L52">
            <v>5910</v>
          </cell>
        </row>
        <row r="53">
          <cell r="A53">
            <v>53</v>
          </cell>
          <cell r="B53" t="str">
            <v>A043</v>
          </cell>
          <cell r="C53">
            <v>0</v>
          </cell>
          <cell r="D53">
            <v>1</v>
          </cell>
          <cell r="E53" t="str">
            <v>cm1</v>
          </cell>
          <cell r="G53" t="str">
            <v>PEK.  LAS  LISTRIK</v>
          </cell>
          <cell r="L53">
            <v>1850</v>
          </cell>
        </row>
        <row r="54">
          <cell r="A54">
            <v>54</v>
          </cell>
          <cell r="B54" t="str">
            <v>A044</v>
          </cell>
          <cell r="C54">
            <v>0</v>
          </cell>
          <cell r="D54">
            <v>1</v>
          </cell>
          <cell r="E54" t="str">
            <v>ttk.</v>
          </cell>
          <cell r="G54" t="str">
            <v>MELOBANGI  KONSTRUKSI  BESI  DENGAN  BOR</v>
          </cell>
          <cell r="L54">
            <v>1800</v>
          </cell>
        </row>
        <row r="55">
          <cell r="A55">
            <v>55</v>
          </cell>
          <cell r="B55" t="str">
            <v>A045</v>
          </cell>
          <cell r="C55">
            <v>0</v>
          </cell>
          <cell r="D55">
            <v>1</v>
          </cell>
          <cell r="E55" t="str">
            <v>m2</v>
          </cell>
          <cell r="G55" t="str">
            <v>PEK.  BONDEX</v>
          </cell>
          <cell r="L55">
            <v>89410</v>
          </cell>
        </row>
        <row r="56">
          <cell r="A56">
            <v>56</v>
          </cell>
          <cell r="B56" t="str">
            <v>A046</v>
          </cell>
          <cell r="C56">
            <v>0</v>
          </cell>
          <cell r="D56">
            <v>1</v>
          </cell>
          <cell r="E56" t="str">
            <v>m2</v>
          </cell>
          <cell r="G56" t="str">
            <v>PEK.  WIREMESH  M8</v>
          </cell>
          <cell r="L56">
            <v>28310</v>
          </cell>
        </row>
        <row r="57">
          <cell r="A57">
            <v>57</v>
          </cell>
          <cell r="B57" t="str">
            <v>A047</v>
          </cell>
          <cell r="C57">
            <v>0</v>
          </cell>
          <cell r="D57">
            <v>1</v>
          </cell>
          <cell r="E57" t="str">
            <v>m2</v>
          </cell>
          <cell r="G57" t="str">
            <v>PEK.  BEKISTING  DENGAN  PAPAN</v>
          </cell>
          <cell r="L57">
            <v>82340</v>
          </cell>
        </row>
        <row r="58">
          <cell r="A58">
            <v>58</v>
          </cell>
          <cell r="B58" t="str">
            <v>A048</v>
          </cell>
          <cell r="C58">
            <v>0</v>
          </cell>
          <cell r="D58">
            <v>1</v>
          </cell>
          <cell r="E58" t="str">
            <v>m2</v>
          </cell>
          <cell r="G58" t="str">
            <v>PEK.  BEKISTING  DENGAN  MULTIPLEX  9 mm</v>
          </cell>
          <cell r="L58">
            <v>49360</v>
          </cell>
        </row>
        <row r="59">
          <cell r="A59">
            <v>59</v>
          </cell>
          <cell r="B59" t="str">
            <v>A049</v>
          </cell>
          <cell r="C59">
            <v>0</v>
          </cell>
          <cell r="D59">
            <v>1</v>
          </cell>
          <cell r="E59" t="str">
            <v>m2</v>
          </cell>
          <cell r="G59" t="str">
            <v>PEK.  BEKISTING  DENGAN  MULTIPLEX  12 mm</v>
          </cell>
          <cell r="L59">
            <v>55490</v>
          </cell>
        </row>
        <row r="60">
          <cell r="A60">
            <v>60</v>
          </cell>
          <cell r="B60" t="str">
            <v>A050</v>
          </cell>
          <cell r="C60">
            <v>0</v>
          </cell>
          <cell r="D60">
            <v>1</v>
          </cell>
          <cell r="E60" t="str">
            <v>m2</v>
          </cell>
          <cell r="G60" t="str">
            <v>PEK.  PASANGAN  STOOT  WERK</v>
          </cell>
          <cell r="L60">
            <v>122980</v>
          </cell>
        </row>
        <row r="61">
          <cell r="A61">
            <v>61</v>
          </cell>
          <cell r="B61" t="str">
            <v>A051</v>
          </cell>
          <cell r="C61">
            <v>0</v>
          </cell>
          <cell r="D61">
            <v>1</v>
          </cell>
          <cell r="E61" t="str">
            <v>m3</v>
          </cell>
          <cell r="G61" t="str">
            <v>PEK.  PASANGAN  AANSTAMPING</v>
          </cell>
          <cell r="L61">
            <v>83070</v>
          </cell>
        </row>
        <row r="62">
          <cell r="A62">
            <v>62</v>
          </cell>
          <cell r="B62" t="str">
            <v>A052</v>
          </cell>
          <cell r="C62">
            <v>0</v>
          </cell>
          <cell r="D62">
            <v>1</v>
          </cell>
          <cell r="E62" t="str">
            <v>m3</v>
          </cell>
          <cell r="G62" t="str">
            <v>PEK.  PASANGAN  BATU  BRONJONG</v>
          </cell>
          <cell r="L62">
            <v>96160</v>
          </cell>
        </row>
        <row r="63">
          <cell r="A63">
            <v>63</v>
          </cell>
          <cell r="B63" t="str">
            <v>A053</v>
          </cell>
          <cell r="C63">
            <v>0</v>
          </cell>
          <cell r="D63">
            <v>1</v>
          </cell>
          <cell r="E63" t="str">
            <v>m2</v>
          </cell>
          <cell r="G63" t="str">
            <v>PEK.  PASANGAN  GEBALAN  RUMPUT  SAMPAI  TUMBUH</v>
          </cell>
          <cell r="L63">
            <v>2980</v>
          </cell>
        </row>
        <row r="64">
          <cell r="A64">
            <v>64</v>
          </cell>
          <cell r="B64" t="str">
            <v>A054</v>
          </cell>
          <cell r="C64">
            <v>0</v>
          </cell>
          <cell r="D64">
            <v>1</v>
          </cell>
          <cell r="E64" t="str">
            <v>m3</v>
          </cell>
          <cell r="G64" t="str">
            <v>PEK.  PASANGAN  BATU  1 : 6</v>
          </cell>
          <cell r="L64">
            <v>141480</v>
          </cell>
        </row>
        <row r="65">
          <cell r="A65">
            <v>65</v>
          </cell>
          <cell r="B65" t="str">
            <v>A055</v>
          </cell>
          <cell r="C65">
            <v>0</v>
          </cell>
          <cell r="D65">
            <v>1</v>
          </cell>
          <cell r="E65" t="str">
            <v>m3</v>
          </cell>
          <cell r="G65" t="str">
            <v>PEK.  PASANGAN  BATU  1 : 5</v>
          </cell>
          <cell r="L65">
            <v>144500</v>
          </cell>
        </row>
        <row r="66">
          <cell r="A66">
            <v>66</v>
          </cell>
          <cell r="B66" t="str">
            <v>A056</v>
          </cell>
          <cell r="C66">
            <v>0</v>
          </cell>
          <cell r="D66">
            <v>1</v>
          </cell>
          <cell r="E66" t="str">
            <v>m3</v>
          </cell>
          <cell r="G66" t="str">
            <v>PEK.  PASANGAN  BATU  1 : 4</v>
          </cell>
          <cell r="L66">
            <v>148400</v>
          </cell>
        </row>
        <row r="67">
          <cell r="A67">
            <v>67</v>
          </cell>
          <cell r="B67" t="str">
            <v>A057</v>
          </cell>
          <cell r="C67">
            <v>0</v>
          </cell>
          <cell r="D67">
            <v>1</v>
          </cell>
          <cell r="E67" t="str">
            <v>m3</v>
          </cell>
          <cell r="G67" t="str">
            <v>PEK.  PASANGAN  BATU  1 : 3</v>
          </cell>
          <cell r="L67">
            <v>151810</v>
          </cell>
        </row>
        <row r="68">
          <cell r="A68">
            <v>68</v>
          </cell>
          <cell r="B68" t="str">
            <v>A058</v>
          </cell>
          <cell r="C68">
            <v>0</v>
          </cell>
          <cell r="D68">
            <v>1</v>
          </cell>
          <cell r="E68" t="str">
            <v>m3</v>
          </cell>
          <cell r="G68" t="str">
            <v>PEK.  PASANGAN  BATU  1 : 2.5</v>
          </cell>
          <cell r="L68">
            <v>155210</v>
          </cell>
        </row>
        <row r="69">
          <cell r="A69">
            <v>69</v>
          </cell>
          <cell r="B69" t="str">
            <v>A059</v>
          </cell>
          <cell r="C69">
            <v>0</v>
          </cell>
          <cell r="D69">
            <v>1</v>
          </cell>
          <cell r="E69" t="str">
            <v>m3</v>
          </cell>
          <cell r="G69" t="str">
            <v>PEK.  PASANGAN  BATU  1 : 2</v>
          </cell>
          <cell r="L69">
            <v>158620</v>
          </cell>
        </row>
        <row r="70">
          <cell r="A70">
            <v>70</v>
          </cell>
          <cell r="B70" t="str">
            <v>A060</v>
          </cell>
          <cell r="C70">
            <v>0</v>
          </cell>
          <cell r="D70">
            <v>1</v>
          </cell>
          <cell r="E70" t="str">
            <v>m3</v>
          </cell>
          <cell r="G70" t="str">
            <v>PEK.  PASANGAN  BATU  1 : 1</v>
          </cell>
          <cell r="L70">
            <v>162020</v>
          </cell>
        </row>
        <row r="71">
          <cell r="A71">
            <v>71</v>
          </cell>
          <cell r="B71" t="str">
            <v>A061</v>
          </cell>
          <cell r="C71">
            <v>0</v>
          </cell>
          <cell r="D71">
            <v>1</v>
          </cell>
          <cell r="E71" t="str">
            <v>m3</v>
          </cell>
          <cell r="G71" t="str">
            <v>PEK.  PASANGAN  BATU  1 : 4  PAKAI  BATU  MUKA  SEGI  ENAM  DAN  SIARAN</v>
          </cell>
          <cell r="L71">
            <v>177770</v>
          </cell>
        </row>
        <row r="72">
          <cell r="A72">
            <v>72</v>
          </cell>
          <cell r="B72" t="str">
            <v>A062</v>
          </cell>
          <cell r="C72">
            <v>0</v>
          </cell>
          <cell r="D72">
            <v>1</v>
          </cell>
          <cell r="E72" t="str">
            <v>m2</v>
          </cell>
          <cell r="G72" t="str">
            <v>PEK.  PASANGAN  BATU  TEMPEL  DAN  SIARAN</v>
          </cell>
          <cell r="L72">
            <v>29430</v>
          </cell>
        </row>
        <row r="73">
          <cell r="A73">
            <v>73</v>
          </cell>
          <cell r="B73" t="str">
            <v>A063</v>
          </cell>
          <cell r="C73">
            <v>0</v>
          </cell>
          <cell r="D73">
            <v>1</v>
          </cell>
          <cell r="E73" t="str">
            <v>m2</v>
          </cell>
          <cell r="G73" t="str">
            <v>PEK.  PASANGAN  DINDING  KERAMIK  PUTIH</v>
          </cell>
          <cell r="L73">
            <v>47050</v>
          </cell>
        </row>
        <row r="74">
          <cell r="A74">
            <v>74</v>
          </cell>
          <cell r="B74" t="str">
            <v>A064</v>
          </cell>
          <cell r="C74">
            <v>0</v>
          </cell>
          <cell r="D74">
            <v>1</v>
          </cell>
          <cell r="E74" t="str">
            <v>m2</v>
          </cell>
          <cell r="G74" t="str">
            <v>PEK.  PASANGAN  DINDING  KERAMIK  BERCORAK</v>
          </cell>
          <cell r="L74">
            <v>50380</v>
          </cell>
        </row>
        <row r="75">
          <cell r="A75">
            <v>75</v>
          </cell>
          <cell r="B75" t="str">
            <v>A065</v>
          </cell>
          <cell r="C75">
            <v>0</v>
          </cell>
          <cell r="D75">
            <v>1</v>
          </cell>
          <cell r="E75" t="str">
            <v>m2</v>
          </cell>
          <cell r="G75" t="str">
            <v>PEK.  PASANGAN  DINDING  KERAMIK  BERCORAK  ( 20/25 )</v>
          </cell>
          <cell r="L75">
            <v>59830</v>
          </cell>
        </row>
        <row r="76">
          <cell r="A76">
            <v>76</v>
          </cell>
          <cell r="B76" t="str">
            <v>A066</v>
          </cell>
          <cell r="C76">
            <v>0</v>
          </cell>
          <cell r="D76">
            <v>1</v>
          </cell>
          <cell r="E76" t="str">
            <v>m2</v>
          </cell>
          <cell r="G76" t="str">
            <v>PEK.  PASANGAN  LANTAI  KERAMIK  PUTIH  ( 20/20 )</v>
          </cell>
          <cell r="L76">
            <v>49830</v>
          </cell>
        </row>
        <row r="77">
          <cell r="A77">
            <v>77</v>
          </cell>
          <cell r="B77" t="str">
            <v>A067</v>
          </cell>
          <cell r="C77">
            <v>0</v>
          </cell>
          <cell r="D77">
            <v>1</v>
          </cell>
          <cell r="E77" t="str">
            <v>m2</v>
          </cell>
          <cell r="G77" t="str">
            <v>PEK.  PASANGAN  LANTAI  KERAMIK  PUTIH  ( 30/30 )</v>
          </cell>
          <cell r="L77">
            <v>50380</v>
          </cell>
        </row>
        <row r="78">
          <cell r="A78">
            <v>78</v>
          </cell>
          <cell r="B78" t="str">
            <v>A068</v>
          </cell>
          <cell r="C78">
            <v>0</v>
          </cell>
          <cell r="D78">
            <v>1</v>
          </cell>
          <cell r="E78" t="str">
            <v>m2</v>
          </cell>
          <cell r="G78" t="str">
            <v>PEK.  PASANGAN  LANTAI  KERAMIK  CORAK  ( 30/30 )</v>
          </cell>
          <cell r="L78">
            <v>60940</v>
          </cell>
        </row>
        <row r="79">
          <cell r="A79">
            <v>79</v>
          </cell>
          <cell r="B79" t="str">
            <v>A069</v>
          </cell>
          <cell r="C79">
            <v>0</v>
          </cell>
          <cell r="D79">
            <v>1</v>
          </cell>
          <cell r="E79" t="str">
            <v>m2</v>
          </cell>
          <cell r="G79" t="str">
            <v>PEK.  PASANGAN  LANTAI  KERAMIK  CORAK  ( 20/20 ) UNTUK  KAMAR  MANDI</v>
          </cell>
          <cell r="L79">
            <v>55860</v>
          </cell>
        </row>
        <row r="80">
          <cell r="A80">
            <v>80</v>
          </cell>
          <cell r="B80" t="str">
            <v>A070</v>
          </cell>
          <cell r="C80">
            <v>0</v>
          </cell>
          <cell r="D80">
            <v>1</v>
          </cell>
          <cell r="E80" t="str">
            <v>m2</v>
          </cell>
          <cell r="G80" t="str">
            <v>PEK.  PASANGAN  LANTAI  GRANIT  UKURAN  BESAR  ( EX  LN )</v>
          </cell>
          <cell r="L80">
            <v>1152460</v>
          </cell>
        </row>
        <row r="81">
          <cell r="A81">
            <v>81</v>
          </cell>
          <cell r="B81" t="str">
            <v>A071</v>
          </cell>
          <cell r="C81">
            <v>0</v>
          </cell>
          <cell r="D81">
            <v>1</v>
          </cell>
          <cell r="E81" t="str">
            <v>m2</v>
          </cell>
          <cell r="G81" t="str">
            <v>PEK.  PASANGAN  LANTAI  GRANIT  UKURAN  BESAR  ( EX DN )</v>
          </cell>
          <cell r="L81">
            <v>868660</v>
          </cell>
        </row>
        <row r="82">
          <cell r="A82">
            <v>82</v>
          </cell>
          <cell r="B82" t="str">
            <v>A072</v>
          </cell>
          <cell r="C82">
            <v>0</v>
          </cell>
          <cell r="D82">
            <v>1</v>
          </cell>
          <cell r="E82" t="str">
            <v>m2</v>
          </cell>
          <cell r="G82" t="str">
            <v>PEK.  PASANGAN  LANTAI  GRANIT  UKURAN  KECIL  ( EX LN )</v>
          </cell>
          <cell r="L82">
            <v>983460</v>
          </cell>
        </row>
        <row r="83">
          <cell r="A83">
            <v>83</v>
          </cell>
          <cell r="B83" t="str">
            <v>A073</v>
          </cell>
          <cell r="C83">
            <v>0</v>
          </cell>
          <cell r="D83">
            <v>1</v>
          </cell>
          <cell r="E83" t="str">
            <v>m2</v>
          </cell>
          <cell r="G83" t="str">
            <v>PEK.  PASANGAN  LANTAI  GRANIT  UKURAN  KECIL  ( EX DN )</v>
          </cell>
          <cell r="L83">
            <v>813180</v>
          </cell>
        </row>
        <row r="84">
          <cell r="A84">
            <v>84</v>
          </cell>
          <cell r="B84" t="str">
            <v>A074</v>
          </cell>
          <cell r="C84">
            <v>0</v>
          </cell>
          <cell r="D84">
            <v>1</v>
          </cell>
          <cell r="E84" t="str">
            <v>m2</v>
          </cell>
          <cell r="G84" t="str">
            <v>PEK.  PASANGAN  DINDING  GRANIT  UKURAN  BESAR  ( EX LN )</v>
          </cell>
          <cell r="L84">
            <v>1223070</v>
          </cell>
        </row>
        <row r="85">
          <cell r="A85">
            <v>85</v>
          </cell>
          <cell r="B85" t="str">
            <v>A075</v>
          </cell>
          <cell r="C85">
            <v>0</v>
          </cell>
          <cell r="D85">
            <v>1</v>
          </cell>
          <cell r="E85" t="str">
            <v>m2</v>
          </cell>
          <cell r="G85" t="str">
            <v>PEK.  PASANGAN  DINDING  GRANIT  UKURAN  BESAR  ( EX DN )</v>
          </cell>
          <cell r="L85">
            <v>934870</v>
          </cell>
        </row>
        <row r="86">
          <cell r="A86">
            <v>86</v>
          </cell>
          <cell r="B86" t="str">
            <v>A076</v>
          </cell>
          <cell r="C86">
            <v>0</v>
          </cell>
          <cell r="D86">
            <v>1</v>
          </cell>
          <cell r="E86" t="str">
            <v>m2</v>
          </cell>
          <cell r="G86" t="str">
            <v>PEK.  PASANGAN  DINDING  GRANIT  UKURAN  KECIL  ( EX LN )</v>
          </cell>
          <cell r="L86">
            <v>1048710</v>
          </cell>
        </row>
        <row r="87">
          <cell r="A87">
            <v>87</v>
          </cell>
          <cell r="B87" t="str">
            <v>A077</v>
          </cell>
          <cell r="C87">
            <v>0</v>
          </cell>
          <cell r="D87">
            <v>1</v>
          </cell>
          <cell r="E87" t="str">
            <v>m2</v>
          </cell>
          <cell r="G87" t="str">
            <v>PEK.  PASANGAN  DINDING  GRANIT  UKURAN  KECIL  ( EX DN )</v>
          </cell>
          <cell r="L87">
            <v>875790</v>
          </cell>
        </row>
        <row r="88">
          <cell r="A88">
            <v>88</v>
          </cell>
          <cell r="B88" t="str">
            <v>A078</v>
          </cell>
          <cell r="C88">
            <v>0</v>
          </cell>
          <cell r="D88">
            <v>1</v>
          </cell>
          <cell r="E88" t="str">
            <v>m2</v>
          </cell>
          <cell r="G88" t="str">
            <v>PEK.  PASANGAN  LANTAI  GRANITO  TILE  ESSENZA  60 x 60 POLISHED</v>
          </cell>
          <cell r="L88">
            <v>227310</v>
          </cell>
        </row>
        <row r="89">
          <cell r="A89">
            <v>89</v>
          </cell>
          <cell r="B89" t="str">
            <v>A079</v>
          </cell>
          <cell r="C89">
            <v>0</v>
          </cell>
          <cell r="D89">
            <v>1</v>
          </cell>
          <cell r="E89" t="str">
            <v>m2</v>
          </cell>
          <cell r="G89" t="str">
            <v>PEK.  PASANGAN  LANTAI  GRANITO  TILE  ESSENZA  40 x 40 POLISHED</v>
          </cell>
          <cell r="L89">
            <v>193520</v>
          </cell>
        </row>
        <row r="90">
          <cell r="A90">
            <v>90</v>
          </cell>
          <cell r="B90" t="str">
            <v>A080</v>
          </cell>
          <cell r="C90">
            <v>0</v>
          </cell>
          <cell r="D90">
            <v>1</v>
          </cell>
          <cell r="E90" t="str">
            <v>m2</v>
          </cell>
          <cell r="G90" t="str">
            <v>PEK.  PASANGAN  DINDING  GRANITO  TILE  ESSENZA  60 x 60 POLISHED</v>
          </cell>
          <cell r="L90">
            <v>233270</v>
          </cell>
        </row>
        <row r="91">
          <cell r="A91">
            <v>91</v>
          </cell>
          <cell r="B91" t="str">
            <v>A081</v>
          </cell>
          <cell r="C91">
            <v>0</v>
          </cell>
          <cell r="D91">
            <v>1</v>
          </cell>
          <cell r="E91" t="str">
            <v>m2</v>
          </cell>
          <cell r="G91" t="str">
            <v>PEK.  PASANGAN  DINDING  GRANITO  TILE  ESSENZA  40 x 40 POLISHED</v>
          </cell>
          <cell r="L91">
            <v>198950</v>
          </cell>
        </row>
        <row r="92">
          <cell r="A92">
            <v>92</v>
          </cell>
          <cell r="B92" t="str">
            <v>A082</v>
          </cell>
          <cell r="C92">
            <v>0</v>
          </cell>
          <cell r="D92">
            <v>1</v>
          </cell>
          <cell r="E92" t="str">
            <v>m2</v>
          </cell>
          <cell r="G92" t="str">
            <v>PEK.  PASANGAN  LANTAI  MARMER  LAMPUNG  UKURAN  BESAR</v>
          </cell>
          <cell r="L92">
            <v>306740</v>
          </cell>
        </row>
        <row r="93">
          <cell r="A93">
            <v>93</v>
          </cell>
          <cell r="B93" t="str">
            <v>A083</v>
          </cell>
          <cell r="C93">
            <v>0</v>
          </cell>
          <cell r="D93">
            <v>1</v>
          </cell>
          <cell r="E93" t="str">
            <v>m2</v>
          </cell>
          <cell r="G93" t="str">
            <v>PEK.  PASANGAN  LANTAI  MARMER  LAMPUNG  UKURAN  KECIL</v>
          </cell>
          <cell r="L93">
            <v>268280</v>
          </cell>
        </row>
        <row r="94">
          <cell r="A94">
            <v>94</v>
          </cell>
          <cell r="B94" t="str">
            <v>A084</v>
          </cell>
          <cell r="C94">
            <v>0</v>
          </cell>
          <cell r="D94">
            <v>1</v>
          </cell>
          <cell r="E94" t="str">
            <v>m2</v>
          </cell>
          <cell r="G94" t="str">
            <v>PEK.  PASANGAN  LANTAI  MARMER  CITATAH  UKURAN  BESAR</v>
          </cell>
          <cell r="L94">
            <v>198890</v>
          </cell>
        </row>
        <row r="95">
          <cell r="A95">
            <v>95</v>
          </cell>
          <cell r="B95" t="str">
            <v>A085</v>
          </cell>
          <cell r="C95">
            <v>0</v>
          </cell>
          <cell r="D95">
            <v>1</v>
          </cell>
          <cell r="E95" t="str">
            <v>m2</v>
          </cell>
          <cell r="G95" t="str">
            <v>PEK.  PASANGAN  LANTAI  MARMER  CITATAH  UKURAN  KECIL</v>
          </cell>
          <cell r="L95">
            <v>170660</v>
          </cell>
        </row>
        <row r="96">
          <cell r="A96">
            <v>96</v>
          </cell>
          <cell r="B96" t="str">
            <v>A086</v>
          </cell>
          <cell r="C96">
            <v>0</v>
          </cell>
          <cell r="D96">
            <v>1</v>
          </cell>
          <cell r="E96" t="str">
            <v>m2</v>
          </cell>
          <cell r="G96" t="str">
            <v>PEK.  PASANGAN  DINDING  MARMER  LAMPUNG  UKURAN  BESAR</v>
          </cell>
          <cell r="L96">
            <v>362070</v>
          </cell>
        </row>
        <row r="97">
          <cell r="A97">
            <v>97</v>
          </cell>
          <cell r="B97" t="str">
            <v>A087</v>
          </cell>
          <cell r="C97">
            <v>0</v>
          </cell>
          <cell r="D97">
            <v>1</v>
          </cell>
          <cell r="E97" t="str">
            <v>m2</v>
          </cell>
          <cell r="G97" t="str">
            <v>PEK.  PASANGAN  DINDING  MARMER  LAMPUNG  UKURAN  KECIL</v>
          </cell>
          <cell r="L97">
            <v>321720</v>
          </cell>
        </row>
        <row r="98">
          <cell r="A98">
            <v>98</v>
          </cell>
          <cell r="B98" t="str">
            <v>A088</v>
          </cell>
          <cell r="C98">
            <v>0</v>
          </cell>
          <cell r="D98">
            <v>1</v>
          </cell>
          <cell r="E98" t="str">
            <v>m2</v>
          </cell>
          <cell r="G98" t="str">
            <v>PEK.  PASANGAN  DINDING  MARMER  CITATAH  UKURAN  BESAR</v>
          </cell>
          <cell r="L98">
            <v>252560</v>
          </cell>
        </row>
        <row r="99">
          <cell r="A99">
            <v>99</v>
          </cell>
          <cell r="B99" t="str">
            <v>A089</v>
          </cell>
          <cell r="C99">
            <v>0</v>
          </cell>
          <cell r="D99">
            <v>1</v>
          </cell>
          <cell r="E99" t="str">
            <v>m2</v>
          </cell>
          <cell r="G99" t="str">
            <v>PEK.  PASANGAN  DINDING  MARMER  CITATAH  UKURAN  KECIL</v>
          </cell>
          <cell r="L99">
            <v>222580</v>
          </cell>
        </row>
        <row r="100">
          <cell r="A100">
            <v>100</v>
          </cell>
          <cell r="B100" t="str">
            <v>A090</v>
          </cell>
          <cell r="C100">
            <v>0</v>
          </cell>
          <cell r="D100">
            <v>1</v>
          </cell>
          <cell r="E100" t="str">
            <v>m2</v>
          </cell>
          <cell r="G100" t="str">
            <v>PEK.  PASANGAN  BATA  MERAH  1 : 2</v>
          </cell>
          <cell r="L100">
            <v>38560</v>
          </cell>
        </row>
        <row r="101">
          <cell r="A101">
            <v>101</v>
          </cell>
          <cell r="B101" t="str">
            <v>A091</v>
          </cell>
          <cell r="C101">
            <v>0</v>
          </cell>
          <cell r="D101">
            <v>1</v>
          </cell>
          <cell r="E101" t="str">
            <v>m2</v>
          </cell>
          <cell r="G101" t="str">
            <v>PEK.  PASANGAN  BATA  MERAH  1 : 3</v>
          </cell>
          <cell r="L101">
            <v>35700</v>
          </cell>
        </row>
        <row r="102">
          <cell r="A102">
            <v>102</v>
          </cell>
          <cell r="B102" t="str">
            <v>A092</v>
          </cell>
          <cell r="C102">
            <v>0</v>
          </cell>
          <cell r="D102">
            <v>1</v>
          </cell>
          <cell r="E102" t="str">
            <v>m2</v>
          </cell>
          <cell r="G102" t="str">
            <v>PEK.  PASANGAN  BATA  MERAH  1 : 4</v>
          </cell>
          <cell r="L102">
            <v>30720</v>
          </cell>
        </row>
        <row r="103">
          <cell r="A103">
            <v>103</v>
          </cell>
          <cell r="B103" t="str">
            <v>A093</v>
          </cell>
          <cell r="C103">
            <v>0</v>
          </cell>
          <cell r="D103">
            <v>1</v>
          </cell>
          <cell r="E103" t="str">
            <v>m2</v>
          </cell>
          <cell r="G103" t="str">
            <v>PEK.  PASANGAN  BATA  MERAH  1 : 5</v>
          </cell>
          <cell r="L103">
            <v>27510</v>
          </cell>
        </row>
        <row r="104">
          <cell r="A104">
            <v>104</v>
          </cell>
          <cell r="B104" t="str">
            <v>A094</v>
          </cell>
          <cell r="C104">
            <v>0</v>
          </cell>
          <cell r="D104">
            <v>1</v>
          </cell>
          <cell r="E104" t="str">
            <v>m2</v>
          </cell>
          <cell r="G104" t="str">
            <v>PEK.  PLESTERAN  1 : 2  ( + ACIAN )</v>
          </cell>
          <cell r="L104">
            <v>18030</v>
          </cell>
        </row>
        <row r="105">
          <cell r="A105">
            <v>105</v>
          </cell>
          <cell r="B105" t="str">
            <v>A095</v>
          </cell>
          <cell r="C105">
            <v>0</v>
          </cell>
          <cell r="D105">
            <v>1</v>
          </cell>
          <cell r="E105" t="str">
            <v>m2</v>
          </cell>
          <cell r="G105" t="str">
            <v>PEK.  PLESTERAN  1 : 3  ( + ACIAN )</v>
          </cell>
          <cell r="L105">
            <v>16040</v>
          </cell>
        </row>
        <row r="106">
          <cell r="A106">
            <v>106</v>
          </cell>
          <cell r="B106" t="str">
            <v>A096</v>
          </cell>
          <cell r="C106">
            <v>0</v>
          </cell>
          <cell r="D106">
            <v>1</v>
          </cell>
          <cell r="E106" t="str">
            <v>m2</v>
          </cell>
          <cell r="G106" t="str">
            <v>PEK.  PLESTERAN  1 : 4  ( + ACIAN )</v>
          </cell>
          <cell r="L106">
            <v>15530</v>
          </cell>
        </row>
        <row r="107">
          <cell r="A107">
            <v>107</v>
          </cell>
          <cell r="B107" t="str">
            <v>A097</v>
          </cell>
          <cell r="C107">
            <v>0</v>
          </cell>
          <cell r="D107">
            <v>1</v>
          </cell>
          <cell r="E107" t="str">
            <v>m2</v>
          </cell>
          <cell r="G107" t="str">
            <v>PEK.  PLESTERAN  1 : 5  ( + ACIAN )</v>
          </cell>
          <cell r="L107">
            <v>14490</v>
          </cell>
        </row>
        <row r="108">
          <cell r="A108">
            <v>108</v>
          </cell>
          <cell r="B108" t="str">
            <v>A098</v>
          </cell>
          <cell r="C108">
            <v>0</v>
          </cell>
          <cell r="D108">
            <v>1</v>
          </cell>
          <cell r="E108" t="str">
            <v>m2</v>
          </cell>
          <cell r="G108" t="str">
            <v>PEK.  ACIAN  PC</v>
          </cell>
          <cell r="L108">
            <v>7550</v>
          </cell>
        </row>
        <row r="109">
          <cell r="A109">
            <v>109</v>
          </cell>
          <cell r="B109" t="str">
            <v>A099</v>
          </cell>
          <cell r="C109">
            <v>0</v>
          </cell>
          <cell r="D109">
            <v>1</v>
          </cell>
          <cell r="E109" t="str">
            <v>m2</v>
          </cell>
          <cell r="G109" t="str">
            <v>PEK.  PASANGAN  PLAFOND  TRIPLEX  6 mm  DAN  RANGKA  KAMPER  BANJAR</v>
          </cell>
          <cell r="L109">
            <v>84550</v>
          </cell>
        </row>
        <row r="110">
          <cell r="A110">
            <v>110</v>
          </cell>
          <cell r="B110" t="str">
            <v>A100</v>
          </cell>
          <cell r="C110">
            <v>0</v>
          </cell>
          <cell r="D110">
            <v>1</v>
          </cell>
          <cell r="E110" t="str">
            <v>m2</v>
          </cell>
          <cell r="G110" t="str">
            <v>PEK.  PASANGAN  PLAFOND  TRIPLEX  4 mm  DAN  RANGKA  BORNEO  SUPER</v>
          </cell>
          <cell r="L110">
            <v>61640</v>
          </cell>
        </row>
        <row r="111">
          <cell r="A111">
            <v>111</v>
          </cell>
          <cell r="B111" t="str">
            <v>A101</v>
          </cell>
          <cell r="C111">
            <v>0</v>
          </cell>
          <cell r="D111">
            <v>1</v>
          </cell>
          <cell r="E111" t="str">
            <v>m2</v>
          </cell>
          <cell r="G111" t="str">
            <v>PEK.  PASANGAN  PLAFOND  GYPSUM  9 mm  DAN  RANGKA  KAMPER  BANJAR</v>
          </cell>
          <cell r="L111">
            <v>76690</v>
          </cell>
        </row>
        <row r="112">
          <cell r="A112">
            <v>112</v>
          </cell>
          <cell r="B112" t="str">
            <v>A102</v>
          </cell>
          <cell r="C112">
            <v>0</v>
          </cell>
          <cell r="D112">
            <v>1</v>
          </cell>
          <cell r="E112" t="str">
            <v>m2</v>
          </cell>
          <cell r="G112" t="str">
            <v>PEK.  PASANGAN  RANGKA  PLAFOND  KAMPER  BANJAR  ( DIMENI )</v>
          </cell>
          <cell r="L112">
            <v>56770</v>
          </cell>
        </row>
        <row r="113">
          <cell r="A113">
            <v>113</v>
          </cell>
          <cell r="B113" t="str">
            <v>A103</v>
          </cell>
          <cell r="C113">
            <v>0</v>
          </cell>
          <cell r="D113">
            <v>1</v>
          </cell>
          <cell r="E113" t="str">
            <v>m2</v>
          </cell>
          <cell r="G113" t="str">
            <v>PEK.  PASANGAN  RANGKA  PLAFOND  BORNEO  SUPER  ( DIMENI )</v>
          </cell>
          <cell r="L113">
            <v>34890</v>
          </cell>
        </row>
        <row r="114">
          <cell r="A114">
            <v>114</v>
          </cell>
          <cell r="B114" t="str">
            <v>A104</v>
          </cell>
          <cell r="C114">
            <v>0</v>
          </cell>
          <cell r="D114">
            <v>1</v>
          </cell>
          <cell r="E114" t="str">
            <v>m2</v>
          </cell>
          <cell r="G114" t="str">
            <v>PEK.  PASANGAN  PENUTUP  PLAFOND  HARDPLEKS  5 mm</v>
          </cell>
          <cell r="L114">
            <v>22740</v>
          </cell>
        </row>
        <row r="115">
          <cell r="A115">
            <v>115</v>
          </cell>
          <cell r="B115" t="str">
            <v>A105</v>
          </cell>
          <cell r="C115">
            <v>0</v>
          </cell>
          <cell r="D115">
            <v>1</v>
          </cell>
          <cell r="E115" t="str">
            <v>m2</v>
          </cell>
          <cell r="G115" t="str">
            <v>PEK.  PASANGAN  PENUTUP  PLAFOND  ASBES  SEMEN  5 mm</v>
          </cell>
          <cell r="L115">
            <v>16420</v>
          </cell>
        </row>
        <row r="116">
          <cell r="A116">
            <v>116</v>
          </cell>
          <cell r="B116" t="str">
            <v>A106</v>
          </cell>
          <cell r="C116">
            <v>0</v>
          </cell>
          <cell r="D116">
            <v>1</v>
          </cell>
          <cell r="E116" t="str">
            <v>m2</v>
          </cell>
          <cell r="G116" t="str">
            <v>PEK.  PASANGAN  PENUTUP  PLAFOND  ETERNIT  4 mm</v>
          </cell>
          <cell r="L116">
            <v>10300</v>
          </cell>
        </row>
        <row r="117">
          <cell r="A117">
            <v>117</v>
          </cell>
          <cell r="B117" t="str">
            <v>A107</v>
          </cell>
          <cell r="C117">
            <v>0</v>
          </cell>
          <cell r="D117">
            <v>1</v>
          </cell>
          <cell r="E117" t="str">
            <v>m1</v>
          </cell>
          <cell r="G117" t="str">
            <v>PEK.  LISPLANK  KAMPER  BANJAR  3/30</v>
          </cell>
          <cell r="L117">
            <v>32600</v>
          </cell>
        </row>
        <row r="118">
          <cell r="A118">
            <v>118</v>
          </cell>
          <cell r="B118" t="str">
            <v>A108</v>
          </cell>
          <cell r="C118">
            <v>0</v>
          </cell>
          <cell r="D118">
            <v>1</v>
          </cell>
          <cell r="E118" t="str">
            <v>m1</v>
          </cell>
          <cell r="G118" t="str">
            <v>PEK.  LISPLANK  KAMPER  BANJAR  3/20</v>
          </cell>
          <cell r="L118">
            <v>24790</v>
          </cell>
        </row>
        <row r="119">
          <cell r="A119">
            <v>119</v>
          </cell>
          <cell r="B119" t="str">
            <v>A109</v>
          </cell>
          <cell r="C119">
            <v>0</v>
          </cell>
          <cell r="D119">
            <v>1</v>
          </cell>
          <cell r="E119" t="str">
            <v>m3</v>
          </cell>
          <cell r="G119" t="str">
            <v>PEK.  KUSEN  KAMPER  BANJAR</v>
          </cell>
          <cell r="L119">
            <v>3415830</v>
          </cell>
        </row>
        <row r="120">
          <cell r="A120">
            <v>120</v>
          </cell>
          <cell r="B120" t="str">
            <v>A110</v>
          </cell>
          <cell r="C120">
            <v>0</v>
          </cell>
          <cell r="D120">
            <v>1</v>
          </cell>
          <cell r="E120" t="str">
            <v>m3</v>
          </cell>
          <cell r="G120" t="str">
            <v>PEK.  KUSEN  BORNEO  SUPER</v>
          </cell>
          <cell r="L120">
            <v>2217930</v>
          </cell>
        </row>
        <row r="121">
          <cell r="A121">
            <v>121</v>
          </cell>
          <cell r="B121" t="str">
            <v>A111</v>
          </cell>
          <cell r="C121">
            <v>0</v>
          </cell>
          <cell r="D121">
            <v>1</v>
          </cell>
          <cell r="E121" t="str">
            <v>m3</v>
          </cell>
          <cell r="G121" t="str">
            <v>PEK.  KUSEN  KAMPER  SAMARINDA</v>
          </cell>
          <cell r="L121">
            <v>5146130</v>
          </cell>
        </row>
        <row r="122">
          <cell r="A122">
            <v>122</v>
          </cell>
          <cell r="B122" t="str">
            <v>A112</v>
          </cell>
          <cell r="C122">
            <v>0</v>
          </cell>
          <cell r="D122">
            <v>1</v>
          </cell>
          <cell r="E122" t="str">
            <v>m3</v>
          </cell>
          <cell r="G122" t="str">
            <v>PEK.  KUSEN  JATI  JAWA  BARAT  KELAS 2</v>
          </cell>
          <cell r="L122">
            <v>5515180</v>
          </cell>
        </row>
        <row r="123">
          <cell r="A123">
            <v>123</v>
          </cell>
          <cell r="B123" t="str">
            <v>A113</v>
          </cell>
          <cell r="C123">
            <v>0</v>
          </cell>
          <cell r="D123">
            <v>1</v>
          </cell>
          <cell r="E123" t="str">
            <v>bh.</v>
          </cell>
          <cell r="G123" t="str">
            <v>PEK.  DAUN  PINTU  PANEL  KAMPER  SAMARINDA</v>
          </cell>
          <cell r="L123">
            <v>239960</v>
          </cell>
        </row>
        <row r="124">
          <cell r="A124">
            <v>124</v>
          </cell>
          <cell r="B124" t="str">
            <v>A114</v>
          </cell>
          <cell r="C124">
            <v>0</v>
          </cell>
          <cell r="D124">
            <v>1</v>
          </cell>
          <cell r="E124" t="str">
            <v>bh.</v>
          </cell>
          <cell r="G124" t="str">
            <v>PEK.  DAUN  PINTU  PANEL  JATI  JAWA BARAT  KELAS 2</v>
          </cell>
          <cell r="L124">
            <v>317240</v>
          </cell>
        </row>
        <row r="125">
          <cell r="A125">
            <v>125</v>
          </cell>
          <cell r="B125" t="str">
            <v>A115</v>
          </cell>
          <cell r="C125">
            <v>0</v>
          </cell>
          <cell r="D125">
            <v>1</v>
          </cell>
          <cell r="E125" t="str">
            <v>bh.</v>
          </cell>
          <cell r="G125" t="str">
            <v>PEK.  DAUN  PINTU  PANEL  TEAKWOOD</v>
          </cell>
          <cell r="L125">
            <v>251830</v>
          </cell>
        </row>
        <row r="126">
          <cell r="A126">
            <v>126</v>
          </cell>
          <cell r="B126" t="str">
            <v>A116</v>
          </cell>
          <cell r="C126">
            <v>0</v>
          </cell>
          <cell r="D126">
            <v>1</v>
          </cell>
          <cell r="E126" t="str">
            <v>bh.</v>
          </cell>
          <cell r="G126" t="str">
            <v>PEK.  DAUN  PINTU  DOUBLE  TEAKWOOD</v>
          </cell>
          <cell r="L126">
            <v>203840</v>
          </cell>
        </row>
        <row r="127">
          <cell r="A127">
            <v>127</v>
          </cell>
          <cell r="B127" t="str">
            <v>A117</v>
          </cell>
          <cell r="C127">
            <v>0</v>
          </cell>
          <cell r="D127">
            <v>1</v>
          </cell>
          <cell r="E127" t="str">
            <v>bh.</v>
          </cell>
          <cell r="G127" t="str">
            <v>PEK.  DAUN  PINTU  TRIPLEK  LAPIS  ALUMUNIUM  ( KM/WC )</v>
          </cell>
          <cell r="L127">
            <v>238880</v>
          </cell>
        </row>
        <row r="128">
          <cell r="A128">
            <v>128</v>
          </cell>
          <cell r="B128" t="str">
            <v>A118</v>
          </cell>
          <cell r="C128">
            <v>0</v>
          </cell>
          <cell r="D128">
            <v>1</v>
          </cell>
          <cell r="E128" t="str">
            <v>bh.</v>
          </cell>
          <cell r="G128" t="str">
            <v>PEK.  DAUN  PINTU  TRIPLEK  LAPIS  FORMIKA  ( KM/WC )</v>
          </cell>
          <cell r="L128">
            <v>213710</v>
          </cell>
        </row>
        <row r="129">
          <cell r="A129">
            <v>129</v>
          </cell>
          <cell r="B129" t="str">
            <v>A119</v>
          </cell>
          <cell r="C129">
            <v>0</v>
          </cell>
          <cell r="D129">
            <v>1</v>
          </cell>
          <cell r="E129" t="str">
            <v>bh.</v>
          </cell>
          <cell r="G129" t="str">
            <v>PEK.  DAUN  PINTU  TRIPLEK  LAPIS  SENG  PLAT  ( KM/WC )</v>
          </cell>
          <cell r="L129">
            <v>180050</v>
          </cell>
        </row>
        <row r="130">
          <cell r="A130">
            <v>130</v>
          </cell>
          <cell r="B130" t="str">
            <v>A120</v>
          </cell>
          <cell r="C130">
            <v>0</v>
          </cell>
          <cell r="D130">
            <v>1</v>
          </cell>
          <cell r="E130" t="str">
            <v>bh.</v>
          </cell>
          <cell r="G130" t="str">
            <v>PEK.  DAUN  PINTU  KACA ( TANPA  KACA )</v>
          </cell>
          <cell r="L130">
            <v>141190</v>
          </cell>
        </row>
        <row r="131">
          <cell r="A131">
            <v>131</v>
          </cell>
          <cell r="B131" t="str">
            <v>A121</v>
          </cell>
          <cell r="C131">
            <v>0</v>
          </cell>
          <cell r="D131">
            <v>1</v>
          </cell>
          <cell r="E131" t="str">
            <v>bh.</v>
          </cell>
          <cell r="G131" t="str">
            <v>PEK.  DAUN  JENDELA  KACA ( TANPA  KACA )</v>
          </cell>
          <cell r="L131">
            <v>119020</v>
          </cell>
        </row>
        <row r="132">
          <cell r="A132">
            <v>132</v>
          </cell>
          <cell r="B132" t="str">
            <v>A122</v>
          </cell>
          <cell r="C132">
            <v>0</v>
          </cell>
          <cell r="D132">
            <v>1</v>
          </cell>
          <cell r="E132" t="str">
            <v>bh.</v>
          </cell>
          <cell r="G132" t="str">
            <v>PEK.  DAUN  PINTU / JENDELA  JALUSI</v>
          </cell>
          <cell r="L132">
            <v>238470</v>
          </cell>
        </row>
        <row r="133">
          <cell r="A133">
            <v>133</v>
          </cell>
          <cell r="B133" t="str">
            <v>A123</v>
          </cell>
          <cell r="C133">
            <v>0</v>
          </cell>
          <cell r="D133">
            <v>1</v>
          </cell>
          <cell r="E133" t="str">
            <v>m3</v>
          </cell>
          <cell r="G133" t="str">
            <v>PEK.  KUDA-KUDA  OVERSTEK / KONSOL  EXSPOSE  ( KAMPER  BANJAR )</v>
          </cell>
          <cell r="L133">
            <v>3501630</v>
          </cell>
        </row>
        <row r="134">
          <cell r="A134">
            <v>134</v>
          </cell>
          <cell r="B134" t="str">
            <v>A124</v>
          </cell>
          <cell r="C134">
            <v>0</v>
          </cell>
          <cell r="D134">
            <v>1</v>
          </cell>
          <cell r="E134" t="str">
            <v>m3</v>
          </cell>
          <cell r="G134" t="str">
            <v>PEK.  KUDA-KUDA  ( BORNEO  SUPER )</v>
          </cell>
          <cell r="L134">
            <v>1924500</v>
          </cell>
        </row>
        <row r="135">
          <cell r="A135">
            <v>135</v>
          </cell>
          <cell r="B135" t="str">
            <v>A125</v>
          </cell>
          <cell r="C135">
            <v>0</v>
          </cell>
          <cell r="D135">
            <v>1</v>
          </cell>
          <cell r="E135" t="str">
            <v>m3</v>
          </cell>
          <cell r="G135" t="str">
            <v>PEK.  KUDA-KUDA  ( KAMPER  MEDAN / KRUING )</v>
          </cell>
          <cell r="L135">
            <v>2656550</v>
          </cell>
        </row>
        <row r="136">
          <cell r="A136">
            <v>136</v>
          </cell>
          <cell r="B136" t="str">
            <v>A126</v>
          </cell>
          <cell r="C136">
            <v>0</v>
          </cell>
          <cell r="D136">
            <v>1</v>
          </cell>
          <cell r="E136" t="str">
            <v>m3</v>
          </cell>
          <cell r="G136" t="str">
            <v>PEK.  KUDA-KUDA  ( KAMPER  BANJAR )</v>
          </cell>
          <cell r="L136">
            <v>3122400</v>
          </cell>
        </row>
        <row r="137">
          <cell r="A137">
            <v>137</v>
          </cell>
          <cell r="B137" t="str">
            <v>A127</v>
          </cell>
          <cell r="C137">
            <v>0</v>
          </cell>
          <cell r="D137">
            <v>1</v>
          </cell>
          <cell r="E137" t="str">
            <v>m3</v>
          </cell>
          <cell r="G137" t="str">
            <v>PEK.  KUDA-KUDA  ( KAMPER  SAMARINDA )</v>
          </cell>
          <cell r="L137">
            <v>4852700</v>
          </cell>
        </row>
        <row r="138">
          <cell r="A138">
            <v>138</v>
          </cell>
          <cell r="B138" t="str">
            <v>A128</v>
          </cell>
          <cell r="C138">
            <v>0</v>
          </cell>
          <cell r="D138">
            <v>1</v>
          </cell>
          <cell r="E138" t="str">
            <v>m2</v>
          </cell>
          <cell r="G138" t="str">
            <v>PEK.  RANGKA  ATAP  GENTENG  BETON/KERAMIK  ( KAMPER  BANJAR )</v>
          </cell>
          <cell r="L138">
            <v>59000</v>
          </cell>
        </row>
        <row r="139">
          <cell r="A139">
            <v>139</v>
          </cell>
          <cell r="B139" t="str">
            <v>A129</v>
          </cell>
          <cell r="C139">
            <v>0</v>
          </cell>
          <cell r="D139">
            <v>1</v>
          </cell>
          <cell r="E139" t="str">
            <v>m2</v>
          </cell>
          <cell r="G139" t="str">
            <v>PEK.  RANGKA  ATAP  GENTENG  PELENTONG  ( KAMPER  BANJAR )</v>
          </cell>
          <cell r="L139">
            <v>57240</v>
          </cell>
        </row>
        <row r="140">
          <cell r="A140">
            <v>140</v>
          </cell>
          <cell r="B140" t="str">
            <v>A130</v>
          </cell>
          <cell r="C140">
            <v>0</v>
          </cell>
          <cell r="D140">
            <v>1</v>
          </cell>
          <cell r="E140" t="str">
            <v>m2</v>
          </cell>
          <cell r="G140" t="str">
            <v>PEK.  RANGKA  ATAP  GENTENG  PELENTONG  ( BORNEO  SUPER )</v>
          </cell>
          <cell r="L140">
            <v>36750</v>
          </cell>
        </row>
        <row r="141">
          <cell r="A141">
            <v>141</v>
          </cell>
          <cell r="B141" t="str">
            <v>A131</v>
          </cell>
          <cell r="C141">
            <v>0</v>
          </cell>
          <cell r="D141">
            <v>1</v>
          </cell>
          <cell r="E141" t="str">
            <v>m2</v>
          </cell>
          <cell r="G141" t="str">
            <v>PEK.  PENUTUP  ATAP  SIRAP + RANGKA  ( 4 LAPIS )</v>
          </cell>
          <cell r="L141">
            <v>66360</v>
          </cell>
        </row>
        <row r="142">
          <cell r="A142">
            <v>142</v>
          </cell>
          <cell r="B142" t="str">
            <v>A132</v>
          </cell>
          <cell r="C142">
            <v>0</v>
          </cell>
          <cell r="D142">
            <v>1</v>
          </cell>
          <cell r="E142" t="str">
            <v>m1</v>
          </cell>
          <cell r="G142" t="str">
            <v>PEK.  BUBUNGAN  ATAP  GENTENG  PELENTONG  ( EX  JATIWANGI )</v>
          </cell>
          <cell r="L142">
            <v>32730</v>
          </cell>
        </row>
        <row r="143">
          <cell r="A143">
            <v>143</v>
          </cell>
          <cell r="B143" t="str">
            <v>A133</v>
          </cell>
          <cell r="C143">
            <v>0</v>
          </cell>
          <cell r="D143">
            <v>1</v>
          </cell>
          <cell r="E143" t="str">
            <v>m1</v>
          </cell>
          <cell r="G143" t="str">
            <v>PEK.  BUBUNGAN  ATAP  GENTENG  BETON</v>
          </cell>
          <cell r="L143">
            <v>40690</v>
          </cell>
        </row>
        <row r="144">
          <cell r="A144">
            <v>144</v>
          </cell>
          <cell r="B144" t="str">
            <v>A134</v>
          </cell>
          <cell r="C144">
            <v>0</v>
          </cell>
          <cell r="D144">
            <v>1</v>
          </cell>
          <cell r="E144" t="str">
            <v>m1</v>
          </cell>
          <cell r="G144" t="str">
            <v>PEK.  BUBUNGAN  ATAP  GENTENG  KERAMIK</v>
          </cell>
          <cell r="L144">
            <v>34810</v>
          </cell>
        </row>
        <row r="145">
          <cell r="A145">
            <v>145</v>
          </cell>
          <cell r="B145" t="str">
            <v>A135</v>
          </cell>
          <cell r="C145">
            <v>0</v>
          </cell>
          <cell r="D145">
            <v>1</v>
          </cell>
          <cell r="E145" t="str">
            <v>m2</v>
          </cell>
          <cell r="G145" t="str">
            <v>PEK.  PENGECATAN  TEMBOK  EXTERIOR  ( EX  ICI )</v>
          </cell>
          <cell r="L145">
            <v>28890</v>
          </cell>
        </row>
        <row r="146">
          <cell r="A146">
            <v>146</v>
          </cell>
          <cell r="B146" t="str">
            <v>A136</v>
          </cell>
          <cell r="C146">
            <v>0</v>
          </cell>
          <cell r="D146">
            <v>1</v>
          </cell>
          <cell r="E146" t="str">
            <v>m2</v>
          </cell>
          <cell r="G146" t="str">
            <v>PEK.  PENGECATAN  TEMBOK  DINDING / PLAFOND  INTERIOR  ( EX  ICI )</v>
          </cell>
          <cell r="L146">
            <v>32660</v>
          </cell>
        </row>
        <row r="147">
          <cell r="A147">
            <v>147</v>
          </cell>
          <cell r="B147" t="str">
            <v>A137</v>
          </cell>
          <cell r="C147">
            <v>0</v>
          </cell>
          <cell r="D147">
            <v>1</v>
          </cell>
          <cell r="E147" t="str">
            <v>m2</v>
          </cell>
          <cell r="G147" t="str">
            <v>PEK.  PENGECATAN  TEMBOK  DINDING 3x  ( EX  VINILEX )</v>
          </cell>
          <cell r="L147">
            <v>14940</v>
          </cell>
        </row>
        <row r="148">
          <cell r="A148">
            <v>148</v>
          </cell>
          <cell r="B148" t="str">
            <v>A138</v>
          </cell>
          <cell r="C148">
            <v>0</v>
          </cell>
          <cell r="D148">
            <v>1</v>
          </cell>
          <cell r="E148" t="str">
            <v>m2</v>
          </cell>
          <cell r="G148" t="str">
            <v>PEK.  PENGECATAN  PLAFOND 3x  ( EX  VINILEX )</v>
          </cell>
          <cell r="L148">
            <v>15940</v>
          </cell>
        </row>
        <row r="149">
          <cell r="A149">
            <v>149</v>
          </cell>
          <cell r="B149" t="str">
            <v>A139</v>
          </cell>
          <cell r="C149">
            <v>0</v>
          </cell>
          <cell r="D149">
            <v>1</v>
          </cell>
          <cell r="E149" t="str">
            <v>m2</v>
          </cell>
          <cell r="G149" t="str">
            <v>PEK.  PENGECATAN  TEMBOK  DINDING 3x  ( EX  SANLEX )</v>
          </cell>
          <cell r="L149">
            <v>10660</v>
          </cell>
        </row>
        <row r="150">
          <cell r="A150">
            <v>150</v>
          </cell>
          <cell r="B150" t="str">
            <v>A140</v>
          </cell>
          <cell r="C150">
            <v>0</v>
          </cell>
          <cell r="D150">
            <v>1</v>
          </cell>
          <cell r="E150" t="str">
            <v>m2</v>
          </cell>
          <cell r="G150" t="str">
            <v>PEK.  PENGECATAN  PLAFOND 3x  ( EX  SANLEX )</v>
          </cell>
          <cell r="L150">
            <v>10830</v>
          </cell>
        </row>
        <row r="151">
          <cell r="A151">
            <v>151</v>
          </cell>
          <cell r="B151" t="str">
            <v>A141</v>
          </cell>
          <cell r="C151">
            <v>0</v>
          </cell>
          <cell r="D151">
            <v>1</v>
          </cell>
          <cell r="E151" t="str">
            <v>m2</v>
          </cell>
          <cell r="G151" t="str">
            <v>PEK.  PENGECATAN BERIKUT MENIE  KAYU  3x</v>
          </cell>
          <cell r="L151">
            <v>20240</v>
          </cell>
        </row>
        <row r="152">
          <cell r="A152">
            <v>152</v>
          </cell>
          <cell r="B152" t="str">
            <v>A142</v>
          </cell>
          <cell r="C152">
            <v>0</v>
          </cell>
          <cell r="D152">
            <v>1</v>
          </cell>
          <cell r="E152" t="str">
            <v>m2</v>
          </cell>
          <cell r="G152" t="str">
            <v>PEK.  PENGECATAN BERIKUT MENIE  BESI  3x</v>
          </cell>
          <cell r="L152">
            <v>21400</v>
          </cell>
        </row>
        <row r="153">
          <cell r="A153">
            <v>153</v>
          </cell>
          <cell r="B153" t="str">
            <v>A143</v>
          </cell>
          <cell r="C153">
            <v>0</v>
          </cell>
          <cell r="D153">
            <v>1</v>
          </cell>
          <cell r="E153" t="str">
            <v>m2</v>
          </cell>
          <cell r="G153" t="str">
            <v>PEK.  PELITURAN  BANGUNAN  ( BIASA )</v>
          </cell>
          <cell r="L153">
            <v>29740</v>
          </cell>
        </row>
        <row r="154">
          <cell r="A154">
            <v>154</v>
          </cell>
          <cell r="B154" t="str">
            <v>A144</v>
          </cell>
          <cell r="C154">
            <v>0</v>
          </cell>
          <cell r="D154">
            <v>1</v>
          </cell>
          <cell r="E154" t="str">
            <v>m2</v>
          </cell>
          <cell r="G154" t="str">
            <v>PEK.  PELITURAN  MEUBEULAIR</v>
          </cell>
          <cell r="L154">
            <v>38370</v>
          </cell>
        </row>
        <row r="155">
          <cell r="A155">
            <v>155</v>
          </cell>
          <cell r="B155" t="str">
            <v>A145</v>
          </cell>
          <cell r="C155">
            <v>0</v>
          </cell>
          <cell r="D155">
            <v>1</v>
          </cell>
          <cell r="E155" t="str">
            <v>m2</v>
          </cell>
          <cell r="G155" t="str">
            <v>PEK.  PASANGAN  ONDERLAG  BATU  BELAH  T = 20 Cm</v>
          </cell>
          <cell r="L155">
            <v>25500</v>
          </cell>
        </row>
        <row r="156">
          <cell r="A156">
            <v>156</v>
          </cell>
          <cell r="B156" t="str">
            <v>A146</v>
          </cell>
          <cell r="C156">
            <v>0</v>
          </cell>
          <cell r="D156">
            <v>1</v>
          </cell>
          <cell r="E156" t="str">
            <v>m2</v>
          </cell>
          <cell r="G156" t="str">
            <v>PEK.  AMPARAN  BATU  PECAH  MESIN  5/7  T = 10 Cm</v>
          </cell>
          <cell r="L156">
            <v>11580</v>
          </cell>
        </row>
        <row r="157">
          <cell r="A157">
            <v>157</v>
          </cell>
          <cell r="B157" t="str">
            <v>A147</v>
          </cell>
          <cell r="C157">
            <v>0</v>
          </cell>
          <cell r="D157">
            <v>1</v>
          </cell>
          <cell r="E157" t="str">
            <v>m2</v>
          </cell>
          <cell r="G157" t="str">
            <v>PEK.  AMPARAN  BATU  PECAH  MESIN  2/3  T = 5 Cm</v>
          </cell>
          <cell r="L157">
            <v>8310</v>
          </cell>
        </row>
        <row r="158">
          <cell r="A158">
            <v>158</v>
          </cell>
          <cell r="B158" t="str">
            <v>A148</v>
          </cell>
          <cell r="C158">
            <v>0</v>
          </cell>
          <cell r="D158">
            <v>1</v>
          </cell>
          <cell r="E158" t="str">
            <v>m2</v>
          </cell>
          <cell r="G158" t="str">
            <v>PEK.  LAPISAN  PENGISI / PENUTUP</v>
          </cell>
          <cell r="L158">
            <v>4840</v>
          </cell>
        </row>
        <row r="159">
          <cell r="A159">
            <v>159</v>
          </cell>
          <cell r="B159" t="str">
            <v>A149</v>
          </cell>
          <cell r="C159">
            <v>0</v>
          </cell>
          <cell r="D159">
            <v>1</v>
          </cell>
          <cell r="E159" t="str">
            <v>m2</v>
          </cell>
          <cell r="G159" t="str">
            <v>PEK.  PENGASPALAN  MANUAL</v>
          </cell>
          <cell r="L159">
            <v>16400</v>
          </cell>
        </row>
        <row r="160">
          <cell r="A160">
            <v>160</v>
          </cell>
          <cell r="B160" t="str">
            <v>A150</v>
          </cell>
          <cell r="C160">
            <v>0</v>
          </cell>
          <cell r="D160">
            <v>1</v>
          </cell>
          <cell r="E160" t="str">
            <v>m2</v>
          </cell>
          <cell r="G160" t="str">
            <v>PEK.  HOTMIX  TANGAN  T = 3 Cm  ( KELAS  6  TON  KEBAWAH )</v>
          </cell>
          <cell r="L160">
            <v>19900</v>
          </cell>
        </row>
        <row r="161">
          <cell r="A161">
            <v>161</v>
          </cell>
          <cell r="B161" t="str">
            <v>A151</v>
          </cell>
          <cell r="C161">
            <v>0</v>
          </cell>
          <cell r="D161">
            <v>1</v>
          </cell>
          <cell r="E161" t="str">
            <v>m2</v>
          </cell>
          <cell r="G161" t="str">
            <v>PEK.  HOTMIX  PAKAI  ALAT  BERAT   T = 5 Cm  ( KELAS  8  TON  KEATAS )</v>
          </cell>
          <cell r="L161">
            <v>32260</v>
          </cell>
        </row>
        <row r="162">
          <cell r="A162">
            <v>162</v>
          </cell>
          <cell r="B162" t="str">
            <v>A152</v>
          </cell>
          <cell r="C162">
            <v>0</v>
          </cell>
          <cell r="D162">
            <v>1</v>
          </cell>
          <cell r="E162" t="str">
            <v>m2</v>
          </cell>
          <cell r="G162" t="str">
            <v>PEK.  KONSTRUKSI  PENETRASI  LENGKAP</v>
          </cell>
          <cell r="L162">
            <v>41150</v>
          </cell>
        </row>
        <row r="163">
          <cell r="A163">
            <v>163</v>
          </cell>
          <cell r="B163" t="str">
            <v>A153</v>
          </cell>
          <cell r="C163">
            <v>0</v>
          </cell>
          <cell r="D163">
            <v>1</v>
          </cell>
          <cell r="E163" t="str">
            <v>m1</v>
          </cell>
          <cell r="G163" t="str">
            <v>PEK.  SALURAN  GRAVEL  BETON  DIA.  1/2 x 20  Cm</v>
          </cell>
          <cell r="L163">
            <v>72200</v>
          </cell>
        </row>
        <row r="164">
          <cell r="A164">
            <v>164</v>
          </cell>
          <cell r="B164" t="str">
            <v>A154</v>
          </cell>
          <cell r="C164">
            <v>0</v>
          </cell>
          <cell r="D164">
            <v>1</v>
          </cell>
          <cell r="E164" t="str">
            <v>m1</v>
          </cell>
          <cell r="G164" t="str">
            <v>PEK.  SALURAN  GRAVEL  BETON  DIA.  1/2 x 30  Cm</v>
          </cell>
          <cell r="L164">
            <v>92320</v>
          </cell>
        </row>
        <row r="165">
          <cell r="A165">
            <v>165</v>
          </cell>
          <cell r="B165" t="str">
            <v>A155</v>
          </cell>
          <cell r="C165">
            <v>0</v>
          </cell>
          <cell r="D165">
            <v>1</v>
          </cell>
          <cell r="E165" t="str">
            <v>m2</v>
          </cell>
          <cell r="G165" t="str">
            <v>PEK.  PASANGAN  PAVING  BLOK  WARNA  6 Cm</v>
          </cell>
          <cell r="L165">
            <v>59910</v>
          </cell>
        </row>
        <row r="166">
          <cell r="A166">
            <v>166</v>
          </cell>
          <cell r="B166" t="str">
            <v>A156</v>
          </cell>
          <cell r="C166">
            <v>0</v>
          </cell>
          <cell r="D166">
            <v>1</v>
          </cell>
          <cell r="E166" t="str">
            <v>m2</v>
          </cell>
          <cell r="G166" t="str">
            <v>PEK.  PASANGAN  PAVING  BLOK  WARNA  8 Cm</v>
          </cell>
          <cell r="L166">
            <v>66910</v>
          </cell>
        </row>
        <row r="167">
          <cell r="A167">
            <v>167</v>
          </cell>
          <cell r="B167" t="str">
            <v>A157</v>
          </cell>
          <cell r="C167">
            <v>0</v>
          </cell>
          <cell r="D167">
            <v>1</v>
          </cell>
          <cell r="E167" t="str">
            <v>m2</v>
          </cell>
          <cell r="G167" t="str">
            <v>PEK.  PASANGAN  PAVING  BLOK  NATURAL  6 Cm</v>
          </cell>
          <cell r="L167">
            <v>55240</v>
          </cell>
        </row>
        <row r="168">
          <cell r="A168">
            <v>168</v>
          </cell>
          <cell r="B168" t="str">
            <v>A158</v>
          </cell>
          <cell r="C168">
            <v>0</v>
          </cell>
          <cell r="D168">
            <v>1</v>
          </cell>
          <cell r="E168" t="str">
            <v>m2</v>
          </cell>
          <cell r="G168" t="str">
            <v>PEK.  PASANGAN  PAVING  BLOK  NATURAL 8 Cm</v>
          </cell>
          <cell r="L168">
            <v>59910</v>
          </cell>
        </row>
        <row r="169">
          <cell r="A169">
            <v>169</v>
          </cell>
          <cell r="B169" t="str">
            <v>A159</v>
          </cell>
          <cell r="C169">
            <v>0</v>
          </cell>
          <cell r="D169">
            <v>1</v>
          </cell>
          <cell r="E169" t="str">
            <v>m3</v>
          </cell>
          <cell r="G169" t="str">
            <v>PEK.  MEMBONGKAR  BETON  BERTULANG</v>
          </cell>
          <cell r="L169">
            <v>81030</v>
          </cell>
        </row>
        <row r="170">
          <cell r="A170">
            <v>170</v>
          </cell>
          <cell r="B170" t="str">
            <v>A160</v>
          </cell>
          <cell r="C170">
            <v>0</v>
          </cell>
          <cell r="D170">
            <v>1</v>
          </cell>
          <cell r="E170" t="str">
            <v>m3</v>
          </cell>
          <cell r="G170" t="str">
            <v>PEK.  MEMBONGKAR  BETON  TANPA  TULANGAN</v>
          </cell>
          <cell r="L170">
            <v>70640</v>
          </cell>
        </row>
        <row r="171">
          <cell r="A171">
            <v>171</v>
          </cell>
          <cell r="B171" t="str">
            <v>A161</v>
          </cell>
          <cell r="C171">
            <v>0</v>
          </cell>
          <cell r="D171">
            <v>1</v>
          </cell>
          <cell r="E171" t="str">
            <v>m2</v>
          </cell>
          <cell r="G171" t="str">
            <v>PEK.  MEMBONGKAR  DINDING  BATA  ( DIPAKAI  LAGI )</v>
          </cell>
          <cell r="L171">
            <v>39550</v>
          </cell>
        </row>
        <row r="172">
          <cell r="A172">
            <v>172</v>
          </cell>
          <cell r="B172" t="str">
            <v>A162</v>
          </cell>
          <cell r="C172">
            <v>0</v>
          </cell>
          <cell r="D172">
            <v>1</v>
          </cell>
          <cell r="E172" t="str">
            <v>m2</v>
          </cell>
          <cell r="G172" t="str">
            <v>PEK.  MEMBONGKAR  DINDING  BATA  ( TIDAK  DIPAKAI  LAGI )</v>
          </cell>
          <cell r="L172">
            <v>21030</v>
          </cell>
        </row>
        <row r="173">
          <cell r="A173">
            <v>173</v>
          </cell>
          <cell r="B173" t="str">
            <v>A163</v>
          </cell>
          <cell r="C173">
            <v>0</v>
          </cell>
          <cell r="D173">
            <v>1</v>
          </cell>
          <cell r="E173" t="str">
            <v>m2</v>
          </cell>
          <cell r="G173" t="str">
            <v>PEK.  MEMBONGKAR  PLESTERAN  DINDING</v>
          </cell>
          <cell r="L173">
            <v>1610</v>
          </cell>
        </row>
        <row r="174">
          <cell r="A174">
            <v>174</v>
          </cell>
          <cell r="B174" t="str">
            <v>A164</v>
          </cell>
          <cell r="C174">
            <v>0</v>
          </cell>
          <cell r="D174">
            <v>1</v>
          </cell>
          <cell r="E174" t="str">
            <v>m2</v>
          </cell>
          <cell r="G174" t="str">
            <v>PEK.  MEMBONGKAR  GENTENG / SIRAP  ( DIPAKAI  LAGI )</v>
          </cell>
          <cell r="L174">
            <v>1010</v>
          </cell>
        </row>
        <row r="175">
          <cell r="A175">
            <v>175</v>
          </cell>
          <cell r="B175" t="str">
            <v>A165</v>
          </cell>
          <cell r="C175">
            <v>0</v>
          </cell>
          <cell r="D175">
            <v>1</v>
          </cell>
          <cell r="E175" t="str">
            <v>m2</v>
          </cell>
          <cell r="G175" t="str">
            <v>PEK.  MEMBONGKAR  GENTENG / SIRAP  ( TIDAK  DIPAKAI  LAGI )</v>
          </cell>
          <cell r="L175">
            <v>640</v>
          </cell>
        </row>
        <row r="176">
          <cell r="A176">
            <v>176</v>
          </cell>
          <cell r="B176" t="str">
            <v>A166</v>
          </cell>
          <cell r="C176">
            <v>0</v>
          </cell>
          <cell r="D176">
            <v>1</v>
          </cell>
          <cell r="E176" t="str">
            <v>m2</v>
          </cell>
          <cell r="G176" t="str">
            <v>PEK.  MEMBONGKAR  RANGKA  ATAP  DAN  RENG  ( DIPAKAI  LAGI )</v>
          </cell>
          <cell r="L176">
            <v>5260</v>
          </cell>
        </row>
        <row r="177">
          <cell r="A177">
            <v>177</v>
          </cell>
          <cell r="B177" t="str">
            <v>A167</v>
          </cell>
          <cell r="C177">
            <v>0</v>
          </cell>
          <cell r="D177">
            <v>1</v>
          </cell>
          <cell r="E177" t="str">
            <v>m2</v>
          </cell>
          <cell r="G177" t="str">
            <v>PEK.  MEMBONGKAR  RANGKA  ATAP  DAN  RENG  ( TIDAK  DIPAKAI  LAGI )</v>
          </cell>
          <cell r="L177">
            <v>2630</v>
          </cell>
        </row>
        <row r="178">
          <cell r="A178">
            <v>178</v>
          </cell>
          <cell r="B178" t="str">
            <v>A168</v>
          </cell>
          <cell r="C178">
            <v>0</v>
          </cell>
          <cell r="D178">
            <v>1</v>
          </cell>
          <cell r="E178" t="str">
            <v>m3</v>
          </cell>
          <cell r="G178" t="str">
            <v>PEK.  MEMBONGKAR  KUDA-KUDA / GORDING  ( DIPAKAI  LAGI )</v>
          </cell>
          <cell r="L178">
            <v>233650</v>
          </cell>
        </row>
        <row r="179">
          <cell r="A179">
            <v>179</v>
          </cell>
          <cell r="B179" t="str">
            <v>A169</v>
          </cell>
          <cell r="C179">
            <v>0</v>
          </cell>
          <cell r="D179">
            <v>1</v>
          </cell>
          <cell r="E179" t="str">
            <v>m3</v>
          </cell>
          <cell r="G179" t="str">
            <v>PEK.  MEMBONGKAR  KUDA-KUDA / GORDING  ( TIDAK  DIPAKAI  LAGI )</v>
          </cell>
          <cell r="L179">
            <v>145290</v>
          </cell>
        </row>
        <row r="180">
          <cell r="A180">
            <v>180</v>
          </cell>
          <cell r="B180" t="str">
            <v>A170</v>
          </cell>
          <cell r="C180">
            <v>0</v>
          </cell>
          <cell r="D180">
            <v>1</v>
          </cell>
          <cell r="E180" t="str">
            <v>m2</v>
          </cell>
          <cell r="G180" t="str">
            <v>PEK.  MEMBONGKAR PLAFOND  ( DIPAKAI  LAGI )</v>
          </cell>
          <cell r="L180">
            <v>8360</v>
          </cell>
        </row>
        <row r="181">
          <cell r="A181">
            <v>181</v>
          </cell>
          <cell r="B181" t="str">
            <v>A171</v>
          </cell>
          <cell r="C181">
            <v>0</v>
          </cell>
          <cell r="D181">
            <v>1</v>
          </cell>
          <cell r="E181" t="str">
            <v>m2</v>
          </cell>
          <cell r="G181" t="str">
            <v>PEK.  MEMBONGKAR PLAFOND  ( TIDAK  DIPAKAI  LAGI )</v>
          </cell>
          <cell r="L181">
            <v>2330</v>
          </cell>
        </row>
      </sheetData>
      <sheetData sheetId="5">
        <row r="1">
          <cell r="B1" t="str">
            <v>CONTOH  PERHITUNGAN</v>
          </cell>
        </row>
        <row r="2">
          <cell r="B2" t="str">
            <v>BETON  BERTULANG</v>
          </cell>
        </row>
        <row r="3">
          <cell r="B3" t="str">
            <v>TAHUN  ANGGARAN  2002</v>
          </cell>
        </row>
        <row r="6">
          <cell r="B6" t="str">
            <v>A.</v>
          </cell>
          <cell r="C6" t="str">
            <v>K O L O M</v>
          </cell>
        </row>
        <row r="7">
          <cell r="A7" t="str">
            <v>a1</v>
          </cell>
          <cell r="B7" t="str">
            <v>1.</v>
          </cell>
          <cell r="C7" t="str">
            <v>KOLOM  30 x 30  ( 300 kg./m3  U.39 )  K - 300  READY  MIX  BEKISTING  MULTIPLEX  12  mm</v>
          </cell>
          <cell r="AU7" t="str">
            <v>m3</v>
          </cell>
          <cell r="AV7">
            <v>2990495.0000000005</v>
          </cell>
        </row>
        <row r="9">
          <cell r="A9">
            <v>44</v>
          </cell>
          <cell r="D9" t="str">
            <v>-</v>
          </cell>
          <cell r="E9" t="str">
            <v>PEK.  COR  BETON  READY  MIX  K -300  ( MIN  6 m3  BERIKUT  SLANG )</v>
          </cell>
          <cell r="AT9" t="str">
            <v>A034</v>
          </cell>
          <cell r="AU9">
            <v>1</v>
          </cell>
          <cell r="AV9">
            <v>419420</v>
          </cell>
        </row>
        <row r="10">
          <cell r="A10">
            <v>47</v>
          </cell>
          <cell r="D10" t="str">
            <v>-</v>
          </cell>
          <cell r="E10" t="str">
            <v>PEK.  BESI  BETON  TERPASANG  U - 39</v>
          </cell>
          <cell r="U10" t="str">
            <v>;</v>
          </cell>
          <cell r="V10">
            <v>300</v>
          </cell>
          <cell r="W10" t="str">
            <v>x</v>
          </cell>
          <cell r="X10" t="str">
            <v xml:space="preserve">Hasil  Analisa  </v>
          </cell>
          <cell r="AT10" t="str">
            <v>A037</v>
          </cell>
          <cell r="AU10">
            <v>300</v>
          </cell>
          <cell r="AV10">
            <v>1575000</v>
          </cell>
        </row>
        <row r="11">
          <cell r="A11">
            <v>59</v>
          </cell>
          <cell r="D11" t="str">
            <v>-</v>
          </cell>
          <cell r="E11" t="str">
            <v>PEK.  BEKISTING  DENGAN  MULTIPLEX  12 mm</v>
          </cell>
          <cell r="W11" t="str">
            <v>(</v>
          </cell>
          <cell r="X11">
            <v>1</v>
          </cell>
          <cell r="Y11" t="str">
            <v>:</v>
          </cell>
          <cell r="Z11">
            <v>0.3</v>
          </cell>
          <cell r="AA11" t="str">
            <v>:</v>
          </cell>
          <cell r="AB11">
            <v>0.3</v>
          </cell>
          <cell r="AC11" t="str">
            <v>)</v>
          </cell>
          <cell r="AD11" t="str">
            <v>x</v>
          </cell>
          <cell r="AE11" t="str">
            <v>(</v>
          </cell>
          <cell r="AF11">
            <v>0.3</v>
          </cell>
          <cell r="AG11" t="str">
            <v>x</v>
          </cell>
          <cell r="AH11">
            <v>4</v>
          </cell>
          <cell r="AI11" t="str">
            <v>)</v>
          </cell>
          <cell r="AJ11" t="str">
            <v>x</v>
          </cell>
          <cell r="AK11" t="str">
            <v>Hasil  Analisa</v>
          </cell>
          <cell r="AT11" t="str">
            <v>A049</v>
          </cell>
          <cell r="AU11">
            <v>13.333333333333334</v>
          </cell>
          <cell r="AV11">
            <v>739866.66666666674</v>
          </cell>
        </row>
        <row r="12">
          <cell r="A12">
            <v>60</v>
          </cell>
          <cell r="D12" t="str">
            <v>-</v>
          </cell>
          <cell r="E12" t="str">
            <v>PEK.  PASANGAN  STOOT  WERK</v>
          </cell>
          <cell r="S12" t="str">
            <v>;</v>
          </cell>
          <cell r="T12">
            <v>0.25</v>
          </cell>
          <cell r="U12" t="str">
            <v>x</v>
          </cell>
          <cell r="V12" t="str">
            <v>(</v>
          </cell>
          <cell r="W12">
            <v>1</v>
          </cell>
          <cell r="X12" t="str">
            <v>:</v>
          </cell>
          <cell r="Y12">
            <v>0.12</v>
          </cell>
          <cell r="Z12" t="str">
            <v>)</v>
          </cell>
          <cell r="AA12" t="str">
            <v>x</v>
          </cell>
          <cell r="AB12" t="str">
            <v>Hasil  Analisa</v>
          </cell>
          <cell r="AT12" t="str">
            <v>A050</v>
          </cell>
          <cell r="AU12">
            <v>2.0833333333333335</v>
          </cell>
          <cell r="AV12">
            <v>256208.33333333334</v>
          </cell>
        </row>
        <row r="13">
          <cell r="D13" t="str">
            <v>J U M L A H</v>
          </cell>
          <cell r="AV13">
            <v>2990495.0000000005</v>
          </cell>
        </row>
        <row r="16">
          <cell r="A16" t="str">
            <v>a2</v>
          </cell>
          <cell r="B16" t="str">
            <v>2.</v>
          </cell>
          <cell r="C16" t="str">
            <v>KOLOM  40 x 80  ( 228 kg./m3  U.39 )  K - 300  READY  MIX  BEKISTING  PAPAN</v>
          </cell>
          <cell r="AU16" t="str">
            <v>m3</v>
          </cell>
          <cell r="AV16">
            <v>2490178.3333333335</v>
          </cell>
        </row>
        <row r="18">
          <cell r="A18">
            <v>44</v>
          </cell>
          <cell r="D18" t="str">
            <v>-</v>
          </cell>
          <cell r="E18" t="str">
            <v>PEK.  COR  BETON  READY  MIX  K -300  ( MIN  6 m3  BERIKUT  SLANG )</v>
          </cell>
          <cell r="AT18" t="str">
            <v>A034</v>
          </cell>
          <cell r="AU18">
            <v>1</v>
          </cell>
          <cell r="AV18">
            <v>419420</v>
          </cell>
        </row>
        <row r="19">
          <cell r="A19">
            <v>47</v>
          </cell>
          <cell r="D19" t="str">
            <v>-</v>
          </cell>
          <cell r="E19" t="str">
            <v>PEK.  BESI  BETON  TERPASANG  U - 39</v>
          </cell>
          <cell r="U19" t="str">
            <v>;</v>
          </cell>
          <cell r="V19">
            <v>228</v>
          </cell>
          <cell r="W19" t="str">
            <v>x</v>
          </cell>
          <cell r="X19" t="str">
            <v xml:space="preserve">Hasil  Analisa  </v>
          </cell>
          <cell r="AT19" t="str">
            <v>A037</v>
          </cell>
          <cell r="AU19">
            <v>228</v>
          </cell>
          <cell r="AV19">
            <v>1197000</v>
          </cell>
        </row>
        <row r="20">
          <cell r="A20">
            <v>57</v>
          </cell>
          <cell r="D20" t="str">
            <v>-</v>
          </cell>
          <cell r="E20" t="str">
            <v>PEK.  BEKISTING  DENGAN  PAPAN</v>
          </cell>
          <cell r="S20" t="str">
            <v>(</v>
          </cell>
          <cell r="T20">
            <v>1</v>
          </cell>
          <cell r="U20" t="str">
            <v>:</v>
          </cell>
          <cell r="V20">
            <v>0.4</v>
          </cell>
          <cell r="W20" t="str">
            <v>:</v>
          </cell>
          <cell r="X20">
            <v>0.8</v>
          </cell>
          <cell r="Y20" t="str">
            <v>)</v>
          </cell>
          <cell r="Z20" t="str">
            <v>x</v>
          </cell>
          <cell r="AA20" t="str">
            <v>(</v>
          </cell>
          <cell r="AB20">
            <v>0.8</v>
          </cell>
          <cell r="AC20" t="str">
            <v>+</v>
          </cell>
          <cell r="AD20">
            <v>0.8</v>
          </cell>
          <cell r="AE20" t="str">
            <v>+</v>
          </cell>
          <cell r="AF20">
            <v>0.4</v>
          </cell>
          <cell r="AG20" t="str">
            <v>+</v>
          </cell>
          <cell r="AH20">
            <v>0.4</v>
          </cell>
          <cell r="AI20" t="str">
            <v>)</v>
          </cell>
          <cell r="AJ20" t="str">
            <v>x</v>
          </cell>
          <cell r="AK20" t="str">
            <v>Hasil  Analisa</v>
          </cell>
          <cell r="AT20" t="str">
            <v>A047</v>
          </cell>
          <cell r="AU20">
            <v>7.5</v>
          </cell>
          <cell r="AV20">
            <v>617550</v>
          </cell>
        </row>
        <row r="21">
          <cell r="A21">
            <v>60</v>
          </cell>
          <cell r="D21" t="str">
            <v>-</v>
          </cell>
          <cell r="E21" t="str">
            <v>PEK.  PASANGAN  STOOT  WERK</v>
          </cell>
          <cell r="S21" t="str">
            <v>;</v>
          </cell>
          <cell r="T21">
            <v>0.25</v>
          </cell>
          <cell r="U21" t="str">
            <v>x</v>
          </cell>
          <cell r="V21" t="str">
            <v>(</v>
          </cell>
          <cell r="W21">
            <v>1</v>
          </cell>
          <cell r="X21" t="str">
            <v>:</v>
          </cell>
          <cell r="Y21">
            <v>0.12</v>
          </cell>
          <cell r="Z21" t="str">
            <v>)</v>
          </cell>
          <cell r="AA21" t="str">
            <v>x</v>
          </cell>
          <cell r="AB21" t="str">
            <v>Hasil  Analisa</v>
          </cell>
          <cell r="AT21" t="str">
            <v>A050</v>
          </cell>
          <cell r="AU21">
            <v>2.0833333333333335</v>
          </cell>
          <cell r="AV21">
            <v>256208.33333333334</v>
          </cell>
        </row>
        <row r="22">
          <cell r="D22" t="str">
            <v>J U M L A H</v>
          </cell>
          <cell r="AV22">
            <v>2490178.3333333335</v>
          </cell>
        </row>
        <row r="25">
          <cell r="A25" t="str">
            <v>a3</v>
          </cell>
          <cell r="B25" t="str">
            <v>3.</v>
          </cell>
          <cell r="C25" t="str">
            <v>KOLOM  80 x 80  ( 181,2 kg./m3  U.24 )  K - 225  READY  MIX  BEKISTING  MULTIPLEX  12 mm</v>
          </cell>
          <cell r="AU25" t="str">
            <v>m3</v>
          </cell>
          <cell r="AV25">
            <v>1800684.3333333333</v>
          </cell>
        </row>
        <row r="27">
          <cell r="A27">
            <v>43</v>
          </cell>
          <cell r="D27" t="str">
            <v>-</v>
          </cell>
          <cell r="E27" t="str">
            <v>PEK.  COR  BETON  READY  MIX  K - 225  ( MIN  6 m3  BERIKUT  SLANG )</v>
          </cell>
          <cell r="AT27" t="str">
            <v>A033</v>
          </cell>
          <cell r="AU27">
            <v>1</v>
          </cell>
          <cell r="AV27">
            <v>391830</v>
          </cell>
        </row>
        <row r="28">
          <cell r="A28">
            <v>46</v>
          </cell>
          <cell r="D28" t="str">
            <v>-</v>
          </cell>
          <cell r="E28" t="str">
            <v>PEK.  BESI  BETON  TERPASANG  U - 24</v>
          </cell>
          <cell r="U28" t="str">
            <v>;</v>
          </cell>
          <cell r="V28">
            <v>181.2</v>
          </cell>
          <cell r="W28" t="str">
            <v>x</v>
          </cell>
          <cell r="X28" t="str">
            <v xml:space="preserve">Hasil  Analisa  </v>
          </cell>
          <cell r="AT28" t="str">
            <v>A036</v>
          </cell>
          <cell r="AU28">
            <v>181.2</v>
          </cell>
          <cell r="AV28">
            <v>875196</v>
          </cell>
        </row>
        <row r="29">
          <cell r="A29">
            <v>59</v>
          </cell>
          <cell r="D29" t="str">
            <v>-</v>
          </cell>
          <cell r="E29" t="str">
            <v>PEK.  BEKISTING  DENGAN  MULTIPLEX  12 mm</v>
          </cell>
          <cell r="W29" t="str">
            <v>(</v>
          </cell>
          <cell r="X29">
            <v>1</v>
          </cell>
          <cell r="Y29" t="str">
            <v>:</v>
          </cell>
          <cell r="Z29">
            <v>0.8</v>
          </cell>
          <cell r="AA29" t="str">
            <v>:</v>
          </cell>
          <cell r="AB29">
            <v>0.8</v>
          </cell>
          <cell r="AC29" t="str">
            <v>)</v>
          </cell>
          <cell r="AD29" t="str">
            <v>x</v>
          </cell>
          <cell r="AE29" t="str">
            <v>(</v>
          </cell>
          <cell r="AF29">
            <v>0.8</v>
          </cell>
          <cell r="AG29" t="str">
            <v>x</v>
          </cell>
          <cell r="AH29">
            <v>4</v>
          </cell>
          <cell r="AI29" t="str">
            <v>)</v>
          </cell>
          <cell r="AJ29" t="str">
            <v>x</v>
          </cell>
          <cell r="AK29" t="str">
            <v>Hasil  Analisa</v>
          </cell>
          <cell r="AT29" t="str">
            <v>A049</v>
          </cell>
          <cell r="AU29">
            <v>5</v>
          </cell>
          <cell r="AV29">
            <v>277450</v>
          </cell>
        </row>
        <row r="30">
          <cell r="A30">
            <v>60</v>
          </cell>
          <cell r="D30" t="str">
            <v>-</v>
          </cell>
          <cell r="E30" t="str">
            <v>PEK.  PASANGAN  STOOT  WERK</v>
          </cell>
          <cell r="S30" t="str">
            <v>;</v>
          </cell>
          <cell r="T30">
            <v>0.25</v>
          </cell>
          <cell r="U30" t="str">
            <v>x</v>
          </cell>
          <cell r="V30" t="str">
            <v>(</v>
          </cell>
          <cell r="W30">
            <v>1</v>
          </cell>
          <cell r="X30" t="str">
            <v>:</v>
          </cell>
          <cell r="Y30">
            <v>0.12</v>
          </cell>
          <cell r="Z30" t="str">
            <v>)</v>
          </cell>
          <cell r="AA30" t="str">
            <v>x</v>
          </cell>
          <cell r="AB30" t="str">
            <v>Hasil  Analisa</v>
          </cell>
          <cell r="AT30" t="str">
            <v>A050</v>
          </cell>
          <cell r="AU30">
            <v>2.0833333333333335</v>
          </cell>
          <cell r="AV30">
            <v>256208.33333333334</v>
          </cell>
        </row>
        <row r="31">
          <cell r="D31" t="str">
            <v>J U M L A H</v>
          </cell>
          <cell r="AV31">
            <v>1800684.3333333333</v>
          </cell>
        </row>
        <row r="34">
          <cell r="A34" t="str">
            <v>a4</v>
          </cell>
          <cell r="B34" t="str">
            <v>4.</v>
          </cell>
          <cell r="C34" t="str">
            <v>KOLOM  80 x 80  ( 181,2 kg./m3  U.24 )  K - 225  SITE  MIX  BEKISTING  MULTIPLEX  12 mm</v>
          </cell>
          <cell r="AU34" t="str">
            <v>m3</v>
          </cell>
          <cell r="AV34">
            <v>1759094.3333333333</v>
          </cell>
        </row>
        <row r="36">
          <cell r="A36">
            <v>40</v>
          </cell>
          <cell r="D36" t="str">
            <v>-</v>
          </cell>
          <cell r="E36" t="str">
            <v>PEK.  COR  BETON  SITE  MIX  K - 225</v>
          </cell>
          <cell r="AT36" t="str">
            <v>A030</v>
          </cell>
          <cell r="AU36">
            <v>1</v>
          </cell>
          <cell r="AV36">
            <v>350240</v>
          </cell>
        </row>
        <row r="37">
          <cell r="A37">
            <v>46</v>
          </cell>
          <cell r="D37" t="str">
            <v>-</v>
          </cell>
          <cell r="E37" t="str">
            <v>PEK.  BESI  BETON  TERPASANG  U - 24</v>
          </cell>
          <cell r="U37" t="str">
            <v>;</v>
          </cell>
          <cell r="V37">
            <v>181.2</v>
          </cell>
          <cell r="W37" t="str">
            <v>x</v>
          </cell>
          <cell r="X37" t="str">
            <v xml:space="preserve">Hasil  Analisa  </v>
          </cell>
          <cell r="AT37" t="str">
            <v>A036</v>
          </cell>
          <cell r="AU37">
            <v>181.2</v>
          </cell>
          <cell r="AV37">
            <v>875196</v>
          </cell>
        </row>
        <row r="38">
          <cell r="A38">
            <v>59</v>
          </cell>
          <cell r="D38" t="str">
            <v>-</v>
          </cell>
          <cell r="E38" t="str">
            <v>PEK.  BEKISTING  DENGAN  MULTIPLEX  12 mm</v>
          </cell>
          <cell r="W38" t="str">
            <v>(</v>
          </cell>
          <cell r="X38">
            <v>1</v>
          </cell>
          <cell r="Y38" t="str">
            <v>:</v>
          </cell>
          <cell r="Z38">
            <v>0.8</v>
          </cell>
          <cell r="AA38" t="str">
            <v>:</v>
          </cell>
          <cell r="AB38">
            <v>0.8</v>
          </cell>
          <cell r="AC38" t="str">
            <v>)</v>
          </cell>
          <cell r="AD38" t="str">
            <v>x</v>
          </cell>
          <cell r="AE38" t="str">
            <v>(</v>
          </cell>
          <cell r="AF38">
            <v>0.8</v>
          </cell>
          <cell r="AG38" t="str">
            <v>x</v>
          </cell>
          <cell r="AH38">
            <v>4</v>
          </cell>
          <cell r="AI38" t="str">
            <v>)</v>
          </cell>
          <cell r="AJ38" t="str">
            <v>x</v>
          </cell>
          <cell r="AK38" t="str">
            <v>Hasil  Analisa</v>
          </cell>
          <cell r="AT38" t="str">
            <v>A049</v>
          </cell>
          <cell r="AU38">
            <v>5</v>
          </cell>
          <cell r="AV38">
            <v>277450</v>
          </cell>
        </row>
        <row r="39">
          <cell r="A39">
            <v>60</v>
          </cell>
          <cell r="D39" t="str">
            <v>-</v>
          </cell>
          <cell r="E39" t="str">
            <v>PEK.  PASANGAN  STOOT  WERK</v>
          </cell>
          <cell r="S39" t="str">
            <v>;</v>
          </cell>
          <cell r="T39">
            <v>0.25</v>
          </cell>
          <cell r="U39" t="str">
            <v>x</v>
          </cell>
          <cell r="V39" t="str">
            <v>(</v>
          </cell>
          <cell r="W39">
            <v>1</v>
          </cell>
          <cell r="X39" t="str">
            <v>:</v>
          </cell>
          <cell r="Y39">
            <v>0.12</v>
          </cell>
          <cell r="Z39" t="str">
            <v>)</v>
          </cell>
          <cell r="AA39" t="str">
            <v>x</v>
          </cell>
          <cell r="AB39" t="str">
            <v>Hasil  Analisa</v>
          </cell>
          <cell r="AT39" t="str">
            <v>A050</v>
          </cell>
          <cell r="AU39">
            <v>2.0833333333333335</v>
          </cell>
          <cell r="AV39">
            <v>256208.33333333334</v>
          </cell>
        </row>
        <row r="40">
          <cell r="D40" t="str">
            <v>J U M L A H</v>
          </cell>
          <cell r="AV40">
            <v>1759094.3333333333</v>
          </cell>
        </row>
        <row r="43">
          <cell r="A43" t="str">
            <v>a5</v>
          </cell>
          <cell r="B43" t="str">
            <v>5.</v>
          </cell>
          <cell r="C43" t="str">
            <v>KOLOM  15 x 15  ( 150 kg./m3  U.24 )  K - 175  SITE  MIX  BEKISTING  MULTIPLEX  12 mm</v>
          </cell>
          <cell r="AU43" t="str">
            <v>m3</v>
          </cell>
          <cell r="AV43">
            <v>2785191.666666667</v>
          </cell>
        </row>
        <row r="45">
          <cell r="A45">
            <v>39</v>
          </cell>
          <cell r="D45" t="str">
            <v>-</v>
          </cell>
          <cell r="E45" t="str">
            <v>PEK.  COR  BETON  SITE  MIX  K - 175</v>
          </cell>
          <cell r="AT45" t="str">
            <v>A029</v>
          </cell>
          <cell r="AU45">
            <v>1</v>
          </cell>
          <cell r="AV45">
            <v>324750</v>
          </cell>
        </row>
        <row r="46">
          <cell r="A46">
            <v>46</v>
          </cell>
          <cell r="D46" t="str">
            <v>-</v>
          </cell>
          <cell r="E46" t="str">
            <v>PEK.  BESI  BETON  TERPASANG  U - 24</v>
          </cell>
          <cell r="U46" t="str">
            <v>;</v>
          </cell>
          <cell r="V46">
            <v>150</v>
          </cell>
          <cell r="W46" t="str">
            <v>x</v>
          </cell>
          <cell r="X46" t="str">
            <v xml:space="preserve">Hasil  Analisa  </v>
          </cell>
          <cell r="AT46" t="str">
            <v>A036</v>
          </cell>
          <cell r="AU46">
            <v>150</v>
          </cell>
          <cell r="AV46">
            <v>724500</v>
          </cell>
        </row>
        <row r="47">
          <cell r="A47">
            <v>59</v>
          </cell>
          <cell r="D47" t="str">
            <v>-</v>
          </cell>
          <cell r="E47" t="str">
            <v>PEK.  BEKISTING  DENGAN  MULTIPLEX  12 mm</v>
          </cell>
          <cell r="W47" t="str">
            <v>(</v>
          </cell>
          <cell r="X47">
            <v>1</v>
          </cell>
          <cell r="Y47" t="str">
            <v>:</v>
          </cell>
          <cell r="Z47">
            <v>0.15</v>
          </cell>
          <cell r="AA47" t="str">
            <v>:</v>
          </cell>
          <cell r="AB47">
            <v>0.15</v>
          </cell>
          <cell r="AC47" t="str">
            <v>)</v>
          </cell>
          <cell r="AD47" t="str">
            <v>x</v>
          </cell>
          <cell r="AE47" t="str">
            <v>(</v>
          </cell>
          <cell r="AF47">
            <v>0.15</v>
          </cell>
          <cell r="AG47" t="str">
            <v>x</v>
          </cell>
          <cell r="AH47">
            <v>4</v>
          </cell>
          <cell r="AI47" t="str">
            <v>)</v>
          </cell>
          <cell r="AJ47" t="str">
            <v>x</v>
          </cell>
          <cell r="AK47" t="str">
            <v>Hasil  Analisa</v>
          </cell>
          <cell r="AT47" t="str">
            <v>A049</v>
          </cell>
          <cell r="AU47">
            <v>26.666666666666668</v>
          </cell>
          <cell r="AV47">
            <v>1479733.3333333335</v>
          </cell>
        </row>
        <row r="48">
          <cell r="A48">
            <v>60</v>
          </cell>
          <cell r="D48" t="str">
            <v>-</v>
          </cell>
          <cell r="E48" t="str">
            <v>PEK.  PASANGAN  STOOT  WERK</v>
          </cell>
          <cell r="S48" t="str">
            <v>;</v>
          </cell>
          <cell r="T48">
            <v>0.25</v>
          </cell>
          <cell r="U48" t="str">
            <v>x</v>
          </cell>
          <cell r="V48" t="str">
            <v>(</v>
          </cell>
          <cell r="W48">
            <v>1</v>
          </cell>
          <cell r="X48" t="str">
            <v>:</v>
          </cell>
          <cell r="Y48">
            <v>0.12</v>
          </cell>
          <cell r="Z48" t="str">
            <v>)</v>
          </cell>
          <cell r="AA48" t="str">
            <v>x</v>
          </cell>
          <cell r="AB48" t="str">
            <v>Hasil  Analisa</v>
          </cell>
          <cell r="AT48" t="str">
            <v>A050</v>
          </cell>
          <cell r="AU48">
            <v>2.0833333333333335</v>
          </cell>
          <cell r="AV48">
            <v>256208.33333333334</v>
          </cell>
        </row>
        <row r="49">
          <cell r="D49" t="str">
            <v>J U M L A H</v>
          </cell>
          <cell r="AV49">
            <v>2785191.666666667</v>
          </cell>
        </row>
        <row r="52">
          <cell r="A52" t="str">
            <v>a6</v>
          </cell>
          <cell r="B52" t="str">
            <v>6.</v>
          </cell>
          <cell r="C52" t="str">
            <v>KOLOM  15 x 15  ( 150 kg./m3  U.24 )  K - 175  SITE  MIX  BEKISTING  PAPAN</v>
          </cell>
          <cell r="AU52" t="str">
            <v>m3</v>
          </cell>
          <cell r="AV52">
            <v>3501191.666666667</v>
          </cell>
        </row>
        <row r="54">
          <cell r="A54">
            <v>39</v>
          </cell>
          <cell r="D54" t="str">
            <v>-</v>
          </cell>
          <cell r="E54" t="str">
            <v>PEK.  COR  BETON  SITE  MIX  K - 175</v>
          </cell>
          <cell r="AT54" t="str">
            <v>A029</v>
          </cell>
          <cell r="AU54">
            <v>1</v>
          </cell>
          <cell r="AV54">
            <v>324750</v>
          </cell>
        </row>
        <row r="55">
          <cell r="A55">
            <v>46</v>
          </cell>
          <cell r="D55" t="str">
            <v>-</v>
          </cell>
          <cell r="E55" t="str">
            <v>PEK.  BESI  BETON  TERPASANG  U - 24</v>
          </cell>
          <cell r="U55" t="str">
            <v>;</v>
          </cell>
          <cell r="V55">
            <v>150</v>
          </cell>
          <cell r="W55" t="str">
            <v>x</v>
          </cell>
          <cell r="X55" t="str">
            <v xml:space="preserve">Hasil  Analisa  </v>
          </cell>
          <cell r="AT55" t="str">
            <v>A036</v>
          </cell>
          <cell r="AU55">
            <v>150</v>
          </cell>
          <cell r="AV55">
            <v>724500</v>
          </cell>
        </row>
        <row r="56">
          <cell r="A56">
            <v>57</v>
          </cell>
          <cell r="D56" t="str">
            <v>-</v>
          </cell>
          <cell r="E56" t="str">
            <v>PEK.  BEKISTING  DENGAN  PAPAN</v>
          </cell>
          <cell r="W56" t="str">
            <v>(</v>
          </cell>
          <cell r="X56">
            <v>1</v>
          </cell>
          <cell r="Y56" t="str">
            <v>:</v>
          </cell>
          <cell r="Z56">
            <v>0.15</v>
          </cell>
          <cell r="AA56" t="str">
            <v>:</v>
          </cell>
          <cell r="AB56">
            <v>0.15</v>
          </cell>
          <cell r="AC56" t="str">
            <v>)</v>
          </cell>
          <cell r="AD56" t="str">
            <v>x</v>
          </cell>
          <cell r="AE56" t="str">
            <v>(</v>
          </cell>
          <cell r="AF56">
            <v>0.15</v>
          </cell>
          <cell r="AG56" t="str">
            <v>x</v>
          </cell>
          <cell r="AH56">
            <v>4</v>
          </cell>
          <cell r="AI56" t="str">
            <v>)</v>
          </cell>
          <cell r="AJ56" t="str">
            <v>x</v>
          </cell>
          <cell r="AK56" t="str">
            <v>Hasil  Analisa</v>
          </cell>
          <cell r="AT56" t="str">
            <v>A047</v>
          </cell>
          <cell r="AU56">
            <v>26.666666666666668</v>
          </cell>
          <cell r="AV56">
            <v>2195733.3333333335</v>
          </cell>
        </row>
        <row r="57">
          <cell r="A57">
            <v>60</v>
          </cell>
          <cell r="D57" t="str">
            <v>-</v>
          </cell>
          <cell r="E57" t="str">
            <v>PEK.  PASANGAN  STOOT  WERK</v>
          </cell>
          <cell r="S57" t="str">
            <v>;</v>
          </cell>
          <cell r="T57">
            <v>0.25</v>
          </cell>
          <cell r="U57" t="str">
            <v>x</v>
          </cell>
          <cell r="V57" t="str">
            <v>(</v>
          </cell>
          <cell r="W57">
            <v>1</v>
          </cell>
          <cell r="X57" t="str">
            <v>:</v>
          </cell>
          <cell r="Y57">
            <v>0.12</v>
          </cell>
          <cell r="Z57" t="str">
            <v>)</v>
          </cell>
          <cell r="AA57" t="str">
            <v>x</v>
          </cell>
          <cell r="AB57" t="str">
            <v>Hasil  Analisa</v>
          </cell>
          <cell r="AT57" t="str">
            <v>A050</v>
          </cell>
          <cell r="AU57">
            <v>2.0833333333333335</v>
          </cell>
          <cell r="AV57">
            <v>256208.33333333334</v>
          </cell>
        </row>
        <row r="58">
          <cell r="D58" t="str">
            <v>J U M L A H</v>
          </cell>
          <cell r="AV58">
            <v>3501191.666666667</v>
          </cell>
        </row>
        <row r="61">
          <cell r="B61" t="str">
            <v>B.</v>
          </cell>
          <cell r="C61" t="str">
            <v>B A L O K</v>
          </cell>
        </row>
        <row r="62">
          <cell r="A62" t="str">
            <v>b1</v>
          </cell>
          <cell r="B62" t="str">
            <v>1.</v>
          </cell>
          <cell r="C62" t="str">
            <v>BALOK  50 x 65  ( 236.7 kg./m3  U.39 )  K - 300  READY  MIX  BEKISTING  MULTIPLEX  12  mm</v>
          </cell>
          <cell r="AU62" t="str">
            <v>m3</v>
          </cell>
          <cell r="AV62">
            <v>2272144.230769231</v>
          </cell>
        </row>
        <row r="64">
          <cell r="A64">
            <v>44</v>
          </cell>
          <cell r="D64" t="str">
            <v>-</v>
          </cell>
          <cell r="E64" t="str">
            <v>PEK.  COR  BETON  READY  MIX  K -300  ( MIN  6 m3  BERIKUT  SLANG )</v>
          </cell>
          <cell r="AT64" t="str">
            <v>A034</v>
          </cell>
          <cell r="AU64">
            <v>1</v>
          </cell>
          <cell r="AV64">
            <v>419420</v>
          </cell>
        </row>
        <row r="65">
          <cell r="A65">
            <v>47</v>
          </cell>
          <cell r="D65" t="str">
            <v>-</v>
          </cell>
          <cell r="E65" t="str">
            <v>PEK.  BESI  BETON  TERPASANG  U - 39</v>
          </cell>
          <cell r="U65" t="str">
            <v>;</v>
          </cell>
          <cell r="V65">
            <v>236.7</v>
          </cell>
          <cell r="W65" t="str">
            <v>x</v>
          </cell>
          <cell r="X65" t="str">
            <v xml:space="preserve">Hasil  Analisa  </v>
          </cell>
          <cell r="AT65" t="str">
            <v>A037</v>
          </cell>
          <cell r="AU65">
            <v>236.7</v>
          </cell>
          <cell r="AV65">
            <v>1242675</v>
          </cell>
        </row>
        <row r="66">
          <cell r="A66">
            <v>59</v>
          </cell>
          <cell r="D66" t="str">
            <v>-</v>
          </cell>
          <cell r="E66" t="str">
            <v>PEK.  BEKISTING  DENGAN  MULTIPLEX  12 mm</v>
          </cell>
          <cell r="W66" t="str">
            <v>(</v>
          </cell>
          <cell r="X66">
            <v>1</v>
          </cell>
          <cell r="Y66" t="str">
            <v>:</v>
          </cell>
          <cell r="Z66">
            <v>0.5</v>
          </cell>
          <cell r="AA66" t="str">
            <v>:</v>
          </cell>
          <cell r="AB66">
            <v>0.65</v>
          </cell>
          <cell r="AC66" t="str">
            <v>)</v>
          </cell>
          <cell r="AD66" t="str">
            <v>x</v>
          </cell>
          <cell r="AE66" t="str">
            <v>(</v>
          </cell>
          <cell r="AF66">
            <v>0.65</v>
          </cell>
          <cell r="AG66" t="str">
            <v>x</v>
          </cell>
          <cell r="AH66">
            <v>2</v>
          </cell>
          <cell r="AI66" t="str">
            <v>+</v>
          </cell>
          <cell r="AJ66">
            <v>0.5</v>
          </cell>
          <cell r="AK66" t="str">
            <v>)</v>
          </cell>
          <cell r="AL66" t="str">
            <v>x</v>
          </cell>
          <cell r="AM66" t="str">
            <v>Hasil  Analisa</v>
          </cell>
          <cell r="AT66" t="str">
            <v>A049</v>
          </cell>
          <cell r="AU66">
            <v>5.5384615384615383</v>
          </cell>
          <cell r="AV66">
            <v>307329.23076923075</v>
          </cell>
        </row>
        <row r="67">
          <cell r="A67">
            <v>60</v>
          </cell>
          <cell r="D67" t="str">
            <v>-</v>
          </cell>
          <cell r="E67" t="str">
            <v>PEK.  PASANGAN  STOOT  WERK</v>
          </cell>
          <cell r="S67" t="str">
            <v>;</v>
          </cell>
          <cell r="W67" t="str">
            <v>(</v>
          </cell>
          <cell r="X67">
            <v>1</v>
          </cell>
          <cell r="Y67" t="str">
            <v>:</v>
          </cell>
          <cell r="Z67">
            <v>0.5</v>
          </cell>
          <cell r="AA67" t="str">
            <v>:</v>
          </cell>
          <cell r="AB67">
            <v>0.65</v>
          </cell>
          <cell r="AC67" t="str">
            <v>)</v>
          </cell>
          <cell r="AD67" t="str">
            <v>x</v>
          </cell>
          <cell r="AE67" t="str">
            <v>(</v>
          </cell>
          <cell r="AF67">
            <v>0.5</v>
          </cell>
          <cell r="AG67" t="str">
            <v>+</v>
          </cell>
          <cell r="AH67">
            <v>0.3</v>
          </cell>
          <cell r="AI67" t="str">
            <v>)</v>
          </cell>
          <cell r="AL67" t="str">
            <v>x</v>
          </cell>
          <cell r="AM67" t="str">
            <v>Hasil  Analisa</v>
          </cell>
          <cell r="AT67" t="str">
            <v>A050</v>
          </cell>
          <cell r="AU67">
            <v>2.4615384615384617</v>
          </cell>
          <cell r="AV67">
            <v>302720</v>
          </cell>
        </row>
        <row r="68">
          <cell r="D68" t="str">
            <v>J U M L A H</v>
          </cell>
          <cell r="AV68">
            <v>2272144.230769231</v>
          </cell>
        </row>
        <row r="71">
          <cell r="A71" t="str">
            <v>b2</v>
          </cell>
          <cell r="B71" t="str">
            <v>2.</v>
          </cell>
          <cell r="C71" t="str">
            <v>BALOK  40 x 80  ( 242.5 kg./m3  U.39 )  K - 300  READY  MIX  BEKISTING  PAPAN</v>
          </cell>
          <cell r="AU71" t="str">
            <v>m3</v>
          </cell>
          <cell r="AV71">
            <v>2476188.75</v>
          </cell>
        </row>
        <row r="73">
          <cell r="A73">
            <v>44</v>
          </cell>
          <cell r="D73" t="str">
            <v>-</v>
          </cell>
          <cell r="E73" t="str">
            <v>PEK.  COR  BETON  READY  MIX  K -300  ( MIN  6 m3  BERIKUT  SLANG )</v>
          </cell>
          <cell r="AT73" t="str">
            <v>A034</v>
          </cell>
          <cell r="AU73">
            <v>1</v>
          </cell>
          <cell r="AV73">
            <v>419420</v>
          </cell>
        </row>
        <row r="74">
          <cell r="A74">
            <v>47</v>
          </cell>
          <cell r="D74" t="str">
            <v>-</v>
          </cell>
          <cell r="E74" t="str">
            <v>PEK.  BESI  BETON  TERPASANG  U - 39</v>
          </cell>
          <cell r="U74" t="str">
            <v>;</v>
          </cell>
          <cell r="V74">
            <v>242.5</v>
          </cell>
          <cell r="W74" t="str">
            <v>x</v>
          </cell>
          <cell r="X74" t="str">
            <v xml:space="preserve">Hasil  Analisa  </v>
          </cell>
          <cell r="AT74" t="str">
            <v>A037</v>
          </cell>
          <cell r="AU74">
            <v>242.5</v>
          </cell>
          <cell r="AV74">
            <v>1273125</v>
          </cell>
        </row>
        <row r="75">
          <cell r="A75">
            <v>57</v>
          </cell>
          <cell r="D75" t="str">
            <v>-</v>
          </cell>
          <cell r="E75" t="str">
            <v>PEK.  BEKISTING  DENGAN  PAPAN</v>
          </cell>
          <cell r="W75" t="str">
            <v>(</v>
          </cell>
          <cell r="X75">
            <v>1</v>
          </cell>
          <cell r="Y75" t="str">
            <v>:</v>
          </cell>
          <cell r="Z75">
            <v>0.4</v>
          </cell>
          <cell r="AA75" t="str">
            <v>:</v>
          </cell>
          <cell r="AB75">
            <v>0.8</v>
          </cell>
          <cell r="AC75" t="str">
            <v>)</v>
          </cell>
          <cell r="AD75" t="str">
            <v>x</v>
          </cell>
          <cell r="AE75" t="str">
            <v>(</v>
          </cell>
          <cell r="AF75">
            <v>0.8</v>
          </cell>
          <cell r="AG75" t="str">
            <v>x</v>
          </cell>
          <cell r="AH75">
            <v>2</v>
          </cell>
          <cell r="AI75" t="str">
            <v>+</v>
          </cell>
          <cell r="AJ75">
            <v>0.4</v>
          </cell>
          <cell r="AK75" t="str">
            <v>)</v>
          </cell>
          <cell r="AL75" t="str">
            <v>x</v>
          </cell>
          <cell r="AM75" t="str">
            <v>Hasil  Analisa</v>
          </cell>
          <cell r="AT75" t="str">
            <v>A047</v>
          </cell>
          <cell r="AU75">
            <v>6.25</v>
          </cell>
          <cell r="AV75">
            <v>514625</v>
          </cell>
        </row>
        <row r="76">
          <cell r="A76">
            <v>60</v>
          </cell>
          <cell r="D76" t="str">
            <v>-</v>
          </cell>
          <cell r="E76" t="str">
            <v>PEK.  PASANGAN  STOOT  WERK</v>
          </cell>
          <cell r="S76" t="str">
            <v>;</v>
          </cell>
          <cell r="W76" t="str">
            <v>(</v>
          </cell>
          <cell r="X76">
            <v>1</v>
          </cell>
          <cell r="Y76" t="str">
            <v>:</v>
          </cell>
          <cell r="Z76">
            <v>0.4</v>
          </cell>
          <cell r="AA76" t="str">
            <v>:</v>
          </cell>
          <cell r="AB76">
            <v>0.8</v>
          </cell>
          <cell r="AC76" t="str">
            <v>)</v>
          </cell>
          <cell r="AD76" t="str">
            <v>x</v>
          </cell>
          <cell r="AE76" t="str">
            <v>(</v>
          </cell>
          <cell r="AF76">
            <v>0.4</v>
          </cell>
          <cell r="AG76" t="str">
            <v>+</v>
          </cell>
          <cell r="AH76">
            <v>0.3</v>
          </cell>
          <cell r="AI76" t="str">
            <v>)</v>
          </cell>
          <cell r="AL76" t="str">
            <v>x</v>
          </cell>
          <cell r="AM76" t="str">
            <v>Hasil  Analisa</v>
          </cell>
          <cell r="AT76" t="str">
            <v>A050</v>
          </cell>
          <cell r="AU76">
            <v>2.1875</v>
          </cell>
          <cell r="AV76">
            <v>269018.75</v>
          </cell>
        </row>
        <row r="77">
          <cell r="D77" t="str">
            <v>J U M L A H</v>
          </cell>
          <cell r="AV77">
            <v>2476188.75</v>
          </cell>
        </row>
        <row r="80">
          <cell r="A80" t="str">
            <v>b3</v>
          </cell>
          <cell r="B80" t="str">
            <v>3.</v>
          </cell>
          <cell r="C80" t="str">
            <v>BALOK  40 x 65  ( 299.3 kg./m3  U.24 )  K - 225  SITE  MIX  BEKISTING  MULTIPLEX  12 mm</v>
          </cell>
          <cell r="AU80" t="str">
            <v>m3</v>
          </cell>
          <cell r="AV80">
            <v>2489778.230769231</v>
          </cell>
        </row>
        <row r="82">
          <cell r="A82">
            <v>40</v>
          </cell>
          <cell r="D82" t="str">
            <v>-</v>
          </cell>
          <cell r="E82" t="str">
            <v>PEK.  COR  BETON  SITE  MIX  K - 225</v>
          </cell>
          <cell r="AT82" t="str">
            <v>A030</v>
          </cell>
          <cell r="AU82">
            <v>1</v>
          </cell>
          <cell r="AV82">
            <v>350240</v>
          </cell>
        </row>
        <row r="83">
          <cell r="A83">
            <v>46</v>
          </cell>
          <cell r="D83" t="str">
            <v>-</v>
          </cell>
          <cell r="E83" t="str">
            <v>PEK.  BESI  BETON  TERPASANG  U - 24</v>
          </cell>
          <cell r="U83" t="str">
            <v>;</v>
          </cell>
          <cell r="V83">
            <v>299.3</v>
          </cell>
          <cell r="W83" t="str">
            <v>x</v>
          </cell>
          <cell r="X83" t="str">
            <v xml:space="preserve">Hasil  Analisa  </v>
          </cell>
          <cell r="AT83" t="str">
            <v>A036</v>
          </cell>
          <cell r="AU83">
            <v>299.3</v>
          </cell>
          <cell r="AV83">
            <v>1445619</v>
          </cell>
        </row>
        <row r="84">
          <cell r="A84">
            <v>59</v>
          </cell>
          <cell r="D84" t="str">
            <v>-</v>
          </cell>
          <cell r="E84" t="str">
            <v>PEK.  BEKISTING  DENGAN  MULTIPLEX  12 mm</v>
          </cell>
          <cell r="W84" t="str">
            <v>(</v>
          </cell>
          <cell r="X84">
            <v>1</v>
          </cell>
          <cell r="Y84" t="str">
            <v>:</v>
          </cell>
          <cell r="Z84">
            <v>0.4</v>
          </cell>
          <cell r="AA84" t="str">
            <v>:</v>
          </cell>
          <cell r="AB84">
            <v>0.65</v>
          </cell>
          <cell r="AC84" t="str">
            <v>)</v>
          </cell>
          <cell r="AD84" t="str">
            <v>x</v>
          </cell>
          <cell r="AE84" t="str">
            <v>(</v>
          </cell>
          <cell r="AF84">
            <v>0.65</v>
          </cell>
          <cell r="AG84" t="str">
            <v>x</v>
          </cell>
          <cell r="AH84">
            <v>2</v>
          </cell>
          <cell r="AI84" t="str">
            <v>+</v>
          </cell>
          <cell r="AJ84">
            <v>0.4</v>
          </cell>
          <cell r="AK84" t="str">
            <v>)</v>
          </cell>
          <cell r="AL84" t="str">
            <v>x</v>
          </cell>
          <cell r="AM84" t="str">
            <v>Hasil  Analisa</v>
          </cell>
          <cell r="AT84" t="str">
            <v>A049</v>
          </cell>
          <cell r="AU84">
            <v>6.5384615384615383</v>
          </cell>
          <cell r="AV84">
            <v>362819.23076923075</v>
          </cell>
        </row>
        <row r="85">
          <cell r="A85">
            <v>60</v>
          </cell>
          <cell r="D85" t="str">
            <v>-</v>
          </cell>
          <cell r="E85" t="str">
            <v>PEK.  PASANGAN  STOOT  WERK</v>
          </cell>
          <cell r="S85" t="str">
            <v>;</v>
          </cell>
          <cell r="W85" t="str">
            <v>(</v>
          </cell>
          <cell r="X85">
            <v>1</v>
          </cell>
          <cell r="Y85" t="str">
            <v>:</v>
          </cell>
          <cell r="Z85">
            <v>0.4</v>
          </cell>
          <cell r="AA85" t="str">
            <v>:</v>
          </cell>
          <cell r="AB85">
            <v>0.65</v>
          </cell>
          <cell r="AC85" t="str">
            <v>)</v>
          </cell>
          <cell r="AD85" t="str">
            <v>x</v>
          </cell>
          <cell r="AE85" t="str">
            <v>(</v>
          </cell>
          <cell r="AF85">
            <v>0.4</v>
          </cell>
          <cell r="AG85" t="str">
            <v>+</v>
          </cell>
          <cell r="AH85">
            <v>0.3</v>
          </cell>
          <cell r="AI85" t="str">
            <v>)</v>
          </cell>
          <cell r="AL85" t="str">
            <v>x</v>
          </cell>
          <cell r="AM85" t="str">
            <v>Hasil  Analisa</v>
          </cell>
          <cell r="AT85" t="str">
            <v>A050</v>
          </cell>
          <cell r="AU85">
            <v>2.6923076923076921</v>
          </cell>
          <cell r="AV85">
            <v>331099.99999999994</v>
          </cell>
        </row>
        <row r="86">
          <cell r="D86" t="str">
            <v>J U M L A H</v>
          </cell>
          <cell r="AV86">
            <v>2489778.230769231</v>
          </cell>
        </row>
        <row r="89">
          <cell r="A89" t="str">
            <v>b4</v>
          </cell>
          <cell r="B89" t="str">
            <v>4.</v>
          </cell>
          <cell r="C89" t="str">
            <v>BALOK  40 x 65  ( 299.3 kg./m3  U.24 )  K - 225  SITE  MIX  BEKISTING  PAPAN</v>
          </cell>
          <cell r="AU89" t="str">
            <v>m3</v>
          </cell>
          <cell r="AV89">
            <v>2665335.923076923</v>
          </cell>
        </row>
        <row r="91">
          <cell r="A91">
            <v>40</v>
          </cell>
          <cell r="D91" t="str">
            <v>-</v>
          </cell>
          <cell r="E91" t="str">
            <v>PEK.  COR  BETON  SITE  MIX  K - 225</v>
          </cell>
          <cell r="AT91" t="str">
            <v>A030</v>
          </cell>
          <cell r="AU91">
            <v>1</v>
          </cell>
          <cell r="AV91">
            <v>350240</v>
          </cell>
        </row>
        <row r="92">
          <cell r="A92">
            <v>46</v>
          </cell>
          <cell r="D92" t="str">
            <v>-</v>
          </cell>
          <cell r="E92" t="str">
            <v>PEK.  BESI  BETON  TERPASANG  U - 24</v>
          </cell>
          <cell r="U92" t="str">
            <v>;</v>
          </cell>
          <cell r="V92">
            <v>299.3</v>
          </cell>
          <cell r="W92" t="str">
            <v>x</v>
          </cell>
          <cell r="X92" t="str">
            <v xml:space="preserve">Hasil  Analisa  </v>
          </cell>
          <cell r="AT92" t="str">
            <v>A036</v>
          </cell>
          <cell r="AU92">
            <v>299.3</v>
          </cell>
          <cell r="AV92">
            <v>1445619</v>
          </cell>
        </row>
        <row r="93">
          <cell r="A93">
            <v>57</v>
          </cell>
          <cell r="D93" t="str">
            <v>-</v>
          </cell>
          <cell r="E93" t="str">
            <v>PEK.  BEKISTING  DENGAN  PAPAN</v>
          </cell>
          <cell r="W93" t="str">
            <v>(</v>
          </cell>
          <cell r="X93">
            <v>1</v>
          </cell>
          <cell r="Y93" t="str">
            <v>:</v>
          </cell>
          <cell r="Z93">
            <v>0.4</v>
          </cell>
          <cell r="AA93" t="str">
            <v>:</v>
          </cell>
          <cell r="AB93">
            <v>0.65</v>
          </cell>
          <cell r="AC93" t="str">
            <v>)</v>
          </cell>
          <cell r="AD93" t="str">
            <v>x</v>
          </cell>
          <cell r="AE93" t="str">
            <v>(</v>
          </cell>
          <cell r="AF93">
            <v>0.65</v>
          </cell>
          <cell r="AG93" t="str">
            <v>x</v>
          </cell>
          <cell r="AH93">
            <v>2</v>
          </cell>
          <cell r="AI93" t="str">
            <v>+</v>
          </cell>
          <cell r="AJ93">
            <v>0.4</v>
          </cell>
          <cell r="AK93" t="str">
            <v>)</v>
          </cell>
          <cell r="AL93" t="str">
            <v>x</v>
          </cell>
          <cell r="AM93" t="str">
            <v>Hasil  Analisa</v>
          </cell>
          <cell r="AT93" t="str">
            <v>A047</v>
          </cell>
          <cell r="AU93">
            <v>6.5384615384615383</v>
          </cell>
          <cell r="AV93">
            <v>538376.92307692312</v>
          </cell>
        </row>
        <row r="94">
          <cell r="A94">
            <v>60</v>
          </cell>
          <cell r="D94" t="str">
            <v>-</v>
          </cell>
          <cell r="E94" t="str">
            <v>PEK.  PASANGAN  STOOT  WERK</v>
          </cell>
          <cell r="S94" t="str">
            <v>;</v>
          </cell>
          <cell r="W94" t="str">
            <v>(</v>
          </cell>
          <cell r="X94">
            <v>1</v>
          </cell>
          <cell r="Y94" t="str">
            <v>:</v>
          </cell>
          <cell r="Z94">
            <v>0.4</v>
          </cell>
          <cell r="AA94" t="str">
            <v>:</v>
          </cell>
          <cell r="AB94">
            <v>0.65</v>
          </cell>
          <cell r="AC94" t="str">
            <v>)</v>
          </cell>
          <cell r="AD94" t="str">
            <v>x</v>
          </cell>
          <cell r="AE94" t="str">
            <v>(</v>
          </cell>
          <cell r="AF94">
            <v>0.4</v>
          </cell>
          <cell r="AG94" t="str">
            <v>+</v>
          </cell>
          <cell r="AH94">
            <v>0.3</v>
          </cell>
          <cell r="AI94" t="str">
            <v>)</v>
          </cell>
          <cell r="AL94" t="str">
            <v>x</v>
          </cell>
          <cell r="AM94" t="str">
            <v>Hasil  Analisa</v>
          </cell>
          <cell r="AT94" t="str">
            <v>A050</v>
          </cell>
          <cell r="AU94">
            <v>2.6923076923076921</v>
          </cell>
          <cell r="AV94">
            <v>331099.99999999994</v>
          </cell>
        </row>
        <row r="95">
          <cell r="D95" t="str">
            <v>J U M L A H</v>
          </cell>
          <cell r="AV95">
            <v>2665335.923076923</v>
          </cell>
        </row>
        <row r="98">
          <cell r="B98" t="str">
            <v>C.</v>
          </cell>
          <cell r="C98" t="str">
            <v>L A N T A I</v>
          </cell>
        </row>
        <row r="99">
          <cell r="A99" t="str">
            <v>c1</v>
          </cell>
          <cell r="B99" t="str">
            <v>1.</v>
          </cell>
          <cell r="C99" t="str">
            <v>PLAT  LANTAI  T = 12  cm  ( 125 kg./m3  U.24 )  K - 225  READY  MIX  BEKISTING  MULTIPLEX  12  mm</v>
          </cell>
          <cell r="AU99" t="str">
            <v>m3</v>
          </cell>
          <cell r="AV99">
            <v>2482830</v>
          </cell>
        </row>
        <row r="101">
          <cell r="A101">
            <v>43</v>
          </cell>
          <cell r="D101" t="str">
            <v>-</v>
          </cell>
          <cell r="E101" t="str">
            <v>PEK.  COR  BETON  READY  MIX  K - 225  ( MIN  6 m3  BERIKUT  SLANG )</v>
          </cell>
          <cell r="AT101" t="str">
            <v>A033</v>
          </cell>
          <cell r="AU101">
            <v>1</v>
          </cell>
          <cell r="AV101">
            <v>391830</v>
          </cell>
        </row>
        <row r="102">
          <cell r="A102">
            <v>46</v>
          </cell>
          <cell r="D102" t="str">
            <v>-</v>
          </cell>
          <cell r="E102" t="str">
            <v>PEK.  BESI  BETON  TERPASANG  U - 24</v>
          </cell>
          <cell r="U102" t="str">
            <v>;</v>
          </cell>
          <cell r="V102">
            <v>125</v>
          </cell>
          <cell r="W102" t="str">
            <v>x</v>
          </cell>
          <cell r="X102" t="str">
            <v xml:space="preserve">Hasil  Analisa  </v>
          </cell>
          <cell r="AT102" t="str">
            <v>A036</v>
          </cell>
          <cell r="AU102">
            <v>125</v>
          </cell>
          <cell r="AV102">
            <v>603750</v>
          </cell>
        </row>
        <row r="103">
          <cell r="A103">
            <v>59</v>
          </cell>
          <cell r="D103" t="str">
            <v>-</v>
          </cell>
          <cell r="E103" t="str">
            <v>PEK.  BEKISTING  DENGAN  MULTIPLEX  12 mm</v>
          </cell>
          <cell r="W103" t="str">
            <v>(</v>
          </cell>
          <cell r="X103">
            <v>1</v>
          </cell>
          <cell r="Y103" t="str">
            <v>:</v>
          </cell>
          <cell r="Z103">
            <v>0.12</v>
          </cell>
          <cell r="AA103" t="str">
            <v>)</v>
          </cell>
          <cell r="AB103" t="str">
            <v>x</v>
          </cell>
          <cell r="AC103" t="str">
            <v>Hasil  Analisa</v>
          </cell>
          <cell r="AT103" t="str">
            <v>A049</v>
          </cell>
          <cell r="AU103">
            <v>8.3333333333333339</v>
          </cell>
          <cell r="AV103">
            <v>462416.66666666669</v>
          </cell>
        </row>
        <row r="104">
          <cell r="A104">
            <v>60</v>
          </cell>
          <cell r="D104" t="str">
            <v>-</v>
          </cell>
          <cell r="E104" t="str">
            <v>PEK.  PASANGAN  STOOT  WERK</v>
          </cell>
          <cell r="S104" t="str">
            <v>;</v>
          </cell>
          <cell r="W104" t="str">
            <v>(</v>
          </cell>
          <cell r="X104">
            <v>1</v>
          </cell>
          <cell r="Y104" t="str">
            <v>:</v>
          </cell>
          <cell r="Z104">
            <v>0.12</v>
          </cell>
          <cell r="AA104" t="str">
            <v>)</v>
          </cell>
          <cell r="AB104" t="str">
            <v>x</v>
          </cell>
          <cell r="AC104" t="str">
            <v>Hasil  Analisa</v>
          </cell>
          <cell r="AT104" t="str">
            <v>A050</v>
          </cell>
          <cell r="AU104">
            <v>8.3333333333333339</v>
          </cell>
          <cell r="AV104">
            <v>1024833.3333333334</v>
          </cell>
        </row>
        <row r="105">
          <cell r="D105" t="str">
            <v>J U M L A H</v>
          </cell>
          <cell r="AV105">
            <v>2482830</v>
          </cell>
        </row>
        <row r="108">
          <cell r="A108" t="str">
            <v>c2</v>
          </cell>
          <cell r="B108" t="str">
            <v>2.</v>
          </cell>
          <cell r="C108" t="str">
            <v>PLAT  LANTAI  T = 12  cm  ( 125 kg./m3  U.24 )  K - 225  SITE  MIX  BEKISTING  MULTIPLEX  12  mm</v>
          </cell>
          <cell r="AU108" t="str">
            <v>m3</v>
          </cell>
          <cell r="AV108">
            <v>2441240</v>
          </cell>
        </row>
        <row r="110">
          <cell r="A110">
            <v>40</v>
          </cell>
          <cell r="D110" t="str">
            <v>-</v>
          </cell>
          <cell r="E110" t="str">
            <v>PEK.  COR  BETON  SITE  MIX  K - 225</v>
          </cell>
          <cell r="AT110" t="str">
            <v>A030</v>
          </cell>
          <cell r="AU110">
            <v>1</v>
          </cell>
          <cell r="AV110">
            <v>350240</v>
          </cell>
        </row>
        <row r="111">
          <cell r="A111">
            <v>46</v>
          </cell>
          <cell r="D111" t="str">
            <v>-</v>
          </cell>
          <cell r="E111" t="str">
            <v>PEK.  BESI  BETON  TERPASANG  U - 24</v>
          </cell>
          <cell r="U111" t="str">
            <v>;</v>
          </cell>
          <cell r="V111">
            <v>125</v>
          </cell>
          <cell r="W111" t="str">
            <v>x</v>
          </cell>
          <cell r="X111" t="str">
            <v xml:space="preserve">Hasil  Analisa  </v>
          </cell>
          <cell r="AT111" t="str">
            <v>A036</v>
          </cell>
          <cell r="AU111">
            <v>125</v>
          </cell>
          <cell r="AV111">
            <v>603750</v>
          </cell>
        </row>
        <row r="112">
          <cell r="A112">
            <v>59</v>
          </cell>
          <cell r="D112" t="str">
            <v>-</v>
          </cell>
          <cell r="E112" t="str">
            <v>PEK.  BEKISTING  DENGAN  MULTIPLEX  12 mm</v>
          </cell>
          <cell r="W112" t="str">
            <v>(</v>
          </cell>
          <cell r="X112">
            <v>1</v>
          </cell>
          <cell r="Y112" t="str">
            <v>:</v>
          </cell>
          <cell r="Z112">
            <v>0.12</v>
          </cell>
          <cell r="AA112" t="str">
            <v>)</v>
          </cell>
          <cell r="AB112" t="str">
            <v>x</v>
          </cell>
          <cell r="AC112" t="str">
            <v>Hasil  Analisa</v>
          </cell>
          <cell r="AT112" t="str">
            <v>A049</v>
          </cell>
          <cell r="AU112">
            <v>8.3333333333333339</v>
          </cell>
          <cell r="AV112">
            <v>462416.66666666669</v>
          </cell>
        </row>
        <row r="113">
          <cell r="A113">
            <v>60</v>
          </cell>
          <cell r="D113" t="str">
            <v>-</v>
          </cell>
          <cell r="E113" t="str">
            <v>PEK.  PASANGAN  STOOT  WERK</v>
          </cell>
          <cell r="S113" t="str">
            <v>;</v>
          </cell>
          <cell r="W113" t="str">
            <v>(</v>
          </cell>
          <cell r="X113">
            <v>1</v>
          </cell>
          <cell r="Y113" t="str">
            <v>:</v>
          </cell>
          <cell r="Z113">
            <v>0.12</v>
          </cell>
          <cell r="AA113" t="str">
            <v>)</v>
          </cell>
          <cell r="AB113" t="str">
            <v>x</v>
          </cell>
          <cell r="AC113" t="str">
            <v>Hasil  Analisa</v>
          </cell>
          <cell r="AT113" t="str">
            <v>A050</v>
          </cell>
          <cell r="AU113">
            <v>8.3333333333333339</v>
          </cell>
          <cell r="AV113">
            <v>1024833.3333333334</v>
          </cell>
        </row>
        <row r="114">
          <cell r="D114" t="str">
            <v>J U M L A H</v>
          </cell>
          <cell r="AV114">
            <v>2441240</v>
          </cell>
        </row>
        <row r="117">
          <cell r="B117" t="str">
            <v>D.</v>
          </cell>
          <cell r="C117" t="str">
            <v>S L O O F</v>
          </cell>
        </row>
        <row r="118">
          <cell r="A118" t="str">
            <v>d1</v>
          </cell>
          <cell r="B118" t="str">
            <v>1.</v>
          </cell>
          <cell r="C118" t="str">
            <v>SLOOF  40 x 60  ( 150 kg./m3  U.39 )  K - 225  READY  MIX  BEKISTING  MULTIPLEX  12  mm</v>
          </cell>
          <cell r="AU118" t="str">
            <v>m3</v>
          </cell>
          <cell r="AV118">
            <v>1456780</v>
          </cell>
        </row>
        <row r="120">
          <cell r="A120">
            <v>43</v>
          </cell>
          <cell r="D120" t="str">
            <v>-</v>
          </cell>
          <cell r="E120" t="str">
            <v>PEK.  COR  BETON  READY  MIX  K - 225  ( MIN  6 m3  BERIKUT  SLANG )</v>
          </cell>
          <cell r="AT120" t="str">
            <v>A033</v>
          </cell>
          <cell r="AU120">
            <v>1</v>
          </cell>
          <cell r="AV120">
            <v>391830</v>
          </cell>
        </row>
        <row r="121">
          <cell r="A121">
            <v>47</v>
          </cell>
          <cell r="D121" t="str">
            <v>-</v>
          </cell>
          <cell r="E121" t="str">
            <v>PEK.  BESI  BETON  TERPASANG  U - 39</v>
          </cell>
          <cell r="U121" t="str">
            <v>;</v>
          </cell>
          <cell r="V121">
            <v>150</v>
          </cell>
          <cell r="W121" t="str">
            <v>x</v>
          </cell>
          <cell r="X121" t="str">
            <v xml:space="preserve">Hasil  Analisa  </v>
          </cell>
          <cell r="AT121" t="str">
            <v>A037</v>
          </cell>
          <cell r="AU121">
            <v>150</v>
          </cell>
          <cell r="AV121">
            <v>787500</v>
          </cell>
        </row>
        <row r="122">
          <cell r="A122">
            <v>59</v>
          </cell>
          <cell r="D122" t="str">
            <v>-</v>
          </cell>
          <cell r="E122" t="str">
            <v>PEK.  BEKISTING  DENGAN  MULTIPLEX  12 mm</v>
          </cell>
          <cell r="W122" t="str">
            <v>(</v>
          </cell>
          <cell r="X122">
            <v>1</v>
          </cell>
          <cell r="Y122" t="str">
            <v>:</v>
          </cell>
          <cell r="Z122">
            <v>0.4</v>
          </cell>
          <cell r="AA122" t="str">
            <v>:</v>
          </cell>
          <cell r="AB122">
            <v>0.6</v>
          </cell>
          <cell r="AC122" t="str">
            <v>)</v>
          </cell>
          <cell r="AD122" t="str">
            <v>x</v>
          </cell>
          <cell r="AE122" t="str">
            <v>(</v>
          </cell>
          <cell r="AF122">
            <v>2</v>
          </cell>
          <cell r="AG122" t="str">
            <v>x</v>
          </cell>
          <cell r="AH122">
            <v>0.6</v>
          </cell>
          <cell r="AI122" t="str">
            <v>)</v>
          </cell>
          <cell r="AJ122" t="str">
            <v>x</v>
          </cell>
          <cell r="AK122" t="str">
            <v>Hasil  Analisa</v>
          </cell>
          <cell r="AT122" t="str">
            <v>A049</v>
          </cell>
          <cell r="AU122">
            <v>5</v>
          </cell>
          <cell r="AV122">
            <v>277450</v>
          </cell>
        </row>
        <row r="124">
          <cell r="D124" t="str">
            <v>J U M L A H</v>
          </cell>
          <cell r="AV124">
            <v>1456780</v>
          </cell>
        </row>
        <row r="127">
          <cell r="A127" t="str">
            <v>d2</v>
          </cell>
          <cell r="B127" t="str">
            <v>2.</v>
          </cell>
          <cell r="C127" t="str">
            <v>SLOOF  40 x 60  ( 150 kg./m3  U.24 )  K - 225  SITE  MIX  BEKISTING  MULTIPLEX  12  mm</v>
          </cell>
          <cell r="AU127" t="str">
            <v>m3</v>
          </cell>
          <cell r="AV127">
            <v>1352190</v>
          </cell>
        </row>
        <row r="129">
          <cell r="A129">
            <v>40</v>
          </cell>
          <cell r="D129" t="str">
            <v>-</v>
          </cell>
          <cell r="E129" t="str">
            <v>PEK.  COR  BETON  SITE  MIX  K - 225</v>
          </cell>
          <cell r="AT129" t="str">
            <v>A030</v>
          </cell>
          <cell r="AU129">
            <v>1</v>
          </cell>
          <cell r="AV129">
            <v>350240</v>
          </cell>
        </row>
        <row r="130">
          <cell r="A130">
            <v>46</v>
          </cell>
          <cell r="D130" t="str">
            <v>-</v>
          </cell>
          <cell r="E130" t="str">
            <v>PEK.  BESI  BETON  TERPASANG  U - 24</v>
          </cell>
          <cell r="U130" t="str">
            <v>;</v>
          </cell>
          <cell r="V130">
            <v>150</v>
          </cell>
          <cell r="W130" t="str">
            <v>x</v>
          </cell>
          <cell r="X130" t="str">
            <v xml:space="preserve">Hasil  Analisa  </v>
          </cell>
          <cell r="AT130" t="str">
            <v>A036</v>
          </cell>
          <cell r="AU130">
            <v>150</v>
          </cell>
          <cell r="AV130">
            <v>724500</v>
          </cell>
        </row>
        <row r="131">
          <cell r="A131">
            <v>59</v>
          </cell>
          <cell r="D131" t="str">
            <v>-</v>
          </cell>
          <cell r="E131" t="str">
            <v>PEK.  BEKISTING  DENGAN  MULTIPLEX  12 mm</v>
          </cell>
          <cell r="W131" t="str">
            <v>(</v>
          </cell>
          <cell r="X131">
            <v>1</v>
          </cell>
          <cell r="Y131" t="str">
            <v>:</v>
          </cell>
          <cell r="Z131">
            <v>0.4</v>
          </cell>
          <cell r="AA131" t="str">
            <v>:</v>
          </cell>
          <cell r="AB131">
            <v>0.6</v>
          </cell>
          <cell r="AC131" t="str">
            <v>)</v>
          </cell>
          <cell r="AD131" t="str">
            <v>x</v>
          </cell>
          <cell r="AE131" t="str">
            <v>(</v>
          </cell>
          <cell r="AF131">
            <v>2</v>
          </cell>
          <cell r="AG131" t="str">
            <v>x</v>
          </cell>
          <cell r="AH131">
            <v>0.6</v>
          </cell>
          <cell r="AI131" t="str">
            <v>)</v>
          </cell>
          <cell r="AJ131" t="str">
            <v>x</v>
          </cell>
          <cell r="AK131" t="str">
            <v>Hasil  Analisa</v>
          </cell>
          <cell r="AT131" t="str">
            <v>A049</v>
          </cell>
          <cell r="AU131">
            <v>5</v>
          </cell>
          <cell r="AV131">
            <v>277450</v>
          </cell>
        </row>
        <row r="133">
          <cell r="D133" t="str">
            <v>J U M L A H</v>
          </cell>
          <cell r="AV133">
            <v>1352190</v>
          </cell>
        </row>
        <row r="136">
          <cell r="B136" t="str">
            <v>E.</v>
          </cell>
          <cell r="C136" t="str">
            <v>BETON  TANGGA</v>
          </cell>
        </row>
        <row r="137">
          <cell r="A137" t="str">
            <v>e1</v>
          </cell>
          <cell r="B137" t="str">
            <v>1.</v>
          </cell>
          <cell r="C137" t="str">
            <v>TANGGA  ( 218.1 kg./m3  U.39 )  K - 225  READY  MIX  BEKISTING  MULTIPLEX  12  mm</v>
          </cell>
          <cell r="AU137" t="str">
            <v>m3</v>
          </cell>
          <cell r="AV137">
            <v>2726655</v>
          </cell>
        </row>
        <row r="139">
          <cell r="A139">
            <v>43</v>
          </cell>
          <cell r="D139" t="str">
            <v>-</v>
          </cell>
          <cell r="E139" t="str">
            <v>PEK.  COR  BETON  READY  MIX  K - 225  ( MIN  6 m3  BERIKUT  SLANG )</v>
          </cell>
          <cell r="AT139" t="str">
            <v>A033</v>
          </cell>
          <cell r="AU139">
            <v>1</v>
          </cell>
          <cell r="AV139">
            <v>391830</v>
          </cell>
        </row>
        <row r="140">
          <cell r="A140">
            <v>47</v>
          </cell>
          <cell r="D140" t="str">
            <v>-</v>
          </cell>
          <cell r="E140" t="str">
            <v>PEK.  BESI  BETON  TERPASANG  U - 39</v>
          </cell>
          <cell r="U140" t="str">
            <v>;</v>
          </cell>
          <cell r="V140">
            <v>218.1</v>
          </cell>
          <cell r="W140" t="str">
            <v>x</v>
          </cell>
          <cell r="X140" t="str">
            <v xml:space="preserve">Hasil  Analisa  </v>
          </cell>
          <cell r="AT140" t="str">
            <v>A037</v>
          </cell>
          <cell r="AU140">
            <v>218.1</v>
          </cell>
          <cell r="AV140">
            <v>1145025</v>
          </cell>
        </row>
        <row r="141">
          <cell r="A141">
            <v>59</v>
          </cell>
          <cell r="D141" t="str">
            <v>-</v>
          </cell>
          <cell r="E141" t="str">
            <v>PEK.  BEKISTING  DENGAN  MULTIPLEX  12 mm</v>
          </cell>
          <cell r="W141" t="str">
            <v>(</v>
          </cell>
          <cell r="X141">
            <v>1</v>
          </cell>
          <cell r="Y141" t="str">
            <v>:</v>
          </cell>
          <cell r="Z141">
            <v>0.15</v>
          </cell>
          <cell r="AA141" t="str">
            <v>)</v>
          </cell>
          <cell r="AB141" t="str">
            <v>x</v>
          </cell>
          <cell r="AC141" t="str">
            <v>Hasil  Analisa</v>
          </cell>
          <cell r="AT141" t="str">
            <v>A049</v>
          </cell>
          <cell r="AU141">
            <v>6.666666666666667</v>
          </cell>
          <cell r="AV141">
            <v>369933.33333333337</v>
          </cell>
        </row>
        <row r="142">
          <cell r="A142">
            <v>60</v>
          </cell>
          <cell r="D142" t="str">
            <v>-</v>
          </cell>
          <cell r="E142" t="str">
            <v>PEK.  PASANGAN  STOOT  WERK</v>
          </cell>
          <cell r="S142" t="str">
            <v>;</v>
          </cell>
          <cell r="W142" t="str">
            <v>(</v>
          </cell>
          <cell r="X142">
            <v>1</v>
          </cell>
          <cell r="Y142" t="str">
            <v>:</v>
          </cell>
          <cell r="Z142">
            <v>0.15</v>
          </cell>
          <cell r="AA142" t="str">
            <v>)</v>
          </cell>
          <cell r="AB142" t="str">
            <v>x</v>
          </cell>
          <cell r="AC142" t="str">
            <v>Hasil  Analisa</v>
          </cell>
          <cell r="AT142" t="str">
            <v>A050</v>
          </cell>
          <cell r="AU142">
            <v>6.666666666666667</v>
          </cell>
          <cell r="AV142">
            <v>819866.66666666674</v>
          </cell>
        </row>
        <row r="143">
          <cell r="D143" t="str">
            <v>J U M L A H</v>
          </cell>
          <cell r="AV143">
            <v>2726655</v>
          </cell>
        </row>
        <row r="146">
          <cell r="A146" t="str">
            <v>e2</v>
          </cell>
          <cell r="B146" t="str">
            <v>2.</v>
          </cell>
          <cell r="C146" t="str">
            <v>TANGGA  ( 218.1 kg./m3  U.24 )  K - 225  SITE  MIX  BEKISTING  MULTIPLEX  12  mm</v>
          </cell>
          <cell r="AU146" t="str">
            <v>m3</v>
          </cell>
          <cell r="AV146">
            <v>2685065</v>
          </cell>
        </row>
        <row r="148">
          <cell r="A148">
            <v>40</v>
          </cell>
          <cell r="D148" t="str">
            <v>-</v>
          </cell>
          <cell r="E148" t="str">
            <v>PEK.  COR  BETON  SITE  MIX  K - 225</v>
          </cell>
          <cell r="AT148" t="str">
            <v>A030</v>
          </cell>
          <cell r="AU148">
            <v>1</v>
          </cell>
          <cell r="AV148">
            <v>350240</v>
          </cell>
        </row>
        <row r="149">
          <cell r="A149">
            <v>47</v>
          </cell>
          <cell r="D149" t="str">
            <v>-</v>
          </cell>
          <cell r="E149" t="str">
            <v>PEK.  BESI  BETON  TERPASANG  U - 39</v>
          </cell>
          <cell r="U149" t="str">
            <v>;</v>
          </cell>
          <cell r="V149">
            <v>218.1</v>
          </cell>
          <cell r="W149" t="str">
            <v>x</v>
          </cell>
          <cell r="X149" t="str">
            <v xml:space="preserve">Hasil  Analisa  </v>
          </cell>
          <cell r="AT149" t="str">
            <v>A037</v>
          </cell>
          <cell r="AU149">
            <v>218.1</v>
          </cell>
          <cell r="AV149">
            <v>1145025</v>
          </cell>
        </row>
        <row r="150">
          <cell r="A150">
            <v>59</v>
          </cell>
          <cell r="D150" t="str">
            <v>-</v>
          </cell>
          <cell r="E150" t="str">
            <v>PEK.  BEKISTING  DENGAN  MULTIPLEX  12 mm</v>
          </cell>
          <cell r="W150" t="str">
            <v>(</v>
          </cell>
          <cell r="X150">
            <v>1</v>
          </cell>
          <cell r="Y150" t="str">
            <v>:</v>
          </cell>
          <cell r="Z150">
            <v>0.15</v>
          </cell>
          <cell r="AA150" t="str">
            <v>)</v>
          </cell>
          <cell r="AB150" t="str">
            <v>x</v>
          </cell>
          <cell r="AC150" t="str">
            <v>Hasil  Analisa</v>
          </cell>
          <cell r="AT150" t="str">
            <v>A049</v>
          </cell>
          <cell r="AU150">
            <v>6.666666666666667</v>
          </cell>
          <cell r="AV150">
            <v>369933.33333333337</v>
          </cell>
        </row>
        <row r="151">
          <cell r="A151">
            <v>60</v>
          </cell>
          <cell r="D151" t="str">
            <v>-</v>
          </cell>
          <cell r="E151" t="str">
            <v>PEK.  PASANGAN  STOOT  WERK</v>
          </cell>
          <cell r="S151" t="str">
            <v>;</v>
          </cell>
          <cell r="W151" t="str">
            <v>(</v>
          </cell>
          <cell r="X151">
            <v>1</v>
          </cell>
          <cell r="Y151" t="str">
            <v>:</v>
          </cell>
          <cell r="Z151">
            <v>0.15</v>
          </cell>
          <cell r="AA151" t="str">
            <v>)</v>
          </cell>
          <cell r="AB151" t="str">
            <v>x</v>
          </cell>
          <cell r="AC151" t="str">
            <v>Hasil  Analisa</v>
          </cell>
          <cell r="AT151" t="str">
            <v>A050</v>
          </cell>
          <cell r="AU151">
            <v>6.666666666666667</v>
          </cell>
          <cell r="AV151">
            <v>819866.66666666674</v>
          </cell>
        </row>
        <row r="152">
          <cell r="D152" t="str">
            <v>J U M L A H</v>
          </cell>
          <cell r="AV152">
            <v>2685065</v>
          </cell>
        </row>
      </sheetData>
      <sheetData sheetId="6" refreshError="1"/>
      <sheetData sheetId="7" refreshError="1"/>
      <sheetData sheetId="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r Pemantauan"/>
      <sheetName val="Keb"/>
      <sheetName val="Daftar Isi"/>
      <sheetName val="Lingkup Proyek"/>
      <sheetName val="Site"/>
      <sheetName val="Info"/>
      <sheetName val="Syarat"/>
      <sheetName val="Structure"/>
      <sheetName val="general item"/>
      <sheetName val="pekerjaan tanah"/>
      <sheetName val="pekerjaan concrete"/>
      <sheetName val="pekerjaan batu"/>
      <sheetName val="pekerjaan tiang pancang"/>
      <sheetName val="flow chart pekerjaan"/>
      <sheetName val="jalur koordinasi"/>
      <sheetName val="ITP"/>
      <sheetName val="K3L1"/>
      <sheetName val="K3L2"/>
      <sheetName val="K3L3"/>
      <sheetName val="K3L4"/>
      <sheetName val="MR1"/>
      <sheetName val="MR2"/>
      <sheetName val="MR3"/>
      <sheetName val="MR4"/>
      <sheetName val="Sheet3"/>
      <sheetName val="IPPAL1"/>
      <sheetName val="IPPAL2"/>
      <sheetName val="IPPAL3"/>
      <sheetName val="IPPAL4"/>
      <sheetName val="ACTION"/>
      <sheetName val="ATek-Tnh1"/>
      <sheetName val="ATek-Tnh2"/>
      <sheetName val="ATek-Jalan"/>
      <sheetName val="ATek-Beton"/>
      <sheetName val="Bek"/>
      <sheetName val="kbthn mat agregat"/>
      <sheetName val="SC"/>
      <sheetName val="SCURVE (2)"/>
      <sheetName val="SCURVE"/>
      <sheetName val="RBP 4.1"/>
      <sheetName val="RBP 4.2"/>
      <sheetName val="RBP 4.3"/>
      <sheetName val="BOQ"/>
      <sheetName val="BIALANG"/>
      <sheetName val="RBP-1"/>
      <sheetName val="RBP-2"/>
      <sheetName val="AKP"/>
      <sheetName val="RBP 3.1"/>
      <sheetName val="RBP 3.1-1"/>
      <sheetName val="RBP 3.1-2"/>
      <sheetName val="RBP 3.1-3.1"/>
      <sheetName val="RBP 3.1-3.2"/>
      <sheetName val="RBP 41"/>
      <sheetName val="RBP 4"/>
      <sheetName val="RBP 5"/>
      <sheetName val="RBP 6"/>
      <sheetName val="RBP 7"/>
      <sheetName val="RBP 8"/>
      <sheetName val="RBP BANK"/>
      <sheetName val="RBP 8.1"/>
      <sheetName val="cat"/>
      <sheetName val="RBP---"/>
      <sheetName val="Daftar Gambar"/>
      <sheetName val="HARDAS-ALAT"/>
      <sheetName val="HARDAS-MAT"/>
      <sheetName val="HARDAS-UPAH"/>
      <sheetName val="BBM"/>
      <sheetName val="Puls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44">
          <cell r="B44">
            <v>1000</v>
          </cell>
          <cell r="C44" t="str">
            <v>1-1</v>
          </cell>
          <cell r="D44" t="str">
            <v>Contractor's temporary facilities, Offices, Quarters</v>
          </cell>
          <cell r="G44" t="str">
            <v>ls</v>
          </cell>
          <cell r="H44">
            <v>1</v>
          </cell>
          <cell r="I44">
            <v>1.3516403507296455E-2</v>
          </cell>
          <cell r="J44">
            <v>3.3791008768241136E-3</v>
          </cell>
          <cell r="K44">
            <v>3.3791008768241136E-3</v>
          </cell>
          <cell r="L44">
            <v>3.3791008768241136E-3</v>
          </cell>
          <cell r="M44">
            <v>3.3791008768241136E-3</v>
          </cell>
        </row>
        <row r="45">
          <cell r="B45">
            <v>2000</v>
          </cell>
          <cell r="C45" t="str">
            <v>1-2</v>
          </cell>
          <cell r="D45" t="str">
            <v>Telephone and radio communication system</v>
          </cell>
          <cell r="G45" t="str">
            <v>ls</v>
          </cell>
          <cell r="H45">
            <v>1</v>
          </cell>
          <cell r="I45">
            <v>2.9574352973229848E-3</v>
          </cell>
          <cell r="J45">
            <v>1.2322647072179104E-4</v>
          </cell>
          <cell r="K45">
            <v>1.2322647072179104E-4</v>
          </cell>
          <cell r="L45">
            <v>1.2322647072179104E-4</v>
          </cell>
          <cell r="M45">
            <v>1.2322647072179104E-4</v>
          </cell>
          <cell r="N45">
            <v>1.2322647072179104E-4</v>
          </cell>
          <cell r="O45">
            <v>1.2322647072179104E-4</v>
          </cell>
          <cell r="P45">
            <v>1.2322647072179104E-4</v>
          </cell>
          <cell r="Q45">
            <v>1.2322647072179104E-4</v>
          </cell>
          <cell r="R45">
            <v>1.2322647072179104E-4</v>
          </cell>
          <cell r="S45">
            <v>1.2322647072179104E-4</v>
          </cell>
          <cell r="T45">
            <v>1.2322647072179104E-4</v>
          </cell>
          <cell r="U45">
            <v>1.2322647072179104E-4</v>
          </cell>
          <cell r="V45">
            <v>1.2322647072179104E-4</v>
          </cell>
          <cell r="W45">
            <v>1.2322647072179104E-4</v>
          </cell>
          <cell r="X45">
            <v>1.2322647072179104E-4</v>
          </cell>
          <cell r="Y45">
            <v>1.2322647072179104E-4</v>
          </cell>
          <cell r="Z45">
            <v>1.2322647072179104E-4</v>
          </cell>
          <cell r="AA45">
            <v>1.2322647072179104E-4</v>
          </cell>
          <cell r="AB45">
            <v>1.2322647072179104E-4</v>
          </cell>
          <cell r="AC45">
            <v>1.2322647072179104E-4</v>
          </cell>
          <cell r="AD45">
            <v>1.2322647072179104E-4</v>
          </cell>
          <cell r="AE45">
            <v>1.2322647072179104E-4</v>
          </cell>
          <cell r="AF45">
            <v>1.2322647072179104E-4</v>
          </cell>
          <cell r="AG45">
            <v>1.2322647072179104E-4</v>
          </cell>
        </row>
        <row r="46">
          <cell r="B46">
            <v>3000</v>
          </cell>
          <cell r="C46" t="str">
            <v>1-3</v>
          </cell>
          <cell r="D46" t="str">
            <v>Contractor's laboratory and laboratory equipment</v>
          </cell>
          <cell r="G46" t="str">
            <v>ls</v>
          </cell>
          <cell r="H46">
            <v>1</v>
          </cell>
          <cell r="I46">
            <v>9.5762217026583458E-3</v>
          </cell>
          <cell r="J46">
            <v>3.9900923761076443E-4</v>
          </cell>
          <cell r="K46">
            <v>3.9900923761076443E-4</v>
          </cell>
          <cell r="L46">
            <v>3.9900923761076443E-4</v>
          </cell>
          <cell r="M46">
            <v>3.9900923761076443E-4</v>
          </cell>
          <cell r="N46">
            <v>3.9900923761076443E-4</v>
          </cell>
          <cell r="O46">
            <v>3.9900923761076443E-4</v>
          </cell>
          <cell r="P46">
            <v>3.9900923761076443E-4</v>
          </cell>
          <cell r="Q46">
            <v>3.9900923761076443E-4</v>
          </cell>
          <cell r="R46">
            <v>3.9900923761076443E-4</v>
          </cell>
          <cell r="S46">
            <v>3.9900923761076443E-4</v>
          </cell>
          <cell r="T46">
            <v>3.9900923761076443E-4</v>
          </cell>
          <cell r="U46">
            <v>3.9900923761076443E-4</v>
          </cell>
          <cell r="V46">
            <v>3.9900923761076443E-4</v>
          </cell>
          <cell r="W46">
            <v>3.9900923761076443E-4</v>
          </cell>
          <cell r="X46">
            <v>3.9900923761076443E-4</v>
          </cell>
          <cell r="Y46">
            <v>3.9900923761076443E-4</v>
          </cell>
          <cell r="Z46">
            <v>3.9900923761076443E-4</v>
          </cell>
          <cell r="AA46">
            <v>3.9900923761076443E-4</v>
          </cell>
          <cell r="AB46">
            <v>3.9900923761076443E-4</v>
          </cell>
          <cell r="AC46">
            <v>3.9900923761076443E-4</v>
          </cell>
          <cell r="AD46">
            <v>3.9900923761076443E-4</v>
          </cell>
          <cell r="AE46">
            <v>3.9900923761076443E-4</v>
          </cell>
          <cell r="AF46">
            <v>3.9900923761076443E-4</v>
          </cell>
          <cell r="AG46">
            <v>3.9900923761076443E-4</v>
          </cell>
        </row>
        <row r="47">
          <cell r="B47">
            <v>4000</v>
          </cell>
          <cell r="C47" t="str">
            <v>1-4</v>
          </cell>
          <cell r="D47" t="str">
            <v>Medical and First aid facilities, and HIV/AIDS prevention program</v>
          </cell>
          <cell r="G47" t="str">
            <v>ls</v>
          </cell>
          <cell r="H47">
            <v>1</v>
          </cell>
          <cell r="I47">
            <v>2.0794099657806251E-3</v>
          </cell>
          <cell r="J47">
            <v>8.6642081907526051E-5</v>
          </cell>
          <cell r="K47">
            <v>8.6642081907526051E-5</v>
          </cell>
          <cell r="L47">
            <v>8.6642081907526051E-5</v>
          </cell>
          <cell r="M47">
            <v>8.6642081907526051E-5</v>
          </cell>
          <cell r="N47">
            <v>8.6642081907526051E-5</v>
          </cell>
          <cell r="O47">
            <v>8.6642081907526051E-5</v>
          </cell>
          <cell r="P47">
            <v>8.6642081907526051E-5</v>
          </cell>
          <cell r="Q47">
            <v>8.6642081907526051E-5</v>
          </cell>
          <cell r="R47">
            <v>8.6642081907526051E-5</v>
          </cell>
          <cell r="S47">
            <v>8.6642081907526051E-5</v>
          </cell>
          <cell r="T47">
            <v>8.6642081907526051E-5</v>
          </cell>
          <cell r="U47">
            <v>8.6642081907526051E-5</v>
          </cell>
          <cell r="V47">
            <v>8.6642081907526051E-5</v>
          </cell>
          <cell r="W47">
            <v>8.6642081907526051E-5</v>
          </cell>
          <cell r="X47">
            <v>8.6642081907526051E-5</v>
          </cell>
          <cell r="Y47">
            <v>8.6642081907526051E-5</v>
          </cell>
          <cell r="Z47">
            <v>8.6642081907526051E-5</v>
          </cell>
          <cell r="AA47">
            <v>8.6642081907526051E-5</v>
          </cell>
          <cell r="AB47">
            <v>8.6642081907526051E-5</v>
          </cell>
          <cell r="AC47">
            <v>8.6642081907526051E-5</v>
          </cell>
          <cell r="AD47">
            <v>8.6642081907526051E-5</v>
          </cell>
          <cell r="AE47">
            <v>8.6642081907526051E-5</v>
          </cell>
          <cell r="AF47">
            <v>8.6642081907526051E-5</v>
          </cell>
          <cell r="AG47">
            <v>8.6642081907526051E-5</v>
          </cell>
        </row>
        <row r="48">
          <cell r="B48">
            <v>5000</v>
          </cell>
          <cell r="C48" t="str">
            <v>1-5</v>
          </cell>
          <cell r="D48" t="str">
            <v>Assistance to Engineer's staff and site survey and setting out of the works</v>
          </cell>
          <cell r="G48" t="str">
            <v>ls</v>
          </cell>
          <cell r="H48">
            <v>1</v>
          </cell>
          <cell r="I48">
            <v>2.8918172016636312E-3</v>
          </cell>
          <cell r="J48">
            <v>1.204923834026513E-4</v>
          </cell>
          <cell r="K48">
            <v>1.204923834026513E-4</v>
          </cell>
          <cell r="L48">
            <v>1.204923834026513E-4</v>
          </cell>
          <cell r="M48">
            <v>1.204923834026513E-4</v>
          </cell>
          <cell r="N48">
            <v>1.204923834026513E-4</v>
          </cell>
          <cell r="O48">
            <v>1.204923834026513E-4</v>
          </cell>
          <cell r="P48">
            <v>1.204923834026513E-4</v>
          </cell>
          <cell r="Q48">
            <v>1.204923834026513E-4</v>
          </cell>
          <cell r="R48">
            <v>1.204923834026513E-4</v>
          </cell>
          <cell r="S48">
            <v>1.204923834026513E-4</v>
          </cell>
          <cell r="T48">
            <v>1.204923834026513E-4</v>
          </cell>
          <cell r="U48">
            <v>1.204923834026513E-4</v>
          </cell>
          <cell r="V48">
            <v>1.204923834026513E-4</v>
          </cell>
          <cell r="W48">
            <v>1.204923834026513E-4</v>
          </cell>
          <cell r="X48">
            <v>1.204923834026513E-4</v>
          </cell>
          <cell r="Y48">
            <v>1.204923834026513E-4</v>
          </cell>
          <cell r="Z48">
            <v>1.204923834026513E-4</v>
          </cell>
          <cell r="AA48">
            <v>1.204923834026513E-4</v>
          </cell>
          <cell r="AB48">
            <v>1.204923834026513E-4</v>
          </cell>
          <cell r="AC48">
            <v>1.204923834026513E-4</v>
          </cell>
          <cell r="AD48">
            <v>1.204923834026513E-4</v>
          </cell>
          <cell r="AE48">
            <v>1.204923834026513E-4</v>
          </cell>
          <cell r="AF48">
            <v>1.204923834026513E-4</v>
          </cell>
          <cell r="AG48">
            <v>1.204923834026513E-4</v>
          </cell>
        </row>
        <row r="49">
          <cell r="B49">
            <v>6000</v>
          </cell>
          <cell r="C49" t="str">
            <v>1-6</v>
          </cell>
          <cell r="D49" t="str">
            <v>Construction drawings and as - built drawings</v>
          </cell>
          <cell r="G49" t="str">
            <v>ls</v>
          </cell>
          <cell r="H49">
            <v>1</v>
          </cell>
          <cell r="I49">
            <v>1.133991596817282E-3</v>
          </cell>
          <cell r="J49">
            <v>4.7249649867386752E-5</v>
          </cell>
          <cell r="K49">
            <v>4.7249649867386752E-5</v>
          </cell>
          <cell r="L49">
            <v>4.7249649867386752E-5</v>
          </cell>
          <cell r="M49">
            <v>4.7249649867386752E-5</v>
          </cell>
          <cell r="N49">
            <v>4.7249649867386752E-5</v>
          </cell>
          <cell r="O49">
            <v>4.7249649867386752E-5</v>
          </cell>
          <cell r="P49">
            <v>4.7249649867386752E-5</v>
          </cell>
          <cell r="Q49">
            <v>4.7249649867386752E-5</v>
          </cell>
          <cell r="R49">
            <v>4.7249649867386752E-5</v>
          </cell>
          <cell r="S49">
            <v>4.7249649867386752E-5</v>
          </cell>
          <cell r="T49">
            <v>4.7249649867386752E-5</v>
          </cell>
          <cell r="U49">
            <v>4.7249649867386752E-5</v>
          </cell>
          <cell r="V49">
            <v>4.7249649867386752E-5</v>
          </cell>
          <cell r="W49">
            <v>4.7249649867386752E-5</v>
          </cell>
          <cell r="X49">
            <v>4.7249649867386752E-5</v>
          </cell>
          <cell r="Y49">
            <v>4.7249649867386752E-5</v>
          </cell>
          <cell r="Z49">
            <v>4.7249649867386752E-5</v>
          </cell>
          <cell r="AA49">
            <v>4.7249649867386752E-5</v>
          </cell>
          <cell r="AB49">
            <v>4.7249649867386752E-5</v>
          </cell>
          <cell r="AC49">
            <v>4.7249649867386752E-5</v>
          </cell>
          <cell r="AD49">
            <v>4.7249649867386752E-5</v>
          </cell>
          <cell r="AE49">
            <v>4.7249649867386752E-5</v>
          </cell>
          <cell r="AF49">
            <v>4.7249649867386752E-5</v>
          </cell>
          <cell r="AG49">
            <v>4.7249649867386752E-5</v>
          </cell>
        </row>
        <row r="50">
          <cell r="B50">
            <v>7000</v>
          </cell>
          <cell r="C50" t="str">
            <v>1-7</v>
          </cell>
          <cell r="D50" t="str">
            <v>Reports and photographs</v>
          </cell>
          <cell r="G50" t="str">
            <v>ls</v>
          </cell>
          <cell r="H50">
            <v>1</v>
          </cell>
          <cell r="I50">
            <v>5.6191270649136717E-4</v>
          </cell>
          <cell r="J50">
            <v>2.3413029437140294E-5</v>
          </cell>
          <cell r="K50">
            <v>2.3413029437140294E-5</v>
          </cell>
          <cell r="L50">
            <v>2.3413029437140294E-5</v>
          </cell>
          <cell r="M50">
            <v>2.3413029437140294E-5</v>
          </cell>
          <cell r="N50">
            <v>2.3413029437140294E-5</v>
          </cell>
          <cell r="O50">
            <v>2.3413029437140294E-5</v>
          </cell>
          <cell r="P50">
            <v>2.3413029437140294E-5</v>
          </cell>
          <cell r="Q50">
            <v>2.3413029437140294E-5</v>
          </cell>
          <cell r="R50">
            <v>2.3413029437140294E-5</v>
          </cell>
          <cell r="S50">
            <v>2.3413029437140294E-5</v>
          </cell>
          <cell r="T50">
            <v>2.3413029437140294E-5</v>
          </cell>
          <cell r="U50">
            <v>2.3413029437140294E-5</v>
          </cell>
          <cell r="V50">
            <v>2.3413029437140294E-5</v>
          </cell>
          <cell r="W50">
            <v>2.3413029437140294E-5</v>
          </cell>
          <cell r="X50">
            <v>2.3413029437140294E-5</v>
          </cell>
          <cell r="Y50">
            <v>2.3413029437140294E-5</v>
          </cell>
          <cell r="Z50">
            <v>2.3413029437140294E-5</v>
          </cell>
          <cell r="AA50">
            <v>2.3413029437140294E-5</v>
          </cell>
          <cell r="AB50">
            <v>2.3413029437140294E-5</v>
          </cell>
          <cell r="AC50">
            <v>2.3413029437140294E-5</v>
          </cell>
          <cell r="AD50">
            <v>2.3413029437140294E-5</v>
          </cell>
          <cell r="AE50">
            <v>2.3413029437140294E-5</v>
          </cell>
          <cell r="AF50">
            <v>2.3413029437140294E-5</v>
          </cell>
          <cell r="AG50">
            <v>2.3413029437140294E-5</v>
          </cell>
        </row>
        <row r="51">
          <cell r="B51">
            <v>8000</v>
          </cell>
          <cell r="C51" t="str">
            <v>1-8</v>
          </cell>
          <cell r="D51" t="str">
            <v>Temporary access road</v>
          </cell>
          <cell r="G51" t="str">
            <v>ls</v>
          </cell>
          <cell r="H51">
            <v>1</v>
          </cell>
          <cell r="I51">
            <v>1.6669887190478981E-2</v>
          </cell>
          <cell r="J51">
            <v>0</v>
          </cell>
          <cell r="K51">
            <v>0</v>
          </cell>
          <cell r="L51">
            <v>1.3891572658732484E-3</v>
          </cell>
          <cell r="M51">
            <v>1.3891572658732484E-3</v>
          </cell>
          <cell r="N51">
            <v>1.3891572658732484E-3</v>
          </cell>
          <cell r="O51">
            <v>1.3891572658732484E-3</v>
          </cell>
          <cell r="P51">
            <v>1.3891572658732484E-3</v>
          </cell>
          <cell r="Q51">
            <v>1.3891572658732484E-3</v>
          </cell>
          <cell r="R51">
            <v>1.3891572658732484E-3</v>
          </cell>
          <cell r="S51">
            <v>1.3891572658732484E-3</v>
          </cell>
          <cell r="T51">
            <v>1.3891572658732484E-3</v>
          </cell>
          <cell r="U51">
            <v>1.3891572658732484E-3</v>
          </cell>
          <cell r="V51">
            <v>1.3891572658732484E-3</v>
          </cell>
          <cell r="W51">
            <v>1.3891572658732484E-3</v>
          </cell>
          <cell r="X51">
            <v>0</v>
          </cell>
          <cell r="Y51">
            <v>0</v>
          </cell>
          <cell r="Z51">
            <v>0</v>
          </cell>
          <cell r="AA51">
            <v>0</v>
          </cell>
          <cell r="AB51">
            <v>0</v>
          </cell>
          <cell r="AC51">
            <v>0</v>
          </cell>
          <cell r="AD51">
            <v>0</v>
          </cell>
          <cell r="AE51">
            <v>0</v>
          </cell>
          <cell r="AF51">
            <v>0</v>
          </cell>
          <cell r="AG51">
            <v>0</v>
          </cell>
        </row>
        <row r="52">
          <cell r="B52">
            <v>9000</v>
          </cell>
          <cell r="C52" t="str">
            <v>1-9</v>
          </cell>
          <cell r="D52" t="str">
            <v>Temporary diversion, cofferdam and dewatering for canal structure</v>
          </cell>
          <cell r="G52" t="str">
            <v>ls</v>
          </cell>
          <cell r="H52">
            <v>1</v>
          </cell>
          <cell r="I52">
            <v>2.8601449180263631E-3</v>
          </cell>
          <cell r="J52">
            <v>0</v>
          </cell>
          <cell r="K52">
            <v>0</v>
          </cell>
          <cell r="L52">
            <v>0</v>
          </cell>
          <cell r="M52">
            <v>2.3834540983553023E-4</v>
          </cell>
          <cell r="N52">
            <v>2.3834540983553023E-4</v>
          </cell>
          <cell r="O52">
            <v>2.3834540983553023E-4</v>
          </cell>
          <cell r="P52">
            <v>2.3834540983553023E-4</v>
          </cell>
          <cell r="Q52">
            <v>2.3834540983553023E-4</v>
          </cell>
          <cell r="R52">
            <v>2.3834540983553023E-4</v>
          </cell>
          <cell r="S52">
            <v>2.3834540983553023E-4</v>
          </cell>
          <cell r="T52">
            <v>2.3834540983553023E-4</v>
          </cell>
          <cell r="U52">
            <v>2.3834540983553023E-4</v>
          </cell>
          <cell r="V52">
            <v>2.3834540983553023E-4</v>
          </cell>
          <cell r="W52">
            <v>2.3834540983553023E-4</v>
          </cell>
          <cell r="X52">
            <v>2.3834540983553023E-4</v>
          </cell>
          <cell r="Y52">
            <v>0</v>
          </cell>
          <cell r="Z52">
            <v>0</v>
          </cell>
          <cell r="AA52">
            <v>0</v>
          </cell>
          <cell r="AB52">
            <v>0</v>
          </cell>
          <cell r="AC52">
            <v>0</v>
          </cell>
          <cell r="AD52">
            <v>0</v>
          </cell>
          <cell r="AE52">
            <v>0</v>
          </cell>
          <cell r="AF52">
            <v>0</v>
          </cell>
          <cell r="AG52">
            <v>0</v>
          </cell>
        </row>
        <row r="53">
          <cell r="B53">
            <v>10000</v>
          </cell>
          <cell r="C53" t="str">
            <v>1-10</v>
          </cell>
          <cell r="D53" t="str">
            <v>Temporary diversion, cofferdam and dewatering for intake / settling basin</v>
          </cell>
          <cell r="G53" t="str">
            <v>ls</v>
          </cell>
          <cell r="H53">
            <v>1</v>
          </cell>
          <cell r="I53">
            <v>7.2158020204088911E-3</v>
          </cell>
          <cell r="J53">
            <v>0</v>
          </cell>
          <cell r="K53">
            <v>0</v>
          </cell>
          <cell r="L53">
            <v>0</v>
          </cell>
          <cell r="M53">
            <v>4.0087789002271612E-4</v>
          </cell>
          <cell r="N53">
            <v>4.0087789002271612E-4</v>
          </cell>
          <cell r="O53">
            <v>4.0087789002271612E-4</v>
          </cell>
          <cell r="P53">
            <v>4.0087789002271612E-4</v>
          </cell>
          <cell r="Q53">
            <v>4.0087789002271612E-4</v>
          </cell>
          <cell r="R53">
            <v>4.0087789002271612E-4</v>
          </cell>
          <cell r="S53">
            <v>4.0087789002271612E-4</v>
          </cell>
          <cell r="T53">
            <v>4.0087789002271612E-4</v>
          </cell>
          <cell r="U53">
            <v>4.0087789002271612E-4</v>
          </cell>
          <cell r="V53">
            <v>4.0087789002271612E-4</v>
          </cell>
          <cell r="W53">
            <v>4.0087789002271612E-4</v>
          </cell>
          <cell r="X53">
            <v>4.0087789002271612E-4</v>
          </cell>
          <cell r="Y53">
            <v>4.0087789002271612E-4</v>
          </cell>
          <cell r="Z53">
            <v>4.0087789002271612E-4</v>
          </cell>
          <cell r="AA53">
            <v>4.0087789002271612E-4</v>
          </cell>
          <cell r="AB53">
            <v>4.0087789002271612E-4</v>
          </cell>
          <cell r="AC53">
            <v>4.0087789002271612E-4</v>
          </cell>
          <cell r="AD53">
            <v>4.0087789002271612E-4</v>
          </cell>
          <cell r="AE53">
            <v>0</v>
          </cell>
          <cell r="AF53">
            <v>0</v>
          </cell>
          <cell r="AG53">
            <v>0</v>
          </cell>
        </row>
        <row r="54">
          <cell r="B54">
            <v>11000</v>
          </cell>
          <cell r="C54" t="str">
            <v>1-11</v>
          </cell>
          <cell r="D54" t="str">
            <v>Road Diversion</v>
          </cell>
          <cell r="G54" t="str">
            <v>ls</v>
          </cell>
          <cell r="H54">
            <v>1</v>
          </cell>
          <cell r="I54">
            <v>7.0668295166090491E-3</v>
          </cell>
          <cell r="J54">
            <v>0</v>
          </cell>
          <cell r="K54">
            <v>0</v>
          </cell>
          <cell r="L54">
            <v>0</v>
          </cell>
          <cell r="M54">
            <v>5.889024597174208E-4</v>
          </cell>
          <cell r="N54">
            <v>5.889024597174208E-4</v>
          </cell>
          <cell r="O54">
            <v>5.889024597174208E-4</v>
          </cell>
          <cell r="P54">
            <v>5.889024597174208E-4</v>
          </cell>
          <cell r="Q54">
            <v>5.889024597174208E-4</v>
          </cell>
          <cell r="R54">
            <v>5.889024597174208E-4</v>
          </cell>
          <cell r="S54">
            <v>5.889024597174208E-4</v>
          </cell>
          <cell r="T54">
            <v>5.889024597174208E-4</v>
          </cell>
          <cell r="U54">
            <v>5.889024597174208E-4</v>
          </cell>
          <cell r="V54">
            <v>5.889024597174208E-4</v>
          </cell>
          <cell r="W54">
            <v>5.889024597174208E-4</v>
          </cell>
          <cell r="X54">
            <v>5.889024597174208E-4</v>
          </cell>
          <cell r="Y54">
            <v>0</v>
          </cell>
          <cell r="Z54">
            <v>0</v>
          </cell>
          <cell r="AA54">
            <v>0</v>
          </cell>
          <cell r="AB54">
            <v>0</v>
          </cell>
          <cell r="AC54">
            <v>0</v>
          </cell>
          <cell r="AD54">
            <v>0</v>
          </cell>
          <cell r="AE54">
            <v>0</v>
          </cell>
          <cell r="AF54">
            <v>0</v>
          </cell>
          <cell r="AG54">
            <v>0</v>
          </cell>
        </row>
        <row r="55">
          <cell r="B55">
            <v>12000</v>
          </cell>
          <cell r="C55" t="str">
            <v>1-12</v>
          </cell>
          <cell r="D55" t="str">
            <v>Small cofferdam and dewatering for structure construction</v>
          </cell>
          <cell r="G55" t="str">
            <v>ls</v>
          </cell>
          <cell r="H55">
            <v>1</v>
          </cell>
          <cell r="I55">
            <v>6.9887892869863787E-3</v>
          </cell>
          <cell r="J55">
            <v>0</v>
          </cell>
          <cell r="K55">
            <v>0</v>
          </cell>
          <cell r="L55">
            <v>0</v>
          </cell>
          <cell r="M55">
            <v>5.8239910724886489E-4</v>
          </cell>
          <cell r="N55">
            <v>5.8239910724886489E-4</v>
          </cell>
          <cell r="O55">
            <v>5.8239910724886489E-4</v>
          </cell>
          <cell r="P55">
            <v>5.8239910724886489E-4</v>
          </cell>
          <cell r="Q55">
            <v>5.8239910724886489E-4</v>
          </cell>
          <cell r="R55">
            <v>5.8239910724886489E-4</v>
          </cell>
          <cell r="S55">
            <v>5.8239910724886489E-4</v>
          </cell>
          <cell r="T55">
            <v>5.8239910724886489E-4</v>
          </cell>
          <cell r="U55">
            <v>5.8239910724886489E-4</v>
          </cell>
          <cell r="V55">
            <v>5.8239910724886489E-4</v>
          </cell>
          <cell r="W55">
            <v>5.8239910724886489E-4</v>
          </cell>
          <cell r="X55">
            <v>5.8239910724886489E-4</v>
          </cell>
          <cell r="Y55">
            <v>0</v>
          </cell>
          <cell r="Z55">
            <v>0</v>
          </cell>
          <cell r="AA55">
            <v>0</v>
          </cell>
          <cell r="AB55">
            <v>0</v>
          </cell>
          <cell r="AC55">
            <v>0</v>
          </cell>
          <cell r="AD55">
            <v>0</v>
          </cell>
          <cell r="AE55">
            <v>0</v>
          </cell>
          <cell r="AF55">
            <v>0</v>
          </cell>
          <cell r="AG55">
            <v>0</v>
          </cell>
        </row>
        <row r="56">
          <cell r="B56">
            <v>13000</v>
          </cell>
          <cell r="C56" t="str">
            <v>1-13</v>
          </cell>
          <cell r="D56" t="str">
            <v>Dutch Cone Penetration Test (DCPT)</v>
          </cell>
          <cell r="G56" t="str">
            <v>point</v>
          </cell>
          <cell r="H56">
            <v>20</v>
          </cell>
          <cell r="I56">
            <v>6.4693897128940297E-4</v>
          </cell>
          <cell r="J56">
            <v>0</v>
          </cell>
          <cell r="K56">
            <v>0</v>
          </cell>
          <cell r="L56">
            <v>6.4693897128940297E-4</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B57">
            <v>14000</v>
          </cell>
          <cell r="C57" t="str">
            <v>1-14</v>
          </cell>
          <cell r="D57" t="str">
            <v>Core boring</v>
          </cell>
          <cell r="G57" t="str">
            <v>m</v>
          </cell>
          <cell r="H57">
            <v>150</v>
          </cell>
          <cell r="I57">
            <v>2.0794466934302238E-3</v>
          </cell>
          <cell r="J57">
            <v>0</v>
          </cell>
          <cell r="K57">
            <v>0</v>
          </cell>
          <cell r="L57">
            <v>2.0794466934302238E-3</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B58">
            <v>15000</v>
          </cell>
          <cell r="C58" t="str">
            <v>1-15</v>
          </cell>
          <cell r="D58" t="str">
            <v>Standart Penetration Test (SPT)</v>
          </cell>
          <cell r="G58" t="str">
            <v>times</v>
          </cell>
          <cell r="H58">
            <v>150</v>
          </cell>
          <cell r="I58">
            <v>8.3177867737208955E-4</v>
          </cell>
          <cell r="J58">
            <v>0</v>
          </cell>
          <cell r="K58">
            <v>2.7725955912402987E-4</v>
          </cell>
          <cell r="L58">
            <v>2.7725955912402987E-4</v>
          </cell>
          <cell r="M58">
            <v>2.7725955912402987E-4</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B59">
            <v>16000</v>
          </cell>
          <cell r="C59" t="str">
            <v>1-16</v>
          </cell>
          <cell r="D59" t="str">
            <v>Undisturbed sampling from core boring</v>
          </cell>
          <cell r="G59" t="str">
            <v>sample</v>
          </cell>
          <cell r="H59">
            <v>20</v>
          </cell>
          <cell r="I59">
            <v>1.2938779425788059E-4</v>
          </cell>
          <cell r="J59">
            <v>0</v>
          </cell>
          <cell r="K59">
            <v>0</v>
          </cell>
          <cell r="L59">
            <v>0</v>
          </cell>
          <cell r="M59">
            <v>1.2938779425788059E-4</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row>
        <row r="60">
          <cell r="B60">
            <v>17000</v>
          </cell>
          <cell r="C60" t="str">
            <v>1-17</v>
          </cell>
          <cell r="D60" t="str">
            <v>UU triaxial compression test</v>
          </cell>
          <cell r="G60" t="str">
            <v>sample</v>
          </cell>
          <cell r="H60">
            <v>10</v>
          </cell>
          <cell r="I60">
            <v>8.3177867737208958E-5</v>
          </cell>
          <cell r="J60">
            <v>0</v>
          </cell>
          <cell r="K60">
            <v>0</v>
          </cell>
          <cell r="L60">
            <v>0</v>
          </cell>
          <cell r="M60">
            <v>8.3177867737208958E-5</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row>
        <row r="61">
          <cell r="B61">
            <v>18000</v>
          </cell>
          <cell r="C61" t="str">
            <v>1-18</v>
          </cell>
          <cell r="D61" t="str">
            <v>CU triaxial compression test</v>
          </cell>
          <cell r="G61" t="str">
            <v>sample</v>
          </cell>
          <cell r="H61">
            <v>10</v>
          </cell>
          <cell r="I61">
            <v>1.0166183834547761E-4</v>
          </cell>
          <cell r="J61">
            <v>0</v>
          </cell>
          <cell r="K61">
            <v>0</v>
          </cell>
          <cell r="L61">
            <v>1.0166183834547761E-4</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row>
        <row r="62">
          <cell r="B62">
            <v>19000</v>
          </cell>
          <cell r="C62" t="str">
            <v>1-19</v>
          </cell>
          <cell r="D62" t="str">
            <v>Unconfined compression test</v>
          </cell>
          <cell r="G62" t="str">
            <v>sample</v>
          </cell>
          <cell r="H62">
            <v>10</v>
          </cell>
          <cell r="I62">
            <v>6.4693897128940294E-5</v>
          </cell>
          <cell r="J62">
            <v>0</v>
          </cell>
          <cell r="K62">
            <v>0</v>
          </cell>
          <cell r="L62">
            <v>6.4693897128940294E-5</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row>
        <row r="63">
          <cell r="B63">
            <v>20000</v>
          </cell>
          <cell r="C63" t="str">
            <v>1-20</v>
          </cell>
          <cell r="D63" t="str">
            <v>Physical test for undisturbed sample</v>
          </cell>
          <cell r="G63" t="str">
            <v>times</v>
          </cell>
          <cell r="H63">
            <v>10</v>
          </cell>
          <cell r="I63">
            <v>7.3935882433074626E-5</v>
          </cell>
          <cell r="J63">
            <v>0</v>
          </cell>
          <cell r="K63">
            <v>0</v>
          </cell>
          <cell r="L63">
            <v>7.3935882433074626E-5</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B64">
            <v>21000</v>
          </cell>
          <cell r="C64" t="str">
            <v>1-21</v>
          </cell>
          <cell r="D64" t="str">
            <v>Sounding test for checking foundation of structure etc :</v>
          </cell>
          <cell r="G64" t="str">
            <v>ls</v>
          </cell>
          <cell r="H64">
            <v>1</v>
          </cell>
          <cell r="I64">
            <v>4.6209926520671639E-4</v>
          </cell>
          <cell r="J64">
            <v>0</v>
          </cell>
          <cell r="K64">
            <v>0</v>
          </cell>
          <cell r="L64">
            <v>4.6209926520671639E-4</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B65">
            <v>22000</v>
          </cell>
          <cell r="C65" t="str">
            <v>1-22</v>
          </cell>
          <cell r="D65" t="str">
            <v>Public Consultation and Socialitation</v>
          </cell>
          <cell r="G65" t="str">
            <v>ls</v>
          </cell>
          <cell r="H65">
            <v>1</v>
          </cell>
          <cell r="I65">
            <v>4.528572799025821E-4</v>
          </cell>
          <cell r="J65">
            <v>0</v>
          </cell>
          <cell r="K65">
            <v>2.2642863995129105E-4</v>
          </cell>
          <cell r="L65">
            <v>0</v>
          </cell>
          <cell r="M65">
            <v>2.2642863995129105E-4</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7">
          <cell r="C67" t="str">
            <v>II</v>
          </cell>
          <cell r="D67" t="str">
            <v>HEADWORKS</v>
          </cell>
        </row>
        <row r="68">
          <cell r="C68" t="str">
            <v>II-1</v>
          </cell>
          <cell r="D68" t="str">
            <v>SETTLING BASIN</v>
          </cell>
        </row>
        <row r="69">
          <cell r="D69" t="str">
            <v>Earthworks</v>
          </cell>
        </row>
        <row r="70">
          <cell r="B70">
            <v>23000</v>
          </cell>
          <cell r="C70" t="str">
            <v>II-1-1</v>
          </cell>
          <cell r="D70" t="str">
            <v>Clearing and grubbing type - A</v>
          </cell>
          <cell r="G70" t="str">
            <v>sqm</v>
          </cell>
          <cell r="H70">
            <v>10970</v>
          </cell>
          <cell r="I70">
            <v>1.2729847712414555E-3</v>
          </cell>
          <cell r="J70">
            <v>0</v>
          </cell>
          <cell r="K70">
            <v>0</v>
          </cell>
          <cell r="L70">
            <v>0</v>
          </cell>
          <cell r="M70">
            <v>1.2729847712414555E-3</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B71">
            <v>24000</v>
          </cell>
          <cell r="C71" t="str">
            <v>II-1-2</v>
          </cell>
          <cell r="D71" t="str">
            <v>Strippping</v>
          </cell>
          <cell r="G71" t="str">
            <v>cum</v>
          </cell>
          <cell r="H71">
            <v>294</v>
          </cell>
          <cell r="I71">
            <v>6.8211174928046523E-5</v>
          </cell>
          <cell r="J71">
            <v>0</v>
          </cell>
          <cell r="K71">
            <v>0</v>
          </cell>
          <cell r="L71">
            <v>0</v>
          </cell>
          <cell r="M71">
            <v>6.8211174928046523E-5</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row>
        <row r="72">
          <cell r="B72">
            <v>25000</v>
          </cell>
          <cell r="C72" t="str">
            <v>II-1-3</v>
          </cell>
          <cell r="D72" t="str">
            <v>Excavation type - C</v>
          </cell>
          <cell r="G72" t="str">
            <v>cum</v>
          </cell>
          <cell r="H72">
            <v>23449</v>
          </cell>
          <cell r="I72">
            <v>1.0782020272109925E-2</v>
          </cell>
          <cell r="J72">
            <v>0</v>
          </cell>
          <cell r="K72">
            <v>7.5868196720463028E-4</v>
          </cell>
          <cell r="L72">
            <v>7.5868196720463028E-4</v>
          </cell>
          <cell r="M72">
            <v>0</v>
          </cell>
          <cell r="N72">
            <v>2.2990362642564557E-3</v>
          </cell>
          <cell r="O72">
            <v>2.2990362642564557E-3</v>
          </cell>
          <cell r="P72">
            <v>2.2990362642564557E-3</v>
          </cell>
          <cell r="Q72">
            <v>2.3675475449312978E-3</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row>
        <row r="73">
          <cell r="B73">
            <v>26000</v>
          </cell>
          <cell r="C73" t="str">
            <v>II-1-4</v>
          </cell>
          <cell r="D73" t="str">
            <v>Earthfill type - A1 from excavated material</v>
          </cell>
          <cell r="G73" t="str">
            <v>cum</v>
          </cell>
          <cell r="H73">
            <v>235</v>
          </cell>
          <cell r="I73">
            <v>7.182797042490767E-5</v>
          </cell>
          <cell r="J73">
            <v>0</v>
          </cell>
          <cell r="K73">
            <v>0</v>
          </cell>
          <cell r="L73">
            <v>0</v>
          </cell>
          <cell r="M73">
            <v>7.182797042490767E-5</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row>
        <row r="74">
          <cell r="B74">
            <v>27000</v>
          </cell>
          <cell r="C74" t="str">
            <v>II-1-5</v>
          </cell>
          <cell r="D74" t="str">
            <v>Backfill type - A</v>
          </cell>
          <cell r="G74" t="str">
            <v>cum</v>
          </cell>
          <cell r="H74">
            <v>1890</v>
          </cell>
          <cell r="I74">
            <v>5.8658862241369977E-4</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4.3451009067681462E-5</v>
          </cell>
          <cell r="Y74">
            <v>7.7591087620859756E-5</v>
          </cell>
          <cell r="Z74">
            <v>7.7591087620859756E-5</v>
          </cell>
          <cell r="AA74">
            <v>7.7591087620859756E-5</v>
          </cell>
          <cell r="AB74">
            <v>7.7591087620859756E-5</v>
          </cell>
          <cell r="AC74">
            <v>7.7591087620859756E-5</v>
          </cell>
          <cell r="AD74">
            <v>7.7591087620859756E-5</v>
          </cell>
          <cell r="AE74">
            <v>7.7591087620859756E-5</v>
          </cell>
          <cell r="AF74">
            <v>0</v>
          </cell>
          <cell r="AG74">
            <v>0</v>
          </cell>
        </row>
        <row r="75">
          <cell r="D75" t="str">
            <v>Concrete works</v>
          </cell>
        </row>
        <row r="76">
          <cell r="B76">
            <v>28000</v>
          </cell>
          <cell r="C76" t="str">
            <v>II-1-6</v>
          </cell>
          <cell r="D76" t="str">
            <v>Concrete type - B</v>
          </cell>
          <cell r="G76" t="str">
            <v>cum</v>
          </cell>
          <cell r="H76">
            <v>6271</v>
          </cell>
          <cell r="I76">
            <v>0.11251533842394207</v>
          </cell>
          <cell r="J76">
            <v>0</v>
          </cell>
          <cell r="K76">
            <v>1.4353734769439268E-3</v>
          </cell>
          <cell r="L76">
            <v>1.4353734769439268E-3</v>
          </cell>
          <cell r="M76">
            <v>0</v>
          </cell>
          <cell r="N76">
            <v>2.691325269269863E-3</v>
          </cell>
          <cell r="O76">
            <v>4.4855421154497716E-3</v>
          </cell>
          <cell r="P76">
            <v>7.1768673847196346E-3</v>
          </cell>
          <cell r="Q76">
            <v>8.0739758078095889E-3</v>
          </cell>
          <cell r="R76">
            <v>8.9710842308995432E-3</v>
          </cell>
          <cell r="S76">
            <v>8.9710842308995432E-3</v>
          </cell>
          <cell r="T76">
            <v>8.9710842308995432E-3</v>
          </cell>
          <cell r="U76">
            <v>8.9710842308995432E-3</v>
          </cell>
          <cell r="V76">
            <v>7.1768673847196346E-3</v>
          </cell>
          <cell r="W76">
            <v>7.1768673847196346E-3</v>
          </cell>
          <cell r="X76">
            <v>7.1768673847196346E-3</v>
          </cell>
          <cell r="Y76">
            <v>7.1768673847196346E-3</v>
          </cell>
          <cell r="Z76">
            <v>7.1768673847196346E-3</v>
          </cell>
          <cell r="AA76">
            <v>4.4855421154497716E-3</v>
          </cell>
          <cell r="AB76">
            <v>4.4855421154497716E-3</v>
          </cell>
          <cell r="AC76">
            <v>4.4855421154497716E-3</v>
          </cell>
          <cell r="AD76">
            <v>1.9915806992596985E-3</v>
          </cell>
          <cell r="AE76">
            <v>0</v>
          </cell>
          <cell r="AF76">
            <v>0</v>
          </cell>
          <cell r="AG76">
            <v>0</v>
          </cell>
        </row>
        <row r="77">
          <cell r="B77">
            <v>29000</v>
          </cell>
          <cell r="C77" t="str">
            <v>II-1-7</v>
          </cell>
          <cell r="D77" t="str">
            <v>Concrete type - D</v>
          </cell>
          <cell r="G77" t="str">
            <v>cum</v>
          </cell>
          <cell r="H77">
            <v>1122</v>
          </cell>
          <cell r="I77">
            <v>1.5169511060161072E-2</v>
          </cell>
          <cell r="J77">
            <v>0</v>
          </cell>
          <cell r="K77">
            <v>6.7600316667384465E-4</v>
          </cell>
          <cell r="L77">
            <v>0</v>
          </cell>
          <cell r="M77">
            <v>0</v>
          </cell>
          <cell r="N77">
            <v>6.7600316667384465E-4</v>
          </cell>
          <cell r="O77">
            <v>1.3520063333476893E-3</v>
          </cell>
          <cell r="P77">
            <v>1.3520063333476893E-3</v>
          </cell>
          <cell r="Q77">
            <v>1.3520063333476893E-3</v>
          </cell>
          <cell r="R77">
            <v>1.3520063333476893E-3</v>
          </cell>
          <cell r="S77">
            <v>1.3520063333476893E-3</v>
          </cell>
          <cell r="T77">
            <v>1.3520063333476893E-3</v>
          </cell>
          <cell r="U77">
            <v>1.3520063333476893E-3</v>
          </cell>
          <cell r="V77">
            <v>1.3520063333476893E-3</v>
          </cell>
          <cell r="W77">
            <v>1.3520063333476893E-3</v>
          </cell>
          <cell r="X77">
            <v>1.0140047500107668E-3</v>
          </cell>
          <cell r="Y77">
            <v>6.3544297667341397E-4</v>
          </cell>
          <cell r="Z77">
            <v>0</v>
          </cell>
          <cell r="AA77">
            <v>0</v>
          </cell>
          <cell r="AB77">
            <v>0</v>
          </cell>
          <cell r="AC77">
            <v>0</v>
          </cell>
          <cell r="AD77">
            <v>0</v>
          </cell>
          <cell r="AE77">
            <v>0</v>
          </cell>
          <cell r="AF77">
            <v>0</v>
          </cell>
          <cell r="AG77">
            <v>0</v>
          </cell>
        </row>
        <row r="78">
          <cell r="B78">
            <v>30000</v>
          </cell>
          <cell r="C78" t="str">
            <v>II-1-8</v>
          </cell>
          <cell r="D78" t="str">
            <v>Formwork type - A1</v>
          </cell>
          <cell r="G78" t="str">
            <v>sqm</v>
          </cell>
          <cell r="H78">
            <v>3614</v>
          </cell>
          <cell r="I78">
            <v>5.2474912353632367E-3</v>
          </cell>
          <cell r="J78">
            <v>0</v>
          </cell>
          <cell r="K78">
            <v>5.8079593086477442E-5</v>
          </cell>
          <cell r="L78">
            <v>5.8079593086477442E-5</v>
          </cell>
          <cell r="M78">
            <v>0</v>
          </cell>
          <cell r="N78">
            <v>1.088992370371452E-4</v>
          </cell>
          <cell r="O78">
            <v>2.1779847407429041E-4</v>
          </cell>
          <cell r="P78">
            <v>3.4847755851886465E-4</v>
          </cell>
          <cell r="Q78">
            <v>3.9203725333372273E-4</v>
          </cell>
          <cell r="R78">
            <v>4.3559694814858082E-4</v>
          </cell>
          <cell r="S78">
            <v>4.3559694814858082E-4</v>
          </cell>
          <cell r="T78">
            <v>4.3559694814858082E-4</v>
          </cell>
          <cell r="U78">
            <v>4.3559694814858082E-4</v>
          </cell>
          <cell r="V78">
            <v>3.4847755851886465E-4</v>
          </cell>
          <cell r="W78">
            <v>3.4847755851886465E-4</v>
          </cell>
          <cell r="X78">
            <v>3.4847755851886465E-4</v>
          </cell>
          <cell r="Y78">
            <v>3.4847755851886465E-4</v>
          </cell>
          <cell r="Z78">
            <v>3.4847755851886465E-4</v>
          </cell>
          <cell r="AA78">
            <v>2.1779847407429041E-4</v>
          </cell>
          <cell r="AB78">
            <v>2.1779847407429041E-4</v>
          </cell>
          <cell r="AC78">
            <v>1.4374699288903167E-4</v>
          </cell>
          <cell r="AD78">
            <v>0</v>
          </cell>
          <cell r="AE78">
            <v>0</v>
          </cell>
          <cell r="AF78">
            <v>0</v>
          </cell>
          <cell r="AG78">
            <v>0</v>
          </cell>
        </row>
        <row r="79">
          <cell r="B79">
            <v>31000</v>
          </cell>
          <cell r="C79" t="str">
            <v>II-1-9</v>
          </cell>
          <cell r="D79" t="str">
            <v>Formwork type - A2</v>
          </cell>
          <cell r="G79" t="str">
            <v>sqm</v>
          </cell>
          <cell r="H79">
            <v>9718</v>
          </cell>
          <cell r="I79">
            <v>2.1558500454613258E-2</v>
          </cell>
          <cell r="J79">
            <v>0</v>
          </cell>
          <cell r="K79">
            <v>1.77472734757055E-4</v>
          </cell>
          <cell r="L79">
            <v>1.77472734757055E-4</v>
          </cell>
          <cell r="M79">
            <v>0</v>
          </cell>
          <cell r="N79">
            <v>3.3276137766947815E-4</v>
          </cell>
          <cell r="O79">
            <v>8.8736367378527503E-4</v>
          </cell>
          <cell r="P79">
            <v>1.41978187805644E-3</v>
          </cell>
          <cell r="Q79">
            <v>1.597254612813495E-3</v>
          </cell>
          <cell r="R79">
            <v>1.7747273475705501E-3</v>
          </cell>
          <cell r="S79">
            <v>1.7747273475705501E-3</v>
          </cell>
          <cell r="T79">
            <v>1.7747273475705501E-3</v>
          </cell>
          <cell r="U79">
            <v>1.7747273475705501E-3</v>
          </cell>
          <cell r="V79">
            <v>1.41978187805644E-3</v>
          </cell>
          <cell r="W79">
            <v>1.41978187805644E-3</v>
          </cell>
          <cell r="X79">
            <v>1.41978187805644E-3</v>
          </cell>
          <cell r="Y79">
            <v>1.41978187805644E-3</v>
          </cell>
          <cell r="Z79">
            <v>1.41978187805644E-3</v>
          </cell>
          <cell r="AA79">
            <v>8.8736367378527503E-4</v>
          </cell>
          <cell r="AB79">
            <v>8.8736367378527503E-4</v>
          </cell>
          <cell r="AC79">
            <v>8.8736367378527503E-4</v>
          </cell>
          <cell r="AD79">
            <v>1.0648364085423301E-4</v>
          </cell>
          <cell r="AE79">
            <v>0</v>
          </cell>
          <cell r="AF79">
            <v>0</v>
          </cell>
          <cell r="AG79">
            <v>0</v>
          </cell>
        </row>
        <row r="80">
          <cell r="B80">
            <v>32000</v>
          </cell>
          <cell r="C80" t="str">
            <v>II-1-10</v>
          </cell>
          <cell r="D80" t="str">
            <v>Formwork type - A3</v>
          </cell>
          <cell r="G80" t="str">
            <v>sqm</v>
          </cell>
          <cell r="H80">
            <v>2731</v>
          </cell>
          <cell r="I80">
            <v>1.3954968186313988E-2</v>
          </cell>
          <cell r="J80">
            <v>0</v>
          </cell>
          <cell r="K80">
            <v>0</v>
          </cell>
          <cell r="L80">
            <v>0</v>
          </cell>
          <cell r="M80">
            <v>0</v>
          </cell>
          <cell r="N80">
            <v>0</v>
          </cell>
          <cell r="O80">
            <v>0</v>
          </cell>
          <cell r="P80">
            <v>0</v>
          </cell>
          <cell r="Q80">
            <v>0</v>
          </cell>
          <cell r="R80">
            <v>0</v>
          </cell>
          <cell r="S80">
            <v>0</v>
          </cell>
          <cell r="T80">
            <v>0</v>
          </cell>
          <cell r="U80">
            <v>0</v>
          </cell>
          <cell r="V80">
            <v>0</v>
          </cell>
          <cell r="W80">
            <v>1.7443710232892486E-3</v>
          </cell>
          <cell r="X80">
            <v>1.7443710232892486E-3</v>
          </cell>
          <cell r="Y80">
            <v>1.7443710232892486E-3</v>
          </cell>
          <cell r="Z80">
            <v>1.7443710232892486E-3</v>
          </cell>
          <cell r="AA80">
            <v>1.7443710232892486E-3</v>
          </cell>
          <cell r="AB80">
            <v>1.7443710232892486E-3</v>
          </cell>
          <cell r="AC80">
            <v>1.7443710232892486E-3</v>
          </cell>
          <cell r="AD80">
            <v>1.7443710232892486E-3</v>
          </cell>
          <cell r="AE80">
            <v>0</v>
          </cell>
          <cell r="AF80">
            <v>0</v>
          </cell>
          <cell r="AG80">
            <v>0</v>
          </cell>
        </row>
        <row r="81">
          <cell r="B81">
            <v>33000</v>
          </cell>
          <cell r="C81" t="str">
            <v>II-1-11</v>
          </cell>
          <cell r="D81" t="str">
            <v>Reinforcement bar, round</v>
          </cell>
          <cell r="G81" t="str">
            <v>ton</v>
          </cell>
          <cell r="H81">
            <v>39</v>
          </cell>
          <cell r="I81">
            <v>1.0535925519210114E-2</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5.267962759605057E-3</v>
          </cell>
          <cell r="AC81">
            <v>5.267962759605057E-3</v>
          </cell>
          <cell r="AD81">
            <v>0</v>
          </cell>
          <cell r="AE81">
            <v>0</v>
          </cell>
          <cell r="AF81">
            <v>0</v>
          </cell>
          <cell r="AG81">
            <v>0</v>
          </cell>
        </row>
        <row r="82">
          <cell r="B82">
            <v>34000</v>
          </cell>
          <cell r="C82" t="str">
            <v>II-1-12</v>
          </cell>
          <cell r="D82" t="str">
            <v>Reinforcement bar, deform</v>
          </cell>
          <cell r="G82" t="str">
            <v>ton</v>
          </cell>
          <cell r="H82">
            <v>677</v>
          </cell>
          <cell r="I82">
            <v>0.18477178519851692</v>
          </cell>
          <cell r="J82">
            <v>0</v>
          </cell>
          <cell r="K82">
            <v>2.7292730457683444E-3</v>
          </cell>
          <cell r="L82">
            <v>1.6375638274610067E-3</v>
          </cell>
          <cell r="M82">
            <v>0</v>
          </cell>
          <cell r="N82">
            <v>1.3646365228841722E-2</v>
          </cell>
          <cell r="O82">
            <v>1.3646365228841722E-2</v>
          </cell>
          <cell r="P82">
            <v>1.3646365228841722E-2</v>
          </cell>
          <cell r="Q82">
            <v>1.3646365228841722E-2</v>
          </cell>
          <cell r="R82">
            <v>1.3646365228841722E-2</v>
          </cell>
          <cell r="S82">
            <v>1.3646365228841722E-2</v>
          </cell>
          <cell r="T82">
            <v>1.3646365228841722E-2</v>
          </cell>
          <cell r="U82">
            <v>1.3646365228841722E-2</v>
          </cell>
          <cell r="V82">
            <v>1.3646365228841722E-2</v>
          </cell>
          <cell r="W82">
            <v>1.3646365228841722E-2</v>
          </cell>
          <cell r="X82">
            <v>1.3646365228841722E-2</v>
          </cell>
          <cell r="Y82">
            <v>1.3646365228841722E-2</v>
          </cell>
          <cell r="Z82">
            <v>1.3646365228841722E-2</v>
          </cell>
          <cell r="AA82">
            <v>3.0022003503451791E-3</v>
          </cell>
          <cell r="AB82">
            <v>0</v>
          </cell>
          <cell r="AC82">
            <v>0</v>
          </cell>
          <cell r="AD82">
            <v>0</v>
          </cell>
          <cell r="AE82">
            <v>0</v>
          </cell>
          <cell r="AF82">
            <v>0</v>
          </cell>
          <cell r="AG82">
            <v>0</v>
          </cell>
        </row>
        <row r="83">
          <cell r="D83" t="str">
            <v>Stone works</v>
          </cell>
        </row>
        <row r="84">
          <cell r="B84">
            <v>35000</v>
          </cell>
          <cell r="C84" t="str">
            <v>II-1-13</v>
          </cell>
          <cell r="D84" t="str">
            <v>Graded gravel filter for under drain</v>
          </cell>
          <cell r="G84" t="str">
            <v>cum</v>
          </cell>
          <cell r="H84">
            <v>240</v>
          </cell>
          <cell r="I84">
            <v>1.158878414844255E-3</v>
          </cell>
          <cell r="J84">
            <v>0</v>
          </cell>
          <cell r="K84">
            <v>0</v>
          </cell>
          <cell r="L84">
            <v>0</v>
          </cell>
          <cell r="M84">
            <v>0</v>
          </cell>
          <cell r="N84">
            <v>0</v>
          </cell>
          <cell r="O84">
            <v>0</v>
          </cell>
          <cell r="P84">
            <v>0</v>
          </cell>
          <cell r="Q84">
            <v>0</v>
          </cell>
          <cell r="R84">
            <v>0</v>
          </cell>
          <cell r="S84">
            <v>0</v>
          </cell>
          <cell r="T84">
            <v>1.158878414844255E-3</v>
          </cell>
          <cell r="U84">
            <v>0</v>
          </cell>
          <cell r="V84">
            <v>0</v>
          </cell>
          <cell r="W84">
            <v>0</v>
          </cell>
          <cell r="X84">
            <v>0</v>
          </cell>
          <cell r="Y84">
            <v>0</v>
          </cell>
          <cell r="Z84">
            <v>0</v>
          </cell>
          <cell r="AA84">
            <v>0</v>
          </cell>
          <cell r="AB84">
            <v>0</v>
          </cell>
          <cell r="AC84">
            <v>0</v>
          </cell>
          <cell r="AD84">
            <v>0</v>
          </cell>
          <cell r="AE84">
            <v>0</v>
          </cell>
          <cell r="AF84">
            <v>0</v>
          </cell>
          <cell r="AG84">
            <v>0</v>
          </cell>
        </row>
        <row r="85">
          <cell r="B85">
            <v>36000</v>
          </cell>
          <cell r="C85" t="str">
            <v>II-1-14</v>
          </cell>
          <cell r="D85" t="str">
            <v>Graded sand filter for under drain</v>
          </cell>
          <cell r="G85" t="str">
            <v>cum</v>
          </cell>
          <cell r="H85">
            <v>399</v>
          </cell>
          <cell r="I85">
            <v>1.0699432523618355E-3</v>
          </cell>
          <cell r="J85">
            <v>0</v>
          </cell>
          <cell r="K85">
            <v>0</v>
          </cell>
          <cell r="L85">
            <v>0</v>
          </cell>
          <cell r="M85">
            <v>0</v>
          </cell>
          <cell r="N85">
            <v>0</v>
          </cell>
          <cell r="O85">
            <v>0</v>
          </cell>
          <cell r="P85">
            <v>0</v>
          </cell>
          <cell r="Q85">
            <v>0</v>
          </cell>
          <cell r="R85">
            <v>0</v>
          </cell>
          <cell r="S85">
            <v>0</v>
          </cell>
          <cell r="T85">
            <v>1.0699432523618355E-3</v>
          </cell>
          <cell r="U85">
            <v>0</v>
          </cell>
          <cell r="V85">
            <v>0</v>
          </cell>
          <cell r="W85">
            <v>0</v>
          </cell>
          <cell r="X85">
            <v>0</v>
          </cell>
          <cell r="Y85">
            <v>0</v>
          </cell>
          <cell r="Z85">
            <v>0</v>
          </cell>
          <cell r="AA85">
            <v>0</v>
          </cell>
          <cell r="AB85">
            <v>0</v>
          </cell>
          <cell r="AC85">
            <v>0</v>
          </cell>
          <cell r="AD85">
            <v>0</v>
          </cell>
          <cell r="AE85">
            <v>0</v>
          </cell>
          <cell r="AF85">
            <v>0</v>
          </cell>
          <cell r="AG85">
            <v>0</v>
          </cell>
        </row>
        <row r="86">
          <cell r="B86">
            <v>37000</v>
          </cell>
          <cell r="C86" t="str">
            <v>II-1-15</v>
          </cell>
          <cell r="D86" t="str">
            <v>Demolition, chipping and disposal of existing stone masonry.</v>
          </cell>
          <cell r="G86" t="str">
            <v>cum</v>
          </cell>
          <cell r="H86">
            <v>300</v>
          </cell>
          <cell r="I86">
            <v>7.4812946838436975E-4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7.4812946838436975E-4</v>
          </cell>
          <cell r="AG86">
            <v>0</v>
          </cell>
        </row>
        <row r="87">
          <cell r="B87">
            <v>38000</v>
          </cell>
          <cell r="C87" t="str">
            <v>II-1-16</v>
          </cell>
          <cell r="D87" t="str">
            <v>Demolition, chipping and disposal of existing concrete.</v>
          </cell>
          <cell r="G87" t="str">
            <v>cum</v>
          </cell>
          <cell r="H87">
            <v>10</v>
          </cell>
          <cell r="I87">
            <v>3.8673642024268344E-5</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3.8673642024268344E-5</v>
          </cell>
          <cell r="AG87">
            <v>0</v>
          </cell>
        </row>
        <row r="88">
          <cell r="D88" t="str">
            <v>Gates</v>
          </cell>
        </row>
        <row r="89">
          <cell r="B89">
            <v>39000</v>
          </cell>
          <cell r="C89" t="str">
            <v>II-1-17</v>
          </cell>
          <cell r="D89" t="str">
            <v>Flushing gate of settling basin, b = 3,00 m, h = 1,50 m (slide gate type electric driven)</v>
          </cell>
          <cell r="G89" t="str">
            <v>set</v>
          </cell>
          <cell r="H89">
            <v>4</v>
          </cell>
          <cell r="I89">
            <v>2.5212553943157724E-2</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1.8909415457368291E-2</v>
          </cell>
          <cell r="AA89">
            <v>0</v>
          </cell>
          <cell r="AB89">
            <v>0</v>
          </cell>
          <cell r="AC89">
            <v>0</v>
          </cell>
          <cell r="AD89">
            <v>0</v>
          </cell>
          <cell r="AE89">
            <v>0</v>
          </cell>
          <cell r="AF89">
            <v>6.303138485789431E-3</v>
          </cell>
          <cell r="AG89">
            <v>0</v>
          </cell>
        </row>
        <row r="91">
          <cell r="B91">
            <v>40000</v>
          </cell>
          <cell r="C91" t="str">
            <v>II-1-18</v>
          </cell>
          <cell r="D91" t="str">
            <v>Steel slide gate for intake structure, b = 2,25 m, h = 1,60 m (slide gate type, electric driven)</v>
          </cell>
          <cell r="G91" t="str">
            <v>set</v>
          </cell>
          <cell r="H91">
            <v>2</v>
          </cell>
          <cell r="I91">
            <v>1.3796632183587232E-2</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1.0347474137690424E-2</v>
          </cell>
          <cell r="AA91">
            <v>0</v>
          </cell>
          <cell r="AB91">
            <v>0</v>
          </cell>
          <cell r="AC91">
            <v>0</v>
          </cell>
          <cell r="AD91">
            <v>0</v>
          </cell>
          <cell r="AE91">
            <v>0</v>
          </cell>
          <cell r="AF91">
            <v>3.449158045896808E-3</v>
          </cell>
          <cell r="AG91">
            <v>0</v>
          </cell>
        </row>
        <row r="93">
          <cell r="B93">
            <v>41000</v>
          </cell>
          <cell r="C93" t="str">
            <v>II-1-19</v>
          </cell>
          <cell r="D93" t="str">
            <v>Steel stoplog for flushing structure, b = 3,00 m, h = 3,75 m</v>
          </cell>
          <cell r="G93" t="str">
            <v>set</v>
          </cell>
          <cell r="H93">
            <v>5</v>
          </cell>
          <cell r="I93">
            <v>3.3464027328180867E-3</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2.5098020496135648E-3</v>
          </cell>
          <cell r="AA93">
            <v>0</v>
          </cell>
          <cell r="AB93">
            <v>0</v>
          </cell>
          <cell r="AC93">
            <v>0</v>
          </cell>
          <cell r="AD93">
            <v>0</v>
          </cell>
          <cell r="AE93">
            <v>0</v>
          </cell>
          <cell r="AF93">
            <v>8.3660068320452166E-4</v>
          </cell>
          <cell r="AG93">
            <v>0</v>
          </cell>
        </row>
        <row r="94">
          <cell r="B94">
            <v>42000</v>
          </cell>
          <cell r="C94" t="str">
            <v>II-1-20</v>
          </cell>
          <cell r="D94" t="str">
            <v>Guide frame of stop log for intake of</v>
          </cell>
          <cell r="G94" t="str">
            <v>set</v>
          </cell>
          <cell r="H94">
            <v>2</v>
          </cell>
          <cell r="I94">
            <v>2.7276684522798409E-4</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2.0457513392098809E-4</v>
          </cell>
          <cell r="AA94">
            <v>0</v>
          </cell>
          <cell r="AB94">
            <v>0</v>
          </cell>
          <cell r="AC94">
            <v>0</v>
          </cell>
          <cell r="AD94">
            <v>0</v>
          </cell>
          <cell r="AE94">
            <v>0</v>
          </cell>
          <cell r="AF94">
            <v>6.8191711306996022E-5</v>
          </cell>
          <cell r="AG94">
            <v>0</v>
          </cell>
        </row>
        <row r="95">
          <cell r="B95">
            <v>43000</v>
          </cell>
          <cell r="C95" t="str">
            <v>II-1-21</v>
          </cell>
          <cell r="D95" t="str">
            <v>Steel foot path of stoplog for intake of</v>
          </cell>
          <cell r="G95" t="str">
            <v>set</v>
          </cell>
          <cell r="H95">
            <v>2</v>
          </cell>
          <cell r="I95">
            <v>2.191341257904439E-5</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1.6435059434283298E-5</v>
          </cell>
          <cell r="AA95">
            <v>0</v>
          </cell>
          <cell r="AB95">
            <v>0</v>
          </cell>
          <cell r="AC95">
            <v>0</v>
          </cell>
          <cell r="AD95">
            <v>0</v>
          </cell>
          <cell r="AE95">
            <v>0</v>
          </cell>
          <cell r="AF95">
            <v>5.4783531447610983E-6</v>
          </cell>
          <cell r="AG95">
            <v>0</v>
          </cell>
        </row>
        <row r="96">
          <cell r="B96">
            <v>44000</v>
          </cell>
          <cell r="C96" t="str">
            <v>II-1-22</v>
          </cell>
          <cell r="D96" t="str">
            <v>Guide frame of stop log for settling</v>
          </cell>
          <cell r="G96" t="str">
            <v>set</v>
          </cell>
          <cell r="H96">
            <v>4</v>
          </cell>
          <cell r="I96">
            <v>1.102566406899105E-3</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8.2692480517432883E-4</v>
          </cell>
          <cell r="AA96">
            <v>0</v>
          </cell>
          <cell r="AB96">
            <v>0</v>
          </cell>
          <cell r="AC96">
            <v>0</v>
          </cell>
          <cell r="AD96">
            <v>0</v>
          </cell>
          <cell r="AE96">
            <v>2.7564160172477626E-4</v>
          </cell>
          <cell r="AF96">
            <v>0</v>
          </cell>
          <cell r="AG96">
            <v>0</v>
          </cell>
        </row>
        <row r="97">
          <cell r="B97">
            <v>45000</v>
          </cell>
          <cell r="C97" t="str">
            <v>II-1-23</v>
          </cell>
          <cell r="D97" t="str">
            <v>Steel foot path of stoplog for settling</v>
          </cell>
          <cell r="G97" t="str">
            <v>set</v>
          </cell>
          <cell r="H97">
            <v>4</v>
          </cell>
          <cell r="I97">
            <v>7.6759715590841047E-5</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5.7569786693130782E-5</v>
          </cell>
          <cell r="AA97">
            <v>0</v>
          </cell>
          <cell r="AB97">
            <v>0</v>
          </cell>
          <cell r="AC97">
            <v>0</v>
          </cell>
          <cell r="AD97">
            <v>0</v>
          </cell>
          <cell r="AE97">
            <v>1.9189928897710262E-5</v>
          </cell>
          <cell r="AF97">
            <v>0</v>
          </cell>
          <cell r="AG97">
            <v>0</v>
          </cell>
        </row>
        <row r="98">
          <cell r="B98">
            <v>46000</v>
          </cell>
          <cell r="C98" t="str">
            <v>II-1-24</v>
          </cell>
          <cell r="D98" t="str">
            <v>Lifting beam of stoplog for settling basin</v>
          </cell>
          <cell r="G98" t="str">
            <v>set</v>
          </cell>
          <cell r="H98">
            <v>1</v>
          </cell>
          <cell r="I98">
            <v>1.1951606007512256E-4</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8.9637045056341913E-5</v>
          </cell>
          <cell r="AA98">
            <v>0</v>
          </cell>
          <cell r="AB98">
            <v>0</v>
          </cell>
          <cell r="AC98">
            <v>0</v>
          </cell>
          <cell r="AD98">
            <v>0</v>
          </cell>
          <cell r="AE98">
            <v>2.9879015018780639E-5</v>
          </cell>
          <cell r="AF98">
            <v>0</v>
          </cell>
          <cell r="AG98">
            <v>0</v>
          </cell>
        </row>
        <row r="99">
          <cell r="B99">
            <v>47000</v>
          </cell>
          <cell r="C99" t="str">
            <v>II-1-25</v>
          </cell>
          <cell r="D99" t="str">
            <v>Monorail crane with manual chain block, cap 2,0 ton for flushing gate</v>
          </cell>
          <cell r="G99" t="str">
            <v>set</v>
          </cell>
          <cell r="H99">
            <v>1</v>
          </cell>
          <cell r="I99">
            <v>8.7307186771096168E-4</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6.5480390078322148E-4</v>
          </cell>
          <cell r="AA99">
            <v>0</v>
          </cell>
          <cell r="AB99">
            <v>0</v>
          </cell>
          <cell r="AC99">
            <v>0</v>
          </cell>
          <cell r="AD99">
            <v>0</v>
          </cell>
          <cell r="AE99">
            <v>2.1826796692774047E-4</v>
          </cell>
          <cell r="AF99">
            <v>0</v>
          </cell>
          <cell r="AG99">
            <v>0</v>
          </cell>
        </row>
        <row r="100">
          <cell r="B100">
            <v>48000</v>
          </cell>
          <cell r="C100" t="str">
            <v>II-1-26</v>
          </cell>
          <cell r="D100" t="str">
            <v>Distribution panel for flushing gate of settling basin</v>
          </cell>
          <cell r="G100" t="str">
            <v>set</v>
          </cell>
          <cell r="H100">
            <v>1</v>
          </cell>
          <cell r="I100">
            <v>8.0058697697063617E-4</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6.0044023272797713E-4</v>
          </cell>
          <cell r="AA100">
            <v>0</v>
          </cell>
          <cell r="AB100">
            <v>0</v>
          </cell>
          <cell r="AC100">
            <v>0</v>
          </cell>
          <cell r="AD100">
            <v>0</v>
          </cell>
          <cell r="AE100">
            <v>2.0014674424265904E-4</v>
          </cell>
          <cell r="AF100">
            <v>0</v>
          </cell>
          <cell r="AG100">
            <v>0</v>
          </cell>
        </row>
        <row r="101">
          <cell r="B101">
            <v>49000</v>
          </cell>
          <cell r="C101" t="str">
            <v>II-1-27</v>
          </cell>
          <cell r="D101" t="str">
            <v>Local control panel for intake gate hoist with connection with distribution control unit, cabling / wiring system from existing power supply system.</v>
          </cell>
          <cell r="G101" t="str">
            <v>set</v>
          </cell>
          <cell r="H101">
            <v>2</v>
          </cell>
          <cell r="I101">
            <v>1.6194730848434584E-3</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1.214604813632594E-3</v>
          </cell>
          <cell r="AA101">
            <v>0</v>
          </cell>
          <cell r="AB101">
            <v>0</v>
          </cell>
          <cell r="AC101">
            <v>0</v>
          </cell>
          <cell r="AD101">
            <v>0</v>
          </cell>
          <cell r="AE101">
            <v>4.0486827121086465E-4</v>
          </cell>
          <cell r="AF101">
            <v>0</v>
          </cell>
          <cell r="AG101">
            <v>0</v>
          </cell>
        </row>
        <row r="103">
          <cell r="B103">
            <v>50000</v>
          </cell>
          <cell r="C103" t="str">
            <v>II-1-28</v>
          </cell>
          <cell r="D103" t="str">
            <v>Local control panel for flushing gate hoist with connection with distribution control unit, cabling / wiring system from existing power supply system.</v>
          </cell>
          <cell r="G103" t="str">
            <v>set</v>
          </cell>
          <cell r="H103">
            <v>4</v>
          </cell>
          <cell r="I103">
            <v>3.2389461696869168E-3</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2.429209627265188E-3</v>
          </cell>
          <cell r="AA103">
            <v>0</v>
          </cell>
          <cell r="AB103">
            <v>0</v>
          </cell>
          <cell r="AC103">
            <v>0</v>
          </cell>
          <cell r="AD103">
            <v>0</v>
          </cell>
          <cell r="AE103">
            <v>8.0973654242172931E-4</v>
          </cell>
          <cell r="AF103">
            <v>0</v>
          </cell>
          <cell r="AG103">
            <v>0</v>
          </cell>
        </row>
        <row r="105">
          <cell r="B105">
            <v>51000</v>
          </cell>
          <cell r="C105" t="str">
            <v>II-1-29</v>
          </cell>
          <cell r="D105" t="str">
            <v>Mercury lamp</v>
          </cell>
          <cell r="G105" t="str">
            <v>nos</v>
          </cell>
          <cell r="H105">
            <v>6</v>
          </cell>
          <cell r="I105">
            <v>7.1366610518525282E-4</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5.3524957888893962E-4</v>
          </cell>
          <cell r="AA105">
            <v>0</v>
          </cell>
          <cell r="AB105">
            <v>0</v>
          </cell>
          <cell r="AC105">
            <v>0</v>
          </cell>
          <cell r="AD105">
            <v>0</v>
          </cell>
          <cell r="AE105">
            <v>1.7841652629631321E-4</v>
          </cell>
          <cell r="AF105">
            <v>0</v>
          </cell>
          <cell r="AG105">
            <v>0</v>
          </cell>
        </row>
        <row r="106">
          <cell r="B106">
            <v>52000</v>
          </cell>
          <cell r="C106" t="str">
            <v>II-1-30</v>
          </cell>
          <cell r="D106" t="str">
            <v>Intake trashrack, b = 2,25 m x 2,08 m</v>
          </cell>
          <cell r="G106" t="str">
            <v>set</v>
          </cell>
          <cell r="H106">
            <v>2</v>
          </cell>
          <cell r="I106">
            <v>1.3388774647681658E-3</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1.0041580985761243E-3</v>
          </cell>
          <cell r="AA106">
            <v>0</v>
          </cell>
          <cell r="AB106">
            <v>0</v>
          </cell>
          <cell r="AC106">
            <v>0</v>
          </cell>
          <cell r="AD106">
            <v>0</v>
          </cell>
          <cell r="AE106">
            <v>3.3471936619204146E-4</v>
          </cell>
          <cell r="AF106">
            <v>0</v>
          </cell>
          <cell r="AG106">
            <v>0</v>
          </cell>
        </row>
        <row r="107">
          <cell r="B107">
            <v>53000</v>
          </cell>
          <cell r="C107" t="str">
            <v>II-1-31</v>
          </cell>
          <cell r="D107" t="str">
            <v>Spare part, maintenance equipment and tools for gate on the headworks.</v>
          </cell>
          <cell r="G107" t="str">
            <v>ls</v>
          </cell>
          <cell r="H107">
            <v>1</v>
          </cell>
          <cell r="I107">
            <v>4.9549980009585789E-4</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3.7162485007189339E-4</v>
          </cell>
          <cell r="AA107">
            <v>0</v>
          </cell>
          <cell r="AB107">
            <v>0</v>
          </cell>
          <cell r="AC107">
            <v>0</v>
          </cell>
          <cell r="AD107">
            <v>0</v>
          </cell>
          <cell r="AE107">
            <v>1.2387495002396447E-4</v>
          </cell>
          <cell r="AF107">
            <v>0</v>
          </cell>
          <cell r="AG107">
            <v>0</v>
          </cell>
        </row>
        <row r="108">
          <cell r="D108" t="str">
            <v>Miscellaneous works</v>
          </cell>
        </row>
        <row r="109">
          <cell r="B109">
            <v>54000</v>
          </cell>
          <cell r="C109" t="str">
            <v>II-1-32</v>
          </cell>
          <cell r="D109" t="str">
            <v>Galvanized Iron Pipe, dia 50 mm for handrail</v>
          </cell>
          <cell r="G109" t="str">
            <v>m</v>
          </cell>
          <cell r="H109">
            <v>111</v>
          </cell>
          <cell r="I109">
            <v>1.2444917305488095E-4</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1.2444917305488095E-4</v>
          </cell>
          <cell r="AG109">
            <v>0</v>
          </cell>
        </row>
        <row r="110">
          <cell r="B110">
            <v>55000</v>
          </cell>
          <cell r="C110" t="str">
            <v>II-1-33</v>
          </cell>
          <cell r="D110" t="str">
            <v>Waterstop for expantion joint profile, width = 190 mm</v>
          </cell>
          <cell r="G110" t="str">
            <v>m</v>
          </cell>
          <cell r="H110">
            <v>319</v>
          </cell>
          <cell r="I110">
            <v>1.0435778830419366E-3</v>
          </cell>
          <cell r="J110">
            <v>0</v>
          </cell>
          <cell r="K110">
            <v>7.8513696529800876E-5</v>
          </cell>
          <cell r="L110">
            <v>0</v>
          </cell>
          <cell r="M110">
            <v>0</v>
          </cell>
          <cell r="N110">
            <v>8.0422015542677968E-5</v>
          </cell>
          <cell r="O110">
            <v>8.0422015542677968E-5</v>
          </cell>
          <cell r="P110">
            <v>8.0422015542677968E-5</v>
          </cell>
          <cell r="Q110">
            <v>8.0422015542677968E-5</v>
          </cell>
          <cell r="R110">
            <v>8.0422015542677968E-5</v>
          </cell>
          <cell r="S110">
            <v>8.0422015542677968E-5</v>
          </cell>
          <cell r="T110">
            <v>8.0422015542677968E-5</v>
          </cell>
          <cell r="U110">
            <v>8.0422015542677968E-5</v>
          </cell>
          <cell r="V110">
            <v>8.0422015542677968E-5</v>
          </cell>
          <cell r="W110">
            <v>8.0422015542677968E-5</v>
          </cell>
          <cell r="X110">
            <v>8.0422015542677968E-5</v>
          </cell>
          <cell r="Y110">
            <v>8.0422015542677968E-5</v>
          </cell>
          <cell r="Z110">
            <v>0</v>
          </cell>
          <cell r="AA110">
            <v>0</v>
          </cell>
          <cell r="AB110">
            <v>0</v>
          </cell>
          <cell r="AC110">
            <v>0</v>
          </cell>
          <cell r="AD110">
            <v>0</v>
          </cell>
          <cell r="AE110">
            <v>0</v>
          </cell>
          <cell r="AF110">
            <v>0</v>
          </cell>
          <cell r="AG110">
            <v>0</v>
          </cell>
        </row>
        <row r="111">
          <cell r="B111">
            <v>56000</v>
          </cell>
          <cell r="C111" t="str">
            <v>II-1-34</v>
          </cell>
          <cell r="D111" t="str">
            <v>Waterstop for construction joint profile, width = 190 mm</v>
          </cell>
          <cell r="G111" t="str">
            <v>m</v>
          </cell>
          <cell r="H111">
            <v>510</v>
          </cell>
          <cell r="I111">
            <v>1.2737525953805231E-3</v>
          </cell>
          <cell r="J111">
            <v>0</v>
          </cell>
          <cell r="K111">
            <v>2.3976519442456905E-4</v>
          </cell>
          <cell r="L111">
            <v>5.9941298606142262E-5</v>
          </cell>
          <cell r="M111">
            <v>0</v>
          </cell>
          <cell r="N111">
            <v>8.1170508529150983E-5</v>
          </cell>
          <cell r="O111">
            <v>8.1170508529150983E-5</v>
          </cell>
          <cell r="P111">
            <v>8.1170508529150983E-5</v>
          </cell>
          <cell r="Q111">
            <v>8.1170508529150983E-5</v>
          </cell>
          <cell r="R111">
            <v>8.1170508529150983E-5</v>
          </cell>
          <cell r="S111">
            <v>8.1170508529150983E-5</v>
          </cell>
          <cell r="T111">
            <v>8.1170508529150983E-5</v>
          </cell>
          <cell r="U111">
            <v>8.1170508529150983E-5</v>
          </cell>
          <cell r="V111">
            <v>8.1170508529150983E-5</v>
          </cell>
          <cell r="W111">
            <v>8.1170508529150983E-5</v>
          </cell>
          <cell r="X111">
            <v>8.1170508529150983E-5</v>
          </cell>
          <cell r="Y111">
            <v>8.1170508529150983E-5</v>
          </cell>
          <cell r="Z111">
            <v>0</v>
          </cell>
          <cell r="AA111">
            <v>0</v>
          </cell>
          <cell r="AB111">
            <v>0</v>
          </cell>
          <cell r="AC111">
            <v>0</v>
          </cell>
          <cell r="AD111">
            <v>0</v>
          </cell>
          <cell r="AE111">
            <v>0</v>
          </cell>
          <cell r="AF111">
            <v>0</v>
          </cell>
          <cell r="AG111">
            <v>0</v>
          </cell>
        </row>
        <row r="112">
          <cell r="B112">
            <v>57000</v>
          </cell>
          <cell r="C112" t="str">
            <v>II-1-35</v>
          </cell>
          <cell r="D112" t="str">
            <v>Joint filler</v>
          </cell>
          <cell r="G112" t="str">
            <v>sqm</v>
          </cell>
          <cell r="H112">
            <v>535</v>
          </cell>
          <cell r="I112">
            <v>2.0847929046691064E-3</v>
          </cell>
          <cell r="J112">
            <v>0</v>
          </cell>
          <cell r="K112">
            <v>2.8057026006761807E-5</v>
          </cell>
          <cell r="L112">
            <v>0</v>
          </cell>
          <cell r="M112">
            <v>0</v>
          </cell>
          <cell r="N112">
            <v>1.7139465655519534E-4</v>
          </cell>
          <cell r="O112">
            <v>1.7139465655519534E-4</v>
          </cell>
          <cell r="P112">
            <v>1.7139465655519534E-4</v>
          </cell>
          <cell r="Q112">
            <v>1.7139465655519534E-4</v>
          </cell>
          <cell r="R112">
            <v>1.7139465655519534E-4</v>
          </cell>
          <cell r="S112">
            <v>1.7139465655519534E-4</v>
          </cell>
          <cell r="T112">
            <v>1.7139465655519534E-4</v>
          </cell>
          <cell r="U112">
            <v>1.7139465655519534E-4</v>
          </cell>
          <cell r="V112">
            <v>1.7139465655519534E-4</v>
          </cell>
          <cell r="W112">
            <v>1.7139465655519534E-4</v>
          </cell>
          <cell r="X112">
            <v>1.7139465655519534E-4</v>
          </cell>
          <cell r="Y112">
            <v>1.7139465655519534E-4</v>
          </cell>
          <cell r="Z112">
            <v>0</v>
          </cell>
          <cell r="AA112">
            <v>0</v>
          </cell>
          <cell r="AB112">
            <v>0</v>
          </cell>
          <cell r="AC112">
            <v>0</v>
          </cell>
          <cell r="AD112">
            <v>0</v>
          </cell>
          <cell r="AE112">
            <v>0</v>
          </cell>
          <cell r="AF112">
            <v>0</v>
          </cell>
          <cell r="AG112">
            <v>0</v>
          </cell>
        </row>
        <row r="113">
          <cell r="B113">
            <v>58000</v>
          </cell>
          <cell r="C113" t="str">
            <v>II-1-36</v>
          </cell>
          <cell r="D113" t="str">
            <v>Joint sealant</v>
          </cell>
          <cell r="G113" t="str">
            <v>m</v>
          </cell>
          <cell r="H113">
            <v>891</v>
          </cell>
          <cell r="I113">
            <v>1.6281962805445305E-3</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8.1409814027226524E-4</v>
          </cell>
          <cell r="AA113">
            <v>8.1409814027226524E-4</v>
          </cell>
          <cell r="AB113">
            <v>0</v>
          </cell>
          <cell r="AC113">
            <v>0</v>
          </cell>
          <cell r="AD113">
            <v>0</v>
          </cell>
          <cell r="AE113">
            <v>0</v>
          </cell>
          <cell r="AF113">
            <v>0</v>
          </cell>
          <cell r="AG113">
            <v>0</v>
          </cell>
        </row>
        <row r="114">
          <cell r="B114">
            <v>59000</v>
          </cell>
          <cell r="C114" t="str">
            <v>II-1-37</v>
          </cell>
          <cell r="D114" t="str">
            <v>Dowel bars dia 19 mm, L = 1,0 m</v>
          </cell>
          <cell r="G114" t="str">
            <v>nos</v>
          </cell>
          <cell r="H114">
            <v>4591</v>
          </cell>
          <cell r="I114">
            <v>1.8050551256697436E-3</v>
          </cell>
          <cell r="J114">
            <v>0</v>
          </cell>
          <cell r="K114">
            <v>9.4361409314035817E-5</v>
          </cell>
          <cell r="L114">
            <v>1.8872281862807164E-5</v>
          </cell>
          <cell r="M114">
            <v>0</v>
          </cell>
          <cell r="N114">
            <v>1.4098511954107503E-4</v>
          </cell>
          <cell r="O114">
            <v>1.4098511954107503E-4</v>
          </cell>
          <cell r="P114">
            <v>1.4098511954107503E-4</v>
          </cell>
          <cell r="Q114">
            <v>1.4098511954107503E-4</v>
          </cell>
          <cell r="R114">
            <v>1.4098511954107503E-4</v>
          </cell>
          <cell r="S114">
            <v>1.4098511954107503E-4</v>
          </cell>
          <cell r="T114">
            <v>1.4098511954107503E-4</v>
          </cell>
          <cell r="U114">
            <v>1.4098511954107503E-4</v>
          </cell>
          <cell r="V114">
            <v>1.4098511954107503E-4</v>
          </cell>
          <cell r="W114">
            <v>1.4098511954107503E-4</v>
          </cell>
          <cell r="X114">
            <v>1.4098511954107503E-4</v>
          </cell>
          <cell r="Y114">
            <v>1.4098511954107503E-4</v>
          </cell>
          <cell r="Z114">
            <v>0</v>
          </cell>
          <cell r="AA114">
            <v>0</v>
          </cell>
          <cell r="AB114">
            <v>0</v>
          </cell>
          <cell r="AC114">
            <v>0</v>
          </cell>
          <cell r="AD114">
            <v>0</v>
          </cell>
          <cell r="AE114">
            <v>0</v>
          </cell>
          <cell r="AF114">
            <v>0</v>
          </cell>
          <cell r="AG114">
            <v>0</v>
          </cell>
        </row>
        <row r="115">
          <cell r="B115">
            <v>60000</v>
          </cell>
          <cell r="C115" t="str">
            <v>II-1-38</v>
          </cell>
          <cell r="D115" t="str">
            <v>PVC weephole (dia. 50 mm)</v>
          </cell>
          <cell r="G115" t="str">
            <v>set</v>
          </cell>
          <cell r="H115">
            <v>117</v>
          </cell>
          <cell r="I115">
            <v>8.2616583485718261E-5</v>
          </cell>
          <cell r="J115">
            <v>0</v>
          </cell>
          <cell r="K115">
            <v>0</v>
          </cell>
          <cell r="L115">
            <v>0</v>
          </cell>
          <cell r="M115">
            <v>0</v>
          </cell>
          <cell r="N115">
            <v>6.8847152904765226E-6</v>
          </cell>
          <cell r="O115">
            <v>6.8847152904765226E-6</v>
          </cell>
          <cell r="P115">
            <v>6.8847152904765226E-6</v>
          </cell>
          <cell r="Q115">
            <v>6.8847152904765226E-6</v>
          </cell>
          <cell r="R115">
            <v>6.8847152904765226E-6</v>
          </cell>
          <cell r="S115">
            <v>6.8847152904765226E-6</v>
          </cell>
          <cell r="T115">
            <v>6.8847152904765226E-6</v>
          </cell>
          <cell r="U115">
            <v>6.8847152904765226E-6</v>
          </cell>
          <cell r="V115">
            <v>6.8847152904765226E-6</v>
          </cell>
          <cell r="W115">
            <v>6.8847152904765226E-6</v>
          </cell>
          <cell r="X115">
            <v>6.8847152904765226E-6</v>
          </cell>
          <cell r="Y115">
            <v>6.8847152904765226E-6</v>
          </cell>
          <cell r="Z115">
            <v>0</v>
          </cell>
          <cell r="AA115">
            <v>0</v>
          </cell>
          <cell r="AB115">
            <v>0</v>
          </cell>
          <cell r="AC115">
            <v>0</v>
          </cell>
          <cell r="AD115">
            <v>0</v>
          </cell>
          <cell r="AE115">
            <v>0</v>
          </cell>
          <cell r="AF115">
            <v>0</v>
          </cell>
          <cell r="AG115">
            <v>0</v>
          </cell>
        </row>
        <row r="116">
          <cell r="B116">
            <v>61000</v>
          </cell>
          <cell r="C116" t="str">
            <v>II-1-39</v>
          </cell>
          <cell r="D116" t="str">
            <v>PVC pipe for under drain (dia 100 mm)</v>
          </cell>
          <cell r="G116" t="str">
            <v>m</v>
          </cell>
          <cell r="H116">
            <v>66</v>
          </cell>
          <cell r="I116">
            <v>7.6819751527376705E-5</v>
          </cell>
          <cell r="J116">
            <v>0</v>
          </cell>
          <cell r="K116">
            <v>0</v>
          </cell>
          <cell r="L116">
            <v>0</v>
          </cell>
          <cell r="M116">
            <v>0</v>
          </cell>
          <cell r="N116">
            <v>6.4016459606147254E-6</v>
          </cell>
          <cell r="O116">
            <v>6.4016459606147254E-6</v>
          </cell>
          <cell r="P116">
            <v>6.4016459606147254E-6</v>
          </cell>
          <cell r="Q116">
            <v>6.4016459606147254E-6</v>
          </cell>
          <cell r="R116">
            <v>6.4016459606147254E-6</v>
          </cell>
          <cell r="S116">
            <v>6.4016459606147254E-6</v>
          </cell>
          <cell r="T116">
            <v>6.4016459606147254E-6</v>
          </cell>
          <cell r="U116">
            <v>6.4016459606147254E-6</v>
          </cell>
          <cell r="V116">
            <v>6.4016459606147254E-6</v>
          </cell>
          <cell r="W116">
            <v>6.4016459606147254E-6</v>
          </cell>
          <cell r="X116">
            <v>6.4016459606147254E-6</v>
          </cell>
          <cell r="Y116">
            <v>6.4016459606147254E-6</v>
          </cell>
          <cell r="Z116">
            <v>0</v>
          </cell>
          <cell r="AA116">
            <v>0</v>
          </cell>
          <cell r="AB116">
            <v>0</v>
          </cell>
          <cell r="AC116">
            <v>0</v>
          </cell>
          <cell r="AD116">
            <v>0</v>
          </cell>
          <cell r="AE116">
            <v>0</v>
          </cell>
          <cell r="AF116">
            <v>0</v>
          </cell>
          <cell r="AG116">
            <v>0</v>
          </cell>
        </row>
        <row r="117">
          <cell r="B117">
            <v>62000</v>
          </cell>
          <cell r="C117" t="str">
            <v>II-1-40</v>
          </cell>
          <cell r="D117" t="str">
            <v>Flap valve (dia 100 mm) for under</v>
          </cell>
          <cell r="G117" t="str">
            <v>set</v>
          </cell>
          <cell r="H117">
            <v>99</v>
          </cell>
          <cell r="I117">
            <v>1.5426350341851794E-4</v>
          </cell>
          <cell r="J117">
            <v>0</v>
          </cell>
          <cell r="K117">
            <v>0</v>
          </cell>
          <cell r="L117">
            <v>0</v>
          </cell>
          <cell r="M117">
            <v>0</v>
          </cell>
          <cell r="N117">
            <v>1.2855291951543161E-5</v>
          </cell>
          <cell r="O117">
            <v>1.2855291951543161E-5</v>
          </cell>
          <cell r="P117">
            <v>1.2855291951543161E-5</v>
          </cell>
          <cell r="Q117">
            <v>1.2855291951543161E-5</v>
          </cell>
          <cell r="R117">
            <v>1.2855291951543161E-5</v>
          </cell>
          <cell r="S117">
            <v>1.2855291951543161E-5</v>
          </cell>
          <cell r="T117">
            <v>1.2855291951543161E-5</v>
          </cell>
          <cell r="U117">
            <v>1.2855291951543161E-5</v>
          </cell>
          <cell r="V117">
            <v>1.2855291951543161E-5</v>
          </cell>
          <cell r="W117">
            <v>1.2855291951543161E-5</v>
          </cell>
          <cell r="X117">
            <v>1.2855291951543161E-5</v>
          </cell>
          <cell r="Y117">
            <v>1.2855291951543161E-5</v>
          </cell>
          <cell r="Z117">
            <v>0</v>
          </cell>
          <cell r="AA117">
            <v>0</v>
          </cell>
          <cell r="AB117">
            <v>0</v>
          </cell>
          <cell r="AC117">
            <v>0</v>
          </cell>
          <cell r="AD117">
            <v>0</v>
          </cell>
          <cell r="AE117">
            <v>0</v>
          </cell>
          <cell r="AF117">
            <v>0</v>
          </cell>
          <cell r="AG117">
            <v>0</v>
          </cell>
        </row>
        <row r="118">
          <cell r="B118">
            <v>63000</v>
          </cell>
          <cell r="C118" t="str">
            <v>II-1-41</v>
          </cell>
          <cell r="D118" t="str">
            <v>Perforated PVC pipe dia 100 mm</v>
          </cell>
          <cell r="G118" t="str">
            <v>m</v>
          </cell>
          <cell r="H118">
            <v>1499</v>
          </cell>
          <cell r="I118">
            <v>2.5100198832071832E-3</v>
          </cell>
          <cell r="J118">
            <v>0</v>
          </cell>
          <cell r="K118">
            <v>0</v>
          </cell>
          <cell r="L118">
            <v>0</v>
          </cell>
          <cell r="M118">
            <v>0</v>
          </cell>
          <cell r="N118">
            <v>2.0916832360059863E-4</v>
          </cell>
          <cell r="O118">
            <v>2.0916832360059863E-4</v>
          </cell>
          <cell r="P118">
            <v>2.0916832360059863E-4</v>
          </cell>
          <cell r="Q118">
            <v>2.0916832360059863E-4</v>
          </cell>
          <cell r="R118">
            <v>2.0916832360059863E-4</v>
          </cell>
          <cell r="S118">
            <v>2.0916832360059863E-4</v>
          </cell>
          <cell r="T118">
            <v>2.0916832360059863E-4</v>
          </cell>
          <cell r="U118">
            <v>2.0916832360059863E-4</v>
          </cell>
          <cell r="V118">
            <v>2.0916832360059863E-4</v>
          </cell>
          <cell r="W118">
            <v>2.0916832360059863E-4</v>
          </cell>
          <cell r="X118">
            <v>2.0916832360059863E-4</v>
          </cell>
          <cell r="Y118">
            <v>2.0916832360059863E-4</v>
          </cell>
          <cell r="Z118">
            <v>0</v>
          </cell>
          <cell r="AA118">
            <v>0</v>
          </cell>
          <cell r="AB118">
            <v>0</v>
          </cell>
          <cell r="AC118">
            <v>0</v>
          </cell>
          <cell r="AD118">
            <v>0</v>
          </cell>
          <cell r="AE118">
            <v>0</v>
          </cell>
          <cell r="AF118">
            <v>0</v>
          </cell>
          <cell r="AG118">
            <v>0</v>
          </cell>
        </row>
        <row r="119">
          <cell r="B119">
            <v>64000</v>
          </cell>
          <cell r="C119" t="str">
            <v>II-1-42</v>
          </cell>
          <cell r="D119" t="str">
            <v>Staff Gauge</v>
          </cell>
          <cell r="G119" t="str">
            <v>m</v>
          </cell>
          <cell r="H119">
            <v>9</v>
          </cell>
          <cell r="I119">
            <v>5.5423409542128022E-5</v>
          </cell>
          <cell r="J119">
            <v>0</v>
          </cell>
          <cell r="K119">
            <v>0</v>
          </cell>
          <cell r="L119">
            <v>0</v>
          </cell>
          <cell r="M119">
            <v>0</v>
          </cell>
          <cell r="N119">
            <v>4.6186174618440013E-6</v>
          </cell>
          <cell r="O119">
            <v>4.6186174618440013E-6</v>
          </cell>
          <cell r="P119">
            <v>4.6186174618440013E-6</v>
          </cell>
          <cell r="Q119">
            <v>4.6186174618440013E-6</v>
          </cell>
          <cell r="R119">
            <v>4.6186174618440013E-6</v>
          </cell>
          <cell r="S119">
            <v>4.6186174618440013E-6</v>
          </cell>
          <cell r="T119">
            <v>4.6186174618440013E-6</v>
          </cell>
          <cell r="U119">
            <v>4.6186174618440013E-6</v>
          </cell>
          <cell r="V119">
            <v>4.6186174618440013E-6</v>
          </cell>
          <cell r="W119">
            <v>4.6186174618440013E-6</v>
          </cell>
          <cell r="X119">
            <v>4.6186174618440013E-6</v>
          </cell>
          <cell r="Y119">
            <v>4.6186174618440013E-6</v>
          </cell>
          <cell r="Z119">
            <v>0</v>
          </cell>
          <cell r="AA119">
            <v>0</v>
          </cell>
          <cell r="AB119">
            <v>0</v>
          </cell>
          <cell r="AC119">
            <v>0</v>
          </cell>
          <cell r="AD119">
            <v>0</v>
          </cell>
          <cell r="AE119">
            <v>0</v>
          </cell>
          <cell r="AF119">
            <v>0</v>
          </cell>
          <cell r="AG119">
            <v>0</v>
          </cell>
        </row>
        <row r="120">
          <cell r="B120">
            <v>65000</v>
          </cell>
          <cell r="C120" t="str">
            <v>II-1-43</v>
          </cell>
          <cell r="D120" t="str">
            <v>Geotextille filter type - I</v>
          </cell>
          <cell r="G120" t="str">
            <v>sqm</v>
          </cell>
          <cell r="H120">
            <v>2812</v>
          </cell>
          <cell r="I120">
            <v>1.678023058013975E-3</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5.5934101933799169E-4</v>
          </cell>
          <cell r="AA120">
            <v>5.5934101933799169E-4</v>
          </cell>
          <cell r="AB120">
            <v>5.5934101933799169E-4</v>
          </cell>
          <cell r="AC120">
            <v>0</v>
          </cell>
          <cell r="AD120">
            <v>0</v>
          </cell>
          <cell r="AE120">
            <v>0</v>
          </cell>
          <cell r="AF120">
            <v>0</v>
          </cell>
          <cell r="AG120">
            <v>0</v>
          </cell>
        </row>
        <row r="121">
          <cell r="B121">
            <v>66000</v>
          </cell>
          <cell r="C121" t="str">
            <v>II-1-44</v>
          </cell>
          <cell r="D121" t="str">
            <v>Plastic Sheet</v>
          </cell>
          <cell r="G121" t="str">
            <v>sqm</v>
          </cell>
          <cell r="H121">
            <v>1994</v>
          </cell>
          <cell r="I121">
            <v>1.6095468229474058E-4</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5.3651560764913527E-5</v>
          </cell>
          <cell r="AA121">
            <v>5.3651560764913527E-5</v>
          </cell>
          <cell r="AB121">
            <v>5.3651560764913527E-5</v>
          </cell>
          <cell r="AC121">
            <v>0</v>
          </cell>
          <cell r="AD121">
            <v>0</v>
          </cell>
          <cell r="AE121">
            <v>0</v>
          </cell>
          <cell r="AF121">
            <v>0</v>
          </cell>
          <cell r="AG121">
            <v>0</v>
          </cell>
        </row>
        <row r="123">
          <cell r="C123" t="str">
            <v>III</v>
          </cell>
          <cell r="D123" t="str">
            <v>IRRIGATION CANAL AND RELATED STRUCTURES</v>
          </cell>
        </row>
        <row r="124">
          <cell r="C124" t="str">
            <v>III - 1</v>
          </cell>
          <cell r="D124" t="str">
            <v>MAIN CANAL</v>
          </cell>
        </row>
        <row r="125">
          <cell r="D125" t="str">
            <v>Earthworks</v>
          </cell>
        </row>
        <row r="126">
          <cell r="B126">
            <v>67000</v>
          </cell>
          <cell r="C126" t="str">
            <v>III-1-1</v>
          </cell>
          <cell r="D126" t="str">
            <v>Clearing and grubbing type - A</v>
          </cell>
          <cell r="G126" t="str">
            <v>sqm</v>
          </cell>
          <cell r="H126">
            <v>74381</v>
          </cell>
          <cell r="I126">
            <v>8.631347335433975E-3</v>
          </cell>
          <cell r="J126">
            <v>0</v>
          </cell>
          <cell r="K126">
            <v>4.1066744013457833E-3</v>
          </cell>
          <cell r="L126">
            <v>4.1066744013457833E-3</v>
          </cell>
          <cell r="M126">
            <v>4.1799853274240921E-4</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B127">
            <v>68000</v>
          </cell>
          <cell r="C127" t="str">
            <v>III-1-2</v>
          </cell>
          <cell r="D127" t="str">
            <v>Clearing and grubbing type - B</v>
          </cell>
          <cell r="G127" t="str">
            <v>sqm</v>
          </cell>
          <cell r="H127">
            <v>11572</v>
          </cell>
          <cell r="I127">
            <v>2.1060250165755006E-3</v>
          </cell>
          <cell r="J127">
            <v>0</v>
          </cell>
          <cell r="K127">
            <v>0</v>
          </cell>
          <cell r="L127">
            <v>0</v>
          </cell>
          <cell r="M127">
            <v>2.1060250165755006E-3</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B128">
            <v>69000</v>
          </cell>
          <cell r="C128" t="str">
            <v>III-1-3</v>
          </cell>
          <cell r="D128" t="str">
            <v>Strippping</v>
          </cell>
          <cell r="G128" t="str">
            <v>cum</v>
          </cell>
          <cell r="H128">
            <v>15876</v>
          </cell>
          <cell r="I128">
            <v>3.6834034461145121E-3</v>
          </cell>
          <cell r="J128">
            <v>0</v>
          </cell>
          <cell r="K128">
            <v>0</v>
          </cell>
          <cell r="L128">
            <v>1.6421464506432709E-3</v>
          </cell>
          <cell r="M128">
            <v>2.0412569954712414E-3</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row>
        <row r="129">
          <cell r="B129">
            <v>70000</v>
          </cell>
          <cell r="C129" t="str">
            <v>III-1-4</v>
          </cell>
          <cell r="D129" t="str">
            <v>Excavation type - A without hauling distance</v>
          </cell>
          <cell r="G129" t="str">
            <v>cum</v>
          </cell>
          <cell r="H129">
            <v>14207</v>
          </cell>
          <cell r="I129">
            <v>3.9256338661830771E-3</v>
          </cell>
          <cell r="J129">
            <v>0</v>
          </cell>
          <cell r="K129">
            <v>0</v>
          </cell>
          <cell r="L129">
            <v>0</v>
          </cell>
          <cell r="M129">
            <v>0</v>
          </cell>
          <cell r="N129">
            <v>0</v>
          </cell>
          <cell r="O129">
            <v>2.6076532069966253E-3</v>
          </cell>
          <cell r="P129">
            <v>1.3179806591864514E-3</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B130">
            <v>71000</v>
          </cell>
          <cell r="C130" t="str">
            <v>III-1-5</v>
          </cell>
          <cell r="D130" t="str">
            <v>Excavation type - A with hauling distance 0,1 - 1 km</v>
          </cell>
          <cell r="G130" t="str">
            <v>cum</v>
          </cell>
          <cell r="H130">
            <v>12431</v>
          </cell>
          <cell r="I130">
            <v>4.762990192590035E-3</v>
          </cell>
          <cell r="J130">
            <v>0</v>
          </cell>
          <cell r="K130">
            <v>0</v>
          </cell>
          <cell r="L130">
            <v>0</v>
          </cell>
          <cell r="M130">
            <v>0</v>
          </cell>
          <cell r="N130">
            <v>0</v>
          </cell>
          <cell r="O130">
            <v>0</v>
          </cell>
          <cell r="P130">
            <v>1.7883217769454208E-3</v>
          </cell>
          <cell r="Q130">
            <v>2.9746684156446144E-3</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B131">
            <v>72000</v>
          </cell>
          <cell r="C131" t="str">
            <v>III-1-6</v>
          </cell>
          <cell r="D131" t="str">
            <v>Excavation type - A with hauling distance 1 - 3 km</v>
          </cell>
          <cell r="G131" t="str">
            <v>cum</v>
          </cell>
          <cell r="H131">
            <v>8879</v>
          </cell>
          <cell r="I131">
            <v>5.2690461143643924E-3</v>
          </cell>
          <cell r="J131">
            <v>0</v>
          </cell>
          <cell r="K131">
            <v>0</v>
          </cell>
          <cell r="L131">
            <v>0</v>
          </cell>
          <cell r="M131">
            <v>0</v>
          </cell>
          <cell r="N131">
            <v>0</v>
          </cell>
          <cell r="O131">
            <v>0</v>
          </cell>
          <cell r="P131">
            <v>0</v>
          </cell>
          <cell r="Q131">
            <v>9.9313240936892491E-4</v>
          </cell>
          <cell r="R131">
            <v>4.2759137049954675E-3</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row>
        <row r="132">
          <cell r="B132">
            <v>73000</v>
          </cell>
          <cell r="C132" t="str">
            <v>III-1-7</v>
          </cell>
          <cell r="D132" t="str">
            <v>Excavation type - D without hauling distance</v>
          </cell>
          <cell r="G132" t="str">
            <v>cum</v>
          </cell>
          <cell r="H132">
            <v>748</v>
          </cell>
          <cell r="I132">
            <v>3.0679916223251617E-4</v>
          </cell>
          <cell r="J132">
            <v>0</v>
          </cell>
          <cell r="K132">
            <v>0</v>
          </cell>
          <cell r="L132">
            <v>0</v>
          </cell>
          <cell r="M132">
            <v>0</v>
          </cell>
          <cell r="N132">
            <v>0</v>
          </cell>
          <cell r="O132">
            <v>0</v>
          </cell>
          <cell r="P132">
            <v>0</v>
          </cell>
          <cell r="Q132">
            <v>0</v>
          </cell>
          <cell r="R132">
            <v>3.0679916223251617E-4</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row>
        <row r="133">
          <cell r="B133">
            <v>74000</v>
          </cell>
          <cell r="C133" t="str">
            <v>III-1-8</v>
          </cell>
          <cell r="D133" t="str">
            <v>Excavation type - D with hauling distance 0,1 - 1 km</v>
          </cell>
          <cell r="G133" t="str">
            <v>cum</v>
          </cell>
          <cell r="H133">
            <v>654</v>
          </cell>
          <cell r="I133">
            <v>3.0076229743185561E-4</v>
          </cell>
          <cell r="J133">
            <v>0</v>
          </cell>
          <cell r="K133">
            <v>0</v>
          </cell>
          <cell r="L133">
            <v>0</v>
          </cell>
          <cell r="M133">
            <v>0</v>
          </cell>
          <cell r="N133">
            <v>0</v>
          </cell>
          <cell r="O133">
            <v>0</v>
          </cell>
          <cell r="P133">
            <v>0</v>
          </cell>
          <cell r="Q133">
            <v>0</v>
          </cell>
          <cell r="R133">
            <v>3.0076229743185561E-4</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B134">
            <v>75000</v>
          </cell>
          <cell r="C134" t="str">
            <v>III-1-9</v>
          </cell>
          <cell r="D134" t="str">
            <v>Excavation type - D with hauling distance 1 - 3 km</v>
          </cell>
          <cell r="G134" t="str">
            <v>cum</v>
          </cell>
          <cell r="H134">
            <v>467</v>
          </cell>
          <cell r="I134">
            <v>3.2271648565006185E-4</v>
          </cell>
          <cell r="J134">
            <v>0</v>
          </cell>
          <cell r="K134">
            <v>0</v>
          </cell>
          <cell r="L134">
            <v>0</v>
          </cell>
          <cell r="M134">
            <v>0</v>
          </cell>
          <cell r="N134">
            <v>0</v>
          </cell>
          <cell r="O134">
            <v>0</v>
          </cell>
          <cell r="P134">
            <v>0</v>
          </cell>
          <cell r="Q134">
            <v>0</v>
          </cell>
          <cell r="R134">
            <v>3.2271648565006185E-4</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B135">
            <v>76000</v>
          </cell>
          <cell r="C135" t="str">
            <v>III-1-10</v>
          </cell>
          <cell r="D135" t="str">
            <v>Excavation type - F without hauling distance</v>
          </cell>
          <cell r="G135" t="str">
            <v>cum</v>
          </cell>
          <cell r="H135">
            <v>56</v>
          </cell>
          <cell r="I135">
            <v>7.6070707102447228E-5</v>
          </cell>
          <cell r="J135">
            <v>0</v>
          </cell>
          <cell r="K135">
            <v>0</v>
          </cell>
          <cell r="L135">
            <v>0</v>
          </cell>
          <cell r="M135">
            <v>0</v>
          </cell>
          <cell r="N135">
            <v>0</v>
          </cell>
          <cell r="O135">
            <v>0</v>
          </cell>
          <cell r="P135">
            <v>0</v>
          </cell>
          <cell r="Q135">
            <v>0</v>
          </cell>
          <cell r="R135">
            <v>7.6070707102447228E-5</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6">
          <cell r="B136">
            <v>77000</v>
          </cell>
          <cell r="C136" t="str">
            <v>III-1-11</v>
          </cell>
          <cell r="D136" t="str">
            <v>Excavation type - F with hauling distance 0,1 - 1 km</v>
          </cell>
          <cell r="G136" t="str">
            <v>cum</v>
          </cell>
          <cell r="H136">
            <v>49</v>
          </cell>
          <cell r="I136">
            <v>6.9504535319448292E-5</v>
          </cell>
          <cell r="J136">
            <v>0</v>
          </cell>
          <cell r="K136">
            <v>0</v>
          </cell>
          <cell r="L136">
            <v>0</v>
          </cell>
          <cell r="M136">
            <v>0</v>
          </cell>
          <cell r="N136">
            <v>0</v>
          </cell>
          <cell r="O136">
            <v>0</v>
          </cell>
          <cell r="P136">
            <v>0</v>
          </cell>
          <cell r="Q136">
            <v>0</v>
          </cell>
          <cell r="R136">
            <v>6.9504535319448292E-5</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row>
        <row r="137">
          <cell r="B137">
            <v>78000</v>
          </cell>
          <cell r="C137" t="str">
            <v>III-1-12</v>
          </cell>
          <cell r="D137" t="str">
            <v>Excavation type - F with hauling distance 1 - 3 km</v>
          </cell>
          <cell r="G137" t="str">
            <v>cum</v>
          </cell>
          <cell r="H137">
            <v>35</v>
          </cell>
          <cell r="I137">
            <v>6.2850121060765494E-5</v>
          </cell>
          <cell r="J137">
            <v>0</v>
          </cell>
          <cell r="K137">
            <v>0</v>
          </cell>
          <cell r="L137">
            <v>0</v>
          </cell>
          <cell r="M137">
            <v>0</v>
          </cell>
          <cell r="N137">
            <v>0</v>
          </cell>
          <cell r="O137">
            <v>0</v>
          </cell>
          <cell r="P137">
            <v>0</v>
          </cell>
          <cell r="Q137">
            <v>0</v>
          </cell>
          <cell r="R137">
            <v>6.2850121060765494E-5</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row>
        <row r="138">
          <cell r="B138">
            <v>79000</v>
          </cell>
          <cell r="C138" t="str">
            <v>III-1-13</v>
          </cell>
          <cell r="D138" t="str">
            <v>Earthfill type - A1 from excavated material</v>
          </cell>
          <cell r="G138" t="str">
            <v>cum</v>
          </cell>
          <cell r="H138">
            <v>93185</v>
          </cell>
          <cell r="I138">
            <v>2.8482082655510728E-2</v>
          </cell>
          <cell r="J138">
            <v>0</v>
          </cell>
          <cell r="K138">
            <v>0</v>
          </cell>
          <cell r="L138">
            <v>0</v>
          </cell>
          <cell r="M138">
            <v>0</v>
          </cell>
          <cell r="N138">
            <v>0</v>
          </cell>
          <cell r="O138">
            <v>2.3075873131792731E-3</v>
          </cell>
          <cell r="P138">
            <v>2.3075873131792731E-3</v>
          </cell>
          <cell r="Q138">
            <v>2.3075873131792731E-3</v>
          </cell>
          <cell r="R138">
            <v>1.761881551803272E-3</v>
          </cell>
          <cell r="S138">
            <v>0</v>
          </cell>
          <cell r="T138">
            <v>0</v>
          </cell>
          <cell r="U138">
            <v>0</v>
          </cell>
          <cell r="V138">
            <v>0</v>
          </cell>
          <cell r="W138">
            <v>0</v>
          </cell>
          <cell r="X138">
            <v>0</v>
          </cell>
          <cell r="Y138">
            <v>0</v>
          </cell>
          <cell r="Z138">
            <v>0</v>
          </cell>
          <cell r="AA138">
            <v>4.5847640696749575E-3</v>
          </cell>
          <cell r="AB138">
            <v>4.5847640696749575E-3</v>
          </cell>
          <cell r="AC138">
            <v>4.5847640696749575E-3</v>
          </cell>
          <cell r="AD138">
            <v>4.5847640696749575E-3</v>
          </cell>
          <cell r="AE138">
            <v>1.458382885469803E-3</v>
          </cell>
          <cell r="AF138">
            <v>0</v>
          </cell>
          <cell r="AG138">
            <v>0</v>
          </cell>
        </row>
        <row r="139">
          <cell r="B139">
            <v>80000</v>
          </cell>
          <cell r="C139" t="str">
            <v>III-1-14</v>
          </cell>
          <cell r="D139" t="str">
            <v>Earthfill type - A1 from excavated material with cofferdam and dewatering for soft foundation</v>
          </cell>
          <cell r="G139" t="str">
            <v>cum</v>
          </cell>
          <cell r="H139">
            <v>9319</v>
          </cell>
          <cell r="I139">
            <v>5.837796670038759E-3</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5.837796670038759E-3</v>
          </cell>
          <cell r="AD139">
            <v>0</v>
          </cell>
          <cell r="AE139">
            <v>0</v>
          </cell>
          <cell r="AF139">
            <v>0</v>
          </cell>
          <cell r="AG139">
            <v>0</v>
          </cell>
        </row>
        <row r="141">
          <cell r="B141">
            <v>81000</v>
          </cell>
          <cell r="C141" t="str">
            <v>III-1-15</v>
          </cell>
          <cell r="D141" t="str">
            <v>Earthfill type - B1 from borrow area distance 0,1 - 1 km</v>
          </cell>
          <cell r="G141" t="str">
            <v>cum</v>
          </cell>
          <cell r="H141">
            <v>79873</v>
          </cell>
          <cell r="I141">
            <v>5.6319093424087162E-2</v>
          </cell>
          <cell r="J141">
            <v>0</v>
          </cell>
          <cell r="K141">
            <v>0</v>
          </cell>
          <cell r="L141">
            <v>0</v>
          </cell>
          <cell r="M141">
            <v>5.3233873509826923E-3</v>
          </cell>
          <cell r="N141">
            <v>1.3308468377456731E-2</v>
          </cell>
          <cell r="O141">
            <v>1.3308468377456731E-2</v>
          </cell>
          <cell r="P141">
            <v>1.3308468377456731E-2</v>
          </cell>
          <cell r="Q141">
            <v>1.1070300940734277E-2</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row>
        <row r="142">
          <cell r="B142">
            <v>82000</v>
          </cell>
          <cell r="C142" t="str">
            <v>III-1-16</v>
          </cell>
          <cell r="D142" t="str">
            <v>Earthfill type - B1 from borrow area distance 0,1 - 1 km with cofferdam and dewatering for soft foundation</v>
          </cell>
          <cell r="G142" t="str">
            <v>cum</v>
          </cell>
          <cell r="H142">
            <v>7987</v>
          </cell>
          <cell r="I142">
            <v>7.7897746859434767E-3</v>
          </cell>
          <cell r="J142">
            <v>0</v>
          </cell>
          <cell r="K142">
            <v>0</v>
          </cell>
          <cell r="L142">
            <v>0</v>
          </cell>
          <cell r="M142">
            <v>0</v>
          </cell>
          <cell r="N142">
            <v>0</v>
          </cell>
          <cell r="O142">
            <v>0</v>
          </cell>
          <cell r="P142">
            <v>0</v>
          </cell>
          <cell r="Q142">
            <v>3.0958372820578373E-3</v>
          </cell>
          <cell r="R142">
            <v>4.6939374038856389E-3</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row>
        <row r="144">
          <cell r="B144">
            <v>83000</v>
          </cell>
          <cell r="C144" t="str">
            <v>III-1-17</v>
          </cell>
          <cell r="D144" t="str">
            <v>Earthfill type - B1 from borrow area distance 1 - 3 km</v>
          </cell>
          <cell r="G144" t="str">
            <v>cum</v>
          </cell>
          <cell r="H144">
            <v>61236</v>
          </cell>
          <cell r="I144">
            <v>5.9983083174355779E-2</v>
          </cell>
          <cell r="J144">
            <v>0</v>
          </cell>
          <cell r="K144">
            <v>0</v>
          </cell>
          <cell r="L144">
            <v>0</v>
          </cell>
          <cell r="M144">
            <v>0</v>
          </cell>
          <cell r="N144">
            <v>0</v>
          </cell>
          <cell r="O144">
            <v>0</v>
          </cell>
          <cell r="P144">
            <v>0</v>
          </cell>
          <cell r="Q144">
            <v>0</v>
          </cell>
          <cell r="R144">
            <v>1.0076242691547107E-2</v>
          </cell>
          <cell r="S144">
            <v>5.5464569155761296E-3</v>
          </cell>
          <cell r="T144">
            <v>5.5464569155761296E-3</v>
          </cell>
          <cell r="U144">
            <v>5.5464569155761296E-3</v>
          </cell>
          <cell r="V144">
            <v>5.5464569155761296E-3</v>
          </cell>
          <cell r="W144">
            <v>5.5464569155761296E-3</v>
          </cell>
          <cell r="X144">
            <v>7.3952758874348398E-3</v>
          </cell>
          <cell r="Y144">
            <v>7.3952758874348398E-3</v>
          </cell>
          <cell r="Z144">
            <v>7.3840041300583413E-3</v>
          </cell>
          <cell r="AA144">
            <v>0</v>
          </cell>
          <cell r="AB144">
            <v>0</v>
          </cell>
          <cell r="AC144">
            <v>0</v>
          </cell>
          <cell r="AD144">
            <v>0</v>
          </cell>
          <cell r="AE144">
            <v>0</v>
          </cell>
          <cell r="AF144">
            <v>0</v>
          </cell>
          <cell r="AG144">
            <v>0</v>
          </cell>
        </row>
        <row r="145">
          <cell r="B145">
            <v>84000</v>
          </cell>
          <cell r="C145" t="str">
            <v>III-1-18</v>
          </cell>
          <cell r="D145" t="str">
            <v>Earthfill type - B1 from borrow area distance 1 - 3 km with cofferdam and dewatering for soft foundation</v>
          </cell>
          <cell r="G145" t="str">
            <v>cum</v>
          </cell>
          <cell r="H145">
            <v>6124</v>
          </cell>
          <cell r="I145">
            <v>7.6533968639725791E-3</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7.6533968639725791E-3</v>
          </cell>
          <cell r="AA145">
            <v>0</v>
          </cell>
          <cell r="AB145">
            <v>0</v>
          </cell>
          <cell r="AC145">
            <v>0</v>
          </cell>
          <cell r="AD145">
            <v>0</v>
          </cell>
          <cell r="AE145">
            <v>0</v>
          </cell>
          <cell r="AF145">
            <v>0</v>
          </cell>
          <cell r="AG145">
            <v>0</v>
          </cell>
        </row>
        <row r="147">
          <cell r="B147">
            <v>85000</v>
          </cell>
          <cell r="C147" t="str">
            <v>III-1-19</v>
          </cell>
          <cell r="D147" t="str">
            <v>Earthfill type - B1 from borrow area distance 3 - 5 km</v>
          </cell>
          <cell r="G147" t="str">
            <v>cum</v>
          </cell>
          <cell r="H147">
            <v>11981</v>
          </cell>
          <cell r="I147">
            <v>1.6468166129491674E-2</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7.1641924540669522E-3</v>
          </cell>
          <cell r="AA147">
            <v>9.3039736754247215E-3</v>
          </cell>
          <cell r="AB147">
            <v>0</v>
          </cell>
          <cell r="AC147">
            <v>0</v>
          </cell>
          <cell r="AD147">
            <v>0</v>
          </cell>
          <cell r="AE147">
            <v>0</v>
          </cell>
          <cell r="AF147">
            <v>0</v>
          </cell>
          <cell r="AG147">
            <v>0</v>
          </cell>
        </row>
        <row r="148">
          <cell r="B148">
            <v>86000</v>
          </cell>
          <cell r="C148" t="str">
            <v>III-1-20</v>
          </cell>
          <cell r="D148" t="str">
            <v>Earthfill type - B1 from borrow area distance 3 - 5 km with cofferdam and dewatering for soft foundation</v>
          </cell>
          <cell r="G148" t="str">
            <v>cum</v>
          </cell>
          <cell r="H148">
            <v>1198</v>
          </cell>
          <cell r="I148">
            <v>1.9703771820558354E-3</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1.9703771820558354E-3</v>
          </cell>
          <cell r="AB148">
            <v>0</v>
          </cell>
          <cell r="AC148">
            <v>0</v>
          </cell>
          <cell r="AD148">
            <v>0</v>
          </cell>
          <cell r="AE148">
            <v>0</v>
          </cell>
          <cell r="AF148">
            <v>0</v>
          </cell>
          <cell r="AG148">
            <v>0</v>
          </cell>
        </row>
        <row r="150">
          <cell r="B150">
            <v>87000</v>
          </cell>
          <cell r="C150" t="str">
            <v>III-1-21</v>
          </cell>
          <cell r="D150" t="str">
            <v>Earthfill type - B1 from borrow area distance 5 - 7 km</v>
          </cell>
          <cell r="G150" t="str">
            <v>cum</v>
          </cell>
          <cell r="H150">
            <v>7987</v>
          </cell>
          <cell r="I150">
            <v>1.377534513732019E-2</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1.377534513732019E-2</v>
          </cell>
          <cell r="AB150">
            <v>0</v>
          </cell>
          <cell r="AC150">
            <v>0</v>
          </cell>
          <cell r="AD150">
            <v>0</v>
          </cell>
          <cell r="AE150">
            <v>0</v>
          </cell>
          <cell r="AF150">
            <v>0</v>
          </cell>
          <cell r="AG150">
            <v>0</v>
          </cell>
        </row>
        <row r="151">
          <cell r="B151">
            <v>88000</v>
          </cell>
          <cell r="C151" t="str">
            <v>III-1-22</v>
          </cell>
          <cell r="D151" t="str">
            <v>Earthfill type - B1 from borrow area distance 5 - 7 km with cofferdam and dewatering for soft foundation</v>
          </cell>
          <cell r="G151" t="str">
            <v>cum</v>
          </cell>
          <cell r="H151">
            <v>799</v>
          </cell>
          <cell r="I151">
            <v>1.5939406771750505E-3</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1.5939406771750505E-3</v>
          </cell>
          <cell r="AB151">
            <v>0</v>
          </cell>
          <cell r="AC151">
            <v>0</v>
          </cell>
          <cell r="AD151">
            <v>0</v>
          </cell>
          <cell r="AE151">
            <v>0</v>
          </cell>
          <cell r="AF151">
            <v>0</v>
          </cell>
          <cell r="AG151">
            <v>0</v>
          </cell>
        </row>
        <row r="153">
          <cell r="B153">
            <v>89000</v>
          </cell>
          <cell r="C153" t="str">
            <v>III-1-23</v>
          </cell>
          <cell r="D153" t="str">
            <v>Earthfill type - B1 from borrow area distance 7 - 9 km</v>
          </cell>
          <cell r="G153" t="str">
            <v>cum</v>
          </cell>
          <cell r="H153">
            <v>5325</v>
          </cell>
          <cell r="I153">
            <v>1.0925412927282396E-2</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1.0925412927282396E-2</v>
          </cell>
          <cell r="AC153">
            <v>0</v>
          </cell>
          <cell r="AD153">
            <v>0</v>
          </cell>
          <cell r="AE153">
            <v>0</v>
          </cell>
          <cell r="AF153">
            <v>0</v>
          </cell>
          <cell r="AG153">
            <v>0</v>
          </cell>
        </row>
        <row r="154">
          <cell r="B154">
            <v>90000</v>
          </cell>
          <cell r="C154" t="str">
            <v>III-1-24</v>
          </cell>
          <cell r="D154" t="str">
            <v>Earthfill type - B1 from borrow area distance 7 - 9 km with cofferdam and dewatering for soft foundation</v>
          </cell>
          <cell r="G154" t="str">
            <v>cum</v>
          </cell>
          <cell r="H154">
            <v>533</v>
          </cell>
          <cell r="I154">
            <v>1.2375830507904393E-3</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1.2375830507904393E-3</v>
          </cell>
          <cell r="AC154">
            <v>0</v>
          </cell>
          <cell r="AD154">
            <v>0</v>
          </cell>
          <cell r="AE154">
            <v>0</v>
          </cell>
          <cell r="AF154">
            <v>0</v>
          </cell>
          <cell r="AG154">
            <v>0</v>
          </cell>
        </row>
        <row r="156">
          <cell r="B156">
            <v>91000</v>
          </cell>
          <cell r="C156" t="str">
            <v>III-1-25</v>
          </cell>
          <cell r="D156" t="str">
            <v>Earthfill type - B1 from borrow area distance 9 - 15 km</v>
          </cell>
          <cell r="G156" t="str">
            <v>cum</v>
          </cell>
          <cell r="H156">
            <v>3994</v>
          </cell>
          <cell r="I156">
            <v>1.0822077439334223E-2</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1.0822077439334223E-2</v>
          </cell>
          <cell r="AC156">
            <v>0</v>
          </cell>
          <cell r="AD156">
            <v>0</v>
          </cell>
          <cell r="AE156">
            <v>0</v>
          </cell>
          <cell r="AF156">
            <v>0</v>
          </cell>
          <cell r="AG156">
            <v>0</v>
          </cell>
        </row>
        <row r="157">
          <cell r="B157">
            <v>92000</v>
          </cell>
          <cell r="C157" t="str">
            <v>III-1-26</v>
          </cell>
          <cell r="D157" t="str">
            <v>Earthfill type - B1 from borrow area distance 9 - 15 km with cofferdam and dewatering for soft foundation</v>
          </cell>
          <cell r="G157" t="str">
            <v>cum</v>
          </cell>
          <cell r="H157">
            <v>399</v>
          </cell>
          <cell r="I157">
            <v>1.1889405598018371E-3</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1.1889405598018371E-3</v>
          </cell>
          <cell r="AC157">
            <v>0</v>
          </cell>
          <cell r="AD157">
            <v>0</v>
          </cell>
          <cell r="AE157">
            <v>0</v>
          </cell>
          <cell r="AF157">
            <v>0</v>
          </cell>
          <cell r="AG157">
            <v>0</v>
          </cell>
        </row>
        <row r="159">
          <cell r="B159">
            <v>93000</v>
          </cell>
          <cell r="C159" t="str">
            <v>III-1-27</v>
          </cell>
          <cell r="D159" t="str">
            <v>Earthfill type - B1 from borrow area distance 15 - 20 km</v>
          </cell>
          <cell r="G159" t="str">
            <v>cum</v>
          </cell>
          <cell r="H159">
            <v>2662</v>
          </cell>
          <cell r="I159">
            <v>9.1349806371165895E-3</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9.1349806371165895E-3</v>
          </cell>
          <cell r="AC159">
            <v>0</v>
          </cell>
          <cell r="AD159">
            <v>0</v>
          </cell>
          <cell r="AE159">
            <v>0</v>
          </cell>
          <cell r="AF159">
            <v>0</v>
          </cell>
          <cell r="AG159">
            <v>0</v>
          </cell>
        </row>
        <row r="160">
          <cell r="B160">
            <v>94000</v>
          </cell>
          <cell r="C160" t="str">
            <v>III-1-28</v>
          </cell>
          <cell r="D160" t="str">
            <v>Earthfill type - B1 from borrow area distance 15 - 20 km with cofferdam and dewatering for soft foundation</v>
          </cell>
          <cell r="G160" t="str">
            <v>cum</v>
          </cell>
          <cell r="H160">
            <v>266</v>
          </cell>
          <cell r="I160">
            <v>9.8468458860134192E-4</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9.8468458860134192E-4</v>
          </cell>
          <cell r="AC160">
            <v>0</v>
          </cell>
          <cell r="AD160">
            <v>0</v>
          </cell>
          <cell r="AE160">
            <v>0</v>
          </cell>
          <cell r="AF160">
            <v>0</v>
          </cell>
          <cell r="AG160">
            <v>0</v>
          </cell>
        </row>
        <row r="162">
          <cell r="B162">
            <v>95000</v>
          </cell>
          <cell r="C162" t="str">
            <v>III-1-29</v>
          </cell>
          <cell r="D162" t="str">
            <v>Sod facing</v>
          </cell>
          <cell r="G162" t="str">
            <v>sqm</v>
          </cell>
          <cell r="H162">
            <v>29509</v>
          </cell>
          <cell r="I162">
            <v>5.8378816593356161E-3</v>
          </cell>
          <cell r="J162">
            <v>0</v>
          </cell>
          <cell r="K162">
            <v>0</v>
          </cell>
          <cell r="L162">
            <v>0</v>
          </cell>
          <cell r="M162">
            <v>0</v>
          </cell>
          <cell r="N162">
            <v>0</v>
          </cell>
          <cell r="O162">
            <v>0</v>
          </cell>
          <cell r="P162">
            <v>0</v>
          </cell>
          <cell r="Q162">
            <v>0</v>
          </cell>
          <cell r="R162">
            <v>0</v>
          </cell>
          <cell r="S162">
            <v>0</v>
          </cell>
          <cell r="T162">
            <v>5.8378816593356161E-4</v>
          </cell>
          <cell r="U162">
            <v>5.8378816593356161E-4</v>
          </cell>
          <cell r="V162">
            <v>5.8378816593356161E-4</v>
          </cell>
          <cell r="W162">
            <v>5.8378816593356161E-4</v>
          </cell>
          <cell r="X162">
            <v>5.8378816593356161E-4</v>
          </cell>
          <cell r="Y162">
            <v>5.8378816593356161E-4</v>
          </cell>
          <cell r="Z162">
            <v>5.8378816593356161E-4</v>
          </cell>
          <cell r="AA162">
            <v>5.8378816593356161E-4</v>
          </cell>
          <cell r="AB162">
            <v>5.8378816593356161E-4</v>
          </cell>
          <cell r="AC162">
            <v>5.8378816593356161E-4</v>
          </cell>
          <cell r="AD162">
            <v>0</v>
          </cell>
          <cell r="AE162">
            <v>0</v>
          </cell>
          <cell r="AF162">
            <v>0</v>
          </cell>
          <cell r="AG162">
            <v>0</v>
          </cell>
        </row>
        <row r="163">
          <cell r="D163" t="str">
            <v>Concrete works</v>
          </cell>
        </row>
        <row r="164">
          <cell r="B164">
            <v>96000</v>
          </cell>
          <cell r="C164" t="str">
            <v>III-1-30</v>
          </cell>
          <cell r="D164" t="str">
            <v>Concrete type - B</v>
          </cell>
          <cell r="G164" t="str">
            <v>cum</v>
          </cell>
          <cell r="H164">
            <v>81</v>
          </cell>
          <cell r="I164">
            <v>1.453315645405726E-3</v>
          </cell>
          <cell r="J164">
            <v>0</v>
          </cell>
          <cell r="K164">
            <v>0</v>
          </cell>
          <cell r="L164">
            <v>0</v>
          </cell>
          <cell r="M164">
            <v>0</v>
          </cell>
          <cell r="N164">
            <v>0</v>
          </cell>
          <cell r="O164">
            <v>0</v>
          </cell>
          <cell r="P164">
            <v>0</v>
          </cell>
          <cell r="Q164">
            <v>0</v>
          </cell>
          <cell r="R164">
            <v>0</v>
          </cell>
          <cell r="S164">
            <v>0</v>
          </cell>
          <cell r="T164">
            <v>0</v>
          </cell>
          <cell r="U164">
            <v>0</v>
          </cell>
          <cell r="V164">
            <v>1.453315645405726E-3</v>
          </cell>
          <cell r="W164">
            <v>0</v>
          </cell>
          <cell r="X164">
            <v>0</v>
          </cell>
          <cell r="Y164">
            <v>0</v>
          </cell>
          <cell r="Z164">
            <v>0</v>
          </cell>
          <cell r="AA164">
            <v>0</v>
          </cell>
          <cell r="AB164">
            <v>0</v>
          </cell>
          <cell r="AC164">
            <v>0</v>
          </cell>
          <cell r="AD164">
            <v>0</v>
          </cell>
          <cell r="AE164">
            <v>0</v>
          </cell>
          <cell r="AF164">
            <v>0</v>
          </cell>
          <cell r="AG164">
            <v>0</v>
          </cell>
        </row>
        <row r="165">
          <cell r="B165">
            <v>97000</v>
          </cell>
          <cell r="C165" t="str">
            <v>III-1-31</v>
          </cell>
          <cell r="D165" t="str">
            <v>Concrete type - D</v>
          </cell>
          <cell r="G165" t="str">
            <v>cum</v>
          </cell>
          <cell r="H165">
            <v>2</v>
          </cell>
          <cell r="I165">
            <v>2.7040126666953783E-5</v>
          </cell>
          <cell r="J165">
            <v>0</v>
          </cell>
          <cell r="K165">
            <v>0</v>
          </cell>
          <cell r="L165">
            <v>0</v>
          </cell>
          <cell r="M165">
            <v>0</v>
          </cell>
          <cell r="N165">
            <v>0</v>
          </cell>
          <cell r="O165">
            <v>0</v>
          </cell>
          <cell r="P165">
            <v>0</v>
          </cell>
          <cell r="Q165">
            <v>0</v>
          </cell>
          <cell r="R165">
            <v>0</v>
          </cell>
          <cell r="S165">
            <v>0</v>
          </cell>
          <cell r="T165">
            <v>0</v>
          </cell>
          <cell r="U165">
            <v>0</v>
          </cell>
          <cell r="V165">
            <v>2.7040126666953783E-5</v>
          </cell>
          <cell r="W165">
            <v>0</v>
          </cell>
          <cell r="X165">
            <v>0</v>
          </cell>
          <cell r="Y165">
            <v>0</v>
          </cell>
          <cell r="Z165">
            <v>0</v>
          </cell>
          <cell r="AA165">
            <v>0</v>
          </cell>
          <cell r="AB165">
            <v>0</v>
          </cell>
          <cell r="AC165">
            <v>0</v>
          </cell>
          <cell r="AD165">
            <v>0</v>
          </cell>
          <cell r="AE165">
            <v>0</v>
          </cell>
          <cell r="AF165">
            <v>0</v>
          </cell>
          <cell r="AG165">
            <v>0</v>
          </cell>
        </row>
        <row r="166">
          <cell r="B166">
            <v>98000</v>
          </cell>
          <cell r="C166" t="str">
            <v>III-1-32</v>
          </cell>
          <cell r="D166" t="str">
            <v>Formwork type - A1</v>
          </cell>
          <cell r="G166" t="str">
            <v>sqm</v>
          </cell>
          <cell r="H166">
            <v>243</v>
          </cell>
          <cell r="I166">
            <v>3.5283352800035046E-4</v>
          </cell>
          <cell r="J166">
            <v>0</v>
          </cell>
          <cell r="K166">
            <v>0</v>
          </cell>
          <cell r="L166">
            <v>0</v>
          </cell>
          <cell r="M166">
            <v>0</v>
          </cell>
          <cell r="N166">
            <v>0</v>
          </cell>
          <cell r="O166">
            <v>0</v>
          </cell>
          <cell r="P166">
            <v>0</v>
          </cell>
          <cell r="Q166">
            <v>0</v>
          </cell>
          <cell r="R166">
            <v>0</v>
          </cell>
          <cell r="S166">
            <v>0</v>
          </cell>
          <cell r="T166">
            <v>0</v>
          </cell>
          <cell r="U166">
            <v>0</v>
          </cell>
          <cell r="V166">
            <v>3.5283352800035046E-4</v>
          </cell>
          <cell r="W166">
            <v>0</v>
          </cell>
          <cell r="X166">
            <v>0</v>
          </cell>
          <cell r="Y166">
            <v>0</v>
          </cell>
          <cell r="Z166">
            <v>0</v>
          </cell>
          <cell r="AA166">
            <v>0</v>
          </cell>
          <cell r="AB166">
            <v>0</v>
          </cell>
          <cell r="AC166">
            <v>0</v>
          </cell>
          <cell r="AD166">
            <v>0</v>
          </cell>
          <cell r="AE166">
            <v>0</v>
          </cell>
          <cell r="AF166">
            <v>0</v>
          </cell>
          <cell r="AG166">
            <v>0</v>
          </cell>
        </row>
        <row r="167">
          <cell r="B167">
            <v>99000</v>
          </cell>
          <cell r="C167" t="str">
            <v>III-1-33</v>
          </cell>
          <cell r="D167" t="str">
            <v>Reinforcement bar, round</v>
          </cell>
          <cell r="G167" t="str">
            <v>ton</v>
          </cell>
          <cell r="H167">
            <v>1</v>
          </cell>
          <cell r="I167">
            <v>2.7015193639000291E-4</v>
          </cell>
          <cell r="J167">
            <v>0</v>
          </cell>
          <cell r="K167">
            <v>0</v>
          </cell>
          <cell r="L167">
            <v>0</v>
          </cell>
          <cell r="M167">
            <v>0</v>
          </cell>
          <cell r="N167">
            <v>0</v>
          </cell>
          <cell r="O167">
            <v>0</v>
          </cell>
          <cell r="P167">
            <v>0</v>
          </cell>
          <cell r="Q167">
            <v>0</v>
          </cell>
          <cell r="R167">
            <v>0</v>
          </cell>
          <cell r="S167">
            <v>0</v>
          </cell>
          <cell r="T167">
            <v>0</v>
          </cell>
          <cell r="U167">
            <v>0</v>
          </cell>
          <cell r="V167">
            <v>2.7015193639000291E-4</v>
          </cell>
          <cell r="W167">
            <v>0</v>
          </cell>
          <cell r="X167">
            <v>0</v>
          </cell>
          <cell r="Y167">
            <v>0</v>
          </cell>
          <cell r="Z167">
            <v>0</v>
          </cell>
          <cell r="AA167">
            <v>0</v>
          </cell>
          <cell r="AB167">
            <v>0</v>
          </cell>
          <cell r="AC167">
            <v>0</v>
          </cell>
          <cell r="AD167">
            <v>0</v>
          </cell>
          <cell r="AE167">
            <v>0</v>
          </cell>
          <cell r="AF167">
            <v>0</v>
          </cell>
          <cell r="AG167">
            <v>0</v>
          </cell>
        </row>
        <row r="168">
          <cell r="B168">
            <v>100000</v>
          </cell>
          <cell r="C168" t="str">
            <v>III-1-34</v>
          </cell>
          <cell r="D168" t="str">
            <v>Reinforcement bar, deform</v>
          </cell>
          <cell r="G168" t="str">
            <v>ton</v>
          </cell>
          <cell r="H168">
            <v>5</v>
          </cell>
          <cell r="I168">
            <v>1.3646365228841722E-3</v>
          </cell>
          <cell r="J168">
            <v>0</v>
          </cell>
          <cell r="K168">
            <v>0</v>
          </cell>
          <cell r="L168">
            <v>0</v>
          </cell>
          <cell r="M168">
            <v>0</v>
          </cell>
          <cell r="N168">
            <v>0</v>
          </cell>
          <cell r="O168">
            <v>0</v>
          </cell>
          <cell r="P168">
            <v>0</v>
          </cell>
          <cell r="Q168">
            <v>0</v>
          </cell>
          <cell r="R168">
            <v>0</v>
          </cell>
          <cell r="S168">
            <v>0</v>
          </cell>
          <cell r="T168">
            <v>0</v>
          </cell>
          <cell r="U168">
            <v>0</v>
          </cell>
          <cell r="V168">
            <v>1.3646365228841722E-3</v>
          </cell>
          <cell r="W168">
            <v>0</v>
          </cell>
          <cell r="X168">
            <v>0</v>
          </cell>
          <cell r="Y168">
            <v>0</v>
          </cell>
          <cell r="Z168">
            <v>0</v>
          </cell>
          <cell r="AA168">
            <v>0</v>
          </cell>
          <cell r="AB168">
            <v>0</v>
          </cell>
          <cell r="AC168">
            <v>0</v>
          </cell>
          <cell r="AD168">
            <v>0</v>
          </cell>
          <cell r="AE168">
            <v>0</v>
          </cell>
          <cell r="AF168">
            <v>0</v>
          </cell>
          <cell r="AG168">
            <v>0</v>
          </cell>
        </row>
        <row r="169">
          <cell r="D169" t="str">
            <v>Stone works</v>
          </cell>
        </row>
        <row r="170">
          <cell r="B170">
            <v>101000</v>
          </cell>
          <cell r="C170" t="str">
            <v>III-1-35</v>
          </cell>
          <cell r="D170" t="str">
            <v>Stone masonry type - B</v>
          </cell>
          <cell r="G170" t="str">
            <v>cum</v>
          </cell>
          <cell r="H170">
            <v>1599</v>
          </cell>
          <cell r="I170">
            <v>1.7678547485228072E-2</v>
          </cell>
          <cell r="J170">
            <v>0</v>
          </cell>
          <cell r="K170">
            <v>0</v>
          </cell>
          <cell r="L170">
            <v>0</v>
          </cell>
          <cell r="M170">
            <v>0</v>
          </cell>
          <cell r="N170">
            <v>0</v>
          </cell>
          <cell r="O170">
            <v>0</v>
          </cell>
          <cell r="P170">
            <v>0</v>
          </cell>
          <cell r="Q170">
            <v>1.6584003269444721E-3</v>
          </cell>
          <cell r="R170">
            <v>1.6584003269444721E-3</v>
          </cell>
          <cell r="S170">
            <v>1.6584003269444721E-3</v>
          </cell>
          <cell r="T170">
            <v>1.6584003269444721E-3</v>
          </cell>
          <cell r="U170">
            <v>1.6584003269444721E-3</v>
          </cell>
          <cell r="V170">
            <v>1.6584003269444721E-3</v>
          </cell>
          <cell r="W170">
            <v>1.6584003269444721E-3</v>
          </cell>
          <cell r="X170">
            <v>1.6584003269444721E-3</v>
          </cell>
          <cell r="Y170">
            <v>1.6584003269444721E-3</v>
          </cell>
          <cell r="Z170">
            <v>1.6584003269444721E-3</v>
          </cell>
          <cell r="AA170">
            <v>1.0945442157833515E-3</v>
          </cell>
          <cell r="AB170">
            <v>0</v>
          </cell>
          <cell r="AC170">
            <v>0</v>
          </cell>
          <cell r="AD170">
            <v>0</v>
          </cell>
          <cell r="AE170">
            <v>0</v>
          </cell>
          <cell r="AF170">
            <v>0</v>
          </cell>
          <cell r="AG170">
            <v>0</v>
          </cell>
        </row>
        <row r="171">
          <cell r="B171">
            <v>102000</v>
          </cell>
          <cell r="C171" t="str">
            <v>III-1-36</v>
          </cell>
          <cell r="D171" t="str">
            <v>Pointing</v>
          </cell>
          <cell r="G171" t="str">
            <v>sqm</v>
          </cell>
          <cell r="H171">
            <v>112</v>
          </cell>
          <cell r="I171">
            <v>5.1485991091095849E-5</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5.1485991091095849E-5</v>
          </cell>
          <cell r="AC171">
            <v>0</v>
          </cell>
          <cell r="AD171">
            <v>0</v>
          </cell>
          <cell r="AE171">
            <v>0</v>
          </cell>
          <cell r="AF171">
            <v>0</v>
          </cell>
          <cell r="AG171">
            <v>0</v>
          </cell>
        </row>
        <row r="172">
          <cell r="B172">
            <v>103000</v>
          </cell>
          <cell r="C172" t="str">
            <v>III-1-37</v>
          </cell>
          <cell r="D172" t="str">
            <v>Plastering (mortar 1 : 3)</v>
          </cell>
          <cell r="G172" t="str">
            <v>sqm</v>
          </cell>
          <cell r="H172">
            <v>144</v>
          </cell>
          <cell r="I172">
            <v>8.3968390192183393E-5</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8.3968390192183393E-5</v>
          </cell>
          <cell r="AC172">
            <v>0</v>
          </cell>
          <cell r="AD172">
            <v>0</v>
          </cell>
          <cell r="AE172">
            <v>0</v>
          </cell>
          <cell r="AF172">
            <v>0</v>
          </cell>
          <cell r="AG172">
            <v>0</v>
          </cell>
        </row>
        <row r="173">
          <cell r="B173">
            <v>104000</v>
          </cell>
          <cell r="C173" t="str">
            <v>III-1-38</v>
          </cell>
          <cell r="D173" t="str">
            <v>Gabion mattress</v>
          </cell>
          <cell r="G173" t="str">
            <v>cum</v>
          </cell>
          <cell r="H173">
            <v>42</v>
          </cell>
          <cell r="I173">
            <v>5.0135182519043576E-4</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5.0135182519043576E-4</v>
          </cell>
          <cell r="AD173">
            <v>0</v>
          </cell>
          <cell r="AE173">
            <v>0</v>
          </cell>
          <cell r="AF173">
            <v>0</v>
          </cell>
          <cell r="AG173">
            <v>0</v>
          </cell>
        </row>
        <row r="174">
          <cell r="B174">
            <v>105000</v>
          </cell>
          <cell r="C174" t="str">
            <v>III-1-39</v>
          </cell>
          <cell r="D174" t="str">
            <v>Road metalling type - B2</v>
          </cell>
          <cell r="G174" t="str">
            <v>sqm</v>
          </cell>
          <cell r="H174">
            <v>1900</v>
          </cell>
          <cell r="I174">
            <v>4.3725588451067289E-3</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2.1862794225533644E-3</v>
          </cell>
          <cell r="AE174">
            <v>2.1862794225533644E-3</v>
          </cell>
          <cell r="AF174">
            <v>0</v>
          </cell>
          <cell r="AG174">
            <v>0</v>
          </cell>
        </row>
        <row r="175">
          <cell r="D175" t="str">
            <v>Pilling works</v>
          </cell>
        </row>
        <row r="176">
          <cell r="B176">
            <v>106000</v>
          </cell>
          <cell r="C176" t="str">
            <v>III-1-40</v>
          </cell>
          <cell r="D176" t="str">
            <v>Furnishing of precast concrete pile 400 x 400 mm (pre stressed) including jointing and other works</v>
          </cell>
          <cell r="G176" t="str">
            <v>m</v>
          </cell>
          <cell r="H176">
            <v>463</v>
          </cell>
          <cell r="I176">
            <v>7.1227773903332157E-3</v>
          </cell>
          <cell r="J176">
            <v>0</v>
          </cell>
          <cell r="K176">
            <v>0</v>
          </cell>
          <cell r="L176">
            <v>0</v>
          </cell>
          <cell r="M176">
            <v>0</v>
          </cell>
          <cell r="N176">
            <v>0</v>
          </cell>
          <cell r="O176">
            <v>0</v>
          </cell>
          <cell r="P176">
            <v>0</v>
          </cell>
          <cell r="Q176">
            <v>7.1227773903332157E-3</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row>
        <row r="178">
          <cell r="B178">
            <v>107000</v>
          </cell>
          <cell r="C178" t="str">
            <v>III-1-41</v>
          </cell>
          <cell r="D178" t="str">
            <v>Driving of precast concrete pile 400 x 400 mm (pre - stressed)</v>
          </cell>
          <cell r="G178" t="str">
            <v>m</v>
          </cell>
          <cell r="H178">
            <v>463</v>
          </cell>
          <cell r="I178">
            <v>1.6764419761360848E-3</v>
          </cell>
          <cell r="J178">
            <v>0</v>
          </cell>
          <cell r="K178">
            <v>0</v>
          </cell>
          <cell r="L178">
            <v>0</v>
          </cell>
          <cell r="M178">
            <v>0</v>
          </cell>
          <cell r="N178">
            <v>0</v>
          </cell>
          <cell r="O178">
            <v>0</v>
          </cell>
          <cell r="P178">
            <v>0</v>
          </cell>
          <cell r="Q178">
            <v>0</v>
          </cell>
          <cell r="R178">
            <v>1.6764419761360848E-3</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row>
        <row r="179">
          <cell r="B179">
            <v>108000</v>
          </cell>
          <cell r="C179" t="str">
            <v>III-1-42</v>
          </cell>
          <cell r="D179" t="str">
            <v>Furnishing of precast concrete sheet pile</v>
          </cell>
          <cell r="G179" t="str">
            <v>m</v>
          </cell>
          <cell r="H179">
            <v>1396</v>
          </cell>
          <cell r="I179">
            <v>2.661220529850411E-2</v>
          </cell>
          <cell r="J179">
            <v>0</v>
          </cell>
          <cell r="K179">
            <v>0</v>
          </cell>
          <cell r="L179">
            <v>0</v>
          </cell>
          <cell r="M179">
            <v>0</v>
          </cell>
          <cell r="N179">
            <v>0</v>
          </cell>
          <cell r="O179">
            <v>0</v>
          </cell>
          <cell r="P179">
            <v>0</v>
          </cell>
          <cell r="Q179">
            <v>0</v>
          </cell>
          <cell r="R179">
            <v>0</v>
          </cell>
          <cell r="S179">
            <v>8.8707350995013701E-3</v>
          </cell>
          <cell r="T179">
            <v>8.8707350995013701E-3</v>
          </cell>
          <cell r="U179">
            <v>8.8707350995013701E-3</v>
          </cell>
          <cell r="V179">
            <v>0</v>
          </cell>
          <cell r="W179">
            <v>0</v>
          </cell>
          <cell r="X179">
            <v>0</v>
          </cell>
          <cell r="Y179">
            <v>0</v>
          </cell>
          <cell r="Z179">
            <v>0</v>
          </cell>
          <cell r="AA179">
            <v>0</v>
          </cell>
          <cell r="AB179">
            <v>0</v>
          </cell>
          <cell r="AC179">
            <v>0</v>
          </cell>
          <cell r="AD179">
            <v>0</v>
          </cell>
          <cell r="AE179">
            <v>0</v>
          </cell>
          <cell r="AF179">
            <v>0</v>
          </cell>
          <cell r="AG179">
            <v>0</v>
          </cell>
        </row>
        <row r="180">
          <cell r="B180">
            <v>109000</v>
          </cell>
          <cell r="C180" t="str">
            <v>III-1-43</v>
          </cell>
          <cell r="D180" t="str">
            <v>Driving of concrete sheet pile</v>
          </cell>
          <cell r="G180" t="str">
            <v>m</v>
          </cell>
          <cell r="H180">
            <v>1396</v>
          </cell>
          <cell r="I180">
            <v>3.6612502594687373E-3</v>
          </cell>
          <cell r="J180">
            <v>0</v>
          </cell>
          <cell r="K180">
            <v>0</v>
          </cell>
          <cell r="L180">
            <v>0</v>
          </cell>
          <cell r="M180">
            <v>0</v>
          </cell>
          <cell r="N180">
            <v>0</v>
          </cell>
          <cell r="O180">
            <v>0</v>
          </cell>
          <cell r="P180">
            <v>0</v>
          </cell>
          <cell r="Q180">
            <v>0</v>
          </cell>
          <cell r="R180">
            <v>0</v>
          </cell>
          <cell r="S180">
            <v>0</v>
          </cell>
          <cell r="T180">
            <v>0</v>
          </cell>
          <cell r="U180">
            <v>0</v>
          </cell>
          <cell r="V180">
            <v>9.1531256486718433E-4</v>
          </cell>
          <cell r="W180">
            <v>9.1531256486718433E-4</v>
          </cell>
          <cell r="X180">
            <v>9.1531256486718433E-4</v>
          </cell>
          <cell r="Y180">
            <v>9.1531256486718433E-4</v>
          </cell>
          <cell r="Z180">
            <v>0</v>
          </cell>
          <cell r="AA180">
            <v>0</v>
          </cell>
          <cell r="AB180">
            <v>0</v>
          </cell>
          <cell r="AC180">
            <v>0</v>
          </cell>
          <cell r="AD180">
            <v>0</v>
          </cell>
          <cell r="AE180">
            <v>0</v>
          </cell>
          <cell r="AF180">
            <v>0</v>
          </cell>
          <cell r="AG180">
            <v>0</v>
          </cell>
        </row>
        <row r="181">
          <cell r="D181" t="str">
            <v>Miscellaneous works</v>
          </cell>
        </row>
        <row r="182">
          <cell r="B182">
            <v>110000</v>
          </cell>
          <cell r="C182" t="str">
            <v>III-1-44</v>
          </cell>
          <cell r="D182" t="str">
            <v xml:space="preserve">Joint filler </v>
          </cell>
          <cell r="G182" t="str">
            <v>sqm</v>
          </cell>
          <cell r="H182">
            <v>33</v>
          </cell>
          <cell r="I182">
            <v>1.285947025309916E-4</v>
          </cell>
          <cell r="J182">
            <v>0</v>
          </cell>
          <cell r="K182">
            <v>0</v>
          </cell>
          <cell r="L182">
            <v>0</v>
          </cell>
          <cell r="M182">
            <v>0</v>
          </cell>
          <cell r="N182">
            <v>0</v>
          </cell>
          <cell r="O182">
            <v>0</v>
          </cell>
          <cell r="P182">
            <v>0</v>
          </cell>
          <cell r="Q182">
            <v>0</v>
          </cell>
          <cell r="R182">
            <v>0</v>
          </cell>
          <cell r="S182">
            <v>0</v>
          </cell>
          <cell r="T182">
            <v>0</v>
          </cell>
          <cell r="U182">
            <v>0</v>
          </cell>
          <cell r="V182">
            <v>1.285947025309916E-4</v>
          </cell>
          <cell r="W182">
            <v>0</v>
          </cell>
          <cell r="X182">
            <v>0</v>
          </cell>
          <cell r="Y182">
            <v>0</v>
          </cell>
          <cell r="Z182">
            <v>0</v>
          </cell>
          <cell r="AA182">
            <v>0</v>
          </cell>
          <cell r="AB182">
            <v>0</v>
          </cell>
          <cell r="AC182">
            <v>0</v>
          </cell>
          <cell r="AD182">
            <v>0</v>
          </cell>
          <cell r="AE182">
            <v>0</v>
          </cell>
          <cell r="AF182">
            <v>0</v>
          </cell>
          <cell r="AG182">
            <v>0</v>
          </cell>
        </row>
        <row r="183">
          <cell r="B183">
            <v>111000</v>
          </cell>
          <cell r="C183" t="str">
            <v>III-1-45</v>
          </cell>
          <cell r="D183" t="str">
            <v xml:space="preserve">Joint sealant  </v>
          </cell>
          <cell r="G183" t="str">
            <v>m</v>
          </cell>
          <cell r="H183">
            <v>109</v>
          </cell>
          <cell r="I183">
            <v>1.9918450570073379E-4</v>
          </cell>
          <cell r="J183">
            <v>0</v>
          </cell>
          <cell r="K183">
            <v>0</v>
          </cell>
          <cell r="L183">
            <v>0</v>
          </cell>
          <cell r="M183">
            <v>0</v>
          </cell>
          <cell r="N183">
            <v>0</v>
          </cell>
          <cell r="O183">
            <v>0</v>
          </cell>
          <cell r="P183">
            <v>0</v>
          </cell>
          <cell r="Q183">
            <v>0</v>
          </cell>
          <cell r="R183">
            <v>0</v>
          </cell>
          <cell r="S183">
            <v>0</v>
          </cell>
          <cell r="T183">
            <v>0</v>
          </cell>
          <cell r="U183">
            <v>0</v>
          </cell>
          <cell r="V183">
            <v>1.9918450570073379E-4</v>
          </cell>
          <cell r="W183">
            <v>0</v>
          </cell>
          <cell r="X183">
            <v>0</v>
          </cell>
          <cell r="Y183">
            <v>0</v>
          </cell>
          <cell r="Z183">
            <v>0</v>
          </cell>
          <cell r="AA183">
            <v>0</v>
          </cell>
          <cell r="AB183">
            <v>0</v>
          </cell>
          <cell r="AC183">
            <v>0</v>
          </cell>
          <cell r="AD183">
            <v>0</v>
          </cell>
          <cell r="AE183">
            <v>0</v>
          </cell>
          <cell r="AF183">
            <v>0</v>
          </cell>
          <cell r="AG183">
            <v>0</v>
          </cell>
        </row>
        <row r="184">
          <cell r="B184">
            <v>112000</v>
          </cell>
          <cell r="C184" t="str">
            <v>III-1-46</v>
          </cell>
          <cell r="D184" t="str">
            <v>Kilometer post</v>
          </cell>
          <cell r="G184" t="str">
            <v>nos</v>
          </cell>
          <cell r="H184">
            <v>1</v>
          </cell>
          <cell r="I184">
            <v>8.6804792449963435E-6</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8.6804792449963435E-6</v>
          </cell>
          <cell r="AG184">
            <v>0</v>
          </cell>
        </row>
        <row r="185">
          <cell r="B185">
            <v>113000</v>
          </cell>
          <cell r="C185" t="str">
            <v>III-1-47</v>
          </cell>
          <cell r="D185" t="str">
            <v>Hektometer post</v>
          </cell>
          <cell r="G185" t="str">
            <v>nos</v>
          </cell>
          <cell r="H185">
            <v>10</v>
          </cell>
          <cell r="I185">
            <v>2.4175000318848492E-5</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2.4175000318848492E-5</v>
          </cell>
          <cell r="AG185">
            <v>0</v>
          </cell>
        </row>
        <row r="186">
          <cell r="B186">
            <v>114000</v>
          </cell>
          <cell r="C186" t="str">
            <v>III-1-48</v>
          </cell>
          <cell r="D186" t="str">
            <v>Geotextille filter type - I</v>
          </cell>
          <cell r="G186" t="str">
            <v>sqm</v>
          </cell>
          <cell r="H186">
            <v>25</v>
          </cell>
          <cell r="I186">
            <v>1.4918412677933633E-5</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1.4918412677933633E-5</v>
          </cell>
          <cell r="AD186">
            <v>0</v>
          </cell>
          <cell r="AE186">
            <v>0</v>
          </cell>
          <cell r="AF186">
            <v>0</v>
          </cell>
          <cell r="AG186">
            <v>0</v>
          </cell>
        </row>
        <row r="187">
          <cell r="B187">
            <v>115000</v>
          </cell>
          <cell r="C187" t="str">
            <v>III-1-49</v>
          </cell>
          <cell r="D187" t="str">
            <v>Steel UNP with all accessories and installation works</v>
          </cell>
          <cell r="G187" t="str">
            <v>ton</v>
          </cell>
          <cell r="H187">
            <v>6</v>
          </cell>
          <cell r="I187">
            <v>2.1841139514607237E-3</v>
          </cell>
          <cell r="J187">
            <v>0</v>
          </cell>
          <cell r="K187">
            <v>0</v>
          </cell>
          <cell r="L187">
            <v>0</v>
          </cell>
          <cell r="M187">
            <v>0</v>
          </cell>
          <cell r="N187">
            <v>2.1841139514607237E-3</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row>
        <row r="188">
          <cell r="B188">
            <v>116000</v>
          </cell>
          <cell r="C188" t="str">
            <v>III-1-50</v>
          </cell>
          <cell r="D188" t="str">
            <v>Steel slink with all accessories and installation works (tie rod)</v>
          </cell>
          <cell r="G188" t="str">
            <v>set</v>
          </cell>
          <cell r="H188">
            <v>61</v>
          </cell>
          <cell r="I188">
            <v>7.1176192350113016E-4</v>
          </cell>
          <cell r="J188">
            <v>0</v>
          </cell>
          <cell r="K188">
            <v>0</v>
          </cell>
          <cell r="L188">
            <v>0</v>
          </cell>
          <cell r="M188">
            <v>0</v>
          </cell>
          <cell r="N188">
            <v>7.1176192350113016E-4</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row>
        <row r="190">
          <cell r="C190" t="str">
            <v>III-2</v>
          </cell>
          <cell r="D190" t="str">
            <v>MAIN CANAL RELATED STRUCTURES</v>
          </cell>
        </row>
        <row r="191">
          <cell r="D191" t="str">
            <v>Earthworks</v>
          </cell>
        </row>
        <row r="192">
          <cell r="B192">
            <v>117000</v>
          </cell>
          <cell r="C192" t="str">
            <v>III-2-1</v>
          </cell>
          <cell r="D192" t="str">
            <v>Clearing and grubbing type - A</v>
          </cell>
          <cell r="G192" t="str">
            <v>sqm</v>
          </cell>
          <cell r="H192">
            <v>372</v>
          </cell>
          <cell r="I192">
            <v>4.3167760702080356E-5</v>
          </cell>
          <cell r="J192">
            <v>0</v>
          </cell>
          <cell r="K192">
            <v>0</v>
          </cell>
          <cell r="L192">
            <v>0</v>
          </cell>
          <cell r="M192">
            <v>4.3167760702080356E-5</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row>
        <row r="193">
          <cell r="B193">
            <v>118000</v>
          </cell>
          <cell r="C193" t="str">
            <v>III-2-2</v>
          </cell>
          <cell r="D193" t="str">
            <v>Clearing and grubbing type - B</v>
          </cell>
          <cell r="G193" t="str">
            <v>sqm</v>
          </cell>
          <cell r="H193">
            <v>558</v>
          </cell>
          <cell r="I193">
            <v>1.0155219143182937E-4</v>
          </cell>
          <cell r="J193">
            <v>0</v>
          </cell>
          <cell r="K193">
            <v>0</v>
          </cell>
          <cell r="L193">
            <v>0</v>
          </cell>
          <cell r="M193">
            <v>1.0155219143182937E-4</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row>
        <row r="194">
          <cell r="B194">
            <v>119000</v>
          </cell>
          <cell r="C194" t="str">
            <v>III-2-3</v>
          </cell>
          <cell r="D194" t="str">
            <v>Excavation type - C</v>
          </cell>
          <cell r="G194" t="str">
            <v>cum</v>
          </cell>
          <cell r="H194">
            <v>5732</v>
          </cell>
          <cell r="I194">
            <v>2.6356151733436008E-3</v>
          </cell>
          <cell r="J194">
            <v>0</v>
          </cell>
          <cell r="K194">
            <v>0</v>
          </cell>
          <cell r="L194">
            <v>0</v>
          </cell>
          <cell r="M194">
            <v>0</v>
          </cell>
          <cell r="N194">
            <v>2.6356151733436008E-4</v>
          </cell>
          <cell r="O194">
            <v>2.6356151733436008E-4</v>
          </cell>
          <cell r="P194">
            <v>2.6356151733436008E-4</v>
          </cell>
          <cell r="Q194">
            <v>2.6356151733436008E-4</v>
          </cell>
          <cell r="R194">
            <v>2.6356151733436008E-4</v>
          </cell>
          <cell r="S194">
            <v>2.6356151733436008E-4</v>
          </cell>
          <cell r="T194">
            <v>2.6356151733436008E-4</v>
          </cell>
          <cell r="U194">
            <v>2.6356151733436008E-4</v>
          </cell>
          <cell r="V194">
            <v>2.6356151733436008E-4</v>
          </cell>
          <cell r="W194">
            <v>2.6356151733436008E-4</v>
          </cell>
          <cell r="X194">
            <v>0</v>
          </cell>
          <cell r="Y194">
            <v>0</v>
          </cell>
          <cell r="Z194">
            <v>0</v>
          </cell>
          <cell r="AA194">
            <v>0</v>
          </cell>
          <cell r="AB194">
            <v>0</v>
          </cell>
          <cell r="AC194">
            <v>0</v>
          </cell>
          <cell r="AD194">
            <v>0</v>
          </cell>
          <cell r="AE194">
            <v>0</v>
          </cell>
          <cell r="AF194">
            <v>0</v>
          </cell>
          <cell r="AG194">
            <v>0</v>
          </cell>
        </row>
        <row r="195">
          <cell r="B195">
            <v>120000</v>
          </cell>
          <cell r="C195" t="str">
            <v>III-2-4</v>
          </cell>
          <cell r="D195" t="str">
            <v>Backfill type - A</v>
          </cell>
          <cell r="G195" t="str">
            <v>cum</v>
          </cell>
          <cell r="H195">
            <v>1912</v>
          </cell>
          <cell r="I195">
            <v>5.9341663812433542E-4</v>
          </cell>
          <cell r="J195">
            <v>0</v>
          </cell>
          <cell r="K195">
            <v>0</v>
          </cell>
          <cell r="L195">
            <v>0</v>
          </cell>
          <cell r="M195">
            <v>0</v>
          </cell>
          <cell r="N195">
            <v>0</v>
          </cell>
          <cell r="O195">
            <v>0</v>
          </cell>
          <cell r="P195">
            <v>0</v>
          </cell>
          <cell r="Q195">
            <v>0</v>
          </cell>
          <cell r="R195">
            <v>0</v>
          </cell>
          <cell r="S195">
            <v>0</v>
          </cell>
          <cell r="T195">
            <v>0</v>
          </cell>
          <cell r="U195">
            <v>0</v>
          </cell>
          <cell r="V195">
            <v>1.1868332762486707E-4</v>
          </cell>
          <cell r="W195">
            <v>1.1868332762486707E-4</v>
          </cell>
          <cell r="X195">
            <v>1.1868332762486707E-4</v>
          </cell>
          <cell r="Y195">
            <v>1.1868332762486707E-4</v>
          </cell>
          <cell r="Z195">
            <v>1.1868332762486707E-4</v>
          </cell>
          <cell r="AA195">
            <v>0</v>
          </cell>
          <cell r="AB195">
            <v>0</v>
          </cell>
          <cell r="AC195">
            <v>0</v>
          </cell>
          <cell r="AD195">
            <v>0</v>
          </cell>
          <cell r="AE195">
            <v>0</v>
          </cell>
          <cell r="AF195">
            <v>0</v>
          </cell>
          <cell r="AG195">
            <v>0</v>
          </cell>
        </row>
        <row r="196">
          <cell r="B196">
            <v>121000</v>
          </cell>
          <cell r="C196" t="str">
            <v>III-2-5</v>
          </cell>
          <cell r="D196" t="str">
            <v>Sod facing</v>
          </cell>
          <cell r="G196" t="str">
            <v>sqm</v>
          </cell>
          <cell r="H196">
            <v>225</v>
          </cell>
          <cell r="I196">
            <v>4.4512635919567374E-5</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4.4512635919567374E-5</v>
          </cell>
          <cell r="AB196">
            <v>0</v>
          </cell>
          <cell r="AC196">
            <v>0</v>
          </cell>
          <cell r="AD196">
            <v>0</v>
          </cell>
          <cell r="AE196">
            <v>0</v>
          </cell>
          <cell r="AF196">
            <v>0</v>
          </cell>
          <cell r="AG196">
            <v>0</v>
          </cell>
        </row>
        <row r="197">
          <cell r="D197" t="str">
            <v>Concrete works</v>
          </cell>
        </row>
        <row r="198">
          <cell r="B198">
            <v>122000</v>
          </cell>
          <cell r="C198" t="str">
            <v>III-2-6</v>
          </cell>
          <cell r="D198" t="str">
            <v>Concrete type - A</v>
          </cell>
          <cell r="G198" t="str">
            <v>cum</v>
          </cell>
          <cell r="H198">
            <v>204</v>
          </cell>
          <cell r="I198">
            <v>4.4910751811475334E-3</v>
          </cell>
          <cell r="J198">
            <v>0</v>
          </cell>
          <cell r="K198">
            <v>0</v>
          </cell>
          <cell r="L198">
            <v>0</v>
          </cell>
          <cell r="M198">
            <v>0</v>
          </cell>
          <cell r="N198">
            <v>0</v>
          </cell>
          <cell r="O198">
            <v>0</v>
          </cell>
          <cell r="P198">
            <v>8.806029766955947E-4</v>
          </cell>
          <cell r="Q198">
            <v>0</v>
          </cell>
          <cell r="R198">
            <v>0</v>
          </cell>
          <cell r="S198">
            <v>0</v>
          </cell>
          <cell r="T198">
            <v>8.806029766955947E-4</v>
          </cell>
          <cell r="U198">
            <v>0</v>
          </cell>
          <cell r="V198">
            <v>0</v>
          </cell>
          <cell r="W198">
            <v>1.497025060382511E-3</v>
          </cell>
          <cell r="X198">
            <v>8.806029766955947E-4</v>
          </cell>
          <cell r="Y198">
            <v>3.5224119067823789E-4</v>
          </cell>
          <cell r="Z198">
            <v>0</v>
          </cell>
          <cell r="AA198">
            <v>0</v>
          </cell>
          <cell r="AB198">
            <v>0</v>
          </cell>
          <cell r="AC198">
            <v>0</v>
          </cell>
          <cell r="AD198">
            <v>0</v>
          </cell>
          <cell r="AE198">
            <v>0</v>
          </cell>
          <cell r="AF198">
            <v>0</v>
          </cell>
          <cell r="AG198">
            <v>0</v>
          </cell>
        </row>
        <row r="199">
          <cell r="B199">
            <v>123000</v>
          </cell>
          <cell r="C199" t="str">
            <v>III-2-7</v>
          </cell>
          <cell r="D199" t="str">
            <v>Concrete type - B</v>
          </cell>
          <cell r="G199" t="str">
            <v>cum</v>
          </cell>
          <cell r="H199">
            <v>774</v>
          </cell>
          <cell r="I199">
            <v>1.3887238389432493E-2</v>
          </cell>
          <cell r="J199">
            <v>0</v>
          </cell>
          <cell r="K199">
            <v>0</v>
          </cell>
          <cell r="L199">
            <v>0</v>
          </cell>
          <cell r="M199">
            <v>0</v>
          </cell>
          <cell r="N199">
            <v>1.157269865786041E-3</v>
          </cell>
          <cell r="O199">
            <v>1.157269865786041E-3</v>
          </cell>
          <cell r="P199">
            <v>1.157269865786041E-3</v>
          </cell>
          <cell r="Q199">
            <v>1.157269865786041E-3</v>
          </cell>
          <cell r="R199">
            <v>1.157269865786041E-3</v>
          </cell>
          <cell r="S199">
            <v>1.157269865786041E-3</v>
          </cell>
          <cell r="T199">
            <v>1.157269865786041E-3</v>
          </cell>
          <cell r="U199">
            <v>1.157269865786041E-3</v>
          </cell>
          <cell r="V199">
            <v>1.157269865786041E-3</v>
          </cell>
          <cell r="W199">
            <v>1.157269865786041E-3</v>
          </cell>
          <cell r="X199">
            <v>1.157269865786041E-3</v>
          </cell>
          <cell r="Y199">
            <v>1.157269865786041E-3</v>
          </cell>
          <cell r="Z199">
            <v>0</v>
          </cell>
          <cell r="AA199">
            <v>0</v>
          </cell>
          <cell r="AB199">
            <v>0</v>
          </cell>
          <cell r="AC199">
            <v>0</v>
          </cell>
          <cell r="AD199">
            <v>0</v>
          </cell>
          <cell r="AE199">
            <v>0</v>
          </cell>
          <cell r="AF199">
            <v>0</v>
          </cell>
          <cell r="AG199">
            <v>0</v>
          </cell>
        </row>
        <row r="200">
          <cell r="B200">
            <v>124000</v>
          </cell>
          <cell r="C200" t="str">
            <v>III-2-8</v>
          </cell>
          <cell r="D200" t="str">
            <v>Concrete type - C</v>
          </cell>
          <cell r="G200" t="str">
            <v>cum</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row>
        <row r="201">
          <cell r="B201">
            <v>125000</v>
          </cell>
          <cell r="C201" t="str">
            <v>III-2-9</v>
          </cell>
          <cell r="D201" t="str">
            <v>Concrete type - D</v>
          </cell>
          <cell r="G201" t="str">
            <v>cum</v>
          </cell>
          <cell r="H201">
            <v>29</v>
          </cell>
          <cell r="I201">
            <v>3.9208183667082986E-4</v>
          </cell>
          <cell r="J201">
            <v>0</v>
          </cell>
          <cell r="K201">
            <v>0</v>
          </cell>
          <cell r="L201">
            <v>0</v>
          </cell>
          <cell r="M201">
            <v>0</v>
          </cell>
          <cell r="N201">
            <v>9.464044333433825E-5</v>
          </cell>
          <cell r="O201">
            <v>0</v>
          </cell>
          <cell r="P201">
            <v>9.464044333433825E-5</v>
          </cell>
          <cell r="Q201">
            <v>0</v>
          </cell>
          <cell r="R201">
            <v>9.464044333433825E-5</v>
          </cell>
          <cell r="S201">
            <v>0</v>
          </cell>
          <cell r="T201">
            <v>1.0816050666781513E-4</v>
          </cell>
          <cell r="U201">
            <v>0</v>
          </cell>
          <cell r="V201">
            <v>0</v>
          </cell>
          <cell r="W201">
            <v>0</v>
          </cell>
          <cell r="X201">
            <v>0</v>
          </cell>
          <cell r="Y201">
            <v>0</v>
          </cell>
          <cell r="Z201">
            <v>0</v>
          </cell>
          <cell r="AA201">
            <v>0</v>
          </cell>
          <cell r="AB201">
            <v>0</v>
          </cell>
          <cell r="AC201">
            <v>0</v>
          </cell>
          <cell r="AD201">
            <v>0</v>
          </cell>
          <cell r="AE201">
            <v>0</v>
          </cell>
          <cell r="AF201">
            <v>0</v>
          </cell>
          <cell r="AG201">
            <v>0</v>
          </cell>
        </row>
        <row r="202">
          <cell r="B202">
            <v>126000</v>
          </cell>
          <cell r="C202" t="str">
            <v>III-2-10</v>
          </cell>
          <cell r="D202" t="str">
            <v>Formwork type - A1</v>
          </cell>
          <cell r="G202" t="str">
            <v>sqm</v>
          </cell>
          <cell r="H202">
            <v>773</v>
          </cell>
          <cell r="I202">
            <v>1.1223881363961765E-3</v>
          </cell>
          <cell r="J202">
            <v>0</v>
          </cell>
          <cell r="K202">
            <v>0</v>
          </cell>
          <cell r="L202">
            <v>0</v>
          </cell>
          <cell r="M202">
            <v>0</v>
          </cell>
          <cell r="N202">
            <v>1.1223881363961765E-4</v>
          </cell>
          <cell r="O202">
            <v>1.1223881363961765E-4</v>
          </cell>
          <cell r="P202">
            <v>1.1223881363961765E-4</v>
          </cell>
          <cell r="Q202">
            <v>1.1223881363961765E-4</v>
          </cell>
          <cell r="R202">
            <v>1.1223881363961765E-4</v>
          </cell>
          <cell r="S202">
            <v>1.1223881363961765E-4</v>
          </cell>
          <cell r="T202">
            <v>1.1223881363961765E-4</v>
          </cell>
          <cell r="U202">
            <v>1.1223881363961765E-4</v>
          </cell>
          <cell r="V202">
            <v>1.1223881363961765E-4</v>
          </cell>
          <cell r="W202">
            <v>1.1223881363961765E-4</v>
          </cell>
          <cell r="X202">
            <v>0</v>
          </cell>
          <cell r="Y202">
            <v>0</v>
          </cell>
          <cell r="Z202">
            <v>0</v>
          </cell>
          <cell r="AA202">
            <v>0</v>
          </cell>
          <cell r="AB202">
            <v>0</v>
          </cell>
          <cell r="AC202">
            <v>0</v>
          </cell>
          <cell r="AD202">
            <v>0</v>
          </cell>
          <cell r="AE202">
            <v>0</v>
          </cell>
          <cell r="AF202">
            <v>0</v>
          </cell>
          <cell r="AG202">
            <v>0</v>
          </cell>
        </row>
        <row r="203">
          <cell r="B203">
            <v>127000</v>
          </cell>
          <cell r="C203" t="str">
            <v>III-2-11</v>
          </cell>
          <cell r="D203" t="str">
            <v>Formwork type - A2</v>
          </cell>
          <cell r="G203" t="str">
            <v>sqm</v>
          </cell>
          <cell r="H203">
            <v>2004</v>
          </cell>
          <cell r="I203">
            <v>4.445692005664228E-3</v>
          </cell>
          <cell r="J203">
            <v>0</v>
          </cell>
          <cell r="K203">
            <v>0</v>
          </cell>
          <cell r="L203">
            <v>0</v>
          </cell>
          <cell r="M203">
            <v>0</v>
          </cell>
          <cell r="N203">
            <v>3.7047433380535231E-4</v>
          </cell>
          <cell r="O203">
            <v>3.7047433380535231E-4</v>
          </cell>
          <cell r="P203">
            <v>3.7047433380535231E-4</v>
          </cell>
          <cell r="Q203">
            <v>3.7047433380535231E-4</v>
          </cell>
          <cell r="R203">
            <v>3.7047433380535231E-4</v>
          </cell>
          <cell r="S203">
            <v>3.7047433380535231E-4</v>
          </cell>
          <cell r="T203">
            <v>3.7047433380535231E-4</v>
          </cell>
          <cell r="U203">
            <v>3.7047433380535231E-4</v>
          </cell>
          <cell r="V203">
            <v>3.7047433380535231E-4</v>
          </cell>
          <cell r="W203">
            <v>3.7047433380535231E-4</v>
          </cell>
          <cell r="X203">
            <v>3.7047433380535231E-4</v>
          </cell>
          <cell r="Y203">
            <v>3.7047433380535231E-4</v>
          </cell>
          <cell r="Z203">
            <v>0</v>
          </cell>
          <cell r="AA203">
            <v>0</v>
          </cell>
          <cell r="AB203">
            <v>0</v>
          </cell>
          <cell r="AC203">
            <v>0</v>
          </cell>
          <cell r="AD203">
            <v>0</v>
          </cell>
          <cell r="AE203">
            <v>0</v>
          </cell>
          <cell r="AF203">
            <v>0</v>
          </cell>
          <cell r="AG203">
            <v>0</v>
          </cell>
        </row>
        <row r="204">
          <cell r="B204">
            <v>128000</v>
          </cell>
          <cell r="C204" t="str">
            <v>III-2-12</v>
          </cell>
          <cell r="D204" t="str">
            <v>Formwork type - A3</v>
          </cell>
          <cell r="G204" t="str">
            <v>sqm</v>
          </cell>
          <cell r="H204">
            <v>1257</v>
          </cell>
          <cell r="I204">
            <v>6.4230666459892645E-3</v>
          </cell>
          <cell r="J204">
            <v>0</v>
          </cell>
          <cell r="K204">
            <v>0</v>
          </cell>
          <cell r="L204">
            <v>0</v>
          </cell>
          <cell r="M204">
            <v>0</v>
          </cell>
          <cell r="N204">
            <v>0</v>
          </cell>
          <cell r="O204">
            <v>0</v>
          </cell>
          <cell r="P204">
            <v>6.423066645989265E-4</v>
          </cell>
          <cell r="Q204">
            <v>6.423066645989265E-4</v>
          </cell>
          <cell r="R204">
            <v>6.423066645989265E-4</v>
          </cell>
          <cell r="S204">
            <v>6.423066645989265E-4</v>
          </cell>
          <cell r="T204">
            <v>6.423066645989265E-4</v>
          </cell>
          <cell r="U204">
            <v>6.423066645989265E-4</v>
          </cell>
          <cell r="V204">
            <v>6.423066645989265E-4</v>
          </cell>
          <cell r="W204">
            <v>6.423066645989265E-4</v>
          </cell>
          <cell r="X204">
            <v>6.423066645989265E-4</v>
          </cell>
          <cell r="Y204">
            <v>6.423066645989265E-4</v>
          </cell>
          <cell r="Z204">
            <v>0</v>
          </cell>
          <cell r="AA204">
            <v>0</v>
          </cell>
          <cell r="AB204">
            <v>0</v>
          </cell>
          <cell r="AC204">
            <v>0</v>
          </cell>
          <cell r="AD204">
            <v>0</v>
          </cell>
          <cell r="AE204">
            <v>0</v>
          </cell>
          <cell r="AF204">
            <v>0</v>
          </cell>
          <cell r="AG204">
            <v>0</v>
          </cell>
        </row>
        <row r="205">
          <cell r="B205">
            <v>129000</v>
          </cell>
          <cell r="C205" t="str">
            <v>III-2-13</v>
          </cell>
          <cell r="D205" t="str">
            <v>Reinforcement bar, round</v>
          </cell>
          <cell r="G205" t="str">
            <v>ton</v>
          </cell>
          <cell r="H205">
            <v>5</v>
          </cell>
          <cell r="I205">
            <v>1.3507596819500145E-3</v>
          </cell>
          <cell r="J205">
            <v>0</v>
          </cell>
          <cell r="K205">
            <v>0</v>
          </cell>
          <cell r="L205">
            <v>0</v>
          </cell>
          <cell r="M205">
            <v>0</v>
          </cell>
          <cell r="N205">
            <v>0</v>
          </cell>
          <cell r="O205">
            <v>0</v>
          </cell>
          <cell r="P205">
            <v>2.7015193639000291E-4</v>
          </cell>
          <cell r="Q205">
            <v>0</v>
          </cell>
          <cell r="R205">
            <v>0</v>
          </cell>
          <cell r="S205">
            <v>0</v>
          </cell>
          <cell r="T205">
            <v>2.7015193639000291E-4</v>
          </cell>
          <cell r="U205">
            <v>0</v>
          </cell>
          <cell r="V205">
            <v>0</v>
          </cell>
          <cell r="W205">
            <v>2.7015193639000291E-4</v>
          </cell>
          <cell r="X205">
            <v>2.7015193639000291E-4</v>
          </cell>
          <cell r="Y205">
            <v>2.7015193639000291E-4</v>
          </cell>
          <cell r="Z205">
            <v>0</v>
          </cell>
          <cell r="AA205">
            <v>0</v>
          </cell>
          <cell r="AB205">
            <v>0</v>
          </cell>
          <cell r="AC205">
            <v>0</v>
          </cell>
          <cell r="AD205">
            <v>0</v>
          </cell>
          <cell r="AE205">
            <v>0</v>
          </cell>
          <cell r="AF205">
            <v>0</v>
          </cell>
          <cell r="AG205">
            <v>0</v>
          </cell>
        </row>
        <row r="206">
          <cell r="B206">
            <v>130000</v>
          </cell>
          <cell r="C206" t="str">
            <v>III-2-14</v>
          </cell>
          <cell r="D206" t="str">
            <v>Reinforcement bar, deform</v>
          </cell>
          <cell r="G206" t="str">
            <v>ton</v>
          </cell>
          <cell r="H206">
            <v>101</v>
          </cell>
          <cell r="I206">
            <v>2.756565776226028E-2</v>
          </cell>
          <cell r="J206">
            <v>0</v>
          </cell>
          <cell r="K206">
            <v>0</v>
          </cell>
          <cell r="L206">
            <v>0</v>
          </cell>
          <cell r="M206">
            <v>0</v>
          </cell>
          <cell r="N206">
            <v>9.5524556601892061E-4</v>
          </cell>
          <cell r="O206">
            <v>9.5524556601892061E-4</v>
          </cell>
          <cell r="P206">
            <v>2.3198820889030929E-3</v>
          </cell>
          <cell r="Q206">
            <v>9.5524556601892061E-4</v>
          </cell>
          <cell r="R206">
            <v>9.5524556601892061E-4</v>
          </cell>
          <cell r="S206">
            <v>9.5524556601892061E-4</v>
          </cell>
          <cell r="T206">
            <v>2.3198820889030929E-3</v>
          </cell>
          <cell r="U206">
            <v>2.7292730457683444E-3</v>
          </cell>
          <cell r="V206">
            <v>2.7292730457683444E-3</v>
          </cell>
          <cell r="W206">
            <v>2.7292730457683444E-3</v>
          </cell>
          <cell r="X206">
            <v>4.0939095686525163E-3</v>
          </cell>
          <cell r="Y206">
            <v>5.8679370484019406E-3</v>
          </cell>
          <cell r="Z206">
            <v>0</v>
          </cell>
          <cell r="AA206">
            <v>0</v>
          </cell>
          <cell r="AB206">
            <v>0</v>
          </cell>
          <cell r="AC206">
            <v>0</v>
          </cell>
          <cell r="AD206">
            <v>0</v>
          </cell>
          <cell r="AE206">
            <v>0</v>
          </cell>
          <cell r="AF206">
            <v>0</v>
          </cell>
          <cell r="AG206">
            <v>0</v>
          </cell>
        </row>
        <row r="207">
          <cell r="D207" t="str">
            <v>Stone works</v>
          </cell>
        </row>
        <row r="208">
          <cell r="B208">
            <v>131000</v>
          </cell>
          <cell r="C208" t="str">
            <v>III-2-15</v>
          </cell>
          <cell r="D208" t="str">
            <v>Stone masonry type - B</v>
          </cell>
          <cell r="G208" t="str">
            <v>cum</v>
          </cell>
          <cell r="H208">
            <v>3317</v>
          </cell>
          <cell r="I208">
            <v>3.667275922983209E-2</v>
          </cell>
          <cell r="J208">
            <v>0</v>
          </cell>
          <cell r="K208">
            <v>0</v>
          </cell>
          <cell r="L208">
            <v>0</v>
          </cell>
          <cell r="M208">
            <v>0</v>
          </cell>
          <cell r="N208">
            <v>1.6584003269444721E-3</v>
          </cell>
          <cell r="O208">
            <v>2.2112004359259628E-3</v>
          </cell>
          <cell r="P208">
            <v>2.2112004359259628E-3</v>
          </cell>
          <cell r="Q208">
            <v>1.6584003269444721E-3</v>
          </cell>
          <cell r="R208">
            <v>1.6584003269444721E-3</v>
          </cell>
          <cell r="S208">
            <v>2.2112004359259628E-3</v>
          </cell>
          <cell r="T208">
            <v>1.6584003269444721E-3</v>
          </cell>
          <cell r="U208">
            <v>2.2112004359259628E-3</v>
          </cell>
          <cell r="V208">
            <v>2.2112004359259628E-3</v>
          </cell>
          <cell r="W208">
            <v>2.2112004359259628E-3</v>
          </cell>
          <cell r="X208">
            <v>2.2112004359259628E-3</v>
          </cell>
          <cell r="Y208">
            <v>2.2112004359259628E-3</v>
          </cell>
          <cell r="Z208">
            <v>2.2112004359259628E-3</v>
          </cell>
          <cell r="AA208">
            <v>2.2112004359259628E-3</v>
          </cell>
          <cell r="AB208">
            <v>2.2112004359259628E-3</v>
          </cell>
          <cell r="AC208">
            <v>2.2112004359259628E-3</v>
          </cell>
          <cell r="AD208">
            <v>2.2112004359259628E-3</v>
          </cell>
          <cell r="AE208">
            <v>1.2935522550166882E-3</v>
          </cell>
          <cell r="AF208">
            <v>0</v>
          </cell>
          <cell r="AG208">
            <v>0</v>
          </cell>
        </row>
        <row r="209">
          <cell r="B209">
            <v>132000</v>
          </cell>
          <cell r="C209" t="str">
            <v>III-2-16</v>
          </cell>
          <cell r="D209" t="str">
            <v>Pointing</v>
          </cell>
          <cell r="G209" t="str">
            <v>sqm</v>
          </cell>
          <cell r="H209">
            <v>6531</v>
          </cell>
          <cell r="I209">
            <v>3.0022768554995266E-3</v>
          </cell>
          <cell r="J209">
            <v>0</v>
          </cell>
          <cell r="K209">
            <v>0</v>
          </cell>
          <cell r="L209">
            <v>0</v>
          </cell>
          <cell r="M209">
            <v>0</v>
          </cell>
          <cell r="N209">
            <v>0</v>
          </cell>
          <cell r="O209">
            <v>0</v>
          </cell>
          <cell r="P209">
            <v>1.7660452091173683E-4</v>
          </cell>
          <cell r="Q209">
            <v>1.7660452091173683E-4</v>
          </cell>
          <cell r="R209">
            <v>1.7660452091173683E-4</v>
          </cell>
          <cell r="S209">
            <v>1.7660452091173683E-4</v>
          </cell>
          <cell r="T209">
            <v>1.7660452091173683E-4</v>
          </cell>
          <cell r="U209">
            <v>1.7660452091173683E-4</v>
          </cell>
          <cell r="V209">
            <v>1.7660452091173683E-4</v>
          </cell>
          <cell r="W209">
            <v>1.7660452091173683E-4</v>
          </cell>
          <cell r="X209">
            <v>1.7660452091173683E-4</v>
          </cell>
          <cell r="Y209">
            <v>1.7660452091173683E-4</v>
          </cell>
          <cell r="Z209">
            <v>1.7660452091173683E-4</v>
          </cell>
          <cell r="AA209">
            <v>1.7660452091173683E-4</v>
          </cell>
          <cell r="AB209">
            <v>1.7660452091173683E-4</v>
          </cell>
          <cell r="AC209">
            <v>1.7660452091173683E-4</v>
          </cell>
          <cell r="AD209">
            <v>1.7660452091173683E-4</v>
          </cell>
          <cell r="AE209">
            <v>1.7660452091173683E-4</v>
          </cell>
          <cell r="AF209">
            <v>1.7660452091173683E-4</v>
          </cell>
          <cell r="AG209">
            <v>0</v>
          </cell>
        </row>
        <row r="210">
          <cell r="B210">
            <v>133000</v>
          </cell>
          <cell r="C210" t="str">
            <v>III-2-17</v>
          </cell>
          <cell r="D210" t="str">
            <v>Plastering (mortar 1 : 3)</v>
          </cell>
          <cell r="G210" t="str">
            <v>sqm</v>
          </cell>
          <cell r="H210">
            <v>826</v>
          </cell>
          <cell r="I210">
            <v>4.8165201596349637E-4</v>
          </cell>
          <cell r="J210">
            <v>0</v>
          </cell>
          <cell r="K210">
            <v>0</v>
          </cell>
          <cell r="L210">
            <v>0</v>
          </cell>
          <cell r="M210">
            <v>0</v>
          </cell>
          <cell r="N210">
            <v>0</v>
          </cell>
          <cell r="O210">
            <v>0</v>
          </cell>
          <cell r="P210">
            <v>2.8332471527264492E-5</v>
          </cell>
          <cell r="Q210">
            <v>2.8332471527264492E-5</v>
          </cell>
          <cell r="R210">
            <v>2.8332471527264492E-5</v>
          </cell>
          <cell r="S210">
            <v>2.8332471527264492E-5</v>
          </cell>
          <cell r="T210">
            <v>2.8332471527264492E-5</v>
          </cell>
          <cell r="U210">
            <v>2.8332471527264492E-5</v>
          </cell>
          <cell r="V210">
            <v>2.8332471527264492E-5</v>
          </cell>
          <cell r="W210">
            <v>2.8332471527264492E-5</v>
          </cell>
          <cell r="X210">
            <v>2.8332471527264492E-5</v>
          </cell>
          <cell r="Y210">
            <v>2.8332471527264492E-5</v>
          </cell>
          <cell r="Z210">
            <v>2.8332471527264492E-5</v>
          </cell>
          <cell r="AA210">
            <v>2.8332471527264492E-5</v>
          </cell>
          <cell r="AB210">
            <v>2.8332471527264492E-5</v>
          </cell>
          <cell r="AC210">
            <v>2.8332471527264492E-5</v>
          </cell>
          <cell r="AD210">
            <v>2.8332471527264492E-5</v>
          </cell>
          <cell r="AE210">
            <v>2.8332471527264492E-5</v>
          </cell>
          <cell r="AF210">
            <v>2.8332471527264492E-5</v>
          </cell>
          <cell r="AG210">
            <v>0</v>
          </cell>
        </row>
        <row r="211">
          <cell r="D211" t="str">
            <v>Pilling works</v>
          </cell>
        </row>
        <row r="212">
          <cell r="B212">
            <v>134000</v>
          </cell>
          <cell r="C212" t="str">
            <v>III-2-18</v>
          </cell>
          <cell r="D212" t="str">
            <v>Furnishing of precast concrete pile 400 x 400 mm (pre stressed) including jointing and other works</v>
          </cell>
          <cell r="G212" t="str">
            <v>m</v>
          </cell>
          <cell r="H212">
            <v>180</v>
          </cell>
          <cell r="I212">
            <v>2.7691143202159371E-3</v>
          </cell>
          <cell r="J212">
            <v>0</v>
          </cell>
          <cell r="K212">
            <v>0</v>
          </cell>
          <cell r="L212">
            <v>0</v>
          </cell>
          <cell r="M212">
            <v>0</v>
          </cell>
          <cell r="N212">
            <v>0</v>
          </cell>
          <cell r="O212">
            <v>0</v>
          </cell>
          <cell r="P212">
            <v>0</v>
          </cell>
          <cell r="Q212">
            <v>2.7691143202159371E-3</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row>
        <row r="214">
          <cell r="B214">
            <v>135000</v>
          </cell>
          <cell r="C214" t="str">
            <v>III-2-19</v>
          </cell>
          <cell r="D214" t="str">
            <v>Driving of precast concrete pile 400 x 400 mm (pre - stressed)</v>
          </cell>
          <cell r="G214" t="str">
            <v>m</v>
          </cell>
          <cell r="H214">
            <v>180</v>
          </cell>
          <cell r="I214">
            <v>6.5174850044167449E-4</v>
          </cell>
          <cell r="J214">
            <v>0</v>
          </cell>
          <cell r="K214">
            <v>0</v>
          </cell>
          <cell r="L214">
            <v>0</v>
          </cell>
          <cell r="M214">
            <v>0</v>
          </cell>
          <cell r="N214">
            <v>0</v>
          </cell>
          <cell r="O214">
            <v>0</v>
          </cell>
          <cell r="P214">
            <v>0</v>
          </cell>
          <cell r="Q214">
            <v>0</v>
          </cell>
          <cell r="R214">
            <v>6.5174850044167449E-4</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row>
        <row r="215">
          <cell r="D215" t="str">
            <v>Gate works</v>
          </cell>
        </row>
        <row r="216">
          <cell r="B216">
            <v>136000</v>
          </cell>
          <cell r="C216" t="str">
            <v>III-2-20</v>
          </cell>
          <cell r="D216" t="str">
            <v>Slide gate, b = 1,50 m</v>
          </cell>
          <cell r="G216" t="str">
            <v>set</v>
          </cell>
          <cell r="H216">
            <v>12</v>
          </cell>
          <cell r="I216">
            <v>2.3651626691075366E-2</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1.7738720018306526E-2</v>
          </cell>
          <cell r="AB216">
            <v>0</v>
          </cell>
          <cell r="AC216">
            <v>0</v>
          </cell>
          <cell r="AD216">
            <v>0</v>
          </cell>
          <cell r="AE216">
            <v>5.9129066727688414E-3</v>
          </cell>
          <cell r="AF216">
            <v>0</v>
          </cell>
          <cell r="AG216">
            <v>0</v>
          </cell>
        </row>
        <row r="217">
          <cell r="B217">
            <v>137000</v>
          </cell>
          <cell r="C217" t="str">
            <v>III-2-21</v>
          </cell>
          <cell r="D217" t="str">
            <v>Crump de gruyter, b = 0,50 m</v>
          </cell>
          <cell r="G217" t="str">
            <v>set</v>
          </cell>
          <cell r="H217">
            <v>10</v>
          </cell>
          <cell r="I217">
            <v>5.0422157253119312E-3</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3.781661793983948E-3</v>
          </cell>
          <cell r="AB217">
            <v>0</v>
          </cell>
          <cell r="AC217">
            <v>0</v>
          </cell>
          <cell r="AD217">
            <v>0</v>
          </cell>
          <cell r="AE217">
            <v>1.2605539313279828E-3</v>
          </cell>
          <cell r="AF217">
            <v>0</v>
          </cell>
          <cell r="AG217">
            <v>0</v>
          </cell>
        </row>
        <row r="218">
          <cell r="B218">
            <v>138000</v>
          </cell>
          <cell r="C218" t="str">
            <v>III-2-22</v>
          </cell>
          <cell r="D218" t="str">
            <v>Spare part, maintenance equipment and tools for gate on the Irrigation canal.</v>
          </cell>
          <cell r="G218" t="str">
            <v>ls</v>
          </cell>
          <cell r="H218">
            <v>1</v>
          </cell>
          <cell r="I218">
            <v>1.4486811964230559E-4</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1.086510897317292E-4</v>
          </cell>
          <cell r="AB218">
            <v>0</v>
          </cell>
          <cell r="AC218">
            <v>0</v>
          </cell>
          <cell r="AD218">
            <v>0</v>
          </cell>
          <cell r="AE218">
            <v>3.6217029910576398E-5</v>
          </cell>
          <cell r="AF218">
            <v>0</v>
          </cell>
          <cell r="AG218">
            <v>0</v>
          </cell>
        </row>
        <row r="219">
          <cell r="D219" t="str">
            <v>Miscellaneous works</v>
          </cell>
        </row>
        <row r="220">
          <cell r="B220">
            <v>139000</v>
          </cell>
          <cell r="C220" t="str">
            <v>III-2-23</v>
          </cell>
          <cell r="D220" t="str">
            <v>Wooden stop log</v>
          </cell>
          <cell r="G220" t="str">
            <v>cum</v>
          </cell>
          <cell r="H220">
            <v>3</v>
          </cell>
          <cell r="I220">
            <v>2.9427287109482224E-4</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2.9427287109482224E-4</v>
          </cell>
          <cell r="AG220">
            <v>0</v>
          </cell>
        </row>
        <row r="221">
          <cell r="B221">
            <v>140000</v>
          </cell>
          <cell r="C221" t="str">
            <v>III-2-24</v>
          </cell>
          <cell r="D221" t="str">
            <v>Elastic bridge bearing pad</v>
          </cell>
          <cell r="G221" t="str">
            <v>nos</v>
          </cell>
          <cell r="H221">
            <v>22</v>
          </cell>
          <cell r="I221">
            <v>4.3414403412288846E-4</v>
          </cell>
          <cell r="J221">
            <v>0</v>
          </cell>
          <cell r="K221">
            <v>0</v>
          </cell>
          <cell r="L221">
            <v>0</v>
          </cell>
          <cell r="M221">
            <v>0</v>
          </cell>
          <cell r="N221">
            <v>0</v>
          </cell>
          <cell r="O221">
            <v>0</v>
          </cell>
          <cell r="P221">
            <v>7.8935278931434267E-5</v>
          </cell>
          <cell r="Q221">
            <v>0</v>
          </cell>
          <cell r="R221">
            <v>0</v>
          </cell>
          <cell r="S221">
            <v>0</v>
          </cell>
          <cell r="T221">
            <v>7.8935278931434267E-5</v>
          </cell>
          <cell r="U221">
            <v>0</v>
          </cell>
          <cell r="V221">
            <v>0</v>
          </cell>
          <cell r="W221">
            <v>7.8935278931434267E-5</v>
          </cell>
          <cell r="X221">
            <v>7.8935278931434267E-5</v>
          </cell>
          <cell r="Y221">
            <v>1.184029183971514E-4</v>
          </cell>
          <cell r="Z221">
            <v>0</v>
          </cell>
          <cell r="AA221">
            <v>0</v>
          </cell>
          <cell r="AB221">
            <v>0</v>
          </cell>
          <cell r="AC221">
            <v>0</v>
          </cell>
          <cell r="AD221">
            <v>0</v>
          </cell>
          <cell r="AE221">
            <v>0</v>
          </cell>
          <cell r="AF221">
            <v>0</v>
          </cell>
          <cell r="AG221">
            <v>0</v>
          </cell>
        </row>
        <row r="222">
          <cell r="B222">
            <v>141000</v>
          </cell>
          <cell r="C222" t="str">
            <v>III-2-25</v>
          </cell>
          <cell r="D222" t="str">
            <v>Expantion joint for bridge</v>
          </cell>
          <cell r="G222" t="str">
            <v>pair</v>
          </cell>
          <cell r="H222">
            <v>8</v>
          </cell>
          <cell r="I222">
            <v>6.3267067682570334E-4</v>
          </cell>
          <cell r="J222">
            <v>0</v>
          </cell>
          <cell r="K222">
            <v>0</v>
          </cell>
          <cell r="L222">
            <v>0</v>
          </cell>
          <cell r="M222">
            <v>0</v>
          </cell>
          <cell r="N222">
            <v>0</v>
          </cell>
          <cell r="O222">
            <v>0</v>
          </cell>
          <cell r="P222">
            <v>1.5816766920642583E-4</v>
          </cell>
          <cell r="Q222">
            <v>0</v>
          </cell>
          <cell r="R222">
            <v>0</v>
          </cell>
          <cell r="S222">
            <v>0</v>
          </cell>
          <cell r="T222">
            <v>1.5816766920642583E-4</v>
          </cell>
          <cell r="U222">
            <v>0</v>
          </cell>
          <cell r="V222">
            <v>0</v>
          </cell>
          <cell r="W222">
            <v>1.5816766920642583E-4</v>
          </cell>
          <cell r="X222">
            <v>1.5816766920642583E-4</v>
          </cell>
          <cell r="Y222">
            <v>0</v>
          </cell>
          <cell r="Z222">
            <v>0</v>
          </cell>
          <cell r="AA222">
            <v>0</v>
          </cell>
          <cell r="AB222">
            <v>0</v>
          </cell>
          <cell r="AC222">
            <v>0</v>
          </cell>
          <cell r="AD222">
            <v>0</v>
          </cell>
          <cell r="AE222">
            <v>0</v>
          </cell>
          <cell r="AF222">
            <v>0</v>
          </cell>
          <cell r="AG222">
            <v>0</v>
          </cell>
        </row>
        <row r="223">
          <cell r="B223">
            <v>142000</v>
          </cell>
          <cell r="C223" t="str">
            <v>III-2-26</v>
          </cell>
          <cell r="D223" t="str">
            <v>Waterstop for expantion joint profile, width = 190 mm</v>
          </cell>
          <cell r="G223" t="str">
            <v>m</v>
          </cell>
          <cell r="H223">
            <v>110</v>
          </cell>
          <cell r="I223">
            <v>3.5985444242825403E-4</v>
          </cell>
          <cell r="J223">
            <v>0</v>
          </cell>
          <cell r="K223">
            <v>0</v>
          </cell>
          <cell r="L223">
            <v>0</v>
          </cell>
          <cell r="M223">
            <v>0</v>
          </cell>
          <cell r="N223">
            <v>2.9987870202354497E-5</v>
          </cell>
          <cell r="O223">
            <v>2.9987870202354497E-5</v>
          </cell>
          <cell r="P223">
            <v>2.9987870202354497E-5</v>
          </cell>
          <cell r="Q223">
            <v>2.9987870202354497E-5</v>
          </cell>
          <cell r="R223">
            <v>2.9987870202354497E-5</v>
          </cell>
          <cell r="S223">
            <v>2.9987870202354497E-5</v>
          </cell>
          <cell r="T223">
            <v>2.9987870202354497E-5</v>
          </cell>
          <cell r="U223">
            <v>2.9987870202354497E-5</v>
          </cell>
          <cell r="V223">
            <v>2.9987870202354497E-5</v>
          </cell>
          <cell r="W223">
            <v>2.9987870202354497E-5</v>
          </cell>
          <cell r="X223">
            <v>2.9987870202354497E-5</v>
          </cell>
          <cell r="Y223">
            <v>2.9987870202354497E-5</v>
          </cell>
          <cell r="Z223">
            <v>0</v>
          </cell>
          <cell r="AA223">
            <v>0</v>
          </cell>
          <cell r="AB223">
            <v>0</v>
          </cell>
          <cell r="AC223">
            <v>0</v>
          </cell>
          <cell r="AD223">
            <v>0</v>
          </cell>
          <cell r="AE223">
            <v>0</v>
          </cell>
          <cell r="AF223">
            <v>0</v>
          </cell>
          <cell r="AG223">
            <v>0</v>
          </cell>
        </row>
        <row r="224">
          <cell r="B224">
            <v>143000</v>
          </cell>
          <cell r="C224" t="str">
            <v>III-2-27</v>
          </cell>
          <cell r="D224" t="str">
            <v>Waterstop for construction joint profile, width = 190 mm</v>
          </cell>
          <cell r="G224" t="str">
            <v>m</v>
          </cell>
          <cell r="H224">
            <v>29</v>
          </cell>
          <cell r="I224">
            <v>7.2429069149088562E-5</v>
          </cell>
          <cell r="J224">
            <v>0</v>
          </cell>
          <cell r="K224">
            <v>0</v>
          </cell>
          <cell r="L224">
            <v>0</v>
          </cell>
          <cell r="M224">
            <v>0</v>
          </cell>
          <cell r="N224">
            <v>6.0357557624240468E-6</v>
          </cell>
          <cell r="O224">
            <v>6.0357557624240468E-6</v>
          </cell>
          <cell r="P224">
            <v>6.0357557624240468E-6</v>
          </cell>
          <cell r="Q224">
            <v>6.0357557624240468E-6</v>
          </cell>
          <cell r="R224">
            <v>6.0357557624240468E-6</v>
          </cell>
          <cell r="S224">
            <v>6.0357557624240468E-6</v>
          </cell>
          <cell r="T224">
            <v>6.0357557624240468E-6</v>
          </cell>
          <cell r="U224">
            <v>6.0357557624240468E-6</v>
          </cell>
          <cell r="V224">
            <v>6.0357557624240468E-6</v>
          </cell>
          <cell r="W224">
            <v>6.0357557624240468E-6</v>
          </cell>
          <cell r="X224">
            <v>6.0357557624240468E-6</v>
          </cell>
          <cell r="Y224">
            <v>6.0357557624240468E-6</v>
          </cell>
          <cell r="Z224">
            <v>0</v>
          </cell>
          <cell r="AA224">
            <v>0</v>
          </cell>
          <cell r="AB224">
            <v>0</v>
          </cell>
          <cell r="AC224">
            <v>0</v>
          </cell>
          <cell r="AD224">
            <v>0</v>
          </cell>
          <cell r="AE224">
            <v>0</v>
          </cell>
          <cell r="AF224">
            <v>0</v>
          </cell>
          <cell r="AG224">
            <v>0</v>
          </cell>
        </row>
        <row r="225">
          <cell r="B225">
            <v>144000</v>
          </cell>
          <cell r="C225" t="str">
            <v>III-2-28</v>
          </cell>
          <cell r="D225" t="str">
            <v>Joint filler</v>
          </cell>
          <cell r="G225" t="str">
            <v>sqm</v>
          </cell>
          <cell r="H225">
            <v>18</v>
          </cell>
          <cell r="I225">
            <v>7.0142565016904514E-5</v>
          </cell>
          <cell r="J225">
            <v>0</v>
          </cell>
          <cell r="K225">
            <v>0</v>
          </cell>
          <cell r="L225">
            <v>0</v>
          </cell>
          <cell r="M225">
            <v>0</v>
          </cell>
          <cell r="N225">
            <v>5.8452137514087095E-6</v>
          </cell>
          <cell r="O225">
            <v>5.8452137514087095E-6</v>
          </cell>
          <cell r="P225">
            <v>5.8452137514087095E-6</v>
          </cell>
          <cell r="Q225">
            <v>5.8452137514087095E-6</v>
          </cell>
          <cell r="R225">
            <v>5.8452137514087095E-6</v>
          </cell>
          <cell r="S225">
            <v>5.8452137514087095E-6</v>
          </cell>
          <cell r="T225">
            <v>5.8452137514087095E-6</v>
          </cell>
          <cell r="U225">
            <v>5.8452137514087095E-6</v>
          </cell>
          <cell r="V225">
            <v>5.8452137514087095E-6</v>
          </cell>
          <cell r="W225">
            <v>5.8452137514087095E-6</v>
          </cell>
          <cell r="X225">
            <v>5.8452137514087095E-6</v>
          </cell>
          <cell r="Y225">
            <v>5.8452137514087095E-6</v>
          </cell>
          <cell r="Z225">
            <v>0</v>
          </cell>
          <cell r="AA225">
            <v>0</v>
          </cell>
          <cell r="AB225">
            <v>0</v>
          </cell>
          <cell r="AC225">
            <v>0</v>
          </cell>
          <cell r="AD225">
            <v>0</v>
          </cell>
          <cell r="AE225">
            <v>0</v>
          </cell>
          <cell r="AF225">
            <v>0</v>
          </cell>
          <cell r="AG225">
            <v>0</v>
          </cell>
        </row>
        <row r="226">
          <cell r="B226">
            <v>145000</v>
          </cell>
          <cell r="C226" t="str">
            <v>III-2-29</v>
          </cell>
          <cell r="D226" t="str">
            <v>Joint sealant</v>
          </cell>
          <cell r="G226" t="str">
            <v>m</v>
          </cell>
          <cell r="H226">
            <v>123</v>
          </cell>
          <cell r="I226">
            <v>2.247678367081675E-4</v>
          </cell>
          <cell r="J226">
            <v>0</v>
          </cell>
          <cell r="K226">
            <v>0</v>
          </cell>
          <cell r="L226">
            <v>0</v>
          </cell>
          <cell r="M226">
            <v>0</v>
          </cell>
          <cell r="N226">
            <v>1.8730653059013959E-5</v>
          </cell>
          <cell r="O226">
            <v>1.8730653059013959E-5</v>
          </cell>
          <cell r="P226">
            <v>1.8730653059013959E-5</v>
          </cell>
          <cell r="Q226">
            <v>1.8730653059013959E-5</v>
          </cell>
          <cell r="R226">
            <v>1.8730653059013959E-5</v>
          </cell>
          <cell r="S226">
            <v>1.8730653059013959E-5</v>
          </cell>
          <cell r="T226">
            <v>1.8730653059013959E-5</v>
          </cell>
          <cell r="U226">
            <v>1.8730653059013959E-5</v>
          </cell>
          <cell r="V226">
            <v>1.8730653059013959E-5</v>
          </cell>
          <cell r="W226">
            <v>1.8730653059013959E-5</v>
          </cell>
          <cell r="X226">
            <v>1.8730653059013959E-5</v>
          </cell>
          <cell r="Y226">
            <v>1.8730653059013959E-5</v>
          </cell>
          <cell r="Z226">
            <v>0</v>
          </cell>
          <cell r="AA226">
            <v>0</v>
          </cell>
          <cell r="AB226">
            <v>0</v>
          </cell>
          <cell r="AC226">
            <v>0</v>
          </cell>
          <cell r="AD226">
            <v>0</v>
          </cell>
          <cell r="AE226">
            <v>0</v>
          </cell>
          <cell r="AF226">
            <v>0</v>
          </cell>
          <cell r="AG226">
            <v>0</v>
          </cell>
        </row>
        <row r="227">
          <cell r="B227">
            <v>146000</v>
          </cell>
          <cell r="C227" t="str">
            <v>III-2-30</v>
          </cell>
          <cell r="D227" t="str">
            <v>Dowel bars, dia 19 mm, L = 1,0 m</v>
          </cell>
          <cell r="G227" t="str">
            <v>nos</v>
          </cell>
          <cell r="H227">
            <v>512</v>
          </cell>
          <cell r="I227">
            <v>2.0130433986994308E-4</v>
          </cell>
          <cell r="J227">
            <v>0</v>
          </cell>
          <cell r="K227">
            <v>0</v>
          </cell>
          <cell r="L227">
            <v>0</v>
          </cell>
          <cell r="M227">
            <v>0</v>
          </cell>
          <cell r="N227">
            <v>1.677536165582859E-5</v>
          </cell>
          <cell r="O227">
            <v>1.677536165582859E-5</v>
          </cell>
          <cell r="P227">
            <v>1.677536165582859E-5</v>
          </cell>
          <cell r="Q227">
            <v>1.677536165582859E-5</v>
          </cell>
          <cell r="R227">
            <v>1.677536165582859E-5</v>
          </cell>
          <cell r="S227">
            <v>1.677536165582859E-5</v>
          </cell>
          <cell r="T227">
            <v>1.677536165582859E-5</v>
          </cell>
          <cell r="U227">
            <v>1.677536165582859E-5</v>
          </cell>
          <cell r="V227">
            <v>1.677536165582859E-5</v>
          </cell>
          <cell r="W227">
            <v>1.677536165582859E-5</v>
          </cell>
          <cell r="X227">
            <v>1.677536165582859E-5</v>
          </cell>
          <cell r="Y227">
            <v>1.677536165582859E-5</v>
          </cell>
          <cell r="Z227">
            <v>0</v>
          </cell>
          <cell r="AA227">
            <v>0</v>
          </cell>
          <cell r="AB227">
            <v>0</v>
          </cell>
          <cell r="AC227">
            <v>0</v>
          </cell>
          <cell r="AD227">
            <v>0</v>
          </cell>
          <cell r="AE227">
            <v>0</v>
          </cell>
          <cell r="AF227">
            <v>0</v>
          </cell>
          <cell r="AG227">
            <v>0</v>
          </cell>
        </row>
        <row r="228">
          <cell r="B228">
            <v>147000</v>
          </cell>
          <cell r="C228" t="str">
            <v>III-2-31</v>
          </cell>
          <cell r="D228" t="str">
            <v>PVC weep hole (dia 50 mm)</v>
          </cell>
          <cell r="G228" t="str">
            <v>set</v>
          </cell>
          <cell r="H228">
            <v>205</v>
          </cell>
          <cell r="I228">
            <v>1.4475555226130124E-4</v>
          </cell>
          <cell r="J228">
            <v>0</v>
          </cell>
          <cell r="K228">
            <v>0</v>
          </cell>
          <cell r="L228">
            <v>0</v>
          </cell>
          <cell r="M228">
            <v>0</v>
          </cell>
          <cell r="N228">
            <v>1.206296268844177E-5</v>
          </cell>
          <cell r="O228">
            <v>1.206296268844177E-5</v>
          </cell>
          <cell r="P228">
            <v>1.206296268844177E-5</v>
          </cell>
          <cell r="Q228">
            <v>1.206296268844177E-5</v>
          </cell>
          <cell r="R228">
            <v>1.206296268844177E-5</v>
          </cell>
          <cell r="S228">
            <v>1.206296268844177E-5</v>
          </cell>
          <cell r="T228">
            <v>1.206296268844177E-5</v>
          </cell>
          <cell r="U228">
            <v>1.206296268844177E-5</v>
          </cell>
          <cell r="V228">
            <v>1.206296268844177E-5</v>
          </cell>
          <cell r="W228">
            <v>1.206296268844177E-5</v>
          </cell>
          <cell r="X228">
            <v>1.206296268844177E-5</v>
          </cell>
          <cell r="Y228">
            <v>1.206296268844177E-5</v>
          </cell>
          <cell r="Z228">
            <v>0</v>
          </cell>
          <cell r="AA228">
            <v>0</v>
          </cell>
          <cell r="AB228">
            <v>0</v>
          </cell>
          <cell r="AC228">
            <v>0</v>
          </cell>
          <cell r="AD228">
            <v>0</v>
          </cell>
          <cell r="AE228">
            <v>0</v>
          </cell>
          <cell r="AF228">
            <v>0</v>
          </cell>
          <cell r="AG228">
            <v>0</v>
          </cell>
        </row>
        <row r="229">
          <cell r="B229">
            <v>148000</v>
          </cell>
          <cell r="C229" t="str">
            <v>III-2-32</v>
          </cell>
          <cell r="D229" t="str">
            <v>Kilometre post</v>
          </cell>
          <cell r="G229" t="str">
            <v>nos</v>
          </cell>
          <cell r="H229">
            <v>4</v>
          </cell>
          <cell r="I229">
            <v>3.4721916979985374E-5</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3.4721916979985374E-5</v>
          </cell>
          <cell r="AG229">
            <v>0</v>
          </cell>
        </row>
        <row r="230">
          <cell r="B230">
            <v>149000</v>
          </cell>
          <cell r="C230" t="str">
            <v>III-2-33</v>
          </cell>
          <cell r="D230" t="str">
            <v>Hektometre post</v>
          </cell>
          <cell r="G230" t="str">
            <v>nos</v>
          </cell>
          <cell r="H230">
            <v>36</v>
          </cell>
          <cell r="I230">
            <v>8.7030001147854569E-5</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8.7030001147854569E-5</v>
          </cell>
          <cell r="AG230">
            <v>0</v>
          </cell>
        </row>
        <row r="231">
          <cell r="B231">
            <v>150000</v>
          </cell>
          <cell r="C231" t="str">
            <v>III-2-34</v>
          </cell>
          <cell r="D231" t="str">
            <v>Exploitation Board</v>
          </cell>
          <cell r="G231" t="str">
            <v>nos</v>
          </cell>
          <cell r="H231">
            <v>10</v>
          </cell>
          <cell r="I231">
            <v>7.5415893959678698E-5</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7.5415893959678698E-5</v>
          </cell>
        </row>
        <row r="232">
          <cell r="B232">
            <v>151000</v>
          </cell>
          <cell r="C232" t="str">
            <v>III-2-35</v>
          </cell>
          <cell r="D232" t="str">
            <v>Asphalt concrete , t = 5 cm</v>
          </cell>
          <cell r="G232" t="str">
            <v>sqm</v>
          </cell>
          <cell r="H232">
            <v>43</v>
          </cell>
          <cell r="I232">
            <v>1.0750610017239999E-4</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1.0750610017239999E-4</v>
          </cell>
          <cell r="AG232">
            <v>0</v>
          </cell>
        </row>
        <row r="233">
          <cell r="B233">
            <v>152000</v>
          </cell>
          <cell r="C233" t="str">
            <v>III-2-36</v>
          </cell>
          <cell r="D233" t="str">
            <v>Nomenclature (nameplates) of structure</v>
          </cell>
          <cell r="G233" t="str">
            <v>nos</v>
          </cell>
          <cell r="H233">
            <v>2</v>
          </cell>
          <cell r="I233">
            <v>2.4159917398832147E-5</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2.4159917398832147E-5</v>
          </cell>
        </row>
      </sheetData>
      <sheetData sheetId="39"/>
      <sheetData sheetId="40"/>
      <sheetData sheetId="41"/>
      <sheetData sheetId="42">
        <row r="4">
          <cell r="C4" t="str">
            <v>BILL OF QUANTITY</v>
          </cell>
        </row>
        <row r="5">
          <cell r="C5" t="str">
            <v>PACKAGE LMS 9 : ICB</v>
          </cell>
        </row>
        <row r="6">
          <cell r="C6" t="str">
            <v>CIVIL WORKS OF MAIN AND SECONDARY IRRIGATION SYSTEM OF                                                              AIR LAKITAN IRRIGATION SUB - PROJECT (2nd PHASE)</v>
          </cell>
        </row>
        <row r="9">
          <cell r="C9" t="str">
            <v>BOQ</v>
          </cell>
          <cell r="D9" t="str">
            <v>Price</v>
          </cell>
          <cell r="E9" t="str">
            <v>Description of Works</v>
          </cell>
          <cell r="J9" t="str">
            <v>Unit</v>
          </cell>
          <cell r="K9" t="str">
            <v>Quantity</v>
          </cell>
          <cell r="L9" t="str">
            <v>Unit Price</v>
          </cell>
          <cell r="N9" t="str">
            <v>Amount</v>
          </cell>
        </row>
        <row r="10">
          <cell r="C10" t="str">
            <v>Item</v>
          </cell>
          <cell r="D10" t="str">
            <v>Item</v>
          </cell>
          <cell r="L10" t="str">
            <v>LC (Rp)</v>
          </cell>
          <cell r="M10" t="str">
            <v>FC (US$)</v>
          </cell>
          <cell r="N10" t="str">
            <v>LC (Rp)</v>
          </cell>
          <cell r="O10" t="str">
            <v>FC (US$)</v>
          </cell>
        </row>
        <row r="12">
          <cell r="C12" t="str">
            <v>SECTION I</v>
          </cell>
          <cell r="E12" t="str">
            <v>GENERAL ITEM</v>
          </cell>
        </row>
        <row r="13">
          <cell r="B13">
            <v>1000</v>
          </cell>
          <cell r="C13" t="str">
            <v>1-1</v>
          </cell>
          <cell r="D13" t="str">
            <v>A-1</v>
          </cell>
          <cell r="E13" t="str">
            <v>Contractor's temporary facilities, Offices, Quarters</v>
          </cell>
          <cell r="J13" t="str">
            <v>ls</v>
          </cell>
          <cell r="K13">
            <v>1</v>
          </cell>
          <cell r="L13">
            <v>731250000</v>
          </cell>
          <cell r="N13">
            <v>731250000</v>
          </cell>
          <cell r="Q13">
            <v>1.3516403507296455E-2</v>
          </cell>
        </row>
        <row r="15">
          <cell r="B15">
            <v>2000</v>
          </cell>
          <cell r="C15" t="str">
            <v>1-2</v>
          </cell>
          <cell r="D15" t="str">
            <v>A-2</v>
          </cell>
          <cell r="E15" t="str">
            <v>Telephone and radio communication system</v>
          </cell>
          <cell r="J15" t="str">
            <v>ls</v>
          </cell>
          <cell r="K15">
            <v>1</v>
          </cell>
          <cell r="L15">
            <v>160000000</v>
          </cell>
          <cell r="N15">
            <v>160000000</v>
          </cell>
          <cell r="Q15">
            <v>2.9574352973229848E-3</v>
          </cell>
        </row>
        <row r="16">
          <cell r="B16">
            <v>3000</v>
          </cell>
          <cell r="C16" t="str">
            <v>1-3</v>
          </cell>
          <cell r="D16" t="str">
            <v>A-3</v>
          </cell>
          <cell r="E16" t="str">
            <v>Contractor's laboratory and laboratory equipment</v>
          </cell>
          <cell r="J16" t="str">
            <v>ls</v>
          </cell>
          <cell r="K16">
            <v>1</v>
          </cell>
          <cell r="L16">
            <v>518082500</v>
          </cell>
          <cell r="N16">
            <v>518082500</v>
          </cell>
          <cell r="Q16">
            <v>9.5762217026583458E-3</v>
          </cell>
        </row>
        <row r="18">
          <cell r="B18">
            <v>4000</v>
          </cell>
          <cell r="C18" t="str">
            <v>1-4</v>
          </cell>
          <cell r="D18" t="str">
            <v>A-4</v>
          </cell>
          <cell r="E18" t="str">
            <v>Medical and First aid facilities, and HIV/AIDS prevention program</v>
          </cell>
          <cell r="J18" t="str">
            <v>ls</v>
          </cell>
          <cell r="K18">
            <v>1</v>
          </cell>
          <cell r="L18">
            <v>112498013</v>
          </cell>
          <cell r="N18">
            <v>112498013</v>
          </cell>
          <cell r="Q18">
            <v>2.0794099657806251E-3</v>
          </cell>
        </row>
        <row r="20">
          <cell r="B20">
            <v>5000</v>
          </cell>
          <cell r="C20" t="str">
            <v>1-5</v>
          </cell>
          <cell r="D20" t="str">
            <v>A-5</v>
          </cell>
          <cell r="E20" t="str">
            <v>Assistance to Engineer's staff and site survey and setting out of the works</v>
          </cell>
          <cell r="J20" t="str">
            <v>ls</v>
          </cell>
          <cell r="K20">
            <v>1</v>
          </cell>
          <cell r="L20">
            <v>156450000</v>
          </cell>
          <cell r="N20">
            <v>156450000</v>
          </cell>
          <cell r="Q20">
            <v>2.8918172016636312E-3</v>
          </cell>
        </row>
        <row r="22">
          <cell r="B22">
            <v>6000</v>
          </cell>
          <cell r="C22" t="str">
            <v>1-6</v>
          </cell>
          <cell r="D22" t="str">
            <v>A-6</v>
          </cell>
          <cell r="E22" t="str">
            <v>Construction drawings and as - built drawings</v>
          </cell>
          <cell r="J22" t="str">
            <v>ls</v>
          </cell>
          <cell r="K22">
            <v>1</v>
          </cell>
          <cell r="L22">
            <v>61350000</v>
          </cell>
          <cell r="N22">
            <v>61350000</v>
          </cell>
          <cell r="Q22">
            <v>1.133991596817282E-3</v>
          </cell>
        </row>
        <row r="23">
          <cell r="B23">
            <v>7000</v>
          </cell>
          <cell r="C23" t="str">
            <v>1-7</v>
          </cell>
          <cell r="D23" t="str">
            <v>A-7</v>
          </cell>
          <cell r="E23" t="str">
            <v>Reports and photographs</v>
          </cell>
          <cell r="J23" t="str">
            <v>ls</v>
          </cell>
          <cell r="K23">
            <v>1</v>
          </cell>
          <cell r="L23">
            <v>30400000</v>
          </cell>
          <cell r="N23">
            <v>30400000</v>
          </cell>
          <cell r="Q23">
            <v>5.6191270649136717E-4</v>
          </cell>
        </row>
        <row r="24">
          <cell r="B24">
            <v>8000</v>
          </cell>
          <cell r="C24" t="str">
            <v>1-8</v>
          </cell>
          <cell r="D24" t="str">
            <v>A-8</v>
          </cell>
          <cell r="E24" t="str">
            <v>Temporary access road</v>
          </cell>
          <cell r="J24" t="str">
            <v>ls</v>
          </cell>
          <cell r="K24">
            <v>1</v>
          </cell>
          <cell r="L24">
            <v>901856400</v>
          </cell>
          <cell r="N24">
            <v>901856400</v>
          </cell>
          <cell r="Q24">
            <v>1.6669887190478981E-2</v>
          </cell>
        </row>
        <row r="25">
          <cell r="B25">
            <v>9000</v>
          </cell>
          <cell r="C25" t="str">
            <v>1-9</v>
          </cell>
          <cell r="D25" t="str">
            <v>A-9</v>
          </cell>
          <cell r="E25" t="str">
            <v>Temporary diversion, cofferdam and dewatering for canal structure</v>
          </cell>
          <cell r="J25" t="str">
            <v>ls</v>
          </cell>
          <cell r="K25">
            <v>1</v>
          </cell>
          <cell r="L25">
            <v>154736500</v>
          </cell>
          <cell r="N25">
            <v>154736500</v>
          </cell>
          <cell r="Q25">
            <v>2.8601449180263631E-3</v>
          </cell>
        </row>
        <row r="27">
          <cell r="B27">
            <v>10000</v>
          </cell>
          <cell r="C27" t="str">
            <v>1-10</v>
          </cell>
          <cell r="D27" t="str">
            <v>A-10</v>
          </cell>
          <cell r="E27" t="str">
            <v>Temporary diversion, cofferdam and dewatering for intake / settling basin</v>
          </cell>
          <cell r="J27" t="str">
            <v>ls</v>
          </cell>
          <cell r="K27">
            <v>1</v>
          </cell>
          <cell r="L27">
            <v>390381600</v>
          </cell>
          <cell r="N27">
            <v>390381600</v>
          </cell>
          <cell r="Q27">
            <v>7.2158020204088911E-3</v>
          </cell>
        </row>
        <row r="29">
          <cell r="B29">
            <v>11000</v>
          </cell>
          <cell r="C29" t="str">
            <v>1-11</v>
          </cell>
          <cell r="D29" t="str">
            <v>A-11</v>
          </cell>
          <cell r="E29" t="str">
            <v>Road Diversion</v>
          </cell>
          <cell r="J29" t="str">
            <v>ls</v>
          </cell>
          <cell r="K29">
            <v>1</v>
          </cell>
          <cell r="L29">
            <v>382322049</v>
          </cell>
          <cell r="N29">
            <v>382322049</v>
          </cell>
          <cell r="Q29">
            <v>7.0668295166090491E-3</v>
          </cell>
        </row>
        <row r="30">
          <cell r="B30">
            <v>12000</v>
          </cell>
          <cell r="C30" t="str">
            <v>1-12</v>
          </cell>
          <cell r="D30" t="str">
            <v>A-12</v>
          </cell>
          <cell r="E30" t="str">
            <v>Small cofferdam and dewatering for structure construction</v>
          </cell>
          <cell r="J30" t="str">
            <v>ls</v>
          </cell>
          <cell r="K30">
            <v>1</v>
          </cell>
          <cell r="L30">
            <v>378100000</v>
          </cell>
          <cell r="N30">
            <v>378100000</v>
          </cell>
          <cell r="Q30">
            <v>6.9887892869863787E-3</v>
          </cell>
        </row>
        <row r="32">
          <cell r="B32">
            <v>13000</v>
          </cell>
          <cell r="C32" t="str">
            <v>1-13</v>
          </cell>
          <cell r="D32" t="str">
            <v>A-13</v>
          </cell>
          <cell r="E32" t="str">
            <v>Dutch Cone Penetration Test (DCPT)</v>
          </cell>
          <cell r="J32" t="str">
            <v>point</v>
          </cell>
          <cell r="K32">
            <v>20</v>
          </cell>
          <cell r="L32">
            <v>1750000</v>
          </cell>
          <cell r="N32">
            <v>35000000</v>
          </cell>
          <cell r="Q32">
            <v>6.4693897128940297E-4</v>
          </cell>
        </row>
        <row r="33">
          <cell r="B33">
            <v>14000</v>
          </cell>
          <cell r="C33" t="str">
            <v>1-14</v>
          </cell>
          <cell r="D33" t="str">
            <v>A-14</v>
          </cell>
          <cell r="E33" t="str">
            <v>Core boring</v>
          </cell>
          <cell r="J33" t="str">
            <v>m</v>
          </cell>
          <cell r="K33">
            <v>150</v>
          </cell>
          <cell r="L33">
            <v>750000</v>
          </cell>
          <cell r="N33">
            <v>112500000</v>
          </cell>
          <cell r="Q33">
            <v>2.0794466934302238E-3</v>
          </cell>
        </row>
        <row r="34">
          <cell r="B34">
            <v>15000</v>
          </cell>
          <cell r="C34" t="str">
            <v>1-15</v>
          </cell>
          <cell r="D34" t="str">
            <v>A-15</v>
          </cell>
          <cell r="E34" t="str">
            <v>Standart Penetration Test (SPT)</v>
          </cell>
          <cell r="J34" t="str">
            <v>times</v>
          </cell>
          <cell r="K34">
            <v>150</v>
          </cell>
          <cell r="L34">
            <v>300000</v>
          </cell>
          <cell r="N34">
            <v>45000000</v>
          </cell>
          <cell r="Q34">
            <v>8.3177867737208955E-4</v>
          </cell>
        </row>
        <row r="35">
          <cell r="B35">
            <v>16000</v>
          </cell>
          <cell r="C35" t="str">
            <v>1-16</v>
          </cell>
          <cell r="D35" t="str">
            <v>A-16</v>
          </cell>
          <cell r="E35" t="str">
            <v>Undisturbed sampling from core boring</v>
          </cell>
          <cell r="J35" t="str">
            <v>sample</v>
          </cell>
          <cell r="K35">
            <v>20</v>
          </cell>
          <cell r="L35">
            <v>350000</v>
          </cell>
          <cell r="N35">
            <v>7000000</v>
          </cell>
          <cell r="Q35">
            <v>1.2938779425788059E-4</v>
          </cell>
        </row>
        <row r="36">
          <cell r="B36">
            <v>17000</v>
          </cell>
          <cell r="C36" t="str">
            <v>1-17</v>
          </cell>
          <cell r="D36" t="str">
            <v>A-17</v>
          </cell>
          <cell r="E36" t="str">
            <v>UU triaxial compression test</v>
          </cell>
          <cell r="J36" t="str">
            <v>sample</v>
          </cell>
          <cell r="K36">
            <v>10</v>
          </cell>
          <cell r="L36">
            <v>450000</v>
          </cell>
          <cell r="N36">
            <v>4500000</v>
          </cell>
          <cell r="Q36">
            <v>8.3177867737208958E-5</v>
          </cell>
        </row>
        <row r="37">
          <cell r="B37">
            <v>18000</v>
          </cell>
          <cell r="C37" t="str">
            <v>1-18</v>
          </cell>
          <cell r="D37" t="str">
            <v>A-18</v>
          </cell>
          <cell r="E37" t="str">
            <v>CU triaxial compression test</v>
          </cell>
          <cell r="J37" t="str">
            <v>sample</v>
          </cell>
          <cell r="K37">
            <v>10</v>
          </cell>
          <cell r="L37">
            <v>550000</v>
          </cell>
          <cell r="N37">
            <v>5500000</v>
          </cell>
          <cell r="Q37">
            <v>1.0166183834547761E-4</v>
          </cell>
        </row>
        <row r="38">
          <cell r="B38">
            <v>19000</v>
          </cell>
          <cell r="C38" t="str">
            <v>1-19</v>
          </cell>
          <cell r="D38" t="str">
            <v>A-19</v>
          </cell>
          <cell r="E38" t="str">
            <v>Unconfined compression test</v>
          </cell>
          <cell r="J38" t="str">
            <v>sample</v>
          </cell>
          <cell r="K38">
            <v>10</v>
          </cell>
          <cell r="L38">
            <v>350000</v>
          </cell>
          <cell r="N38">
            <v>3500000</v>
          </cell>
          <cell r="Q38">
            <v>6.4693897128940294E-5</v>
          </cell>
        </row>
        <row r="39">
          <cell r="B39">
            <v>20000</v>
          </cell>
          <cell r="C39" t="str">
            <v>1-20</v>
          </cell>
          <cell r="D39" t="str">
            <v>A-20</v>
          </cell>
          <cell r="E39" t="str">
            <v>Physical test for undisturbed sample</v>
          </cell>
          <cell r="J39" t="str">
            <v>times</v>
          </cell>
          <cell r="K39">
            <v>10</v>
          </cell>
          <cell r="L39">
            <v>400000</v>
          </cell>
          <cell r="N39">
            <v>4000000</v>
          </cell>
          <cell r="Q39">
            <v>7.3935882433074626E-5</v>
          </cell>
        </row>
        <row r="40">
          <cell r="B40">
            <v>21000</v>
          </cell>
          <cell r="C40" t="str">
            <v>1-21</v>
          </cell>
          <cell r="D40" t="str">
            <v>A-21</v>
          </cell>
          <cell r="E40" t="str">
            <v>Sounding test for checking foundation of structure etc :</v>
          </cell>
          <cell r="J40" t="str">
            <v>ls</v>
          </cell>
          <cell r="K40">
            <v>1</v>
          </cell>
          <cell r="L40">
            <v>25000000</v>
          </cell>
          <cell r="N40">
            <v>25000000</v>
          </cell>
          <cell r="Q40">
            <v>4.6209926520671639E-4</v>
          </cell>
        </row>
        <row r="42">
          <cell r="B42">
            <v>22000</v>
          </cell>
          <cell r="C42" t="str">
            <v>1-22</v>
          </cell>
          <cell r="D42" t="str">
            <v>A-22</v>
          </cell>
          <cell r="E42" t="str">
            <v>Public Consultation and Socialitation</v>
          </cell>
          <cell r="J42" t="str">
            <v>ls</v>
          </cell>
          <cell r="K42">
            <v>1</v>
          </cell>
          <cell r="L42">
            <v>24500000</v>
          </cell>
          <cell r="N42">
            <v>24500000</v>
          </cell>
          <cell r="Q42">
            <v>4.528572799025821E-4</v>
          </cell>
        </row>
        <row r="44">
          <cell r="E44" t="str">
            <v>TOTAL SECTION I (Carried forward to Summary)</v>
          </cell>
          <cell r="N44">
            <v>4243927062</v>
          </cell>
        </row>
        <row r="46">
          <cell r="C46" t="str">
            <v>SECTION II</v>
          </cell>
          <cell r="E46" t="str">
            <v>HEADWORKS</v>
          </cell>
        </row>
        <row r="47">
          <cell r="C47" t="str">
            <v>II-1</v>
          </cell>
          <cell r="D47" t="str">
            <v>SETTLING BASIN</v>
          </cell>
        </row>
        <row r="48">
          <cell r="E48" t="str">
            <v>Earthworks</v>
          </cell>
        </row>
        <row r="49">
          <cell r="B49">
            <v>23000</v>
          </cell>
          <cell r="C49" t="str">
            <v>II-1-1</v>
          </cell>
          <cell r="D49" t="str">
            <v>B-1.1</v>
          </cell>
          <cell r="E49" t="str">
            <v>Clearing and grubbing type - A</v>
          </cell>
          <cell r="J49" t="str">
            <v>sqm</v>
          </cell>
          <cell r="K49">
            <v>10970</v>
          </cell>
          <cell r="L49">
            <v>6278</v>
          </cell>
          <cell r="N49">
            <v>68869660</v>
          </cell>
          <cell r="Q49">
            <v>1.2729847712414555E-3</v>
          </cell>
        </row>
        <row r="50">
          <cell r="B50">
            <v>24000</v>
          </cell>
          <cell r="C50" t="str">
            <v>II-1-2</v>
          </cell>
          <cell r="D50" t="str">
            <v>B-2</v>
          </cell>
          <cell r="E50" t="str">
            <v>Strippping</v>
          </cell>
          <cell r="J50" t="str">
            <v>cum</v>
          </cell>
          <cell r="K50">
            <v>294</v>
          </cell>
          <cell r="L50">
            <v>12552</v>
          </cell>
          <cell r="N50">
            <v>3690288</v>
          </cell>
          <cell r="Q50">
            <v>6.8211174928046523E-5</v>
          </cell>
        </row>
        <row r="51">
          <cell r="B51">
            <v>25000</v>
          </cell>
          <cell r="C51" t="str">
            <v>II-1-3</v>
          </cell>
          <cell r="D51" t="str">
            <v>B-3.2</v>
          </cell>
          <cell r="E51" t="str">
            <v>Excavation type - C</v>
          </cell>
          <cell r="J51" t="str">
            <v>cum</v>
          </cell>
          <cell r="K51">
            <v>23449</v>
          </cell>
          <cell r="L51">
            <v>24876</v>
          </cell>
          <cell r="N51">
            <v>583317324</v>
          </cell>
          <cell r="Q51">
            <v>1.0782020272109925E-2</v>
          </cell>
        </row>
        <row r="52">
          <cell r="B52">
            <v>26000</v>
          </cell>
          <cell r="C52" t="str">
            <v>II-1-4</v>
          </cell>
          <cell r="D52" t="str">
            <v>B-4.1</v>
          </cell>
          <cell r="E52" t="str">
            <v>Earthfill type - A1 from excavated material</v>
          </cell>
          <cell r="J52" t="str">
            <v>cum</v>
          </cell>
          <cell r="K52">
            <v>235</v>
          </cell>
          <cell r="L52">
            <v>16536</v>
          </cell>
          <cell r="N52">
            <v>3885960</v>
          </cell>
          <cell r="Q52">
            <v>7.182797042490767E-5</v>
          </cell>
        </row>
        <row r="53">
          <cell r="B53">
            <v>27000</v>
          </cell>
          <cell r="C53" t="str">
            <v>II-1-5</v>
          </cell>
          <cell r="D53" t="str">
            <v>B-5</v>
          </cell>
          <cell r="E53" t="str">
            <v>Backfill type - A</v>
          </cell>
          <cell r="J53" t="str">
            <v>cum</v>
          </cell>
          <cell r="K53">
            <v>1890</v>
          </cell>
          <cell r="L53">
            <v>16791</v>
          </cell>
          <cell r="N53">
            <v>31734990</v>
          </cell>
          <cell r="Q53">
            <v>5.8658862241369977E-4</v>
          </cell>
        </row>
        <row r="54">
          <cell r="E54" t="str">
            <v>Concrete works</v>
          </cell>
        </row>
        <row r="55">
          <cell r="B55">
            <v>28000</v>
          </cell>
          <cell r="C55" t="str">
            <v>II-1-6</v>
          </cell>
          <cell r="D55" t="str">
            <v>C-1.2</v>
          </cell>
          <cell r="E55" t="str">
            <v>Concrete type - B</v>
          </cell>
          <cell r="J55" t="str">
            <v>cum</v>
          </cell>
          <cell r="K55">
            <v>6271</v>
          </cell>
          <cell r="L55">
            <v>970688</v>
          </cell>
          <cell r="N55">
            <v>6087184448</v>
          </cell>
          <cell r="Q55">
            <v>0.11251533842394207</v>
          </cell>
        </row>
        <row r="56">
          <cell r="B56">
            <v>29000</v>
          </cell>
          <cell r="C56" t="str">
            <v>II-1-7</v>
          </cell>
          <cell r="D56" t="str">
            <v>C-1.4</v>
          </cell>
          <cell r="E56" t="str">
            <v>Concrete type - D</v>
          </cell>
          <cell r="J56" t="str">
            <v>cum</v>
          </cell>
          <cell r="K56">
            <v>1122</v>
          </cell>
          <cell r="L56">
            <v>731448</v>
          </cell>
          <cell r="N56">
            <v>820684656</v>
          </cell>
          <cell r="Q56">
            <v>1.5169511060161072E-2</v>
          </cell>
        </row>
        <row r="57">
          <cell r="B57">
            <v>30000</v>
          </cell>
          <cell r="C57" t="str">
            <v>II-1-8</v>
          </cell>
          <cell r="D57" t="str">
            <v>C-2.1</v>
          </cell>
          <cell r="E57" t="str">
            <v>Formwork type - A1</v>
          </cell>
          <cell r="J57" t="str">
            <v>sqm</v>
          </cell>
          <cell r="K57">
            <v>3614</v>
          </cell>
          <cell r="L57">
            <v>78554</v>
          </cell>
          <cell r="N57">
            <v>283894156</v>
          </cell>
          <cell r="Q57">
            <v>5.2474912353632367E-3</v>
          </cell>
        </row>
        <row r="58">
          <cell r="B58">
            <v>31000</v>
          </cell>
          <cell r="C58" t="str">
            <v>II-1-9</v>
          </cell>
          <cell r="D58" t="str">
            <v>C-2.2</v>
          </cell>
          <cell r="E58" t="str">
            <v>Formwork type - A2</v>
          </cell>
          <cell r="J58" t="str">
            <v>sqm</v>
          </cell>
          <cell r="K58">
            <v>9718</v>
          </cell>
          <cell r="L58">
            <v>120018</v>
          </cell>
          <cell r="N58">
            <v>1166334924</v>
          </cell>
          <cell r="Q58">
            <v>2.1558500454613258E-2</v>
          </cell>
        </row>
        <row r="59">
          <cell r="B59">
            <v>32000</v>
          </cell>
          <cell r="C59" t="str">
            <v>II-1-10</v>
          </cell>
          <cell r="D59" t="str">
            <v>C-2.3</v>
          </cell>
          <cell r="E59" t="str">
            <v>Formwork type - A3</v>
          </cell>
          <cell r="J59" t="str">
            <v>sqm</v>
          </cell>
          <cell r="K59">
            <v>2731</v>
          </cell>
          <cell r="L59">
            <v>276447</v>
          </cell>
          <cell r="N59">
            <v>754976757</v>
          </cell>
          <cell r="Q59">
            <v>1.3954968186313988E-2</v>
          </cell>
        </row>
        <row r="60">
          <cell r="B60">
            <v>33000</v>
          </cell>
          <cell r="C60" t="str">
            <v>II-1-11</v>
          </cell>
          <cell r="D60" t="str">
            <v>C-3.1</v>
          </cell>
          <cell r="E60" t="str">
            <v>Reinforcement bar, round</v>
          </cell>
          <cell r="J60" t="str">
            <v>ton</v>
          </cell>
          <cell r="K60">
            <v>39</v>
          </cell>
          <cell r="L60">
            <v>14615471</v>
          </cell>
          <cell r="N60">
            <v>570003369</v>
          </cell>
          <cell r="Q60">
            <v>1.0535925519210114E-2</v>
          </cell>
        </row>
        <row r="61">
          <cell r="B61">
            <v>34000</v>
          </cell>
          <cell r="C61" t="str">
            <v>II-1-12</v>
          </cell>
          <cell r="D61" t="str">
            <v>C-3.2</v>
          </cell>
          <cell r="E61" t="str">
            <v>Reinforcement bar, deform</v>
          </cell>
          <cell r="J61" t="str">
            <v>ton</v>
          </cell>
          <cell r="K61">
            <v>677</v>
          </cell>
          <cell r="L61">
            <v>14765621</v>
          </cell>
          <cell r="N61">
            <v>9996325417</v>
          </cell>
          <cell r="Q61">
            <v>0.18477178519851692</v>
          </cell>
        </row>
        <row r="62">
          <cell r="E62" t="str">
            <v>Stone works</v>
          </cell>
        </row>
        <row r="63">
          <cell r="B63">
            <v>35000</v>
          </cell>
          <cell r="C63" t="str">
            <v>II-1-13</v>
          </cell>
          <cell r="D63" t="str">
            <v>D-5.1</v>
          </cell>
          <cell r="E63" t="str">
            <v>Graded gravel filter for under drain</v>
          </cell>
          <cell r="J63" t="str">
            <v>cum</v>
          </cell>
          <cell r="K63">
            <v>240</v>
          </cell>
          <cell r="L63">
            <v>261235</v>
          </cell>
          <cell r="N63">
            <v>62696400</v>
          </cell>
          <cell r="Q63">
            <v>1.158878414844255E-3</v>
          </cell>
        </row>
        <row r="64">
          <cell r="B64">
            <v>36000</v>
          </cell>
          <cell r="C64" t="str">
            <v>II-1-14</v>
          </cell>
          <cell r="D64" t="str">
            <v>D-5.2</v>
          </cell>
          <cell r="E64" t="str">
            <v>Graded sand filter for under drain</v>
          </cell>
          <cell r="J64" t="str">
            <v>cum</v>
          </cell>
          <cell r="K64">
            <v>399</v>
          </cell>
          <cell r="L64">
            <v>145075</v>
          </cell>
          <cell r="N64">
            <v>57884925</v>
          </cell>
          <cell r="Q64">
            <v>1.0699432523618355E-3</v>
          </cell>
        </row>
        <row r="65">
          <cell r="B65">
            <v>37000</v>
          </cell>
          <cell r="C65" t="str">
            <v>II-1-15</v>
          </cell>
          <cell r="D65" t="str">
            <v>D-7.1</v>
          </cell>
          <cell r="E65" t="str">
            <v>Demolition, chipping and disposal of existing stone masonry.</v>
          </cell>
          <cell r="J65" t="str">
            <v>cum</v>
          </cell>
          <cell r="K65">
            <v>300</v>
          </cell>
          <cell r="L65">
            <v>134915</v>
          </cell>
          <cell r="N65">
            <v>40474500</v>
          </cell>
          <cell r="Q65">
            <v>7.4812946838436975E-4</v>
          </cell>
        </row>
        <row r="67">
          <cell r="B67">
            <v>38000</v>
          </cell>
          <cell r="C67" t="str">
            <v>II-1-16</v>
          </cell>
          <cell r="D67" t="str">
            <v>D-7.2</v>
          </cell>
          <cell r="E67" t="str">
            <v>Demolition, chipping and disposal of existing concrete.</v>
          </cell>
          <cell r="J67" t="str">
            <v>cum</v>
          </cell>
          <cell r="K67">
            <v>10</v>
          </cell>
          <cell r="L67">
            <v>209228</v>
          </cell>
          <cell r="N67">
            <v>2092280</v>
          </cell>
          <cell r="Q67">
            <v>3.8673642024268344E-5</v>
          </cell>
        </row>
        <row r="69">
          <cell r="E69" t="str">
            <v>Gates</v>
          </cell>
        </row>
        <row r="70">
          <cell r="B70">
            <v>39000</v>
          </cell>
          <cell r="C70" t="str">
            <v>II-1-17</v>
          </cell>
          <cell r="D70" t="str">
            <v>G-1</v>
          </cell>
          <cell r="E70" t="str">
            <v>Flushing gate of settling basin, b = 3,00 m, h = 1,50 m (slide gate type electric driven)</v>
          </cell>
          <cell r="J70" t="str">
            <v>set</v>
          </cell>
          <cell r="K70">
            <v>4</v>
          </cell>
          <cell r="L70">
            <v>341005654</v>
          </cell>
          <cell r="N70">
            <v>1364022616</v>
          </cell>
          <cell r="Q70">
            <v>2.5212553943157724E-2</v>
          </cell>
        </row>
        <row r="72">
          <cell r="B72">
            <v>40000</v>
          </cell>
          <cell r="C72" t="str">
            <v>II-1-18</v>
          </cell>
          <cell r="D72" t="str">
            <v>G-2</v>
          </cell>
          <cell r="E72" t="str">
            <v>Steel slide gate for intake structure, b = 2,25 m, h = 1,60 m (slide gate type, electric driven)</v>
          </cell>
          <cell r="J72" t="str">
            <v>set</v>
          </cell>
          <cell r="K72">
            <v>2</v>
          </cell>
          <cell r="L72">
            <v>373205316</v>
          </cell>
          <cell r="N72">
            <v>746410632</v>
          </cell>
          <cell r="Q72">
            <v>1.3796632183587232E-2</v>
          </cell>
        </row>
        <row r="74">
          <cell r="B74">
            <v>41000</v>
          </cell>
          <cell r="C74" t="str">
            <v>II-1-19</v>
          </cell>
          <cell r="D74" t="str">
            <v>G-3</v>
          </cell>
          <cell r="E74" t="str">
            <v>Steel stoplog for flushing structure, b = 3,00 m, h = 3,75 m</v>
          </cell>
          <cell r="J74" t="str">
            <v>set</v>
          </cell>
          <cell r="K74">
            <v>5</v>
          </cell>
          <cell r="L74">
            <v>36208700</v>
          </cell>
          <cell r="N74">
            <v>181043500</v>
          </cell>
          <cell r="Q74">
            <v>3.3464027328180867E-3</v>
          </cell>
        </row>
        <row r="76">
          <cell r="B76">
            <v>42000</v>
          </cell>
          <cell r="C76" t="str">
            <v>II-1-20</v>
          </cell>
          <cell r="D76" t="str">
            <v>G-4</v>
          </cell>
          <cell r="E76" t="str">
            <v>Guide frame of stop log for intake of</v>
          </cell>
          <cell r="J76" t="str">
            <v>set</v>
          </cell>
          <cell r="K76">
            <v>2</v>
          </cell>
          <cell r="L76">
            <v>7378470.0000000009</v>
          </cell>
          <cell r="N76">
            <v>14756940</v>
          </cell>
          <cell r="Q76">
            <v>2.7276684522798409E-4</v>
          </cell>
        </row>
        <row r="77">
          <cell r="B77">
            <v>43000</v>
          </cell>
          <cell r="C77" t="str">
            <v>II-1-21</v>
          </cell>
          <cell r="D77" t="str">
            <v>G-5</v>
          </cell>
          <cell r="E77" t="str">
            <v>Steel foot path of stoplog for intake of</v>
          </cell>
          <cell r="J77" t="str">
            <v>set</v>
          </cell>
          <cell r="K77">
            <v>2</v>
          </cell>
          <cell r="L77">
            <v>592768.00000000012</v>
          </cell>
          <cell r="N77">
            <v>1185536</v>
          </cell>
          <cell r="Q77">
            <v>2.191341257904439E-5</v>
          </cell>
        </row>
        <row r="78">
          <cell r="B78">
            <v>44000</v>
          </cell>
          <cell r="C78" t="str">
            <v>II-1-22</v>
          </cell>
          <cell r="D78" t="str">
            <v>G-6</v>
          </cell>
          <cell r="E78" t="str">
            <v>Guide frame of stop log for settling</v>
          </cell>
          <cell r="J78" t="str">
            <v>set</v>
          </cell>
          <cell r="K78">
            <v>4</v>
          </cell>
          <cell r="L78">
            <v>14912467</v>
          </cell>
          <cell r="N78">
            <v>59649868</v>
          </cell>
          <cell r="Q78">
            <v>1.102566406899105E-3</v>
          </cell>
        </row>
        <row r="79">
          <cell r="B79">
            <v>45000</v>
          </cell>
          <cell r="C79" t="str">
            <v>II-1-23</v>
          </cell>
          <cell r="D79" t="str">
            <v>G-7</v>
          </cell>
          <cell r="E79" t="str">
            <v>Steel foot path of stoplog for settling</v>
          </cell>
          <cell r="J79" t="str">
            <v>set</v>
          </cell>
          <cell r="K79">
            <v>4</v>
          </cell>
          <cell r="L79">
            <v>1038193</v>
          </cell>
          <cell r="N79">
            <v>4152772</v>
          </cell>
          <cell r="Q79">
            <v>7.6759715590841047E-5</v>
          </cell>
        </row>
        <row r="80">
          <cell r="B80">
            <v>46000</v>
          </cell>
          <cell r="C80" t="str">
            <v>II-1-24</v>
          </cell>
          <cell r="D80" t="str">
            <v>G-8</v>
          </cell>
          <cell r="E80" t="str">
            <v>Lifting beam of stoplog for settling basin</v>
          </cell>
          <cell r="J80" t="str">
            <v>set</v>
          </cell>
          <cell r="K80">
            <v>1</v>
          </cell>
          <cell r="L80">
            <v>6465930</v>
          </cell>
          <cell r="N80">
            <v>6465930</v>
          </cell>
          <cell r="Q80">
            <v>1.1951606007512256E-4</v>
          </cell>
        </row>
        <row r="81">
          <cell r="B81">
            <v>47000</v>
          </cell>
          <cell r="C81" t="str">
            <v>II-1-25</v>
          </cell>
          <cell r="D81" t="str">
            <v>G-9</v>
          </cell>
          <cell r="E81" t="str">
            <v>Monorail crane with manual chain block, cap 2,0 ton for flushing gate</v>
          </cell>
          <cell r="J81" t="str">
            <v>set</v>
          </cell>
          <cell r="K81">
            <v>1</v>
          </cell>
          <cell r="L81">
            <v>47234000.000000007</v>
          </cell>
          <cell r="N81">
            <v>47234000</v>
          </cell>
          <cell r="Q81">
            <v>8.7307186771096168E-4</v>
          </cell>
        </row>
        <row r="83">
          <cell r="B83">
            <v>48000</v>
          </cell>
          <cell r="C83" t="str">
            <v>II-1-26</v>
          </cell>
          <cell r="D83" t="str">
            <v>G-10</v>
          </cell>
          <cell r="E83" t="str">
            <v>Distribution panel for flushing gate of settling basin</v>
          </cell>
          <cell r="J83" t="str">
            <v>set</v>
          </cell>
          <cell r="K83">
            <v>1</v>
          </cell>
          <cell r="L83">
            <v>43312500</v>
          </cell>
          <cell r="N83">
            <v>43312500</v>
          </cell>
          <cell r="Q83">
            <v>8.0058697697063617E-4</v>
          </cell>
        </row>
        <row r="85">
          <cell r="B85">
            <v>49000</v>
          </cell>
          <cell r="C85" t="str">
            <v>II-1-27</v>
          </cell>
          <cell r="D85" t="str">
            <v>G-11</v>
          </cell>
          <cell r="E85" t="str">
            <v>Local control panel for intake gate hoist with connection with distribution control unit, cabling / wiring system from existing power supply system.</v>
          </cell>
          <cell r="J85" t="str">
            <v>set</v>
          </cell>
          <cell r="K85">
            <v>2</v>
          </cell>
          <cell r="L85">
            <v>43807500.000000007</v>
          </cell>
          <cell r="N85">
            <v>87615000</v>
          </cell>
          <cell r="Q85">
            <v>1.6194730848434584E-3</v>
          </cell>
        </row>
        <row r="89">
          <cell r="B89">
            <v>50000</v>
          </cell>
          <cell r="C89" t="str">
            <v>II-1-28</v>
          </cell>
          <cell r="D89" t="str">
            <v>G-12</v>
          </cell>
          <cell r="E89" t="str">
            <v>Local control panel for flushing gate hoist with connection with distribution control unit, cabling / wiring system from existing power supply system.</v>
          </cell>
          <cell r="J89" t="str">
            <v>set</v>
          </cell>
          <cell r="K89">
            <v>4</v>
          </cell>
          <cell r="L89">
            <v>43807500.000000007</v>
          </cell>
          <cell r="N89">
            <v>175230000</v>
          </cell>
          <cell r="Q89">
            <v>3.2389461696869168E-3</v>
          </cell>
        </row>
        <row r="93">
          <cell r="B93">
            <v>51000</v>
          </cell>
          <cell r="C93" t="str">
            <v>II-1-29</v>
          </cell>
          <cell r="D93" t="str">
            <v>G-13</v>
          </cell>
          <cell r="E93" t="str">
            <v>Mercury lamp</v>
          </cell>
          <cell r="J93" t="str">
            <v>nos</v>
          </cell>
          <cell r="K93">
            <v>6</v>
          </cell>
          <cell r="L93">
            <v>6435000</v>
          </cell>
          <cell r="N93">
            <v>38610000</v>
          </cell>
          <cell r="Q93">
            <v>7.1366610518525282E-4</v>
          </cell>
        </row>
        <row r="94">
          <cell r="B94">
            <v>52000</v>
          </cell>
          <cell r="C94" t="str">
            <v>II-1-30</v>
          </cell>
          <cell r="D94" t="str">
            <v>G-16</v>
          </cell>
          <cell r="E94" t="str">
            <v>Intake trashrack, b = 2,25 m x 2,08 m</v>
          </cell>
          <cell r="J94" t="str">
            <v>set</v>
          </cell>
          <cell r="K94">
            <v>2</v>
          </cell>
          <cell r="L94">
            <v>36217258</v>
          </cell>
          <cell r="N94">
            <v>72434516</v>
          </cell>
          <cell r="Q94">
            <v>1.3388774647681658E-3</v>
          </cell>
        </row>
        <row r="95">
          <cell r="B95">
            <v>53000</v>
          </cell>
          <cell r="C95" t="str">
            <v>II-1-31</v>
          </cell>
          <cell r="D95" t="str">
            <v>G-17</v>
          </cell>
          <cell r="E95" t="str">
            <v>Spare part, maintenance equipment and tools for gate on the headworks.</v>
          </cell>
          <cell r="J95" t="str">
            <v>ls</v>
          </cell>
          <cell r="K95">
            <v>1</v>
          </cell>
          <cell r="L95">
            <v>26807000</v>
          </cell>
          <cell r="N95">
            <v>26807000</v>
          </cell>
          <cell r="Q95">
            <v>4.9549980009585789E-4</v>
          </cell>
        </row>
        <row r="97">
          <cell r="E97" t="str">
            <v>Miscellaneous works</v>
          </cell>
        </row>
        <row r="98">
          <cell r="B98">
            <v>54000</v>
          </cell>
          <cell r="C98" t="str">
            <v>II-1-32</v>
          </cell>
          <cell r="D98" t="str">
            <v>H-2</v>
          </cell>
          <cell r="E98" t="str">
            <v>Galvanized Iron Pipe, dia 50 mm for handrail</v>
          </cell>
          <cell r="J98" t="str">
            <v>m</v>
          </cell>
          <cell r="K98">
            <v>111</v>
          </cell>
          <cell r="L98">
            <v>60656</v>
          </cell>
          <cell r="N98">
            <v>6732816</v>
          </cell>
          <cell r="Q98">
            <v>1.2444917305488095E-4</v>
          </cell>
        </row>
        <row r="99">
          <cell r="B99">
            <v>55000</v>
          </cell>
          <cell r="C99" t="str">
            <v>II-1-33</v>
          </cell>
          <cell r="D99" t="str">
            <v>H-4.1</v>
          </cell>
          <cell r="E99" t="str">
            <v>Waterstop for expantion joint profile, width = 190 mm</v>
          </cell>
          <cell r="J99" t="str">
            <v>m</v>
          </cell>
          <cell r="K99">
            <v>319</v>
          </cell>
          <cell r="L99">
            <v>176986</v>
          </cell>
          <cell r="N99">
            <v>56458534</v>
          </cell>
          <cell r="Q99">
            <v>1.0435778830419366E-3</v>
          </cell>
        </row>
        <row r="101">
          <cell r="B101">
            <v>56000</v>
          </cell>
          <cell r="C101" t="str">
            <v>II-1-34</v>
          </cell>
          <cell r="D101" t="str">
            <v>H-4.2</v>
          </cell>
          <cell r="E101" t="str">
            <v>Waterstop for construction joint profile, width = 190 mm</v>
          </cell>
          <cell r="J101" t="str">
            <v>m</v>
          </cell>
          <cell r="K101">
            <v>510</v>
          </cell>
          <cell r="L101">
            <v>135120</v>
          </cell>
          <cell r="N101">
            <v>68911200</v>
          </cell>
          <cell r="Q101">
            <v>1.2737525953805231E-3</v>
          </cell>
        </row>
        <row r="103">
          <cell r="B103">
            <v>57000</v>
          </cell>
          <cell r="C103" t="str">
            <v>II-1-35</v>
          </cell>
          <cell r="D103" t="str">
            <v>H-4.3</v>
          </cell>
          <cell r="E103" t="str">
            <v>Joint filler</v>
          </cell>
          <cell r="J103" t="str">
            <v>sqm</v>
          </cell>
          <cell r="K103">
            <v>535</v>
          </cell>
          <cell r="L103">
            <v>210821</v>
          </cell>
          <cell r="N103">
            <v>112789235</v>
          </cell>
          <cell r="Q103">
            <v>2.0847929046691064E-3</v>
          </cell>
        </row>
        <row r="104">
          <cell r="B104">
            <v>58000</v>
          </cell>
          <cell r="C104" t="str">
            <v>II-1-36</v>
          </cell>
          <cell r="D104" t="str">
            <v>H-4.4</v>
          </cell>
          <cell r="E104" t="str">
            <v>Joint sealant</v>
          </cell>
          <cell r="J104" t="str">
            <v>m</v>
          </cell>
          <cell r="K104">
            <v>891</v>
          </cell>
          <cell r="L104">
            <v>98863</v>
          </cell>
          <cell r="N104">
            <v>88086933</v>
          </cell>
          <cell r="Q104">
            <v>1.6281962805445305E-3</v>
          </cell>
        </row>
        <row r="105">
          <cell r="B105">
            <v>59000</v>
          </cell>
          <cell r="C105" t="str">
            <v>II-1-37</v>
          </cell>
          <cell r="D105" t="str">
            <v>H-5</v>
          </cell>
          <cell r="E105" t="str">
            <v>Dowel bars dia 19 mm, L = 1,0 m</v>
          </cell>
          <cell r="J105" t="str">
            <v>nos</v>
          </cell>
          <cell r="K105">
            <v>4591</v>
          </cell>
          <cell r="L105">
            <v>21271</v>
          </cell>
          <cell r="N105">
            <v>97655161</v>
          </cell>
          <cell r="Q105">
            <v>1.8050551256697436E-3</v>
          </cell>
        </row>
        <row r="106">
          <cell r="B106">
            <v>60000</v>
          </cell>
          <cell r="C106" t="str">
            <v>II-1-38</v>
          </cell>
          <cell r="D106" t="str">
            <v>H-6.1</v>
          </cell>
          <cell r="E106" t="str">
            <v>PVC weephole (dia. 50 mm)</v>
          </cell>
          <cell r="J106" t="str">
            <v>set</v>
          </cell>
          <cell r="K106">
            <v>117</v>
          </cell>
          <cell r="L106">
            <v>38202</v>
          </cell>
          <cell r="N106">
            <v>4469634</v>
          </cell>
          <cell r="Q106">
            <v>8.2616583485718261E-5</v>
          </cell>
        </row>
        <row r="107">
          <cell r="B107">
            <v>61000</v>
          </cell>
          <cell r="C107" t="str">
            <v>II-1-39</v>
          </cell>
          <cell r="D107" t="str">
            <v>H-6.2</v>
          </cell>
          <cell r="E107" t="str">
            <v>PVC pipe for under drain (dia 100 mm)</v>
          </cell>
          <cell r="J107" t="str">
            <v>m</v>
          </cell>
          <cell r="K107">
            <v>66</v>
          </cell>
          <cell r="L107">
            <v>62970</v>
          </cell>
          <cell r="N107">
            <v>4156020</v>
          </cell>
          <cell r="Q107">
            <v>7.6819751527376705E-5</v>
          </cell>
        </row>
        <row r="108">
          <cell r="B108">
            <v>62000</v>
          </cell>
          <cell r="C108" t="str">
            <v>II-1-40</v>
          </cell>
          <cell r="D108" t="str">
            <v>H-6.4</v>
          </cell>
          <cell r="E108" t="str">
            <v>Flap valve (dia 100 mm) for under</v>
          </cell>
          <cell r="J108" t="str">
            <v>set</v>
          </cell>
          <cell r="K108">
            <v>99</v>
          </cell>
          <cell r="L108">
            <v>84301</v>
          </cell>
          <cell r="N108">
            <v>8345799</v>
          </cell>
          <cell r="Q108">
            <v>1.5426350341851794E-4</v>
          </cell>
        </row>
        <row r="109">
          <cell r="B109">
            <v>63000</v>
          </cell>
          <cell r="C109" t="str">
            <v>II-1-41</v>
          </cell>
          <cell r="D109" t="str">
            <v>H-6.5</v>
          </cell>
          <cell r="E109" t="str">
            <v>Perforated PVC pipe dia 100 mm</v>
          </cell>
          <cell r="J109" t="str">
            <v>m</v>
          </cell>
          <cell r="K109">
            <v>1499</v>
          </cell>
          <cell r="L109">
            <v>90590</v>
          </cell>
          <cell r="N109">
            <v>135794410</v>
          </cell>
          <cell r="Q109">
            <v>2.5100198832071832E-3</v>
          </cell>
        </row>
        <row r="110">
          <cell r="B110">
            <v>64000</v>
          </cell>
          <cell r="C110" t="str">
            <v>II-1-42</v>
          </cell>
          <cell r="D110" t="str">
            <v>H-8</v>
          </cell>
          <cell r="E110" t="str">
            <v>Staff Gauge</v>
          </cell>
          <cell r="J110" t="str">
            <v>m</v>
          </cell>
          <cell r="K110">
            <v>9</v>
          </cell>
          <cell r="L110">
            <v>333162</v>
          </cell>
          <cell r="N110">
            <v>2998458</v>
          </cell>
          <cell r="Q110">
            <v>5.5423409542128022E-5</v>
          </cell>
        </row>
        <row r="111">
          <cell r="B111">
            <v>65000</v>
          </cell>
          <cell r="C111" t="str">
            <v>II-1-43</v>
          </cell>
          <cell r="D111" t="str">
            <v>H-11</v>
          </cell>
          <cell r="E111" t="str">
            <v>Geotextille filter type - I</v>
          </cell>
          <cell r="J111" t="str">
            <v>sqm</v>
          </cell>
          <cell r="K111">
            <v>2812</v>
          </cell>
          <cell r="L111">
            <v>32284</v>
          </cell>
          <cell r="N111">
            <v>90782608</v>
          </cell>
          <cell r="Q111">
            <v>1.678023058013975E-3</v>
          </cell>
        </row>
        <row r="112">
          <cell r="B112">
            <v>66000</v>
          </cell>
          <cell r="C112" t="str">
            <v>II-1-44</v>
          </cell>
          <cell r="D112" t="str">
            <v>H-13</v>
          </cell>
          <cell r="E112" t="str">
            <v>Plastic Sheet</v>
          </cell>
          <cell r="J112" t="str">
            <v>sqm</v>
          </cell>
          <cell r="K112">
            <v>1994</v>
          </cell>
          <cell r="L112">
            <v>4367</v>
          </cell>
          <cell r="N112">
            <v>8707798</v>
          </cell>
          <cell r="Q112">
            <v>1.6095468229474058E-4</v>
          </cell>
        </row>
        <row r="114">
          <cell r="E114" t="str">
            <v>Sub total section II - 1</v>
          </cell>
          <cell r="N114">
            <v>24088869470</v>
          </cell>
        </row>
        <row r="116">
          <cell r="E116" t="str">
            <v>TOTAL SECTION II (Carried forward to Summary)</v>
          </cell>
          <cell r="N116">
            <v>24088869470</v>
          </cell>
        </row>
        <row r="118">
          <cell r="C118" t="str">
            <v>SECTION III</v>
          </cell>
          <cell r="E118" t="str">
            <v>IRRIGATION CANAL AND RELATED STRUCTURES</v>
          </cell>
        </row>
        <row r="119">
          <cell r="C119" t="str">
            <v>III - 1</v>
          </cell>
          <cell r="D119" t="str">
            <v>MAIN CANAL</v>
          </cell>
        </row>
        <row r="120">
          <cell r="E120" t="str">
            <v>Earthworks</v>
          </cell>
        </row>
        <row r="121">
          <cell r="B121">
            <v>67000</v>
          </cell>
          <cell r="C121" t="str">
            <v>III-1-1</v>
          </cell>
          <cell r="D121" t="str">
            <v>B-1.1</v>
          </cell>
          <cell r="E121" t="str">
            <v>Clearing and grubbing type - A</v>
          </cell>
          <cell r="J121" t="str">
            <v>sqm</v>
          </cell>
          <cell r="K121">
            <v>74381</v>
          </cell>
          <cell r="L121">
            <v>6278</v>
          </cell>
          <cell r="N121">
            <v>466963918</v>
          </cell>
          <cell r="Q121">
            <v>8.631347335433975E-3</v>
          </cell>
        </row>
        <row r="122">
          <cell r="B122">
            <v>68000</v>
          </cell>
          <cell r="C122" t="str">
            <v>III-1-2</v>
          </cell>
          <cell r="D122" t="str">
            <v>B-1.3</v>
          </cell>
          <cell r="E122" t="str">
            <v>Clearing and grubbing type - B</v>
          </cell>
          <cell r="J122" t="str">
            <v>sqm</v>
          </cell>
          <cell r="K122">
            <v>11572</v>
          </cell>
          <cell r="L122">
            <v>9846</v>
          </cell>
          <cell r="N122">
            <v>113937912</v>
          </cell>
          <cell r="Q122">
            <v>2.1060250165755006E-3</v>
          </cell>
        </row>
        <row r="123">
          <cell r="B123">
            <v>69000</v>
          </cell>
          <cell r="C123" t="str">
            <v>III-1-3</v>
          </cell>
          <cell r="D123" t="str">
            <v>B-2</v>
          </cell>
          <cell r="E123" t="str">
            <v>Strippping</v>
          </cell>
          <cell r="J123" t="str">
            <v>cum</v>
          </cell>
          <cell r="K123">
            <v>15876</v>
          </cell>
          <cell r="L123">
            <v>12552</v>
          </cell>
          <cell r="N123">
            <v>199275552</v>
          </cell>
          <cell r="Q123">
            <v>3.6834034461145121E-3</v>
          </cell>
        </row>
        <row r="124">
          <cell r="B124">
            <v>70000</v>
          </cell>
          <cell r="C124" t="str">
            <v>III-1-4</v>
          </cell>
          <cell r="D124" t="str">
            <v>B-3.1.1</v>
          </cell>
          <cell r="E124" t="str">
            <v>Excavation type - A without hauling distance</v>
          </cell>
          <cell r="J124" t="str">
            <v>cum</v>
          </cell>
          <cell r="K124">
            <v>14207</v>
          </cell>
          <cell r="L124">
            <v>14949</v>
          </cell>
          <cell r="N124">
            <v>212380443</v>
          </cell>
          <cell r="Q124">
            <v>3.9256338661830771E-3</v>
          </cell>
        </row>
        <row r="125">
          <cell r="B125">
            <v>71000</v>
          </cell>
          <cell r="C125" t="str">
            <v>III-1-5</v>
          </cell>
          <cell r="D125" t="str">
            <v>B-3.1.2</v>
          </cell>
          <cell r="E125" t="str">
            <v>Excavation type - A with hauling distance 0,1 - 1 km</v>
          </cell>
          <cell r="J125" t="str">
            <v>cum</v>
          </cell>
          <cell r="K125">
            <v>12431</v>
          </cell>
          <cell r="L125">
            <v>20729</v>
          </cell>
          <cell r="N125">
            <v>257682199</v>
          </cell>
          <cell r="Q125">
            <v>4.762990192590035E-3</v>
          </cell>
        </row>
        <row r="126">
          <cell r="B126">
            <v>72000</v>
          </cell>
          <cell r="C126" t="str">
            <v>III-1-6</v>
          </cell>
          <cell r="D126" t="str">
            <v>B-3.1.3</v>
          </cell>
          <cell r="E126" t="str">
            <v>Excavation type - A with hauling distance 1 - 3 km</v>
          </cell>
          <cell r="J126" t="str">
            <v>cum</v>
          </cell>
          <cell r="K126">
            <v>8879</v>
          </cell>
          <cell r="L126">
            <v>32105</v>
          </cell>
          <cell r="N126">
            <v>285060295</v>
          </cell>
          <cell r="Q126">
            <v>5.2690461143643924E-3</v>
          </cell>
        </row>
        <row r="127">
          <cell r="B127">
            <v>73000</v>
          </cell>
          <cell r="C127" t="str">
            <v>III-1-7</v>
          </cell>
          <cell r="D127" t="str">
            <v>B-3.3.1</v>
          </cell>
          <cell r="E127" t="str">
            <v>Excavation type - D without hauling distance</v>
          </cell>
          <cell r="J127" t="str">
            <v>cum</v>
          </cell>
          <cell r="K127">
            <v>748</v>
          </cell>
          <cell r="L127">
            <v>22190</v>
          </cell>
          <cell r="N127">
            <v>16598120</v>
          </cell>
          <cell r="Q127">
            <v>3.0679916223251617E-4</v>
          </cell>
        </row>
        <row r="128">
          <cell r="B128">
            <v>74000</v>
          </cell>
          <cell r="C128" t="str">
            <v>III-1-8</v>
          </cell>
          <cell r="D128" t="str">
            <v>B-3.3.2</v>
          </cell>
          <cell r="E128" t="str">
            <v>Excavation type - D with hauling distance 0,1 - 1 km</v>
          </cell>
          <cell r="J128" t="str">
            <v>cum</v>
          </cell>
          <cell r="K128">
            <v>654</v>
          </cell>
          <cell r="L128">
            <v>24880</v>
          </cell>
          <cell r="N128">
            <v>16271520</v>
          </cell>
          <cell r="Q128">
            <v>3.0076229743185561E-4</v>
          </cell>
        </row>
        <row r="129">
          <cell r="B129">
            <v>75000</v>
          </cell>
          <cell r="C129" t="str">
            <v>III-1-9</v>
          </cell>
          <cell r="D129" t="str">
            <v>B-3.3.3</v>
          </cell>
          <cell r="E129" t="str">
            <v>Excavation type - D with hauling distance 1 - 3 km</v>
          </cell>
          <cell r="J129" t="str">
            <v>cum</v>
          </cell>
          <cell r="K129">
            <v>467</v>
          </cell>
          <cell r="L129">
            <v>37386</v>
          </cell>
          <cell r="N129">
            <v>17459262</v>
          </cell>
          <cell r="Q129">
            <v>3.2271648565006185E-4</v>
          </cell>
        </row>
        <row r="130">
          <cell r="B130">
            <v>76000</v>
          </cell>
          <cell r="C130" t="str">
            <v>III-1-10</v>
          </cell>
          <cell r="D130" t="str">
            <v>B-3.4.1</v>
          </cell>
          <cell r="E130" t="str">
            <v>Excavation type - F without hauling distance</v>
          </cell>
          <cell r="J130" t="str">
            <v>cum</v>
          </cell>
          <cell r="K130">
            <v>56</v>
          </cell>
          <cell r="L130">
            <v>73491</v>
          </cell>
          <cell r="N130">
            <v>4115496</v>
          </cell>
          <cell r="Q130">
            <v>7.6070707102447228E-5</v>
          </cell>
        </row>
        <row r="131">
          <cell r="B131">
            <v>77000</v>
          </cell>
          <cell r="C131" t="str">
            <v>III-1-11</v>
          </cell>
          <cell r="D131" t="str">
            <v>B-3.4.2</v>
          </cell>
          <cell r="E131" t="str">
            <v>Excavation type - F with hauling distance 0,1 - 1 km</v>
          </cell>
          <cell r="J131" t="str">
            <v>cum</v>
          </cell>
          <cell r="K131">
            <v>49</v>
          </cell>
          <cell r="L131">
            <v>76740</v>
          </cell>
          <cell r="N131">
            <v>3760260</v>
          </cell>
          <cell r="Q131">
            <v>6.9504535319448292E-5</v>
          </cell>
        </row>
        <row r="132">
          <cell r="B132">
            <v>78000</v>
          </cell>
          <cell r="C132" t="str">
            <v>III-1-12</v>
          </cell>
          <cell r="D132" t="str">
            <v>B-3.4.3</v>
          </cell>
          <cell r="E132" t="str">
            <v>Excavation type - F with hauling distance 1 - 3 km</v>
          </cell>
          <cell r="J132" t="str">
            <v>cum</v>
          </cell>
          <cell r="K132">
            <v>35</v>
          </cell>
          <cell r="L132">
            <v>97150</v>
          </cell>
          <cell r="N132">
            <v>3400250</v>
          </cell>
          <cell r="Q132">
            <v>6.2850121060765494E-5</v>
          </cell>
        </row>
        <row r="133">
          <cell r="B133">
            <v>79000</v>
          </cell>
          <cell r="C133" t="str">
            <v>III-1-13</v>
          </cell>
          <cell r="D133" t="str">
            <v>B-4.1</v>
          </cell>
          <cell r="E133" t="str">
            <v>Earthfill type - A1 from excavated material</v>
          </cell>
          <cell r="J133" t="str">
            <v>cum</v>
          </cell>
          <cell r="K133">
            <v>93185</v>
          </cell>
          <cell r="L133">
            <v>16536</v>
          </cell>
          <cell r="N133">
            <v>1540907160</v>
          </cell>
          <cell r="Q133">
            <v>2.8482082655510728E-2</v>
          </cell>
        </row>
        <row r="134">
          <cell r="B134">
            <v>80000</v>
          </cell>
          <cell r="C134" t="str">
            <v>III-1-14</v>
          </cell>
          <cell r="D134" t="str">
            <v>B-4.2</v>
          </cell>
          <cell r="E134" t="str">
            <v>Earthfill type - A1 from excavated material with cofferdam and dewatering for soft foundation</v>
          </cell>
          <cell r="J134" t="str">
            <v>cum</v>
          </cell>
          <cell r="K134">
            <v>9319</v>
          </cell>
          <cell r="L134">
            <v>33891</v>
          </cell>
          <cell r="N134">
            <v>315830229</v>
          </cell>
          <cell r="Q134">
            <v>5.837796670038759E-3</v>
          </cell>
        </row>
        <row r="136">
          <cell r="B136">
            <v>81000</v>
          </cell>
          <cell r="C136" t="str">
            <v>III-1-15</v>
          </cell>
          <cell r="D136" t="str">
            <v>B-4.5.1</v>
          </cell>
          <cell r="E136" t="str">
            <v>Earthfill type - B1 from borrow area distance 0,1 - 1 km</v>
          </cell>
          <cell r="J136" t="str">
            <v>cum</v>
          </cell>
          <cell r="K136">
            <v>79873</v>
          </cell>
          <cell r="L136">
            <v>38147</v>
          </cell>
          <cell r="N136">
            <v>3046915331</v>
          </cell>
          <cell r="Q136">
            <v>5.6319093424087162E-2</v>
          </cell>
        </row>
        <row r="137">
          <cell r="B137">
            <v>82000</v>
          </cell>
          <cell r="C137" t="str">
            <v>III-1-16</v>
          </cell>
          <cell r="D137" t="str">
            <v>B-4.5.2</v>
          </cell>
          <cell r="E137" t="str">
            <v>Earthfill type - B1 from borrow area distance 0,1 - 1 km with cofferdam and dewatering for soft foundation</v>
          </cell>
          <cell r="J137" t="str">
            <v>cum</v>
          </cell>
          <cell r="K137">
            <v>7987</v>
          </cell>
          <cell r="L137">
            <v>52765</v>
          </cell>
          <cell r="N137">
            <v>421434055</v>
          </cell>
          <cell r="Q137">
            <v>7.7897746859434767E-3</v>
          </cell>
        </row>
        <row r="139">
          <cell r="B139">
            <v>83000</v>
          </cell>
          <cell r="C139" t="str">
            <v>III-1-17</v>
          </cell>
          <cell r="D139" t="str">
            <v>B-4.5.3</v>
          </cell>
          <cell r="E139" t="str">
            <v>Earthfill type - B1 from borrow area distance 1 - 3 km</v>
          </cell>
          <cell r="J139" t="str">
            <v>cum</v>
          </cell>
          <cell r="K139">
            <v>61236</v>
          </cell>
          <cell r="L139">
            <v>52994</v>
          </cell>
          <cell r="N139">
            <v>3245140584</v>
          </cell>
          <cell r="Q139">
            <v>5.9983083174355779E-2</v>
          </cell>
        </row>
        <row r="140">
          <cell r="B140">
            <v>84000</v>
          </cell>
          <cell r="C140" t="str">
            <v>III-1-18</v>
          </cell>
          <cell r="D140" t="str">
            <v>B-4.5.4</v>
          </cell>
          <cell r="E140" t="str">
            <v>Earthfill type - B1 from borrow area distance 1 - 3 km with cofferdam and dewatering for soft foundation</v>
          </cell>
          <cell r="J140" t="str">
            <v>cum</v>
          </cell>
          <cell r="K140">
            <v>6124</v>
          </cell>
          <cell r="L140">
            <v>67612</v>
          </cell>
          <cell r="N140">
            <v>414055888</v>
          </cell>
          <cell r="Q140">
            <v>7.6533968639725791E-3</v>
          </cell>
        </row>
        <row r="142">
          <cell r="B142">
            <v>85000</v>
          </cell>
          <cell r="C142" t="str">
            <v>III-1-19</v>
          </cell>
          <cell r="D142" t="str">
            <v>B-4.5.5</v>
          </cell>
          <cell r="E142" t="str">
            <v>Earthfill type - B1 from borrow area distance 3 - 5 km</v>
          </cell>
          <cell r="J142" t="str">
            <v>cum</v>
          </cell>
          <cell r="K142">
            <v>11981</v>
          </cell>
          <cell r="L142">
            <v>74363</v>
          </cell>
          <cell r="N142">
            <v>890943103</v>
          </cell>
          <cell r="Q142">
            <v>1.6468166129491674E-2</v>
          </cell>
        </row>
        <row r="143">
          <cell r="B143">
            <v>86000</v>
          </cell>
          <cell r="C143" t="str">
            <v>III-1-20</v>
          </cell>
          <cell r="D143" t="str">
            <v>B-4.5.6</v>
          </cell>
          <cell r="E143" t="str">
            <v>Earthfill type - B1 from borrow area distance 3 - 5 km with cofferdam and dewatering for soft foundation</v>
          </cell>
          <cell r="J143" t="str">
            <v>cum</v>
          </cell>
          <cell r="K143">
            <v>1198</v>
          </cell>
          <cell r="L143">
            <v>88981</v>
          </cell>
          <cell r="N143">
            <v>106599238</v>
          </cell>
          <cell r="Q143">
            <v>1.9703771820558354E-3</v>
          </cell>
        </row>
        <row r="145">
          <cell r="B145">
            <v>87000</v>
          </cell>
          <cell r="C145" t="str">
            <v>III-1-21</v>
          </cell>
          <cell r="D145" t="str">
            <v>B-4.5.7</v>
          </cell>
          <cell r="E145" t="str">
            <v>Earthfill type - B1 from borrow area distance 5 - 7 km</v>
          </cell>
          <cell r="J145" t="str">
            <v>cum</v>
          </cell>
          <cell r="K145">
            <v>7987</v>
          </cell>
          <cell r="L145">
            <v>93309</v>
          </cell>
          <cell r="N145">
            <v>745258983</v>
          </cell>
          <cell r="Q145">
            <v>1.377534513732019E-2</v>
          </cell>
        </row>
        <row r="146">
          <cell r="B146">
            <v>88000</v>
          </cell>
          <cell r="C146" t="str">
            <v>III-1-22</v>
          </cell>
          <cell r="D146" t="str">
            <v>B-4.5.8</v>
          </cell>
          <cell r="E146" t="str">
            <v>Earthfill type - B1 from borrow area distance 5 - 7 km with cofferdam and dewatering for soft foundation</v>
          </cell>
          <cell r="J146" t="str">
            <v>cum</v>
          </cell>
          <cell r="K146">
            <v>799</v>
          </cell>
          <cell r="L146">
            <v>107927</v>
          </cell>
          <cell r="N146">
            <v>86233673</v>
          </cell>
          <cell r="Q146">
            <v>1.5939406771750505E-3</v>
          </cell>
        </row>
        <row r="148">
          <cell r="B148">
            <v>89000</v>
          </cell>
          <cell r="C148" t="str">
            <v>III-1-23</v>
          </cell>
          <cell r="D148" t="str">
            <v>B-4.5.9</v>
          </cell>
          <cell r="E148" t="str">
            <v>Earthfill type - B1 from borrow area distance 7 - 9 km</v>
          </cell>
          <cell r="J148" t="str">
            <v>cum</v>
          </cell>
          <cell r="K148">
            <v>5325</v>
          </cell>
          <cell r="L148">
            <v>111000</v>
          </cell>
          <cell r="N148">
            <v>591075000</v>
          </cell>
          <cell r="Q148">
            <v>1.0925412927282396E-2</v>
          </cell>
        </row>
        <row r="149">
          <cell r="B149">
            <v>90000</v>
          </cell>
          <cell r="C149" t="str">
            <v>III-1-24</v>
          </cell>
          <cell r="D149" t="str">
            <v>B-4.5.10</v>
          </cell>
          <cell r="E149" t="str">
            <v>Earthfill type - B1 from borrow area distance 7 - 9 km with cofferdam and dewatering for soft foundation</v>
          </cell>
          <cell r="J149" t="str">
            <v>cum</v>
          </cell>
          <cell r="K149">
            <v>533</v>
          </cell>
          <cell r="L149">
            <v>125618</v>
          </cell>
          <cell r="N149">
            <v>66954394</v>
          </cell>
          <cell r="Q149">
            <v>1.2375830507904393E-3</v>
          </cell>
        </row>
        <row r="151">
          <cell r="B151">
            <v>91000</v>
          </cell>
          <cell r="C151" t="str">
            <v>III-1-25</v>
          </cell>
          <cell r="D151" t="str">
            <v>B-4.5.11</v>
          </cell>
          <cell r="E151" t="str">
            <v>Earthfill type - B1 from borrow area distance 9 - 15 km</v>
          </cell>
          <cell r="J151" t="str">
            <v>cum</v>
          </cell>
          <cell r="K151">
            <v>3994</v>
          </cell>
          <cell r="L151">
            <v>146591</v>
          </cell>
          <cell r="N151">
            <v>585484454</v>
          </cell>
          <cell r="Q151">
            <v>1.0822077439334223E-2</v>
          </cell>
        </row>
        <row r="152">
          <cell r="B152">
            <v>92000</v>
          </cell>
          <cell r="C152" t="str">
            <v>III-1-26</v>
          </cell>
          <cell r="D152" t="str">
            <v>B-4.5.12</v>
          </cell>
          <cell r="E152" t="str">
            <v>Earthfill type - B1 from borrow area distance 9 - 15 km with cofferdam and dewatering for soft foundation</v>
          </cell>
          <cell r="J152" t="str">
            <v>cum</v>
          </cell>
          <cell r="K152">
            <v>399</v>
          </cell>
          <cell r="L152">
            <v>161210</v>
          </cell>
          <cell r="N152">
            <v>64322790</v>
          </cell>
          <cell r="Q152">
            <v>1.1889405598018371E-3</v>
          </cell>
        </row>
        <row r="154">
          <cell r="B154">
            <v>93000</v>
          </cell>
          <cell r="C154" t="str">
            <v>III-1-27</v>
          </cell>
          <cell r="D154" t="str">
            <v>B-4.5.13</v>
          </cell>
          <cell r="E154" t="str">
            <v>Earthfill type - B1 from borrow area distance 15 - 20 km</v>
          </cell>
          <cell r="J154" t="str">
            <v>cum</v>
          </cell>
          <cell r="K154">
            <v>2662</v>
          </cell>
          <cell r="L154">
            <v>185654</v>
          </cell>
          <cell r="N154">
            <v>494210948</v>
          </cell>
          <cell r="Q154">
            <v>9.1349806371165895E-3</v>
          </cell>
        </row>
        <row r="155">
          <cell r="B155">
            <v>94000</v>
          </cell>
          <cell r="C155" t="str">
            <v>III-1-28</v>
          </cell>
          <cell r="D155" t="str">
            <v>B-4.5.14</v>
          </cell>
          <cell r="E155" t="str">
            <v>Earthfill type - B1 from borrow area distance 15 - 20 km with cofferdam and dewatering for soft foundation</v>
          </cell>
          <cell r="J155" t="str">
            <v>cum</v>
          </cell>
          <cell r="K155">
            <v>266</v>
          </cell>
          <cell r="L155">
            <v>200272</v>
          </cell>
          <cell r="N155">
            <v>53272352</v>
          </cell>
          <cell r="Q155">
            <v>9.8468458860134192E-4</v>
          </cell>
        </row>
        <row r="157">
          <cell r="B157">
            <v>95000</v>
          </cell>
          <cell r="C157" t="str">
            <v>III-1-29</v>
          </cell>
          <cell r="D157" t="str">
            <v>B-6</v>
          </cell>
          <cell r="E157" t="str">
            <v>Sod facing</v>
          </cell>
          <cell r="J157" t="str">
            <v>sqm</v>
          </cell>
          <cell r="K157">
            <v>29509</v>
          </cell>
          <cell r="L157">
            <v>10703</v>
          </cell>
          <cell r="N157">
            <v>315834827</v>
          </cell>
          <cell r="Q157">
            <v>5.8378816593356161E-3</v>
          </cell>
        </row>
        <row r="158">
          <cell r="E158" t="str">
            <v>Concrete works</v>
          </cell>
        </row>
        <row r="159">
          <cell r="B159">
            <v>96000</v>
          </cell>
          <cell r="C159" t="str">
            <v>III-1-30</v>
          </cell>
          <cell r="D159" t="str">
            <v>C-1.2</v>
          </cell>
          <cell r="E159" t="str">
            <v>Concrete type - B</v>
          </cell>
          <cell r="J159" t="str">
            <v>cum</v>
          </cell>
          <cell r="K159">
            <v>81</v>
          </cell>
          <cell r="L159">
            <v>970688</v>
          </cell>
          <cell r="N159">
            <v>78625728</v>
          </cell>
          <cell r="Q159">
            <v>1.453315645405726E-3</v>
          </cell>
        </row>
        <row r="160">
          <cell r="B160">
            <v>97000</v>
          </cell>
          <cell r="C160" t="str">
            <v>III-1-31</v>
          </cell>
          <cell r="D160" t="str">
            <v>C-1.4</v>
          </cell>
          <cell r="E160" t="str">
            <v>Concrete type - D</v>
          </cell>
          <cell r="J160" t="str">
            <v>cum</v>
          </cell>
          <cell r="K160">
            <v>2</v>
          </cell>
          <cell r="L160">
            <v>731448</v>
          </cell>
          <cell r="N160">
            <v>1462896</v>
          </cell>
          <cell r="Q160">
            <v>2.7040126666953783E-5</v>
          </cell>
        </row>
        <row r="161">
          <cell r="B161">
            <v>98000</v>
          </cell>
          <cell r="C161" t="str">
            <v>III-1-32</v>
          </cell>
          <cell r="D161" t="str">
            <v>C-2.1</v>
          </cell>
          <cell r="E161" t="str">
            <v>Formwork type - A1</v>
          </cell>
          <cell r="J161" t="str">
            <v>sqm</v>
          </cell>
          <cell r="K161">
            <v>243</v>
          </cell>
          <cell r="L161">
            <v>78554</v>
          </cell>
          <cell r="N161">
            <v>19088622</v>
          </cell>
          <cell r="Q161">
            <v>3.5283352800035046E-4</v>
          </cell>
        </row>
        <row r="162">
          <cell r="B162">
            <v>99000</v>
          </cell>
          <cell r="C162" t="str">
            <v>III-1-33</v>
          </cell>
          <cell r="D162" t="str">
            <v>C-3.1</v>
          </cell>
          <cell r="E162" t="str">
            <v>Reinforcement bar, round</v>
          </cell>
          <cell r="J162" t="str">
            <v>ton</v>
          </cell>
          <cell r="K162">
            <v>1</v>
          </cell>
          <cell r="L162">
            <v>14615471</v>
          </cell>
          <cell r="N162">
            <v>14615471</v>
          </cell>
          <cell r="Q162">
            <v>2.7015193639000291E-4</v>
          </cell>
        </row>
        <row r="163">
          <cell r="B163">
            <v>100000</v>
          </cell>
          <cell r="C163" t="str">
            <v>III-1-34</v>
          </cell>
          <cell r="D163" t="str">
            <v>C-3.2</v>
          </cell>
          <cell r="E163" t="str">
            <v>Reinforcement bar, deform</v>
          </cell>
          <cell r="J163" t="str">
            <v>ton</v>
          </cell>
          <cell r="K163">
            <v>5</v>
          </cell>
          <cell r="L163">
            <v>14765621</v>
          </cell>
          <cell r="N163">
            <v>73828105</v>
          </cell>
          <cell r="Q163">
            <v>1.3646365228841722E-3</v>
          </cell>
        </row>
        <row r="164">
          <cell r="E164" t="str">
            <v>Stone works</v>
          </cell>
        </row>
        <row r="165">
          <cell r="B165">
            <v>101000</v>
          </cell>
          <cell r="C165" t="str">
            <v>III-1-35</v>
          </cell>
          <cell r="D165" t="str">
            <v>D-1</v>
          </cell>
          <cell r="E165" t="str">
            <v>Stone masonry type - B</v>
          </cell>
          <cell r="J165" t="str">
            <v>cum</v>
          </cell>
          <cell r="K165">
            <v>1599</v>
          </cell>
          <cell r="L165">
            <v>598140</v>
          </cell>
          <cell r="N165">
            <v>956425860</v>
          </cell>
          <cell r="Q165">
            <v>1.7678547485228072E-2</v>
          </cell>
        </row>
        <row r="166">
          <cell r="B166">
            <v>102000</v>
          </cell>
          <cell r="C166" t="str">
            <v>III-1-36</v>
          </cell>
          <cell r="D166" t="str">
            <v>D-2</v>
          </cell>
          <cell r="E166" t="str">
            <v>Pointing</v>
          </cell>
          <cell r="J166" t="str">
            <v>sqm</v>
          </cell>
          <cell r="K166">
            <v>112</v>
          </cell>
          <cell r="L166">
            <v>24870</v>
          </cell>
          <cell r="N166">
            <v>2785440</v>
          </cell>
          <cell r="Q166">
            <v>5.1485991091095849E-5</v>
          </cell>
        </row>
        <row r="167">
          <cell r="B167">
            <v>103000</v>
          </cell>
          <cell r="C167" t="str">
            <v>III-1-37</v>
          </cell>
          <cell r="D167" t="str">
            <v>D-3</v>
          </cell>
          <cell r="E167" t="str">
            <v>Plastering (mortar 1 : 3)</v>
          </cell>
          <cell r="J167" t="str">
            <v>sqm</v>
          </cell>
          <cell r="K167">
            <v>144</v>
          </cell>
          <cell r="L167">
            <v>31547</v>
          </cell>
          <cell r="N167">
            <v>4542768</v>
          </cell>
          <cell r="Q167">
            <v>8.3968390192183393E-5</v>
          </cell>
        </row>
        <row r="168">
          <cell r="B168">
            <v>104000</v>
          </cell>
          <cell r="C168" t="str">
            <v>III-1-38</v>
          </cell>
          <cell r="D168" t="str">
            <v>D-4</v>
          </cell>
          <cell r="E168" t="str">
            <v>Gabion mattress</v>
          </cell>
          <cell r="J168" t="str">
            <v>cum</v>
          </cell>
          <cell r="K168">
            <v>42</v>
          </cell>
          <cell r="L168">
            <v>645800</v>
          </cell>
          <cell r="N168">
            <v>27123600</v>
          </cell>
          <cell r="Q168">
            <v>5.0135182519043576E-4</v>
          </cell>
        </row>
        <row r="169">
          <cell r="B169">
            <v>105000</v>
          </cell>
          <cell r="C169" t="str">
            <v>III-1-39</v>
          </cell>
          <cell r="D169" t="str">
            <v>D-6</v>
          </cell>
          <cell r="E169" t="str">
            <v>Road metalling type - B2</v>
          </cell>
          <cell r="J169" t="str">
            <v>sqm</v>
          </cell>
          <cell r="K169">
            <v>1900</v>
          </cell>
          <cell r="L169">
            <v>124505</v>
          </cell>
          <cell r="N169">
            <v>236559500</v>
          </cell>
          <cell r="Q169">
            <v>4.3725588451067289E-3</v>
          </cell>
        </row>
        <row r="170">
          <cell r="E170" t="str">
            <v>Pilling works</v>
          </cell>
        </row>
        <row r="171">
          <cell r="B171">
            <v>106000</v>
          </cell>
          <cell r="C171" t="str">
            <v>III-1-40</v>
          </cell>
          <cell r="D171" t="str">
            <v>E-1.1</v>
          </cell>
          <cell r="E171" t="str">
            <v>Furnishing of precast concrete pile 400 x 400 mm (pre stressed) including jointing and other works</v>
          </cell>
          <cell r="J171" t="str">
            <v>m</v>
          </cell>
          <cell r="K171">
            <v>463</v>
          </cell>
          <cell r="L171">
            <v>832287</v>
          </cell>
          <cell r="N171">
            <v>385348881</v>
          </cell>
          <cell r="Q171">
            <v>7.1227773903332157E-3</v>
          </cell>
        </row>
        <row r="173">
          <cell r="B173">
            <v>107000</v>
          </cell>
          <cell r="C173" t="str">
            <v>III-1-41</v>
          </cell>
          <cell r="D173" t="str">
            <v>E-1.2</v>
          </cell>
          <cell r="E173" t="str">
            <v>Driving of precast concrete pile 400 x 400 mm (pre - stressed)</v>
          </cell>
          <cell r="J173" t="str">
            <v>m</v>
          </cell>
          <cell r="K173">
            <v>463</v>
          </cell>
          <cell r="L173">
            <v>195890</v>
          </cell>
          <cell r="N173">
            <v>90697070</v>
          </cell>
          <cell r="Q173">
            <v>1.6764419761360848E-3</v>
          </cell>
        </row>
        <row r="175">
          <cell r="B175">
            <v>108000</v>
          </cell>
          <cell r="C175" t="str">
            <v>III-1-42</v>
          </cell>
          <cell r="D175" t="str">
            <v>E-2.1</v>
          </cell>
          <cell r="E175" t="str">
            <v>Furnishing of precast concrete sheet pile</v>
          </cell>
          <cell r="J175" t="str">
            <v>m</v>
          </cell>
          <cell r="K175">
            <v>1396</v>
          </cell>
          <cell r="L175">
            <v>1031336</v>
          </cell>
          <cell r="N175">
            <v>1439745056</v>
          </cell>
          <cell r="Q175">
            <v>2.661220529850411E-2</v>
          </cell>
        </row>
        <row r="176">
          <cell r="B176">
            <v>109000</v>
          </cell>
          <cell r="C176" t="str">
            <v>III-1-43</v>
          </cell>
          <cell r="D176" t="str">
            <v>E-2.2</v>
          </cell>
          <cell r="E176" t="str">
            <v>Driving of concrete sheet pile</v>
          </cell>
          <cell r="J176" t="str">
            <v>m</v>
          </cell>
          <cell r="K176">
            <v>1396</v>
          </cell>
          <cell r="L176">
            <v>141889</v>
          </cell>
          <cell r="N176">
            <v>198077044</v>
          </cell>
          <cell r="Q176">
            <v>3.6612502594687373E-3</v>
          </cell>
        </row>
        <row r="177">
          <cell r="E177" t="str">
            <v>Miscellaneous works</v>
          </cell>
        </row>
        <row r="178">
          <cell r="B178">
            <v>110000</v>
          </cell>
          <cell r="C178" t="str">
            <v>III-1-44</v>
          </cell>
          <cell r="D178" t="str">
            <v>H-4.3</v>
          </cell>
          <cell r="E178" t="str">
            <v xml:space="preserve">Joint filler </v>
          </cell>
          <cell r="J178" t="str">
            <v>sqm</v>
          </cell>
          <cell r="K178">
            <v>33</v>
          </cell>
          <cell r="L178">
            <v>210821</v>
          </cell>
          <cell r="N178">
            <v>6957093</v>
          </cell>
          <cell r="Q178">
            <v>1.285947025309916E-4</v>
          </cell>
        </row>
        <row r="179">
          <cell r="B179">
            <v>111000</v>
          </cell>
          <cell r="C179" t="str">
            <v>III-1-45</v>
          </cell>
          <cell r="D179" t="str">
            <v>H-4.4</v>
          </cell>
          <cell r="E179" t="str">
            <v xml:space="preserve">Joint sealant  </v>
          </cell>
          <cell r="J179" t="str">
            <v>m</v>
          </cell>
          <cell r="K179">
            <v>109</v>
          </cell>
          <cell r="L179">
            <v>98863</v>
          </cell>
          <cell r="N179">
            <v>10776067</v>
          </cell>
          <cell r="Q179">
            <v>1.9918450570073379E-4</v>
          </cell>
        </row>
        <row r="180">
          <cell r="B180">
            <v>112000</v>
          </cell>
          <cell r="C180" t="str">
            <v>III-1-46</v>
          </cell>
          <cell r="D180" t="str">
            <v>H-9.1</v>
          </cell>
          <cell r="E180" t="str">
            <v>Kilometer post</v>
          </cell>
          <cell r="J180" t="str">
            <v>nos</v>
          </cell>
          <cell r="K180">
            <v>1</v>
          </cell>
          <cell r="L180">
            <v>469622</v>
          </cell>
          <cell r="N180">
            <v>469622</v>
          </cell>
          <cell r="Q180">
            <v>8.6804792449963435E-6</v>
          </cell>
        </row>
        <row r="181">
          <cell r="B181">
            <v>113000</v>
          </cell>
          <cell r="C181" t="str">
            <v>III-1-47</v>
          </cell>
          <cell r="D181" t="str">
            <v>H-9.2</v>
          </cell>
          <cell r="E181" t="str">
            <v>Hektometer post</v>
          </cell>
          <cell r="J181" t="str">
            <v>nos</v>
          </cell>
          <cell r="K181">
            <v>10</v>
          </cell>
          <cell r="L181">
            <v>130789</v>
          </cell>
          <cell r="N181">
            <v>1307890</v>
          </cell>
          <cell r="Q181">
            <v>2.4175000318848492E-5</v>
          </cell>
        </row>
        <row r="182">
          <cell r="B182">
            <v>114000</v>
          </cell>
          <cell r="C182" t="str">
            <v>III-1-48</v>
          </cell>
          <cell r="D182" t="str">
            <v>H-11</v>
          </cell>
          <cell r="E182" t="str">
            <v>Geotextille filter type - I</v>
          </cell>
          <cell r="J182" t="str">
            <v>sqm</v>
          </cell>
          <cell r="K182">
            <v>25</v>
          </cell>
          <cell r="L182">
            <v>32284</v>
          </cell>
          <cell r="N182">
            <v>807100</v>
          </cell>
          <cell r="Q182">
            <v>1.4918412677933633E-5</v>
          </cell>
        </row>
        <row r="183">
          <cell r="B183">
            <v>115000</v>
          </cell>
          <cell r="C183" t="str">
            <v>III-1-49</v>
          </cell>
          <cell r="D183" t="str">
            <v>H-14</v>
          </cell>
          <cell r="E183" t="str">
            <v>Steel UNP with all accessories and installation works</v>
          </cell>
          <cell r="J183" t="str">
            <v>ton</v>
          </cell>
          <cell r="K183">
            <v>6</v>
          </cell>
          <cell r="L183">
            <v>19693766</v>
          </cell>
          <cell r="N183">
            <v>118162596</v>
          </cell>
          <cell r="Q183">
            <v>2.1841139514607237E-3</v>
          </cell>
        </row>
        <row r="184">
          <cell r="B184">
            <v>116000</v>
          </cell>
          <cell r="C184" t="str">
            <v>III-1-50</v>
          </cell>
          <cell r="D184" t="str">
            <v>H-15</v>
          </cell>
          <cell r="E184" t="str">
            <v>Steel slink with all accessories and installation works (tie rod)</v>
          </cell>
          <cell r="J184" t="str">
            <v>set</v>
          </cell>
          <cell r="K184">
            <v>61</v>
          </cell>
          <cell r="L184">
            <v>631262</v>
          </cell>
          <cell r="N184">
            <v>38506982</v>
          </cell>
          <cell r="Q184">
            <v>7.1176192350113016E-4</v>
          </cell>
        </row>
        <row r="187">
          <cell r="E187" t="str">
            <v>Sub total section III - 1</v>
          </cell>
          <cell r="N187">
            <v>18287291627</v>
          </cell>
        </row>
        <row r="189">
          <cell r="C189" t="str">
            <v>III - 2</v>
          </cell>
          <cell r="D189" t="str">
            <v>MAIN CANAL RELATED STRUCTURES</v>
          </cell>
        </row>
        <row r="190">
          <cell r="E190" t="str">
            <v>Earthworks</v>
          </cell>
        </row>
        <row r="191">
          <cell r="B191">
            <v>117000</v>
          </cell>
          <cell r="C191" t="str">
            <v>III-2-1</v>
          </cell>
          <cell r="D191" t="str">
            <v>B-1.1</v>
          </cell>
          <cell r="E191" t="str">
            <v>Clearing and grubbing type - A</v>
          </cell>
          <cell r="J191" t="str">
            <v>sqm</v>
          </cell>
          <cell r="K191">
            <v>372</v>
          </cell>
          <cell r="L191">
            <v>6278</v>
          </cell>
          <cell r="N191">
            <v>2335416</v>
          </cell>
          <cell r="Q191">
            <v>4.3167760702080356E-5</v>
          </cell>
        </row>
        <row r="192">
          <cell r="B192">
            <v>118000</v>
          </cell>
          <cell r="C192" t="str">
            <v>III-2-2</v>
          </cell>
          <cell r="D192" t="str">
            <v>B-1.2</v>
          </cell>
          <cell r="E192" t="str">
            <v>Clearing and grubbing type - B</v>
          </cell>
          <cell r="J192" t="str">
            <v>sqm</v>
          </cell>
          <cell r="K192">
            <v>558</v>
          </cell>
          <cell r="L192">
            <v>9846</v>
          </cell>
          <cell r="N192">
            <v>5494068</v>
          </cell>
          <cell r="Q192">
            <v>1.0155219143182937E-4</v>
          </cell>
        </row>
        <row r="193">
          <cell r="B193">
            <v>119000</v>
          </cell>
          <cell r="C193" t="str">
            <v>III-2-3</v>
          </cell>
          <cell r="D193" t="str">
            <v>B-3.2</v>
          </cell>
          <cell r="E193" t="str">
            <v>Excavation type - C</v>
          </cell>
          <cell r="J193" t="str">
            <v>cum</v>
          </cell>
          <cell r="K193">
            <v>5732</v>
          </cell>
          <cell r="L193">
            <v>24876</v>
          </cell>
          <cell r="N193">
            <v>142589232</v>
          </cell>
          <cell r="Q193">
            <v>2.6356151733436008E-3</v>
          </cell>
        </row>
        <row r="194">
          <cell r="B194">
            <v>120000</v>
          </cell>
          <cell r="C194" t="str">
            <v>III-2-4</v>
          </cell>
          <cell r="D194" t="str">
            <v>B-5</v>
          </cell>
          <cell r="E194" t="str">
            <v>Backfill type - A</v>
          </cell>
          <cell r="J194" t="str">
            <v>cum</v>
          </cell>
          <cell r="K194">
            <v>1912</v>
          </cell>
          <cell r="L194">
            <v>16791</v>
          </cell>
          <cell r="N194">
            <v>32104392</v>
          </cell>
          <cell r="Q194">
            <v>5.9341663812433542E-4</v>
          </cell>
        </row>
        <row r="195">
          <cell r="B195">
            <v>121000</v>
          </cell>
          <cell r="C195" t="str">
            <v>III-2-5</v>
          </cell>
          <cell r="D195" t="str">
            <v>B-6</v>
          </cell>
          <cell r="E195" t="str">
            <v>Sod facing</v>
          </cell>
          <cell r="J195" t="str">
            <v>sqm</v>
          </cell>
          <cell r="K195">
            <v>225</v>
          </cell>
          <cell r="L195">
            <v>10703</v>
          </cell>
          <cell r="N195">
            <v>2408175</v>
          </cell>
          <cell r="Q195">
            <v>4.4512635919567374E-5</v>
          </cell>
        </row>
        <row r="196">
          <cell r="E196" t="str">
            <v>Concrete works</v>
          </cell>
        </row>
        <row r="197">
          <cell r="B197">
            <v>122000</v>
          </cell>
          <cell r="C197" t="str">
            <v>III-2-6</v>
          </cell>
          <cell r="D197" t="str">
            <v>C-1.1</v>
          </cell>
          <cell r="E197" t="str">
            <v>Concrete type - A</v>
          </cell>
          <cell r="J197" t="str">
            <v>cum</v>
          </cell>
          <cell r="K197">
            <v>204</v>
          </cell>
          <cell r="L197">
            <v>1191036</v>
          </cell>
          <cell r="N197">
            <v>242971344</v>
          </cell>
          <cell r="Q197">
            <v>4.4910751811475334E-3</v>
          </cell>
        </row>
        <row r="198">
          <cell r="B198">
            <v>123000</v>
          </cell>
          <cell r="C198" t="str">
            <v>III-2-7</v>
          </cell>
          <cell r="D198" t="str">
            <v>C-1.2</v>
          </cell>
          <cell r="E198" t="str">
            <v>Concrete type - B</v>
          </cell>
          <cell r="J198" t="str">
            <v>cum</v>
          </cell>
          <cell r="K198">
            <v>774</v>
          </cell>
          <cell r="L198">
            <v>970688</v>
          </cell>
          <cell r="N198">
            <v>751312512</v>
          </cell>
          <cell r="Q198">
            <v>1.3887238389432493E-2</v>
          </cell>
        </row>
        <row r="199">
          <cell r="B199">
            <v>124000</v>
          </cell>
          <cell r="C199" t="str">
            <v>III-2-8</v>
          </cell>
          <cell r="D199" t="str">
            <v>C-1.3</v>
          </cell>
          <cell r="E199" t="str">
            <v>Concrete type - C</v>
          </cell>
          <cell r="J199" t="str">
            <v>cum</v>
          </cell>
          <cell r="K199">
            <v>0</v>
          </cell>
          <cell r="L199">
            <v>906447</v>
          </cell>
          <cell r="N199">
            <v>0</v>
          </cell>
          <cell r="Q199">
            <v>0</v>
          </cell>
        </row>
        <row r="200">
          <cell r="B200">
            <v>125000</v>
          </cell>
          <cell r="C200" t="str">
            <v>III-2-9</v>
          </cell>
          <cell r="D200" t="str">
            <v>C-1.4</v>
          </cell>
          <cell r="E200" t="str">
            <v>Concrete type - D</v>
          </cell>
          <cell r="J200" t="str">
            <v>cum</v>
          </cell>
          <cell r="K200">
            <v>29</v>
          </cell>
          <cell r="L200">
            <v>731448</v>
          </cell>
          <cell r="N200">
            <v>21211992</v>
          </cell>
          <cell r="Q200">
            <v>3.9208183667082986E-4</v>
          </cell>
        </row>
        <row r="201">
          <cell r="B201">
            <v>126000</v>
          </cell>
          <cell r="C201" t="str">
            <v>III-2-10</v>
          </cell>
          <cell r="D201" t="str">
            <v>C-2.1</v>
          </cell>
          <cell r="E201" t="str">
            <v>Formwork type - A1</v>
          </cell>
          <cell r="J201" t="str">
            <v>sqm</v>
          </cell>
          <cell r="K201">
            <v>773</v>
          </cell>
          <cell r="L201">
            <v>78554</v>
          </cell>
          <cell r="N201">
            <v>60722242</v>
          </cell>
          <cell r="Q201">
            <v>1.1223881363961765E-3</v>
          </cell>
        </row>
        <row r="202">
          <cell r="B202">
            <v>127000</v>
          </cell>
          <cell r="C202" t="str">
            <v>III-2-11</v>
          </cell>
          <cell r="D202" t="str">
            <v>C-2.2</v>
          </cell>
          <cell r="E202" t="str">
            <v>Formwork type - A2</v>
          </cell>
          <cell r="J202" t="str">
            <v>sqm</v>
          </cell>
          <cell r="K202">
            <v>2004</v>
          </cell>
          <cell r="L202">
            <v>120018</v>
          </cell>
          <cell r="N202">
            <v>240516072</v>
          </cell>
          <cell r="Q202">
            <v>4.445692005664228E-3</v>
          </cell>
        </row>
        <row r="203">
          <cell r="B203">
            <v>128000</v>
          </cell>
          <cell r="C203" t="str">
            <v>III-2-12</v>
          </cell>
          <cell r="D203" t="str">
            <v>C-2.3</v>
          </cell>
          <cell r="E203" t="str">
            <v>Formwork type - A3</v>
          </cell>
          <cell r="J203" t="str">
            <v>sqm</v>
          </cell>
          <cell r="K203">
            <v>1257</v>
          </cell>
          <cell r="L203">
            <v>276447</v>
          </cell>
          <cell r="N203">
            <v>347493879</v>
          </cell>
          <cell r="Q203">
            <v>6.4230666459892645E-3</v>
          </cell>
        </row>
        <row r="204">
          <cell r="B204">
            <v>129000</v>
          </cell>
          <cell r="C204" t="str">
            <v>III-2-13</v>
          </cell>
          <cell r="D204" t="str">
            <v>C-3.1</v>
          </cell>
          <cell r="E204" t="str">
            <v>Reinforcement bar, round</v>
          </cell>
          <cell r="J204" t="str">
            <v>ton</v>
          </cell>
          <cell r="K204">
            <v>5</v>
          </cell>
          <cell r="L204">
            <v>14615471</v>
          </cell>
          <cell r="N204">
            <v>73077355</v>
          </cell>
          <cell r="Q204">
            <v>1.3507596819500145E-3</v>
          </cell>
        </row>
        <row r="205">
          <cell r="B205">
            <v>130000</v>
          </cell>
          <cell r="C205" t="str">
            <v>III-2-14</v>
          </cell>
          <cell r="D205" t="str">
            <v>C-3.2</v>
          </cell>
          <cell r="E205" t="str">
            <v>Reinforcement bar, deform</v>
          </cell>
          <cell r="J205" t="str">
            <v>ton</v>
          </cell>
          <cell r="K205">
            <v>101</v>
          </cell>
          <cell r="L205">
            <v>14765621</v>
          </cell>
          <cell r="N205">
            <v>1491327721</v>
          </cell>
          <cell r="Q205">
            <v>2.756565776226028E-2</v>
          </cell>
        </row>
        <row r="206">
          <cell r="E206" t="str">
            <v>Stone works</v>
          </cell>
        </row>
        <row r="207">
          <cell r="B207">
            <v>131000</v>
          </cell>
          <cell r="C207" t="str">
            <v>III-2-15</v>
          </cell>
          <cell r="D207" t="str">
            <v>D-1</v>
          </cell>
          <cell r="E207" t="str">
            <v>Stone masonry type - B</v>
          </cell>
          <cell r="J207" t="str">
            <v>cum</v>
          </cell>
          <cell r="K207">
            <v>3317</v>
          </cell>
          <cell r="L207">
            <v>598140</v>
          </cell>
          <cell r="N207">
            <v>1984030380</v>
          </cell>
          <cell r="Q207">
            <v>3.667275922983209E-2</v>
          </cell>
        </row>
        <row r="208">
          <cell r="B208">
            <v>132000</v>
          </cell>
          <cell r="C208" t="str">
            <v>III-2-16</v>
          </cell>
          <cell r="D208" t="str">
            <v>D-2</v>
          </cell>
          <cell r="E208" t="str">
            <v>Pointing</v>
          </cell>
          <cell r="J208" t="str">
            <v>sqm</v>
          </cell>
          <cell r="K208">
            <v>6531</v>
          </cell>
          <cell r="L208">
            <v>24870</v>
          </cell>
          <cell r="N208">
            <v>162425970</v>
          </cell>
          <cell r="Q208">
            <v>3.0022768554995266E-3</v>
          </cell>
        </row>
        <row r="209">
          <cell r="B209">
            <v>133000</v>
          </cell>
          <cell r="C209" t="str">
            <v>III-2-17</v>
          </cell>
          <cell r="D209" t="str">
            <v>D-3</v>
          </cell>
          <cell r="E209" t="str">
            <v>Plastering (mortar 1 : 3)</v>
          </cell>
          <cell r="J209" t="str">
            <v>sqm</v>
          </cell>
          <cell r="K209">
            <v>826</v>
          </cell>
          <cell r="L209">
            <v>31547</v>
          </cell>
          <cell r="N209">
            <v>26057822</v>
          </cell>
          <cell r="Q209">
            <v>4.8165201596349637E-4</v>
          </cell>
        </row>
        <row r="210">
          <cell r="E210" t="str">
            <v>Pilling works</v>
          </cell>
        </row>
        <row r="211">
          <cell r="B211">
            <v>134000</v>
          </cell>
          <cell r="C211" t="str">
            <v>III-2-18</v>
          </cell>
          <cell r="D211" t="str">
            <v>E-1.1</v>
          </cell>
          <cell r="E211" t="str">
            <v>Furnishing of precast concrete pile 400 x 400 mm (pre stressed) including jointing and other works</v>
          </cell>
          <cell r="J211" t="str">
            <v>m</v>
          </cell>
          <cell r="K211">
            <v>180</v>
          </cell>
          <cell r="L211">
            <v>832287</v>
          </cell>
          <cell r="N211">
            <v>149811660</v>
          </cell>
          <cell r="Q211">
            <v>2.7691143202159371E-3</v>
          </cell>
        </row>
        <row r="213">
          <cell r="B213">
            <v>135000</v>
          </cell>
          <cell r="C213" t="str">
            <v>III-2-19</v>
          </cell>
          <cell r="D213" t="str">
            <v>E-1.2</v>
          </cell>
          <cell r="E213" t="str">
            <v>Driving of precast concrete pile 400 x 400 mm (pre - stressed)</v>
          </cell>
          <cell r="J213" t="str">
            <v>m</v>
          </cell>
          <cell r="K213">
            <v>180</v>
          </cell>
          <cell r="L213">
            <v>195890</v>
          </cell>
          <cell r="N213">
            <v>35260200</v>
          </cell>
          <cell r="Q213">
            <v>6.5174850044167449E-4</v>
          </cell>
        </row>
        <row r="215">
          <cell r="E215" t="str">
            <v>Gate works</v>
          </cell>
        </row>
        <row r="216">
          <cell r="B216">
            <v>136000</v>
          </cell>
          <cell r="C216" t="str">
            <v>III-2-20</v>
          </cell>
          <cell r="D216" t="str">
            <v>G-14</v>
          </cell>
          <cell r="E216" t="str">
            <v>Slide gate, b = 1,50 m</v>
          </cell>
          <cell r="J216" t="str">
            <v>set</v>
          </cell>
          <cell r="K216">
            <v>12</v>
          </cell>
          <cell r="L216">
            <v>106631250</v>
          </cell>
          <cell r="N216">
            <v>1279575000</v>
          </cell>
          <cell r="Q216">
            <v>2.3651626691075366E-2</v>
          </cell>
        </row>
        <row r="217">
          <cell r="B217">
            <v>137000</v>
          </cell>
          <cell r="C217" t="str">
            <v>III-2-21</v>
          </cell>
          <cell r="D217" t="str">
            <v>G-15</v>
          </cell>
          <cell r="E217" t="str">
            <v>Crump de gruyter, b = 0,50 m</v>
          </cell>
          <cell r="J217" t="str">
            <v>set</v>
          </cell>
          <cell r="K217">
            <v>10</v>
          </cell>
          <cell r="L217">
            <v>27278856</v>
          </cell>
          <cell r="N217">
            <v>272788560</v>
          </cell>
          <cell r="Q217">
            <v>5.0422157253119312E-3</v>
          </cell>
        </row>
        <row r="218">
          <cell r="B218">
            <v>138000</v>
          </cell>
          <cell r="C218" t="str">
            <v>III-2-22</v>
          </cell>
          <cell r="D218" t="str">
            <v>G-18</v>
          </cell>
          <cell r="E218" t="str">
            <v>Spare part, maintenance equipment and tools for gate on the Irrigation canal.</v>
          </cell>
          <cell r="J218" t="str">
            <v>ls</v>
          </cell>
          <cell r="K218">
            <v>1</v>
          </cell>
          <cell r="L218">
            <v>7837500</v>
          </cell>
          <cell r="N218">
            <v>7837500</v>
          </cell>
          <cell r="Q218">
            <v>1.4486811964230559E-4</v>
          </cell>
        </row>
        <row r="220">
          <cell r="E220" t="str">
            <v>Miscellaneous works</v>
          </cell>
        </row>
        <row r="221">
          <cell r="B221">
            <v>139000</v>
          </cell>
          <cell r="C221" t="str">
            <v>III-2-23</v>
          </cell>
          <cell r="D221" t="str">
            <v>H-1</v>
          </cell>
          <cell r="E221" t="str">
            <v>Wooden stop log</v>
          </cell>
          <cell r="J221" t="str">
            <v>cum</v>
          </cell>
          <cell r="K221">
            <v>3</v>
          </cell>
          <cell r="L221">
            <v>5306812</v>
          </cell>
          <cell r="N221">
            <v>15920436</v>
          </cell>
          <cell r="Q221">
            <v>2.9427287109482224E-4</v>
          </cell>
        </row>
        <row r="222">
          <cell r="B222">
            <v>140000</v>
          </cell>
          <cell r="C222" t="str">
            <v>III-2-24</v>
          </cell>
          <cell r="D222" t="str">
            <v>H-3.1</v>
          </cell>
          <cell r="E222" t="str">
            <v>Elastic bridge bearing pad</v>
          </cell>
          <cell r="J222" t="str">
            <v>nos</v>
          </cell>
          <cell r="K222">
            <v>22</v>
          </cell>
          <cell r="L222">
            <v>1067618</v>
          </cell>
          <cell r="N222">
            <v>23487596</v>
          </cell>
          <cell r="Q222">
            <v>4.3414403412288846E-4</v>
          </cell>
        </row>
        <row r="223">
          <cell r="B223">
            <v>141000</v>
          </cell>
          <cell r="C223" t="str">
            <v>III-2-25</v>
          </cell>
          <cell r="D223" t="str">
            <v>H-3.2</v>
          </cell>
          <cell r="E223" t="str">
            <v>Expantion joint for bridge</v>
          </cell>
          <cell r="J223" t="str">
            <v>pair</v>
          </cell>
          <cell r="K223">
            <v>8</v>
          </cell>
          <cell r="L223">
            <v>4278509</v>
          </cell>
          <cell r="N223">
            <v>34228072</v>
          </cell>
          <cell r="Q223">
            <v>6.3267067682570334E-4</v>
          </cell>
        </row>
        <row r="224">
          <cell r="B224">
            <v>142000</v>
          </cell>
          <cell r="C224" t="str">
            <v>III-2-26</v>
          </cell>
          <cell r="D224" t="str">
            <v>H-4.1</v>
          </cell>
          <cell r="E224" t="str">
            <v>Waterstop for expantion joint profile, width = 190 mm</v>
          </cell>
          <cell r="J224" t="str">
            <v>m</v>
          </cell>
          <cell r="K224">
            <v>110</v>
          </cell>
          <cell r="L224">
            <v>176986</v>
          </cell>
          <cell r="N224">
            <v>19468460</v>
          </cell>
          <cell r="Q224">
            <v>3.5985444242825403E-4</v>
          </cell>
        </row>
        <row r="226">
          <cell r="B226">
            <v>143000</v>
          </cell>
          <cell r="C226" t="str">
            <v>III-2-27</v>
          </cell>
          <cell r="D226" t="str">
            <v>H-4.2</v>
          </cell>
          <cell r="E226" t="str">
            <v>Waterstop for construction joint profile, width = 190 mm</v>
          </cell>
          <cell r="J226" t="str">
            <v>m</v>
          </cell>
          <cell r="K226">
            <v>29</v>
          </cell>
          <cell r="L226">
            <v>135120</v>
          </cell>
          <cell r="N226">
            <v>3918480</v>
          </cell>
          <cell r="Q226">
            <v>7.2429069149088562E-5</v>
          </cell>
        </row>
        <row r="228">
          <cell r="B228">
            <v>144000</v>
          </cell>
          <cell r="C228" t="str">
            <v>III-2-28</v>
          </cell>
          <cell r="D228" t="str">
            <v>H-4.3</v>
          </cell>
          <cell r="E228" t="str">
            <v>Joint filler</v>
          </cell>
          <cell r="J228" t="str">
            <v>sqm</v>
          </cell>
          <cell r="K228">
            <v>18</v>
          </cell>
          <cell r="L228">
            <v>210821</v>
          </cell>
          <cell r="N228">
            <v>3794778</v>
          </cell>
          <cell r="Q228">
            <v>7.0142565016904514E-5</v>
          </cell>
        </row>
        <row r="229">
          <cell r="B229">
            <v>145000</v>
          </cell>
          <cell r="C229" t="str">
            <v>III-2-29</v>
          </cell>
          <cell r="D229" t="str">
            <v>H-4.4</v>
          </cell>
          <cell r="E229" t="str">
            <v>Joint sealant</v>
          </cell>
          <cell r="J229" t="str">
            <v>m</v>
          </cell>
          <cell r="K229">
            <v>123</v>
          </cell>
          <cell r="L229">
            <v>98863</v>
          </cell>
          <cell r="N229">
            <v>12160149</v>
          </cell>
          <cell r="Q229">
            <v>2.247678367081675E-4</v>
          </cell>
        </row>
        <row r="230">
          <cell r="B230">
            <v>146000</v>
          </cell>
          <cell r="C230" t="str">
            <v>III-2-30</v>
          </cell>
          <cell r="D230" t="str">
            <v>H-5</v>
          </cell>
          <cell r="E230" t="str">
            <v>Dowel bars, dia 19 mm, L = 1,0 m</v>
          </cell>
          <cell r="J230" t="str">
            <v>nos</v>
          </cell>
          <cell r="K230">
            <v>512</v>
          </cell>
          <cell r="L230">
            <v>21271</v>
          </cell>
          <cell r="N230">
            <v>10890752</v>
          </cell>
          <cell r="Q230">
            <v>2.0130433986994308E-4</v>
          </cell>
        </row>
        <row r="231">
          <cell r="B231">
            <v>147000</v>
          </cell>
          <cell r="C231" t="str">
            <v>III-2-31</v>
          </cell>
          <cell r="D231" t="str">
            <v>H-6.1</v>
          </cell>
          <cell r="E231" t="str">
            <v>PVC weep hole (dia 50 mm)</v>
          </cell>
          <cell r="J231" t="str">
            <v>set</v>
          </cell>
          <cell r="K231">
            <v>205</v>
          </cell>
          <cell r="L231">
            <v>38202</v>
          </cell>
          <cell r="N231">
            <v>7831410</v>
          </cell>
          <cell r="Q231">
            <v>1.4475555226130124E-4</v>
          </cell>
        </row>
        <row r="232">
          <cell r="B232">
            <v>148000</v>
          </cell>
          <cell r="C232" t="str">
            <v>III-2-32</v>
          </cell>
          <cell r="D232" t="str">
            <v>H-9.1</v>
          </cell>
          <cell r="E232" t="str">
            <v>Kilometre post</v>
          </cell>
          <cell r="J232" t="str">
            <v>nos</v>
          </cell>
          <cell r="K232">
            <v>4</v>
          </cell>
          <cell r="L232">
            <v>469622</v>
          </cell>
          <cell r="N232">
            <v>1878488</v>
          </cell>
          <cell r="Q232">
            <v>3.4721916979985374E-5</v>
          </cell>
        </row>
        <row r="233">
          <cell r="B233">
            <v>149000</v>
          </cell>
          <cell r="C233" t="str">
            <v>III-2-33</v>
          </cell>
          <cell r="D233" t="str">
            <v>H-9.2</v>
          </cell>
          <cell r="E233" t="str">
            <v>Hektometre post</v>
          </cell>
          <cell r="J233" t="str">
            <v>nos</v>
          </cell>
          <cell r="K233">
            <v>36</v>
          </cell>
          <cell r="L233">
            <v>130789</v>
          </cell>
          <cell r="N233">
            <v>4708404</v>
          </cell>
          <cell r="Q233">
            <v>8.7030001147854569E-5</v>
          </cell>
        </row>
        <row r="234">
          <cell r="B234">
            <v>150000</v>
          </cell>
          <cell r="C234" t="str">
            <v>III-2-34</v>
          </cell>
          <cell r="D234" t="str">
            <v>H-10</v>
          </cell>
          <cell r="E234" t="str">
            <v>Exploitation Board</v>
          </cell>
          <cell r="J234" t="str">
            <v>nos</v>
          </cell>
          <cell r="K234">
            <v>10</v>
          </cell>
          <cell r="L234">
            <v>408007</v>
          </cell>
          <cell r="N234">
            <v>4080070</v>
          </cell>
          <cell r="Q234">
            <v>7.5415893959678698E-5</v>
          </cell>
        </row>
        <row r="235">
          <cell r="B235">
            <v>151000</v>
          </cell>
          <cell r="C235" t="str">
            <v>III-2-35</v>
          </cell>
          <cell r="D235" t="str">
            <v>H-7</v>
          </cell>
          <cell r="E235" t="str">
            <v>Asphalt concrete , t = 5 cm</v>
          </cell>
          <cell r="J235" t="str">
            <v>sqm</v>
          </cell>
          <cell r="K235">
            <v>43</v>
          </cell>
          <cell r="L235">
            <v>135260</v>
          </cell>
          <cell r="N235">
            <v>5816180</v>
          </cell>
          <cell r="Q235">
            <v>1.0750610017239999E-4</v>
          </cell>
        </row>
        <row r="236">
          <cell r="B236">
            <v>152000</v>
          </cell>
          <cell r="C236" t="str">
            <v>III-2-36</v>
          </cell>
          <cell r="D236" t="str">
            <v>H-12</v>
          </cell>
          <cell r="E236" t="str">
            <v>Nomenclature (nameplates) of structure</v>
          </cell>
          <cell r="J236" t="str">
            <v>nos</v>
          </cell>
          <cell r="K236">
            <v>2</v>
          </cell>
          <cell r="L236">
            <v>653537</v>
          </cell>
          <cell r="N236">
            <v>1307074</v>
          </cell>
          <cell r="Q236">
            <v>2.4159917398832147E-5</v>
          </cell>
        </row>
        <row r="238">
          <cell r="E238" t="str">
            <v>Sub total section III - 2</v>
          </cell>
          <cell r="N238">
            <v>7480841841</v>
          </cell>
        </row>
        <row r="240">
          <cell r="E240" t="str">
            <v>TOTAL SECTION III (Carried forward to Summary)</v>
          </cell>
          <cell r="N240">
            <v>25768133468</v>
          </cell>
        </row>
        <row r="241">
          <cell r="C241" t="str">
            <v>IV</v>
          </cell>
          <cell r="E241" t="str">
            <v>Stone Crusher</v>
          </cell>
        </row>
        <row r="242">
          <cell r="B242">
            <v>1000000</v>
          </cell>
          <cell r="C242" t="str">
            <v>IV - 1</v>
          </cell>
          <cell r="E242" t="str">
            <v xml:space="preserve">Proses Quarry </v>
          </cell>
          <cell r="J242" t="str">
            <v>cum</v>
          </cell>
          <cell r="K242">
            <v>15746.900722222223</v>
          </cell>
        </row>
        <row r="243">
          <cell r="B243">
            <v>1001000</v>
          </cell>
          <cell r="C243" t="str">
            <v>IV - 2</v>
          </cell>
          <cell r="E243" t="str">
            <v>Stone Crusher</v>
          </cell>
          <cell r="J243" t="str">
            <v>cum</v>
          </cell>
          <cell r="K243">
            <v>18525.765555555558</v>
          </cell>
        </row>
        <row r="246">
          <cell r="N246">
            <v>54100930000</v>
          </cell>
        </row>
      </sheetData>
      <sheetData sheetId="43">
        <row r="11">
          <cell r="C11">
            <v>1000</v>
          </cell>
          <cell r="D11" t="str">
            <v>1-1</v>
          </cell>
          <cell r="F11" t="str">
            <v>Contractor's temporary facilities, Offices, Quarters</v>
          </cell>
          <cell r="H11" t="str">
            <v>ls</v>
          </cell>
          <cell r="I11">
            <v>1</v>
          </cell>
          <cell r="K11">
            <v>0</v>
          </cell>
          <cell r="L11">
            <v>1</v>
          </cell>
          <cell r="M11">
            <v>7</v>
          </cell>
          <cell r="N11">
            <v>1</v>
          </cell>
          <cell r="O11">
            <v>7</v>
          </cell>
          <cell r="U11">
            <v>0</v>
          </cell>
          <cell r="AC11">
            <v>0</v>
          </cell>
          <cell r="AD11">
            <v>0</v>
          </cell>
          <cell r="AE11">
            <v>0</v>
          </cell>
          <cell r="AF11" t="str">
            <v>1-1</v>
          </cell>
          <cell r="AH11" t="str">
            <v>Prod./Jam :</v>
          </cell>
          <cell r="AM11">
            <v>0</v>
          </cell>
          <cell r="AN11">
            <v>0</v>
          </cell>
          <cell r="AO11">
            <v>0</v>
          </cell>
          <cell r="AP11" t="str">
            <v>1-1</v>
          </cell>
          <cell r="AW11">
            <v>0</v>
          </cell>
          <cell r="BC11">
            <v>0</v>
          </cell>
        </row>
        <row r="12">
          <cell r="C12">
            <v>1001</v>
          </cell>
          <cell r="AO12">
            <v>0</v>
          </cell>
        </row>
        <row r="13">
          <cell r="C13">
            <v>1002</v>
          </cell>
          <cell r="AO13">
            <v>0</v>
          </cell>
        </row>
        <row r="14">
          <cell r="C14">
            <v>1003</v>
          </cell>
          <cell r="AO14">
            <v>0</v>
          </cell>
        </row>
        <row r="15">
          <cell r="C15">
            <v>1004</v>
          </cell>
        </row>
        <row r="16">
          <cell r="C16">
            <v>1005</v>
          </cell>
        </row>
        <row r="17">
          <cell r="C17">
            <v>1006</v>
          </cell>
        </row>
        <row r="18">
          <cell r="C18">
            <v>1007</v>
          </cell>
        </row>
        <row r="19">
          <cell r="C19">
            <v>1008</v>
          </cell>
        </row>
        <row r="20">
          <cell r="C20">
            <v>1009</v>
          </cell>
        </row>
        <row r="21">
          <cell r="C21">
            <v>1010</v>
          </cell>
        </row>
        <row r="22">
          <cell r="C22">
            <v>2000</v>
          </cell>
          <cell r="D22" t="str">
            <v>1-2</v>
          </cell>
          <cell r="F22" t="str">
            <v>Telephone and radio communication system</v>
          </cell>
          <cell r="H22" t="str">
            <v>ls</v>
          </cell>
          <cell r="I22">
            <v>1</v>
          </cell>
          <cell r="K22">
            <v>0</v>
          </cell>
          <cell r="L22">
            <v>1</v>
          </cell>
          <cell r="M22">
            <v>7</v>
          </cell>
          <cell r="N22">
            <v>1</v>
          </cell>
          <cell r="O22">
            <v>7</v>
          </cell>
          <cell r="U22">
            <v>0</v>
          </cell>
          <cell r="AC22">
            <v>0</v>
          </cell>
          <cell r="AD22">
            <v>0</v>
          </cell>
          <cell r="AE22">
            <v>0</v>
          </cell>
          <cell r="AF22" t="str">
            <v>1-2</v>
          </cell>
          <cell r="AH22" t="str">
            <v>Prod./Jam :</v>
          </cell>
          <cell r="AM22">
            <v>0</v>
          </cell>
          <cell r="AN22">
            <v>0</v>
          </cell>
          <cell r="AO22">
            <v>0</v>
          </cell>
          <cell r="AP22" t="str">
            <v>1-2</v>
          </cell>
          <cell r="AW22">
            <v>0</v>
          </cell>
          <cell r="BC22">
            <v>0</v>
          </cell>
        </row>
        <row r="23">
          <cell r="C23">
            <v>2001</v>
          </cell>
          <cell r="AO23">
            <v>0</v>
          </cell>
        </row>
        <row r="24">
          <cell r="C24">
            <v>2002</v>
          </cell>
          <cell r="AO24">
            <v>0</v>
          </cell>
        </row>
        <row r="25">
          <cell r="C25">
            <v>2003</v>
          </cell>
          <cell r="AO25">
            <v>0</v>
          </cell>
        </row>
        <row r="26">
          <cell r="C26">
            <v>2004</v>
          </cell>
        </row>
        <row r="27">
          <cell r="C27">
            <v>2005</v>
          </cell>
        </row>
        <row r="28">
          <cell r="C28">
            <v>2006</v>
          </cell>
        </row>
        <row r="29">
          <cell r="C29">
            <v>2007</v>
          </cell>
        </row>
        <row r="30">
          <cell r="C30">
            <v>2008</v>
          </cell>
        </row>
        <row r="31">
          <cell r="C31">
            <v>2009</v>
          </cell>
        </row>
        <row r="32">
          <cell r="C32">
            <v>2010</v>
          </cell>
        </row>
        <row r="33">
          <cell r="C33">
            <v>3000</v>
          </cell>
          <cell r="D33" t="str">
            <v>1-3</v>
          </cell>
          <cell r="F33" t="str">
            <v>Contractor's laboratory and laboratory equipment</v>
          </cell>
          <cell r="H33" t="str">
            <v>ls</v>
          </cell>
          <cell r="I33">
            <v>1</v>
          </cell>
          <cell r="K33">
            <v>0</v>
          </cell>
          <cell r="L33">
            <v>1</v>
          </cell>
          <cell r="M33">
            <v>7</v>
          </cell>
          <cell r="N33">
            <v>1</v>
          </cell>
          <cell r="O33">
            <v>7</v>
          </cell>
          <cell r="U33">
            <v>0</v>
          </cell>
          <cell r="AC33">
            <v>0</v>
          </cell>
          <cell r="AD33">
            <v>0</v>
          </cell>
          <cell r="AE33">
            <v>0</v>
          </cell>
          <cell r="AF33" t="str">
            <v>1-3</v>
          </cell>
          <cell r="AH33" t="str">
            <v>Prod./Jam :</v>
          </cell>
          <cell r="AM33">
            <v>0</v>
          </cell>
          <cell r="AN33">
            <v>0</v>
          </cell>
          <cell r="AO33">
            <v>0</v>
          </cell>
          <cell r="AP33" t="str">
            <v>1-3</v>
          </cell>
          <cell r="AW33">
            <v>0</v>
          </cell>
          <cell r="BC33">
            <v>0</v>
          </cell>
        </row>
        <row r="34">
          <cell r="C34">
            <v>3001</v>
          </cell>
          <cell r="AO34">
            <v>0</v>
          </cell>
        </row>
        <row r="35">
          <cell r="C35">
            <v>3002</v>
          </cell>
          <cell r="AO35">
            <v>0</v>
          </cell>
        </row>
        <row r="36">
          <cell r="C36">
            <v>3003</v>
          </cell>
          <cell r="AO36">
            <v>0</v>
          </cell>
        </row>
        <row r="37">
          <cell r="C37">
            <v>3004</v>
          </cell>
        </row>
        <row r="38">
          <cell r="C38">
            <v>3005</v>
          </cell>
        </row>
        <row r="39">
          <cell r="C39">
            <v>3006</v>
          </cell>
        </row>
        <row r="40">
          <cell r="C40">
            <v>3007</v>
          </cell>
        </row>
        <row r="41">
          <cell r="C41">
            <v>3008</v>
          </cell>
        </row>
        <row r="42">
          <cell r="C42">
            <v>3009</v>
          </cell>
        </row>
        <row r="43">
          <cell r="C43">
            <v>3010</v>
          </cell>
        </row>
        <row r="44">
          <cell r="C44">
            <v>4000</v>
          </cell>
          <cell r="D44" t="str">
            <v>1-4</v>
          </cell>
          <cell r="F44" t="str">
            <v>Medical and First aid facilities, and HIV/AIDS prevention program</v>
          </cell>
          <cell r="H44" t="str">
            <v>ls</v>
          </cell>
          <cell r="I44">
            <v>1</v>
          </cell>
          <cell r="K44">
            <v>0</v>
          </cell>
          <cell r="L44">
            <v>1</v>
          </cell>
          <cell r="M44">
            <v>7</v>
          </cell>
          <cell r="N44">
            <v>1</v>
          </cell>
          <cell r="O44">
            <v>7</v>
          </cell>
          <cell r="U44">
            <v>0</v>
          </cell>
          <cell r="AC44">
            <v>0</v>
          </cell>
          <cell r="AD44">
            <v>0</v>
          </cell>
          <cell r="AE44">
            <v>0</v>
          </cell>
          <cell r="AF44" t="str">
            <v>1-4</v>
          </cell>
          <cell r="AH44" t="str">
            <v>Prod./Jam :</v>
          </cell>
          <cell r="AM44">
            <v>0</v>
          </cell>
          <cell r="AN44">
            <v>0</v>
          </cell>
          <cell r="AO44">
            <v>0</v>
          </cell>
          <cell r="AP44" t="str">
            <v>1-4</v>
          </cell>
          <cell r="AV44">
            <v>0</v>
          </cell>
          <cell r="AW44">
            <v>0</v>
          </cell>
          <cell r="BC44">
            <v>0</v>
          </cell>
        </row>
        <row r="45">
          <cell r="C45">
            <v>4001</v>
          </cell>
          <cell r="AO45">
            <v>0</v>
          </cell>
        </row>
        <row r="46">
          <cell r="C46">
            <v>4002</v>
          </cell>
          <cell r="AO46">
            <v>0</v>
          </cell>
        </row>
        <row r="47">
          <cell r="C47">
            <v>4003</v>
          </cell>
          <cell r="AO47">
            <v>0</v>
          </cell>
        </row>
        <row r="48">
          <cell r="C48">
            <v>4004</v>
          </cell>
        </row>
        <row r="49">
          <cell r="C49">
            <v>4005</v>
          </cell>
        </row>
        <row r="50">
          <cell r="C50">
            <v>4006</v>
          </cell>
        </row>
        <row r="51">
          <cell r="C51">
            <v>4007</v>
          </cell>
        </row>
        <row r="52">
          <cell r="C52">
            <v>4008</v>
          </cell>
        </row>
        <row r="53">
          <cell r="C53">
            <v>4009</v>
          </cell>
        </row>
        <row r="54">
          <cell r="C54">
            <v>4010</v>
          </cell>
        </row>
        <row r="55">
          <cell r="C55">
            <v>5000</v>
          </cell>
          <cell r="D55" t="str">
            <v>1-5</v>
          </cell>
          <cell r="F55" t="str">
            <v>Assistance to Engineer's staff and site survey and setting out of the works</v>
          </cell>
          <cell r="H55" t="str">
            <v>ls</v>
          </cell>
          <cell r="I55">
            <v>1</v>
          </cell>
          <cell r="K55">
            <v>0</v>
          </cell>
          <cell r="L55">
            <v>19</v>
          </cell>
          <cell r="M55">
            <v>7</v>
          </cell>
          <cell r="N55">
            <v>1</v>
          </cell>
          <cell r="O55">
            <v>133</v>
          </cell>
          <cell r="U55">
            <v>0</v>
          </cell>
          <cell r="AC55">
            <v>0</v>
          </cell>
          <cell r="AD55">
            <v>0</v>
          </cell>
          <cell r="AE55">
            <v>0</v>
          </cell>
          <cell r="AF55" t="str">
            <v>1-5</v>
          </cell>
          <cell r="AH55" t="str">
            <v>Prod./Jam :</v>
          </cell>
          <cell r="AO55">
            <v>0</v>
          </cell>
          <cell r="AP55" t="str">
            <v>1-5</v>
          </cell>
          <cell r="AV55">
            <v>0</v>
          </cell>
          <cell r="AW55">
            <v>0</v>
          </cell>
          <cell r="BC55">
            <v>0</v>
          </cell>
        </row>
        <row r="56">
          <cell r="C56">
            <v>5001</v>
          </cell>
          <cell r="AO56">
            <v>0</v>
          </cell>
        </row>
        <row r="57">
          <cell r="C57">
            <v>5002</v>
          </cell>
          <cell r="AO57">
            <v>0</v>
          </cell>
        </row>
        <row r="58">
          <cell r="C58">
            <v>5003</v>
          </cell>
          <cell r="AO58">
            <v>0</v>
          </cell>
        </row>
        <row r="59">
          <cell r="C59">
            <v>5004</v>
          </cell>
        </row>
        <row r="60">
          <cell r="C60">
            <v>5005</v>
          </cell>
        </row>
        <row r="61">
          <cell r="C61">
            <v>5006</v>
          </cell>
        </row>
        <row r="62">
          <cell r="C62">
            <v>5007</v>
          </cell>
        </row>
        <row r="63">
          <cell r="C63">
            <v>5008</v>
          </cell>
        </row>
        <row r="64">
          <cell r="C64">
            <v>5009</v>
          </cell>
        </row>
        <row r="65">
          <cell r="C65">
            <v>5010</v>
          </cell>
        </row>
        <row r="66">
          <cell r="C66">
            <v>6000</v>
          </cell>
          <cell r="D66" t="str">
            <v>1-6</v>
          </cell>
          <cell r="F66" t="str">
            <v>Construction drawings and as - built drawings</v>
          </cell>
          <cell r="H66" t="str">
            <v>ls</v>
          </cell>
          <cell r="I66">
            <v>1</v>
          </cell>
          <cell r="K66">
            <v>0</v>
          </cell>
          <cell r="L66">
            <v>20</v>
          </cell>
          <cell r="M66">
            <v>7</v>
          </cell>
          <cell r="N66">
            <v>1</v>
          </cell>
          <cell r="O66">
            <v>140</v>
          </cell>
          <cell r="U66">
            <v>0</v>
          </cell>
          <cell r="AC66">
            <v>0</v>
          </cell>
          <cell r="AD66">
            <v>0</v>
          </cell>
          <cell r="AF66" t="str">
            <v>1-6</v>
          </cell>
          <cell r="AH66" t="str">
            <v>Prod./Jam :</v>
          </cell>
          <cell r="AO66">
            <v>0</v>
          </cell>
          <cell r="AP66" t="str">
            <v>1-6</v>
          </cell>
          <cell r="AV66">
            <v>0</v>
          </cell>
          <cell r="AW66">
            <v>0</v>
          </cell>
          <cell r="BC66">
            <v>0</v>
          </cell>
        </row>
        <row r="67">
          <cell r="C67">
            <v>6001</v>
          </cell>
          <cell r="AO67">
            <v>0</v>
          </cell>
        </row>
        <row r="68">
          <cell r="C68">
            <v>6002</v>
          </cell>
          <cell r="AO68">
            <v>0</v>
          </cell>
        </row>
        <row r="69">
          <cell r="C69">
            <v>6003</v>
          </cell>
          <cell r="AO69">
            <v>0</v>
          </cell>
        </row>
        <row r="70">
          <cell r="C70">
            <v>6004</v>
          </cell>
        </row>
        <row r="71">
          <cell r="C71">
            <v>6005</v>
          </cell>
        </row>
        <row r="72">
          <cell r="C72">
            <v>6006</v>
          </cell>
        </row>
        <row r="73">
          <cell r="C73">
            <v>6007</v>
          </cell>
        </row>
        <row r="74">
          <cell r="C74">
            <v>6008</v>
          </cell>
        </row>
        <row r="75">
          <cell r="C75">
            <v>6009</v>
          </cell>
        </row>
        <row r="76">
          <cell r="C76">
            <v>6010</v>
          </cell>
        </row>
        <row r="77">
          <cell r="C77">
            <v>7000</v>
          </cell>
          <cell r="D77" t="str">
            <v>1-7</v>
          </cell>
          <cell r="F77" t="str">
            <v>Reports and photographs</v>
          </cell>
          <cell r="H77" t="str">
            <v>ls</v>
          </cell>
          <cell r="I77">
            <v>1</v>
          </cell>
          <cell r="K77">
            <v>0</v>
          </cell>
          <cell r="L77">
            <v>21</v>
          </cell>
          <cell r="M77">
            <v>7</v>
          </cell>
          <cell r="N77">
            <v>1</v>
          </cell>
          <cell r="O77">
            <v>147</v>
          </cell>
          <cell r="U77">
            <v>0</v>
          </cell>
          <cell r="AC77">
            <v>0</v>
          </cell>
          <cell r="AD77">
            <v>0</v>
          </cell>
          <cell r="AE77">
            <v>0</v>
          </cell>
          <cell r="AF77" t="str">
            <v>1-7</v>
          </cell>
          <cell r="AH77" t="str">
            <v>Prod./Jam :</v>
          </cell>
          <cell r="AM77">
            <v>0</v>
          </cell>
          <cell r="AN77">
            <v>0</v>
          </cell>
          <cell r="AO77">
            <v>0</v>
          </cell>
          <cell r="AP77" t="str">
            <v>1-7</v>
          </cell>
          <cell r="AV77">
            <v>0</v>
          </cell>
          <cell r="AW77">
            <v>0</v>
          </cell>
          <cell r="BC77">
            <v>0</v>
          </cell>
        </row>
        <row r="78">
          <cell r="C78">
            <v>7001</v>
          </cell>
          <cell r="AO78">
            <v>0</v>
          </cell>
        </row>
        <row r="79">
          <cell r="C79">
            <v>7002</v>
          </cell>
          <cell r="AO79">
            <v>0</v>
          </cell>
        </row>
        <row r="80">
          <cell r="C80">
            <v>7003</v>
          </cell>
          <cell r="AO80">
            <v>0</v>
          </cell>
        </row>
        <row r="81">
          <cell r="C81">
            <v>7004</v>
          </cell>
        </row>
        <row r="82">
          <cell r="C82">
            <v>7005</v>
          </cell>
        </row>
        <row r="83">
          <cell r="C83">
            <v>7006</v>
          </cell>
        </row>
        <row r="84">
          <cell r="C84">
            <v>7007</v>
          </cell>
        </row>
        <row r="85">
          <cell r="C85">
            <v>7008</v>
          </cell>
        </row>
        <row r="86">
          <cell r="C86">
            <v>7009</v>
          </cell>
        </row>
        <row r="87">
          <cell r="C87">
            <v>7010</v>
          </cell>
        </row>
        <row r="88">
          <cell r="C88">
            <v>8000</v>
          </cell>
          <cell r="D88" t="str">
            <v>1-8</v>
          </cell>
          <cell r="F88" t="str">
            <v>Temporary access road</v>
          </cell>
          <cell r="H88" t="str">
            <v>ls</v>
          </cell>
          <cell r="I88">
            <v>1</v>
          </cell>
          <cell r="K88">
            <v>0</v>
          </cell>
          <cell r="L88">
            <v>22</v>
          </cell>
          <cell r="M88">
            <v>7</v>
          </cell>
          <cell r="N88">
            <v>1</v>
          </cell>
          <cell r="O88">
            <v>154</v>
          </cell>
          <cell r="U88">
            <v>0</v>
          </cell>
          <cell r="AC88">
            <v>0</v>
          </cell>
          <cell r="AF88" t="str">
            <v>1-8</v>
          </cell>
          <cell r="AH88" t="str">
            <v>Prod./Jam :</v>
          </cell>
          <cell r="AO88">
            <v>0</v>
          </cell>
          <cell r="AP88" t="str">
            <v>1-8</v>
          </cell>
          <cell r="AV88">
            <v>0</v>
          </cell>
          <cell r="AW88">
            <v>0</v>
          </cell>
          <cell r="BC88">
            <v>0</v>
          </cell>
        </row>
        <row r="89">
          <cell r="C89">
            <v>8001</v>
          </cell>
          <cell r="AO89">
            <v>0</v>
          </cell>
        </row>
        <row r="90">
          <cell r="C90">
            <v>8002</v>
          </cell>
          <cell r="AO90">
            <v>0</v>
          </cell>
        </row>
        <row r="91">
          <cell r="C91">
            <v>8003</v>
          </cell>
          <cell r="AO91">
            <v>0</v>
          </cell>
        </row>
        <row r="92">
          <cell r="C92">
            <v>8004</v>
          </cell>
        </row>
        <row r="93">
          <cell r="C93">
            <v>8005</v>
          </cell>
        </row>
        <row r="94">
          <cell r="C94">
            <v>8006</v>
          </cell>
        </row>
        <row r="95">
          <cell r="C95">
            <v>8007</v>
          </cell>
        </row>
        <row r="96">
          <cell r="C96">
            <v>8008</v>
          </cell>
        </row>
        <row r="97">
          <cell r="C97">
            <v>8009</v>
          </cell>
        </row>
        <row r="98">
          <cell r="C98">
            <v>8010</v>
          </cell>
        </row>
        <row r="99">
          <cell r="C99">
            <v>9000</v>
          </cell>
          <cell r="D99" t="str">
            <v>1-9</v>
          </cell>
          <cell r="F99" t="str">
            <v>Temporary diversion, cofferdam and dewatering for canal structure</v>
          </cell>
          <cell r="H99" t="str">
            <v>ls</v>
          </cell>
          <cell r="I99">
            <v>1</v>
          </cell>
          <cell r="K99">
            <v>0</v>
          </cell>
          <cell r="L99">
            <v>23</v>
          </cell>
          <cell r="M99">
            <v>7</v>
          </cell>
          <cell r="N99">
            <v>1</v>
          </cell>
          <cell r="O99">
            <v>161</v>
          </cell>
          <cell r="U99">
            <v>0</v>
          </cell>
          <cell r="AC99">
            <v>0</v>
          </cell>
          <cell r="AD99">
            <v>0</v>
          </cell>
          <cell r="AE99">
            <v>0</v>
          </cell>
          <cell r="AF99" t="str">
            <v>1-9</v>
          </cell>
          <cell r="AH99" t="str">
            <v>Prod./Jam :</v>
          </cell>
          <cell r="AO99">
            <v>0</v>
          </cell>
          <cell r="AP99" t="str">
            <v>1-9</v>
          </cell>
          <cell r="AV99">
            <v>0</v>
          </cell>
          <cell r="AW99">
            <v>0</v>
          </cell>
          <cell r="BC99">
            <v>0</v>
          </cell>
        </row>
        <row r="100">
          <cell r="C100">
            <v>9001</v>
          </cell>
          <cell r="AO100">
            <v>0</v>
          </cell>
        </row>
        <row r="101">
          <cell r="C101">
            <v>9002</v>
          </cell>
          <cell r="AO101">
            <v>0</v>
          </cell>
        </row>
        <row r="102">
          <cell r="C102">
            <v>9003</v>
          </cell>
          <cell r="AO102">
            <v>0</v>
          </cell>
        </row>
        <row r="103">
          <cell r="C103">
            <v>9004</v>
          </cell>
        </row>
        <row r="104">
          <cell r="C104">
            <v>9005</v>
          </cell>
        </row>
        <row r="105">
          <cell r="C105">
            <v>9006</v>
          </cell>
        </row>
        <row r="106">
          <cell r="C106">
            <v>9007</v>
          </cell>
        </row>
        <row r="107">
          <cell r="C107">
            <v>9008</v>
          </cell>
        </row>
        <row r="108">
          <cell r="C108">
            <v>9009</v>
          </cell>
        </row>
        <row r="109">
          <cell r="C109">
            <v>9010</v>
          </cell>
        </row>
        <row r="110">
          <cell r="C110">
            <v>10000</v>
          </cell>
          <cell r="D110" t="str">
            <v>1-10</v>
          </cell>
          <cell r="F110" t="str">
            <v>Temporary diversion, cofferdam and dewatering for intake / settling basin</v>
          </cell>
          <cell r="H110" t="str">
            <v>ls</v>
          </cell>
          <cell r="I110">
            <v>1</v>
          </cell>
          <cell r="K110">
            <v>0</v>
          </cell>
          <cell r="L110">
            <v>24</v>
          </cell>
          <cell r="M110">
            <v>7</v>
          </cell>
          <cell r="N110">
            <v>1</v>
          </cell>
          <cell r="O110">
            <v>168</v>
          </cell>
          <cell r="U110">
            <v>0</v>
          </cell>
          <cell r="AC110">
            <v>0</v>
          </cell>
          <cell r="AD110">
            <v>0</v>
          </cell>
          <cell r="AE110">
            <v>0</v>
          </cell>
          <cell r="AF110" t="str">
            <v>1-10</v>
          </cell>
          <cell r="AH110" t="str">
            <v>Prod./Jam :</v>
          </cell>
          <cell r="AM110">
            <v>0</v>
          </cell>
          <cell r="AN110">
            <v>0</v>
          </cell>
          <cell r="AO110">
            <v>0</v>
          </cell>
          <cell r="AP110" t="str">
            <v>1-10</v>
          </cell>
          <cell r="AV110">
            <v>0</v>
          </cell>
          <cell r="AW110">
            <v>0</v>
          </cell>
          <cell r="BC110">
            <v>0</v>
          </cell>
        </row>
        <row r="111">
          <cell r="C111">
            <v>10001</v>
          </cell>
          <cell r="AO111">
            <v>0</v>
          </cell>
        </row>
        <row r="112">
          <cell r="C112">
            <v>10002</v>
          </cell>
          <cell r="AO112">
            <v>0</v>
          </cell>
        </row>
        <row r="113">
          <cell r="C113">
            <v>10003</v>
          </cell>
          <cell r="AO113">
            <v>0</v>
          </cell>
        </row>
        <row r="114">
          <cell r="C114">
            <v>10004</v>
          </cell>
        </row>
        <row r="115">
          <cell r="C115">
            <v>10005</v>
          </cell>
        </row>
        <row r="116">
          <cell r="C116">
            <v>10006</v>
          </cell>
        </row>
        <row r="117">
          <cell r="C117">
            <v>10007</v>
          </cell>
        </row>
        <row r="118">
          <cell r="C118">
            <v>10008</v>
          </cell>
        </row>
        <row r="119">
          <cell r="C119">
            <v>10009</v>
          </cell>
        </row>
        <row r="120">
          <cell r="C120">
            <v>10010</v>
          </cell>
        </row>
        <row r="121">
          <cell r="C121">
            <v>11000</v>
          </cell>
          <cell r="D121" t="str">
            <v>1-11</v>
          </cell>
          <cell r="F121" t="str">
            <v>Road Diversion</v>
          </cell>
          <cell r="H121" t="str">
            <v>ls</v>
          </cell>
          <cell r="I121">
            <v>1</v>
          </cell>
          <cell r="K121">
            <v>0</v>
          </cell>
          <cell r="L121">
            <v>25</v>
          </cell>
          <cell r="M121">
            <v>7</v>
          </cell>
          <cell r="N121">
            <v>1</v>
          </cell>
          <cell r="O121">
            <v>175</v>
          </cell>
          <cell r="U121">
            <v>0</v>
          </cell>
          <cell r="AC121">
            <v>0</v>
          </cell>
          <cell r="AD121">
            <v>0</v>
          </cell>
          <cell r="AE121">
            <v>0</v>
          </cell>
          <cell r="AF121" t="str">
            <v>1-11</v>
          </cell>
          <cell r="AH121" t="str">
            <v>Prod./Jam :</v>
          </cell>
          <cell r="AO121">
            <v>0</v>
          </cell>
          <cell r="AP121" t="str">
            <v>1-11</v>
          </cell>
          <cell r="AV121">
            <v>0</v>
          </cell>
          <cell r="AW121">
            <v>0</v>
          </cell>
          <cell r="BC121">
            <v>0</v>
          </cell>
        </row>
        <row r="122">
          <cell r="C122">
            <v>11001</v>
          </cell>
          <cell r="AO122">
            <v>0</v>
          </cell>
        </row>
        <row r="123">
          <cell r="C123">
            <v>11002</v>
          </cell>
          <cell r="AO123">
            <v>0</v>
          </cell>
        </row>
        <row r="124">
          <cell r="C124">
            <v>11003</v>
          </cell>
          <cell r="AO124">
            <v>0</v>
          </cell>
        </row>
        <row r="125">
          <cell r="C125">
            <v>11004</v>
          </cell>
        </row>
        <row r="126">
          <cell r="C126">
            <v>11005</v>
          </cell>
        </row>
        <row r="127">
          <cell r="C127">
            <v>11006</v>
          </cell>
        </row>
        <row r="128">
          <cell r="C128">
            <v>11007</v>
          </cell>
        </row>
        <row r="129">
          <cell r="C129">
            <v>11008</v>
          </cell>
        </row>
        <row r="130">
          <cell r="C130">
            <v>11009</v>
          </cell>
        </row>
        <row r="131">
          <cell r="C131">
            <v>11010</v>
          </cell>
        </row>
        <row r="132">
          <cell r="C132">
            <v>12000</v>
          </cell>
          <cell r="D132" t="str">
            <v>1-12</v>
          </cell>
          <cell r="F132" t="str">
            <v>Small cofferdam and dewatering for structure construction</v>
          </cell>
          <cell r="H132" t="str">
            <v>ls</v>
          </cell>
          <cell r="I132">
            <v>1</v>
          </cell>
          <cell r="K132">
            <v>0</v>
          </cell>
          <cell r="L132">
            <v>26</v>
          </cell>
          <cell r="M132">
            <v>7</v>
          </cell>
          <cell r="N132">
            <v>1</v>
          </cell>
          <cell r="O132">
            <v>182</v>
          </cell>
          <cell r="U132">
            <v>0</v>
          </cell>
          <cell r="AC132">
            <v>0</v>
          </cell>
          <cell r="AD132">
            <v>0</v>
          </cell>
          <cell r="AE132">
            <v>0</v>
          </cell>
          <cell r="AF132" t="str">
            <v>1-12</v>
          </cell>
          <cell r="AH132" t="str">
            <v>Prod./Jam :</v>
          </cell>
          <cell r="AO132">
            <v>0</v>
          </cell>
          <cell r="AP132" t="str">
            <v>1-12</v>
          </cell>
          <cell r="AV132">
            <v>0</v>
          </cell>
          <cell r="AW132">
            <v>0</v>
          </cell>
          <cell r="BC132">
            <v>0</v>
          </cell>
        </row>
        <row r="133">
          <cell r="C133">
            <v>12001</v>
          </cell>
          <cell r="AO133">
            <v>0</v>
          </cell>
        </row>
        <row r="134">
          <cell r="C134">
            <v>12002</v>
          </cell>
          <cell r="AO134">
            <v>0</v>
          </cell>
        </row>
        <row r="135">
          <cell r="C135">
            <v>12003</v>
          </cell>
          <cell r="AO135">
            <v>0</v>
          </cell>
        </row>
        <row r="136">
          <cell r="C136">
            <v>12004</v>
          </cell>
        </row>
        <row r="137">
          <cell r="C137">
            <v>12005</v>
          </cell>
        </row>
        <row r="138">
          <cell r="C138">
            <v>12006</v>
          </cell>
        </row>
        <row r="139">
          <cell r="C139">
            <v>12007</v>
          </cell>
        </row>
        <row r="140">
          <cell r="C140">
            <v>12008</v>
          </cell>
        </row>
        <row r="141">
          <cell r="C141">
            <v>12009</v>
          </cell>
        </row>
        <row r="142">
          <cell r="C142">
            <v>12010</v>
          </cell>
        </row>
        <row r="143">
          <cell r="C143">
            <v>13000</v>
          </cell>
          <cell r="D143" t="str">
            <v>1-13</v>
          </cell>
          <cell r="F143" t="str">
            <v>Dutch Cone Penetration Test (DCPT)</v>
          </cell>
          <cell r="H143" t="str">
            <v>point</v>
          </cell>
          <cell r="I143">
            <v>20</v>
          </cell>
          <cell r="K143">
            <v>0</v>
          </cell>
          <cell r="L143">
            <v>27</v>
          </cell>
          <cell r="M143">
            <v>7</v>
          </cell>
          <cell r="N143">
            <v>1</v>
          </cell>
          <cell r="O143">
            <v>189</v>
          </cell>
          <cell r="U143">
            <v>0</v>
          </cell>
          <cell r="AC143">
            <v>0</v>
          </cell>
          <cell r="AD143">
            <v>0</v>
          </cell>
          <cell r="AE143">
            <v>0</v>
          </cell>
          <cell r="AF143" t="str">
            <v>1-13</v>
          </cell>
          <cell r="AH143" t="str">
            <v>Prod./Jam :</v>
          </cell>
          <cell r="AO143">
            <v>0</v>
          </cell>
          <cell r="AP143" t="str">
            <v>1-13</v>
          </cell>
          <cell r="AV143">
            <v>0</v>
          </cell>
          <cell r="AW143">
            <v>0</v>
          </cell>
          <cell r="BC143">
            <v>0</v>
          </cell>
        </row>
        <row r="144">
          <cell r="C144">
            <v>13001</v>
          </cell>
          <cell r="AO144">
            <v>0</v>
          </cell>
        </row>
        <row r="145">
          <cell r="C145">
            <v>13002</v>
          </cell>
          <cell r="AO145">
            <v>0</v>
          </cell>
        </row>
        <row r="146">
          <cell r="C146">
            <v>13003</v>
          </cell>
          <cell r="AO146">
            <v>0</v>
          </cell>
        </row>
        <row r="147">
          <cell r="C147">
            <v>13004</v>
          </cell>
        </row>
        <row r="148">
          <cell r="C148">
            <v>13005</v>
          </cell>
        </row>
        <row r="149">
          <cell r="C149">
            <v>13006</v>
          </cell>
        </row>
        <row r="150">
          <cell r="C150">
            <v>13007</v>
          </cell>
        </row>
        <row r="151">
          <cell r="C151">
            <v>13008</v>
          </cell>
        </row>
        <row r="152">
          <cell r="C152">
            <v>13009</v>
          </cell>
        </row>
        <row r="153">
          <cell r="C153">
            <v>13010</v>
          </cell>
        </row>
        <row r="154">
          <cell r="C154">
            <v>14000</v>
          </cell>
          <cell r="D154" t="str">
            <v>1-14</v>
          </cell>
          <cell r="F154" t="str">
            <v>Core boring</v>
          </cell>
          <cell r="H154" t="str">
            <v>m</v>
          </cell>
          <cell r="I154">
            <v>150</v>
          </cell>
          <cell r="K154">
            <v>0</v>
          </cell>
          <cell r="L154">
            <v>27</v>
          </cell>
          <cell r="M154">
            <v>7</v>
          </cell>
          <cell r="N154">
            <v>1</v>
          </cell>
          <cell r="O154">
            <v>189</v>
          </cell>
          <cell r="U154">
            <v>0</v>
          </cell>
          <cell r="AC154">
            <v>0</v>
          </cell>
          <cell r="AD154">
            <v>0</v>
          </cell>
          <cell r="AE154">
            <v>0</v>
          </cell>
          <cell r="AF154" t="str">
            <v>1-14</v>
          </cell>
          <cell r="AH154" t="str">
            <v>Prod./Jam :</v>
          </cell>
          <cell r="AO154">
            <v>0</v>
          </cell>
          <cell r="AP154" t="str">
            <v>1-14</v>
          </cell>
          <cell r="AV154">
            <v>0</v>
          </cell>
          <cell r="AW154">
            <v>0</v>
          </cell>
          <cell r="BC154">
            <v>0</v>
          </cell>
        </row>
        <row r="155">
          <cell r="C155">
            <v>14001</v>
          </cell>
          <cell r="AO155">
            <v>0</v>
          </cell>
        </row>
        <row r="156">
          <cell r="C156">
            <v>14002</v>
          </cell>
          <cell r="AO156">
            <v>0</v>
          </cell>
        </row>
        <row r="157">
          <cell r="C157">
            <v>14003</v>
          </cell>
          <cell r="AO157">
            <v>0</v>
          </cell>
        </row>
        <row r="158">
          <cell r="C158">
            <v>14004</v>
          </cell>
        </row>
        <row r="159">
          <cell r="C159">
            <v>14005</v>
          </cell>
        </row>
        <row r="160">
          <cell r="C160">
            <v>14006</v>
          </cell>
        </row>
        <row r="161">
          <cell r="C161">
            <v>14007</v>
          </cell>
        </row>
        <row r="162">
          <cell r="C162">
            <v>14008</v>
          </cell>
        </row>
        <row r="163">
          <cell r="C163">
            <v>14009</v>
          </cell>
        </row>
        <row r="164">
          <cell r="C164">
            <v>14010</v>
          </cell>
        </row>
        <row r="165">
          <cell r="C165">
            <v>15000</v>
          </cell>
          <cell r="D165" t="str">
            <v>1-15</v>
          </cell>
          <cell r="F165" t="str">
            <v>Standart Penetration Test (SPT)</v>
          </cell>
          <cell r="H165" t="str">
            <v>times</v>
          </cell>
          <cell r="I165">
            <v>150</v>
          </cell>
          <cell r="K165">
            <v>0</v>
          </cell>
          <cell r="L165">
            <v>27</v>
          </cell>
          <cell r="M165">
            <v>7</v>
          </cell>
          <cell r="N165">
            <v>1</v>
          </cell>
          <cell r="O165">
            <v>189</v>
          </cell>
          <cell r="U165">
            <v>0</v>
          </cell>
          <cell r="AC165">
            <v>0</v>
          </cell>
          <cell r="AD165">
            <v>0</v>
          </cell>
          <cell r="AE165">
            <v>0</v>
          </cell>
          <cell r="AF165" t="str">
            <v>1-15</v>
          </cell>
          <cell r="AH165" t="str">
            <v>Prod./Jam :</v>
          </cell>
          <cell r="AO165">
            <v>0</v>
          </cell>
          <cell r="AP165" t="str">
            <v>1-15</v>
          </cell>
          <cell r="AV165">
            <v>0</v>
          </cell>
          <cell r="AW165">
            <v>0</v>
          </cell>
          <cell r="BC165">
            <v>0</v>
          </cell>
        </row>
        <row r="166">
          <cell r="C166">
            <v>15001</v>
          </cell>
          <cell r="AO166">
            <v>0</v>
          </cell>
        </row>
        <row r="167">
          <cell r="C167">
            <v>15002</v>
          </cell>
          <cell r="AO167">
            <v>0</v>
          </cell>
        </row>
        <row r="168">
          <cell r="C168">
            <v>15003</v>
          </cell>
          <cell r="AO168">
            <v>0</v>
          </cell>
        </row>
        <row r="169">
          <cell r="C169">
            <v>15004</v>
          </cell>
        </row>
        <row r="170">
          <cell r="C170">
            <v>15005</v>
          </cell>
        </row>
        <row r="171">
          <cell r="C171">
            <v>15006</v>
          </cell>
        </row>
        <row r="172">
          <cell r="C172">
            <v>15007</v>
          </cell>
        </row>
        <row r="173">
          <cell r="C173">
            <v>15008</v>
          </cell>
        </row>
        <row r="174">
          <cell r="C174">
            <v>15009</v>
          </cell>
        </row>
        <row r="175">
          <cell r="C175">
            <v>15010</v>
          </cell>
        </row>
        <row r="176">
          <cell r="C176">
            <v>16000</v>
          </cell>
          <cell r="D176" t="str">
            <v>1-16</v>
          </cell>
          <cell r="F176" t="str">
            <v>Undisturbed sampling from core boring</v>
          </cell>
          <cell r="H176" t="str">
            <v>sample</v>
          </cell>
          <cell r="I176">
            <v>20</v>
          </cell>
          <cell r="K176">
            <v>0</v>
          </cell>
          <cell r="L176">
            <v>28</v>
          </cell>
          <cell r="M176">
            <v>7</v>
          </cell>
          <cell r="N176">
            <v>1</v>
          </cell>
          <cell r="O176">
            <v>196</v>
          </cell>
          <cell r="U176">
            <v>0</v>
          </cell>
          <cell r="AC176">
            <v>0</v>
          </cell>
          <cell r="AD176">
            <v>0</v>
          </cell>
          <cell r="AE176">
            <v>0</v>
          </cell>
          <cell r="AF176" t="str">
            <v>1-16</v>
          </cell>
          <cell r="AH176" t="str">
            <v>Prod./Jam :</v>
          </cell>
          <cell r="AO176">
            <v>0</v>
          </cell>
          <cell r="AP176" t="str">
            <v>1-16</v>
          </cell>
          <cell r="AV176">
            <v>0</v>
          </cell>
          <cell r="AW176">
            <v>0</v>
          </cell>
          <cell r="BC176">
            <v>0</v>
          </cell>
        </row>
        <row r="177">
          <cell r="C177">
            <v>16001</v>
          </cell>
          <cell r="AO177">
            <v>0</v>
          </cell>
        </row>
        <row r="178">
          <cell r="C178">
            <v>16002</v>
          </cell>
          <cell r="AO178">
            <v>0</v>
          </cell>
        </row>
        <row r="179">
          <cell r="C179">
            <v>16003</v>
          </cell>
          <cell r="AO179">
            <v>0</v>
          </cell>
        </row>
        <row r="180">
          <cell r="C180">
            <v>16004</v>
          </cell>
        </row>
        <row r="181">
          <cell r="C181">
            <v>16005</v>
          </cell>
        </row>
        <row r="182">
          <cell r="C182">
            <v>16006</v>
          </cell>
        </row>
        <row r="183">
          <cell r="C183">
            <v>16007</v>
          </cell>
        </row>
        <row r="184">
          <cell r="C184">
            <v>16008</v>
          </cell>
        </row>
        <row r="185">
          <cell r="C185">
            <v>16009</v>
          </cell>
        </row>
        <row r="186">
          <cell r="C186">
            <v>16010</v>
          </cell>
        </row>
        <row r="187">
          <cell r="C187">
            <v>17000</v>
          </cell>
          <cell r="D187" t="str">
            <v>1-17</v>
          </cell>
          <cell r="F187" t="str">
            <v>UU triaxial compression test</v>
          </cell>
          <cell r="H187" t="str">
            <v>sample</v>
          </cell>
          <cell r="I187">
            <v>10</v>
          </cell>
          <cell r="K187">
            <v>0</v>
          </cell>
          <cell r="L187">
            <v>29</v>
          </cell>
          <cell r="M187">
            <v>7</v>
          </cell>
          <cell r="N187">
            <v>1</v>
          </cell>
          <cell r="O187">
            <v>203</v>
          </cell>
          <cell r="U187">
            <v>0</v>
          </cell>
          <cell r="AC187">
            <v>0</v>
          </cell>
          <cell r="AF187" t="str">
            <v>1-17</v>
          </cell>
          <cell r="AH187" t="str">
            <v>Prod./Jam :</v>
          </cell>
          <cell r="AI187">
            <v>0</v>
          </cell>
          <cell r="AJ187">
            <v>0</v>
          </cell>
          <cell r="AK187">
            <v>1</v>
          </cell>
          <cell r="AM187">
            <v>0</v>
          </cell>
          <cell r="AN187">
            <v>0</v>
          </cell>
          <cell r="AO187">
            <v>0</v>
          </cell>
          <cell r="AP187" t="str">
            <v>1-17</v>
          </cell>
          <cell r="AV187">
            <v>0</v>
          </cell>
          <cell r="AW187">
            <v>0</v>
          </cell>
          <cell r="BC187">
            <v>0</v>
          </cell>
        </row>
        <row r="188">
          <cell r="C188">
            <v>17001</v>
          </cell>
          <cell r="AO188">
            <v>0</v>
          </cell>
        </row>
        <row r="189">
          <cell r="C189">
            <v>17002</v>
          </cell>
          <cell r="AO189">
            <v>0</v>
          </cell>
        </row>
        <row r="190">
          <cell r="C190">
            <v>17003</v>
          </cell>
          <cell r="AO190">
            <v>0</v>
          </cell>
        </row>
        <row r="191">
          <cell r="C191">
            <v>17004</v>
          </cell>
        </row>
        <row r="192">
          <cell r="C192">
            <v>17005</v>
          </cell>
        </row>
        <row r="193">
          <cell r="C193">
            <v>17006</v>
          </cell>
        </row>
        <row r="194">
          <cell r="C194">
            <v>17007</v>
          </cell>
        </row>
        <row r="195">
          <cell r="C195">
            <v>17008</v>
          </cell>
        </row>
        <row r="196">
          <cell r="C196">
            <v>17009</v>
          </cell>
        </row>
        <row r="197">
          <cell r="C197">
            <v>17010</v>
          </cell>
        </row>
        <row r="198">
          <cell r="C198">
            <v>18000</v>
          </cell>
          <cell r="D198" t="str">
            <v>1-18</v>
          </cell>
          <cell r="F198" t="str">
            <v>CU triaxial compression test</v>
          </cell>
          <cell r="H198" t="str">
            <v>sample</v>
          </cell>
          <cell r="I198">
            <v>10</v>
          </cell>
          <cell r="K198">
            <v>0</v>
          </cell>
          <cell r="L198">
            <v>30</v>
          </cell>
          <cell r="M198">
            <v>7</v>
          </cell>
          <cell r="N198">
            <v>1</v>
          </cell>
          <cell r="O198">
            <v>210</v>
          </cell>
          <cell r="U198">
            <v>0</v>
          </cell>
          <cell r="AC198">
            <v>0</v>
          </cell>
          <cell r="AD198">
            <v>0</v>
          </cell>
          <cell r="AE198">
            <v>0</v>
          </cell>
          <cell r="AF198" t="str">
            <v>1-18</v>
          </cell>
          <cell r="AH198" t="str">
            <v>Prod./Jam :</v>
          </cell>
          <cell r="AI198">
            <v>0</v>
          </cell>
          <cell r="AJ198">
            <v>0</v>
          </cell>
          <cell r="AK198">
            <v>1</v>
          </cell>
          <cell r="AM198">
            <v>0</v>
          </cell>
          <cell r="AN198">
            <v>0</v>
          </cell>
          <cell r="AO198">
            <v>0</v>
          </cell>
          <cell r="AP198" t="str">
            <v>1-18</v>
          </cell>
          <cell r="AV198">
            <v>0</v>
          </cell>
          <cell r="AW198">
            <v>0</v>
          </cell>
          <cell r="BC198">
            <v>0</v>
          </cell>
        </row>
        <row r="199">
          <cell r="C199">
            <v>18001</v>
          </cell>
          <cell r="AO199">
            <v>0</v>
          </cell>
        </row>
        <row r="200">
          <cell r="C200">
            <v>18002</v>
          </cell>
          <cell r="AO200">
            <v>0</v>
          </cell>
        </row>
        <row r="201">
          <cell r="C201">
            <v>18003</v>
          </cell>
          <cell r="AO201">
            <v>0</v>
          </cell>
        </row>
        <row r="202">
          <cell r="C202">
            <v>18004</v>
          </cell>
        </row>
        <row r="203">
          <cell r="C203">
            <v>18005</v>
          </cell>
        </row>
        <row r="204">
          <cell r="C204">
            <v>18006</v>
          </cell>
        </row>
        <row r="205">
          <cell r="C205">
            <v>18007</v>
          </cell>
        </row>
        <row r="206">
          <cell r="C206">
            <v>18008</v>
          </cell>
        </row>
        <row r="207">
          <cell r="C207">
            <v>18009</v>
          </cell>
        </row>
        <row r="208">
          <cell r="C208">
            <v>18010</v>
          </cell>
        </row>
        <row r="209">
          <cell r="C209">
            <v>19000</v>
          </cell>
          <cell r="D209" t="str">
            <v>1-19</v>
          </cell>
          <cell r="F209" t="str">
            <v>Unconfined compression test</v>
          </cell>
          <cell r="H209" t="str">
            <v>sample</v>
          </cell>
          <cell r="I209">
            <v>10</v>
          </cell>
          <cell r="K209">
            <v>0</v>
          </cell>
          <cell r="L209">
            <v>30</v>
          </cell>
          <cell r="M209">
            <v>7</v>
          </cell>
          <cell r="N209">
            <v>1</v>
          </cell>
          <cell r="O209">
            <v>210</v>
          </cell>
          <cell r="U209">
            <v>0</v>
          </cell>
          <cell r="AC209">
            <v>0</v>
          </cell>
          <cell r="AD209">
            <v>0</v>
          </cell>
          <cell r="AE209">
            <v>0</v>
          </cell>
          <cell r="AF209" t="str">
            <v>1-19</v>
          </cell>
          <cell r="AH209" t="str">
            <v>Prod./Jam :</v>
          </cell>
          <cell r="AI209">
            <v>0</v>
          </cell>
          <cell r="AJ209">
            <v>0</v>
          </cell>
          <cell r="AK209">
            <v>1</v>
          </cell>
          <cell r="AM209">
            <v>0</v>
          </cell>
          <cell r="AN209">
            <v>0</v>
          </cell>
          <cell r="AO209">
            <v>0</v>
          </cell>
          <cell r="AP209" t="str">
            <v>1-19</v>
          </cell>
          <cell r="AV209">
            <v>0</v>
          </cell>
          <cell r="AW209">
            <v>0</v>
          </cell>
          <cell r="BC209">
            <v>0</v>
          </cell>
        </row>
        <row r="210">
          <cell r="C210">
            <v>19001</v>
          </cell>
          <cell r="AO210">
            <v>0</v>
          </cell>
        </row>
        <row r="211">
          <cell r="C211">
            <v>19002</v>
          </cell>
          <cell r="AO211">
            <v>0</v>
          </cell>
        </row>
        <row r="212">
          <cell r="C212">
            <v>19003</v>
          </cell>
          <cell r="AO212">
            <v>0</v>
          </cell>
        </row>
        <row r="213">
          <cell r="C213">
            <v>19004</v>
          </cell>
        </row>
        <row r="214">
          <cell r="C214">
            <v>19005</v>
          </cell>
        </row>
        <row r="215">
          <cell r="C215">
            <v>19006</v>
          </cell>
        </row>
        <row r="216">
          <cell r="C216">
            <v>19007</v>
          </cell>
        </row>
        <row r="217">
          <cell r="C217">
            <v>19008</v>
          </cell>
        </row>
        <row r="218">
          <cell r="C218">
            <v>19009</v>
          </cell>
        </row>
        <row r="219">
          <cell r="C219">
            <v>19010</v>
          </cell>
        </row>
        <row r="220">
          <cell r="C220">
            <v>20000</v>
          </cell>
          <cell r="D220" t="str">
            <v>1-20</v>
          </cell>
          <cell r="F220" t="str">
            <v>Physical test for undisturbed sample</v>
          </cell>
          <cell r="H220" t="str">
            <v>times</v>
          </cell>
          <cell r="I220">
            <v>10</v>
          </cell>
          <cell r="K220">
            <v>0</v>
          </cell>
          <cell r="L220">
            <v>30</v>
          </cell>
          <cell r="M220">
            <v>7</v>
          </cell>
          <cell r="N220">
            <v>1</v>
          </cell>
          <cell r="O220">
            <v>210</v>
          </cell>
          <cell r="U220">
            <v>0</v>
          </cell>
          <cell r="AC220">
            <v>0</v>
          </cell>
          <cell r="AD220">
            <v>0</v>
          </cell>
          <cell r="AE220">
            <v>0</v>
          </cell>
          <cell r="AF220" t="str">
            <v>1-20</v>
          </cell>
          <cell r="AH220" t="str">
            <v>Prod./Jam :</v>
          </cell>
          <cell r="AI220">
            <v>0</v>
          </cell>
          <cell r="AJ220">
            <v>0</v>
          </cell>
          <cell r="AK220">
            <v>1</v>
          </cell>
          <cell r="AM220">
            <v>0</v>
          </cell>
          <cell r="AN220">
            <v>0</v>
          </cell>
          <cell r="AO220">
            <v>0</v>
          </cell>
          <cell r="AP220" t="str">
            <v>1-20</v>
          </cell>
          <cell r="AV220">
            <v>0</v>
          </cell>
          <cell r="AW220">
            <v>0</v>
          </cell>
          <cell r="BC220">
            <v>0</v>
          </cell>
        </row>
        <row r="221">
          <cell r="C221">
            <v>20001</v>
          </cell>
          <cell r="AO221">
            <v>0</v>
          </cell>
        </row>
        <row r="222">
          <cell r="C222">
            <v>20002</v>
          </cell>
          <cell r="AO222">
            <v>0</v>
          </cell>
        </row>
        <row r="223">
          <cell r="C223">
            <v>20003</v>
          </cell>
          <cell r="AO223">
            <v>0</v>
          </cell>
        </row>
        <row r="224">
          <cell r="C224">
            <v>20004</v>
          </cell>
        </row>
        <row r="225">
          <cell r="C225">
            <v>20005</v>
          </cell>
        </row>
        <row r="226">
          <cell r="C226">
            <v>20006</v>
          </cell>
        </row>
        <row r="227">
          <cell r="C227">
            <v>20007</v>
          </cell>
        </row>
        <row r="228">
          <cell r="C228">
            <v>20008</v>
          </cell>
        </row>
        <row r="229">
          <cell r="C229">
            <v>20009</v>
          </cell>
        </row>
        <row r="230">
          <cell r="C230">
            <v>20010</v>
          </cell>
        </row>
        <row r="231">
          <cell r="C231">
            <v>21000</v>
          </cell>
          <cell r="D231" t="str">
            <v>1-21</v>
          </cell>
          <cell r="F231" t="str">
            <v>Sounding test for checking foundation of structure etc :</v>
          </cell>
          <cell r="H231" t="str">
            <v>ls</v>
          </cell>
          <cell r="I231">
            <v>1</v>
          </cell>
          <cell r="K231">
            <v>0</v>
          </cell>
          <cell r="L231">
            <v>30</v>
          </cell>
          <cell r="M231">
            <v>7</v>
          </cell>
          <cell r="N231">
            <v>1</v>
          </cell>
          <cell r="O231">
            <v>210</v>
          </cell>
          <cell r="U231">
            <v>10</v>
          </cell>
          <cell r="AC231">
            <v>0</v>
          </cell>
          <cell r="AD231">
            <v>0</v>
          </cell>
          <cell r="AE231">
            <v>0</v>
          </cell>
          <cell r="AF231" t="str">
            <v>1-21</v>
          </cell>
          <cell r="AH231" t="str">
            <v>Prod./Jam :</v>
          </cell>
          <cell r="AI231">
            <v>10</v>
          </cell>
          <cell r="AJ231">
            <v>10</v>
          </cell>
          <cell r="AK231">
            <v>1</v>
          </cell>
          <cell r="AM231">
            <v>0</v>
          </cell>
          <cell r="AN231">
            <v>0</v>
          </cell>
          <cell r="AO231">
            <v>0</v>
          </cell>
          <cell r="AP231" t="str">
            <v>1-21</v>
          </cell>
          <cell r="AV231">
            <v>0</v>
          </cell>
          <cell r="AW231">
            <v>0</v>
          </cell>
          <cell r="BC231">
            <v>0</v>
          </cell>
        </row>
        <row r="232">
          <cell r="C232">
            <v>21001</v>
          </cell>
          <cell r="AO232">
            <v>0</v>
          </cell>
        </row>
        <row r="233">
          <cell r="C233">
            <v>21002</v>
          </cell>
          <cell r="AO233">
            <v>0</v>
          </cell>
        </row>
        <row r="234">
          <cell r="C234">
            <v>21003</v>
          </cell>
          <cell r="AO234">
            <v>0</v>
          </cell>
        </row>
        <row r="235">
          <cell r="C235">
            <v>21004</v>
          </cell>
        </row>
        <row r="236">
          <cell r="C236">
            <v>21005</v>
          </cell>
        </row>
        <row r="237">
          <cell r="C237">
            <v>21006</v>
          </cell>
        </row>
        <row r="238">
          <cell r="C238">
            <v>21007</v>
          </cell>
        </row>
        <row r="239">
          <cell r="C239">
            <v>21008</v>
          </cell>
        </row>
        <row r="240">
          <cell r="C240">
            <v>21009</v>
          </cell>
        </row>
        <row r="241">
          <cell r="C241">
            <v>21010</v>
          </cell>
        </row>
        <row r="242">
          <cell r="C242">
            <v>22000</v>
          </cell>
          <cell r="D242" t="str">
            <v>1-22</v>
          </cell>
          <cell r="F242" t="str">
            <v>Public Consultation and Socialitation</v>
          </cell>
          <cell r="H242" t="str">
            <v>ls</v>
          </cell>
          <cell r="I242">
            <v>1</v>
          </cell>
          <cell r="K242">
            <v>0</v>
          </cell>
          <cell r="L242">
            <v>38</v>
          </cell>
          <cell r="M242">
            <v>7</v>
          </cell>
          <cell r="N242">
            <v>1</v>
          </cell>
          <cell r="O242">
            <v>266</v>
          </cell>
          <cell r="U242">
            <v>0</v>
          </cell>
          <cell r="AC242">
            <v>0</v>
          </cell>
          <cell r="AD242">
            <v>0</v>
          </cell>
          <cell r="AE242">
            <v>0</v>
          </cell>
          <cell r="AF242" t="str">
            <v>1-22</v>
          </cell>
          <cell r="AH242" t="str">
            <v>Prod./Jam :</v>
          </cell>
          <cell r="AI242">
            <v>3.5</v>
          </cell>
          <cell r="AJ242">
            <v>3.5</v>
          </cell>
          <cell r="AK242">
            <v>1</v>
          </cell>
          <cell r="AM242">
            <v>0</v>
          </cell>
          <cell r="AN242">
            <v>0</v>
          </cell>
          <cell r="AO242">
            <v>0</v>
          </cell>
          <cell r="AP242" t="str">
            <v>1-22</v>
          </cell>
          <cell r="AV242">
            <v>0</v>
          </cell>
          <cell r="AW242">
            <v>0</v>
          </cell>
          <cell r="BC242">
            <v>0</v>
          </cell>
        </row>
        <row r="243">
          <cell r="C243">
            <v>22001</v>
          </cell>
          <cell r="AO243">
            <v>0</v>
          </cell>
        </row>
        <row r="244">
          <cell r="C244">
            <v>22002</v>
          </cell>
          <cell r="AO244">
            <v>0</v>
          </cell>
        </row>
        <row r="245">
          <cell r="C245">
            <v>22003</v>
          </cell>
          <cell r="AO245">
            <v>0</v>
          </cell>
        </row>
        <row r="246">
          <cell r="C246">
            <v>22004</v>
          </cell>
        </row>
        <row r="247">
          <cell r="C247">
            <v>22005</v>
          </cell>
        </row>
        <row r="248">
          <cell r="C248">
            <v>22006</v>
          </cell>
        </row>
        <row r="249">
          <cell r="C249">
            <v>22007</v>
          </cell>
        </row>
        <row r="250">
          <cell r="C250">
            <v>22008</v>
          </cell>
        </row>
        <row r="251">
          <cell r="C251">
            <v>22009</v>
          </cell>
        </row>
        <row r="252">
          <cell r="C252">
            <v>22010</v>
          </cell>
        </row>
        <row r="253">
          <cell r="C253">
            <v>23000</v>
          </cell>
          <cell r="D253" t="str">
            <v>II-1-1</v>
          </cell>
          <cell r="F253" t="str">
            <v>Clearing and grubbing type - A</v>
          </cell>
          <cell r="H253" t="str">
            <v>sqm</v>
          </cell>
          <cell r="I253">
            <v>10970</v>
          </cell>
          <cell r="K253">
            <v>0</v>
          </cell>
          <cell r="L253">
            <v>30</v>
          </cell>
          <cell r="M253">
            <v>7</v>
          </cell>
          <cell r="N253">
            <v>1</v>
          </cell>
          <cell r="O253">
            <v>210</v>
          </cell>
          <cell r="U253">
            <v>589.8240000000003</v>
          </cell>
          <cell r="W253">
            <v>438</v>
          </cell>
          <cell r="Y253">
            <v>5.7700000000000001E-2</v>
          </cell>
          <cell r="Z253">
            <v>8990</v>
          </cell>
          <cell r="AA253">
            <v>521</v>
          </cell>
          <cell r="AC253">
            <v>959</v>
          </cell>
          <cell r="AD253">
            <v>10520230</v>
          </cell>
          <cell r="AE253">
            <v>0</v>
          </cell>
          <cell r="AF253" t="str">
            <v>II-1-1</v>
          </cell>
          <cell r="AH253" t="str">
            <v>Prod./Jam :</v>
          </cell>
          <cell r="AI253">
            <v>589.8240000000003</v>
          </cell>
          <cell r="AJ253">
            <v>4718.5920000000024</v>
          </cell>
          <cell r="AK253">
            <v>11</v>
          </cell>
          <cell r="AM253">
            <v>80</v>
          </cell>
          <cell r="AN253">
            <v>877600</v>
          </cell>
          <cell r="AO253">
            <v>0</v>
          </cell>
          <cell r="AP253" t="str">
            <v>II-1-1</v>
          </cell>
          <cell r="BC253">
            <v>1039</v>
          </cell>
        </row>
        <row r="254">
          <cell r="C254">
            <v>23001</v>
          </cell>
          <cell r="K254" t="str">
            <v>Excavator PC 200</v>
          </cell>
          <cell r="P254">
            <v>589.8240000000003</v>
          </cell>
          <cell r="Q254">
            <v>1</v>
          </cell>
          <cell r="R254">
            <v>18.598768446180546</v>
          </cell>
          <cell r="S254">
            <v>1.6999999999999999E-3</v>
          </cell>
          <cell r="U254">
            <v>589.8240000000003</v>
          </cell>
          <cell r="V254">
            <v>146875</v>
          </cell>
          <cell r="W254">
            <v>250</v>
          </cell>
          <cell r="X254">
            <v>18</v>
          </cell>
          <cell r="Y254">
            <v>3.0599999999999999E-2</v>
          </cell>
          <cell r="Z254">
            <v>8990</v>
          </cell>
          <cell r="AA254">
            <v>276</v>
          </cell>
          <cell r="AC254">
            <v>526</v>
          </cell>
          <cell r="AD254">
            <v>5770220</v>
          </cell>
          <cell r="AE254">
            <v>2739071.8749999995</v>
          </cell>
          <cell r="AH254" t="str">
            <v>Mandor</v>
          </cell>
          <cell r="AK254">
            <v>6.9152661064425763E-4</v>
          </cell>
          <cell r="AL254">
            <v>75000</v>
          </cell>
          <cell r="AM254">
            <v>52</v>
          </cell>
          <cell r="AN254">
            <v>570440</v>
          </cell>
          <cell r="AO254">
            <v>7.5860469187675061</v>
          </cell>
        </row>
        <row r="255">
          <cell r="C255">
            <v>23002</v>
          </cell>
          <cell r="K255" t="str">
            <v>Dump Truck 12 ton</v>
          </cell>
          <cell r="P255">
            <v>1214.6279397479927</v>
          </cell>
          <cell r="Q255">
            <v>0.3</v>
          </cell>
          <cell r="R255">
            <v>9.0315722543613006</v>
          </cell>
          <cell r="S255">
            <v>8.0000000000000004E-4</v>
          </cell>
          <cell r="U255">
            <v>364.38838192439778</v>
          </cell>
          <cell r="V255">
            <v>86375</v>
          </cell>
          <cell r="W255">
            <v>70</v>
          </cell>
          <cell r="X255">
            <v>12</v>
          </cell>
          <cell r="Y255">
            <v>9.5999999999999992E-3</v>
          </cell>
          <cell r="Z255">
            <v>8990</v>
          </cell>
          <cell r="AA255">
            <v>87</v>
          </cell>
          <cell r="AC255">
            <v>157</v>
          </cell>
          <cell r="AD255">
            <v>1722290</v>
          </cell>
          <cell r="AH255" t="str">
            <v>Pekerja</v>
          </cell>
          <cell r="AK255">
            <v>6.9152661064425763E-4</v>
          </cell>
          <cell r="AL255">
            <v>40000</v>
          </cell>
          <cell r="AM255">
            <v>28</v>
          </cell>
          <cell r="AN255">
            <v>307160</v>
          </cell>
          <cell r="AO255">
            <v>7.5860469187675061</v>
          </cell>
        </row>
        <row r="256">
          <cell r="C256">
            <v>23003</v>
          </cell>
          <cell r="K256" t="str">
            <v>Bulldozer D65</v>
          </cell>
          <cell r="P256">
            <v>1446.0759493670887</v>
          </cell>
          <cell r="Q256">
            <v>0.5</v>
          </cell>
          <cell r="R256">
            <v>7.5860469187675061</v>
          </cell>
          <cell r="S256">
            <v>6.9999999999999999E-4</v>
          </cell>
          <cell r="U256">
            <v>723.03797468354435</v>
          </cell>
          <cell r="V256">
            <v>168375</v>
          </cell>
          <cell r="W256">
            <v>118</v>
          </cell>
          <cell r="X256">
            <v>25</v>
          </cell>
          <cell r="Y256">
            <v>1.7500000000000002E-2</v>
          </cell>
          <cell r="Z256">
            <v>8990</v>
          </cell>
          <cell r="AA256">
            <v>158</v>
          </cell>
          <cell r="AC256">
            <v>276</v>
          </cell>
          <cell r="AD256">
            <v>3027720</v>
          </cell>
          <cell r="AO256">
            <v>0</v>
          </cell>
        </row>
        <row r="257">
          <cell r="C257">
            <v>23004</v>
          </cell>
          <cell r="S257">
            <v>0</v>
          </cell>
          <cell r="AC257">
            <v>0</v>
          </cell>
          <cell r="AD257">
            <v>0</v>
          </cell>
        </row>
        <row r="258">
          <cell r="C258">
            <v>23005</v>
          </cell>
          <cell r="S258">
            <v>0</v>
          </cell>
          <cell r="AC258">
            <v>0</v>
          </cell>
          <cell r="AD258">
            <v>0</v>
          </cell>
        </row>
        <row r="259">
          <cell r="C259">
            <v>23006</v>
          </cell>
          <cell r="S259">
            <v>0</v>
          </cell>
          <cell r="AC259">
            <v>0</v>
          </cell>
          <cell r="AD259">
            <v>0</v>
          </cell>
        </row>
        <row r="260">
          <cell r="C260">
            <v>23007</v>
          </cell>
          <cell r="S260">
            <v>0</v>
          </cell>
          <cell r="AC260">
            <v>0</v>
          </cell>
          <cell r="AD260">
            <v>0</v>
          </cell>
        </row>
        <row r="261">
          <cell r="C261">
            <v>23008</v>
          </cell>
          <cell r="S261">
            <v>0</v>
          </cell>
          <cell r="AC261">
            <v>0</v>
          </cell>
          <cell r="AD261">
            <v>0</v>
          </cell>
        </row>
        <row r="262">
          <cell r="C262">
            <v>23009</v>
          </cell>
          <cell r="S262">
            <v>0</v>
          </cell>
          <cell r="AC262">
            <v>0</v>
          </cell>
          <cell r="AD262">
            <v>0</v>
          </cell>
        </row>
        <row r="263">
          <cell r="C263">
            <v>23010</v>
          </cell>
          <cell r="S263">
            <v>0</v>
          </cell>
          <cell r="AC263">
            <v>0</v>
          </cell>
          <cell r="AD263">
            <v>0</v>
          </cell>
        </row>
        <row r="264">
          <cell r="C264">
            <v>24000</v>
          </cell>
          <cell r="D264" t="str">
            <v>II-1-2</v>
          </cell>
          <cell r="F264" t="str">
            <v>Strippping</v>
          </cell>
          <cell r="H264" t="str">
            <v>cum</v>
          </cell>
          <cell r="I264">
            <v>294</v>
          </cell>
          <cell r="K264">
            <v>0</v>
          </cell>
          <cell r="L264">
            <v>30</v>
          </cell>
          <cell r="M264">
            <v>7</v>
          </cell>
          <cell r="N264">
            <v>1</v>
          </cell>
          <cell r="O264">
            <v>210</v>
          </cell>
          <cell r="U264">
            <v>216.91139240506331</v>
          </cell>
          <cell r="W264">
            <v>2294</v>
          </cell>
          <cell r="Y264">
            <v>0.31359999999999999</v>
          </cell>
          <cell r="Z264">
            <v>8990</v>
          </cell>
          <cell r="AA264">
            <v>2821</v>
          </cell>
          <cell r="AC264">
            <v>5115</v>
          </cell>
          <cell r="AD264">
            <v>1503810</v>
          </cell>
          <cell r="AE264">
            <v>0</v>
          </cell>
          <cell r="AF264" t="str">
            <v>II-1-2</v>
          </cell>
          <cell r="AH264" t="str">
            <v>Prod./Jam :</v>
          </cell>
          <cell r="AI264">
            <v>216.91139240506331</v>
          </cell>
          <cell r="AJ264">
            <v>1735.2911392405065</v>
          </cell>
          <cell r="AK264">
            <v>11</v>
          </cell>
          <cell r="AM264">
            <v>329</v>
          </cell>
          <cell r="AN264">
            <v>96726</v>
          </cell>
          <cell r="AO264">
            <v>0</v>
          </cell>
          <cell r="AP264" t="str">
            <v>II-1-2</v>
          </cell>
          <cell r="BC264">
            <v>5444</v>
          </cell>
        </row>
        <row r="265">
          <cell r="C265">
            <v>24001</v>
          </cell>
          <cell r="K265" t="str">
            <v>Excavator PC 200</v>
          </cell>
          <cell r="P265">
            <v>196.60800000000012</v>
          </cell>
          <cell r="Q265">
            <v>0.3</v>
          </cell>
          <cell r="R265">
            <v>1.4953613281249991</v>
          </cell>
          <cell r="S265">
            <v>5.1000000000000004E-3</v>
          </cell>
          <cell r="U265">
            <v>58.982400000000034</v>
          </cell>
          <cell r="V265">
            <v>146875</v>
          </cell>
          <cell r="W265">
            <v>750</v>
          </cell>
          <cell r="X265">
            <v>18</v>
          </cell>
          <cell r="Y265">
            <v>9.1800000000000007E-2</v>
          </cell>
          <cell r="Z265">
            <v>8990</v>
          </cell>
          <cell r="AA265">
            <v>826</v>
          </cell>
          <cell r="AC265">
            <v>1576</v>
          </cell>
          <cell r="AD265">
            <v>463344</v>
          </cell>
          <cell r="AH265" t="str">
            <v>Mandor</v>
          </cell>
          <cell r="AK265">
            <v>6.9152661064425763E-4</v>
          </cell>
          <cell r="AL265">
            <v>75000</v>
          </cell>
          <cell r="AM265">
            <v>52</v>
          </cell>
          <cell r="AN265">
            <v>15288</v>
          </cell>
          <cell r="AO265">
            <v>0.20330882352941174</v>
          </cell>
        </row>
        <row r="266">
          <cell r="C266">
            <v>24002</v>
          </cell>
          <cell r="K266" t="str">
            <v>Dump Truck 12 ton</v>
          </cell>
          <cell r="P266">
            <v>112.04462561682045</v>
          </cell>
          <cell r="Q266">
            <v>0.3</v>
          </cell>
          <cell r="R266">
            <v>2.6239545036764698</v>
          </cell>
          <cell r="S266">
            <v>8.8999999999999999E-3</v>
          </cell>
          <cell r="U266">
            <v>33.613387685046135</v>
          </cell>
          <cell r="V266">
            <v>86375</v>
          </cell>
          <cell r="W266">
            <v>769</v>
          </cell>
          <cell r="X266">
            <v>12</v>
          </cell>
          <cell r="Y266">
            <v>0.10680000000000001</v>
          </cell>
          <cell r="Z266">
            <v>8990</v>
          </cell>
          <cell r="AA266">
            <v>961</v>
          </cell>
          <cell r="AC266">
            <v>1730</v>
          </cell>
          <cell r="AD266">
            <v>508620</v>
          </cell>
          <cell r="AH266" t="str">
            <v>Pekerja</v>
          </cell>
          <cell r="AK266">
            <v>6.9152661064425767E-3</v>
          </cell>
          <cell r="AL266">
            <v>40000</v>
          </cell>
          <cell r="AM266">
            <v>277</v>
          </cell>
          <cell r="AN266">
            <v>81438</v>
          </cell>
          <cell r="AO266">
            <v>2.0330882352941178</v>
          </cell>
        </row>
        <row r="267">
          <cell r="C267">
            <v>24003</v>
          </cell>
          <cell r="K267" t="str">
            <v>Bulldozer D65</v>
          </cell>
          <cell r="P267">
            <v>216.91139240506331</v>
          </cell>
          <cell r="Q267">
            <v>1</v>
          </cell>
          <cell r="R267">
            <v>1.3553921568627449</v>
          </cell>
          <cell r="S267">
            <v>4.5999999999999999E-3</v>
          </cell>
          <cell r="U267">
            <v>216.91139240506331</v>
          </cell>
          <cell r="V267">
            <v>168375</v>
          </cell>
          <cell r="W267">
            <v>775</v>
          </cell>
          <cell r="X267">
            <v>25</v>
          </cell>
          <cell r="Y267">
            <v>0.115</v>
          </cell>
          <cell r="Z267">
            <v>8990</v>
          </cell>
          <cell r="AA267">
            <v>1034</v>
          </cell>
          <cell r="AC267">
            <v>1809</v>
          </cell>
          <cell r="AD267">
            <v>531846</v>
          </cell>
          <cell r="AO267">
            <v>0</v>
          </cell>
        </row>
        <row r="268">
          <cell r="C268">
            <v>24004</v>
          </cell>
          <cell r="S268">
            <v>0</v>
          </cell>
          <cell r="AC268">
            <v>0</v>
          </cell>
          <cell r="AD268">
            <v>0</v>
          </cell>
        </row>
        <row r="269">
          <cell r="C269">
            <v>24005</v>
          </cell>
          <cell r="S269">
            <v>0</v>
          </cell>
          <cell r="AC269">
            <v>0</v>
          </cell>
          <cell r="AD269">
            <v>0</v>
          </cell>
        </row>
        <row r="270">
          <cell r="C270">
            <v>24006</v>
          </cell>
          <cell r="S270">
            <v>0</v>
          </cell>
          <cell r="AC270">
            <v>0</v>
          </cell>
          <cell r="AD270">
            <v>0</v>
          </cell>
        </row>
        <row r="271">
          <cell r="C271">
            <v>24007</v>
          </cell>
          <cell r="S271">
            <v>0</v>
          </cell>
          <cell r="AC271">
            <v>0</v>
          </cell>
          <cell r="AD271">
            <v>0</v>
          </cell>
        </row>
        <row r="272">
          <cell r="C272">
            <v>24008</v>
          </cell>
          <cell r="S272">
            <v>0</v>
          </cell>
          <cell r="AC272">
            <v>0</v>
          </cell>
          <cell r="AD272">
            <v>0</v>
          </cell>
        </row>
        <row r="273">
          <cell r="C273">
            <v>24009</v>
          </cell>
          <cell r="S273">
            <v>0</v>
          </cell>
          <cell r="AC273">
            <v>0</v>
          </cell>
          <cell r="AD273">
            <v>0</v>
          </cell>
        </row>
        <row r="274">
          <cell r="C274">
            <v>24010</v>
          </cell>
          <cell r="S274">
            <v>0</v>
          </cell>
          <cell r="AC274">
            <v>0</v>
          </cell>
          <cell r="AD274">
            <v>0</v>
          </cell>
        </row>
        <row r="275">
          <cell r="C275">
            <v>25000</v>
          </cell>
          <cell r="D275" t="str">
            <v>II-1-3</v>
          </cell>
          <cell r="F275" t="str">
            <v>Excavation type - C</v>
          </cell>
          <cell r="H275" t="str">
            <v>cum</v>
          </cell>
          <cell r="I275">
            <v>23449</v>
          </cell>
          <cell r="K275">
            <v>0</v>
          </cell>
          <cell r="L275">
            <v>45</v>
          </cell>
          <cell r="M275">
            <v>7</v>
          </cell>
          <cell r="N275">
            <v>1</v>
          </cell>
          <cell r="O275">
            <v>315</v>
          </cell>
          <cell r="U275">
            <v>39.321600000000018</v>
          </cell>
          <cell r="W275">
            <v>3731</v>
          </cell>
          <cell r="Y275">
            <v>0.4572</v>
          </cell>
          <cell r="Z275">
            <v>8990</v>
          </cell>
          <cell r="AA275">
            <v>4111</v>
          </cell>
          <cell r="AC275">
            <v>7842</v>
          </cell>
          <cell r="AD275">
            <v>183887058</v>
          </cell>
          <cell r="AE275">
            <v>0</v>
          </cell>
          <cell r="AF275" t="str">
            <v>II-1-3</v>
          </cell>
          <cell r="AH275" t="str">
            <v>Prod./Jam :</v>
          </cell>
          <cell r="AI275">
            <v>39.321600000000018</v>
          </cell>
          <cell r="AJ275">
            <v>314.57280000000014</v>
          </cell>
          <cell r="AK275">
            <v>4</v>
          </cell>
          <cell r="AM275">
            <v>1972</v>
          </cell>
          <cell r="AN275">
            <v>46241428</v>
          </cell>
          <cell r="AO275">
            <v>0</v>
          </cell>
          <cell r="AP275" t="str">
            <v>II-1-3</v>
          </cell>
          <cell r="BC275">
            <v>9814</v>
          </cell>
        </row>
        <row r="276">
          <cell r="C276">
            <v>25001</v>
          </cell>
          <cell r="K276" t="str">
            <v>Excavator PC 200</v>
          </cell>
          <cell r="P276">
            <v>39.321600000000018</v>
          </cell>
          <cell r="Q276">
            <v>1</v>
          </cell>
          <cell r="R276">
            <v>596.3389078776039</v>
          </cell>
          <cell r="S276">
            <v>2.5399999999999999E-2</v>
          </cell>
          <cell r="U276">
            <v>39.321600000000018</v>
          </cell>
          <cell r="V276">
            <v>146875</v>
          </cell>
          <cell r="W276">
            <v>3731</v>
          </cell>
          <cell r="X276">
            <v>18</v>
          </cell>
          <cell r="Y276">
            <v>0.4572</v>
          </cell>
          <cell r="Z276">
            <v>8990</v>
          </cell>
          <cell r="AA276">
            <v>4111</v>
          </cell>
          <cell r="AC276">
            <v>7842</v>
          </cell>
          <cell r="AD276">
            <v>183887058</v>
          </cell>
          <cell r="AH276" t="str">
            <v>Mandor</v>
          </cell>
          <cell r="AK276">
            <v>1.2715657552083327E-2</v>
          </cell>
          <cell r="AL276">
            <v>75000</v>
          </cell>
          <cell r="AM276">
            <v>954</v>
          </cell>
          <cell r="AN276">
            <v>22370346</v>
          </cell>
          <cell r="AO276">
            <v>298.16945393880195</v>
          </cell>
        </row>
        <row r="277">
          <cell r="C277">
            <v>25002</v>
          </cell>
          <cell r="AH277" t="str">
            <v>Pekerja</v>
          </cell>
          <cell r="AK277">
            <v>2.5431315104166654E-2</v>
          </cell>
          <cell r="AL277">
            <v>40000</v>
          </cell>
          <cell r="AM277">
            <v>1018</v>
          </cell>
          <cell r="AN277">
            <v>23871082</v>
          </cell>
          <cell r="AO277">
            <v>596.3389078776039</v>
          </cell>
        </row>
        <row r="278">
          <cell r="C278">
            <v>25003</v>
          </cell>
          <cell r="S278">
            <v>0</v>
          </cell>
          <cell r="AC278">
            <v>0</v>
          </cell>
          <cell r="AD278">
            <v>0</v>
          </cell>
          <cell r="AO278">
            <v>0</v>
          </cell>
        </row>
        <row r="279">
          <cell r="C279">
            <v>25004</v>
          </cell>
          <cell r="S279">
            <v>0</v>
          </cell>
          <cell r="AC279">
            <v>0</v>
          </cell>
          <cell r="AD279">
            <v>0</v>
          </cell>
        </row>
        <row r="280">
          <cell r="C280">
            <v>25005</v>
          </cell>
          <cell r="S280">
            <v>0</v>
          </cell>
          <cell r="AC280">
            <v>0</v>
          </cell>
          <cell r="AD280">
            <v>0</v>
          </cell>
        </row>
        <row r="281">
          <cell r="C281">
            <v>25006</v>
          </cell>
          <cell r="S281">
            <v>0</v>
          </cell>
          <cell r="AC281">
            <v>0</v>
          </cell>
          <cell r="AD281">
            <v>0</v>
          </cell>
        </row>
        <row r="282">
          <cell r="C282">
            <v>25007</v>
          </cell>
          <cell r="S282">
            <v>0</v>
          </cell>
          <cell r="AC282">
            <v>0</v>
          </cell>
          <cell r="AD282">
            <v>0</v>
          </cell>
        </row>
        <row r="283">
          <cell r="C283">
            <v>25008</v>
          </cell>
          <cell r="S283">
            <v>0</v>
          </cell>
          <cell r="AC283">
            <v>0</v>
          </cell>
          <cell r="AD283">
            <v>0</v>
          </cell>
        </row>
        <row r="284">
          <cell r="C284">
            <v>25009</v>
          </cell>
          <cell r="S284">
            <v>0</v>
          </cell>
          <cell r="AC284">
            <v>0</v>
          </cell>
          <cell r="AD284">
            <v>0</v>
          </cell>
        </row>
        <row r="285">
          <cell r="C285">
            <v>25010</v>
          </cell>
          <cell r="S285">
            <v>0</v>
          </cell>
          <cell r="AC285">
            <v>0</v>
          </cell>
          <cell r="AD285">
            <v>0</v>
          </cell>
        </row>
        <row r="286">
          <cell r="C286">
            <v>26000</v>
          </cell>
          <cell r="D286" t="str">
            <v>II-1-4</v>
          </cell>
          <cell r="F286" t="str">
            <v>Earthfill type - A1 from excavated material</v>
          </cell>
          <cell r="H286" t="str">
            <v>cum</v>
          </cell>
          <cell r="I286">
            <v>235</v>
          </cell>
          <cell r="K286">
            <v>0</v>
          </cell>
          <cell r="L286">
            <v>45</v>
          </cell>
          <cell r="M286">
            <v>7</v>
          </cell>
          <cell r="N286">
            <v>1</v>
          </cell>
          <cell r="O286">
            <v>315</v>
          </cell>
          <cell r="U286">
            <v>121.5</v>
          </cell>
          <cell r="W286">
            <v>1689</v>
          </cell>
          <cell r="Y286">
            <v>0.1835</v>
          </cell>
          <cell r="Z286">
            <v>8990</v>
          </cell>
          <cell r="AA286">
            <v>1651</v>
          </cell>
          <cell r="AC286">
            <v>3340</v>
          </cell>
          <cell r="AD286">
            <v>784900</v>
          </cell>
          <cell r="AE286">
            <v>0</v>
          </cell>
          <cell r="AF286" t="str">
            <v>II-1-4</v>
          </cell>
          <cell r="AH286" t="str">
            <v>Prod./Jam :</v>
          </cell>
          <cell r="AI286">
            <v>121.5</v>
          </cell>
          <cell r="AJ286">
            <v>972</v>
          </cell>
          <cell r="AK286">
            <v>13</v>
          </cell>
          <cell r="AM286">
            <v>639</v>
          </cell>
          <cell r="AN286">
            <v>150165</v>
          </cell>
          <cell r="AO286">
            <v>0</v>
          </cell>
          <cell r="AP286" t="str">
            <v>II-1-4</v>
          </cell>
          <cell r="BC286">
            <v>3979</v>
          </cell>
        </row>
        <row r="287">
          <cell r="C287">
            <v>26001</v>
          </cell>
          <cell r="K287" t="str">
            <v>Bulldozer D65</v>
          </cell>
          <cell r="P287">
            <v>216.91139240506331</v>
          </cell>
          <cell r="Q287">
            <v>1</v>
          </cell>
          <cell r="R287">
            <v>1.083391690009337</v>
          </cell>
          <cell r="S287">
            <v>4.5999999999999999E-3</v>
          </cell>
          <cell r="U287">
            <v>216.91139240506331</v>
          </cell>
          <cell r="V287">
            <v>168375</v>
          </cell>
          <cell r="W287">
            <v>775</v>
          </cell>
          <cell r="X287">
            <v>25</v>
          </cell>
          <cell r="Y287">
            <v>0.115</v>
          </cell>
          <cell r="Z287">
            <v>8990</v>
          </cell>
          <cell r="AA287">
            <v>1034</v>
          </cell>
          <cell r="AC287">
            <v>1809</v>
          </cell>
          <cell r="AD287">
            <v>425115</v>
          </cell>
          <cell r="AH287" t="str">
            <v>Mandor</v>
          </cell>
          <cell r="AK287">
            <v>4.11522633744856E-3</v>
          </cell>
          <cell r="AL287">
            <v>75000</v>
          </cell>
          <cell r="AM287">
            <v>309</v>
          </cell>
          <cell r="AN287">
            <v>72615</v>
          </cell>
          <cell r="AO287">
            <v>0.96707818930041156</v>
          </cell>
        </row>
        <row r="288">
          <cell r="C288">
            <v>26002</v>
          </cell>
          <cell r="K288" t="str">
            <v>Vibrator Roller</v>
          </cell>
          <cell r="P288">
            <v>121.5</v>
          </cell>
          <cell r="Q288">
            <v>1</v>
          </cell>
          <cell r="R288">
            <v>1.9341563786008231</v>
          </cell>
          <cell r="S288">
            <v>8.2000000000000007E-3</v>
          </cell>
          <cell r="U288">
            <v>121.5</v>
          </cell>
          <cell r="V288">
            <v>108375.00000000001</v>
          </cell>
          <cell r="W288">
            <v>889</v>
          </cell>
          <cell r="X288">
            <v>8</v>
          </cell>
          <cell r="Y288">
            <v>6.5600000000000006E-2</v>
          </cell>
          <cell r="Z288">
            <v>8990</v>
          </cell>
          <cell r="AA288">
            <v>590</v>
          </cell>
          <cell r="AC288">
            <v>1479</v>
          </cell>
          <cell r="AD288">
            <v>347565</v>
          </cell>
          <cell r="AH288" t="str">
            <v>Pekerja</v>
          </cell>
          <cell r="AK288">
            <v>8.23045267489712E-3</v>
          </cell>
          <cell r="AL288">
            <v>40000</v>
          </cell>
          <cell r="AM288">
            <v>330</v>
          </cell>
          <cell r="AN288">
            <v>77550</v>
          </cell>
          <cell r="AO288">
            <v>1.9341563786008231</v>
          </cell>
        </row>
        <row r="289">
          <cell r="C289">
            <v>26003</v>
          </cell>
          <cell r="K289" t="str">
            <v>Water Tanker 5000 L</v>
          </cell>
          <cell r="P289">
            <v>243</v>
          </cell>
          <cell r="Q289">
            <v>1</v>
          </cell>
          <cell r="R289">
            <v>0.96707818930041156</v>
          </cell>
          <cell r="S289">
            <v>4.1000000000000005E-4</v>
          </cell>
          <cell r="U289">
            <v>243</v>
          </cell>
          <cell r="V289">
            <v>59375</v>
          </cell>
          <cell r="W289">
            <v>25</v>
          </cell>
          <cell r="X289">
            <v>7</v>
          </cell>
          <cell r="Y289">
            <v>2.8999999999999998E-3</v>
          </cell>
          <cell r="Z289">
            <v>8990</v>
          </cell>
          <cell r="AA289">
            <v>27</v>
          </cell>
          <cell r="AC289">
            <v>52</v>
          </cell>
          <cell r="AD289">
            <v>12220</v>
          </cell>
          <cell r="AO289">
            <v>0</v>
          </cell>
        </row>
        <row r="290">
          <cell r="C290">
            <v>26004</v>
          </cell>
          <cell r="S290">
            <v>0</v>
          </cell>
          <cell r="AC290">
            <v>0</v>
          </cell>
          <cell r="AD290">
            <v>0</v>
          </cell>
        </row>
        <row r="291">
          <cell r="C291">
            <v>26005</v>
          </cell>
          <cell r="S291">
            <v>0</v>
          </cell>
          <cell r="AC291">
            <v>0</v>
          </cell>
          <cell r="AD291">
            <v>0</v>
          </cell>
        </row>
        <row r="292">
          <cell r="C292">
            <v>26006</v>
          </cell>
          <cell r="S292">
            <v>0</v>
          </cell>
          <cell r="AC292">
            <v>0</v>
          </cell>
          <cell r="AD292">
            <v>0</v>
          </cell>
        </row>
        <row r="293">
          <cell r="C293">
            <v>26007</v>
          </cell>
          <cell r="S293">
            <v>0</v>
          </cell>
          <cell r="AC293">
            <v>0</v>
          </cell>
          <cell r="AD293">
            <v>0</v>
          </cell>
        </row>
        <row r="294">
          <cell r="C294">
            <v>26008</v>
          </cell>
          <cell r="S294">
            <v>0</v>
          </cell>
          <cell r="AC294">
            <v>0</v>
          </cell>
          <cell r="AD294">
            <v>0</v>
          </cell>
        </row>
        <row r="295">
          <cell r="C295">
            <v>26009</v>
          </cell>
          <cell r="S295">
            <v>0</v>
          </cell>
          <cell r="AC295">
            <v>0</v>
          </cell>
          <cell r="AD295">
            <v>0</v>
          </cell>
        </row>
        <row r="296">
          <cell r="C296">
            <v>26010</v>
          </cell>
          <cell r="S296">
            <v>0</v>
          </cell>
          <cell r="AC296">
            <v>0</v>
          </cell>
          <cell r="AD296">
            <v>0</v>
          </cell>
        </row>
        <row r="297">
          <cell r="C297">
            <v>27000</v>
          </cell>
          <cell r="D297" t="str">
            <v>II-1-5</v>
          </cell>
          <cell r="F297" t="str">
            <v>Backfill type - A</v>
          </cell>
          <cell r="H297" t="str">
            <v>cum</v>
          </cell>
          <cell r="I297">
            <v>1890</v>
          </cell>
          <cell r="K297">
            <v>0</v>
          </cell>
          <cell r="L297">
            <v>48</v>
          </cell>
          <cell r="M297">
            <v>7</v>
          </cell>
          <cell r="N297">
            <v>1</v>
          </cell>
          <cell r="O297">
            <v>336</v>
          </cell>
          <cell r="U297">
            <v>19.660800000000009</v>
          </cell>
          <cell r="W297">
            <v>8390</v>
          </cell>
          <cell r="Y297">
            <v>0.98470000000000002</v>
          </cell>
          <cell r="Z297">
            <v>8990</v>
          </cell>
          <cell r="AA297">
            <v>8854</v>
          </cell>
          <cell r="AC297">
            <v>17244</v>
          </cell>
          <cell r="AD297">
            <v>32591160</v>
          </cell>
          <cell r="AE297">
            <v>0</v>
          </cell>
          <cell r="AF297" t="str">
            <v>II-1-5</v>
          </cell>
          <cell r="AH297" t="str">
            <v>Prod./Jam :</v>
          </cell>
          <cell r="AI297">
            <v>19.660800000000009</v>
          </cell>
          <cell r="AJ297">
            <v>157.28640000000007</v>
          </cell>
          <cell r="AK297">
            <v>4</v>
          </cell>
          <cell r="AM297">
            <v>639</v>
          </cell>
          <cell r="AN297">
            <v>1207710</v>
          </cell>
          <cell r="AO297">
            <v>0</v>
          </cell>
          <cell r="AP297" t="str">
            <v>II-1-5</v>
          </cell>
          <cell r="BC297">
            <v>17883</v>
          </cell>
        </row>
        <row r="298">
          <cell r="C298">
            <v>27001</v>
          </cell>
          <cell r="K298" t="str">
            <v>Excavator PC 200</v>
          </cell>
          <cell r="P298">
            <v>19.660800000000009</v>
          </cell>
          <cell r="Q298">
            <v>1</v>
          </cell>
          <cell r="R298">
            <v>96.130371093749957</v>
          </cell>
          <cell r="S298">
            <v>5.0900000000000001E-2</v>
          </cell>
          <cell r="U298">
            <v>19.660800000000009</v>
          </cell>
          <cell r="V298">
            <v>146875</v>
          </cell>
          <cell r="W298">
            <v>7476</v>
          </cell>
          <cell r="X298">
            <v>18</v>
          </cell>
          <cell r="Y298">
            <v>0.91620000000000001</v>
          </cell>
          <cell r="Z298">
            <v>8990</v>
          </cell>
          <cell r="AA298">
            <v>8237</v>
          </cell>
          <cell r="AC298">
            <v>15713</v>
          </cell>
          <cell r="AD298">
            <v>29697570</v>
          </cell>
          <cell r="AH298" t="str">
            <v>Mandor</v>
          </cell>
          <cell r="AK298">
            <v>4.11522633744856E-3</v>
          </cell>
          <cell r="AL298">
            <v>75000</v>
          </cell>
          <cell r="AM298">
            <v>309</v>
          </cell>
          <cell r="AN298">
            <v>584010</v>
          </cell>
          <cell r="AO298">
            <v>7.7777777777777786</v>
          </cell>
        </row>
        <row r="299">
          <cell r="C299">
            <v>27002</v>
          </cell>
          <cell r="K299" t="str">
            <v>Vibrator Roller</v>
          </cell>
          <cell r="P299">
            <v>121.5</v>
          </cell>
          <cell r="Q299">
            <v>1</v>
          </cell>
          <cell r="R299">
            <v>15.555555555555555</v>
          </cell>
          <cell r="S299">
            <v>8.2000000000000007E-3</v>
          </cell>
          <cell r="U299">
            <v>121.5</v>
          </cell>
          <cell r="V299">
            <v>108375.00000000001</v>
          </cell>
          <cell r="W299">
            <v>889</v>
          </cell>
          <cell r="X299">
            <v>8</v>
          </cell>
          <cell r="Y299">
            <v>6.5600000000000006E-2</v>
          </cell>
          <cell r="Z299">
            <v>8990</v>
          </cell>
          <cell r="AA299">
            <v>590</v>
          </cell>
          <cell r="AC299">
            <v>1479</v>
          </cell>
          <cell r="AD299">
            <v>2795310</v>
          </cell>
          <cell r="AH299" t="str">
            <v>Pekerja</v>
          </cell>
          <cell r="AK299">
            <v>8.23045267489712E-3</v>
          </cell>
          <cell r="AL299">
            <v>40000</v>
          </cell>
          <cell r="AM299">
            <v>330</v>
          </cell>
          <cell r="AN299">
            <v>623700</v>
          </cell>
          <cell r="AO299">
            <v>15.555555555555557</v>
          </cell>
        </row>
        <row r="300">
          <cell r="C300">
            <v>27003</v>
          </cell>
          <cell r="K300" t="str">
            <v>Water Tanker 5000 L</v>
          </cell>
          <cell r="P300">
            <v>243</v>
          </cell>
          <cell r="Q300">
            <v>1</v>
          </cell>
          <cell r="R300">
            <v>7.7777777777777777</v>
          </cell>
          <cell r="S300">
            <v>4.1000000000000005E-4</v>
          </cell>
          <cell r="U300">
            <v>243</v>
          </cell>
          <cell r="V300">
            <v>59375</v>
          </cell>
          <cell r="W300">
            <v>25</v>
          </cell>
          <cell r="X300">
            <v>7</v>
          </cell>
          <cell r="Y300">
            <v>2.8999999999999998E-3</v>
          </cell>
          <cell r="Z300">
            <v>8990</v>
          </cell>
          <cell r="AA300">
            <v>27</v>
          </cell>
          <cell r="AC300">
            <v>52</v>
          </cell>
          <cell r="AD300">
            <v>98280</v>
          </cell>
          <cell r="AO300">
            <v>0</v>
          </cell>
        </row>
        <row r="301">
          <cell r="C301">
            <v>27004</v>
          </cell>
          <cell r="S301">
            <v>0</v>
          </cell>
          <cell r="AC301">
            <v>0</v>
          </cell>
          <cell r="AD301">
            <v>0</v>
          </cell>
        </row>
        <row r="302">
          <cell r="C302">
            <v>27005</v>
          </cell>
          <cell r="S302">
            <v>0</v>
          </cell>
          <cell r="AC302">
            <v>0</v>
          </cell>
          <cell r="AD302">
            <v>0</v>
          </cell>
        </row>
        <row r="303">
          <cell r="C303">
            <v>27006</v>
          </cell>
          <cell r="S303">
            <v>0</v>
          </cell>
          <cell r="AC303">
            <v>0</v>
          </cell>
          <cell r="AD303">
            <v>0</v>
          </cell>
        </row>
        <row r="304">
          <cell r="C304">
            <v>27007</v>
          </cell>
          <cell r="S304">
            <v>0</v>
          </cell>
          <cell r="AC304">
            <v>0</v>
          </cell>
          <cell r="AD304">
            <v>0</v>
          </cell>
        </row>
        <row r="305">
          <cell r="C305">
            <v>27008</v>
          </cell>
          <cell r="S305">
            <v>0</v>
          </cell>
          <cell r="AC305">
            <v>0</v>
          </cell>
          <cell r="AD305">
            <v>0</v>
          </cell>
        </row>
        <row r="306">
          <cell r="C306">
            <v>27009</v>
          </cell>
          <cell r="S306">
            <v>0</v>
          </cell>
          <cell r="AC306">
            <v>0</v>
          </cell>
          <cell r="AD306">
            <v>0</v>
          </cell>
        </row>
        <row r="307">
          <cell r="C307">
            <v>27010</v>
          </cell>
          <cell r="S307">
            <v>0</v>
          </cell>
          <cell r="AC307">
            <v>0</v>
          </cell>
          <cell r="AD307">
            <v>0</v>
          </cell>
        </row>
        <row r="308">
          <cell r="C308">
            <v>28000</v>
          </cell>
          <cell r="D308" t="str">
            <v>II-1-6</v>
          </cell>
          <cell r="F308" t="str">
            <v>Concrete type - B</v>
          </cell>
          <cell r="H308" t="str">
            <v>cum</v>
          </cell>
          <cell r="I308">
            <v>6271</v>
          </cell>
          <cell r="K308">
            <v>0</v>
          </cell>
          <cell r="L308">
            <v>56</v>
          </cell>
          <cell r="M308">
            <v>7</v>
          </cell>
          <cell r="N308">
            <v>1</v>
          </cell>
          <cell r="O308">
            <v>392</v>
          </cell>
          <cell r="U308">
            <v>12</v>
          </cell>
          <cell r="W308">
            <v>61342</v>
          </cell>
          <cell r="Y308">
            <v>3.5632999999999999</v>
          </cell>
          <cell r="Z308">
            <v>8990</v>
          </cell>
          <cell r="AA308">
            <v>32035</v>
          </cell>
          <cell r="AC308">
            <v>93377</v>
          </cell>
          <cell r="AD308">
            <v>585567167</v>
          </cell>
          <cell r="AE308">
            <v>0</v>
          </cell>
          <cell r="AF308" t="str">
            <v>II-1-6</v>
          </cell>
          <cell r="AH308" t="str">
            <v>Prod./Jam :</v>
          </cell>
          <cell r="AM308">
            <v>42917</v>
          </cell>
          <cell r="AN308">
            <v>269132507</v>
          </cell>
          <cell r="AO308">
            <v>0</v>
          </cell>
          <cell r="AP308" t="str">
            <v>II-1-6</v>
          </cell>
          <cell r="AV308">
            <v>549906</v>
          </cell>
          <cell r="AW308">
            <v>3448460526</v>
          </cell>
          <cell r="BC308">
            <v>686200</v>
          </cell>
        </row>
        <row r="309">
          <cell r="C309">
            <v>28001</v>
          </cell>
          <cell r="K309" t="str">
            <v>Batching Plant</v>
          </cell>
          <cell r="P309">
            <v>12</v>
          </cell>
          <cell r="Q309">
            <v>1</v>
          </cell>
          <cell r="R309">
            <v>522.58333333333337</v>
          </cell>
          <cell r="S309">
            <v>8.3299999999999999E-2</v>
          </cell>
          <cell r="U309">
            <v>12</v>
          </cell>
          <cell r="V309">
            <v>255250.00000000003</v>
          </cell>
          <cell r="W309">
            <v>21263</v>
          </cell>
          <cell r="X309">
            <v>0</v>
          </cell>
          <cell r="Y309">
            <v>0</v>
          </cell>
          <cell r="Z309">
            <v>8990</v>
          </cell>
          <cell r="AA309">
            <v>0</v>
          </cell>
          <cell r="AC309">
            <v>21263</v>
          </cell>
          <cell r="AD309">
            <v>133340273</v>
          </cell>
          <cell r="AH309" t="str">
            <v>Mandor</v>
          </cell>
          <cell r="AI309">
            <v>1</v>
          </cell>
          <cell r="AK309">
            <v>8.3333333333333329E-2</v>
          </cell>
          <cell r="AL309">
            <v>75000</v>
          </cell>
          <cell r="AM309">
            <v>6250</v>
          </cell>
          <cell r="AN309">
            <v>39193750</v>
          </cell>
          <cell r="AO309">
            <v>522.58333333333326</v>
          </cell>
          <cell r="AR309" t="str">
            <v>Semen</v>
          </cell>
          <cell r="AS309" t="str">
            <v>kg</v>
          </cell>
          <cell r="AT309">
            <v>301.86250000000001</v>
          </cell>
          <cell r="AU309">
            <v>1077</v>
          </cell>
          <cell r="AV309">
            <v>325106</v>
          </cell>
          <cell r="AW309">
            <v>2038739726</v>
          </cell>
          <cell r="AX309">
            <v>1892979.7375</v>
          </cell>
          <cell r="AY309">
            <v>301.86249999999995</v>
          </cell>
        </row>
        <row r="310">
          <cell r="C310">
            <v>28002</v>
          </cell>
          <cell r="K310" t="str">
            <v>Agitator Truck 3 m3</v>
          </cell>
          <cell r="P310">
            <v>6.5848101265822772</v>
          </cell>
          <cell r="Q310">
            <v>1</v>
          </cell>
          <cell r="R310">
            <v>952.34332948865836</v>
          </cell>
          <cell r="S310">
            <v>0.15190000000000001</v>
          </cell>
          <cell r="U310">
            <v>6.5848101265822772</v>
          </cell>
          <cell r="V310">
            <v>109375</v>
          </cell>
          <cell r="W310">
            <v>16615</v>
          </cell>
          <cell r="X310">
            <v>7</v>
          </cell>
          <cell r="Y310">
            <v>1.0632999999999999</v>
          </cell>
          <cell r="Z310">
            <v>8990</v>
          </cell>
          <cell r="AA310">
            <v>9560</v>
          </cell>
          <cell r="AC310">
            <v>26175</v>
          </cell>
          <cell r="AD310">
            <v>164143425</v>
          </cell>
          <cell r="AH310" t="str">
            <v>Tukang</v>
          </cell>
          <cell r="AI310">
            <v>2</v>
          </cell>
          <cell r="AK310">
            <v>0.16666666666666666</v>
          </cell>
          <cell r="AL310">
            <v>60000</v>
          </cell>
          <cell r="AM310">
            <v>10000</v>
          </cell>
          <cell r="AN310">
            <v>62710000</v>
          </cell>
          <cell r="AO310">
            <v>1045.1666666666665</v>
          </cell>
          <cell r="AR310" t="str">
            <v>Pasir Cor (SC)</v>
          </cell>
          <cell r="AS310" t="str">
            <v>m3</v>
          </cell>
          <cell r="AT310">
            <v>0.61909999999999998</v>
          </cell>
          <cell r="AU310">
            <v>164700</v>
          </cell>
          <cell r="AV310">
            <v>101966</v>
          </cell>
          <cell r="AW310">
            <v>639428786</v>
          </cell>
          <cell r="AX310">
            <v>3882.3761</v>
          </cell>
          <cell r="AY310">
            <v>0.61918165605095543</v>
          </cell>
        </row>
        <row r="311">
          <cell r="C311">
            <v>28003</v>
          </cell>
          <cell r="K311" t="str">
            <v>Concrete Vibrator ø 2.0"</v>
          </cell>
          <cell r="P311">
            <v>12</v>
          </cell>
          <cell r="Q311">
            <v>1</v>
          </cell>
          <cell r="R311">
            <v>522.58333333333337</v>
          </cell>
          <cell r="S311">
            <v>8.3299999999999999E-2</v>
          </cell>
          <cell r="U311">
            <v>12</v>
          </cell>
          <cell r="V311">
            <v>12500</v>
          </cell>
          <cell r="W311">
            <v>1042</v>
          </cell>
          <cell r="X311">
            <v>0</v>
          </cell>
          <cell r="Y311">
            <v>0</v>
          </cell>
          <cell r="Z311">
            <v>8990</v>
          </cell>
          <cell r="AA311">
            <v>0</v>
          </cell>
          <cell r="AC311">
            <v>1042</v>
          </cell>
          <cell r="AD311">
            <v>6534382</v>
          </cell>
          <cell r="AH311" t="str">
            <v>Pekerja</v>
          </cell>
          <cell r="AI311">
            <v>8</v>
          </cell>
          <cell r="AK311">
            <v>0.66666666666666663</v>
          </cell>
          <cell r="AL311">
            <v>40000</v>
          </cell>
          <cell r="AM311">
            <v>26667</v>
          </cell>
          <cell r="AN311">
            <v>167228757</v>
          </cell>
          <cell r="AO311">
            <v>4180.6666666666661</v>
          </cell>
          <cell r="AR311" t="str">
            <v>Batu Pecah (SC)</v>
          </cell>
          <cell r="AS311" t="str">
            <v>m3</v>
          </cell>
          <cell r="AT311">
            <v>0.74580000000000002</v>
          </cell>
          <cell r="AU311">
            <v>164700</v>
          </cell>
          <cell r="AV311">
            <v>122834</v>
          </cell>
          <cell r="AW311">
            <v>770292014</v>
          </cell>
          <cell r="AX311">
            <v>4676.9117999999999</v>
          </cell>
          <cell r="AY311">
            <v>0.74580266666666661</v>
          </cell>
        </row>
        <row r="312">
          <cell r="C312">
            <v>28004</v>
          </cell>
          <cell r="K312" t="str">
            <v>Crawler Crane 19 Ton</v>
          </cell>
          <cell r="P312">
            <v>0</v>
          </cell>
          <cell r="Q312">
            <v>0.5</v>
          </cell>
          <cell r="R312">
            <v>0</v>
          </cell>
          <cell r="S312">
            <v>0</v>
          </cell>
          <cell r="V312">
            <v>102875.00000000001</v>
          </cell>
          <cell r="W312">
            <v>0</v>
          </cell>
          <cell r="X312">
            <v>15</v>
          </cell>
          <cell r="Y312">
            <v>0</v>
          </cell>
          <cell r="Z312">
            <v>8990</v>
          </cell>
          <cell r="AA312">
            <v>0</v>
          </cell>
          <cell r="AC312">
            <v>0</v>
          </cell>
          <cell r="AD312">
            <v>0</v>
          </cell>
        </row>
        <row r="313">
          <cell r="C313">
            <v>28005</v>
          </cell>
          <cell r="K313" t="str">
            <v>Generator Set 150 KVA</v>
          </cell>
          <cell r="P313">
            <v>10</v>
          </cell>
          <cell r="Q313">
            <v>1.2</v>
          </cell>
          <cell r="R313">
            <v>627.1</v>
          </cell>
          <cell r="S313">
            <v>0.1</v>
          </cell>
          <cell r="U313">
            <v>12</v>
          </cell>
          <cell r="V313">
            <v>61250.000000000007</v>
          </cell>
          <cell r="W313">
            <v>6125</v>
          </cell>
          <cell r="X313">
            <v>15</v>
          </cell>
          <cell r="Y313">
            <v>1.5</v>
          </cell>
          <cell r="Z313">
            <v>8990</v>
          </cell>
          <cell r="AA313">
            <v>13485</v>
          </cell>
          <cell r="AC313">
            <v>19610</v>
          </cell>
          <cell r="AD313">
            <v>122974310</v>
          </cell>
        </row>
        <row r="314">
          <cell r="C314">
            <v>28006</v>
          </cell>
          <cell r="K314" t="str">
            <v>Wheel Loader 1,0-1,6 M3</v>
          </cell>
          <cell r="P314">
            <v>8</v>
          </cell>
          <cell r="Q314">
            <v>1.5</v>
          </cell>
          <cell r="R314">
            <v>783.875</v>
          </cell>
          <cell r="S314">
            <v>0.125</v>
          </cell>
          <cell r="U314">
            <v>12</v>
          </cell>
          <cell r="V314">
            <v>130375.00000000001</v>
          </cell>
          <cell r="W314">
            <v>16297</v>
          </cell>
          <cell r="X314">
            <v>8</v>
          </cell>
          <cell r="Y314">
            <v>1</v>
          </cell>
          <cell r="Z314">
            <v>8990</v>
          </cell>
          <cell r="AA314">
            <v>8990</v>
          </cell>
          <cell r="AC314">
            <v>25287</v>
          </cell>
          <cell r="AD314">
            <v>158574777</v>
          </cell>
        </row>
        <row r="315">
          <cell r="C315">
            <v>28007</v>
          </cell>
          <cell r="K315" t="str">
            <v>Submersible Pump</v>
          </cell>
          <cell r="P315">
            <v>0</v>
          </cell>
          <cell r="Q315">
            <v>1</v>
          </cell>
          <cell r="R315">
            <v>0</v>
          </cell>
          <cell r="S315">
            <v>0</v>
          </cell>
          <cell r="V315">
            <v>24375</v>
          </cell>
          <cell r="W315">
            <v>0</v>
          </cell>
          <cell r="X315">
            <v>0</v>
          </cell>
          <cell r="Y315">
            <v>0</v>
          </cell>
          <cell r="Z315">
            <v>8990</v>
          </cell>
          <cell r="AA315">
            <v>0</v>
          </cell>
          <cell r="AC315">
            <v>0</v>
          </cell>
          <cell r="AD315">
            <v>0</v>
          </cell>
        </row>
        <row r="316">
          <cell r="C316">
            <v>28008</v>
          </cell>
          <cell r="S316">
            <v>0</v>
          </cell>
          <cell r="AC316">
            <v>0</v>
          </cell>
          <cell r="AD316">
            <v>0</v>
          </cell>
        </row>
        <row r="317">
          <cell r="C317">
            <v>28009</v>
          </cell>
          <cell r="S317">
            <v>0</v>
          </cell>
          <cell r="AC317">
            <v>0</v>
          </cell>
          <cell r="AD317">
            <v>0</v>
          </cell>
        </row>
        <row r="318">
          <cell r="C318">
            <v>28010</v>
          </cell>
          <cell r="S318">
            <v>0</v>
          </cell>
          <cell r="AC318">
            <v>0</v>
          </cell>
          <cell r="AD318">
            <v>0</v>
          </cell>
        </row>
        <row r="319">
          <cell r="C319">
            <v>29000</v>
          </cell>
          <cell r="D319" t="str">
            <v>II-1-7</v>
          </cell>
          <cell r="F319" t="str">
            <v>Concrete type - D</v>
          </cell>
          <cell r="H319" t="str">
            <v>cum</v>
          </cell>
          <cell r="I319">
            <v>1122</v>
          </cell>
          <cell r="K319">
            <v>0</v>
          </cell>
          <cell r="L319">
            <v>58</v>
          </cell>
          <cell r="M319">
            <v>7</v>
          </cell>
          <cell r="N319">
            <v>1</v>
          </cell>
          <cell r="O319">
            <v>406</v>
          </cell>
          <cell r="U319">
            <v>12</v>
          </cell>
          <cell r="W319">
            <v>61342</v>
          </cell>
          <cell r="Y319">
            <v>3.5632999999999999</v>
          </cell>
          <cell r="Z319">
            <v>8990</v>
          </cell>
          <cell r="AA319">
            <v>32035</v>
          </cell>
          <cell r="AC319">
            <v>93377</v>
          </cell>
          <cell r="AD319">
            <v>104768994</v>
          </cell>
          <cell r="AE319">
            <v>0</v>
          </cell>
          <cell r="AF319" t="str">
            <v>II-1-7</v>
          </cell>
          <cell r="AH319" t="str">
            <v>Prod./Jam :</v>
          </cell>
          <cell r="AI319">
            <v>12</v>
          </cell>
          <cell r="AJ319">
            <v>96</v>
          </cell>
          <cell r="AK319">
            <v>4</v>
          </cell>
          <cell r="AM319">
            <v>42917</v>
          </cell>
          <cell r="AN319">
            <v>48152874</v>
          </cell>
          <cell r="AO319">
            <v>0</v>
          </cell>
          <cell r="AP319" t="str">
            <v>II-1-7</v>
          </cell>
          <cell r="AV319">
            <v>496478</v>
          </cell>
          <cell r="AW319">
            <v>557048316</v>
          </cell>
          <cell r="BC319">
            <v>632772</v>
          </cell>
        </row>
        <row r="320">
          <cell r="C320">
            <v>29001</v>
          </cell>
          <cell r="K320" t="str">
            <v>Batching Plant</v>
          </cell>
          <cell r="P320">
            <v>12</v>
          </cell>
          <cell r="Q320">
            <v>1</v>
          </cell>
          <cell r="R320">
            <v>93.5</v>
          </cell>
          <cell r="S320">
            <v>8.3299999999999999E-2</v>
          </cell>
          <cell r="U320">
            <v>12</v>
          </cell>
          <cell r="V320">
            <v>255250.00000000003</v>
          </cell>
          <cell r="W320">
            <v>21263</v>
          </cell>
          <cell r="X320">
            <v>0</v>
          </cell>
          <cell r="Y320">
            <v>0</v>
          </cell>
          <cell r="Z320">
            <v>8990</v>
          </cell>
          <cell r="AA320">
            <v>0</v>
          </cell>
          <cell r="AC320">
            <v>21263</v>
          </cell>
          <cell r="AD320">
            <v>23857086</v>
          </cell>
          <cell r="AH320" t="str">
            <v>Mandor</v>
          </cell>
          <cell r="AI320">
            <v>1</v>
          </cell>
          <cell r="AK320">
            <v>8.3333333333333329E-2</v>
          </cell>
          <cell r="AL320">
            <v>75000</v>
          </cell>
          <cell r="AM320">
            <v>6250</v>
          </cell>
          <cell r="AN320">
            <v>7012500</v>
          </cell>
          <cell r="AO320">
            <v>93.5</v>
          </cell>
          <cell r="AR320" t="str">
            <v>Semen</v>
          </cell>
          <cell r="AS320" t="str">
            <v>kg</v>
          </cell>
          <cell r="AT320">
            <v>246</v>
          </cell>
          <cell r="AU320">
            <v>1077</v>
          </cell>
          <cell r="AV320">
            <v>264942</v>
          </cell>
          <cell r="AW320">
            <v>297264924</v>
          </cell>
          <cell r="AX320">
            <v>276012</v>
          </cell>
          <cell r="AY320">
            <v>245.99999999999997</v>
          </cell>
        </row>
        <row r="321">
          <cell r="C321">
            <v>29002</v>
          </cell>
          <cell r="K321" t="str">
            <v>Agitator Truck 3 m3</v>
          </cell>
          <cell r="P321">
            <v>6.5848101265822772</v>
          </cell>
          <cell r="Q321">
            <v>1</v>
          </cell>
          <cell r="R321">
            <v>170.39215686274514</v>
          </cell>
          <cell r="S321">
            <v>0.15190000000000001</v>
          </cell>
          <cell r="U321">
            <v>6.5848101265822772</v>
          </cell>
          <cell r="V321">
            <v>109375</v>
          </cell>
          <cell r="W321">
            <v>16615</v>
          </cell>
          <cell r="X321">
            <v>7</v>
          </cell>
          <cell r="Y321">
            <v>1.0632999999999999</v>
          </cell>
          <cell r="Z321">
            <v>8990</v>
          </cell>
          <cell r="AA321">
            <v>9560</v>
          </cell>
          <cell r="AC321">
            <v>26175</v>
          </cell>
          <cell r="AD321">
            <v>29368350</v>
          </cell>
          <cell r="AH321" t="str">
            <v>Tukang</v>
          </cell>
          <cell r="AI321">
            <v>2</v>
          </cell>
          <cell r="AK321">
            <v>0.16666666666666666</v>
          </cell>
          <cell r="AL321">
            <v>60000</v>
          </cell>
          <cell r="AM321">
            <v>10000</v>
          </cell>
          <cell r="AN321">
            <v>11220000</v>
          </cell>
          <cell r="AO321">
            <v>187</v>
          </cell>
          <cell r="AR321" t="str">
            <v>Pasir Cor (SC)</v>
          </cell>
          <cell r="AS321" t="str">
            <v>m3</v>
          </cell>
          <cell r="AT321">
            <v>0.60899999999999999</v>
          </cell>
          <cell r="AU321">
            <v>164700</v>
          </cell>
          <cell r="AV321">
            <v>100303</v>
          </cell>
          <cell r="AW321">
            <v>112539966</v>
          </cell>
          <cell r="AX321">
            <v>683.298</v>
          </cell>
          <cell r="AY321">
            <v>0.60901910828025485</v>
          </cell>
        </row>
        <row r="322">
          <cell r="C322">
            <v>29003</v>
          </cell>
          <cell r="K322" t="str">
            <v>Concrete Vibrator ø 2.0"</v>
          </cell>
          <cell r="P322">
            <v>12</v>
          </cell>
          <cell r="Q322">
            <v>1</v>
          </cell>
          <cell r="R322">
            <v>93.5</v>
          </cell>
          <cell r="S322">
            <v>8.3299999999999999E-2</v>
          </cell>
          <cell r="U322">
            <v>12</v>
          </cell>
          <cell r="V322">
            <v>12500</v>
          </cell>
          <cell r="W322">
            <v>1042</v>
          </cell>
          <cell r="X322">
            <v>0</v>
          </cell>
          <cell r="Y322">
            <v>0</v>
          </cell>
          <cell r="Z322">
            <v>8990</v>
          </cell>
          <cell r="AA322">
            <v>0</v>
          </cell>
          <cell r="AC322">
            <v>1042</v>
          </cell>
          <cell r="AD322">
            <v>1169124</v>
          </cell>
          <cell r="AH322" t="str">
            <v>Pekerja</v>
          </cell>
          <cell r="AI322">
            <v>8</v>
          </cell>
          <cell r="AK322">
            <v>0.66666666666666663</v>
          </cell>
          <cell r="AL322">
            <v>40000</v>
          </cell>
          <cell r="AM322">
            <v>26667</v>
          </cell>
          <cell r="AN322">
            <v>29920374</v>
          </cell>
          <cell r="AO322">
            <v>748</v>
          </cell>
          <cell r="AR322" t="str">
            <v>Batu Pecah (SC)</v>
          </cell>
          <cell r="AS322" t="str">
            <v>m3</v>
          </cell>
          <cell r="AT322">
            <v>0.79679999999999995</v>
          </cell>
          <cell r="AU322">
            <v>164700</v>
          </cell>
          <cell r="AV322">
            <v>131233</v>
          </cell>
          <cell r="AW322">
            <v>147243426</v>
          </cell>
          <cell r="AX322">
            <v>894.00959999999998</v>
          </cell>
          <cell r="AY322">
            <v>0.79679999999999995</v>
          </cell>
        </row>
        <row r="323">
          <cell r="C323">
            <v>29004</v>
          </cell>
          <cell r="K323" t="str">
            <v>Crawler Crane 19 Ton</v>
          </cell>
          <cell r="P323">
            <v>0</v>
          </cell>
          <cell r="Q323">
            <v>0.5</v>
          </cell>
          <cell r="R323">
            <v>0</v>
          </cell>
          <cell r="S323">
            <v>0</v>
          </cell>
          <cell r="V323">
            <v>102875.00000000001</v>
          </cell>
          <cell r="W323">
            <v>0</v>
          </cell>
          <cell r="X323">
            <v>15</v>
          </cell>
          <cell r="Y323">
            <v>0</v>
          </cell>
          <cell r="Z323">
            <v>8990</v>
          </cell>
          <cell r="AA323">
            <v>0</v>
          </cell>
          <cell r="AC323">
            <v>0</v>
          </cell>
          <cell r="AD323">
            <v>0</v>
          </cell>
        </row>
        <row r="324">
          <cell r="C324">
            <v>29005</v>
          </cell>
          <cell r="K324" t="str">
            <v>Generator Set 150 KVA</v>
          </cell>
          <cell r="P324">
            <v>10</v>
          </cell>
          <cell r="Q324">
            <v>1.2</v>
          </cell>
          <cell r="R324">
            <v>112.2</v>
          </cell>
          <cell r="S324">
            <v>0.1</v>
          </cell>
          <cell r="U324">
            <v>12</v>
          </cell>
          <cell r="V324">
            <v>61250.000000000007</v>
          </cell>
          <cell r="W324">
            <v>6125</v>
          </cell>
          <cell r="X324">
            <v>15</v>
          </cell>
          <cell r="Y324">
            <v>1.5</v>
          </cell>
          <cell r="Z324">
            <v>8990</v>
          </cell>
          <cell r="AA324">
            <v>13485</v>
          </cell>
          <cell r="AC324">
            <v>19610</v>
          </cell>
          <cell r="AD324">
            <v>22002420</v>
          </cell>
        </row>
        <row r="325">
          <cell r="C325">
            <v>29006</v>
          </cell>
          <cell r="K325" t="str">
            <v>Wheel Loader 1,0-1,6 M3</v>
          </cell>
          <cell r="P325">
            <v>8</v>
          </cell>
          <cell r="Q325">
            <v>1.5</v>
          </cell>
          <cell r="R325">
            <v>140.25</v>
          </cell>
          <cell r="S325">
            <v>0.125</v>
          </cell>
          <cell r="U325">
            <v>12</v>
          </cell>
          <cell r="V325">
            <v>130375.00000000001</v>
          </cell>
          <cell r="W325">
            <v>16297</v>
          </cell>
          <cell r="X325">
            <v>8</v>
          </cell>
          <cell r="Y325">
            <v>1</v>
          </cell>
          <cell r="Z325">
            <v>8990</v>
          </cell>
          <cell r="AA325">
            <v>8990</v>
          </cell>
          <cell r="AC325">
            <v>25287</v>
          </cell>
          <cell r="AD325">
            <v>28372014</v>
          </cell>
        </row>
        <row r="326">
          <cell r="C326">
            <v>29007</v>
          </cell>
          <cell r="K326" t="str">
            <v>Submersible Pump</v>
          </cell>
          <cell r="P326">
            <v>0</v>
          </cell>
          <cell r="Q326">
            <v>1</v>
          </cell>
          <cell r="R326">
            <v>0</v>
          </cell>
          <cell r="S326">
            <v>0</v>
          </cell>
          <cell r="V326">
            <v>24375</v>
          </cell>
          <cell r="W326">
            <v>0</v>
          </cell>
          <cell r="X326">
            <v>0</v>
          </cell>
          <cell r="Y326">
            <v>0</v>
          </cell>
          <cell r="Z326">
            <v>8990</v>
          </cell>
          <cell r="AA326">
            <v>0</v>
          </cell>
          <cell r="AC326">
            <v>0</v>
          </cell>
          <cell r="AD326">
            <v>0</v>
          </cell>
        </row>
        <row r="327">
          <cell r="C327">
            <v>29008</v>
          </cell>
          <cell r="S327">
            <v>0</v>
          </cell>
          <cell r="AC327">
            <v>0</v>
          </cell>
          <cell r="AD327">
            <v>0</v>
          </cell>
        </row>
        <row r="328">
          <cell r="C328">
            <v>29009</v>
          </cell>
          <cell r="S328">
            <v>0</v>
          </cell>
          <cell r="AC328">
            <v>0</v>
          </cell>
          <cell r="AD328">
            <v>0</v>
          </cell>
        </row>
        <row r="329">
          <cell r="C329">
            <v>29010</v>
          </cell>
          <cell r="S329">
            <v>0</v>
          </cell>
          <cell r="AC329">
            <v>0</v>
          </cell>
          <cell r="AD329">
            <v>0</v>
          </cell>
        </row>
        <row r="330">
          <cell r="C330">
            <v>30000</v>
          </cell>
          <cell r="D330" t="str">
            <v>II-1-8</v>
          </cell>
          <cell r="F330" t="str">
            <v>Formwork type - A1</v>
          </cell>
          <cell r="H330" t="str">
            <v>sqm</v>
          </cell>
          <cell r="I330">
            <v>3614</v>
          </cell>
          <cell r="K330">
            <v>0</v>
          </cell>
          <cell r="L330">
            <v>58</v>
          </cell>
          <cell r="M330">
            <v>7</v>
          </cell>
          <cell r="N330">
            <v>1</v>
          </cell>
          <cell r="O330">
            <v>406</v>
          </cell>
          <cell r="U330">
            <v>1</v>
          </cell>
          <cell r="W330">
            <v>1000</v>
          </cell>
          <cell r="AC330">
            <v>1000</v>
          </cell>
          <cell r="AD330">
            <v>3614000</v>
          </cell>
          <cell r="AE330">
            <v>0</v>
          </cell>
          <cell r="AF330" t="str">
            <v>II-1-8</v>
          </cell>
          <cell r="AH330" t="str">
            <v>Prod./Jam :</v>
          </cell>
          <cell r="AI330">
            <v>2.5</v>
          </cell>
          <cell r="AJ330">
            <v>20</v>
          </cell>
          <cell r="AK330">
            <v>1</v>
          </cell>
          <cell r="AM330">
            <v>27750</v>
          </cell>
          <cell r="AN330">
            <v>100288500</v>
          </cell>
          <cell r="AO330">
            <v>0</v>
          </cell>
          <cell r="AP330" t="str">
            <v>II-1-8</v>
          </cell>
          <cell r="AV330">
            <v>40618</v>
          </cell>
          <cell r="AW330">
            <v>146793452</v>
          </cell>
          <cell r="BC330">
            <v>69368</v>
          </cell>
        </row>
        <row r="331">
          <cell r="C331">
            <v>30001</v>
          </cell>
          <cell r="K331" t="str">
            <v>Alat Bantu</v>
          </cell>
          <cell r="P331">
            <v>1</v>
          </cell>
          <cell r="Q331">
            <v>1</v>
          </cell>
          <cell r="R331">
            <v>3614</v>
          </cell>
          <cell r="S331">
            <v>1</v>
          </cell>
          <cell r="U331">
            <v>1</v>
          </cell>
          <cell r="V331">
            <v>1000</v>
          </cell>
          <cell r="W331">
            <v>1000</v>
          </cell>
          <cell r="AC331">
            <v>1000</v>
          </cell>
          <cell r="AD331">
            <v>3614000</v>
          </cell>
          <cell r="AH331" t="str">
            <v>Mandor</v>
          </cell>
          <cell r="AI331">
            <v>1</v>
          </cell>
          <cell r="AJ331">
            <v>0.05</v>
          </cell>
          <cell r="AK331">
            <v>0.05</v>
          </cell>
          <cell r="AL331">
            <v>75000</v>
          </cell>
          <cell r="AM331">
            <v>3750</v>
          </cell>
          <cell r="AN331">
            <v>13552500</v>
          </cell>
          <cell r="AO331">
            <v>180.70000000000002</v>
          </cell>
          <cell r="AR331" t="str">
            <v>Multiplek 9 mm</v>
          </cell>
          <cell r="AS331" t="str">
            <v>lbr</v>
          </cell>
          <cell r="AT331">
            <v>8.3299999999999999E-2</v>
          </cell>
          <cell r="AU331">
            <v>155000</v>
          </cell>
          <cell r="AV331">
            <v>12912</v>
          </cell>
          <cell r="AW331">
            <v>46663968</v>
          </cell>
          <cell r="AX331">
            <v>301.0462</v>
          </cell>
          <cell r="AY331">
            <v>8.3299999999999999E-2</v>
          </cell>
        </row>
        <row r="332">
          <cell r="C332">
            <v>30002</v>
          </cell>
          <cell r="S332">
            <v>0</v>
          </cell>
          <cell r="AC332">
            <v>0</v>
          </cell>
          <cell r="AD332">
            <v>0</v>
          </cell>
          <cell r="AH332" t="str">
            <v>Tukang Kayu</v>
          </cell>
          <cell r="AI332">
            <v>4</v>
          </cell>
          <cell r="AJ332">
            <v>0.05</v>
          </cell>
          <cell r="AK332">
            <v>0.2</v>
          </cell>
          <cell r="AL332">
            <v>60000</v>
          </cell>
          <cell r="AM332">
            <v>12000</v>
          </cell>
          <cell r="AN332">
            <v>43368000</v>
          </cell>
          <cell r="AO332">
            <v>722.80000000000007</v>
          </cell>
          <cell r="AR332" t="str">
            <v>Kayu Klas I</v>
          </cell>
          <cell r="AS332" t="str">
            <v>m3</v>
          </cell>
          <cell r="AT332">
            <v>5.4000000000000003E-3</v>
          </cell>
          <cell r="AU332">
            <v>2000000</v>
          </cell>
          <cell r="AV332">
            <v>10800</v>
          </cell>
          <cell r="AW332">
            <v>39031200</v>
          </cell>
          <cell r="AX332">
            <v>19.515600000000003</v>
          </cell>
          <cell r="AY332">
            <v>5.4000000000000003E-3</v>
          </cell>
        </row>
        <row r="333">
          <cell r="C333">
            <v>30003</v>
          </cell>
          <cell r="S333">
            <v>0</v>
          </cell>
          <cell r="AC333">
            <v>0</v>
          </cell>
          <cell r="AD333">
            <v>0</v>
          </cell>
          <cell r="AH333" t="str">
            <v>Pekerja</v>
          </cell>
          <cell r="AI333">
            <v>6</v>
          </cell>
          <cell r="AJ333">
            <v>0.05</v>
          </cell>
          <cell r="AK333">
            <v>0.3</v>
          </cell>
          <cell r="AL333">
            <v>40000</v>
          </cell>
          <cell r="AM333">
            <v>12000</v>
          </cell>
          <cell r="AN333">
            <v>43368000</v>
          </cell>
          <cell r="AO333">
            <v>1084.2</v>
          </cell>
          <cell r="AR333" t="str">
            <v>Kayu Klas II</v>
          </cell>
          <cell r="AS333" t="str">
            <v>m3</v>
          </cell>
          <cell r="AT333">
            <v>4.1000000000000003E-3</v>
          </cell>
          <cell r="AU333">
            <v>1500000</v>
          </cell>
          <cell r="AV333">
            <v>6150</v>
          </cell>
          <cell r="AW333">
            <v>22226100</v>
          </cell>
          <cell r="AX333">
            <v>14.817400000000001</v>
          </cell>
          <cell r="AY333">
            <v>4.1000000000000003E-3</v>
          </cell>
        </row>
        <row r="334">
          <cell r="C334">
            <v>30004</v>
          </cell>
          <cell r="S334">
            <v>0</v>
          </cell>
          <cell r="AC334">
            <v>0</v>
          </cell>
          <cell r="AD334">
            <v>0</v>
          </cell>
          <cell r="AR334" t="str">
            <v>Paku</v>
          </cell>
          <cell r="AS334" t="str">
            <v>kg</v>
          </cell>
          <cell r="AT334">
            <v>0.1</v>
          </cell>
          <cell r="AU334">
            <v>12000</v>
          </cell>
          <cell r="AV334">
            <v>1200</v>
          </cell>
          <cell r="AW334">
            <v>4336800</v>
          </cell>
          <cell r="AX334">
            <v>361.40000000000003</v>
          </cell>
          <cell r="AY334">
            <v>0.1</v>
          </cell>
        </row>
        <row r="335">
          <cell r="C335">
            <v>30005</v>
          </cell>
          <cell r="S335">
            <v>0</v>
          </cell>
          <cell r="AC335">
            <v>0</v>
          </cell>
          <cell r="AD335">
            <v>0</v>
          </cell>
          <cell r="AR335" t="str">
            <v>Form Tie</v>
          </cell>
          <cell r="AS335" t="str">
            <v>bh</v>
          </cell>
          <cell r="AT335">
            <v>0.192</v>
          </cell>
          <cell r="AU335">
            <v>8500</v>
          </cell>
          <cell r="AV335">
            <v>1632</v>
          </cell>
          <cell r="AW335">
            <v>5898048</v>
          </cell>
          <cell r="AX335">
            <v>693.88800000000003</v>
          </cell>
          <cell r="AY335">
            <v>0.192</v>
          </cell>
        </row>
        <row r="336">
          <cell r="C336">
            <v>30006</v>
          </cell>
          <cell r="S336">
            <v>0</v>
          </cell>
          <cell r="AC336">
            <v>0</v>
          </cell>
          <cell r="AD336">
            <v>0</v>
          </cell>
          <cell r="AR336" t="str">
            <v>Plasticone</v>
          </cell>
          <cell r="AS336" t="str">
            <v>Bh</v>
          </cell>
          <cell r="AT336">
            <v>0.96</v>
          </cell>
          <cell r="AU336">
            <v>5750</v>
          </cell>
          <cell r="AV336">
            <v>5520</v>
          </cell>
          <cell r="AW336">
            <v>19949280</v>
          </cell>
          <cell r="AX336">
            <v>3469.44</v>
          </cell>
          <cell r="AY336">
            <v>0.96</v>
          </cell>
        </row>
        <row r="337">
          <cell r="C337">
            <v>30007</v>
          </cell>
          <cell r="S337">
            <v>0</v>
          </cell>
          <cell r="AC337">
            <v>0</v>
          </cell>
          <cell r="AD337">
            <v>0</v>
          </cell>
          <cell r="AR337" t="str">
            <v>Separator</v>
          </cell>
          <cell r="AS337" t="str">
            <v>Btg</v>
          </cell>
          <cell r="AT337">
            <v>0.76800000000000002</v>
          </cell>
          <cell r="AU337">
            <v>3000</v>
          </cell>
          <cell r="AV337">
            <v>2304</v>
          </cell>
          <cell r="AW337">
            <v>8326656</v>
          </cell>
          <cell r="AX337">
            <v>2775.5520000000001</v>
          </cell>
          <cell r="AY337">
            <v>0.76800000000000002</v>
          </cell>
        </row>
        <row r="338">
          <cell r="C338">
            <v>30008</v>
          </cell>
          <cell r="S338">
            <v>0</v>
          </cell>
          <cell r="AC338">
            <v>0</v>
          </cell>
          <cell r="AD338">
            <v>0</v>
          </cell>
          <cell r="AR338" t="str">
            <v>Form Oil</v>
          </cell>
          <cell r="AS338" t="str">
            <v>lt</v>
          </cell>
          <cell r="AT338">
            <v>0.05</v>
          </cell>
          <cell r="AU338">
            <v>2000</v>
          </cell>
          <cell r="AV338">
            <v>100</v>
          </cell>
          <cell r="AW338">
            <v>361400</v>
          </cell>
          <cell r="AX338">
            <v>180.70000000000002</v>
          </cell>
          <cell r="AY338">
            <v>0.05</v>
          </cell>
        </row>
        <row r="339">
          <cell r="C339">
            <v>30009</v>
          </cell>
          <cell r="S339">
            <v>0</v>
          </cell>
          <cell r="AC339">
            <v>0</v>
          </cell>
          <cell r="AD339">
            <v>0</v>
          </cell>
        </row>
        <row r="340">
          <cell r="C340">
            <v>30010</v>
          </cell>
          <cell r="S340">
            <v>0</v>
          </cell>
          <cell r="AC340">
            <v>0</v>
          </cell>
          <cell r="AD340">
            <v>0</v>
          </cell>
        </row>
        <row r="341">
          <cell r="C341">
            <v>31000</v>
          </cell>
          <cell r="D341" t="str">
            <v>II-1-9</v>
          </cell>
          <cell r="F341" t="str">
            <v>Formwork type - A2</v>
          </cell>
          <cell r="H341" t="str">
            <v>sqm</v>
          </cell>
          <cell r="I341">
            <v>9718</v>
          </cell>
          <cell r="K341">
            <v>0</v>
          </cell>
          <cell r="L341">
            <v>59</v>
          </cell>
          <cell r="M341">
            <v>7</v>
          </cell>
          <cell r="N341">
            <v>1</v>
          </cell>
          <cell r="O341">
            <v>413</v>
          </cell>
          <cell r="U341">
            <v>1</v>
          </cell>
          <cell r="W341">
            <v>2000</v>
          </cell>
          <cell r="AC341">
            <v>2000</v>
          </cell>
          <cell r="AD341">
            <v>19436000</v>
          </cell>
          <cell r="AE341">
            <v>0</v>
          </cell>
          <cell r="AF341" t="str">
            <v>II-1-9</v>
          </cell>
          <cell r="AH341" t="str">
            <v>Prod./Jam :</v>
          </cell>
          <cell r="AI341">
            <v>2</v>
          </cell>
          <cell r="AJ341">
            <v>16</v>
          </cell>
          <cell r="AK341">
            <v>1</v>
          </cell>
          <cell r="AM341">
            <v>34688</v>
          </cell>
          <cell r="AN341">
            <v>337097984</v>
          </cell>
          <cell r="AO341">
            <v>0</v>
          </cell>
          <cell r="AP341" t="str">
            <v>II-1-9</v>
          </cell>
          <cell r="AV341">
            <v>41818</v>
          </cell>
          <cell r="AW341">
            <v>406387324</v>
          </cell>
          <cell r="BC341">
            <v>78506</v>
          </cell>
        </row>
        <row r="342">
          <cell r="C342">
            <v>31001</v>
          </cell>
          <cell r="K342" t="str">
            <v>Alat Bantu</v>
          </cell>
          <cell r="P342">
            <v>0.5</v>
          </cell>
          <cell r="Q342">
            <v>2</v>
          </cell>
          <cell r="R342">
            <v>19436</v>
          </cell>
          <cell r="S342">
            <v>2</v>
          </cell>
          <cell r="U342">
            <v>1</v>
          </cell>
          <cell r="V342">
            <v>1000</v>
          </cell>
          <cell r="W342">
            <v>2000</v>
          </cell>
          <cell r="AC342">
            <v>2000</v>
          </cell>
          <cell r="AD342">
            <v>19436000</v>
          </cell>
          <cell r="AH342" t="str">
            <v>Mandor</v>
          </cell>
          <cell r="AI342">
            <v>1</v>
          </cell>
          <cell r="AJ342">
            <v>6.25E-2</v>
          </cell>
          <cell r="AK342">
            <v>6.25E-2</v>
          </cell>
          <cell r="AL342">
            <v>75000</v>
          </cell>
          <cell r="AM342">
            <v>4688</v>
          </cell>
          <cell r="AN342">
            <v>45557984</v>
          </cell>
          <cell r="AO342">
            <v>607.375</v>
          </cell>
          <cell r="AR342" t="str">
            <v>Multiplek 9 mm</v>
          </cell>
          <cell r="AS342" t="str">
            <v>lbr</v>
          </cell>
          <cell r="AT342">
            <v>8.3299999999999999E-2</v>
          </cell>
          <cell r="AU342">
            <v>155000</v>
          </cell>
          <cell r="AV342">
            <v>12912</v>
          </cell>
          <cell r="AW342">
            <v>125478816</v>
          </cell>
          <cell r="AX342">
            <v>809.50940000000003</v>
          </cell>
          <cell r="AY342">
            <v>8.3299999999999999E-2</v>
          </cell>
        </row>
        <row r="343">
          <cell r="C343">
            <v>31002</v>
          </cell>
          <cell r="S343">
            <v>0</v>
          </cell>
          <cell r="AC343">
            <v>0</v>
          </cell>
          <cell r="AD343">
            <v>0</v>
          </cell>
          <cell r="AH343" t="str">
            <v>Tukang Kayu</v>
          </cell>
          <cell r="AI343">
            <v>4</v>
          </cell>
          <cell r="AJ343">
            <v>6.25E-2</v>
          </cell>
          <cell r="AK343">
            <v>0.25</v>
          </cell>
          <cell r="AL343">
            <v>60000</v>
          </cell>
          <cell r="AM343">
            <v>15000</v>
          </cell>
          <cell r="AN343">
            <v>145770000</v>
          </cell>
          <cell r="AO343">
            <v>2429.5</v>
          </cell>
          <cell r="AR343" t="str">
            <v>Kayu Klas I</v>
          </cell>
          <cell r="AS343" t="str">
            <v>m3</v>
          </cell>
          <cell r="AT343">
            <v>5.4000000000000003E-3</v>
          </cell>
          <cell r="AU343">
            <v>2000000</v>
          </cell>
          <cell r="AV343">
            <v>10800</v>
          </cell>
          <cell r="AW343">
            <v>104954400</v>
          </cell>
          <cell r="AX343">
            <v>52.477200000000003</v>
          </cell>
          <cell r="AY343">
            <v>5.4000000000000003E-3</v>
          </cell>
        </row>
        <row r="344">
          <cell r="C344">
            <v>31003</v>
          </cell>
          <cell r="S344">
            <v>0</v>
          </cell>
          <cell r="AC344">
            <v>0</v>
          </cell>
          <cell r="AD344">
            <v>0</v>
          </cell>
          <cell r="AH344" t="str">
            <v>Pekerja</v>
          </cell>
          <cell r="AI344">
            <v>6</v>
          </cell>
          <cell r="AJ344">
            <v>6.25E-2</v>
          </cell>
          <cell r="AK344">
            <v>0.375</v>
          </cell>
          <cell r="AL344">
            <v>40000</v>
          </cell>
          <cell r="AM344">
            <v>15000</v>
          </cell>
          <cell r="AN344">
            <v>145770000</v>
          </cell>
          <cell r="AO344">
            <v>3644.25</v>
          </cell>
          <cell r="AR344" t="str">
            <v>Kayu Klas II</v>
          </cell>
          <cell r="AS344" t="str">
            <v>m3</v>
          </cell>
          <cell r="AT344">
            <v>4.1000000000000003E-3</v>
          </cell>
          <cell r="AU344">
            <v>1500000</v>
          </cell>
          <cell r="AV344">
            <v>6150</v>
          </cell>
          <cell r="AW344">
            <v>59765700</v>
          </cell>
          <cell r="AX344">
            <v>39.843800000000002</v>
          </cell>
          <cell r="AY344">
            <v>4.1000000000000003E-3</v>
          </cell>
        </row>
        <row r="345">
          <cell r="C345">
            <v>31004</v>
          </cell>
          <cell r="S345">
            <v>0</v>
          </cell>
          <cell r="AC345">
            <v>0</v>
          </cell>
          <cell r="AD345">
            <v>0</v>
          </cell>
          <cell r="AR345" t="str">
            <v>Paku</v>
          </cell>
          <cell r="AS345" t="str">
            <v>kg</v>
          </cell>
          <cell r="AT345">
            <v>0.1</v>
          </cell>
          <cell r="AU345">
            <v>12000</v>
          </cell>
          <cell r="AV345">
            <v>1200</v>
          </cell>
          <cell r="AW345">
            <v>11661600</v>
          </cell>
          <cell r="AX345">
            <v>971.80000000000007</v>
          </cell>
          <cell r="AY345">
            <v>0.1</v>
          </cell>
        </row>
        <row r="346">
          <cell r="C346">
            <v>31005</v>
          </cell>
          <cell r="S346">
            <v>0</v>
          </cell>
          <cell r="AC346">
            <v>0</v>
          </cell>
          <cell r="AD346">
            <v>0</v>
          </cell>
          <cell r="AR346" t="str">
            <v>Form Tie</v>
          </cell>
          <cell r="AS346" t="str">
            <v>bh</v>
          </cell>
          <cell r="AT346">
            <v>0.192</v>
          </cell>
          <cell r="AU346">
            <v>8500</v>
          </cell>
          <cell r="AV346">
            <v>1632</v>
          </cell>
          <cell r="AW346">
            <v>15859776</v>
          </cell>
          <cell r="AX346">
            <v>1865.856</v>
          </cell>
          <cell r="AY346">
            <v>0.192</v>
          </cell>
        </row>
        <row r="347">
          <cell r="C347">
            <v>31006</v>
          </cell>
          <cell r="S347">
            <v>0</v>
          </cell>
          <cell r="AC347">
            <v>0</v>
          </cell>
          <cell r="AD347">
            <v>0</v>
          </cell>
          <cell r="AR347" t="str">
            <v>Plasticone</v>
          </cell>
          <cell r="AS347" t="str">
            <v>Bh</v>
          </cell>
          <cell r="AT347">
            <v>0.96</v>
          </cell>
          <cell r="AU347">
            <v>5750</v>
          </cell>
          <cell r="AV347">
            <v>5520</v>
          </cell>
          <cell r="AW347">
            <v>53643360</v>
          </cell>
          <cell r="AX347">
            <v>9329.2799999999988</v>
          </cell>
          <cell r="AY347">
            <v>0.96</v>
          </cell>
        </row>
        <row r="348">
          <cell r="C348">
            <v>31007</v>
          </cell>
          <cell r="S348">
            <v>0</v>
          </cell>
          <cell r="AC348">
            <v>0</v>
          </cell>
          <cell r="AD348">
            <v>0</v>
          </cell>
          <cell r="AR348" t="str">
            <v>Separator</v>
          </cell>
          <cell r="AS348" t="str">
            <v>Btg</v>
          </cell>
          <cell r="AT348">
            <v>0.76800000000000002</v>
          </cell>
          <cell r="AU348">
            <v>3000</v>
          </cell>
          <cell r="AV348">
            <v>2304</v>
          </cell>
          <cell r="AW348">
            <v>22390272</v>
          </cell>
          <cell r="AX348">
            <v>7463.424</v>
          </cell>
          <cell r="AY348">
            <v>0.76800000000000002</v>
          </cell>
        </row>
        <row r="349">
          <cell r="C349">
            <v>31008</v>
          </cell>
          <cell r="S349">
            <v>0</v>
          </cell>
          <cell r="AC349">
            <v>0</v>
          </cell>
          <cell r="AD349">
            <v>0</v>
          </cell>
          <cell r="AR349" t="str">
            <v>Form Oil</v>
          </cell>
          <cell r="AS349" t="str">
            <v>lt</v>
          </cell>
          <cell r="AT349">
            <v>0.05</v>
          </cell>
          <cell r="AU349">
            <v>2000</v>
          </cell>
          <cell r="AV349">
            <v>100</v>
          </cell>
          <cell r="AW349">
            <v>971800</v>
          </cell>
          <cell r="AX349">
            <v>485.90000000000003</v>
          </cell>
          <cell r="AY349">
            <v>0.05</v>
          </cell>
        </row>
        <row r="350">
          <cell r="C350">
            <v>31009</v>
          </cell>
          <cell r="S350">
            <v>0</v>
          </cell>
          <cell r="AC350">
            <v>0</v>
          </cell>
          <cell r="AD350">
            <v>0</v>
          </cell>
          <cell r="AR350" t="str">
            <v>Kawat Ikat</v>
          </cell>
          <cell r="AS350" t="str">
            <v>kg</v>
          </cell>
          <cell r="AT350">
            <v>0.1</v>
          </cell>
          <cell r="AU350">
            <v>12000</v>
          </cell>
          <cell r="AV350">
            <v>1200</v>
          </cell>
          <cell r="AW350">
            <v>11661600</v>
          </cell>
          <cell r="AX350">
            <v>971.80000000000007</v>
          </cell>
          <cell r="AY350">
            <v>0.1</v>
          </cell>
        </row>
        <row r="351">
          <cell r="C351">
            <v>31010</v>
          </cell>
          <cell r="S351">
            <v>0</v>
          </cell>
          <cell r="AC351">
            <v>0</v>
          </cell>
          <cell r="AD351">
            <v>0</v>
          </cell>
        </row>
        <row r="352">
          <cell r="C352">
            <v>32000</v>
          </cell>
          <cell r="D352" t="str">
            <v>II-1-10</v>
          </cell>
          <cell r="F352" t="str">
            <v>Formwork type - A3</v>
          </cell>
          <cell r="H352" t="str">
            <v>sqm</v>
          </cell>
          <cell r="I352">
            <v>2731</v>
          </cell>
          <cell r="K352">
            <v>0</v>
          </cell>
          <cell r="L352">
            <v>59</v>
          </cell>
          <cell r="M352">
            <v>7</v>
          </cell>
          <cell r="N352">
            <v>1</v>
          </cell>
          <cell r="O352">
            <v>413</v>
          </cell>
          <cell r="U352">
            <v>1</v>
          </cell>
          <cell r="W352">
            <v>4000</v>
          </cell>
          <cell r="AC352">
            <v>4000</v>
          </cell>
          <cell r="AD352">
            <v>10924000</v>
          </cell>
          <cell r="AF352" t="str">
            <v>II-1-10</v>
          </cell>
          <cell r="AH352" t="str">
            <v>Prod./Jam :</v>
          </cell>
          <cell r="AI352">
            <v>1.5</v>
          </cell>
          <cell r="AJ352">
            <v>12</v>
          </cell>
          <cell r="AK352">
            <v>1</v>
          </cell>
          <cell r="AM352">
            <v>46232</v>
          </cell>
          <cell r="AN352">
            <v>126259592</v>
          </cell>
          <cell r="AO352">
            <v>0</v>
          </cell>
          <cell r="AP352" t="str">
            <v>II-1-10</v>
          </cell>
          <cell r="AV352">
            <v>41818</v>
          </cell>
          <cell r="AW352">
            <v>114204958</v>
          </cell>
          <cell r="BC352">
            <v>92050</v>
          </cell>
        </row>
        <row r="353">
          <cell r="C353">
            <v>32001</v>
          </cell>
          <cell r="K353" t="str">
            <v>Alat Bantu</v>
          </cell>
          <cell r="P353">
            <v>0.25</v>
          </cell>
          <cell r="Q353">
            <v>4</v>
          </cell>
          <cell r="R353">
            <v>10924</v>
          </cell>
          <cell r="S353">
            <v>4</v>
          </cell>
          <cell r="U353">
            <v>1</v>
          </cell>
          <cell r="V353">
            <v>1000</v>
          </cell>
          <cell r="W353">
            <v>4000</v>
          </cell>
          <cell r="AC353">
            <v>4000</v>
          </cell>
          <cell r="AD353">
            <v>10924000</v>
          </cell>
          <cell r="AH353" t="str">
            <v>Mandor</v>
          </cell>
          <cell r="AI353">
            <v>1</v>
          </cell>
          <cell r="AJ353">
            <v>8.3299999999999999E-2</v>
          </cell>
          <cell r="AK353">
            <v>8.3299999999999999E-2</v>
          </cell>
          <cell r="AL353">
            <v>75000</v>
          </cell>
          <cell r="AM353">
            <v>6248</v>
          </cell>
          <cell r="AN353">
            <v>17063288</v>
          </cell>
          <cell r="AO353">
            <v>227.4923</v>
          </cell>
          <cell r="AR353" t="str">
            <v>Multiplek 9 mm</v>
          </cell>
          <cell r="AS353" t="str">
            <v>lbr</v>
          </cell>
          <cell r="AT353">
            <v>8.3299999999999999E-2</v>
          </cell>
          <cell r="AU353">
            <v>155000</v>
          </cell>
          <cell r="AV353">
            <v>12912</v>
          </cell>
          <cell r="AW353">
            <v>35262672</v>
          </cell>
          <cell r="AX353">
            <v>227.4923</v>
          </cell>
          <cell r="AY353">
            <v>8.3299999999999999E-2</v>
          </cell>
        </row>
        <row r="354">
          <cell r="C354">
            <v>32002</v>
          </cell>
          <cell r="S354">
            <v>0</v>
          </cell>
          <cell r="AC354">
            <v>0</v>
          </cell>
          <cell r="AD354">
            <v>0</v>
          </cell>
          <cell r="AH354" t="str">
            <v>Tukang Kayu</v>
          </cell>
          <cell r="AI354">
            <v>4</v>
          </cell>
          <cell r="AJ354">
            <v>8.3299999999999999E-2</v>
          </cell>
          <cell r="AK354">
            <v>0.3332</v>
          </cell>
          <cell r="AL354">
            <v>60000</v>
          </cell>
          <cell r="AM354">
            <v>19992</v>
          </cell>
          <cell r="AN354">
            <v>54598152</v>
          </cell>
          <cell r="AO354">
            <v>909.9692</v>
          </cell>
          <cell r="AR354" t="str">
            <v>Kayu Klas I</v>
          </cell>
          <cell r="AS354" t="str">
            <v>m3</v>
          </cell>
          <cell r="AT354">
            <v>5.4000000000000003E-3</v>
          </cell>
          <cell r="AU354">
            <v>2000000</v>
          </cell>
          <cell r="AV354">
            <v>10800</v>
          </cell>
          <cell r="AW354">
            <v>29494800</v>
          </cell>
          <cell r="AX354">
            <v>14.747400000000001</v>
          </cell>
          <cell r="AY354">
            <v>5.4000000000000003E-3</v>
          </cell>
        </row>
        <row r="355">
          <cell r="C355">
            <v>32003</v>
          </cell>
          <cell r="S355">
            <v>0</v>
          </cell>
          <cell r="AC355">
            <v>0</v>
          </cell>
          <cell r="AD355">
            <v>0</v>
          </cell>
          <cell r="AH355" t="str">
            <v>Pekerja</v>
          </cell>
          <cell r="AI355">
            <v>6</v>
          </cell>
          <cell r="AJ355">
            <v>8.3299999999999999E-2</v>
          </cell>
          <cell r="AK355">
            <v>0.49980000000000002</v>
          </cell>
          <cell r="AL355">
            <v>40000</v>
          </cell>
          <cell r="AM355">
            <v>19992</v>
          </cell>
          <cell r="AN355">
            <v>54598152</v>
          </cell>
          <cell r="AO355">
            <v>1364.9538</v>
          </cell>
          <cell r="AR355" t="str">
            <v>Kayu Klas II</v>
          </cell>
          <cell r="AS355" t="str">
            <v>m3</v>
          </cell>
          <cell r="AT355">
            <v>4.1000000000000003E-3</v>
          </cell>
          <cell r="AU355">
            <v>1500000</v>
          </cell>
          <cell r="AV355">
            <v>6150</v>
          </cell>
          <cell r="AW355">
            <v>16795650</v>
          </cell>
          <cell r="AX355">
            <v>11.197100000000001</v>
          </cell>
          <cell r="AY355">
            <v>4.1000000000000003E-3</v>
          </cell>
        </row>
        <row r="356">
          <cell r="C356">
            <v>32004</v>
          </cell>
          <cell r="S356">
            <v>0</v>
          </cell>
          <cell r="AC356">
            <v>0</v>
          </cell>
          <cell r="AD356">
            <v>0</v>
          </cell>
          <cell r="AR356" t="str">
            <v>Paku</v>
          </cell>
          <cell r="AS356" t="str">
            <v>kg</v>
          </cell>
          <cell r="AT356">
            <v>0.1</v>
          </cell>
          <cell r="AU356">
            <v>12000</v>
          </cell>
          <cell r="AV356">
            <v>1200</v>
          </cell>
          <cell r="AW356">
            <v>3277200</v>
          </cell>
          <cell r="AX356">
            <v>273.10000000000002</v>
          </cell>
          <cell r="AY356">
            <v>0.1</v>
          </cell>
        </row>
        <row r="357">
          <cell r="C357">
            <v>32005</v>
          </cell>
          <cell r="S357">
            <v>0</v>
          </cell>
          <cell r="AC357">
            <v>0</v>
          </cell>
          <cell r="AD357">
            <v>0</v>
          </cell>
          <cell r="AR357" t="str">
            <v>Form Tie</v>
          </cell>
          <cell r="AS357" t="str">
            <v>bh</v>
          </cell>
          <cell r="AT357">
            <v>0.192</v>
          </cell>
          <cell r="AU357">
            <v>8500</v>
          </cell>
          <cell r="AV357">
            <v>1632</v>
          </cell>
          <cell r="AW357">
            <v>4456992</v>
          </cell>
          <cell r="AX357">
            <v>524.35199999999998</v>
          </cell>
          <cell r="AY357">
            <v>0.192</v>
          </cell>
        </row>
        <row r="358">
          <cell r="C358">
            <v>32006</v>
          </cell>
          <cell r="S358">
            <v>0</v>
          </cell>
          <cell r="AC358">
            <v>0</v>
          </cell>
          <cell r="AD358">
            <v>0</v>
          </cell>
          <cell r="AR358" t="str">
            <v>Plasticone</v>
          </cell>
          <cell r="AS358" t="str">
            <v>Bh</v>
          </cell>
          <cell r="AT358">
            <v>0.96</v>
          </cell>
          <cell r="AU358">
            <v>5750</v>
          </cell>
          <cell r="AV358">
            <v>5520</v>
          </cell>
          <cell r="AW358">
            <v>15075120</v>
          </cell>
          <cell r="AX358">
            <v>2621.7599999999998</v>
          </cell>
          <cell r="AY358">
            <v>0.96</v>
          </cell>
        </row>
        <row r="359">
          <cell r="C359">
            <v>32007</v>
          </cell>
          <cell r="S359">
            <v>0</v>
          </cell>
          <cell r="AC359">
            <v>0</v>
          </cell>
          <cell r="AD359">
            <v>0</v>
          </cell>
          <cell r="AR359" t="str">
            <v>Separator</v>
          </cell>
          <cell r="AS359" t="str">
            <v>Btg</v>
          </cell>
          <cell r="AT359">
            <v>0.76800000000000002</v>
          </cell>
          <cell r="AU359">
            <v>3000</v>
          </cell>
          <cell r="AV359">
            <v>2304</v>
          </cell>
          <cell r="AW359">
            <v>6292224</v>
          </cell>
          <cell r="AX359">
            <v>2097.4079999999999</v>
          </cell>
          <cell r="AY359">
            <v>0.76800000000000002</v>
          </cell>
        </row>
        <row r="360">
          <cell r="C360">
            <v>32008</v>
          </cell>
          <cell r="S360">
            <v>0</v>
          </cell>
          <cell r="AC360">
            <v>0</v>
          </cell>
          <cell r="AD360">
            <v>0</v>
          </cell>
          <cell r="AR360" t="str">
            <v>Form Oil</v>
          </cell>
          <cell r="AS360" t="str">
            <v>lt</v>
          </cell>
          <cell r="AT360">
            <v>0.05</v>
          </cell>
          <cell r="AU360">
            <v>2000</v>
          </cell>
          <cell r="AV360">
            <v>100</v>
          </cell>
          <cell r="AW360">
            <v>273100</v>
          </cell>
          <cell r="AX360">
            <v>136.55000000000001</v>
          </cell>
          <cell r="AY360">
            <v>0.05</v>
          </cell>
        </row>
        <row r="361">
          <cell r="C361">
            <v>32009</v>
          </cell>
          <cell r="S361">
            <v>0</v>
          </cell>
          <cell r="AC361">
            <v>0</v>
          </cell>
          <cell r="AD361">
            <v>0</v>
          </cell>
          <cell r="AR361" t="str">
            <v>Kawat Ikat</v>
          </cell>
          <cell r="AS361" t="str">
            <v>kg</v>
          </cell>
          <cell r="AT361">
            <v>0.1</v>
          </cell>
          <cell r="AU361">
            <v>12000</v>
          </cell>
          <cell r="AV361">
            <v>1200</v>
          </cell>
          <cell r="AW361">
            <v>3277200</v>
          </cell>
          <cell r="AX361">
            <v>273.10000000000002</v>
          </cell>
          <cell r="AY361">
            <v>0.1</v>
          </cell>
        </row>
        <row r="362">
          <cell r="C362">
            <v>32010</v>
          </cell>
          <cell r="S362">
            <v>0</v>
          </cell>
          <cell r="AC362">
            <v>0</v>
          </cell>
          <cell r="AD362">
            <v>0</v>
          </cell>
        </row>
        <row r="363">
          <cell r="C363">
            <v>33000</v>
          </cell>
          <cell r="D363" t="str">
            <v>II-1-11</v>
          </cell>
          <cell r="F363" t="str">
            <v>Reinforcement bar, round</v>
          </cell>
          <cell r="H363" t="str">
            <v>ton</v>
          </cell>
          <cell r="I363">
            <v>39</v>
          </cell>
          <cell r="K363">
            <v>0</v>
          </cell>
          <cell r="L363">
            <v>59</v>
          </cell>
          <cell r="M363">
            <v>7</v>
          </cell>
          <cell r="N363">
            <v>1</v>
          </cell>
          <cell r="O363">
            <v>413</v>
          </cell>
          <cell r="U363">
            <v>0.4</v>
          </cell>
          <cell r="W363">
            <v>50000</v>
          </cell>
          <cell r="AC363">
            <v>50000</v>
          </cell>
          <cell r="AD363">
            <v>1950000</v>
          </cell>
          <cell r="AF363" t="str">
            <v>II-1-11</v>
          </cell>
          <cell r="AH363" t="str">
            <v>Prod./Jam :</v>
          </cell>
          <cell r="AI363">
            <v>0.2</v>
          </cell>
          <cell r="AJ363">
            <v>1.6</v>
          </cell>
          <cell r="AK363">
            <v>1</v>
          </cell>
          <cell r="AM363">
            <v>796875</v>
          </cell>
          <cell r="AN363">
            <v>31078125</v>
          </cell>
          <cell r="AO363">
            <v>0</v>
          </cell>
          <cell r="AP363" t="str">
            <v>II-1-11</v>
          </cell>
          <cell r="AV363">
            <v>7400000</v>
          </cell>
          <cell r="AW363">
            <v>288600000</v>
          </cell>
          <cell r="BC363">
            <v>8246875</v>
          </cell>
        </row>
        <row r="364">
          <cell r="C364">
            <v>33001</v>
          </cell>
          <cell r="K364" t="str">
            <v>Bar Cutter ø 32 mm</v>
          </cell>
          <cell r="P364">
            <v>0.4</v>
          </cell>
          <cell r="Q364">
            <v>1</v>
          </cell>
          <cell r="R364">
            <v>97.5</v>
          </cell>
          <cell r="S364">
            <v>2.5</v>
          </cell>
          <cell r="U364">
            <v>0.4</v>
          </cell>
          <cell r="V364">
            <v>10000</v>
          </cell>
          <cell r="W364">
            <v>25000</v>
          </cell>
          <cell r="AC364">
            <v>25000</v>
          </cell>
          <cell r="AD364">
            <v>975000</v>
          </cell>
          <cell r="AH364" t="str">
            <v>Mandor</v>
          </cell>
          <cell r="AI364">
            <v>1</v>
          </cell>
          <cell r="AJ364">
            <v>0.625</v>
          </cell>
          <cell r="AK364">
            <v>0.625</v>
          </cell>
          <cell r="AL364">
            <v>75000</v>
          </cell>
          <cell r="AM364">
            <v>46875</v>
          </cell>
          <cell r="AN364">
            <v>1828125</v>
          </cell>
          <cell r="AO364">
            <v>24.375</v>
          </cell>
          <cell r="AR364" t="str">
            <v>Besi Beton Polos</v>
          </cell>
          <cell r="AS364" t="str">
            <v>kg</v>
          </cell>
          <cell r="AT364">
            <v>1000</v>
          </cell>
          <cell r="AU364">
            <v>7100</v>
          </cell>
          <cell r="AV364">
            <v>7100000</v>
          </cell>
          <cell r="AW364">
            <v>276900000</v>
          </cell>
          <cell r="AX364">
            <v>39000</v>
          </cell>
          <cell r="AY364">
            <v>1000</v>
          </cell>
        </row>
        <row r="365">
          <cell r="C365">
            <v>33002</v>
          </cell>
          <cell r="K365" t="str">
            <v>Bar Bender ø 32 mm</v>
          </cell>
          <cell r="P365">
            <v>0.4</v>
          </cell>
          <cell r="Q365">
            <v>1</v>
          </cell>
          <cell r="R365">
            <v>97.5</v>
          </cell>
          <cell r="S365">
            <v>2.5</v>
          </cell>
          <cell r="U365">
            <v>0.4</v>
          </cell>
          <cell r="V365">
            <v>10000</v>
          </cell>
          <cell r="W365">
            <v>25000</v>
          </cell>
          <cell r="AC365">
            <v>25000</v>
          </cell>
          <cell r="AD365">
            <v>975000</v>
          </cell>
          <cell r="AH365" t="str">
            <v>Tukang Besi</v>
          </cell>
          <cell r="AI365">
            <v>10</v>
          </cell>
          <cell r="AJ365">
            <v>0.625</v>
          </cell>
          <cell r="AK365">
            <v>6.25</v>
          </cell>
          <cell r="AL365">
            <v>60000</v>
          </cell>
          <cell r="AM365">
            <v>375000</v>
          </cell>
          <cell r="AN365">
            <v>14625000</v>
          </cell>
          <cell r="AO365">
            <v>243.75</v>
          </cell>
          <cell r="AR365" t="str">
            <v>Bendrat</v>
          </cell>
          <cell r="AS365" t="str">
            <v>kg</v>
          </cell>
          <cell r="AT365">
            <v>25</v>
          </cell>
          <cell r="AU365">
            <v>12000</v>
          </cell>
          <cell r="AV365">
            <v>300000</v>
          </cell>
          <cell r="AW365">
            <v>11700000</v>
          </cell>
          <cell r="AX365">
            <v>975</v>
          </cell>
          <cell r="AY365">
            <v>25</v>
          </cell>
        </row>
        <row r="366">
          <cell r="C366">
            <v>33003</v>
          </cell>
          <cell r="S366">
            <v>0</v>
          </cell>
          <cell r="AC366">
            <v>0</v>
          </cell>
          <cell r="AD366">
            <v>0</v>
          </cell>
          <cell r="AH366" t="str">
            <v>Pekerja</v>
          </cell>
          <cell r="AI366">
            <v>15</v>
          </cell>
          <cell r="AJ366">
            <v>0.625</v>
          </cell>
          <cell r="AK366">
            <v>9.375</v>
          </cell>
          <cell r="AL366">
            <v>40000</v>
          </cell>
          <cell r="AM366">
            <v>375000</v>
          </cell>
          <cell r="AN366">
            <v>14625000</v>
          </cell>
          <cell r="AO366">
            <v>365.625</v>
          </cell>
        </row>
        <row r="367">
          <cell r="C367">
            <v>33004</v>
          </cell>
          <cell r="S367">
            <v>0</v>
          </cell>
          <cell r="AC367">
            <v>0</v>
          </cell>
          <cell r="AD367">
            <v>0</v>
          </cell>
        </row>
        <row r="368">
          <cell r="C368">
            <v>33005</v>
          </cell>
          <cell r="S368">
            <v>0</v>
          </cell>
          <cell r="AC368">
            <v>0</v>
          </cell>
          <cell r="AD368">
            <v>0</v>
          </cell>
        </row>
        <row r="369">
          <cell r="C369">
            <v>33006</v>
          </cell>
          <cell r="S369">
            <v>0</v>
          </cell>
          <cell r="AC369">
            <v>0</v>
          </cell>
          <cell r="AD369">
            <v>0</v>
          </cell>
        </row>
        <row r="370">
          <cell r="C370">
            <v>33007</v>
          </cell>
          <cell r="S370">
            <v>0</v>
          </cell>
          <cell r="AC370">
            <v>0</v>
          </cell>
          <cell r="AD370">
            <v>0</v>
          </cell>
        </row>
        <row r="371">
          <cell r="C371">
            <v>33008</v>
          </cell>
          <cell r="S371">
            <v>0</v>
          </cell>
          <cell r="AC371">
            <v>0</v>
          </cell>
          <cell r="AD371">
            <v>0</v>
          </cell>
        </row>
        <row r="372">
          <cell r="C372">
            <v>33009</v>
          </cell>
          <cell r="S372">
            <v>0</v>
          </cell>
          <cell r="AC372">
            <v>0</v>
          </cell>
          <cell r="AD372">
            <v>0</v>
          </cell>
        </row>
        <row r="373">
          <cell r="C373">
            <v>33010</v>
          </cell>
          <cell r="S373">
            <v>0</v>
          </cell>
          <cell r="AC373">
            <v>0</v>
          </cell>
          <cell r="AD373">
            <v>0</v>
          </cell>
        </row>
        <row r="374">
          <cell r="C374">
            <v>34000</v>
          </cell>
          <cell r="D374" t="str">
            <v>II-1-12</v>
          </cell>
          <cell r="F374" t="str">
            <v>Reinforcement bar, deform</v>
          </cell>
          <cell r="H374" t="str">
            <v>ton</v>
          </cell>
          <cell r="I374">
            <v>677</v>
          </cell>
          <cell r="K374">
            <v>0</v>
          </cell>
          <cell r="L374">
            <v>59</v>
          </cell>
          <cell r="M374">
            <v>7</v>
          </cell>
          <cell r="N374">
            <v>1</v>
          </cell>
          <cell r="O374">
            <v>413</v>
          </cell>
          <cell r="U374">
            <v>0.4</v>
          </cell>
          <cell r="W374">
            <v>50000</v>
          </cell>
          <cell r="AC374">
            <v>50000</v>
          </cell>
          <cell r="AD374">
            <v>33850000</v>
          </cell>
          <cell r="AE374">
            <v>0</v>
          </cell>
          <cell r="AF374" t="str">
            <v>II-1-12</v>
          </cell>
          <cell r="AH374" t="str">
            <v>Prod./Jam :</v>
          </cell>
          <cell r="AI374">
            <v>0.2</v>
          </cell>
          <cell r="AJ374">
            <v>1.6</v>
          </cell>
          <cell r="AK374">
            <v>1</v>
          </cell>
          <cell r="AM374">
            <v>796875</v>
          </cell>
          <cell r="AN374">
            <v>539484375</v>
          </cell>
          <cell r="AO374">
            <v>0</v>
          </cell>
          <cell r="AP374" t="str">
            <v>II-1-12</v>
          </cell>
          <cell r="AV374">
            <v>7400000</v>
          </cell>
          <cell r="AW374">
            <v>5009800000</v>
          </cell>
          <cell r="BC374">
            <v>8246875</v>
          </cell>
        </row>
        <row r="375">
          <cell r="C375">
            <v>34001</v>
          </cell>
          <cell r="K375" t="str">
            <v>Bar Cutter ø 32 mm</v>
          </cell>
          <cell r="P375">
            <v>0.4</v>
          </cell>
          <cell r="Q375">
            <v>1</v>
          </cell>
          <cell r="R375">
            <v>1692.5</v>
          </cell>
          <cell r="S375">
            <v>2.5</v>
          </cell>
          <cell r="U375">
            <v>0.4</v>
          </cell>
          <cell r="V375">
            <v>10000</v>
          </cell>
          <cell r="W375">
            <v>25000</v>
          </cell>
          <cell r="AC375">
            <v>25000</v>
          </cell>
          <cell r="AD375">
            <v>16925000</v>
          </cell>
          <cell r="AH375" t="str">
            <v>Mandor</v>
          </cell>
          <cell r="AI375">
            <v>1</v>
          </cell>
          <cell r="AJ375">
            <v>0.625</v>
          </cell>
          <cell r="AK375">
            <v>0.625</v>
          </cell>
          <cell r="AL375">
            <v>75000</v>
          </cell>
          <cell r="AM375">
            <v>46875</v>
          </cell>
          <cell r="AN375">
            <v>31734375</v>
          </cell>
          <cell r="AO375">
            <v>423.125</v>
          </cell>
          <cell r="AR375" t="str">
            <v>Besi Beton Ulir (deform)</v>
          </cell>
          <cell r="AS375" t="str">
            <v>kg</v>
          </cell>
          <cell r="AT375">
            <v>1000</v>
          </cell>
          <cell r="AU375">
            <v>7100</v>
          </cell>
          <cell r="AV375">
            <v>7100000</v>
          </cell>
          <cell r="AW375">
            <v>4806700000</v>
          </cell>
          <cell r="AX375">
            <v>677000</v>
          </cell>
          <cell r="AY375">
            <v>1000</v>
          </cell>
        </row>
        <row r="376">
          <cell r="C376">
            <v>34002</v>
          </cell>
          <cell r="K376" t="str">
            <v>Bar Bender ø 32 mm</v>
          </cell>
          <cell r="P376">
            <v>0.4</v>
          </cell>
          <cell r="Q376">
            <v>1</v>
          </cell>
          <cell r="R376">
            <v>1692.5</v>
          </cell>
          <cell r="S376">
            <v>2.5</v>
          </cell>
          <cell r="U376">
            <v>0.4</v>
          </cell>
          <cell r="V376">
            <v>10000</v>
          </cell>
          <cell r="W376">
            <v>25000</v>
          </cell>
          <cell r="AC376">
            <v>25000</v>
          </cell>
          <cell r="AD376">
            <v>16925000</v>
          </cell>
          <cell r="AH376" t="str">
            <v>Tukang Besi</v>
          </cell>
          <cell r="AI376">
            <v>10</v>
          </cell>
          <cell r="AJ376">
            <v>0.625</v>
          </cell>
          <cell r="AK376">
            <v>6.25</v>
          </cell>
          <cell r="AL376">
            <v>60000</v>
          </cell>
          <cell r="AM376">
            <v>375000</v>
          </cell>
          <cell r="AN376">
            <v>253875000</v>
          </cell>
          <cell r="AO376">
            <v>4231.25</v>
          </cell>
          <cell r="AR376" t="str">
            <v>Bendrat</v>
          </cell>
          <cell r="AS376" t="str">
            <v>kg</v>
          </cell>
          <cell r="AT376">
            <v>25</v>
          </cell>
          <cell r="AU376">
            <v>12000</v>
          </cell>
          <cell r="AV376">
            <v>300000</v>
          </cell>
          <cell r="AW376">
            <v>203100000</v>
          </cell>
          <cell r="AX376">
            <v>16925</v>
          </cell>
          <cell r="AY376">
            <v>25</v>
          </cell>
        </row>
        <row r="377">
          <cell r="C377">
            <v>34003</v>
          </cell>
          <cell r="S377">
            <v>0</v>
          </cell>
          <cell r="AC377">
            <v>0</v>
          </cell>
          <cell r="AD377">
            <v>0</v>
          </cell>
          <cell r="AH377" t="str">
            <v>Pekerja</v>
          </cell>
          <cell r="AI377">
            <v>15</v>
          </cell>
          <cell r="AJ377">
            <v>0.625</v>
          </cell>
          <cell r="AK377">
            <v>9.375</v>
          </cell>
          <cell r="AL377">
            <v>40000</v>
          </cell>
          <cell r="AM377">
            <v>375000</v>
          </cell>
          <cell r="AN377">
            <v>253875000</v>
          </cell>
          <cell r="AO377">
            <v>6346.875</v>
          </cell>
        </row>
        <row r="378">
          <cell r="C378">
            <v>34004</v>
          </cell>
          <cell r="S378">
            <v>0</v>
          </cell>
          <cell r="AC378">
            <v>0</v>
          </cell>
          <cell r="AD378">
            <v>0</v>
          </cell>
          <cell r="AJ378">
            <v>0</v>
          </cell>
          <cell r="AK378">
            <v>0</v>
          </cell>
          <cell r="AN378">
            <v>0</v>
          </cell>
        </row>
        <row r="379">
          <cell r="C379">
            <v>34005</v>
          </cell>
          <cell r="S379">
            <v>0</v>
          </cell>
          <cell r="AC379">
            <v>0</v>
          </cell>
          <cell r="AD379">
            <v>0</v>
          </cell>
        </row>
        <row r="380">
          <cell r="C380">
            <v>34006</v>
          </cell>
          <cell r="S380">
            <v>0</v>
          </cell>
          <cell r="AC380">
            <v>0</v>
          </cell>
          <cell r="AD380">
            <v>0</v>
          </cell>
        </row>
        <row r="381">
          <cell r="C381">
            <v>34007</v>
          </cell>
          <cell r="S381">
            <v>0</v>
          </cell>
          <cell r="AC381">
            <v>0</v>
          </cell>
          <cell r="AD381">
            <v>0</v>
          </cell>
        </row>
        <row r="382">
          <cell r="C382">
            <v>34008</v>
          </cell>
          <cell r="S382">
            <v>0</v>
          </cell>
          <cell r="AC382">
            <v>0</v>
          </cell>
          <cell r="AD382">
            <v>0</v>
          </cell>
        </row>
        <row r="383">
          <cell r="C383">
            <v>34009</v>
          </cell>
          <cell r="S383">
            <v>0</v>
          </cell>
          <cell r="AC383">
            <v>0</v>
          </cell>
          <cell r="AD383">
            <v>0</v>
          </cell>
        </row>
        <row r="384">
          <cell r="C384">
            <v>34010</v>
          </cell>
          <cell r="S384">
            <v>0</v>
          </cell>
          <cell r="AC384">
            <v>0</v>
          </cell>
          <cell r="AD384">
            <v>0</v>
          </cell>
        </row>
        <row r="385">
          <cell r="C385">
            <v>35000</v>
          </cell>
          <cell r="D385" t="str">
            <v>II-1-13</v>
          </cell>
          <cell r="F385" t="str">
            <v>Graded gravel filter for under drain</v>
          </cell>
          <cell r="H385" t="str">
            <v>cum</v>
          </cell>
          <cell r="I385">
            <v>240</v>
          </cell>
          <cell r="K385">
            <v>0</v>
          </cell>
          <cell r="L385">
            <v>59</v>
          </cell>
          <cell r="M385">
            <v>7</v>
          </cell>
          <cell r="N385">
            <v>1</v>
          </cell>
          <cell r="O385">
            <v>413</v>
          </cell>
          <cell r="U385">
            <v>2</v>
          </cell>
          <cell r="W385">
            <v>7250</v>
          </cell>
          <cell r="Y385">
            <v>0.5</v>
          </cell>
          <cell r="Z385">
            <v>8990</v>
          </cell>
          <cell r="AA385">
            <v>4495</v>
          </cell>
          <cell r="AC385">
            <v>11745</v>
          </cell>
          <cell r="AD385">
            <v>2818800</v>
          </cell>
          <cell r="AE385">
            <v>0</v>
          </cell>
          <cell r="AF385" t="str">
            <v>II-1-13</v>
          </cell>
          <cell r="AH385" t="str">
            <v>Prod./Jam :</v>
          </cell>
          <cell r="AI385">
            <v>0.5</v>
          </cell>
          <cell r="AJ385">
            <v>4</v>
          </cell>
          <cell r="AK385">
            <v>1</v>
          </cell>
          <cell r="AM385">
            <v>10000</v>
          </cell>
          <cell r="AN385">
            <v>2400000</v>
          </cell>
          <cell r="AO385">
            <v>0</v>
          </cell>
          <cell r="AP385" t="str">
            <v>II-1-13</v>
          </cell>
          <cell r="AV385">
            <v>164700</v>
          </cell>
          <cell r="AW385">
            <v>39528000</v>
          </cell>
          <cell r="BC385">
            <v>186445</v>
          </cell>
        </row>
        <row r="386">
          <cell r="C386">
            <v>35001</v>
          </cell>
          <cell r="K386" t="str">
            <v>Tamping Rammer 80 kg</v>
          </cell>
          <cell r="P386">
            <v>2</v>
          </cell>
          <cell r="Q386">
            <v>1</v>
          </cell>
          <cell r="R386">
            <v>120</v>
          </cell>
          <cell r="S386">
            <v>0.5</v>
          </cell>
          <cell r="U386">
            <v>2</v>
          </cell>
          <cell r="V386">
            <v>12500</v>
          </cell>
          <cell r="W386">
            <v>6250</v>
          </cell>
          <cell r="X386">
            <v>1</v>
          </cell>
          <cell r="Y386">
            <v>0.5</v>
          </cell>
          <cell r="Z386">
            <v>8990</v>
          </cell>
          <cell r="AA386">
            <v>4495</v>
          </cell>
          <cell r="AC386">
            <v>10745</v>
          </cell>
          <cell r="AD386">
            <v>2578800</v>
          </cell>
          <cell r="AH386" t="str">
            <v>Pekerja</v>
          </cell>
          <cell r="AI386">
            <v>1</v>
          </cell>
          <cell r="AJ386">
            <v>0.25</v>
          </cell>
          <cell r="AK386">
            <v>0.25</v>
          </cell>
          <cell r="AL386">
            <v>40000</v>
          </cell>
          <cell r="AM386">
            <v>10000</v>
          </cell>
          <cell r="AN386">
            <v>2400000</v>
          </cell>
          <cell r="AO386">
            <v>60</v>
          </cell>
          <cell r="AR386" t="str">
            <v>Batu Pecah (SC)</v>
          </cell>
          <cell r="AS386" t="str">
            <v>m3</v>
          </cell>
          <cell r="AT386">
            <v>0.75</v>
          </cell>
          <cell r="AU386">
            <v>164700</v>
          </cell>
          <cell r="AV386">
            <v>123525</v>
          </cell>
          <cell r="AW386">
            <v>29646000</v>
          </cell>
          <cell r="AX386">
            <v>180</v>
          </cell>
          <cell r="AY386">
            <v>0.75</v>
          </cell>
        </row>
        <row r="387">
          <cell r="C387">
            <v>35002</v>
          </cell>
          <cell r="K387" t="str">
            <v>Alat Bantu</v>
          </cell>
          <cell r="P387">
            <v>1</v>
          </cell>
          <cell r="Q387">
            <v>1</v>
          </cell>
          <cell r="R387">
            <v>240</v>
          </cell>
          <cell r="S387">
            <v>1</v>
          </cell>
          <cell r="U387">
            <v>1</v>
          </cell>
          <cell r="V387">
            <v>1000</v>
          </cell>
          <cell r="W387">
            <v>1000</v>
          </cell>
          <cell r="X387">
            <v>0</v>
          </cell>
          <cell r="Y387">
            <v>0</v>
          </cell>
          <cell r="Z387">
            <v>8990</v>
          </cell>
          <cell r="AA387">
            <v>0</v>
          </cell>
          <cell r="AC387">
            <v>1000</v>
          </cell>
          <cell r="AD387">
            <v>240000</v>
          </cell>
          <cell r="AM387">
            <v>0</v>
          </cell>
          <cell r="AO387">
            <v>0</v>
          </cell>
          <cell r="AR387" t="str">
            <v>Pasir Pasang (SC)</v>
          </cell>
          <cell r="AS387" t="str">
            <v>m3</v>
          </cell>
          <cell r="AT387">
            <v>0.25</v>
          </cell>
          <cell r="AU387">
            <v>164700</v>
          </cell>
          <cell r="AV387">
            <v>41175</v>
          </cell>
          <cell r="AW387">
            <v>9882000</v>
          </cell>
          <cell r="AX387">
            <v>60</v>
          </cell>
          <cell r="AY387">
            <v>0.25</v>
          </cell>
        </row>
        <row r="388">
          <cell r="C388">
            <v>35003</v>
          </cell>
          <cell r="S388">
            <v>0</v>
          </cell>
          <cell r="AC388">
            <v>0</v>
          </cell>
          <cell r="AD388">
            <v>0</v>
          </cell>
          <cell r="AM388">
            <v>0</v>
          </cell>
          <cell r="AO388">
            <v>0</v>
          </cell>
        </row>
        <row r="389">
          <cell r="C389">
            <v>35004</v>
          </cell>
          <cell r="S389">
            <v>0</v>
          </cell>
          <cell r="AC389">
            <v>0</v>
          </cell>
          <cell r="AD389">
            <v>0</v>
          </cell>
        </row>
        <row r="390">
          <cell r="C390">
            <v>35005</v>
          </cell>
          <cell r="S390">
            <v>0</v>
          </cell>
          <cell r="AC390">
            <v>0</v>
          </cell>
          <cell r="AD390">
            <v>0</v>
          </cell>
        </row>
        <row r="391">
          <cell r="C391">
            <v>35006</v>
          </cell>
          <cell r="S391">
            <v>0</v>
          </cell>
          <cell r="AC391">
            <v>0</v>
          </cell>
          <cell r="AD391">
            <v>0</v>
          </cell>
        </row>
        <row r="392">
          <cell r="C392">
            <v>35007</v>
          </cell>
          <cell r="S392">
            <v>0</v>
          </cell>
          <cell r="AC392">
            <v>0</v>
          </cell>
          <cell r="AD392">
            <v>0</v>
          </cell>
        </row>
        <row r="393">
          <cell r="C393">
            <v>35008</v>
          </cell>
          <cell r="S393">
            <v>0</v>
          </cell>
          <cell r="AC393">
            <v>0</v>
          </cell>
          <cell r="AD393">
            <v>0</v>
          </cell>
        </row>
        <row r="394">
          <cell r="C394">
            <v>35009</v>
          </cell>
          <cell r="S394">
            <v>0</v>
          </cell>
          <cell r="AC394">
            <v>0</v>
          </cell>
          <cell r="AD394">
            <v>0</v>
          </cell>
        </row>
        <row r="395">
          <cell r="C395">
            <v>35010</v>
          </cell>
          <cell r="S395">
            <v>0</v>
          </cell>
          <cell r="AC395">
            <v>0</v>
          </cell>
          <cell r="AD395">
            <v>0</v>
          </cell>
        </row>
        <row r="396">
          <cell r="C396">
            <v>36000</v>
          </cell>
          <cell r="D396" t="str">
            <v>II-1-14</v>
          </cell>
          <cell r="F396" t="str">
            <v>Graded sand filter for under drain</v>
          </cell>
          <cell r="H396" t="str">
            <v>cum</v>
          </cell>
          <cell r="I396">
            <v>399</v>
          </cell>
          <cell r="K396">
            <v>0</v>
          </cell>
          <cell r="L396">
            <v>59</v>
          </cell>
          <cell r="M396">
            <v>7</v>
          </cell>
          <cell r="N396">
            <v>1</v>
          </cell>
          <cell r="O396">
            <v>413</v>
          </cell>
          <cell r="U396">
            <v>2</v>
          </cell>
          <cell r="W396">
            <v>7250</v>
          </cell>
          <cell r="Y396">
            <v>0.5</v>
          </cell>
          <cell r="Z396">
            <v>8990</v>
          </cell>
          <cell r="AA396">
            <v>4495</v>
          </cell>
          <cell r="AC396">
            <v>11745</v>
          </cell>
          <cell r="AD396">
            <v>4686255</v>
          </cell>
          <cell r="AE396">
            <v>0</v>
          </cell>
          <cell r="AF396" t="str">
            <v>II-1-14</v>
          </cell>
          <cell r="AH396" t="str">
            <v>Prod./Jam :</v>
          </cell>
          <cell r="AI396">
            <v>0.5</v>
          </cell>
          <cell r="AJ396">
            <v>4</v>
          </cell>
          <cell r="AK396">
            <v>1</v>
          </cell>
          <cell r="AM396">
            <v>10000</v>
          </cell>
          <cell r="AN396">
            <v>3990000</v>
          </cell>
          <cell r="AO396">
            <v>0</v>
          </cell>
          <cell r="AP396" t="str">
            <v>II-1-14</v>
          </cell>
          <cell r="AV396">
            <v>164700</v>
          </cell>
          <cell r="AW396">
            <v>65715300</v>
          </cell>
          <cell r="BC396">
            <v>186445</v>
          </cell>
        </row>
        <row r="397">
          <cell r="C397">
            <v>36001</v>
          </cell>
          <cell r="K397" t="str">
            <v>Tamping Rammer 80 kg</v>
          </cell>
          <cell r="P397">
            <v>2</v>
          </cell>
          <cell r="Q397">
            <v>1</v>
          </cell>
          <cell r="R397">
            <v>199.5</v>
          </cell>
          <cell r="S397">
            <v>0.5</v>
          </cell>
          <cell r="U397">
            <v>2</v>
          </cell>
          <cell r="V397">
            <v>12500</v>
          </cell>
          <cell r="W397">
            <v>6250</v>
          </cell>
          <cell r="X397">
            <v>1</v>
          </cell>
          <cell r="Y397">
            <v>0.5</v>
          </cell>
          <cell r="Z397">
            <v>8990</v>
          </cell>
          <cell r="AA397">
            <v>4495</v>
          </cell>
          <cell r="AC397">
            <v>10745</v>
          </cell>
          <cell r="AD397">
            <v>4287255</v>
          </cell>
          <cell r="AH397" t="str">
            <v>Pekerja</v>
          </cell>
          <cell r="AI397">
            <v>1</v>
          </cell>
          <cell r="AJ397">
            <v>0.25</v>
          </cell>
          <cell r="AK397">
            <v>0.25</v>
          </cell>
          <cell r="AL397">
            <v>40000</v>
          </cell>
          <cell r="AM397">
            <v>10000</v>
          </cell>
          <cell r="AN397">
            <v>3990000</v>
          </cell>
          <cell r="AO397">
            <v>99.75</v>
          </cell>
          <cell r="AR397" t="str">
            <v>Batu Pecah (SC)</v>
          </cell>
          <cell r="AS397" t="str">
            <v>m3</v>
          </cell>
          <cell r="AT397">
            <v>0.5</v>
          </cell>
          <cell r="AU397">
            <v>164700</v>
          </cell>
          <cell r="AV397">
            <v>82350</v>
          </cell>
          <cell r="AW397">
            <v>32857650</v>
          </cell>
          <cell r="AX397">
            <v>199.5</v>
          </cell>
          <cell r="AY397">
            <v>0.5</v>
          </cell>
        </row>
        <row r="398">
          <cell r="C398">
            <v>36002</v>
          </cell>
          <cell r="K398" t="str">
            <v>Alat Bantu</v>
          </cell>
          <cell r="P398">
            <v>1</v>
          </cell>
          <cell r="Q398">
            <v>1</v>
          </cell>
          <cell r="R398">
            <v>399</v>
          </cell>
          <cell r="S398">
            <v>1</v>
          </cell>
          <cell r="U398">
            <v>1</v>
          </cell>
          <cell r="V398">
            <v>1000</v>
          </cell>
          <cell r="W398">
            <v>1000</v>
          </cell>
          <cell r="X398">
            <v>0</v>
          </cell>
          <cell r="Y398">
            <v>0</v>
          </cell>
          <cell r="Z398">
            <v>8990</v>
          </cell>
          <cell r="AA398">
            <v>0</v>
          </cell>
          <cell r="AC398">
            <v>1000</v>
          </cell>
          <cell r="AD398">
            <v>399000</v>
          </cell>
          <cell r="AM398">
            <v>0</v>
          </cell>
          <cell r="AO398">
            <v>0</v>
          </cell>
          <cell r="AR398" t="str">
            <v>Pasir Pasang (SC)</v>
          </cell>
          <cell r="AS398" t="str">
            <v>m3</v>
          </cell>
          <cell r="AT398">
            <v>0.5</v>
          </cell>
          <cell r="AU398">
            <v>164700</v>
          </cell>
          <cell r="AV398">
            <v>82350</v>
          </cell>
          <cell r="AW398">
            <v>32857650</v>
          </cell>
          <cell r="AX398">
            <v>199.5</v>
          </cell>
          <cell r="AY398">
            <v>0.5</v>
          </cell>
        </row>
        <row r="399">
          <cell r="C399">
            <v>36003</v>
          </cell>
          <cell r="S399">
            <v>0</v>
          </cell>
          <cell r="AC399">
            <v>0</v>
          </cell>
          <cell r="AD399">
            <v>0</v>
          </cell>
          <cell r="AM399">
            <v>0</v>
          </cell>
          <cell r="AO399">
            <v>0</v>
          </cell>
        </row>
        <row r="400">
          <cell r="C400">
            <v>36004</v>
          </cell>
          <cell r="S400">
            <v>0</v>
          </cell>
          <cell r="AC400">
            <v>0</v>
          </cell>
          <cell r="AD400">
            <v>0</v>
          </cell>
        </row>
        <row r="401">
          <cell r="C401">
            <v>36005</v>
          </cell>
          <cell r="S401">
            <v>0</v>
          </cell>
          <cell r="AC401">
            <v>0</v>
          </cell>
          <cell r="AD401">
            <v>0</v>
          </cell>
        </row>
        <row r="402">
          <cell r="C402">
            <v>36006</v>
          </cell>
          <cell r="S402">
            <v>0</v>
          </cell>
          <cell r="AC402">
            <v>0</v>
          </cell>
          <cell r="AD402">
            <v>0</v>
          </cell>
        </row>
        <row r="403">
          <cell r="C403">
            <v>36007</v>
          </cell>
          <cell r="S403">
            <v>0</v>
          </cell>
          <cell r="AC403">
            <v>0</v>
          </cell>
          <cell r="AD403">
            <v>0</v>
          </cell>
        </row>
        <row r="404">
          <cell r="C404">
            <v>36008</v>
          </cell>
          <cell r="S404">
            <v>0</v>
          </cell>
          <cell r="AC404">
            <v>0</v>
          </cell>
          <cell r="AD404">
            <v>0</v>
          </cell>
        </row>
        <row r="405">
          <cell r="C405">
            <v>36009</v>
          </cell>
          <cell r="S405">
            <v>0</v>
          </cell>
          <cell r="AC405">
            <v>0</v>
          </cell>
          <cell r="AD405">
            <v>0</v>
          </cell>
        </row>
        <row r="406">
          <cell r="C406">
            <v>36010</v>
          </cell>
          <cell r="S406">
            <v>0</v>
          </cell>
          <cell r="AC406">
            <v>0</v>
          </cell>
          <cell r="AD406">
            <v>0</v>
          </cell>
        </row>
        <row r="407">
          <cell r="C407">
            <v>37000</v>
          </cell>
          <cell r="D407" t="str">
            <v>II-1-15</v>
          </cell>
          <cell r="F407" t="str">
            <v>Demolition, chipping and disposal of existing stone masonry.</v>
          </cell>
          <cell r="H407" t="str">
            <v>cum</v>
          </cell>
          <cell r="I407">
            <v>300</v>
          </cell>
          <cell r="K407">
            <v>0</v>
          </cell>
          <cell r="L407">
            <v>59</v>
          </cell>
          <cell r="M407">
            <v>7</v>
          </cell>
          <cell r="N407">
            <v>1</v>
          </cell>
          <cell r="O407">
            <v>413</v>
          </cell>
          <cell r="U407">
            <v>0.25</v>
          </cell>
          <cell r="W407">
            <v>4000</v>
          </cell>
          <cell r="Y407">
            <v>0</v>
          </cell>
          <cell r="Z407">
            <v>8990</v>
          </cell>
          <cell r="AA407">
            <v>0</v>
          </cell>
          <cell r="AC407">
            <v>4000</v>
          </cell>
          <cell r="AD407">
            <v>1200000</v>
          </cell>
          <cell r="AE407">
            <v>0</v>
          </cell>
          <cell r="AF407" t="str">
            <v>II-1-15</v>
          </cell>
          <cell r="AH407" t="str">
            <v>Prod./Jam :</v>
          </cell>
          <cell r="AI407">
            <v>0.25</v>
          </cell>
          <cell r="AJ407">
            <v>2</v>
          </cell>
          <cell r="AK407">
            <v>1</v>
          </cell>
          <cell r="AM407">
            <v>107500</v>
          </cell>
          <cell r="AN407">
            <v>32250000</v>
          </cell>
          <cell r="AO407">
            <v>0</v>
          </cell>
          <cell r="AP407" t="str">
            <v>II-1-15</v>
          </cell>
          <cell r="AV407">
            <v>0</v>
          </cell>
          <cell r="AW407">
            <v>0</v>
          </cell>
          <cell r="BC407">
            <v>111500</v>
          </cell>
        </row>
        <row r="408">
          <cell r="C408">
            <v>37001</v>
          </cell>
          <cell r="K408" t="str">
            <v>Alat Bantu</v>
          </cell>
          <cell r="P408">
            <v>0.25</v>
          </cell>
          <cell r="Q408">
            <v>1</v>
          </cell>
          <cell r="R408">
            <v>1200</v>
          </cell>
          <cell r="S408">
            <v>4</v>
          </cell>
          <cell r="U408">
            <v>0.25</v>
          </cell>
          <cell r="V408">
            <v>1000</v>
          </cell>
          <cell r="W408">
            <v>4000</v>
          </cell>
          <cell r="X408">
            <v>0</v>
          </cell>
          <cell r="Y408">
            <v>0</v>
          </cell>
          <cell r="Z408">
            <v>8990</v>
          </cell>
          <cell r="AA408">
            <v>0</v>
          </cell>
          <cell r="AC408">
            <v>4000</v>
          </cell>
          <cell r="AD408">
            <v>1200000</v>
          </cell>
          <cell r="AH408" t="str">
            <v>Mandor</v>
          </cell>
          <cell r="AI408">
            <v>0.2</v>
          </cell>
          <cell r="AJ408">
            <v>0.5</v>
          </cell>
          <cell r="AK408">
            <v>0.1</v>
          </cell>
          <cell r="AL408">
            <v>75000</v>
          </cell>
          <cell r="AM408">
            <v>7500</v>
          </cell>
          <cell r="AN408">
            <v>2250000</v>
          </cell>
          <cell r="AO408">
            <v>30</v>
          </cell>
        </row>
        <row r="409">
          <cell r="C409">
            <v>37002</v>
          </cell>
          <cell r="S409">
            <v>0</v>
          </cell>
          <cell r="AC409">
            <v>0</v>
          </cell>
          <cell r="AD409">
            <v>0</v>
          </cell>
          <cell r="AH409" t="str">
            <v>Pekerja</v>
          </cell>
          <cell r="AI409">
            <v>5</v>
          </cell>
          <cell r="AJ409">
            <v>0.5</v>
          </cell>
          <cell r="AK409">
            <v>2.5</v>
          </cell>
          <cell r="AL409">
            <v>40000</v>
          </cell>
          <cell r="AM409">
            <v>100000</v>
          </cell>
          <cell r="AN409">
            <v>30000000</v>
          </cell>
          <cell r="AO409">
            <v>750</v>
          </cell>
        </row>
        <row r="410">
          <cell r="C410">
            <v>37003</v>
          </cell>
          <cell r="S410">
            <v>0</v>
          </cell>
          <cell r="AC410">
            <v>0</v>
          </cell>
          <cell r="AD410">
            <v>0</v>
          </cell>
          <cell r="AM410">
            <v>0</v>
          </cell>
          <cell r="AO410">
            <v>0</v>
          </cell>
        </row>
        <row r="411">
          <cell r="C411">
            <v>37004</v>
          </cell>
          <cell r="S411">
            <v>0</v>
          </cell>
          <cell r="AC411">
            <v>0</v>
          </cell>
          <cell r="AD411">
            <v>0</v>
          </cell>
        </row>
        <row r="412">
          <cell r="C412">
            <v>37005</v>
          </cell>
          <cell r="S412">
            <v>0</v>
          </cell>
          <cell r="AC412">
            <v>0</v>
          </cell>
          <cell r="AD412">
            <v>0</v>
          </cell>
        </row>
        <row r="413">
          <cell r="C413">
            <v>37006</v>
          </cell>
          <cell r="S413">
            <v>0</v>
          </cell>
          <cell r="AC413">
            <v>0</v>
          </cell>
          <cell r="AD413">
            <v>0</v>
          </cell>
        </row>
        <row r="414">
          <cell r="C414">
            <v>37007</v>
          </cell>
          <cell r="S414">
            <v>0</v>
          </cell>
          <cell r="AC414">
            <v>0</v>
          </cell>
          <cell r="AD414">
            <v>0</v>
          </cell>
        </row>
        <row r="415">
          <cell r="C415">
            <v>37008</v>
          </cell>
          <cell r="S415">
            <v>0</v>
          </cell>
          <cell r="AC415">
            <v>0</v>
          </cell>
          <cell r="AD415">
            <v>0</v>
          </cell>
        </row>
        <row r="416">
          <cell r="C416">
            <v>37009</v>
          </cell>
          <cell r="S416">
            <v>0</v>
          </cell>
          <cell r="AC416">
            <v>0</v>
          </cell>
          <cell r="AD416">
            <v>0</v>
          </cell>
        </row>
        <row r="417">
          <cell r="C417">
            <v>37010</v>
          </cell>
          <cell r="S417">
            <v>0</v>
          </cell>
          <cell r="AC417">
            <v>0</v>
          </cell>
          <cell r="AD417">
            <v>0</v>
          </cell>
        </row>
        <row r="418">
          <cell r="C418">
            <v>38000</v>
          </cell>
          <cell r="D418" t="str">
            <v>II-1-16</v>
          </cell>
          <cell r="F418" t="str">
            <v>Demolition, chipping and disposal of existing concrete.</v>
          </cell>
          <cell r="H418" t="str">
            <v>cum</v>
          </cell>
          <cell r="I418">
            <v>10</v>
          </cell>
          <cell r="K418">
            <v>0</v>
          </cell>
          <cell r="L418">
            <v>59</v>
          </cell>
          <cell r="M418">
            <v>7</v>
          </cell>
          <cell r="N418">
            <v>1</v>
          </cell>
          <cell r="O418">
            <v>413</v>
          </cell>
          <cell r="U418">
            <v>0.2</v>
          </cell>
          <cell r="W418">
            <v>5000</v>
          </cell>
          <cell r="Y418">
            <v>0</v>
          </cell>
          <cell r="Z418">
            <v>8990</v>
          </cell>
          <cell r="AA418">
            <v>0</v>
          </cell>
          <cell r="AC418">
            <v>5000</v>
          </cell>
          <cell r="AD418">
            <v>50000</v>
          </cell>
          <cell r="AE418">
            <v>0</v>
          </cell>
          <cell r="AF418" t="str">
            <v>II-1-16</v>
          </cell>
          <cell r="AH418" t="str">
            <v>Prod./Jam :</v>
          </cell>
          <cell r="AI418">
            <v>0.2</v>
          </cell>
          <cell r="AJ418">
            <v>2</v>
          </cell>
          <cell r="AK418">
            <v>1</v>
          </cell>
          <cell r="AM418">
            <v>107500</v>
          </cell>
          <cell r="AN418">
            <v>1075000</v>
          </cell>
          <cell r="AO418">
            <v>0</v>
          </cell>
          <cell r="AP418" t="str">
            <v>II-1-16</v>
          </cell>
          <cell r="AV418">
            <v>0</v>
          </cell>
          <cell r="AW418">
            <v>0</v>
          </cell>
          <cell r="BC418">
            <v>112500</v>
          </cell>
        </row>
        <row r="419">
          <cell r="C419">
            <v>38001</v>
          </cell>
          <cell r="K419" t="str">
            <v>Alat Bantu</v>
          </cell>
          <cell r="P419">
            <v>0.2</v>
          </cell>
          <cell r="Q419">
            <v>1</v>
          </cell>
          <cell r="R419">
            <v>50</v>
          </cell>
          <cell r="S419">
            <v>5</v>
          </cell>
          <cell r="U419">
            <v>0.2</v>
          </cell>
          <cell r="V419">
            <v>1000</v>
          </cell>
          <cell r="W419">
            <v>5000</v>
          </cell>
          <cell r="X419">
            <v>0</v>
          </cell>
          <cell r="Y419">
            <v>0</v>
          </cell>
          <cell r="Z419">
            <v>8990</v>
          </cell>
          <cell r="AA419">
            <v>0</v>
          </cell>
          <cell r="AC419">
            <v>5000</v>
          </cell>
          <cell r="AD419">
            <v>50000</v>
          </cell>
          <cell r="AH419" t="str">
            <v>Mandor</v>
          </cell>
          <cell r="AI419">
            <v>0.2</v>
          </cell>
          <cell r="AJ419">
            <v>0.5</v>
          </cell>
          <cell r="AK419">
            <v>0.1</v>
          </cell>
          <cell r="AL419">
            <v>75000</v>
          </cell>
          <cell r="AM419">
            <v>7500</v>
          </cell>
          <cell r="AN419">
            <v>75000</v>
          </cell>
          <cell r="AO419">
            <v>1</v>
          </cell>
        </row>
        <row r="420">
          <cell r="C420">
            <v>38002</v>
          </cell>
          <cell r="S420">
            <v>0</v>
          </cell>
          <cell r="AC420">
            <v>0</v>
          </cell>
          <cell r="AD420">
            <v>0</v>
          </cell>
          <cell r="AH420" t="str">
            <v>Pekerja</v>
          </cell>
          <cell r="AI420">
            <v>5</v>
          </cell>
          <cell r="AJ420">
            <v>0.5</v>
          </cell>
          <cell r="AK420">
            <v>2.5</v>
          </cell>
          <cell r="AL420">
            <v>40000</v>
          </cell>
          <cell r="AM420">
            <v>100000</v>
          </cell>
          <cell r="AN420">
            <v>1000000</v>
          </cell>
          <cell r="AO420">
            <v>25</v>
          </cell>
        </row>
        <row r="421">
          <cell r="C421">
            <v>38003</v>
          </cell>
          <cell r="S421">
            <v>0</v>
          </cell>
          <cell r="AC421">
            <v>0</v>
          </cell>
          <cell r="AD421">
            <v>0</v>
          </cell>
          <cell r="AM421">
            <v>0</v>
          </cell>
          <cell r="AO421">
            <v>0</v>
          </cell>
        </row>
        <row r="422">
          <cell r="C422">
            <v>38004</v>
          </cell>
          <cell r="S422">
            <v>0</v>
          </cell>
          <cell r="AC422">
            <v>0</v>
          </cell>
          <cell r="AD422">
            <v>0</v>
          </cell>
        </row>
        <row r="423">
          <cell r="C423">
            <v>38005</v>
          </cell>
          <cell r="S423">
            <v>0</v>
          </cell>
          <cell r="AC423">
            <v>0</v>
          </cell>
          <cell r="AD423">
            <v>0</v>
          </cell>
        </row>
        <row r="424">
          <cell r="C424">
            <v>38006</v>
          </cell>
          <cell r="S424">
            <v>0</v>
          </cell>
          <cell r="AC424">
            <v>0</v>
          </cell>
          <cell r="AD424">
            <v>0</v>
          </cell>
        </row>
        <row r="425">
          <cell r="C425">
            <v>38007</v>
          </cell>
          <cell r="S425">
            <v>0</v>
          </cell>
          <cell r="AC425">
            <v>0</v>
          </cell>
          <cell r="AD425">
            <v>0</v>
          </cell>
        </row>
        <row r="426">
          <cell r="C426">
            <v>38008</v>
          </cell>
          <cell r="S426">
            <v>0</v>
          </cell>
          <cell r="AC426">
            <v>0</v>
          </cell>
          <cell r="AD426">
            <v>0</v>
          </cell>
        </row>
        <row r="427">
          <cell r="C427">
            <v>38009</v>
          </cell>
          <cell r="S427">
            <v>0</v>
          </cell>
          <cell r="AC427">
            <v>0</v>
          </cell>
          <cell r="AD427">
            <v>0</v>
          </cell>
        </row>
        <row r="428">
          <cell r="C428">
            <v>38010</v>
          </cell>
          <cell r="S428">
            <v>0</v>
          </cell>
          <cell r="AC428">
            <v>0</v>
          </cell>
          <cell r="AD428">
            <v>0</v>
          </cell>
        </row>
        <row r="429">
          <cell r="C429">
            <v>39000</v>
          </cell>
          <cell r="D429" t="str">
            <v>II-1-17</v>
          </cell>
          <cell r="F429" t="str">
            <v>Flushing gate of settling basin, b = 3,00 m, h = 1,50 m (slide gate type electric driven)</v>
          </cell>
          <cell r="H429" t="str">
            <v>set</v>
          </cell>
          <cell r="I429">
            <v>4</v>
          </cell>
          <cell r="K429">
            <v>0</v>
          </cell>
          <cell r="L429">
            <v>59</v>
          </cell>
          <cell r="M429">
            <v>7</v>
          </cell>
          <cell r="N429">
            <v>1</v>
          </cell>
          <cell r="O429">
            <v>413</v>
          </cell>
          <cell r="U429">
            <v>0</v>
          </cell>
          <cell r="AC429">
            <v>0</v>
          </cell>
          <cell r="AD429">
            <v>0</v>
          </cell>
          <cell r="AE429">
            <v>0</v>
          </cell>
          <cell r="AF429" t="str">
            <v>II-1-17</v>
          </cell>
          <cell r="AH429" t="str">
            <v>Prod./Jam :</v>
          </cell>
          <cell r="AI429">
            <v>0</v>
          </cell>
          <cell r="AJ429">
            <v>0</v>
          </cell>
          <cell r="AK429">
            <v>25</v>
          </cell>
          <cell r="AM429">
            <v>0</v>
          </cell>
          <cell r="AN429">
            <v>0</v>
          </cell>
          <cell r="AO429">
            <v>0</v>
          </cell>
          <cell r="AP429" t="str">
            <v>II-1-17</v>
          </cell>
          <cell r="AV429">
            <v>0</v>
          </cell>
          <cell r="AW429">
            <v>0</v>
          </cell>
          <cell r="BC429">
            <v>0</v>
          </cell>
        </row>
        <row r="430">
          <cell r="C430">
            <v>39001</v>
          </cell>
          <cell r="S430">
            <v>0</v>
          </cell>
          <cell r="AC430">
            <v>0</v>
          </cell>
          <cell r="AD430">
            <v>0</v>
          </cell>
          <cell r="AM430">
            <v>0</v>
          </cell>
          <cell r="AO430">
            <v>0</v>
          </cell>
        </row>
        <row r="431">
          <cell r="C431">
            <v>39002</v>
          </cell>
          <cell r="S431">
            <v>0</v>
          </cell>
          <cell r="AC431">
            <v>0</v>
          </cell>
          <cell r="AD431">
            <v>0</v>
          </cell>
          <cell r="AM431">
            <v>0</v>
          </cell>
          <cell r="AO431">
            <v>0</v>
          </cell>
        </row>
        <row r="432">
          <cell r="C432">
            <v>39003</v>
          </cell>
          <cell r="S432">
            <v>0</v>
          </cell>
          <cell r="AC432">
            <v>0</v>
          </cell>
          <cell r="AD432">
            <v>0</v>
          </cell>
          <cell r="AM432">
            <v>0</v>
          </cell>
          <cell r="AO432">
            <v>0</v>
          </cell>
        </row>
        <row r="433">
          <cell r="C433">
            <v>39004</v>
          </cell>
          <cell r="S433">
            <v>0</v>
          </cell>
          <cell r="AC433">
            <v>0</v>
          </cell>
          <cell r="AD433">
            <v>0</v>
          </cell>
        </row>
        <row r="434">
          <cell r="C434">
            <v>39005</v>
          </cell>
          <cell r="S434">
            <v>0</v>
          </cell>
          <cell r="AC434">
            <v>0</v>
          </cell>
          <cell r="AD434">
            <v>0</v>
          </cell>
        </row>
        <row r="435">
          <cell r="C435">
            <v>39006</v>
          </cell>
          <cell r="S435">
            <v>0</v>
          </cell>
          <cell r="AC435">
            <v>0</v>
          </cell>
          <cell r="AD435">
            <v>0</v>
          </cell>
        </row>
        <row r="436">
          <cell r="C436">
            <v>39007</v>
          </cell>
          <cell r="S436">
            <v>0</v>
          </cell>
          <cell r="AC436">
            <v>0</v>
          </cell>
          <cell r="AD436">
            <v>0</v>
          </cell>
        </row>
        <row r="437">
          <cell r="C437">
            <v>39008</v>
          </cell>
          <cell r="S437">
            <v>0</v>
          </cell>
          <cell r="AC437">
            <v>0</v>
          </cell>
          <cell r="AD437">
            <v>0</v>
          </cell>
        </row>
        <row r="438">
          <cell r="C438">
            <v>39009</v>
          </cell>
          <cell r="S438">
            <v>0</v>
          </cell>
          <cell r="AC438">
            <v>0</v>
          </cell>
          <cell r="AD438">
            <v>0</v>
          </cell>
        </row>
        <row r="439">
          <cell r="C439">
            <v>39010</v>
          </cell>
          <cell r="S439">
            <v>0</v>
          </cell>
          <cell r="AC439">
            <v>0</v>
          </cell>
          <cell r="AD439">
            <v>0</v>
          </cell>
          <cell r="AV439">
            <v>0</v>
          </cell>
        </row>
        <row r="440">
          <cell r="C440">
            <v>40000</v>
          </cell>
          <cell r="D440" t="str">
            <v>II-1-18</v>
          </cell>
          <cell r="F440" t="str">
            <v>Steel slide gate for intake structure, b = 2,25 m, h = 1,60 m (slide gate type, electric driven)</v>
          </cell>
          <cell r="H440" t="str">
            <v>set</v>
          </cell>
          <cell r="I440">
            <v>2</v>
          </cell>
          <cell r="K440">
            <v>0</v>
          </cell>
          <cell r="L440">
            <v>59</v>
          </cell>
          <cell r="M440">
            <v>7</v>
          </cell>
          <cell r="N440">
            <v>1</v>
          </cell>
          <cell r="O440">
            <v>413</v>
          </cell>
          <cell r="U440">
            <v>0</v>
          </cell>
          <cell r="AC440">
            <v>0</v>
          </cell>
          <cell r="AD440">
            <v>0</v>
          </cell>
          <cell r="AE440">
            <v>0</v>
          </cell>
          <cell r="AF440" t="str">
            <v>II-1-18</v>
          </cell>
          <cell r="AH440" t="str">
            <v>Prod./Jam :</v>
          </cell>
          <cell r="AI440">
            <v>0</v>
          </cell>
          <cell r="AJ440">
            <v>0</v>
          </cell>
          <cell r="AK440">
            <v>25</v>
          </cell>
          <cell r="AM440">
            <v>0</v>
          </cell>
          <cell r="AN440">
            <v>0</v>
          </cell>
          <cell r="AO440">
            <v>0</v>
          </cell>
          <cell r="AP440" t="str">
            <v>II-1-18</v>
          </cell>
          <cell r="AV440">
            <v>0</v>
          </cell>
          <cell r="AW440">
            <v>0</v>
          </cell>
          <cell r="BC440">
            <v>0</v>
          </cell>
        </row>
        <row r="441">
          <cell r="C441">
            <v>40001</v>
          </cell>
          <cell r="S441">
            <v>0</v>
          </cell>
          <cell r="AC441">
            <v>0</v>
          </cell>
          <cell r="AD441">
            <v>0</v>
          </cell>
          <cell r="AM441">
            <v>0</v>
          </cell>
          <cell r="AO441">
            <v>0</v>
          </cell>
        </row>
        <row r="442">
          <cell r="C442">
            <v>40002</v>
          </cell>
          <cell r="S442">
            <v>0</v>
          </cell>
          <cell r="AC442">
            <v>0</v>
          </cell>
          <cell r="AD442">
            <v>0</v>
          </cell>
          <cell r="AM442">
            <v>0</v>
          </cell>
          <cell r="AO442">
            <v>0</v>
          </cell>
        </row>
        <row r="443">
          <cell r="C443">
            <v>40003</v>
          </cell>
          <cell r="S443">
            <v>0</v>
          </cell>
          <cell r="AC443">
            <v>0</v>
          </cell>
          <cell r="AD443">
            <v>0</v>
          </cell>
          <cell r="AM443">
            <v>0</v>
          </cell>
          <cell r="AO443">
            <v>0</v>
          </cell>
        </row>
        <row r="444">
          <cell r="C444">
            <v>40004</v>
          </cell>
          <cell r="S444">
            <v>0</v>
          </cell>
          <cell r="AC444">
            <v>0</v>
          </cell>
          <cell r="AD444">
            <v>0</v>
          </cell>
        </row>
        <row r="445">
          <cell r="C445">
            <v>40005</v>
          </cell>
          <cell r="S445">
            <v>0</v>
          </cell>
          <cell r="AC445">
            <v>0</v>
          </cell>
          <cell r="AD445">
            <v>0</v>
          </cell>
        </row>
        <row r="446">
          <cell r="C446">
            <v>40006</v>
          </cell>
          <cell r="S446">
            <v>0</v>
          </cell>
          <cell r="AC446">
            <v>0</v>
          </cell>
          <cell r="AD446">
            <v>0</v>
          </cell>
        </row>
        <row r="447">
          <cell r="C447">
            <v>40007</v>
          </cell>
          <cell r="S447">
            <v>0</v>
          </cell>
          <cell r="AC447">
            <v>0</v>
          </cell>
          <cell r="AD447">
            <v>0</v>
          </cell>
        </row>
        <row r="448">
          <cell r="C448">
            <v>40008</v>
          </cell>
          <cell r="S448">
            <v>0</v>
          </cell>
          <cell r="AC448">
            <v>0</v>
          </cell>
          <cell r="AD448">
            <v>0</v>
          </cell>
        </row>
        <row r="449">
          <cell r="C449">
            <v>40009</v>
          </cell>
          <cell r="S449">
            <v>0</v>
          </cell>
          <cell r="AC449">
            <v>0</v>
          </cell>
          <cell r="AD449">
            <v>0</v>
          </cell>
        </row>
        <row r="450">
          <cell r="C450">
            <v>40010</v>
          </cell>
          <cell r="S450">
            <v>0</v>
          </cell>
          <cell r="AC450">
            <v>0</v>
          </cell>
          <cell r="AD450">
            <v>0</v>
          </cell>
        </row>
        <row r="451">
          <cell r="C451">
            <v>41000</v>
          </cell>
          <cell r="D451" t="str">
            <v>II-1-19</v>
          </cell>
          <cell r="F451" t="str">
            <v>Steel stoplog for flushing structure, b = 3,00 m, h = 3,75 m</v>
          </cell>
          <cell r="H451" t="str">
            <v>set</v>
          </cell>
          <cell r="I451">
            <v>5</v>
          </cell>
          <cell r="K451">
            <v>0</v>
          </cell>
          <cell r="L451">
            <v>59</v>
          </cell>
          <cell r="M451">
            <v>7</v>
          </cell>
          <cell r="N451">
            <v>1</v>
          </cell>
          <cell r="O451">
            <v>413</v>
          </cell>
          <cell r="U451">
            <v>0</v>
          </cell>
          <cell r="AC451">
            <v>0</v>
          </cell>
          <cell r="AD451">
            <v>0</v>
          </cell>
          <cell r="AE451">
            <v>0</v>
          </cell>
          <cell r="AF451" t="str">
            <v>II-1-19</v>
          </cell>
          <cell r="AH451" t="str">
            <v>Prod./Jam :</v>
          </cell>
          <cell r="AI451">
            <v>0</v>
          </cell>
          <cell r="AJ451">
            <v>0</v>
          </cell>
          <cell r="AK451">
            <v>25</v>
          </cell>
          <cell r="AM451">
            <v>0</v>
          </cell>
          <cell r="AN451">
            <v>0</v>
          </cell>
          <cell r="AO451">
            <v>0</v>
          </cell>
          <cell r="AP451" t="str">
            <v>II-1-19</v>
          </cell>
          <cell r="AV451">
            <v>0</v>
          </cell>
          <cell r="AW451">
            <v>0</v>
          </cell>
          <cell r="BC451">
            <v>0</v>
          </cell>
        </row>
        <row r="452">
          <cell r="C452">
            <v>41001</v>
          </cell>
          <cell r="S452">
            <v>0</v>
          </cell>
          <cell r="AC452">
            <v>0</v>
          </cell>
          <cell r="AD452">
            <v>0</v>
          </cell>
          <cell r="AM452">
            <v>0</v>
          </cell>
          <cell r="AO452">
            <v>0</v>
          </cell>
        </row>
        <row r="453">
          <cell r="C453">
            <v>41002</v>
          </cell>
          <cell r="S453">
            <v>0</v>
          </cell>
          <cell r="AC453">
            <v>0</v>
          </cell>
          <cell r="AD453">
            <v>0</v>
          </cell>
          <cell r="AM453">
            <v>0</v>
          </cell>
          <cell r="AO453">
            <v>0</v>
          </cell>
        </row>
        <row r="454">
          <cell r="C454">
            <v>41003</v>
          </cell>
          <cell r="S454">
            <v>0</v>
          </cell>
          <cell r="AC454">
            <v>0</v>
          </cell>
          <cell r="AD454">
            <v>0</v>
          </cell>
          <cell r="AM454">
            <v>0</v>
          </cell>
          <cell r="AO454">
            <v>0</v>
          </cell>
        </row>
        <row r="455">
          <cell r="C455">
            <v>41004</v>
          </cell>
          <cell r="S455">
            <v>0</v>
          </cell>
          <cell r="AC455">
            <v>0</v>
          </cell>
          <cell r="AD455">
            <v>0</v>
          </cell>
        </row>
        <row r="456">
          <cell r="C456">
            <v>41005</v>
          </cell>
          <cell r="S456">
            <v>0</v>
          </cell>
          <cell r="AC456">
            <v>0</v>
          </cell>
          <cell r="AD456">
            <v>0</v>
          </cell>
        </row>
        <row r="457">
          <cell r="C457">
            <v>41006</v>
          </cell>
          <cell r="S457">
            <v>0</v>
          </cell>
          <cell r="AC457">
            <v>0</v>
          </cell>
          <cell r="AD457">
            <v>0</v>
          </cell>
        </row>
        <row r="458">
          <cell r="C458">
            <v>41007</v>
          </cell>
          <cell r="S458">
            <v>0</v>
          </cell>
          <cell r="AC458">
            <v>0</v>
          </cell>
          <cell r="AD458">
            <v>0</v>
          </cell>
        </row>
        <row r="459">
          <cell r="C459">
            <v>41008</v>
          </cell>
          <cell r="S459">
            <v>0</v>
          </cell>
          <cell r="AC459">
            <v>0</v>
          </cell>
          <cell r="AD459">
            <v>0</v>
          </cell>
        </row>
        <row r="460">
          <cell r="C460">
            <v>41009</v>
          </cell>
          <cell r="S460">
            <v>0</v>
          </cell>
          <cell r="AC460">
            <v>0</v>
          </cell>
          <cell r="AD460">
            <v>0</v>
          </cell>
        </row>
        <row r="461">
          <cell r="C461">
            <v>41010</v>
          </cell>
          <cell r="S461">
            <v>0</v>
          </cell>
          <cell r="AC461">
            <v>0</v>
          </cell>
          <cell r="AD461">
            <v>0</v>
          </cell>
        </row>
        <row r="462">
          <cell r="C462">
            <v>42000</v>
          </cell>
          <cell r="D462" t="str">
            <v>II-1-20</v>
          </cell>
          <cell r="F462" t="str">
            <v>Guide frame of stop log for intake of</v>
          </cell>
          <cell r="H462" t="str">
            <v>set</v>
          </cell>
          <cell r="I462">
            <v>2</v>
          </cell>
          <cell r="K462">
            <v>0</v>
          </cell>
          <cell r="L462">
            <v>59</v>
          </cell>
          <cell r="M462">
            <v>7</v>
          </cell>
          <cell r="N462">
            <v>1</v>
          </cell>
          <cell r="O462">
            <v>413</v>
          </cell>
          <cell r="U462">
            <v>0</v>
          </cell>
          <cell r="AC462">
            <v>0</v>
          </cell>
          <cell r="AD462">
            <v>0</v>
          </cell>
          <cell r="AE462">
            <v>0</v>
          </cell>
          <cell r="AF462" t="str">
            <v>II-1-20</v>
          </cell>
          <cell r="AH462" t="str">
            <v>Prod./Jam :</v>
          </cell>
          <cell r="AI462">
            <v>0</v>
          </cell>
          <cell r="AJ462">
            <v>0</v>
          </cell>
          <cell r="AK462">
            <v>1</v>
          </cell>
          <cell r="AM462">
            <v>0</v>
          </cell>
          <cell r="AN462">
            <v>0</v>
          </cell>
          <cell r="AO462">
            <v>0</v>
          </cell>
          <cell r="AP462" t="str">
            <v>II-1-20</v>
          </cell>
          <cell r="AV462">
            <v>0</v>
          </cell>
          <cell r="AW462">
            <v>0</v>
          </cell>
          <cell r="BC462">
            <v>0</v>
          </cell>
        </row>
        <row r="463">
          <cell r="C463">
            <v>42001</v>
          </cell>
          <cell r="S463">
            <v>0</v>
          </cell>
          <cell r="AC463">
            <v>0</v>
          </cell>
          <cell r="AD463">
            <v>0</v>
          </cell>
          <cell r="AM463">
            <v>0</v>
          </cell>
          <cell r="AO463">
            <v>0</v>
          </cell>
        </row>
        <row r="464">
          <cell r="C464">
            <v>42002</v>
          </cell>
          <cell r="S464">
            <v>0</v>
          </cell>
          <cell r="AC464">
            <v>0</v>
          </cell>
          <cell r="AD464">
            <v>0</v>
          </cell>
          <cell r="AM464">
            <v>0</v>
          </cell>
          <cell r="AO464">
            <v>0</v>
          </cell>
        </row>
        <row r="465">
          <cell r="C465">
            <v>42003</v>
          </cell>
          <cell r="S465">
            <v>0</v>
          </cell>
          <cell r="AC465">
            <v>0</v>
          </cell>
          <cell r="AD465">
            <v>0</v>
          </cell>
          <cell r="AM465">
            <v>0</v>
          </cell>
          <cell r="AO465">
            <v>0</v>
          </cell>
        </row>
        <row r="466">
          <cell r="C466">
            <v>42004</v>
          </cell>
          <cell r="S466">
            <v>0</v>
          </cell>
          <cell r="AC466">
            <v>0</v>
          </cell>
          <cell r="AD466">
            <v>0</v>
          </cell>
        </row>
        <row r="467">
          <cell r="C467">
            <v>42005</v>
          </cell>
          <cell r="S467">
            <v>0</v>
          </cell>
          <cell r="AC467">
            <v>0</v>
          </cell>
          <cell r="AD467">
            <v>0</v>
          </cell>
        </row>
        <row r="468">
          <cell r="C468">
            <v>42006</v>
          </cell>
          <cell r="S468">
            <v>0</v>
          </cell>
          <cell r="AC468">
            <v>0</v>
          </cell>
          <cell r="AD468">
            <v>0</v>
          </cell>
        </row>
        <row r="469">
          <cell r="C469">
            <v>42007</v>
          </cell>
          <cell r="S469">
            <v>0</v>
          </cell>
          <cell r="AC469">
            <v>0</v>
          </cell>
          <cell r="AD469">
            <v>0</v>
          </cell>
        </row>
        <row r="470">
          <cell r="C470">
            <v>42008</v>
          </cell>
          <cell r="S470">
            <v>0</v>
          </cell>
          <cell r="AC470">
            <v>0</v>
          </cell>
          <cell r="AD470">
            <v>0</v>
          </cell>
        </row>
        <row r="471">
          <cell r="C471">
            <v>42009</v>
          </cell>
          <cell r="S471">
            <v>0</v>
          </cell>
          <cell r="AC471">
            <v>0</v>
          </cell>
          <cell r="AD471">
            <v>0</v>
          </cell>
        </row>
        <row r="472">
          <cell r="C472">
            <v>42010</v>
          </cell>
          <cell r="S472">
            <v>0</v>
          </cell>
          <cell r="AC472">
            <v>0</v>
          </cell>
          <cell r="AD472">
            <v>0</v>
          </cell>
        </row>
        <row r="473">
          <cell r="C473">
            <v>43000</v>
          </cell>
          <cell r="D473" t="str">
            <v>II-1-21</v>
          </cell>
          <cell r="F473" t="str">
            <v>Steel foot path of stoplog for intake of</v>
          </cell>
          <cell r="H473" t="str">
            <v>set</v>
          </cell>
          <cell r="I473">
            <v>2</v>
          </cell>
          <cell r="K473">
            <v>0</v>
          </cell>
          <cell r="L473">
            <v>59</v>
          </cell>
          <cell r="M473">
            <v>7</v>
          </cell>
          <cell r="N473">
            <v>1</v>
          </cell>
          <cell r="O473">
            <v>413</v>
          </cell>
          <cell r="U473">
            <v>0</v>
          </cell>
          <cell r="AC473">
            <v>0</v>
          </cell>
          <cell r="AD473">
            <v>0</v>
          </cell>
          <cell r="AE473">
            <v>0</v>
          </cell>
          <cell r="AF473" t="str">
            <v>II-1-21</v>
          </cell>
          <cell r="AH473" t="str">
            <v>Prod./Jam :</v>
          </cell>
          <cell r="AI473">
            <v>0</v>
          </cell>
          <cell r="AJ473">
            <v>0</v>
          </cell>
          <cell r="AK473">
            <v>1</v>
          </cell>
          <cell r="AM473">
            <v>0</v>
          </cell>
          <cell r="AN473">
            <v>0</v>
          </cell>
          <cell r="AO473">
            <v>0</v>
          </cell>
          <cell r="AP473" t="str">
            <v>II-1-21</v>
          </cell>
          <cell r="AV473">
            <v>0</v>
          </cell>
          <cell r="AW473">
            <v>0</v>
          </cell>
          <cell r="BC473">
            <v>0</v>
          </cell>
        </row>
        <row r="474">
          <cell r="C474">
            <v>43001</v>
          </cell>
          <cell r="S474">
            <v>0</v>
          </cell>
          <cell r="AC474">
            <v>0</v>
          </cell>
          <cell r="AD474">
            <v>0</v>
          </cell>
          <cell r="AM474">
            <v>0</v>
          </cell>
          <cell r="AO474">
            <v>0</v>
          </cell>
        </row>
        <row r="475">
          <cell r="C475">
            <v>43002</v>
          </cell>
          <cell r="S475">
            <v>0</v>
          </cell>
          <cell r="AC475">
            <v>0</v>
          </cell>
          <cell r="AD475">
            <v>0</v>
          </cell>
          <cell r="AM475">
            <v>0</v>
          </cell>
          <cell r="AO475">
            <v>0</v>
          </cell>
        </row>
        <row r="476">
          <cell r="C476">
            <v>43003</v>
          </cell>
          <cell r="S476">
            <v>0</v>
          </cell>
          <cell r="AC476">
            <v>0</v>
          </cell>
          <cell r="AD476">
            <v>0</v>
          </cell>
          <cell r="AM476">
            <v>0</v>
          </cell>
          <cell r="AO476">
            <v>0</v>
          </cell>
        </row>
        <row r="477">
          <cell r="C477">
            <v>43004</v>
          </cell>
          <cell r="S477">
            <v>0</v>
          </cell>
          <cell r="AC477">
            <v>0</v>
          </cell>
          <cell r="AD477">
            <v>0</v>
          </cell>
        </row>
        <row r="478">
          <cell r="C478">
            <v>43005</v>
          </cell>
          <cell r="S478">
            <v>0</v>
          </cell>
          <cell r="AC478">
            <v>0</v>
          </cell>
          <cell r="AD478">
            <v>0</v>
          </cell>
        </row>
        <row r="479">
          <cell r="C479">
            <v>43006</v>
          </cell>
          <cell r="S479">
            <v>0</v>
          </cell>
          <cell r="AC479">
            <v>0</v>
          </cell>
          <cell r="AD479">
            <v>0</v>
          </cell>
        </row>
        <row r="480">
          <cell r="C480">
            <v>43007</v>
          </cell>
          <cell r="S480">
            <v>0</v>
          </cell>
          <cell r="AC480">
            <v>0</v>
          </cell>
          <cell r="AD480">
            <v>0</v>
          </cell>
        </row>
        <row r="481">
          <cell r="C481">
            <v>43008</v>
          </cell>
          <cell r="S481">
            <v>0</v>
          </cell>
          <cell r="AC481">
            <v>0</v>
          </cell>
          <cell r="AD481">
            <v>0</v>
          </cell>
        </row>
        <row r="482">
          <cell r="C482">
            <v>43009</v>
          </cell>
          <cell r="S482">
            <v>0</v>
          </cell>
          <cell r="AC482">
            <v>0</v>
          </cell>
          <cell r="AD482">
            <v>0</v>
          </cell>
        </row>
        <row r="483">
          <cell r="C483">
            <v>43010</v>
          </cell>
          <cell r="S483">
            <v>0</v>
          </cell>
          <cell r="AC483">
            <v>0</v>
          </cell>
          <cell r="AD483">
            <v>0</v>
          </cell>
        </row>
        <row r="484">
          <cell r="C484">
            <v>44000</v>
          </cell>
          <cell r="D484" t="str">
            <v>II-1-22</v>
          </cell>
          <cell r="F484" t="str">
            <v>Guide frame of stop log for settling</v>
          </cell>
          <cell r="H484" t="str">
            <v>set</v>
          </cell>
          <cell r="I484">
            <v>4</v>
          </cell>
          <cell r="K484">
            <v>0</v>
          </cell>
          <cell r="L484">
            <v>59</v>
          </cell>
          <cell r="M484">
            <v>7</v>
          </cell>
          <cell r="N484">
            <v>1</v>
          </cell>
          <cell r="O484">
            <v>413</v>
          </cell>
          <cell r="U484">
            <v>0</v>
          </cell>
          <cell r="AC484">
            <v>0</v>
          </cell>
          <cell r="AD484">
            <v>0</v>
          </cell>
          <cell r="AE484">
            <v>0</v>
          </cell>
          <cell r="AF484" t="str">
            <v>II-1-22</v>
          </cell>
          <cell r="AH484" t="str">
            <v>Prod./Jam :</v>
          </cell>
          <cell r="AI484">
            <v>0</v>
          </cell>
          <cell r="AJ484">
            <v>0</v>
          </cell>
          <cell r="AK484">
            <v>0.2</v>
          </cell>
          <cell r="AM484">
            <v>0</v>
          </cell>
          <cell r="AN484">
            <v>0</v>
          </cell>
          <cell r="AO484">
            <v>0</v>
          </cell>
          <cell r="AP484" t="str">
            <v>II-1-22</v>
          </cell>
          <cell r="AV484">
            <v>0</v>
          </cell>
          <cell r="AW484">
            <v>0</v>
          </cell>
          <cell r="BC484">
            <v>0</v>
          </cell>
        </row>
        <row r="485">
          <cell r="C485">
            <v>44001</v>
          </cell>
          <cell r="S485">
            <v>0</v>
          </cell>
          <cell r="AC485">
            <v>0</v>
          </cell>
          <cell r="AD485">
            <v>0</v>
          </cell>
          <cell r="AM485">
            <v>0</v>
          </cell>
          <cell r="AO485">
            <v>0</v>
          </cell>
        </row>
        <row r="486">
          <cell r="C486">
            <v>44002</v>
          </cell>
          <cell r="S486">
            <v>0</v>
          </cell>
          <cell r="AC486">
            <v>0</v>
          </cell>
          <cell r="AD486">
            <v>0</v>
          </cell>
          <cell r="AM486">
            <v>0</v>
          </cell>
          <cell r="AO486">
            <v>0</v>
          </cell>
        </row>
        <row r="487">
          <cell r="C487">
            <v>44003</v>
          </cell>
          <cell r="S487">
            <v>0</v>
          </cell>
          <cell r="AC487">
            <v>0</v>
          </cell>
          <cell r="AD487">
            <v>0</v>
          </cell>
          <cell r="AM487">
            <v>0</v>
          </cell>
          <cell r="AO487">
            <v>0</v>
          </cell>
        </row>
        <row r="488">
          <cell r="C488">
            <v>44004</v>
          </cell>
          <cell r="S488">
            <v>0</v>
          </cell>
          <cell r="AC488">
            <v>0</v>
          </cell>
          <cell r="AD488">
            <v>0</v>
          </cell>
        </row>
        <row r="489">
          <cell r="C489">
            <v>44005</v>
          </cell>
          <cell r="S489">
            <v>0</v>
          </cell>
          <cell r="AC489">
            <v>0</v>
          </cell>
          <cell r="AD489">
            <v>0</v>
          </cell>
        </row>
        <row r="490">
          <cell r="C490">
            <v>44006</v>
          </cell>
          <cell r="S490">
            <v>0</v>
          </cell>
          <cell r="AC490">
            <v>0</v>
          </cell>
          <cell r="AD490">
            <v>0</v>
          </cell>
        </row>
        <row r="491">
          <cell r="C491">
            <v>44007</v>
          </cell>
          <cell r="S491">
            <v>0</v>
          </cell>
          <cell r="AC491">
            <v>0</v>
          </cell>
          <cell r="AD491">
            <v>0</v>
          </cell>
        </row>
        <row r="492">
          <cell r="C492">
            <v>44008</v>
          </cell>
          <cell r="S492">
            <v>0</v>
          </cell>
          <cell r="AC492">
            <v>0</v>
          </cell>
          <cell r="AD492">
            <v>0</v>
          </cell>
        </row>
        <row r="493">
          <cell r="C493">
            <v>44009</v>
          </cell>
          <cell r="S493">
            <v>0</v>
          </cell>
          <cell r="AC493">
            <v>0</v>
          </cell>
          <cell r="AD493">
            <v>0</v>
          </cell>
        </row>
        <row r="494">
          <cell r="C494">
            <v>44010</v>
          </cell>
          <cell r="S494">
            <v>0</v>
          </cell>
          <cell r="AC494">
            <v>0</v>
          </cell>
          <cell r="AD494">
            <v>0</v>
          </cell>
        </row>
        <row r="495">
          <cell r="C495">
            <v>45000</v>
          </cell>
          <cell r="D495" t="str">
            <v>II-1-23</v>
          </cell>
          <cell r="F495" t="str">
            <v>Steel foot path of stoplog for settling</v>
          </cell>
          <cell r="H495" t="str">
            <v>set</v>
          </cell>
          <cell r="I495">
            <v>4</v>
          </cell>
          <cell r="K495">
            <v>0</v>
          </cell>
          <cell r="L495">
            <v>59</v>
          </cell>
          <cell r="M495">
            <v>7</v>
          </cell>
          <cell r="N495">
            <v>1</v>
          </cell>
          <cell r="O495">
            <v>413</v>
          </cell>
          <cell r="U495">
            <v>0</v>
          </cell>
          <cell r="AC495">
            <v>0</v>
          </cell>
          <cell r="AD495">
            <v>0</v>
          </cell>
          <cell r="AE495">
            <v>0</v>
          </cell>
          <cell r="AF495" t="str">
            <v>II-1-23</v>
          </cell>
          <cell r="AH495" t="str">
            <v>Prod./Jam :</v>
          </cell>
          <cell r="AI495">
            <v>0</v>
          </cell>
          <cell r="AJ495">
            <v>0</v>
          </cell>
          <cell r="AK495">
            <v>32</v>
          </cell>
          <cell r="AM495">
            <v>0</v>
          </cell>
          <cell r="AN495">
            <v>0</v>
          </cell>
          <cell r="AO495">
            <v>0</v>
          </cell>
          <cell r="AP495" t="str">
            <v>II-1-23</v>
          </cell>
          <cell r="AV495">
            <v>0</v>
          </cell>
          <cell r="AW495">
            <v>0</v>
          </cell>
          <cell r="BC495">
            <v>0</v>
          </cell>
        </row>
        <row r="496">
          <cell r="C496">
            <v>45001</v>
          </cell>
          <cell r="S496">
            <v>0</v>
          </cell>
          <cell r="AC496">
            <v>0</v>
          </cell>
          <cell r="AD496">
            <v>0</v>
          </cell>
          <cell r="AM496">
            <v>0</v>
          </cell>
          <cell r="AO496">
            <v>0</v>
          </cell>
        </row>
        <row r="497">
          <cell r="C497">
            <v>45002</v>
          </cell>
          <cell r="S497">
            <v>0</v>
          </cell>
          <cell r="AC497">
            <v>0</v>
          </cell>
          <cell r="AD497">
            <v>0</v>
          </cell>
          <cell r="AM497">
            <v>0</v>
          </cell>
          <cell r="AO497">
            <v>0</v>
          </cell>
        </row>
        <row r="498">
          <cell r="C498">
            <v>45003</v>
          </cell>
          <cell r="S498">
            <v>0</v>
          </cell>
          <cell r="AC498">
            <v>0</v>
          </cell>
          <cell r="AD498">
            <v>0</v>
          </cell>
          <cell r="AM498">
            <v>0</v>
          </cell>
          <cell r="AO498">
            <v>0</v>
          </cell>
        </row>
        <row r="499">
          <cell r="C499">
            <v>45004</v>
          </cell>
          <cell r="S499">
            <v>0</v>
          </cell>
          <cell r="AC499">
            <v>0</v>
          </cell>
          <cell r="AD499">
            <v>0</v>
          </cell>
        </row>
        <row r="500">
          <cell r="C500">
            <v>45005</v>
          </cell>
          <cell r="S500">
            <v>0</v>
          </cell>
          <cell r="AC500">
            <v>0</v>
          </cell>
          <cell r="AD500">
            <v>0</v>
          </cell>
        </row>
        <row r="501">
          <cell r="C501">
            <v>45006</v>
          </cell>
          <cell r="S501">
            <v>0</v>
          </cell>
          <cell r="AC501">
            <v>0</v>
          </cell>
          <cell r="AD501">
            <v>0</v>
          </cell>
        </row>
        <row r="502">
          <cell r="C502">
            <v>45007</v>
          </cell>
          <cell r="S502">
            <v>0</v>
          </cell>
          <cell r="AC502">
            <v>0</v>
          </cell>
          <cell r="AD502">
            <v>0</v>
          </cell>
        </row>
        <row r="503">
          <cell r="C503">
            <v>45008</v>
          </cell>
          <cell r="S503">
            <v>0</v>
          </cell>
          <cell r="AC503">
            <v>0</v>
          </cell>
          <cell r="AD503">
            <v>0</v>
          </cell>
        </row>
        <row r="504">
          <cell r="C504">
            <v>45009</v>
          </cell>
          <cell r="S504">
            <v>0</v>
          </cell>
          <cell r="AC504">
            <v>0</v>
          </cell>
          <cell r="AD504">
            <v>0</v>
          </cell>
        </row>
        <row r="505">
          <cell r="C505">
            <v>45010</v>
          </cell>
          <cell r="S505">
            <v>0</v>
          </cell>
          <cell r="AC505">
            <v>0</v>
          </cell>
          <cell r="AD505">
            <v>0</v>
          </cell>
        </row>
        <row r="506">
          <cell r="C506">
            <v>46000</v>
          </cell>
          <cell r="D506" t="str">
            <v>II-1-24</v>
          </cell>
          <cell r="F506" t="str">
            <v>Lifting beam of stoplog for settling basin</v>
          </cell>
          <cell r="H506" t="str">
            <v>set</v>
          </cell>
          <cell r="I506">
            <v>1</v>
          </cell>
          <cell r="K506">
            <v>0</v>
          </cell>
          <cell r="L506">
            <v>59</v>
          </cell>
          <cell r="M506">
            <v>7</v>
          </cell>
          <cell r="N506">
            <v>1</v>
          </cell>
          <cell r="O506">
            <v>413</v>
          </cell>
          <cell r="U506">
            <v>0</v>
          </cell>
          <cell r="AC506">
            <v>0</v>
          </cell>
          <cell r="AD506">
            <v>0</v>
          </cell>
          <cell r="AE506">
            <v>0</v>
          </cell>
          <cell r="AF506" t="str">
            <v>II-1-24</v>
          </cell>
          <cell r="AH506" t="str">
            <v>Prod./Jam :</v>
          </cell>
          <cell r="AI506">
            <v>0</v>
          </cell>
          <cell r="AJ506">
            <v>0</v>
          </cell>
          <cell r="AK506">
            <v>32</v>
          </cell>
          <cell r="AM506">
            <v>0</v>
          </cell>
          <cell r="AN506">
            <v>0</v>
          </cell>
          <cell r="AO506">
            <v>0</v>
          </cell>
          <cell r="AP506" t="str">
            <v>II-1-24</v>
          </cell>
          <cell r="AV506">
            <v>0</v>
          </cell>
          <cell r="AW506">
            <v>0</v>
          </cell>
          <cell r="BC506">
            <v>0</v>
          </cell>
        </row>
        <row r="507">
          <cell r="C507">
            <v>46001</v>
          </cell>
          <cell r="S507">
            <v>0</v>
          </cell>
          <cell r="AC507">
            <v>0</v>
          </cell>
          <cell r="AD507">
            <v>0</v>
          </cell>
          <cell r="AM507">
            <v>0</v>
          </cell>
          <cell r="AO507">
            <v>0</v>
          </cell>
        </row>
        <row r="508">
          <cell r="C508">
            <v>46002</v>
          </cell>
          <cell r="S508">
            <v>0</v>
          </cell>
          <cell r="AC508">
            <v>0</v>
          </cell>
          <cell r="AD508">
            <v>0</v>
          </cell>
          <cell r="AM508">
            <v>0</v>
          </cell>
          <cell r="AO508">
            <v>0</v>
          </cell>
        </row>
        <row r="509">
          <cell r="C509">
            <v>46003</v>
          </cell>
          <cell r="S509">
            <v>0</v>
          </cell>
          <cell r="AC509">
            <v>0</v>
          </cell>
          <cell r="AD509">
            <v>0</v>
          </cell>
          <cell r="AM509">
            <v>0</v>
          </cell>
          <cell r="AO509">
            <v>0</v>
          </cell>
        </row>
        <row r="510">
          <cell r="C510">
            <v>46004</v>
          </cell>
          <cell r="S510">
            <v>0</v>
          </cell>
          <cell r="AC510">
            <v>0</v>
          </cell>
          <cell r="AD510">
            <v>0</v>
          </cell>
        </row>
        <row r="511">
          <cell r="C511">
            <v>46005</v>
          </cell>
          <cell r="S511">
            <v>0</v>
          </cell>
          <cell r="AC511">
            <v>0</v>
          </cell>
          <cell r="AD511">
            <v>0</v>
          </cell>
        </row>
        <row r="512">
          <cell r="C512">
            <v>46006</v>
          </cell>
          <cell r="S512">
            <v>0</v>
          </cell>
          <cell r="AC512">
            <v>0</v>
          </cell>
          <cell r="AD512">
            <v>0</v>
          </cell>
        </row>
        <row r="513">
          <cell r="C513">
            <v>46007</v>
          </cell>
          <cell r="S513">
            <v>0</v>
          </cell>
          <cell r="AC513">
            <v>0</v>
          </cell>
          <cell r="AD513">
            <v>0</v>
          </cell>
        </row>
        <row r="514">
          <cell r="C514">
            <v>46008</v>
          </cell>
          <cell r="S514">
            <v>0</v>
          </cell>
          <cell r="AC514">
            <v>0</v>
          </cell>
          <cell r="AD514">
            <v>0</v>
          </cell>
        </row>
        <row r="515">
          <cell r="C515">
            <v>46009</v>
          </cell>
          <cell r="S515">
            <v>0</v>
          </cell>
          <cell r="AC515">
            <v>0</v>
          </cell>
          <cell r="AD515">
            <v>0</v>
          </cell>
        </row>
        <row r="516">
          <cell r="C516">
            <v>46010</v>
          </cell>
          <cell r="S516">
            <v>0</v>
          </cell>
          <cell r="AC516">
            <v>0</v>
          </cell>
          <cell r="AD516">
            <v>0</v>
          </cell>
        </row>
        <row r="517">
          <cell r="C517">
            <v>47000</v>
          </cell>
          <cell r="D517" t="str">
            <v>II-1-25</v>
          </cell>
          <cell r="F517" t="str">
            <v>Monorail crane with manual chain block, cap 2,0 ton for flushing gate</v>
          </cell>
          <cell r="H517" t="str">
            <v>set</v>
          </cell>
          <cell r="I517">
            <v>1</v>
          </cell>
          <cell r="K517">
            <v>0</v>
          </cell>
          <cell r="L517">
            <v>59</v>
          </cell>
          <cell r="M517">
            <v>7</v>
          </cell>
          <cell r="N517">
            <v>1</v>
          </cell>
          <cell r="O517">
            <v>413</v>
          </cell>
          <cell r="U517">
            <v>0</v>
          </cell>
          <cell r="AC517">
            <v>0</v>
          </cell>
          <cell r="AD517">
            <v>0</v>
          </cell>
          <cell r="AE517">
            <v>0</v>
          </cell>
          <cell r="AF517" t="str">
            <v>II-1-25</v>
          </cell>
          <cell r="AH517" t="str">
            <v>Prod./Jam :</v>
          </cell>
          <cell r="AI517">
            <v>0</v>
          </cell>
          <cell r="AJ517">
            <v>0</v>
          </cell>
          <cell r="AK517">
            <v>32</v>
          </cell>
          <cell r="AM517">
            <v>0</v>
          </cell>
          <cell r="AN517">
            <v>0</v>
          </cell>
          <cell r="AO517">
            <v>0</v>
          </cell>
          <cell r="AP517" t="str">
            <v>II-1-25</v>
          </cell>
          <cell r="AV517">
            <v>0</v>
          </cell>
          <cell r="AW517">
            <v>0</v>
          </cell>
          <cell r="BC517">
            <v>0</v>
          </cell>
        </row>
        <row r="518">
          <cell r="C518">
            <v>47001</v>
          </cell>
          <cell r="S518">
            <v>0</v>
          </cell>
          <cell r="AC518">
            <v>0</v>
          </cell>
          <cell r="AD518">
            <v>0</v>
          </cell>
          <cell r="AM518">
            <v>0</v>
          </cell>
          <cell r="AO518">
            <v>0</v>
          </cell>
        </row>
        <row r="519">
          <cell r="C519">
            <v>47002</v>
          </cell>
          <cell r="S519">
            <v>0</v>
          </cell>
          <cell r="AC519">
            <v>0</v>
          </cell>
          <cell r="AD519">
            <v>0</v>
          </cell>
          <cell r="AM519">
            <v>0</v>
          </cell>
          <cell r="AO519">
            <v>0</v>
          </cell>
        </row>
        <row r="520">
          <cell r="C520">
            <v>47003</v>
          </cell>
          <cell r="S520">
            <v>0</v>
          </cell>
          <cell r="AC520">
            <v>0</v>
          </cell>
          <cell r="AD520">
            <v>0</v>
          </cell>
          <cell r="AM520">
            <v>0</v>
          </cell>
          <cell r="AO520">
            <v>0</v>
          </cell>
        </row>
        <row r="521">
          <cell r="C521">
            <v>47004</v>
          </cell>
          <cell r="S521">
            <v>0</v>
          </cell>
          <cell r="AC521">
            <v>0</v>
          </cell>
          <cell r="AD521">
            <v>0</v>
          </cell>
        </row>
        <row r="522">
          <cell r="C522">
            <v>47005</v>
          </cell>
          <cell r="S522">
            <v>0</v>
          </cell>
          <cell r="AC522">
            <v>0</v>
          </cell>
          <cell r="AD522">
            <v>0</v>
          </cell>
        </row>
        <row r="523">
          <cell r="C523">
            <v>47006</v>
          </cell>
          <cell r="S523">
            <v>0</v>
          </cell>
          <cell r="AC523">
            <v>0</v>
          </cell>
          <cell r="AD523">
            <v>0</v>
          </cell>
        </row>
        <row r="524">
          <cell r="C524">
            <v>47007</v>
          </cell>
          <cell r="S524">
            <v>0</v>
          </cell>
          <cell r="AC524">
            <v>0</v>
          </cell>
          <cell r="AD524">
            <v>0</v>
          </cell>
        </row>
        <row r="525">
          <cell r="C525">
            <v>47008</v>
          </cell>
          <cell r="S525">
            <v>0</v>
          </cell>
          <cell r="AC525">
            <v>0</v>
          </cell>
          <cell r="AD525">
            <v>0</v>
          </cell>
        </row>
        <row r="526">
          <cell r="C526">
            <v>47009</v>
          </cell>
          <cell r="S526">
            <v>0</v>
          </cell>
          <cell r="AC526">
            <v>0</v>
          </cell>
          <cell r="AD526">
            <v>0</v>
          </cell>
        </row>
        <row r="527">
          <cell r="C527">
            <v>47010</v>
          </cell>
          <cell r="S527">
            <v>0</v>
          </cell>
          <cell r="AC527">
            <v>0</v>
          </cell>
          <cell r="AD527">
            <v>0</v>
          </cell>
        </row>
        <row r="528">
          <cell r="C528">
            <v>48000</v>
          </cell>
          <cell r="D528" t="str">
            <v>II-1-26</v>
          </cell>
          <cell r="F528" t="str">
            <v>Distribution panel for flushing gate of settling basin</v>
          </cell>
          <cell r="H528" t="str">
            <v>set</v>
          </cell>
          <cell r="I528">
            <v>1</v>
          </cell>
          <cell r="K528">
            <v>0</v>
          </cell>
          <cell r="L528">
            <v>59</v>
          </cell>
          <cell r="M528">
            <v>7</v>
          </cell>
          <cell r="N528">
            <v>1</v>
          </cell>
          <cell r="O528">
            <v>413</v>
          </cell>
          <cell r="U528">
            <v>0</v>
          </cell>
          <cell r="AC528">
            <v>0</v>
          </cell>
          <cell r="AD528">
            <v>0</v>
          </cell>
          <cell r="AE528">
            <v>0</v>
          </cell>
          <cell r="AF528" t="str">
            <v>II-1-26</v>
          </cell>
          <cell r="AH528" t="str">
            <v>Prod./Jam :</v>
          </cell>
          <cell r="AI528">
            <v>0</v>
          </cell>
          <cell r="AJ528">
            <v>0</v>
          </cell>
          <cell r="AK528">
            <v>32</v>
          </cell>
          <cell r="AM528">
            <v>0</v>
          </cell>
          <cell r="AN528">
            <v>0</v>
          </cell>
          <cell r="AO528">
            <v>0</v>
          </cell>
          <cell r="AP528" t="str">
            <v>II-1-26</v>
          </cell>
          <cell r="AV528">
            <v>0</v>
          </cell>
          <cell r="AW528">
            <v>0</v>
          </cell>
          <cell r="BC528">
            <v>0</v>
          </cell>
        </row>
        <row r="529">
          <cell r="C529">
            <v>48001</v>
          </cell>
          <cell r="S529">
            <v>0</v>
          </cell>
          <cell r="AC529">
            <v>0</v>
          </cell>
          <cell r="AD529">
            <v>0</v>
          </cell>
          <cell r="AM529">
            <v>0</v>
          </cell>
          <cell r="AO529">
            <v>0</v>
          </cell>
        </row>
        <row r="530">
          <cell r="C530">
            <v>48002</v>
          </cell>
          <cell r="S530">
            <v>0</v>
          </cell>
          <cell r="AC530">
            <v>0</v>
          </cell>
          <cell r="AD530">
            <v>0</v>
          </cell>
          <cell r="AM530">
            <v>0</v>
          </cell>
          <cell r="AO530">
            <v>0</v>
          </cell>
        </row>
        <row r="531">
          <cell r="C531">
            <v>48003</v>
          </cell>
          <cell r="S531">
            <v>0</v>
          </cell>
          <cell r="AC531">
            <v>0</v>
          </cell>
          <cell r="AD531">
            <v>0</v>
          </cell>
          <cell r="AM531">
            <v>0</v>
          </cell>
          <cell r="AO531">
            <v>0</v>
          </cell>
        </row>
        <row r="532">
          <cell r="C532">
            <v>48004</v>
          </cell>
          <cell r="S532">
            <v>0</v>
          </cell>
          <cell r="AC532">
            <v>0</v>
          </cell>
          <cell r="AD532">
            <v>0</v>
          </cell>
        </row>
        <row r="533">
          <cell r="C533">
            <v>48005</v>
          </cell>
          <cell r="S533">
            <v>0</v>
          </cell>
          <cell r="AC533">
            <v>0</v>
          </cell>
          <cell r="AD533">
            <v>0</v>
          </cell>
        </row>
        <row r="534">
          <cell r="C534">
            <v>48006</v>
          </cell>
          <cell r="S534">
            <v>0</v>
          </cell>
          <cell r="AC534">
            <v>0</v>
          </cell>
          <cell r="AD534">
            <v>0</v>
          </cell>
        </row>
        <row r="535">
          <cell r="C535">
            <v>48007</v>
          </cell>
          <cell r="S535">
            <v>0</v>
          </cell>
          <cell r="AC535">
            <v>0</v>
          </cell>
          <cell r="AD535">
            <v>0</v>
          </cell>
        </row>
        <row r="536">
          <cell r="C536">
            <v>48008</v>
          </cell>
          <cell r="S536">
            <v>0</v>
          </cell>
          <cell r="AC536">
            <v>0</v>
          </cell>
          <cell r="AD536">
            <v>0</v>
          </cell>
        </row>
        <row r="537">
          <cell r="C537">
            <v>48009</v>
          </cell>
          <cell r="S537">
            <v>0</v>
          </cell>
          <cell r="AC537">
            <v>0</v>
          </cell>
          <cell r="AD537">
            <v>0</v>
          </cell>
        </row>
        <row r="538">
          <cell r="C538">
            <v>48010</v>
          </cell>
          <cell r="S538">
            <v>0</v>
          </cell>
          <cell r="AC538">
            <v>0</v>
          </cell>
          <cell r="AD538">
            <v>0</v>
          </cell>
        </row>
        <row r="539">
          <cell r="C539">
            <v>49000</v>
          </cell>
          <cell r="D539" t="str">
            <v>II-1-27</v>
          </cell>
          <cell r="F539" t="str">
            <v>Local control panel for intake gate hoist with connection with distribution control unit, cabling / wiring system from existing power supply system.</v>
          </cell>
          <cell r="H539" t="str">
            <v>set</v>
          </cell>
          <cell r="I539">
            <v>2</v>
          </cell>
          <cell r="K539">
            <v>0</v>
          </cell>
          <cell r="L539">
            <v>59</v>
          </cell>
          <cell r="M539">
            <v>7</v>
          </cell>
          <cell r="N539">
            <v>1</v>
          </cell>
          <cell r="O539">
            <v>413</v>
          </cell>
          <cell r="U539">
            <v>0</v>
          </cell>
          <cell r="AC539">
            <v>0</v>
          </cell>
          <cell r="AD539">
            <v>0</v>
          </cell>
          <cell r="AE539">
            <v>0</v>
          </cell>
          <cell r="AF539" t="str">
            <v>II-1-27</v>
          </cell>
          <cell r="AH539" t="str">
            <v>Prod./Jam :</v>
          </cell>
          <cell r="AI539">
            <v>0</v>
          </cell>
          <cell r="AJ539">
            <v>0</v>
          </cell>
          <cell r="AK539">
            <v>32</v>
          </cell>
          <cell r="AM539">
            <v>0</v>
          </cell>
          <cell r="AN539">
            <v>0</v>
          </cell>
          <cell r="AO539">
            <v>0</v>
          </cell>
          <cell r="AP539" t="str">
            <v>II-1-27</v>
          </cell>
          <cell r="AV539">
            <v>0</v>
          </cell>
          <cell r="AW539">
            <v>0</v>
          </cell>
          <cell r="BC539">
            <v>0</v>
          </cell>
        </row>
        <row r="540">
          <cell r="C540">
            <v>49001</v>
          </cell>
          <cell r="S540">
            <v>0</v>
          </cell>
          <cell r="AC540">
            <v>0</v>
          </cell>
          <cell r="AD540">
            <v>0</v>
          </cell>
          <cell r="AM540">
            <v>0</v>
          </cell>
          <cell r="AO540">
            <v>0</v>
          </cell>
        </row>
        <row r="541">
          <cell r="C541">
            <v>49002</v>
          </cell>
          <cell r="S541">
            <v>0</v>
          </cell>
          <cell r="AC541">
            <v>0</v>
          </cell>
          <cell r="AD541">
            <v>0</v>
          </cell>
          <cell r="AM541">
            <v>0</v>
          </cell>
          <cell r="AO541">
            <v>0</v>
          </cell>
        </row>
        <row r="542">
          <cell r="C542">
            <v>49003</v>
          </cell>
          <cell r="S542">
            <v>0</v>
          </cell>
          <cell r="AC542">
            <v>0</v>
          </cell>
          <cell r="AD542">
            <v>0</v>
          </cell>
          <cell r="AM542">
            <v>0</v>
          </cell>
          <cell r="AO542">
            <v>0</v>
          </cell>
        </row>
        <row r="543">
          <cell r="C543">
            <v>49004</v>
          </cell>
          <cell r="S543">
            <v>0</v>
          </cell>
          <cell r="AC543">
            <v>0</v>
          </cell>
          <cell r="AD543">
            <v>0</v>
          </cell>
        </row>
        <row r="544">
          <cell r="C544">
            <v>49005</v>
          </cell>
          <cell r="S544">
            <v>0</v>
          </cell>
          <cell r="AC544">
            <v>0</v>
          </cell>
          <cell r="AD544">
            <v>0</v>
          </cell>
        </row>
        <row r="545">
          <cell r="C545">
            <v>49006</v>
          </cell>
          <cell r="S545">
            <v>0</v>
          </cell>
          <cell r="AC545">
            <v>0</v>
          </cell>
          <cell r="AD545">
            <v>0</v>
          </cell>
        </row>
        <row r="546">
          <cell r="C546">
            <v>49007</v>
          </cell>
          <cell r="S546">
            <v>0</v>
          </cell>
          <cell r="AC546">
            <v>0</v>
          </cell>
          <cell r="AD546">
            <v>0</v>
          </cell>
        </row>
        <row r="547">
          <cell r="C547">
            <v>49008</v>
          </cell>
          <cell r="S547">
            <v>0</v>
          </cell>
          <cell r="AC547">
            <v>0</v>
          </cell>
          <cell r="AD547">
            <v>0</v>
          </cell>
        </row>
        <row r="548">
          <cell r="C548">
            <v>49009</v>
          </cell>
          <cell r="S548">
            <v>0</v>
          </cell>
          <cell r="AC548">
            <v>0</v>
          </cell>
          <cell r="AD548">
            <v>0</v>
          </cell>
        </row>
        <row r="549">
          <cell r="C549">
            <v>49010</v>
          </cell>
          <cell r="S549">
            <v>0</v>
          </cell>
          <cell r="AC549">
            <v>0</v>
          </cell>
          <cell r="AD549">
            <v>0</v>
          </cell>
        </row>
        <row r="550">
          <cell r="C550">
            <v>50000</v>
          </cell>
          <cell r="D550" t="str">
            <v>II-1-28</v>
          </cell>
          <cell r="F550" t="str">
            <v>Local control panel for flushing gate hoist with connection with distribution control unit, cabling / wiring system from existing power supply system.</v>
          </cell>
          <cell r="H550" t="str">
            <v>set</v>
          </cell>
          <cell r="I550">
            <v>4</v>
          </cell>
          <cell r="K550">
            <v>0</v>
          </cell>
          <cell r="L550">
            <v>59</v>
          </cell>
          <cell r="M550">
            <v>7</v>
          </cell>
          <cell r="N550">
            <v>1</v>
          </cell>
          <cell r="O550">
            <v>413</v>
          </cell>
          <cell r="U550">
            <v>0</v>
          </cell>
          <cell r="AC550">
            <v>0</v>
          </cell>
          <cell r="AD550">
            <v>0</v>
          </cell>
          <cell r="AE550">
            <v>0</v>
          </cell>
          <cell r="AF550" t="str">
            <v>II-1-28</v>
          </cell>
          <cell r="AH550" t="str">
            <v>Prod./Jam :</v>
          </cell>
          <cell r="AI550">
            <v>0</v>
          </cell>
          <cell r="AJ550">
            <v>0</v>
          </cell>
          <cell r="AK550">
            <v>32</v>
          </cell>
          <cell r="AM550">
            <v>0</v>
          </cell>
          <cell r="AN550">
            <v>0</v>
          </cell>
          <cell r="AO550">
            <v>0</v>
          </cell>
          <cell r="AP550" t="str">
            <v>II-1-28</v>
          </cell>
          <cell r="AV550">
            <v>0</v>
          </cell>
          <cell r="AW550">
            <v>0</v>
          </cell>
          <cell r="BC550">
            <v>0</v>
          </cell>
        </row>
        <row r="551">
          <cell r="C551">
            <v>50001</v>
          </cell>
          <cell r="S551">
            <v>0</v>
          </cell>
          <cell r="AC551">
            <v>0</v>
          </cell>
          <cell r="AD551">
            <v>0</v>
          </cell>
          <cell r="AM551">
            <v>0</v>
          </cell>
          <cell r="AO551">
            <v>0</v>
          </cell>
        </row>
        <row r="552">
          <cell r="C552">
            <v>50002</v>
          </cell>
          <cell r="S552">
            <v>0</v>
          </cell>
          <cell r="AC552">
            <v>0</v>
          </cell>
          <cell r="AD552">
            <v>0</v>
          </cell>
          <cell r="AM552">
            <v>0</v>
          </cell>
          <cell r="AO552">
            <v>0</v>
          </cell>
        </row>
        <row r="553">
          <cell r="C553">
            <v>50003</v>
          </cell>
          <cell r="S553">
            <v>0</v>
          </cell>
          <cell r="AC553">
            <v>0</v>
          </cell>
          <cell r="AD553">
            <v>0</v>
          </cell>
          <cell r="AM553">
            <v>0</v>
          </cell>
          <cell r="AO553">
            <v>0</v>
          </cell>
        </row>
        <row r="554">
          <cell r="C554">
            <v>50004</v>
          </cell>
          <cell r="S554">
            <v>0</v>
          </cell>
          <cell r="AC554">
            <v>0</v>
          </cell>
          <cell r="AD554">
            <v>0</v>
          </cell>
        </row>
        <row r="555">
          <cell r="C555">
            <v>50005</v>
          </cell>
          <cell r="S555">
            <v>0</v>
          </cell>
          <cell r="AC555">
            <v>0</v>
          </cell>
          <cell r="AD555">
            <v>0</v>
          </cell>
        </row>
        <row r="556">
          <cell r="C556">
            <v>50006</v>
          </cell>
          <cell r="S556">
            <v>0</v>
          </cell>
          <cell r="AC556">
            <v>0</v>
          </cell>
          <cell r="AD556">
            <v>0</v>
          </cell>
        </row>
        <row r="557">
          <cell r="C557">
            <v>50007</v>
          </cell>
          <cell r="S557">
            <v>0</v>
          </cell>
          <cell r="AC557">
            <v>0</v>
          </cell>
          <cell r="AD557">
            <v>0</v>
          </cell>
        </row>
        <row r="558">
          <cell r="C558">
            <v>50008</v>
          </cell>
          <cell r="S558">
            <v>0</v>
          </cell>
          <cell r="AC558">
            <v>0</v>
          </cell>
          <cell r="AD558">
            <v>0</v>
          </cell>
        </row>
        <row r="559">
          <cell r="C559">
            <v>50009</v>
          </cell>
          <cell r="S559">
            <v>0</v>
          </cell>
          <cell r="AC559">
            <v>0</v>
          </cell>
          <cell r="AD559">
            <v>0</v>
          </cell>
        </row>
        <row r="560">
          <cell r="C560">
            <v>50010</v>
          </cell>
          <cell r="S560">
            <v>0</v>
          </cell>
          <cell r="AC560">
            <v>0</v>
          </cell>
          <cell r="AD560">
            <v>0</v>
          </cell>
        </row>
        <row r="561">
          <cell r="C561">
            <v>51000</v>
          </cell>
          <cell r="D561" t="str">
            <v>II-1-29</v>
          </cell>
          <cell r="F561" t="str">
            <v>Mercury lamp</v>
          </cell>
          <cell r="H561" t="str">
            <v>nos</v>
          </cell>
          <cell r="I561">
            <v>6</v>
          </cell>
          <cell r="K561">
            <v>0</v>
          </cell>
          <cell r="L561">
            <v>59</v>
          </cell>
          <cell r="M561">
            <v>7</v>
          </cell>
          <cell r="N561">
            <v>1</v>
          </cell>
          <cell r="O561">
            <v>413</v>
          </cell>
          <cell r="U561">
            <v>0</v>
          </cell>
          <cell r="AC561">
            <v>0</v>
          </cell>
          <cell r="AD561">
            <v>0</v>
          </cell>
          <cell r="AE561">
            <v>0</v>
          </cell>
          <cell r="AF561" t="str">
            <v>II-1-29</v>
          </cell>
          <cell r="AH561" t="str">
            <v>Prod./Jam :</v>
          </cell>
          <cell r="AI561">
            <v>0</v>
          </cell>
          <cell r="AJ561">
            <v>0</v>
          </cell>
          <cell r="AK561">
            <v>32</v>
          </cell>
          <cell r="AM561">
            <v>0</v>
          </cell>
          <cell r="AN561">
            <v>0</v>
          </cell>
          <cell r="AO561">
            <v>0</v>
          </cell>
          <cell r="AP561" t="str">
            <v>II-1-29</v>
          </cell>
          <cell r="AV561">
            <v>0</v>
          </cell>
          <cell r="AW561">
            <v>0</v>
          </cell>
          <cell r="BC561">
            <v>0</v>
          </cell>
        </row>
        <row r="562">
          <cell r="C562">
            <v>51001</v>
          </cell>
          <cell r="S562">
            <v>0</v>
          </cell>
          <cell r="AC562">
            <v>0</v>
          </cell>
          <cell r="AD562">
            <v>0</v>
          </cell>
          <cell r="AM562">
            <v>0</v>
          </cell>
          <cell r="AO562">
            <v>0</v>
          </cell>
        </row>
        <row r="563">
          <cell r="C563">
            <v>51002</v>
          </cell>
          <cell r="S563">
            <v>0</v>
          </cell>
          <cell r="AC563">
            <v>0</v>
          </cell>
          <cell r="AD563">
            <v>0</v>
          </cell>
          <cell r="AM563">
            <v>0</v>
          </cell>
          <cell r="AO563">
            <v>0</v>
          </cell>
        </row>
        <row r="564">
          <cell r="C564">
            <v>51003</v>
          </cell>
          <cell r="S564">
            <v>0</v>
          </cell>
          <cell r="AC564">
            <v>0</v>
          </cell>
          <cell r="AD564">
            <v>0</v>
          </cell>
          <cell r="AM564">
            <v>0</v>
          </cell>
          <cell r="AO564">
            <v>0</v>
          </cell>
        </row>
        <row r="565">
          <cell r="C565">
            <v>51004</v>
          </cell>
          <cell r="S565">
            <v>0</v>
          </cell>
          <cell r="AC565">
            <v>0</v>
          </cell>
          <cell r="AD565">
            <v>0</v>
          </cell>
        </row>
        <row r="566">
          <cell r="C566">
            <v>51005</v>
          </cell>
          <cell r="S566">
            <v>0</v>
          </cell>
          <cell r="AC566">
            <v>0</v>
          </cell>
          <cell r="AD566">
            <v>0</v>
          </cell>
        </row>
        <row r="567">
          <cell r="C567">
            <v>51006</v>
          </cell>
          <cell r="S567">
            <v>0</v>
          </cell>
          <cell r="AC567">
            <v>0</v>
          </cell>
          <cell r="AD567">
            <v>0</v>
          </cell>
        </row>
        <row r="568">
          <cell r="C568">
            <v>51007</v>
          </cell>
          <cell r="S568">
            <v>0</v>
          </cell>
          <cell r="AC568">
            <v>0</v>
          </cell>
          <cell r="AD568">
            <v>0</v>
          </cell>
        </row>
        <row r="569">
          <cell r="C569">
            <v>51008</v>
          </cell>
          <cell r="S569">
            <v>0</v>
          </cell>
          <cell r="AC569">
            <v>0</v>
          </cell>
          <cell r="AD569">
            <v>0</v>
          </cell>
        </row>
        <row r="570">
          <cell r="C570">
            <v>51009</v>
          </cell>
          <cell r="S570">
            <v>0</v>
          </cell>
          <cell r="AC570">
            <v>0</v>
          </cell>
          <cell r="AD570">
            <v>0</v>
          </cell>
        </row>
        <row r="571">
          <cell r="C571">
            <v>51010</v>
          </cell>
          <cell r="S571">
            <v>0</v>
          </cell>
          <cell r="AC571">
            <v>0</v>
          </cell>
          <cell r="AD571">
            <v>0</v>
          </cell>
        </row>
        <row r="572">
          <cell r="C572">
            <v>52000</v>
          </cell>
          <cell r="D572" t="str">
            <v>II-1-30</v>
          </cell>
          <cell r="F572" t="str">
            <v>Intake trashrack, b = 2,25 m x 2,08 m</v>
          </cell>
          <cell r="H572" t="str">
            <v>set</v>
          </cell>
          <cell r="I572">
            <v>2</v>
          </cell>
          <cell r="K572">
            <v>0</v>
          </cell>
          <cell r="L572">
            <v>59</v>
          </cell>
          <cell r="M572">
            <v>7</v>
          </cell>
          <cell r="N572">
            <v>1</v>
          </cell>
          <cell r="O572">
            <v>413</v>
          </cell>
          <cell r="U572">
            <v>0</v>
          </cell>
          <cell r="AC572">
            <v>0</v>
          </cell>
          <cell r="AD572">
            <v>0</v>
          </cell>
          <cell r="AE572">
            <v>0</v>
          </cell>
          <cell r="AF572" t="str">
            <v>II-1-30</v>
          </cell>
          <cell r="AH572" t="str">
            <v>Prod./Jam :</v>
          </cell>
          <cell r="AI572">
            <v>0</v>
          </cell>
          <cell r="AJ572">
            <v>0</v>
          </cell>
          <cell r="AK572">
            <v>128</v>
          </cell>
          <cell r="AM572">
            <v>0</v>
          </cell>
          <cell r="AN572">
            <v>0</v>
          </cell>
          <cell r="AO572">
            <v>0</v>
          </cell>
          <cell r="AP572" t="str">
            <v>II-1-30</v>
          </cell>
          <cell r="AV572">
            <v>0</v>
          </cell>
          <cell r="AW572">
            <v>0</v>
          </cell>
          <cell r="BC572">
            <v>0</v>
          </cell>
        </row>
        <row r="573">
          <cell r="C573">
            <v>52001</v>
          </cell>
          <cell r="S573">
            <v>0</v>
          </cell>
          <cell r="AC573">
            <v>0</v>
          </cell>
          <cell r="AD573">
            <v>0</v>
          </cell>
          <cell r="AM573">
            <v>0</v>
          </cell>
          <cell r="AO573">
            <v>0</v>
          </cell>
        </row>
        <row r="574">
          <cell r="C574">
            <v>52002</v>
          </cell>
          <cell r="S574">
            <v>0</v>
          </cell>
          <cell r="AC574">
            <v>0</v>
          </cell>
          <cell r="AD574">
            <v>0</v>
          </cell>
          <cell r="AM574">
            <v>0</v>
          </cell>
          <cell r="AO574">
            <v>0</v>
          </cell>
        </row>
        <row r="575">
          <cell r="C575">
            <v>52003</v>
          </cell>
          <cell r="S575">
            <v>0</v>
          </cell>
          <cell r="AC575">
            <v>0</v>
          </cell>
          <cell r="AD575">
            <v>0</v>
          </cell>
          <cell r="AM575">
            <v>0</v>
          </cell>
          <cell r="AO575">
            <v>0</v>
          </cell>
        </row>
        <row r="576">
          <cell r="C576">
            <v>52004</v>
          </cell>
          <cell r="S576">
            <v>0</v>
          </cell>
          <cell r="AC576">
            <v>0</v>
          </cell>
          <cell r="AD576">
            <v>0</v>
          </cell>
        </row>
        <row r="577">
          <cell r="C577">
            <v>52005</v>
          </cell>
          <cell r="S577">
            <v>0</v>
          </cell>
          <cell r="AC577">
            <v>0</v>
          </cell>
          <cell r="AD577">
            <v>0</v>
          </cell>
        </row>
        <row r="578">
          <cell r="C578">
            <v>52006</v>
          </cell>
          <cell r="S578">
            <v>0</v>
          </cell>
          <cell r="AC578">
            <v>0</v>
          </cell>
          <cell r="AD578">
            <v>0</v>
          </cell>
        </row>
        <row r="579">
          <cell r="C579">
            <v>52007</v>
          </cell>
          <cell r="S579">
            <v>0</v>
          </cell>
          <cell r="AC579">
            <v>0</v>
          </cell>
          <cell r="AD579">
            <v>0</v>
          </cell>
        </row>
        <row r="580">
          <cell r="C580">
            <v>52008</v>
          </cell>
          <cell r="S580">
            <v>0</v>
          </cell>
          <cell r="AC580">
            <v>0</v>
          </cell>
          <cell r="AD580">
            <v>0</v>
          </cell>
        </row>
        <row r="581">
          <cell r="C581">
            <v>52009</v>
          </cell>
          <cell r="S581">
            <v>0</v>
          </cell>
          <cell r="AC581">
            <v>0</v>
          </cell>
          <cell r="AD581">
            <v>0</v>
          </cell>
        </row>
        <row r="582">
          <cell r="C582">
            <v>52010</v>
          </cell>
          <cell r="S582">
            <v>0</v>
          </cell>
          <cell r="AC582">
            <v>0</v>
          </cell>
          <cell r="AD582">
            <v>0</v>
          </cell>
        </row>
        <row r="583">
          <cell r="C583">
            <v>53000</v>
          </cell>
          <cell r="D583" t="str">
            <v>II-1-31</v>
          </cell>
          <cell r="F583" t="str">
            <v>Spare part, maintenance equipment and tools for gate on the headworks.</v>
          </cell>
          <cell r="H583" t="str">
            <v>ls</v>
          </cell>
          <cell r="I583">
            <v>1</v>
          </cell>
          <cell r="K583">
            <v>0</v>
          </cell>
          <cell r="L583">
            <v>59</v>
          </cell>
          <cell r="M583">
            <v>7</v>
          </cell>
          <cell r="N583">
            <v>1</v>
          </cell>
          <cell r="O583">
            <v>413</v>
          </cell>
          <cell r="U583">
            <v>0</v>
          </cell>
          <cell r="AC583">
            <v>0</v>
          </cell>
          <cell r="AD583">
            <v>0</v>
          </cell>
          <cell r="AE583">
            <v>0</v>
          </cell>
          <cell r="AF583" t="str">
            <v>II-1-31</v>
          </cell>
          <cell r="AH583" t="str">
            <v>Prod./Jam :</v>
          </cell>
          <cell r="AI583">
            <v>0</v>
          </cell>
          <cell r="AJ583">
            <v>0</v>
          </cell>
          <cell r="AK583">
            <v>320</v>
          </cell>
          <cell r="AM583">
            <v>0</v>
          </cell>
          <cell r="AN583">
            <v>0</v>
          </cell>
          <cell r="AO583">
            <v>0</v>
          </cell>
          <cell r="AP583" t="str">
            <v>II-1-31</v>
          </cell>
          <cell r="AV583">
            <v>0</v>
          </cell>
          <cell r="AW583">
            <v>0</v>
          </cell>
          <cell r="BC583">
            <v>0</v>
          </cell>
        </row>
        <row r="584">
          <cell r="C584">
            <v>53001</v>
          </cell>
          <cell r="S584">
            <v>0</v>
          </cell>
          <cell r="AC584">
            <v>0</v>
          </cell>
          <cell r="AD584">
            <v>0</v>
          </cell>
          <cell r="AM584">
            <v>0</v>
          </cell>
          <cell r="AO584">
            <v>0</v>
          </cell>
        </row>
        <row r="585">
          <cell r="C585">
            <v>53002</v>
          </cell>
          <cell r="S585">
            <v>0</v>
          </cell>
          <cell r="AC585">
            <v>0</v>
          </cell>
          <cell r="AD585">
            <v>0</v>
          </cell>
          <cell r="AM585">
            <v>0</v>
          </cell>
          <cell r="AO585">
            <v>0</v>
          </cell>
        </row>
        <row r="586">
          <cell r="C586">
            <v>53003</v>
          </cell>
          <cell r="S586">
            <v>0</v>
          </cell>
          <cell r="AC586">
            <v>0</v>
          </cell>
          <cell r="AD586">
            <v>0</v>
          </cell>
          <cell r="AM586">
            <v>0</v>
          </cell>
          <cell r="AO586">
            <v>0</v>
          </cell>
        </row>
        <row r="587">
          <cell r="C587">
            <v>53004</v>
          </cell>
          <cell r="S587">
            <v>0</v>
          </cell>
          <cell r="AC587">
            <v>0</v>
          </cell>
          <cell r="AD587">
            <v>0</v>
          </cell>
        </row>
        <row r="588">
          <cell r="C588">
            <v>53005</v>
          </cell>
          <cell r="S588">
            <v>0</v>
          </cell>
          <cell r="AC588">
            <v>0</v>
          </cell>
          <cell r="AD588">
            <v>0</v>
          </cell>
        </row>
        <row r="589">
          <cell r="C589">
            <v>53006</v>
          </cell>
          <cell r="S589">
            <v>0</v>
          </cell>
          <cell r="AC589">
            <v>0</v>
          </cell>
          <cell r="AD589">
            <v>0</v>
          </cell>
        </row>
        <row r="590">
          <cell r="C590">
            <v>53007</v>
          </cell>
          <cell r="S590">
            <v>0</v>
          </cell>
          <cell r="AC590">
            <v>0</v>
          </cell>
          <cell r="AD590">
            <v>0</v>
          </cell>
        </row>
        <row r="591">
          <cell r="C591">
            <v>53008</v>
          </cell>
          <cell r="S591">
            <v>0</v>
          </cell>
          <cell r="AC591">
            <v>0</v>
          </cell>
          <cell r="AD591">
            <v>0</v>
          </cell>
        </row>
        <row r="592">
          <cell r="C592">
            <v>53009</v>
          </cell>
          <cell r="S592">
            <v>0</v>
          </cell>
          <cell r="AC592">
            <v>0</v>
          </cell>
          <cell r="AD592">
            <v>0</v>
          </cell>
        </row>
        <row r="593">
          <cell r="C593">
            <v>53010</v>
          </cell>
          <cell r="S593">
            <v>0</v>
          </cell>
          <cell r="AC593">
            <v>0</v>
          </cell>
          <cell r="AD593">
            <v>0</v>
          </cell>
        </row>
        <row r="594">
          <cell r="C594">
            <v>54000</v>
          </cell>
          <cell r="D594" t="str">
            <v>II-1-32</v>
          </cell>
          <cell r="F594" t="str">
            <v>Galvanized Iron Pipe, dia 50 mm for handrail</v>
          </cell>
          <cell r="H594" t="str">
            <v>m</v>
          </cell>
          <cell r="I594">
            <v>111</v>
          </cell>
          <cell r="K594">
            <v>0</v>
          </cell>
          <cell r="L594">
            <v>59</v>
          </cell>
          <cell r="M594">
            <v>7</v>
          </cell>
          <cell r="N594">
            <v>1</v>
          </cell>
          <cell r="O594">
            <v>413</v>
          </cell>
          <cell r="U594">
            <v>1</v>
          </cell>
          <cell r="W594">
            <v>1500</v>
          </cell>
          <cell r="Y594">
            <v>0.1</v>
          </cell>
          <cell r="Z594">
            <v>8990</v>
          </cell>
          <cell r="AA594">
            <v>899</v>
          </cell>
          <cell r="AC594">
            <v>2399</v>
          </cell>
          <cell r="AD594">
            <v>266289</v>
          </cell>
          <cell r="AE594">
            <v>0</v>
          </cell>
          <cell r="AF594" t="str">
            <v>II-1-32</v>
          </cell>
          <cell r="AH594" t="str">
            <v>Prod./Jam :</v>
          </cell>
          <cell r="AI594">
            <v>5</v>
          </cell>
          <cell r="AJ594">
            <v>40</v>
          </cell>
          <cell r="AK594">
            <v>1</v>
          </cell>
          <cell r="AM594">
            <v>12875</v>
          </cell>
          <cell r="AN594">
            <v>1429125</v>
          </cell>
          <cell r="AO594">
            <v>0</v>
          </cell>
          <cell r="AP594" t="str">
            <v>II-1-32</v>
          </cell>
          <cell r="AV594">
            <v>79375</v>
          </cell>
          <cell r="AW594">
            <v>8810625</v>
          </cell>
          <cell r="BC594">
            <v>94649</v>
          </cell>
        </row>
        <row r="595">
          <cell r="C595">
            <v>54001</v>
          </cell>
          <cell r="K595" t="str">
            <v>Alat Bantu</v>
          </cell>
          <cell r="P595">
            <v>1</v>
          </cell>
          <cell r="Q595">
            <v>1</v>
          </cell>
          <cell r="R595">
            <v>111</v>
          </cell>
          <cell r="S595">
            <v>1</v>
          </cell>
          <cell r="U595">
            <v>1</v>
          </cell>
          <cell r="V595">
            <v>1000</v>
          </cell>
          <cell r="W595">
            <v>1000</v>
          </cell>
          <cell r="X595">
            <v>0</v>
          </cell>
          <cell r="Y595">
            <v>0</v>
          </cell>
          <cell r="Z595">
            <v>8990</v>
          </cell>
          <cell r="AA595">
            <v>0</v>
          </cell>
          <cell r="AC595">
            <v>1000</v>
          </cell>
          <cell r="AD595">
            <v>111000</v>
          </cell>
          <cell r="AH595" t="str">
            <v>Mandor</v>
          </cell>
          <cell r="AI595">
            <v>1</v>
          </cell>
          <cell r="AJ595">
            <v>2.5000000000000001E-2</v>
          </cell>
          <cell r="AK595">
            <v>2.5000000000000001E-2</v>
          </cell>
          <cell r="AL595">
            <v>75000</v>
          </cell>
          <cell r="AM595">
            <v>1875</v>
          </cell>
          <cell r="AN595">
            <v>208125</v>
          </cell>
          <cell r="AO595">
            <v>2.7750000000000004</v>
          </cell>
          <cell r="AR595" t="str">
            <v>Galvanize Iron Pipe f 50 mm</v>
          </cell>
          <cell r="AS595" t="str">
            <v>m</v>
          </cell>
          <cell r="AT595">
            <v>1.05</v>
          </cell>
          <cell r="AU595">
            <v>75000</v>
          </cell>
          <cell r="AV595">
            <v>78750</v>
          </cell>
          <cell r="AW595">
            <v>8741250</v>
          </cell>
          <cell r="AX595">
            <v>116.55000000000001</v>
          </cell>
          <cell r="AY595">
            <v>1.05</v>
          </cell>
        </row>
        <row r="596">
          <cell r="C596">
            <v>54002</v>
          </cell>
          <cell r="K596" t="str">
            <v>Engine Welder</v>
          </cell>
          <cell r="P596">
            <v>10</v>
          </cell>
          <cell r="Q596">
            <v>1</v>
          </cell>
          <cell r="R596">
            <v>11.1</v>
          </cell>
          <cell r="S596">
            <v>0.1</v>
          </cell>
          <cell r="U596">
            <v>10</v>
          </cell>
          <cell r="V596">
            <v>5000</v>
          </cell>
          <cell r="W596">
            <v>500</v>
          </cell>
          <cell r="X596">
            <v>1</v>
          </cell>
          <cell r="Y596">
            <v>0.1</v>
          </cell>
          <cell r="Z596">
            <v>8990</v>
          </cell>
          <cell r="AA596">
            <v>899</v>
          </cell>
          <cell r="AC596">
            <v>1399</v>
          </cell>
          <cell r="AD596">
            <v>155289</v>
          </cell>
          <cell r="AH596" t="str">
            <v>Tukang Las</v>
          </cell>
          <cell r="AI596">
            <v>2</v>
          </cell>
          <cell r="AJ596">
            <v>2.5000000000000001E-2</v>
          </cell>
          <cell r="AK596">
            <v>0.05</v>
          </cell>
          <cell r="AL596">
            <v>60000</v>
          </cell>
          <cell r="AM596">
            <v>3000</v>
          </cell>
          <cell r="AN596">
            <v>333000</v>
          </cell>
          <cell r="AO596">
            <v>5.5500000000000007</v>
          </cell>
          <cell r="AR596" t="str">
            <v>PVC Pipe f 25 mm</v>
          </cell>
          <cell r="AS596" t="str">
            <v>m</v>
          </cell>
          <cell r="AT596">
            <v>0.1</v>
          </cell>
          <cell r="AU596">
            <v>6250</v>
          </cell>
          <cell r="AV596">
            <v>625</v>
          </cell>
          <cell r="AW596">
            <v>69375</v>
          </cell>
          <cell r="AX596">
            <v>11.100000000000001</v>
          </cell>
          <cell r="AY596">
            <v>0.1</v>
          </cell>
        </row>
        <row r="597">
          <cell r="C597">
            <v>54003</v>
          </cell>
          <cell r="S597">
            <v>0</v>
          </cell>
          <cell r="AC597">
            <v>0</v>
          </cell>
          <cell r="AD597">
            <v>0</v>
          </cell>
          <cell r="AH597" t="str">
            <v>Pekerja</v>
          </cell>
          <cell r="AI597">
            <v>8</v>
          </cell>
          <cell r="AJ597">
            <v>2.5000000000000001E-2</v>
          </cell>
          <cell r="AK597">
            <v>0.2</v>
          </cell>
          <cell r="AL597">
            <v>40000</v>
          </cell>
          <cell r="AM597">
            <v>8000</v>
          </cell>
          <cell r="AN597">
            <v>888000</v>
          </cell>
          <cell r="AO597">
            <v>22.200000000000003</v>
          </cell>
        </row>
        <row r="598">
          <cell r="C598">
            <v>54004</v>
          </cell>
          <cell r="S598">
            <v>0</v>
          </cell>
          <cell r="AC598">
            <v>0</v>
          </cell>
          <cell r="AD598">
            <v>0</v>
          </cell>
        </row>
        <row r="599">
          <cell r="C599">
            <v>54005</v>
          </cell>
          <cell r="S599">
            <v>0</v>
          </cell>
          <cell r="AC599">
            <v>0</v>
          </cell>
          <cell r="AD599">
            <v>0</v>
          </cell>
        </row>
        <row r="600">
          <cell r="C600">
            <v>54006</v>
          </cell>
          <cell r="S600">
            <v>0</v>
          </cell>
          <cell r="AC600">
            <v>0</v>
          </cell>
          <cell r="AD600">
            <v>0</v>
          </cell>
        </row>
        <row r="601">
          <cell r="C601">
            <v>54007</v>
          </cell>
          <cell r="S601">
            <v>0</v>
          </cell>
          <cell r="AC601">
            <v>0</v>
          </cell>
          <cell r="AD601">
            <v>0</v>
          </cell>
        </row>
        <row r="602">
          <cell r="C602">
            <v>54008</v>
          </cell>
          <cell r="S602">
            <v>0</v>
          </cell>
          <cell r="AC602">
            <v>0</v>
          </cell>
          <cell r="AD602">
            <v>0</v>
          </cell>
        </row>
        <row r="603">
          <cell r="C603">
            <v>54009</v>
          </cell>
          <cell r="S603">
            <v>0</v>
          </cell>
          <cell r="AC603">
            <v>0</v>
          </cell>
          <cell r="AD603">
            <v>0</v>
          </cell>
        </row>
        <row r="604">
          <cell r="C604">
            <v>54010</v>
          </cell>
          <cell r="S604">
            <v>0</v>
          </cell>
          <cell r="AC604">
            <v>0</v>
          </cell>
          <cell r="AD604">
            <v>0</v>
          </cell>
        </row>
        <row r="605">
          <cell r="C605">
            <v>55000</v>
          </cell>
          <cell r="D605" t="str">
            <v>II-1-33</v>
          </cell>
          <cell r="F605" t="str">
            <v>Waterstop for expantion joint profile, width = 190 mm</v>
          </cell>
          <cell r="H605" t="str">
            <v>m</v>
          </cell>
          <cell r="I605">
            <v>319</v>
          </cell>
          <cell r="K605">
            <v>0</v>
          </cell>
          <cell r="L605">
            <v>59</v>
          </cell>
          <cell r="M605">
            <v>7</v>
          </cell>
          <cell r="N605">
            <v>1</v>
          </cell>
          <cell r="O605">
            <v>413</v>
          </cell>
          <cell r="U605">
            <v>1</v>
          </cell>
          <cell r="W605">
            <v>1000</v>
          </cell>
          <cell r="Y605">
            <v>0</v>
          </cell>
          <cell r="Z605">
            <v>8990</v>
          </cell>
          <cell r="AA605">
            <v>0</v>
          </cell>
          <cell r="AC605">
            <v>1000</v>
          </cell>
          <cell r="AD605">
            <v>319000</v>
          </cell>
          <cell r="AE605">
            <v>0</v>
          </cell>
          <cell r="AF605" t="str">
            <v>II-1-33</v>
          </cell>
          <cell r="AH605" t="str">
            <v>Prod./Jam :</v>
          </cell>
          <cell r="AI605">
            <v>10</v>
          </cell>
          <cell r="AJ605">
            <v>80</v>
          </cell>
          <cell r="AK605">
            <v>1</v>
          </cell>
          <cell r="AM605">
            <v>3438</v>
          </cell>
          <cell r="AN605">
            <v>1096722</v>
          </cell>
          <cell r="AO605">
            <v>0</v>
          </cell>
          <cell r="AP605" t="str">
            <v>II-1-33</v>
          </cell>
          <cell r="AV605">
            <v>120330</v>
          </cell>
          <cell r="AW605">
            <v>38385270</v>
          </cell>
          <cell r="BC605">
            <v>124768</v>
          </cell>
        </row>
        <row r="606">
          <cell r="C606">
            <v>55001</v>
          </cell>
          <cell r="K606" t="str">
            <v>Alat Bantu</v>
          </cell>
          <cell r="P606">
            <v>1</v>
          </cell>
          <cell r="Q606">
            <v>1</v>
          </cell>
          <cell r="R606">
            <v>319</v>
          </cell>
          <cell r="S606">
            <v>1</v>
          </cell>
          <cell r="U606">
            <v>1</v>
          </cell>
          <cell r="V606">
            <v>1000</v>
          </cell>
          <cell r="W606">
            <v>1000</v>
          </cell>
          <cell r="X606">
            <v>0</v>
          </cell>
          <cell r="Y606">
            <v>0</v>
          </cell>
          <cell r="Z606">
            <v>8990</v>
          </cell>
          <cell r="AA606">
            <v>0</v>
          </cell>
          <cell r="AC606">
            <v>1000</v>
          </cell>
          <cell r="AD606">
            <v>319000</v>
          </cell>
          <cell r="AH606" t="str">
            <v>Mandor</v>
          </cell>
          <cell r="AI606">
            <v>1</v>
          </cell>
          <cell r="AJ606">
            <v>1.2500000000000001E-2</v>
          </cell>
          <cell r="AK606">
            <v>1.2500000000000001E-2</v>
          </cell>
          <cell r="AL606">
            <v>75000</v>
          </cell>
          <cell r="AM606">
            <v>938</v>
          </cell>
          <cell r="AN606">
            <v>299222</v>
          </cell>
          <cell r="AO606">
            <v>3.9875000000000003</v>
          </cell>
          <cell r="AR606" t="str">
            <v>Waterstop D-19</v>
          </cell>
          <cell r="AS606" t="str">
            <v>m</v>
          </cell>
          <cell r="AT606">
            <v>1.05</v>
          </cell>
          <cell r="AU606">
            <v>114600</v>
          </cell>
          <cell r="AV606">
            <v>120330</v>
          </cell>
          <cell r="AW606">
            <v>38385270</v>
          </cell>
          <cell r="AX606">
            <v>334.95</v>
          </cell>
          <cell r="AY606">
            <v>1.05</v>
          </cell>
        </row>
        <row r="607">
          <cell r="C607">
            <v>55002</v>
          </cell>
          <cell r="S607">
            <v>0</v>
          </cell>
          <cell r="AC607">
            <v>0</v>
          </cell>
          <cell r="AD607">
            <v>0</v>
          </cell>
          <cell r="AH607" t="str">
            <v>Pekerja</v>
          </cell>
          <cell r="AI607">
            <v>5</v>
          </cell>
          <cell r="AJ607">
            <v>1.2500000000000001E-2</v>
          </cell>
          <cell r="AK607">
            <v>6.25E-2</v>
          </cell>
          <cell r="AL607">
            <v>40000</v>
          </cell>
          <cell r="AM607">
            <v>2500</v>
          </cell>
          <cell r="AN607">
            <v>797500</v>
          </cell>
          <cell r="AO607">
            <v>19.9375</v>
          </cell>
        </row>
        <row r="608">
          <cell r="C608">
            <v>55003</v>
          </cell>
          <cell r="S608">
            <v>0</v>
          </cell>
          <cell r="AC608">
            <v>0</v>
          </cell>
          <cell r="AD608">
            <v>0</v>
          </cell>
          <cell r="AM608">
            <v>0</v>
          </cell>
          <cell r="AO608">
            <v>0</v>
          </cell>
        </row>
        <row r="609">
          <cell r="C609">
            <v>55004</v>
          </cell>
          <cell r="S609">
            <v>0</v>
          </cell>
          <cell r="AC609">
            <v>0</v>
          </cell>
          <cell r="AD609">
            <v>0</v>
          </cell>
        </row>
        <row r="610">
          <cell r="C610">
            <v>55005</v>
          </cell>
          <cell r="S610">
            <v>0</v>
          </cell>
          <cell r="AC610">
            <v>0</v>
          </cell>
          <cell r="AD610">
            <v>0</v>
          </cell>
        </row>
        <row r="611">
          <cell r="C611">
            <v>55006</v>
          </cell>
          <cell r="S611">
            <v>0</v>
          </cell>
          <cell r="AC611">
            <v>0</v>
          </cell>
          <cell r="AD611">
            <v>0</v>
          </cell>
        </row>
        <row r="612">
          <cell r="C612">
            <v>55007</v>
          </cell>
          <cell r="S612">
            <v>0</v>
          </cell>
          <cell r="AC612">
            <v>0</v>
          </cell>
          <cell r="AD612">
            <v>0</v>
          </cell>
        </row>
        <row r="613">
          <cell r="C613">
            <v>55008</v>
          </cell>
          <cell r="S613">
            <v>0</v>
          </cell>
          <cell r="AC613">
            <v>0</v>
          </cell>
          <cell r="AD613">
            <v>0</v>
          </cell>
        </row>
        <row r="614">
          <cell r="C614">
            <v>55009</v>
          </cell>
          <cell r="S614">
            <v>0</v>
          </cell>
          <cell r="AC614">
            <v>0</v>
          </cell>
          <cell r="AD614">
            <v>0</v>
          </cell>
        </row>
        <row r="615">
          <cell r="C615">
            <v>55010</v>
          </cell>
          <cell r="S615">
            <v>0</v>
          </cell>
          <cell r="AC615">
            <v>0</v>
          </cell>
          <cell r="AD615">
            <v>0</v>
          </cell>
        </row>
        <row r="616">
          <cell r="C616">
            <v>56000</v>
          </cell>
          <cell r="D616" t="str">
            <v>II-1-34</v>
          </cell>
          <cell r="F616" t="str">
            <v>Waterstop for construction joint profile, width = 190 mm</v>
          </cell>
          <cell r="H616" t="str">
            <v>m</v>
          </cell>
          <cell r="I616">
            <v>510</v>
          </cell>
          <cell r="K616">
            <v>0</v>
          </cell>
          <cell r="L616">
            <v>59</v>
          </cell>
          <cell r="M616">
            <v>7</v>
          </cell>
          <cell r="N616">
            <v>1</v>
          </cell>
          <cell r="O616">
            <v>413</v>
          </cell>
          <cell r="U616">
            <v>1</v>
          </cell>
          <cell r="W616">
            <v>1000</v>
          </cell>
          <cell r="Y616">
            <v>0</v>
          </cell>
          <cell r="Z616">
            <v>8990</v>
          </cell>
          <cell r="AA616">
            <v>0</v>
          </cell>
          <cell r="AC616">
            <v>1000</v>
          </cell>
          <cell r="AD616">
            <v>510000</v>
          </cell>
          <cell r="AE616">
            <v>0</v>
          </cell>
          <cell r="AF616" t="str">
            <v>II-1-34</v>
          </cell>
          <cell r="AH616" t="str">
            <v>Prod./Jam :</v>
          </cell>
          <cell r="AI616">
            <v>10</v>
          </cell>
          <cell r="AJ616">
            <v>80</v>
          </cell>
          <cell r="AK616">
            <v>1</v>
          </cell>
          <cell r="AM616">
            <v>3438</v>
          </cell>
          <cell r="AN616">
            <v>1753380</v>
          </cell>
          <cell r="AO616">
            <v>0</v>
          </cell>
          <cell r="AP616" t="str">
            <v>II-1-34</v>
          </cell>
          <cell r="AV616">
            <v>92610</v>
          </cell>
          <cell r="AW616">
            <v>47231100</v>
          </cell>
          <cell r="BC616">
            <v>97048</v>
          </cell>
        </row>
        <row r="617">
          <cell r="C617">
            <v>56001</v>
          </cell>
          <cell r="K617" t="str">
            <v>Alat Bantu</v>
          </cell>
          <cell r="P617">
            <v>1</v>
          </cell>
          <cell r="Q617">
            <v>1</v>
          </cell>
          <cell r="R617">
            <v>510</v>
          </cell>
          <cell r="S617">
            <v>1</v>
          </cell>
          <cell r="U617">
            <v>1</v>
          </cell>
          <cell r="V617">
            <v>1000</v>
          </cell>
          <cell r="W617">
            <v>1000</v>
          </cell>
          <cell r="X617">
            <v>0</v>
          </cell>
          <cell r="Y617">
            <v>0</v>
          </cell>
          <cell r="Z617">
            <v>8990</v>
          </cell>
          <cell r="AA617">
            <v>0</v>
          </cell>
          <cell r="AC617">
            <v>1000</v>
          </cell>
          <cell r="AD617">
            <v>510000</v>
          </cell>
          <cell r="AH617" t="str">
            <v>Mandor</v>
          </cell>
          <cell r="AI617">
            <v>1</v>
          </cell>
          <cell r="AJ617">
            <v>1.2500000000000001E-2</v>
          </cell>
          <cell r="AK617">
            <v>1.2500000000000001E-2</v>
          </cell>
          <cell r="AL617">
            <v>75000</v>
          </cell>
          <cell r="AM617">
            <v>938</v>
          </cell>
          <cell r="AN617">
            <v>478380</v>
          </cell>
          <cell r="AO617">
            <v>6.375</v>
          </cell>
          <cell r="AR617" t="str">
            <v>Waterstop A-19</v>
          </cell>
          <cell r="AS617" t="str">
            <v>m</v>
          </cell>
          <cell r="AT617">
            <v>1.05</v>
          </cell>
          <cell r="AU617">
            <v>88200</v>
          </cell>
          <cell r="AV617">
            <v>92610</v>
          </cell>
          <cell r="AW617">
            <v>47231100</v>
          </cell>
          <cell r="AX617">
            <v>535.5</v>
          </cell>
          <cell r="AY617">
            <v>1.05</v>
          </cell>
        </row>
        <row r="618">
          <cell r="C618">
            <v>56002</v>
          </cell>
          <cell r="S618">
            <v>0</v>
          </cell>
          <cell r="AC618">
            <v>0</v>
          </cell>
          <cell r="AD618">
            <v>0</v>
          </cell>
          <cell r="AH618" t="str">
            <v>Pekerja</v>
          </cell>
          <cell r="AI618">
            <v>5</v>
          </cell>
          <cell r="AJ618">
            <v>1.2500000000000001E-2</v>
          </cell>
          <cell r="AK618">
            <v>6.25E-2</v>
          </cell>
          <cell r="AL618">
            <v>40000</v>
          </cell>
          <cell r="AM618">
            <v>2500</v>
          </cell>
          <cell r="AN618">
            <v>1275000</v>
          </cell>
          <cell r="AO618">
            <v>31.875</v>
          </cell>
        </row>
        <row r="619">
          <cell r="C619">
            <v>56003</v>
          </cell>
          <cell r="S619">
            <v>0</v>
          </cell>
          <cell r="AC619">
            <v>0</v>
          </cell>
          <cell r="AD619">
            <v>0</v>
          </cell>
          <cell r="AM619">
            <v>0</v>
          </cell>
          <cell r="AO619">
            <v>0</v>
          </cell>
        </row>
        <row r="620">
          <cell r="C620">
            <v>56004</v>
          </cell>
          <cell r="S620">
            <v>0</v>
          </cell>
          <cell r="AC620">
            <v>0</v>
          </cell>
          <cell r="AD620">
            <v>0</v>
          </cell>
        </row>
        <row r="621">
          <cell r="C621">
            <v>56005</v>
          </cell>
          <cell r="S621">
            <v>0</v>
          </cell>
          <cell r="AC621">
            <v>0</v>
          </cell>
          <cell r="AD621">
            <v>0</v>
          </cell>
        </row>
        <row r="622">
          <cell r="C622">
            <v>56006</v>
          </cell>
          <cell r="S622">
            <v>0</v>
          </cell>
          <cell r="AC622">
            <v>0</v>
          </cell>
          <cell r="AD622">
            <v>0</v>
          </cell>
        </row>
        <row r="623">
          <cell r="C623">
            <v>56007</v>
          </cell>
          <cell r="S623">
            <v>0</v>
          </cell>
          <cell r="AC623">
            <v>0</v>
          </cell>
          <cell r="AD623">
            <v>0</v>
          </cell>
        </row>
        <row r="624">
          <cell r="C624">
            <v>56008</v>
          </cell>
          <cell r="S624">
            <v>0</v>
          </cell>
          <cell r="AC624">
            <v>0</v>
          </cell>
          <cell r="AD624">
            <v>0</v>
          </cell>
        </row>
        <row r="625">
          <cell r="C625">
            <v>56009</v>
          </cell>
          <cell r="S625">
            <v>0</v>
          </cell>
          <cell r="AC625">
            <v>0</v>
          </cell>
          <cell r="AD625">
            <v>0</v>
          </cell>
        </row>
        <row r="626">
          <cell r="C626">
            <v>56010</v>
          </cell>
          <cell r="S626">
            <v>0</v>
          </cell>
          <cell r="AC626">
            <v>0</v>
          </cell>
          <cell r="AD626">
            <v>0</v>
          </cell>
        </row>
        <row r="627">
          <cell r="C627">
            <v>57000</v>
          </cell>
          <cell r="D627" t="str">
            <v>II-1-35</v>
          </cell>
          <cell r="F627" t="str">
            <v>Joint filler</v>
          </cell>
          <cell r="H627" t="str">
            <v>sqm</v>
          </cell>
          <cell r="I627">
            <v>535</v>
          </cell>
          <cell r="K627">
            <v>0</v>
          </cell>
          <cell r="L627">
            <v>59</v>
          </cell>
          <cell r="M627">
            <v>7</v>
          </cell>
          <cell r="N627">
            <v>1</v>
          </cell>
          <cell r="O627">
            <v>413</v>
          </cell>
          <cell r="U627">
            <v>1</v>
          </cell>
          <cell r="W627">
            <v>1000</v>
          </cell>
          <cell r="Y627">
            <v>0</v>
          </cell>
          <cell r="Z627">
            <v>8990</v>
          </cell>
          <cell r="AA627">
            <v>0</v>
          </cell>
          <cell r="AC627">
            <v>1000</v>
          </cell>
          <cell r="AD627">
            <v>535000</v>
          </cell>
          <cell r="AF627" t="str">
            <v>II-1-35</v>
          </cell>
          <cell r="AH627" t="str">
            <v>Prod./Jam :</v>
          </cell>
          <cell r="AI627">
            <v>10</v>
          </cell>
          <cell r="AJ627">
            <v>80</v>
          </cell>
          <cell r="AK627">
            <v>1</v>
          </cell>
          <cell r="AM627">
            <v>3438</v>
          </cell>
          <cell r="AN627">
            <v>1839330</v>
          </cell>
          <cell r="AO627">
            <v>0</v>
          </cell>
          <cell r="AP627" t="str">
            <v>II-1-35</v>
          </cell>
          <cell r="AV627">
            <v>266420</v>
          </cell>
          <cell r="AW627">
            <v>142534700</v>
          </cell>
          <cell r="BC627">
            <v>270858</v>
          </cell>
        </row>
        <row r="628">
          <cell r="C628">
            <v>57001</v>
          </cell>
          <cell r="K628" t="str">
            <v>Alat Bantu</v>
          </cell>
          <cell r="P628">
            <v>1</v>
          </cell>
          <cell r="Q628">
            <v>1</v>
          </cell>
          <cell r="R628">
            <v>535</v>
          </cell>
          <cell r="S628">
            <v>1</v>
          </cell>
          <cell r="U628">
            <v>1</v>
          </cell>
          <cell r="V628">
            <v>1000</v>
          </cell>
          <cell r="W628">
            <v>1000</v>
          </cell>
          <cell r="X628">
            <v>0</v>
          </cell>
          <cell r="Y628">
            <v>0</v>
          </cell>
          <cell r="Z628">
            <v>8990</v>
          </cell>
          <cell r="AA628">
            <v>0</v>
          </cell>
          <cell r="AC628">
            <v>1000</v>
          </cell>
          <cell r="AD628">
            <v>535000</v>
          </cell>
          <cell r="AH628" t="str">
            <v>Mandor</v>
          </cell>
          <cell r="AI628">
            <v>1</v>
          </cell>
          <cell r="AJ628">
            <v>1.2500000000000001E-2</v>
          </cell>
          <cell r="AK628">
            <v>1.2500000000000001E-2</v>
          </cell>
          <cell r="AL628">
            <v>75000</v>
          </cell>
          <cell r="AM628">
            <v>938</v>
          </cell>
          <cell r="AN628">
            <v>501830</v>
          </cell>
          <cell r="AO628">
            <v>6.6875</v>
          </cell>
          <cell r="AR628" t="str">
            <v>Joint Filler t = 20 mm</v>
          </cell>
          <cell r="AS628" t="str">
            <v>m2</v>
          </cell>
          <cell r="AT628">
            <v>1.1000000000000001</v>
          </cell>
          <cell r="AU628">
            <v>242200</v>
          </cell>
          <cell r="AV628">
            <v>266420</v>
          </cell>
          <cell r="AW628">
            <v>142534700</v>
          </cell>
          <cell r="AX628">
            <v>588.5</v>
          </cell>
          <cell r="AY628">
            <v>1.1000000000000001</v>
          </cell>
        </row>
        <row r="629">
          <cell r="C629">
            <v>57002</v>
          </cell>
          <cell r="S629">
            <v>0</v>
          </cell>
          <cell r="AC629">
            <v>0</v>
          </cell>
          <cell r="AD629">
            <v>0</v>
          </cell>
          <cell r="AH629" t="str">
            <v>Pekerja</v>
          </cell>
          <cell r="AI629">
            <v>5</v>
          </cell>
          <cell r="AJ629">
            <v>1.2500000000000001E-2</v>
          </cell>
          <cell r="AK629">
            <v>6.25E-2</v>
          </cell>
          <cell r="AL629">
            <v>40000</v>
          </cell>
          <cell r="AM629">
            <v>2500</v>
          </cell>
          <cell r="AN629">
            <v>1337500</v>
          </cell>
          <cell r="AO629">
            <v>33.4375</v>
          </cell>
        </row>
        <row r="630">
          <cell r="C630">
            <v>57003</v>
          </cell>
          <cell r="S630">
            <v>0</v>
          </cell>
          <cell r="AC630">
            <v>0</v>
          </cell>
          <cell r="AD630">
            <v>0</v>
          </cell>
          <cell r="AM630">
            <v>0</v>
          </cell>
          <cell r="AO630">
            <v>0</v>
          </cell>
        </row>
        <row r="631">
          <cell r="C631">
            <v>57004</v>
          </cell>
          <cell r="S631">
            <v>0</v>
          </cell>
          <cell r="AC631">
            <v>0</v>
          </cell>
          <cell r="AD631">
            <v>0</v>
          </cell>
        </row>
        <row r="632">
          <cell r="C632">
            <v>57005</v>
          </cell>
          <cell r="S632">
            <v>0</v>
          </cell>
          <cell r="AC632">
            <v>0</v>
          </cell>
          <cell r="AD632">
            <v>0</v>
          </cell>
        </row>
        <row r="633">
          <cell r="C633">
            <v>57006</v>
          </cell>
          <cell r="S633">
            <v>0</v>
          </cell>
          <cell r="AC633">
            <v>0</v>
          </cell>
          <cell r="AD633">
            <v>0</v>
          </cell>
        </row>
        <row r="634">
          <cell r="C634">
            <v>57007</v>
          </cell>
          <cell r="S634">
            <v>0</v>
          </cell>
          <cell r="AC634">
            <v>0</v>
          </cell>
          <cell r="AD634">
            <v>0</v>
          </cell>
        </row>
        <row r="635">
          <cell r="C635">
            <v>57008</v>
          </cell>
          <cell r="S635">
            <v>0</v>
          </cell>
          <cell r="AC635">
            <v>0</v>
          </cell>
          <cell r="AD635">
            <v>0</v>
          </cell>
        </row>
        <row r="636">
          <cell r="C636">
            <v>57009</v>
          </cell>
          <cell r="S636">
            <v>0</v>
          </cell>
          <cell r="AC636">
            <v>0</v>
          </cell>
          <cell r="AD636">
            <v>0</v>
          </cell>
        </row>
        <row r="637">
          <cell r="C637">
            <v>57010</v>
          </cell>
          <cell r="S637">
            <v>0</v>
          </cell>
          <cell r="AC637">
            <v>0</v>
          </cell>
          <cell r="AD637">
            <v>0</v>
          </cell>
        </row>
        <row r="638">
          <cell r="C638">
            <v>58000</v>
          </cell>
          <cell r="D638" t="str">
            <v>II-1-36</v>
          </cell>
          <cell r="F638" t="str">
            <v>Joint sealant</v>
          </cell>
          <cell r="H638" t="str">
            <v>m</v>
          </cell>
          <cell r="I638">
            <v>891</v>
          </cell>
          <cell r="K638">
            <v>0</v>
          </cell>
          <cell r="L638">
            <v>59</v>
          </cell>
          <cell r="M638">
            <v>7</v>
          </cell>
          <cell r="N638">
            <v>1</v>
          </cell>
          <cell r="O638">
            <v>413</v>
          </cell>
          <cell r="U638">
            <v>1</v>
          </cell>
          <cell r="W638">
            <v>1000</v>
          </cell>
          <cell r="Y638">
            <v>0</v>
          </cell>
          <cell r="Z638">
            <v>8990</v>
          </cell>
          <cell r="AA638">
            <v>0</v>
          </cell>
          <cell r="AC638">
            <v>1000</v>
          </cell>
          <cell r="AD638">
            <v>891000</v>
          </cell>
          <cell r="AF638" t="str">
            <v>II-1-36</v>
          </cell>
          <cell r="AH638" t="str">
            <v>Prod./Jam :</v>
          </cell>
          <cell r="AI638">
            <v>10</v>
          </cell>
          <cell r="AJ638">
            <v>80</v>
          </cell>
          <cell r="AK638">
            <v>1</v>
          </cell>
          <cell r="AM638">
            <v>3438</v>
          </cell>
          <cell r="AN638">
            <v>3063258</v>
          </cell>
          <cell r="AO638">
            <v>0</v>
          </cell>
          <cell r="AP638" t="str">
            <v>II-1-36</v>
          </cell>
          <cell r="AV638">
            <v>34980</v>
          </cell>
          <cell r="AW638">
            <v>31167180</v>
          </cell>
          <cell r="BC638">
            <v>39418</v>
          </cell>
        </row>
        <row r="639">
          <cell r="C639">
            <v>58001</v>
          </cell>
          <cell r="K639" t="str">
            <v>Alat Bantu</v>
          </cell>
          <cell r="P639">
            <v>1</v>
          </cell>
          <cell r="Q639">
            <v>1</v>
          </cell>
          <cell r="R639">
            <v>891</v>
          </cell>
          <cell r="S639">
            <v>1</v>
          </cell>
          <cell r="U639">
            <v>1</v>
          </cell>
          <cell r="V639">
            <v>1000</v>
          </cell>
          <cell r="W639">
            <v>1000</v>
          </cell>
          <cell r="X639">
            <v>0</v>
          </cell>
          <cell r="Y639">
            <v>0</v>
          </cell>
          <cell r="Z639">
            <v>8990</v>
          </cell>
          <cell r="AA639">
            <v>0</v>
          </cell>
          <cell r="AC639">
            <v>1000</v>
          </cell>
          <cell r="AD639">
            <v>891000</v>
          </cell>
          <cell r="AH639" t="str">
            <v>Mandor</v>
          </cell>
          <cell r="AI639">
            <v>1</v>
          </cell>
          <cell r="AJ639">
            <v>1.2500000000000001E-2</v>
          </cell>
          <cell r="AK639">
            <v>1.2500000000000001E-2</v>
          </cell>
          <cell r="AL639">
            <v>75000</v>
          </cell>
          <cell r="AM639">
            <v>938</v>
          </cell>
          <cell r="AN639">
            <v>835758</v>
          </cell>
          <cell r="AO639">
            <v>11.137500000000001</v>
          </cell>
          <cell r="AR639" t="str">
            <v>Joint Sealent</v>
          </cell>
          <cell r="AS639" t="str">
            <v>kg</v>
          </cell>
          <cell r="AT639">
            <v>0.6</v>
          </cell>
          <cell r="AU639">
            <v>58300</v>
          </cell>
          <cell r="AV639">
            <v>34980</v>
          </cell>
          <cell r="AW639">
            <v>31167180</v>
          </cell>
          <cell r="AX639">
            <v>534.6</v>
          </cell>
          <cell r="AY639">
            <v>0.6</v>
          </cell>
        </row>
        <row r="640">
          <cell r="C640">
            <v>58002</v>
          </cell>
          <cell r="S640">
            <v>0</v>
          </cell>
          <cell r="AC640">
            <v>0</v>
          </cell>
          <cell r="AD640">
            <v>0</v>
          </cell>
          <cell r="AH640" t="str">
            <v>Pekerja</v>
          </cell>
          <cell r="AI640">
            <v>5</v>
          </cell>
          <cell r="AJ640">
            <v>1.2500000000000001E-2</v>
          </cell>
          <cell r="AK640">
            <v>6.25E-2</v>
          </cell>
          <cell r="AL640">
            <v>40000</v>
          </cell>
          <cell r="AM640">
            <v>2500</v>
          </cell>
          <cell r="AN640">
            <v>2227500</v>
          </cell>
          <cell r="AO640">
            <v>55.6875</v>
          </cell>
        </row>
        <row r="641">
          <cell r="C641">
            <v>58003</v>
          </cell>
          <cell r="S641">
            <v>0</v>
          </cell>
          <cell r="AC641">
            <v>0</v>
          </cell>
          <cell r="AD641">
            <v>0</v>
          </cell>
          <cell r="AM641">
            <v>0</v>
          </cell>
          <cell r="AO641">
            <v>0</v>
          </cell>
        </row>
        <row r="642">
          <cell r="C642">
            <v>58004</v>
          </cell>
          <cell r="S642">
            <v>0</v>
          </cell>
          <cell r="AC642">
            <v>0</v>
          </cell>
          <cell r="AD642">
            <v>0</v>
          </cell>
        </row>
        <row r="643">
          <cell r="C643">
            <v>58005</v>
          </cell>
          <cell r="S643">
            <v>0</v>
          </cell>
          <cell r="AC643">
            <v>0</v>
          </cell>
          <cell r="AD643">
            <v>0</v>
          </cell>
        </row>
        <row r="644">
          <cell r="C644">
            <v>58006</v>
          </cell>
          <cell r="S644">
            <v>0</v>
          </cell>
          <cell r="AC644">
            <v>0</v>
          </cell>
          <cell r="AD644">
            <v>0</v>
          </cell>
        </row>
        <row r="645">
          <cell r="C645">
            <v>58007</v>
          </cell>
          <cell r="S645">
            <v>0</v>
          </cell>
          <cell r="AC645">
            <v>0</v>
          </cell>
          <cell r="AD645">
            <v>0</v>
          </cell>
        </row>
        <row r="646">
          <cell r="C646">
            <v>58008</v>
          </cell>
          <cell r="S646">
            <v>0</v>
          </cell>
          <cell r="AC646">
            <v>0</v>
          </cell>
          <cell r="AD646">
            <v>0</v>
          </cell>
        </row>
        <row r="647">
          <cell r="C647">
            <v>58009</v>
          </cell>
          <cell r="S647">
            <v>0</v>
          </cell>
          <cell r="AC647">
            <v>0</v>
          </cell>
          <cell r="AD647">
            <v>0</v>
          </cell>
        </row>
        <row r="648">
          <cell r="C648">
            <v>58010</v>
          </cell>
          <cell r="S648">
            <v>0</v>
          </cell>
          <cell r="AC648">
            <v>0</v>
          </cell>
          <cell r="AD648">
            <v>0</v>
          </cell>
        </row>
        <row r="649">
          <cell r="C649">
            <v>59000</v>
          </cell>
          <cell r="D649" t="str">
            <v>II-1-37</v>
          </cell>
          <cell r="F649" t="str">
            <v>Dowel bars dia 19 mm, L = 1,0 m</v>
          </cell>
          <cell r="H649" t="str">
            <v>nos</v>
          </cell>
          <cell r="I649">
            <v>4591</v>
          </cell>
          <cell r="K649">
            <v>0</v>
          </cell>
          <cell r="L649">
            <v>59</v>
          </cell>
          <cell r="M649">
            <v>7</v>
          </cell>
          <cell r="N649">
            <v>1</v>
          </cell>
          <cell r="O649">
            <v>413</v>
          </cell>
          <cell r="U649">
            <v>40</v>
          </cell>
          <cell r="W649">
            <v>250</v>
          </cell>
          <cell r="Y649">
            <v>0</v>
          </cell>
          <cell r="Z649">
            <v>8990</v>
          </cell>
          <cell r="AA649">
            <v>0</v>
          </cell>
          <cell r="AC649">
            <v>250</v>
          </cell>
          <cell r="AD649">
            <v>1147750</v>
          </cell>
          <cell r="AE649">
            <v>0</v>
          </cell>
          <cell r="AF649" t="str">
            <v>II-1-37</v>
          </cell>
          <cell r="AH649" t="str">
            <v>Prod./Jam :</v>
          </cell>
          <cell r="AI649">
            <v>40</v>
          </cell>
          <cell r="AJ649">
            <v>320</v>
          </cell>
          <cell r="AK649">
            <v>5</v>
          </cell>
          <cell r="AM649">
            <v>6162</v>
          </cell>
          <cell r="AN649">
            <v>28289742</v>
          </cell>
          <cell r="AO649">
            <v>0</v>
          </cell>
          <cell r="AP649" t="str">
            <v>II-1-37</v>
          </cell>
          <cell r="AV649">
            <v>19583</v>
          </cell>
          <cell r="AW649">
            <v>89905553</v>
          </cell>
          <cell r="BC649">
            <v>25995</v>
          </cell>
        </row>
        <row r="650">
          <cell r="C650">
            <v>59001</v>
          </cell>
          <cell r="K650" t="str">
            <v>Bar Cutter ø 32 mm</v>
          </cell>
          <cell r="P650">
            <v>40</v>
          </cell>
          <cell r="Q650">
            <v>1</v>
          </cell>
          <cell r="R650">
            <v>114.77500000000001</v>
          </cell>
          <cell r="S650">
            <v>2.5000000000000001E-2</v>
          </cell>
          <cell r="U650">
            <v>40</v>
          </cell>
          <cell r="V650">
            <v>10000</v>
          </cell>
          <cell r="W650">
            <v>250</v>
          </cell>
          <cell r="X650">
            <v>0</v>
          </cell>
          <cell r="Y650">
            <v>0</v>
          </cell>
          <cell r="Z650">
            <v>8990</v>
          </cell>
          <cell r="AA650">
            <v>0</v>
          </cell>
          <cell r="AC650">
            <v>250</v>
          </cell>
          <cell r="AD650">
            <v>1147750</v>
          </cell>
          <cell r="AH650" t="str">
            <v>Mandor</v>
          </cell>
          <cell r="AI650">
            <v>1</v>
          </cell>
          <cell r="AJ650">
            <v>1.5599999999999999E-2</v>
          </cell>
          <cell r="AK650">
            <v>1.5599999999999999E-2</v>
          </cell>
          <cell r="AL650">
            <v>75000</v>
          </cell>
          <cell r="AM650">
            <v>1170</v>
          </cell>
          <cell r="AN650">
            <v>5371470</v>
          </cell>
          <cell r="AO650">
            <v>71.619599999999991</v>
          </cell>
          <cell r="AR650" t="str">
            <v>Besi Beton Ulir (deform)</v>
          </cell>
          <cell r="AS650" t="str">
            <v>kg</v>
          </cell>
          <cell r="AT650">
            <v>2.23</v>
          </cell>
          <cell r="AU650">
            <v>7100</v>
          </cell>
          <cell r="AV650">
            <v>15833</v>
          </cell>
          <cell r="AW650">
            <v>72689303</v>
          </cell>
          <cell r="AX650">
            <v>10237.93</v>
          </cell>
          <cell r="AY650">
            <v>2.23</v>
          </cell>
        </row>
        <row r="651">
          <cell r="C651">
            <v>59002</v>
          </cell>
          <cell r="S651">
            <v>0</v>
          </cell>
          <cell r="AC651">
            <v>0</v>
          </cell>
          <cell r="AD651">
            <v>0</v>
          </cell>
          <cell r="AH651" t="str">
            <v>Tukang</v>
          </cell>
          <cell r="AI651">
            <v>2</v>
          </cell>
          <cell r="AJ651">
            <v>1.5599999999999999E-2</v>
          </cell>
          <cell r="AK651">
            <v>3.1199999999999999E-2</v>
          </cell>
          <cell r="AL651">
            <v>60000</v>
          </cell>
          <cell r="AM651">
            <v>1872</v>
          </cell>
          <cell r="AN651">
            <v>8594352</v>
          </cell>
          <cell r="AO651">
            <v>143.23919999999998</v>
          </cell>
          <cell r="AR651" t="str">
            <v>PVC Pipe f 25 mm</v>
          </cell>
          <cell r="AS651" t="str">
            <v>m</v>
          </cell>
          <cell r="AT651">
            <v>0.6</v>
          </cell>
          <cell r="AU651">
            <v>6250</v>
          </cell>
          <cell r="AV651">
            <v>3750</v>
          </cell>
          <cell r="AW651">
            <v>17216250</v>
          </cell>
          <cell r="AX651">
            <v>2754.6</v>
          </cell>
          <cell r="AY651">
            <v>0.6</v>
          </cell>
        </row>
        <row r="652">
          <cell r="C652">
            <v>59003</v>
          </cell>
          <cell r="S652">
            <v>0</v>
          </cell>
          <cell r="AC652">
            <v>0</v>
          </cell>
          <cell r="AD652">
            <v>0</v>
          </cell>
          <cell r="AH652" t="str">
            <v>Pekerja</v>
          </cell>
          <cell r="AI652">
            <v>5</v>
          </cell>
          <cell r="AJ652">
            <v>1.5599999999999999E-2</v>
          </cell>
          <cell r="AK652">
            <v>7.8E-2</v>
          </cell>
          <cell r="AL652">
            <v>40000</v>
          </cell>
          <cell r="AM652">
            <v>3120</v>
          </cell>
          <cell r="AN652">
            <v>14323920</v>
          </cell>
          <cell r="AO652">
            <v>358.09800000000001</v>
          </cell>
        </row>
        <row r="653">
          <cell r="C653">
            <v>59004</v>
          </cell>
          <cell r="S653">
            <v>0</v>
          </cell>
          <cell r="AC653">
            <v>0</v>
          </cell>
          <cell r="AD653">
            <v>0</v>
          </cell>
        </row>
        <row r="654">
          <cell r="C654">
            <v>59005</v>
          </cell>
          <cell r="S654">
            <v>0</v>
          </cell>
          <cell r="AC654">
            <v>0</v>
          </cell>
          <cell r="AD654">
            <v>0</v>
          </cell>
        </row>
        <row r="655">
          <cell r="C655">
            <v>59006</v>
          </cell>
          <cell r="S655">
            <v>0</v>
          </cell>
          <cell r="AC655">
            <v>0</v>
          </cell>
          <cell r="AD655">
            <v>0</v>
          </cell>
        </row>
        <row r="656">
          <cell r="C656">
            <v>59007</v>
          </cell>
          <cell r="S656">
            <v>0</v>
          </cell>
          <cell r="AC656">
            <v>0</v>
          </cell>
          <cell r="AD656">
            <v>0</v>
          </cell>
        </row>
        <row r="657">
          <cell r="C657">
            <v>59008</v>
          </cell>
          <cell r="S657">
            <v>0</v>
          </cell>
          <cell r="AC657">
            <v>0</v>
          </cell>
          <cell r="AD657">
            <v>0</v>
          </cell>
        </row>
        <row r="658">
          <cell r="C658">
            <v>59009</v>
          </cell>
          <cell r="S658">
            <v>0</v>
          </cell>
          <cell r="AC658">
            <v>0</v>
          </cell>
          <cell r="AD658">
            <v>0</v>
          </cell>
        </row>
        <row r="659">
          <cell r="C659">
            <v>59010</v>
          </cell>
          <cell r="S659">
            <v>0</v>
          </cell>
          <cell r="AC659">
            <v>0</v>
          </cell>
          <cell r="AD659">
            <v>0</v>
          </cell>
        </row>
        <row r="660">
          <cell r="C660">
            <v>60000</v>
          </cell>
          <cell r="D660" t="str">
            <v>II-1-38</v>
          </cell>
          <cell r="F660" t="str">
            <v>PVC weephole (dia. 50 mm)</v>
          </cell>
          <cell r="H660" t="str">
            <v>set</v>
          </cell>
          <cell r="I660">
            <v>117</v>
          </cell>
          <cell r="K660">
            <v>0</v>
          </cell>
          <cell r="L660">
            <v>59</v>
          </cell>
          <cell r="M660">
            <v>7</v>
          </cell>
          <cell r="N660">
            <v>1</v>
          </cell>
          <cell r="O660">
            <v>413</v>
          </cell>
          <cell r="U660">
            <v>5</v>
          </cell>
          <cell r="W660">
            <v>200</v>
          </cell>
          <cell r="Y660">
            <v>0</v>
          </cell>
          <cell r="Z660">
            <v>8990</v>
          </cell>
          <cell r="AA660">
            <v>0</v>
          </cell>
          <cell r="AC660">
            <v>200</v>
          </cell>
          <cell r="AD660">
            <v>23400</v>
          </cell>
          <cell r="AF660" t="str">
            <v>II-1-38</v>
          </cell>
          <cell r="AH660" t="str">
            <v>Prod./Jam :</v>
          </cell>
          <cell r="AI660">
            <v>10</v>
          </cell>
          <cell r="AJ660">
            <v>80</v>
          </cell>
          <cell r="AK660">
            <v>1</v>
          </cell>
          <cell r="AM660">
            <v>3438</v>
          </cell>
          <cell r="AN660">
            <v>402246</v>
          </cell>
          <cell r="AO660">
            <v>0</v>
          </cell>
          <cell r="AP660" t="str">
            <v>II-1-38</v>
          </cell>
          <cell r="AV660">
            <v>15500</v>
          </cell>
          <cell r="AW660">
            <v>1813500</v>
          </cell>
          <cell r="BC660">
            <v>19138</v>
          </cell>
        </row>
        <row r="661">
          <cell r="C661">
            <v>60001</v>
          </cell>
          <cell r="K661" t="str">
            <v>Alat Bantu</v>
          </cell>
          <cell r="P661">
            <v>5</v>
          </cell>
          <cell r="Q661">
            <v>1</v>
          </cell>
          <cell r="R661">
            <v>23.4</v>
          </cell>
          <cell r="S661">
            <v>0.2</v>
          </cell>
          <cell r="U661">
            <v>5</v>
          </cell>
          <cell r="V661">
            <v>1000</v>
          </cell>
          <cell r="W661">
            <v>200</v>
          </cell>
          <cell r="X661">
            <v>0</v>
          </cell>
          <cell r="Y661">
            <v>0</v>
          </cell>
          <cell r="Z661">
            <v>8990</v>
          </cell>
          <cell r="AA661">
            <v>0</v>
          </cell>
          <cell r="AC661">
            <v>200</v>
          </cell>
          <cell r="AD661">
            <v>23400</v>
          </cell>
          <cell r="AH661" t="str">
            <v>Mandor</v>
          </cell>
          <cell r="AI661">
            <v>1</v>
          </cell>
          <cell r="AJ661">
            <v>1.2500000000000001E-2</v>
          </cell>
          <cell r="AK661">
            <v>1.2500000000000001E-2</v>
          </cell>
          <cell r="AL661">
            <v>75000</v>
          </cell>
          <cell r="AM661">
            <v>938</v>
          </cell>
          <cell r="AN661">
            <v>109746</v>
          </cell>
          <cell r="AO661">
            <v>1.4625000000000001</v>
          </cell>
          <cell r="AR661" t="str">
            <v>PVC Pipe f 50 mm</v>
          </cell>
          <cell r="AS661" t="str">
            <v>m</v>
          </cell>
          <cell r="AT661">
            <v>1.2</v>
          </cell>
          <cell r="AU661">
            <v>12500</v>
          </cell>
          <cell r="AV661">
            <v>15000</v>
          </cell>
          <cell r="AW661">
            <v>1755000</v>
          </cell>
          <cell r="AX661">
            <v>140.4</v>
          </cell>
          <cell r="AY661">
            <v>1.2</v>
          </cell>
        </row>
        <row r="662">
          <cell r="C662">
            <v>60002</v>
          </cell>
          <cell r="S662">
            <v>0</v>
          </cell>
          <cell r="AC662">
            <v>0</v>
          </cell>
          <cell r="AD662">
            <v>0</v>
          </cell>
          <cell r="AH662" t="str">
            <v>Pekerja</v>
          </cell>
          <cell r="AI662">
            <v>5</v>
          </cell>
          <cell r="AJ662">
            <v>1.2500000000000001E-2</v>
          </cell>
          <cell r="AK662">
            <v>6.25E-2</v>
          </cell>
          <cell r="AL662">
            <v>40000</v>
          </cell>
          <cell r="AM662">
            <v>2500</v>
          </cell>
          <cell r="AN662">
            <v>292500</v>
          </cell>
          <cell r="AO662">
            <v>7.3125</v>
          </cell>
          <cell r="AR662" t="str">
            <v>Ijuk</v>
          </cell>
          <cell r="AS662" t="str">
            <v>kg</v>
          </cell>
          <cell r="AT662">
            <v>0.2</v>
          </cell>
          <cell r="AU662">
            <v>2500</v>
          </cell>
          <cell r="AV662">
            <v>500</v>
          </cell>
          <cell r="AW662">
            <v>58500</v>
          </cell>
          <cell r="AX662">
            <v>23.400000000000002</v>
          </cell>
          <cell r="AY662">
            <v>0.2</v>
          </cell>
        </row>
        <row r="663">
          <cell r="C663">
            <v>60003</v>
          </cell>
          <cell r="S663">
            <v>0</v>
          </cell>
          <cell r="AC663">
            <v>0</v>
          </cell>
          <cell r="AD663">
            <v>0</v>
          </cell>
          <cell r="AM663">
            <v>0</v>
          </cell>
          <cell r="AO663">
            <v>0</v>
          </cell>
        </row>
        <row r="664">
          <cell r="C664">
            <v>60004</v>
          </cell>
          <cell r="S664">
            <v>0</v>
          </cell>
          <cell r="AC664">
            <v>0</v>
          </cell>
          <cell r="AD664">
            <v>0</v>
          </cell>
        </row>
        <row r="665">
          <cell r="C665">
            <v>60005</v>
          </cell>
          <cell r="S665">
            <v>0</v>
          </cell>
          <cell r="AC665">
            <v>0</v>
          </cell>
          <cell r="AD665">
            <v>0</v>
          </cell>
        </row>
        <row r="666">
          <cell r="C666">
            <v>60006</v>
          </cell>
          <cell r="S666">
            <v>0</v>
          </cell>
          <cell r="AC666">
            <v>0</v>
          </cell>
          <cell r="AD666">
            <v>0</v>
          </cell>
        </row>
        <row r="667">
          <cell r="C667">
            <v>60007</v>
          </cell>
          <cell r="S667">
            <v>0</v>
          </cell>
          <cell r="AC667">
            <v>0</v>
          </cell>
          <cell r="AD667">
            <v>0</v>
          </cell>
        </row>
        <row r="668">
          <cell r="C668">
            <v>60008</v>
          </cell>
          <cell r="S668">
            <v>0</v>
          </cell>
          <cell r="AC668">
            <v>0</v>
          </cell>
          <cell r="AD668">
            <v>0</v>
          </cell>
        </row>
        <row r="669">
          <cell r="C669">
            <v>60009</v>
          </cell>
          <cell r="S669">
            <v>0</v>
          </cell>
          <cell r="AC669">
            <v>0</v>
          </cell>
          <cell r="AD669">
            <v>0</v>
          </cell>
        </row>
        <row r="670">
          <cell r="C670">
            <v>60010</v>
          </cell>
          <cell r="S670">
            <v>0</v>
          </cell>
          <cell r="AC670">
            <v>0</v>
          </cell>
          <cell r="AD670">
            <v>0</v>
          </cell>
        </row>
        <row r="671">
          <cell r="C671">
            <v>61000</v>
          </cell>
          <cell r="D671" t="str">
            <v>II-1-39</v>
          </cell>
          <cell r="F671" t="str">
            <v>PVC pipe for under drain (dia 100 mm)</v>
          </cell>
          <cell r="H671" t="str">
            <v>m</v>
          </cell>
          <cell r="I671">
            <v>66</v>
          </cell>
          <cell r="K671">
            <v>0</v>
          </cell>
          <cell r="L671">
            <v>1</v>
          </cell>
          <cell r="M671">
            <v>7</v>
          </cell>
          <cell r="N671">
            <v>1</v>
          </cell>
          <cell r="O671">
            <v>7</v>
          </cell>
          <cell r="U671">
            <v>5</v>
          </cell>
          <cell r="W671">
            <v>200</v>
          </cell>
          <cell r="Y671">
            <v>0</v>
          </cell>
          <cell r="Z671">
            <v>8990</v>
          </cell>
          <cell r="AA671">
            <v>0</v>
          </cell>
          <cell r="AC671">
            <v>200</v>
          </cell>
          <cell r="AD671">
            <v>13200</v>
          </cell>
          <cell r="AE671">
            <v>0</v>
          </cell>
          <cell r="AF671" t="str">
            <v>II-1-39</v>
          </cell>
          <cell r="AH671" t="str">
            <v>Prod./Jam :</v>
          </cell>
          <cell r="AI671">
            <v>10</v>
          </cell>
          <cell r="AJ671">
            <v>80</v>
          </cell>
          <cell r="AK671">
            <v>1</v>
          </cell>
          <cell r="AM671">
            <v>3438</v>
          </cell>
          <cell r="AN671">
            <v>226908</v>
          </cell>
          <cell r="AO671">
            <v>0</v>
          </cell>
          <cell r="AP671" t="str">
            <v>II-1-39</v>
          </cell>
          <cell r="AV671">
            <v>36500</v>
          </cell>
          <cell r="AW671">
            <v>2409000</v>
          </cell>
          <cell r="BC671">
            <v>40138</v>
          </cell>
        </row>
        <row r="672">
          <cell r="C672">
            <v>61001</v>
          </cell>
          <cell r="K672" t="str">
            <v>Alat Bantu</v>
          </cell>
          <cell r="P672">
            <v>5</v>
          </cell>
          <cell r="Q672">
            <v>1</v>
          </cell>
          <cell r="R672">
            <v>13.2</v>
          </cell>
          <cell r="S672">
            <v>0.2</v>
          </cell>
          <cell r="U672">
            <v>5</v>
          </cell>
          <cell r="V672">
            <v>1000</v>
          </cell>
          <cell r="W672">
            <v>200</v>
          </cell>
          <cell r="X672">
            <v>0</v>
          </cell>
          <cell r="Y672">
            <v>0</v>
          </cell>
          <cell r="Z672">
            <v>8990</v>
          </cell>
          <cell r="AA672">
            <v>0</v>
          </cell>
          <cell r="AC672">
            <v>200</v>
          </cell>
          <cell r="AD672">
            <v>13200</v>
          </cell>
          <cell r="AH672" t="str">
            <v>Mandor</v>
          </cell>
          <cell r="AI672">
            <v>1</v>
          </cell>
          <cell r="AJ672">
            <v>1.2500000000000001E-2</v>
          </cell>
          <cell r="AK672">
            <v>1.2500000000000001E-2</v>
          </cell>
          <cell r="AL672">
            <v>75000</v>
          </cell>
          <cell r="AM672">
            <v>938</v>
          </cell>
          <cell r="AN672">
            <v>61908</v>
          </cell>
          <cell r="AO672">
            <v>0.82500000000000007</v>
          </cell>
          <cell r="AR672" t="str">
            <v>PVC Pipe f 100 mm</v>
          </cell>
          <cell r="AS672" t="str">
            <v>m</v>
          </cell>
          <cell r="AT672">
            <v>1.2</v>
          </cell>
          <cell r="AU672">
            <v>30000</v>
          </cell>
          <cell r="AV672">
            <v>36000</v>
          </cell>
          <cell r="AW672">
            <v>2376000</v>
          </cell>
          <cell r="AX672">
            <v>79.2</v>
          </cell>
          <cell r="AY672">
            <v>1.2</v>
          </cell>
        </row>
        <row r="673">
          <cell r="C673">
            <v>61002</v>
          </cell>
          <cell r="S673">
            <v>0</v>
          </cell>
          <cell r="AC673">
            <v>0</v>
          </cell>
          <cell r="AD673">
            <v>0</v>
          </cell>
          <cell r="AH673" t="str">
            <v>Pekerja</v>
          </cell>
          <cell r="AI673">
            <v>5</v>
          </cell>
          <cell r="AJ673">
            <v>1.2500000000000001E-2</v>
          </cell>
          <cell r="AK673">
            <v>6.25E-2</v>
          </cell>
          <cell r="AL673">
            <v>40000</v>
          </cell>
          <cell r="AM673">
            <v>2500</v>
          </cell>
          <cell r="AN673">
            <v>165000</v>
          </cell>
          <cell r="AO673">
            <v>4.125</v>
          </cell>
          <cell r="AR673" t="str">
            <v>Ijuk</v>
          </cell>
          <cell r="AS673" t="str">
            <v>kg</v>
          </cell>
          <cell r="AT673">
            <v>0.2</v>
          </cell>
          <cell r="AU673">
            <v>2500</v>
          </cell>
          <cell r="AV673">
            <v>500</v>
          </cell>
          <cell r="AW673">
            <v>33000</v>
          </cell>
          <cell r="AX673">
            <v>13.200000000000001</v>
          </cell>
          <cell r="AY673">
            <v>0.2</v>
          </cell>
        </row>
        <row r="674">
          <cell r="C674">
            <v>61003</v>
          </cell>
          <cell r="S674">
            <v>0</v>
          </cell>
          <cell r="AC674">
            <v>0</v>
          </cell>
          <cell r="AD674">
            <v>0</v>
          </cell>
          <cell r="AM674">
            <v>0</v>
          </cell>
          <cell r="AO674">
            <v>0</v>
          </cell>
        </row>
        <row r="675">
          <cell r="C675">
            <v>61004</v>
          </cell>
          <cell r="S675">
            <v>0</v>
          </cell>
          <cell r="AC675">
            <v>0</v>
          </cell>
          <cell r="AD675">
            <v>0</v>
          </cell>
        </row>
        <row r="676">
          <cell r="C676">
            <v>61005</v>
          </cell>
          <cell r="S676">
            <v>0</v>
          </cell>
          <cell r="AC676">
            <v>0</v>
          </cell>
          <cell r="AD676">
            <v>0</v>
          </cell>
        </row>
        <row r="677">
          <cell r="C677">
            <v>61006</v>
          </cell>
          <cell r="S677">
            <v>0</v>
          </cell>
          <cell r="AC677">
            <v>0</v>
          </cell>
          <cell r="AD677">
            <v>0</v>
          </cell>
        </row>
        <row r="678">
          <cell r="C678">
            <v>61007</v>
          </cell>
          <cell r="S678">
            <v>0</v>
          </cell>
          <cell r="AC678">
            <v>0</v>
          </cell>
          <cell r="AD678">
            <v>0</v>
          </cell>
        </row>
        <row r="679">
          <cell r="C679">
            <v>61008</v>
          </cell>
          <cell r="S679">
            <v>0</v>
          </cell>
          <cell r="AC679">
            <v>0</v>
          </cell>
          <cell r="AD679">
            <v>0</v>
          </cell>
        </row>
        <row r="680">
          <cell r="C680">
            <v>61009</v>
          </cell>
          <cell r="S680">
            <v>0</v>
          </cell>
          <cell r="AC680">
            <v>0</v>
          </cell>
          <cell r="AD680">
            <v>0</v>
          </cell>
        </row>
        <row r="681">
          <cell r="C681">
            <v>61010</v>
          </cell>
          <cell r="S681">
            <v>0</v>
          </cell>
          <cell r="AC681">
            <v>0</v>
          </cell>
          <cell r="AD681">
            <v>0</v>
          </cell>
        </row>
        <row r="682">
          <cell r="C682">
            <v>62000</v>
          </cell>
          <cell r="D682" t="str">
            <v>II-1-40</v>
          </cell>
          <cell r="F682" t="str">
            <v>Flap valve (dia 100 mm) for under</v>
          </cell>
          <cell r="H682" t="str">
            <v>set</v>
          </cell>
          <cell r="I682">
            <v>99</v>
          </cell>
          <cell r="K682">
            <v>0</v>
          </cell>
          <cell r="L682">
            <v>1</v>
          </cell>
          <cell r="M682">
            <v>7</v>
          </cell>
          <cell r="N682">
            <v>1</v>
          </cell>
          <cell r="O682">
            <v>7</v>
          </cell>
          <cell r="U682">
            <v>2</v>
          </cell>
          <cell r="W682">
            <v>500</v>
          </cell>
          <cell r="Y682">
            <v>0</v>
          </cell>
          <cell r="Z682">
            <v>8990</v>
          </cell>
          <cell r="AA682">
            <v>0</v>
          </cell>
          <cell r="AC682">
            <v>500</v>
          </cell>
          <cell r="AD682">
            <v>49500</v>
          </cell>
          <cell r="AE682">
            <v>0</v>
          </cell>
          <cell r="AF682" t="str">
            <v>II-1-40</v>
          </cell>
          <cell r="AH682" t="str">
            <v>Prod./Jam :</v>
          </cell>
          <cell r="AI682">
            <v>10</v>
          </cell>
          <cell r="AJ682">
            <v>80</v>
          </cell>
          <cell r="AK682">
            <v>1</v>
          </cell>
          <cell r="AM682">
            <v>5938</v>
          </cell>
          <cell r="AN682">
            <v>587862</v>
          </cell>
          <cell r="AO682">
            <v>0</v>
          </cell>
          <cell r="AP682" t="str">
            <v>II-1-40</v>
          </cell>
          <cell r="AV682">
            <v>53750</v>
          </cell>
          <cell r="AW682">
            <v>5321250</v>
          </cell>
          <cell r="BC682">
            <v>60188</v>
          </cell>
        </row>
        <row r="683">
          <cell r="C683">
            <v>62001</v>
          </cell>
          <cell r="K683" t="str">
            <v>Alat Bantu</v>
          </cell>
          <cell r="P683">
            <v>2</v>
          </cell>
          <cell r="Q683">
            <v>1</v>
          </cell>
          <cell r="R683">
            <v>49.5</v>
          </cell>
          <cell r="S683">
            <v>0.5</v>
          </cell>
          <cell r="U683">
            <v>2</v>
          </cell>
          <cell r="V683">
            <v>1000</v>
          </cell>
          <cell r="W683">
            <v>500</v>
          </cell>
          <cell r="X683">
            <v>0</v>
          </cell>
          <cell r="Y683">
            <v>0</v>
          </cell>
          <cell r="Z683">
            <v>8990</v>
          </cell>
          <cell r="AA683">
            <v>0</v>
          </cell>
          <cell r="AC683">
            <v>500</v>
          </cell>
          <cell r="AD683">
            <v>49500</v>
          </cell>
          <cell r="AH683" t="str">
            <v>Mandor</v>
          </cell>
          <cell r="AI683">
            <v>1</v>
          </cell>
          <cell r="AJ683">
            <v>1.2500000000000001E-2</v>
          </cell>
          <cell r="AK683">
            <v>1.2500000000000001E-2</v>
          </cell>
          <cell r="AL683">
            <v>75000</v>
          </cell>
          <cell r="AM683">
            <v>938</v>
          </cell>
          <cell r="AN683">
            <v>92862</v>
          </cell>
          <cell r="AO683">
            <v>1.2375</v>
          </cell>
          <cell r="AR683" t="str">
            <v>PVC Pipe f 100 mm</v>
          </cell>
          <cell r="AS683" t="str">
            <v>m</v>
          </cell>
          <cell r="AT683">
            <v>1.2</v>
          </cell>
          <cell r="AU683">
            <v>30000</v>
          </cell>
          <cell r="AV683">
            <v>36000</v>
          </cell>
          <cell r="AW683">
            <v>3564000</v>
          </cell>
          <cell r="AX683">
            <v>118.8</v>
          </cell>
          <cell r="AY683">
            <v>1.2</v>
          </cell>
        </row>
        <row r="684">
          <cell r="C684">
            <v>62002</v>
          </cell>
          <cell r="S684">
            <v>0</v>
          </cell>
          <cell r="AC684">
            <v>0</v>
          </cell>
          <cell r="AD684">
            <v>0</v>
          </cell>
          <cell r="AH684" t="str">
            <v>Pekerja</v>
          </cell>
          <cell r="AI684">
            <v>10</v>
          </cell>
          <cell r="AJ684">
            <v>1.2500000000000001E-2</v>
          </cell>
          <cell r="AK684">
            <v>0.125</v>
          </cell>
          <cell r="AL684">
            <v>40000</v>
          </cell>
          <cell r="AM684">
            <v>5000</v>
          </cell>
          <cell r="AN684">
            <v>495000</v>
          </cell>
          <cell r="AO684">
            <v>12.375</v>
          </cell>
          <cell r="AR684" t="str">
            <v>Ijuk</v>
          </cell>
          <cell r="AS684" t="str">
            <v>kg</v>
          </cell>
          <cell r="AT684">
            <v>0.2</v>
          </cell>
          <cell r="AU684">
            <v>2500</v>
          </cell>
          <cell r="AV684">
            <v>500</v>
          </cell>
          <cell r="AW684">
            <v>49500</v>
          </cell>
          <cell r="AX684">
            <v>19.8</v>
          </cell>
          <cell r="AY684">
            <v>0.2</v>
          </cell>
        </row>
        <row r="685">
          <cell r="C685">
            <v>62003</v>
          </cell>
          <cell r="S685">
            <v>0</v>
          </cell>
          <cell r="AC685">
            <v>0</v>
          </cell>
          <cell r="AD685">
            <v>0</v>
          </cell>
          <cell r="AM685">
            <v>0</v>
          </cell>
          <cell r="AO685">
            <v>0</v>
          </cell>
          <cell r="AR685" t="str">
            <v>Flap Valve</v>
          </cell>
          <cell r="AS685" t="str">
            <v>bh</v>
          </cell>
          <cell r="AT685">
            <v>1</v>
          </cell>
          <cell r="AU685">
            <v>17250</v>
          </cell>
          <cell r="AV685">
            <v>17250</v>
          </cell>
          <cell r="AW685">
            <v>1707750</v>
          </cell>
          <cell r="AX685">
            <v>99</v>
          </cell>
          <cell r="AY685">
            <v>1</v>
          </cell>
        </row>
        <row r="686">
          <cell r="C686">
            <v>62004</v>
          </cell>
          <cell r="S686">
            <v>0</v>
          </cell>
          <cell r="AC686">
            <v>0</v>
          </cell>
          <cell r="AD686">
            <v>0</v>
          </cell>
        </row>
        <row r="687">
          <cell r="C687">
            <v>62005</v>
          </cell>
          <cell r="S687">
            <v>0</v>
          </cell>
          <cell r="AC687">
            <v>0</v>
          </cell>
          <cell r="AD687">
            <v>0</v>
          </cell>
        </row>
        <row r="688">
          <cell r="C688">
            <v>62006</v>
          </cell>
          <cell r="S688">
            <v>0</v>
          </cell>
          <cell r="AC688">
            <v>0</v>
          </cell>
          <cell r="AD688">
            <v>0</v>
          </cell>
        </row>
        <row r="689">
          <cell r="C689">
            <v>62007</v>
          </cell>
          <cell r="S689">
            <v>0</v>
          </cell>
          <cell r="AC689">
            <v>0</v>
          </cell>
          <cell r="AD689">
            <v>0</v>
          </cell>
        </row>
        <row r="690">
          <cell r="C690">
            <v>62008</v>
          </cell>
          <cell r="S690">
            <v>0</v>
          </cell>
          <cell r="AC690">
            <v>0</v>
          </cell>
          <cell r="AD690">
            <v>0</v>
          </cell>
        </row>
        <row r="691">
          <cell r="C691">
            <v>62009</v>
          </cell>
          <cell r="S691">
            <v>0</v>
          </cell>
          <cell r="AC691">
            <v>0</v>
          </cell>
          <cell r="AD691">
            <v>0</v>
          </cell>
        </row>
        <row r="692">
          <cell r="C692">
            <v>62010</v>
          </cell>
          <cell r="S692">
            <v>0</v>
          </cell>
          <cell r="AC692">
            <v>0</v>
          </cell>
          <cell r="AD692">
            <v>0</v>
          </cell>
        </row>
        <row r="693">
          <cell r="C693">
            <v>63000</v>
          </cell>
          <cell r="D693" t="str">
            <v>II-1-41</v>
          </cell>
          <cell r="F693" t="str">
            <v>Perforated PVC pipe dia 100 mm</v>
          </cell>
          <cell r="H693" t="str">
            <v>m</v>
          </cell>
          <cell r="I693">
            <v>1499</v>
          </cell>
          <cell r="K693">
            <v>0</v>
          </cell>
          <cell r="L693">
            <v>1</v>
          </cell>
          <cell r="M693">
            <v>7</v>
          </cell>
          <cell r="N693">
            <v>1</v>
          </cell>
          <cell r="O693">
            <v>7</v>
          </cell>
          <cell r="U693">
            <v>2</v>
          </cell>
          <cell r="W693">
            <v>500</v>
          </cell>
          <cell r="Y693">
            <v>0</v>
          </cell>
          <cell r="Z693">
            <v>8990</v>
          </cell>
          <cell r="AA693">
            <v>0</v>
          </cell>
          <cell r="AC693">
            <v>500</v>
          </cell>
          <cell r="AD693">
            <v>749500</v>
          </cell>
          <cell r="AE693">
            <v>0</v>
          </cell>
          <cell r="AF693" t="str">
            <v>II-1-41</v>
          </cell>
          <cell r="AH693" t="str">
            <v>Prod./Jam :</v>
          </cell>
          <cell r="AI693">
            <v>10</v>
          </cell>
          <cell r="AJ693">
            <v>80</v>
          </cell>
          <cell r="AK693">
            <v>1</v>
          </cell>
          <cell r="AM693">
            <v>2590</v>
          </cell>
          <cell r="AN693">
            <v>3882410</v>
          </cell>
          <cell r="AO693">
            <v>0</v>
          </cell>
          <cell r="AP693" t="str">
            <v>II-1-41</v>
          </cell>
          <cell r="AV693">
            <v>36500</v>
          </cell>
          <cell r="AW693">
            <v>54713500</v>
          </cell>
          <cell r="BC693">
            <v>39590</v>
          </cell>
        </row>
        <row r="694">
          <cell r="C694">
            <v>63001</v>
          </cell>
          <cell r="K694" t="str">
            <v>Alat Bantu</v>
          </cell>
          <cell r="P694">
            <v>2</v>
          </cell>
          <cell r="Q694">
            <v>1</v>
          </cell>
          <cell r="R694">
            <v>749.5</v>
          </cell>
          <cell r="S694">
            <v>0.5</v>
          </cell>
          <cell r="U694">
            <v>2</v>
          </cell>
          <cell r="V694">
            <v>1000</v>
          </cell>
          <cell r="W694">
            <v>500</v>
          </cell>
          <cell r="X694">
            <v>0</v>
          </cell>
          <cell r="Y694">
            <v>0</v>
          </cell>
          <cell r="Z694">
            <v>8990</v>
          </cell>
          <cell r="AA694">
            <v>0</v>
          </cell>
          <cell r="AC694">
            <v>500</v>
          </cell>
          <cell r="AD694">
            <v>749500</v>
          </cell>
          <cell r="AH694" t="str">
            <v>Mandor</v>
          </cell>
          <cell r="AI694">
            <v>0.1</v>
          </cell>
          <cell r="AJ694">
            <v>1.2500000000000001E-2</v>
          </cell>
          <cell r="AK694">
            <v>1.1999999999999999E-3</v>
          </cell>
          <cell r="AL694">
            <v>75000</v>
          </cell>
          <cell r="AM694">
            <v>90</v>
          </cell>
          <cell r="AN694">
            <v>134910</v>
          </cell>
          <cell r="AO694">
            <v>1.7987999999999997</v>
          </cell>
          <cell r="AR694" t="str">
            <v>PVC Pipe f 100 mm</v>
          </cell>
          <cell r="AS694" t="str">
            <v>m</v>
          </cell>
          <cell r="AT694">
            <v>1.2</v>
          </cell>
          <cell r="AU694">
            <v>30000</v>
          </cell>
          <cell r="AV694">
            <v>36000</v>
          </cell>
          <cell r="AW694">
            <v>53964000</v>
          </cell>
          <cell r="AX694">
            <v>1798.8</v>
          </cell>
          <cell r="AY694">
            <v>1.2</v>
          </cell>
        </row>
        <row r="695">
          <cell r="C695">
            <v>63002</v>
          </cell>
          <cell r="S695">
            <v>0</v>
          </cell>
          <cell r="AC695">
            <v>0</v>
          </cell>
          <cell r="AD695">
            <v>0</v>
          </cell>
          <cell r="AH695" t="str">
            <v>Pekerja</v>
          </cell>
          <cell r="AI695">
            <v>5</v>
          </cell>
          <cell r="AJ695">
            <v>1.2500000000000001E-2</v>
          </cell>
          <cell r="AK695">
            <v>6.25E-2</v>
          </cell>
          <cell r="AL695">
            <v>40000</v>
          </cell>
          <cell r="AM695">
            <v>2500</v>
          </cell>
          <cell r="AN695">
            <v>3747500</v>
          </cell>
          <cell r="AO695">
            <v>93.6875</v>
          </cell>
          <cell r="AR695" t="str">
            <v>Ijuk</v>
          </cell>
          <cell r="AS695" t="str">
            <v>kg</v>
          </cell>
          <cell r="AT695">
            <v>0.2</v>
          </cell>
          <cell r="AU695">
            <v>2500</v>
          </cell>
          <cell r="AV695">
            <v>500</v>
          </cell>
          <cell r="AW695">
            <v>749500</v>
          </cell>
          <cell r="AX695">
            <v>299.8</v>
          </cell>
          <cell r="AY695">
            <v>0.2</v>
          </cell>
        </row>
        <row r="696">
          <cell r="C696">
            <v>63003</v>
          </cell>
          <cell r="S696">
            <v>0</v>
          </cell>
          <cell r="AC696">
            <v>0</v>
          </cell>
          <cell r="AD696">
            <v>0</v>
          </cell>
          <cell r="AM696">
            <v>0</v>
          </cell>
          <cell r="AO696">
            <v>0</v>
          </cell>
          <cell r="AV696">
            <v>0</v>
          </cell>
        </row>
        <row r="697">
          <cell r="C697">
            <v>63004</v>
          </cell>
          <cell r="S697">
            <v>0</v>
          </cell>
          <cell r="AC697">
            <v>0</v>
          </cell>
          <cell r="AD697">
            <v>0</v>
          </cell>
        </row>
        <row r="698">
          <cell r="C698">
            <v>63005</v>
          </cell>
          <cell r="S698">
            <v>0</v>
          </cell>
          <cell r="AC698">
            <v>0</v>
          </cell>
          <cell r="AD698">
            <v>0</v>
          </cell>
        </row>
        <row r="699">
          <cell r="C699">
            <v>63006</v>
          </cell>
          <cell r="S699">
            <v>0</v>
          </cell>
          <cell r="AC699">
            <v>0</v>
          </cell>
          <cell r="AD699">
            <v>0</v>
          </cell>
        </row>
        <row r="700">
          <cell r="C700">
            <v>63007</v>
          </cell>
          <cell r="S700">
            <v>0</v>
          </cell>
          <cell r="AC700">
            <v>0</v>
          </cell>
          <cell r="AD700">
            <v>0</v>
          </cell>
        </row>
        <row r="701">
          <cell r="C701">
            <v>63008</v>
          </cell>
          <cell r="S701">
            <v>0</v>
          </cell>
          <cell r="AC701">
            <v>0</v>
          </cell>
          <cell r="AD701">
            <v>0</v>
          </cell>
        </row>
        <row r="702">
          <cell r="C702">
            <v>63009</v>
          </cell>
          <cell r="S702">
            <v>0</v>
          </cell>
          <cell r="AC702">
            <v>0</v>
          </cell>
          <cell r="AD702">
            <v>0</v>
          </cell>
        </row>
        <row r="703">
          <cell r="C703">
            <v>63010</v>
          </cell>
          <cell r="S703">
            <v>0</v>
          </cell>
          <cell r="AC703">
            <v>0</v>
          </cell>
          <cell r="AD703">
            <v>0</v>
          </cell>
        </row>
        <row r="704">
          <cell r="C704">
            <v>64000</v>
          </cell>
          <cell r="D704" t="str">
            <v>II-1-42</v>
          </cell>
          <cell r="F704" t="str">
            <v>Staff Gauge</v>
          </cell>
          <cell r="H704" t="str">
            <v>m</v>
          </cell>
          <cell r="I704">
            <v>9</v>
          </cell>
          <cell r="K704">
            <v>0</v>
          </cell>
          <cell r="L704">
            <v>21</v>
          </cell>
          <cell r="M704">
            <v>7</v>
          </cell>
          <cell r="N704">
            <v>1</v>
          </cell>
          <cell r="O704">
            <v>147</v>
          </cell>
          <cell r="U704">
            <v>0</v>
          </cell>
          <cell r="AC704">
            <v>0</v>
          </cell>
          <cell r="AD704">
            <v>0</v>
          </cell>
          <cell r="AE704">
            <v>0</v>
          </cell>
          <cell r="AF704" t="str">
            <v>II-1-42</v>
          </cell>
          <cell r="AH704" t="str">
            <v>Prod./Jam :</v>
          </cell>
          <cell r="AM704">
            <v>0</v>
          </cell>
          <cell r="AN704">
            <v>0</v>
          </cell>
          <cell r="AO704">
            <v>0</v>
          </cell>
          <cell r="AP704" t="str">
            <v>II-1-42</v>
          </cell>
          <cell r="AV704">
            <v>0</v>
          </cell>
          <cell r="AW704">
            <v>0</v>
          </cell>
          <cell r="BC704">
            <v>0</v>
          </cell>
        </row>
        <row r="705">
          <cell r="C705">
            <v>64001</v>
          </cell>
          <cell r="S705">
            <v>0</v>
          </cell>
          <cell r="AC705">
            <v>0</v>
          </cell>
          <cell r="AD705">
            <v>0</v>
          </cell>
          <cell r="AM705">
            <v>0</v>
          </cell>
          <cell r="AO705">
            <v>0</v>
          </cell>
        </row>
        <row r="706">
          <cell r="C706">
            <v>64002</v>
          </cell>
          <cell r="S706">
            <v>0</v>
          </cell>
          <cell r="AC706">
            <v>0</v>
          </cell>
          <cell r="AD706">
            <v>0</v>
          </cell>
          <cell r="AM706">
            <v>0</v>
          </cell>
          <cell r="AO706">
            <v>0</v>
          </cell>
        </row>
        <row r="707">
          <cell r="C707">
            <v>64003</v>
          </cell>
          <cell r="S707">
            <v>0</v>
          </cell>
          <cell r="AC707">
            <v>0</v>
          </cell>
          <cell r="AD707">
            <v>0</v>
          </cell>
          <cell r="AM707">
            <v>0</v>
          </cell>
          <cell r="AO707">
            <v>0</v>
          </cell>
        </row>
        <row r="708">
          <cell r="C708">
            <v>64004</v>
          </cell>
          <cell r="S708">
            <v>0</v>
          </cell>
          <cell r="AC708">
            <v>0</v>
          </cell>
          <cell r="AD708">
            <v>0</v>
          </cell>
        </row>
        <row r="709">
          <cell r="C709">
            <v>64005</v>
          </cell>
          <cell r="S709">
            <v>0</v>
          </cell>
          <cell r="AC709">
            <v>0</v>
          </cell>
          <cell r="AD709">
            <v>0</v>
          </cell>
        </row>
        <row r="710">
          <cell r="C710">
            <v>64006</v>
          </cell>
          <cell r="S710">
            <v>0</v>
          </cell>
          <cell r="AC710">
            <v>0</v>
          </cell>
          <cell r="AD710">
            <v>0</v>
          </cell>
        </row>
        <row r="711">
          <cell r="C711">
            <v>64007</v>
          </cell>
          <cell r="S711">
            <v>0</v>
          </cell>
          <cell r="AC711">
            <v>0</v>
          </cell>
          <cell r="AD711">
            <v>0</v>
          </cell>
        </row>
        <row r="712">
          <cell r="C712">
            <v>64008</v>
          </cell>
          <cell r="S712">
            <v>0</v>
          </cell>
          <cell r="AC712">
            <v>0</v>
          </cell>
          <cell r="AD712">
            <v>0</v>
          </cell>
        </row>
        <row r="713">
          <cell r="C713">
            <v>64009</v>
          </cell>
          <cell r="S713">
            <v>0</v>
          </cell>
          <cell r="AC713">
            <v>0</v>
          </cell>
          <cell r="AD713">
            <v>0</v>
          </cell>
        </row>
        <row r="714">
          <cell r="C714">
            <v>64010</v>
          </cell>
          <cell r="S714">
            <v>0</v>
          </cell>
          <cell r="AC714">
            <v>0</v>
          </cell>
          <cell r="AD714">
            <v>0</v>
          </cell>
        </row>
        <row r="715">
          <cell r="C715">
            <v>65000</v>
          </cell>
          <cell r="D715" t="str">
            <v>II-1-43</v>
          </cell>
          <cell r="F715" t="str">
            <v>Geotextille filter type - I</v>
          </cell>
          <cell r="H715" t="str">
            <v>sqm</v>
          </cell>
          <cell r="I715">
            <v>2812</v>
          </cell>
          <cell r="K715">
            <v>0</v>
          </cell>
          <cell r="L715">
            <v>22</v>
          </cell>
          <cell r="M715">
            <v>7</v>
          </cell>
          <cell r="N715">
            <v>1</v>
          </cell>
          <cell r="O715">
            <v>154</v>
          </cell>
          <cell r="U715">
            <v>5</v>
          </cell>
          <cell r="W715">
            <v>200</v>
          </cell>
          <cell r="Y715">
            <v>0</v>
          </cell>
          <cell r="Z715">
            <v>8990</v>
          </cell>
          <cell r="AA715">
            <v>0</v>
          </cell>
          <cell r="AC715">
            <v>200</v>
          </cell>
          <cell r="AD715">
            <v>562400</v>
          </cell>
          <cell r="AE715">
            <v>0</v>
          </cell>
          <cell r="AF715" t="str">
            <v>II-1-43</v>
          </cell>
          <cell r="AH715" t="str">
            <v>Prod./Jam :</v>
          </cell>
          <cell r="AI715">
            <v>10</v>
          </cell>
          <cell r="AJ715">
            <v>80</v>
          </cell>
          <cell r="AK715">
            <v>1</v>
          </cell>
          <cell r="AM715">
            <v>2590</v>
          </cell>
          <cell r="AN715">
            <v>7283080</v>
          </cell>
          <cell r="AO715">
            <v>0</v>
          </cell>
          <cell r="AP715" t="str">
            <v>II-1-43</v>
          </cell>
          <cell r="AV715">
            <v>13270</v>
          </cell>
          <cell r="AW715">
            <v>37315240</v>
          </cell>
          <cell r="BC715">
            <v>16060</v>
          </cell>
        </row>
        <row r="716">
          <cell r="C716">
            <v>65001</v>
          </cell>
          <cell r="K716" t="str">
            <v>Alat Bantu</v>
          </cell>
          <cell r="P716">
            <v>5</v>
          </cell>
          <cell r="Q716">
            <v>1</v>
          </cell>
          <cell r="R716">
            <v>562.4</v>
          </cell>
          <cell r="S716">
            <v>0.2</v>
          </cell>
          <cell r="U716">
            <v>5</v>
          </cell>
          <cell r="V716">
            <v>1000</v>
          </cell>
          <cell r="W716">
            <v>200</v>
          </cell>
          <cell r="X716">
            <v>0</v>
          </cell>
          <cell r="Y716">
            <v>0</v>
          </cell>
          <cell r="Z716">
            <v>8990</v>
          </cell>
          <cell r="AA716">
            <v>0</v>
          </cell>
          <cell r="AC716">
            <v>200</v>
          </cell>
          <cell r="AD716">
            <v>562400</v>
          </cell>
          <cell r="AH716" t="str">
            <v>Mandor</v>
          </cell>
          <cell r="AI716">
            <v>0.1</v>
          </cell>
          <cell r="AJ716">
            <v>1.2500000000000001E-2</v>
          </cell>
          <cell r="AK716">
            <v>1.1999999999999999E-3</v>
          </cell>
          <cell r="AL716">
            <v>75000</v>
          </cell>
          <cell r="AM716">
            <v>90</v>
          </cell>
          <cell r="AN716">
            <v>253080</v>
          </cell>
          <cell r="AO716">
            <v>3.3743999999999996</v>
          </cell>
          <cell r="AR716" t="str">
            <v>Geotextile Non Woven</v>
          </cell>
          <cell r="AS716" t="str">
            <v>m</v>
          </cell>
          <cell r="AT716">
            <v>1.05</v>
          </cell>
          <cell r="AU716">
            <v>12638</v>
          </cell>
          <cell r="AV716">
            <v>13270</v>
          </cell>
          <cell r="AW716">
            <v>37315240</v>
          </cell>
          <cell r="AX716">
            <v>2952.6</v>
          </cell>
          <cell r="AY716">
            <v>1.05</v>
          </cell>
        </row>
        <row r="717">
          <cell r="C717">
            <v>65002</v>
          </cell>
          <cell r="S717">
            <v>0</v>
          </cell>
          <cell r="AC717">
            <v>0</v>
          </cell>
          <cell r="AD717">
            <v>0</v>
          </cell>
          <cell r="AH717" t="str">
            <v>Pekerja</v>
          </cell>
          <cell r="AI717">
            <v>5</v>
          </cell>
          <cell r="AJ717">
            <v>1.2500000000000001E-2</v>
          </cell>
          <cell r="AK717">
            <v>6.25E-2</v>
          </cell>
          <cell r="AL717">
            <v>40000</v>
          </cell>
          <cell r="AM717">
            <v>2500</v>
          </cell>
          <cell r="AN717">
            <v>7030000</v>
          </cell>
          <cell r="AO717">
            <v>175.75</v>
          </cell>
          <cell r="AV717">
            <v>0</v>
          </cell>
        </row>
        <row r="718">
          <cell r="C718">
            <v>65003</v>
          </cell>
          <cell r="S718">
            <v>0</v>
          </cell>
          <cell r="AC718">
            <v>0</v>
          </cell>
          <cell r="AD718">
            <v>0</v>
          </cell>
          <cell r="AM718">
            <v>0</v>
          </cell>
          <cell r="AO718">
            <v>0</v>
          </cell>
        </row>
        <row r="719">
          <cell r="C719">
            <v>65004</v>
          </cell>
          <cell r="S719">
            <v>0</v>
          </cell>
          <cell r="AC719">
            <v>0</v>
          </cell>
          <cell r="AD719">
            <v>0</v>
          </cell>
        </row>
        <row r="720">
          <cell r="C720">
            <v>65005</v>
          </cell>
          <cell r="S720">
            <v>0</v>
          </cell>
          <cell r="AC720">
            <v>0</v>
          </cell>
          <cell r="AD720">
            <v>0</v>
          </cell>
        </row>
        <row r="721">
          <cell r="C721">
            <v>65006</v>
          </cell>
          <cell r="S721">
            <v>0</v>
          </cell>
          <cell r="AC721">
            <v>0</v>
          </cell>
          <cell r="AD721">
            <v>0</v>
          </cell>
        </row>
        <row r="722">
          <cell r="C722">
            <v>65007</v>
          </cell>
          <cell r="S722">
            <v>0</v>
          </cell>
          <cell r="AC722">
            <v>0</v>
          </cell>
          <cell r="AD722">
            <v>0</v>
          </cell>
        </row>
        <row r="723">
          <cell r="C723">
            <v>65008</v>
          </cell>
          <cell r="S723">
            <v>0</v>
          </cell>
          <cell r="AC723">
            <v>0</v>
          </cell>
          <cell r="AD723">
            <v>0</v>
          </cell>
        </row>
        <row r="724">
          <cell r="C724">
            <v>65009</v>
          </cell>
          <cell r="S724">
            <v>0</v>
          </cell>
          <cell r="AC724">
            <v>0</v>
          </cell>
          <cell r="AD724">
            <v>0</v>
          </cell>
        </row>
        <row r="725">
          <cell r="C725">
            <v>65010</v>
          </cell>
          <cell r="S725">
            <v>0</v>
          </cell>
          <cell r="AC725">
            <v>0</v>
          </cell>
          <cell r="AD725">
            <v>0</v>
          </cell>
        </row>
        <row r="726">
          <cell r="C726">
            <v>66000</v>
          </cell>
          <cell r="D726" t="str">
            <v>II-1-44</v>
          </cell>
          <cell r="F726" t="str">
            <v>Plastic Sheet</v>
          </cell>
          <cell r="H726" t="str">
            <v>sqm</v>
          </cell>
          <cell r="I726">
            <v>1994</v>
          </cell>
          <cell r="K726">
            <v>0</v>
          </cell>
          <cell r="L726">
            <v>22</v>
          </cell>
          <cell r="M726">
            <v>7</v>
          </cell>
          <cell r="N726">
            <v>1</v>
          </cell>
          <cell r="O726">
            <v>154</v>
          </cell>
          <cell r="U726">
            <v>5</v>
          </cell>
          <cell r="W726">
            <v>100</v>
          </cell>
          <cell r="Y726">
            <v>0</v>
          </cell>
          <cell r="Z726">
            <v>8990</v>
          </cell>
          <cell r="AA726">
            <v>0</v>
          </cell>
          <cell r="AC726">
            <v>100</v>
          </cell>
          <cell r="AD726">
            <v>199400</v>
          </cell>
          <cell r="AE726">
            <v>0</v>
          </cell>
          <cell r="AF726" t="str">
            <v>II-1-44</v>
          </cell>
          <cell r="AH726" t="str">
            <v>Prod./Jam :</v>
          </cell>
          <cell r="AI726">
            <v>10</v>
          </cell>
          <cell r="AJ726">
            <v>80</v>
          </cell>
          <cell r="AK726">
            <v>1</v>
          </cell>
          <cell r="AM726">
            <v>1590</v>
          </cell>
          <cell r="AN726">
            <v>3170460</v>
          </cell>
          <cell r="AO726">
            <v>0</v>
          </cell>
          <cell r="AP726" t="str">
            <v>II-1-44</v>
          </cell>
          <cell r="AV726">
            <v>2625</v>
          </cell>
          <cell r="AW726">
            <v>5234250</v>
          </cell>
          <cell r="BC726">
            <v>4315</v>
          </cell>
        </row>
        <row r="727">
          <cell r="C727">
            <v>66001</v>
          </cell>
          <cell r="K727" t="str">
            <v>Alat Bantu</v>
          </cell>
          <cell r="P727">
            <v>10</v>
          </cell>
          <cell r="Q727">
            <v>0.5</v>
          </cell>
          <cell r="R727">
            <v>199.4</v>
          </cell>
          <cell r="S727">
            <v>0.1</v>
          </cell>
          <cell r="U727">
            <v>5</v>
          </cell>
          <cell r="V727">
            <v>1000</v>
          </cell>
          <cell r="W727">
            <v>100</v>
          </cell>
          <cell r="X727">
            <v>0</v>
          </cell>
          <cell r="Y727">
            <v>0</v>
          </cell>
          <cell r="Z727">
            <v>8990</v>
          </cell>
          <cell r="AA727">
            <v>0</v>
          </cell>
          <cell r="AC727">
            <v>100</v>
          </cell>
          <cell r="AD727">
            <v>199400</v>
          </cell>
          <cell r="AH727" t="str">
            <v>Mandor</v>
          </cell>
          <cell r="AI727">
            <v>0.1</v>
          </cell>
          <cell r="AJ727">
            <v>1.2500000000000001E-2</v>
          </cell>
          <cell r="AK727">
            <v>1.1999999999999999E-3</v>
          </cell>
          <cell r="AL727">
            <v>75000</v>
          </cell>
          <cell r="AM727">
            <v>90</v>
          </cell>
          <cell r="AN727">
            <v>179460</v>
          </cell>
          <cell r="AO727">
            <v>2.3927999999999998</v>
          </cell>
          <cell r="AR727" t="str">
            <v>Plastic sheet</v>
          </cell>
          <cell r="AS727" t="str">
            <v>m2</v>
          </cell>
          <cell r="AT727">
            <v>1.05</v>
          </cell>
          <cell r="AU727">
            <v>2500</v>
          </cell>
          <cell r="AV727">
            <v>2625</v>
          </cell>
          <cell r="AW727">
            <v>5234250</v>
          </cell>
          <cell r="AX727">
            <v>2093.7000000000003</v>
          </cell>
          <cell r="AY727">
            <v>1.05</v>
          </cell>
        </row>
        <row r="728">
          <cell r="C728">
            <v>66002</v>
          </cell>
          <cell r="S728">
            <v>0</v>
          </cell>
          <cell r="AC728">
            <v>0</v>
          </cell>
          <cell r="AD728">
            <v>0</v>
          </cell>
          <cell r="AH728" t="str">
            <v>Pekerja</v>
          </cell>
          <cell r="AI728">
            <v>3</v>
          </cell>
          <cell r="AJ728">
            <v>1.2500000000000001E-2</v>
          </cell>
          <cell r="AK728">
            <v>3.7499999999999999E-2</v>
          </cell>
          <cell r="AL728">
            <v>40000</v>
          </cell>
          <cell r="AM728">
            <v>1500</v>
          </cell>
          <cell r="AN728">
            <v>2991000</v>
          </cell>
          <cell r="AO728">
            <v>74.774999999999991</v>
          </cell>
          <cell r="AV728">
            <v>0</v>
          </cell>
        </row>
        <row r="729">
          <cell r="C729">
            <v>66003</v>
          </cell>
          <cell r="S729">
            <v>0</v>
          </cell>
          <cell r="AC729">
            <v>0</v>
          </cell>
          <cell r="AD729">
            <v>0</v>
          </cell>
          <cell r="AM729">
            <v>0</v>
          </cell>
          <cell r="AO729">
            <v>0</v>
          </cell>
        </row>
        <row r="730">
          <cell r="C730">
            <v>66004</v>
          </cell>
          <cell r="S730">
            <v>0</v>
          </cell>
          <cell r="AC730">
            <v>0</v>
          </cell>
          <cell r="AD730">
            <v>0</v>
          </cell>
        </row>
        <row r="731">
          <cell r="C731">
            <v>66005</v>
          </cell>
          <cell r="S731">
            <v>0</v>
          </cell>
          <cell r="AC731">
            <v>0</v>
          </cell>
          <cell r="AD731">
            <v>0</v>
          </cell>
        </row>
        <row r="732">
          <cell r="C732">
            <v>66006</v>
          </cell>
          <cell r="S732">
            <v>0</v>
          </cell>
          <cell r="AC732">
            <v>0</v>
          </cell>
          <cell r="AD732">
            <v>0</v>
          </cell>
        </row>
        <row r="733">
          <cell r="C733">
            <v>66007</v>
          </cell>
          <cell r="S733">
            <v>0</v>
          </cell>
          <cell r="AC733">
            <v>0</v>
          </cell>
          <cell r="AD733">
            <v>0</v>
          </cell>
        </row>
        <row r="734">
          <cell r="C734">
            <v>66008</v>
          </cell>
          <cell r="S734">
            <v>0</v>
          </cell>
          <cell r="AC734">
            <v>0</v>
          </cell>
          <cell r="AD734">
            <v>0</v>
          </cell>
        </row>
        <row r="735">
          <cell r="C735">
            <v>66009</v>
          </cell>
          <cell r="S735">
            <v>0</v>
          </cell>
          <cell r="AC735">
            <v>0</v>
          </cell>
          <cell r="AD735">
            <v>0</v>
          </cell>
        </row>
        <row r="736">
          <cell r="C736">
            <v>66010</v>
          </cell>
          <cell r="S736">
            <v>0</v>
          </cell>
          <cell r="AC736">
            <v>0</v>
          </cell>
          <cell r="AD736">
            <v>0</v>
          </cell>
        </row>
        <row r="737">
          <cell r="C737">
            <v>67000</v>
          </cell>
          <cell r="D737" t="str">
            <v>III-1-1</v>
          </cell>
          <cell r="F737" t="str">
            <v>Clearing and grubbing type - A</v>
          </cell>
          <cell r="H737" t="str">
            <v>sqm</v>
          </cell>
          <cell r="I737">
            <v>74381</v>
          </cell>
          <cell r="K737">
            <v>0</v>
          </cell>
          <cell r="L737">
            <v>29</v>
          </cell>
          <cell r="M737">
            <v>7</v>
          </cell>
          <cell r="N737">
            <v>1</v>
          </cell>
          <cell r="O737">
            <v>203</v>
          </cell>
          <cell r="U737">
            <v>589.8240000000003</v>
          </cell>
          <cell r="W737">
            <v>438</v>
          </cell>
          <cell r="Y737">
            <v>5.7700000000000001E-2</v>
          </cell>
          <cell r="Z737">
            <v>8990</v>
          </cell>
          <cell r="AA737">
            <v>521</v>
          </cell>
          <cell r="AC737">
            <v>959</v>
          </cell>
          <cell r="AD737">
            <v>71331379</v>
          </cell>
          <cell r="AF737" t="str">
            <v>III-1-1</v>
          </cell>
          <cell r="AH737" t="str">
            <v>Prod./Jam :</v>
          </cell>
          <cell r="AI737">
            <v>10</v>
          </cell>
          <cell r="AJ737">
            <v>80</v>
          </cell>
          <cell r="AK737">
            <v>1</v>
          </cell>
          <cell r="AM737">
            <v>80</v>
          </cell>
          <cell r="AN737">
            <v>5950480</v>
          </cell>
          <cell r="AO737">
            <v>0</v>
          </cell>
          <cell r="AP737" t="str">
            <v>III-1-1</v>
          </cell>
          <cell r="AV737">
            <v>0</v>
          </cell>
          <cell r="AW737">
            <v>0</v>
          </cell>
          <cell r="BC737">
            <v>1039</v>
          </cell>
        </row>
        <row r="738">
          <cell r="C738">
            <v>67001</v>
          </cell>
          <cell r="K738" t="str">
            <v>Excavator PC 200</v>
          </cell>
          <cell r="P738">
            <v>589.8240000000003</v>
          </cell>
          <cell r="Q738">
            <v>1</v>
          </cell>
          <cell r="R738">
            <v>126.10710991753466</v>
          </cell>
          <cell r="S738">
            <v>1.6999999999999999E-3</v>
          </cell>
          <cell r="U738">
            <v>589.8240000000003</v>
          </cell>
          <cell r="V738">
            <v>146875</v>
          </cell>
          <cell r="W738">
            <v>250</v>
          </cell>
          <cell r="X738">
            <v>18</v>
          </cell>
          <cell r="Y738">
            <v>3.0599999999999999E-2</v>
          </cell>
          <cell r="Z738">
            <v>8990</v>
          </cell>
          <cell r="AA738">
            <v>276</v>
          </cell>
          <cell r="AC738">
            <v>526</v>
          </cell>
          <cell r="AD738">
            <v>39124406</v>
          </cell>
          <cell r="AH738" t="str">
            <v>Mandor</v>
          </cell>
          <cell r="AI738">
            <v>0</v>
          </cell>
          <cell r="AJ738">
            <v>1.2500000000000001E-2</v>
          </cell>
          <cell r="AK738">
            <v>6.9152661064425763E-4</v>
          </cell>
          <cell r="AL738">
            <v>75000</v>
          </cell>
          <cell r="AM738">
            <v>52</v>
          </cell>
          <cell r="AN738">
            <v>3867812</v>
          </cell>
          <cell r="AO738">
            <v>51.436440826330525</v>
          </cell>
        </row>
        <row r="739">
          <cell r="C739">
            <v>67002</v>
          </cell>
          <cell r="K739" t="str">
            <v>Dump Truck 12 ton</v>
          </cell>
          <cell r="P739">
            <v>1214.6279397479927</v>
          </cell>
          <cell r="Q739">
            <v>0.3</v>
          </cell>
          <cell r="R739">
            <v>61.237682393039911</v>
          </cell>
          <cell r="S739">
            <v>8.0000000000000004E-4</v>
          </cell>
          <cell r="U739">
            <v>364.38838192439778</v>
          </cell>
          <cell r="V739">
            <v>86375</v>
          </cell>
          <cell r="W739">
            <v>70</v>
          </cell>
          <cell r="X739">
            <v>12</v>
          </cell>
          <cell r="Y739">
            <v>9.5999999999999992E-3</v>
          </cell>
          <cell r="Z739">
            <v>8990</v>
          </cell>
          <cell r="AA739">
            <v>87</v>
          </cell>
          <cell r="AC739">
            <v>157</v>
          </cell>
          <cell r="AD739">
            <v>11677817</v>
          </cell>
          <cell r="AH739" t="str">
            <v>Pekerja</v>
          </cell>
          <cell r="AK739">
            <v>6.9152661064425763E-4</v>
          </cell>
          <cell r="AL739">
            <v>40000</v>
          </cell>
          <cell r="AM739">
            <v>28</v>
          </cell>
          <cell r="AN739">
            <v>2082668</v>
          </cell>
          <cell r="AO739">
            <v>51.436440826330525</v>
          </cell>
        </row>
        <row r="740">
          <cell r="C740">
            <v>67003</v>
          </cell>
          <cell r="K740" t="str">
            <v>Bulldozer D65</v>
          </cell>
          <cell r="P740">
            <v>1446.0759493670887</v>
          </cell>
          <cell r="Q740">
            <v>0.5</v>
          </cell>
          <cell r="R740">
            <v>51.436440826330532</v>
          </cell>
          <cell r="S740">
            <v>6.9999999999999999E-4</v>
          </cell>
          <cell r="U740">
            <v>723.03797468354435</v>
          </cell>
          <cell r="V740">
            <v>168375</v>
          </cell>
          <cell r="W740">
            <v>118</v>
          </cell>
          <cell r="X740">
            <v>25</v>
          </cell>
          <cell r="Y740">
            <v>1.7500000000000002E-2</v>
          </cell>
          <cell r="Z740">
            <v>8990</v>
          </cell>
          <cell r="AA740">
            <v>158</v>
          </cell>
          <cell r="AC740">
            <v>276</v>
          </cell>
          <cell r="AD740">
            <v>20529156</v>
          </cell>
          <cell r="AM740">
            <v>0</v>
          </cell>
          <cell r="AO740">
            <v>0</v>
          </cell>
        </row>
        <row r="741">
          <cell r="C741">
            <v>67004</v>
          </cell>
          <cell r="S741">
            <v>0</v>
          </cell>
          <cell r="AC741">
            <v>0</v>
          </cell>
          <cell r="AD741">
            <v>0</v>
          </cell>
        </row>
        <row r="742">
          <cell r="C742">
            <v>67005</v>
          </cell>
          <cell r="S742">
            <v>0</v>
          </cell>
          <cell r="AC742">
            <v>0</v>
          </cell>
          <cell r="AD742">
            <v>0</v>
          </cell>
        </row>
        <row r="743">
          <cell r="C743">
            <v>67006</v>
          </cell>
          <cell r="S743">
            <v>0</v>
          </cell>
          <cell r="AC743">
            <v>0</v>
          </cell>
          <cell r="AD743">
            <v>0</v>
          </cell>
        </row>
        <row r="744">
          <cell r="C744">
            <v>67007</v>
          </cell>
          <cell r="S744">
            <v>0</v>
          </cell>
          <cell r="AC744">
            <v>0</v>
          </cell>
          <cell r="AD744">
            <v>0</v>
          </cell>
        </row>
        <row r="745">
          <cell r="C745">
            <v>67008</v>
          </cell>
          <cell r="S745">
            <v>0</v>
          </cell>
          <cell r="AC745">
            <v>0</v>
          </cell>
          <cell r="AD745">
            <v>0</v>
          </cell>
        </row>
        <row r="746">
          <cell r="C746">
            <v>67009</v>
          </cell>
          <cell r="S746">
            <v>0</v>
          </cell>
          <cell r="AC746">
            <v>0</v>
          </cell>
          <cell r="AD746">
            <v>0</v>
          </cell>
        </row>
        <row r="747">
          <cell r="C747">
            <v>67010</v>
          </cell>
          <cell r="S747">
            <v>0</v>
          </cell>
          <cell r="AC747">
            <v>0</v>
          </cell>
          <cell r="AD747">
            <v>0</v>
          </cell>
        </row>
        <row r="748">
          <cell r="C748">
            <v>68000</v>
          </cell>
          <cell r="D748" t="str">
            <v>III-1-2</v>
          </cell>
          <cell r="F748" t="str">
            <v>Clearing and grubbing type - B</v>
          </cell>
          <cell r="H748" t="str">
            <v>sqm</v>
          </cell>
          <cell r="I748">
            <v>11572</v>
          </cell>
          <cell r="K748">
            <v>0</v>
          </cell>
          <cell r="L748">
            <v>29</v>
          </cell>
          <cell r="M748">
            <v>7</v>
          </cell>
          <cell r="N748">
            <v>1</v>
          </cell>
          <cell r="O748">
            <v>203</v>
          </cell>
          <cell r="U748">
            <v>471.85920000000016</v>
          </cell>
          <cell r="W748">
            <v>430</v>
          </cell>
          <cell r="Y748">
            <v>5.4899999999999997E-2</v>
          </cell>
          <cell r="Z748">
            <v>8990</v>
          </cell>
          <cell r="AA748">
            <v>495</v>
          </cell>
          <cell r="AC748">
            <v>925</v>
          </cell>
          <cell r="AD748">
            <v>10704100</v>
          </cell>
          <cell r="AE748">
            <v>0</v>
          </cell>
          <cell r="AF748" t="str">
            <v>III-1-2</v>
          </cell>
          <cell r="AH748" t="str">
            <v>Prod./Jam :</v>
          </cell>
          <cell r="AI748">
            <v>10</v>
          </cell>
          <cell r="AJ748">
            <v>80</v>
          </cell>
          <cell r="AK748">
            <v>1</v>
          </cell>
          <cell r="AM748">
            <v>329</v>
          </cell>
          <cell r="AN748">
            <v>3807188</v>
          </cell>
          <cell r="AO748">
            <v>0</v>
          </cell>
          <cell r="AV748">
            <v>0</v>
          </cell>
          <cell r="BC748">
            <v>1254</v>
          </cell>
        </row>
        <row r="749">
          <cell r="C749">
            <v>68001</v>
          </cell>
          <cell r="K749" t="str">
            <v>Excavator PC 200</v>
          </cell>
          <cell r="P749">
            <v>471.85920000000016</v>
          </cell>
          <cell r="Q749">
            <v>1</v>
          </cell>
          <cell r="R749">
            <v>24.524264865451382</v>
          </cell>
          <cell r="S749">
            <v>2.0999999999999999E-3</v>
          </cell>
          <cell r="U749">
            <v>471.85920000000016</v>
          </cell>
          <cell r="V749">
            <v>146875</v>
          </cell>
          <cell r="W749">
            <v>309</v>
          </cell>
          <cell r="X749">
            <v>18</v>
          </cell>
          <cell r="Y749">
            <v>3.78E-2</v>
          </cell>
          <cell r="Z749">
            <v>8990</v>
          </cell>
          <cell r="AA749">
            <v>340</v>
          </cell>
          <cell r="AC749">
            <v>649</v>
          </cell>
          <cell r="AD749">
            <v>7510228</v>
          </cell>
          <cell r="AH749" t="str">
            <v>Mandor</v>
          </cell>
          <cell r="AK749">
            <v>6.9152661064425763E-4</v>
          </cell>
          <cell r="AL749">
            <v>75000</v>
          </cell>
          <cell r="AM749">
            <v>52</v>
          </cell>
          <cell r="AN749">
            <v>601744</v>
          </cell>
          <cell r="AO749">
            <v>8.002345938375349</v>
          </cell>
        </row>
        <row r="750">
          <cell r="C750">
            <v>68002</v>
          </cell>
          <cell r="K750" t="str">
            <v>Dump Truck 12 ton</v>
          </cell>
          <cell r="P750">
            <v>1233.4342700515492</v>
          </cell>
          <cell r="Q750">
            <v>0.25</v>
          </cell>
          <cell r="R750">
            <v>9.3819348796886999</v>
          </cell>
          <cell r="S750">
            <v>8.0000000000000004E-4</v>
          </cell>
          <cell r="U750">
            <v>308.3585675128873</v>
          </cell>
          <cell r="V750">
            <v>86375</v>
          </cell>
          <cell r="W750">
            <v>70</v>
          </cell>
          <cell r="X750">
            <v>12</v>
          </cell>
          <cell r="Y750">
            <v>9.5999999999999992E-3</v>
          </cell>
          <cell r="Z750">
            <v>8990</v>
          </cell>
          <cell r="AA750">
            <v>87</v>
          </cell>
          <cell r="AC750">
            <v>157</v>
          </cell>
          <cell r="AD750">
            <v>1816804</v>
          </cell>
          <cell r="AH750" t="str">
            <v>Pekerja</v>
          </cell>
          <cell r="AK750">
            <v>6.9152661064425767E-3</v>
          </cell>
          <cell r="AL750">
            <v>40000</v>
          </cell>
          <cell r="AM750">
            <v>277</v>
          </cell>
          <cell r="AN750">
            <v>3205444</v>
          </cell>
          <cell r="AO750">
            <v>80.023459383753504</v>
          </cell>
        </row>
        <row r="751">
          <cell r="C751">
            <v>68003</v>
          </cell>
          <cell r="K751" t="str">
            <v>Bulldozer D65</v>
          </cell>
          <cell r="P751">
            <v>2892.1518987341774</v>
          </cell>
          <cell r="Q751">
            <v>0.25</v>
          </cell>
          <cell r="R751">
            <v>4.0011729691876745</v>
          </cell>
          <cell r="S751">
            <v>2.9999999999999997E-4</v>
          </cell>
          <cell r="U751">
            <v>723.03797468354435</v>
          </cell>
          <cell r="V751">
            <v>168375</v>
          </cell>
          <cell r="W751">
            <v>51</v>
          </cell>
          <cell r="X751">
            <v>25</v>
          </cell>
          <cell r="Y751">
            <v>7.4999999999999997E-3</v>
          </cell>
          <cell r="Z751">
            <v>8990</v>
          </cell>
          <cell r="AA751">
            <v>68</v>
          </cell>
          <cell r="AC751">
            <v>119</v>
          </cell>
          <cell r="AD751">
            <v>1377068</v>
          </cell>
          <cell r="AM751">
            <v>0</v>
          </cell>
          <cell r="AO751">
            <v>0</v>
          </cell>
        </row>
        <row r="752">
          <cell r="C752">
            <v>68004</v>
          </cell>
          <cell r="S752">
            <v>0</v>
          </cell>
          <cell r="AC752">
            <v>0</v>
          </cell>
          <cell r="AD752">
            <v>0</v>
          </cell>
        </row>
        <row r="753">
          <cell r="C753">
            <v>68005</v>
          </cell>
          <cell r="S753">
            <v>0</v>
          </cell>
          <cell r="AC753">
            <v>0</v>
          </cell>
          <cell r="AD753">
            <v>0</v>
          </cell>
        </row>
        <row r="754">
          <cell r="C754">
            <v>68006</v>
          </cell>
          <cell r="S754">
            <v>0</v>
          </cell>
          <cell r="AC754">
            <v>0</v>
          </cell>
          <cell r="AD754">
            <v>0</v>
          </cell>
        </row>
        <row r="755">
          <cell r="C755">
            <v>68007</v>
          </cell>
          <cell r="S755">
            <v>0</v>
          </cell>
          <cell r="AC755">
            <v>0</v>
          </cell>
          <cell r="AD755">
            <v>0</v>
          </cell>
        </row>
        <row r="756">
          <cell r="C756">
            <v>68008</v>
          </cell>
          <cell r="S756">
            <v>0</v>
          </cell>
          <cell r="AC756">
            <v>0</v>
          </cell>
          <cell r="AD756">
            <v>0</v>
          </cell>
        </row>
        <row r="757">
          <cell r="C757">
            <v>68009</v>
          </cell>
          <cell r="S757">
            <v>0</v>
          </cell>
          <cell r="AC757">
            <v>0</v>
          </cell>
          <cell r="AD757">
            <v>0</v>
          </cell>
        </row>
        <row r="758">
          <cell r="C758">
            <v>68010</v>
          </cell>
          <cell r="S758">
            <v>0</v>
          </cell>
          <cell r="AC758">
            <v>0</v>
          </cell>
          <cell r="AD758">
            <v>0</v>
          </cell>
        </row>
        <row r="759">
          <cell r="C759">
            <v>69000</v>
          </cell>
          <cell r="D759" t="str">
            <v>III-1-3</v>
          </cell>
          <cell r="F759" t="str">
            <v>Strippping</v>
          </cell>
          <cell r="H759" t="str">
            <v>cum</v>
          </cell>
          <cell r="I759">
            <v>15876</v>
          </cell>
          <cell r="K759">
            <v>0</v>
          </cell>
          <cell r="L759">
            <v>29</v>
          </cell>
          <cell r="M759">
            <v>7</v>
          </cell>
          <cell r="N759">
            <v>1</v>
          </cell>
          <cell r="O759">
            <v>203</v>
          </cell>
          <cell r="U759">
            <v>58.982400000000034</v>
          </cell>
          <cell r="W759">
            <v>2294</v>
          </cell>
          <cell r="Y759">
            <v>0.31359999999999999</v>
          </cell>
          <cell r="Z759">
            <v>8990</v>
          </cell>
          <cell r="AA759">
            <v>2821</v>
          </cell>
          <cell r="AC759">
            <v>5115</v>
          </cell>
          <cell r="AD759">
            <v>81205740</v>
          </cell>
          <cell r="AE759">
            <v>0</v>
          </cell>
          <cell r="AF759" t="str">
            <v>III-1-3</v>
          </cell>
          <cell r="AH759" t="str">
            <v>Prod./Jam :</v>
          </cell>
          <cell r="AI759">
            <v>10</v>
          </cell>
          <cell r="AJ759">
            <v>80</v>
          </cell>
          <cell r="AK759">
            <v>1</v>
          </cell>
          <cell r="AM759">
            <v>329</v>
          </cell>
          <cell r="AN759">
            <v>5223204</v>
          </cell>
          <cell r="AO759">
            <v>0</v>
          </cell>
          <cell r="AV759">
            <v>0</v>
          </cell>
          <cell r="BC759">
            <v>5444</v>
          </cell>
        </row>
        <row r="760">
          <cell r="C760">
            <v>69001</v>
          </cell>
          <cell r="K760" t="str">
            <v>Excavator PC 200</v>
          </cell>
          <cell r="P760">
            <v>196.60800000000012</v>
          </cell>
          <cell r="Q760">
            <v>0.3</v>
          </cell>
          <cell r="R760">
            <v>80.749511718749957</v>
          </cell>
          <cell r="S760">
            <v>5.1000000000000004E-3</v>
          </cell>
          <cell r="U760">
            <v>58.982400000000034</v>
          </cell>
          <cell r="V760">
            <v>146875</v>
          </cell>
          <cell r="W760">
            <v>750</v>
          </cell>
          <cell r="X760">
            <v>18</v>
          </cell>
          <cell r="Y760">
            <v>9.1800000000000007E-2</v>
          </cell>
          <cell r="Z760">
            <v>8990</v>
          </cell>
          <cell r="AA760">
            <v>826</v>
          </cell>
          <cell r="AC760">
            <v>1576</v>
          </cell>
          <cell r="AD760">
            <v>25020576</v>
          </cell>
          <cell r="AH760" t="str">
            <v>Mandor</v>
          </cell>
          <cell r="AI760">
            <v>0</v>
          </cell>
          <cell r="AJ760">
            <v>0</v>
          </cell>
          <cell r="AK760">
            <v>6.9152661064425763E-4</v>
          </cell>
          <cell r="AL760">
            <v>75000</v>
          </cell>
          <cell r="AM760">
            <v>52</v>
          </cell>
          <cell r="AN760">
            <v>825552</v>
          </cell>
          <cell r="AO760">
            <v>0.20330882352941174</v>
          </cell>
        </row>
        <row r="761">
          <cell r="C761">
            <v>69002</v>
          </cell>
          <cell r="K761" t="str">
            <v>Dump Truck 12 ton</v>
          </cell>
          <cell r="P761">
            <v>112.04462561682045</v>
          </cell>
          <cell r="Q761">
            <v>0.3</v>
          </cell>
          <cell r="R761">
            <v>141.69354319852937</v>
          </cell>
          <cell r="S761">
            <v>8.8999999999999999E-3</v>
          </cell>
          <cell r="U761">
            <v>33.613387685046135</v>
          </cell>
          <cell r="V761">
            <v>86375</v>
          </cell>
          <cell r="W761">
            <v>769</v>
          </cell>
          <cell r="X761">
            <v>12</v>
          </cell>
          <cell r="Y761">
            <v>0.10680000000000001</v>
          </cell>
          <cell r="Z761">
            <v>8990</v>
          </cell>
          <cell r="AA761">
            <v>961</v>
          </cell>
          <cell r="AC761">
            <v>1730</v>
          </cell>
          <cell r="AD761">
            <v>27465480</v>
          </cell>
          <cell r="AH761" t="str">
            <v>Pekerja</v>
          </cell>
          <cell r="AI761">
            <v>0</v>
          </cell>
          <cell r="AJ761">
            <v>0</v>
          </cell>
          <cell r="AK761">
            <v>6.9152661064425767E-3</v>
          </cell>
          <cell r="AL761">
            <v>40000</v>
          </cell>
          <cell r="AM761">
            <v>277</v>
          </cell>
          <cell r="AN761">
            <v>4397652</v>
          </cell>
          <cell r="AO761">
            <v>2.0330882352941178</v>
          </cell>
        </row>
        <row r="762">
          <cell r="C762">
            <v>69003</v>
          </cell>
          <cell r="K762" t="str">
            <v>Bulldozer D65</v>
          </cell>
          <cell r="P762">
            <v>216.91139240506331</v>
          </cell>
          <cell r="Q762">
            <v>1</v>
          </cell>
          <cell r="R762">
            <v>73.191176470588232</v>
          </cell>
          <cell r="S762">
            <v>4.5999999999999999E-3</v>
          </cell>
          <cell r="U762">
            <v>216.91139240506331</v>
          </cell>
          <cell r="V762">
            <v>168375</v>
          </cell>
          <cell r="W762">
            <v>775</v>
          </cell>
          <cell r="X762">
            <v>25</v>
          </cell>
          <cell r="Y762">
            <v>0.115</v>
          </cell>
          <cell r="Z762">
            <v>8990</v>
          </cell>
          <cell r="AA762">
            <v>1034</v>
          </cell>
          <cell r="AC762">
            <v>1809</v>
          </cell>
          <cell r="AD762">
            <v>28719684</v>
          </cell>
          <cell r="AM762">
            <v>0</v>
          </cell>
          <cell r="AO762">
            <v>0</v>
          </cell>
        </row>
        <row r="763">
          <cell r="C763">
            <v>69004</v>
          </cell>
          <cell r="S763">
            <v>0</v>
          </cell>
          <cell r="AC763">
            <v>0</v>
          </cell>
          <cell r="AD763">
            <v>0</v>
          </cell>
        </row>
        <row r="764">
          <cell r="C764">
            <v>69005</v>
          </cell>
          <cell r="S764">
            <v>0</v>
          </cell>
          <cell r="AC764">
            <v>0</v>
          </cell>
          <cell r="AD764">
            <v>0</v>
          </cell>
        </row>
        <row r="765">
          <cell r="C765">
            <v>69006</v>
          </cell>
          <cell r="S765">
            <v>0</v>
          </cell>
          <cell r="AC765">
            <v>0</v>
          </cell>
          <cell r="AD765">
            <v>0</v>
          </cell>
        </row>
        <row r="766">
          <cell r="C766">
            <v>69007</v>
          </cell>
          <cell r="S766">
            <v>0</v>
          </cell>
          <cell r="AC766">
            <v>0</v>
          </cell>
          <cell r="AD766">
            <v>0</v>
          </cell>
        </row>
        <row r="767">
          <cell r="C767">
            <v>69008</v>
          </cell>
          <cell r="S767">
            <v>0</v>
          </cell>
          <cell r="AC767">
            <v>0</v>
          </cell>
          <cell r="AD767">
            <v>0</v>
          </cell>
        </row>
        <row r="768">
          <cell r="C768">
            <v>69009</v>
          </cell>
          <cell r="S768">
            <v>0</v>
          </cell>
          <cell r="AC768">
            <v>0</v>
          </cell>
          <cell r="AD768">
            <v>0</v>
          </cell>
        </row>
        <row r="769">
          <cell r="C769">
            <v>69010</v>
          </cell>
          <cell r="S769">
            <v>0</v>
          </cell>
          <cell r="AC769">
            <v>0</v>
          </cell>
          <cell r="AD769">
            <v>0</v>
          </cell>
        </row>
        <row r="770">
          <cell r="C770">
            <v>70000</v>
          </cell>
          <cell r="D770" t="str">
            <v>III-1-4</v>
          </cell>
          <cell r="F770" t="str">
            <v>Excavation type - A without hauling distance</v>
          </cell>
          <cell r="H770" t="str">
            <v>cum</v>
          </cell>
          <cell r="I770">
            <v>14207</v>
          </cell>
          <cell r="K770">
            <v>0</v>
          </cell>
          <cell r="L770">
            <v>30</v>
          </cell>
          <cell r="M770">
            <v>7</v>
          </cell>
          <cell r="N770">
            <v>1</v>
          </cell>
          <cell r="O770">
            <v>210</v>
          </cell>
          <cell r="U770">
            <v>62.086736842105289</v>
          </cell>
          <cell r="W770">
            <v>2365</v>
          </cell>
          <cell r="Y770">
            <v>0.2898</v>
          </cell>
          <cell r="Z770">
            <v>8990</v>
          </cell>
          <cell r="AA770">
            <v>2606</v>
          </cell>
          <cell r="AC770">
            <v>4971</v>
          </cell>
          <cell r="AD770">
            <v>70622997</v>
          </cell>
          <cell r="AE770">
            <v>0</v>
          </cell>
          <cell r="AF770" t="str">
            <v>III-1-4</v>
          </cell>
          <cell r="AH770" t="str">
            <v>Prod./Jam :</v>
          </cell>
          <cell r="AI770">
            <v>10</v>
          </cell>
          <cell r="AJ770">
            <v>80</v>
          </cell>
          <cell r="AK770">
            <v>1</v>
          </cell>
          <cell r="AM770">
            <v>1249</v>
          </cell>
          <cell r="AN770">
            <v>17744543</v>
          </cell>
          <cell r="AO770">
            <v>0</v>
          </cell>
          <cell r="AP770" t="str">
            <v>III-1-4</v>
          </cell>
          <cell r="AV770">
            <v>0</v>
          </cell>
          <cell r="BC770">
            <v>6220</v>
          </cell>
        </row>
        <row r="771">
          <cell r="C771">
            <v>70001</v>
          </cell>
          <cell r="K771" t="str">
            <v>Excavator PC 200</v>
          </cell>
          <cell r="P771">
            <v>62.086736842105289</v>
          </cell>
          <cell r="Q771">
            <v>1</v>
          </cell>
          <cell r="R771">
            <v>228.82503933376728</v>
          </cell>
          <cell r="S771">
            <v>1.61E-2</v>
          </cell>
          <cell r="U771">
            <v>62.086736842105289</v>
          </cell>
          <cell r="V771">
            <v>146875</v>
          </cell>
          <cell r="W771">
            <v>2365</v>
          </cell>
          <cell r="X771">
            <v>18</v>
          </cell>
          <cell r="Y771">
            <v>0.2898</v>
          </cell>
          <cell r="Z771">
            <v>8990</v>
          </cell>
          <cell r="AA771">
            <v>2606</v>
          </cell>
          <cell r="AC771">
            <v>4971</v>
          </cell>
          <cell r="AD771">
            <v>70622997</v>
          </cell>
          <cell r="AH771" t="str">
            <v>Mandor</v>
          </cell>
          <cell r="AK771">
            <v>8.0532497829861084E-3</v>
          </cell>
          <cell r="AL771">
            <v>75000</v>
          </cell>
          <cell r="AM771">
            <v>604</v>
          </cell>
          <cell r="AN771">
            <v>8581028</v>
          </cell>
          <cell r="AO771">
            <v>114.41251966688364</v>
          </cell>
        </row>
        <row r="772">
          <cell r="C772">
            <v>70002</v>
          </cell>
          <cell r="S772">
            <v>0</v>
          </cell>
          <cell r="AH772" t="str">
            <v>Pekerja</v>
          </cell>
          <cell r="AK772">
            <v>1.6106499565972217E-2</v>
          </cell>
          <cell r="AL772">
            <v>40000</v>
          </cell>
          <cell r="AM772">
            <v>645</v>
          </cell>
          <cell r="AN772">
            <v>9163515</v>
          </cell>
          <cell r="AO772">
            <v>228.82503933376728</v>
          </cell>
        </row>
        <row r="773">
          <cell r="C773">
            <v>70003</v>
          </cell>
          <cell r="S773">
            <v>0</v>
          </cell>
          <cell r="AM773">
            <v>0</v>
          </cell>
          <cell r="AO773">
            <v>0</v>
          </cell>
        </row>
        <row r="774">
          <cell r="C774">
            <v>70004</v>
          </cell>
          <cell r="S774">
            <v>0</v>
          </cell>
          <cell r="AC774">
            <v>0</v>
          </cell>
          <cell r="AD774">
            <v>0</v>
          </cell>
        </row>
        <row r="775">
          <cell r="C775">
            <v>70005</v>
          </cell>
          <cell r="S775">
            <v>0</v>
          </cell>
          <cell r="AC775">
            <v>0</v>
          </cell>
          <cell r="AD775">
            <v>0</v>
          </cell>
        </row>
        <row r="776">
          <cell r="C776">
            <v>70006</v>
          </cell>
          <cell r="S776">
            <v>0</v>
          </cell>
          <cell r="AC776">
            <v>0</v>
          </cell>
          <cell r="AD776">
            <v>0</v>
          </cell>
        </row>
        <row r="777">
          <cell r="C777">
            <v>70007</v>
          </cell>
          <cell r="S777">
            <v>0</v>
          </cell>
          <cell r="AC777">
            <v>0</v>
          </cell>
          <cell r="AD777">
            <v>0</v>
          </cell>
        </row>
        <row r="778">
          <cell r="C778">
            <v>70008</v>
          </cell>
          <cell r="S778">
            <v>0</v>
          </cell>
          <cell r="AC778">
            <v>0</v>
          </cell>
          <cell r="AD778">
            <v>0</v>
          </cell>
        </row>
        <row r="779">
          <cell r="C779">
            <v>70009</v>
          </cell>
          <cell r="S779">
            <v>0</v>
          </cell>
          <cell r="AC779">
            <v>0</v>
          </cell>
          <cell r="AD779">
            <v>0</v>
          </cell>
        </row>
        <row r="780">
          <cell r="C780">
            <v>70010</v>
          </cell>
          <cell r="S780">
            <v>0</v>
          </cell>
          <cell r="AC780">
            <v>0</v>
          </cell>
          <cell r="AD780">
            <v>0</v>
          </cell>
        </row>
        <row r="781">
          <cell r="C781">
            <v>71000</v>
          </cell>
          <cell r="D781" t="str">
            <v>III-1-5</v>
          </cell>
          <cell r="F781" t="str">
            <v>Excavation type - A with hauling distance 0,1 - 1 km</v>
          </cell>
          <cell r="H781" t="str">
            <v>cum</v>
          </cell>
          <cell r="I781">
            <v>12431</v>
          </cell>
          <cell r="K781">
            <v>0</v>
          </cell>
          <cell r="L781">
            <v>30</v>
          </cell>
          <cell r="M781">
            <v>7</v>
          </cell>
          <cell r="N781">
            <v>1</v>
          </cell>
          <cell r="O781">
            <v>210</v>
          </cell>
          <cell r="U781">
            <v>62.086736842105289</v>
          </cell>
          <cell r="W781">
            <v>4853</v>
          </cell>
          <cell r="Y781">
            <v>0.63539999999999996</v>
          </cell>
          <cell r="Z781">
            <v>8990</v>
          </cell>
          <cell r="AA781">
            <v>5713</v>
          </cell>
          <cell r="AC781">
            <v>10566</v>
          </cell>
          <cell r="AD781">
            <v>131345946</v>
          </cell>
          <cell r="AE781">
            <v>0</v>
          </cell>
          <cell r="AF781" t="str">
            <v>III-1-5</v>
          </cell>
          <cell r="AH781" t="str">
            <v>Prod./Jam :</v>
          </cell>
          <cell r="AI781">
            <v>10</v>
          </cell>
          <cell r="AJ781">
            <v>80</v>
          </cell>
          <cell r="AK781">
            <v>1</v>
          </cell>
          <cell r="AM781">
            <v>1249</v>
          </cell>
          <cell r="AN781">
            <v>15526319</v>
          </cell>
          <cell r="AO781">
            <v>0</v>
          </cell>
          <cell r="AP781" t="str">
            <v>III-1-5</v>
          </cell>
          <cell r="AV781">
            <v>0</v>
          </cell>
          <cell r="BC781">
            <v>11815</v>
          </cell>
        </row>
        <row r="782">
          <cell r="C782">
            <v>71001</v>
          </cell>
          <cell r="K782" t="str">
            <v>Excavator PC 200</v>
          </cell>
          <cell r="P782">
            <v>62.086736842105289</v>
          </cell>
          <cell r="Q782">
            <v>1</v>
          </cell>
          <cell r="R782">
            <v>200.21989610460062</v>
          </cell>
          <cell r="S782">
            <v>1.61E-2</v>
          </cell>
          <cell r="U782">
            <v>62.086736842105289</v>
          </cell>
          <cell r="V782">
            <v>146875</v>
          </cell>
          <cell r="W782">
            <v>2365</v>
          </cell>
          <cell r="X782">
            <v>18</v>
          </cell>
          <cell r="Y782">
            <v>0.2898</v>
          </cell>
          <cell r="Z782">
            <v>8990</v>
          </cell>
          <cell r="AA782">
            <v>2606</v>
          </cell>
          <cell r="AC782">
            <v>4971</v>
          </cell>
          <cell r="AD782">
            <v>61794501</v>
          </cell>
          <cell r="AH782" t="str">
            <v>Mandor</v>
          </cell>
          <cell r="AK782">
            <v>8.0532497829861084E-3</v>
          </cell>
          <cell r="AL782">
            <v>75000</v>
          </cell>
          <cell r="AM782">
            <v>604</v>
          </cell>
          <cell r="AN782">
            <v>7508324</v>
          </cell>
          <cell r="AO782">
            <v>100.10994805230031</v>
          </cell>
        </row>
        <row r="783">
          <cell r="C783">
            <v>71002</v>
          </cell>
          <cell r="K783" t="str">
            <v>Dump Truck 12 ton</v>
          </cell>
          <cell r="P783">
            <v>34.77928852877519</v>
          </cell>
          <cell r="Q783">
            <v>1</v>
          </cell>
          <cell r="R783">
            <v>357.4253679661968</v>
          </cell>
          <cell r="S783">
            <v>2.8799999999999999E-2</v>
          </cell>
          <cell r="U783">
            <v>34.77928852877519</v>
          </cell>
          <cell r="V783">
            <v>86375</v>
          </cell>
          <cell r="W783">
            <v>2488</v>
          </cell>
          <cell r="X783">
            <v>12</v>
          </cell>
          <cell r="Y783">
            <v>0.34560000000000002</v>
          </cell>
          <cell r="Z783">
            <v>8990</v>
          </cell>
          <cell r="AA783">
            <v>3107</v>
          </cell>
          <cell r="AC783">
            <v>5595</v>
          </cell>
          <cell r="AD783">
            <v>69551445</v>
          </cell>
          <cell r="AH783" t="str">
            <v>Pekerja</v>
          </cell>
          <cell r="AK783">
            <v>1.6106499565972217E-2</v>
          </cell>
          <cell r="AL783">
            <v>40000</v>
          </cell>
          <cell r="AM783">
            <v>645</v>
          </cell>
          <cell r="AN783">
            <v>8017995</v>
          </cell>
          <cell r="AO783">
            <v>200.21989610460062</v>
          </cell>
        </row>
        <row r="784">
          <cell r="C784">
            <v>71003</v>
          </cell>
          <cell r="S784">
            <v>0</v>
          </cell>
          <cell r="AC784">
            <v>0</v>
          </cell>
          <cell r="AD784">
            <v>0</v>
          </cell>
          <cell r="AM784">
            <v>0</v>
          </cell>
          <cell r="AO784">
            <v>0</v>
          </cell>
        </row>
        <row r="785">
          <cell r="C785">
            <v>71004</v>
          </cell>
          <cell r="S785">
            <v>0</v>
          </cell>
          <cell r="AC785">
            <v>0</v>
          </cell>
          <cell r="AD785">
            <v>0</v>
          </cell>
        </row>
        <row r="786">
          <cell r="C786">
            <v>71005</v>
          </cell>
          <cell r="S786">
            <v>0</v>
          </cell>
          <cell r="AC786">
            <v>0</v>
          </cell>
          <cell r="AD786">
            <v>0</v>
          </cell>
        </row>
        <row r="787">
          <cell r="C787">
            <v>71006</v>
          </cell>
          <cell r="S787">
            <v>0</v>
          </cell>
          <cell r="AC787">
            <v>0</v>
          </cell>
          <cell r="AD787">
            <v>0</v>
          </cell>
        </row>
        <row r="788">
          <cell r="C788">
            <v>71007</v>
          </cell>
          <cell r="S788">
            <v>0</v>
          </cell>
          <cell r="AC788">
            <v>0</v>
          </cell>
          <cell r="AD788">
            <v>0</v>
          </cell>
        </row>
        <row r="789">
          <cell r="C789">
            <v>71008</v>
          </cell>
          <cell r="S789">
            <v>0</v>
          </cell>
          <cell r="AC789">
            <v>0</v>
          </cell>
          <cell r="AD789">
            <v>0</v>
          </cell>
        </row>
        <row r="790">
          <cell r="C790">
            <v>71009</v>
          </cell>
          <cell r="S790">
            <v>0</v>
          </cell>
          <cell r="AC790">
            <v>0</v>
          </cell>
          <cell r="AD790">
            <v>0</v>
          </cell>
        </row>
        <row r="791">
          <cell r="C791">
            <v>71010</v>
          </cell>
          <cell r="S791">
            <v>0</v>
          </cell>
          <cell r="AC791">
            <v>0</v>
          </cell>
          <cell r="AD791">
            <v>0</v>
          </cell>
        </row>
        <row r="792">
          <cell r="C792">
            <v>72000</v>
          </cell>
          <cell r="D792" t="str">
            <v>III-1-6</v>
          </cell>
          <cell r="F792" t="str">
            <v>Excavation type - A with hauling distance 1 - 3 km</v>
          </cell>
          <cell r="H792" t="str">
            <v>cum</v>
          </cell>
          <cell r="I792">
            <v>8879</v>
          </cell>
          <cell r="K792">
            <v>0</v>
          </cell>
          <cell r="L792">
            <v>30</v>
          </cell>
          <cell r="M792">
            <v>7</v>
          </cell>
          <cell r="N792">
            <v>1</v>
          </cell>
          <cell r="O792">
            <v>210</v>
          </cell>
          <cell r="U792">
            <v>62.086736842105289</v>
          </cell>
          <cell r="W792">
            <v>6244</v>
          </cell>
          <cell r="Y792">
            <v>0.8286</v>
          </cell>
          <cell r="Z792">
            <v>8990</v>
          </cell>
          <cell r="AA792">
            <v>7450</v>
          </cell>
          <cell r="AC792">
            <v>13694</v>
          </cell>
          <cell r="AD792">
            <v>121589026</v>
          </cell>
          <cell r="AE792">
            <v>0</v>
          </cell>
          <cell r="AF792" t="str">
            <v>III-1-6</v>
          </cell>
          <cell r="AH792" t="str">
            <v>Prod./Jam :</v>
          </cell>
          <cell r="AI792">
            <v>10</v>
          </cell>
          <cell r="AJ792">
            <v>80</v>
          </cell>
          <cell r="AK792">
            <v>1</v>
          </cell>
          <cell r="AM792">
            <v>1249</v>
          </cell>
          <cell r="AN792">
            <v>11089871</v>
          </cell>
          <cell r="AO792">
            <v>0</v>
          </cell>
          <cell r="AP792" t="str">
            <v>III-1-6</v>
          </cell>
          <cell r="AV792">
            <v>0</v>
          </cell>
          <cell r="BC792">
            <v>14943</v>
          </cell>
        </row>
        <row r="793">
          <cell r="C793">
            <v>72001</v>
          </cell>
          <cell r="K793" t="str">
            <v>Excavator PC 200</v>
          </cell>
          <cell r="P793">
            <v>62.086736842105289</v>
          </cell>
          <cell r="Q793">
            <v>1</v>
          </cell>
          <cell r="R793">
            <v>143.00960964626731</v>
          </cell>
          <cell r="S793">
            <v>1.61E-2</v>
          </cell>
          <cell r="U793">
            <v>62.086736842105289</v>
          </cell>
          <cell r="V793">
            <v>146875</v>
          </cell>
          <cell r="W793">
            <v>2365</v>
          </cell>
          <cell r="X793">
            <v>18</v>
          </cell>
          <cell r="Y793">
            <v>0.2898</v>
          </cell>
          <cell r="Z793">
            <v>8990</v>
          </cell>
          <cell r="AA793">
            <v>2606</v>
          </cell>
          <cell r="AC793">
            <v>4971</v>
          </cell>
          <cell r="AD793">
            <v>44137509</v>
          </cell>
          <cell r="AH793" t="str">
            <v>Mandor</v>
          </cell>
          <cell r="AK793">
            <v>8.0532497829861084E-3</v>
          </cell>
          <cell r="AL793">
            <v>75000</v>
          </cell>
          <cell r="AM793">
            <v>604</v>
          </cell>
          <cell r="AN793">
            <v>5362916</v>
          </cell>
          <cell r="AO793">
            <v>71.504804823133654</v>
          </cell>
        </row>
        <row r="794">
          <cell r="C794">
            <v>72002</v>
          </cell>
          <cell r="K794" t="str">
            <v>Dump Truck 12 ton</v>
          </cell>
          <cell r="P794">
            <v>22.271526376854013</v>
          </cell>
          <cell r="Q794">
            <v>1</v>
          </cell>
          <cell r="R794">
            <v>398.67047501636983</v>
          </cell>
          <cell r="S794">
            <v>4.4900000000000002E-2</v>
          </cell>
          <cell r="U794">
            <v>22.271526376854013</v>
          </cell>
          <cell r="V794">
            <v>86375</v>
          </cell>
          <cell r="W794">
            <v>3879</v>
          </cell>
          <cell r="X794">
            <v>12</v>
          </cell>
          <cell r="Y794">
            <v>0.53879999999999995</v>
          </cell>
          <cell r="Z794">
            <v>8990</v>
          </cell>
          <cell r="AA794">
            <v>4844</v>
          </cell>
          <cell r="AC794">
            <v>8723</v>
          </cell>
          <cell r="AD794">
            <v>77451517</v>
          </cell>
          <cell r="AH794" t="str">
            <v>Pekerja</v>
          </cell>
          <cell r="AK794">
            <v>1.6106499565972217E-2</v>
          </cell>
          <cell r="AL794">
            <v>40000</v>
          </cell>
          <cell r="AM794">
            <v>645</v>
          </cell>
          <cell r="AN794">
            <v>5726955</v>
          </cell>
          <cell r="AO794">
            <v>143.00960964626731</v>
          </cell>
        </row>
        <row r="795">
          <cell r="C795">
            <v>72003</v>
          </cell>
          <cell r="S795">
            <v>0</v>
          </cell>
          <cell r="AC795">
            <v>0</v>
          </cell>
          <cell r="AD795">
            <v>0</v>
          </cell>
          <cell r="AM795">
            <v>0</v>
          </cell>
          <cell r="AO795">
            <v>0</v>
          </cell>
        </row>
        <row r="796">
          <cell r="C796">
            <v>72004</v>
          </cell>
          <cell r="S796">
            <v>0</v>
          </cell>
          <cell r="AC796">
            <v>0</v>
          </cell>
          <cell r="AD796">
            <v>0</v>
          </cell>
        </row>
        <row r="797">
          <cell r="C797">
            <v>72005</v>
          </cell>
          <cell r="S797">
            <v>0</v>
          </cell>
          <cell r="AC797">
            <v>0</v>
          </cell>
          <cell r="AD797">
            <v>0</v>
          </cell>
        </row>
        <row r="798">
          <cell r="C798">
            <v>72006</v>
          </cell>
          <cell r="S798">
            <v>0</v>
          </cell>
          <cell r="AC798">
            <v>0</v>
          </cell>
          <cell r="AD798">
            <v>0</v>
          </cell>
        </row>
        <row r="799">
          <cell r="C799">
            <v>72007</v>
          </cell>
          <cell r="S799">
            <v>0</v>
          </cell>
          <cell r="AC799">
            <v>0</v>
          </cell>
          <cell r="AD799">
            <v>0</v>
          </cell>
        </row>
        <row r="800">
          <cell r="C800">
            <v>72008</v>
          </cell>
          <cell r="S800">
            <v>0</v>
          </cell>
          <cell r="AC800">
            <v>0</v>
          </cell>
          <cell r="AD800">
            <v>0</v>
          </cell>
        </row>
        <row r="801">
          <cell r="C801">
            <v>72009</v>
          </cell>
          <cell r="S801">
            <v>0</v>
          </cell>
          <cell r="AC801">
            <v>0</v>
          </cell>
          <cell r="AD801">
            <v>0</v>
          </cell>
        </row>
        <row r="802">
          <cell r="C802">
            <v>72010</v>
          </cell>
          <cell r="S802">
            <v>0</v>
          </cell>
          <cell r="AC802">
            <v>0</v>
          </cell>
          <cell r="AD802">
            <v>0</v>
          </cell>
        </row>
        <row r="803">
          <cell r="C803">
            <v>73000</v>
          </cell>
          <cell r="D803" t="str">
            <v>III-1-7</v>
          </cell>
          <cell r="F803" t="str">
            <v>Excavation type - D without hauling distance</v>
          </cell>
          <cell r="H803" t="str">
            <v>cum</v>
          </cell>
          <cell r="I803">
            <v>748</v>
          </cell>
          <cell r="K803">
            <v>0</v>
          </cell>
          <cell r="L803">
            <v>30</v>
          </cell>
          <cell r="M803">
            <v>7</v>
          </cell>
          <cell r="N803">
            <v>1</v>
          </cell>
          <cell r="O803">
            <v>210</v>
          </cell>
          <cell r="U803">
            <v>39.321600000000018</v>
          </cell>
          <cell r="W803">
            <v>5718</v>
          </cell>
          <cell r="Y803">
            <v>0.73320000000000007</v>
          </cell>
          <cell r="Z803">
            <v>8990</v>
          </cell>
          <cell r="AA803">
            <v>6593</v>
          </cell>
          <cell r="AC803">
            <v>12311</v>
          </cell>
          <cell r="AD803">
            <v>9208628</v>
          </cell>
          <cell r="AE803">
            <v>0</v>
          </cell>
          <cell r="AF803" t="str">
            <v>III-1-7</v>
          </cell>
          <cell r="AH803" t="str">
            <v>Prod./Jam :</v>
          </cell>
          <cell r="AI803">
            <v>10</v>
          </cell>
          <cell r="AJ803">
            <v>80</v>
          </cell>
          <cell r="AK803">
            <v>1</v>
          </cell>
          <cell r="AM803">
            <v>1972</v>
          </cell>
          <cell r="AN803">
            <v>1475056</v>
          </cell>
          <cell r="AO803">
            <v>0</v>
          </cell>
          <cell r="AP803" t="str">
            <v>III-1-7</v>
          </cell>
          <cell r="AV803">
            <v>0</v>
          </cell>
          <cell r="BC803">
            <v>14283</v>
          </cell>
        </row>
        <row r="804">
          <cell r="C804">
            <v>73001</v>
          </cell>
          <cell r="K804" t="str">
            <v>Excavator PC 200</v>
          </cell>
          <cell r="P804">
            <v>39.321600000000018</v>
          </cell>
          <cell r="Q804">
            <v>1</v>
          </cell>
          <cell r="R804">
            <v>19.022623697916657</v>
          </cell>
          <cell r="S804">
            <v>2.5399999999999999E-2</v>
          </cell>
          <cell r="U804">
            <v>39.321600000000018</v>
          </cell>
          <cell r="V804">
            <v>146875</v>
          </cell>
          <cell r="W804">
            <v>3731</v>
          </cell>
          <cell r="X804">
            <v>18</v>
          </cell>
          <cell r="Y804">
            <v>0.4572</v>
          </cell>
          <cell r="Z804">
            <v>8990</v>
          </cell>
          <cell r="AA804">
            <v>4111</v>
          </cell>
          <cell r="AC804">
            <v>7842</v>
          </cell>
          <cell r="AD804">
            <v>5865816</v>
          </cell>
          <cell r="AH804" t="str">
            <v>Mandor</v>
          </cell>
          <cell r="AK804">
            <v>1.2715657552083327E-2</v>
          </cell>
          <cell r="AL804">
            <v>75000</v>
          </cell>
          <cell r="AM804">
            <v>954</v>
          </cell>
          <cell r="AN804">
            <v>713592</v>
          </cell>
          <cell r="AO804">
            <v>9.5113118489583286</v>
          </cell>
        </row>
        <row r="805">
          <cell r="C805">
            <v>73002</v>
          </cell>
          <cell r="K805" t="str">
            <v>Dump Truck 12 ton</v>
          </cell>
          <cell r="P805">
            <v>43.505249445653654</v>
          </cell>
          <cell r="Q805">
            <v>1</v>
          </cell>
          <cell r="R805">
            <v>17.193327461192805</v>
          </cell>
          <cell r="S805">
            <v>2.3E-2</v>
          </cell>
          <cell r="U805">
            <v>43.505249445653654</v>
          </cell>
          <cell r="V805">
            <v>86375</v>
          </cell>
          <cell r="W805">
            <v>1987</v>
          </cell>
          <cell r="X805">
            <v>12</v>
          </cell>
          <cell r="Y805">
            <v>0.27600000000000002</v>
          </cell>
          <cell r="Z805">
            <v>8990</v>
          </cell>
          <cell r="AA805">
            <v>2482</v>
          </cell>
          <cell r="AC805">
            <v>4469</v>
          </cell>
          <cell r="AD805">
            <v>3342812</v>
          </cell>
          <cell r="AH805" t="str">
            <v>Pekerja</v>
          </cell>
          <cell r="AK805">
            <v>2.5431315104166654E-2</v>
          </cell>
          <cell r="AL805">
            <v>40000</v>
          </cell>
          <cell r="AM805">
            <v>1018</v>
          </cell>
          <cell r="AN805">
            <v>761464</v>
          </cell>
          <cell r="AO805">
            <v>19.022623697916657</v>
          </cell>
        </row>
        <row r="806">
          <cell r="C806">
            <v>73003</v>
          </cell>
          <cell r="S806">
            <v>0</v>
          </cell>
          <cell r="AC806">
            <v>0</v>
          </cell>
          <cell r="AD806">
            <v>0</v>
          </cell>
          <cell r="AM806">
            <v>0</v>
          </cell>
          <cell r="AO806">
            <v>0</v>
          </cell>
        </row>
        <row r="807">
          <cell r="C807">
            <v>73004</v>
          </cell>
          <cell r="S807">
            <v>0</v>
          </cell>
          <cell r="AC807">
            <v>0</v>
          </cell>
          <cell r="AD807">
            <v>0</v>
          </cell>
        </row>
        <row r="808">
          <cell r="C808">
            <v>73005</v>
          </cell>
          <cell r="S808">
            <v>0</v>
          </cell>
          <cell r="AC808">
            <v>0</v>
          </cell>
          <cell r="AD808">
            <v>0</v>
          </cell>
        </row>
        <row r="809">
          <cell r="C809">
            <v>73006</v>
          </cell>
          <cell r="S809">
            <v>0</v>
          </cell>
          <cell r="AC809">
            <v>0</v>
          </cell>
          <cell r="AD809">
            <v>0</v>
          </cell>
        </row>
        <row r="810">
          <cell r="C810">
            <v>73007</v>
          </cell>
          <cell r="S810">
            <v>0</v>
          </cell>
          <cell r="AC810">
            <v>0</v>
          </cell>
          <cell r="AD810">
            <v>0</v>
          </cell>
        </row>
        <row r="811">
          <cell r="C811">
            <v>73008</v>
          </cell>
          <cell r="S811">
            <v>0</v>
          </cell>
          <cell r="AC811">
            <v>0</v>
          </cell>
          <cell r="AD811">
            <v>0</v>
          </cell>
        </row>
        <row r="812">
          <cell r="C812">
            <v>73009</v>
          </cell>
          <cell r="S812">
            <v>0</v>
          </cell>
          <cell r="AC812">
            <v>0</v>
          </cell>
          <cell r="AD812">
            <v>0</v>
          </cell>
        </row>
        <row r="813">
          <cell r="C813">
            <v>73010</v>
          </cell>
          <cell r="S813">
            <v>0</v>
          </cell>
          <cell r="AC813">
            <v>0</v>
          </cell>
          <cell r="AD813">
            <v>0</v>
          </cell>
        </row>
        <row r="814">
          <cell r="C814">
            <v>74000</v>
          </cell>
          <cell r="D814" t="str">
            <v>III-1-8</v>
          </cell>
          <cell r="F814" t="str">
            <v>Excavation type - D with hauling distance 0,1 - 1 km</v>
          </cell>
          <cell r="H814" t="str">
            <v>cum</v>
          </cell>
          <cell r="I814">
            <v>654</v>
          </cell>
          <cell r="K814">
            <v>0</v>
          </cell>
          <cell r="L814">
            <v>30</v>
          </cell>
          <cell r="M814">
            <v>7</v>
          </cell>
          <cell r="N814">
            <v>1</v>
          </cell>
          <cell r="O814">
            <v>210</v>
          </cell>
          <cell r="U814">
            <v>39.321600000000018</v>
          </cell>
          <cell r="W814">
            <v>6219</v>
          </cell>
          <cell r="Y814">
            <v>0.80279999999999996</v>
          </cell>
          <cell r="Z814">
            <v>8990</v>
          </cell>
          <cell r="AA814">
            <v>7218</v>
          </cell>
          <cell r="AC814">
            <v>13437</v>
          </cell>
          <cell r="AD814">
            <v>8787798</v>
          </cell>
          <cell r="AE814">
            <v>0</v>
          </cell>
          <cell r="AF814" t="str">
            <v>III-1-8</v>
          </cell>
          <cell r="AH814" t="str">
            <v>Prod./Jam :</v>
          </cell>
          <cell r="AI814">
            <v>10</v>
          </cell>
          <cell r="AJ814">
            <v>80</v>
          </cell>
          <cell r="AK814">
            <v>1</v>
          </cell>
          <cell r="AM814">
            <v>1972</v>
          </cell>
          <cell r="AN814">
            <v>1289688</v>
          </cell>
          <cell r="AO814">
            <v>0</v>
          </cell>
          <cell r="AP814" t="str">
            <v>III-1-8</v>
          </cell>
          <cell r="AV814">
            <v>0</v>
          </cell>
          <cell r="BC814">
            <v>15409</v>
          </cell>
        </row>
        <row r="815">
          <cell r="C815">
            <v>74001</v>
          </cell>
          <cell r="K815" t="str">
            <v>Excavator PC 200</v>
          </cell>
          <cell r="P815">
            <v>39.321600000000018</v>
          </cell>
          <cell r="Q815">
            <v>1</v>
          </cell>
          <cell r="R815">
            <v>16.632080078124993</v>
          </cell>
          <cell r="S815">
            <v>2.5399999999999999E-2</v>
          </cell>
          <cell r="U815">
            <v>39.321600000000018</v>
          </cell>
          <cell r="V815">
            <v>146875</v>
          </cell>
          <cell r="W815">
            <v>3731</v>
          </cell>
          <cell r="X815">
            <v>18</v>
          </cell>
          <cell r="Y815">
            <v>0.4572</v>
          </cell>
          <cell r="Z815">
            <v>8990</v>
          </cell>
          <cell r="AA815">
            <v>4111</v>
          </cell>
          <cell r="AC815">
            <v>7842</v>
          </cell>
          <cell r="AD815">
            <v>5128668</v>
          </cell>
          <cell r="AH815" t="str">
            <v>Mandor</v>
          </cell>
          <cell r="AK815">
            <v>1.2715657552083327E-2</v>
          </cell>
          <cell r="AL815">
            <v>75000</v>
          </cell>
          <cell r="AM815">
            <v>954</v>
          </cell>
          <cell r="AN815">
            <v>623916</v>
          </cell>
          <cell r="AO815">
            <v>8.3160400390624964</v>
          </cell>
        </row>
        <row r="816">
          <cell r="C816">
            <v>74002</v>
          </cell>
          <cell r="K816" t="str">
            <v>Dump Truck 12 ton</v>
          </cell>
          <cell r="P816">
            <v>34.77928852877519</v>
          </cell>
          <cell r="Q816">
            <v>1</v>
          </cell>
          <cell r="R816">
            <v>18.804294960171564</v>
          </cell>
          <cell r="S816">
            <v>2.8799999999999999E-2</v>
          </cell>
          <cell r="U816">
            <v>34.77928852877519</v>
          </cell>
          <cell r="V816">
            <v>86375</v>
          </cell>
          <cell r="W816">
            <v>2488</v>
          </cell>
          <cell r="X816">
            <v>12</v>
          </cell>
          <cell r="Y816">
            <v>0.34560000000000002</v>
          </cell>
          <cell r="Z816">
            <v>8990</v>
          </cell>
          <cell r="AA816">
            <v>3107</v>
          </cell>
          <cell r="AC816">
            <v>5595</v>
          </cell>
          <cell r="AD816">
            <v>3659130</v>
          </cell>
          <cell r="AH816" t="str">
            <v>Pekerja</v>
          </cell>
          <cell r="AK816">
            <v>2.5431315104166654E-2</v>
          </cell>
          <cell r="AL816">
            <v>40000</v>
          </cell>
          <cell r="AM816">
            <v>1018</v>
          </cell>
          <cell r="AN816">
            <v>665772</v>
          </cell>
          <cell r="AO816">
            <v>16.632080078124993</v>
          </cell>
        </row>
        <row r="817">
          <cell r="C817">
            <v>74003</v>
          </cell>
          <cell r="S817">
            <v>0</v>
          </cell>
          <cell r="AC817">
            <v>0</v>
          </cell>
          <cell r="AD817">
            <v>0</v>
          </cell>
          <cell r="AM817">
            <v>0</v>
          </cell>
          <cell r="AO817">
            <v>0</v>
          </cell>
        </row>
        <row r="818">
          <cell r="C818">
            <v>74004</v>
          </cell>
          <cell r="S818">
            <v>0</v>
          </cell>
          <cell r="AC818">
            <v>0</v>
          </cell>
          <cell r="AD818">
            <v>0</v>
          </cell>
        </row>
        <row r="819">
          <cell r="C819">
            <v>74005</v>
          </cell>
          <cell r="S819">
            <v>0</v>
          </cell>
          <cell r="AC819">
            <v>0</v>
          </cell>
          <cell r="AD819">
            <v>0</v>
          </cell>
        </row>
        <row r="820">
          <cell r="C820">
            <v>74006</v>
          </cell>
          <cell r="S820">
            <v>0</v>
          </cell>
          <cell r="AC820">
            <v>0</v>
          </cell>
          <cell r="AD820">
            <v>0</v>
          </cell>
        </row>
        <row r="821">
          <cell r="C821">
            <v>74007</v>
          </cell>
          <cell r="S821">
            <v>0</v>
          </cell>
          <cell r="AC821">
            <v>0</v>
          </cell>
          <cell r="AD821">
            <v>0</v>
          </cell>
        </row>
        <row r="822">
          <cell r="C822">
            <v>74008</v>
          </cell>
          <cell r="S822">
            <v>0</v>
          </cell>
          <cell r="AC822">
            <v>0</v>
          </cell>
          <cell r="AD822">
            <v>0</v>
          </cell>
        </row>
        <row r="823">
          <cell r="C823">
            <v>74009</v>
          </cell>
          <cell r="S823">
            <v>0</v>
          </cell>
          <cell r="AC823">
            <v>0</v>
          </cell>
          <cell r="AD823">
            <v>0</v>
          </cell>
        </row>
        <row r="824">
          <cell r="C824">
            <v>74010</v>
          </cell>
          <cell r="S824">
            <v>0</v>
          </cell>
          <cell r="AC824">
            <v>0</v>
          </cell>
          <cell r="AD824">
            <v>0</v>
          </cell>
        </row>
        <row r="825">
          <cell r="C825">
            <v>75000</v>
          </cell>
          <cell r="D825" t="str">
            <v>III-1-9</v>
          </cell>
          <cell r="F825" t="str">
            <v>Excavation type - D with hauling distance 1 - 3 km</v>
          </cell>
          <cell r="H825" t="str">
            <v>cum</v>
          </cell>
          <cell r="I825">
            <v>467</v>
          </cell>
          <cell r="K825">
            <v>0</v>
          </cell>
          <cell r="L825">
            <v>30</v>
          </cell>
          <cell r="M825">
            <v>7</v>
          </cell>
          <cell r="N825">
            <v>1</v>
          </cell>
          <cell r="O825">
            <v>210</v>
          </cell>
          <cell r="U825">
            <v>39.321600000000018</v>
          </cell>
          <cell r="W825">
            <v>7610</v>
          </cell>
          <cell r="Y825">
            <v>0.996</v>
          </cell>
          <cell r="Z825">
            <v>8990</v>
          </cell>
          <cell r="AA825">
            <v>8955</v>
          </cell>
          <cell r="AC825">
            <v>16565</v>
          </cell>
          <cell r="AD825">
            <v>7735855</v>
          </cell>
          <cell r="AE825">
            <v>0</v>
          </cell>
          <cell r="AF825" t="str">
            <v>III-1-9</v>
          </cell>
          <cell r="AH825" t="str">
            <v>Prod./Jam :</v>
          </cell>
          <cell r="AI825">
            <v>10</v>
          </cell>
          <cell r="AJ825">
            <v>80</v>
          </cell>
          <cell r="AK825">
            <v>1</v>
          </cell>
          <cell r="AM825">
            <v>1972</v>
          </cell>
          <cell r="AN825">
            <v>920924</v>
          </cell>
          <cell r="AO825">
            <v>0</v>
          </cell>
          <cell r="AP825" t="str">
            <v>III-1-9</v>
          </cell>
          <cell r="AV825">
            <v>0</v>
          </cell>
          <cell r="BC825">
            <v>18537</v>
          </cell>
        </row>
        <row r="826">
          <cell r="C826">
            <v>75001</v>
          </cell>
          <cell r="K826" t="str">
            <v>Excavator PC 200</v>
          </cell>
          <cell r="P826">
            <v>39.321600000000018</v>
          </cell>
          <cell r="Q826">
            <v>1</v>
          </cell>
          <cell r="R826">
            <v>11.876424153645829</v>
          </cell>
          <cell r="S826">
            <v>2.5399999999999999E-2</v>
          </cell>
          <cell r="U826">
            <v>39.321600000000018</v>
          </cell>
          <cell r="V826">
            <v>146875</v>
          </cell>
          <cell r="W826">
            <v>3731</v>
          </cell>
          <cell r="X826">
            <v>18</v>
          </cell>
          <cell r="Y826">
            <v>0.4572</v>
          </cell>
          <cell r="Z826">
            <v>8990</v>
          </cell>
          <cell r="AA826">
            <v>4111</v>
          </cell>
          <cell r="AC826">
            <v>7842</v>
          </cell>
          <cell r="AD826">
            <v>3662214</v>
          </cell>
          <cell r="AH826" t="str">
            <v>Mandor</v>
          </cell>
          <cell r="AK826">
            <v>1.2715657552083327E-2</v>
          </cell>
          <cell r="AL826">
            <v>75000</v>
          </cell>
          <cell r="AM826">
            <v>954</v>
          </cell>
          <cell r="AN826">
            <v>445518</v>
          </cell>
          <cell r="AO826">
            <v>5.9382120768229134</v>
          </cell>
        </row>
        <row r="827">
          <cell r="C827">
            <v>75002</v>
          </cell>
          <cell r="K827" t="str">
            <v>Dump Truck 12 ton</v>
          </cell>
          <cell r="P827">
            <v>22.271526376854013</v>
          </cell>
          <cell r="Q827">
            <v>1</v>
          </cell>
          <cell r="R827">
            <v>20.968477512405084</v>
          </cell>
          <cell r="S827">
            <v>4.4900000000000002E-2</v>
          </cell>
          <cell r="U827">
            <v>22.271526376854013</v>
          </cell>
          <cell r="V827">
            <v>86375</v>
          </cell>
          <cell r="W827">
            <v>3879</v>
          </cell>
          <cell r="X827">
            <v>12</v>
          </cell>
          <cell r="Y827">
            <v>0.53879999999999995</v>
          </cell>
          <cell r="Z827">
            <v>8990</v>
          </cell>
          <cell r="AA827">
            <v>4844</v>
          </cell>
          <cell r="AC827">
            <v>8723</v>
          </cell>
          <cell r="AD827">
            <v>4073641</v>
          </cell>
          <cell r="AH827" t="str">
            <v>Pekerja</v>
          </cell>
          <cell r="AK827">
            <v>2.5431315104166654E-2</v>
          </cell>
          <cell r="AL827">
            <v>40000</v>
          </cell>
          <cell r="AM827">
            <v>1018</v>
          </cell>
          <cell r="AN827">
            <v>475406</v>
          </cell>
          <cell r="AO827">
            <v>11.876424153645827</v>
          </cell>
        </row>
        <row r="828">
          <cell r="C828">
            <v>75003</v>
          </cell>
          <cell r="S828">
            <v>0</v>
          </cell>
          <cell r="AC828">
            <v>0</v>
          </cell>
          <cell r="AD828">
            <v>0</v>
          </cell>
          <cell r="AM828">
            <v>0</v>
          </cell>
          <cell r="AO828">
            <v>0</v>
          </cell>
        </row>
        <row r="829">
          <cell r="C829">
            <v>75004</v>
          </cell>
          <cell r="S829">
            <v>0</v>
          </cell>
          <cell r="AC829">
            <v>0</v>
          </cell>
          <cell r="AD829">
            <v>0</v>
          </cell>
        </row>
        <row r="830">
          <cell r="C830">
            <v>75005</v>
          </cell>
          <cell r="S830">
            <v>0</v>
          </cell>
          <cell r="AC830">
            <v>0</v>
          </cell>
          <cell r="AD830">
            <v>0</v>
          </cell>
        </row>
        <row r="831">
          <cell r="C831">
            <v>75006</v>
          </cell>
          <cell r="S831">
            <v>0</v>
          </cell>
          <cell r="AC831">
            <v>0</v>
          </cell>
          <cell r="AD831">
            <v>0</v>
          </cell>
        </row>
        <row r="832">
          <cell r="C832">
            <v>75007</v>
          </cell>
          <cell r="S832">
            <v>0</v>
          </cell>
          <cell r="AC832">
            <v>0</v>
          </cell>
          <cell r="AD832">
            <v>0</v>
          </cell>
        </row>
        <row r="833">
          <cell r="C833">
            <v>75008</v>
          </cell>
          <cell r="S833">
            <v>0</v>
          </cell>
          <cell r="AC833">
            <v>0</v>
          </cell>
          <cell r="AD833">
            <v>0</v>
          </cell>
        </row>
        <row r="834">
          <cell r="C834">
            <v>75009</v>
          </cell>
          <cell r="S834">
            <v>0</v>
          </cell>
          <cell r="AC834">
            <v>0</v>
          </cell>
          <cell r="AD834">
            <v>0</v>
          </cell>
        </row>
        <row r="835">
          <cell r="C835">
            <v>75010</v>
          </cell>
          <cell r="S835">
            <v>0</v>
          </cell>
          <cell r="AC835">
            <v>0</v>
          </cell>
          <cell r="AD835">
            <v>0</v>
          </cell>
        </row>
        <row r="836">
          <cell r="C836">
            <v>76000</v>
          </cell>
          <cell r="D836" t="str">
            <v>III-1-10</v>
          </cell>
          <cell r="F836" t="str">
            <v>Excavation type - F without hauling distance</v>
          </cell>
          <cell r="H836" t="str">
            <v>cum</v>
          </cell>
          <cell r="I836">
            <v>56</v>
          </cell>
          <cell r="K836">
            <v>0</v>
          </cell>
          <cell r="L836">
            <v>30</v>
          </cell>
          <cell r="M836">
            <v>7</v>
          </cell>
          <cell r="N836">
            <v>1</v>
          </cell>
          <cell r="O836">
            <v>210</v>
          </cell>
          <cell r="U836">
            <v>26.214400000000008</v>
          </cell>
          <cell r="W836">
            <v>8947</v>
          </cell>
          <cell r="Y836">
            <v>1.1642999999999999</v>
          </cell>
          <cell r="Z836">
            <v>8990</v>
          </cell>
          <cell r="AA836">
            <v>10469</v>
          </cell>
          <cell r="AC836">
            <v>19416</v>
          </cell>
          <cell r="AD836">
            <v>1087296</v>
          </cell>
          <cell r="AE836">
            <v>0</v>
          </cell>
          <cell r="AF836" t="str">
            <v>III-1-10</v>
          </cell>
          <cell r="AH836" t="str">
            <v>Prod./Jam :</v>
          </cell>
          <cell r="AI836">
            <v>10</v>
          </cell>
          <cell r="AJ836">
            <v>80</v>
          </cell>
          <cell r="AK836">
            <v>1</v>
          </cell>
          <cell r="AM836">
            <v>2957</v>
          </cell>
          <cell r="AN836">
            <v>165592</v>
          </cell>
          <cell r="AO836">
            <v>0</v>
          </cell>
          <cell r="AP836" t="str">
            <v>III-1-10</v>
          </cell>
          <cell r="AV836">
            <v>0</v>
          </cell>
          <cell r="BC836">
            <v>22373</v>
          </cell>
        </row>
        <row r="837">
          <cell r="C837">
            <v>76001</v>
          </cell>
          <cell r="K837" t="str">
            <v>Excavator PC 200</v>
          </cell>
          <cell r="P837">
            <v>26.214400000000008</v>
          </cell>
          <cell r="Q837">
            <v>1</v>
          </cell>
          <cell r="R837">
            <v>2.1362304687499991</v>
          </cell>
          <cell r="S837">
            <v>3.8100000000000002E-2</v>
          </cell>
          <cell r="U837">
            <v>26.214400000000008</v>
          </cell>
          <cell r="V837">
            <v>146875</v>
          </cell>
          <cell r="W837">
            <v>5596</v>
          </cell>
          <cell r="X837">
            <v>18</v>
          </cell>
          <cell r="Y837">
            <v>0.68579999999999997</v>
          </cell>
          <cell r="Z837">
            <v>8990</v>
          </cell>
          <cell r="AA837">
            <v>6166</v>
          </cell>
          <cell r="AC837">
            <v>11762</v>
          </cell>
          <cell r="AD837">
            <v>658672</v>
          </cell>
          <cell r="AH837" t="str">
            <v>Mandor</v>
          </cell>
          <cell r="AK837">
            <v>1.9073486328124993E-2</v>
          </cell>
          <cell r="AL837">
            <v>75000</v>
          </cell>
          <cell r="AM837">
            <v>1431</v>
          </cell>
          <cell r="AN837">
            <v>80136</v>
          </cell>
          <cell r="AO837">
            <v>1.0681152343749996</v>
          </cell>
        </row>
        <row r="838">
          <cell r="C838">
            <v>76002</v>
          </cell>
          <cell r="K838" t="str">
            <v>Dump Truck 12 ton</v>
          </cell>
          <cell r="P838">
            <v>43.505249445653654</v>
          </cell>
          <cell r="Q838">
            <v>1</v>
          </cell>
          <cell r="R838">
            <v>1.2872009863994613</v>
          </cell>
          <cell r="S838">
            <v>2.3E-2</v>
          </cell>
          <cell r="U838">
            <v>43.505249445653654</v>
          </cell>
          <cell r="V838">
            <v>86375</v>
          </cell>
          <cell r="W838">
            <v>1987</v>
          </cell>
          <cell r="X838">
            <v>12</v>
          </cell>
          <cell r="Y838">
            <v>0.27600000000000002</v>
          </cell>
          <cell r="Z838">
            <v>8990</v>
          </cell>
          <cell r="AA838">
            <v>2482</v>
          </cell>
          <cell r="AC838">
            <v>4469</v>
          </cell>
          <cell r="AD838">
            <v>250264</v>
          </cell>
          <cell r="AH838" t="str">
            <v>Pekerja</v>
          </cell>
          <cell r="AK838">
            <v>3.8146972656249986E-2</v>
          </cell>
          <cell r="AL838">
            <v>40000</v>
          </cell>
          <cell r="AM838">
            <v>1526</v>
          </cell>
          <cell r="AN838">
            <v>85456</v>
          </cell>
          <cell r="AO838">
            <v>2.1362304687499991</v>
          </cell>
        </row>
        <row r="839">
          <cell r="C839">
            <v>76003</v>
          </cell>
          <cell r="K839" t="str">
            <v>Bulldozer D65</v>
          </cell>
          <cell r="P839">
            <v>123.07692307692307</v>
          </cell>
          <cell r="Q839">
            <v>1</v>
          </cell>
          <cell r="R839">
            <v>0.45500000000000002</v>
          </cell>
          <cell r="S839">
            <v>8.0999999999999996E-3</v>
          </cell>
          <cell r="U839">
            <v>123.07692307692307</v>
          </cell>
          <cell r="V839">
            <v>168375</v>
          </cell>
          <cell r="W839">
            <v>1364</v>
          </cell>
          <cell r="X839">
            <v>25</v>
          </cell>
          <cell r="Y839">
            <v>0.20250000000000001</v>
          </cell>
          <cell r="Z839">
            <v>8990</v>
          </cell>
          <cell r="AA839">
            <v>1821</v>
          </cell>
          <cell r="AC839">
            <v>3185</v>
          </cell>
          <cell r="AD839">
            <v>178360</v>
          </cell>
          <cell r="AM839">
            <v>0</v>
          </cell>
          <cell r="AO839">
            <v>0</v>
          </cell>
        </row>
        <row r="840">
          <cell r="C840">
            <v>76004</v>
          </cell>
          <cell r="S840">
            <v>0</v>
          </cell>
          <cell r="AC840">
            <v>0</v>
          </cell>
          <cell r="AD840">
            <v>0</v>
          </cell>
        </row>
        <row r="841">
          <cell r="C841">
            <v>76005</v>
          </cell>
          <cell r="S841">
            <v>0</v>
          </cell>
          <cell r="AC841">
            <v>0</v>
          </cell>
          <cell r="AD841">
            <v>0</v>
          </cell>
        </row>
        <row r="842">
          <cell r="C842">
            <v>76006</v>
          </cell>
          <cell r="S842">
            <v>0</v>
          </cell>
          <cell r="AC842">
            <v>0</v>
          </cell>
          <cell r="AD842">
            <v>0</v>
          </cell>
        </row>
        <row r="843">
          <cell r="C843">
            <v>76007</v>
          </cell>
          <cell r="S843">
            <v>0</v>
          </cell>
          <cell r="AC843">
            <v>0</v>
          </cell>
          <cell r="AD843">
            <v>0</v>
          </cell>
        </row>
        <row r="844">
          <cell r="C844">
            <v>76008</v>
          </cell>
          <cell r="S844">
            <v>0</v>
          </cell>
          <cell r="AC844">
            <v>0</v>
          </cell>
          <cell r="AD844">
            <v>0</v>
          </cell>
        </row>
        <row r="845">
          <cell r="C845">
            <v>76009</v>
          </cell>
          <cell r="S845">
            <v>0</v>
          </cell>
          <cell r="AC845">
            <v>0</v>
          </cell>
          <cell r="AD845">
            <v>0</v>
          </cell>
        </row>
        <row r="846">
          <cell r="C846">
            <v>76010</v>
          </cell>
          <cell r="S846">
            <v>0</v>
          </cell>
          <cell r="AC846">
            <v>0</v>
          </cell>
          <cell r="AD846">
            <v>0</v>
          </cell>
        </row>
        <row r="847">
          <cell r="C847">
            <v>77000</v>
          </cell>
          <cell r="D847" t="str">
            <v>III-1-11</v>
          </cell>
          <cell r="F847" t="str">
            <v>Excavation type - F with hauling distance 0,1 - 1 km</v>
          </cell>
          <cell r="H847" t="str">
            <v>cum</v>
          </cell>
          <cell r="I847">
            <v>49</v>
          </cell>
          <cell r="K847">
            <v>0</v>
          </cell>
          <cell r="L847">
            <v>30</v>
          </cell>
          <cell r="M847">
            <v>7</v>
          </cell>
          <cell r="N847">
            <v>1</v>
          </cell>
          <cell r="O847">
            <v>210</v>
          </cell>
          <cell r="U847">
            <v>26.214400000000008</v>
          </cell>
          <cell r="W847">
            <v>9448</v>
          </cell>
          <cell r="Y847">
            <v>1.2339000000000002</v>
          </cell>
          <cell r="Z847">
            <v>8990</v>
          </cell>
          <cell r="AA847">
            <v>11094</v>
          </cell>
          <cell r="AC847">
            <v>20542</v>
          </cell>
          <cell r="AD847">
            <v>1006558</v>
          </cell>
          <cell r="AE847">
            <v>0</v>
          </cell>
          <cell r="AF847" t="str">
            <v>III-1-11</v>
          </cell>
          <cell r="AH847" t="str">
            <v>Prod./Jam :</v>
          </cell>
          <cell r="AI847">
            <v>10</v>
          </cell>
          <cell r="AJ847">
            <v>80</v>
          </cell>
          <cell r="AK847">
            <v>1</v>
          </cell>
          <cell r="AM847">
            <v>2957</v>
          </cell>
          <cell r="AN847">
            <v>144893</v>
          </cell>
          <cell r="AO847">
            <v>0</v>
          </cell>
          <cell r="AP847" t="str">
            <v>III-1-11</v>
          </cell>
          <cell r="AV847">
            <v>0</v>
          </cell>
          <cell r="BC847">
            <v>23499</v>
          </cell>
        </row>
        <row r="848">
          <cell r="C848">
            <v>77001</v>
          </cell>
          <cell r="K848" t="str">
            <v>Excavator PC 200</v>
          </cell>
          <cell r="P848">
            <v>26.214400000000008</v>
          </cell>
          <cell r="Q848">
            <v>1</v>
          </cell>
          <cell r="R848">
            <v>1.8692016601562493</v>
          </cell>
          <cell r="S848">
            <v>3.8100000000000002E-2</v>
          </cell>
          <cell r="U848">
            <v>26.214400000000008</v>
          </cell>
          <cell r="V848">
            <v>146875</v>
          </cell>
          <cell r="W848">
            <v>5596</v>
          </cell>
          <cell r="X848">
            <v>18</v>
          </cell>
          <cell r="Y848">
            <v>0.68579999999999997</v>
          </cell>
          <cell r="Z848">
            <v>8990</v>
          </cell>
          <cell r="AA848">
            <v>6166</v>
          </cell>
          <cell r="AC848">
            <v>11762</v>
          </cell>
          <cell r="AD848">
            <v>576338</v>
          </cell>
          <cell r="AH848" t="str">
            <v>Mandor</v>
          </cell>
          <cell r="AK848">
            <v>1.9073486328124993E-2</v>
          </cell>
          <cell r="AL848">
            <v>75000</v>
          </cell>
          <cell r="AM848">
            <v>1431</v>
          </cell>
          <cell r="AN848">
            <v>70119</v>
          </cell>
          <cell r="AO848">
            <v>0.93460083007812467</v>
          </cell>
        </row>
        <row r="849">
          <cell r="C849">
            <v>77002</v>
          </cell>
          <cell r="K849" t="str">
            <v>Dump Truck 12 ton</v>
          </cell>
          <cell r="P849">
            <v>34.77928852877519</v>
          </cell>
          <cell r="Q849">
            <v>1</v>
          </cell>
          <cell r="R849">
            <v>1.4088844847834965</v>
          </cell>
          <cell r="S849">
            <v>2.8799999999999999E-2</v>
          </cell>
          <cell r="U849">
            <v>34.77928852877519</v>
          </cell>
          <cell r="V849">
            <v>86375</v>
          </cell>
          <cell r="W849">
            <v>2488</v>
          </cell>
          <cell r="X849">
            <v>12</v>
          </cell>
          <cell r="Y849">
            <v>0.34560000000000002</v>
          </cell>
          <cell r="Z849">
            <v>8990</v>
          </cell>
          <cell r="AA849">
            <v>3107</v>
          </cell>
          <cell r="AC849">
            <v>5595</v>
          </cell>
          <cell r="AD849">
            <v>274155</v>
          </cell>
          <cell r="AH849" t="str">
            <v>Pekerja</v>
          </cell>
          <cell r="AK849">
            <v>3.8146972656249986E-2</v>
          </cell>
          <cell r="AL849">
            <v>40000</v>
          </cell>
          <cell r="AM849">
            <v>1526</v>
          </cell>
          <cell r="AN849">
            <v>74774</v>
          </cell>
          <cell r="AO849">
            <v>1.8692016601562493</v>
          </cell>
        </row>
        <row r="850">
          <cell r="C850">
            <v>77003</v>
          </cell>
          <cell r="K850" t="str">
            <v>Bulldozer D65</v>
          </cell>
          <cell r="P850">
            <v>123.07692307692307</v>
          </cell>
          <cell r="Q850">
            <v>1</v>
          </cell>
          <cell r="R850">
            <v>0.39812500000000006</v>
          </cell>
          <cell r="S850">
            <v>8.0999999999999996E-3</v>
          </cell>
          <cell r="U850">
            <v>123.07692307692307</v>
          </cell>
          <cell r="V850">
            <v>168375</v>
          </cell>
          <cell r="W850">
            <v>1364</v>
          </cell>
          <cell r="X850">
            <v>25</v>
          </cell>
          <cell r="Y850">
            <v>0.20250000000000001</v>
          </cell>
          <cell r="Z850">
            <v>8990</v>
          </cell>
          <cell r="AA850">
            <v>1821</v>
          </cell>
          <cell r="AC850">
            <v>3185</v>
          </cell>
          <cell r="AD850">
            <v>156065</v>
          </cell>
          <cell r="AM850">
            <v>0</v>
          </cell>
          <cell r="AO850">
            <v>0</v>
          </cell>
        </row>
        <row r="851">
          <cell r="C851">
            <v>77004</v>
          </cell>
          <cell r="S851">
            <v>0</v>
          </cell>
          <cell r="AC851">
            <v>0</v>
          </cell>
          <cell r="AD851">
            <v>0</v>
          </cell>
        </row>
        <row r="852">
          <cell r="C852">
            <v>77005</v>
          </cell>
          <cell r="S852">
            <v>0</v>
          </cell>
          <cell r="AC852">
            <v>0</v>
          </cell>
          <cell r="AD852">
            <v>0</v>
          </cell>
        </row>
        <row r="853">
          <cell r="C853">
            <v>77006</v>
          </cell>
          <cell r="S853">
            <v>0</v>
          </cell>
          <cell r="AC853">
            <v>0</v>
          </cell>
          <cell r="AD853">
            <v>0</v>
          </cell>
        </row>
        <row r="854">
          <cell r="C854">
            <v>77007</v>
          </cell>
          <cell r="S854">
            <v>0</v>
          </cell>
          <cell r="AC854">
            <v>0</v>
          </cell>
          <cell r="AD854">
            <v>0</v>
          </cell>
        </row>
        <row r="855">
          <cell r="C855">
            <v>77008</v>
          </cell>
          <cell r="S855">
            <v>0</v>
          </cell>
          <cell r="AC855">
            <v>0</v>
          </cell>
          <cell r="AD855">
            <v>0</v>
          </cell>
        </row>
        <row r="856">
          <cell r="C856">
            <v>77009</v>
          </cell>
          <cell r="S856">
            <v>0</v>
          </cell>
          <cell r="AC856">
            <v>0</v>
          </cell>
          <cell r="AD856">
            <v>0</v>
          </cell>
        </row>
        <row r="857">
          <cell r="C857">
            <v>77010</v>
          </cell>
          <cell r="S857">
            <v>0</v>
          </cell>
          <cell r="AC857">
            <v>0</v>
          </cell>
          <cell r="AD857">
            <v>0</v>
          </cell>
        </row>
        <row r="858">
          <cell r="C858">
            <v>78000</v>
          </cell>
          <cell r="D858" t="str">
            <v>III-1-12</v>
          </cell>
          <cell r="F858" t="str">
            <v>Excavation type - F with hauling distance 1 - 3 km</v>
          </cell>
          <cell r="H858" t="str">
            <v>cum</v>
          </cell>
          <cell r="I858">
            <v>35</v>
          </cell>
          <cell r="K858">
            <v>0</v>
          </cell>
          <cell r="L858">
            <v>30</v>
          </cell>
          <cell r="M858">
            <v>7</v>
          </cell>
          <cell r="N858">
            <v>1</v>
          </cell>
          <cell r="O858">
            <v>210</v>
          </cell>
          <cell r="U858">
            <v>26.214400000000008</v>
          </cell>
          <cell r="W858">
            <v>10839</v>
          </cell>
          <cell r="Y858">
            <v>1.4270999999999998</v>
          </cell>
          <cell r="Z858">
            <v>8990</v>
          </cell>
          <cell r="AA858">
            <v>12831</v>
          </cell>
          <cell r="AC858">
            <v>23670</v>
          </cell>
          <cell r="AD858">
            <v>828450</v>
          </cell>
          <cell r="AE858">
            <v>0</v>
          </cell>
          <cell r="AF858" t="str">
            <v>III-1-12</v>
          </cell>
          <cell r="AH858" t="str">
            <v>Prod./Jam :</v>
          </cell>
          <cell r="AI858">
            <v>10</v>
          </cell>
          <cell r="AJ858">
            <v>80</v>
          </cell>
          <cell r="AK858">
            <v>1</v>
          </cell>
          <cell r="AM858">
            <v>2957</v>
          </cell>
          <cell r="AN858">
            <v>103495</v>
          </cell>
          <cell r="AO858">
            <v>0</v>
          </cell>
          <cell r="AP858" t="str">
            <v>III-1-12</v>
          </cell>
          <cell r="AV858">
            <v>0</v>
          </cell>
          <cell r="BC858">
            <v>26627</v>
          </cell>
        </row>
        <row r="859">
          <cell r="C859">
            <v>78001</v>
          </cell>
          <cell r="K859" t="str">
            <v>Excavator PC 200</v>
          </cell>
          <cell r="P859">
            <v>26.214400000000008</v>
          </cell>
          <cell r="Q859">
            <v>1</v>
          </cell>
          <cell r="R859">
            <v>1.3351440429687496</v>
          </cell>
          <cell r="S859">
            <v>3.8100000000000002E-2</v>
          </cell>
          <cell r="U859">
            <v>26.214400000000008</v>
          </cell>
          <cell r="V859">
            <v>146875</v>
          </cell>
          <cell r="W859">
            <v>5596</v>
          </cell>
          <cell r="X859">
            <v>18</v>
          </cell>
          <cell r="Y859">
            <v>0.68579999999999997</v>
          </cell>
          <cell r="Z859">
            <v>8990</v>
          </cell>
          <cell r="AA859">
            <v>6166</v>
          </cell>
          <cell r="AC859">
            <v>11762</v>
          </cell>
          <cell r="AD859">
            <v>411670</v>
          </cell>
          <cell r="AH859" t="str">
            <v>Mandor</v>
          </cell>
          <cell r="AK859">
            <v>1.9073486328124993E-2</v>
          </cell>
          <cell r="AL859">
            <v>75000</v>
          </cell>
          <cell r="AM859">
            <v>1431</v>
          </cell>
          <cell r="AN859">
            <v>50085</v>
          </cell>
          <cell r="AO859">
            <v>0.66757202148437478</v>
          </cell>
        </row>
        <row r="860">
          <cell r="C860">
            <v>78002</v>
          </cell>
          <cell r="K860" t="str">
            <v>Dump Truck 12 ton</v>
          </cell>
          <cell r="P860">
            <v>22.271526376854013</v>
          </cell>
          <cell r="Q860">
            <v>1</v>
          </cell>
          <cell r="R860">
            <v>1.5715133039275757</v>
          </cell>
          <cell r="S860">
            <v>4.4900000000000002E-2</v>
          </cell>
          <cell r="U860">
            <v>22.271526376854013</v>
          </cell>
          <cell r="V860">
            <v>86375</v>
          </cell>
          <cell r="W860">
            <v>3879</v>
          </cell>
          <cell r="X860">
            <v>12</v>
          </cell>
          <cell r="Y860">
            <v>0.53879999999999995</v>
          </cell>
          <cell r="Z860">
            <v>8990</v>
          </cell>
          <cell r="AA860">
            <v>4844</v>
          </cell>
          <cell r="AC860">
            <v>8723</v>
          </cell>
          <cell r="AD860">
            <v>305305</v>
          </cell>
          <cell r="AH860" t="str">
            <v>Pekerja</v>
          </cell>
          <cell r="AK860">
            <v>3.8146972656249986E-2</v>
          </cell>
          <cell r="AL860">
            <v>40000</v>
          </cell>
          <cell r="AM860">
            <v>1526</v>
          </cell>
          <cell r="AN860">
            <v>53410</v>
          </cell>
          <cell r="AO860">
            <v>1.3351440429687496</v>
          </cell>
        </row>
        <row r="861">
          <cell r="C861">
            <v>78003</v>
          </cell>
          <cell r="K861" t="str">
            <v>Bulldozer D65</v>
          </cell>
          <cell r="P861">
            <v>123.07692307692307</v>
          </cell>
          <cell r="Q861">
            <v>1</v>
          </cell>
          <cell r="R861">
            <v>0.28437500000000004</v>
          </cell>
          <cell r="S861">
            <v>8.0999999999999996E-3</v>
          </cell>
          <cell r="U861">
            <v>123.07692307692307</v>
          </cell>
          <cell r="V861">
            <v>168375</v>
          </cell>
          <cell r="W861">
            <v>1364</v>
          </cell>
          <cell r="X861">
            <v>25</v>
          </cell>
          <cell r="Y861">
            <v>0.20250000000000001</v>
          </cell>
          <cell r="Z861">
            <v>8990</v>
          </cell>
          <cell r="AA861">
            <v>1821</v>
          </cell>
          <cell r="AC861">
            <v>3185</v>
          </cell>
          <cell r="AD861">
            <v>111475</v>
          </cell>
          <cell r="AM861">
            <v>0</v>
          </cell>
          <cell r="AO861">
            <v>0</v>
          </cell>
        </row>
        <row r="862">
          <cell r="C862">
            <v>78004</v>
          </cell>
          <cell r="S862">
            <v>0</v>
          </cell>
          <cell r="AC862">
            <v>0</v>
          </cell>
          <cell r="AD862">
            <v>0</v>
          </cell>
        </row>
        <row r="863">
          <cell r="C863">
            <v>78005</v>
          </cell>
          <cell r="S863">
            <v>0</v>
          </cell>
          <cell r="AC863">
            <v>0</v>
          </cell>
          <cell r="AD863">
            <v>0</v>
          </cell>
        </row>
        <row r="864">
          <cell r="C864">
            <v>78006</v>
          </cell>
          <cell r="S864">
            <v>0</v>
          </cell>
          <cell r="AC864">
            <v>0</v>
          </cell>
          <cell r="AD864">
            <v>0</v>
          </cell>
        </row>
        <row r="865">
          <cell r="C865">
            <v>78007</v>
          </cell>
          <cell r="S865">
            <v>0</v>
          </cell>
          <cell r="AC865">
            <v>0</v>
          </cell>
          <cell r="AD865">
            <v>0</v>
          </cell>
        </row>
        <row r="866">
          <cell r="C866">
            <v>78008</v>
          </cell>
          <cell r="S866">
            <v>0</v>
          </cell>
          <cell r="AC866">
            <v>0</v>
          </cell>
          <cell r="AD866">
            <v>0</v>
          </cell>
        </row>
        <row r="867">
          <cell r="C867">
            <v>78009</v>
          </cell>
          <cell r="S867">
            <v>0</v>
          </cell>
          <cell r="AC867">
            <v>0</v>
          </cell>
          <cell r="AD867">
            <v>0</v>
          </cell>
        </row>
        <row r="868">
          <cell r="C868">
            <v>78010</v>
          </cell>
          <cell r="S868">
            <v>0</v>
          </cell>
          <cell r="AC868">
            <v>0</v>
          </cell>
          <cell r="AD868">
            <v>0</v>
          </cell>
        </row>
        <row r="869">
          <cell r="C869">
            <v>79000</v>
          </cell>
          <cell r="D869" t="str">
            <v>III-1-13</v>
          </cell>
          <cell r="F869" t="str">
            <v>Earthfill type - A1 from excavated material</v>
          </cell>
          <cell r="H869" t="str">
            <v>cum</v>
          </cell>
          <cell r="I869">
            <v>93185</v>
          </cell>
          <cell r="K869">
            <v>0</v>
          </cell>
          <cell r="L869">
            <v>30</v>
          </cell>
          <cell r="M869">
            <v>7</v>
          </cell>
          <cell r="N869">
            <v>1</v>
          </cell>
          <cell r="O869">
            <v>210</v>
          </cell>
          <cell r="U869">
            <v>216.91139240506331</v>
          </cell>
          <cell r="W869">
            <v>1689</v>
          </cell>
          <cell r="Y869">
            <v>0.1835</v>
          </cell>
          <cell r="Z869">
            <v>8990</v>
          </cell>
          <cell r="AA869">
            <v>1651</v>
          </cell>
          <cell r="AC869">
            <v>3340</v>
          </cell>
          <cell r="AD869">
            <v>311237900</v>
          </cell>
          <cell r="AE869">
            <v>0</v>
          </cell>
          <cell r="AF869" t="str">
            <v>III-1-13</v>
          </cell>
          <cell r="AH869" t="str">
            <v>Prod./Jam :</v>
          </cell>
          <cell r="AI869">
            <v>10</v>
          </cell>
          <cell r="AJ869">
            <v>80</v>
          </cell>
          <cell r="AK869">
            <v>1</v>
          </cell>
          <cell r="AM869">
            <v>639</v>
          </cell>
          <cell r="AN869">
            <v>59545215</v>
          </cell>
          <cell r="AO869">
            <v>0</v>
          </cell>
          <cell r="AP869" t="str">
            <v>III-1-13</v>
          </cell>
          <cell r="AV869">
            <v>0</v>
          </cell>
          <cell r="BC869">
            <v>3979</v>
          </cell>
        </row>
        <row r="870">
          <cell r="C870">
            <v>79001</v>
          </cell>
          <cell r="K870" t="str">
            <v>Bulldozer D65</v>
          </cell>
          <cell r="P870">
            <v>216.91139240506331</v>
          </cell>
          <cell r="Q870">
            <v>1</v>
          </cell>
          <cell r="R870">
            <v>429.59938141923431</v>
          </cell>
          <cell r="S870">
            <v>4.5999999999999999E-3</v>
          </cell>
          <cell r="U870">
            <v>216.91139240506331</v>
          </cell>
          <cell r="V870">
            <v>168375</v>
          </cell>
          <cell r="W870">
            <v>775</v>
          </cell>
          <cell r="X870">
            <v>25</v>
          </cell>
          <cell r="Y870">
            <v>0.115</v>
          </cell>
          <cell r="Z870">
            <v>8990</v>
          </cell>
          <cell r="AA870">
            <v>1034</v>
          </cell>
          <cell r="AC870">
            <v>1809</v>
          </cell>
          <cell r="AD870">
            <v>168571665</v>
          </cell>
          <cell r="AH870" t="str">
            <v>Mandor</v>
          </cell>
          <cell r="AI870">
            <v>0</v>
          </cell>
          <cell r="AJ870">
            <v>1.2500000000000001E-2</v>
          </cell>
          <cell r="AK870">
            <v>4.11522633744856E-3</v>
          </cell>
          <cell r="AL870">
            <v>75000</v>
          </cell>
          <cell r="AM870">
            <v>309</v>
          </cell>
          <cell r="AN870">
            <v>28794165</v>
          </cell>
          <cell r="AO870">
            <v>383.47736625514409</v>
          </cell>
        </row>
        <row r="871">
          <cell r="C871">
            <v>79002</v>
          </cell>
          <cell r="K871" t="str">
            <v>Vibrator Roller</v>
          </cell>
          <cell r="P871">
            <v>121.5</v>
          </cell>
          <cell r="Q871">
            <v>1</v>
          </cell>
          <cell r="R871">
            <v>766.95473251028807</v>
          </cell>
          <cell r="S871">
            <v>8.2000000000000007E-3</v>
          </cell>
          <cell r="U871">
            <v>121.5</v>
          </cell>
          <cell r="V871">
            <v>108375.00000000001</v>
          </cell>
          <cell r="W871">
            <v>889</v>
          </cell>
          <cell r="X871">
            <v>8</v>
          </cell>
          <cell r="Y871">
            <v>6.5600000000000006E-2</v>
          </cell>
          <cell r="Z871">
            <v>8990</v>
          </cell>
          <cell r="AA871">
            <v>590</v>
          </cell>
          <cell r="AC871">
            <v>1479</v>
          </cell>
          <cell r="AD871">
            <v>137820615</v>
          </cell>
          <cell r="AH871" t="str">
            <v>Pekerja</v>
          </cell>
          <cell r="AI871">
            <v>0</v>
          </cell>
          <cell r="AJ871">
            <v>1.2500000000000001E-2</v>
          </cell>
          <cell r="AK871">
            <v>8.23045267489712E-3</v>
          </cell>
          <cell r="AL871">
            <v>40000</v>
          </cell>
          <cell r="AM871">
            <v>330</v>
          </cell>
          <cell r="AN871">
            <v>30751050</v>
          </cell>
          <cell r="AO871">
            <v>766.95473251028818</v>
          </cell>
        </row>
        <row r="872">
          <cell r="C872">
            <v>79003</v>
          </cell>
          <cell r="K872" t="str">
            <v>Water Tanker 5000 L</v>
          </cell>
          <cell r="P872">
            <v>243</v>
          </cell>
          <cell r="Q872">
            <v>1</v>
          </cell>
          <cell r="R872">
            <v>383.47736625514403</v>
          </cell>
          <cell r="S872">
            <v>4.1000000000000005E-4</v>
          </cell>
          <cell r="U872">
            <v>243</v>
          </cell>
          <cell r="V872">
            <v>59375</v>
          </cell>
          <cell r="W872">
            <v>25</v>
          </cell>
          <cell r="X872">
            <v>7</v>
          </cell>
          <cell r="Y872">
            <v>2.8999999999999998E-3</v>
          </cell>
          <cell r="Z872">
            <v>8990</v>
          </cell>
          <cell r="AA872">
            <v>27</v>
          </cell>
          <cell r="AC872">
            <v>52</v>
          </cell>
          <cell r="AD872">
            <v>4845620</v>
          </cell>
          <cell r="AM872">
            <v>0</v>
          </cell>
          <cell r="AO872">
            <v>0</v>
          </cell>
        </row>
        <row r="873">
          <cell r="C873">
            <v>79004</v>
          </cell>
          <cell r="S873">
            <v>0</v>
          </cell>
          <cell r="AC873">
            <v>0</v>
          </cell>
          <cell r="AD873">
            <v>0</v>
          </cell>
        </row>
        <row r="874">
          <cell r="C874">
            <v>79005</v>
          </cell>
          <cell r="S874">
            <v>0</v>
          </cell>
          <cell r="AC874">
            <v>0</v>
          </cell>
          <cell r="AD874">
            <v>0</v>
          </cell>
        </row>
        <row r="875">
          <cell r="C875">
            <v>79006</v>
          </cell>
          <cell r="S875">
            <v>0</v>
          </cell>
          <cell r="AC875">
            <v>0</v>
          </cell>
          <cell r="AD875">
            <v>0</v>
          </cell>
        </row>
        <row r="876">
          <cell r="C876">
            <v>79007</v>
          </cell>
          <cell r="S876">
            <v>0</v>
          </cell>
          <cell r="AC876">
            <v>0</v>
          </cell>
          <cell r="AD876">
            <v>0</v>
          </cell>
        </row>
        <row r="877">
          <cell r="C877">
            <v>79008</v>
          </cell>
          <cell r="S877">
            <v>0</v>
          </cell>
          <cell r="AC877">
            <v>0</v>
          </cell>
          <cell r="AD877">
            <v>0</v>
          </cell>
        </row>
        <row r="878">
          <cell r="C878">
            <v>79009</v>
          </cell>
          <cell r="S878">
            <v>0</v>
          </cell>
          <cell r="AC878">
            <v>0</v>
          </cell>
          <cell r="AD878">
            <v>0</v>
          </cell>
        </row>
        <row r="879">
          <cell r="C879">
            <v>79010</v>
          </cell>
          <cell r="S879">
            <v>0</v>
          </cell>
          <cell r="AC879">
            <v>0</v>
          </cell>
          <cell r="AD879">
            <v>0</v>
          </cell>
        </row>
        <row r="880">
          <cell r="C880">
            <v>80000</v>
          </cell>
          <cell r="D880" t="str">
            <v>III-1-14</v>
          </cell>
          <cell r="F880" t="str">
            <v>Earthfill type - A1 from excavated material with cofferdam and dewatering for soft foundation</v>
          </cell>
          <cell r="H880" t="str">
            <v>cum</v>
          </cell>
          <cell r="I880">
            <v>9319</v>
          </cell>
          <cell r="K880">
            <v>0</v>
          </cell>
          <cell r="L880">
            <v>30</v>
          </cell>
          <cell r="M880">
            <v>7</v>
          </cell>
          <cell r="N880">
            <v>1</v>
          </cell>
          <cell r="O880">
            <v>210</v>
          </cell>
          <cell r="U880">
            <v>62.086736842105289</v>
          </cell>
          <cell r="W880">
            <v>3098</v>
          </cell>
          <cell r="Y880">
            <v>0.35510000000000003</v>
          </cell>
          <cell r="Z880">
            <v>8990</v>
          </cell>
          <cell r="AA880">
            <v>3194</v>
          </cell>
          <cell r="AC880">
            <v>6292</v>
          </cell>
          <cell r="AD880">
            <v>58635148</v>
          </cell>
          <cell r="AE880">
            <v>0</v>
          </cell>
          <cell r="AF880" t="str">
            <v>III-1-14</v>
          </cell>
          <cell r="AH880" t="str">
            <v>Prod./Jam :</v>
          </cell>
          <cell r="AI880">
            <v>10</v>
          </cell>
          <cell r="AJ880">
            <v>80</v>
          </cell>
          <cell r="AK880">
            <v>1</v>
          </cell>
          <cell r="AM880">
            <v>639</v>
          </cell>
          <cell r="AN880">
            <v>5954841</v>
          </cell>
          <cell r="AO880">
            <v>0</v>
          </cell>
          <cell r="AV880">
            <v>0</v>
          </cell>
          <cell r="BC880">
            <v>6931</v>
          </cell>
        </row>
        <row r="881">
          <cell r="C881">
            <v>80001</v>
          </cell>
          <cell r="K881" t="str">
            <v>Excavator PC 200</v>
          </cell>
          <cell r="P881">
            <v>124.17347368421058</v>
          </cell>
          <cell r="Q881">
            <v>0.5</v>
          </cell>
          <cell r="R881">
            <v>75.048234727647539</v>
          </cell>
          <cell r="S881">
            <v>8.0999999999999996E-3</v>
          </cell>
          <cell r="U881">
            <v>62.086736842105289</v>
          </cell>
          <cell r="V881">
            <v>146875</v>
          </cell>
          <cell r="W881">
            <v>1190</v>
          </cell>
          <cell r="X881">
            <v>18</v>
          </cell>
          <cell r="Y881">
            <v>0.14580000000000001</v>
          </cell>
          <cell r="Z881">
            <v>8990</v>
          </cell>
          <cell r="AA881">
            <v>1311</v>
          </cell>
          <cell r="AC881">
            <v>2501</v>
          </cell>
          <cell r="AD881">
            <v>23306819</v>
          </cell>
          <cell r="AH881" t="str">
            <v>Mandor</v>
          </cell>
          <cell r="AI881">
            <v>0</v>
          </cell>
          <cell r="AJ881">
            <v>1.2500000000000001E-2</v>
          </cell>
          <cell r="AK881">
            <v>4.11522633744856E-3</v>
          </cell>
          <cell r="AL881">
            <v>75000</v>
          </cell>
          <cell r="AM881">
            <v>309</v>
          </cell>
          <cell r="AN881">
            <v>2879571</v>
          </cell>
          <cell r="AO881">
            <v>38.349794238683131</v>
          </cell>
        </row>
        <row r="882">
          <cell r="C882">
            <v>80002</v>
          </cell>
          <cell r="K882" t="str">
            <v>Bulldozer D65</v>
          </cell>
          <cell r="P882">
            <v>216.91139240506331</v>
          </cell>
          <cell r="Q882">
            <v>1</v>
          </cell>
          <cell r="R882">
            <v>42.962243230625582</v>
          </cell>
          <cell r="S882">
            <v>4.5999999999999999E-3</v>
          </cell>
          <cell r="U882">
            <v>216.91139240506331</v>
          </cell>
          <cell r="V882">
            <v>168375</v>
          </cell>
          <cell r="W882">
            <v>775</v>
          </cell>
          <cell r="X882">
            <v>25</v>
          </cell>
          <cell r="Y882">
            <v>0.115</v>
          </cell>
          <cell r="Z882">
            <v>8990</v>
          </cell>
          <cell r="AA882">
            <v>1034</v>
          </cell>
          <cell r="AC882">
            <v>1809</v>
          </cell>
          <cell r="AD882">
            <v>16858071</v>
          </cell>
          <cell r="AH882" t="str">
            <v>Pekerja</v>
          </cell>
          <cell r="AI882">
            <v>0</v>
          </cell>
          <cell r="AJ882">
            <v>1.2500000000000001E-2</v>
          </cell>
          <cell r="AK882">
            <v>8.23045267489712E-3</v>
          </cell>
          <cell r="AL882">
            <v>40000</v>
          </cell>
          <cell r="AM882">
            <v>330</v>
          </cell>
          <cell r="AN882">
            <v>3075270</v>
          </cell>
          <cell r="AO882">
            <v>76.699588477366262</v>
          </cell>
        </row>
        <row r="883">
          <cell r="C883">
            <v>80003</v>
          </cell>
          <cell r="K883" t="str">
            <v>Vibrator Roller</v>
          </cell>
          <cell r="P883">
            <v>121.5</v>
          </cell>
          <cell r="Q883">
            <v>1</v>
          </cell>
          <cell r="R883">
            <v>76.699588477366248</v>
          </cell>
          <cell r="S883">
            <v>8.2000000000000007E-3</v>
          </cell>
          <cell r="U883">
            <v>121.5</v>
          </cell>
          <cell r="V883">
            <v>108375.00000000001</v>
          </cell>
          <cell r="W883">
            <v>889</v>
          </cell>
          <cell r="X883">
            <v>8</v>
          </cell>
          <cell r="Y883">
            <v>6.5600000000000006E-2</v>
          </cell>
          <cell r="Z883">
            <v>8990</v>
          </cell>
          <cell r="AA883">
            <v>590</v>
          </cell>
          <cell r="AC883">
            <v>1479</v>
          </cell>
          <cell r="AD883">
            <v>13782801</v>
          </cell>
          <cell r="AM883">
            <v>0</v>
          </cell>
          <cell r="AO883">
            <v>0</v>
          </cell>
        </row>
        <row r="884">
          <cell r="C884">
            <v>80004</v>
          </cell>
          <cell r="K884" t="str">
            <v>Water Tanker 5000 L</v>
          </cell>
          <cell r="P884">
            <v>243</v>
          </cell>
          <cell r="Q884">
            <v>1</v>
          </cell>
          <cell r="R884">
            <v>38.349794238683124</v>
          </cell>
          <cell r="S884">
            <v>4.1000000000000003E-3</v>
          </cell>
          <cell r="U884">
            <v>243</v>
          </cell>
          <cell r="V884">
            <v>59375</v>
          </cell>
          <cell r="W884">
            <v>244</v>
          </cell>
          <cell r="X884">
            <v>7</v>
          </cell>
          <cell r="Y884">
            <v>2.87E-2</v>
          </cell>
          <cell r="Z884">
            <v>8990</v>
          </cell>
          <cell r="AA884">
            <v>259</v>
          </cell>
          <cell r="AC884">
            <v>503</v>
          </cell>
          <cell r="AD884">
            <v>4687457</v>
          </cell>
        </row>
        <row r="885">
          <cell r="C885">
            <v>80005</v>
          </cell>
          <cell r="K885" t="str">
            <v>Submersible Pump</v>
          </cell>
          <cell r="Q885">
            <v>1</v>
          </cell>
          <cell r="R885">
            <v>0</v>
          </cell>
          <cell r="S885">
            <v>0</v>
          </cell>
          <cell r="V885">
            <v>24375</v>
          </cell>
          <cell r="W885">
            <v>0</v>
          </cell>
          <cell r="X885">
            <v>0</v>
          </cell>
          <cell r="Y885">
            <v>0</v>
          </cell>
          <cell r="Z885">
            <v>8990</v>
          </cell>
          <cell r="AA885">
            <v>0</v>
          </cell>
          <cell r="AD885">
            <v>0</v>
          </cell>
        </row>
        <row r="886">
          <cell r="C886">
            <v>80006</v>
          </cell>
          <cell r="K886" t="str">
            <v>Generator Set 50 KVA</v>
          </cell>
          <cell r="Q886">
            <v>1</v>
          </cell>
          <cell r="R886">
            <v>0</v>
          </cell>
          <cell r="S886">
            <v>0</v>
          </cell>
          <cell r="V886">
            <v>51250</v>
          </cell>
          <cell r="W886">
            <v>0</v>
          </cell>
          <cell r="X886">
            <v>8</v>
          </cell>
          <cell r="Y886">
            <v>0</v>
          </cell>
          <cell r="Z886">
            <v>8990</v>
          </cell>
          <cell r="AA886">
            <v>0</v>
          </cell>
          <cell r="AD886">
            <v>0</v>
          </cell>
        </row>
        <row r="887">
          <cell r="C887">
            <v>80007</v>
          </cell>
          <cell r="S887">
            <v>0</v>
          </cell>
          <cell r="AC887">
            <v>0</v>
          </cell>
          <cell r="AD887">
            <v>0</v>
          </cell>
        </row>
        <row r="888">
          <cell r="C888">
            <v>80008</v>
          </cell>
          <cell r="S888">
            <v>0</v>
          </cell>
          <cell r="AC888">
            <v>0</v>
          </cell>
          <cell r="AD888">
            <v>0</v>
          </cell>
        </row>
        <row r="889">
          <cell r="C889">
            <v>80009</v>
          </cell>
          <cell r="S889">
            <v>0</v>
          </cell>
          <cell r="AC889">
            <v>0</v>
          </cell>
          <cell r="AD889">
            <v>0</v>
          </cell>
        </row>
        <row r="890">
          <cell r="C890">
            <v>80010</v>
          </cell>
          <cell r="S890">
            <v>0</v>
          </cell>
          <cell r="AC890">
            <v>0</v>
          </cell>
          <cell r="AD890">
            <v>0</v>
          </cell>
        </row>
        <row r="891">
          <cell r="C891">
            <v>81000</v>
          </cell>
          <cell r="D891" t="str">
            <v>III-1-15</v>
          </cell>
          <cell r="F891" t="str">
            <v>Earthfill type - B1 from borrow area distance 0,1 - 1 km</v>
          </cell>
          <cell r="H891" t="str">
            <v>cum</v>
          </cell>
          <cell r="I891">
            <v>79873</v>
          </cell>
          <cell r="K891">
            <v>0</v>
          </cell>
          <cell r="L891">
            <v>30</v>
          </cell>
          <cell r="M891">
            <v>7</v>
          </cell>
          <cell r="N891">
            <v>1</v>
          </cell>
          <cell r="O891">
            <v>210</v>
          </cell>
          <cell r="U891">
            <v>62.086736842105289</v>
          </cell>
          <cell r="W891">
            <v>6606</v>
          </cell>
          <cell r="Y891">
            <v>0.82309999999999994</v>
          </cell>
          <cell r="Z891">
            <v>8990</v>
          </cell>
          <cell r="AA891">
            <v>7402</v>
          </cell>
          <cell r="AC891">
            <v>14008</v>
          </cell>
          <cell r="AD891">
            <v>1118860984</v>
          </cell>
          <cell r="AE891">
            <v>0</v>
          </cell>
          <cell r="AF891" t="str">
            <v>III-1-15</v>
          </cell>
          <cell r="AH891" t="str">
            <v>Prod./Jam :</v>
          </cell>
          <cell r="AI891">
            <v>10</v>
          </cell>
          <cell r="AJ891">
            <v>80</v>
          </cell>
          <cell r="AK891">
            <v>1</v>
          </cell>
          <cell r="AM891">
            <v>639</v>
          </cell>
          <cell r="AN891">
            <v>51038847</v>
          </cell>
          <cell r="AO891">
            <v>0</v>
          </cell>
          <cell r="AP891" t="str">
            <v>III-1-15</v>
          </cell>
          <cell r="AV891">
            <v>48000</v>
          </cell>
          <cell r="AW891">
            <v>3833904000</v>
          </cell>
          <cell r="BC891">
            <v>62647</v>
          </cell>
        </row>
        <row r="892">
          <cell r="C892">
            <v>81001</v>
          </cell>
          <cell r="K892" t="str">
            <v>Excavator PC 200</v>
          </cell>
          <cell r="P892">
            <v>62.086736842105289</v>
          </cell>
          <cell r="Q892">
            <v>1</v>
          </cell>
          <cell r="R892">
            <v>1286.4744398328987</v>
          </cell>
          <cell r="S892">
            <v>1.61E-2</v>
          </cell>
          <cell r="U892">
            <v>62.086736842105289</v>
          </cell>
          <cell r="V892">
            <v>146875</v>
          </cell>
          <cell r="W892">
            <v>2365</v>
          </cell>
          <cell r="X892">
            <v>18</v>
          </cell>
          <cell r="Y892">
            <v>0.2898</v>
          </cell>
          <cell r="Z892">
            <v>8990</v>
          </cell>
          <cell r="AA892">
            <v>2606</v>
          </cell>
          <cell r="AC892">
            <v>4971</v>
          </cell>
          <cell r="AD892">
            <v>397048683</v>
          </cell>
          <cell r="AH892" t="str">
            <v>Mandor</v>
          </cell>
          <cell r="AK892">
            <v>4.11522633744856E-3</v>
          </cell>
          <cell r="AL892">
            <v>75000</v>
          </cell>
          <cell r="AM892">
            <v>309</v>
          </cell>
          <cell r="AN892">
            <v>24680757</v>
          </cell>
          <cell r="AO892">
            <v>328.69547325102883</v>
          </cell>
          <cell r="AR892" t="str">
            <v>Tanah Timbunan</v>
          </cell>
          <cell r="AS892" t="str">
            <v>m3</v>
          </cell>
          <cell r="AT892">
            <v>1.2</v>
          </cell>
          <cell r="AU892">
            <v>40000</v>
          </cell>
          <cell r="AV892">
            <v>48000</v>
          </cell>
          <cell r="AW892">
            <v>3833904000</v>
          </cell>
          <cell r="AX892">
            <v>95847.599999999991</v>
          </cell>
          <cell r="AY892">
            <v>1.2</v>
          </cell>
        </row>
        <row r="893">
          <cell r="C893">
            <v>81002</v>
          </cell>
          <cell r="K893" t="str">
            <v>Dump Truck 12 ton</v>
          </cell>
          <cell r="P893">
            <v>37.00600574522997</v>
          </cell>
          <cell r="Q893">
            <v>1</v>
          </cell>
          <cell r="R893">
            <v>2158.3793871159828</v>
          </cell>
          <cell r="S893">
            <v>2.7E-2</v>
          </cell>
          <cell r="U893">
            <v>37.00600574522997</v>
          </cell>
          <cell r="V893">
            <v>86375</v>
          </cell>
          <cell r="W893">
            <v>2333</v>
          </cell>
          <cell r="X893">
            <v>12</v>
          </cell>
          <cell r="Y893">
            <v>0.32400000000000001</v>
          </cell>
          <cell r="Z893">
            <v>8990</v>
          </cell>
          <cell r="AA893">
            <v>2913</v>
          </cell>
          <cell r="AC893">
            <v>5246</v>
          </cell>
          <cell r="AD893">
            <v>419013758</v>
          </cell>
          <cell r="AH893" t="str">
            <v>Pekerja</v>
          </cell>
          <cell r="AK893">
            <v>8.23045267489712E-3</v>
          </cell>
          <cell r="AL893">
            <v>40000</v>
          </cell>
          <cell r="AM893">
            <v>330</v>
          </cell>
          <cell r="AN893">
            <v>26358090</v>
          </cell>
          <cell r="AO893">
            <v>657.39094650205766</v>
          </cell>
        </row>
        <row r="894">
          <cell r="C894">
            <v>81003</v>
          </cell>
          <cell r="K894" t="str">
            <v>Bulldozer D65</v>
          </cell>
          <cell r="P894">
            <v>216.91139240506331</v>
          </cell>
          <cell r="Q894">
            <v>1</v>
          </cell>
          <cell r="R894">
            <v>368.22869981325863</v>
          </cell>
          <cell r="S894">
            <v>4.5999999999999999E-3</v>
          </cell>
          <cell r="U894">
            <v>216.91139240506331</v>
          </cell>
          <cell r="V894">
            <v>168375</v>
          </cell>
          <cell r="W894">
            <v>775</v>
          </cell>
          <cell r="X894">
            <v>25</v>
          </cell>
          <cell r="Y894">
            <v>0.115</v>
          </cell>
          <cell r="Z894">
            <v>8990</v>
          </cell>
          <cell r="AA894">
            <v>1034</v>
          </cell>
          <cell r="AC894">
            <v>1809</v>
          </cell>
          <cell r="AD894">
            <v>144490257</v>
          </cell>
          <cell r="AM894">
            <v>0</v>
          </cell>
          <cell r="AO894">
            <v>0</v>
          </cell>
        </row>
        <row r="895">
          <cell r="C895">
            <v>81004</v>
          </cell>
          <cell r="K895" t="str">
            <v>Vibrator Roller</v>
          </cell>
          <cell r="P895">
            <v>121.5</v>
          </cell>
          <cell r="Q895">
            <v>1</v>
          </cell>
          <cell r="R895">
            <v>657.39094650205766</v>
          </cell>
          <cell r="S895">
            <v>8.2000000000000007E-3</v>
          </cell>
          <cell r="U895">
            <v>121.5</v>
          </cell>
          <cell r="V895">
            <v>108375.00000000001</v>
          </cell>
          <cell r="W895">
            <v>889</v>
          </cell>
          <cell r="X895">
            <v>8</v>
          </cell>
          <cell r="Y895">
            <v>6.5600000000000006E-2</v>
          </cell>
          <cell r="Z895">
            <v>8990</v>
          </cell>
          <cell r="AA895">
            <v>590</v>
          </cell>
          <cell r="AC895">
            <v>1479</v>
          </cell>
          <cell r="AD895">
            <v>118132167</v>
          </cell>
        </row>
        <row r="896">
          <cell r="C896">
            <v>81005</v>
          </cell>
          <cell r="K896" t="str">
            <v>Water Tanker 5000 L</v>
          </cell>
          <cell r="P896">
            <v>243</v>
          </cell>
          <cell r="Q896">
            <v>1</v>
          </cell>
          <cell r="R896">
            <v>328.69547325102883</v>
          </cell>
          <cell r="S896">
            <v>4.1000000000000003E-3</v>
          </cell>
          <cell r="U896">
            <v>243</v>
          </cell>
          <cell r="V896">
            <v>59375</v>
          </cell>
          <cell r="W896">
            <v>244</v>
          </cell>
          <cell r="X896">
            <v>7</v>
          </cell>
          <cell r="Y896">
            <v>2.87E-2</v>
          </cell>
          <cell r="Z896">
            <v>8990</v>
          </cell>
          <cell r="AA896">
            <v>259</v>
          </cell>
          <cell r="AC896">
            <v>503</v>
          </cell>
          <cell r="AD896">
            <v>40176119</v>
          </cell>
        </row>
        <row r="897">
          <cell r="C897">
            <v>81006</v>
          </cell>
          <cell r="S897">
            <v>0</v>
          </cell>
          <cell r="AC897">
            <v>0</v>
          </cell>
          <cell r="AD897">
            <v>0</v>
          </cell>
        </row>
        <row r="898">
          <cell r="C898">
            <v>81007</v>
          </cell>
          <cell r="S898">
            <v>0</v>
          </cell>
          <cell r="AC898">
            <v>0</v>
          </cell>
          <cell r="AD898">
            <v>0</v>
          </cell>
        </row>
        <row r="899">
          <cell r="C899">
            <v>81008</v>
          </cell>
          <cell r="S899">
            <v>0</v>
          </cell>
          <cell r="AC899">
            <v>0</v>
          </cell>
          <cell r="AD899">
            <v>0</v>
          </cell>
        </row>
        <row r="900">
          <cell r="C900">
            <v>81009</v>
          </cell>
          <cell r="S900">
            <v>0</v>
          </cell>
          <cell r="AC900">
            <v>0</v>
          </cell>
          <cell r="AD900">
            <v>0</v>
          </cell>
        </row>
        <row r="901">
          <cell r="C901">
            <v>81010</v>
          </cell>
          <cell r="S901">
            <v>0</v>
          </cell>
          <cell r="AC901">
            <v>0</v>
          </cell>
          <cell r="AD901">
            <v>0</v>
          </cell>
        </row>
        <row r="902">
          <cell r="C902">
            <v>82000</v>
          </cell>
          <cell r="D902" t="str">
            <v>III-1-16</v>
          </cell>
          <cell r="F902" t="str">
            <v>Earthfill type - B1 from borrow area distance 0,1 - 1 km with cofferdam and dewatering for soft foundation</v>
          </cell>
          <cell r="H902" t="str">
            <v>cum</v>
          </cell>
          <cell r="I902">
            <v>7987</v>
          </cell>
          <cell r="K902">
            <v>0</v>
          </cell>
          <cell r="L902">
            <v>30</v>
          </cell>
          <cell r="M902">
            <v>7</v>
          </cell>
          <cell r="N902">
            <v>1</v>
          </cell>
          <cell r="O902">
            <v>210</v>
          </cell>
          <cell r="U902">
            <v>62.086736842105289</v>
          </cell>
          <cell r="W902">
            <v>7796</v>
          </cell>
          <cell r="Y902">
            <v>0.96889999999999998</v>
          </cell>
          <cell r="Z902">
            <v>8990</v>
          </cell>
          <cell r="AA902">
            <v>8713</v>
          </cell>
          <cell r="AC902">
            <v>16509</v>
          </cell>
          <cell r="AD902">
            <v>131857383</v>
          </cell>
          <cell r="AE902">
            <v>0</v>
          </cell>
          <cell r="AF902" t="str">
            <v>III-1-16</v>
          </cell>
          <cell r="AH902" t="str">
            <v>Prod./Jam :</v>
          </cell>
          <cell r="AI902">
            <v>10</v>
          </cell>
          <cell r="AJ902">
            <v>80</v>
          </cell>
          <cell r="AK902">
            <v>1</v>
          </cell>
          <cell r="AM902">
            <v>639</v>
          </cell>
          <cell r="AN902">
            <v>5103693</v>
          </cell>
          <cell r="AO902">
            <v>0</v>
          </cell>
          <cell r="AP902" t="str">
            <v>III-1-16</v>
          </cell>
          <cell r="AV902">
            <v>48000</v>
          </cell>
          <cell r="AW902">
            <v>383376000</v>
          </cell>
          <cell r="BC902">
            <v>65148</v>
          </cell>
        </row>
        <row r="903">
          <cell r="C903">
            <v>82001</v>
          </cell>
          <cell r="K903" t="str">
            <v>Excavator PC 200</v>
          </cell>
          <cell r="P903">
            <v>41.391157894736857</v>
          </cell>
          <cell r="Q903">
            <v>1.5</v>
          </cell>
          <cell r="R903">
            <v>192.96391805013013</v>
          </cell>
          <cell r="S903">
            <v>2.4199999999999999E-2</v>
          </cell>
          <cell r="U903">
            <v>62.086736842105289</v>
          </cell>
          <cell r="V903">
            <v>146875</v>
          </cell>
          <cell r="W903">
            <v>3555</v>
          </cell>
          <cell r="X903">
            <v>18</v>
          </cell>
          <cell r="Y903">
            <v>0.43559999999999999</v>
          </cell>
          <cell r="Z903">
            <v>8990</v>
          </cell>
          <cell r="AA903">
            <v>3917</v>
          </cell>
          <cell r="AC903">
            <v>7472</v>
          </cell>
          <cell r="AD903">
            <v>59678864</v>
          </cell>
          <cell r="AH903" t="str">
            <v>Mandor</v>
          </cell>
          <cell r="AK903">
            <v>4.11522633744856E-3</v>
          </cell>
          <cell r="AL903">
            <v>75000</v>
          </cell>
          <cell r="AM903">
            <v>309</v>
          </cell>
          <cell r="AN903">
            <v>2467983</v>
          </cell>
          <cell r="AO903">
            <v>32.86831275720165</v>
          </cell>
          <cell r="AR903" t="str">
            <v>Tanah Timbunan</v>
          </cell>
          <cell r="AS903" t="str">
            <v>m3</v>
          </cell>
          <cell r="AT903">
            <v>1.2</v>
          </cell>
          <cell r="AU903">
            <v>40000</v>
          </cell>
          <cell r="AV903">
            <v>48000</v>
          </cell>
          <cell r="AW903">
            <v>383376000</v>
          </cell>
          <cell r="AX903">
            <v>9584.4</v>
          </cell>
          <cell r="AY903">
            <v>1.2</v>
          </cell>
        </row>
        <row r="904">
          <cell r="C904">
            <v>82002</v>
          </cell>
          <cell r="K904" t="str">
            <v>Dump Truck 12 ton</v>
          </cell>
          <cell r="P904">
            <v>37.00600574522997</v>
          </cell>
          <cell r="Q904">
            <v>1</v>
          </cell>
          <cell r="R904">
            <v>215.82983191936393</v>
          </cell>
          <cell r="S904">
            <v>2.7E-2</v>
          </cell>
          <cell r="U904">
            <v>37.00600574522997</v>
          </cell>
          <cell r="V904">
            <v>86375</v>
          </cell>
          <cell r="W904">
            <v>2333</v>
          </cell>
          <cell r="X904">
            <v>12</v>
          </cell>
          <cell r="Y904">
            <v>0.32400000000000001</v>
          </cell>
          <cell r="Z904">
            <v>8990</v>
          </cell>
          <cell r="AA904">
            <v>2913</v>
          </cell>
          <cell r="AC904">
            <v>5246</v>
          </cell>
          <cell r="AD904">
            <v>41899802</v>
          </cell>
          <cell r="AH904" t="str">
            <v>Pekerja</v>
          </cell>
          <cell r="AK904">
            <v>8.23045267489712E-3</v>
          </cell>
          <cell r="AL904">
            <v>40000</v>
          </cell>
          <cell r="AM904">
            <v>330</v>
          </cell>
          <cell r="AN904">
            <v>2635710</v>
          </cell>
          <cell r="AO904">
            <v>65.7366255144033</v>
          </cell>
        </row>
        <row r="905">
          <cell r="C905">
            <v>82003</v>
          </cell>
          <cell r="K905" t="str">
            <v>Bulldozer D65</v>
          </cell>
          <cell r="P905">
            <v>216.91139240506331</v>
          </cell>
          <cell r="Q905">
            <v>1</v>
          </cell>
          <cell r="R905">
            <v>36.821486928104569</v>
          </cell>
          <cell r="S905">
            <v>4.5999999999999999E-3</v>
          </cell>
          <cell r="U905">
            <v>216.91139240506331</v>
          </cell>
          <cell r="V905">
            <v>168375</v>
          </cell>
          <cell r="W905">
            <v>775</v>
          </cell>
          <cell r="X905">
            <v>25</v>
          </cell>
          <cell r="Y905">
            <v>0.115</v>
          </cell>
          <cell r="Z905">
            <v>8990</v>
          </cell>
          <cell r="AA905">
            <v>1034</v>
          </cell>
          <cell r="AC905">
            <v>1809</v>
          </cell>
          <cell r="AD905">
            <v>14448483</v>
          </cell>
          <cell r="AM905">
            <v>0</v>
          </cell>
          <cell r="AO905">
            <v>0</v>
          </cell>
        </row>
        <row r="906">
          <cell r="C906">
            <v>82004</v>
          </cell>
          <cell r="K906" t="str">
            <v>Vibrator Roller</v>
          </cell>
          <cell r="P906">
            <v>121.5</v>
          </cell>
          <cell r="Q906">
            <v>1</v>
          </cell>
          <cell r="R906">
            <v>65.736625514403286</v>
          </cell>
          <cell r="S906">
            <v>8.2000000000000007E-3</v>
          </cell>
          <cell r="U906">
            <v>121.5</v>
          </cell>
          <cell r="V906">
            <v>108375.00000000001</v>
          </cell>
          <cell r="W906">
            <v>889</v>
          </cell>
          <cell r="X906">
            <v>8</v>
          </cell>
          <cell r="Y906">
            <v>6.5600000000000006E-2</v>
          </cell>
          <cell r="Z906">
            <v>8990</v>
          </cell>
          <cell r="AA906">
            <v>590</v>
          </cell>
          <cell r="AC906">
            <v>1479</v>
          </cell>
          <cell r="AD906">
            <v>11812773</v>
          </cell>
        </row>
        <row r="907">
          <cell r="C907">
            <v>82005</v>
          </cell>
          <cell r="K907" t="str">
            <v>Water Tanker 5000 L</v>
          </cell>
          <cell r="P907">
            <v>243</v>
          </cell>
          <cell r="Q907">
            <v>1</v>
          </cell>
          <cell r="R907">
            <v>32.868312757201643</v>
          </cell>
          <cell r="S907">
            <v>4.1000000000000003E-3</v>
          </cell>
          <cell r="U907">
            <v>243</v>
          </cell>
          <cell r="V907">
            <v>59375</v>
          </cell>
          <cell r="W907">
            <v>244</v>
          </cell>
          <cell r="X907">
            <v>7</v>
          </cell>
          <cell r="Y907">
            <v>2.87E-2</v>
          </cell>
          <cell r="Z907">
            <v>8990</v>
          </cell>
          <cell r="AA907">
            <v>259</v>
          </cell>
          <cell r="AC907">
            <v>503</v>
          </cell>
          <cell r="AD907">
            <v>4017461</v>
          </cell>
        </row>
        <row r="908">
          <cell r="C908">
            <v>82006</v>
          </cell>
          <cell r="K908" t="str">
            <v>Submersible Pump</v>
          </cell>
          <cell r="P908">
            <v>0</v>
          </cell>
          <cell r="Q908">
            <v>1</v>
          </cell>
          <cell r="R908">
            <v>0</v>
          </cell>
          <cell r="S908">
            <v>0</v>
          </cell>
          <cell r="V908">
            <v>24375</v>
          </cell>
          <cell r="W908">
            <v>0</v>
          </cell>
          <cell r="X908">
            <v>0</v>
          </cell>
          <cell r="Y908">
            <v>0</v>
          </cell>
          <cell r="Z908">
            <v>8990</v>
          </cell>
          <cell r="AA908">
            <v>0</v>
          </cell>
          <cell r="AC908">
            <v>0</v>
          </cell>
          <cell r="AD908">
            <v>0</v>
          </cell>
        </row>
        <row r="909">
          <cell r="C909">
            <v>82007</v>
          </cell>
          <cell r="K909" t="str">
            <v>Generator Set 50 KVA</v>
          </cell>
          <cell r="P909">
            <v>0</v>
          </cell>
          <cell r="Q909">
            <v>1</v>
          </cell>
          <cell r="R909">
            <v>0</v>
          </cell>
          <cell r="S909">
            <v>0</v>
          </cell>
          <cell r="V909">
            <v>51250</v>
          </cell>
          <cell r="W909">
            <v>0</v>
          </cell>
          <cell r="X909">
            <v>8</v>
          </cell>
          <cell r="Y909">
            <v>0</v>
          </cell>
          <cell r="Z909">
            <v>8990</v>
          </cell>
          <cell r="AA909">
            <v>0</v>
          </cell>
          <cell r="AC909">
            <v>0</v>
          </cell>
          <cell r="AD909">
            <v>0</v>
          </cell>
        </row>
        <row r="910">
          <cell r="C910">
            <v>82008</v>
          </cell>
          <cell r="S910">
            <v>0</v>
          </cell>
          <cell r="AC910">
            <v>0</v>
          </cell>
          <cell r="AD910">
            <v>0</v>
          </cell>
        </row>
        <row r="911">
          <cell r="C911">
            <v>82009</v>
          </cell>
          <cell r="S911">
            <v>0</v>
          </cell>
          <cell r="AC911">
            <v>0</v>
          </cell>
          <cell r="AD911">
            <v>0</v>
          </cell>
        </row>
        <row r="912">
          <cell r="C912">
            <v>82010</v>
          </cell>
          <cell r="S912">
            <v>0</v>
          </cell>
          <cell r="AC912">
            <v>0</v>
          </cell>
          <cell r="AD912">
            <v>0</v>
          </cell>
        </row>
        <row r="913">
          <cell r="C913">
            <v>83000</v>
          </cell>
          <cell r="D913" t="str">
            <v>III-1-17</v>
          </cell>
          <cell r="F913" t="str">
            <v>Earthfill type - B1 from borrow area distance 1 - 3 km</v>
          </cell>
          <cell r="H913" t="str">
            <v>cum</v>
          </cell>
          <cell r="I913">
            <v>61236</v>
          </cell>
          <cell r="K913">
            <v>0</v>
          </cell>
          <cell r="L913">
            <v>30</v>
          </cell>
          <cell r="M913">
            <v>7</v>
          </cell>
          <cell r="N913">
            <v>1</v>
          </cell>
          <cell r="O913">
            <v>210</v>
          </cell>
          <cell r="U913">
            <v>62.086736842105289</v>
          </cell>
          <cell r="W913">
            <v>8152</v>
          </cell>
          <cell r="Y913">
            <v>1.0379</v>
          </cell>
          <cell r="Z913">
            <v>8990</v>
          </cell>
          <cell r="AA913">
            <v>9333</v>
          </cell>
          <cell r="AC913">
            <v>17485</v>
          </cell>
          <cell r="AD913">
            <v>1070711460</v>
          </cell>
          <cell r="AE913">
            <v>0</v>
          </cell>
          <cell r="AF913" t="str">
            <v>III-1-17</v>
          </cell>
          <cell r="AH913" t="str">
            <v>Prod./Jam :</v>
          </cell>
          <cell r="AI913">
            <v>10</v>
          </cell>
          <cell r="AJ913">
            <v>80</v>
          </cell>
          <cell r="AK913">
            <v>1</v>
          </cell>
          <cell r="AM913">
            <v>639</v>
          </cell>
          <cell r="AN913">
            <v>39129804</v>
          </cell>
          <cell r="AO913">
            <v>0</v>
          </cell>
          <cell r="AP913" t="str">
            <v>III-1-17</v>
          </cell>
          <cell r="AV913">
            <v>48000</v>
          </cell>
          <cell r="AW913">
            <v>2939328000</v>
          </cell>
          <cell r="BC913">
            <v>66124</v>
          </cell>
        </row>
        <row r="914">
          <cell r="C914">
            <v>83001</v>
          </cell>
          <cell r="K914" t="str">
            <v>Excavator PC 200</v>
          </cell>
          <cell r="P914">
            <v>62.086736842105289</v>
          </cell>
          <cell r="Q914">
            <v>1</v>
          </cell>
          <cell r="R914">
            <v>986.29760742187455</v>
          </cell>
          <cell r="S914">
            <v>1.61E-2</v>
          </cell>
          <cell r="U914">
            <v>62.086736842105289</v>
          </cell>
          <cell r="V914">
            <v>146875</v>
          </cell>
          <cell r="W914">
            <v>2365</v>
          </cell>
          <cell r="X914">
            <v>18</v>
          </cell>
          <cell r="Y914">
            <v>0.2898</v>
          </cell>
          <cell r="Z914">
            <v>8990</v>
          </cell>
          <cell r="AA914">
            <v>2606</v>
          </cell>
          <cell r="AC914">
            <v>4971</v>
          </cell>
          <cell r="AD914">
            <v>304404156</v>
          </cell>
          <cell r="AH914" t="str">
            <v>Mandor</v>
          </cell>
          <cell r="AK914">
            <v>4.11522633744856E-3</v>
          </cell>
          <cell r="AL914">
            <v>75000</v>
          </cell>
          <cell r="AM914">
            <v>309</v>
          </cell>
          <cell r="AN914">
            <v>18921924</v>
          </cell>
          <cell r="AO914">
            <v>252.00000000000003</v>
          </cell>
          <cell r="AR914" t="str">
            <v>Tanah Timbunan</v>
          </cell>
          <cell r="AS914" t="str">
            <v>m3</v>
          </cell>
          <cell r="AT914">
            <v>1.2</v>
          </cell>
          <cell r="AU914">
            <v>40000</v>
          </cell>
          <cell r="AV914">
            <v>48000</v>
          </cell>
          <cell r="AW914">
            <v>2939328000</v>
          </cell>
          <cell r="AX914">
            <v>73483.199999999997</v>
          </cell>
          <cell r="AY914">
            <v>1.2</v>
          </cell>
        </row>
        <row r="915">
          <cell r="C915">
            <v>83002</v>
          </cell>
          <cell r="K915" t="str">
            <v>Dump Truck 12 ton</v>
          </cell>
          <cell r="P915">
            <v>22.271526376854013</v>
          </cell>
          <cell r="Q915">
            <v>1</v>
          </cell>
          <cell r="R915">
            <v>2749.5196765516866</v>
          </cell>
          <cell r="S915">
            <v>4.4900000000000002E-2</v>
          </cell>
          <cell r="U915">
            <v>22.271526376854013</v>
          </cell>
          <cell r="V915">
            <v>86375</v>
          </cell>
          <cell r="W915">
            <v>3879</v>
          </cell>
          <cell r="X915">
            <v>12</v>
          </cell>
          <cell r="Y915">
            <v>0.53879999999999995</v>
          </cell>
          <cell r="Z915">
            <v>8990</v>
          </cell>
          <cell r="AA915">
            <v>4844</v>
          </cell>
          <cell r="AC915">
            <v>8723</v>
          </cell>
          <cell r="AD915">
            <v>534161628</v>
          </cell>
          <cell r="AH915" t="str">
            <v>Pekerja</v>
          </cell>
          <cell r="AK915">
            <v>8.23045267489712E-3</v>
          </cell>
          <cell r="AL915">
            <v>40000</v>
          </cell>
          <cell r="AM915">
            <v>330</v>
          </cell>
          <cell r="AN915">
            <v>20207880</v>
          </cell>
          <cell r="AO915">
            <v>504.00000000000006</v>
          </cell>
        </row>
        <row r="916">
          <cell r="C916">
            <v>83003</v>
          </cell>
          <cell r="K916" t="str">
            <v>Bulldozer D65</v>
          </cell>
          <cell r="P916">
            <v>216.91139240506331</v>
          </cell>
          <cell r="Q916">
            <v>1</v>
          </cell>
          <cell r="R916">
            <v>282.30882352941177</v>
          </cell>
          <cell r="S916">
            <v>4.5999999999999999E-3</v>
          </cell>
          <cell r="U916">
            <v>216.91139240506331</v>
          </cell>
          <cell r="V916">
            <v>168375</v>
          </cell>
          <cell r="W916">
            <v>775</v>
          </cell>
          <cell r="X916">
            <v>25</v>
          </cell>
          <cell r="Y916">
            <v>0.115</v>
          </cell>
          <cell r="Z916">
            <v>8990</v>
          </cell>
          <cell r="AA916">
            <v>1034</v>
          </cell>
          <cell r="AC916">
            <v>1809</v>
          </cell>
          <cell r="AD916">
            <v>110775924</v>
          </cell>
          <cell r="AM916">
            <v>0</v>
          </cell>
          <cell r="AO916">
            <v>0</v>
          </cell>
        </row>
        <row r="917">
          <cell r="C917">
            <v>83004</v>
          </cell>
          <cell r="K917" t="str">
            <v>Vibrator Roller</v>
          </cell>
          <cell r="P917">
            <v>121.5</v>
          </cell>
          <cell r="Q917">
            <v>1</v>
          </cell>
          <cell r="R917">
            <v>504</v>
          </cell>
          <cell r="S917">
            <v>8.2000000000000007E-3</v>
          </cell>
          <cell r="U917">
            <v>121.5</v>
          </cell>
          <cell r="V917">
            <v>108375.00000000001</v>
          </cell>
          <cell r="W917">
            <v>889</v>
          </cell>
          <cell r="X917">
            <v>8</v>
          </cell>
          <cell r="Y917">
            <v>6.5600000000000006E-2</v>
          </cell>
          <cell r="Z917">
            <v>8990</v>
          </cell>
          <cell r="AA917">
            <v>590</v>
          </cell>
          <cell r="AC917">
            <v>1479</v>
          </cell>
          <cell r="AD917">
            <v>90568044</v>
          </cell>
        </row>
        <row r="918">
          <cell r="C918">
            <v>83005</v>
          </cell>
          <cell r="K918" t="str">
            <v>Water Tanker 5000 L</v>
          </cell>
          <cell r="P918">
            <v>243</v>
          </cell>
          <cell r="Q918">
            <v>1</v>
          </cell>
          <cell r="R918">
            <v>252</v>
          </cell>
          <cell r="S918">
            <v>4.1000000000000003E-3</v>
          </cell>
          <cell r="U918">
            <v>243</v>
          </cell>
          <cell r="V918">
            <v>59375</v>
          </cell>
          <cell r="W918">
            <v>244</v>
          </cell>
          <cell r="X918">
            <v>7</v>
          </cell>
          <cell r="Y918">
            <v>2.87E-2</v>
          </cell>
          <cell r="Z918">
            <v>8990</v>
          </cell>
          <cell r="AA918">
            <v>259</v>
          </cell>
          <cell r="AC918">
            <v>503</v>
          </cell>
          <cell r="AD918">
            <v>30801708</v>
          </cell>
        </row>
        <row r="919">
          <cell r="C919">
            <v>83006</v>
          </cell>
          <cell r="S919">
            <v>0</v>
          </cell>
          <cell r="AC919">
            <v>0</v>
          </cell>
          <cell r="AD919">
            <v>0</v>
          </cell>
        </row>
        <row r="920">
          <cell r="C920">
            <v>83007</v>
          </cell>
          <cell r="S920">
            <v>0</v>
          </cell>
          <cell r="AC920">
            <v>0</v>
          </cell>
          <cell r="AD920">
            <v>0</v>
          </cell>
        </row>
        <row r="921">
          <cell r="C921">
            <v>83008</v>
          </cell>
          <cell r="S921">
            <v>0</v>
          </cell>
          <cell r="AC921">
            <v>0</v>
          </cell>
          <cell r="AD921">
            <v>0</v>
          </cell>
        </row>
        <row r="922">
          <cell r="C922">
            <v>83009</v>
          </cell>
          <cell r="S922">
            <v>0</v>
          </cell>
          <cell r="AC922">
            <v>0</v>
          </cell>
          <cell r="AD922">
            <v>0</v>
          </cell>
        </row>
        <row r="923">
          <cell r="C923">
            <v>83010</v>
          </cell>
          <cell r="S923">
            <v>0</v>
          </cell>
          <cell r="AC923">
            <v>0</v>
          </cell>
          <cell r="AD923">
            <v>0</v>
          </cell>
        </row>
        <row r="924">
          <cell r="C924">
            <v>84000</v>
          </cell>
          <cell r="D924" t="str">
            <v>III-1-18</v>
          </cell>
          <cell r="F924" t="str">
            <v>Earthfill type - B1 from borrow area distance 1 - 3 km with cofferdam and dewatering for soft foundation</v>
          </cell>
          <cell r="H924" t="str">
            <v>cum</v>
          </cell>
          <cell r="I924">
            <v>6124</v>
          </cell>
          <cell r="K924">
            <v>0</v>
          </cell>
          <cell r="L924">
            <v>30</v>
          </cell>
          <cell r="M924">
            <v>7</v>
          </cell>
          <cell r="N924">
            <v>1</v>
          </cell>
          <cell r="O924">
            <v>210</v>
          </cell>
          <cell r="U924">
            <v>62.086736842105289</v>
          </cell>
          <cell r="W924">
            <v>9342</v>
          </cell>
          <cell r="Y924">
            <v>1.1837</v>
          </cell>
          <cell r="Z924">
            <v>8990</v>
          </cell>
          <cell r="AA924">
            <v>10644</v>
          </cell>
          <cell r="AC924">
            <v>19986</v>
          </cell>
          <cell r="AD924">
            <v>122394264</v>
          </cell>
          <cell r="AE924">
            <v>0</v>
          </cell>
          <cell r="AF924" t="str">
            <v>III-1-18</v>
          </cell>
          <cell r="AH924" t="str">
            <v>Prod./Jam :</v>
          </cell>
          <cell r="AI924">
            <v>10</v>
          </cell>
          <cell r="AJ924">
            <v>80</v>
          </cell>
          <cell r="AK924">
            <v>1</v>
          </cell>
          <cell r="AM924">
            <v>639</v>
          </cell>
          <cell r="AN924">
            <v>3913236</v>
          </cell>
          <cell r="AO924">
            <v>0</v>
          </cell>
          <cell r="AP924" t="str">
            <v>III-1-18</v>
          </cell>
          <cell r="AV924">
            <v>48000</v>
          </cell>
          <cell r="AW924">
            <v>293952000</v>
          </cell>
          <cell r="BC924">
            <v>68625</v>
          </cell>
        </row>
        <row r="925">
          <cell r="C925">
            <v>84001</v>
          </cell>
          <cell r="K925" t="str">
            <v>Excavator PC 200</v>
          </cell>
          <cell r="P925">
            <v>41.391157894736857</v>
          </cell>
          <cell r="Q925">
            <v>1.5</v>
          </cell>
          <cell r="R925">
            <v>147.95430501302079</v>
          </cell>
          <cell r="S925">
            <v>2.4199999999999999E-2</v>
          </cell>
          <cell r="U925">
            <v>62.086736842105289</v>
          </cell>
          <cell r="V925">
            <v>146875</v>
          </cell>
          <cell r="W925">
            <v>3555</v>
          </cell>
          <cell r="X925">
            <v>18</v>
          </cell>
          <cell r="Y925">
            <v>0.43559999999999999</v>
          </cell>
          <cell r="Z925">
            <v>8990</v>
          </cell>
          <cell r="AA925">
            <v>3917</v>
          </cell>
          <cell r="AC925">
            <v>7472</v>
          </cell>
          <cell r="AD925">
            <v>45758528</v>
          </cell>
          <cell r="AH925" t="str">
            <v>Mandor</v>
          </cell>
          <cell r="AK925">
            <v>4.11522633744856E-3</v>
          </cell>
          <cell r="AL925">
            <v>75000</v>
          </cell>
          <cell r="AM925">
            <v>309</v>
          </cell>
          <cell r="AN925">
            <v>1892316</v>
          </cell>
          <cell r="AO925">
            <v>25.201646090534982</v>
          </cell>
          <cell r="AR925" t="str">
            <v>Tanah Timbunan</v>
          </cell>
          <cell r="AS925" t="str">
            <v>m3</v>
          </cell>
          <cell r="AT925">
            <v>1.2</v>
          </cell>
          <cell r="AU925">
            <v>40000</v>
          </cell>
          <cell r="AV925">
            <v>48000</v>
          </cell>
          <cell r="AW925">
            <v>293952000</v>
          </cell>
          <cell r="AX925">
            <v>7348.8</v>
          </cell>
          <cell r="AY925">
            <v>1.2</v>
          </cell>
        </row>
        <row r="926">
          <cell r="C926">
            <v>84002</v>
          </cell>
          <cell r="K926" t="str">
            <v>Dump Truck 12 ton</v>
          </cell>
          <cell r="P926">
            <v>22.271526376854013</v>
          </cell>
          <cell r="Q926">
            <v>1</v>
          </cell>
          <cell r="R926">
            <v>274.96992780721354</v>
          </cell>
          <cell r="S926">
            <v>4.4900000000000002E-2</v>
          </cell>
          <cell r="U926">
            <v>22.271526376854013</v>
          </cell>
          <cell r="V926">
            <v>86375</v>
          </cell>
          <cell r="W926">
            <v>3879</v>
          </cell>
          <cell r="X926">
            <v>12</v>
          </cell>
          <cell r="Y926">
            <v>0.53879999999999995</v>
          </cell>
          <cell r="Z926">
            <v>8990</v>
          </cell>
          <cell r="AA926">
            <v>4844</v>
          </cell>
          <cell r="AC926">
            <v>8723</v>
          </cell>
          <cell r="AD926">
            <v>53419652</v>
          </cell>
          <cell r="AH926" t="str">
            <v>Pekerja</v>
          </cell>
          <cell r="AK926">
            <v>8.23045267489712E-3</v>
          </cell>
          <cell r="AL926">
            <v>40000</v>
          </cell>
          <cell r="AM926">
            <v>330</v>
          </cell>
          <cell r="AN926">
            <v>2020920</v>
          </cell>
          <cell r="AO926">
            <v>50.403292181069965</v>
          </cell>
        </row>
        <row r="927">
          <cell r="C927">
            <v>84003</v>
          </cell>
          <cell r="K927" t="str">
            <v>Bulldozer D65</v>
          </cell>
          <cell r="P927">
            <v>216.91139240506331</v>
          </cell>
          <cell r="Q927">
            <v>1</v>
          </cell>
          <cell r="R927">
            <v>28.232726423902893</v>
          </cell>
          <cell r="S927">
            <v>4.5999999999999999E-3</v>
          </cell>
          <cell r="U927">
            <v>216.91139240506331</v>
          </cell>
          <cell r="V927">
            <v>168375</v>
          </cell>
          <cell r="W927">
            <v>775</v>
          </cell>
          <cell r="X927">
            <v>25</v>
          </cell>
          <cell r="Y927">
            <v>0.115</v>
          </cell>
          <cell r="Z927">
            <v>8990</v>
          </cell>
          <cell r="AA927">
            <v>1034</v>
          </cell>
          <cell r="AC927">
            <v>1809</v>
          </cell>
          <cell r="AD927">
            <v>11078316</v>
          </cell>
          <cell r="AM927">
            <v>0</v>
          </cell>
          <cell r="AO927">
            <v>0</v>
          </cell>
        </row>
        <row r="928">
          <cell r="C928">
            <v>84004</v>
          </cell>
          <cell r="K928" t="str">
            <v>Vibrator Roller</v>
          </cell>
          <cell r="P928">
            <v>121.5</v>
          </cell>
          <cell r="Q928">
            <v>1</v>
          </cell>
          <cell r="R928">
            <v>50.403292181069958</v>
          </cell>
          <cell r="S928">
            <v>8.2000000000000007E-3</v>
          </cell>
          <cell r="U928">
            <v>121.5</v>
          </cell>
          <cell r="V928">
            <v>108375.00000000001</v>
          </cell>
          <cell r="W928">
            <v>889</v>
          </cell>
          <cell r="X928">
            <v>8</v>
          </cell>
          <cell r="Y928">
            <v>6.5600000000000006E-2</v>
          </cell>
          <cell r="Z928">
            <v>8990</v>
          </cell>
          <cell r="AA928">
            <v>590</v>
          </cell>
          <cell r="AC928">
            <v>1479</v>
          </cell>
          <cell r="AD928">
            <v>9057396</v>
          </cell>
        </row>
        <row r="929">
          <cell r="C929">
            <v>84005</v>
          </cell>
          <cell r="K929" t="str">
            <v>Water Tanker 5000 L</v>
          </cell>
          <cell r="P929">
            <v>243</v>
          </cell>
          <cell r="Q929">
            <v>1</v>
          </cell>
          <cell r="R929">
            <v>25.201646090534979</v>
          </cell>
          <cell r="S929">
            <v>4.1000000000000003E-3</v>
          </cell>
          <cell r="U929">
            <v>243</v>
          </cell>
          <cell r="V929">
            <v>59375</v>
          </cell>
          <cell r="W929">
            <v>244</v>
          </cell>
          <cell r="X929">
            <v>7</v>
          </cell>
          <cell r="Y929">
            <v>2.87E-2</v>
          </cell>
          <cell r="Z929">
            <v>8990</v>
          </cell>
          <cell r="AA929">
            <v>259</v>
          </cell>
          <cell r="AC929">
            <v>503</v>
          </cell>
          <cell r="AD929">
            <v>3080372</v>
          </cell>
        </row>
        <row r="930">
          <cell r="C930">
            <v>84006</v>
          </cell>
          <cell r="K930" t="str">
            <v>Submersible Pump</v>
          </cell>
          <cell r="P930">
            <v>0</v>
          </cell>
          <cell r="Q930">
            <v>1</v>
          </cell>
          <cell r="R930">
            <v>0</v>
          </cell>
          <cell r="S930">
            <v>0</v>
          </cell>
          <cell r="V930">
            <v>24375</v>
          </cell>
          <cell r="W930">
            <v>0</v>
          </cell>
          <cell r="X930">
            <v>0</v>
          </cell>
          <cell r="Y930">
            <v>0</v>
          </cell>
          <cell r="Z930">
            <v>8990</v>
          </cell>
          <cell r="AA930">
            <v>0</v>
          </cell>
          <cell r="AC930">
            <v>0</v>
          </cell>
          <cell r="AD930">
            <v>0</v>
          </cell>
        </row>
        <row r="931">
          <cell r="C931">
            <v>84007</v>
          </cell>
          <cell r="K931" t="str">
            <v>Generator Set 50 KVA</v>
          </cell>
          <cell r="P931">
            <v>0</v>
          </cell>
          <cell r="Q931">
            <v>1</v>
          </cell>
          <cell r="R931">
            <v>0</v>
          </cell>
          <cell r="S931">
            <v>0</v>
          </cell>
          <cell r="V931">
            <v>51250</v>
          </cell>
          <cell r="W931">
            <v>0</v>
          </cell>
          <cell r="X931">
            <v>8</v>
          </cell>
          <cell r="Y931">
            <v>0</v>
          </cell>
          <cell r="Z931">
            <v>8990</v>
          </cell>
          <cell r="AA931">
            <v>0</v>
          </cell>
          <cell r="AC931">
            <v>0</v>
          </cell>
          <cell r="AD931">
            <v>0</v>
          </cell>
        </row>
        <row r="932">
          <cell r="C932">
            <v>84008</v>
          </cell>
          <cell r="S932">
            <v>0</v>
          </cell>
          <cell r="AC932">
            <v>0</v>
          </cell>
          <cell r="AD932">
            <v>0</v>
          </cell>
        </row>
        <row r="933">
          <cell r="C933">
            <v>84009</v>
          </cell>
          <cell r="S933">
            <v>0</v>
          </cell>
          <cell r="AC933">
            <v>0</v>
          </cell>
          <cell r="AD933">
            <v>0</v>
          </cell>
        </row>
        <row r="934">
          <cell r="C934">
            <v>84010</v>
          </cell>
          <cell r="S934">
            <v>0</v>
          </cell>
          <cell r="AC934">
            <v>0</v>
          </cell>
          <cell r="AD934">
            <v>0</v>
          </cell>
        </row>
        <row r="935">
          <cell r="C935">
            <v>85000</v>
          </cell>
          <cell r="D935" t="str">
            <v>III-1-19</v>
          </cell>
          <cell r="F935" t="str">
            <v>Earthfill type - B1 from borrow area distance 3 - 5 km</v>
          </cell>
          <cell r="H935" t="str">
            <v>cum</v>
          </cell>
          <cell r="I935">
            <v>11981</v>
          </cell>
          <cell r="K935">
            <v>0</v>
          </cell>
          <cell r="L935">
            <v>30</v>
          </cell>
          <cell r="M935">
            <v>7</v>
          </cell>
          <cell r="N935">
            <v>1</v>
          </cell>
          <cell r="O935">
            <v>210</v>
          </cell>
          <cell r="U935">
            <v>62.086736842105289</v>
          </cell>
          <cell r="W935">
            <v>10147</v>
          </cell>
          <cell r="Y935">
            <v>1.3150999999999999</v>
          </cell>
          <cell r="Z935">
            <v>8990</v>
          </cell>
          <cell r="AA935">
            <v>11825</v>
          </cell>
          <cell r="AC935">
            <v>21972</v>
          </cell>
          <cell r="AD935">
            <v>263246532</v>
          </cell>
          <cell r="AE935">
            <v>0</v>
          </cell>
          <cell r="AF935" t="str">
            <v>III-1-19</v>
          </cell>
          <cell r="AH935" t="str">
            <v>Prod./Jam :</v>
          </cell>
          <cell r="AI935">
            <v>10</v>
          </cell>
          <cell r="AJ935">
            <v>80</v>
          </cell>
          <cell r="AK935">
            <v>1</v>
          </cell>
          <cell r="AM935">
            <v>639</v>
          </cell>
          <cell r="AN935">
            <v>7655859</v>
          </cell>
          <cell r="AO935">
            <v>0</v>
          </cell>
          <cell r="AP935" t="str">
            <v>III-1-19</v>
          </cell>
          <cell r="AV935">
            <v>48000</v>
          </cell>
          <cell r="AW935">
            <v>575088000</v>
          </cell>
          <cell r="BC935">
            <v>70611</v>
          </cell>
        </row>
        <row r="936">
          <cell r="C936">
            <v>85001</v>
          </cell>
          <cell r="K936" t="str">
            <v>Excavator PC 200</v>
          </cell>
          <cell r="P936">
            <v>62.086736842105289</v>
          </cell>
          <cell r="Q936">
            <v>1</v>
          </cell>
          <cell r="R936">
            <v>192.97197129991312</v>
          </cell>
          <cell r="S936">
            <v>1.61E-2</v>
          </cell>
          <cell r="U936">
            <v>62.086736842105289</v>
          </cell>
          <cell r="V936">
            <v>146875</v>
          </cell>
          <cell r="W936">
            <v>2365</v>
          </cell>
          <cell r="X936">
            <v>18</v>
          </cell>
          <cell r="Y936">
            <v>0.2898</v>
          </cell>
          <cell r="Z936">
            <v>8990</v>
          </cell>
          <cell r="AA936">
            <v>2606</v>
          </cell>
          <cell r="AC936">
            <v>4971</v>
          </cell>
          <cell r="AD936">
            <v>59557551</v>
          </cell>
          <cell r="AH936" t="str">
            <v>Mandor</v>
          </cell>
          <cell r="AK936">
            <v>4.11522633744856E-3</v>
          </cell>
          <cell r="AL936">
            <v>75000</v>
          </cell>
          <cell r="AM936">
            <v>309</v>
          </cell>
          <cell r="AN936">
            <v>3702129</v>
          </cell>
          <cell r="AO936">
            <v>49.304526748971199</v>
          </cell>
          <cell r="AR936" t="str">
            <v>Tanah Timbunan</v>
          </cell>
          <cell r="AS936" t="str">
            <v>m3</v>
          </cell>
          <cell r="AT936">
            <v>1.2</v>
          </cell>
          <cell r="AU936">
            <v>40000</v>
          </cell>
          <cell r="AV936">
            <v>48000</v>
          </cell>
          <cell r="AW936">
            <v>575088000</v>
          </cell>
          <cell r="AX936">
            <v>14377.199999999999</v>
          </cell>
          <cell r="AY936">
            <v>1.2</v>
          </cell>
        </row>
        <row r="937">
          <cell r="C937">
            <v>85002</v>
          </cell>
          <cell r="K937" t="str">
            <v>Dump Truck 12 ton</v>
          </cell>
          <cell r="P937">
            <v>14.712712759713582</v>
          </cell>
          <cell r="Q937">
            <v>1</v>
          </cell>
          <cell r="R937">
            <v>814.32977015676056</v>
          </cell>
          <cell r="S937">
            <v>6.8000000000000005E-2</v>
          </cell>
          <cell r="U937">
            <v>14.712712759713582</v>
          </cell>
          <cell r="V937">
            <v>86375</v>
          </cell>
          <cell r="W937">
            <v>5874</v>
          </cell>
          <cell r="X937">
            <v>12</v>
          </cell>
          <cell r="Y937">
            <v>0.81599999999999995</v>
          </cell>
          <cell r="Z937">
            <v>8990</v>
          </cell>
          <cell r="AA937">
            <v>7336</v>
          </cell>
          <cell r="AC937">
            <v>13210</v>
          </cell>
          <cell r="AD937">
            <v>158269010</v>
          </cell>
          <cell r="AH937" t="str">
            <v>Pekerja</v>
          </cell>
          <cell r="AK937">
            <v>8.23045267489712E-3</v>
          </cell>
          <cell r="AL937">
            <v>40000</v>
          </cell>
          <cell r="AM937">
            <v>330</v>
          </cell>
          <cell r="AN937">
            <v>3953730</v>
          </cell>
          <cell r="AO937">
            <v>98.609053497942398</v>
          </cell>
        </row>
        <row r="938">
          <cell r="C938">
            <v>85003</v>
          </cell>
          <cell r="K938" t="str">
            <v>Bulldozer D65</v>
          </cell>
          <cell r="P938">
            <v>216.91139240506331</v>
          </cell>
          <cell r="Q938">
            <v>1</v>
          </cell>
          <cell r="R938">
            <v>55.234535480859009</v>
          </cell>
          <cell r="S938">
            <v>4.5999999999999999E-3</v>
          </cell>
          <cell r="U938">
            <v>216.91139240506331</v>
          </cell>
          <cell r="V938">
            <v>168375</v>
          </cell>
          <cell r="W938">
            <v>775</v>
          </cell>
          <cell r="X938">
            <v>25</v>
          </cell>
          <cell r="Y938">
            <v>0.115</v>
          </cell>
          <cell r="Z938">
            <v>8990</v>
          </cell>
          <cell r="AA938">
            <v>1034</v>
          </cell>
          <cell r="AC938">
            <v>1809</v>
          </cell>
          <cell r="AD938">
            <v>21673629</v>
          </cell>
          <cell r="AM938">
            <v>0</v>
          </cell>
          <cell r="AO938">
            <v>0</v>
          </cell>
        </row>
        <row r="939">
          <cell r="C939">
            <v>85004</v>
          </cell>
          <cell r="K939" t="str">
            <v>Vibrator Roller</v>
          </cell>
          <cell r="P939">
            <v>121.5</v>
          </cell>
          <cell r="Q939">
            <v>1</v>
          </cell>
          <cell r="R939">
            <v>98.609053497942384</v>
          </cell>
          <cell r="S939">
            <v>8.2000000000000007E-3</v>
          </cell>
          <cell r="U939">
            <v>121.5</v>
          </cell>
          <cell r="V939">
            <v>108375.00000000001</v>
          </cell>
          <cell r="W939">
            <v>889</v>
          </cell>
          <cell r="X939">
            <v>8</v>
          </cell>
          <cell r="Y939">
            <v>6.5600000000000006E-2</v>
          </cell>
          <cell r="Z939">
            <v>8990</v>
          </cell>
          <cell r="AA939">
            <v>590</v>
          </cell>
          <cell r="AC939">
            <v>1479</v>
          </cell>
          <cell r="AD939">
            <v>17719899</v>
          </cell>
        </row>
        <row r="940">
          <cell r="C940">
            <v>85005</v>
          </cell>
          <cell r="K940" t="str">
            <v>Water Tanker 5000 L</v>
          </cell>
          <cell r="P940">
            <v>243</v>
          </cell>
          <cell r="Q940">
            <v>1</v>
          </cell>
          <cell r="R940">
            <v>49.304526748971192</v>
          </cell>
          <cell r="S940">
            <v>4.1000000000000003E-3</v>
          </cell>
          <cell r="U940">
            <v>243</v>
          </cell>
          <cell r="V940">
            <v>59375</v>
          </cell>
          <cell r="W940">
            <v>244</v>
          </cell>
          <cell r="X940">
            <v>7</v>
          </cell>
          <cell r="Y940">
            <v>2.87E-2</v>
          </cell>
          <cell r="Z940">
            <v>8990</v>
          </cell>
          <cell r="AA940">
            <v>259</v>
          </cell>
          <cell r="AC940">
            <v>503</v>
          </cell>
          <cell r="AD940">
            <v>6026443</v>
          </cell>
        </row>
        <row r="941">
          <cell r="C941">
            <v>85006</v>
          </cell>
          <cell r="S941">
            <v>0</v>
          </cell>
          <cell r="AC941">
            <v>0</v>
          </cell>
          <cell r="AD941">
            <v>0</v>
          </cell>
        </row>
        <row r="942">
          <cell r="C942">
            <v>85007</v>
          </cell>
          <cell r="S942">
            <v>0</v>
          </cell>
          <cell r="AC942">
            <v>0</v>
          </cell>
          <cell r="AD942">
            <v>0</v>
          </cell>
        </row>
        <row r="943">
          <cell r="C943">
            <v>85008</v>
          </cell>
          <cell r="S943">
            <v>0</v>
          </cell>
          <cell r="AC943">
            <v>0</v>
          </cell>
          <cell r="AD943">
            <v>0</v>
          </cell>
        </row>
        <row r="944">
          <cell r="C944">
            <v>85009</v>
          </cell>
          <cell r="S944">
            <v>0</v>
          </cell>
          <cell r="AC944">
            <v>0</v>
          </cell>
          <cell r="AD944">
            <v>0</v>
          </cell>
        </row>
        <row r="945">
          <cell r="C945">
            <v>85010</v>
          </cell>
          <cell r="S945">
            <v>0</v>
          </cell>
          <cell r="AC945">
            <v>0</v>
          </cell>
          <cell r="AD945">
            <v>0</v>
          </cell>
        </row>
        <row r="946">
          <cell r="C946">
            <v>86000</v>
          </cell>
          <cell r="D946" t="str">
            <v>III-1-20</v>
          </cell>
          <cell r="F946" t="str">
            <v>Earthfill type - B1 from borrow area distance 3 - 5 km with cofferdam and dewatering for soft foundation</v>
          </cell>
          <cell r="H946" t="str">
            <v>cum</v>
          </cell>
          <cell r="I946">
            <v>1198</v>
          </cell>
          <cell r="K946">
            <v>0</v>
          </cell>
          <cell r="L946">
            <v>30</v>
          </cell>
          <cell r="M946">
            <v>7</v>
          </cell>
          <cell r="N946">
            <v>1</v>
          </cell>
          <cell r="O946">
            <v>210</v>
          </cell>
          <cell r="U946">
            <v>62.086736842105289</v>
          </cell>
          <cell r="W946">
            <v>11337</v>
          </cell>
          <cell r="Y946">
            <v>1.4608999999999999</v>
          </cell>
          <cell r="Z946">
            <v>8990</v>
          </cell>
          <cell r="AA946">
            <v>13136</v>
          </cell>
          <cell r="AC946">
            <v>24473</v>
          </cell>
          <cell r="AD946">
            <v>29318654</v>
          </cell>
          <cell r="AE946">
            <v>0</v>
          </cell>
          <cell r="AF946" t="str">
            <v>III-1-20</v>
          </cell>
          <cell r="AH946" t="str">
            <v>Prod./Jam :</v>
          </cell>
          <cell r="AI946">
            <v>10</v>
          </cell>
          <cell r="AJ946">
            <v>80</v>
          </cell>
          <cell r="AK946">
            <v>1</v>
          </cell>
          <cell r="AM946">
            <v>639</v>
          </cell>
          <cell r="AN946">
            <v>765522</v>
          </cell>
          <cell r="AO946">
            <v>0</v>
          </cell>
          <cell r="AP946" t="str">
            <v>III-1-20</v>
          </cell>
          <cell r="AV946">
            <v>48000</v>
          </cell>
          <cell r="AW946">
            <v>57504000</v>
          </cell>
          <cell r="BC946">
            <v>73112</v>
          </cell>
        </row>
        <row r="947">
          <cell r="C947">
            <v>86001</v>
          </cell>
          <cell r="K947" t="str">
            <v>Excavator PC 200</v>
          </cell>
          <cell r="P947">
            <v>41.391157894736857</v>
          </cell>
          <cell r="Q947">
            <v>1.5</v>
          </cell>
          <cell r="R947">
            <v>28.943379720052071</v>
          </cell>
          <cell r="S947">
            <v>2.4199999999999999E-2</v>
          </cell>
          <cell r="U947">
            <v>62.086736842105289</v>
          </cell>
          <cell r="V947">
            <v>146875</v>
          </cell>
          <cell r="W947">
            <v>3555</v>
          </cell>
          <cell r="X947">
            <v>18</v>
          </cell>
          <cell r="Y947">
            <v>0.43559999999999999</v>
          </cell>
          <cell r="Z947">
            <v>8990</v>
          </cell>
          <cell r="AA947">
            <v>3917</v>
          </cell>
          <cell r="AC947">
            <v>7472</v>
          </cell>
          <cell r="AD947">
            <v>8951456</v>
          </cell>
          <cell r="AH947" t="str">
            <v>Mandor</v>
          </cell>
          <cell r="AK947">
            <v>4.11522633744856E-3</v>
          </cell>
          <cell r="AL947">
            <v>75000</v>
          </cell>
          <cell r="AM947">
            <v>309</v>
          </cell>
          <cell r="AN947">
            <v>370182</v>
          </cell>
          <cell r="AO947">
            <v>4.9300411522633745</v>
          </cell>
          <cell r="AR947" t="str">
            <v>Tanah Timbunan</v>
          </cell>
          <cell r="AS947" t="str">
            <v>m3</v>
          </cell>
          <cell r="AT947">
            <v>1.2</v>
          </cell>
          <cell r="AU947">
            <v>40000</v>
          </cell>
          <cell r="AV947">
            <v>48000</v>
          </cell>
          <cell r="AW947">
            <v>57504000</v>
          </cell>
          <cell r="AX947">
            <v>1437.6</v>
          </cell>
          <cell r="AY947">
            <v>1.2</v>
          </cell>
        </row>
        <row r="948">
          <cell r="C948">
            <v>86002</v>
          </cell>
          <cell r="K948" t="str">
            <v>Dump Truck 12 ton</v>
          </cell>
          <cell r="P948">
            <v>14.712712759713582</v>
          </cell>
          <cell r="Q948">
            <v>1</v>
          </cell>
          <cell r="R948">
            <v>81.426180172589866</v>
          </cell>
          <cell r="S948">
            <v>6.8000000000000005E-2</v>
          </cell>
          <cell r="U948">
            <v>14.712712759713582</v>
          </cell>
          <cell r="V948">
            <v>86375</v>
          </cell>
          <cell r="W948">
            <v>5874</v>
          </cell>
          <cell r="X948">
            <v>12</v>
          </cell>
          <cell r="Y948">
            <v>0.81599999999999995</v>
          </cell>
          <cell r="Z948">
            <v>8990</v>
          </cell>
          <cell r="AA948">
            <v>7336</v>
          </cell>
          <cell r="AC948">
            <v>13210</v>
          </cell>
          <cell r="AD948">
            <v>15825580</v>
          </cell>
          <cell r="AH948" t="str">
            <v>Pekerja</v>
          </cell>
          <cell r="AK948">
            <v>8.23045267489712E-3</v>
          </cell>
          <cell r="AL948">
            <v>40000</v>
          </cell>
          <cell r="AM948">
            <v>330</v>
          </cell>
          <cell r="AN948">
            <v>395340</v>
          </cell>
          <cell r="AO948">
            <v>9.8600823045267489</v>
          </cell>
        </row>
        <row r="949">
          <cell r="C949">
            <v>86003</v>
          </cell>
          <cell r="K949" t="str">
            <v>Bulldozer D65</v>
          </cell>
          <cell r="P949">
            <v>216.91139240506331</v>
          </cell>
          <cell r="Q949">
            <v>1</v>
          </cell>
          <cell r="R949">
            <v>5.522992530345471</v>
          </cell>
          <cell r="S949">
            <v>4.5999999999999999E-3</v>
          </cell>
          <cell r="U949">
            <v>216.91139240506331</v>
          </cell>
          <cell r="V949">
            <v>168375</v>
          </cell>
          <cell r="W949">
            <v>775</v>
          </cell>
          <cell r="X949">
            <v>25</v>
          </cell>
          <cell r="Y949">
            <v>0.115</v>
          </cell>
          <cell r="Z949">
            <v>8990</v>
          </cell>
          <cell r="AA949">
            <v>1034</v>
          </cell>
          <cell r="AC949">
            <v>1809</v>
          </cell>
          <cell r="AD949">
            <v>2167182</v>
          </cell>
          <cell r="AM949">
            <v>0</v>
          </cell>
          <cell r="AO949">
            <v>0</v>
          </cell>
        </row>
        <row r="950">
          <cell r="C950">
            <v>86004</v>
          </cell>
          <cell r="K950" t="str">
            <v>Vibrator Roller</v>
          </cell>
          <cell r="P950">
            <v>121.5</v>
          </cell>
          <cell r="Q950">
            <v>1</v>
          </cell>
          <cell r="R950">
            <v>9.8600823045267489</v>
          </cell>
          <cell r="S950">
            <v>8.2000000000000007E-3</v>
          </cell>
          <cell r="U950">
            <v>121.5</v>
          </cell>
          <cell r="V950">
            <v>108375.00000000001</v>
          </cell>
          <cell r="W950">
            <v>889</v>
          </cell>
          <cell r="X950">
            <v>8</v>
          </cell>
          <cell r="Y950">
            <v>6.5600000000000006E-2</v>
          </cell>
          <cell r="Z950">
            <v>8990</v>
          </cell>
          <cell r="AA950">
            <v>590</v>
          </cell>
          <cell r="AC950">
            <v>1479</v>
          </cell>
          <cell r="AD950">
            <v>1771842</v>
          </cell>
        </row>
        <row r="951">
          <cell r="C951">
            <v>86005</v>
          </cell>
          <cell r="K951" t="str">
            <v>Water Tanker 5000 L</v>
          </cell>
          <cell r="P951">
            <v>243</v>
          </cell>
          <cell r="Q951">
            <v>1</v>
          </cell>
          <cell r="R951">
            <v>4.9300411522633745</v>
          </cell>
          <cell r="S951">
            <v>4.1000000000000003E-3</v>
          </cell>
          <cell r="U951">
            <v>243</v>
          </cell>
          <cell r="V951">
            <v>59375</v>
          </cell>
          <cell r="W951">
            <v>244</v>
          </cell>
          <cell r="X951">
            <v>7</v>
          </cell>
          <cell r="Y951">
            <v>2.87E-2</v>
          </cell>
          <cell r="Z951">
            <v>8990</v>
          </cell>
          <cell r="AA951">
            <v>259</v>
          </cell>
          <cell r="AC951">
            <v>503</v>
          </cell>
          <cell r="AD951">
            <v>602594</v>
          </cell>
        </row>
        <row r="952">
          <cell r="C952">
            <v>86006</v>
          </cell>
          <cell r="K952" t="str">
            <v>Submersible Pump</v>
          </cell>
          <cell r="P952">
            <v>0</v>
          </cell>
          <cell r="Q952">
            <v>1</v>
          </cell>
          <cell r="R952">
            <v>0</v>
          </cell>
          <cell r="S952">
            <v>0</v>
          </cell>
          <cell r="V952">
            <v>24375</v>
          </cell>
          <cell r="W952">
            <v>0</v>
          </cell>
          <cell r="X952">
            <v>0</v>
          </cell>
          <cell r="Y952">
            <v>0</v>
          </cell>
          <cell r="Z952">
            <v>8990</v>
          </cell>
          <cell r="AA952">
            <v>0</v>
          </cell>
          <cell r="AC952">
            <v>0</v>
          </cell>
          <cell r="AD952">
            <v>0</v>
          </cell>
        </row>
        <row r="953">
          <cell r="C953">
            <v>86007</v>
          </cell>
          <cell r="K953" t="str">
            <v>Generator Set 50 KVA</v>
          </cell>
          <cell r="P953">
            <v>0</v>
          </cell>
          <cell r="Q953">
            <v>1</v>
          </cell>
          <cell r="R953">
            <v>0</v>
          </cell>
          <cell r="S953">
            <v>0</v>
          </cell>
          <cell r="V953">
            <v>51250</v>
          </cell>
          <cell r="W953">
            <v>0</v>
          </cell>
          <cell r="X953">
            <v>8</v>
          </cell>
          <cell r="Y953">
            <v>0</v>
          </cell>
          <cell r="Z953">
            <v>8990</v>
          </cell>
          <cell r="AA953">
            <v>0</v>
          </cell>
          <cell r="AC953">
            <v>0</v>
          </cell>
          <cell r="AD953">
            <v>0</v>
          </cell>
        </row>
        <row r="954">
          <cell r="C954">
            <v>86008</v>
          </cell>
          <cell r="S954">
            <v>0</v>
          </cell>
          <cell r="AC954">
            <v>0</v>
          </cell>
          <cell r="AD954">
            <v>0</v>
          </cell>
        </row>
        <row r="955">
          <cell r="C955">
            <v>86009</v>
          </cell>
          <cell r="S955">
            <v>0</v>
          </cell>
          <cell r="AC955">
            <v>0</v>
          </cell>
          <cell r="AD955">
            <v>0</v>
          </cell>
        </row>
        <row r="956">
          <cell r="C956">
            <v>86010</v>
          </cell>
          <cell r="S956">
            <v>0</v>
          </cell>
          <cell r="AC956">
            <v>0</v>
          </cell>
          <cell r="AD956">
            <v>0</v>
          </cell>
        </row>
        <row r="957">
          <cell r="C957">
            <v>87000</v>
          </cell>
          <cell r="D957" t="str">
            <v>III-1-21</v>
          </cell>
          <cell r="F957" t="str">
            <v>Earthfill type - B1 from borrow area distance 5 - 7 km</v>
          </cell>
          <cell r="H957" t="str">
            <v>cum</v>
          </cell>
          <cell r="I957">
            <v>7987</v>
          </cell>
          <cell r="K957">
            <v>0</v>
          </cell>
          <cell r="L957">
            <v>30</v>
          </cell>
          <cell r="M957">
            <v>7</v>
          </cell>
          <cell r="N957">
            <v>1</v>
          </cell>
          <cell r="O957">
            <v>210</v>
          </cell>
          <cell r="U957">
            <v>62.086736842105289</v>
          </cell>
          <cell r="W957">
            <v>12134</v>
          </cell>
          <cell r="Y957">
            <v>1.5911000000000002</v>
          </cell>
          <cell r="Z957">
            <v>8990</v>
          </cell>
          <cell r="AA957">
            <v>14307</v>
          </cell>
          <cell r="AC957">
            <v>26441</v>
          </cell>
          <cell r="AD957">
            <v>211184267</v>
          </cell>
          <cell r="AE957">
            <v>0</v>
          </cell>
          <cell r="AF957" t="str">
            <v>III-1-21</v>
          </cell>
          <cell r="AH957" t="str">
            <v>Prod./Jam :</v>
          </cell>
          <cell r="AI957">
            <v>10</v>
          </cell>
          <cell r="AJ957">
            <v>80</v>
          </cell>
          <cell r="AK957">
            <v>1</v>
          </cell>
          <cell r="AM957">
            <v>639</v>
          </cell>
          <cell r="AN957">
            <v>5103693</v>
          </cell>
          <cell r="AO957">
            <v>0</v>
          </cell>
          <cell r="AP957" t="str">
            <v>III-1-21</v>
          </cell>
          <cell r="AV957">
            <v>48000</v>
          </cell>
          <cell r="AW957">
            <v>383376000</v>
          </cell>
          <cell r="BC957">
            <v>75080</v>
          </cell>
        </row>
        <row r="958">
          <cell r="C958">
            <v>87001</v>
          </cell>
          <cell r="K958" t="str">
            <v>Excavator PC 200</v>
          </cell>
          <cell r="P958">
            <v>62.086736842105289</v>
          </cell>
          <cell r="Q958">
            <v>1</v>
          </cell>
          <cell r="R958">
            <v>128.64261203342008</v>
          </cell>
          <cell r="S958">
            <v>1.61E-2</v>
          </cell>
          <cell r="U958">
            <v>62.086736842105289</v>
          </cell>
          <cell r="V958">
            <v>146875</v>
          </cell>
          <cell r="W958">
            <v>2365</v>
          </cell>
          <cell r="X958">
            <v>18</v>
          </cell>
          <cell r="Y958">
            <v>0.2898</v>
          </cell>
          <cell r="Z958">
            <v>8990</v>
          </cell>
          <cell r="AA958">
            <v>2606</v>
          </cell>
          <cell r="AC958">
            <v>4971</v>
          </cell>
          <cell r="AD958">
            <v>39703377</v>
          </cell>
          <cell r="AH958" t="str">
            <v>Mandor</v>
          </cell>
          <cell r="AK958">
            <v>4.11522633744856E-3</v>
          </cell>
          <cell r="AL958">
            <v>75000</v>
          </cell>
          <cell r="AM958">
            <v>309</v>
          </cell>
          <cell r="AN958">
            <v>2467983</v>
          </cell>
          <cell r="AO958">
            <v>32.86831275720165</v>
          </cell>
          <cell r="AR958" t="str">
            <v>Tanah Timbunan</v>
          </cell>
          <cell r="AS958" t="str">
            <v>m3</v>
          </cell>
          <cell r="AT958">
            <v>1.2</v>
          </cell>
          <cell r="AU958">
            <v>40000</v>
          </cell>
          <cell r="AV958">
            <v>48000</v>
          </cell>
          <cell r="AW958">
            <v>383376000</v>
          </cell>
          <cell r="AX958">
            <v>9584.4</v>
          </cell>
          <cell r="AY958">
            <v>1.2</v>
          </cell>
        </row>
        <row r="959">
          <cell r="C959">
            <v>87002</v>
          </cell>
          <cell r="K959" t="str">
            <v>Dump Truck 12 ton</v>
          </cell>
          <cell r="P959">
            <v>10.984607294754477</v>
          </cell>
          <cell r="Q959">
            <v>1</v>
          </cell>
          <cell r="R959">
            <v>727.10837863216682</v>
          </cell>
          <cell r="S959">
            <v>9.0999999999999998E-2</v>
          </cell>
          <cell r="U959">
            <v>10.984607294754477</v>
          </cell>
          <cell r="V959">
            <v>86375</v>
          </cell>
          <cell r="W959">
            <v>7861</v>
          </cell>
          <cell r="X959">
            <v>12</v>
          </cell>
          <cell r="Y959">
            <v>1.0920000000000001</v>
          </cell>
          <cell r="Z959">
            <v>8990</v>
          </cell>
          <cell r="AA959">
            <v>9818</v>
          </cell>
          <cell r="AC959">
            <v>17679</v>
          </cell>
          <cell r="AD959">
            <v>141202173</v>
          </cell>
          <cell r="AH959" t="str">
            <v>Pekerja</v>
          </cell>
          <cell r="AK959">
            <v>8.23045267489712E-3</v>
          </cell>
          <cell r="AL959">
            <v>40000</v>
          </cell>
          <cell r="AM959">
            <v>330</v>
          </cell>
          <cell r="AN959">
            <v>2635710</v>
          </cell>
          <cell r="AO959">
            <v>65.7366255144033</v>
          </cell>
        </row>
        <row r="960">
          <cell r="C960">
            <v>87003</v>
          </cell>
          <cell r="K960" t="str">
            <v>Bulldozer D65</v>
          </cell>
          <cell r="P960">
            <v>216.91139240506331</v>
          </cell>
          <cell r="Q960">
            <v>1</v>
          </cell>
          <cell r="R960">
            <v>36.821486928104569</v>
          </cell>
          <cell r="S960">
            <v>4.5999999999999999E-3</v>
          </cell>
          <cell r="U960">
            <v>216.91139240506331</v>
          </cell>
          <cell r="V960">
            <v>168375</v>
          </cell>
          <cell r="W960">
            <v>775</v>
          </cell>
          <cell r="X960">
            <v>25</v>
          </cell>
          <cell r="Y960">
            <v>0.115</v>
          </cell>
          <cell r="Z960">
            <v>8990</v>
          </cell>
          <cell r="AA960">
            <v>1034</v>
          </cell>
          <cell r="AC960">
            <v>1809</v>
          </cell>
          <cell r="AD960">
            <v>14448483</v>
          </cell>
          <cell r="AM960">
            <v>0</v>
          </cell>
          <cell r="AO960">
            <v>0</v>
          </cell>
        </row>
        <row r="961">
          <cell r="C961">
            <v>87004</v>
          </cell>
          <cell r="K961" t="str">
            <v>Vibrator Roller</v>
          </cell>
          <cell r="P961">
            <v>121.5</v>
          </cell>
          <cell r="Q961">
            <v>1</v>
          </cell>
          <cell r="R961">
            <v>65.736625514403286</v>
          </cell>
          <cell r="S961">
            <v>8.2000000000000007E-3</v>
          </cell>
          <cell r="U961">
            <v>121.5</v>
          </cell>
          <cell r="V961">
            <v>108375.00000000001</v>
          </cell>
          <cell r="W961">
            <v>889</v>
          </cell>
          <cell r="X961">
            <v>8</v>
          </cell>
          <cell r="Y961">
            <v>6.5600000000000006E-2</v>
          </cell>
          <cell r="Z961">
            <v>8990</v>
          </cell>
          <cell r="AA961">
            <v>590</v>
          </cell>
          <cell r="AC961">
            <v>1479</v>
          </cell>
          <cell r="AD961">
            <v>11812773</v>
          </cell>
        </row>
        <row r="962">
          <cell r="C962">
            <v>87005</v>
          </cell>
          <cell r="K962" t="str">
            <v>Water Tanker 5000 L</v>
          </cell>
          <cell r="P962">
            <v>243</v>
          </cell>
          <cell r="Q962">
            <v>1</v>
          </cell>
          <cell r="R962">
            <v>32.868312757201643</v>
          </cell>
          <cell r="S962">
            <v>4.1000000000000003E-3</v>
          </cell>
          <cell r="U962">
            <v>243</v>
          </cell>
          <cell r="V962">
            <v>59375</v>
          </cell>
          <cell r="W962">
            <v>244</v>
          </cell>
          <cell r="X962">
            <v>7</v>
          </cell>
          <cell r="Y962">
            <v>2.87E-2</v>
          </cell>
          <cell r="Z962">
            <v>8990</v>
          </cell>
          <cell r="AA962">
            <v>259</v>
          </cell>
          <cell r="AC962">
            <v>503</v>
          </cell>
          <cell r="AD962">
            <v>4017461</v>
          </cell>
        </row>
        <row r="963">
          <cell r="C963">
            <v>87006</v>
          </cell>
          <cell r="S963">
            <v>0</v>
          </cell>
          <cell r="AC963">
            <v>0</v>
          </cell>
          <cell r="AD963">
            <v>0</v>
          </cell>
        </row>
        <row r="964">
          <cell r="C964">
            <v>87007</v>
          </cell>
          <cell r="S964">
            <v>0</v>
          </cell>
          <cell r="AC964">
            <v>0</v>
          </cell>
          <cell r="AD964">
            <v>0</v>
          </cell>
        </row>
        <row r="965">
          <cell r="C965">
            <v>87008</v>
          </cell>
          <cell r="S965">
            <v>0</v>
          </cell>
          <cell r="AC965">
            <v>0</v>
          </cell>
          <cell r="AD965">
            <v>0</v>
          </cell>
        </row>
        <row r="966">
          <cell r="C966">
            <v>87009</v>
          </cell>
          <cell r="S966">
            <v>0</v>
          </cell>
          <cell r="AC966">
            <v>0</v>
          </cell>
          <cell r="AD966">
            <v>0</v>
          </cell>
        </row>
        <row r="967">
          <cell r="C967">
            <v>87010</v>
          </cell>
          <cell r="S967">
            <v>0</v>
          </cell>
          <cell r="AC967">
            <v>0</v>
          </cell>
          <cell r="AD967">
            <v>0</v>
          </cell>
        </row>
        <row r="968">
          <cell r="C968">
            <v>88000</v>
          </cell>
          <cell r="D968" t="str">
            <v>III-1-22</v>
          </cell>
          <cell r="F968" t="str">
            <v>Earthfill type - B1 from borrow area distance 5 - 7 km with cofferdam and dewatering for soft foundation</v>
          </cell>
          <cell r="H968" t="str">
            <v>cum</v>
          </cell>
          <cell r="I968">
            <v>799</v>
          </cell>
          <cell r="K968">
            <v>0</v>
          </cell>
          <cell r="L968">
            <v>30</v>
          </cell>
          <cell r="M968">
            <v>7</v>
          </cell>
          <cell r="N968">
            <v>1</v>
          </cell>
          <cell r="O968">
            <v>210</v>
          </cell>
          <cell r="U968">
            <v>62.086736842105289</v>
          </cell>
          <cell r="W968">
            <v>13324</v>
          </cell>
          <cell r="Y968">
            <v>1.7369000000000001</v>
          </cell>
          <cell r="Z968">
            <v>8990</v>
          </cell>
          <cell r="AA968">
            <v>15618</v>
          </cell>
          <cell r="AC968">
            <v>28942</v>
          </cell>
          <cell r="AD968">
            <v>23124658</v>
          </cell>
          <cell r="AE968">
            <v>0</v>
          </cell>
          <cell r="AF968" t="str">
            <v>III-1-22</v>
          </cell>
          <cell r="AH968" t="str">
            <v>Prod./Jam :</v>
          </cell>
          <cell r="AI968">
            <v>10</v>
          </cell>
          <cell r="AJ968">
            <v>80</v>
          </cell>
          <cell r="AK968">
            <v>1</v>
          </cell>
          <cell r="AM968">
            <v>639</v>
          </cell>
          <cell r="AN968">
            <v>510561</v>
          </cell>
          <cell r="AO968">
            <v>0</v>
          </cell>
          <cell r="AP968" t="str">
            <v>III-1-22</v>
          </cell>
          <cell r="AV968">
            <v>48000</v>
          </cell>
          <cell r="AW968">
            <v>38352000</v>
          </cell>
          <cell r="BC968">
            <v>77581</v>
          </cell>
        </row>
        <row r="969">
          <cell r="C969">
            <v>88001</v>
          </cell>
          <cell r="K969" t="str">
            <v>Excavator PC 200</v>
          </cell>
          <cell r="P969">
            <v>41.391157894736857</v>
          </cell>
          <cell r="Q969">
            <v>1.5</v>
          </cell>
          <cell r="R969">
            <v>19.3036397298177</v>
          </cell>
          <cell r="S969">
            <v>2.4199999999999999E-2</v>
          </cell>
          <cell r="U969">
            <v>62.086736842105289</v>
          </cell>
          <cell r="V969">
            <v>146875</v>
          </cell>
          <cell r="W969">
            <v>3555</v>
          </cell>
          <cell r="X969">
            <v>18</v>
          </cell>
          <cell r="Y969">
            <v>0.43559999999999999</v>
          </cell>
          <cell r="Z969">
            <v>8990</v>
          </cell>
          <cell r="AA969">
            <v>3917</v>
          </cell>
          <cell r="AC969">
            <v>7472</v>
          </cell>
          <cell r="AD969">
            <v>5970128</v>
          </cell>
          <cell r="AH969" t="str">
            <v>Mandor</v>
          </cell>
          <cell r="AK969">
            <v>4.11522633744856E-3</v>
          </cell>
          <cell r="AL969">
            <v>75000</v>
          </cell>
          <cell r="AM969">
            <v>309</v>
          </cell>
          <cell r="AN969">
            <v>246891</v>
          </cell>
          <cell r="AO969">
            <v>3.2880658436213994</v>
          </cell>
          <cell r="AR969" t="str">
            <v>Tanah Timbunan</v>
          </cell>
          <cell r="AS969" t="str">
            <v>m3</v>
          </cell>
          <cell r="AT969">
            <v>1.2</v>
          </cell>
          <cell r="AU969">
            <v>40000</v>
          </cell>
          <cell r="AV969">
            <v>48000</v>
          </cell>
          <cell r="AW969">
            <v>38352000</v>
          </cell>
          <cell r="AX969">
            <v>958.8</v>
          </cell>
          <cell r="AY969">
            <v>1.2</v>
          </cell>
        </row>
        <row r="970">
          <cell r="C970">
            <v>88002</v>
          </cell>
          <cell r="K970" t="str">
            <v>Dump Truck 12 ton</v>
          </cell>
          <cell r="P970">
            <v>10.984607294754477</v>
          </cell>
          <cell r="Q970">
            <v>1</v>
          </cell>
          <cell r="R970">
            <v>72.738148807700171</v>
          </cell>
          <cell r="S970">
            <v>9.0999999999999998E-2</v>
          </cell>
          <cell r="U970">
            <v>10.984607294754477</v>
          </cell>
          <cell r="V970">
            <v>86375</v>
          </cell>
          <cell r="W970">
            <v>7861</v>
          </cell>
          <cell r="X970">
            <v>12</v>
          </cell>
          <cell r="Y970">
            <v>1.0920000000000001</v>
          </cell>
          <cell r="Z970">
            <v>8990</v>
          </cell>
          <cell r="AA970">
            <v>9818</v>
          </cell>
          <cell r="AC970">
            <v>17679</v>
          </cell>
          <cell r="AD970">
            <v>14125521</v>
          </cell>
          <cell r="AH970" t="str">
            <v>Pekerja</v>
          </cell>
          <cell r="AK970">
            <v>8.23045267489712E-3</v>
          </cell>
          <cell r="AL970">
            <v>40000</v>
          </cell>
          <cell r="AM970">
            <v>330</v>
          </cell>
          <cell r="AN970">
            <v>263670</v>
          </cell>
          <cell r="AO970">
            <v>6.5761316872427988</v>
          </cell>
        </row>
        <row r="971">
          <cell r="C971">
            <v>88003</v>
          </cell>
          <cell r="K971" t="str">
            <v>Bulldozer D65</v>
          </cell>
          <cell r="P971">
            <v>216.91139240506331</v>
          </cell>
          <cell r="Q971">
            <v>1</v>
          </cell>
          <cell r="R971">
            <v>3.6835317460317456</v>
          </cell>
          <cell r="S971">
            <v>4.5999999999999999E-3</v>
          </cell>
          <cell r="U971">
            <v>216.91139240506331</v>
          </cell>
          <cell r="V971">
            <v>168375</v>
          </cell>
          <cell r="W971">
            <v>775</v>
          </cell>
          <cell r="X971">
            <v>25</v>
          </cell>
          <cell r="Y971">
            <v>0.115</v>
          </cell>
          <cell r="Z971">
            <v>8990</v>
          </cell>
          <cell r="AA971">
            <v>1034</v>
          </cell>
          <cell r="AC971">
            <v>1809</v>
          </cell>
          <cell r="AD971">
            <v>1445391</v>
          </cell>
          <cell r="AM971">
            <v>0</v>
          </cell>
          <cell r="AO971">
            <v>0</v>
          </cell>
        </row>
        <row r="972">
          <cell r="C972">
            <v>88004</v>
          </cell>
          <cell r="K972" t="str">
            <v>Vibrator Roller</v>
          </cell>
          <cell r="P972">
            <v>121.5</v>
          </cell>
          <cell r="Q972">
            <v>1</v>
          </cell>
          <cell r="R972">
            <v>6.576131687242798</v>
          </cell>
          <cell r="S972">
            <v>8.2000000000000007E-3</v>
          </cell>
          <cell r="U972">
            <v>121.5</v>
          </cell>
          <cell r="V972">
            <v>108375.00000000001</v>
          </cell>
          <cell r="W972">
            <v>889</v>
          </cell>
          <cell r="X972">
            <v>8</v>
          </cell>
          <cell r="Y972">
            <v>6.5600000000000006E-2</v>
          </cell>
          <cell r="Z972">
            <v>8990</v>
          </cell>
          <cell r="AA972">
            <v>590</v>
          </cell>
          <cell r="AC972">
            <v>1479</v>
          </cell>
          <cell r="AD972">
            <v>1181721</v>
          </cell>
        </row>
        <row r="973">
          <cell r="C973">
            <v>88005</v>
          </cell>
          <cell r="K973" t="str">
            <v>Water Tanker 5000 L</v>
          </cell>
          <cell r="P973">
            <v>243</v>
          </cell>
          <cell r="Q973">
            <v>1</v>
          </cell>
          <cell r="R973">
            <v>3.288065843621399</v>
          </cell>
          <cell r="S973">
            <v>4.1000000000000003E-3</v>
          </cell>
          <cell r="U973">
            <v>243</v>
          </cell>
          <cell r="V973">
            <v>59375</v>
          </cell>
          <cell r="W973">
            <v>244</v>
          </cell>
          <cell r="X973">
            <v>7</v>
          </cell>
          <cell r="Y973">
            <v>2.87E-2</v>
          </cell>
          <cell r="Z973">
            <v>8990</v>
          </cell>
          <cell r="AA973">
            <v>259</v>
          </cell>
          <cell r="AC973">
            <v>503</v>
          </cell>
          <cell r="AD973">
            <v>401897</v>
          </cell>
        </row>
        <row r="974">
          <cell r="C974">
            <v>88006</v>
          </cell>
          <cell r="K974" t="str">
            <v>Submersible Pump</v>
          </cell>
          <cell r="P974">
            <v>0</v>
          </cell>
          <cell r="Q974">
            <v>1</v>
          </cell>
          <cell r="R974">
            <v>0</v>
          </cell>
          <cell r="S974">
            <v>0</v>
          </cell>
          <cell r="V974">
            <v>24375</v>
          </cell>
          <cell r="W974">
            <v>0</v>
          </cell>
          <cell r="X974">
            <v>0</v>
          </cell>
          <cell r="Y974">
            <v>0</v>
          </cell>
          <cell r="Z974">
            <v>8990</v>
          </cell>
          <cell r="AA974">
            <v>0</v>
          </cell>
          <cell r="AC974">
            <v>0</v>
          </cell>
          <cell r="AD974">
            <v>0</v>
          </cell>
        </row>
        <row r="975">
          <cell r="C975">
            <v>88007</v>
          </cell>
          <cell r="K975" t="str">
            <v>Generator Set 50 KVA</v>
          </cell>
          <cell r="P975">
            <v>0</v>
          </cell>
          <cell r="Q975">
            <v>1</v>
          </cell>
          <cell r="R975">
            <v>0</v>
          </cell>
          <cell r="S975">
            <v>0</v>
          </cell>
          <cell r="V975">
            <v>51250</v>
          </cell>
          <cell r="W975">
            <v>0</v>
          </cell>
          <cell r="X975">
            <v>8</v>
          </cell>
          <cell r="Y975">
            <v>0</v>
          </cell>
          <cell r="Z975">
            <v>8990</v>
          </cell>
          <cell r="AA975">
            <v>0</v>
          </cell>
          <cell r="AC975">
            <v>0</v>
          </cell>
          <cell r="AD975">
            <v>0</v>
          </cell>
        </row>
        <row r="976">
          <cell r="C976">
            <v>88008</v>
          </cell>
          <cell r="S976">
            <v>0</v>
          </cell>
          <cell r="AC976">
            <v>0</v>
          </cell>
          <cell r="AD976">
            <v>0</v>
          </cell>
        </row>
        <row r="977">
          <cell r="C977">
            <v>88009</v>
          </cell>
          <cell r="S977">
            <v>0</v>
          </cell>
          <cell r="AC977">
            <v>0</v>
          </cell>
          <cell r="AD977">
            <v>0</v>
          </cell>
        </row>
        <row r="978">
          <cell r="C978">
            <v>88010</v>
          </cell>
          <cell r="S978">
            <v>0</v>
          </cell>
          <cell r="AC978">
            <v>0</v>
          </cell>
          <cell r="AD978">
            <v>0</v>
          </cell>
        </row>
        <row r="979">
          <cell r="C979">
            <v>89000</v>
          </cell>
          <cell r="D979" t="str">
            <v>III-1-23</v>
          </cell>
          <cell r="F979" t="str">
            <v>Earthfill type - B1 from borrow area distance 7 - 9 km</v>
          </cell>
          <cell r="H979" t="str">
            <v>cum</v>
          </cell>
          <cell r="I979">
            <v>5325</v>
          </cell>
          <cell r="K979">
            <v>0</v>
          </cell>
          <cell r="L979">
            <v>30</v>
          </cell>
          <cell r="M979">
            <v>7</v>
          </cell>
          <cell r="N979">
            <v>1</v>
          </cell>
          <cell r="O979">
            <v>210</v>
          </cell>
          <cell r="U979">
            <v>62.086736842105289</v>
          </cell>
          <cell r="W979">
            <v>13910</v>
          </cell>
          <cell r="Y979">
            <v>1.8425</v>
          </cell>
          <cell r="Z979">
            <v>8990</v>
          </cell>
          <cell r="AA979">
            <v>16567</v>
          </cell>
          <cell r="AC979">
            <v>30477</v>
          </cell>
          <cell r="AD979">
            <v>162290025</v>
          </cell>
          <cell r="AE979">
            <v>0</v>
          </cell>
          <cell r="AF979" t="str">
            <v>III-1-23</v>
          </cell>
          <cell r="AH979" t="str">
            <v>Prod./Jam :</v>
          </cell>
          <cell r="AI979">
            <v>10</v>
          </cell>
          <cell r="AJ979">
            <v>80</v>
          </cell>
          <cell r="AK979">
            <v>1</v>
          </cell>
          <cell r="AM979">
            <v>639</v>
          </cell>
          <cell r="AN979">
            <v>3402675</v>
          </cell>
          <cell r="AO979">
            <v>0</v>
          </cell>
          <cell r="AP979" t="str">
            <v>III-1-23</v>
          </cell>
          <cell r="AV979">
            <v>48000</v>
          </cell>
          <cell r="AW979">
            <v>255600000</v>
          </cell>
          <cell r="BC979">
            <v>79116</v>
          </cell>
        </row>
        <row r="980">
          <cell r="C980">
            <v>89001</v>
          </cell>
          <cell r="K980" t="str">
            <v>Excavator PC 200</v>
          </cell>
          <cell r="P980">
            <v>62.086736842105289</v>
          </cell>
          <cell r="Q980">
            <v>1</v>
          </cell>
          <cell r="R980">
            <v>85.76711018880205</v>
          </cell>
          <cell r="S980">
            <v>1.61E-2</v>
          </cell>
          <cell r="U980">
            <v>62.086736842105289</v>
          </cell>
          <cell r="V980">
            <v>146875</v>
          </cell>
          <cell r="W980">
            <v>2365</v>
          </cell>
          <cell r="X980">
            <v>18</v>
          </cell>
          <cell r="Y980">
            <v>0.2898</v>
          </cell>
          <cell r="Z980">
            <v>8990</v>
          </cell>
          <cell r="AA980">
            <v>2606</v>
          </cell>
          <cell r="AC980">
            <v>4971</v>
          </cell>
          <cell r="AD980">
            <v>26470575</v>
          </cell>
          <cell r="AH980" t="str">
            <v>Mandor</v>
          </cell>
          <cell r="AK980">
            <v>4.11522633744856E-3</v>
          </cell>
          <cell r="AL980">
            <v>75000</v>
          </cell>
          <cell r="AM980">
            <v>309</v>
          </cell>
          <cell r="AN980">
            <v>1645425</v>
          </cell>
          <cell r="AO980">
            <v>21.913580246913583</v>
          </cell>
          <cell r="AR980" t="str">
            <v>Tanah Timbunan</v>
          </cell>
          <cell r="AS980" t="str">
            <v>m3</v>
          </cell>
          <cell r="AT980">
            <v>1.2</v>
          </cell>
          <cell r="AU980">
            <v>40000</v>
          </cell>
          <cell r="AV980">
            <v>48000</v>
          </cell>
          <cell r="AW980">
            <v>255600000</v>
          </cell>
          <cell r="AX980">
            <v>6390</v>
          </cell>
          <cell r="AY980">
            <v>1.2</v>
          </cell>
        </row>
        <row r="981">
          <cell r="C981">
            <v>89002</v>
          </cell>
          <cell r="K981" t="str">
            <v>Dump Truck 12 ton</v>
          </cell>
          <cell r="P981">
            <v>8.7638937674548689</v>
          </cell>
          <cell r="Q981">
            <v>1</v>
          </cell>
          <cell r="R981">
            <v>607.60663482419625</v>
          </cell>
          <cell r="S981">
            <v>0.11409999999999999</v>
          </cell>
          <cell r="U981">
            <v>8.7638937674548689</v>
          </cell>
          <cell r="V981">
            <v>86375</v>
          </cell>
          <cell r="W981">
            <v>9856</v>
          </cell>
          <cell r="X981">
            <v>12</v>
          </cell>
          <cell r="Y981">
            <v>1.3692</v>
          </cell>
          <cell r="Z981">
            <v>8990</v>
          </cell>
          <cell r="AA981">
            <v>12310</v>
          </cell>
          <cell r="AC981">
            <v>22166</v>
          </cell>
          <cell r="AD981">
            <v>118033950</v>
          </cell>
          <cell r="AH981" t="str">
            <v>Pekerja</v>
          </cell>
          <cell r="AK981">
            <v>8.23045267489712E-3</v>
          </cell>
          <cell r="AL981">
            <v>40000</v>
          </cell>
          <cell r="AM981">
            <v>330</v>
          </cell>
          <cell r="AN981">
            <v>1757250</v>
          </cell>
          <cell r="AO981">
            <v>43.827160493827165</v>
          </cell>
        </row>
        <row r="982">
          <cell r="C982">
            <v>89003</v>
          </cell>
          <cell r="K982" t="str">
            <v>Bulldozer D65</v>
          </cell>
          <cell r="P982">
            <v>216.91139240506331</v>
          </cell>
          <cell r="Q982">
            <v>1</v>
          </cell>
          <cell r="R982">
            <v>24.549194677871146</v>
          </cell>
          <cell r="S982">
            <v>4.5999999999999999E-3</v>
          </cell>
          <cell r="U982">
            <v>216.91139240506331</v>
          </cell>
          <cell r="V982">
            <v>168375</v>
          </cell>
          <cell r="W982">
            <v>775</v>
          </cell>
          <cell r="X982">
            <v>25</v>
          </cell>
          <cell r="Y982">
            <v>0.115</v>
          </cell>
          <cell r="Z982">
            <v>8990</v>
          </cell>
          <cell r="AA982">
            <v>1034</v>
          </cell>
          <cell r="AC982">
            <v>1809</v>
          </cell>
          <cell r="AD982">
            <v>9632925</v>
          </cell>
          <cell r="AM982">
            <v>0</v>
          </cell>
          <cell r="AO982">
            <v>0</v>
          </cell>
        </row>
        <row r="983">
          <cell r="C983">
            <v>89004</v>
          </cell>
          <cell r="K983" t="str">
            <v>Vibrator Roller</v>
          </cell>
          <cell r="P983">
            <v>121.5</v>
          </cell>
          <cell r="Q983">
            <v>1</v>
          </cell>
          <cell r="R983">
            <v>43.827160493827158</v>
          </cell>
          <cell r="S983">
            <v>8.2000000000000007E-3</v>
          </cell>
          <cell r="U983">
            <v>121.5</v>
          </cell>
          <cell r="V983">
            <v>108375.00000000001</v>
          </cell>
          <cell r="W983">
            <v>889</v>
          </cell>
          <cell r="X983">
            <v>8</v>
          </cell>
          <cell r="Y983">
            <v>6.5600000000000006E-2</v>
          </cell>
          <cell r="Z983">
            <v>8990</v>
          </cell>
          <cell r="AA983">
            <v>590</v>
          </cell>
          <cell r="AC983">
            <v>1479</v>
          </cell>
          <cell r="AD983">
            <v>7875675</v>
          </cell>
        </row>
        <row r="984">
          <cell r="C984">
            <v>89005</v>
          </cell>
          <cell r="K984" t="str">
            <v>Water Tanker 5000 L</v>
          </cell>
          <cell r="P984">
            <v>243</v>
          </cell>
          <cell r="Q984">
            <v>1</v>
          </cell>
          <cell r="R984">
            <v>21.913580246913579</v>
          </cell>
          <cell r="S984">
            <v>4.1000000000000005E-4</v>
          </cell>
          <cell r="U984">
            <v>243</v>
          </cell>
          <cell r="V984">
            <v>59375</v>
          </cell>
          <cell r="W984">
            <v>25</v>
          </cell>
          <cell r="X984">
            <v>7</v>
          </cell>
          <cell r="Y984">
            <v>2.8999999999999998E-3</v>
          </cell>
          <cell r="Z984">
            <v>8990</v>
          </cell>
          <cell r="AA984">
            <v>27</v>
          </cell>
          <cell r="AC984">
            <v>52</v>
          </cell>
          <cell r="AD984">
            <v>276900</v>
          </cell>
        </row>
        <row r="985">
          <cell r="C985">
            <v>89006</v>
          </cell>
          <cell r="S985">
            <v>0</v>
          </cell>
          <cell r="AC985">
            <v>0</v>
          </cell>
          <cell r="AD985">
            <v>0</v>
          </cell>
        </row>
        <row r="986">
          <cell r="C986">
            <v>89007</v>
          </cell>
          <cell r="S986">
            <v>0</v>
          </cell>
          <cell r="AC986">
            <v>0</v>
          </cell>
          <cell r="AD986">
            <v>0</v>
          </cell>
        </row>
        <row r="987">
          <cell r="C987">
            <v>89008</v>
          </cell>
          <cell r="S987">
            <v>0</v>
          </cell>
          <cell r="AC987">
            <v>0</v>
          </cell>
          <cell r="AD987">
            <v>0</v>
          </cell>
        </row>
        <row r="988">
          <cell r="C988">
            <v>89009</v>
          </cell>
          <cell r="S988">
            <v>0</v>
          </cell>
          <cell r="AC988">
            <v>0</v>
          </cell>
          <cell r="AD988">
            <v>0</v>
          </cell>
        </row>
        <row r="989">
          <cell r="C989">
            <v>89010</v>
          </cell>
          <cell r="S989">
            <v>0</v>
          </cell>
          <cell r="AC989">
            <v>0</v>
          </cell>
          <cell r="AD989">
            <v>0</v>
          </cell>
        </row>
        <row r="990">
          <cell r="C990">
            <v>90000</v>
          </cell>
          <cell r="D990" t="str">
            <v>III-1-24</v>
          </cell>
          <cell r="F990" t="str">
            <v>Earthfill type - B1 from borrow area distance 7 - 9 km with cofferdam and dewatering for soft foundation</v>
          </cell>
          <cell r="H990" t="str">
            <v>cum</v>
          </cell>
          <cell r="I990">
            <v>533</v>
          </cell>
          <cell r="K990">
            <v>0</v>
          </cell>
          <cell r="L990">
            <v>30</v>
          </cell>
          <cell r="M990">
            <v>7</v>
          </cell>
          <cell r="N990">
            <v>1</v>
          </cell>
          <cell r="O990">
            <v>210</v>
          </cell>
          <cell r="U990">
            <v>62.086736842105289</v>
          </cell>
          <cell r="W990">
            <v>15319</v>
          </cell>
          <cell r="Y990">
            <v>2.0141</v>
          </cell>
          <cell r="Z990">
            <v>8990</v>
          </cell>
          <cell r="AA990">
            <v>18110</v>
          </cell>
          <cell r="AC990">
            <v>33429</v>
          </cell>
          <cell r="AD990">
            <v>17817657</v>
          </cell>
          <cell r="AE990">
            <v>0</v>
          </cell>
          <cell r="AF990" t="str">
            <v>III-1-24</v>
          </cell>
          <cell r="AH990" t="str">
            <v>Prod./Jam :</v>
          </cell>
          <cell r="AI990">
            <v>10</v>
          </cell>
          <cell r="AJ990">
            <v>80</v>
          </cell>
          <cell r="AK990">
            <v>1</v>
          </cell>
          <cell r="AM990">
            <v>639</v>
          </cell>
          <cell r="AN990">
            <v>340587</v>
          </cell>
          <cell r="AO990">
            <v>0</v>
          </cell>
          <cell r="AP990" t="str">
            <v>III-1-24</v>
          </cell>
          <cell r="AV990">
            <v>48000</v>
          </cell>
          <cell r="AW990">
            <v>25584000</v>
          </cell>
          <cell r="BC990">
            <v>82068</v>
          </cell>
        </row>
        <row r="991">
          <cell r="C991">
            <v>90001</v>
          </cell>
          <cell r="K991" t="str">
            <v>Excavator PC 200</v>
          </cell>
          <cell r="P991">
            <v>41.391157894736857</v>
          </cell>
          <cell r="Q991">
            <v>1.5</v>
          </cell>
          <cell r="R991">
            <v>12.877146402994788</v>
          </cell>
          <cell r="S991">
            <v>2.4199999999999999E-2</v>
          </cell>
          <cell r="U991">
            <v>62.086736842105289</v>
          </cell>
          <cell r="V991">
            <v>146875</v>
          </cell>
          <cell r="W991">
            <v>3555</v>
          </cell>
          <cell r="X991">
            <v>18</v>
          </cell>
          <cell r="Y991">
            <v>0.43559999999999999</v>
          </cell>
          <cell r="Z991">
            <v>8990</v>
          </cell>
          <cell r="AA991">
            <v>3917</v>
          </cell>
          <cell r="AC991">
            <v>7472</v>
          </cell>
          <cell r="AD991">
            <v>3982576</v>
          </cell>
          <cell r="AH991" t="str">
            <v>Mandor</v>
          </cell>
          <cell r="AK991">
            <v>4.11522633744856E-3</v>
          </cell>
          <cell r="AL991">
            <v>75000</v>
          </cell>
          <cell r="AM991">
            <v>309</v>
          </cell>
          <cell r="AN991">
            <v>164697</v>
          </cell>
          <cell r="AO991">
            <v>2.1934156378600824</v>
          </cell>
          <cell r="AR991" t="str">
            <v>Tanah Timbunan</v>
          </cell>
          <cell r="AS991" t="str">
            <v>m3</v>
          </cell>
          <cell r="AT991">
            <v>1.2</v>
          </cell>
          <cell r="AU991">
            <v>40000</v>
          </cell>
          <cell r="AV991">
            <v>48000</v>
          </cell>
          <cell r="AW991">
            <v>25584000</v>
          </cell>
          <cell r="AX991">
            <v>639.6</v>
          </cell>
          <cell r="AY991">
            <v>1.2</v>
          </cell>
        </row>
        <row r="992">
          <cell r="C992">
            <v>90002</v>
          </cell>
          <cell r="K992" t="str">
            <v>Dump Truck 12 ton</v>
          </cell>
          <cell r="P992">
            <v>8.7638937674548689</v>
          </cell>
          <cell r="Q992">
            <v>1</v>
          </cell>
          <cell r="R992">
            <v>60.8177157486003</v>
          </cell>
          <cell r="S992">
            <v>0.11409999999999999</v>
          </cell>
          <cell r="U992">
            <v>8.7638937674548689</v>
          </cell>
          <cell r="V992">
            <v>86375</v>
          </cell>
          <cell r="W992">
            <v>9856</v>
          </cell>
          <cell r="X992">
            <v>12</v>
          </cell>
          <cell r="Y992">
            <v>1.3692</v>
          </cell>
          <cell r="Z992">
            <v>8990</v>
          </cell>
          <cell r="AA992">
            <v>12310</v>
          </cell>
          <cell r="AC992">
            <v>22166</v>
          </cell>
          <cell r="AD992">
            <v>11814478</v>
          </cell>
          <cell r="AH992" t="str">
            <v>Pekerja</v>
          </cell>
          <cell r="AK992">
            <v>8.23045267489712E-3</v>
          </cell>
          <cell r="AL992">
            <v>40000</v>
          </cell>
          <cell r="AM992">
            <v>330</v>
          </cell>
          <cell r="AN992">
            <v>175890</v>
          </cell>
          <cell r="AO992">
            <v>4.3868312757201648</v>
          </cell>
        </row>
        <row r="993">
          <cell r="C993">
            <v>90003</v>
          </cell>
          <cell r="K993" t="str">
            <v>Bulldozer D65</v>
          </cell>
          <cell r="P993">
            <v>216.91139240506331</v>
          </cell>
          <cell r="Q993">
            <v>1</v>
          </cell>
          <cell r="R993">
            <v>2.4572245564892623</v>
          </cell>
          <cell r="S993">
            <v>4.5999999999999999E-3</v>
          </cell>
          <cell r="U993">
            <v>216.91139240506331</v>
          </cell>
          <cell r="V993">
            <v>168375</v>
          </cell>
          <cell r="W993">
            <v>775</v>
          </cell>
          <cell r="X993">
            <v>25</v>
          </cell>
          <cell r="Y993">
            <v>0.115</v>
          </cell>
          <cell r="Z993">
            <v>8990</v>
          </cell>
          <cell r="AA993">
            <v>1034</v>
          </cell>
          <cell r="AC993">
            <v>1809</v>
          </cell>
          <cell r="AD993">
            <v>964197</v>
          </cell>
          <cell r="AM993">
            <v>0</v>
          </cell>
          <cell r="AO993">
            <v>0</v>
          </cell>
        </row>
        <row r="994">
          <cell r="C994">
            <v>90004</v>
          </cell>
          <cell r="K994" t="str">
            <v>Vibrator Roller</v>
          </cell>
          <cell r="P994">
            <v>121.5</v>
          </cell>
          <cell r="Q994">
            <v>1</v>
          </cell>
          <cell r="R994">
            <v>4.3868312757201648</v>
          </cell>
          <cell r="S994">
            <v>8.2000000000000007E-3</v>
          </cell>
          <cell r="U994">
            <v>121.5</v>
          </cell>
          <cell r="V994">
            <v>108375.00000000001</v>
          </cell>
          <cell r="W994">
            <v>889</v>
          </cell>
          <cell r="X994">
            <v>8</v>
          </cell>
          <cell r="Y994">
            <v>6.5600000000000006E-2</v>
          </cell>
          <cell r="Z994">
            <v>8990</v>
          </cell>
          <cell r="AA994">
            <v>590</v>
          </cell>
          <cell r="AC994">
            <v>1479</v>
          </cell>
          <cell r="AD994">
            <v>788307</v>
          </cell>
        </row>
        <row r="995">
          <cell r="C995">
            <v>90005</v>
          </cell>
          <cell r="K995" t="str">
            <v>Water Tanker 5000 L</v>
          </cell>
          <cell r="P995">
            <v>243</v>
          </cell>
          <cell r="Q995">
            <v>1</v>
          </cell>
          <cell r="R995">
            <v>2.1934156378600824</v>
          </cell>
          <cell r="S995">
            <v>4.1000000000000003E-3</v>
          </cell>
          <cell r="U995">
            <v>243</v>
          </cell>
          <cell r="V995">
            <v>59375</v>
          </cell>
          <cell r="W995">
            <v>244</v>
          </cell>
          <cell r="X995">
            <v>7</v>
          </cell>
          <cell r="Y995">
            <v>2.87E-2</v>
          </cell>
          <cell r="Z995">
            <v>8990</v>
          </cell>
          <cell r="AA995">
            <v>259</v>
          </cell>
          <cell r="AC995">
            <v>503</v>
          </cell>
          <cell r="AD995">
            <v>268099</v>
          </cell>
        </row>
        <row r="996">
          <cell r="C996">
            <v>90006</v>
          </cell>
          <cell r="K996" t="str">
            <v>Submersible Pump</v>
          </cell>
          <cell r="P996">
            <v>0</v>
          </cell>
          <cell r="Q996">
            <v>1</v>
          </cell>
          <cell r="R996">
            <v>0</v>
          </cell>
          <cell r="S996">
            <v>0</v>
          </cell>
          <cell r="V996">
            <v>24375</v>
          </cell>
          <cell r="W996">
            <v>0</v>
          </cell>
          <cell r="X996">
            <v>0</v>
          </cell>
          <cell r="Y996">
            <v>0</v>
          </cell>
          <cell r="Z996">
            <v>8990</v>
          </cell>
          <cell r="AA996">
            <v>0</v>
          </cell>
          <cell r="AC996">
            <v>0</v>
          </cell>
          <cell r="AD996">
            <v>0</v>
          </cell>
        </row>
        <row r="997">
          <cell r="C997">
            <v>90007</v>
          </cell>
          <cell r="K997" t="str">
            <v>Generator Set 50 KVA</v>
          </cell>
          <cell r="P997">
            <v>0</v>
          </cell>
          <cell r="Q997">
            <v>1</v>
          </cell>
          <cell r="R997">
            <v>0</v>
          </cell>
          <cell r="S997">
            <v>0</v>
          </cell>
          <cell r="V997">
            <v>51250</v>
          </cell>
          <cell r="W997">
            <v>0</v>
          </cell>
          <cell r="X997">
            <v>8</v>
          </cell>
          <cell r="Y997">
            <v>0</v>
          </cell>
          <cell r="Z997">
            <v>8990</v>
          </cell>
          <cell r="AA997">
            <v>0</v>
          </cell>
          <cell r="AC997">
            <v>0</v>
          </cell>
          <cell r="AD997">
            <v>0</v>
          </cell>
        </row>
        <row r="998">
          <cell r="C998">
            <v>90008</v>
          </cell>
          <cell r="S998">
            <v>0</v>
          </cell>
          <cell r="AC998">
            <v>0</v>
          </cell>
          <cell r="AD998">
            <v>0</v>
          </cell>
        </row>
        <row r="999">
          <cell r="C999">
            <v>90009</v>
          </cell>
          <cell r="S999">
            <v>0</v>
          </cell>
          <cell r="AC999">
            <v>0</v>
          </cell>
          <cell r="AD999">
            <v>0</v>
          </cell>
        </row>
        <row r="1000">
          <cell r="C1000">
            <v>90010</v>
          </cell>
          <cell r="S1000">
            <v>0</v>
          </cell>
          <cell r="AC1000">
            <v>0</v>
          </cell>
          <cell r="AD1000">
            <v>0</v>
          </cell>
        </row>
        <row r="1001">
          <cell r="C1001">
            <v>91000</v>
          </cell>
          <cell r="D1001" t="str">
            <v>III-1-25</v>
          </cell>
          <cell r="F1001" t="str">
            <v>Earthfill type - B1 from borrow area distance 9 - 15 km</v>
          </cell>
          <cell r="H1001" t="str">
            <v>cum</v>
          </cell>
          <cell r="I1001">
            <v>3994</v>
          </cell>
          <cell r="K1001">
            <v>0</v>
          </cell>
          <cell r="L1001">
            <v>30</v>
          </cell>
          <cell r="M1001">
            <v>7</v>
          </cell>
          <cell r="N1001">
            <v>1</v>
          </cell>
          <cell r="O1001">
            <v>210</v>
          </cell>
          <cell r="U1001">
            <v>62.086736842105289</v>
          </cell>
          <cell r="W1001">
            <v>18111</v>
          </cell>
          <cell r="Y1001">
            <v>2.4215000000000004</v>
          </cell>
          <cell r="Z1001">
            <v>8990</v>
          </cell>
          <cell r="AA1001">
            <v>21772</v>
          </cell>
          <cell r="AC1001">
            <v>39883</v>
          </cell>
          <cell r="AD1001">
            <v>159292702</v>
          </cell>
          <cell r="AE1001">
            <v>0</v>
          </cell>
          <cell r="AF1001" t="str">
            <v>III-1-25</v>
          </cell>
          <cell r="AH1001" t="str">
            <v>Prod./Jam :</v>
          </cell>
          <cell r="AI1001">
            <v>10</v>
          </cell>
          <cell r="AJ1001">
            <v>80</v>
          </cell>
          <cell r="AK1001">
            <v>1</v>
          </cell>
          <cell r="AM1001">
            <v>639</v>
          </cell>
          <cell r="AN1001">
            <v>2552166</v>
          </cell>
          <cell r="AO1001">
            <v>0</v>
          </cell>
          <cell r="AP1001" t="str">
            <v>III-1-25</v>
          </cell>
          <cell r="AV1001">
            <v>48000</v>
          </cell>
          <cell r="AW1001">
            <v>191712000</v>
          </cell>
          <cell r="BC1001">
            <v>88522</v>
          </cell>
        </row>
        <row r="1002">
          <cell r="C1002">
            <v>91001</v>
          </cell>
          <cell r="K1002" t="str">
            <v>Excavator PC 200</v>
          </cell>
          <cell r="P1002">
            <v>62.086736842105289</v>
          </cell>
          <cell r="Q1002">
            <v>1</v>
          </cell>
          <cell r="R1002">
            <v>64.329359266493029</v>
          </cell>
          <cell r="S1002">
            <v>1.61E-2</v>
          </cell>
          <cell r="U1002">
            <v>62.086736842105289</v>
          </cell>
          <cell r="V1002">
            <v>146875</v>
          </cell>
          <cell r="W1002">
            <v>2365</v>
          </cell>
          <cell r="X1002">
            <v>18</v>
          </cell>
          <cell r="Y1002">
            <v>0.2898</v>
          </cell>
          <cell r="Z1002">
            <v>8990</v>
          </cell>
          <cell r="AA1002">
            <v>2606</v>
          </cell>
          <cell r="AC1002">
            <v>4971</v>
          </cell>
          <cell r="AD1002">
            <v>19854174</v>
          </cell>
          <cell r="AH1002" t="str">
            <v>Mandor</v>
          </cell>
          <cell r="AK1002">
            <v>4.11522633744856E-3</v>
          </cell>
          <cell r="AL1002">
            <v>75000</v>
          </cell>
          <cell r="AM1002">
            <v>309</v>
          </cell>
          <cell r="AN1002">
            <v>1234146</v>
          </cell>
          <cell r="AO1002">
            <v>16.436213991769549</v>
          </cell>
          <cell r="AR1002" t="str">
            <v>Tanah Timbunan</v>
          </cell>
          <cell r="AS1002" t="str">
            <v>m3</v>
          </cell>
          <cell r="AT1002">
            <v>1.2</v>
          </cell>
          <cell r="AU1002">
            <v>40000</v>
          </cell>
          <cell r="AV1002">
            <v>48000</v>
          </cell>
          <cell r="AW1002">
            <v>191712000</v>
          </cell>
          <cell r="AX1002">
            <v>4792.8</v>
          </cell>
          <cell r="AY1002">
            <v>1.2</v>
          </cell>
        </row>
        <row r="1003">
          <cell r="C1003">
            <v>91002</v>
          </cell>
          <cell r="K1003" t="str">
            <v>Dump Truck 12 ton</v>
          </cell>
          <cell r="P1003">
            <v>6.2406143554627427</v>
          </cell>
          <cell r="Q1003">
            <v>1</v>
          </cell>
          <cell r="R1003">
            <v>640.0010916399342</v>
          </cell>
          <cell r="S1003">
            <v>0.16020000000000001</v>
          </cell>
          <cell r="U1003">
            <v>6.2406143554627427</v>
          </cell>
          <cell r="V1003">
            <v>86375</v>
          </cell>
          <cell r="W1003">
            <v>13838</v>
          </cell>
          <cell r="X1003">
            <v>12</v>
          </cell>
          <cell r="Y1003">
            <v>1.9224000000000001</v>
          </cell>
          <cell r="Z1003">
            <v>8990</v>
          </cell>
          <cell r="AA1003">
            <v>17283</v>
          </cell>
          <cell r="AC1003">
            <v>31121</v>
          </cell>
          <cell r="AD1003">
            <v>124297274</v>
          </cell>
          <cell r="AH1003" t="str">
            <v>Pekerja</v>
          </cell>
          <cell r="AK1003">
            <v>8.23045267489712E-3</v>
          </cell>
          <cell r="AL1003">
            <v>40000</v>
          </cell>
          <cell r="AM1003">
            <v>330</v>
          </cell>
          <cell r="AN1003">
            <v>1318020</v>
          </cell>
          <cell r="AO1003">
            <v>32.872427983539097</v>
          </cell>
        </row>
        <row r="1004">
          <cell r="C1004">
            <v>91003</v>
          </cell>
          <cell r="K1004" t="str">
            <v>Bulldozer D65</v>
          </cell>
          <cell r="P1004">
            <v>216.91139240506331</v>
          </cell>
          <cell r="Q1004">
            <v>1</v>
          </cell>
          <cell r="R1004">
            <v>18.413048552754432</v>
          </cell>
          <cell r="S1004">
            <v>4.5999999999999999E-3</v>
          </cell>
          <cell r="U1004">
            <v>216.91139240506331</v>
          </cell>
          <cell r="V1004">
            <v>168375</v>
          </cell>
          <cell r="W1004">
            <v>775</v>
          </cell>
          <cell r="X1004">
            <v>25</v>
          </cell>
          <cell r="Y1004">
            <v>0.115</v>
          </cell>
          <cell r="Z1004">
            <v>8990</v>
          </cell>
          <cell r="AA1004">
            <v>1034</v>
          </cell>
          <cell r="AC1004">
            <v>1809</v>
          </cell>
          <cell r="AD1004">
            <v>7225146</v>
          </cell>
          <cell r="AM1004">
            <v>0</v>
          </cell>
          <cell r="AO1004">
            <v>0</v>
          </cell>
        </row>
        <row r="1005">
          <cell r="C1005">
            <v>91004</v>
          </cell>
          <cell r="K1005" t="str">
            <v>Vibrator Roller</v>
          </cell>
          <cell r="P1005">
            <v>121.5</v>
          </cell>
          <cell r="Q1005">
            <v>1</v>
          </cell>
          <cell r="R1005">
            <v>32.872427983539097</v>
          </cell>
          <cell r="S1005">
            <v>8.2000000000000007E-3</v>
          </cell>
          <cell r="U1005">
            <v>121.5</v>
          </cell>
          <cell r="V1005">
            <v>108375.00000000001</v>
          </cell>
          <cell r="W1005">
            <v>889</v>
          </cell>
          <cell r="X1005">
            <v>8</v>
          </cell>
          <cell r="Y1005">
            <v>6.5600000000000006E-2</v>
          </cell>
          <cell r="Z1005">
            <v>8990</v>
          </cell>
          <cell r="AA1005">
            <v>590</v>
          </cell>
          <cell r="AC1005">
            <v>1479</v>
          </cell>
          <cell r="AD1005">
            <v>5907126</v>
          </cell>
        </row>
        <row r="1006">
          <cell r="C1006">
            <v>91005</v>
          </cell>
          <cell r="K1006" t="str">
            <v>Water Tanker 5000 L</v>
          </cell>
          <cell r="P1006">
            <v>243</v>
          </cell>
          <cell r="Q1006">
            <v>1</v>
          </cell>
          <cell r="R1006">
            <v>16.436213991769549</v>
          </cell>
          <cell r="S1006">
            <v>4.1000000000000003E-3</v>
          </cell>
          <cell r="U1006">
            <v>243</v>
          </cell>
          <cell r="V1006">
            <v>59375</v>
          </cell>
          <cell r="W1006">
            <v>244</v>
          </cell>
          <cell r="X1006">
            <v>7</v>
          </cell>
          <cell r="Y1006">
            <v>2.87E-2</v>
          </cell>
          <cell r="Z1006">
            <v>8990</v>
          </cell>
          <cell r="AA1006">
            <v>259</v>
          </cell>
          <cell r="AC1006">
            <v>503</v>
          </cell>
          <cell r="AD1006">
            <v>2008982</v>
          </cell>
        </row>
        <row r="1007">
          <cell r="C1007">
            <v>91006</v>
          </cell>
          <cell r="S1007">
            <v>0</v>
          </cell>
          <cell r="AC1007">
            <v>0</v>
          </cell>
          <cell r="AD1007">
            <v>0</v>
          </cell>
        </row>
        <row r="1008">
          <cell r="C1008">
            <v>91007</v>
          </cell>
          <cell r="S1008">
            <v>0</v>
          </cell>
          <cell r="AC1008">
            <v>0</v>
          </cell>
          <cell r="AD1008">
            <v>0</v>
          </cell>
        </row>
        <row r="1009">
          <cell r="C1009">
            <v>91008</v>
          </cell>
          <cell r="S1009">
            <v>0</v>
          </cell>
          <cell r="AC1009">
            <v>0</v>
          </cell>
          <cell r="AD1009">
            <v>0</v>
          </cell>
        </row>
        <row r="1010">
          <cell r="C1010">
            <v>91009</v>
          </cell>
          <cell r="S1010">
            <v>0</v>
          </cell>
          <cell r="AC1010">
            <v>0</v>
          </cell>
          <cell r="AD1010">
            <v>0</v>
          </cell>
        </row>
        <row r="1011">
          <cell r="C1011">
            <v>91010</v>
          </cell>
          <cell r="S1011">
            <v>0</v>
          </cell>
          <cell r="AC1011">
            <v>0</v>
          </cell>
          <cell r="AD1011">
            <v>0</v>
          </cell>
        </row>
        <row r="1012">
          <cell r="C1012">
            <v>92000</v>
          </cell>
          <cell r="D1012" t="str">
            <v>III-1-26</v>
          </cell>
          <cell r="F1012" t="str">
            <v>Earthfill type - B1 from borrow area distance 9 - 15 km with cofferdam and dewatering for soft foundation</v>
          </cell>
          <cell r="H1012" t="str">
            <v>cum</v>
          </cell>
          <cell r="I1012">
            <v>399</v>
          </cell>
          <cell r="K1012">
            <v>0</v>
          </cell>
          <cell r="L1012">
            <v>30</v>
          </cell>
          <cell r="M1012">
            <v>7</v>
          </cell>
          <cell r="N1012">
            <v>1</v>
          </cell>
          <cell r="O1012">
            <v>210</v>
          </cell>
          <cell r="U1012">
            <v>62.086736842105289</v>
          </cell>
          <cell r="W1012">
            <v>19301</v>
          </cell>
          <cell r="Y1012">
            <v>2.5673000000000004</v>
          </cell>
          <cell r="Z1012">
            <v>8990</v>
          </cell>
          <cell r="AA1012">
            <v>23083</v>
          </cell>
          <cell r="AC1012">
            <v>42384</v>
          </cell>
          <cell r="AD1012">
            <v>16911216</v>
          </cell>
          <cell r="AE1012">
            <v>0</v>
          </cell>
          <cell r="AF1012" t="str">
            <v>III-1-26</v>
          </cell>
          <cell r="AH1012" t="str">
            <v>Prod./Jam :</v>
          </cell>
          <cell r="AI1012">
            <v>10</v>
          </cell>
          <cell r="AJ1012">
            <v>80</v>
          </cell>
          <cell r="AK1012">
            <v>1</v>
          </cell>
          <cell r="AM1012">
            <v>639</v>
          </cell>
          <cell r="AN1012">
            <v>254961</v>
          </cell>
          <cell r="AO1012">
            <v>0</v>
          </cell>
          <cell r="AP1012" t="str">
            <v>III-1-26</v>
          </cell>
          <cell r="AV1012">
            <v>48000</v>
          </cell>
          <cell r="AW1012">
            <v>19152000</v>
          </cell>
          <cell r="BC1012">
            <v>91023</v>
          </cell>
        </row>
        <row r="1013">
          <cell r="C1013">
            <v>92001</v>
          </cell>
          <cell r="K1013" t="str">
            <v>Excavator PC 200</v>
          </cell>
          <cell r="P1013">
            <v>41.391157894736857</v>
          </cell>
          <cell r="Q1013">
            <v>1.5</v>
          </cell>
          <cell r="R1013">
            <v>9.6397399902343714</v>
          </cell>
          <cell r="S1013">
            <v>2.4199999999999999E-2</v>
          </cell>
          <cell r="U1013">
            <v>62.086736842105289</v>
          </cell>
          <cell r="V1013">
            <v>146875</v>
          </cell>
          <cell r="W1013">
            <v>3555</v>
          </cell>
          <cell r="X1013">
            <v>18</v>
          </cell>
          <cell r="Y1013">
            <v>0.43559999999999999</v>
          </cell>
          <cell r="Z1013">
            <v>8990</v>
          </cell>
          <cell r="AA1013">
            <v>3917</v>
          </cell>
          <cell r="AC1013">
            <v>7472</v>
          </cell>
          <cell r="AD1013">
            <v>2981328</v>
          </cell>
          <cell r="AH1013" t="str">
            <v>Mandor</v>
          </cell>
          <cell r="AK1013">
            <v>4.11522633744856E-3</v>
          </cell>
          <cell r="AL1013">
            <v>75000</v>
          </cell>
          <cell r="AM1013">
            <v>309</v>
          </cell>
          <cell r="AN1013">
            <v>123291</v>
          </cell>
          <cell r="AO1013">
            <v>1.6419753086419755</v>
          </cell>
          <cell r="AR1013" t="str">
            <v>Tanah Timbunan</v>
          </cell>
          <cell r="AS1013" t="str">
            <v>m3</v>
          </cell>
          <cell r="AT1013">
            <v>1.2</v>
          </cell>
          <cell r="AU1013">
            <v>40000</v>
          </cell>
          <cell r="AV1013">
            <v>48000</v>
          </cell>
          <cell r="AW1013">
            <v>19152000</v>
          </cell>
          <cell r="AX1013">
            <v>478.79999999999995</v>
          </cell>
          <cell r="AY1013">
            <v>1.2</v>
          </cell>
        </row>
        <row r="1014">
          <cell r="C1014">
            <v>92002</v>
          </cell>
          <cell r="K1014" t="str">
            <v>Dump Truck 12 ton</v>
          </cell>
          <cell r="P1014">
            <v>6.2406143554627427</v>
          </cell>
          <cell r="Q1014">
            <v>1</v>
          </cell>
          <cell r="R1014">
            <v>63.936012910449115</v>
          </cell>
          <cell r="S1014">
            <v>0.16020000000000001</v>
          </cell>
          <cell r="U1014">
            <v>6.2406143554627427</v>
          </cell>
          <cell r="V1014">
            <v>86375</v>
          </cell>
          <cell r="W1014">
            <v>13838</v>
          </cell>
          <cell r="X1014">
            <v>12</v>
          </cell>
          <cell r="Y1014">
            <v>1.9224000000000001</v>
          </cell>
          <cell r="Z1014">
            <v>8990</v>
          </cell>
          <cell r="AA1014">
            <v>17283</v>
          </cell>
          <cell r="AC1014">
            <v>31121</v>
          </cell>
          <cell r="AD1014">
            <v>12417279</v>
          </cell>
          <cell r="AH1014" t="str">
            <v>Pekerja</v>
          </cell>
          <cell r="AK1014">
            <v>8.23045267489712E-3</v>
          </cell>
          <cell r="AL1014">
            <v>40000</v>
          </cell>
          <cell r="AM1014">
            <v>330</v>
          </cell>
          <cell r="AN1014">
            <v>131670</v>
          </cell>
          <cell r="AO1014">
            <v>3.283950617283951</v>
          </cell>
        </row>
        <row r="1015">
          <cell r="C1015">
            <v>92003</v>
          </cell>
          <cell r="K1015" t="str">
            <v>Bulldozer D65</v>
          </cell>
          <cell r="P1015">
            <v>216.91139240506331</v>
          </cell>
          <cell r="Q1015">
            <v>1</v>
          </cell>
          <cell r="R1015">
            <v>1.8394607843137254</v>
          </cell>
          <cell r="S1015">
            <v>4.5999999999999999E-3</v>
          </cell>
          <cell r="U1015">
            <v>216.91139240506331</v>
          </cell>
          <cell r="V1015">
            <v>168375</v>
          </cell>
          <cell r="W1015">
            <v>775</v>
          </cell>
          <cell r="X1015">
            <v>25</v>
          </cell>
          <cell r="Y1015">
            <v>0.115</v>
          </cell>
          <cell r="Z1015">
            <v>8990</v>
          </cell>
          <cell r="AA1015">
            <v>1034</v>
          </cell>
          <cell r="AC1015">
            <v>1809</v>
          </cell>
          <cell r="AD1015">
            <v>721791</v>
          </cell>
          <cell r="AM1015">
            <v>0</v>
          </cell>
          <cell r="AO1015">
            <v>0</v>
          </cell>
        </row>
        <row r="1016">
          <cell r="C1016">
            <v>92004</v>
          </cell>
          <cell r="K1016" t="str">
            <v>Vibrator Roller</v>
          </cell>
          <cell r="P1016">
            <v>121.5</v>
          </cell>
          <cell r="Q1016">
            <v>1</v>
          </cell>
          <cell r="R1016">
            <v>3.2839506172839505</v>
          </cell>
          <cell r="S1016">
            <v>8.2000000000000007E-3</v>
          </cell>
          <cell r="U1016">
            <v>121.5</v>
          </cell>
          <cell r="V1016">
            <v>108375.00000000001</v>
          </cell>
          <cell r="W1016">
            <v>889</v>
          </cell>
          <cell r="X1016">
            <v>8</v>
          </cell>
          <cell r="Y1016">
            <v>6.5600000000000006E-2</v>
          </cell>
          <cell r="Z1016">
            <v>8990</v>
          </cell>
          <cell r="AA1016">
            <v>590</v>
          </cell>
          <cell r="AC1016">
            <v>1479</v>
          </cell>
          <cell r="AD1016">
            <v>590121</v>
          </cell>
        </row>
        <row r="1017">
          <cell r="C1017">
            <v>92005</v>
          </cell>
          <cell r="K1017" t="str">
            <v>Water Tanker 5000 L</v>
          </cell>
          <cell r="P1017">
            <v>243</v>
          </cell>
          <cell r="Q1017">
            <v>1</v>
          </cell>
          <cell r="R1017">
            <v>1.6419753086419753</v>
          </cell>
          <cell r="S1017">
            <v>4.1000000000000003E-3</v>
          </cell>
          <cell r="U1017">
            <v>243</v>
          </cell>
          <cell r="V1017">
            <v>59375</v>
          </cell>
          <cell r="W1017">
            <v>244</v>
          </cell>
          <cell r="X1017">
            <v>7</v>
          </cell>
          <cell r="Y1017">
            <v>2.87E-2</v>
          </cell>
          <cell r="Z1017">
            <v>8990</v>
          </cell>
          <cell r="AA1017">
            <v>259</v>
          </cell>
          <cell r="AC1017">
            <v>503</v>
          </cell>
          <cell r="AD1017">
            <v>200697</v>
          </cell>
        </row>
        <row r="1018">
          <cell r="C1018">
            <v>92006</v>
          </cell>
          <cell r="K1018" t="str">
            <v>Submersible Pump</v>
          </cell>
          <cell r="P1018">
            <v>0</v>
          </cell>
          <cell r="Q1018">
            <v>1</v>
          </cell>
          <cell r="R1018">
            <v>0</v>
          </cell>
          <cell r="S1018">
            <v>0</v>
          </cell>
          <cell r="V1018">
            <v>24375</v>
          </cell>
          <cell r="W1018">
            <v>0</v>
          </cell>
          <cell r="X1018">
            <v>0</v>
          </cell>
          <cell r="Y1018">
            <v>0</v>
          </cell>
          <cell r="Z1018">
            <v>8990</v>
          </cell>
          <cell r="AA1018">
            <v>0</v>
          </cell>
          <cell r="AC1018">
            <v>0</v>
          </cell>
          <cell r="AD1018">
            <v>0</v>
          </cell>
        </row>
        <row r="1019">
          <cell r="C1019">
            <v>92007</v>
          </cell>
          <cell r="K1019" t="str">
            <v>Generator Set 50 KVA</v>
          </cell>
          <cell r="P1019">
            <v>0</v>
          </cell>
          <cell r="Q1019">
            <v>1</v>
          </cell>
          <cell r="R1019">
            <v>0</v>
          </cell>
          <cell r="S1019">
            <v>0</v>
          </cell>
          <cell r="V1019">
            <v>51250</v>
          </cell>
          <cell r="W1019">
            <v>0</v>
          </cell>
          <cell r="X1019">
            <v>8</v>
          </cell>
          <cell r="Y1019">
            <v>0</v>
          </cell>
          <cell r="Z1019">
            <v>8990</v>
          </cell>
          <cell r="AA1019">
            <v>0</v>
          </cell>
          <cell r="AC1019">
            <v>0</v>
          </cell>
          <cell r="AD1019">
            <v>0</v>
          </cell>
        </row>
        <row r="1020">
          <cell r="C1020">
            <v>92008</v>
          </cell>
          <cell r="S1020">
            <v>0</v>
          </cell>
          <cell r="AC1020">
            <v>0</v>
          </cell>
          <cell r="AD1020">
            <v>0</v>
          </cell>
        </row>
        <row r="1021">
          <cell r="C1021">
            <v>92009</v>
          </cell>
          <cell r="S1021">
            <v>0</v>
          </cell>
          <cell r="AC1021">
            <v>0</v>
          </cell>
          <cell r="AD1021">
            <v>0</v>
          </cell>
        </row>
        <row r="1022">
          <cell r="C1022">
            <v>92010</v>
          </cell>
          <cell r="S1022">
            <v>0</v>
          </cell>
          <cell r="AC1022">
            <v>0</v>
          </cell>
          <cell r="AD1022">
            <v>0</v>
          </cell>
        </row>
        <row r="1023">
          <cell r="C1023">
            <v>93000</v>
          </cell>
          <cell r="D1023" t="str">
            <v>III-1-27</v>
          </cell>
          <cell r="F1023" t="str">
            <v>Earthfill type - B1 from borrow area distance 15 - 20 km</v>
          </cell>
          <cell r="H1023" t="str">
            <v>cum</v>
          </cell>
          <cell r="I1023">
            <v>2662</v>
          </cell>
          <cell r="K1023">
            <v>0</v>
          </cell>
          <cell r="L1023">
            <v>30</v>
          </cell>
          <cell r="M1023">
            <v>7</v>
          </cell>
          <cell r="N1023">
            <v>1</v>
          </cell>
          <cell r="O1023">
            <v>210</v>
          </cell>
          <cell r="U1023">
            <v>62.086736842105289</v>
          </cell>
          <cell r="W1023">
            <v>23596</v>
          </cell>
          <cell r="Y1023">
            <v>3.1835000000000004</v>
          </cell>
          <cell r="Z1023">
            <v>8990</v>
          </cell>
          <cell r="AA1023">
            <v>28622</v>
          </cell>
          <cell r="AC1023">
            <v>52218</v>
          </cell>
          <cell r="AD1023">
            <v>139004316</v>
          </cell>
          <cell r="AE1023">
            <v>0</v>
          </cell>
          <cell r="AF1023" t="str">
            <v>III-1-27</v>
          </cell>
          <cell r="AH1023" t="str">
            <v>Prod./Jam :</v>
          </cell>
          <cell r="AI1023">
            <v>10</v>
          </cell>
          <cell r="AJ1023">
            <v>80</v>
          </cell>
          <cell r="AK1023">
            <v>1</v>
          </cell>
          <cell r="AM1023">
            <v>639</v>
          </cell>
          <cell r="AN1023">
            <v>1701018</v>
          </cell>
          <cell r="AO1023">
            <v>0</v>
          </cell>
          <cell r="AP1023" t="str">
            <v>III-1-27</v>
          </cell>
          <cell r="AV1023">
            <v>48000</v>
          </cell>
          <cell r="AW1023">
            <v>127776000</v>
          </cell>
          <cell r="BC1023">
            <v>100857</v>
          </cell>
        </row>
        <row r="1024">
          <cell r="C1024">
            <v>93001</v>
          </cell>
          <cell r="K1024" t="str">
            <v>Excavator PC 200</v>
          </cell>
          <cell r="P1024">
            <v>62.086736842105289</v>
          </cell>
          <cell r="Q1024">
            <v>1</v>
          </cell>
          <cell r="R1024">
            <v>42.875501844618036</v>
          </cell>
          <cell r="S1024">
            <v>1.61E-2</v>
          </cell>
          <cell r="U1024">
            <v>62.086736842105289</v>
          </cell>
          <cell r="V1024">
            <v>146875</v>
          </cell>
          <cell r="W1024">
            <v>2365</v>
          </cell>
          <cell r="X1024">
            <v>18</v>
          </cell>
          <cell r="Y1024">
            <v>0.2898</v>
          </cell>
          <cell r="Z1024">
            <v>8990</v>
          </cell>
          <cell r="AA1024">
            <v>2606</v>
          </cell>
          <cell r="AC1024">
            <v>4971</v>
          </cell>
          <cell r="AD1024">
            <v>13232802</v>
          </cell>
          <cell r="AH1024" t="str">
            <v>Mandor</v>
          </cell>
          <cell r="AK1024">
            <v>4.11522633744856E-3</v>
          </cell>
          <cell r="AL1024">
            <v>75000</v>
          </cell>
          <cell r="AM1024">
            <v>309</v>
          </cell>
          <cell r="AN1024">
            <v>822558</v>
          </cell>
          <cell r="AO1024">
            <v>10.954732510288066</v>
          </cell>
          <cell r="AR1024" t="str">
            <v>Tanah Timbunan</v>
          </cell>
          <cell r="AS1024" t="str">
            <v>m3</v>
          </cell>
          <cell r="AT1024">
            <v>1.2</v>
          </cell>
          <cell r="AU1024">
            <v>40000</v>
          </cell>
          <cell r="AV1024">
            <v>48000</v>
          </cell>
          <cell r="AW1024">
            <v>127776000</v>
          </cell>
          <cell r="AX1024">
            <v>3194.4</v>
          </cell>
          <cell r="AY1024">
            <v>1.2</v>
          </cell>
        </row>
        <row r="1025">
          <cell r="C1025">
            <v>93002</v>
          </cell>
          <cell r="K1025" t="str">
            <v>Dump Truck 12 ton</v>
          </cell>
          <cell r="P1025">
            <v>4.4707168919783706</v>
          </cell>
          <cell r="Q1025">
            <v>1</v>
          </cell>
          <cell r="R1025">
            <v>595.43023285064658</v>
          </cell>
          <cell r="S1025">
            <v>0.22370000000000001</v>
          </cell>
          <cell r="U1025">
            <v>4.4707168919783706</v>
          </cell>
          <cell r="V1025">
            <v>86375</v>
          </cell>
          <cell r="W1025">
            <v>19323</v>
          </cell>
          <cell r="X1025">
            <v>12</v>
          </cell>
          <cell r="Y1025">
            <v>2.6844000000000001</v>
          </cell>
          <cell r="Z1025">
            <v>8990</v>
          </cell>
          <cell r="AA1025">
            <v>24133</v>
          </cell>
          <cell r="AC1025">
            <v>43456</v>
          </cell>
          <cell r="AD1025">
            <v>115679872</v>
          </cell>
          <cell r="AH1025" t="str">
            <v>Pekerja</v>
          </cell>
          <cell r="AK1025">
            <v>8.23045267489712E-3</v>
          </cell>
          <cell r="AL1025">
            <v>40000</v>
          </cell>
          <cell r="AM1025">
            <v>330</v>
          </cell>
          <cell r="AN1025">
            <v>878460</v>
          </cell>
          <cell r="AO1025">
            <v>21.909465020576132</v>
          </cell>
        </row>
        <row r="1026">
          <cell r="C1026">
            <v>93003</v>
          </cell>
          <cell r="K1026" t="str">
            <v>Bulldozer D65</v>
          </cell>
          <cell r="P1026">
            <v>216.91139240506331</v>
          </cell>
          <cell r="Q1026">
            <v>1</v>
          </cell>
          <cell r="R1026">
            <v>12.272292250233425</v>
          </cell>
          <cell r="S1026">
            <v>4.5999999999999999E-3</v>
          </cell>
          <cell r="U1026">
            <v>216.91139240506331</v>
          </cell>
          <cell r="V1026">
            <v>168375</v>
          </cell>
          <cell r="W1026">
            <v>775</v>
          </cell>
          <cell r="X1026">
            <v>25</v>
          </cell>
          <cell r="Y1026">
            <v>0.115</v>
          </cell>
          <cell r="Z1026">
            <v>8990</v>
          </cell>
          <cell r="AA1026">
            <v>1034</v>
          </cell>
          <cell r="AC1026">
            <v>1809</v>
          </cell>
          <cell r="AD1026">
            <v>4815558</v>
          </cell>
          <cell r="AM1026">
            <v>0</v>
          </cell>
          <cell r="AO1026">
            <v>0</v>
          </cell>
        </row>
        <row r="1027">
          <cell r="C1027">
            <v>93004</v>
          </cell>
          <cell r="K1027" t="str">
            <v>Vibrator Roller</v>
          </cell>
          <cell r="P1027">
            <v>121.5</v>
          </cell>
          <cell r="Q1027">
            <v>1</v>
          </cell>
          <cell r="R1027">
            <v>21.909465020576132</v>
          </cell>
          <cell r="S1027">
            <v>8.2000000000000007E-3</v>
          </cell>
          <cell r="U1027">
            <v>121.5</v>
          </cell>
          <cell r="V1027">
            <v>108375.00000000001</v>
          </cell>
          <cell r="W1027">
            <v>889</v>
          </cell>
          <cell r="X1027">
            <v>8</v>
          </cell>
          <cell r="Y1027">
            <v>6.5600000000000006E-2</v>
          </cell>
          <cell r="Z1027">
            <v>8990</v>
          </cell>
          <cell r="AA1027">
            <v>590</v>
          </cell>
          <cell r="AC1027">
            <v>1479</v>
          </cell>
          <cell r="AD1027">
            <v>3937098</v>
          </cell>
        </row>
        <row r="1028">
          <cell r="C1028">
            <v>93005</v>
          </cell>
          <cell r="K1028" t="str">
            <v>Water Tanker 5000 L</v>
          </cell>
          <cell r="P1028">
            <v>243</v>
          </cell>
          <cell r="Q1028">
            <v>1</v>
          </cell>
          <cell r="R1028">
            <v>10.954732510288066</v>
          </cell>
          <cell r="S1028">
            <v>4.1000000000000003E-3</v>
          </cell>
          <cell r="U1028">
            <v>243</v>
          </cell>
          <cell r="V1028">
            <v>59375</v>
          </cell>
          <cell r="W1028">
            <v>244</v>
          </cell>
          <cell r="X1028">
            <v>7</v>
          </cell>
          <cell r="Y1028">
            <v>2.87E-2</v>
          </cell>
          <cell r="Z1028">
            <v>8990</v>
          </cell>
          <cell r="AA1028">
            <v>259</v>
          </cell>
          <cell r="AC1028">
            <v>503</v>
          </cell>
          <cell r="AD1028">
            <v>1338986</v>
          </cell>
        </row>
        <row r="1029">
          <cell r="C1029">
            <v>93006</v>
          </cell>
          <cell r="S1029">
            <v>0</v>
          </cell>
          <cell r="AC1029">
            <v>0</v>
          </cell>
          <cell r="AD1029">
            <v>0</v>
          </cell>
        </row>
        <row r="1030">
          <cell r="C1030">
            <v>93007</v>
          </cell>
          <cell r="S1030">
            <v>0</v>
          </cell>
          <cell r="AC1030">
            <v>0</v>
          </cell>
          <cell r="AD1030">
            <v>0</v>
          </cell>
        </row>
        <row r="1031">
          <cell r="C1031">
            <v>93008</v>
          </cell>
          <cell r="S1031">
            <v>0</v>
          </cell>
          <cell r="AC1031">
            <v>0</v>
          </cell>
          <cell r="AD1031">
            <v>0</v>
          </cell>
        </row>
        <row r="1032">
          <cell r="C1032">
            <v>93009</v>
          </cell>
          <cell r="S1032">
            <v>0</v>
          </cell>
          <cell r="AC1032">
            <v>0</v>
          </cell>
          <cell r="AD1032">
            <v>0</v>
          </cell>
        </row>
        <row r="1033">
          <cell r="C1033">
            <v>93010</v>
          </cell>
          <cell r="S1033">
            <v>0</v>
          </cell>
          <cell r="AC1033">
            <v>0</v>
          </cell>
          <cell r="AD1033">
            <v>0</v>
          </cell>
        </row>
        <row r="1034">
          <cell r="C1034">
            <v>94000</v>
          </cell>
          <cell r="D1034" t="str">
            <v>III-1-28</v>
          </cell>
          <cell r="F1034" t="str">
            <v>Earthfill type - B1 from borrow area distance 15 - 20 km with cofferdam and dewatering for soft foundation</v>
          </cell>
          <cell r="H1034" t="str">
            <v>cum</v>
          </cell>
          <cell r="I1034">
            <v>266</v>
          </cell>
          <cell r="K1034">
            <v>0</v>
          </cell>
          <cell r="L1034">
            <v>30</v>
          </cell>
          <cell r="M1034">
            <v>7</v>
          </cell>
          <cell r="N1034">
            <v>1</v>
          </cell>
          <cell r="O1034">
            <v>210</v>
          </cell>
          <cell r="U1034">
            <v>62.086736842105289</v>
          </cell>
          <cell r="W1034">
            <v>24786</v>
          </cell>
          <cell r="Y1034">
            <v>3.3293000000000004</v>
          </cell>
          <cell r="Z1034">
            <v>8990</v>
          </cell>
          <cell r="AA1034">
            <v>29933</v>
          </cell>
          <cell r="AC1034">
            <v>54719</v>
          </cell>
          <cell r="AD1034">
            <v>14555254</v>
          </cell>
          <cell r="AE1034">
            <v>0</v>
          </cell>
          <cell r="AF1034" t="str">
            <v>III-1-28</v>
          </cell>
          <cell r="AH1034" t="str">
            <v>Prod./Jam :</v>
          </cell>
          <cell r="AI1034">
            <v>10</v>
          </cell>
          <cell r="AJ1034">
            <v>80</v>
          </cell>
          <cell r="AK1034">
            <v>1</v>
          </cell>
          <cell r="AM1034">
            <v>639</v>
          </cell>
          <cell r="AN1034">
            <v>169974</v>
          </cell>
          <cell r="AO1034">
            <v>0</v>
          </cell>
          <cell r="AP1034" t="str">
            <v>III-1-28</v>
          </cell>
          <cell r="AV1034">
            <v>48000</v>
          </cell>
          <cell r="AW1034">
            <v>12768000</v>
          </cell>
          <cell r="BC1034">
            <v>103358</v>
          </cell>
        </row>
        <row r="1035">
          <cell r="C1035">
            <v>94001</v>
          </cell>
          <cell r="K1035" t="str">
            <v>Excavator PC 200</v>
          </cell>
          <cell r="P1035">
            <v>41.391157894736857</v>
          </cell>
          <cell r="Q1035">
            <v>1.5</v>
          </cell>
          <cell r="R1035">
            <v>6.4264933268229143</v>
          </cell>
          <cell r="S1035">
            <v>2.4199999999999999E-2</v>
          </cell>
          <cell r="U1035">
            <v>62.086736842105289</v>
          </cell>
          <cell r="V1035">
            <v>146875</v>
          </cell>
          <cell r="W1035">
            <v>3555</v>
          </cell>
          <cell r="X1035">
            <v>18</v>
          </cell>
          <cell r="Y1035">
            <v>0.43559999999999999</v>
          </cell>
          <cell r="Z1035">
            <v>8990</v>
          </cell>
          <cell r="AA1035">
            <v>3917</v>
          </cell>
          <cell r="AC1035">
            <v>7472</v>
          </cell>
          <cell r="AD1035">
            <v>1987552</v>
          </cell>
          <cell r="AH1035" t="str">
            <v>Mandor</v>
          </cell>
          <cell r="AK1035">
            <v>4.11522633744856E-3</v>
          </cell>
          <cell r="AL1035">
            <v>75000</v>
          </cell>
          <cell r="AM1035">
            <v>309</v>
          </cell>
          <cell r="AN1035">
            <v>82194</v>
          </cell>
          <cell r="AO1035">
            <v>1.094650205761317</v>
          </cell>
          <cell r="AR1035" t="str">
            <v>Tanah Timbunan</v>
          </cell>
          <cell r="AS1035" t="str">
            <v>m3</v>
          </cell>
          <cell r="AT1035">
            <v>1.2</v>
          </cell>
          <cell r="AU1035">
            <v>40000</v>
          </cell>
          <cell r="AV1035">
            <v>48000</v>
          </cell>
          <cell r="AW1035">
            <v>12768000</v>
          </cell>
          <cell r="AX1035">
            <v>319.2</v>
          </cell>
          <cell r="AY1035">
            <v>1.2</v>
          </cell>
        </row>
        <row r="1036">
          <cell r="C1036">
            <v>94002</v>
          </cell>
          <cell r="K1036" t="str">
            <v>Dump Truck 12 ton</v>
          </cell>
          <cell r="P1036">
            <v>4.4707168919783706</v>
          </cell>
          <cell r="Q1036">
            <v>1</v>
          </cell>
          <cell r="R1036">
            <v>59.498287730380156</v>
          </cell>
          <cell r="S1036">
            <v>0.22370000000000001</v>
          </cell>
          <cell r="U1036">
            <v>4.4707168919783706</v>
          </cell>
          <cell r="V1036">
            <v>86375</v>
          </cell>
          <cell r="W1036">
            <v>19323</v>
          </cell>
          <cell r="X1036">
            <v>12</v>
          </cell>
          <cell r="Y1036">
            <v>2.6844000000000001</v>
          </cell>
          <cell r="Z1036">
            <v>8990</v>
          </cell>
          <cell r="AA1036">
            <v>24133</v>
          </cell>
          <cell r="AC1036">
            <v>43456</v>
          </cell>
          <cell r="AD1036">
            <v>11559296</v>
          </cell>
          <cell r="AH1036" t="str">
            <v>Pekerja</v>
          </cell>
          <cell r="AK1036">
            <v>8.23045267489712E-3</v>
          </cell>
          <cell r="AL1036">
            <v>40000</v>
          </cell>
          <cell r="AM1036">
            <v>330</v>
          </cell>
          <cell r="AN1036">
            <v>87780</v>
          </cell>
          <cell r="AO1036">
            <v>2.189300411522634</v>
          </cell>
        </row>
        <row r="1037">
          <cell r="C1037">
            <v>94003</v>
          </cell>
          <cell r="K1037" t="str">
            <v>Bulldozer D65</v>
          </cell>
          <cell r="P1037">
            <v>216.91139240506331</v>
          </cell>
          <cell r="Q1037">
            <v>1</v>
          </cell>
          <cell r="R1037">
            <v>1.2263071895424835</v>
          </cell>
          <cell r="S1037">
            <v>4.5999999999999999E-3</v>
          </cell>
          <cell r="U1037">
            <v>216.91139240506331</v>
          </cell>
          <cell r="V1037">
            <v>168375</v>
          </cell>
          <cell r="W1037">
            <v>775</v>
          </cell>
          <cell r="X1037">
            <v>25</v>
          </cell>
          <cell r="Y1037">
            <v>0.115</v>
          </cell>
          <cell r="Z1037">
            <v>8990</v>
          </cell>
          <cell r="AA1037">
            <v>1034</v>
          </cell>
          <cell r="AC1037">
            <v>1809</v>
          </cell>
          <cell r="AD1037">
            <v>481194</v>
          </cell>
          <cell r="AM1037">
            <v>0</v>
          </cell>
          <cell r="AO1037">
            <v>0</v>
          </cell>
        </row>
        <row r="1038">
          <cell r="C1038">
            <v>94004</v>
          </cell>
          <cell r="K1038" t="str">
            <v>Vibrator Roller</v>
          </cell>
          <cell r="P1038">
            <v>121.5</v>
          </cell>
          <cell r="Q1038">
            <v>1</v>
          </cell>
          <cell r="R1038">
            <v>2.1893004115226335</v>
          </cell>
          <cell r="S1038">
            <v>8.2000000000000007E-3</v>
          </cell>
          <cell r="U1038">
            <v>121.5</v>
          </cell>
          <cell r="V1038">
            <v>108375.00000000001</v>
          </cell>
          <cell r="W1038">
            <v>889</v>
          </cell>
          <cell r="X1038">
            <v>8</v>
          </cell>
          <cell r="Y1038">
            <v>6.5600000000000006E-2</v>
          </cell>
          <cell r="Z1038">
            <v>8990</v>
          </cell>
          <cell r="AA1038">
            <v>590</v>
          </cell>
          <cell r="AC1038">
            <v>1479</v>
          </cell>
          <cell r="AD1038">
            <v>393414</v>
          </cell>
        </row>
        <row r="1039">
          <cell r="C1039">
            <v>94005</v>
          </cell>
          <cell r="K1039" t="str">
            <v>Water Tanker 5000 L</v>
          </cell>
          <cell r="P1039">
            <v>243</v>
          </cell>
          <cell r="Q1039">
            <v>1</v>
          </cell>
          <cell r="R1039">
            <v>1.0946502057613168</v>
          </cell>
          <cell r="S1039">
            <v>4.1000000000000003E-3</v>
          </cell>
          <cell r="U1039">
            <v>243</v>
          </cell>
          <cell r="V1039">
            <v>59375</v>
          </cell>
          <cell r="W1039">
            <v>244</v>
          </cell>
          <cell r="X1039">
            <v>7</v>
          </cell>
          <cell r="Y1039">
            <v>2.87E-2</v>
          </cell>
          <cell r="Z1039">
            <v>8990</v>
          </cell>
          <cell r="AA1039">
            <v>259</v>
          </cell>
          <cell r="AC1039">
            <v>503</v>
          </cell>
          <cell r="AD1039">
            <v>133798</v>
          </cell>
        </row>
        <row r="1040">
          <cell r="C1040">
            <v>94006</v>
          </cell>
          <cell r="K1040" t="str">
            <v>Submersible Pump</v>
          </cell>
          <cell r="P1040">
            <v>0</v>
          </cell>
          <cell r="Q1040">
            <v>1</v>
          </cell>
          <cell r="R1040">
            <v>0</v>
          </cell>
          <cell r="S1040">
            <v>0</v>
          </cell>
          <cell r="V1040">
            <v>24375</v>
          </cell>
          <cell r="W1040">
            <v>0</v>
          </cell>
          <cell r="X1040">
            <v>0</v>
          </cell>
          <cell r="Y1040">
            <v>0</v>
          </cell>
          <cell r="Z1040">
            <v>8990</v>
          </cell>
          <cell r="AA1040">
            <v>0</v>
          </cell>
          <cell r="AC1040">
            <v>0</v>
          </cell>
          <cell r="AD1040">
            <v>0</v>
          </cell>
        </row>
        <row r="1041">
          <cell r="C1041">
            <v>94007</v>
          </cell>
          <cell r="K1041" t="str">
            <v>Generator Set 50 KVA</v>
          </cell>
          <cell r="P1041">
            <v>0</v>
          </cell>
          <cell r="Q1041">
            <v>1</v>
          </cell>
          <cell r="R1041">
            <v>0</v>
          </cell>
          <cell r="S1041">
            <v>0</v>
          </cell>
          <cell r="V1041">
            <v>51250</v>
          </cell>
          <cell r="W1041">
            <v>0</v>
          </cell>
          <cell r="X1041">
            <v>8</v>
          </cell>
          <cell r="Y1041">
            <v>0</v>
          </cell>
          <cell r="Z1041">
            <v>8990</v>
          </cell>
          <cell r="AA1041">
            <v>0</v>
          </cell>
          <cell r="AC1041">
            <v>0</v>
          </cell>
          <cell r="AD1041">
            <v>0</v>
          </cell>
        </row>
        <row r="1042">
          <cell r="C1042">
            <v>94008</v>
          </cell>
          <cell r="S1042">
            <v>0</v>
          </cell>
          <cell r="AC1042">
            <v>0</v>
          </cell>
          <cell r="AD1042">
            <v>0</v>
          </cell>
        </row>
        <row r="1043">
          <cell r="C1043">
            <v>94009</v>
          </cell>
          <cell r="S1043">
            <v>0</v>
          </cell>
          <cell r="AC1043">
            <v>0</v>
          </cell>
          <cell r="AD1043">
            <v>0</v>
          </cell>
        </row>
        <row r="1044">
          <cell r="C1044">
            <v>94010</v>
          </cell>
          <cell r="S1044">
            <v>0</v>
          </cell>
          <cell r="AC1044">
            <v>0</v>
          </cell>
          <cell r="AD1044">
            <v>0</v>
          </cell>
        </row>
        <row r="1045">
          <cell r="C1045">
            <v>95000</v>
          </cell>
          <cell r="D1045" t="str">
            <v>III-1-29</v>
          </cell>
          <cell r="F1045" t="str">
            <v>Sod facing</v>
          </cell>
          <cell r="H1045" t="str">
            <v>sqm</v>
          </cell>
          <cell r="I1045">
            <v>29509</v>
          </cell>
          <cell r="U1045">
            <v>50</v>
          </cell>
          <cell r="W1045">
            <v>20</v>
          </cell>
          <cell r="Y1045">
            <v>0</v>
          </cell>
          <cell r="Z1045">
            <v>8990</v>
          </cell>
          <cell r="AA1045">
            <v>0</v>
          </cell>
          <cell r="AC1045">
            <v>20</v>
          </cell>
          <cell r="AD1045">
            <v>590180</v>
          </cell>
          <cell r="AF1045" t="str">
            <v>III-1-29</v>
          </cell>
          <cell r="AH1045" t="str">
            <v>Prod./Jam :</v>
          </cell>
          <cell r="AI1045">
            <v>50</v>
          </cell>
          <cell r="AJ1045">
            <v>400</v>
          </cell>
          <cell r="AK1045">
            <v>1</v>
          </cell>
          <cell r="AM1045">
            <v>938</v>
          </cell>
          <cell r="AN1045">
            <v>27679442</v>
          </cell>
          <cell r="AO1045">
            <v>0</v>
          </cell>
          <cell r="AP1045" t="str">
            <v>III-1-29</v>
          </cell>
          <cell r="AV1045">
            <v>2500</v>
          </cell>
          <cell r="AW1045">
            <v>73772500</v>
          </cell>
          <cell r="BC1045">
            <v>3458</v>
          </cell>
        </row>
        <row r="1046">
          <cell r="C1046">
            <v>95001</v>
          </cell>
          <cell r="K1046" t="str">
            <v>Alat Bantu</v>
          </cell>
          <cell r="P1046">
            <v>50</v>
          </cell>
          <cell r="Q1046">
            <v>1</v>
          </cell>
          <cell r="R1046">
            <v>590.17999999999995</v>
          </cell>
          <cell r="S1046">
            <v>0.02</v>
          </cell>
          <cell r="U1046">
            <v>50</v>
          </cell>
          <cell r="V1046">
            <v>1000</v>
          </cell>
          <cell r="W1046">
            <v>20</v>
          </cell>
          <cell r="X1046">
            <v>0</v>
          </cell>
          <cell r="Y1046">
            <v>0</v>
          </cell>
          <cell r="Z1046">
            <v>8990</v>
          </cell>
          <cell r="AA1046">
            <v>0</v>
          </cell>
          <cell r="AC1046">
            <v>20</v>
          </cell>
          <cell r="AD1046">
            <v>590180</v>
          </cell>
          <cell r="AH1046" t="str">
            <v>Mandor</v>
          </cell>
          <cell r="AI1046">
            <v>1</v>
          </cell>
          <cell r="AJ1046">
            <v>2.5000000000000001E-3</v>
          </cell>
          <cell r="AK1046">
            <v>2.5000000000000001E-3</v>
          </cell>
          <cell r="AL1046">
            <v>75000</v>
          </cell>
          <cell r="AM1046">
            <v>188</v>
          </cell>
          <cell r="AN1046">
            <v>5547692</v>
          </cell>
          <cell r="AO1046">
            <v>73.772500000000008</v>
          </cell>
          <cell r="AR1046" t="str">
            <v>Rumput</v>
          </cell>
          <cell r="AS1046" t="str">
            <v>m2</v>
          </cell>
          <cell r="AT1046">
            <v>1</v>
          </cell>
          <cell r="AU1046">
            <v>2500</v>
          </cell>
          <cell r="AV1046">
            <v>2500</v>
          </cell>
          <cell r="AW1046">
            <v>73772500</v>
          </cell>
          <cell r="AX1046">
            <v>29509</v>
          </cell>
          <cell r="AY1046">
            <v>1</v>
          </cell>
        </row>
        <row r="1047">
          <cell r="C1047">
            <v>95002</v>
          </cell>
          <cell r="S1047">
            <v>0</v>
          </cell>
          <cell r="AC1047">
            <v>0</v>
          </cell>
          <cell r="AD1047">
            <v>0</v>
          </cell>
          <cell r="AH1047" t="str">
            <v>Tukang</v>
          </cell>
          <cell r="AI1047">
            <v>5</v>
          </cell>
          <cell r="AJ1047">
            <v>2.5000000000000001E-3</v>
          </cell>
          <cell r="AK1047">
            <v>1.2500000000000001E-2</v>
          </cell>
          <cell r="AL1047">
            <v>60000</v>
          </cell>
          <cell r="AM1047">
            <v>750</v>
          </cell>
          <cell r="AN1047">
            <v>22131750</v>
          </cell>
          <cell r="AO1047">
            <v>368.86250000000001</v>
          </cell>
        </row>
        <row r="1048">
          <cell r="C1048">
            <v>95003</v>
          </cell>
          <cell r="S1048">
            <v>0</v>
          </cell>
          <cell r="AC1048">
            <v>0</v>
          </cell>
          <cell r="AD1048">
            <v>0</v>
          </cell>
          <cell r="AM1048">
            <v>0</v>
          </cell>
          <cell r="AO1048">
            <v>0</v>
          </cell>
        </row>
        <row r="1049">
          <cell r="C1049">
            <v>95004</v>
          </cell>
          <cell r="S1049">
            <v>0</v>
          </cell>
          <cell r="AC1049">
            <v>0</v>
          </cell>
          <cell r="AD1049">
            <v>0</v>
          </cell>
        </row>
        <row r="1050">
          <cell r="C1050">
            <v>95005</v>
          </cell>
          <cell r="S1050">
            <v>0</v>
          </cell>
          <cell r="AC1050">
            <v>0</v>
          </cell>
          <cell r="AD1050">
            <v>0</v>
          </cell>
        </row>
        <row r="1051">
          <cell r="C1051">
            <v>95006</v>
          </cell>
          <cell r="S1051">
            <v>0</v>
          </cell>
          <cell r="AC1051">
            <v>0</v>
          </cell>
          <cell r="AD1051">
            <v>0</v>
          </cell>
        </row>
        <row r="1052">
          <cell r="C1052">
            <v>95007</v>
          </cell>
          <cell r="S1052">
            <v>0</v>
          </cell>
          <cell r="AC1052">
            <v>0</v>
          </cell>
          <cell r="AD1052">
            <v>0</v>
          </cell>
        </row>
        <row r="1053">
          <cell r="C1053">
            <v>95008</v>
          </cell>
          <cell r="S1053">
            <v>0</v>
          </cell>
          <cell r="AC1053">
            <v>0</v>
          </cell>
          <cell r="AD1053">
            <v>0</v>
          </cell>
        </row>
        <row r="1054">
          <cell r="C1054">
            <v>95009</v>
          </cell>
          <cell r="S1054">
            <v>0</v>
          </cell>
          <cell r="AC1054">
            <v>0</v>
          </cell>
          <cell r="AD1054">
            <v>0</v>
          </cell>
        </row>
        <row r="1055">
          <cell r="C1055">
            <v>95010</v>
          </cell>
          <cell r="S1055">
            <v>0</v>
          </cell>
          <cell r="AC1055">
            <v>0</v>
          </cell>
          <cell r="AD1055">
            <v>0</v>
          </cell>
        </row>
        <row r="1056">
          <cell r="C1056">
            <v>96000</v>
          </cell>
          <cell r="D1056" t="str">
            <v>III-1-30</v>
          </cell>
          <cell r="F1056" t="str">
            <v>Concrete type - B</v>
          </cell>
          <cell r="H1056" t="str">
            <v>cum</v>
          </cell>
          <cell r="I1056">
            <v>81</v>
          </cell>
          <cell r="K1056">
            <v>0</v>
          </cell>
          <cell r="L1056">
            <v>29</v>
          </cell>
          <cell r="M1056">
            <v>7</v>
          </cell>
          <cell r="N1056">
            <v>1</v>
          </cell>
          <cell r="O1056">
            <v>203</v>
          </cell>
          <cell r="U1056">
            <v>12</v>
          </cell>
          <cell r="W1056">
            <v>61342</v>
          </cell>
          <cell r="Y1056">
            <v>3.5632999999999999</v>
          </cell>
          <cell r="Z1056">
            <v>8990</v>
          </cell>
          <cell r="AA1056">
            <v>32035</v>
          </cell>
          <cell r="AC1056">
            <v>93377</v>
          </cell>
          <cell r="AD1056">
            <v>7563537</v>
          </cell>
          <cell r="AF1056" t="str">
            <v>III-1-30</v>
          </cell>
          <cell r="AH1056" t="str">
            <v>Prod./Jam :</v>
          </cell>
          <cell r="AI1056">
            <v>0</v>
          </cell>
          <cell r="AJ1056">
            <v>0</v>
          </cell>
          <cell r="AK1056">
            <v>4</v>
          </cell>
          <cell r="AM1056">
            <v>42917</v>
          </cell>
          <cell r="AN1056">
            <v>3476277</v>
          </cell>
          <cell r="AO1056">
            <v>0</v>
          </cell>
          <cell r="AP1056" t="str">
            <v>III-1-30</v>
          </cell>
          <cell r="AV1056">
            <v>549906</v>
          </cell>
          <cell r="AW1056">
            <v>44542386</v>
          </cell>
          <cell r="BC1056">
            <v>686200</v>
          </cell>
        </row>
        <row r="1057">
          <cell r="C1057">
            <v>96001</v>
          </cell>
          <cell r="K1057" t="str">
            <v>Batching Plant</v>
          </cell>
          <cell r="P1057">
            <v>12</v>
          </cell>
          <cell r="Q1057">
            <v>1</v>
          </cell>
          <cell r="R1057">
            <v>6.75</v>
          </cell>
          <cell r="S1057">
            <v>8.3299999999999999E-2</v>
          </cell>
          <cell r="U1057">
            <v>12</v>
          </cell>
          <cell r="V1057">
            <v>255250.00000000003</v>
          </cell>
          <cell r="W1057">
            <v>21263</v>
          </cell>
          <cell r="X1057">
            <v>0</v>
          </cell>
          <cell r="Y1057">
            <v>0</v>
          </cell>
          <cell r="Z1057">
            <v>8990</v>
          </cell>
          <cell r="AA1057">
            <v>0</v>
          </cell>
          <cell r="AC1057">
            <v>21263</v>
          </cell>
          <cell r="AD1057">
            <v>1722303</v>
          </cell>
          <cell r="AH1057" t="str">
            <v>Mandor</v>
          </cell>
          <cell r="AI1057">
            <v>1</v>
          </cell>
          <cell r="AK1057">
            <v>8.3333333333333329E-2</v>
          </cell>
          <cell r="AL1057">
            <v>75000</v>
          </cell>
          <cell r="AM1057">
            <v>6250</v>
          </cell>
          <cell r="AN1057">
            <v>506250</v>
          </cell>
          <cell r="AO1057">
            <v>6.75</v>
          </cell>
          <cell r="AR1057" t="str">
            <v>Semen</v>
          </cell>
          <cell r="AS1057" t="str">
            <v>kg</v>
          </cell>
          <cell r="AT1057">
            <v>301.86250000000001</v>
          </cell>
          <cell r="AU1057">
            <v>1077</v>
          </cell>
          <cell r="AV1057">
            <v>325106</v>
          </cell>
          <cell r="AW1057">
            <v>26333586</v>
          </cell>
          <cell r="AX1057">
            <v>24450.862499999999</v>
          </cell>
          <cell r="AY1057">
            <v>301.86249999999995</v>
          </cell>
        </row>
        <row r="1058">
          <cell r="C1058">
            <v>96002</v>
          </cell>
          <cell r="K1058" t="str">
            <v>Agitator Truck 3 m3</v>
          </cell>
          <cell r="P1058">
            <v>6.5848101265822772</v>
          </cell>
          <cell r="Q1058">
            <v>1</v>
          </cell>
          <cell r="R1058">
            <v>12.301038062283739</v>
          </cell>
          <cell r="S1058">
            <v>0.15190000000000001</v>
          </cell>
          <cell r="U1058">
            <v>6.5848101265822772</v>
          </cell>
          <cell r="V1058">
            <v>109375</v>
          </cell>
          <cell r="W1058">
            <v>16615</v>
          </cell>
          <cell r="X1058">
            <v>7</v>
          </cell>
          <cell r="Y1058">
            <v>1.0632999999999999</v>
          </cell>
          <cell r="Z1058">
            <v>8990</v>
          </cell>
          <cell r="AA1058">
            <v>9560</v>
          </cell>
          <cell r="AC1058">
            <v>26175</v>
          </cell>
          <cell r="AD1058">
            <v>2120175</v>
          </cell>
          <cell r="AH1058" t="str">
            <v>Tukang</v>
          </cell>
          <cell r="AI1058">
            <v>2</v>
          </cell>
          <cell r="AK1058">
            <v>0.16666666666666666</v>
          </cell>
          <cell r="AL1058">
            <v>60000</v>
          </cell>
          <cell r="AM1058">
            <v>10000</v>
          </cell>
          <cell r="AN1058">
            <v>810000</v>
          </cell>
          <cell r="AO1058">
            <v>13.5</v>
          </cell>
          <cell r="AR1058" t="str">
            <v>Pasir Cor (SC)</v>
          </cell>
          <cell r="AS1058" t="str">
            <v>m3</v>
          </cell>
          <cell r="AT1058">
            <v>0.61909999999999998</v>
          </cell>
          <cell r="AU1058">
            <v>164700</v>
          </cell>
          <cell r="AV1058">
            <v>101966</v>
          </cell>
          <cell r="AW1058">
            <v>8259246</v>
          </cell>
          <cell r="AX1058">
            <v>50.147100000000002</v>
          </cell>
          <cell r="AY1058">
            <v>0.61918165605095543</v>
          </cell>
        </row>
        <row r="1059">
          <cell r="C1059">
            <v>96003</v>
          </cell>
          <cell r="K1059" t="str">
            <v>Concrete Vibrator ø 2.0"</v>
          </cell>
          <cell r="P1059">
            <v>12</v>
          </cell>
          <cell r="Q1059">
            <v>1</v>
          </cell>
          <cell r="R1059">
            <v>6.75</v>
          </cell>
          <cell r="S1059">
            <v>8.3299999999999999E-2</v>
          </cell>
          <cell r="U1059">
            <v>12</v>
          </cell>
          <cell r="V1059">
            <v>12500</v>
          </cell>
          <cell r="W1059">
            <v>1042</v>
          </cell>
          <cell r="X1059">
            <v>0</v>
          </cell>
          <cell r="Y1059">
            <v>0</v>
          </cell>
          <cell r="Z1059">
            <v>8990</v>
          </cell>
          <cell r="AA1059">
            <v>0</v>
          </cell>
          <cell r="AC1059">
            <v>1042</v>
          </cell>
          <cell r="AD1059">
            <v>84402</v>
          </cell>
          <cell r="AH1059" t="str">
            <v>Pekerja</v>
          </cell>
          <cell r="AI1059">
            <v>8</v>
          </cell>
          <cell r="AK1059">
            <v>0.66666666666666663</v>
          </cell>
          <cell r="AL1059">
            <v>40000</v>
          </cell>
          <cell r="AM1059">
            <v>26667</v>
          </cell>
          <cell r="AN1059">
            <v>2160027</v>
          </cell>
          <cell r="AO1059">
            <v>54</v>
          </cell>
          <cell r="AR1059" t="str">
            <v>Batu Pecah (SC)</v>
          </cell>
          <cell r="AS1059" t="str">
            <v>m3</v>
          </cell>
          <cell r="AT1059">
            <v>0.74580000000000002</v>
          </cell>
          <cell r="AU1059">
            <v>164700</v>
          </cell>
          <cell r="AV1059">
            <v>122834</v>
          </cell>
          <cell r="AW1059">
            <v>9949554</v>
          </cell>
          <cell r="AX1059">
            <v>60.409800000000004</v>
          </cell>
          <cell r="AY1059">
            <v>0.74580266666666661</v>
          </cell>
        </row>
        <row r="1060">
          <cell r="C1060">
            <v>96004</v>
          </cell>
          <cell r="K1060" t="str">
            <v>Crawler Crane 19 Ton</v>
          </cell>
          <cell r="P1060">
            <v>0</v>
          </cell>
          <cell r="Q1060">
            <v>0.5</v>
          </cell>
          <cell r="R1060">
            <v>0</v>
          </cell>
          <cell r="S1060">
            <v>0</v>
          </cell>
          <cell r="U1060">
            <v>0</v>
          </cell>
          <cell r="V1060">
            <v>102875.00000000001</v>
          </cell>
          <cell r="W1060">
            <v>0</v>
          </cell>
          <cell r="X1060">
            <v>15</v>
          </cell>
          <cell r="Y1060">
            <v>0</v>
          </cell>
          <cell r="Z1060">
            <v>8990</v>
          </cell>
          <cell r="AA1060">
            <v>0</v>
          </cell>
          <cell r="AC1060">
            <v>0</v>
          </cell>
          <cell r="AD1060">
            <v>0</v>
          </cell>
        </row>
        <row r="1061">
          <cell r="C1061">
            <v>96005</v>
          </cell>
          <cell r="K1061" t="str">
            <v>Generator Set 150 KVA</v>
          </cell>
          <cell r="P1061">
            <v>10</v>
          </cell>
          <cell r="Q1061">
            <v>1.2</v>
          </cell>
          <cell r="R1061">
            <v>8.1</v>
          </cell>
          <cell r="S1061">
            <v>0.1</v>
          </cell>
          <cell r="U1061">
            <v>12</v>
          </cell>
          <cell r="V1061">
            <v>61250.000000000007</v>
          </cell>
          <cell r="W1061">
            <v>6125</v>
          </cell>
          <cell r="X1061">
            <v>15</v>
          </cell>
          <cell r="Y1061">
            <v>1.5</v>
          </cell>
          <cell r="Z1061">
            <v>8990</v>
          </cell>
          <cell r="AA1061">
            <v>13485</v>
          </cell>
          <cell r="AC1061">
            <v>19610</v>
          </cell>
          <cell r="AD1061">
            <v>1588410</v>
          </cell>
        </row>
        <row r="1062">
          <cell r="C1062">
            <v>96006</v>
          </cell>
          <cell r="K1062" t="str">
            <v>Wheel Loader 1,0-1,6 M3</v>
          </cell>
          <cell r="P1062">
            <v>8</v>
          </cell>
          <cell r="Q1062">
            <v>1.5</v>
          </cell>
          <cell r="R1062">
            <v>10.125</v>
          </cell>
          <cell r="S1062">
            <v>0.125</v>
          </cell>
          <cell r="U1062">
            <v>12</v>
          </cell>
          <cell r="V1062">
            <v>130375.00000000001</v>
          </cell>
          <cell r="W1062">
            <v>16297</v>
          </cell>
          <cell r="X1062">
            <v>8</v>
          </cell>
          <cell r="Y1062">
            <v>1</v>
          </cell>
          <cell r="Z1062">
            <v>8990</v>
          </cell>
          <cell r="AA1062">
            <v>8990</v>
          </cell>
          <cell r="AC1062">
            <v>25287</v>
          </cell>
          <cell r="AD1062">
            <v>2048247</v>
          </cell>
        </row>
        <row r="1063">
          <cell r="C1063">
            <v>96007</v>
          </cell>
          <cell r="K1063" t="str">
            <v>Submersible Pump</v>
          </cell>
          <cell r="P1063">
            <v>0</v>
          </cell>
          <cell r="Q1063">
            <v>1</v>
          </cell>
          <cell r="R1063">
            <v>0</v>
          </cell>
          <cell r="S1063">
            <v>0</v>
          </cell>
          <cell r="U1063">
            <v>0</v>
          </cell>
          <cell r="V1063">
            <v>24375</v>
          </cell>
          <cell r="W1063">
            <v>0</v>
          </cell>
          <cell r="X1063">
            <v>0</v>
          </cell>
          <cell r="Y1063">
            <v>0</v>
          </cell>
          <cell r="Z1063">
            <v>8990</v>
          </cell>
          <cell r="AA1063">
            <v>0</v>
          </cell>
          <cell r="AC1063">
            <v>0</v>
          </cell>
          <cell r="AD1063">
            <v>0</v>
          </cell>
        </row>
        <row r="1064">
          <cell r="C1064">
            <v>96008</v>
          </cell>
          <cell r="S1064">
            <v>0</v>
          </cell>
          <cell r="AC1064">
            <v>0</v>
          </cell>
          <cell r="AD1064">
            <v>0</v>
          </cell>
        </row>
        <row r="1065">
          <cell r="C1065">
            <v>96009</v>
          </cell>
          <cell r="S1065">
            <v>0</v>
          </cell>
          <cell r="AC1065">
            <v>0</v>
          </cell>
          <cell r="AD1065">
            <v>0</v>
          </cell>
        </row>
        <row r="1066">
          <cell r="C1066">
            <v>96010</v>
          </cell>
          <cell r="S1066">
            <v>0</v>
          </cell>
          <cell r="AC1066">
            <v>0</v>
          </cell>
          <cell r="AD1066">
            <v>0</v>
          </cell>
        </row>
        <row r="1067">
          <cell r="C1067">
            <v>97000</v>
          </cell>
          <cell r="D1067" t="str">
            <v>III-1-31</v>
          </cell>
          <cell r="F1067" t="str">
            <v>Concrete type - D</v>
          </cell>
          <cell r="H1067" t="str">
            <v>cum</v>
          </cell>
          <cell r="I1067">
            <v>2</v>
          </cell>
          <cell r="K1067">
            <v>0</v>
          </cell>
          <cell r="L1067">
            <v>29</v>
          </cell>
          <cell r="M1067">
            <v>7</v>
          </cell>
          <cell r="N1067">
            <v>1</v>
          </cell>
          <cell r="O1067">
            <v>203</v>
          </cell>
          <cell r="U1067">
            <v>12</v>
          </cell>
          <cell r="W1067">
            <v>61342</v>
          </cell>
          <cell r="Y1067">
            <v>3.5632999999999999</v>
          </cell>
          <cell r="Z1067">
            <v>8990</v>
          </cell>
          <cell r="AA1067">
            <v>32035</v>
          </cell>
          <cell r="AC1067">
            <v>93377</v>
          </cell>
          <cell r="AD1067">
            <v>186754</v>
          </cell>
          <cell r="AF1067" t="str">
            <v>III-1-31</v>
          </cell>
          <cell r="AH1067" t="str">
            <v>Prod./Jam :</v>
          </cell>
          <cell r="AI1067">
            <v>12</v>
          </cell>
          <cell r="AJ1067">
            <v>96</v>
          </cell>
          <cell r="AK1067">
            <v>0</v>
          </cell>
          <cell r="AM1067">
            <v>42917</v>
          </cell>
          <cell r="AN1067">
            <v>85834</v>
          </cell>
          <cell r="AO1067">
            <v>0</v>
          </cell>
          <cell r="AP1067" t="str">
            <v>III-1-31</v>
          </cell>
          <cell r="AV1067">
            <v>496478</v>
          </cell>
          <cell r="AW1067">
            <v>992956</v>
          </cell>
          <cell r="BC1067">
            <v>632772</v>
          </cell>
        </row>
        <row r="1068">
          <cell r="C1068">
            <v>97001</v>
          </cell>
          <cell r="K1068" t="str">
            <v>Batching Plant</v>
          </cell>
          <cell r="P1068">
            <v>12</v>
          </cell>
          <cell r="Q1068">
            <v>1</v>
          </cell>
          <cell r="R1068">
            <v>0.16666666666666666</v>
          </cell>
          <cell r="S1068">
            <v>8.3299999999999999E-2</v>
          </cell>
          <cell r="U1068">
            <v>12</v>
          </cell>
          <cell r="V1068">
            <v>255250.00000000003</v>
          </cell>
          <cell r="W1068">
            <v>21263</v>
          </cell>
          <cell r="X1068">
            <v>0</v>
          </cell>
          <cell r="Y1068">
            <v>0</v>
          </cell>
          <cell r="Z1068">
            <v>8990</v>
          </cell>
          <cell r="AA1068">
            <v>0</v>
          </cell>
          <cell r="AC1068">
            <v>21263</v>
          </cell>
          <cell r="AD1068">
            <v>42526</v>
          </cell>
          <cell r="AH1068" t="str">
            <v>Mandor</v>
          </cell>
          <cell r="AI1068">
            <v>1</v>
          </cell>
          <cell r="AJ1068">
            <v>0</v>
          </cell>
          <cell r="AK1068">
            <v>8.3333333333333329E-2</v>
          </cell>
          <cell r="AL1068">
            <v>75000</v>
          </cell>
          <cell r="AM1068">
            <v>6250</v>
          </cell>
          <cell r="AN1068">
            <v>12500</v>
          </cell>
          <cell r="AO1068">
            <v>0.16666666666666666</v>
          </cell>
          <cell r="AR1068" t="str">
            <v>Semen</v>
          </cell>
          <cell r="AS1068" t="str">
            <v>kg</v>
          </cell>
          <cell r="AT1068">
            <v>246</v>
          </cell>
          <cell r="AU1068">
            <v>1077</v>
          </cell>
          <cell r="AV1068">
            <v>264942</v>
          </cell>
          <cell r="AW1068">
            <v>529884</v>
          </cell>
          <cell r="AX1068">
            <v>492</v>
          </cell>
          <cell r="AY1068">
            <v>245.99999999999997</v>
          </cell>
        </row>
        <row r="1069">
          <cell r="C1069">
            <v>97002</v>
          </cell>
          <cell r="K1069" t="str">
            <v>Agitator Truck 3 m3</v>
          </cell>
          <cell r="P1069">
            <v>6.5848101265822772</v>
          </cell>
          <cell r="Q1069">
            <v>1</v>
          </cell>
          <cell r="R1069">
            <v>0.30372933487120346</v>
          </cell>
          <cell r="S1069">
            <v>0.15190000000000001</v>
          </cell>
          <cell r="U1069">
            <v>6.5848101265822772</v>
          </cell>
          <cell r="V1069">
            <v>109375</v>
          </cell>
          <cell r="W1069">
            <v>16615</v>
          </cell>
          <cell r="X1069">
            <v>7</v>
          </cell>
          <cell r="Y1069">
            <v>1.0632999999999999</v>
          </cell>
          <cell r="Z1069">
            <v>8990</v>
          </cell>
          <cell r="AA1069">
            <v>9560</v>
          </cell>
          <cell r="AC1069">
            <v>26175</v>
          </cell>
          <cell r="AD1069">
            <v>52350</v>
          </cell>
          <cell r="AH1069" t="str">
            <v>Tukang</v>
          </cell>
          <cell r="AI1069">
            <v>2</v>
          </cell>
          <cell r="AJ1069">
            <v>0</v>
          </cell>
          <cell r="AK1069">
            <v>0.16666666666666666</v>
          </cell>
          <cell r="AL1069">
            <v>60000</v>
          </cell>
          <cell r="AM1069">
            <v>10000</v>
          </cell>
          <cell r="AN1069">
            <v>20000</v>
          </cell>
          <cell r="AO1069">
            <v>0.33333333333333331</v>
          </cell>
          <cell r="AR1069" t="str">
            <v>Pasir Cor (SC)</v>
          </cell>
          <cell r="AS1069" t="str">
            <v>m3</v>
          </cell>
          <cell r="AT1069">
            <v>0.60899999999999999</v>
          </cell>
          <cell r="AU1069">
            <v>164700</v>
          </cell>
          <cell r="AV1069">
            <v>100303</v>
          </cell>
          <cell r="AW1069">
            <v>200606</v>
          </cell>
          <cell r="AX1069">
            <v>1.218</v>
          </cell>
          <cell r="AY1069">
            <v>0.60901910828025485</v>
          </cell>
        </row>
        <row r="1070">
          <cell r="C1070">
            <v>97003</v>
          </cell>
          <cell r="K1070" t="str">
            <v>Concrete Vibrator ø 2.0"</v>
          </cell>
          <cell r="P1070">
            <v>12</v>
          </cell>
          <cell r="Q1070">
            <v>1</v>
          </cell>
          <cell r="R1070">
            <v>0.16666666666666666</v>
          </cell>
          <cell r="S1070">
            <v>8.3299999999999999E-2</v>
          </cell>
          <cell r="U1070">
            <v>12</v>
          </cell>
          <cell r="V1070">
            <v>12500</v>
          </cell>
          <cell r="W1070">
            <v>1042</v>
          </cell>
          <cell r="X1070">
            <v>0</v>
          </cell>
          <cell r="Y1070">
            <v>0</v>
          </cell>
          <cell r="Z1070">
            <v>8990</v>
          </cell>
          <cell r="AA1070">
            <v>0</v>
          </cell>
          <cell r="AC1070">
            <v>1042</v>
          </cell>
          <cell r="AD1070">
            <v>2084</v>
          </cell>
          <cell r="AH1070" t="str">
            <v>Pekerja</v>
          </cell>
          <cell r="AI1070">
            <v>8</v>
          </cell>
          <cell r="AJ1070">
            <v>0</v>
          </cell>
          <cell r="AK1070">
            <v>0.66666666666666663</v>
          </cell>
          <cell r="AL1070">
            <v>40000</v>
          </cell>
          <cell r="AM1070">
            <v>26667</v>
          </cell>
          <cell r="AN1070">
            <v>53334</v>
          </cell>
          <cell r="AO1070">
            <v>1.3333333333333333</v>
          </cell>
          <cell r="AR1070" t="str">
            <v>Batu Pecah (SC)</v>
          </cell>
          <cell r="AS1070" t="str">
            <v>m3</v>
          </cell>
          <cell r="AT1070">
            <v>0.79679999999999995</v>
          </cell>
          <cell r="AU1070">
            <v>164700</v>
          </cell>
          <cell r="AV1070">
            <v>131233</v>
          </cell>
          <cell r="AW1070">
            <v>262466</v>
          </cell>
          <cell r="AX1070">
            <v>1.5935999999999999</v>
          </cell>
          <cell r="AY1070">
            <v>0.79679999999999995</v>
          </cell>
        </row>
        <row r="1071">
          <cell r="C1071">
            <v>97004</v>
          </cell>
          <cell r="K1071" t="str">
            <v>Crawler Crane 19 Ton</v>
          </cell>
          <cell r="P1071">
            <v>0</v>
          </cell>
          <cell r="Q1071">
            <v>0.5</v>
          </cell>
          <cell r="R1071">
            <v>0</v>
          </cell>
          <cell r="S1071">
            <v>0</v>
          </cell>
          <cell r="U1071">
            <v>0</v>
          </cell>
          <cell r="V1071">
            <v>102875.00000000001</v>
          </cell>
          <cell r="W1071">
            <v>0</v>
          </cell>
          <cell r="X1071">
            <v>15</v>
          </cell>
          <cell r="Y1071">
            <v>0</v>
          </cell>
          <cell r="Z1071">
            <v>8990</v>
          </cell>
          <cell r="AA1071">
            <v>0</v>
          </cell>
          <cell r="AC1071">
            <v>0</v>
          </cell>
          <cell r="AD1071">
            <v>0</v>
          </cell>
        </row>
        <row r="1072">
          <cell r="C1072">
            <v>97005</v>
          </cell>
          <cell r="K1072" t="str">
            <v>Generator Set 150 KVA</v>
          </cell>
          <cell r="P1072">
            <v>10</v>
          </cell>
          <cell r="Q1072">
            <v>1.2</v>
          </cell>
          <cell r="R1072">
            <v>0.2</v>
          </cell>
          <cell r="S1072">
            <v>0.1</v>
          </cell>
          <cell r="U1072">
            <v>12</v>
          </cell>
          <cell r="V1072">
            <v>61250.000000000007</v>
          </cell>
          <cell r="W1072">
            <v>6125</v>
          </cell>
          <cell r="X1072">
            <v>15</v>
          </cell>
          <cell r="Y1072">
            <v>1.5</v>
          </cell>
          <cell r="Z1072">
            <v>8990</v>
          </cell>
          <cell r="AA1072">
            <v>13485</v>
          </cell>
          <cell r="AC1072">
            <v>19610</v>
          </cell>
          <cell r="AD1072">
            <v>39220</v>
          </cell>
        </row>
        <row r="1073">
          <cell r="C1073">
            <v>97006</v>
          </cell>
          <cell r="K1073" t="str">
            <v>Wheel Loader 1,0-1,6 M3</v>
          </cell>
          <cell r="P1073">
            <v>8</v>
          </cell>
          <cell r="Q1073">
            <v>1.5</v>
          </cell>
          <cell r="R1073">
            <v>0.25</v>
          </cell>
          <cell r="S1073">
            <v>0.125</v>
          </cell>
          <cell r="U1073">
            <v>12</v>
          </cell>
          <cell r="V1073">
            <v>130375.00000000001</v>
          </cell>
          <cell r="W1073">
            <v>16297</v>
          </cell>
          <cell r="X1073">
            <v>8</v>
          </cell>
          <cell r="Y1073">
            <v>1</v>
          </cell>
          <cell r="Z1073">
            <v>8990</v>
          </cell>
          <cell r="AA1073">
            <v>8990</v>
          </cell>
          <cell r="AC1073">
            <v>25287</v>
          </cell>
          <cell r="AD1073">
            <v>50574</v>
          </cell>
        </row>
        <row r="1074">
          <cell r="C1074">
            <v>97007</v>
          </cell>
          <cell r="K1074" t="str">
            <v>Submersible Pump</v>
          </cell>
          <cell r="P1074">
            <v>0</v>
          </cell>
          <cell r="Q1074">
            <v>1</v>
          </cell>
          <cell r="R1074">
            <v>0</v>
          </cell>
          <cell r="S1074">
            <v>0</v>
          </cell>
          <cell r="U1074">
            <v>0</v>
          </cell>
          <cell r="V1074">
            <v>24375</v>
          </cell>
          <cell r="W1074">
            <v>0</v>
          </cell>
          <cell r="X1074">
            <v>0</v>
          </cell>
          <cell r="Y1074">
            <v>0</v>
          </cell>
          <cell r="Z1074">
            <v>8990</v>
          </cell>
          <cell r="AA1074">
            <v>0</v>
          </cell>
          <cell r="AC1074">
            <v>0</v>
          </cell>
          <cell r="AD1074">
            <v>0</v>
          </cell>
        </row>
        <row r="1075">
          <cell r="C1075">
            <v>97008</v>
          </cell>
          <cell r="S1075">
            <v>0</v>
          </cell>
          <cell r="AC1075">
            <v>0</v>
          </cell>
          <cell r="AD1075">
            <v>0</v>
          </cell>
        </row>
        <row r="1076">
          <cell r="C1076">
            <v>97009</v>
          </cell>
          <cell r="S1076">
            <v>0</v>
          </cell>
          <cell r="AC1076">
            <v>0</v>
          </cell>
          <cell r="AD1076">
            <v>0</v>
          </cell>
        </row>
        <row r="1077">
          <cell r="C1077">
            <v>97010</v>
          </cell>
          <cell r="S1077">
            <v>0</v>
          </cell>
          <cell r="AC1077">
            <v>0</v>
          </cell>
          <cell r="AD1077">
            <v>0</v>
          </cell>
        </row>
        <row r="1078">
          <cell r="C1078">
            <v>98000</v>
          </cell>
          <cell r="D1078" t="str">
            <v>III-1-32</v>
          </cell>
          <cell r="F1078" t="str">
            <v>Formwork type - A1</v>
          </cell>
          <cell r="H1078" t="str">
            <v>sqm</v>
          </cell>
          <cell r="I1078">
            <v>243</v>
          </cell>
          <cell r="K1078">
            <v>0</v>
          </cell>
          <cell r="L1078">
            <v>29</v>
          </cell>
          <cell r="M1078">
            <v>7</v>
          </cell>
          <cell r="N1078">
            <v>1</v>
          </cell>
          <cell r="O1078">
            <v>203</v>
          </cell>
          <cell r="U1078">
            <v>1</v>
          </cell>
          <cell r="W1078">
            <v>1000</v>
          </cell>
          <cell r="AC1078">
            <v>1000</v>
          </cell>
          <cell r="AD1078">
            <v>243000</v>
          </cell>
          <cell r="AF1078" t="str">
            <v>III-1-32</v>
          </cell>
          <cell r="AH1078" t="str">
            <v>Prod./Jam :</v>
          </cell>
          <cell r="AI1078">
            <v>2.5</v>
          </cell>
          <cell r="AJ1078">
            <v>20</v>
          </cell>
          <cell r="AK1078">
            <v>1</v>
          </cell>
          <cell r="AM1078">
            <v>27750</v>
          </cell>
          <cell r="AN1078">
            <v>6743250</v>
          </cell>
          <cell r="AO1078">
            <v>0</v>
          </cell>
          <cell r="AP1078" t="str">
            <v>III-1-32</v>
          </cell>
          <cell r="AV1078">
            <v>40618</v>
          </cell>
          <cell r="AW1078">
            <v>9870174</v>
          </cell>
          <cell r="BC1078">
            <v>69368</v>
          </cell>
        </row>
        <row r="1079">
          <cell r="C1079">
            <v>98001</v>
          </cell>
          <cell r="K1079" t="str">
            <v>Alat Bantu</v>
          </cell>
          <cell r="P1079">
            <v>1</v>
          </cell>
          <cell r="Q1079">
            <v>1</v>
          </cell>
          <cell r="R1079">
            <v>243</v>
          </cell>
          <cell r="S1079">
            <v>1</v>
          </cell>
          <cell r="U1079">
            <v>1</v>
          </cell>
          <cell r="V1079">
            <v>1000</v>
          </cell>
          <cell r="W1079">
            <v>1000</v>
          </cell>
          <cell r="AC1079">
            <v>1000</v>
          </cell>
          <cell r="AD1079">
            <v>243000</v>
          </cell>
          <cell r="AH1079" t="str">
            <v>Mandor</v>
          </cell>
          <cell r="AI1079">
            <v>1</v>
          </cell>
          <cell r="AJ1079">
            <v>0.05</v>
          </cell>
          <cell r="AK1079">
            <v>0.05</v>
          </cell>
          <cell r="AL1079">
            <v>75000</v>
          </cell>
          <cell r="AM1079">
            <v>3750</v>
          </cell>
          <cell r="AN1079">
            <v>911250</v>
          </cell>
          <cell r="AO1079">
            <v>12.15</v>
          </cell>
          <cell r="AR1079" t="str">
            <v>Multiplek 9 mm</v>
          </cell>
          <cell r="AS1079" t="str">
            <v>lbr</v>
          </cell>
          <cell r="AT1079">
            <v>8.3299999999999999E-2</v>
          </cell>
          <cell r="AU1079">
            <v>155000</v>
          </cell>
          <cell r="AV1079">
            <v>12912</v>
          </cell>
          <cell r="AW1079">
            <v>3137616</v>
          </cell>
          <cell r="AX1079">
            <v>20.241900000000001</v>
          </cell>
          <cell r="AY1079">
            <v>8.3299999999999999E-2</v>
          </cell>
        </row>
        <row r="1080">
          <cell r="C1080">
            <v>98002</v>
          </cell>
          <cell r="S1080">
            <v>0</v>
          </cell>
          <cell r="AC1080">
            <v>0</v>
          </cell>
          <cell r="AD1080">
            <v>0</v>
          </cell>
          <cell r="AH1080" t="str">
            <v>Tukang Kayu</v>
          </cell>
          <cell r="AI1080">
            <v>4</v>
          </cell>
          <cell r="AJ1080">
            <v>0.05</v>
          </cell>
          <cell r="AK1080">
            <v>0.2</v>
          </cell>
          <cell r="AL1080">
            <v>60000</v>
          </cell>
          <cell r="AM1080">
            <v>12000</v>
          </cell>
          <cell r="AN1080">
            <v>2916000</v>
          </cell>
          <cell r="AO1080">
            <v>48.6</v>
          </cell>
          <cell r="AR1080" t="str">
            <v>Kayu Klas I</v>
          </cell>
          <cell r="AS1080" t="str">
            <v>m3</v>
          </cell>
          <cell r="AT1080">
            <v>5.4000000000000003E-3</v>
          </cell>
          <cell r="AU1080">
            <v>2000000</v>
          </cell>
          <cell r="AV1080">
            <v>10800</v>
          </cell>
          <cell r="AW1080">
            <v>2624400</v>
          </cell>
          <cell r="AX1080">
            <v>1.3122</v>
          </cell>
          <cell r="AY1080">
            <v>5.4000000000000003E-3</v>
          </cell>
        </row>
        <row r="1081">
          <cell r="C1081">
            <v>98003</v>
          </cell>
          <cell r="S1081">
            <v>0</v>
          </cell>
          <cell r="AC1081">
            <v>0</v>
          </cell>
          <cell r="AD1081">
            <v>0</v>
          </cell>
          <cell r="AH1081" t="str">
            <v>Pekerja</v>
          </cell>
          <cell r="AI1081">
            <v>6</v>
          </cell>
          <cell r="AJ1081">
            <v>0.05</v>
          </cell>
          <cell r="AK1081">
            <v>0.3</v>
          </cell>
          <cell r="AL1081">
            <v>40000</v>
          </cell>
          <cell r="AM1081">
            <v>12000</v>
          </cell>
          <cell r="AN1081">
            <v>2916000</v>
          </cell>
          <cell r="AO1081">
            <v>72.899999999999991</v>
          </cell>
          <cell r="AR1081" t="str">
            <v>Kayu Klas II</v>
          </cell>
          <cell r="AS1081" t="str">
            <v>m3</v>
          </cell>
          <cell r="AT1081">
            <v>4.1000000000000003E-3</v>
          </cell>
          <cell r="AU1081">
            <v>1500000</v>
          </cell>
          <cell r="AV1081">
            <v>6150</v>
          </cell>
          <cell r="AW1081">
            <v>1494450</v>
          </cell>
          <cell r="AX1081">
            <v>0.99630000000000007</v>
          </cell>
          <cell r="AY1081">
            <v>4.1000000000000003E-3</v>
          </cell>
        </row>
        <row r="1082">
          <cell r="C1082">
            <v>98004</v>
          </cell>
          <cell r="S1082">
            <v>0</v>
          </cell>
          <cell r="AC1082">
            <v>0</v>
          </cell>
          <cell r="AD1082">
            <v>0</v>
          </cell>
          <cell r="AR1082" t="str">
            <v>Paku</v>
          </cell>
          <cell r="AS1082" t="str">
            <v>kg</v>
          </cell>
          <cell r="AT1082">
            <v>0.1</v>
          </cell>
          <cell r="AU1082">
            <v>12000</v>
          </cell>
          <cell r="AV1082">
            <v>1200</v>
          </cell>
          <cell r="AW1082">
            <v>291600</v>
          </cell>
          <cell r="AX1082">
            <v>24.3</v>
          </cell>
          <cell r="AY1082">
            <v>0.1</v>
          </cell>
        </row>
        <row r="1083">
          <cell r="C1083">
            <v>98005</v>
          </cell>
          <cell r="S1083">
            <v>0</v>
          </cell>
          <cell r="AC1083">
            <v>0</v>
          </cell>
          <cell r="AD1083">
            <v>0</v>
          </cell>
          <cell r="AR1083" t="str">
            <v>Form Tie</v>
          </cell>
          <cell r="AS1083" t="str">
            <v>bh</v>
          </cell>
          <cell r="AT1083">
            <v>0.192</v>
          </cell>
          <cell r="AU1083">
            <v>8500</v>
          </cell>
          <cell r="AV1083">
            <v>1632</v>
          </cell>
          <cell r="AW1083">
            <v>396576</v>
          </cell>
          <cell r="AX1083">
            <v>46.655999999999999</v>
          </cell>
          <cell r="AY1083">
            <v>0.192</v>
          </cell>
        </row>
        <row r="1084">
          <cell r="C1084">
            <v>98006</v>
          </cell>
          <cell r="S1084">
            <v>0</v>
          </cell>
          <cell r="AC1084">
            <v>0</v>
          </cell>
          <cell r="AD1084">
            <v>0</v>
          </cell>
          <cell r="AR1084" t="str">
            <v>Plasticone</v>
          </cell>
          <cell r="AS1084" t="str">
            <v>Bh</v>
          </cell>
          <cell r="AT1084">
            <v>0.96</v>
          </cell>
          <cell r="AU1084">
            <v>5750</v>
          </cell>
          <cell r="AV1084">
            <v>5520</v>
          </cell>
          <cell r="AW1084">
            <v>1341360</v>
          </cell>
          <cell r="AX1084">
            <v>233.28</v>
          </cell>
          <cell r="AY1084">
            <v>0.96</v>
          </cell>
        </row>
        <row r="1085">
          <cell r="C1085">
            <v>98007</v>
          </cell>
          <cell r="S1085">
            <v>0</v>
          </cell>
          <cell r="AC1085">
            <v>0</v>
          </cell>
          <cell r="AD1085">
            <v>0</v>
          </cell>
          <cell r="AR1085" t="str">
            <v>Separator</v>
          </cell>
          <cell r="AS1085" t="str">
            <v>Btg</v>
          </cell>
          <cell r="AT1085">
            <v>0.76800000000000002</v>
          </cell>
          <cell r="AU1085">
            <v>3000</v>
          </cell>
          <cell r="AV1085">
            <v>2304</v>
          </cell>
          <cell r="AW1085">
            <v>559872</v>
          </cell>
          <cell r="AX1085">
            <v>186.624</v>
          </cell>
          <cell r="AY1085">
            <v>0.76800000000000002</v>
          </cell>
        </row>
        <row r="1086">
          <cell r="C1086">
            <v>98008</v>
          </cell>
          <cell r="S1086">
            <v>0</v>
          </cell>
          <cell r="AC1086">
            <v>0</v>
          </cell>
          <cell r="AD1086">
            <v>0</v>
          </cell>
          <cell r="AR1086" t="str">
            <v>Form Oil</v>
          </cell>
          <cell r="AS1086" t="str">
            <v>lt</v>
          </cell>
          <cell r="AT1086">
            <v>0.05</v>
          </cell>
          <cell r="AU1086">
            <v>2000</v>
          </cell>
          <cell r="AV1086">
            <v>100</v>
          </cell>
          <cell r="AW1086">
            <v>24300</v>
          </cell>
          <cell r="AX1086">
            <v>12.15</v>
          </cell>
          <cell r="AY1086">
            <v>0.05</v>
          </cell>
        </row>
        <row r="1087">
          <cell r="C1087">
            <v>98009</v>
          </cell>
          <cell r="S1087">
            <v>0</v>
          </cell>
          <cell r="AC1087">
            <v>0</v>
          </cell>
          <cell r="AD1087">
            <v>0</v>
          </cell>
        </row>
        <row r="1088">
          <cell r="C1088">
            <v>98010</v>
          </cell>
          <cell r="S1088">
            <v>0</v>
          </cell>
          <cell r="AC1088">
            <v>0</v>
          </cell>
          <cell r="AD1088">
            <v>0</v>
          </cell>
        </row>
        <row r="1089">
          <cell r="C1089">
            <v>99000</v>
          </cell>
          <cell r="D1089" t="str">
            <v>III-1-33</v>
          </cell>
          <cell r="F1089" t="str">
            <v>Reinforcement bar, round</v>
          </cell>
          <cell r="H1089" t="str">
            <v>ton</v>
          </cell>
          <cell r="I1089">
            <v>1</v>
          </cell>
          <cell r="K1089">
            <v>0</v>
          </cell>
          <cell r="L1089">
            <v>29</v>
          </cell>
          <cell r="M1089">
            <v>7</v>
          </cell>
          <cell r="N1089">
            <v>1</v>
          </cell>
          <cell r="O1089">
            <v>203</v>
          </cell>
          <cell r="U1089">
            <v>0.4</v>
          </cell>
          <cell r="W1089">
            <v>50000</v>
          </cell>
          <cell r="Y1089">
            <v>0</v>
          </cell>
          <cell r="Z1089">
            <v>0</v>
          </cell>
          <cell r="AA1089">
            <v>0</v>
          </cell>
          <cell r="AC1089">
            <v>50000</v>
          </cell>
          <cell r="AD1089">
            <v>50000</v>
          </cell>
          <cell r="AF1089" t="str">
            <v>III-1-33</v>
          </cell>
          <cell r="AH1089" t="str">
            <v>Prod./Jam :</v>
          </cell>
          <cell r="AI1089">
            <v>0.2</v>
          </cell>
          <cell r="AJ1089">
            <v>1.6</v>
          </cell>
          <cell r="AK1089">
            <v>1</v>
          </cell>
          <cell r="AM1089">
            <v>796875</v>
          </cell>
          <cell r="AN1089">
            <v>796875</v>
          </cell>
          <cell r="AO1089">
            <v>0</v>
          </cell>
          <cell r="AP1089" t="str">
            <v>III-1-33</v>
          </cell>
          <cell r="AV1089">
            <v>7400000</v>
          </cell>
          <cell r="AW1089">
            <v>7400000</v>
          </cell>
          <cell r="BC1089">
            <v>8246875</v>
          </cell>
        </row>
        <row r="1090">
          <cell r="C1090">
            <v>99001</v>
          </cell>
          <cell r="K1090" t="str">
            <v>Bar Cutter ø 32 mm</v>
          </cell>
          <cell r="P1090">
            <v>0.4</v>
          </cell>
          <cell r="Q1090">
            <v>1</v>
          </cell>
          <cell r="R1090">
            <v>2.5</v>
          </cell>
          <cell r="S1090">
            <v>2.5</v>
          </cell>
          <cell r="U1090">
            <v>0.4</v>
          </cell>
          <cell r="V1090">
            <v>10000</v>
          </cell>
          <cell r="W1090">
            <v>25000</v>
          </cell>
          <cell r="X1090">
            <v>0</v>
          </cell>
          <cell r="Y1090">
            <v>0</v>
          </cell>
          <cell r="Z1090">
            <v>0</v>
          </cell>
          <cell r="AA1090">
            <v>0</v>
          </cell>
          <cell r="AC1090">
            <v>25000</v>
          </cell>
          <cell r="AD1090">
            <v>25000</v>
          </cell>
          <cell r="AH1090" t="str">
            <v>Mandor</v>
          </cell>
          <cell r="AI1090">
            <v>1</v>
          </cell>
          <cell r="AJ1090">
            <v>0.625</v>
          </cell>
          <cell r="AK1090">
            <v>0.625</v>
          </cell>
          <cell r="AL1090">
            <v>75000</v>
          </cell>
          <cell r="AM1090">
            <v>46875</v>
          </cell>
          <cell r="AN1090">
            <v>46875</v>
          </cell>
          <cell r="AO1090">
            <v>0.625</v>
          </cell>
          <cell r="AR1090" t="str">
            <v>Besi Beton Polos</v>
          </cell>
          <cell r="AS1090" t="str">
            <v>kg</v>
          </cell>
          <cell r="AT1090">
            <v>1000</v>
          </cell>
          <cell r="AU1090">
            <v>7100</v>
          </cell>
          <cell r="AV1090">
            <v>7100000</v>
          </cell>
          <cell r="AW1090">
            <v>7100000</v>
          </cell>
          <cell r="AX1090">
            <v>1000</v>
          </cell>
          <cell r="AY1090">
            <v>1000</v>
          </cell>
        </row>
        <row r="1091">
          <cell r="C1091">
            <v>99002</v>
          </cell>
          <cell r="K1091" t="str">
            <v>Bar Bender ø 32 mm</v>
          </cell>
          <cell r="P1091">
            <v>0.4</v>
          </cell>
          <cell r="Q1091">
            <v>1</v>
          </cell>
          <cell r="R1091">
            <v>0</v>
          </cell>
          <cell r="S1091">
            <v>2.5</v>
          </cell>
          <cell r="U1091">
            <v>0.4</v>
          </cell>
          <cell r="V1091">
            <v>10000</v>
          </cell>
          <cell r="W1091">
            <v>25000</v>
          </cell>
          <cell r="X1091">
            <v>0</v>
          </cell>
          <cell r="Y1091">
            <v>0</v>
          </cell>
          <cell r="Z1091">
            <v>0</v>
          </cell>
          <cell r="AA1091">
            <v>0</v>
          </cell>
          <cell r="AC1091">
            <v>25000</v>
          </cell>
          <cell r="AD1091">
            <v>25000</v>
          </cell>
          <cell r="AH1091" t="str">
            <v>Tukang Besi</v>
          </cell>
          <cell r="AI1091">
            <v>10</v>
          </cell>
          <cell r="AJ1091">
            <v>0.625</v>
          </cell>
          <cell r="AK1091">
            <v>6.25</v>
          </cell>
          <cell r="AL1091">
            <v>60000</v>
          </cell>
          <cell r="AM1091">
            <v>375000</v>
          </cell>
          <cell r="AN1091">
            <v>375000</v>
          </cell>
          <cell r="AO1091">
            <v>6.25</v>
          </cell>
          <cell r="AR1091" t="str">
            <v>Bendrat</v>
          </cell>
          <cell r="AS1091" t="str">
            <v>kg</v>
          </cell>
          <cell r="AT1091">
            <v>25</v>
          </cell>
          <cell r="AU1091">
            <v>12000</v>
          </cell>
          <cell r="AV1091">
            <v>300000</v>
          </cell>
          <cell r="AW1091">
            <v>300000</v>
          </cell>
          <cell r="AX1091">
            <v>25</v>
          </cell>
          <cell r="AY1091">
            <v>25</v>
          </cell>
        </row>
        <row r="1092">
          <cell r="C1092">
            <v>99003</v>
          </cell>
          <cell r="S1092">
            <v>0</v>
          </cell>
          <cell r="AC1092">
            <v>0</v>
          </cell>
          <cell r="AD1092">
            <v>0</v>
          </cell>
          <cell r="AH1092" t="str">
            <v>Pekerja</v>
          </cell>
          <cell r="AI1092">
            <v>15</v>
          </cell>
          <cell r="AJ1092">
            <v>0.625</v>
          </cell>
          <cell r="AK1092">
            <v>9.375</v>
          </cell>
          <cell r="AL1092">
            <v>40000</v>
          </cell>
          <cell r="AM1092">
            <v>375000</v>
          </cell>
          <cell r="AN1092">
            <v>375000</v>
          </cell>
          <cell r="AO1092">
            <v>9.375</v>
          </cell>
        </row>
        <row r="1093">
          <cell r="C1093">
            <v>99004</v>
          </cell>
          <cell r="S1093">
            <v>0</v>
          </cell>
          <cell r="AC1093">
            <v>0</v>
          </cell>
          <cell r="AD1093">
            <v>0</v>
          </cell>
        </row>
        <row r="1094">
          <cell r="C1094">
            <v>99005</v>
          </cell>
          <cell r="S1094">
            <v>0</v>
          </cell>
          <cell r="AC1094">
            <v>0</v>
          </cell>
          <cell r="AD1094">
            <v>0</v>
          </cell>
        </row>
        <row r="1095">
          <cell r="C1095">
            <v>99006</v>
          </cell>
          <cell r="S1095">
            <v>0</v>
          </cell>
          <cell r="AC1095">
            <v>0</v>
          </cell>
          <cell r="AD1095">
            <v>0</v>
          </cell>
        </row>
        <row r="1096">
          <cell r="C1096">
            <v>99007</v>
          </cell>
          <cell r="S1096">
            <v>0</v>
          </cell>
          <cell r="AC1096">
            <v>0</v>
          </cell>
          <cell r="AD1096">
            <v>0</v>
          </cell>
        </row>
        <row r="1097">
          <cell r="C1097">
            <v>99008</v>
          </cell>
          <cell r="S1097">
            <v>0</v>
          </cell>
          <cell r="AC1097">
            <v>0</v>
          </cell>
          <cell r="AD1097">
            <v>0</v>
          </cell>
        </row>
        <row r="1098">
          <cell r="C1098">
            <v>99009</v>
          </cell>
          <cell r="S1098">
            <v>0</v>
          </cell>
          <cell r="AC1098">
            <v>0</v>
          </cell>
          <cell r="AD1098">
            <v>0</v>
          </cell>
        </row>
        <row r="1099">
          <cell r="C1099">
            <v>99010</v>
          </cell>
          <cell r="S1099">
            <v>0</v>
          </cell>
          <cell r="AC1099">
            <v>0</v>
          </cell>
          <cell r="AD1099">
            <v>0</v>
          </cell>
        </row>
        <row r="1100">
          <cell r="C1100">
            <v>100000</v>
          </cell>
          <cell r="D1100" t="str">
            <v>III-1-34</v>
          </cell>
          <cell r="F1100" t="str">
            <v>Reinforcement bar, deform</v>
          </cell>
          <cell r="H1100" t="str">
            <v>ton</v>
          </cell>
          <cell r="I1100">
            <v>5</v>
          </cell>
          <cell r="K1100">
            <v>0</v>
          </cell>
          <cell r="L1100">
            <v>29</v>
          </cell>
          <cell r="M1100">
            <v>7</v>
          </cell>
          <cell r="N1100">
            <v>1</v>
          </cell>
          <cell r="O1100">
            <v>203</v>
          </cell>
          <cell r="U1100">
            <v>0.4</v>
          </cell>
          <cell r="W1100">
            <v>50000</v>
          </cell>
          <cell r="Y1100">
            <v>0</v>
          </cell>
          <cell r="Z1100">
            <v>0</v>
          </cell>
          <cell r="AA1100">
            <v>0</v>
          </cell>
          <cell r="AC1100">
            <v>50000</v>
          </cell>
          <cell r="AD1100">
            <v>250000</v>
          </cell>
          <cell r="AF1100" t="str">
            <v>III-1-34</v>
          </cell>
          <cell r="AH1100" t="str">
            <v>Prod./Jam :</v>
          </cell>
          <cell r="AI1100">
            <v>0.2</v>
          </cell>
          <cell r="AJ1100">
            <v>1.6</v>
          </cell>
          <cell r="AK1100">
            <v>1</v>
          </cell>
          <cell r="AM1100">
            <v>796875</v>
          </cell>
          <cell r="AN1100">
            <v>3984375</v>
          </cell>
          <cell r="AO1100">
            <v>0</v>
          </cell>
          <cell r="AP1100" t="str">
            <v>III-1-34</v>
          </cell>
          <cell r="AV1100">
            <v>7400000</v>
          </cell>
          <cell r="AW1100">
            <v>37000000</v>
          </cell>
          <cell r="BC1100">
            <v>8246875</v>
          </cell>
        </row>
        <row r="1101">
          <cell r="C1101">
            <v>100001</v>
          </cell>
          <cell r="K1101" t="str">
            <v>Bar Cutter ø 32 mm</v>
          </cell>
          <cell r="P1101">
            <v>0.4</v>
          </cell>
          <cell r="Q1101">
            <v>1</v>
          </cell>
          <cell r="R1101">
            <v>12.5</v>
          </cell>
          <cell r="S1101">
            <v>2.5</v>
          </cell>
          <cell r="U1101">
            <v>0.4</v>
          </cell>
          <cell r="V1101">
            <v>10000</v>
          </cell>
          <cell r="W1101">
            <v>25000</v>
          </cell>
          <cell r="X1101">
            <v>0</v>
          </cell>
          <cell r="Y1101">
            <v>0</v>
          </cell>
          <cell r="Z1101">
            <v>0</v>
          </cell>
          <cell r="AA1101">
            <v>0</v>
          </cell>
          <cell r="AC1101">
            <v>25000</v>
          </cell>
          <cell r="AD1101">
            <v>125000</v>
          </cell>
          <cell r="AH1101" t="str">
            <v>Mandor</v>
          </cell>
          <cell r="AI1101">
            <v>1</v>
          </cell>
          <cell r="AJ1101">
            <v>0.625</v>
          </cell>
          <cell r="AK1101">
            <v>0.625</v>
          </cell>
          <cell r="AL1101">
            <v>75000</v>
          </cell>
          <cell r="AM1101">
            <v>46875</v>
          </cell>
          <cell r="AN1101">
            <v>234375</v>
          </cell>
          <cell r="AO1101">
            <v>3.125</v>
          </cell>
          <cell r="AR1101" t="str">
            <v>Besi Beton Ulir (deform)</v>
          </cell>
          <cell r="AS1101" t="str">
            <v>kg</v>
          </cell>
          <cell r="AT1101">
            <v>1000</v>
          </cell>
          <cell r="AU1101">
            <v>7100</v>
          </cell>
          <cell r="AV1101">
            <v>7100000</v>
          </cell>
          <cell r="AW1101">
            <v>35500000</v>
          </cell>
          <cell r="AX1101">
            <v>5000</v>
          </cell>
          <cell r="AY1101">
            <v>1000</v>
          </cell>
        </row>
        <row r="1102">
          <cell r="C1102">
            <v>100002</v>
          </cell>
          <cell r="K1102" t="str">
            <v>Bar Bender ø 32 mm</v>
          </cell>
          <cell r="P1102">
            <v>0.4</v>
          </cell>
          <cell r="Q1102">
            <v>1</v>
          </cell>
          <cell r="R1102">
            <v>0</v>
          </cell>
          <cell r="S1102">
            <v>2.5</v>
          </cell>
          <cell r="U1102">
            <v>0.4</v>
          </cell>
          <cell r="V1102">
            <v>10000</v>
          </cell>
          <cell r="W1102">
            <v>25000</v>
          </cell>
          <cell r="X1102">
            <v>0</v>
          </cell>
          <cell r="Y1102">
            <v>0</v>
          </cell>
          <cell r="Z1102">
            <v>0</v>
          </cell>
          <cell r="AA1102">
            <v>0</v>
          </cell>
          <cell r="AC1102">
            <v>25000</v>
          </cell>
          <cell r="AD1102">
            <v>125000</v>
          </cell>
          <cell r="AH1102" t="str">
            <v>Tukang Besi</v>
          </cell>
          <cell r="AI1102">
            <v>10</v>
          </cell>
          <cell r="AJ1102">
            <v>0.625</v>
          </cell>
          <cell r="AK1102">
            <v>6.25</v>
          </cell>
          <cell r="AL1102">
            <v>60000</v>
          </cell>
          <cell r="AM1102">
            <v>375000</v>
          </cell>
          <cell r="AN1102">
            <v>1875000</v>
          </cell>
          <cell r="AO1102">
            <v>31.25</v>
          </cell>
          <cell r="AR1102" t="str">
            <v>Bendrat</v>
          </cell>
          <cell r="AS1102" t="str">
            <v>kg</v>
          </cell>
          <cell r="AT1102">
            <v>25</v>
          </cell>
          <cell r="AU1102">
            <v>12000</v>
          </cell>
          <cell r="AV1102">
            <v>300000</v>
          </cell>
          <cell r="AW1102">
            <v>1500000</v>
          </cell>
          <cell r="AX1102">
            <v>125</v>
          </cell>
          <cell r="AY1102">
            <v>25</v>
          </cell>
        </row>
        <row r="1103">
          <cell r="C1103">
            <v>100003</v>
          </cell>
          <cell r="S1103">
            <v>0</v>
          </cell>
          <cell r="AC1103">
            <v>0</v>
          </cell>
          <cell r="AD1103">
            <v>0</v>
          </cell>
          <cell r="AH1103" t="str">
            <v>Pekerja</v>
          </cell>
          <cell r="AI1103">
            <v>15</v>
          </cell>
          <cell r="AJ1103">
            <v>0.625</v>
          </cell>
          <cell r="AK1103">
            <v>9.375</v>
          </cell>
          <cell r="AL1103">
            <v>40000</v>
          </cell>
          <cell r="AM1103">
            <v>375000</v>
          </cell>
          <cell r="AN1103">
            <v>1875000</v>
          </cell>
          <cell r="AO1103">
            <v>46.875</v>
          </cell>
        </row>
        <row r="1104">
          <cell r="C1104">
            <v>100004</v>
          </cell>
          <cell r="S1104">
            <v>0</v>
          </cell>
          <cell r="AC1104">
            <v>0</v>
          </cell>
          <cell r="AD1104">
            <v>0</v>
          </cell>
        </row>
        <row r="1105">
          <cell r="C1105">
            <v>100005</v>
          </cell>
          <cell r="S1105">
            <v>0</v>
          </cell>
          <cell r="AC1105">
            <v>0</v>
          </cell>
          <cell r="AD1105">
            <v>0</v>
          </cell>
        </row>
        <row r="1106">
          <cell r="C1106">
            <v>100006</v>
          </cell>
          <cell r="S1106">
            <v>0</v>
          </cell>
          <cell r="AC1106">
            <v>0</v>
          </cell>
          <cell r="AD1106">
            <v>0</v>
          </cell>
        </row>
        <row r="1107">
          <cell r="C1107">
            <v>100007</v>
          </cell>
          <cell r="S1107">
            <v>0</v>
          </cell>
          <cell r="AC1107">
            <v>0</v>
          </cell>
          <cell r="AD1107">
            <v>0</v>
          </cell>
        </row>
        <row r="1108">
          <cell r="C1108">
            <v>100008</v>
          </cell>
          <cell r="S1108">
            <v>0</v>
          </cell>
          <cell r="AC1108">
            <v>0</v>
          </cell>
          <cell r="AD1108">
            <v>0</v>
          </cell>
        </row>
        <row r="1109">
          <cell r="C1109">
            <v>100009</v>
          </cell>
          <cell r="S1109">
            <v>0</v>
          </cell>
          <cell r="AC1109">
            <v>0</v>
          </cell>
          <cell r="AD1109">
            <v>0</v>
          </cell>
        </row>
        <row r="1110">
          <cell r="C1110">
            <v>100010</v>
          </cell>
          <cell r="S1110">
            <v>0</v>
          </cell>
          <cell r="AC1110">
            <v>0</v>
          </cell>
          <cell r="AD1110">
            <v>0</v>
          </cell>
        </row>
        <row r="1111">
          <cell r="C1111">
            <v>101000</v>
          </cell>
          <cell r="D1111" t="str">
            <v>III-1-35</v>
          </cell>
          <cell r="F1111" t="str">
            <v>Stone masonry type - B</v>
          </cell>
          <cell r="H1111" t="str">
            <v>cum</v>
          </cell>
          <cell r="I1111">
            <v>1599</v>
          </cell>
          <cell r="K1111">
            <v>0</v>
          </cell>
          <cell r="L1111">
            <v>21</v>
          </cell>
          <cell r="M1111">
            <v>7</v>
          </cell>
          <cell r="N1111">
            <v>1</v>
          </cell>
          <cell r="O1111">
            <v>147</v>
          </cell>
          <cell r="U1111">
            <v>1.2</v>
          </cell>
          <cell r="W1111">
            <v>5209</v>
          </cell>
          <cell r="Y1111">
            <v>0.83330000000000004</v>
          </cell>
          <cell r="Z1111">
            <v>8990</v>
          </cell>
          <cell r="AA1111">
            <v>7492</v>
          </cell>
          <cell r="AC1111">
            <v>12701</v>
          </cell>
          <cell r="AD1111">
            <v>20308899</v>
          </cell>
          <cell r="AE1111">
            <v>0</v>
          </cell>
          <cell r="AF1111" t="str">
            <v>III-1-35</v>
          </cell>
          <cell r="AH1111" t="str">
            <v>Prod./Jam :</v>
          </cell>
          <cell r="AI1111">
            <v>1</v>
          </cell>
          <cell r="AJ1111">
            <v>8</v>
          </cell>
          <cell r="AK1111">
            <v>1</v>
          </cell>
          <cell r="AM1111">
            <v>79375</v>
          </cell>
          <cell r="AN1111">
            <v>126920625</v>
          </cell>
          <cell r="AO1111">
            <v>0</v>
          </cell>
          <cell r="AP1111" t="str">
            <v>III-1-35</v>
          </cell>
          <cell r="AV1111">
            <v>438060</v>
          </cell>
          <cell r="AW1111">
            <v>700457940</v>
          </cell>
          <cell r="BC1111">
            <v>530136</v>
          </cell>
        </row>
        <row r="1112">
          <cell r="C1112">
            <v>101001</v>
          </cell>
          <cell r="K1112" t="str">
            <v>Concrete Mixer 0.35 m³</v>
          </cell>
          <cell r="P1112">
            <v>1.2</v>
          </cell>
          <cell r="Q1112">
            <v>1</v>
          </cell>
          <cell r="R1112">
            <v>1332.5</v>
          </cell>
          <cell r="S1112">
            <v>0.83330000000000004</v>
          </cell>
          <cell r="U1112">
            <v>1.2</v>
          </cell>
          <cell r="V1112">
            <v>6250</v>
          </cell>
          <cell r="W1112">
            <v>5209</v>
          </cell>
          <cell r="X1112">
            <v>1</v>
          </cell>
          <cell r="Y1112">
            <v>0.83330000000000004</v>
          </cell>
          <cell r="Z1112">
            <v>8990</v>
          </cell>
          <cell r="AA1112">
            <v>7492</v>
          </cell>
          <cell r="AC1112">
            <v>12701</v>
          </cell>
          <cell r="AD1112">
            <v>20308899</v>
          </cell>
          <cell r="AH1112" t="str">
            <v>Mandor</v>
          </cell>
          <cell r="AI1112">
            <v>1</v>
          </cell>
          <cell r="AJ1112">
            <v>0.125</v>
          </cell>
          <cell r="AK1112">
            <v>0.125</v>
          </cell>
          <cell r="AL1112">
            <v>75000</v>
          </cell>
          <cell r="AM1112">
            <v>9375</v>
          </cell>
          <cell r="AN1112">
            <v>14990625</v>
          </cell>
          <cell r="AO1112">
            <v>199.875</v>
          </cell>
          <cell r="AR1112" t="str">
            <v>Semen</v>
          </cell>
          <cell r="AS1112" t="str">
            <v>kg</v>
          </cell>
          <cell r="AT1112">
            <v>120</v>
          </cell>
          <cell r="AU1112">
            <v>1077</v>
          </cell>
          <cell r="AV1112">
            <v>129240</v>
          </cell>
          <cell r="AW1112">
            <v>206654760</v>
          </cell>
          <cell r="AX1112">
            <v>191880</v>
          </cell>
          <cell r="AY1112">
            <v>120</v>
          </cell>
        </row>
        <row r="1113">
          <cell r="C1113">
            <v>101002</v>
          </cell>
          <cell r="S1113">
            <v>0</v>
          </cell>
          <cell r="AC1113">
            <v>0</v>
          </cell>
          <cell r="AD1113">
            <v>0</v>
          </cell>
          <cell r="AH1113" t="str">
            <v>Tukang</v>
          </cell>
          <cell r="AI1113">
            <v>4</v>
          </cell>
          <cell r="AJ1113">
            <v>0.125</v>
          </cell>
          <cell r="AK1113">
            <v>0.5</v>
          </cell>
          <cell r="AL1113">
            <v>60000</v>
          </cell>
          <cell r="AM1113">
            <v>30000</v>
          </cell>
          <cell r="AN1113">
            <v>47970000</v>
          </cell>
          <cell r="AO1113">
            <v>799.5</v>
          </cell>
          <cell r="AR1113" t="str">
            <v>Pasir Pasang (SC)</v>
          </cell>
          <cell r="AS1113" t="str">
            <v>m3</v>
          </cell>
          <cell r="AT1113">
            <v>0.6</v>
          </cell>
          <cell r="AU1113">
            <v>164700</v>
          </cell>
          <cell r="AV1113">
            <v>98820</v>
          </cell>
          <cell r="AW1113">
            <v>158013180</v>
          </cell>
          <cell r="AX1113">
            <v>959.4</v>
          </cell>
          <cell r="AY1113">
            <v>0.6</v>
          </cell>
        </row>
        <row r="1114">
          <cell r="C1114">
            <v>101003</v>
          </cell>
          <cell r="S1114">
            <v>0</v>
          </cell>
          <cell r="AC1114">
            <v>0</v>
          </cell>
          <cell r="AD1114">
            <v>0</v>
          </cell>
          <cell r="AH1114" t="str">
            <v>Pekerja</v>
          </cell>
          <cell r="AI1114">
            <v>8</v>
          </cell>
          <cell r="AJ1114">
            <v>0.125</v>
          </cell>
          <cell r="AK1114">
            <v>1</v>
          </cell>
          <cell r="AL1114">
            <v>40000</v>
          </cell>
          <cell r="AM1114">
            <v>40000</v>
          </cell>
          <cell r="AN1114">
            <v>63960000</v>
          </cell>
          <cell r="AO1114">
            <v>1599</v>
          </cell>
          <cell r="AR1114" t="str">
            <v>Batu Gunung</v>
          </cell>
          <cell r="AS1114" t="str">
            <v>m3</v>
          </cell>
          <cell r="AT1114">
            <v>1.2</v>
          </cell>
          <cell r="AU1114">
            <v>175000</v>
          </cell>
          <cell r="AV1114">
            <v>210000</v>
          </cell>
          <cell r="AW1114">
            <v>335790000</v>
          </cell>
          <cell r="AX1114">
            <v>1918.8</v>
          </cell>
          <cell r="AY1114">
            <v>1.2</v>
          </cell>
        </row>
        <row r="1115">
          <cell r="C1115">
            <v>101004</v>
          </cell>
          <cell r="S1115">
            <v>0</v>
          </cell>
          <cell r="AC1115">
            <v>0</v>
          </cell>
          <cell r="AD1115">
            <v>0</v>
          </cell>
        </row>
        <row r="1116">
          <cell r="C1116">
            <v>101005</v>
          </cell>
          <cell r="S1116">
            <v>0</v>
          </cell>
          <cell r="AC1116">
            <v>0</v>
          </cell>
          <cell r="AD1116">
            <v>0</v>
          </cell>
          <cell r="AJ1116">
            <v>0</v>
          </cell>
          <cell r="AK1116">
            <v>0</v>
          </cell>
          <cell r="AN1116">
            <v>0</v>
          </cell>
        </row>
        <row r="1117">
          <cell r="C1117">
            <v>101006</v>
          </cell>
          <cell r="S1117">
            <v>0</v>
          </cell>
          <cell r="AC1117">
            <v>0</v>
          </cell>
          <cell r="AD1117">
            <v>0</v>
          </cell>
        </row>
        <row r="1118">
          <cell r="C1118">
            <v>101007</v>
          </cell>
          <cell r="S1118">
            <v>0</v>
          </cell>
          <cell r="AC1118">
            <v>0</v>
          </cell>
          <cell r="AD1118">
            <v>0</v>
          </cell>
        </row>
        <row r="1119">
          <cell r="C1119">
            <v>101008</v>
          </cell>
          <cell r="S1119">
            <v>0</v>
          </cell>
          <cell r="AC1119">
            <v>0</v>
          </cell>
          <cell r="AD1119">
            <v>0</v>
          </cell>
        </row>
        <row r="1120">
          <cell r="C1120">
            <v>101009</v>
          </cell>
          <cell r="S1120">
            <v>0</v>
          </cell>
          <cell r="AC1120">
            <v>0</v>
          </cell>
          <cell r="AD1120">
            <v>0</v>
          </cell>
        </row>
        <row r="1121">
          <cell r="C1121">
            <v>101010</v>
          </cell>
          <cell r="S1121">
            <v>0</v>
          </cell>
          <cell r="AC1121">
            <v>0</v>
          </cell>
          <cell r="AD1121">
            <v>0</v>
          </cell>
        </row>
        <row r="1122">
          <cell r="C1122">
            <v>102000</v>
          </cell>
          <cell r="D1122" t="str">
            <v>III-1-36</v>
          </cell>
          <cell r="F1122" t="str">
            <v>Pointing</v>
          </cell>
          <cell r="H1122" t="str">
            <v>sqm</v>
          </cell>
          <cell r="I1122">
            <v>112</v>
          </cell>
          <cell r="K1122">
            <v>0</v>
          </cell>
          <cell r="L1122">
            <v>21</v>
          </cell>
          <cell r="M1122">
            <v>7</v>
          </cell>
          <cell r="N1122">
            <v>1</v>
          </cell>
          <cell r="O1122">
            <v>147</v>
          </cell>
          <cell r="U1122">
            <v>20</v>
          </cell>
          <cell r="W1122">
            <v>313</v>
          </cell>
          <cell r="Y1122">
            <v>0.05</v>
          </cell>
          <cell r="Z1122">
            <v>8990</v>
          </cell>
          <cell r="AA1122">
            <v>450</v>
          </cell>
          <cell r="AC1122">
            <v>763</v>
          </cell>
          <cell r="AD1122">
            <v>85456</v>
          </cell>
          <cell r="AE1122">
            <v>0</v>
          </cell>
          <cell r="AF1122" t="str">
            <v>III-1-36</v>
          </cell>
          <cell r="AH1122" t="str">
            <v>Prod./Jam :</v>
          </cell>
          <cell r="AI1122">
            <v>5</v>
          </cell>
          <cell r="AJ1122">
            <v>40</v>
          </cell>
          <cell r="AK1122">
            <v>1</v>
          </cell>
          <cell r="AM1122">
            <v>10875</v>
          </cell>
          <cell r="AN1122">
            <v>1218000</v>
          </cell>
          <cell r="AO1122">
            <v>0</v>
          </cell>
          <cell r="AP1122" t="str">
            <v>III-1-36</v>
          </cell>
          <cell r="AV1122">
            <v>7286</v>
          </cell>
          <cell r="AW1122">
            <v>816032</v>
          </cell>
          <cell r="BC1122">
            <v>18924</v>
          </cell>
        </row>
        <row r="1123">
          <cell r="C1123">
            <v>102001</v>
          </cell>
          <cell r="K1123" t="str">
            <v>Concrete Mixer 0.35 m³</v>
          </cell>
          <cell r="P1123">
            <v>20</v>
          </cell>
          <cell r="Q1123">
            <v>1</v>
          </cell>
          <cell r="R1123">
            <v>5.6</v>
          </cell>
          <cell r="S1123">
            <v>0.05</v>
          </cell>
          <cell r="U1123">
            <v>20</v>
          </cell>
          <cell r="V1123">
            <v>6250</v>
          </cell>
          <cell r="W1123">
            <v>313</v>
          </cell>
          <cell r="X1123">
            <v>1</v>
          </cell>
          <cell r="Y1123">
            <v>0.05</v>
          </cell>
          <cell r="Z1123">
            <v>8990</v>
          </cell>
          <cell r="AA1123">
            <v>450</v>
          </cell>
          <cell r="AC1123">
            <v>763</v>
          </cell>
          <cell r="AD1123">
            <v>85456</v>
          </cell>
          <cell r="AH1123" t="str">
            <v>Mandor</v>
          </cell>
          <cell r="AI1123">
            <v>1</v>
          </cell>
          <cell r="AJ1123">
            <v>2.5000000000000001E-2</v>
          </cell>
          <cell r="AK1123">
            <v>2.5000000000000001E-2</v>
          </cell>
          <cell r="AL1123">
            <v>75000</v>
          </cell>
          <cell r="AM1123">
            <v>1875</v>
          </cell>
          <cell r="AN1123">
            <v>210000</v>
          </cell>
          <cell r="AO1123">
            <v>2.8000000000000003</v>
          </cell>
          <cell r="AR1123" t="str">
            <v>Semen</v>
          </cell>
          <cell r="AS1123" t="str">
            <v>kg</v>
          </cell>
          <cell r="AT1123">
            <v>6</v>
          </cell>
          <cell r="AU1123">
            <v>1077</v>
          </cell>
          <cell r="AV1123">
            <v>6462</v>
          </cell>
          <cell r="AW1123">
            <v>723744</v>
          </cell>
          <cell r="AX1123">
            <v>672</v>
          </cell>
          <cell r="AY1123">
            <v>6</v>
          </cell>
        </row>
        <row r="1124">
          <cell r="C1124">
            <v>102002</v>
          </cell>
          <cell r="S1124">
            <v>0</v>
          </cell>
          <cell r="AC1124">
            <v>0</v>
          </cell>
          <cell r="AD1124">
            <v>0</v>
          </cell>
          <cell r="AH1124" t="str">
            <v>Tukang</v>
          </cell>
          <cell r="AI1124">
            <v>2</v>
          </cell>
          <cell r="AJ1124">
            <v>2.5000000000000001E-2</v>
          </cell>
          <cell r="AK1124">
            <v>0.05</v>
          </cell>
          <cell r="AL1124">
            <v>60000</v>
          </cell>
          <cell r="AM1124">
            <v>3000</v>
          </cell>
          <cell r="AN1124">
            <v>336000</v>
          </cell>
          <cell r="AO1124">
            <v>5.6000000000000005</v>
          </cell>
          <cell r="AR1124" t="str">
            <v>Pasir Pasang (SC)</v>
          </cell>
          <cell r="AS1124" t="str">
            <v>m3</v>
          </cell>
          <cell r="AT1124">
            <v>5.0000000000000001E-3</v>
          </cell>
          <cell r="AU1124">
            <v>164700</v>
          </cell>
          <cell r="AV1124">
            <v>824</v>
          </cell>
          <cell r="AW1124">
            <v>92288</v>
          </cell>
          <cell r="AX1124">
            <v>0.56000000000000005</v>
          </cell>
          <cell r="AY1124">
            <v>5.0000000000000001E-3</v>
          </cell>
        </row>
        <row r="1125">
          <cell r="C1125">
            <v>102003</v>
          </cell>
          <cell r="S1125">
            <v>0</v>
          </cell>
          <cell r="AC1125">
            <v>0</v>
          </cell>
          <cell r="AD1125">
            <v>0</v>
          </cell>
          <cell r="AH1125" t="str">
            <v>Pekerja</v>
          </cell>
          <cell r="AI1125">
            <v>6</v>
          </cell>
          <cell r="AJ1125">
            <v>2.5000000000000001E-2</v>
          </cell>
          <cell r="AK1125">
            <v>0.15</v>
          </cell>
          <cell r="AL1125">
            <v>40000</v>
          </cell>
          <cell r="AM1125">
            <v>6000</v>
          </cell>
          <cell r="AN1125">
            <v>672000</v>
          </cell>
          <cell r="AO1125">
            <v>16.8</v>
          </cell>
        </row>
        <row r="1126">
          <cell r="C1126">
            <v>102004</v>
          </cell>
          <cell r="S1126">
            <v>0</v>
          </cell>
          <cell r="AC1126">
            <v>0</v>
          </cell>
          <cell r="AD1126">
            <v>0</v>
          </cell>
        </row>
        <row r="1127">
          <cell r="C1127">
            <v>102005</v>
          </cell>
          <cell r="S1127">
            <v>0</v>
          </cell>
          <cell r="AC1127">
            <v>0</v>
          </cell>
          <cell r="AD1127">
            <v>0</v>
          </cell>
          <cell r="AJ1127">
            <v>0</v>
          </cell>
          <cell r="AK1127">
            <v>0</v>
          </cell>
          <cell r="AN1127">
            <v>0</v>
          </cell>
        </row>
        <row r="1128">
          <cell r="C1128">
            <v>102006</v>
          </cell>
          <cell r="S1128">
            <v>0</v>
          </cell>
          <cell r="AC1128">
            <v>0</v>
          </cell>
          <cell r="AD1128">
            <v>0</v>
          </cell>
        </row>
        <row r="1129">
          <cell r="C1129">
            <v>102007</v>
          </cell>
          <cell r="S1129">
            <v>0</v>
          </cell>
          <cell r="AC1129">
            <v>0</v>
          </cell>
          <cell r="AD1129">
            <v>0</v>
          </cell>
        </row>
        <row r="1130">
          <cell r="C1130">
            <v>102008</v>
          </cell>
          <cell r="S1130">
            <v>0</v>
          </cell>
          <cell r="AC1130">
            <v>0</v>
          </cell>
          <cell r="AD1130">
            <v>0</v>
          </cell>
        </row>
        <row r="1131">
          <cell r="C1131">
            <v>102009</v>
          </cell>
          <cell r="S1131">
            <v>0</v>
          </cell>
          <cell r="AC1131">
            <v>0</v>
          </cell>
          <cell r="AD1131">
            <v>0</v>
          </cell>
        </row>
        <row r="1132">
          <cell r="C1132">
            <v>102010</v>
          </cell>
          <cell r="S1132">
            <v>0</v>
          </cell>
          <cell r="AC1132">
            <v>0</v>
          </cell>
          <cell r="AD1132">
            <v>0</v>
          </cell>
        </row>
        <row r="1133">
          <cell r="C1133">
            <v>103000</v>
          </cell>
          <cell r="D1133" t="str">
            <v>III-1-37</v>
          </cell>
          <cell r="F1133" t="str">
            <v>Plastering (mortar 1 : 3)</v>
          </cell>
          <cell r="H1133" t="str">
            <v>sqm</v>
          </cell>
          <cell r="I1133">
            <v>144</v>
          </cell>
          <cell r="K1133">
            <v>0</v>
          </cell>
          <cell r="L1133">
            <v>21</v>
          </cell>
          <cell r="M1133">
            <v>7</v>
          </cell>
          <cell r="N1133">
            <v>1</v>
          </cell>
          <cell r="O1133">
            <v>147</v>
          </cell>
          <cell r="U1133">
            <v>20</v>
          </cell>
          <cell r="W1133">
            <v>313</v>
          </cell>
          <cell r="Y1133">
            <v>0.05</v>
          </cell>
          <cell r="Z1133">
            <v>8990</v>
          </cell>
          <cell r="AA1133">
            <v>450</v>
          </cell>
          <cell r="AC1133">
            <v>763</v>
          </cell>
          <cell r="AD1133">
            <v>109872</v>
          </cell>
          <cell r="AE1133">
            <v>0</v>
          </cell>
          <cell r="AF1133" t="str">
            <v>III-1-37</v>
          </cell>
          <cell r="AH1133" t="str">
            <v>Prod./Jam :</v>
          </cell>
          <cell r="AI1133">
            <v>5</v>
          </cell>
          <cell r="AJ1133">
            <v>40</v>
          </cell>
          <cell r="AK1133">
            <v>1</v>
          </cell>
          <cell r="AM1133">
            <v>10875</v>
          </cell>
          <cell r="AN1133">
            <v>1566000</v>
          </cell>
          <cell r="AO1133">
            <v>0</v>
          </cell>
          <cell r="AP1133" t="str">
            <v>III-1-37</v>
          </cell>
          <cell r="AV1133">
            <v>14571</v>
          </cell>
          <cell r="AW1133">
            <v>2098224</v>
          </cell>
          <cell r="BC1133">
            <v>26209</v>
          </cell>
        </row>
        <row r="1134">
          <cell r="C1134">
            <v>103001</v>
          </cell>
          <cell r="K1134" t="str">
            <v>Concrete Mixer 0.35 m³</v>
          </cell>
          <cell r="P1134">
            <v>20</v>
          </cell>
          <cell r="Q1134">
            <v>1</v>
          </cell>
          <cell r="R1134">
            <v>7.2</v>
          </cell>
          <cell r="S1134">
            <v>0.05</v>
          </cell>
          <cell r="U1134">
            <v>20</v>
          </cell>
          <cell r="V1134">
            <v>6250</v>
          </cell>
          <cell r="W1134">
            <v>313</v>
          </cell>
          <cell r="X1134">
            <v>1</v>
          </cell>
          <cell r="Y1134">
            <v>0.05</v>
          </cell>
          <cell r="Z1134">
            <v>8990</v>
          </cell>
          <cell r="AA1134">
            <v>450</v>
          </cell>
          <cell r="AC1134">
            <v>763</v>
          </cell>
          <cell r="AD1134">
            <v>109872</v>
          </cell>
          <cell r="AH1134" t="str">
            <v>Mandor</v>
          </cell>
          <cell r="AI1134">
            <v>1</v>
          </cell>
          <cell r="AJ1134">
            <v>2.5000000000000001E-2</v>
          </cell>
          <cell r="AK1134">
            <v>2.5000000000000001E-2</v>
          </cell>
          <cell r="AL1134">
            <v>75000</v>
          </cell>
          <cell r="AM1134">
            <v>1875</v>
          </cell>
          <cell r="AN1134">
            <v>270000</v>
          </cell>
          <cell r="AO1134">
            <v>3.6</v>
          </cell>
          <cell r="AR1134" t="str">
            <v>Semen</v>
          </cell>
          <cell r="AS1134" t="str">
            <v>kg</v>
          </cell>
          <cell r="AT1134">
            <v>12</v>
          </cell>
          <cell r="AU1134">
            <v>1077</v>
          </cell>
          <cell r="AV1134">
            <v>12924</v>
          </cell>
          <cell r="AW1134">
            <v>1861056</v>
          </cell>
          <cell r="AX1134">
            <v>1728</v>
          </cell>
          <cell r="AY1134">
            <v>12</v>
          </cell>
        </row>
        <row r="1135">
          <cell r="C1135">
            <v>103002</v>
          </cell>
          <cell r="S1135">
            <v>0</v>
          </cell>
          <cell r="AC1135">
            <v>0</v>
          </cell>
          <cell r="AD1135">
            <v>0</v>
          </cell>
          <cell r="AH1135" t="str">
            <v>Tukang</v>
          </cell>
          <cell r="AI1135">
            <v>2</v>
          </cell>
          <cell r="AJ1135">
            <v>2.5000000000000001E-2</v>
          </cell>
          <cell r="AK1135">
            <v>0.05</v>
          </cell>
          <cell r="AL1135">
            <v>60000</v>
          </cell>
          <cell r="AM1135">
            <v>3000</v>
          </cell>
          <cell r="AN1135">
            <v>432000</v>
          </cell>
          <cell r="AO1135">
            <v>7.2</v>
          </cell>
          <cell r="AR1135" t="str">
            <v>Pasir Pasang (SC)</v>
          </cell>
          <cell r="AS1135" t="str">
            <v>m3</v>
          </cell>
          <cell r="AT1135">
            <v>0.01</v>
          </cell>
          <cell r="AU1135">
            <v>164700</v>
          </cell>
          <cell r="AV1135">
            <v>1647</v>
          </cell>
          <cell r="AW1135">
            <v>237168</v>
          </cell>
          <cell r="AX1135">
            <v>1.44</v>
          </cell>
          <cell r="AY1135">
            <v>0.01</v>
          </cell>
        </row>
        <row r="1136">
          <cell r="C1136">
            <v>103003</v>
          </cell>
          <cell r="S1136">
            <v>0</v>
          </cell>
          <cell r="AC1136">
            <v>0</v>
          </cell>
          <cell r="AD1136">
            <v>0</v>
          </cell>
          <cell r="AH1136" t="str">
            <v>Pekerja</v>
          </cell>
          <cell r="AI1136">
            <v>6</v>
          </cell>
          <cell r="AJ1136">
            <v>2.5000000000000001E-2</v>
          </cell>
          <cell r="AK1136">
            <v>0.15</v>
          </cell>
          <cell r="AL1136">
            <v>40000</v>
          </cell>
          <cell r="AM1136">
            <v>6000</v>
          </cell>
          <cell r="AN1136">
            <v>864000</v>
          </cell>
          <cell r="AO1136">
            <v>21.599999999999998</v>
          </cell>
        </row>
        <row r="1137">
          <cell r="C1137">
            <v>103004</v>
          </cell>
          <cell r="S1137">
            <v>0</v>
          </cell>
          <cell r="AC1137">
            <v>0</v>
          </cell>
          <cell r="AD1137">
            <v>0</v>
          </cell>
        </row>
        <row r="1138">
          <cell r="C1138">
            <v>103005</v>
          </cell>
          <cell r="S1138">
            <v>0</v>
          </cell>
          <cell r="AC1138">
            <v>0</v>
          </cell>
          <cell r="AD1138">
            <v>0</v>
          </cell>
          <cell r="AJ1138">
            <v>0</v>
          </cell>
          <cell r="AK1138">
            <v>0</v>
          </cell>
          <cell r="AN1138">
            <v>0</v>
          </cell>
        </row>
        <row r="1139">
          <cell r="C1139">
            <v>103006</v>
          </cell>
          <cell r="S1139">
            <v>0</v>
          </cell>
          <cell r="AC1139">
            <v>0</v>
          </cell>
          <cell r="AD1139">
            <v>0</v>
          </cell>
        </row>
        <row r="1140">
          <cell r="C1140">
            <v>103007</v>
          </cell>
          <cell r="S1140">
            <v>0</v>
          </cell>
          <cell r="AC1140">
            <v>0</v>
          </cell>
          <cell r="AD1140">
            <v>0</v>
          </cell>
        </row>
        <row r="1141">
          <cell r="C1141">
            <v>103008</v>
          </cell>
          <cell r="S1141">
            <v>0</v>
          </cell>
          <cell r="AC1141">
            <v>0</v>
          </cell>
          <cell r="AD1141">
            <v>0</v>
          </cell>
        </row>
        <row r="1142">
          <cell r="C1142">
            <v>103009</v>
          </cell>
          <cell r="S1142">
            <v>0</v>
          </cell>
          <cell r="AC1142">
            <v>0</v>
          </cell>
          <cell r="AD1142">
            <v>0</v>
          </cell>
        </row>
        <row r="1143">
          <cell r="C1143">
            <v>103010</v>
          </cell>
          <cell r="S1143">
            <v>0</v>
          </cell>
          <cell r="AC1143">
            <v>0</v>
          </cell>
          <cell r="AD1143">
            <v>0</v>
          </cell>
        </row>
        <row r="1144">
          <cell r="C1144">
            <v>104000</v>
          </cell>
          <cell r="D1144" t="str">
            <v>III-1-38</v>
          </cell>
          <cell r="F1144" t="str">
            <v>Gabion mattress</v>
          </cell>
          <cell r="H1144" t="str">
            <v>cum</v>
          </cell>
          <cell r="I1144">
            <v>42</v>
          </cell>
          <cell r="K1144">
            <v>0</v>
          </cell>
          <cell r="L1144">
            <v>21</v>
          </cell>
          <cell r="M1144">
            <v>7</v>
          </cell>
          <cell r="N1144">
            <v>1</v>
          </cell>
          <cell r="O1144">
            <v>147</v>
          </cell>
          <cell r="U1144">
            <v>1</v>
          </cell>
          <cell r="W1144">
            <v>1000</v>
          </cell>
          <cell r="Y1144">
            <v>0</v>
          </cell>
          <cell r="Z1144">
            <v>8990</v>
          </cell>
          <cell r="AA1144">
            <v>0</v>
          </cell>
          <cell r="AC1144">
            <v>1000</v>
          </cell>
          <cell r="AD1144">
            <v>42000</v>
          </cell>
          <cell r="AE1144">
            <v>0</v>
          </cell>
          <cell r="AF1144" t="str">
            <v>III-1-38</v>
          </cell>
          <cell r="AH1144" t="str">
            <v>Prod./Jam :</v>
          </cell>
          <cell r="AI1144">
            <v>1</v>
          </cell>
          <cell r="AJ1144">
            <v>8</v>
          </cell>
          <cell r="AK1144">
            <v>1</v>
          </cell>
          <cell r="AM1144">
            <v>41875</v>
          </cell>
          <cell r="AN1144">
            <v>1758750</v>
          </cell>
          <cell r="AO1144">
            <v>0</v>
          </cell>
          <cell r="AP1144" t="str">
            <v>III-1-38</v>
          </cell>
          <cell r="AV1144">
            <v>485000</v>
          </cell>
          <cell r="AW1144">
            <v>20370000</v>
          </cell>
          <cell r="BC1144">
            <v>527875</v>
          </cell>
        </row>
        <row r="1145">
          <cell r="C1145">
            <v>104001</v>
          </cell>
          <cell r="K1145" t="str">
            <v>Alat Bantu</v>
          </cell>
          <cell r="P1145">
            <v>1</v>
          </cell>
          <cell r="Q1145">
            <v>1</v>
          </cell>
          <cell r="R1145">
            <v>42</v>
          </cell>
          <cell r="S1145">
            <v>1</v>
          </cell>
          <cell r="U1145">
            <v>1</v>
          </cell>
          <cell r="V1145">
            <v>1000</v>
          </cell>
          <cell r="W1145">
            <v>1000</v>
          </cell>
          <cell r="X1145">
            <v>0</v>
          </cell>
          <cell r="Y1145">
            <v>0</v>
          </cell>
          <cell r="Z1145">
            <v>8990</v>
          </cell>
          <cell r="AA1145">
            <v>0</v>
          </cell>
          <cell r="AC1145">
            <v>1000</v>
          </cell>
          <cell r="AD1145">
            <v>42000</v>
          </cell>
          <cell r="AH1145" t="str">
            <v>Mandor</v>
          </cell>
          <cell r="AI1145">
            <v>1</v>
          </cell>
          <cell r="AJ1145">
            <v>0.125</v>
          </cell>
          <cell r="AK1145">
            <v>0.125</v>
          </cell>
          <cell r="AL1145">
            <v>75000</v>
          </cell>
          <cell r="AM1145">
            <v>9375</v>
          </cell>
          <cell r="AN1145">
            <v>393750</v>
          </cell>
          <cell r="AO1145">
            <v>5.25</v>
          </cell>
          <cell r="AR1145" t="str">
            <v>Gabion Mattres</v>
          </cell>
          <cell r="AS1145" t="str">
            <v>m3</v>
          </cell>
          <cell r="AT1145">
            <v>1</v>
          </cell>
          <cell r="AU1145">
            <v>275000</v>
          </cell>
          <cell r="AV1145">
            <v>275000</v>
          </cell>
          <cell r="AW1145">
            <v>11550000</v>
          </cell>
          <cell r="AX1145">
            <v>42</v>
          </cell>
          <cell r="AY1145">
            <v>1</v>
          </cell>
        </row>
        <row r="1146">
          <cell r="C1146">
            <v>104002</v>
          </cell>
          <cell r="S1146">
            <v>0</v>
          </cell>
          <cell r="AC1146">
            <v>0</v>
          </cell>
          <cell r="AD1146">
            <v>0</v>
          </cell>
          <cell r="AH1146" t="str">
            <v>Tukang</v>
          </cell>
          <cell r="AI1146">
            <v>1</v>
          </cell>
          <cell r="AJ1146">
            <v>0.125</v>
          </cell>
          <cell r="AK1146">
            <v>0.125</v>
          </cell>
          <cell r="AL1146">
            <v>60000</v>
          </cell>
          <cell r="AM1146">
            <v>7500</v>
          </cell>
          <cell r="AN1146">
            <v>315000</v>
          </cell>
          <cell r="AO1146">
            <v>5.25</v>
          </cell>
          <cell r="AR1146" t="str">
            <v>Batu Gunung</v>
          </cell>
          <cell r="AS1146" t="str">
            <v>m3</v>
          </cell>
          <cell r="AT1146">
            <v>1.2</v>
          </cell>
          <cell r="AU1146">
            <v>175000</v>
          </cell>
          <cell r="AV1146">
            <v>210000</v>
          </cell>
          <cell r="AW1146">
            <v>8820000</v>
          </cell>
          <cell r="AX1146">
            <v>50.4</v>
          </cell>
          <cell r="AY1146">
            <v>1.2</v>
          </cell>
        </row>
        <row r="1147">
          <cell r="C1147">
            <v>104003</v>
          </cell>
          <cell r="S1147">
            <v>0</v>
          </cell>
          <cell r="AC1147">
            <v>0</v>
          </cell>
          <cell r="AD1147">
            <v>0</v>
          </cell>
          <cell r="AH1147" t="str">
            <v>Pekerja</v>
          </cell>
          <cell r="AI1147">
            <v>5</v>
          </cell>
          <cell r="AJ1147">
            <v>0.125</v>
          </cell>
          <cell r="AK1147">
            <v>0.625</v>
          </cell>
          <cell r="AL1147">
            <v>40000</v>
          </cell>
          <cell r="AM1147">
            <v>25000</v>
          </cell>
          <cell r="AN1147">
            <v>1050000</v>
          </cell>
          <cell r="AO1147">
            <v>26.25</v>
          </cell>
        </row>
        <row r="1148">
          <cell r="C1148">
            <v>104004</v>
          </cell>
          <cell r="S1148">
            <v>0</v>
          </cell>
          <cell r="AC1148">
            <v>0</v>
          </cell>
          <cell r="AD1148">
            <v>0</v>
          </cell>
        </row>
        <row r="1149">
          <cell r="C1149">
            <v>104005</v>
          </cell>
          <cell r="S1149">
            <v>0</v>
          </cell>
          <cell r="AC1149">
            <v>0</v>
          </cell>
          <cell r="AD1149">
            <v>0</v>
          </cell>
          <cell r="AJ1149">
            <v>0</v>
          </cell>
          <cell r="AK1149">
            <v>0</v>
          </cell>
          <cell r="AN1149">
            <v>0</v>
          </cell>
        </row>
        <row r="1150">
          <cell r="C1150">
            <v>104006</v>
          </cell>
          <cell r="S1150">
            <v>0</v>
          </cell>
          <cell r="AC1150">
            <v>0</v>
          </cell>
          <cell r="AD1150">
            <v>0</v>
          </cell>
        </row>
        <row r="1151">
          <cell r="C1151">
            <v>104007</v>
          </cell>
          <cell r="S1151">
            <v>0</v>
          </cell>
          <cell r="AC1151">
            <v>0</v>
          </cell>
          <cell r="AD1151">
            <v>0</v>
          </cell>
        </row>
        <row r="1152">
          <cell r="C1152">
            <v>104008</v>
          </cell>
          <cell r="S1152">
            <v>0</v>
          </cell>
          <cell r="AC1152">
            <v>0</v>
          </cell>
          <cell r="AD1152">
            <v>0</v>
          </cell>
        </row>
        <row r="1153">
          <cell r="C1153">
            <v>104009</v>
          </cell>
          <cell r="S1153">
            <v>0</v>
          </cell>
          <cell r="AC1153">
            <v>0</v>
          </cell>
          <cell r="AD1153">
            <v>0</v>
          </cell>
        </row>
        <row r="1154">
          <cell r="C1154">
            <v>104010</v>
          </cell>
          <cell r="S1154">
            <v>0</v>
          </cell>
          <cell r="AC1154">
            <v>0</v>
          </cell>
          <cell r="AD1154">
            <v>0</v>
          </cell>
        </row>
        <row r="1155">
          <cell r="C1155">
            <v>105000</v>
          </cell>
          <cell r="D1155" t="str">
            <v>III-1-39</v>
          </cell>
          <cell r="F1155" t="str">
            <v>Road metalling type - B2</v>
          </cell>
          <cell r="H1155" t="str">
            <v>sqm</v>
          </cell>
          <cell r="I1155">
            <v>1900</v>
          </cell>
          <cell r="K1155">
            <v>0</v>
          </cell>
          <cell r="L1155">
            <v>25</v>
          </cell>
          <cell r="M1155">
            <v>7</v>
          </cell>
          <cell r="N1155">
            <v>1</v>
          </cell>
          <cell r="O1155">
            <v>175</v>
          </cell>
          <cell r="U1155">
            <v>52.224000000000011</v>
          </cell>
          <cell r="W1155">
            <v>13366</v>
          </cell>
          <cell r="Y1155">
            <v>1.2008000000000001</v>
          </cell>
          <cell r="Z1155">
            <v>8990</v>
          </cell>
          <cell r="AA1155">
            <v>10797</v>
          </cell>
          <cell r="AC1155">
            <v>24163</v>
          </cell>
          <cell r="AD1155">
            <v>45909700</v>
          </cell>
          <cell r="AE1155">
            <v>0</v>
          </cell>
          <cell r="AF1155" t="str">
            <v>III-1-39</v>
          </cell>
          <cell r="AH1155" t="str">
            <v>Prod./Jam :</v>
          </cell>
          <cell r="AI1155">
            <v>10</v>
          </cell>
          <cell r="AJ1155">
            <v>80</v>
          </cell>
          <cell r="AK1155">
            <v>1</v>
          </cell>
          <cell r="AM1155">
            <v>5828</v>
          </cell>
          <cell r="AN1155">
            <v>11073200</v>
          </cell>
          <cell r="AO1155">
            <v>0</v>
          </cell>
          <cell r="AP1155" t="str">
            <v>III-1-39</v>
          </cell>
          <cell r="AV1155">
            <v>36536</v>
          </cell>
          <cell r="AW1155">
            <v>69418400</v>
          </cell>
          <cell r="BC1155">
            <v>66527</v>
          </cell>
        </row>
        <row r="1156">
          <cell r="C1156">
            <v>105001</v>
          </cell>
          <cell r="K1156" t="str">
            <v>Wheel Loader 1,0-1,6 M3</v>
          </cell>
          <cell r="P1156">
            <v>52.224000000000011</v>
          </cell>
          <cell r="Q1156">
            <v>1</v>
          </cell>
          <cell r="R1156">
            <v>36.381740196078425</v>
          </cell>
          <cell r="S1156">
            <v>1.9099999999999999E-2</v>
          </cell>
          <cell r="U1156">
            <v>52.224000000000011</v>
          </cell>
          <cell r="V1156">
            <v>130375.00000000001</v>
          </cell>
          <cell r="W1156">
            <v>2491</v>
          </cell>
          <cell r="X1156">
            <v>8</v>
          </cell>
          <cell r="Y1156">
            <v>0.15279999999999999</v>
          </cell>
          <cell r="Z1156">
            <v>8990</v>
          </cell>
          <cell r="AA1156">
            <v>1374</v>
          </cell>
          <cell r="AC1156">
            <v>3865</v>
          </cell>
          <cell r="AD1156">
            <v>7343500</v>
          </cell>
          <cell r="AH1156" t="str">
            <v>Mandor</v>
          </cell>
          <cell r="AL1156">
            <v>75000</v>
          </cell>
          <cell r="AM1156">
            <v>0</v>
          </cell>
          <cell r="AN1156">
            <v>0</v>
          </cell>
          <cell r="AO1156">
            <v>0</v>
          </cell>
          <cell r="AR1156" t="str">
            <v>Batu Pecah (SC)</v>
          </cell>
          <cell r="AS1156" t="str">
            <v>m3</v>
          </cell>
          <cell r="AT1156">
            <v>0.216</v>
          </cell>
          <cell r="AU1156">
            <v>164700</v>
          </cell>
          <cell r="AV1156">
            <v>35576</v>
          </cell>
          <cell r="AW1156">
            <v>67594400</v>
          </cell>
          <cell r="AX1156">
            <v>410.4</v>
          </cell>
          <cell r="AY1156">
            <v>0.21600000000000003</v>
          </cell>
        </row>
        <row r="1157">
          <cell r="C1157">
            <v>105002</v>
          </cell>
          <cell r="K1157" t="str">
            <v>Dump Truck, 6 t</v>
          </cell>
          <cell r="P1157">
            <v>6.8605236525936117</v>
          </cell>
          <cell r="Q1157">
            <v>1</v>
          </cell>
          <cell r="R1157">
            <v>276.94678951827643</v>
          </cell>
          <cell r="S1157">
            <v>0.14580000000000001</v>
          </cell>
          <cell r="U1157">
            <v>6.8605236525936117</v>
          </cell>
          <cell r="V1157">
            <v>62375</v>
          </cell>
          <cell r="W1157">
            <v>9095</v>
          </cell>
          <cell r="X1157">
            <v>6</v>
          </cell>
          <cell r="Y1157">
            <v>0.87480000000000002</v>
          </cell>
          <cell r="Z1157">
            <v>8990</v>
          </cell>
          <cell r="AA1157">
            <v>7865</v>
          </cell>
          <cell r="AC1157">
            <v>16960</v>
          </cell>
          <cell r="AD1157">
            <v>32224000</v>
          </cell>
          <cell r="AH1157" t="str">
            <v>Pekerja</v>
          </cell>
          <cell r="AK1157">
            <v>0.1457</v>
          </cell>
          <cell r="AL1157">
            <v>40000</v>
          </cell>
          <cell r="AM1157">
            <v>5828</v>
          </cell>
          <cell r="AN1157">
            <v>11073200</v>
          </cell>
          <cell r="AO1157">
            <v>276.83</v>
          </cell>
          <cell r="AR1157" t="str">
            <v>Tanah Timbunan</v>
          </cell>
          <cell r="AS1157" t="str">
            <v>m3</v>
          </cell>
          <cell r="AT1157">
            <v>2.4E-2</v>
          </cell>
          <cell r="AU1157">
            <v>40000</v>
          </cell>
          <cell r="AV1157">
            <v>960</v>
          </cell>
          <cell r="AW1157">
            <v>1824000</v>
          </cell>
          <cell r="AX1157">
            <v>45.6</v>
          </cell>
          <cell r="AY1157">
            <v>2.4E-2</v>
          </cell>
        </row>
        <row r="1158">
          <cell r="C1158">
            <v>105003</v>
          </cell>
          <cell r="K1158" t="str">
            <v>Motor Grader</v>
          </cell>
          <cell r="P1158">
            <v>200.00000000000003</v>
          </cell>
          <cell r="Q1158">
            <v>2</v>
          </cell>
          <cell r="R1158">
            <v>18.999999999999996</v>
          </cell>
          <cell r="S1158">
            <v>5.0000000000000001E-3</v>
          </cell>
          <cell r="U1158">
            <v>400.00000000000006</v>
          </cell>
          <cell r="V1158">
            <v>130375.00000000001</v>
          </cell>
          <cell r="W1158">
            <v>652</v>
          </cell>
          <cell r="X1158">
            <v>18</v>
          </cell>
          <cell r="Y1158">
            <v>0.09</v>
          </cell>
          <cell r="Z1158">
            <v>8990</v>
          </cell>
          <cell r="AA1158">
            <v>810</v>
          </cell>
          <cell r="AC1158">
            <v>1462</v>
          </cell>
          <cell r="AD1158">
            <v>2777800</v>
          </cell>
          <cell r="AM1158">
            <v>0</v>
          </cell>
          <cell r="AO1158">
            <v>0</v>
          </cell>
        </row>
        <row r="1159">
          <cell r="C1159">
            <v>105004</v>
          </cell>
          <cell r="K1159" t="str">
            <v>Vibrator Roller</v>
          </cell>
          <cell r="P1159">
            <v>96.047331136310561</v>
          </cell>
          <cell r="Q1159">
            <v>0.5</v>
          </cell>
          <cell r="R1159">
            <v>19.781913537019747</v>
          </cell>
          <cell r="S1159">
            <v>1.04E-2</v>
          </cell>
          <cell r="U1159">
            <v>48.02366556815528</v>
          </cell>
          <cell r="V1159">
            <v>108375.00000000001</v>
          </cell>
          <cell r="W1159">
            <v>1128</v>
          </cell>
          <cell r="X1159">
            <v>8</v>
          </cell>
          <cell r="Y1159">
            <v>8.3199999999999996E-2</v>
          </cell>
          <cell r="Z1159">
            <v>8990</v>
          </cell>
          <cell r="AA1159">
            <v>748</v>
          </cell>
          <cell r="AC1159">
            <v>1876</v>
          </cell>
          <cell r="AD1159">
            <v>3564400</v>
          </cell>
        </row>
        <row r="1160">
          <cell r="C1160">
            <v>105005</v>
          </cell>
          <cell r="S1160">
            <v>0</v>
          </cell>
          <cell r="AC1160">
            <v>0</v>
          </cell>
          <cell r="AD1160">
            <v>0</v>
          </cell>
        </row>
        <row r="1161">
          <cell r="C1161">
            <v>105006</v>
          </cell>
          <cell r="S1161">
            <v>0</v>
          </cell>
          <cell r="AC1161">
            <v>0</v>
          </cell>
          <cell r="AD1161">
            <v>0</v>
          </cell>
        </row>
        <row r="1162">
          <cell r="C1162">
            <v>105007</v>
          </cell>
          <cell r="S1162">
            <v>0</v>
          </cell>
          <cell r="AC1162">
            <v>0</v>
          </cell>
          <cell r="AD1162">
            <v>0</v>
          </cell>
        </row>
        <row r="1163">
          <cell r="C1163">
            <v>105008</v>
          </cell>
          <cell r="S1163">
            <v>0</v>
          </cell>
          <cell r="AC1163">
            <v>0</v>
          </cell>
          <cell r="AD1163">
            <v>0</v>
          </cell>
        </row>
        <row r="1164">
          <cell r="C1164">
            <v>105009</v>
          </cell>
          <cell r="S1164">
            <v>0</v>
          </cell>
          <cell r="AC1164">
            <v>0</v>
          </cell>
          <cell r="AD1164">
            <v>0</v>
          </cell>
        </row>
        <row r="1165">
          <cell r="C1165">
            <v>105010</v>
          </cell>
          <cell r="S1165">
            <v>0</v>
          </cell>
          <cell r="AC1165">
            <v>0</v>
          </cell>
          <cell r="AD1165">
            <v>0</v>
          </cell>
        </row>
        <row r="1166">
          <cell r="C1166">
            <v>106000</v>
          </cell>
          <cell r="D1166" t="str">
            <v>III-1-40</v>
          </cell>
          <cell r="F1166" t="str">
            <v>Furnishing of precast concrete pile 400 x 400 mm (pre stressed) including jointing and other works</v>
          </cell>
          <cell r="H1166" t="str">
            <v>m</v>
          </cell>
          <cell r="I1166">
            <v>463</v>
          </cell>
          <cell r="K1166">
            <v>0</v>
          </cell>
          <cell r="L1166">
            <v>25</v>
          </cell>
          <cell r="M1166">
            <v>7</v>
          </cell>
          <cell r="N1166">
            <v>1</v>
          </cell>
          <cell r="O1166">
            <v>175</v>
          </cell>
          <cell r="U1166">
            <v>0</v>
          </cell>
          <cell r="AC1166">
            <v>0</v>
          </cell>
          <cell r="AD1166">
            <v>0</v>
          </cell>
          <cell r="AE1166">
            <v>0</v>
          </cell>
          <cell r="AF1166" t="str">
            <v>III-1-40</v>
          </cell>
          <cell r="AH1166" t="str">
            <v>Prod./Jam :</v>
          </cell>
          <cell r="AM1166">
            <v>0</v>
          </cell>
          <cell r="AN1166">
            <v>0</v>
          </cell>
          <cell r="AO1166">
            <v>0</v>
          </cell>
          <cell r="AP1166" t="str">
            <v>III-1-40</v>
          </cell>
          <cell r="AV1166">
            <v>0</v>
          </cell>
          <cell r="AW1166">
            <v>0</v>
          </cell>
          <cell r="BC1166">
            <v>0</v>
          </cell>
        </row>
        <row r="1167">
          <cell r="C1167">
            <v>106001</v>
          </cell>
          <cell r="S1167">
            <v>0</v>
          </cell>
          <cell r="AC1167">
            <v>0</v>
          </cell>
          <cell r="AD1167">
            <v>0</v>
          </cell>
          <cell r="AM1167">
            <v>0</v>
          </cell>
          <cell r="AO1167">
            <v>0</v>
          </cell>
        </row>
        <row r="1168">
          <cell r="C1168">
            <v>106002</v>
          </cell>
          <cell r="S1168">
            <v>0</v>
          </cell>
          <cell r="AC1168">
            <v>0</v>
          </cell>
          <cell r="AD1168">
            <v>0</v>
          </cell>
          <cell r="AM1168">
            <v>0</v>
          </cell>
          <cell r="AO1168">
            <v>0</v>
          </cell>
        </row>
        <row r="1169">
          <cell r="C1169">
            <v>106003</v>
          </cell>
          <cell r="S1169">
            <v>0</v>
          </cell>
          <cell r="AC1169">
            <v>0</v>
          </cell>
          <cell r="AD1169">
            <v>0</v>
          </cell>
          <cell r="AM1169">
            <v>0</v>
          </cell>
          <cell r="AO1169">
            <v>0</v>
          </cell>
        </row>
        <row r="1170">
          <cell r="C1170">
            <v>106004</v>
          </cell>
          <cell r="S1170">
            <v>0</v>
          </cell>
          <cell r="AC1170">
            <v>0</v>
          </cell>
          <cell r="AD1170">
            <v>0</v>
          </cell>
        </row>
        <row r="1171">
          <cell r="C1171">
            <v>106005</v>
          </cell>
          <cell r="S1171">
            <v>0</v>
          </cell>
          <cell r="AC1171">
            <v>0</v>
          </cell>
          <cell r="AD1171">
            <v>0</v>
          </cell>
        </row>
        <row r="1172">
          <cell r="C1172">
            <v>106006</v>
          </cell>
          <cell r="S1172">
            <v>0</v>
          </cell>
          <cell r="AC1172">
            <v>0</v>
          </cell>
          <cell r="AD1172">
            <v>0</v>
          </cell>
        </row>
        <row r="1173">
          <cell r="C1173">
            <v>106007</v>
          </cell>
          <cell r="S1173">
            <v>0</v>
          </cell>
          <cell r="AC1173">
            <v>0</v>
          </cell>
          <cell r="AD1173">
            <v>0</v>
          </cell>
        </row>
        <row r="1174">
          <cell r="C1174">
            <v>106008</v>
          </cell>
          <cell r="S1174">
            <v>0</v>
          </cell>
          <cell r="AC1174">
            <v>0</v>
          </cell>
          <cell r="AD1174">
            <v>0</v>
          </cell>
        </row>
        <row r="1175">
          <cell r="C1175">
            <v>106009</v>
          </cell>
          <cell r="S1175">
            <v>0</v>
          </cell>
          <cell r="AC1175">
            <v>0</v>
          </cell>
          <cell r="AD1175">
            <v>0</v>
          </cell>
        </row>
        <row r="1176">
          <cell r="C1176">
            <v>106010</v>
          </cell>
          <cell r="S1176">
            <v>0</v>
          </cell>
          <cell r="AC1176">
            <v>0</v>
          </cell>
          <cell r="AD1176">
            <v>0</v>
          </cell>
        </row>
        <row r="1177">
          <cell r="C1177">
            <v>107000</v>
          </cell>
          <cell r="D1177" t="str">
            <v>III-1-41</v>
          </cell>
          <cell r="F1177" t="str">
            <v>Driving of precast concrete pile 400 x 400 mm (pre - stressed)</v>
          </cell>
          <cell r="H1177" t="str">
            <v>m</v>
          </cell>
          <cell r="I1177">
            <v>463</v>
          </cell>
          <cell r="K1177">
            <v>0</v>
          </cell>
          <cell r="L1177">
            <v>25</v>
          </cell>
          <cell r="M1177">
            <v>7</v>
          </cell>
          <cell r="N1177">
            <v>1</v>
          </cell>
          <cell r="O1177">
            <v>175</v>
          </cell>
          <cell r="U1177">
            <v>0</v>
          </cell>
          <cell r="AC1177">
            <v>0</v>
          </cell>
          <cell r="AD1177">
            <v>0</v>
          </cell>
          <cell r="AE1177">
            <v>0</v>
          </cell>
          <cell r="AF1177" t="str">
            <v>III-1-41</v>
          </cell>
          <cell r="AH1177" t="str">
            <v>Prod./Jam :</v>
          </cell>
          <cell r="AM1177">
            <v>0</v>
          </cell>
          <cell r="AN1177">
            <v>0</v>
          </cell>
          <cell r="AO1177">
            <v>0</v>
          </cell>
          <cell r="AP1177" t="str">
            <v>III-1-41</v>
          </cell>
          <cell r="AV1177">
            <v>0</v>
          </cell>
          <cell r="AW1177">
            <v>0</v>
          </cell>
          <cell r="BC1177">
            <v>0</v>
          </cell>
        </row>
        <row r="1178">
          <cell r="C1178">
            <v>107001</v>
          </cell>
          <cell r="S1178">
            <v>0</v>
          </cell>
          <cell r="AC1178">
            <v>0</v>
          </cell>
          <cell r="AD1178">
            <v>0</v>
          </cell>
          <cell r="AM1178">
            <v>0</v>
          </cell>
          <cell r="AO1178">
            <v>0</v>
          </cell>
        </row>
        <row r="1179">
          <cell r="C1179">
            <v>107002</v>
          </cell>
          <cell r="S1179">
            <v>0</v>
          </cell>
          <cell r="AC1179">
            <v>0</v>
          </cell>
          <cell r="AD1179">
            <v>0</v>
          </cell>
          <cell r="AM1179">
            <v>0</v>
          </cell>
          <cell r="AO1179">
            <v>0</v>
          </cell>
        </row>
        <row r="1180">
          <cell r="C1180">
            <v>107003</v>
          </cell>
          <cell r="S1180">
            <v>0</v>
          </cell>
          <cell r="AC1180">
            <v>0</v>
          </cell>
          <cell r="AD1180">
            <v>0</v>
          </cell>
          <cell r="AM1180">
            <v>0</v>
          </cell>
          <cell r="AO1180">
            <v>0</v>
          </cell>
        </row>
        <row r="1181">
          <cell r="C1181">
            <v>107004</v>
          </cell>
          <cell r="S1181">
            <v>0</v>
          </cell>
          <cell r="AC1181">
            <v>0</v>
          </cell>
          <cell r="AD1181">
            <v>0</v>
          </cell>
        </row>
        <row r="1182">
          <cell r="C1182">
            <v>107005</v>
          </cell>
          <cell r="S1182">
            <v>0</v>
          </cell>
          <cell r="AC1182">
            <v>0</v>
          </cell>
          <cell r="AD1182">
            <v>0</v>
          </cell>
        </row>
        <row r="1183">
          <cell r="C1183">
            <v>107006</v>
          </cell>
          <cell r="S1183">
            <v>0</v>
          </cell>
          <cell r="AC1183">
            <v>0</v>
          </cell>
          <cell r="AD1183">
            <v>0</v>
          </cell>
        </row>
        <row r="1184">
          <cell r="C1184">
            <v>107007</v>
          </cell>
          <cell r="S1184">
            <v>0</v>
          </cell>
          <cell r="AC1184">
            <v>0</v>
          </cell>
          <cell r="AD1184">
            <v>0</v>
          </cell>
        </row>
        <row r="1185">
          <cell r="C1185">
            <v>107008</v>
          </cell>
          <cell r="S1185">
            <v>0</v>
          </cell>
          <cell r="AC1185">
            <v>0</v>
          </cell>
          <cell r="AD1185">
            <v>0</v>
          </cell>
        </row>
        <row r="1186">
          <cell r="C1186">
            <v>107009</v>
          </cell>
          <cell r="S1186">
            <v>0</v>
          </cell>
          <cell r="AC1186">
            <v>0</v>
          </cell>
          <cell r="AD1186">
            <v>0</v>
          </cell>
        </row>
        <row r="1187">
          <cell r="C1187">
            <v>107010</v>
          </cell>
          <cell r="S1187">
            <v>0</v>
          </cell>
          <cell r="AC1187">
            <v>0</v>
          </cell>
          <cell r="AD1187">
            <v>0</v>
          </cell>
        </row>
        <row r="1188">
          <cell r="C1188">
            <v>108000</v>
          </cell>
          <cell r="D1188" t="str">
            <v>III-1-42</v>
          </cell>
          <cell r="F1188" t="str">
            <v>Furnishing of precast concrete sheet pile</v>
          </cell>
          <cell r="H1188" t="str">
            <v>m</v>
          </cell>
          <cell r="I1188">
            <v>1396</v>
          </cell>
          <cell r="K1188">
            <v>0</v>
          </cell>
          <cell r="L1188">
            <v>25</v>
          </cell>
          <cell r="M1188">
            <v>7</v>
          </cell>
          <cell r="N1188">
            <v>1</v>
          </cell>
          <cell r="O1188">
            <v>175</v>
          </cell>
          <cell r="U1188">
            <v>0</v>
          </cell>
          <cell r="AC1188">
            <v>0</v>
          </cell>
          <cell r="AD1188">
            <v>0</v>
          </cell>
          <cell r="AE1188">
            <v>0</v>
          </cell>
          <cell r="AF1188" t="str">
            <v>III-1-42</v>
          </cell>
          <cell r="AH1188" t="str">
            <v>Prod./Jam :</v>
          </cell>
          <cell r="AM1188">
            <v>0</v>
          </cell>
          <cell r="AN1188">
            <v>0</v>
          </cell>
          <cell r="AO1188">
            <v>0</v>
          </cell>
          <cell r="AP1188" t="str">
            <v>III-1-42</v>
          </cell>
          <cell r="AV1188">
            <v>0</v>
          </cell>
          <cell r="AW1188">
            <v>0</v>
          </cell>
          <cell r="BC1188">
            <v>0</v>
          </cell>
        </row>
        <row r="1189">
          <cell r="C1189">
            <v>108001</v>
          </cell>
          <cell r="S1189">
            <v>0</v>
          </cell>
          <cell r="AC1189">
            <v>0</v>
          </cell>
          <cell r="AD1189">
            <v>0</v>
          </cell>
          <cell r="AM1189">
            <v>0</v>
          </cell>
          <cell r="AO1189">
            <v>0</v>
          </cell>
        </row>
        <row r="1190">
          <cell r="C1190">
            <v>108002</v>
          </cell>
          <cell r="S1190">
            <v>0</v>
          </cell>
          <cell r="AC1190">
            <v>0</v>
          </cell>
          <cell r="AD1190">
            <v>0</v>
          </cell>
          <cell r="AM1190">
            <v>0</v>
          </cell>
          <cell r="AO1190">
            <v>0</v>
          </cell>
        </row>
        <row r="1191">
          <cell r="C1191">
            <v>108003</v>
          </cell>
          <cell r="S1191">
            <v>0</v>
          </cell>
          <cell r="AC1191">
            <v>0</v>
          </cell>
          <cell r="AD1191">
            <v>0</v>
          </cell>
          <cell r="AM1191">
            <v>0</v>
          </cell>
          <cell r="AO1191">
            <v>0</v>
          </cell>
        </row>
        <row r="1192">
          <cell r="C1192">
            <v>108004</v>
          </cell>
          <cell r="S1192">
            <v>0</v>
          </cell>
          <cell r="AC1192">
            <v>0</v>
          </cell>
          <cell r="AD1192">
            <v>0</v>
          </cell>
        </row>
        <row r="1193">
          <cell r="C1193">
            <v>108005</v>
          </cell>
          <cell r="S1193">
            <v>0</v>
          </cell>
          <cell r="AC1193">
            <v>0</v>
          </cell>
          <cell r="AD1193">
            <v>0</v>
          </cell>
        </row>
        <row r="1194">
          <cell r="C1194">
            <v>108006</v>
          </cell>
          <cell r="S1194">
            <v>0</v>
          </cell>
          <cell r="AC1194">
            <v>0</v>
          </cell>
          <cell r="AD1194">
            <v>0</v>
          </cell>
        </row>
        <row r="1195">
          <cell r="C1195">
            <v>108007</v>
          </cell>
          <cell r="S1195">
            <v>0</v>
          </cell>
          <cell r="AC1195">
            <v>0</v>
          </cell>
          <cell r="AD1195">
            <v>0</v>
          </cell>
        </row>
        <row r="1196">
          <cell r="C1196">
            <v>108008</v>
          </cell>
          <cell r="S1196">
            <v>0</v>
          </cell>
          <cell r="AC1196">
            <v>0</v>
          </cell>
          <cell r="AD1196">
            <v>0</v>
          </cell>
        </row>
        <row r="1197">
          <cell r="C1197">
            <v>108009</v>
          </cell>
          <cell r="S1197">
            <v>0</v>
          </cell>
          <cell r="AC1197">
            <v>0</v>
          </cell>
          <cell r="AD1197">
            <v>0</v>
          </cell>
        </row>
        <row r="1198">
          <cell r="C1198">
            <v>108010</v>
          </cell>
          <cell r="S1198">
            <v>0</v>
          </cell>
          <cell r="AC1198">
            <v>0</v>
          </cell>
          <cell r="AD1198">
            <v>0</v>
          </cell>
        </row>
        <row r="1199">
          <cell r="C1199">
            <v>109000</v>
          </cell>
          <cell r="D1199" t="str">
            <v>III-1-43</v>
          </cell>
          <cell r="F1199" t="str">
            <v>Driving of concrete sheet pile</v>
          </cell>
          <cell r="H1199" t="str">
            <v>m</v>
          </cell>
          <cell r="I1199">
            <v>1396</v>
          </cell>
          <cell r="K1199">
            <v>0</v>
          </cell>
          <cell r="L1199">
            <v>25</v>
          </cell>
          <cell r="M1199">
            <v>7</v>
          </cell>
          <cell r="N1199">
            <v>1</v>
          </cell>
          <cell r="O1199">
            <v>175</v>
          </cell>
          <cell r="U1199">
            <v>0</v>
          </cell>
          <cell r="AC1199">
            <v>0</v>
          </cell>
          <cell r="AD1199">
            <v>0</v>
          </cell>
          <cell r="AE1199">
            <v>0</v>
          </cell>
          <cell r="AF1199" t="str">
            <v>III-1-43</v>
          </cell>
          <cell r="AH1199" t="str">
            <v>Prod./Jam :</v>
          </cell>
          <cell r="AM1199">
            <v>0</v>
          </cell>
          <cell r="AN1199">
            <v>0</v>
          </cell>
          <cell r="AO1199">
            <v>0</v>
          </cell>
          <cell r="AP1199" t="str">
            <v>III-1-43</v>
          </cell>
          <cell r="AV1199">
            <v>0</v>
          </cell>
          <cell r="AW1199">
            <v>0</v>
          </cell>
          <cell r="BC1199">
            <v>0</v>
          </cell>
        </row>
        <row r="1200">
          <cell r="C1200">
            <v>109001</v>
          </cell>
          <cell r="S1200">
            <v>0</v>
          </cell>
          <cell r="AC1200">
            <v>0</v>
          </cell>
          <cell r="AD1200">
            <v>0</v>
          </cell>
          <cell r="AM1200">
            <v>0</v>
          </cell>
          <cell r="AO1200">
            <v>0</v>
          </cell>
        </row>
        <row r="1201">
          <cell r="C1201">
            <v>109002</v>
          </cell>
          <cell r="S1201">
            <v>0</v>
          </cell>
          <cell r="AC1201">
            <v>0</v>
          </cell>
          <cell r="AD1201">
            <v>0</v>
          </cell>
          <cell r="AM1201">
            <v>0</v>
          </cell>
          <cell r="AO1201">
            <v>0</v>
          </cell>
        </row>
        <row r="1202">
          <cell r="C1202">
            <v>109003</v>
          </cell>
          <cell r="S1202">
            <v>0</v>
          </cell>
          <cell r="AC1202">
            <v>0</v>
          </cell>
          <cell r="AD1202">
            <v>0</v>
          </cell>
          <cell r="AM1202">
            <v>0</v>
          </cell>
          <cell r="AO1202">
            <v>0</v>
          </cell>
        </row>
        <row r="1203">
          <cell r="C1203">
            <v>109004</v>
          </cell>
          <cell r="S1203">
            <v>0</v>
          </cell>
          <cell r="AC1203">
            <v>0</v>
          </cell>
          <cell r="AD1203">
            <v>0</v>
          </cell>
        </row>
        <row r="1204">
          <cell r="C1204">
            <v>109005</v>
          </cell>
          <cell r="S1204">
            <v>0</v>
          </cell>
          <cell r="AC1204">
            <v>0</v>
          </cell>
          <cell r="AD1204">
            <v>0</v>
          </cell>
        </row>
        <row r="1205">
          <cell r="C1205">
            <v>109006</v>
          </cell>
          <cell r="S1205">
            <v>0</v>
          </cell>
          <cell r="AC1205">
            <v>0</v>
          </cell>
          <cell r="AD1205">
            <v>0</v>
          </cell>
        </row>
        <row r="1206">
          <cell r="C1206">
            <v>109007</v>
          </cell>
          <cell r="S1206">
            <v>0</v>
          </cell>
          <cell r="AC1206">
            <v>0</v>
          </cell>
          <cell r="AD1206">
            <v>0</v>
          </cell>
        </row>
        <row r="1207">
          <cell r="C1207">
            <v>109008</v>
          </cell>
          <cell r="S1207">
            <v>0</v>
          </cell>
          <cell r="AC1207">
            <v>0</v>
          </cell>
          <cell r="AD1207">
            <v>0</v>
          </cell>
        </row>
        <row r="1208">
          <cell r="C1208">
            <v>109009</v>
          </cell>
          <cell r="S1208">
            <v>0</v>
          </cell>
          <cell r="AC1208">
            <v>0</v>
          </cell>
          <cell r="AD1208">
            <v>0</v>
          </cell>
        </row>
        <row r="1209">
          <cell r="C1209">
            <v>109010</v>
          </cell>
          <cell r="S1209">
            <v>0</v>
          </cell>
          <cell r="AC1209">
            <v>0</v>
          </cell>
          <cell r="AD1209">
            <v>0</v>
          </cell>
        </row>
        <row r="1210">
          <cell r="C1210">
            <v>110000</v>
          </cell>
          <cell r="D1210" t="str">
            <v>III-1-44</v>
          </cell>
          <cell r="F1210" t="str">
            <v xml:space="preserve">Joint filler </v>
          </cell>
          <cell r="H1210" t="str">
            <v>sqm</v>
          </cell>
          <cell r="I1210">
            <v>33</v>
          </cell>
          <cell r="K1210">
            <v>0</v>
          </cell>
          <cell r="L1210">
            <v>25</v>
          </cell>
          <cell r="M1210">
            <v>7</v>
          </cell>
          <cell r="N1210">
            <v>1</v>
          </cell>
          <cell r="O1210">
            <v>175</v>
          </cell>
          <cell r="U1210">
            <v>1</v>
          </cell>
          <cell r="W1210">
            <v>1000</v>
          </cell>
          <cell r="Y1210">
            <v>0</v>
          </cell>
          <cell r="Z1210">
            <v>8990</v>
          </cell>
          <cell r="AA1210">
            <v>0</v>
          </cell>
          <cell r="AC1210">
            <v>1000</v>
          </cell>
          <cell r="AD1210">
            <v>33000</v>
          </cell>
          <cell r="AE1210">
            <v>0</v>
          </cell>
          <cell r="AF1210" t="str">
            <v>III-1-44</v>
          </cell>
          <cell r="AH1210" t="str">
            <v>Prod./Jam :</v>
          </cell>
          <cell r="AI1210">
            <v>10</v>
          </cell>
          <cell r="AJ1210">
            <v>80</v>
          </cell>
          <cell r="AK1210">
            <v>1</v>
          </cell>
          <cell r="AM1210">
            <v>3438</v>
          </cell>
          <cell r="AN1210">
            <v>113454</v>
          </cell>
          <cell r="AO1210">
            <v>0</v>
          </cell>
          <cell r="AP1210" t="str">
            <v>III-1-44</v>
          </cell>
          <cell r="AV1210">
            <v>266420</v>
          </cell>
          <cell r="AW1210">
            <v>8791860</v>
          </cell>
          <cell r="BC1210">
            <v>270858</v>
          </cell>
        </row>
        <row r="1211">
          <cell r="C1211">
            <v>110001</v>
          </cell>
          <cell r="K1211" t="str">
            <v>Alat Bantu</v>
          </cell>
          <cell r="P1211">
            <v>1</v>
          </cell>
          <cell r="Q1211">
            <v>1</v>
          </cell>
          <cell r="R1211">
            <v>33</v>
          </cell>
          <cell r="S1211">
            <v>1</v>
          </cell>
          <cell r="U1211">
            <v>1</v>
          </cell>
          <cell r="V1211">
            <v>1000</v>
          </cell>
          <cell r="W1211">
            <v>1000</v>
          </cell>
          <cell r="X1211">
            <v>0</v>
          </cell>
          <cell r="Y1211">
            <v>0</v>
          </cell>
          <cell r="Z1211">
            <v>8990</v>
          </cell>
          <cell r="AA1211">
            <v>0</v>
          </cell>
          <cell r="AC1211">
            <v>1000</v>
          </cell>
          <cell r="AD1211">
            <v>33000</v>
          </cell>
          <cell r="AH1211" t="str">
            <v>Mandor</v>
          </cell>
          <cell r="AI1211">
            <v>1</v>
          </cell>
          <cell r="AJ1211">
            <v>1.2500000000000001E-2</v>
          </cell>
          <cell r="AK1211">
            <v>1.2500000000000001E-2</v>
          </cell>
          <cell r="AL1211">
            <v>75000</v>
          </cell>
          <cell r="AM1211">
            <v>938</v>
          </cell>
          <cell r="AN1211">
            <v>30954</v>
          </cell>
          <cell r="AO1211">
            <v>0.41250000000000003</v>
          </cell>
          <cell r="AR1211" t="str">
            <v>Joint Filler t = 20 mm</v>
          </cell>
          <cell r="AS1211" t="str">
            <v>m2</v>
          </cell>
          <cell r="AT1211">
            <v>1.1000000000000001</v>
          </cell>
          <cell r="AU1211">
            <v>242200</v>
          </cell>
          <cell r="AV1211">
            <v>266420</v>
          </cell>
          <cell r="AW1211">
            <v>8791860</v>
          </cell>
          <cell r="AX1211">
            <v>36.300000000000004</v>
          </cell>
          <cell r="AY1211">
            <v>1.1000000000000001</v>
          </cell>
        </row>
        <row r="1212">
          <cell r="C1212">
            <v>110002</v>
          </cell>
          <cell r="S1212">
            <v>0</v>
          </cell>
          <cell r="AC1212">
            <v>0</v>
          </cell>
          <cell r="AD1212">
            <v>0</v>
          </cell>
          <cell r="AH1212" t="str">
            <v>Pekerja</v>
          </cell>
          <cell r="AI1212">
            <v>5</v>
          </cell>
          <cell r="AJ1212">
            <v>1.2500000000000001E-2</v>
          </cell>
          <cell r="AK1212">
            <v>6.25E-2</v>
          </cell>
          <cell r="AL1212">
            <v>40000</v>
          </cell>
          <cell r="AM1212">
            <v>2500</v>
          </cell>
          <cell r="AN1212">
            <v>82500</v>
          </cell>
          <cell r="AO1212">
            <v>2.0625</v>
          </cell>
          <cell r="AV1212">
            <v>0</v>
          </cell>
        </row>
        <row r="1213">
          <cell r="C1213">
            <v>110003</v>
          </cell>
          <cell r="S1213">
            <v>0</v>
          </cell>
          <cell r="AC1213">
            <v>0</v>
          </cell>
          <cell r="AD1213">
            <v>0</v>
          </cell>
          <cell r="AM1213">
            <v>0</v>
          </cell>
          <cell r="AO1213">
            <v>0</v>
          </cell>
          <cell r="AV1213">
            <v>0</v>
          </cell>
        </row>
        <row r="1214">
          <cell r="C1214">
            <v>110004</v>
          </cell>
          <cell r="S1214">
            <v>0</v>
          </cell>
          <cell r="AC1214">
            <v>0</v>
          </cell>
          <cell r="AD1214">
            <v>0</v>
          </cell>
          <cell r="AV1214">
            <v>0</v>
          </cell>
        </row>
        <row r="1215">
          <cell r="C1215">
            <v>110005</v>
          </cell>
          <cell r="S1215">
            <v>0</v>
          </cell>
          <cell r="AC1215">
            <v>0</v>
          </cell>
          <cell r="AD1215">
            <v>0</v>
          </cell>
          <cell r="AV1215">
            <v>0</v>
          </cell>
        </row>
        <row r="1216">
          <cell r="C1216">
            <v>110006</v>
          </cell>
          <cell r="S1216">
            <v>0</v>
          </cell>
          <cell r="AC1216">
            <v>0</v>
          </cell>
          <cell r="AD1216">
            <v>0</v>
          </cell>
          <cell r="AV1216">
            <v>0</v>
          </cell>
        </row>
        <row r="1217">
          <cell r="C1217">
            <v>110007</v>
          </cell>
          <cell r="S1217">
            <v>0</v>
          </cell>
          <cell r="AC1217">
            <v>0</v>
          </cell>
          <cell r="AD1217">
            <v>0</v>
          </cell>
          <cell r="AV1217">
            <v>0</v>
          </cell>
        </row>
        <row r="1218">
          <cell r="C1218">
            <v>110008</v>
          </cell>
          <cell r="S1218">
            <v>0</v>
          </cell>
          <cell r="AC1218">
            <v>0</v>
          </cell>
          <cell r="AD1218">
            <v>0</v>
          </cell>
          <cell r="AV1218">
            <v>0</v>
          </cell>
        </row>
        <row r="1219">
          <cell r="C1219">
            <v>110009</v>
          </cell>
          <cell r="S1219">
            <v>0</v>
          </cell>
          <cell r="AC1219">
            <v>0</v>
          </cell>
          <cell r="AD1219">
            <v>0</v>
          </cell>
          <cell r="AV1219">
            <v>0</v>
          </cell>
        </row>
        <row r="1220">
          <cell r="C1220">
            <v>110010</v>
          </cell>
          <cell r="S1220">
            <v>0</v>
          </cell>
          <cell r="AC1220">
            <v>0</v>
          </cell>
          <cell r="AD1220">
            <v>0</v>
          </cell>
          <cell r="AV1220">
            <v>0</v>
          </cell>
        </row>
        <row r="1221">
          <cell r="C1221">
            <v>111000</v>
          </cell>
          <cell r="D1221" t="str">
            <v>III-1-45</v>
          </cell>
          <cell r="F1221" t="str">
            <v xml:space="preserve">Joint sealant  </v>
          </cell>
          <cell r="H1221" t="str">
            <v>m</v>
          </cell>
          <cell r="I1221">
            <v>109</v>
          </cell>
          <cell r="K1221">
            <v>0</v>
          </cell>
          <cell r="L1221">
            <v>25</v>
          </cell>
          <cell r="M1221">
            <v>7</v>
          </cell>
          <cell r="N1221">
            <v>1</v>
          </cell>
          <cell r="O1221">
            <v>175</v>
          </cell>
          <cell r="U1221">
            <v>1</v>
          </cell>
          <cell r="W1221">
            <v>1000</v>
          </cell>
          <cell r="Y1221">
            <v>0</v>
          </cell>
          <cell r="Z1221">
            <v>8990</v>
          </cell>
          <cell r="AA1221">
            <v>0</v>
          </cell>
          <cell r="AC1221">
            <v>1000</v>
          </cell>
          <cell r="AD1221">
            <v>109000</v>
          </cell>
          <cell r="AE1221">
            <v>0</v>
          </cell>
          <cell r="AF1221" t="str">
            <v>III-1-45</v>
          </cell>
          <cell r="AH1221" t="str">
            <v>Prod./Jam :</v>
          </cell>
          <cell r="AI1221">
            <v>10</v>
          </cell>
          <cell r="AJ1221">
            <v>80</v>
          </cell>
          <cell r="AK1221">
            <v>1</v>
          </cell>
          <cell r="AM1221">
            <v>3438</v>
          </cell>
          <cell r="AN1221">
            <v>374742</v>
          </cell>
          <cell r="AO1221">
            <v>0</v>
          </cell>
          <cell r="AP1221" t="str">
            <v>III-1-45</v>
          </cell>
          <cell r="AV1221">
            <v>34980</v>
          </cell>
          <cell r="AW1221">
            <v>3812820</v>
          </cell>
          <cell r="BC1221">
            <v>39418</v>
          </cell>
        </row>
        <row r="1222">
          <cell r="C1222">
            <v>111001</v>
          </cell>
          <cell r="K1222" t="str">
            <v>Alat Bantu</v>
          </cell>
          <cell r="P1222">
            <v>1</v>
          </cell>
          <cell r="Q1222">
            <v>1</v>
          </cell>
          <cell r="R1222">
            <v>109</v>
          </cell>
          <cell r="S1222">
            <v>1</v>
          </cell>
          <cell r="U1222">
            <v>1</v>
          </cell>
          <cell r="V1222">
            <v>1000</v>
          </cell>
          <cell r="W1222">
            <v>1000</v>
          </cell>
          <cell r="X1222">
            <v>0</v>
          </cell>
          <cell r="Y1222">
            <v>0</v>
          </cell>
          <cell r="Z1222">
            <v>8990</v>
          </cell>
          <cell r="AA1222">
            <v>0</v>
          </cell>
          <cell r="AC1222">
            <v>1000</v>
          </cell>
          <cell r="AD1222">
            <v>109000</v>
          </cell>
          <cell r="AH1222" t="str">
            <v>Mandor</v>
          </cell>
          <cell r="AI1222">
            <v>1</v>
          </cell>
          <cell r="AJ1222">
            <v>1.2500000000000001E-2</v>
          </cell>
          <cell r="AK1222">
            <v>1.2500000000000001E-2</v>
          </cell>
          <cell r="AL1222">
            <v>75000</v>
          </cell>
          <cell r="AM1222">
            <v>938</v>
          </cell>
          <cell r="AN1222">
            <v>102242</v>
          </cell>
          <cell r="AO1222">
            <v>1.3625</v>
          </cell>
          <cell r="AR1222" t="str">
            <v>Joint Sealent</v>
          </cell>
          <cell r="AS1222" t="str">
            <v>kg</v>
          </cell>
          <cell r="AT1222">
            <v>0.6</v>
          </cell>
          <cell r="AU1222">
            <v>58300</v>
          </cell>
          <cell r="AV1222">
            <v>34980</v>
          </cell>
          <cell r="AW1222">
            <v>3812820</v>
          </cell>
          <cell r="AX1222">
            <v>65.399999999999991</v>
          </cell>
          <cell r="AY1222">
            <v>0.6</v>
          </cell>
        </row>
        <row r="1223">
          <cell r="C1223">
            <v>111002</v>
          </cell>
          <cell r="S1223">
            <v>0</v>
          </cell>
          <cell r="AC1223">
            <v>0</v>
          </cell>
          <cell r="AD1223">
            <v>0</v>
          </cell>
          <cell r="AH1223" t="str">
            <v>Pekerja</v>
          </cell>
          <cell r="AI1223">
            <v>5</v>
          </cell>
          <cell r="AJ1223">
            <v>1.2500000000000001E-2</v>
          </cell>
          <cell r="AK1223">
            <v>6.25E-2</v>
          </cell>
          <cell r="AL1223">
            <v>40000</v>
          </cell>
          <cell r="AM1223">
            <v>2500</v>
          </cell>
          <cell r="AN1223">
            <v>272500</v>
          </cell>
          <cell r="AO1223">
            <v>6.8125</v>
          </cell>
        </row>
        <row r="1224">
          <cell r="C1224">
            <v>111003</v>
          </cell>
          <cell r="S1224">
            <v>0</v>
          </cell>
          <cell r="AC1224">
            <v>0</v>
          </cell>
          <cell r="AD1224">
            <v>0</v>
          </cell>
          <cell r="AM1224">
            <v>0</v>
          </cell>
          <cell r="AO1224">
            <v>0</v>
          </cell>
        </row>
        <row r="1225">
          <cell r="C1225">
            <v>111004</v>
          </cell>
          <cell r="S1225">
            <v>0</v>
          </cell>
          <cell r="AC1225">
            <v>0</v>
          </cell>
          <cell r="AD1225">
            <v>0</v>
          </cell>
        </row>
        <row r="1226">
          <cell r="C1226">
            <v>111005</v>
          </cell>
          <cell r="S1226">
            <v>0</v>
          </cell>
          <cell r="AC1226">
            <v>0</v>
          </cell>
          <cell r="AD1226">
            <v>0</v>
          </cell>
        </row>
        <row r="1227">
          <cell r="C1227">
            <v>111006</v>
          </cell>
          <cell r="S1227">
            <v>0</v>
          </cell>
          <cell r="AC1227">
            <v>0</v>
          </cell>
          <cell r="AD1227">
            <v>0</v>
          </cell>
        </row>
        <row r="1228">
          <cell r="C1228">
            <v>111007</v>
          </cell>
          <cell r="S1228">
            <v>0</v>
          </cell>
          <cell r="AC1228">
            <v>0</v>
          </cell>
          <cell r="AD1228">
            <v>0</v>
          </cell>
        </row>
        <row r="1229">
          <cell r="C1229">
            <v>111008</v>
          </cell>
          <cell r="S1229">
            <v>0</v>
          </cell>
          <cell r="AC1229">
            <v>0</v>
          </cell>
          <cell r="AD1229">
            <v>0</v>
          </cell>
        </row>
        <row r="1230">
          <cell r="C1230">
            <v>111009</v>
          </cell>
          <cell r="S1230">
            <v>0</v>
          </cell>
          <cell r="AC1230">
            <v>0</v>
          </cell>
          <cell r="AD1230">
            <v>0</v>
          </cell>
        </row>
        <row r="1231">
          <cell r="C1231">
            <v>111010</v>
          </cell>
          <cell r="S1231">
            <v>0</v>
          </cell>
          <cell r="AC1231">
            <v>0</v>
          </cell>
          <cell r="AD1231">
            <v>0</v>
          </cell>
        </row>
        <row r="1232">
          <cell r="C1232">
            <v>112000</v>
          </cell>
          <cell r="D1232" t="str">
            <v>III-1-46</v>
          </cell>
          <cell r="F1232" t="str">
            <v>Kilometer post</v>
          </cell>
          <cell r="H1232" t="str">
            <v>nos</v>
          </cell>
          <cell r="I1232">
            <v>1</v>
          </cell>
          <cell r="K1232">
            <v>0</v>
          </cell>
          <cell r="L1232">
            <v>59</v>
          </cell>
          <cell r="M1232">
            <v>7</v>
          </cell>
          <cell r="N1232">
            <v>1</v>
          </cell>
          <cell r="O1232">
            <v>413</v>
          </cell>
          <cell r="U1232">
            <v>10</v>
          </cell>
          <cell r="W1232">
            <v>1625</v>
          </cell>
          <cell r="Y1232">
            <v>0.1</v>
          </cell>
          <cell r="Z1232">
            <v>8990</v>
          </cell>
          <cell r="AA1232">
            <v>899</v>
          </cell>
          <cell r="AC1232">
            <v>2524</v>
          </cell>
          <cell r="AD1232">
            <v>2524</v>
          </cell>
          <cell r="AE1232">
            <v>0</v>
          </cell>
          <cell r="AF1232" t="str">
            <v>III-1-46</v>
          </cell>
          <cell r="AH1232" t="str">
            <v>Prod./Jam :</v>
          </cell>
          <cell r="AI1232">
            <v>5</v>
          </cell>
          <cell r="AJ1232">
            <v>40</v>
          </cell>
          <cell r="AK1232">
            <v>1</v>
          </cell>
          <cell r="AM1232">
            <v>17375</v>
          </cell>
          <cell r="AN1232">
            <v>17375</v>
          </cell>
          <cell r="AO1232">
            <v>0</v>
          </cell>
          <cell r="AP1232" t="str">
            <v>III-1-46</v>
          </cell>
          <cell r="AV1232">
            <v>229265</v>
          </cell>
          <cell r="AW1232">
            <v>229265</v>
          </cell>
          <cell r="BC1232">
            <v>249164</v>
          </cell>
        </row>
        <row r="1233">
          <cell r="C1233">
            <v>112001</v>
          </cell>
          <cell r="K1233" t="str">
            <v>Concrete Mixer 0.35 m³</v>
          </cell>
          <cell r="P1233">
            <v>10</v>
          </cell>
          <cell r="Q1233">
            <v>1</v>
          </cell>
          <cell r="R1233">
            <v>0.1</v>
          </cell>
          <cell r="S1233">
            <v>0.1</v>
          </cell>
          <cell r="U1233">
            <v>10</v>
          </cell>
          <cell r="V1233">
            <v>6250</v>
          </cell>
          <cell r="W1233">
            <v>625</v>
          </cell>
          <cell r="X1233">
            <v>1</v>
          </cell>
          <cell r="Y1233">
            <v>0.1</v>
          </cell>
          <cell r="Z1233">
            <v>8990</v>
          </cell>
          <cell r="AA1233">
            <v>899</v>
          </cell>
          <cell r="AC1233">
            <v>1524</v>
          </cell>
          <cell r="AD1233">
            <v>1524</v>
          </cell>
          <cell r="AH1233" t="str">
            <v>Mandor</v>
          </cell>
          <cell r="AI1233">
            <v>1</v>
          </cell>
          <cell r="AJ1233">
            <v>2.5000000000000001E-2</v>
          </cell>
          <cell r="AK1233">
            <v>2.5000000000000001E-2</v>
          </cell>
          <cell r="AL1233">
            <v>75000</v>
          </cell>
          <cell r="AM1233">
            <v>1875</v>
          </cell>
          <cell r="AN1233">
            <v>1875</v>
          </cell>
          <cell r="AO1233">
            <v>2.5000000000000001E-2</v>
          </cell>
          <cell r="AR1233" t="str">
            <v>Semen</v>
          </cell>
          <cell r="AS1233" t="str">
            <v>kg</v>
          </cell>
          <cell r="AT1233">
            <v>15.5</v>
          </cell>
          <cell r="AU1233">
            <v>1077</v>
          </cell>
          <cell r="AV1233">
            <v>16694</v>
          </cell>
          <cell r="AW1233">
            <v>16694</v>
          </cell>
          <cell r="AX1233">
            <v>15.5</v>
          </cell>
          <cell r="AY1233">
            <v>15.5</v>
          </cell>
        </row>
        <row r="1234">
          <cell r="C1234">
            <v>112002</v>
          </cell>
          <cell r="K1234" t="str">
            <v>Alat Bantu</v>
          </cell>
          <cell r="P1234">
            <v>1</v>
          </cell>
          <cell r="Q1234">
            <v>1</v>
          </cell>
          <cell r="R1234">
            <v>1</v>
          </cell>
          <cell r="S1234">
            <v>1</v>
          </cell>
          <cell r="U1234">
            <v>1</v>
          </cell>
          <cell r="V1234">
            <v>1000</v>
          </cell>
          <cell r="W1234">
            <v>1000</v>
          </cell>
          <cell r="X1234">
            <v>0</v>
          </cell>
          <cell r="Y1234">
            <v>0</v>
          </cell>
          <cell r="Z1234">
            <v>8990</v>
          </cell>
          <cell r="AA1234">
            <v>0</v>
          </cell>
          <cell r="AC1234">
            <v>1000</v>
          </cell>
          <cell r="AD1234">
            <v>1000</v>
          </cell>
          <cell r="AH1234" t="str">
            <v>Tukang</v>
          </cell>
          <cell r="AI1234">
            <v>2</v>
          </cell>
          <cell r="AJ1234">
            <v>2.5000000000000001E-2</v>
          </cell>
          <cell r="AK1234">
            <v>0.05</v>
          </cell>
          <cell r="AL1234">
            <v>60000</v>
          </cell>
          <cell r="AM1234">
            <v>3000</v>
          </cell>
          <cell r="AN1234">
            <v>3000</v>
          </cell>
          <cell r="AO1234">
            <v>0.05</v>
          </cell>
          <cell r="AR1234" t="str">
            <v>Pasir Cor (SC)</v>
          </cell>
          <cell r="AS1234" t="str">
            <v>m3</v>
          </cell>
          <cell r="AT1234">
            <v>3.2500000000000001E-2</v>
          </cell>
          <cell r="AU1234">
            <v>164700</v>
          </cell>
          <cell r="AV1234">
            <v>5353</v>
          </cell>
          <cell r="AW1234">
            <v>5353</v>
          </cell>
          <cell r="AX1234">
            <v>3.2500000000000001E-2</v>
          </cell>
          <cell r="AY1234">
            <v>3.2500000000000001E-2</v>
          </cell>
        </row>
        <row r="1235">
          <cell r="C1235">
            <v>112003</v>
          </cell>
          <cell r="S1235">
            <v>0</v>
          </cell>
          <cell r="AC1235">
            <v>0</v>
          </cell>
          <cell r="AD1235">
            <v>0</v>
          </cell>
          <cell r="AH1235" t="str">
            <v>Pekerja</v>
          </cell>
          <cell r="AI1235">
            <v>5</v>
          </cell>
          <cell r="AJ1235">
            <v>2.5000000000000001E-2</v>
          </cell>
          <cell r="AK1235">
            <v>0.125</v>
          </cell>
          <cell r="AL1235">
            <v>40000</v>
          </cell>
          <cell r="AM1235">
            <v>5000</v>
          </cell>
          <cell r="AN1235">
            <v>5000</v>
          </cell>
          <cell r="AO1235">
            <v>0.125</v>
          </cell>
          <cell r="AR1235" t="str">
            <v>Batu Pecah (SC)</v>
          </cell>
          <cell r="AS1235" t="str">
            <v>m3</v>
          </cell>
          <cell r="AT1235">
            <v>2.5000000000000001E-2</v>
          </cell>
          <cell r="AU1235">
            <v>164700</v>
          </cell>
          <cell r="AV1235">
            <v>4118</v>
          </cell>
          <cell r="AW1235">
            <v>4118</v>
          </cell>
          <cell r="AX1235">
            <v>2.5000000000000001E-2</v>
          </cell>
          <cell r="AY1235">
            <v>2.5000000000000001E-2</v>
          </cell>
        </row>
        <row r="1236">
          <cell r="C1236">
            <v>112004</v>
          </cell>
          <cell r="S1236">
            <v>0</v>
          </cell>
          <cell r="AC1236">
            <v>0</v>
          </cell>
          <cell r="AD1236">
            <v>0</v>
          </cell>
          <cell r="AH1236" t="str">
            <v>Tukang Besi</v>
          </cell>
          <cell r="AI1236">
            <v>5</v>
          </cell>
          <cell r="AJ1236">
            <v>2.5000000000000001E-2</v>
          </cell>
          <cell r="AK1236">
            <v>0.125</v>
          </cell>
          <cell r="AL1236">
            <v>60000</v>
          </cell>
          <cell r="AM1236">
            <v>7500</v>
          </cell>
          <cell r="AN1236">
            <v>7500</v>
          </cell>
          <cell r="AR1236" t="str">
            <v>Besi Beton Ulir (deform)</v>
          </cell>
          <cell r="AS1236" t="str">
            <v>kg</v>
          </cell>
          <cell r="AT1236">
            <v>25</v>
          </cell>
          <cell r="AU1236">
            <v>7100</v>
          </cell>
          <cell r="AV1236">
            <v>177500</v>
          </cell>
          <cell r="AW1236">
            <v>177500</v>
          </cell>
          <cell r="AX1236">
            <v>25</v>
          </cell>
          <cell r="AY1236">
            <v>25</v>
          </cell>
        </row>
        <row r="1237">
          <cell r="C1237">
            <v>112005</v>
          </cell>
          <cell r="S1237">
            <v>0</v>
          </cell>
          <cell r="AC1237">
            <v>0</v>
          </cell>
          <cell r="AD1237">
            <v>0</v>
          </cell>
          <cell r="AR1237" t="str">
            <v>Kayu Klas II</v>
          </cell>
          <cell r="AS1237" t="str">
            <v>m3</v>
          </cell>
          <cell r="AT1237">
            <v>1.4999999999999999E-2</v>
          </cell>
          <cell r="AU1237">
            <v>1500000</v>
          </cell>
          <cell r="AV1237">
            <v>22500</v>
          </cell>
          <cell r="AW1237">
            <v>22500</v>
          </cell>
          <cell r="AX1237">
            <v>1.4999999999999999E-2</v>
          </cell>
          <cell r="AY1237">
            <v>1.4999999999999999E-2</v>
          </cell>
        </row>
        <row r="1238">
          <cell r="C1238">
            <v>112006</v>
          </cell>
          <cell r="S1238">
            <v>0</v>
          </cell>
          <cell r="AC1238">
            <v>0</v>
          </cell>
          <cell r="AD1238">
            <v>0</v>
          </cell>
          <cell r="AR1238" t="str">
            <v>Cat Minyak</v>
          </cell>
          <cell r="AS1238" t="str">
            <v>Kg</v>
          </cell>
          <cell r="AT1238">
            <v>0.1</v>
          </cell>
          <cell r="AU1238">
            <v>25000</v>
          </cell>
          <cell r="AV1238">
            <v>2500</v>
          </cell>
          <cell r="AW1238">
            <v>2500</v>
          </cell>
          <cell r="AX1238">
            <v>0.1</v>
          </cell>
          <cell r="AY1238">
            <v>0.1</v>
          </cell>
        </row>
        <row r="1239">
          <cell r="C1239">
            <v>112007</v>
          </cell>
          <cell r="S1239">
            <v>0</v>
          </cell>
          <cell r="AC1239">
            <v>0</v>
          </cell>
          <cell r="AD1239">
            <v>0</v>
          </cell>
          <cell r="AR1239" t="str">
            <v>Paku</v>
          </cell>
          <cell r="AS1239" t="str">
            <v>kg</v>
          </cell>
          <cell r="AT1239">
            <v>0.05</v>
          </cell>
          <cell r="AU1239">
            <v>12000</v>
          </cell>
          <cell r="AV1239">
            <v>600</v>
          </cell>
          <cell r="AW1239">
            <v>600</v>
          </cell>
          <cell r="AX1239">
            <v>0.05</v>
          </cell>
          <cell r="AY1239">
            <v>0.05</v>
          </cell>
        </row>
        <row r="1240">
          <cell r="C1240">
            <v>112008</v>
          </cell>
          <cell r="S1240">
            <v>0</v>
          </cell>
          <cell r="AC1240">
            <v>0</v>
          </cell>
          <cell r="AD1240">
            <v>0</v>
          </cell>
        </row>
        <row r="1241">
          <cell r="C1241">
            <v>112009</v>
          </cell>
          <cell r="S1241">
            <v>0</v>
          </cell>
          <cell r="AC1241">
            <v>0</v>
          </cell>
          <cell r="AD1241">
            <v>0</v>
          </cell>
        </row>
        <row r="1242">
          <cell r="C1242">
            <v>112010</v>
          </cell>
          <cell r="S1242">
            <v>0</v>
          </cell>
          <cell r="AC1242">
            <v>0</v>
          </cell>
          <cell r="AD1242">
            <v>0</v>
          </cell>
        </row>
        <row r="1243">
          <cell r="C1243">
            <v>113000</v>
          </cell>
          <cell r="D1243" t="str">
            <v>III-1-47</v>
          </cell>
          <cell r="F1243" t="str">
            <v>Hektometer post</v>
          </cell>
          <cell r="H1243" t="str">
            <v>nos</v>
          </cell>
          <cell r="I1243">
            <v>10</v>
          </cell>
          <cell r="K1243">
            <v>0</v>
          </cell>
          <cell r="L1243">
            <v>59</v>
          </cell>
          <cell r="M1243">
            <v>7</v>
          </cell>
          <cell r="N1243">
            <v>1</v>
          </cell>
          <cell r="O1243">
            <v>413</v>
          </cell>
          <cell r="U1243">
            <v>10</v>
          </cell>
          <cell r="W1243">
            <v>1625</v>
          </cell>
          <cell r="Y1243">
            <v>0.1</v>
          </cell>
          <cell r="Z1243">
            <v>8990</v>
          </cell>
          <cell r="AA1243">
            <v>899</v>
          </cell>
          <cell r="AC1243">
            <v>2524</v>
          </cell>
          <cell r="AD1243">
            <v>25240</v>
          </cell>
          <cell r="AE1243">
            <v>0</v>
          </cell>
          <cell r="AF1243" t="str">
            <v>III-1-47</v>
          </cell>
          <cell r="AH1243" t="str">
            <v>Prod./Jam :</v>
          </cell>
          <cell r="AI1243">
            <v>5</v>
          </cell>
          <cell r="AJ1243">
            <v>40</v>
          </cell>
          <cell r="AK1243">
            <v>1</v>
          </cell>
          <cell r="AM1243">
            <v>17375</v>
          </cell>
          <cell r="AN1243">
            <v>173750</v>
          </cell>
          <cell r="AO1243">
            <v>0</v>
          </cell>
          <cell r="AP1243" t="str">
            <v>III-1-47</v>
          </cell>
          <cell r="AV1243">
            <v>127306</v>
          </cell>
          <cell r="AW1243">
            <v>1273060</v>
          </cell>
          <cell r="BC1243">
            <v>147205</v>
          </cell>
        </row>
        <row r="1244">
          <cell r="C1244">
            <v>113001</v>
          </cell>
          <cell r="K1244" t="str">
            <v>Concrete Mixer 0.35 m³</v>
          </cell>
          <cell r="P1244">
            <v>10</v>
          </cell>
          <cell r="Q1244">
            <v>1</v>
          </cell>
          <cell r="R1244">
            <v>1</v>
          </cell>
          <cell r="S1244">
            <v>0.1</v>
          </cell>
          <cell r="U1244">
            <v>10</v>
          </cell>
          <cell r="V1244">
            <v>6250</v>
          </cell>
          <cell r="W1244">
            <v>625</v>
          </cell>
          <cell r="X1244">
            <v>1</v>
          </cell>
          <cell r="Y1244">
            <v>0.1</v>
          </cell>
          <cell r="Z1244">
            <v>8990</v>
          </cell>
          <cell r="AA1244">
            <v>899</v>
          </cell>
          <cell r="AC1244">
            <v>1524</v>
          </cell>
          <cell r="AD1244">
            <v>15240</v>
          </cell>
          <cell r="AH1244" t="str">
            <v>Mandor</v>
          </cell>
          <cell r="AI1244">
            <v>1</v>
          </cell>
          <cell r="AJ1244">
            <v>2.5000000000000001E-2</v>
          </cell>
          <cell r="AK1244">
            <v>2.5000000000000001E-2</v>
          </cell>
          <cell r="AL1244">
            <v>75000</v>
          </cell>
          <cell r="AM1244">
            <v>1875</v>
          </cell>
          <cell r="AN1244">
            <v>18750</v>
          </cell>
          <cell r="AO1244">
            <v>0.25</v>
          </cell>
          <cell r="AR1244" t="str">
            <v>Semen</v>
          </cell>
          <cell r="AS1244" t="str">
            <v>kg</v>
          </cell>
          <cell r="AT1244">
            <v>10.333299999999999</v>
          </cell>
          <cell r="AU1244">
            <v>1077</v>
          </cell>
          <cell r="AV1244">
            <v>11129</v>
          </cell>
          <cell r="AW1244">
            <v>111290</v>
          </cell>
          <cell r="AX1244">
            <v>103.333</v>
          </cell>
          <cell r="AY1244">
            <v>10.333333333333334</v>
          </cell>
        </row>
        <row r="1245">
          <cell r="C1245">
            <v>113002</v>
          </cell>
          <cell r="K1245" t="str">
            <v>Alat Bantu</v>
          </cell>
          <cell r="P1245">
            <v>1</v>
          </cell>
          <cell r="Q1245">
            <v>1</v>
          </cell>
          <cell r="R1245">
            <v>10</v>
          </cell>
          <cell r="S1245">
            <v>1</v>
          </cell>
          <cell r="U1245">
            <v>1</v>
          </cell>
          <cell r="V1245">
            <v>1000</v>
          </cell>
          <cell r="W1245">
            <v>1000</v>
          </cell>
          <cell r="X1245">
            <v>0</v>
          </cell>
          <cell r="Y1245">
            <v>0</v>
          </cell>
          <cell r="Z1245">
            <v>8990</v>
          </cell>
          <cell r="AA1245">
            <v>0</v>
          </cell>
          <cell r="AC1245">
            <v>1000</v>
          </cell>
          <cell r="AD1245">
            <v>10000</v>
          </cell>
          <cell r="AH1245" t="str">
            <v>Tukang</v>
          </cell>
          <cell r="AI1245">
            <v>2</v>
          </cell>
          <cell r="AJ1245">
            <v>2.5000000000000001E-2</v>
          </cell>
          <cell r="AK1245">
            <v>0.05</v>
          </cell>
          <cell r="AL1245">
            <v>60000</v>
          </cell>
          <cell r="AM1245">
            <v>3000</v>
          </cell>
          <cell r="AN1245">
            <v>30000</v>
          </cell>
          <cell r="AO1245">
            <v>0.5</v>
          </cell>
          <cell r="AR1245" t="str">
            <v>Pasir Cor (SC)</v>
          </cell>
          <cell r="AS1245" t="str">
            <v>m3</v>
          </cell>
          <cell r="AT1245">
            <v>2.5999999999999999E-2</v>
          </cell>
          <cell r="AU1245">
            <v>164700</v>
          </cell>
          <cell r="AV1245">
            <v>4283</v>
          </cell>
          <cell r="AW1245">
            <v>42830</v>
          </cell>
          <cell r="AX1245">
            <v>0.26</v>
          </cell>
          <cell r="AY1245">
            <v>2.6000000000000002E-2</v>
          </cell>
        </row>
        <row r="1246">
          <cell r="C1246">
            <v>113003</v>
          </cell>
          <cell r="S1246">
            <v>0</v>
          </cell>
          <cell r="AC1246">
            <v>0</v>
          </cell>
          <cell r="AD1246">
            <v>0</v>
          </cell>
          <cell r="AH1246" t="str">
            <v>Pekerja</v>
          </cell>
          <cell r="AI1246">
            <v>5</v>
          </cell>
          <cell r="AJ1246">
            <v>2.5000000000000001E-2</v>
          </cell>
          <cell r="AK1246">
            <v>0.125</v>
          </cell>
          <cell r="AL1246">
            <v>40000</v>
          </cell>
          <cell r="AM1246">
            <v>5000</v>
          </cell>
          <cell r="AN1246">
            <v>50000</v>
          </cell>
          <cell r="AO1246">
            <v>1.25</v>
          </cell>
          <cell r="AR1246" t="str">
            <v>Batu Pecah (SC)</v>
          </cell>
          <cell r="AS1246" t="str">
            <v>m3</v>
          </cell>
          <cell r="AT1246">
            <v>0.02</v>
          </cell>
          <cell r="AU1246">
            <v>164700</v>
          </cell>
          <cell r="AV1246">
            <v>3294</v>
          </cell>
          <cell r="AW1246">
            <v>32940</v>
          </cell>
          <cell r="AX1246">
            <v>0.2</v>
          </cell>
          <cell r="AY1246">
            <v>0.02</v>
          </cell>
        </row>
        <row r="1247">
          <cell r="C1247">
            <v>113004</v>
          </cell>
          <cell r="S1247">
            <v>0</v>
          </cell>
          <cell r="AC1247">
            <v>0</v>
          </cell>
          <cell r="AD1247">
            <v>0</v>
          </cell>
          <cell r="AH1247" t="str">
            <v>Tukang Besi</v>
          </cell>
          <cell r="AI1247">
            <v>5</v>
          </cell>
          <cell r="AJ1247">
            <v>2.5000000000000001E-2</v>
          </cell>
          <cell r="AK1247">
            <v>0.125</v>
          </cell>
          <cell r="AL1247">
            <v>60000</v>
          </cell>
          <cell r="AM1247">
            <v>7500</v>
          </cell>
          <cell r="AN1247">
            <v>75000</v>
          </cell>
          <cell r="AR1247" t="str">
            <v>Besi Beton Ulir (deform)</v>
          </cell>
          <cell r="AS1247" t="str">
            <v>kg</v>
          </cell>
          <cell r="AT1247">
            <v>10</v>
          </cell>
          <cell r="AU1247">
            <v>7100</v>
          </cell>
          <cell r="AV1247">
            <v>71000</v>
          </cell>
          <cell r="AW1247">
            <v>710000</v>
          </cell>
          <cell r="AX1247">
            <v>100</v>
          </cell>
          <cell r="AY1247">
            <v>10</v>
          </cell>
        </row>
        <row r="1248">
          <cell r="C1248">
            <v>113005</v>
          </cell>
          <cell r="S1248">
            <v>0</v>
          </cell>
          <cell r="AC1248">
            <v>0</v>
          </cell>
          <cell r="AD1248">
            <v>0</v>
          </cell>
          <cell r="AR1248" t="str">
            <v>PVC Pipe f 150 mm</v>
          </cell>
          <cell r="AS1248" t="str">
            <v>m</v>
          </cell>
          <cell r="AT1248">
            <v>0.5</v>
          </cell>
          <cell r="AU1248">
            <v>60000</v>
          </cell>
          <cell r="AV1248">
            <v>30000</v>
          </cell>
          <cell r="AW1248">
            <v>300000</v>
          </cell>
          <cell r="AX1248">
            <v>5</v>
          </cell>
          <cell r="AY1248">
            <v>0.5</v>
          </cell>
        </row>
        <row r="1249">
          <cell r="C1249">
            <v>113006</v>
          </cell>
          <cell r="S1249">
            <v>0</v>
          </cell>
          <cell r="AC1249">
            <v>0</v>
          </cell>
          <cell r="AD1249">
            <v>0</v>
          </cell>
          <cell r="AR1249" t="str">
            <v>Cat Minyak</v>
          </cell>
          <cell r="AS1249" t="str">
            <v>Kg</v>
          </cell>
          <cell r="AT1249">
            <v>0.1</v>
          </cell>
          <cell r="AU1249">
            <v>25000</v>
          </cell>
          <cell r="AV1249">
            <v>2500</v>
          </cell>
          <cell r="AW1249">
            <v>25000</v>
          </cell>
          <cell r="AX1249">
            <v>1</v>
          </cell>
          <cell r="AY1249">
            <v>0.1</v>
          </cell>
        </row>
        <row r="1250">
          <cell r="C1250">
            <v>113007</v>
          </cell>
          <cell r="S1250">
            <v>0</v>
          </cell>
          <cell r="AC1250">
            <v>0</v>
          </cell>
          <cell r="AD1250">
            <v>0</v>
          </cell>
          <cell r="AR1250" t="str">
            <v>Paku</v>
          </cell>
          <cell r="AS1250" t="str">
            <v>kg</v>
          </cell>
          <cell r="AT1250">
            <v>0.05</v>
          </cell>
          <cell r="AU1250">
            <v>12000</v>
          </cell>
          <cell r="AV1250">
            <v>600</v>
          </cell>
          <cell r="AW1250">
            <v>6000</v>
          </cell>
          <cell r="AX1250">
            <v>0.5</v>
          </cell>
          <cell r="AY1250">
            <v>0.05</v>
          </cell>
        </row>
        <row r="1251">
          <cell r="C1251">
            <v>113008</v>
          </cell>
          <cell r="S1251">
            <v>0</v>
          </cell>
          <cell r="AC1251">
            <v>0</v>
          </cell>
          <cell r="AD1251">
            <v>0</v>
          </cell>
          <cell r="AR1251" t="str">
            <v>Kayu Klas II</v>
          </cell>
          <cell r="AS1251" t="str">
            <v>m3</v>
          </cell>
          <cell r="AT1251">
            <v>3.0000000000000001E-3</v>
          </cell>
          <cell r="AU1251">
            <v>1500000</v>
          </cell>
          <cell r="AV1251">
            <v>4500</v>
          </cell>
          <cell r="AW1251">
            <v>45000</v>
          </cell>
          <cell r="AX1251">
            <v>0.03</v>
          </cell>
          <cell r="AY1251">
            <v>3.0000000000000001E-3</v>
          </cell>
        </row>
        <row r="1252">
          <cell r="C1252">
            <v>113009</v>
          </cell>
          <cell r="S1252">
            <v>0</v>
          </cell>
          <cell r="AC1252">
            <v>0</v>
          </cell>
          <cell r="AD1252">
            <v>0</v>
          </cell>
        </row>
        <row r="1253">
          <cell r="C1253">
            <v>113010</v>
          </cell>
          <cell r="S1253">
            <v>0</v>
          </cell>
          <cell r="AC1253">
            <v>0</v>
          </cell>
          <cell r="AD1253">
            <v>0</v>
          </cell>
        </row>
        <row r="1254">
          <cell r="C1254">
            <v>114000</v>
          </cell>
          <cell r="D1254" t="str">
            <v>III-1-48</v>
          </cell>
          <cell r="F1254" t="str">
            <v>Geotextille filter type - I</v>
          </cell>
          <cell r="H1254" t="str">
            <v>sqm</v>
          </cell>
          <cell r="I1254">
            <v>25</v>
          </cell>
          <cell r="K1254">
            <v>0</v>
          </cell>
          <cell r="L1254">
            <v>21</v>
          </cell>
          <cell r="M1254">
            <v>7</v>
          </cell>
          <cell r="N1254">
            <v>1</v>
          </cell>
          <cell r="O1254">
            <v>147</v>
          </cell>
          <cell r="U1254">
            <v>5</v>
          </cell>
          <cell r="W1254">
            <v>200</v>
          </cell>
          <cell r="Y1254">
            <v>0</v>
          </cell>
          <cell r="Z1254">
            <v>8990</v>
          </cell>
          <cell r="AA1254">
            <v>0</v>
          </cell>
          <cell r="AC1254">
            <v>200</v>
          </cell>
          <cell r="AD1254">
            <v>5000</v>
          </cell>
          <cell r="AE1254">
            <v>0</v>
          </cell>
          <cell r="AF1254" t="str">
            <v>III-1-48</v>
          </cell>
          <cell r="AH1254" t="str">
            <v>Prod./Jam :</v>
          </cell>
          <cell r="AI1254">
            <v>10</v>
          </cell>
          <cell r="AJ1254">
            <v>80</v>
          </cell>
          <cell r="AK1254">
            <v>1</v>
          </cell>
          <cell r="AM1254">
            <v>2590</v>
          </cell>
          <cell r="AN1254">
            <v>64750</v>
          </cell>
          <cell r="AO1254">
            <v>0</v>
          </cell>
          <cell r="AP1254" t="str">
            <v>III-1-48</v>
          </cell>
          <cell r="AV1254">
            <v>13270</v>
          </cell>
          <cell r="AW1254">
            <v>331750</v>
          </cell>
          <cell r="BC1254">
            <v>16060</v>
          </cell>
        </row>
        <row r="1255">
          <cell r="C1255">
            <v>114001</v>
          </cell>
          <cell r="K1255" t="str">
            <v>Alat Bantu</v>
          </cell>
          <cell r="P1255">
            <v>5</v>
          </cell>
          <cell r="Q1255">
            <v>1</v>
          </cell>
          <cell r="R1255">
            <v>5</v>
          </cell>
          <cell r="S1255">
            <v>0.2</v>
          </cell>
          <cell r="U1255">
            <v>5</v>
          </cell>
          <cell r="V1255">
            <v>1000</v>
          </cell>
          <cell r="W1255">
            <v>200</v>
          </cell>
          <cell r="X1255">
            <v>0</v>
          </cell>
          <cell r="Y1255">
            <v>0</v>
          </cell>
          <cell r="Z1255">
            <v>8990</v>
          </cell>
          <cell r="AA1255">
            <v>0</v>
          </cell>
          <cell r="AC1255">
            <v>200</v>
          </cell>
          <cell r="AD1255">
            <v>5000</v>
          </cell>
          <cell r="AH1255" t="str">
            <v>Mandor</v>
          </cell>
          <cell r="AI1255">
            <v>0.1</v>
          </cell>
          <cell r="AJ1255">
            <v>1.2500000000000001E-2</v>
          </cell>
          <cell r="AK1255">
            <v>1.1999999999999999E-3</v>
          </cell>
          <cell r="AL1255">
            <v>75000</v>
          </cell>
          <cell r="AM1255">
            <v>90</v>
          </cell>
          <cell r="AN1255">
            <v>2250</v>
          </cell>
          <cell r="AO1255">
            <v>0.03</v>
          </cell>
          <cell r="AR1255" t="str">
            <v>Geotextile Non Woven</v>
          </cell>
          <cell r="AS1255" t="str">
            <v>m</v>
          </cell>
          <cell r="AT1255">
            <v>1.05</v>
          </cell>
          <cell r="AU1255">
            <v>12638</v>
          </cell>
          <cell r="AV1255">
            <v>13270</v>
          </cell>
          <cell r="AW1255">
            <v>331750</v>
          </cell>
          <cell r="AX1255">
            <v>26.25</v>
          </cell>
          <cell r="AY1255">
            <v>1.05</v>
          </cell>
        </row>
        <row r="1256">
          <cell r="C1256">
            <v>114002</v>
          </cell>
          <cell r="S1256">
            <v>0</v>
          </cell>
          <cell r="AC1256">
            <v>0</v>
          </cell>
          <cell r="AD1256">
            <v>0</v>
          </cell>
          <cell r="AH1256" t="str">
            <v>Pekerja</v>
          </cell>
          <cell r="AI1256">
            <v>5</v>
          </cell>
          <cell r="AJ1256">
            <v>1.2500000000000001E-2</v>
          </cell>
          <cell r="AK1256">
            <v>6.25E-2</v>
          </cell>
          <cell r="AL1256">
            <v>40000</v>
          </cell>
          <cell r="AM1256">
            <v>2500</v>
          </cell>
          <cell r="AN1256">
            <v>62500</v>
          </cell>
          <cell r="AO1256">
            <v>1.5625</v>
          </cell>
        </row>
        <row r="1257">
          <cell r="C1257">
            <v>114003</v>
          </cell>
          <cell r="S1257">
            <v>0</v>
          </cell>
          <cell r="AC1257">
            <v>0</v>
          </cell>
          <cell r="AD1257">
            <v>0</v>
          </cell>
          <cell r="AM1257">
            <v>0</v>
          </cell>
          <cell r="AO1257">
            <v>0</v>
          </cell>
        </row>
        <row r="1258">
          <cell r="C1258">
            <v>114004</v>
          </cell>
          <cell r="S1258">
            <v>0</v>
          </cell>
          <cell r="AC1258">
            <v>0</v>
          </cell>
          <cell r="AD1258">
            <v>0</v>
          </cell>
        </row>
        <row r="1259">
          <cell r="C1259">
            <v>114005</v>
          </cell>
          <cell r="S1259">
            <v>0</v>
          </cell>
          <cell r="AC1259">
            <v>0</v>
          </cell>
          <cell r="AD1259">
            <v>0</v>
          </cell>
        </row>
        <row r="1260">
          <cell r="C1260">
            <v>114006</v>
          </cell>
          <cell r="S1260">
            <v>0</v>
          </cell>
          <cell r="AC1260">
            <v>0</v>
          </cell>
          <cell r="AD1260">
            <v>0</v>
          </cell>
        </row>
        <row r="1261">
          <cell r="C1261">
            <v>114007</v>
          </cell>
          <cell r="S1261">
            <v>0</v>
          </cell>
          <cell r="AC1261">
            <v>0</v>
          </cell>
          <cell r="AD1261">
            <v>0</v>
          </cell>
        </row>
        <row r="1262">
          <cell r="C1262">
            <v>114008</v>
          </cell>
          <cell r="S1262">
            <v>0</v>
          </cell>
          <cell r="AC1262">
            <v>0</v>
          </cell>
          <cell r="AD1262">
            <v>0</v>
          </cell>
        </row>
        <row r="1263">
          <cell r="C1263">
            <v>114009</v>
          </cell>
          <cell r="S1263">
            <v>0</v>
          </cell>
          <cell r="AC1263">
            <v>0</v>
          </cell>
          <cell r="AD1263">
            <v>0</v>
          </cell>
        </row>
        <row r="1264">
          <cell r="C1264">
            <v>114010</v>
          </cell>
          <cell r="S1264">
            <v>0</v>
          </cell>
          <cell r="AC1264">
            <v>0</v>
          </cell>
          <cell r="AD1264">
            <v>0</v>
          </cell>
        </row>
        <row r="1265">
          <cell r="C1265">
            <v>115000</v>
          </cell>
          <cell r="D1265" t="str">
            <v>III-1-49</v>
          </cell>
          <cell r="F1265" t="str">
            <v>Steel UNP with all accessories and installation works</v>
          </cell>
          <cell r="H1265" t="str">
            <v>ton</v>
          </cell>
          <cell r="I1265">
            <v>6</v>
          </cell>
          <cell r="K1265">
            <v>0</v>
          </cell>
          <cell r="L1265">
            <v>21</v>
          </cell>
          <cell r="M1265">
            <v>7</v>
          </cell>
          <cell r="N1265">
            <v>1</v>
          </cell>
          <cell r="O1265">
            <v>147</v>
          </cell>
          <cell r="U1265">
            <v>0</v>
          </cell>
          <cell r="AC1265">
            <v>0</v>
          </cell>
          <cell r="AD1265">
            <v>0</v>
          </cell>
          <cell r="AE1265">
            <v>0</v>
          </cell>
          <cell r="AF1265" t="str">
            <v>III-1-49</v>
          </cell>
          <cell r="AH1265" t="str">
            <v>Prod./Jam :</v>
          </cell>
          <cell r="AM1265">
            <v>0</v>
          </cell>
          <cell r="AN1265">
            <v>0</v>
          </cell>
          <cell r="AO1265">
            <v>0</v>
          </cell>
          <cell r="AP1265" t="str">
            <v>III-1-49</v>
          </cell>
          <cell r="AV1265">
            <v>0</v>
          </cell>
          <cell r="AW1265">
            <v>0</v>
          </cell>
          <cell r="BC1265">
            <v>0</v>
          </cell>
        </row>
        <row r="1266">
          <cell r="C1266">
            <v>115001</v>
          </cell>
          <cell r="S1266">
            <v>0</v>
          </cell>
          <cell r="AC1266">
            <v>0</v>
          </cell>
          <cell r="AD1266">
            <v>0</v>
          </cell>
          <cell r="AM1266">
            <v>0</v>
          </cell>
          <cell r="AO1266">
            <v>0</v>
          </cell>
        </row>
        <row r="1267">
          <cell r="C1267">
            <v>115002</v>
          </cell>
          <cell r="S1267">
            <v>0</v>
          </cell>
          <cell r="AC1267">
            <v>0</v>
          </cell>
          <cell r="AD1267">
            <v>0</v>
          </cell>
          <cell r="AM1267">
            <v>0</v>
          </cell>
          <cell r="AO1267">
            <v>0</v>
          </cell>
        </row>
        <row r="1268">
          <cell r="C1268">
            <v>115003</v>
          </cell>
          <cell r="S1268">
            <v>0</v>
          </cell>
          <cell r="AC1268">
            <v>0</v>
          </cell>
          <cell r="AD1268">
            <v>0</v>
          </cell>
          <cell r="AM1268">
            <v>0</v>
          </cell>
          <cell r="AO1268">
            <v>0</v>
          </cell>
        </row>
        <row r="1269">
          <cell r="C1269">
            <v>115004</v>
          </cell>
          <cell r="S1269">
            <v>0</v>
          </cell>
          <cell r="AC1269">
            <v>0</v>
          </cell>
          <cell r="AD1269">
            <v>0</v>
          </cell>
        </row>
        <row r="1270">
          <cell r="C1270">
            <v>115005</v>
          </cell>
          <cell r="S1270">
            <v>0</v>
          </cell>
          <cell r="AC1270">
            <v>0</v>
          </cell>
          <cell r="AD1270">
            <v>0</v>
          </cell>
        </row>
        <row r="1271">
          <cell r="C1271">
            <v>115006</v>
          </cell>
          <cell r="S1271">
            <v>0</v>
          </cell>
          <cell r="AC1271">
            <v>0</v>
          </cell>
          <cell r="AD1271">
            <v>0</v>
          </cell>
        </row>
        <row r="1272">
          <cell r="C1272">
            <v>115007</v>
          </cell>
          <cell r="S1272">
            <v>0</v>
          </cell>
          <cell r="AC1272">
            <v>0</v>
          </cell>
          <cell r="AD1272">
            <v>0</v>
          </cell>
        </row>
        <row r="1273">
          <cell r="C1273">
            <v>115008</v>
          </cell>
          <cell r="S1273">
            <v>0</v>
          </cell>
          <cell r="AC1273">
            <v>0</v>
          </cell>
          <cell r="AD1273">
            <v>0</v>
          </cell>
        </row>
        <row r="1274">
          <cell r="C1274">
            <v>115009</v>
          </cell>
          <cell r="S1274">
            <v>0</v>
          </cell>
          <cell r="AC1274">
            <v>0</v>
          </cell>
          <cell r="AD1274">
            <v>0</v>
          </cell>
        </row>
        <row r="1275">
          <cell r="C1275">
            <v>115010</v>
          </cell>
          <cell r="S1275">
            <v>0</v>
          </cell>
          <cell r="AC1275">
            <v>0</v>
          </cell>
          <cell r="AD1275">
            <v>0</v>
          </cell>
        </row>
        <row r="1276">
          <cell r="C1276">
            <v>116000</v>
          </cell>
          <cell r="D1276" t="str">
            <v>III-1-50</v>
          </cell>
          <cell r="F1276" t="str">
            <v>Steel slink with all accessories and installation works (tie rod)</v>
          </cell>
          <cell r="H1276" t="str">
            <v>set</v>
          </cell>
          <cell r="I1276">
            <v>61</v>
          </cell>
          <cell r="K1276">
            <v>0</v>
          </cell>
          <cell r="L1276">
            <v>21</v>
          </cell>
          <cell r="M1276">
            <v>7</v>
          </cell>
          <cell r="N1276">
            <v>1</v>
          </cell>
          <cell r="O1276">
            <v>147</v>
          </cell>
          <cell r="U1276">
            <v>0</v>
          </cell>
          <cell r="AC1276">
            <v>0</v>
          </cell>
          <cell r="AD1276">
            <v>0</v>
          </cell>
          <cell r="AE1276">
            <v>0</v>
          </cell>
          <cell r="AF1276" t="str">
            <v>III-1-50</v>
          </cell>
          <cell r="AH1276" t="str">
            <v>Prod./Jam :</v>
          </cell>
          <cell r="AM1276">
            <v>0</v>
          </cell>
          <cell r="AN1276">
            <v>0</v>
          </cell>
          <cell r="AO1276">
            <v>0</v>
          </cell>
          <cell r="AP1276" t="str">
            <v>III-1-50</v>
          </cell>
          <cell r="AV1276">
            <v>0</v>
          </cell>
          <cell r="AW1276">
            <v>0</v>
          </cell>
          <cell r="BC1276">
            <v>0</v>
          </cell>
        </row>
        <row r="1277">
          <cell r="C1277">
            <v>116001</v>
          </cell>
          <cell r="S1277">
            <v>0</v>
          </cell>
          <cell r="AC1277">
            <v>0</v>
          </cell>
          <cell r="AD1277">
            <v>0</v>
          </cell>
          <cell r="AM1277">
            <v>0</v>
          </cell>
          <cell r="AO1277">
            <v>0</v>
          </cell>
        </row>
        <row r="1278">
          <cell r="C1278">
            <v>116002</v>
          </cell>
          <cell r="S1278">
            <v>0</v>
          </cell>
          <cell r="AC1278">
            <v>0</v>
          </cell>
          <cell r="AD1278">
            <v>0</v>
          </cell>
          <cell r="AM1278">
            <v>0</v>
          </cell>
          <cell r="AO1278">
            <v>0</v>
          </cell>
        </row>
        <row r="1279">
          <cell r="C1279">
            <v>116003</v>
          </cell>
          <cell r="S1279">
            <v>0</v>
          </cell>
          <cell r="AC1279">
            <v>0</v>
          </cell>
          <cell r="AD1279">
            <v>0</v>
          </cell>
          <cell r="AM1279">
            <v>0</v>
          </cell>
          <cell r="AO1279">
            <v>0</v>
          </cell>
        </row>
        <row r="1280">
          <cell r="C1280">
            <v>116004</v>
          </cell>
          <cell r="S1280">
            <v>0</v>
          </cell>
          <cell r="AC1280">
            <v>0</v>
          </cell>
          <cell r="AD1280">
            <v>0</v>
          </cell>
        </row>
        <row r="1281">
          <cell r="C1281">
            <v>116005</v>
          </cell>
          <cell r="S1281">
            <v>0</v>
          </cell>
          <cell r="AC1281">
            <v>0</v>
          </cell>
          <cell r="AD1281">
            <v>0</v>
          </cell>
        </row>
        <row r="1282">
          <cell r="C1282">
            <v>116006</v>
          </cell>
          <cell r="S1282">
            <v>0</v>
          </cell>
          <cell r="AC1282">
            <v>0</v>
          </cell>
          <cell r="AD1282">
            <v>0</v>
          </cell>
        </row>
        <row r="1283">
          <cell r="C1283">
            <v>116007</v>
          </cell>
          <cell r="S1283">
            <v>0</v>
          </cell>
          <cell r="AC1283">
            <v>0</v>
          </cell>
          <cell r="AD1283">
            <v>0</v>
          </cell>
        </row>
        <row r="1284">
          <cell r="C1284">
            <v>116008</v>
          </cell>
          <cell r="S1284">
            <v>0</v>
          </cell>
          <cell r="AC1284">
            <v>0</v>
          </cell>
          <cell r="AD1284">
            <v>0</v>
          </cell>
        </row>
        <row r="1285">
          <cell r="C1285">
            <v>116009</v>
          </cell>
          <cell r="S1285">
            <v>0</v>
          </cell>
          <cell r="AC1285">
            <v>0</v>
          </cell>
          <cell r="AD1285">
            <v>0</v>
          </cell>
        </row>
        <row r="1286">
          <cell r="C1286">
            <v>116010</v>
          </cell>
          <cell r="S1286">
            <v>0</v>
          </cell>
          <cell r="AC1286">
            <v>0</v>
          </cell>
          <cell r="AD1286">
            <v>0</v>
          </cell>
        </row>
        <row r="1287">
          <cell r="C1287">
            <v>117000</v>
          </cell>
          <cell r="D1287" t="str">
            <v>III-2-1</v>
          </cell>
          <cell r="F1287" t="str">
            <v>Clearing and grubbing type - A</v>
          </cell>
          <cell r="H1287" t="str">
            <v>sqm</v>
          </cell>
          <cell r="I1287">
            <v>372</v>
          </cell>
          <cell r="K1287">
            <v>0</v>
          </cell>
          <cell r="L1287">
            <v>30</v>
          </cell>
          <cell r="M1287">
            <v>7</v>
          </cell>
          <cell r="N1287">
            <v>1</v>
          </cell>
          <cell r="O1287">
            <v>210</v>
          </cell>
          <cell r="U1287">
            <v>589.8240000000003</v>
          </cell>
          <cell r="W1287">
            <v>720</v>
          </cell>
          <cell r="Y1287">
            <v>9.8000000000000004E-2</v>
          </cell>
          <cell r="Z1287">
            <v>8990</v>
          </cell>
          <cell r="AA1287">
            <v>883</v>
          </cell>
          <cell r="AC1287">
            <v>1603</v>
          </cell>
          <cell r="AD1287">
            <v>596316</v>
          </cell>
          <cell r="AE1287">
            <v>0</v>
          </cell>
          <cell r="AF1287" t="str">
            <v>III-2-1</v>
          </cell>
          <cell r="AH1287" t="str">
            <v>Prod./Jam :</v>
          </cell>
          <cell r="AM1287">
            <v>80</v>
          </cell>
          <cell r="AN1287">
            <v>29760</v>
          </cell>
          <cell r="AO1287">
            <v>0</v>
          </cell>
          <cell r="AP1287" t="str">
            <v>III-2-1</v>
          </cell>
          <cell r="AV1287">
            <v>0</v>
          </cell>
          <cell r="BC1287">
            <v>1683</v>
          </cell>
        </row>
        <row r="1288">
          <cell r="C1288">
            <v>117001</v>
          </cell>
          <cell r="K1288" t="str">
            <v>Excavator PC 200</v>
          </cell>
          <cell r="P1288">
            <v>589.8240000000003</v>
          </cell>
          <cell r="Q1288">
            <v>1</v>
          </cell>
          <cell r="R1288">
            <v>0.63069661458333304</v>
          </cell>
          <cell r="S1288">
            <v>1.6999999999999999E-3</v>
          </cell>
          <cell r="U1288">
            <v>589.8240000000003</v>
          </cell>
          <cell r="V1288">
            <v>146875</v>
          </cell>
          <cell r="W1288">
            <v>250</v>
          </cell>
          <cell r="X1288">
            <v>18</v>
          </cell>
          <cell r="Y1288">
            <v>3.0599999999999999E-2</v>
          </cell>
          <cell r="Z1288">
            <v>8990</v>
          </cell>
          <cell r="AA1288">
            <v>276</v>
          </cell>
          <cell r="AC1288">
            <v>526</v>
          </cell>
          <cell r="AD1288">
            <v>195672</v>
          </cell>
          <cell r="AE1288">
            <v>92883.75</v>
          </cell>
          <cell r="AH1288" t="str">
            <v>Mandor</v>
          </cell>
          <cell r="AK1288">
            <v>6.9152661064425763E-4</v>
          </cell>
          <cell r="AL1288">
            <v>75000</v>
          </cell>
          <cell r="AM1288">
            <v>52</v>
          </cell>
          <cell r="AN1288">
            <v>19344</v>
          </cell>
          <cell r="AO1288">
            <v>0.25724789915966384</v>
          </cell>
        </row>
        <row r="1289">
          <cell r="C1289">
            <v>117002</v>
          </cell>
          <cell r="K1289" t="str">
            <v>Dump Truck 12 ton</v>
          </cell>
          <cell r="P1289">
            <v>364.38838192439778</v>
          </cell>
          <cell r="Q1289">
            <v>1</v>
          </cell>
          <cell r="R1289">
            <v>1.0208887507208764</v>
          </cell>
          <cell r="S1289">
            <v>2.7000000000000001E-3</v>
          </cell>
          <cell r="U1289">
            <v>364.38838192439778</v>
          </cell>
          <cell r="V1289">
            <v>86375</v>
          </cell>
          <cell r="W1289">
            <v>234</v>
          </cell>
          <cell r="X1289">
            <v>12</v>
          </cell>
          <cell r="Y1289">
            <v>3.2399999999999998E-2</v>
          </cell>
          <cell r="Z1289">
            <v>8990</v>
          </cell>
          <cell r="AA1289">
            <v>292</v>
          </cell>
          <cell r="AC1289">
            <v>526</v>
          </cell>
          <cell r="AD1289">
            <v>195672</v>
          </cell>
          <cell r="AH1289" t="str">
            <v>Pekerja</v>
          </cell>
          <cell r="AK1289">
            <v>6.9152661064425763E-4</v>
          </cell>
          <cell r="AL1289">
            <v>40000</v>
          </cell>
          <cell r="AM1289">
            <v>28</v>
          </cell>
          <cell r="AN1289">
            <v>10416</v>
          </cell>
          <cell r="AO1289">
            <v>0.25724789915966384</v>
          </cell>
        </row>
        <row r="1290">
          <cell r="C1290">
            <v>117003</v>
          </cell>
          <cell r="K1290" t="str">
            <v>Bulldozer D65</v>
          </cell>
          <cell r="P1290">
            <v>723.03797468354435</v>
          </cell>
          <cell r="Q1290">
            <v>1</v>
          </cell>
          <cell r="R1290">
            <v>0.51449579831932768</v>
          </cell>
          <cell r="S1290">
            <v>1.4E-3</v>
          </cell>
          <cell r="U1290">
            <v>723.03797468354435</v>
          </cell>
          <cell r="V1290">
            <v>168375</v>
          </cell>
          <cell r="W1290">
            <v>236</v>
          </cell>
          <cell r="X1290">
            <v>25</v>
          </cell>
          <cell r="Y1290">
            <v>3.5000000000000003E-2</v>
          </cell>
          <cell r="Z1290">
            <v>8990</v>
          </cell>
          <cell r="AA1290">
            <v>315</v>
          </cell>
          <cell r="AC1290">
            <v>551</v>
          </cell>
          <cell r="AD1290">
            <v>204972</v>
          </cell>
          <cell r="AM1290">
            <v>0</v>
          </cell>
          <cell r="AO1290">
            <v>0</v>
          </cell>
        </row>
        <row r="1291">
          <cell r="C1291">
            <v>117004</v>
          </cell>
          <cell r="S1291">
            <v>0</v>
          </cell>
          <cell r="AC1291">
            <v>0</v>
          </cell>
          <cell r="AD1291">
            <v>0</v>
          </cell>
        </row>
        <row r="1292">
          <cell r="C1292">
            <v>117005</v>
          </cell>
          <cell r="S1292">
            <v>0</v>
          </cell>
          <cell r="AC1292">
            <v>0</v>
          </cell>
          <cell r="AD1292">
            <v>0</v>
          </cell>
        </row>
        <row r="1293">
          <cell r="C1293">
            <v>117006</v>
          </cell>
          <cell r="S1293">
            <v>0</v>
          </cell>
          <cell r="AC1293">
            <v>0</v>
          </cell>
          <cell r="AD1293">
            <v>0</v>
          </cell>
        </row>
        <row r="1294">
          <cell r="C1294">
            <v>117007</v>
          </cell>
          <cell r="S1294">
            <v>0</v>
          </cell>
          <cell r="AC1294">
            <v>0</v>
          </cell>
          <cell r="AD1294">
            <v>0</v>
          </cell>
        </row>
        <row r="1295">
          <cell r="C1295">
            <v>117008</v>
          </cell>
          <cell r="S1295">
            <v>0</v>
          </cell>
          <cell r="AC1295">
            <v>0</v>
          </cell>
          <cell r="AD1295">
            <v>0</v>
          </cell>
        </row>
        <row r="1296">
          <cell r="C1296">
            <v>117009</v>
          </cell>
          <cell r="S1296">
            <v>0</v>
          </cell>
          <cell r="AC1296">
            <v>0</v>
          </cell>
          <cell r="AD1296">
            <v>0</v>
          </cell>
        </row>
        <row r="1297">
          <cell r="C1297">
            <v>117010</v>
          </cell>
          <cell r="S1297">
            <v>0</v>
          </cell>
          <cell r="AC1297">
            <v>0</v>
          </cell>
          <cell r="AD1297">
            <v>0</v>
          </cell>
        </row>
        <row r="1298">
          <cell r="C1298">
            <v>118000</v>
          </cell>
          <cell r="D1298" t="str">
            <v>III-2-2</v>
          </cell>
          <cell r="F1298" t="str">
            <v>Clearing and grubbing type - B</v>
          </cell>
          <cell r="H1298" t="str">
            <v>sqm</v>
          </cell>
          <cell r="I1298">
            <v>558</v>
          </cell>
          <cell r="K1298">
            <v>0</v>
          </cell>
          <cell r="L1298">
            <v>21</v>
          </cell>
          <cell r="M1298">
            <v>7</v>
          </cell>
          <cell r="N1298">
            <v>1</v>
          </cell>
          <cell r="O1298">
            <v>147</v>
          </cell>
          <cell r="U1298">
            <v>471.85920000000016</v>
          </cell>
          <cell r="W1298">
            <v>430</v>
          </cell>
          <cell r="Y1298">
            <v>5.4899999999999997E-2</v>
          </cell>
          <cell r="Z1298">
            <v>8990</v>
          </cell>
          <cell r="AA1298">
            <v>495</v>
          </cell>
          <cell r="AC1298">
            <v>925</v>
          </cell>
          <cell r="AD1298">
            <v>516150</v>
          </cell>
          <cell r="AE1298">
            <v>0</v>
          </cell>
          <cell r="AF1298" t="str">
            <v>III-2-2</v>
          </cell>
          <cell r="AM1298">
            <v>329</v>
          </cell>
          <cell r="AN1298">
            <v>183582</v>
          </cell>
          <cell r="AO1298">
            <v>0</v>
          </cell>
          <cell r="AV1298">
            <v>0</v>
          </cell>
          <cell r="BC1298">
            <v>1254</v>
          </cell>
        </row>
        <row r="1299">
          <cell r="C1299">
            <v>118001</v>
          </cell>
          <cell r="K1299" t="str">
            <v>Excavator PC 200</v>
          </cell>
          <cell r="L1299">
            <v>0</v>
          </cell>
          <cell r="M1299">
            <v>0</v>
          </cell>
          <cell r="N1299">
            <v>0</v>
          </cell>
          <cell r="O1299">
            <v>0</v>
          </cell>
          <cell r="P1299">
            <v>471.85920000000016</v>
          </cell>
          <cell r="Q1299">
            <v>1</v>
          </cell>
          <cell r="R1299">
            <v>1.1825561523437496</v>
          </cell>
          <cell r="S1299">
            <v>2.0999999999999999E-3</v>
          </cell>
          <cell r="U1299">
            <v>471.85920000000016</v>
          </cell>
          <cell r="V1299">
            <v>146875</v>
          </cell>
          <cell r="W1299">
            <v>309</v>
          </cell>
          <cell r="X1299">
            <v>18</v>
          </cell>
          <cell r="Y1299">
            <v>3.78E-2</v>
          </cell>
          <cell r="Z1299">
            <v>8990</v>
          </cell>
          <cell r="AA1299">
            <v>340</v>
          </cell>
          <cell r="AC1299">
            <v>649</v>
          </cell>
          <cell r="AD1299">
            <v>362142</v>
          </cell>
          <cell r="AH1299" t="str">
            <v>Mandor</v>
          </cell>
          <cell r="AI1299">
            <v>0</v>
          </cell>
          <cell r="AJ1299">
            <v>0</v>
          </cell>
          <cell r="AK1299">
            <v>6.9152661064425763E-4</v>
          </cell>
          <cell r="AL1299">
            <v>75000</v>
          </cell>
          <cell r="AM1299">
            <v>52</v>
          </cell>
          <cell r="AN1299">
            <v>29016</v>
          </cell>
          <cell r="AO1299">
            <v>8.002345938375349</v>
          </cell>
        </row>
        <row r="1300">
          <cell r="C1300">
            <v>118002</v>
          </cell>
          <cell r="K1300" t="str">
            <v>Dump Truck 12 ton</v>
          </cell>
          <cell r="L1300">
            <v>0</v>
          </cell>
          <cell r="M1300">
            <v>0</v>
          </cell>
          <cell r="N1300">
            <v>0</v>
          </cell>
          <cell r="O1300">
            <v>0</v>
          </cell>
          <cell r="P1300">
            <v>1233.4342700515492</v>
          </cell>
          <cell r="Q1300">
            <v>0.25</v>
          </cell>
          <cell r="R1300">
            <v>0.45239540812878448</v>
          </cell>
          <cell r="S1300">
            <v>8.0000000000000004E-4</v>
          </cell>
          <cell r="U1300">
            <v>308.3585675128873</v>
          </cell>
          <cell r="V1300">
            <v>86375</v>
          </cell>
          <cell r="W1300">
            <v>70</v>
          </cell>
          <cell r="X1300">
            <v>12</v>
          </cell>
          <cell r="Y1300">
            <v>9.5999999999999992E-3</v>
          </cell>
          <cell r="Z1300">
            <v>8990</v>
          </cell>
          <cell r="AA1300">
            <v>87</v>
          </cell>
          <cell r="AC1300">
            <v>157</v>
          </cell>
          <cell r="AD1300">
            <v>87606</v>
          </cell>
          <cell r="AH1300" t="str">
            <v>Pekerja</v>
          </cell>
          <cell r="AI1300">
            <v>0</v>
          </cell>
          <cell r="AJ1300">
            <v>0</v>
          </cell>
          <cell r="AK1300">
            <v>6.9152661064425767E-3</v>
          </cell>
          <cell r="AL1300">
            <v>40000</v>
          </cell>
          <cell r="AM1300">
            <v>277</v>
          </cell>
          <cell r="AN1300">
            <v>154566</v>
          </cell>
          <cell r="AO1300">
            <v>80.023459383753504</v>
          </cell>
        </row>
        <row r="1301">
          <cell r="C1301">
            <v>118003</v>
          </cell>
          <cell r="K1301" t="str">
            <v>Bulldozer D65</v>
          </cell>
          <cell r="L1301">
            <v>0</v>
          </cell>
          <cell r="M1301">
            <v>0</v>
          </cell>
          <cell r="N1301">
            <v>0</v>
          </cell>
          <cell r="O1301">
            <v>0</v>
          </cell>
          <cell r="P1301">
            <v>2892.1518987341774</v>
          </cell>
          <cell r="Q1301">
            <v>0.25</v>
          </cell>
          <cell r="R1301">
            <v>0.19293592436974788</v>
          </cell>
          <cell r="S1301">
            <v>2.9999999999999997E-4</v>
          </cell>
          <cell r="U1301">
            <v>723.03797468354435</v>
          </cell>
          <cell r="V1301">
            <v>168375</v>
          </cell>
          <cell r="W1301">
            <v>51</v>
          </cell>
          <cell r="X1301">
            <v>25</v>
          </cell>
          <cell r="Y1301">
            <v>7.4999999999999997E-3</v>
          </cell>
          <cell r="Z1301">
            <v>8990</v>
          </cell>
          <cell r="AA1301">
            <v>68</v>
          </cell>
          <cell r="AC1301">
            <v>119</v>
          </cell>
          <cell r="AD1301">
            <v>66402</v>
          </cell>
          <cell r="AM1301">
            <v>0</v>
          </cell>
          <cell r="AO1301">
            <v>0</v>
          </cell>
        </row>
        <row r="1302">
          <cell r="C1302">
            <v>118004</v>
          </cell>
          <cell r="S1302">
            <v>0</v>
          </cell>
          <cell r="AC1302">
            <v>0</v>
          </cell>
          <cell r="AD1302">
            <v>0</v>
          </cell>
        </row>
        <row r="1303">
          <cell r="C1303">
            <v>118005</v>
          </cell>
          <cell r="S1303">
            <v>0</v>
          </cell>
          <cell r="AC1303">
            <v>0</v>
          </cell>
          <cell r="AD1303">
            <v>0</v>
          </cell>
        </row>
        <row r="1304">
          <cell r="C1304">
            <v>118006</v>
          </cell>
          <cell r="S1304">
            <v>0</v>
          </cell>
          <cell r="AC1304">
            <v>0</v>
          </cell>
          <cell r="AD1304">
            <v>0</v>
          </cell>
        </row>
        <row r="1305">
          <cell r="C1305">
            <v>118007</v>
          </cell>
          <cell r="S1305">
            <v>0</v>
          </cell>
          <cell r="AC1305">
            <v>0</v>
          </cell>
          <cell r="AD1305">
            <v>0</v>
          </cell>
        </row>
        <row r="1306">
          <cell r="C1306">
            <v>118008</v>
          </cell>
          <cell r="S1306">
            <v>0</v>
          </cell>
          <cell r="AC1306">
            <v>0</v>
          </cell>
          <cell r="AD1306">
            <v>0</v>
          </cell>
        </row>
        <row r="1307">
          <cell r="C1307">
            <v>118009</v>
          </cell>
          <cell r="S1307">
            <v>0</v>
          </cell>
          <cell r="AC1307">
            <v>0</v>
          </cell>
          <cell r="AD1307">
            <v>0</v>
          </cell>
        </row>
        <row r="1308">
          <cell r="C1308">
            <v>118010</v>
          </cell>
          <cell r="S1308">
            <v>0</v>
          </cell>
          <cell r="AC1308">
            <v>0</v>
          </cell>
          <cell r="AD1308">
            <v>0</v>
          </cell>
        </row>
        <row r="1309">
          <cell r="C1309">
            <v>119000</v>
          </cell>
          <cell r="D1309" t="str">
            <v>III-2-3</v>
          </cell>
          <cell r="F1309" t="str">
            <v>Excavation type - C</v>
          </cell>
          <cell r="H1309" t="str">
            <v>cum</v>
          </cell>
          <cell r="I1309">
            <v>5732</v>
          </cell>
          <cell r="K1309">
            <v>0</v>
          </cell>
          <cell r="L1309">
            <v>21</v>
          </cell>
          <cell r="M1309">
            <v>7</v>
          </cell>
          <cell r="N1309">
            <v>1</v>
          </cell>
          <cell r="O1309">
            <v>147</v>
          </cell>
          <cell r="U1309">
            <v>39.321600000000018</v>
          </cell>
          <cell r="W1309">
            <v>3731</v>
          </cell>
          <cell r="Y1309">
            <v>0.4572</v>
          </cell>
          <cell r="Z1309">
            <v>8990</v>
          </cell>
          <cell r="AA1309">
            <v>4111</v>
          </cell>
          <cell r="AC1309">
            <v>7842</v>
          </cell>
          <cell r="AD1309">
            <v>44950344</v>
          </cell>
          <cell r="AE1309">
            <v>0</v>
          </cell>
          <cell r="AF1309" t="str">
            <v>III-2-3</v>
          </cell>
          <cell r="AM1309">
            <v>1972</v>
          </cell>
          <cell r="AN1309">
            <v>11303504</v>
          </cell>
          <cell r="AO1309">
            <v>0</v>
          </cell>
          <cell r="AV1309">
            <v>0</v>
          </cell>
          <cell r="BC1309">
            <v>9814</v>
          </cell>
        </row>
        <row r="1310">
          <cell r="C1310">
            <v>119001</v>
          </cell>
          <cell r="K1310" t="str">
            <v>Excavator PC 200</v>
          </cell>
          <cell r="L1310">
            <v>0</v>
          </cell>
          <cell r="M1310">
            <v>0</v>
          </cell>
          <cell r="N1310">
            <v>0</v>
          </cell>
          <cell r="O1310">
            <v>0</v>
          </cell>
          <cell r="P1310">
            <v>39.321600000000018</v>
          </cell>
          <cell r="Q1310">
            <v>1</v>
          </cell>
          <cell r="R1310">
            <v>145.77229817708326</v>
          </cell>
          <cell r="S1310">
            <v>2.5399999999999999E-2</v>
          </cell>
          <cell r="U1310">
            <v>39.321600000000018</v>
          </cell>
          <cell r="V1310">
            <v>146875</v>
          </cell>
          <cell r="W1310">
            <v>3731</v>
          </cell>
          <cell r="X1310">
            <v>18</v>
          </cell>
          <cell r="Y1310">
            <v>0.4572</v>
          </cell>
          <cell r="Z1310">
            <v>8990</v>
          </cell>
          <cell r="AA1310">
            <v>4111</v>
          </cell>
          <cell r="AC1310">
            <v>7842</v>
          </cell>
          <cell r="AD1310">
            <v>44950344</v>
          </cell>
          <cell r="AH1310" t="str">
            <v>Mandor</v>
          </cell>
          <cell r="AI1310">
            <v>0</v>
          </cell>
          <cell r="AJ1310">
            <v>0</v>
          </cell>
          <cell r="AK1310">
            <v>1.2715657552083327E-2</v>
          </cell>
          <cell r="AL1310">
            <v>75000</v>
          </cell>
          <cell r="AM1310">
            <v>954</v>
          </cell>
          <cell r="AN1310">
            <v>5468328</v>
          </cell>
          <cell r="AO1310">
            <v>298.16945393880195</v>
          </cell>
        </row>
        <row r="1311">
          <cell r="C1311">
            <v>119002</v>
          </cell>
          <cell r="AH1311" t="str">
            <v>Pekerja</v>
          </cell>
          <cell r="AI1311">
            <v>0</v>
          </cell>
          <cell r="AJ1311">
            <v>0</v>
          </cell>
          <cell r="AK1311">
            <v>2.5431315104166654E-2</v>
          </cell>
          <cell r="AL1311">
            <v>40000</v>
          </cell>
          <cell r="AM1311">
            <v>1018</v>
          </cell>
          <cell r="AN1311">
            <v>5835176</v>
          </cell>
          <cell r="AO1311">
            <v>596.3389078776039</v>
          </cell>
        </row>
        <row r="1312">
          <cell r="C1312">
            <v>119003</v>
          </cell>
          <cell r="S1312">
            <v>0</v>
          </cell>
          <cell r="AC1312">
            <v>0</v>
          </cell>
          <cell r="AD1312">
            <v>0</v>
          </cell>
          <cell r="AM1312">
            <v>0</v>
          </cell>
          <cell r="AO1312">
            <v>0</v>
          </cell>
        </row>
        <row r="1313">
          <cell r="C1313">
            <v>119004</v>
          </cell>
          <cell r="S1313">
            <v>0</v>
          </cell>
          <cell r="AC1313">
            <v>0</v>
          </cell>
          <cell r="AD1313">
            <v>0</v>
          </cell>
        </row>
        <row r="1314">
          <cell r="C1314">
            <v>119005</v>
          </cell>
          <cell r="S1314">
            <v>0</v>
          </cell>
          <cell r="AC1314">
            <v>0</v>
          </cell>
          <cell r="AD1314">
            <v>0</v>
          </cell>
        </row>
        <row r="1315">
          <cell r="C1315">
            <v>119006</v>
          </cell>
          <cell r="S1315">
            <v>0</v>
          </cell>
          <cell r="AC1315">
            <v>0</v>
          </cell>
          <cell r="AD1315">
            <v>0</v>
          </cell>
        </row>
        <row r="1316">
          <cell r="C1316">
            <v>119007</v>
          </cell>
          <cell r="S1316">
            <v>0</v>
          </cell>
          <cell r="AC1316">
            <v>0</v>
          </cell>
          <cell r="AD1316">
            <v>0</v>
          </cell>
        </row>
        <row r="1317">
          <cell r="C1317">
            <v>119008</v>
          </cell>
          <cell r="S1317">
            <v>0</v>
          </cell>
          <cell r="AC1317">
            <v>0</v>
          </cell>
          <cell r="AD1317">
            <v>0</v>
          </cell>
        </row>
        <row r="1318">
          <cell r="C1318">
            <v>119009</v>
          </cell>
          <cell r="S1318">
            <v>0</v>
          </cell>
          <cell r="AC1318">
            <v>0</v>
          </cell>
          <cell r="AD1318">
            <v>0</v>
          </cell>
        </row>
        <row r="1319">
          <cell r="C1319">
            <v>119010</v>
          </cell>
          <cell r="S1319">
            <v>0</v>
          </cell>
          <cell r="AC1319">
            <v>0</v>
          </cell>
          <cell r="AD1319">
            <v>0</v>
          </cell>
        </row>
        <row r="1320">
          <cell r="C1320">
            <v>120000</v>
          </cell>
          <cell r="D1320" t="str">
            <v>III-2-4</v>
          </cell>
          <cell r="F1320" t="str">
            <v>Backfill type - A</v>
          </cell>
          <cell r="H1320" t="str">
            <v>cum</v>
          </cell>
          <cell r="I1320">
            <v>1912</v>
          </cell>
          <cell r="K1320">
            <v>0</v>
          </cell>
          <cell r="L1320">
            <v>23</v>
          </cell>
          <cell r="M1320">
            <v>7</v>
          </cell>
          <cell r="N1320">
            <v>1</v>
          </cell>
          <cell r="O1320">
            <v>161</v>
          </cell>
          <cell r="U1320">
            <v>19.660800000000009</v>
          </cell>
          <cell r="W1320">
            <v>8390</v>
          </cell>
          <cell r="Y1320">
            <v>0.98470000000000002</v>
          </cell>
          <cell r="Z1320">
            <v>8990</v>
          </cell>
          <cell r="AA1320">
            <v>8854</v>
          </cell>
          <cell r="AC1320">
            <v>17244</v>
          </cell>
          <cell r="AD1320">
            <v>32970528</v>
          </cell>
          <cell r="AE1320">
            <v>0</v>
          </cell>
          <cell r="AF1320" t="str">
            <v>III-2-4</v>
          </cell>
          <cell r="AH1320" t="str">
            <v>Prod./Jam :</v>
          </cell>
          <cell r="AM1320">
            <v>639</v>
          </cell>
          <cell r="AN1320">
            <v>1221768</v>
          </cell>
          <cell r="AO1320">
            <v>0</v>
          </cell>
          <cell r="AP1320" t="str">
            <v>III-2-4</v>
          </cell>
          <cell r="AV1320">
            <v>0</v>
          </cell>
          <cell r="AW1320">
            <v>0</v>
          </cell>
          <cell r="BC1320">
            <v>17883</v>
          </cell>
        </row>
        <row r="1321">
          <cell r="C1321">
            <v>120001</v>
          </cell>
          <cell r="K1321" t="str">
            <v>Excavator PC 200</v>
          </cell>
          <cell r="P1321">
            <v>19.660800000000009</v>
          </cell>
          <cell r="Q1321">
            <v>1</v>
          </cell>
          <cell r="R1321">
            <v>97.249348958333286</v>
          </cell>
          <cell r="S1321">
            <v>5.0900000000000001E-2</v>
          </cell>
          <cell r="U1321">
            <v>19.660800000000009</v>
          </cell>
          <cell r="V1321">
            <v>146875</v>
          </cell>
          <cell r="W1321">
            <v>7476</v>
          </cell>
          <cell r="X1321">
            <v>18</v>
          </cell>
          <cell r="Y1321">
            <v>0.91620000000000001</v>
          </cell>
          <cell r="Z1321">
            <v>8990</v>
          </cell>
          <cell r="AA1321">
            <v>8237</v>
          </cell>
          <cell r="AC1321">
            <v>15713</v>
          </cell>
          <cell r="AD1321">
            <v>30043256</v>
          </cell>
          <cell r="AH1321" t="str">
            <v>Mandor</v>
          </cell>
          <cell r="AI1321">
            <v>0</v>
          </cell>
          <cell r="AJ1321">
            <v>0</v>
          </cell>
          <cell r="AK1321">
            <v>4.11522633744856E-3</v>
          </cell>
          <cell r="AL1321">
            <v>75000</v>
          </cell>
          <cell r="AM1321">
            <v>309</v>
          </cell>
          <cell r="AN1321">
            <v>590808</v>
          </cell>
          <cell r="AO1321">
            <v>0.96707818930041156</v>
          </cell>
        </row>
        <row r="1322">
          <cell r="C1322">
            <v>120002</v>
          </cell>
          <cell r="K1322" t="str">
            <v>Vibrator Roller</v>
          </cell>
          <cell r="P1322">
            <v>121.5</v>
          </cell>
          <cell r="Q1322">
            <v>1</v>
          </cell>
          <cell r="R1322">
            <v>15.736625514403292</v>
          </cell>
          <cell r="S1322">
            <v>8.2000000000000007E-3</v>
          </cell>
          <cell r="U1322">
            <v>121.5</v>
          </cell>
          <cell r="V1322">
            <v>108375.00000000001</v>
          </cell>
          <cell r="W1322">
            <v>889</v>
          </cell>
          <cell r="X1322">
            <v>8</v>
          </cell>
          <cell r="Y1322">
            <v>6.5600000000000006E-2</v>
          </cell>
          <cell r="Z1322">
            <v>8990</v>
          </cell>
          <cell r="AA1322">
            <v>590</v>
          </cell>
          <cell r="AC1322">
            <v>1479</v>
          </cell>
          <cell r="AD1322">
            <v>2827848</v>
          </cell>
          <cell r="AH1322" t="str">
            <v>Pekerja</v>
          </cell>
          <cell r="AI1322">
            <v>0</v>
          </cell>
          <cell r="AJ1322">
            <v>0</v>
          </cell>
          <cell r="AK1322">
            <v>8.23045267489712E-3</v>
          </cell>
          <cell r="AL1322">
            <v>40000</v>
          </cell>
          <cell r="AM1322">
            <v>330</v>
          </cell>
          <cell r="AN1322">
            <v>630960</v>
          </cell>
          <cell r="AO1322">
            <v>1.9341563786008231</v>
          </cell>
        </row>
        <row r="1323">
          <cell r="C1323">
            <v>120003</v>
          </cell>
          <cell r="K1323" t="str">
            <v>Water Tanker 5000 L</v>
          </cell>
          <cell r="P1323">
            <v>243</v>
          </cell>
          <cell r="Q1323">
            <v>1</v>
          </cell>
          <cell r="R1323">
            <v>7.8683127572016458</v>
          </cell>
          <cell r="S1323">
            <v>4.1000000000000005E-4</v>
          </cell>
          <cell r="U1323">
            <v>243</v>
          </cell>
          <cell r="V1323">
            <v>59375</v>
          </cell>
          <cell r="W1323">
            <v>25</v>
          </cell>
          <cell r="X1323">
            <v>7</v>
          </cell>
          <cell r="Y1323">
            <v>2.8999999999999998E-3</v>
          </cell>
          <cell r="Z1323">
            <v>8990</v>
          </cell>
          <cell r="AA1323">
            <v>27</v>
          </cell>
          <cell r="AC1323">
            <v>52</v>
          </cell>
          <cell r="AD1323">
            <v>99424</v>
          </cell>
          <cell r="AM1323">
            <v>0</v>
          </cell>
          <cell r="AO1323">
            <v>0</v>
          </cell>
        </row>
        <row r="1324">
          <cell r="C1324">
            <v>120004</v>
          </cell>
          <cell r="S1324">
            <v>0</v>
          </cell>
          <cell r="AC1324">
            <v>0</v>
          </cell>
          <cell r="AD1324">
            <v>0</v>
          </cell>
        </row>
        <row r="1325">
          <cell r="C1325">
            <v>120005</v>
          </cell>
          <cell r="S1325">
            <v>0</v>
          </cell>
          <cell r="AC1325">
            <v>0</v>
          </cell>
          <cell r="AD1325">
            <v>0</v>
          </cell>
        </row>
        <row r="1326">
          <cell r="C1326">
            <v>120006</v>
          </cell>
          <cell r="S1326">
            <v>0</v>
          </cell>
          <cell r="AC1326">
            <v>0</v>
          </cell>
          <cell r="AD1326">
            <v>0</v>
          </cell>
        </row>
        <row r="1327">
          <cell r="C1327">
            <v>120007</v>
          </cell>
          <cell r="S1327">
            <v>0</v>
          </cell>
          <cell r="AC1327">
            <v>0</v>
          </cell>
          <cell r="AD1327">
            <v>0</v>
          </cell>
        </row>
        <row r="1328">
          <cell r="C1328">
            <v>120008</v>
          </cell>
          <cell r="S1328">
            <v>0</v>
          </cell>
          <cell r="AC1328">
            <v>0</v>
          </cell>
          <cell r="AD1328">
            <v>0</v>
          </cell>
        </row>
        <row r="1329">
          <cell r="C1329">
            <v>120009</v>
          </cell>
          <cell r="S1329">
            <v>0</v>
          </cell>
          <cell r="AC1329">
            <v>0</v>
          </cell>
          <cell r="AD1329">
            <v>0</v>
          </cell>
        </row>
        <row r="1330">
          <cell r="C1330">
            <v>120010</v>
          </cell>
          <cell r="S1330">
            <v>0</v>
          </cell>
          <cell r="AC1330">
            <v>0</v>
          </cell>
          <cell r="AD1330">
            <v>0</v>
          </cell>
        </row>
        <row r="1331">
          <cell r="C1331">
            <v>121000</v>
          </cell>
          <cell r="D1331" t="str">
            <v>III-2-5</v>
          </cell>
          <cell r="F1331" t="str">
            <v>Sod facing</v>
          </cell>
          <cell r="H1331" t="str">
            <v>sqm</v>
          </cell>
          <cell r="I1331">
            <v>225</v>
          </cell>
          <cell r="K1331">
            <v>0</v>
          </cell>
          <cell r="L1331">
            <v>23</v>
          </cell>
          <cell r="M1331">
            <v>7</v>
          </cell>
          <cell r="N1331">
            <v>1</v>
          </cell>
          <cell r="O1331">
            <v>161</v>
          </cell>
          <cell r="U1331">
            <v>50</v>
          </cell>
          <cell r="W1331">
            <v>20</v>
          </cell>
          <cell r="AC1331">
            <v>20</v>
          </cell>
          <cell r="AD1331">
            <v>4500</v>
          </cell>
          <cell r="AE1331">
            <v>0</v>
          </cell>
          <cell r="AF1331" t="str">
            <v>III-2-5</v>
          </cell>
          <cell r="AH1331" t="str">
            <v>Prod./Jam :</v>
          </cell>
          <cell r="AI1331">
            <v>50</v>
          </cell>
          <cell r="AJ1331">
            <v>400</v>
          </cell>
          <cell r="AK1331">
            <v>1</v>
          </cell>
          <cell r="AM1331">
            <v>938</v>
          </cell>
          <cell r="AN1331">
            <v>211050</v>
          </cell>
          <cell r="AO1331">
            <v>0</v>
          </cell>
          <cell r="AP1331" t="str">
            <v>III-2-5</v>
          </cell>
          <cell r="AV1331">
            <v>2500</v>
          </cell>
          <cell r="AW1331">
            <v>562500</v>
          </cell>
          <cell r="BC1331">
            <v>3458</v>
          </cell>
        </row>
        <row r="1332">
          <cell r="C1332">
            <v>121001</v>
          </cell>
          <cell r="K1332" t="str">
            <v>Alat Bantu</v>
          </cell>
          <cell r="P1332">
            <v>50</v>
          </cell>
          <cell r="Q1332">
            <v>1</v>
          </cell>
          <cell r="R1332">
            <v>4.5</v>
          </cell>
          <cell r="S1332">
            <v>0.02</v>
          </cell>
          <cell r="U1332">
            <v>50</v>
          </cell>
          <cell r="V1332">
            <v>1000</v>
          </cell>
          <cell r="W1332">
            <v>20</v>
          </cell>
          <cell r="AC1332">
            <v>20</v>
          </cell>
          <cell r="AD1332">
            <v>4500</v>
          </cell>
          <cell r="AH1332" t="str">
            <v>Mandor</v>
          </cell>
          <cell r="AI1332">
            <v>1</v>
          </cell>
          <cell r="AJ1332">
            <v>2.5000000000000001E-3</v>
          </cell>
          <cell r="AK1332">
            <v>2.5000000000000001E-3</v>
          </cell>
          <cell r="AL1332">
            <v>75000</v>
          </cell>
          <cell r="AM1332">
            <v>188</v>
          </cell>
          <cell r="AN1332">
            <v>42300</v>
          </cell>
          <cell r="AO1332">
            <v>0.5625</v>
          </cell>
          <cell r="AR1332" t="str">
            <v>Rumput</v>
          </cell>
          <cell r="AS1332" t="str">
            <v>m2</v>
          </cell>
          <cell r="AT1332">
            <v>1</v>
          </cell>
          <cell r="AU1332">
            <v>2500</v>
          </cell>
          <cell r="AV1332">
            <v>2500</v>
          </cell>
          <cell r="AW1332">
            <v>562500</v>
          </cell>
          <cell r="AX1332">
            <v>225</v>
          </cell>
          <cell r="AY1332">
            <v>1</v>
          </cell>
        </row>
        <row r="1333">
          <cell r="C1333">
            <v>121002</v>
          </cell>
          <cell r="S1333">
            <v>0</v>
          </cell>
          <cell r="AC1333">
            <v>0</v>
          </cell>
          <cell r="AD1333">
            <v>0</v>
          </cell>
          <cell r="AH1333" t="str">
            <v>Tukang</v>
          </cell>
          <cell r="AI1333">
            <v>5</v>
          </cell>
          <cell r="AJ1333">
            <v>2.5000000000000001E-3</v>
          </cell>
          <cell r="AK1333">
            <v>1.2500000000000001E-2</v>
          </cell>
          <cell r="AL1333">
            <v>60000</v>
          </cell>
          <cell r="AM1333">
            <v>750</v>
          </cell>
          <cell r="AN1333">
            <v>168750</v>
          </cell>
          <cell r="AO1333">
            <v>2.8125</v>
          </cell>
        </row>
        <row r="1334">
          <cell r="C1334">
            <v>121003</v>
          </cell>
          <cell r="S1334">
            <v>0</v>
          </cell>
          <cell r="AC1334">
            <v>0</v>
          </cell>
          <cell r="AD1334">
            <v>0</v>
          </cell>
          <cell r="AM1334">
            <v>0</v>
          </cell>
          <cell r="AO1334">
            <v>0</v>
          </cell>
        </row>
        <row r="1335">
          <cell r="C1335">
            <v>121004</v>
          </cell>
          <cell r="S1335">
            <v>0</v>
          </cell>
          <cell r="AC1335">
            <v>0</v>
          </cell>
          <cell r="AD1335">
            <v>0</v>
          </cell>
        </row>
        <row r="1336">
          <cell r="C1336">
            <v>121005</v>
          </cell>
          <cell r="S1336">
            <v>0</v>
          </cell>
          <cell r="AC1336">
            <v>0</v>
          </cell>
          <cell r="AD1336">
            <v>0</v>
          </cell>
        </row>
        <row r="1337">
          <cell r="C1337">
            <v>121006</v>
          </cell>
          <cell r="S1337">
            <v>0</v>
          </cell>
          <cell r="AC1337">
            <v>0</v>
          </cell>
          <cell r="AD1337">
            <v>0</v>
          </cell>
        </row>
        <row r="1338">
          <cell r="C1338">
            <v>121007</v>
          </cell>
          <cell r="S1338">
            <v>0</v>
          </cell>
          <cell r="AC1338">
            <v>0</v>
          </cell>
          <cell r="AD1338">
            <v>0</v>
          </cell>
        </row>
        <row r="1339">
          <cell r="C1339">
            <v>121008</v>
          </cell>
          <cell r="S1339">
            <v>0</v>
          </cell>
          <cell r="AC1339">
            <v>0</v>
          </cell>
          <cell r="AD1339">
            <v>0</v>
          </cell>
        </row>
        <row r="1340">
          <cell r="C1340">
            <v>121009</v>
          </cell>
          <cell r="S1340">
            <v>0</v>
          </cell>
          <cell r="AC1340">
            <v>0</v>
          </cell>
          <cell r="AD1340">
            <v>0</v>
          </cell>
        </row>
        <row r="1341">
          <cell r="C1341">
            <v>121010</v>
          </cell>
          <cell r="S1341">
            <v>0</v>
          </cell>
          <cell r="AC1341">
            <v>0</v>
          </cell>
          <cell r="AD1341">
            <v>0</v>
          </cell>
        </row>
        <row r="1342">
          <cell r="C1342">
            <v>122000</v>
          </cell>
          <cell r="D1342" t="str">
            <v>III-2-6</v>
          </cell>
          <cell r="F1342" t="str">
            <v>Concrete type - A</v>
          </cell>
          <cell r="H1342" t="str">
            <v>cum</v>
          </cell>
          <cell r="I1342">
            <v>204</v>
          </cell>
          <cell r="K1342">
            <v>0</v>
          </cell>
          <cell r="L1342">
            <v>56</v>
          </cell>
          <cell r="M1342">
            <v>7</v>
          </cell>
          <cell r="N1342">
            <v>1</v>
          </cell>
          <cell r="O1342">
            <v>392</v>
          </cell>
          <cell r="U1342">
            <v>12</v>
          </cell>
          <cell r="W1342">
            <v>64959</v>
          </cell>
          <cell r="Y1342">
            <v>1.0632999999999999</v>
          </cell>
          <cell r="Z1342">
            <v>8990</v>
          </cell>
          <cell r="AA1342">
            <v>34234</v>
          </cell>
          <cell r="AC1342">
            <v>99193</v>
          </cell>
          <cell r="AD1342">
            <v>20235372</v>
          </cell>
          <cell r="AE1342">
            <v>0</v>
          </cell>
          <cell r="AF1342" t="str">
            <v>III-2-6</v>
          </cell>
          <cell r="AH1342" t="str">
            <v>Prod./Jam :</v>
          </cell>
          <cell r="AI1342">
            <v>12</v>
          </cell>
          <cell r="AJ1342">
            <v>96</v>
          </cell>
          <cell r="AK1342">
            <v>4</v>
          </cell>
          <cell r="AM1342">
            <v>42917</v>
          </cell>
          <cell r="AN1342">
            <v>8755068</v>
          </cell>
          <cell r="AO1342">
            <v>0</v>
          </cell>
          <cell r="AP1342" t="str">
            <v>III-2-6</v>
          </cell>
          <cell r="AV1342">
            <v>583793</v>
          </cell>
          <cell r="AW1342">
            <v>119093772</v>
          </cell>
          <cell r="BC1342">
            <v>725903</v>
          </cell>
        </row>
        <row r="1343">
          <cell r="C1343">
            <v>122001</v>
          </cell>
          <cell r="K1343" t="str">
            <v>Batching Plant</v>
          </cell>
          <cell r="P1343">
            <v>12</v>
          </cell>
          <cell r="Q1343">
            <v>1</v>
          </cell>
          <cell r="R1343">
            <v>17</v>
          </cell>
          <cell r="S1343">
            <v>8.3299999999999999E-2</v>
          </cell>
          <cell r="U1343">
            <v>12</v>
          </cell>
          <cell r="V1343">
            <v>255250.00000000003</v>
          </cell>
          <cell r="W1343">
            <v>21263</v>
          </cell>
          <cell r="X1343">
            <v>0</v>
          </cell>
          <cell r="Y1343">
            <v>0</v>
          </cell>
          <cell r="Z1343">
            <v>8990</v>
          </cell>
          <cell r="AA1343">
            <v>0</v>
          </cell>
          <cell r="AC1343">
            <v>21263</v>
          </cell>
          <cell r="AD1343">
            <v>4337652</v>
          </cell>
          <cell r="AH1343" t="str">
            <v>Mandor</v>
          </cell>
          <cell r="AI1343">
            <v>1</v>
          </cell>
          <cell r="AK1343">
            <v>8.3333333333333329E-2</v>
          </cell>
          <cell r="AL1343">
            <v>75000</v>
          </cell>
          <cell r="AM1343">
            <v>6250</v>
          </cell>
          <cell r="AN1343">
            <v>1275000</v>
          </cell>
          <cell r="AO1343">
            <v>17</v>
          </cell>
          <cell r="AR1343" t="str">
            <v>Semen</v>
          </cell>
          <cell r="AS1343" t="str">
            <v>kg</v>
          </cell>
          <cell r="AT1343">
            <v>338.25</v>
          </cell>
          <cell r="AU1343">
            <v>1077</v>
          </cell>
          <cell r="AV1343">
            <v>364296</v>
          </cell>
          <cell r="AW1343">
            <v>74316384</v>
          </cell>
          <cell r="AX1343">
            <v>69003</v>
          </cell>
          <cell r="AY1343">
            <v>338.24999999999994</v>
          </cell>
        </row>
        <row r="1344">
          <cell r="C1344">
            <v>122002</v>
          </cell>
          <cell r="K1344" t="str">
            <v>Agitator Truck 3 m3</v>
          </cell>
          <cell r="P1344">
            <v>6.5848101265822772</v>
          </cell>
          <cell r="Q1344">
            <v>1</v>
          </cell>
          <cell r="R1344">
            <v>30.980392156862752</v>
          </cell>
          <cell r="S1344">
            <v>0.15190000000000001</v>
          </cell>
          <cell r="U1344">
            <v>6.5848101265822772</v>
          </cell>
          <cell r="V1344">
            <v>109375</v>
          </cell>
          <cell r="W1344">
            <v>16615</v>
          </cell>
          <cell r="X1344">
            <v>7</v>
          </cell>
          <cell r="Y1344">
            <v>1.0632999999999999</v>
          </cell>
          <cell r="Z1344">
            <v>8990</v>
          </cell>
          <cell r="AA1344">
            <v>9560</v>
          </cell>
          <cell r="AC1344">
            <v>26175</v>
          </cell>
          <cell r="AD1344">
            <v>5339700</v>
          </cell>
          <cell r="AH1344" t="str">
            <v>Tukang</v>
          </cell>
          <cell r="AI1344">
            <v>2</v>
          </cell>
          <cell r="AK1344">
            <v>0.16666666666666666</v>
          </cell>
          <cell r="AL1344">
            <v>60000</v>
          </cell>
          <cell r="AM1344">
            <v>10000</v>
          </cell>
          <cell r="AN1344">
            <v>2040000</v>
          </cell>
          <cell r="AO1344">
            <v>34</v>
          </cell>
          <cell r="AR1344" t="str">
            <v>Pasir Cor (SC)</v>
          </cell>
          <cell r="AS1344" t="str">
            <v>m3</v>
          </cell>
          <cell r="AT1344">
            <v>0.57730000000000004</v>
          </cell>
          <cell r="AU1344">
            <v>164700</v>
          </cell>
          <cell r="AV1344">
            <v>95082</v>
          </cell>
          <cell r="AW1344">
            <v>19396728</v>
          </cell>
          <cell r="AX1344">
            <v>117.76920000000001</v>
          </cell>
          <cell r="AY1344">
            <v>0.577375796178344</v>
          </cell>
        </row>
        <row r="1345">
          <cell r="C1345">
            <v>122003</v>
          </cell>
          <cell r="K1345" t="str">
            <v>Concrete Vibrator ø 2.0"</v>
          </cell>
          <cell r="P1345">
            <v>12</v>
          </cell>
          <cell r="Q1345">
            <v>1</v>
          </cell>
          <cell r="R1345">
            <v>17</v>
          </cell>
          <cell r="S1345">
            <v>8.3299999999999999E-2</v>
          </cell>
          <cell r="U1345">
            <v>12</v>
          </cell>
          <cell r="V1345">
            <v>12500</v>
          </cell>
          <cell r="W1345">
            <v>1042</v>
          </cell>
          <cell r="X1345">
            <v>0</v>
          </cell>
          <cell r="Y1345">
            <v>0</v>
          </cell>
          <cell r="Z1345">
            <v>8990</v>
          </cell>
          <cell r="AA1345">
            <v>0</v>
          </cell>
          <cell r="AC1345">
            <v>1042</v>
          </cell>
          <cell r="AD1345">
            <v>212568</v>
          </cell>
          <cell r="AH1345" t="str">
            <v>Pekerja</v>
          </cell>
          <cell r="AI1345">
            <v>8</v>
          </cell>
          <cell r="AK1345">
            <v>0.66666666666666663</v>
          </cell>
          <cell r="AL1345">
            <v>40000</v>
          </cell>
          <cell r="AM1345">
            <v>26667</v>
          </cell>
          <cell r="AN1345">
            <v>5440068</v>
          </cell>
          <cell r="AO1345">
            <v>136</v>
          </cell>
          <cell r="AR1345" t="str">
            <v>Batu Pecah (SC)</v>
          </cell>
          <cell r="AS1345" t="str">
            <v>m3</v>
          </cell>
          <cell r="AT1345">
            <v>0.75539999999999996</v>
          </cell>
          <cell r="AU1345">
            <v>164700</v>
          </cell>
          <cell r="AV1345">
            <v>124415</v>
          </cell>
          <cell r="AW1345">
            <v>25380660</v>
          </cell>
          <cell r="AX1345">
            <v>154.10159999999999</v>
          </cell>
          <cell r="AY1345">
            <v>0.75539999999999985</v>
          </cell>
        </row>
        <row r="1346">
          <cell r="C1346">
            <v>122004</v>
          </cell>
          <cell r="K1346" t="str">
            <v>Concrete Pump</v>
          </cell>
          <cell r="P1346">
            <v>61.440000000000012</v>
          </cell>
          <cell r="Q1346">
            <v>0.5</v>
          </cell>
          <cell r="R1346">
            <v>3.3203124999999996</v>
          </cell>
          <cell r="S1346">
            <v>1.6299999999999999E-2</v>
          </cell>
          <cell r="U1346">
            <v>30.720000000000006</v>
          </cell>
          <cell r="V1346">
            <v>221875</v>
          </cell>
          <cell r="W1346">
            <v>3617</v>
          </cell>
          <cell r="X1346">
            <v>15</v>
          </cell>
          <cell r="Y1346">
            <v>0.2445</v>
          </cell>
          <cell r="Z1346">
            <v>8990</v>
          </cell>
          <cell r="AA1346">
            <v>2199</v>
          </cell>
          <cell r="AC1346">
            <v>5816</v>
          </cell>
          <cell r="AD1346">
            <v>1186464</v>
          </cell>
        </row>
        <row r="1347">
          <cell r="C1347">
            <v>122005</v>
          </cell>
          <cell r="K1347" t="str">
            <v>Generator Set 150 KVA</v>
          </cell>
          <cell r="P1347">
            <v>10</v>
          </cell>
          <cell r="Q1347">
            <v>1.2</v>
          </cell>
          <cell r="R1347">
            <v>20.399999999999999</v>
          </cell>
          <cell r="S1347">
            <v>0.1</v>
          </cell>
          <cell r="U1347">
            <v>12</v>
          </cell>
          <cell r="V1347">
            <v>61250.000000000007</v>
          </cell>
          <cell r="W1347">
            <v>6125</v>
          </cell>
          <cell r="X1347">
            <v>15</v>
          </cell>
          <cell r="Y1347">
            <v>1.5</v>
          </cell>
          <cell r="Z1347">
            <v>8990</v>
          </cell>
          <cell r="AA1347">
            <v>13485</v>
          </cell>
          <cell r="AC1347">
            <v>19610</v>
          </cell>
          <cell r="AD1347">
            <v>4000440</v>
          </cell>
        </row>
        <row r="1348">
          <cell r="C1348">
            <v>122006</v>
          </cell>
          <cell r="K1348" t="str">
            <v>Wheel Loader 1,0-1,6 M3</v>
          </cell>
          <cell r="P1348">
            <v>8</v>
          </cell>
          <cell r="Q1348">
            <v>1.5</v>
          </cell>
          <cell r="R1348">
            <v>25.5</v>
          </cell>
          <cell r="S1348">
            <v>0.125</v>
          </cell>
          <cell r="U1348">
            <v>12</v>
          </cell>
          <cell r="V1348">
            <v>130375.00000000001</v>
          </cell>
          <cell r="W1348">
            <v>16297</v>
          </cell>
          <cell r="X1348">
            <v>8</v>
          </cell>
          <cell r="Y1348">
            <v>1</v>
          </cell>
          <cell r="Z1348">
            <v>8990</v>
          </cell>
          <cell r="AA1348">
            <v>8990</v>
          </cell>
          <cell r="AC1348">
            <v>25287</v>
          </cell>
          <cell r="AD1348">
            <v>5158548</v>
          </cell>
        </row>
        <row r="1349">
          <cell r="C1349">
            <v>122007</v>
          </cell>
          <cell r="K1349" t="str">
            <v>Submersible Pump</v>
          </cell>
          <cell r="P1349">
            <v>0</v>
          </cell>
          <cell r="Q1349">
            <v>1</v>
          </cell>
          <cell r="R1349">
            <v>0</v>
          </cell>
          <cell r="S1349">
            <v>0</v>
          </cell>
          <cell r="V1349">
            <v>24375</v>
          </cell>
          <cell r="W1349">
            <v>0</v>
          </cell>
          <cell r="X1349">
            <v>0</v>
          </cell>
          <cell r="Y1349">
            <v>0</v>
          </cell>
          <cell r="Z1349">
            <v>8990</v>
          </cell>
          <cell r="AA1349">
            <v>0</v>
          </cell>
          <cell r="AC1349">
            <v>0</v>
          </cell>
          <cell r="AD1349">
            <v>0</v>
          </cell>
        </row>
        <row r="1350">
          <cell r="C1350">
            <v>122008</v>
          </cell>
          <cell r="S1350">
            <v>0</v>
          </cell>
          <cell r="AC1350">
            <v>0</v>
          </cell>
          <cell r="AD1350">
            <v>0</v>
          </cell>
        </row>
        <row r="1351">
          <cell r="C1351">
            <v>122009</v>
          </cell>
          <cell r="S1351">
            <v>0</v>
          </cell>
          <cell r="AC1351">
            <v>0</v>
          </cell>
          <cell r="AD1351">
            <v>0</v>
          </cell>
        </row>
        <row r="1352">
          <cell r="C1352">
            <v>122010</v>
          </cell>
          <cell r="S1352">
            <v>0</v>
          </cell>
          <cell r="AC1352">
            <v>0</v>
          </cell>
          <cell r="AD1352">
            <v>0</v>
          </cell>
        </row>
        <row r="1353">
          <cell r="C1353">
            <v>123000</v>
          </cell>
          <cell r="D1353" t="str">
            <v>III-2-7</v>
          </cell>
          <cell r="F1353" t="str">
            <v>Concrete type - B</v>
          </cell>
          <cell r="H1353" t="str">
            <v>cum</v>
          </cell>
          <cell r="I1353">
            <v>774</v>
          </cell>
          <cell r="K1353">
            <v>0</v>
          </cell>
          <cell r="L1353">
            <v>23</v>
          </cell>
          <cell r="M1353">
            <v>7</v>
          </cell>
          <cell r="N1353">
            <v>1</v>
          </cell>
          <cell r="O1353">
            <v>161</v>
          </cell>
          <cell r="U1353">
            <v>12</v>
          </cell>
          <cell r="W1353">
            <v>64959</v>
          </cell>
          <cell r="Y1353">
            <v>3.8077999999999999</v>
          </cell>
          <cell r="Z1353">
            <v>8990</v>
          </cell>
          <cell r="AA1353">
            <v>34234</v>
          </cell>
          <cell r="AC1353">
            <v>99193</v>
          </cell>
          <cell r="AD1353">
            <v>76775382</v>
          </cell>
          <cell r="AE1353">
            <v>0</v>
          </cell>
          <cell r="AF1353" t="str">
            <v>III-2-7</v>
          </cell>
          <cell r="AH1353" t="str">
            <v>Prod./Jam :</v>
          </cell>
          <cell r="AI1353">
            <v>12</v>
          </cell>
          <cell r="AJ1353">
            <v>96</v>
          </cell>
          <cell r="AK1353">
            <v>0</v>
          </cell>
          <cell r="AM1353">
            <v>42917</v>
          </cell>
          <cell r="AN1353">
            <v>33217758</v>
          </cell>
          <cell r="AO1353">
            <v>0</v>
          </cell>
          <cell r="AP1353" t="str">
            <v>III-2-7</v>
          </cell>
          <cell r="AV1353">
            <v>549906</v>
          </cell>
          <cell r="AW1353">
            <v>425627244</v>
          </cell>
          <cell r="BC1353">
            <v>692016</v>
          </cell>
        </row>
        <row r="1354">
          <cell r="C1354">
            <v>123001</v>
          </cell>
          <cell r="K1354" t="str">
            <v>Batching Plant</v>
          </cell>
          <cell r="P1354">
            <v>12</v>
          </cell>
          <cell r="Q1354">
            <v>1</v>
          </cell>
          <cell r="R1354">
            <v>64.5</v>
          </cell>
          <cell r="S1354">
            <v>8.3299999999999999E-2</v>
          </cell>
          <cell r="U1354">
            <v>12</v>
          </cell>
          <cell r="V1354">
            <v>255250.00000000003</v>
          </cell>
          <cell r="W1354">
            <v>21263</v>
          </cell>
          <cell r="X1354">
            <v>0</v>
          </cell>
          <cell r="Y1354">
            <v>0</v>
          </cell>
          <cell r="Z1354">
            <v>8990</v>
          </cell>
          <cell r="AA1354">
            <v>0</v>
          </cell>
          <cell r="AC1354">
            <v>21263</v>
          </cell>
          <cell r="AD1354">
            <v>16457562</v>
          </cell>
          <cell r="AH1354" t="str">
            <v>Mandor</v>
          </cell>
          <cell r="AI1354">
            <v>1</v>
          </cell>
          <cell r="AJ1354">
            <v>0</v>
          </cell>
          <cell r="AK1354">
            <v>8.3333333333333329E-2</v>
          </cell>
          <cell r="AL1354">
            <v>75000</v>
          </cell>
          <cell r="AM1354">
            <v>6250</v>
          </cell>
          <cell r="AN1354">
            <v>4837500</v>
          </cell>
          <cell r="AO1354">
            <v>64.5</v>
          </cell>
          <cell r="AR1354" t="str">
            <v>Semen</v>
          </cell>
          <cell r="AS1354" t="str">
            <v>kg</v>
          </cell>
          <cell r="AT1354">
            <v>301.86250000000001</v>
          </cell>
          <cell r="AU1354">
            <v>1077</v>
          </cell>
          <cell r="AV1354">
            <v>325106</v>
          </cell>
          <cell r="AW1354">
            <v>251632044</v>
          </cell>
          <cell r="AX1354">
            <v>233641.57500000001</v>
          </cell>
          <cell r="AY1354">
            <v>301.86249999999995</v>
          </cell>
        </row>
        <row r="1355">
          <cell r="C1355">
            <v>123002</v>
          </cell>
          <cell r="K1355" t="str">
            <v>Agitator Truck 3 m3</v>
          </cell>
          <cell r="P1355">
            <v>6.5848101265822772</v>
          </cell>
          <cell r="Q1355">
            <v>1</v>
          </cell>
          <cell r="R1355">
            <v>117.54325259515574</v>
          </cell>
          <cell r="S1355">
            <v>0.15190000000000001</v>
          </cell>
          <cell r="U1355">
            <v>6.5848101265822772</v>
          </cell>
          <cell r="V1355">
            <v>109375</v>
          </cell>
          <cell r="W1355">
            <v>16615</v>
          </cell>
          <cell r="X1355">
            <v>7</v>
          </cell>
          <cell r="Y1355">
            <v>1.0632999999999999</v>
          </cell>
          <cell r="Z1355">
            <v>8990</v>
          </cell>
          <cell r="AA1355">
            <v>9560</v>
          </cell>
          <cell r="AC1355">
            <v>26175</v>
          </cell>
          <cell r="AD1355">
            <v>20259450</v>
          </cell>
          <cell r="AH1355" t="str">
            <v>Tukang</v>
          </cell>
          <cell r="AI1355">
            <v>2</v>
          </cell>
          <cell r="AJ1355">
            <v>0</v>
          </cell>
          <cell r="AK1355">
            <v>0.16666666666666666</v>
          </cell>
          <cell r="AL1355">
            <v>60000</v>
          </cell>
          <cell r="AM1355">
            <v>10000</v>
          </cell>
          <cell r="AN1355">
            <v>7740000</v>
          </cell>
          <cell r="AO1355">
            <v>129</v>
          </cell>
          <cell r="AR1355" t="str">
            <v>Pasir Cor (SC)</v>
          </cell>
          <cell r="AS1355" t="str">
            <v>m3</v>
          </cell>
          <cell r="AT1355">
            <v>0.61909999999999998</v>
          </cell>
          <cell r="AU1355">
            <v>164700</v>
          </cell>
          <cell r="AV1355">
            <v>101966</v>
          </cell>
          <cell r="AW1355">
            <v>78921684</v>
          </cell>
          <cell r="AX1355">
            <v>479.18340000000001</v>
          </cell>
          <cell r="AY1355">
            <v>0.61918165605095543</v>
          </cell>
        </row>
        <row r="1356">
          <cell r="C1356">
            <v>123003</v>
          </cell>
          <cell r="K1356" t="str">
            <v>Concrete Vibrator ø 2.0"</v>
          </cell>
          <cell r="P1356">
            <v>12</v>
          </cell>
          <cell r="Q1356">
            <v>1</v>
          </cell>
          <cell r="R1356">
            <v>64.5</v>
          </cell>
          <cell r="S1356">
            <v>8.3299999999999999E-2</v>
          </cell>
          <cell r="U1356">
            <v>12</v>
          </cell>
          <cell r="V1356">
            <v>12500</v>
          </cell>
          <cell r="W1356">
            <v>1042</v>
          </cell>
          <cell r="X1356">
            <v>0</v>
          </cell>
          <cell r="Y1356">
            <v>0</v>
          </cell>
          <cell r="Z1356">
            <v>8990</v>
          </cell>
          <cell r="AA1356">
            <v>0</v>
          </cell>
          <cell r="AC1356">
            <v>1042</v>
          </cell>
          <cell r="AD1356">
            <v>806508</v>
          </cell>
          <cell r="AH1356" t="str">
            <v>Pekerja</v>
          </cell>
          <cell r="AI1356">
            <v>8</v>
          </cell>
          <cell r="AJ1356">
            <v>0</v>
          </cell>
          <cell r="AK1356">
            <v>0.66666666666666663</v>
          </cell>
          <cell r="AL1356">
            <v>40000</v>
          </cell>
          <cell r="AM1356">
            <v>26667</v>
          </cell>
          <cell r="AN1356">
            <v>20640258</v>
          </cell>
          <cell r="AO1356">
            <v>516</v>
          </cell>
          <cell r="AR1356" t="str">
            <v>Batu Pecah (SC)</v>
          </cell>
          <cell r="AS1356" t="str">
            <v>m3</v>
          </cell>
          <cell r="AT1356">
            <v>0.74580000000000002</v>
          </cell>
          <cell r="AU1356">
            <v>164700</v>
          </cell>
          <cell r="AV1356">
            <v>122834</v>
          </cell>
          <cell r="AW1356">
            <v>95073516</v>
          </cell>
          <cell r="AX1356">
            <v>577.24919999999997</v>
          </cell>
          <cell r="AY1356">
            <v>0.74580266666666661</v>
          </cell>
        </row>
        <row r="1357">
          <cell r="C1357">
            <v>123004</v>
          </cell>
          <cell r="K1357" t="str">
            <v>Concrete Pump</v>
          </cell>
          <cell r="P1357">
            <v>61.440000000000012</v>
          </cell>
          <cell r="Q1357">
            <v>0.5</v>
          </cell>
          <cell r="R1357">
            <v>12.597656249999998</v>
          </cell>
          <cell r="S1357">
            <v>1.6299999999999999E-2</v>
          </cell>
          <cell r="U1357">
            <v>30.720000000000006</v>
          </cell>
          <cell r="V1357">
            <v>221875</v>
          </cell>
          <cell r="W1357">
            <v>3617</v>
          </cell>
          <cell r="X1357">
            <v>15</v>
          </cell>
          <cell r="Y1357">
            <v>0.2445</v>
          </cell>
          <cell r="Z1357">
            <v>8990</v>
          </cell>
          <cell r="AA1357">
            <v>2199</v>
          </cell>
          <cell r="AC1357">
            <v>5816</v>
          </cell>
          <cell r="AD1357">
            <v>4501584</v>
          </cell>
        </row>
        <row r="1358">
          <cell r="C1358">
            <v>123005</v>
          </cell>
          <cell r="K1358" t="str">
            <v>Generator Set 150 KVA</v>
          </cell>
          <cell r="P1358">
            <v>10</v>
          </cell>
          <cell r="Q1358">
            <v>1.2</v>
          </cell>
          <cell r="R1358">
            <v>77.400000000000006</v>
          </cell>
          <cell r="S1358">
            <v>0.1</v>
          </cell>
          <cell r="U1358">
            <v>12</v>
          </cell>
          <cell r="V1358">
            <v>61250.000000000007</v>
          </cell>
          <cell r="W1358">
            <v>6125</v>
          </cell>
          <cell r="X1358">
            <v>15</v>
          </cell>
          <cell r="Y1358">
            <v>1.5</v>
          </cell>
          <cell r="Z1358">
            <v>8990</v>
          </cell>
          <cell r="AA1358">
            <v>13485</v>
          </cell>
          <cell r="AC1358">
            <v>19610</v>
          </cell>
          <cell r="AD1358">
            <v>15178140</v>
          </cell>
        </row>
        <row r="1359">
          <cell r="C1359">
            <v>123006</v>
          </cell>
          <cell r="K1359" t="str">
            <v>Wheel Loader 1,0-1,6 M3</v>
          </cell>
          <cell r="P1359">
            <v>8</v>
          </cell>
          <cell r="Q1359">
            <v>1.5</v>
          </cell>
          <cell r="R1359">
            <v>96.75</v>
          </cell>
          <cell r="S1359">
            <v>0.125</v>
          </cell>
          <cell r="U1359">
            <v>12</v>
          </cell>
          <cell r="V1359">
            <v>130375.00000000001</v>
          </cell>
          <cell r="W1359">
            <v>16297</v>
          </cell>
          <cell r="X1359">
            <v>8</v>
          </cell>
          <cell r="Y1359">
            <v>1</v>
          </cell>
          <cell r="Z1359">
            <v>8990</v>
          </cell>
          <cell r="AA1359">
            <v>8990</v>
          </cell>
          <cell r="AC1359">
            <v>25287</v>
          </cell>
          <cell r="AD1359">
            <v>19572138</v>
          </cell>
        </row>
        <row r="1360">
          <cell r="C1360">
            <v>123007</v>
          </cell>
          <cell r="K1360" t="str">
            <v>Submersible Pump</v>
          </cell>
          <cell r="P1360">
            <v>0</v>
          </cell>
          <cell r="Q1360">
            <v>1</v>
          </cell>
          <cell r="R1360">
            <v>0</v>
          </cell>
          <cell r="S1360">
            <v>0</v>
          </cell>
          <cell r="U1360">
            <v>0</v>
          </cell>
          <cell r="V1360">
            <v>24375</v>
          </cell>
          <cell r="W1360">
            <v>0</v>
          </cell>
          <cell r="X1360">
            <v>0</v>
          </cell>
          <cell r="Y1360">
            <v>0</v>
          </cell>
          <cell r="Z1360">
            <v>8990</v>
          </cell>
          <cell r="AA1360">
            <v>0</v>
          </cell>
          <cell r="AC1360">
            <v>0</v>
          </cell>
          <cell r="AD1360">
            <v>0</v>
          </cell>
        </row>
        <row r="1361">
          <cell r="C1361">
            <v>123008</v>
          </cell>
          <cell r="S1361">
            <v>0</v>
          </cell>
          <cell r="AC1361">
            <v>0</v>
          </cell>
          <cell r="AD1361">
            <v>0</v>
          </cell>
        </row>
        <row r="1362">
          <cell r="C1362">
            <v>123009</v>
          </cell>
          <cell r="S1362">
            <v>0</v>
          </cell>
          <cell r="AC1362">
            <v>0</v>
          </cell>
          <cell r="AD1362">
            <v>0</v>
          </cell>
        </row>
        <row r="1363">
          <cell r="C1363">
            <v>123010</v>
          </cell>
          <cell r="S1363">
            <v>0</v>
          </cell>
          <cell r="AC1363">
            <v>0</v>
          </cell>
          <cell r="AD1363">
            <v>0</v>
          </cell>
        </row>
        <row r="1364">
          <cell r="C1364">
            <v>124000</v>
          </cell>
          <cell r="D1364" t="str">
            <v>III-2-8</v>
          </cell>
          <cell r="F1364" t="str">
            <v>Concrete type - C</v>
          </cell>
          <cell r="H1364" t="str">
            <v>cum</v>
          </cell>
          <cell r="I1364">
            <v>0</v>
          </cell>
          <cell r="K1364">
            <v>0</v>
          </cell>
          <cell r="L1364">
            <v>23</v>
          </cell>
          <cell r="M1364">
            <v>7</v>
          </cell>
          <cell r="N1364">
            <v>1</v>
          </cell>
          <cell r="O1364">
            <v>161</v>
          </cell>
          <cell r="U1364">
            <v>12</v>
          </cell>
          <cell r="W1364">
            <v>59041</v>
          </cell>
          <cell r="Y1364">
            <v>3.2923999999999998</v>
          </cell>
          <cell r="Z1364">
            <v>8990</v>
          </cell>
          <cell r="AA1364">
            <v>29600</v>
          </cell>
          <cell r="AC1364">
            <v>59038</v>
          </cell>
          <cell r="AD1364">
            <v>0</v>
          </cell>
          <cell r="AE1364">
            <v>0</v>
          </cell>
          <cell r="AF1364" t="str">
            <v>III-2-8</v>
          </cell>
          <cell r="AH1364" t="str">
            <v>Prod./Jam :</v>
          </cell>
          <cell r="AI1364">
            <v>12</v>
          </cell>
          <cell r="AJ1364">
            <v>96</v>
          </cell>
          <cell r="AK1364">
            <v>4</v>
          </cell>
          <cell r="AM1364">
            <v>42917</v>
          </cell>
          <cell r="AN1364">
            <v>0</v>
          </cell>
          <cell r="AO1364">
            <v>0</v>
          </cell>
          <cell r="AP1364" t="str">
            <v>III-2-8</v>
          </cell>
          <cell r="AV1364">
            <v>526796</v>
          </cell>
          <cell r="AW1364">
            <v>0</v>
          </cell>
          <cell r="BC1364">
            <v>628751</v>
          </cell>
        </row>
        <row r="1365">
          <cell r="C1365">
            <v>124001</v>
          </cell>
          <cell r="K1365" t="str">
            <v>Batching Plant</v>
          </cell>
          <cell r="P1365">
            <v>12</v>
          </cell>
          <cell r="Q1365">
            <v>1</v>
          </cell>
          <cell r="R1365">
            <v>0</v>
          </cell>
          <cell r="S1365">
            <v>8.3299999999999999E-2</v>
          </cell>
          <cell r="U1365">
            <v>12</v>
          </cell>
          <cell r="V1365">
            <v>255250.00000000003</v>
          </cell>
          <cell r="W1365">
            <v>21263</v>
          </cell>
          <cell r="X1365">
            <v>0</v>
          </cell>
          <cell r="Y1365">
            <v>0</v>
          </cell>
          <cell r="Z1365">
            <v>8990</v>
          </cell>
          <cell r="AA1365">
            <v>0</v>
          </cell>
          <cell r="AC1365">
            <v>21262</v>
          </cell>
          <cell r="AD1365">
            <v>0</v>
          </cell>
          <cell r="AH1365" t="str">
            <v>Mandor</v>
          </cell>
          <cell r="AI1365">
            <v>1</v>
          </cell>
          <cell r="AK1365">
            <v>8.3333333333333329E-2</v>
          </cell>
          <cell r="AL1365">
            <v>75000</v>
          </cell>
          <cell r="AM1365">
            <v>6250</v>
          </cell>
          <cell r="AN1365">
            <v>0</v>
          </cell>
          <cell r="AO1365">
            <v>0</v>
          </cell>
          <cell r="AR1365" t="str">
            <v>Semen</v>
          </cell>
          <cell r="AS1365" t="str">
            <v>kg</v>
          </cell>
          <cell r="AT1365">
            <v>276.75</v>
          </cell>
          <cell r="AU1365">
            <v>1077</v>
          </cell>
          <cell r="AV1365">
            <v>298060</v>
          </cell>
          <cell r="AW1365">
            <v>0</v>
          </cell>
          <cell r="AX1365">
            <v>0</v>
          </cell>
          <cell r="AY1365">
            <v>276.75</v>
          </cell>
        </row>
        <row r="1366">
          <cell r="C1366">
            <v>124002</v>
          </cell>
          <cell r="K1366" t="str">
            <v>Agitator Truck 3 m3</v>
          </cell>
          <cell r="P1366">
            <v>6</v>
          </cell>
          <cell r="Q1366">
            <v>1</v>
          </cell>
          <cell r="R1366">
            <v>0</v>
          </cell>
          <cell r="S1366">
            <v>0.16669999999999999</v>
          </cell>
          <cell r="U1366">
            <v>6</v>
          </cell>
          <cell r="V1366">
            <v>109375</v>
          </cell>
          <cell r="W1366">
            <v>18233</v>
          </cell>
          <cell r="X1366">
            <v>7</v>
          </cell>
          <cell r="Y1366">
            <v>1.1669</v>
          </cell>
          <cell r="Z1366">
            <v>8990</v>
          </cell>
          <cell r="AA1366">
            <v>10491</v>
          </cell>
          <cell r="AC1366">
            <v>18233</v>
          </cell>
          <cell r="AD1366">
            <v>0</v>
          </cell>
          <cell r="AH1366" t="str">
            <v>Tukang</v>
          </cell>
          <cell r="AI1366">
            <v>2</v>
          </cell>
          <cell r="AK1366">
            <v>0.16666666666666666</v>
          </cell>
          <cell r="AL1366">
            <v>60000</v>
          </cell>
          <cell r="AM1366">
            <v>10000</v>
          </cell>
          <cell r="AN1366">
            <v>0</v>
          </cell>
          <cell r="AO1366">
            <v>0</v>
          </cell>
          <cell r="AR1366" t="str">
            <v>Pasir Cor (SC)</v>
          </cell>
          <cell r="AS1366" t="str">
            <v>m3</v>
          </cell>
          <cell r="AT1366">
            <v>0.60160000000000002</v>
          </cell>
          <cell r="AU1366">
            <v>164700</v>
          </cell>
          <cell r="AV1366">
            <v>99084</v>
          </cell>
          <cell r="AW1366">
            <v>0</v>
          </cell>
          <cell r="AX1366">
            <v>0</v>
          </cell>
          <cell r="AY1366">
            <v>0.60168152866242042</v>
          </cell>
        </row>
        <row r="1367">
          <cell r="C1367">
            <v>124003</v>
          </cell>
          <cell r="K1367" t="str">
            <v>Concrete Vibrator ø 2.0"</v>
          </cell>
          <cell r="P1367">
            <v>3</v>
          </cell>
          <cell r="Q1367">
            <v>1</v>
          </cell>
          <cell r="R1367">
            <v>0</v>
          </cell>
          <cell r="S1367">
            <v>0.33329999999999999</v>
          </cell>
          <cell r="U1367">
            <v>3</v>
          </cell>
          <cell r="V1367">
            <v>12500</v>
          </cell>
          <cell r="W1367">
            <v>4167</v>
          </cell>
          <cell r="X1367">
            <v>0</v>
          </cell>
          <cell r="Y1367">
            <v>0</v>
          </cell>
          <cell r="Z1367">
            <v>8990</v>
          </cell>
          <cell r="AA1367">
            <v>0</v>
          </cell>
          <cell r="AC1367">
            <v>4166</v>
          </cell>
          <cell r="AD1367">
            <v>0</v>
          </cell>
          <cell r="AH1367" t="str">
            <v>Pekerja</v>
          </cell>
          <cell r="AI1367">
            <v>8</v>
          </cell>
          <cell r="AK1367">
            <v>0.66666666666666663</v>
          </cell>
          <cell r="AL1367">
            <v>40000</v>
          </cell>
          <cell r="AM1367">
            <v>26667</v>
          </cell>
          <cell r="AN1367">
            <v>0</v>
          </cell>
          <cell r="AO1367">
            <v>0</v>
          </cell>
          <cell r="AR1367" t="str">
            <v>Batu Pecah (SC)</v>
          </cell>
          <cell r="AS1367" t="str">
            <v>m3</v>
          </cell>
          <cell r="AT1367">
            <v>0.78720000000000001</v>
          </cell>
          <cell r="AU1367">
            <v>164700</v>
          </cell>
          <cell r="AV1367">
            <v>129652</v>
          </cell>
          <cell r="AW1367">
            <v>0</v>
          </cell>
          <cell r="AX1367">
            <v>0</v>
          </cell>
          <cell r="AY1367">
            <v>0.7871999999999999</v>
          </cell>
        </row>
        <row r="1368">
          <cell r="C1368">
            <v>124004</v>
          </cell>
          <cell r="K1368" t="str">
            <v>Concrete Pump</v>
          </cell>
          <cell r="P1368">
            <v>24</v>
          </cell>
          <cell r="Q1368">
            <v>0.5</v>
          </cell>
          <cell r="R1368">
            <v>0</v>
          </cell>
          <cell r="S1368">
            <v>4.1700000000000001E-2</v>
          </cell>
          <cell r="U1368">
            <v>12</v>
          </cell>
          <cell r="V1368">
            <v>221875</v>
          </cell>
          <cell r="W1368">
            <v>9253</v>
          </cell>
          <cell r="X1368">
            <v>15</v>
          </cell>
          <cell r="Y1368">
            <v>0.62549999999999994</v>
          </cell>
          <cell r="Z1368">
            <v>8990</v>
          </cell>
          <cell r="AA1368">
            <v>5624</v>
          </cell>
          <cell r="AC1368">
            <v>9252</v>
          </cell>
          <cell r="AD1368">
            <v>0</v>
          </cell>
        </row>
        <row r="1369">
          <cell r="C1369">
            <v>124005</v>
          </cell>
          <cell r="K1369" t="str">
            <v>Generator Set 150 KVA</v>
          </cell>
          <cell r="P1369">
            <v>10</v>
          </cell>
          <cell r="Q1369">
            <v>1.2</v>
          </cell>
          <cell r="R1369">
            <v>0</v>
          </cell>
          <cell r="S1369">
            <v>0.1</v>
          </cell>
          <cell r="U1369">
            <v>12</v>
          </cell>
          <cell r="V1369">
            <v>61250.000000000007</v>
          </cell>
          <cell r="W1369">
            <v>6125</v>
          </cell>
          <cell r="X1369">
            <v>15</v>
          </cell>
          <cell r="Y1369">
            <v>1.5</v>
          </cell>
          <cell r="Z1369">
            <v>8990</v>
          </cell>
          <cell r="AA1369">
            <v>13485</v>
          </cell>
          <cell r="AC1369">
            <v>6125</v>
          </cell>
          <cell r="AD1369">
            <v>0</v>
          </cell>
        </row>
        <row r="1370">
          <cell r="C1370">
            <v>124006</v>
          </cell>
          <cell r="K1370" t="str">
            <v>Wheel Loader 1,0-1,6 M3</v>
          </cell>
          <cell r="P1370">
            <v>0</v>
          </cell>
          <cell r="Q1370">
            <v>1.5</v>
          </cell>
          <cell r="R1370">
            <v>0</v>
          </cell>
          <cell r="S1370">
            <v>0</v>
          </cell>
          <cell r="V1370">
            <v>130375.00000000001</v>
          </cell>
          <cell r="W1370">
            <v>0</v>
          </cell>
          <cell r="X1370">
            <v>8</v>
          </cell>
          <cell r="Y1370">
            <v>0</v>
          </cell>
          <cell r="Z1370">
            <v>8990</v>
          </cell>
          <cell r="AA1370">
            <v>0</v>
          </cell>
          <cell r="AC1370">
            <v>0</v>
          </cell>
          <cell r="AD1370">
            <v>0</v>
          </cell>
        </row>
        <row r="1371">
          <cell r="C1371">
            <v>124007</v>
          </cell>
          <cell r="S1371">
            <v>0</v>
          </cell>
          <cell r="AC1371">
            <v>0</v>
          </cell>
          <cell r="AD1371">
            <v>0</v>
          </cell>
        </row>
        <row r="1372">
          <cell r="C1372">
            <v>124008</v>
          </cell>
          <cell r="S1372">
            <v>0</v>
          </cell>
          <cell r="AC1372">
            <v>0</v>
          </cell>
          <cell r="AD1372">
            <v>0</v>
          </cell>
        </row>
        <row r="1373">
          <cell r="C1373">
            <v>124009</v>
          </cell>
          <cell r="S1373">
            <v>0</v>
          </cell>
          <cell r="AC1373">
            <v>0</v>
          </cell>
          <cell r="AD1373">
            <v>0</v>
          </cell>
        </row>
        <row r="1374">
          <cell r="C1374">
            <v>124010</v>
          </cell>
          <cell r="S1374">
            <v>0</v>
          </cell>
          <cell r="AC1374">
            <v>0</v>
          </cell>
          <cell r="AD1374">
            <v>0</v>
          </cell>
        </row>
        <row r="1375">
          <cell r="C1375">
            <v>125000</v>
          </cell>
          <cell r="D1375" t="str">
            <v>III-2-9</v>
          </cell>
          <cell r="F1375" t="str">
            <v>Concrete type - D</v>
          </cell>
          <cell r="H1375" t="str">
            <v>cum</v>
          </cell>
          <cell r="I1375">
            <v>29</v>
          </cell>
          <cell r="K1375">
            <v>0</v>
          </cell>
          <cell r="L1375">
            <v>23</v>
          </cell>
          <cell r="M1375">
            <v>7</v>
          </cell>
          <cell r="N1375">
            <v>1</v>
          </cell>
          <cell r="O1375">
            <v>161</v>
          </cell>
          <cell r="U1375">
            <v>12</v>
          </cell>
          <cell r="W1375">
            <v>61342</v>
          </cell>
          <cell r="Y1375">
            <v>3.5632999999999999</v>
          </cell>
          <cell r="Z1375">
            <v>8990</v>
          </cell>
          <cell r="AA1375">
            <v>32035</v>
          </cell>
          <cell r="AC1375">
            <v>93377</v>
          </cell>
          <cell r="AD1375">
            <v>2707933</v>
          </cell>
          <cell r="AE1375">
            <v>0</v>
          </cell>
          <cell r="AF1375" t="str">
            <v>III-2-9</v>
          </cell>
          <cell r="AH1375" t="str">
            <v>Prod./Jam :</v>
          </cell>
          <cell r="AI1375">
            <v>12</v>
          </cell>
          <cell r="AJ1375">
            <v>96</v>
          </cell>
          <cell r="AK1375">
            <v>4</v>
          </cell>
          <cell r="AM1375">
            <v>42917</v>
          </cell>
          <cell r="AN1375">
            <v>1244593</v>
          </cell>
          <cell r="AO1375">
            <v>0</v>
          </cell>
          <cell r="AP1375" t="str">
            <v>III-2-9</v>
          </cell>
          <cell r="AV1375">
            <v>496478</v>
          </cell>
          <cell r="AW1375">
            <v>14397862</v>
          </cell>
          <cell r="BC1375">
            <v>632772</v>
          </cell>
        </row>
        <row r="1376">
          <cell r="C1376">
            <v>125001</v>
          </cell>
          <cell r="K1376" t="str">
            <v>Batching Plant</v>
          </cell>
          <cell r="P1376">
            <v>12</v>
          </cell>
          <cell r="Q1376">
            <v>1</v>
          </cell>
          <cell r="R1376">
            <v>2.4166666666666665</v>
          </cell>
          <cell r="S1376">
            <v>8.3299999999999999E-2</v>
          </cell>
          <cell r="U1376">
            <v>12</v>
          </cell>
          <cell r="V1376">
            <v>255250.00000000003</v>
          </cell>
          <cell r="W1376">
            <v>21263</v>
          </cell>
          <cell r="X1376">
            <v>0</v>
          </cell>
          <cell r="Y1376">
            <v>0</v>
          </cell>
          <cell r="Z1376">
            <v>8990</v>
          </cell>
          <cell r="AA1376">
            <v>0</v>
          </cell>
          <cell r="AC1376">
            <v>21263</v>
          </cell>
          <cell r="AD1376">
            <v>616627</v>
          </cell>
          <cell r="AH1376" t="str">
            <v>Mandor</v>
          </cell>
          <cell r="AI1376">
            <v>1</v>
          </cell>
          <cell r="AK1376">
            <v>8.3333333333333329E-2</v>
          </cell>
          <cell r="AL1376">
            <v>75000</v>
          </cell>
          <cell r="AM1376">
            <v>6250</v>
          </cell>
          <cell r="AN1376">
            <v>181250</v>
          </cell>
          <cell r="AO1376">
            <v>2.4166666666666665</v>
          </cell>
          <cell r="AR1376" t="str">
            <v>Semen</v>
          </cell>
          <cell r="AS1376" t="str">
            <v>kg</v>
          </cell>
          <cell r="AT1376">
            <v>246</v>
          </cell>
          <cell r="AU1376">
            <v>1077</v>
          </cell>
          <cell r="AV1376">
            <v>264942</v>
          </cell>
          <cell r="AW1376">
            <v>7683318</v>
          </cell>
          <cell r="AX1376">
            <v>7134</v>
          </cell>
          <cell r="AY1376">
            <v>245.99999999999997</v>
          </cell>
        </row>
        <row r="1377">
          <cell r="C1377">
            <v>125002</v>
          </cell>
          <cell r="K1377" t="str">
            <v>Agitator Truck 3 m3</v>
          </cell>
          <cell r="P1377">
            <v>6.5848101265822772</v>
          </cell>
          <cell r="Q1377">
            <v>1</v>
          </cell>
          <cell r="R1377">
            <v>4.4040753556324503</v>
          </cell>
          <cell r="S1377">
            <v>0.15190000000000001</v>
          </cell>
          <cell r="U1377">
            <v>6.5848101265822772</v>
          </cell>
          <cell r="V1377">
            <v>109375</v>
          </cell>
          <cell r="W1377">
            <v>16615</v>
          </cell>
          <cell r="X1377">
            <v>7</v>
          </cell>
          <cell r="Y1377">
            <v>1.0632999999999999</v>
          </cell>
          <cell r="Z1377">
            <v>8990</v>
          </cell>
          <cell r="AA1377">
            <v>9560</v>
          </cell>
          <cell r="AC1377">
            <v>26175</v>
          </cell>
          <cell r="AD1377">
            <v>759075</v>
          </cell>
          <cell r="AH1377" t="str">
            <v>Tukang</v>
          </cell>
          <cell r="AI1377">
            <v>2</v>
          </cell>
          <cell r="AK1377">
            <v>0.16666666666666666</v>
          </cell>
          <cell r="AL1377">
            <v>60000</v>
          </cell>
          <cell r="AM1377">
            <v>10000</v>
          </cell>
          <cell r="AN1377">
            <v>290000</v>
          </cell>
          <cell r="AO1377">
            <v>4.833333333333333</v>
          </cell>
          <cell r="AR1377" t="str">
            <v>Pasir Cor (SC)</v>
          </cell>
          <cell r="AS1377" t="str">
            <v>m3</v>
          </cell>
          <cell r="AT1377">
            <v>0.60899999999999999</v>
          </cell>
          <cell r="AU1377">
            <v>164700</v>
          </cell>
          <cell r="AV1377">
            <v>100303</v>
          </cell>
          <cell r="AW1377">
            <v>2908787</v>
          </cell>
          <cell r="AX1377">
            <v>17.661000000000001</v>
          </cell>
          <cell r="AY1377">
            <v>0.60901910828025485</v>
          </cell>
        </row>
        <row r="1378">
          <cell r="C1378">
            <v>125003</v>
          </cell>
          <cell r="K1378" t="str">
            <v>Concrete Vibrator ø 2.0"</v>
          </cell>
          <cell r="P1378">
            <v>12</v>
          </cell>
          <cell r="Q1378">
            <v>1</v>
          </cell>
          <cell r="R1378">
            <v>2.4166666666666665</v>
          </cell>
          <cell r="S1378">
            <v>8.3299999999999999E-2</v>
          </cell>
          <cell r="U1378">
            <v>12</v>
          </cell>
          <cell r="V1378">
            <v>12500</v>
          </cell>
          <cell r="W1378">
            <v>1042</v>
          </cell>
          <cell r="X1378">
            <v>0</v>
          </cell>
          <cell r="Y1378">
            <v>0</v>
          </cell>
          <cell r="Z1378">
            <v>8990</v>
          </cell>
          <cell r="AA1378">
            <v>0</v>
          </cell>
          <cell r="AC1378">
            <v>1042</v>
          </cell>
          <cell r="AD1378">
            <v>30218</v>
          </cell>
          <cell r="AH1378" t="str">
            <v>Pekerja</v>
          </cell>
          <cell r="AI1378">
            <v>8</v>
          </cell>
          <cell r="AK1378">
            <v>0.66666666666666663</v>
          </cell>
          <cell r="AL1378">
            <v>40000</v>
          </cell>
          <cell r="AM1378">
            <v>26667</v>
          </cell>
          <cell r="AN1378">
            <v>773343</v>
          </cell>
          <cell r="AO1378">
            <v>19.333333333333332</v>
          </cell>
          <cell r="AR1378" t="str">
            <v>Batu Pecah (SC)</v>
          </cell>
          <cell r="AS1378" t="str">
            <v>m3</v>
          </cell>
          <cell r="AT1378">
            <v>0.79679999999999995</v>
          </cell>
          <cell r="AU1378">
            <v>164700</v>
          </cell>
          <cell r="AV1378">
            <v>131233</v>
          </cell>
          <cell r="AW1378">
            <v>3805757</v>
          </cell>
          <cell r="AX1378">
            <v>23.107199999999999</v>
          </cell>
          <cell r="AY1378">
            <v>0.79679999999999995</v>
          </cell>
        </row>
        <row r="1379">
          <cell r="C1379">
            <v>125004</v>
          </cell>
          <cell r="K1379" t="str">
            <v>Concrete Pump</v>
          </cell>
          <cell r="P1379">
            <v>0</v>
          </cell>
          <cell r="Q1379">
            <v>0.25</v>
          </cell>
          <cell r="R1379">
            <v>0</v>
          </cell>
          <cell r="S1379">
            <v>0</v>
          </cell>
          <cell r="U1379">
            <v>0</v>
          </cell>
          <cell r="V1379">
            <v>221875</v>
          </cell>
          <cell r="W1379">
            <v>0</v>
          </cell>
          <cell r="X1379">
            <v>15</v>
          </cell>
          <cell r="Y1379">
            <v>0</v>
          </cell>
          <cell r="Z1379">
            <v>8990</v>
          </cell>
          <cell r="AA1379">
            <v>0</v>
          </cell>
          <cell r="AC1379">
            <v>0</v>
          </cell>
          <cell r="AD1379">
            <v>0</v>
          </cell>
        </row>
        <row r="1380">
          <cell r="C1380">
            <v>125005</v>
          </cell>
          <cell r="K1380" t="str">
            <v>Generator Set 150 KVA</v>
          </cell>
          <cell r="P1380">
            <v>10</v>
          </cell>
          <cell r="Q1380">
            <v>1.2</v>
          </cell>
          <cell r="R1380">
            <v>2.9</v>
          </cell>
          <cell r="S1380">
            <v>0.1</v>
          </cell>
          <cell r="U1380">
            <v>12</v>
          </cell>
          <cell r="V1380">
            <v>61250.000000000007</v>
          </cell>
          <cell r="W1380">
            <v>6125</v>
          </cell>
          <cell r="X1380">
            <v>15</v>
          </cell>
          <cell r="Y1380">
            <v>1.5</v>
          </cell>
          <cell r="Z1380">
            <v>8990</v>
          </cell>
          <cell r="AA1380">
            <v>13485</v>
          </cell>
          <cell r="AC1380">
            <v>19610</v>
          </cell>
          <cell r="AD1380">
            <v>568690</v>
          </cell>
        </row>
        <row r="1381">
          <cell r="C1381">
            <v>125006</v>
          </cell>
          <cell r="K1381" t="str">
            <v>Wheel Loader 1,0-1,6 M3</v>
          </cell>
          <cell r="P1381">
            <v>8</v>
          </cell>
          <cell r="Q1381">
            <v>1.5</v>
          </cell>
          <cell r="R1381">
            <v>3.625</v>
          </cell>
          <cell r="S1381">
            <v>0.125</v>
          </cell>
          <cell r="U1381">
            <v>12</v>
          </cell>
          <cell r="V1381">
            <v>130375.00000000001</v>
          </cell>
          <cell r="W1381">
            <v>16297</v>
          </cell>
          <cell r="X1381">
            <v>8</v>
          </cell>
          <cell r="Y1381">
            <v>1</v>
          </cell>
          <cell r="Z1381">
            <v>8990</v>
          </cell>
          <cell r="AA1381">
            <v>8990</v>
          </cell>
          <cell r="AC1381">
            <v>25287</v>
          </cell>
          <cell r="AD1381">
            <v>733323</v>
          </cell>
        </row>
        <row r="1382">
          <cell r="C1382">
            <v>125007</v>
          </cell>
          <cell r="K1382" t="str">
            <v>Submersible Pump</v>
          </cell>
          <cell r="P1382">
            <v>0</v>
          </cell>
          <cell r="Q1382">
            <v>1</v>
          </cell>
          <cell r="R1382">
            <v>0</v>
          </cell>
          <cell r="S1382">
            <v>0</v>
          </cell>
          <cell r="U1382">
            <v>0</v>
          </cell>
          <cell r="V1382">
            <v>24375</v>
          </cell>
          <cell r="W1382">
            <v>0</v>
          </cell>
          <cell r="X1382">
            <v>0</v>
          </cell>
          <cell r="Y1382">
            <v>0</v>
          </cell>
          <cell r="Z1382">
            <v>8990</v>
          </cell>
          <cell r="AA1382">
            <v>0</v>
          </cell>
          <cell r="AC1382">
            <v>0</v>
          </cell>
          <cell r="AD1382">
            <v>0</v>
          </cell>
        </row>
        <row r="1383">
          <cell r="C1383">
            <v>125008</v>
          </cell>
          <cell r="S1383">
            <v>0</v>
          </cell>
          <cell r="AC1383">
            <v>0</v>
          </cell>
          <cell r="AD1383">
            <v>0</v>
          </cell>
        </row>
        <row r="1384">
          <cell r="C1384">
            <v>125009</v>
          </cell>
          <cell r="S1384">
            <v>0</v>
          </cell>
          <cell r="AC1384">
            <v>0</v>
          </cell>
          <cell r="AD1384">
            <v>0</v>
          </cell>
        </row>
        <row r="1385">
          <cell r="C1385">
            <v>125010</v>
          </cell>
          <cell r="S1385">
            <v>0</v>
          </cell>
          <cell r="AC1385">
            <v>0</v>
          </cell>
          <cell r="AD1385">
            <v>0</v>
          </cell>
        </row>
        <row r="1386">
          <cell r="C1386">
            <v>126000</v>
          </cell>
          <cell r="D1386" t="str">
            <v>III-2-10</v>
          </cell>
          <cell r="F1386" t="str">
            <v>Formwork type - A1</v>
          </cell>
          <cell r="H1386" t="str">
            <v>sqm</v>
          </cell>
          <cell r="I1386">
            <v>773</v>
          </cell>
          <cell r="K1386">
            <v>0</v>
          </cell>
          <cell r="L1386">
            <v>58</v>
          </cell>
          <cell r="M1386">
            <v>7</v>
          </cell>
          <cell r="N1386">
            <v>1</v>
          </cell>
          <cell r="O1386">
            <v>406</v>
          </cell>
          <cell r="U1386">
            <v>1</v>
          </cell>
          <cell r="W1386">
            <v>1000</v>
          </cell>
          <cell r="AC1386">
            <v>1000</v>
          </cell>
          <cell r="AD1386">
            <v>773000</v>
          </cell>
          <cell r="AE1386">
            <v>0</v>
          </cell>
          <cell r="AF1386" t="str">
            <v>III-2-10</v>
          </cell>
          <cell r="AH1386" t="str">
            <v>Prod./Jam :</v>
          </cell>
          <cell r="AI1386">
            <v>2.5</v>
          </cell>
          <cell r="AJ1386">
            <v>20</v>
          </cell>
          <cell r="AK1386">
            <v>1</v>
          </cell>
          <cell r="AM1386">
            <v>27750</v>
          </cell>
          <cell r="AN1386">
            <v>21450750</v>
          </cell>
          <cell r="AO1386">
            <v>0</v>
          </cell>
          <cell r="AP1386" t="str">
            <v>III-2-10</v>
          </cell>
          <cell r="AV1386">
            <v>40618</v>
          </cell>
          <cell r="AW1386">
            <v>31397714</v>
          </cell>
          <cell r="BC1386">
            <v>69368</v>
          </cell>
        </row>
        <row r="1387">
          <cell r="C1387">
            <v>126001</v>
          </cell>
          <cell r="K1387" t="str">
            <v>Alat Bantu</v>
          </cell>
          <cell r="P1387">
            <v>1</v>
          </cell>
          <cell r="Q1387">
            <v>1</v>
          </cell>
          <cell r="R1387">
            <v>773</v>
          </cell>
          <cell r="S1387">
            <v>1</v>
          </cell>
          <cell r="U1387">
            <v>1</v>
          </cell>
          <cell r="V1387">
            <v>1000</v>
          </cell>
          <cell r="W1387">
            <v>1000</v>
          </cell>
          <cell r="AC1387">
            <v>1000</v>
          </cell>
          <cell r="AD1387">
            <v>773000</v>
          </cell>
          <cell r="AH1387" t="str">
            <v>Mandor</v>
          </cell>
          <cell r="AI1387">
            <v>1</v>
          </cell>
          <cell r="AJ1387">
            <v>0.05</v>
          </cell>
          <cell r="AK1387">
            <v>0.05</v>
          </cell>
          <cell r="AL1387">
            <v>75000</v>
          </cell>
          <cell r="AM1387">
            <v>3750</v>
          </cell>
          <cell r="AN1387">
            <v>2898750</v>
          </cell>
          <cell r="AO1387">
            <v>38.650000000000006</v>
          </cell>
          <cell r="AR1387" t="str">
            <v>Multiplek 9 mm</v>
          </cell>
          <cell r="AS1387" t="str">
            <v>lbr</v>
          </cell>
          <cell r="AT1387">
            <v>8.3299999999999999E-2</v>
          </cell>
          <cell r="AU1387">
            <v>155000</v>
          </cell>
          <cell r="AV1387">
            <v>12912</v>
          </cell>
          <cell r="AW1387">
            <v>9980976</v>
          </cell>
          <cell r="AX1387">
            <v>64.390900000000002</v>
          </cell>
          <cell r="AY1387">
            <v>8.3299999999999999E-2</v>
          </cell>
        </row>
        <row r="1388">
          <cell r="C1388">
            <v>126002</v>
          </cell>
          <cell r="S1388">
            <v>0</v>
          </cell>
          <cell r="AC1388">
            <v>0</v>
          </cell>
          <cell r="AD1388">
            <v>0</v>
          </cell>
          <cell r="AH1388" t="str">
            <v>Tukang Kayu</v>
          </cell>
          <cell r="AI1388">
            <v>4</v>
          </cell>
          <cell r="AJ1388">
            <v>0.05</v>
          </cell>
          <cell r="AK1388">
            <v>0.2</v>
          </cell>
          <cell r="AL1388">
            <v>60000</v>
          </cell>
          <cell r="AM1388">
            <v>12000</v>
          </cell>
          <cell r="AN1388">
            <v>9276000</v>
          </cell>
          <cell r="AO1388">
            <v>154.60000000000002</v>
          </cell>
          <cell r="AR1388" t="str">
            <v>Kayu Klas I</v>
          </cell>
          <cell r="AS1388" t="str">
            <v>m3</v>
          </cell>
          <cell r="AT1388">
            <v>5.4000000000000003E-3</v>
          </cell>
          <cell r="AU1388">
            <v>2000000</v>
          </cell>
          <cell r="AV1388">
            <v>10800</v>
          </cell>
          <cell r="AW1388">
            <v>8348400</v>
          </cell>
          <cell r="AX1388">
            <v>4.1741999999999999</v>
          </cell>
          <cell r="AY1388">
            <v>5.4000000000000003E-3</v>
          </cell>
        </row>
        <row r="1389">
          <cell r="C1389">
            <v>126003</v>
          </cell>
          <cell r="S1389">
            <v>0</v>
          </cell>
          <cell r="AC1389">
            <v>0</v>
          </cell>
          <cell r="AD1389">
            <v>0</v>
          </cell>
          <cell r="AH1389" t="str">
            <v>Pekerja</v>
          </cell>
          <cell r="AI1389">
            <v>6</v>
          </cell>
          <cell r="AJ1389">
            <v>0.05</v>
          </cell>
          <cell r="AK1389">
            <v>0.3</v>
          </cell>
          <cell r="AL1389">
            <v>40000</v>
          </cell>
          <cell r="AM1389">
            <v>12000</v>
          </cell>
          <cell r="AN1389">
            <v>9276000</v>
          </cell>
          <cell r="AO1389">
            <v>231.89999999999998</v>
          </cell>
          <cell r="AR1389" t="str">
            <v>Kayu Klas II</v>
          </cell>
          <cell r="AS1389" t="str">
            <v>m3</v>
          </cell>
          <cell r="AT1389">
            <v>4.1000000000000003E-3</v>
          </cell>
          <cell r="AU1389">
            <v>1500000</v>
          </cell>
          <cell r="AV1389">
            <v>6150</v>
          </cell>
          <cell r="AW1389">
            <v>4753950</v>
          </cell>
          <cell r="AX1389">
            <v>3.1693000000000002</v>
          </cell>
          <cell r="AY1389">
            <v>4.1000000000000003E-3</v>
          </cell>
        </row>
        <row r="1390">
          <cell r="C1390">
            <v>126004</v>
          </cell>
          <cell r="S1390">
            <v>0</v>
          </cell>
          <cell r="AC1390">
            <v>0</v>
          </cell>
          <cell r="AD1390">
            <v>0</v>
          </cell>
          <cell r="AR1390" t="str">
            <v>Paku</v>
          </cell>
          <cell r="AS1390" t="str">
            <v>kg</v>
          </cell>
          <cell r="AT1390">
            <v>0.1</v>
          </cell>
          <cell r="AU1390">
            <v>12000</v>
          </cell>
          <cell r="AV1390">
            <v>1200</v>
          </cell>
          <cell r="AW1390">
            <v>927600</v>
          </cell>
          <cell r="AX1390">
            <v>77.300000000000011</v>
          </cell>
          <cell r="AY1390">
            <v>0.1</v>
          </cell>
        </row>
        <row r="1391">
          <cell r="C1391">
            <v>126005</v>
          </cell>
          <cell r="S1391">
            <v>0</v>
          </cell>
          <cell r="AC1391">
            <v>0</v>
          </cell>
          <cell r="AD1391">
            <v>0</v>
          </cell>
          <cell r="AR1391" t="str">
            <v>Form Tie</v>
          </cell>
          <cell r="AS1391" t="str">
            <v>bh</v>
          </cell>
          <cell r="AT1391">
            <v>0.192</v>
          </cell>
          <cell r="AU1391">
            <v>8500</v>
          </cell>
          <cell r="AV1391">
            <v>1632</v>
          </cell>
          <cell r="AW1391">
            <v>1261536</v>
          </cell>
          <cell r="AX1391">
            <v>148.416</v>
          </cell>
          <cell r="AY1391">
            <v>0.192</v>
          </cell>
        </row>
        <row r="1392">
          <cell r="C1392">
            <v>126006</v>
          </cell>
          <cell r="S1392">
            <v>0</v>
          </cell>
          <cell r="AC1392">
            <v>0</v>
          </cell>
          <cell r="AD1392">
            <v>0</v>
          </cell>
          <cell r="AR1392" t="str">
            <v>Plasticone</v>
          </cell>
          <cell r="AS1392" t="str">
            <v>Bh</v>
          </cell>
          <cell r="AT1392">
            <v>0.96</v>
          </cell>
          <cell r="AU1392">
            <v>5750</v>
          </cell>
          <cell r="AV1392">
            <v>5520</v>
          </cell>
          <cell r="AW1392">
            <v>4266960</v>
          </cell>
          <cell r="AX1392">
            <v>742.07999999999993</v>
          </cell>
          <cell r="AY1392">
            <v>0.96</v>
          </cell>
        </row>
        <row r="1393">
          <cell r="C1393">
            <v>126007</v>
          </cell>
          <cell r="S1393">
            <v>0</v>
          </cell>
          <cell r="AC1393">
            <v>0</v>
          </cell>
          <cell r="AD1393">
            <v>0</v>
          </cell>
          <cell r="AR1393" t="str">
            <v>Separator</v>
          </cell>
          <cell r="AS1393" t="str">
            <v>Btg</v>
          </cell>
          <cell r="AT1393">
            <v>0.76800000000000002</v>
          </cell>
          <cell r="AU1393">
            <v>3000</v>
          </cell>
          <cell r="AV1393">
            <v>2304</v>
          </cell>
          <cell r="AW1393">
            <v>1780992</v>
          </cell>
          <cell r="AX1393">
            <v>593.66399999999999</v>
          </cell>
          <cell r="AY1393">
            <v>0.76800000000000002</v>
          </cell>
        </row>
        <row r="1394">
          <cell r="C1394">
            <v>126008</v>
          </cell>
          <cell r="S1394">
            <v>0</v>
          </cell>
          <cell r="AC1394">
            <v>0</v>
          </cell>
          <cell r="AD1394">
            <v>0</v>
          </cell>
          <cell r="AR1394" t="str">
            <v>Form Oil</v>
          </cell>
          <cell r="AS1394" t="str">
            <v>lt</v>
          </cell>
          <cell r="AT1394">
            <v>0.05</v>
          </cell>
          <cell r="AU1394">
            <v>2000</v>
          </cell>
          <cell r="AV1394">
            <v>100</v>
          </cell>
          <cell r="AW1394">
            <v>77300</v>
          </cell>
          <cell r="AX1394">
            <v>38.650000000000006</v>
          </cell>
          <cell r="AY1394">
            <v>0.05</v>
          </cell>
        </row>
        <row r="1395">
          <cell r="C1395">
            <v>126009</v>
          </cell>
          <cell r="S1395">
            <v>0</v>
          </cell>
          <cell r="AC1395">
            <v>0</v>
          </cell>
          <cell r="AD1395">
            <v>0</v>
          </cell>
        </row>
        <row r="1396">
          <cell r="C1396">
            <v>126010</v>
          </cell>
          <cell r="S1396">
            <v>0</v>
          </cell>
          <cell r="AC1396">
            <v>0</v>
          </cell>
          <cell r="AD1396">
            <v>0</v>
          </cell>
        </row>
        <row r="1397">
          <cell r="C1397">
            <v>127000</v>
          </cell>
          <cell r="D1397" t="str">
            <v>III-2-11</v>
          </cell>
          <cell r="F1397" t="str">
            <v>Formwork type - A2</v>
          </cell>
          <cell r="H1397" t="str">
            <v>sqm</v>
          </cell>
          <cell r="I1397">
            <v>2004</v>
          </cell>
          <cell r="K1397">
            <v>0</v>
          </cell>
          <cell r="L1397">
            <v>58</v>
          </cell>
          <cell r="M1397">
            <v>7</v>
          </cell>
          <cell r="N1397">
            <v>1</v>
          </cell>
          <cell r="O1397">
            <v>406</v>
          </cell>
          <cell r="U1397">
            <v>1</v>
          </cell>
          <cell r="W1397">
            <v>2000</v>
          </cell>
          <cell r="AC1397">
            <v>2000</v>
          </cell>
          <cell r="AD1397">
            <v>4008000</v>
          </cell>
          <cell r="AE1397">
            <v>0</v>
          </cell>
          <cell r="AF1397" t="str">
            <v>III-2-11</v>
          </cell>
          <cell r="AH1397" t="str">
            <v>Prod./Jam :</v>
          </cell>
          <cell r="AI1397">
            <v>2</v>
          </cell>
          <cell r="AJ1397">
            <v>16</v>
          </cell>
          <cell r="AK1397">
            <v>1</v>
          </cell>
          <cell r="AM1397">
            <v>34688</v>
          </cell>
          <cell r="AN1397">
            <v>69514752</v>
          </cell>
          <cell r="AO1397">
            <v>0</v>
          </cell>
          <cell r="AP1397" t="str">
            <v>III-2-11</v>
          </cell>
          <cell r="AV1397">
            <v>41818</v>
          </cell>
          <cell r="AW1397">
            <v>83803272</v>
          </cell>
          <cell r="BC1397">
            <v>78506</v>
          </cell>
        </row>
        <row r="1398">
          <cell r="C1398">
            <v>127001</v>
          </cell>
          <cell r="K1398" t="str">
            <v>Alat Bantu</v>
          </cell>
          <cell r="P1398">
            <v>0.5</v>
          </cell>
          <cell r="Q1398">
            <v>2</v>
          </cell>
          <cell r="R1398">
            <v>4008</v>
          </cell>
          <cell r="S1398">
            <v>2</v>
          </cell>
          <cell r="U1398">
            <v>1</v>
          </cell>
          <cell r="V1398">
            <v>1000</v>
          </cell>
          <cell r="W1398">
            <v>2000</v>
          </cell>
          <cell r="AC1398">
            <v>2000</v>
          </cell>
          <cell r="AD1398">
            <v>4008000</v>
          </cell>
          <cell r="AH1398" t="str">
            <v>Mandor</v>
          </cell>
          <cell r="AI1398">
            <v>1</v>
          </cell>
          <cell r="AJ1398">
            <v>6.25E-2</v>
          </cell>
          <cell r="AK1398">
            <v>6.25E-2</v>
          </cell>
          <cell r="AL1398">
            <v>75000</v>
          </cell>
          <cell r="AM1398">
            <v>4688</v>
          </cell>
          <cell r="AN1398">
            <v>9394752</v>
          </cell>
          <cell r="AO1398">
            <v>125.25</v>
          </cell>
          <cell r="AR1398" t="str">
            <v>Multiplek 9 mm</v>
          </cell>
          <cell r="AS1398" t="str">
            <v>lbr</v>
          </cell>
          <cell r="AT1398">
            <v>8.3299999999999999E-2</v>
          </cell>
          <cell r="AU1398">
            <v>155000</v>
          </cell>
          <cell r="AV1398">
            <v>12912</v>
          </cell>
          <cell r="AW1398">
            <v>25875648</v>
          </cell>
          <cell r="AX1398">
            <v>166.9332</v>
          </cell>
          <cell r="AY1398">
            <v>8.3299999999999999E-2</v>
          </cell>
        </row>
        <row r="1399">
          <cell r="C1399">
            <v>127002</v>
          </cell>
          <cell r="S1399">
            <v>0</v>
          </cell>
          <cell r="AC1399">
            <v>0</v>
          </cell>
          <cell r="AD1399">
            <v>0</v>
          </cell>
          <cell r="AH1399" t="str">
            <v>Tukang Kayu</v>
          </cell>
          <cell r="AI1399">
            <v>4</v>
          </cell>
          <cell r="AJ1399">
            <v>6.25E-2</v>
          </cell>
          <cell r="AK1399">
            <v>0.25</v>
          </cell>
          <cell r="AL1399">
            <v>60000</v>
          </cell>
          <cell r="AM1399">
            <v>15000</v>
          </cell>
          <cell r="AN1399">
            <v>30060000</v>
          </cell>
          <cell r="AO1399">
            <v>501</v>
          </cell>
          <cell r="AR1399" t="str">
            <v>Kayu Klas I</v>
          </cell>
          <cell r="AS1399" t="str">
            <v>m3</v>
          </cell>
          <cell r="AT1399">
            <v>5.4000000000000003E-3</v>
          </cell>
          <cell r="AU1399">
            <v>2000000</v>
          </cell>
          <cell r="AV1399">
            <v>10800</v>
          </cell>
          <cell r="AW1399">
            <v>21643200</v>
          </cell>
          <cell r="AX1399">
            <v>10.8216</v>
          </cell>
          <cell r="AY1399">
            <v>5.4000000000000003E-3</v>
          </cell>
        </row>
        <row r="1400">
          <cell r="C1400">
            <v>127003</v>
          </cell>
          <cell r="S1400">
            <v>0</v>
          </cell>
          <cell r="AC1400">
            <v>0</v>
          </cell>
          <cell r="AD1400">
            <v>0</v>
          </cell>
          <cell r="AH1400" t="str">
            <v>Pekerja</v>
          </cell>
          <cell r="AI1400">
            <v>6</v>
          </cell>
          <cell r="AJ1400">
            <v>6.25E-2</v>
          </cell>
          <cell r="AK1400">
            <v>0.375</v>
          </cell>
          <cell r="AL1400">
            <v>40000</v>
          </cell>
          <cell r="AM1400">
            <v>15000</v>
          </cell>
          <cell r="AN1400">
            <v>30060000</v>
          </cell>
          <cell r="AO1400">
            <v>751.5</v>
          </cell>
          <cell r="AR1400" t="str">
            <v>Kayu Klas II</v>
          </cell>
          <cell r="AS1400" t="str">
            <v>m3</v>
          </cell>
          <cell r="AT1400">
            <v>4.1000000000000003E-3</v>
          </cell>
          <cell r="AU1400">
            <v>1500000</v>
          </cell>
          <cell r="AV1400">
            <v>6150</v>
          </cell>
          <cell r="AW1400">
            <v>12324600</v>
          </cell>
          <cell r="AX1400">
            <v>8.2164000000000001</v>
          </cell>
          <cell r="AY1400">
            <v>4.1000000000000003E-3</v>
          </cell>
        </row>
        <row r="1401">
          <cell r="C1401">
            <v>127004</v>
          </cell>
          <cell r="S1401">
            <v>0</v>
          </cell>
          <cell r="AC1401">
            <v>0</v>
          </cell>
          <cell r="AD1401">
            <v>0</v>
          </cell>
          <cell r="AR1401" t="str">
            <v>Paku</v>
          </cell>
          <cell r="AS1401" t="str">
            <v>kg</v>
          </cell>
          <cell r="AT1401">
            <v>0.1</v>
          </cell>
          <cell r="AU1401">
            <v>12000</v>
          </cell>
          <cell r="AV1401">
            <v>1200</v>
          </cell>
          <cell r="AW1401">
            <v>2404800</v>
          </cell>
          <cell r="AX1401">
            <v>200.4</v>
          </cell>
          <cell r="AY1401">
            <v>0.1</v>
          </cell>
        </row>
        <row r="1402">
          <cell r="C1402">
            <v>127005</v>
          </cell>
          <cell r="S1402">
            <v>0</v>
          </cell>
          <cell r="AC1402">
            <v>0</v>
          </cell>
          <cell r="AD1402">
            <v>0</v>
          </cell>
          <cell r="AR1402" t="str">
            <v>Form Tie</v>
          </cell>
          <cell r="AS1402" t="str">
            <v>bh</v>
          </cell>
          <cell r="AT1402">
            <v>0.192</v>
          </cell>
          <cell r="AU1402">
            <v>8500</v>
          </cell>
          <cell r="AV1402">
            <v>1632</v>
          </cell>
          <cell r="AW1402">
            <v>3270528</v>
          </cell>
          <cell r="AX1402">
            <v>384.76800000000003</v>
          </cell>
          <cell r="AY1402">
            <v>0.192</v>
          </cell>
        </row>
        <row r="1403">
          <cell r="C1403">
            <v>127006</v>
          </cell>
          <cell r="S1403">
            <v>0</v>
          </cell>
          <cell r="AC1403">
            <v>0</v>
          </cell>
          <cell r="AD1403">
            <v>0</v>
          </cell>
          <cell r="AR1403" t="str">
            <v>Plasticone</v>
          </cell>
          <cell r="AS1403" t="str">
            <v>Bh</v>
          </cell>
          <cell r="AT1403">
            <v>0.96</v>
          </cell>
          <cell r="AU1403">
            <v>5750</v>
          </cell>
          <cell r="AV1403">
            <v>5520</v>
          </cell>
          <cell r="AW1403">
            <v>11062080</v>
          </cell>
          <cell r="AX1403">
            <v>1923.84</v>
          </cell>
          <cell r="AY1403">
            <v>0.96</v>
          </cell>
        </row>
        <row r="1404">
          <cell r="C1404">
            <v>127007</v>
          </cell>
          <cell r="S1404">
            <v>0</v>
          </cell>
          <cell r="AC1404">
            <v>0</v>
          </cell>
          <cell r="AD1404">
            <v>0</v>
          </cell>
          <cell r="AR1404" t="str">
            <v>Separator</v>
          </cell>
          <cell r="AS1404" t="str">
            <v>Btg</v>
          </cell>
          <cell r="AT1404">
            <v>0.76800000000000002</v>
          </cell>
          <cell r="AU1404">
            <v>3000</v>
          </cell>
          <cell r="AV1404">
            <v>2304</v>
          </cell>
          <cell r="AW1404">
            <v>4617216</v>
          </cell>
          <cell r="AX1404">
            <v>1539.0720000000001</v>
          </cell>
          <cell r="AY1404">
            <v>0.76800000000000002</v>
          </cell>
        </row>
        <row r="1405">
          <cell r="C1405">
            <v>127008</v>
          </cell>
          <cell r="S1405">
            <v>0</v>
          </cell>
          <cell r="AC1405">
            <v>0</v>
          </cell>
          <cell r="AD1405">
            <v>0</v>
          </cell>
          <cell r="AR1405" t="str">
            <v>Form Oil</v>
          </cell>
          <cell r="AS1405" t="str">
            <v>lt</v>
          </cell>
          <cell r="AT1405">
            <v>0.05</v>
          </cell>
          <cell r="AU1405">
            <v>2000</v>
          </cell>
          <cell r="AV1405">
            <v>100</v>
          </cell>
          <cell r="AW1405">
            <v>200400</v>
          </cell>
          <cell r="AX1405">
            <v>100.2</v>
          </cell>
          <cell r="AY1405">
            <v>0.05</v>
          </cell>
        </row>
        <row r="1406">
          <cell r="C1406">
            <v>127009</v>
          </cell>
          <cell r="S1406">
            <v>0</v>
          </cell>
          <cell r="AC1406">
            <v>0</v>
          </cell>
          <cell r="AD1406">
            <v>0</v>
          </cell>
          <cell r="AR1406" t="str">
            <v>Kawat Ikat</v>
          </cell>
          <cell r="AS1406" t="str">
            <v>kg</v>
          </cell>
          <cell r="AT1406">
            <v>0.1</v>
          </cell>
          <cell r="AU1406">
            <v>12000</v>
          </cell>
          <cell r="AV1406">
            <v>1200</v>
          </cell>
          <cell r="AW1406">
            <v>2404800</v>
          </cell>
          <cell r="AX1406">
            <v>200.4</v>
          </cell>
          <cell r="AY1406">
            <v>0.1</v>
          </cell>
        </row>
        <row r="1407">
          <cell r="C1407">
            <v>127010</v>
          </cell>
          <cell r="S1407">
            <v>0</v>
          </cell>
          <cell r="AC1407">
            <v>0</v>
          </cell>
          <cell r="AD1407">
            <v>0</v>
          </cell>
        </row>
        <row r="1408">
          <cell r="C1408">
            <v>128000</v>
          </cell>
          <cell r="D1408" t="str">
            <v>III-2-12</v>
          </cell>
          <cell r="F1408" t="str">
            <v>Formwork type - A3</v>
          </cell>
          <cell r="H1408" t="str">
            <v>sqm</v>
          </cell>
          <cell r="I1408">
            <v>1257</v>
          </cell>
          <cell r="K1408">
            <v>0</v>
          </cell>
          <cell r="L1408">
            <v>58</v>
          </cell>
          <cell r="M1408">
            <v>7</v>
          </cell>
          <cell r="N1408">
            <v>1</v>
          </cell>
          <cell r="O1408">
            <v>406</v>
          </cell>
          <cell r="U1408">
            <v>1</v>
          </cell>
          <cell r="W1408">
            <v>4000</v>
          </cell>
          <cell r="AC1408">
            <v>4000</v>
          </cell>
          <cell r="AD1408">
            <v>5028000</v>
          </cell>
          <cell r="AE1408">
            <v>0</v>
          </cell>
          <cell r="AF1408" t="str">
            <v>III-2-12</v>
          </cell>
          <cell r="AH1408" t="str">
            <v>Prod./Jam :</v>
          </cell>
          <cell r="AI1408">
            <v>1.5</v>
          </cell>
          <cell r="AJ1408">
            <v>12</v>
          </cell>
          <cell r="AK1408">
            <v>1</v>
          </cell>
          <cell r="AM1408">
            <v>46232</v>
          </cell>
          <cell r="AN1408">
            <v>58113624</v>
          </cell>
          <cell r="AO1408">
            <v>0</v>
          </cell>
          <cell r="AP1408" t="str">
            <v>III-2-12</v>
          </cell>
          <cell r="AV1408">
            <v>41818</v>
          </cell>
          <cell r="AW1408">
            <v>52565226</v>
          </cell>
          <cell r="BC1408">
            <v>92050</v>
          </cell>
        </row>
        <row r="1409">
          <cell r="C1409">
            <v>128001</v>
          </cell>
          <cell r="K1409" t="str">
            <v>Alat Bantu</v>
          </cell>
          <cell r="P1409">
            <v>0.25</v>
          </cell>
          <cell r="Q1409">
            <v>4</v>
          </cell>
          <cell r="R1409">
            <v>5028</v>
          </cell>
          <cell r="S1409">
            <v>4</v>
          </cell>
          <cell r="U1409">
            <v>1</v>
          </cell>
          <cell r="V1409">
            <v>1000</v>
          </cell>
          <cell r="W1409">
            <v>4000</v>
          </cell>
          <cell r="AC1409">
            <v>4000</v>
          </cell>
          <cell r="AD1409">
            <v>5028000</v>
          </cell>
          <cell r="AH1409" t="str">
            <v>Mandor</v>
          </cell>
          <cell r="AI1409">
            <v>1</v>
          </cell>
          <cell r="AJ1409">
            <v>8.3299999999999999E-2</v>
          </cell>
          <cell r="AK1409">
            <v>8.3299999999999999E-2</v>
          </cell>
          <cell r="AL1409">
            <v>75000</v>
          </cell>
          <cell r="AM1409">
            <v>6248</v>
          </cell>
          <cell r="AN1409">
            <v>7853736</v>
          </cell>
          <cell r="AO1409">
            <v>104.7081</v>
          </cell>
          <cell r="AR1409" t="str">
            <v>Multiplek 9 mm</v>
          </cell>
          <cell r="AS1409" t="str">
            <v>lbr</v>
          </cell>
          <cell r="AT1409">
            <v>8.3299999999999999E-2</v>
          </cell>
          <cell r="AU1409">
            <v>155000</v>
          </cell>
          <cell r="AV1409">
            <v>12912</v>
          </cell>
          <cell r="AW1409">
            <v>16230384</v>
          </cell>
          <cell r="AX1409">
            <v>104.7081</v>
          </cell>
          <cell r="AY1409">
            <v>8.3299999999999999E-2</v>
          </cell>
        </row>
        <row r="1410">
          <cell r="C1410">
            <v>128002</v>
          </cell>
          <cell r="S1410">
            <v>0</v>
          </cell>
          <cell r="AC1410">
            <v>0</v>
          </cell>
          <cell r="AD1410">
            <v>0</v>
          </cell>
          <cell r="AH1410" t="str">
            <v>Tukang Kayu</v>
          </cell>
          <cell r="AI1410">
            <v>4</v>
          </cell>
          <cell r="AJ1410">
            <v>8.3299999999999999E-2</v>
          </cell>
          <cell r="AK1410">
            <v>0.3332</v>
          </cell>
          <cell r="AL1410">
            <v>60000</v>
          </cell>
          <cell r="AM1410">
            <v>19992</v>
          </cell>
          <cell r="AN1410">
            <v>25129944</v>
          </cell>
          <cell r="AO1410">
            <v>418.83240000000001</v>
          </cell>
          <cell r="AR1410" t="str">
            <v>Kayu Klas I</v>
          </cell>
          <cell r="AS1410" t="str">
            <v>m3</v>
          </cell>
          <cell r="AT1410">
            <v>5.4000000000000003E-3</v>
          </cell>
          <cell r="AU1410">
            <v>2000000</v>
          </cell>
          <cell r="AV1410">
            <v>10800</v>
          </cell>
          <cell r="AW1410">
            <v>13575600</v>
          </cell>
          <cell r="AX1410">
            <v>6.7878000000000007</v>
          </cell>
          <cell r="AY1410">
            <v>5.4000000000000003E-3</v>
          </cell>
        </row>
        <row r="1411">
          <cell r="C1411">
            <v>128003</v>
          </cell>
          <cell r="S1411">
            <v>0</v>
          </cell>
          <cell r="AC1411">
            <v>0</v>
          </cell>
          <cell r="AD1411">
            <v>0</v>
          </cell>
          <cell r="AH1411" t="str">
            <v>Pekerja</v>
          </cell>
          <cell r="AI1411">
            <v>6</v>
          </cell>
          <cell r="AJ1411">
            <v>8.3299999999999999E-2</v>
          </cell>
          <cell r="AK1411">
            <v>0.49980000000000002</v>
          </cell>
          <cell r="AL1411">
            <v>40000</v>
          </cell>
          <cell r="AM1411">
            <v>19992</v>
          </cell>
          <cell r="AN1411">
            <v>25129944</v>
          </cell>
          <cell r="AO1411">
            <v>628.24860000000001</v>
          </cell>
          <cell r="AR1411" t="str">
            <v>Kayu Klas II</v>
          </cell>
          <cell r="AS1411" t="str">
            <v>m3</v>
          </cell>
          <cell r="AT1411">
            <v>4.1000000000000003E-3</v>
          </cell>
          <cell r="AU1411">
            <v>1500000</v>
          </cell>
          <cell r="AV1411">
            <v>6150</v>
          </cell>
          <cell r="AW1411">
            <v>7730550</v>
          </cell>
          <cell r="AX1411">
            <v>5.1537000000000006</v>
          </cell>
          <cell r="AY1411">
            <v>4.1000000000000003E-3</v>
          </cell>
        </row>
        <row r="1412">
          <cell r="C1412">
            <v>128004</v>
          </cell>
          <cell r="S1412">
            <v>0</v>
          </cell>
          <cell r="AC1412">
            <v>0</v>
          </cell>
          <cell r="AD1412">
            <v>0</v>
          </cell>
          <cell r="AR1412" t="str">
            <v>Paku</v>
          </cell>
          <cell r="AS1412" t="str">
            <v>kg</v>
          </cell>
          <cell r="AT1412">
            <v>0.1</v>
          </cell>
          <cell r="AU1412">
            <v>12000</v>
          </cell>
          <cell r="AV1412">
            <v>1200</v>
          </cell>
          <cell r="AW1412">
            <v>1508400</v>
          </cell>
          <cell r="AX1412">
            <v>125.7</v>
          </cell>
          <cell r="AY1412">
            <v>0.1</v>
          </cell>
        </row>
        <row r="1413">
          <cell r="C1413">
            <v>128005</v>
          </cell>
          <cell r="S1413">
            <v>0</v>
          </cell>
          <cell r="AC1413">
            <v>0</v>
          </cell>
          <cell r="AD1413">
            <v>0</v>
          </cell>
          <cell r="AR1413" t="str">
            <v>Form Tie</v>
          </cell>
          <cell r="AS1413" t="str">
            <v>bh</v>
          </cell>
          <cell r="AT1413">
            <v>0.192</v>
          </cell>
          <cell r="AU1413">
            <v>8500</v>
          </cell>
          <cell r="AV1413">
            <v>1632</v>
          </cell>
          <cell r="AW1413">
            <v>2051424</v>
          </cell>
          <cell r="AX1413">
            <v>241.34399999999999</v>
          </cell>
          <cell r="AY1413">
            <v>0.192</v>
          </cell>
        </row>
        <row r="1414">
          <cell r="C1414">
            <v>128006</v>
          </cell>
          <cell r="S1414">
            <v>0</v>
          </cell>
          <cell r="AC1414">
            <v>0</v>
          </cell>
          <cell r="AD1414">
            <v>0</v>
          </cell>
          <cell r="AR1414" t="str">
            <v>Plasticone</v>
          </cell>
          <cell r="AS1414" t="str">
            <v>Bh</v>
          </cell>
          <cell r="AT1414">
            <v>0.96</v>
          </cell>
          <cell r="AU1414">
            <v>5750</v>
          </cell>
          <cell r="AV1414">
            <v>5520</v>
          </cell>
          <cell r="AW1414">
            <v>6938640</v>
          </cell>
          <cell r="AX1414">
            <v>1206.72</v>
          </cell>
          <cell r="AY1414">
            <v>0.96</v>
          </cell>
        </row>
        <row r="1415">
          <cell r="C1415">
            <v>128007</v>
          </cell>
          <cell r="S1415">
            <v>0</v>
          </cell>
          <cell r="AC1415">
            <v>0</v>
          </cell>
          <cell r="AD1415">
            <v>0</v>
          </cell>
          <cell r="AR1415" t="str">
            <v>Separator</v>
          </cell>
          <cell r="AS1415" t="str">
            <v>Btg</v>
          </cell>
          <cell r="AT1415">
            <v>0.76800000000000002</v>
          </cell>
          <cell r="AU1415">
            <v>3000</v>
          </cell>
          <cell r="AV1415">
            <v>2304</v>
          </cell>
          <cell r="AW1415">
            <v>2896128</v>
          </cell>
          <cell r="AX1415">
            <v>965.37599999999998</v>
          </cell>
          <cell r="AY1415">
            <v>0.76800000000000002</v>
          </cell>
        </row>
        <row r="1416">
          <cell r="C1416">
            <v>128008</v>
          </cell>
          <cell r="S1416">
            <v>0</v>
          </cell>
          <cell r="AC1416">
            <v>0</v>
          </cell>
          <cell r="AD1416">
            <v>0</v>
          </cell>
          <cell r="AR1416" t="str">
            <v>Form Oil</v>
          </cell>
          <cell r="AS1416" t="str">
            <v>lt</v>
          </cell>
          <cell r="AT1416">
            <v>0.05</v>
          </cell>
          <cell r="AU1416">
            <v>2000</v>
          </cell>
          <cell r="AV1416">
            <v>100</v>
          </cell>
          <cell r="AW1416">
            <v>125700</v>
          </cell>
          <cell r="AX1416">
            <v>62.85</v>
          </cell>
          <cell r="AY1416">
            <v>0.05</v>
          </cell>
        </row>
        <row r="1417">
          <cell r="C1417">
            <v>128009</v>
          </cell>
          <cell r="S1417">
            <v>0</v>
          </cell>
          <cell r="AC1417">
            <v>0</v>
          </cell>
          <cell r="AD1417">
            <v>0</v>
          </cell>
          <cell r="AR1417" t="str">
            <v>Kawat Ikat</v>
          </cell>
          <cell r="AS1417" t="str">
            <v>kg</v>
          </cell>
          <cell r="AT1417">
            <v>0.1</v>
          </cell>
          <cell r="AU1417">
            <v>12000</v>
          </cell>
          <cell r="AV1417">
            <v>1200</v>
          </cell>
          <cell r="AW1417">
            <v>1508400</v>
          </cell>
          <cell r="AX1417">
            <v>125.7</v>
          </cell>
          <cell r="AY1417">
            <v>0.1</v>
          </cell>
        </row>
        <row r="1418">
          <cell r="C1418">
            <v>128010</v>
          </cell>
          <cell r="S1418">
            <v>0</v>
          </cell>
          <cell r="AC1418">
            <v>0</v>
          </cell>
          <cell r="AD1418">
            <v>0</v>
          </cell>
        </row>
        <row r="1419">
          <cell r="C1419">
            <v>129000</v>
          </cell>
          <cell r="D1419" t="str">
            <v>III-2-13</v>
          </cell>
          <cell r="F1419" t="str">
            <v>Reinforcement bar, round</v>
          </cell>
          <cell r="H1419" t="str">
            <v>ton</v>
          </cell>
          <cell r="I1419">
            <v>5</v>
          </cell>
          <cell r="K1419">
            <v>0</v>
          </cell>
          <cell r="L1419">
            <v>58</v>
          </cell>
          <cell r="M1419">
            <v>7</v>
          </cell>
          <cell r="N1419">
            <v>1</v>
          </cell>
          <cell r="O1419">
            <v>406</v>
          </cell>
          <cell r="U1419">
            <v>0.4</v>
          </cell>
          <cell r="W1419">
            <v>50000</v>
          </cell>
          <cell r="AC1419">
            <v>50000</v>
          </cell>
          <cell r="AD1419">
            <v>250000</v>
          </cell>
          <cell r="AE1419">
            <v>0</v>
          </cell>
          <cell r="AF1419" t="str">
            <v>III-2-13</v>
          </cell>
          <cell r="AH1419" t="str">
            <v>Prod./Jam :</v>
          </cell>
          <cell r="AI1419">
            <v>0.2</v>
          </cell>
          <cell r="AJ1419">
            <v>1.6</v>
          </cell>
          <cell r="AK1419">
            <v>1</v>
          </cell>
          <cell r="AM1419">
            <v>796875</v>
          </cell>
          <cell r="AN1419">
            <v>3984375</v>
          </cell>
          <cell r="AO1419">
            <v>0</v>
          </cell>
          <cell r="AP1419" t="str">
            <v>III-2-13</v>
          </cell>
          <cell r="AV1419">
            <v>7400000</v>
          </cell>
          <cell r="AW1419">
            <v>37000000</v>
          </cell>
          <cell r="BC1419">
            <v>8246875</v>
          </cell>
        </row>
        <row r="1420">
          <cell r="C1420">
            <v>129001</v>
          </cell>
          <cell r="K1420" t="str">
            <v>Bar Cutter ø 32 mm</v>
          </cell>
          <cell r="P1420">
            <v>0.4</v>
          </cell>
          <cell r="Q1420">
            <v>1</v>
          </cell>
          <cell r="R1420">
            <v>12.5</v>
          </cell>
          <cell r="S1420">
            <v>2.5</v>
          </cell>
          <cell r="U1420">
            <v>0.4</v>
          </cell>
          <cell r="V1420">
            <v>10000</v>
          </cell>
          <cell r="W1420">
            <v>25000</v>
          </cell>
          <cell r="AC1420">
            <v>25000</v>
          </cell>
          <cell r="AD1420">
            <v>125000</v>
          </cell>
          <cell r="AH1420" t="str">
            <v>Mandor</v>
          </cell>
          <cell r="AI1420">
            <v>1</v>
          </cell>
          <cell r="AJ1420">
            <v>0.625</v>
          </cell>
          <cell r="AK1420">
            <v>0.625</v>
          </cell>
          <cell r="AL1420">
            <v>75000</v>
          </cell>
          <cell r="AM1420">
            <v>46875</v>
          </cell>
          <cell r="AN1420">
            <v>234375</v>
          </cell>
          <cell r="AO1420">
            <v>3.125</v>
          </cell>
          <cell r="AR1420" t="str">
            <v>Besi Beton Polos</v>
          </cell>
          <cell r="AS1420" t="str">
            <v>kg</v>
          </cell>
          <cell r="AT1420">
            <v>1000</v>
          </cell>
          <cell r="AU1420">
            <v>7100</v>
          </cell>
          <cell r="AV1420">
            <v>7100000</v>
          </cell>
          <cell r="AW1420">
            <v>35500000</v>
          </cell>
          <cell r="AX1420">
            <v>5000</v>
          </cell>
          <cell r="AY1420">
            <v>1000</v>
          </cell>
        </row>
        <row r="1421">
          <cell r="C1421">
            <v>129002</v>
          </cell>
          <cell r="K1421" t="str">
            <v>Bar Bender ø 32 mm</v>
          </cell>
          <cell r="P1421">
            <v>0.4</v>
          </cell>
          <cell r="Q1421">
            <v>1</v>
          </cell>
          <cell r="R1421">
            <v>12.5</v>
          </cell>
          <cell r="S1421">
            <v>2.5</v>
          </cell>
          <cell r="U1421">
            <v>0.4</v>
          </cell>
          <cell r="V1421">
            <v>10000</v>
          </cell>
          <cell r="W1421">
            <v>25000</v>
          </cell>
          <cell r="AC1421">
            <v>25000</v>
          </cell>
          <cell r="AD1421">
            <v>125000</v>
          </cell>
          <cell r="AH1421" t="str">
            <v>Tukang Besi</v>
          </cell>
          <cell r="AI1421">
            <v>10</v>
          </cell>
          <cell r="AJ1421">
            <v>0.625</v>
          </cell>
          <cell r="AK1421">
            <v>6.25</v>
          </cell>
          <cell r="AL1421">
            <v>60000</v>
          </cell>
          <cell r="AM1421">
            <v>375000</v>
          </cell>
          <cell r="AN1421">
            <v>1875000</v>
          </cell>
          <cell r="AO1421">
            <v>31.25</v>
          </cell>
          <cell r="AR1421" t="str">
            <v>Bendrat</v>
          </cell>
          <cell r="AS1421" t="str">
            <v>kg</v>
          </cell>
          <cell r="AT1421">
            <v>25</v>
          </cell>
          <cell r="AU1421">
            <v>12000</v>
          </cell>
          <cell r="AV1421">
            <v>300000</v>
          </cell>
          <cell r="AW1421">
            <v>1500000</v>
          </cell>
          <cell r="AX1421">
            <v>125</v>
          </cell>
          <cell r="AY1421">
            <v>25</v>
          </cell>
        </row>
        <row r="1422">
          <cell r="C1422">
            <v>129003</v>
          </cell>
          <cell r="S1422">
            <v>0</v>
          </cell>
          <cell r="AC1422">
            <v>0</v>
          </cell>
          <cell r="AD1422">
            <v>0</v>
          </cell>
          <cell r="AH1422" t="str">
            <v>Pekerja</v>
          </cell>
          <cell r="AI1422">
            <v>15</v>
          </cell>
          <cell r="AJ1422">
            <v>0.625</v>
          </cell>
          <cell r="AK1422">
            <v>9.375</v>
          </cell>
          <cell r="AL1422">
            <v>40000</v>
          </cell>
          <cell r="AM1422">
            <v>375000</v>
          </cell>
          <cell r="AN1422">
            <v>1875000</v>
          </cell>
          <cell r="AO1422">
            <v>46.875</v>
          </cell>
        </row>
        <row r="1423">
          <cell r="C1423">
            <v>129004</v>
          </cell>
          <cell r="S1423">
            <v>0</v>
          </cell>
          <cell r="AC1423">
            <v>0</v>
          </cell>
          <cell r="AD1423">
            <v>0</v>
          </cell>
        </row>
        <row r="1424">
          <cell r="C1424">
            <v>129005</v>
          </cell>
          <cell r="S1424">
            <v>0</v>
          </cell>
          <cell r="AC1424">
            <v>0</v>
          </cell>
          <cell r="AD1424">
            <v>0</v>
          </cell>
        </row>
        <row r="1425">
          <cell r="C1425">
            <v>129006</v>
          </cell>
          <cell r="S1425">
            <v>0</v>
          </cell>
          <cell r="AC1425">
            <v>0</v>
          </cell>
          <cell r="AD1425">
            <v>0</v>
          </cell>
        </row>
        <row r="1426">
          <cell r="C1426">
            <v>129007</v>
          </cell>
          <cell r="S1426">
            <v>0</v>
          </cell>
          <cell r="AC1426">
            <v>0</v>
          </cell>
          <cell r="AD1426">
            <v>0</v>
          </cell>
        </row>
        <row r="1427">
          <cell r="C1427">
            <v>129008</v>
          </cell>
          <cell r="S1427">
            <v>0</v>
          </cell>
          <cell r="AC1427">
            <v>0</v>
          </cell>
          <cell r="AD1427">
            <v>0</v>
          </cell>
        </row>
        <row r="1428">
          <cell r="C1428">
            <v>129009</v>
          </cell>
          <cell r="S1428">
            <v>0</v>
          </cell>
          <cell r="AC1428">
            <v>0</v>
          </cell>
          <cell r="AD1428">
            <v>0</v>
          </cell>
        </row>
        <row r="1429">
          <cell r="C1429">
            <v>129010</v>
          </cell>
          <cell r="S1429">
            <v>0</v>
          </cell>
          <cell r="AC1429">
            <v>0</v>
          </cell>
          <cell r="AD1429">
            <v>0</v>
          </cell>
        </row>
        <row r="1430">
          <cell r="C1430">
            <v>130000</v>
          </cell>
          <cell r="D1430" t="str">
            <v>III-2-14</v>
          </cell>
          <cell r="F1430" t="str">
            <v>Reinforcement bar, deform</v>
          </cell>
          <cell r="H1430" t="str">
            <v>ton</v>
          </cell>
          <cell r="I1430">
            <v>101</v>
          </cell>
          <cell r="K1430">
            <v>0</v>
          </cell>
          <cell r="L1430">
            <v>58</v>
          </cell>
          <cell r="M1430">
            <v>7</v>
          </cell>
          <cell r="N1430">
            <v>1</v>
          </cell>
          <cell r="O1430">
            <v>406</v>
          </cell>
          <cell r="U1430">
            <v>0.4</v>
          </cell>
          <cell r="W1430">
            <v>50000</v>
          </cell>
          <cell r="AC1430">
            <v>50000</v>
          </cell>
          <cell r="AD1430">
            <v>5050000</v>
          </cell>
          <cell r="AE1430">
            <v>0</v>
          </cell>
          <cell r="AF1430" t="str">
            <v>III-2-14</v>
          </cell>
          <cell r="AH1430" t="str">
            <v>Prod./Jam :</v>
          </cell>
          <cell r="AI1430">
            <v>0.2</v>
          </cell>
          <cell r="AJ1430">
            <v>1.6</v>
          </cell>
          <cell r="AK1430">
            <v>1</v>
          </cell>
          <cell r="AM1430">
            <v>796875</v>
          </cell>
          <cell r="AN1430">
            <v>80484375</v>
          </cell>
          <cell r="AO1430">
            <v>0</v>
          </cell>
          <cell r="AP1430" t="str">
            <v>III-2-14</v>
          </cell>
          <cell r="AV1430">
            <v>7400000</v>
          </cell>
          <cell r="AW1430">
            <v>747400000</v>
          </cell>
          <cell r="BC1430">
            <v>8246875</v>
          </cell>
        </row>
        <row r="1431">
          <cell r="C1431">
            <v>130001</v>
          </cell>
          <cell r="K1431" t="str">
            <v>Bar Cutter ø 32 mm</v>
          </cell>
          <cell r="P1431">
            <v>0.4</v>
          </cell>
          <cell r="Q1431">
            <v>1</v>
          </cell>
          <cell r="R1431">
            <v>252.5</v>
          </cell>
          <cell r="S1431">
            <v>2.5</v>
          </cell>
          <cell r="U1431">
            <v>0.4</v>
          </cell>
          <cell r="V1431">
            <v>10000</v>
          </cell>
          <cell r="W1431">
            <v>25000</v>
          </cell>
          <cell r="AC1431">
            <v>25000</v>
          </cell>
          <cell r="AD1431">
            <v>2525000</v>
          </cell>
          <cell r="AH1431" t="str">
            <v>Mandor</v>
          </cell>
          <cell r="AI1431">
            <v>1</v>
          </cell>
          <cell r="AJ1431">
            <v>0.625</v>
          </cell>
          <cell r="AK1431">
            <v>0.625</v>
          </cell>
          <cell r="AL1431">
            <v>75000</v>
          </cell>
          <cell r="AM1431">
            <v>46875</v>
          </cell>
          <cell r="AN1431">
            <v>4734375</v>
          </cell>
          <cell r="AO1431">
            <v>63.125</v>
          </cell>
          <cell r="AR1431" t="str">
            <v>Besi Beton Ulir (deform)</v>
          </cell>
          <cell r="AS1431" t="str">
            <v>kg</v>
          </cell>
          <cell r="AT1431">
            <v>1000</v>
          </cell>
          <cell r="AU1431">
            <v>7100</v>
          </cell>
          <cell r="AV1431">
            <v>7100000</v>
          </cell>
          <cell r="AW1431">
            <v>717100000</v>
          </cell>
          <cell r="AX1431">
            <v>101000</v>
          </cell>
          <cell r="AY1431">
            <v>1000</v>
          </cell>
        </row>
        <row r="1432">
          <cell r="C1432">
            <v>130002</v>
          </cell>
          <cell r="K1432" t="str">
            <v>Bar Bender ø 32 mm</v>
          </cell>
          <cell r="P1432">
            <v>0.4</v>
          </cell>
          <cell r="Q1432">
            <v>1</v>
          </cell>
          <cell r="R1432">
            <v>252.5</v>
          </cell>
          <cell r="S1432">
            <v>2.5</v>
          </cell>
          <cell r="U1432">
            <v>0.4</v>
          </cell>
          <cell r="V1432">
            <v>10000</v>
          </cell>
          <cell r="W1432">
            <v>25000</v>
          </cell>
          <cell r="AC1432">
            <v>25000</v>
          </cell>
          <cell r="AD1432">
            <v>2525000</v>
          </cell>
          <cell r="AH1432" t="str">
            <v>Tukang Besi</v>
          </cell>
          <cell r="AI1432">
            <v>10</v>
          </cell>
          <cell r="AJ1432">
            <v>0.625</v>
          </cell>
          <cell r="AK1432">
            <v>6.25</v>
          </cell>
          <cell r="AL1432">
            <v>60000</v>
          </cell>
          <cell r="AM1432">
            <v>375000</v>
          </cell>
          <cell r="AN1432">
            <v>37875000</v>
          </cell>
          <cell r="AO1432">
            <v>631.25</v>
          </cell>
          <cell r="AR1432" t="str">
            <v>Bendrat</v>
          </cell>
          <cell r="AS1432" t="str">
            <v>kg</v>
          </cell>
          <cell r="AT1432">
            <v>25</v>
          </cell>
          <cell r="AU1432">
            <v>12000</v>
          </cell>
          <cell r="AV1432">
            <v>300000</v>
          </cell>
          <cell r="AW1432">
            <v>30300000</v>
          </cell>
          <cell r="AX1432">
            <v>2525</v>
          </cell>
          <cell r="AY1432">
            <v>25</v>
          </cell>
        </row>
        <row r="1433">
          <cell r="C1433">
            <v>130003</v>
          </cell>
          <cell r="S1433">
            <v>0</v>
          </cell>
          <cell r="AC1433">
            <v>0</v>
          </cell>
          <cell r="AD1433">
            <v>0</v>
          </cell>
          <cell r="AH1433" t="str">
            <v>Pekerja</v>
          </cell>
          <cell r="AI1433">
            <v>15</v>
          </cell>
          <cell r="AJ1433">
            <v>0.625</v>
          </cell>
          <cell r="AK1433">
            <v>9.375</v>
          </cell>
          <cell r="AL1433">
            <v>40000</v>
          </cell>
          <cell r="AM1433">
            <v>375000</v>
          </cell>
          <cell r="AN1433">
            <v>37875000</v>
          </cell>
          <cell r="AO1433">
            <v>946.875</v>
          </cell>
        </row>
        <row r="1434">
          <cell r="C1434">
            <v>130004</v>
          </cell>
          <cell r="S1434">
            <v>0</v>
          </cell>
          <cell r="AC1434">
            <v>0</v>
          </cell>
          <cell r="AD1434">
            <v>0</v>
          </cell>
        </row>
        <row r="1435">
          <cell r="C1435">
            <v>130005</v>
          </cell>
          <cell r="S1435">
            <v>0</v>
          </cell>
          <cell r="AC1435">
            <v>0</v>
          </cell>
          <cell r="AD1435">
            <v>0</v>
          </cell>
        </row>
        <row r="1436">
          <cell r="C1436">
            <v>130006</v>
          </cell>
          <cell r="S1436">
            <v>0</v>
          </cell>
          <cell r="AC1436">
            <v>0</v>
          </cell>
          <cell r="AD1436">
            <v>0</v>
          </cell>
        </row>
        <row r="1437">
          <cell r="C1437">
            <v>130007</v>
          </cell>
          <cell r="S1437">
            <v>0</v>
          </cell>
          <cell r="AC1437">
            <v>0</v>
          </cell>
          <cell r="AD1437">
            <v>0</v>
          </cell>
        </row>
        <row r="1438">
          <cell r="C1438">
            <v>130008</v>
          </cell>
          <cell r="S1438">
            <v>0</v>
          </cell>
          <cell r="AC1438">
            <v>0</v>
          </cell>
          <cell r="AD1438">
            <v>0</v>
          </cell>
        </row>
        <row r="1439">
          <cell r="C1439">
            <v>130009</v>
          </cell>
          <cell r="S1439">
            <v>0</v>
          </cell>
          <cell r="AC1439">
            <v>0</v>
          </cell>
          <cell r="AD1439">
            <v>0</v>
          </cell>
        </row>
        <row r="1440">
          <cell r="C1440">
            <v>130010</v>
          </cell>
          <cell r="S1440">
            <v>0</v>
          </cell>
          <cell r="AC1440">
            <v>0</v>
          </cell>
          <cell r="AD1440">
            <v>0</v>
          </cell>
        </row>
        <row r="1441">
          <cell r="C1441">
            <v>131000</v>
          </cell>
          <cell r="D1441" t="str">
            <v>III-2-15</v>
          </cell>
          <cell r="F1441" t="str">
            <v>Stone masonry type - B</v>
          </cell>
          <cell r="H1441" t="str">
            <v>cum</v>
          </cell>
          <cell r="I1441">
            <v>3317</v>
          </cell>
          <cell r="K1441">
            <v>0</v>
          </cell>
          <cell r="L1441">
            <v>29</v>
          </cell>
          <cell r="M1441">
            <v>7</v>
          </cell>
          <cell r="N1441">
            <v>1</v>
          </cell>
          <cell r="O1441">
            <v>203</v>
          </cell>
          <cell r="U1441">
            <v>1.2</v>
          </cell>
          <cell r="W1441">
            <v>5209</v>
          </cell>
          <cell r="Y1441">
            <v>0.83330000000000004</v>
          </cell>
          <cell r="Z1441">
            <v>8990</v>
          </cell>
          <cell r="AA1441">
            <v>7492</v>
          </cell>
          <cell r="AC1441">
            <v>12701</v>
          </cell>
          <cell r="AD1441">
            <v>42129217</v>
          </cell>
          <cell r="AE1441">
            <v>0</v>
          </cell>
          <cell r="AF1441" t="str">
            <v>III-2-15</v>
          </cell>
          <cell r="AH1441" t="str">
            <v>Prod./Jam :</v>
          </cell>
          <cell r="AI1441">
            <v>1</v>
          </cell>
          <cell r="AJ1441">
            <v>8</v>
          </cell>
          <cell r="AK1441">
            <v>1</v>
          </cell>
          <cell r="AM1441">
            <v>79375</v>
          </cell>
          <cell r="AN1441">
            <v>263286875</v>
          </cell>
          <cell r="AO1441">
            <v>0</v>
          </cell>
          <cell r="AP1441" t="str">
            <v>III-2-15</v>
          </cell>
          <cell r="AV1441">
            <v>438060</v>
          </cell>
          <cell r="AW1441">
            <v>1453045020</v>
          </cell>
          <cell r="BC1441">
            <v>530136</v>
          </cell>
        </row>
        <row r="1442">
          <cell r="C1442">
            <v>131001</v>
          </cell>
          <cell r="K1442" t="str">
            <v>Concrete Mixer 0.35 m³</v>
          </cell>
          <cell r="P1442">
            <v>1.2</v>
          </cell>
          <cell r="Q1442">
            <v>1</v>
          </cell>
          <cell r="R1442">
            <v>2764.166666666667</v>
          </cell>
          <cell r="S1442">
            <v>0.83330000000000004</v>
          </cell>
          <cell r="U1442">
            <v>1.2</v>
          </cell>
          <cell r="V1442">
            <v>6250</v>
          </cell>
          <cell r="W1442">
            <v>5209</v>
          </cell>
          <cell r="X1442">
            <v>1</v>
          </cell>
          <cell r="Y1442">
            <v>0.83330000000000004</v>
          </cell>
          <cell r="Z1442">
            <v>8990</v>
          </cell>
          <cell r="AA1442">
            <v>7492</v>
          </cell>
          <cell r="AC1442">
            <v>12701</v>
          </cell>
          <cell r="AD1442">
            <v>42129217</v>
          </cell>
          <cell r="AH1442" t="str">
            <v>Mandor</v>
          </cell>
          <cell r="AI1442">
            <v>1</v>
          </cell>
          <cell r="AJ1442">
            <v>0.125</v>
          </cell>
          <cell r="AK1442">
            <v>0.125</v>
          </cell>
          <cell r="AL1442">
            <v>75000</v>
          </cell>
          <cell r="AM1442">
            <v>9375</v>
          </cell>
          <cell r="AN1442">
            <v>31096875</v>
          </cell>
          <cell r="AO1442">
            <v>414.625</v>
          </cell>
          <cell r="AR1442" t="str">
            <v>Semen</v>
          </cell>
          <cell r="AS1442" t="str">
            <v>kg</v>
          </cell>
          <cell r="AT1442">
            <v>120</v>
          </cell>
          <cell r="AU1442">
            <v>1077</v>
          </cell>
          <cell r="AV1442">
            <v>129240</v>
          </cell>
          <cell r="AW1442">
            <v>428689080</v>
          </cell>
          <cell r="AX1442">
            <v>398040</v>
          </cell>
          <cell r="AY1442">
            <v>120</v>
          </cell>
        </row>
        <row r="1443">
          <cell r="C1443">
            <v>131002</v>
          </cell>
          <cell r="S1443">
            <v>0</v>
          </cell>
          <cell r="AC1443">
            <v>0</v>
          </cell>
          <cell r="AD1443">
            <v>0</v>
          </cell>
          <cell r="AH1443" t="str">
            <v>Tukang</v>
          </cell>
          <cell r="AI1443">
            <v>4</v>
          </cell>
          <cell r="AJ1443">
            <v>0.125</v>
          </cell>
          <cell r="AK1443">
            <v>0.5</v>
          </cell>
          <cell r="AL1443">
            <v>60000</v>
          </cell>
          <cell r="AM1443">
            <v>30000</v>
          </cell>
          <cell r="AN1443">
            <v>99510000</v>
          </cell>
          <cell r="AO1443">
            <v>1658.5</v>
          </cell>
          <cell r="AR1443" t="str">
            <v>Pasir Pasang (SC)</v>
          </cell>
          <cell r="AS1443" t="str">
            <v>m3</v>
          </cell>
          <cell r="AT1443">
            <v>0.6</v>
          </cell>
          <cell r="AU1443">
            <v>164700</v>
          </cell>
          <cell r="AV1443">
            <v>98820</v>
          </cell>
          <cell r="AW1443">
            <v>327785940</v>
          </cell>
          <cell r="AX1443">
            <v>1990.1999999999998</v>
          </cell>
          <cell r="AY1443">
            <v>0.6</v>
          </cell>
        </row>
        <row r="1444">
          <cell r="C1444">
            <v>131003</v>
          </cell>
          <cell r="S1444">
            <v>0</v>
          </cell>
          <cell r="AC1444">
            <v>0</v>
          </cell>
          <cell r="AD1444">
            <v>0</v>
          </cell>
          <cell r="AH1444" t="str">
            <v>Pekerja</v>
          </cell>
          <cell r="AI1444">
            <v>8</v>
          </cell>
          <cell r="AJ1444">
            <v>0.125</v>
          </cell>
          <cell r="AK1444">
            <v>1</v>
          </cell>
          <cell r="AL1444">
            <v>40000</v>
          </cell>
          <cell r="AM1444">
            <v>40000</v>
          </cell>
          <cell r="AN1444">
            <v>132680000</v>
          </cell>
          <cell r="AO1444">
            <v>3317</v>
          </cell>
          <cell r="AR1444" t="str">
            <v>Batu Gunung</v>
          </cell>
          <cell r="AS1444" t="str">
            <v>m3</v>
          </cell>
          <cell r="AT1444">
            <v>1.2</v>
          </cell>
          <cell r="AU1444">
            <v>175000</v>
          </cell>
          <cell r="AV1444">
            <v>210000</v>
          </cell>
          <cell r="AW1444">
            <v>696570000</v>
          </cell>
          <cell r="AX1444">
            <v>3980.3999999999996</v>
          </cell>
          <cell r="AY1444">
            <v>1.2</v>
          </cell>
        </row>
        <row r="1445">
          <cell r="C1445">
            <v>131004</v>
          </cell>
          <cell r="S1445">
            <v>0</v>
          </cell>
          <cell r="AC1445">
            <v>0</v>
          </cell>
          <cell r="AD1445">
            <v>0</v>
          </cell>
        </row>
        <row r="1446">
          <cell r="C1446">
            <v>131005</v>
          </cell>
          <cell r="S1446">
            <v>0</v>
          </cell>
          <cell r="AC1446">
            <v>0</v>
          </cell>
          <cell r="AD1446">
            <v>0</v>
          </cell>
        </row>
        <row r="1447">
          <cell r="C1447">
            <v>131006</v>
          </cell>
          <cell r="S1447">
            <v>0</v>
          </cell>
          <cell r="AC1447">
            <v>0</v>
          </cell>
          <cell r="AD1447">
            <v>0</v>
          </cell>
        </row>
        <row r="1448">
          <cell r="C1448">
            <v>131007</v>
          </cell>
          <cell r="S1448">
            <v>0</v>
          </cell>
          <cell r="AC1448">
            <v>0</v>
          </cell>
          <cell r="AD1448">
            <v>0</v>
          </cell>
        </row>
        <row r="1449">
          <cell r="C1449">
            <v>131008</v>
          </cell>
          <cell r="S1449">
            <v>0</v>
          </cell>
          <cell r="AC1449">
            <v>0</v>
          </cell>
          <cell r="AD1449">
            <v>0</v>
          </cell>
        </row>
        <row r="1450">
          <cell r="C1450">
            <v>131009</v>
          </cell>
          <cell r="S1450">
            <v>0</v>
          </cell>
          <cell r="AC1450">
            <v>0</v>
          </cell>
          <cell r="AD1450">
            <v>0</v>
          </cell>
        </row>
        <row r="1451">
          <cell r="C1451">
            <v>131010</v>
          </cell>
          <cell r="S1451">
            <v>0</v>
          </cell>
          <cell r="AC1451">
            <v>0</v>
          </cell>
          <cell r="AD1451">
            <v>0</v>
          </cell>
        </row>
        <row r="1452">
          <cell r="C1452">
            <v>132000</v>
          </cell>
          <cell r="D1452" t="str">
            <v>III-2-16</v>
          </cell>
          <cell r="F1452" t="str">
            <v>Pointing</v>
          </cell>
          <cell r="H1452" t="str">
            <v>sqm</v>
          </cell>
          <cell r="I1452">
            <v>6531</v>
          </cell>
          <cell r="K1452">
            <v>0</v>
          </cell>
          <cell r="L1452">
            <v>29</v>
          </cell>
          <cell r="M1452">
            <v>7</v>
          </cell>
          <cell r="N1452">
            <v>1</v>
          </cell>
          <cell r="O1452">
            <v>203</v>
          </cell>
          <cell r="U1452">
            <v>20</v>
          </cell>
          <cell r="W1452">
            <v>313</v>
          </cell>
          <cell r="Y1452">
            <v>0.05</v>
          </cell>
          <cell r="Z1452">
            <v>8990</v>
          </cell>
          <cell r="AA1452">
            <v>450</v>
          </cell>
          <cell r="AC1452">
            <v>763</v>
          </cell>
          <cell r="AD1452">
            <v>4983153</v>
          </cell>
          <cell r="AE1452">
            <v>0</v>
          </cell>
          <cell r="AF1452" t="str">
            <v>III-2-16</v>
          </cell>
          <cell r="AH1452" t="str">
            <v>Prod./Jam :</v>
          </cell>
          <cell r="AI1452">
            <v>5</v>
          </cell>
          <cell r="AJ1452">
            <v>40</v>
          </cell>
          <cell r="AK1452">
            <v>1</v>
          </cell>
          <cell r="AM1452">
            <v>10875</v>
          </cell>
          <cell r="AN1452">
            <v>71024625</v>
          </cell>
          <cell r="AO1452">
            <v>0</v>
          </cell>
          <cell r="AP1452" t="str">
            <v>III-2-16</v>
          </cell>
          <cell r="AV1452">
            <v>7286</v>
          </cell>
          <cell r="AW1452">
            <v>47584866</v>
          </cell>
          <cell r="BC1452">
            <v>18924</v>
          </cell>
        </row>
        <row r="1453">
          <cell r="C1453">
            <v>132001</v>
          </cell>
          <cell r="K1453" t="str">
            <v>Concrete Mixer 0.35 m³</v>
          </cell>
          <cell r="P1453">
            <v>20</v>
          </cell>
          <cell r="Q1453">
            <v>1</v>
          </cell>
          <cell r="R1453">
            <v>326.55</v>
          </cell>
          <cell r="S1453">
            <v>0.05</v>
          </cell>
          <cell r="U1453">
            <v>20</v>
          </cell>
          <cell r="V1453">
            <v>6250</v>
          </cell>
          <cell r="W1453">
            <v>313</v>
          </cell>
          <cell r="X1453">
            <v>1</v>
          </cell>
          <cell r="Y1453">
            <v>0.05</v>
          </cell>
          <cell r="Z1453">
            <v>8990</v>
          </cell>
          <cell r="AA1453">
            <v>450</v>
          </cell>
          <cell r="AC1453">
            <v>763</v>
          </cell>
          <cell r="AD1453">
            <v>4983153</v>
          </cell>
          <cell r="AH1453" t="str">
            <v>Mandor</v>
          </cell>
          <cell r="AI1453">
            <v>1</v>
          </cell>
          <cell r="AJ1453">
            <v>2.5000000000000001E-2</v>
          </cell>
          <cell r="AK1453">
            <v>2.5000000000000001E-2</v>
          </cell>
          <cell r="AL1453">
            <v>75000</v>
          </cell>
          <cell r="AM1453">
            <v>1875</v>
          </cell>
          <cell r="AN1453">
            <v>12245625</v>
          </cell>
          <cell r="AO1453">
            <v>163.27500000000001</v>
          </cell>
          <cell r="AR1453" t="str">
            <v>Semen</v>
          </cell>
          <cell r="AS1453" t="str">
            <v>kg</v>
          </cell>
          <cell r="AT1453">
            <v>6</v>
          </cell>
          <cell r="AU1453">
            <v>1077</v>
          </cell>
          <cell r="AV1453">
            <v>6462</v>
          </cell>
          <cell r="AW1453">
            <v>42203322</v>
          </cell>
          <cell r="AX1453">
            <v>39186</v>
          </cell>
          <cell r="AY1453">
            <v>6</v>
          </cell>
        </row>
        <row r="1454">
          <cell r="C1454">
            <v>132002</v>
          </cell>
          <cell r="S1454">
            <v>0</v>
          </cell>
          <cell r="AC1454">
            <v>0</v>
          </cell>
          <cell r="AD1454">
            <v>0</v>
          </cell>
          <cell r="AH1454" t="str">
            <v>Tukang</v>
          </cell>
          <cell r="AI1454">
            <v>2</v>
          </cell>
          <cell r="AJ1454">
            <v>2.5000000000000001E-2</v>
          </cell>
          <cell r="AK1454">
            <v>0.05</v>
          </cell>
          <cell r="AL1454">
            <v>60000</v>
          </cell>
          <cell r="AM1454">
            <v>3000</v>
          </cell>
          <cell r="AN1454">
            <v>19593000</v>
          </cell>
          <cell r="AO1454">
            <v>326.55</v>
          </cell>
          <cell r="AR1454" t="str">
            <v>Pasir Pasang (SC)</v>
          </cell>
          <cell r="AS1454" t="str">
            <v>m3</v>
          </cell>
          <cell r="AT1454">
            <v>5.0000000000000001E-3</v>
          </cell>
          <cell r="AU1454">
            <v>164700</v>
          </cell>
          <cell r="AV1454">
            <v>824</v>
          </cell>
          <cell r="AW1454">
            <v>5381544</v>
          </cell>
          <cell r="AX1454">
            <v>32.655000000000001</v>
          </cell>
          <cell r="AY1454">
            <v>5.0000000000000001E-3</v>
          </cell>
        </row>
        <row r="1455">
          <cell r="C1455">
            <v>132003</v>
          </cell>
          <cell r="S1455">
            <v>0</v>
          </cell>
          <cell r="AC1455">
            <v>0</v>
          </cell>
          <cell r="AD1455">
            <v>0</v>
          </cell>
          <cell r="AH1455" t="str">
            <v>Pekerja</v>
          </cell>
          <cell r="AI1455">
            <v>6</v>
          </cell>
          <cell r="AJ1455">
            <v>2.5000000000000001E-2</v>
          </cell>
          <cell r="AK1455">
            <v>0.15</v>
          </cell>
          <cell r="AL1455">
            <v>40000</v>
          </cell>
          <cell r="AM1455">
            <v>6000</v>
          </cell>
          <cell r="AN1455">
            <v>39186000</v>
          </cell>
          <cell r="AO1455">
            <v>979.65</v>
          </cell>
        </row>
        <row r="1456">
          <cell r="C1456">
            <v>132004</v>
          </cell>
          <cell r="S1456">
            <v>0</v>
          </cell>
          <cell r="AC1456">
            <v>0</v>
          </cell>
          <cell r="AD1456">
            <v>0</v>
          </cell>
        </row>
        <row r="1457">
          <cell r="C1457">
            <v>132005</v>
          </cell>
          <cell r="S1457">
            <v>0</v>
          </cell>
          <cell r="AC1457">
            <v>0</v>
          </cell>
          <cell r="AD1457">
            <v>0</v>
          </cell>
        </row>
        <row r="1458">
          <cell r="C1458">
            <v>132006</v>
          </cell>
          <cell r="S1458">
            <v>0</v>
          </cell>
          <cell r="AC1458">
            <v>0</v>
          </cell>
          <cell r="AD1458">
            <v>0</v>
          </cell>
        </row>
        <row r="1459">
          <cell r="C1459">
            <v>132007</v>
          </cell>
          <cell r="S1459">
            <v>0</v>
          </cell>
          <cell r="AC1459">
            <v>0</v>
          </cell>
          <cell r="AD1459">
            <v>0</v>
          </cell>
        </row>
        <row r="1460">
          <cell r="C1460">
            <v>132008</v>
          </cell>
          <cell r="S1460">
            <v>0</v>
          </cell>
          <cell r="AC1460">
            <v>0</v>
          </cell>
          <cell r="AD1460">
            <v>0</v>
          </cell>
        </row>
        <row r="1461">
          <cell r="C1461">
            <v>132009</v>
          </cell>
          <cell r="S1461">
            <v>0</v>
          </cell>
          <cell r="AC1461">
            <v>0</v>
          </cell>
          <cell r="AD1461">
            <v>0</v>
          </cell>
        </row>
        <row r="1462">
          <cell r="C1462">
            <v>132010</v>
          </cell>
          <cell r="S1462">
            <v>0</v>
          </cell>
          <cell r="AC1462">
            <v>0</v>
          </cell>
          <cell r="AD1462">
            <v>0</v>
          </cell>
        </row>
        <row r="1463">
          <cell r="C1463">
            <v>133000</v>
          </cell>
          <cell r="D1463" t="str">
            <v>III-2-17</v>
          </cell>
          <cell r="F1463" t="str">
            <v>Plastering (mortar 1 : 3)</v>
          </cell>
          <cell r="H1463" t="str">
            <v>sqm</v>
          </cell>
          <cell r="I1463">
            <v>826</v>
          </cell>
          <cell r="K1463">
            <v>0</v>
          </cell>
          <cell r="L1463">
            <v>29</v>
          </cell>
          <cell r="M1463">
            <v>7</v>
          </cell>
          <cell r="N1463">
            <v>1</v>
          </cell>
          <cell r="O1463">
            <v>203</v>
          </cell>
          <cell r="U1463">
            <v>20</v>
          </cell>
          <cell r="W1463">
            <v>313</v>
          </cell>
          <cell r="Y1463">
            <v>0.05</v>
          </cell>
          <cell r="Z1463">
            <v>8990</v>
          </cell>
          <cell r="AA1463">
            <v>450</v>
          </cell>
          <cell r="AC1463">
            <v>763</v>
          </cell>
          <cell r="AD1463">
            <v>630238</v>
          </cell>
          <cell r="AE1463">
            <v>0</v>
          </cell>
          <cell r="AF1463" t="str">
            <v>III-2-17</v>
          </cell>
          <cell r="AH1463" t="str">
            <v>Prod./Jam :</v>
          </cell>
          <cell r="AI1463">
            <v>5</v>
          </cell>
          <cell r="AJ1463">
            <v>40</v>
          </cell>
          <cell r="AK1463">
            <v>1</v>
          </cell>
          <cell r="AM1463">
            <v>10875</v>
          </cell>
          <cell r="AN1463">
            <v>8982750</v>
          </cell>
          <cell r="AO1463">
            <v>0</v>
          </cell>
          <cell r="AP1463" t="str">
            <v>III-2-17</v>
          </cell>
          <cell r="AV1463">
            <v>14571</v>
          </cell>
          <cell r="AW1463">
            <v>12035646</v>
          </cell>
          <cell r="BC1463">
            <v>26209</v>
          </cell>
        </row>
        <row r="1464">
          <cell r="C1464">
            <v>133001</v>
          </cell>
          <cell r="K1464" t="str">
            <v>Concrete Mixer 0.35 m³</v>
          </cell>
          <cell r="P1464">
            <v>20</v>
          </cell>
          <cell r="Q1464">
            <v>1</v>
          </cell>
          <cell r="R1464">
            <v>41.3</v>
          </cell>
          <cell r="S1464">
            <v>0.05</v>
          </cell>
          <cell r="U1464">
            <v>20</v>
          </cell>
          <cell r="V1464">
            <v>6250</v>
          </cell>
          <cell r="W1464">
            <v>313</v>
          </cell>
          <cell r="X1464">
            <v>1</v>
          </cell>
          <cell r="Y1464">
            <v>0.05</v>
          </cell>
          <cell r="Z1464">
            <v>8990</v>
          </cell>
          <cell r="AA1464">
            <v>450</v>
          </cell>
          <cell r="AC1464">
            <v>763</v>
          </cell>
          <cell r="AD1464">
            <v>630238</v>
          </cell>
          <cell r="AH1464" t="str">
            <v>Mandor</v>
          </cell>
          <cell r="AI1464">
            <v>1</v>
          </cell>
          <cell r="AJ1464">
            <v>2.5000000000000001E-2</v>
          </cell>
          <cell r="AK1464">
            <v>2.5000000000000001E-2</v>
          </cell>
          <cell r="AL1464">
            <v>75000</v>
          </cell>
          <cell r="AM1464">
            <v>1875</v>
          </cell>
          <cell r="AN1464">
            <v>1548750</v>
          </cell>
          <cell r="AO1464">
            <v>20.650000000000002</v>
          </cell>
          <cell r="AR1464" t="str">
            <v>Semen</v>
          </cell>
          <cell r="AS1464" t="str">
            <v>kg</v>
          </cell>
          <cell r="AT1464">
            <v>12</v>
          </cell>
          <cell r="AU1464">
            <v>1077</v>
          </cell>
          <cell r="AV1464">
            <v>12924</v>
          </cell>
          <cell r="AW1464">
            <v>10675224</v>
          </cell>
          <cell r="AX1464">
            <v>9912</v>
          </cell>
          <cell r="AY1464">
            <v>12</v>
          </cell>
        </row>
        <row r="1465">
          <cell r="C1465">
            <v>133002</v>
          </cell>
          <cell r="S1465">
            <v>0</v>
          </cell>
          <cell r="AC1465">
            <v>0</v>
          </cell>
          <cell r="AD1465">
            <v>0</v>
          </cell>
          <cell r="AH1465" t="str">
            <v>Tukang</v>
          </cell>
          <cell r="AI1465">
            <v>2</v>
          </cell>
          <cell r="AJ1465">
            <v>2.5000000000000001E-2</v>
          </cell>
          <cell r="AK1465">
            <v>0.05</v>
          </cell>
          <cell r="AL1465">
            <v>60000</v>
          </cell>
          <cell r="AM1465">
            <v>3000</v>
          </cell>
          <cell r="AN1465">
            <v>2478000</v>
          </cell>
          <cell r="AO1465">
            <v>41.300000000000004</v>
          </cell>
          <cell r="AR1465" t="str">
            <v>Pasir Pasang (SC)</v>
          </cell>
          <cell r="AS1465" t="str">
            <v>m3</v>
          </cell>
          <cell r="AT1465">
            <v>0.01</v>
          </cell>
          <cell r="AU1465">
            <v>164700</v>
          </cell>
          <cell r="AV1465">
            <v>1647</v>
          </cell>
          <cell r="AW1465">
            <v>1360422</v>
          </cell>
          <cell r="AX1465">
            <v>8.26</v>
          </cell>
          <cell r="AY1465">
            <v>0.01</v>
          </cell>
        </row>
        <row r="1466">
          <cell r="C1466">
            <v>133003</v>
          </cell>
          <cell r="S1466">
            <v>0</v>
          </cell>
          <cell r="AC1466">
            <v>0</v>
          </cell>
          <cell r="AD1466">
            <v>0</v>
          </cell>
          <cell r="AH1466" t="str">
            <v>Pekerja</v>
          </cell>
          <cell r="AI1466">
            <v>6</v>
          </cell>
          <cell r="AJ1466">
            <v>2.5000000000000001E-2</v>
          </cell>
          <cell r="AK1466">
            <v>0.15</v>
          </cell>
          <cell r="AL1466">
            <v>40000</v>
          </cell>
          <cell r="AM1466">
            <v>6000</v>
          </cell>
          <cell r="AN1466">
            <v>4956000</v>
          </cell>
          <cell r="AO1466">
            <v>123.89999999999999</v>
          </cell>
        </row>
        <row r="1467">
          <cell r="C1467">
            <v>133004</v>
          </cell>
          <cell r="S1467">
            <v>0</v>
          </cell>
          <cell r="AC1467">
            <v>0</v>
          </cell>
          <cell r="AD1467">
            <v>0</v>
          </cell>
        </row>
        <row r="1468">
          <cell r="C1468">
            <v>133005</v>
          </cell>
          <cell r="S1468">
            <v>0</v>
          </cell>
          <cell r="AC1468">
            <v>0</v>
          </cell>
          <cell r="AD1468">
            <v>0</v>
          </cell>
        </row>
        <row r="1469">
          <cell r="C1469">
            <v>133006</v>
          </cell>
          <cell r="S1469">
            <v>0</v>
          </cell>
          <cell r="AC1469">
            <v>0</v>
          </cell>
          <cell r="AD1469">
            <v>0</v>
          </cell>
        </row>
        <row r="1470">
          <cell r="C1470">
            <v>133007</v>
          </cell>
          <cell r="S1470">
            <v>0</v>
          </cell>
          <cell r="AC1470">
            <v>0</v>
          </cell>
          <cell r="AD1470">
            <v>0</v>
          </cell>
        </row>
        <row r="1471">
          <cell r="C1471">
            <v>133008</v>
          </cell>
          <cell r="S1471">
            <v>0</v>
          </cell>
          <cell r="AC1471">
            <v>0</v>
          </cell>
          <cell r="AD1471">
            <v>0</v>
          </cell>
        </row>
        <row r="1472">
          <cell r="C1472">
            <v>133009</v>
          </cell>
          <cell r="S1472">
            <v>0</v>
          </cell>
          <cell r="AC1472">
            <v>0</v>
          </cell>
          <cell r="AD1472">
            <v>0</v>
          </cell>
        </row>
        <row r="1473">
          <cell r="C1473">
            <v>133010</v>
          </cell>
          <cell r="S1473">
            <v>0</v>
          </cell>
          <cell r="AC1473">
            <v>0</v>
          </cell>
          <cell r="AD1473">
            <v>0</v>
          </cell>
        </row>
        <row r="1474">
          <cell r="C1474">
            <v>134000</v>
          </cell>
          <cell r="D1474" t="str">
            <v>III-2-18</v>
          </cell>
          <cell r="F1474" t="str">
            <v>Furnishing of precast concrete pile 400 x 400 mm (pre stressed) including jointing and other works</v>
          </cell>
          <cell r="H1474" t="str">
            <v>m</v>
          </cell>
          <cell r="I1474">
            <v>180</v>
          </cell>
          <cell r="K1474">
            <v>0</v>
          </cell>
          <cell r="L1474">
            <v>38</v>
          </cell>
          <cell r="M1474">
            <v>7</v>
          </cell>
          <cell r="N1474">
            <v>1</v>
          </cell>
          <cell r="O1474">
            <v>266</v>
          </cell>
          <cell r="U1474">
            <v>1</v>
          </cell>
          <cell r="AC1474">
            <v>0</v>
          </cell>
          <cell r="AD1474">
            <v>0</v>
          </cell>
          <cell r="AE1474">
            <v>0</v>
          </cell>
          <cell r="AF1474" t="str">
            <v>III-2-18</v>
          </cell>
          <cell r="AM1474">
            <v>0</v>
          </cell>
          <cell r="AN1474">
            <v>0</v>
          </cell>
          <cell r="AO1474">
            <v>0</v>
          </cell>
          <cell r="AP1474" t="str">
            <v>III-2-18</v>
          </cell>
          <cell r="AV1474">
            <v>0</v>
          </cell>
          <cell r="AW1474">
            <v>0</v>
          </cell>
          <cell r="BC1474">
            <v>0</v>
          </cell>
        </row>
        <row r="1475">
          <cell r="C1475">
            <v>134001</v>
          </cell>
          <cell r="S1475">
            <v>0</v>
          </cell>
          <cell r="AC1475">
            <v>0</v>
          </cell>
          <cell r="AD1475">
            <v>0</v>
          </cell>
          <cell r="AM1475">
            <v>0</v>
          </cell>
          <cell r="AO1475">
            <v>0</v>
          </cell>
        </row>
        <row r="1476">
          <cell r="C1476">
            <v>134002</v>
          </cell>
          <cell r="S1476">
            <v>0</v>
          </cell>
          <cell r="AC1476">
            <v>0</v>
          </cell>
          <cell r="AD1476">
            <v>0</v>
          </cell>
          <cell r="AM1476">
            <v>0</v>
          </cell>
          <cell r="AO1476">
            <v>0</v>
          </cell>
        </row>
        <row r="1477">
          <cell r="C1477">
            <v>134003</v>
          </cell>
          <cell r="S1477">
            <v>0</v>
          </cell>
          <cell r="AC1477">
            <v>0</v>
          </cell>
          <cell r="AD1477">
            <v>0</v>
          </cell>
          <cell r="AM1477">
            <v>0</v>
          </cell>
          <cell r="AO1477">
            <v>0</v>
          </cell>
        </row>
        <row r="1478">
          <cell r="C1478">
            <v>134004</v>
          </cell>
          <cell r="S1478">
            <v>0</v>
          </cell>
          <cell r="AC1478">
            <v>0</v>
          </cell>
          <cell r="AD1478">
            <v>0</v>
          </cell>
        </row>
        <row r="1479">
          <cell r="C1479">
            <v>134005</v>
          </cell>
          <cell r="S1479">
            <v>0</v>
          </cell>
          <cell r="AC1479">
            <v>0</v>
          </cell>
          <cell r="AD1479">
            <v>0</v>
          </cell>
        </row>
        <row r="1480">
          <cell r="C1480">
            <v>134006</v>
          </cell>
          <cell r="S1480">
            <v>0</v>
          </cell>
          <cell r="AC1480">
            <v>0</v>
          </cell>
          <cell r="AD1480">
            <v>0</v>
          </cell>
        </row>
        <row r="1481">
          <cell r="C1481">
            <v>134007</v>
          </cell>
          <cell r="S1481">
            <v>0</v>
          </cell>
          <cell r="AC1481">
            <v>0</v>
          </cell>
          <cell r="AD1481">
            <v>0</v>
          </cell>
        </row>
        <row r="1482">
          <cell r="C1482">
            <v>134008</v>
          </cell>
          <cell r="S1482">
            <v>0</v>
          </cell>
          <cell r="AC1482">
            <v>0</v>
          </cell>
          <cell r="AD1482">
            <v>0</v>
          </cell>
        </row>
        <row r="1483">
          <cell r="C1483">
            <v>134009</v>
          </cell>
          <cell r="S1483">
            <v>0</v>
          </cell>
          <cell r="AC1483">
            <v>0</v>
          </cell>
          <cell r="AD1483">
            <v>0</v>
          </cell>
        </row>
        <row r="1484">
          <cell r="C1484">
            <v>134010</v>
          </cell>
          <cell r="S1484">
            <v>0</v>
          </cell>
          <cell r="AC1484">
            <v>0</v>
          </cell>
          <cell r="AD1484">
            <v>0</v>
          </cell>
        </row>
        <row r="1485">
          <cell r="C1485">
            <v>135000</v>
          </cell>
          <cell r="D1485" t="str">
            <v>III-2-19</v>
          </cell>
          <cell r="F1485" t="str">
            <v>Driving of precast concrete pile 400 x 400 mm (pre - stressed)</v>
          </cell>
          <cell r="H1485" t="str">
            <v>m</v>
          </cell>
          <cell r="I1485">
            <v>180</v>
          </cell>
          <cell r="K1485">
            <v>0</v>
          </cell>
          <cell r="L1485">
            <v>30</v>
          </cell>
          <cell r="M1485">
            <v>7</v>
          </cell>
          <cell r="N1485">
            <v>1</v>
          </cell>
          <cell r="O1485">
            <v>210</v>
          </cell>
          <cell r="U1485">
            <v>0</v>
          </cell>
          <cell r="AC1485">
            <v>0</v>
          </cell>
          <cell r="AD1485">
            <v>0</v>
          </cell>
          <cell r="AF1485" t="str">
            <v>III-2-19</v>
          </cell>
          <cell r="AM1485">
            <v>0</v>
          </cell>
          <cell r="AN1485">
            <v>0</v>
          </cell>
          <cell r="AO1485">
            <v>0</v>
          </cell>
          <cell r="AP1485" t="str">
            <v>III-2-19</v>
          </cell>
          <cell r="AV1485">
            <v>0</v>
          </cell>
          <cell r="AW1485">
            <v>0</v>
          </cell>
          <cell r="BC1485">
            <v>0</v>
          </cell>
        </row>
        <row r="1486">
          <cell r="C1486">
            <v>135001</v>
          </cell>
          <cell r="S1486">
            <v>0</v>
          </cell>
          <cell r="AC1486">
            <v>0</v>
          </cell>
          <cell r="AD1486">
            <v>0</v>
          </cell>
          <cell r="AM1486">
            <v>0</v>
          </cell>
          <cell r="AO1486">
            <v>0</v>
          </cell>
        </row>
        <row r="1487">
          <cell r="C1487">
            <v>135002</v>
          </cell>
          <cell r="S1487">
            <v>0</v>
          </cell>
          <cell r="AC1487">
            <v>0</v>
          </cell>
          <cell r="AD1487">
            <v>0</v>
          </cell>
          <cell r="AM1487">
            <v>0</v>
          </cell>
          <cell r="AO1487">
            <v>0</v>
          </cell>
        </row>
        <row r="1488">
          <cell r="C1488">
            <v>135003</v>
          </cell>
          <cell r="S1488">
            <v>0</v>
          </cell>
          <cell r="AC1488">
            <v>0</v>
          </cell>
          <cell r="AD1488">
            <v>0</v>
          </cell>
          <cell r="AM1488">
            <v>0</v>
          </cell>
          <cell r="AO1488">
            <v>0</v>
          </cell>
        </row>
        <row r="1489">
          <cell r="C1489">
            <v>135004</v>
          </cell>
          <cell r="S1489">
            <v>0</v>
          </cell>
          <cell r="AC1489">
            <v>0</v>
          </cell>
          <cell r="AD1489">
            <v>0</v>
          </cell>
        </row>
        <row r="1490">
          <cell r="C1490">
            <v>135005</v>
          </cell>
          <cell r="S1490">
            <v>0</v>
          </cell>
          <cell r="AC1490">
            <v>0</v>
          </cell>
          <cell r="AD1490">
            <v>0</v>
          </cell>
        </row>
        <row r="1491">
          <cell r="C1491">
            <v>135006</v>
          </cell>
          <cell r="S1491">
            <v>0</v>
          </cell>
          <cell r="AC1491">
            <v>0</v>
          </cell>
          <cell r="AD1491">
            <v>0</v>
          </cell>
        </row>
        <row r="1492">
          <cell r="C1492">
            <v>135007</v>
          </cell>
          <cell r="S1492">
            <v>0</v>
          </cell>
          <cell r="AC1492">
            <v>0</v>
          </cell>
          <cell r="AD1492">
            <v>0</v>
          </cell>
        </row>
        <row r="1493">
          <cell r="C1493">
            <v>135008</v>
          </cell>
          <cell r="S1493">
            <v>0</v>
          </cell>
          <cell r="AC1493">
            <v>0</v>
          </cell>
          <cell r="AD1493">
            <v>0</v>
          </cell>
        </row>
        <row r="1494">
          <cell r="C1494">
            <v>135009</v>
          </cell>
          <cell r="S1494">
            <v>0</v>
          </cell>
          <cell r="AC1494">
            <v>0</v>
          </cell>
          <cell r="AD1494">
            <v>0</v>
          </cell>
        </row>
        <row r="1495">
          <cell r="C1495">
            <v>135010</v>
          </cell>
          <cell r="S1495">
            <v>0</v>
          </cell>
          <cell r="AC1495">
            <v>0</v>
          </cell>
          <cell r="AD1495">
            <v>0</v>
          </cell>
        </row>
        <row r="1496">
          <cell r="C1496">
            <v>136000</v>
          </cell>
          <cell r="D1496" t="str">
            <v>III-2-20</v>
          </cell>
          <cell r="F1496" t="str">
            <v>Slide gate, b = 1,50 m</v>
          </cell>
          <cell r="H1496" t="str">
            <v>set</v>
          </cell>
          <cell r="I1496">
            <v>12</v>
          </cell>
          <cell r="K1496">
            <v>0</v>
          </cell>
          <cell r="L1496">
            <v>30</v>
          </cell>
          <cell r="M1496">
            <v>7</v>
          </cell>
          <cell r="N1496">
            <v>1</v>
          </cell>
          <cell r="O1496">
            <v>210</v>
          </cell>
          <cell r="U1496">
            <v>0</v>
          </cell>
          <cell r="AC1496">
            <v>0</v>
          </cell>
          <cell r="AD1496">
            <v>0</v>
          </cell>
          <cell r="AE1496">
            <v>0</v>
          </cell>
          <cell r="AF1496" t="str">
            <v>III-2-20</v>
          </cell>
          <cell r="AI1496">
            <v>3</v>
          </cell>
          <cell r="AJ1496">
            <v>0.75</v>
          </cell>
          <cell r="AK1496">
            <v>4</v>
          </cell>
          <cell r="AM1496">
            <v>0</v>
          </cell>
          <cell r="AN1496">
            <v>0</v>
          </cell>
          <cell r="AO1496">
            <v>0</v>
          </cell>
          <cell r="AP1496" t="str">
            <v>III-2-20</v>
          </cell>
          <cell r="AV1496">
            <v>0</v>
          </cell>
          <cell r="AW1496">
            <v>0</v>
          </cell>
          <cell r="BC1496">
            <v>0</v>
          </cell>
        </row>
        <row r="1497">
          <cell r="C1497">
            <v>136001</v>
          </cell>
          <cell r="S1497">
            <v>0</v>
          </cell>
          <cell r="AC1497">
            <v>0</v>
          </cell>
          <cell r="AD1497">
            <v>0</v>
          </cell>
          <cell r="AM1497">
            <v>0</v>
          </cell>
          <cell r="AO1497">
            <v>0</v>
          </cell>
        </row>
        <row r="1498">
          <cell r="C1498">
            <v>136002</v>
          </cell>
          <cell r="S1498">
            <v>0</v>
          </cell>
          <cell r="AC1498">
            <v>0</v>
          </cell>
          <cell r="AD1498">
            <v>0</v>
          </cell>
          <cell r="AM1498">
            <v>0</v>
          </cell>
          <cell r="AO1498">
            <v>0</v>
          </cell>
        </row>
        <row r="1499">
          <cell r="C1499">
            <v>136003</v>
          </cell>
          <cell r="S1499">
            <v>0</v>
          </cell>
          <cell r="AC1499">
            <v>0</v>
          </cell>
          <cell r="AD1499">
            <v>0</v>
          </cell>
          <cell r="AM1499">
            <v>0</v>
          </cell>
          <cell r="AO1499">
            <v>0</v>
          </cell>
        </row>
        <row r="1500">
          <cell r="C1500">
            <v>136004</v>
          </cell>
          <cell r="S1500">
            <v>0</v>
          </cell>
          <cell r="AC1500">
            <v>0</v>
          </cell>
          <cell r="AD1500">
            <v>0</v>
          </cell>
        </row>
        <row r="1501">
          <cell r="C1501">
            <v>136005</v>
          </cell>
          <cell r="S1501">
            <v>0</v>
          </cell>
          <cell r="AC1501">
            <v>0</v>
          </cell>
          <cell r="AD1501">
            <v>0</v>
          </cell>
        </row>
        <row r="1502">
          <cell r="C1502">
            <v>136006</v>
          </cell>
          <cell r="S1502">
            <v>0</v>
          </cell>
          <cell r="AC1502">
            <v>0</v>
          </cell>
          <cell r="AD1502">
            <v>0</v>
          </cell>
        </row>
        <row r="1503">
          <cell r="C1503">
            <v>136007</v>
          </cell>
          <cell r="S1503">
            <v>0</v>
          </cell>
          <cell r="AC1503">
            <v>0</v>
          </cell>
          <cell r="AD1503">
            <v>0</v>
          </cell>
        </row>
        <row r="1504">
          <cell r="C1504">
            <v>136008</v>
          </cell>
          <cell r="S1504">
            <v>0</v>
          </cell>
          <cell r="AC1504">
            <v>0</v>
          </cell>
          <cell r="AD1504">
            <v>0</v>
          </cell>
        </row>
        <row r="1505">
          <cell r="C1505">
            <v>136009</v>
          </cell>
          <cell r="S1505">
            <v>0</v>
          </cell>
          <cell r="AC1505">
            <v>0</v>
          </cell>
          <cell r="AD1505">
            <v>0</v>
          </cell>
        </row>
        <row r="1506">
          <cell r="C1506">
            <v>136010</v>
          </cell>
          <cell r="S1506">
            <v>0</v>
          </cell>
          <cell r="AC1506">
            <v>0</v>
          </cell>
          <cell r="AD1506">
            <v>0</v>
          </cell>
        </row>
        <row r="1507">
          <cell r="C1507">
            <v>137000</v>
          </cell>
          <cell r="D1507" t="str">
            <v>III-2-21</v>
          </cell>
          <cell r="F1507" t="str">
            <v>Crump de gruyter, b = 0,50 m</v>
          </cell>
          <cell r="H1507" t="str">
            <v>set</v>
          </cell>
          <cell r="I1507">
            <v>10</v>
          </cell>
          <cell r="K1507">
            <v>0</v>
          </cell>
          <cell r="L1507">
            <v>56</v>
          </cell>
          <cell r="M1507">
            <v>7</v>
          </cell>
          <cell r="N1507">
            <v>1</v>
          </cell>
          <cell r="O1507">
            <v>392</v>
          </cell>
          <cell r="U1507">
            <v>0</v>
          </cell>
          <cell r="AC1507">
            <v>0</v>
          </cell>
          <cell r="AD1507">
            <v>0</v>
          </cell>
          <cell r="AE1507">
            <v>0</v>
          </cell>
          <cell r="AF1507" t="str">
            <v>III-2-21</v>
          </cell>
          <cell r="AM1507">
            <v>0</v>
          </cell>
          <cell r="AN1507">
            <v>0</v>
          </cell>
          <cell r="AO1507">
            <v>0</v>
          </cell>
          <cell r="AP1507" t="str">
            <v>III-2-21</v>
          </cell>
          <cell r="AV1507">
            <v>0</v>
          </cell>
          <cell r="AW1507">
            <v>0</v>
          </cell>
          <cell r="BC1507">
            <v>0</v>
          </cell>
        </row>
        <row r="1508">
          <cell r="C1508">
            <v>137001</v>
          </cell>
          <cell r="S1508">
            <v>0</v>
          </cell>
          <cell r="AC1508">
            <v>0</v>
          </cell>
          <cell r="AD1508">
            <v>0</v>
          </cell>
          <cell r="AM1508">
            <v>0</v>
          </cell>
          <cell r="AO1508">
            <v>0</v>
          </cell>
        </row>
        <row r="1509">
          <cell r="C1509">
            <v>137002</v>
          </cell>
          <cell r="S1509">
            <v>0</v>
          </cell>
          <cell r="AC1509">
            <v>0</v>
          </cell>
          <cell r="AD1509">
            <v>0</v>
          </cell>
          <cell r="AM1509">
            <v>0</v>
          </cell>
          <cell r="AO1509">
            <v>0</v>
          </cell>
        </row>
        <row r="1510">
          <cell r="C1510">
            <v>137003</v>
          </cell>
          <cell r="S1510">
            <v>0</v>
          </cell>
          <cell r="AC1510">
            <v>0</v>
          </cell>
          <cell r="AD1510">
            <v>0</v>
          </cell>
          <cell r="AM1510">
            <v>0</v>
          </cell>
          <cell r="AO1510">
            <v>0</v>
          </cell>
        </row>
        <row r="1511">
          <cell r="C1511">
            <v>137004</v>
          </cell>
          <cell r="S1511">
            <v>0</v>
          </cell>
          <cell r="AC1511">
            <v>0</v>
          </cell>
          <cell r="AD1511">
            <v>0</v>
          </cell>
        </row>
        <row r="1512">
          <cell r="C1512">
            <v>137005</v>
          </cell>
          <cell r="S1512">
            <v>0</v>
          </cell>
          <cell r="AC1512">
            <v>0</v>
          </cell>
          <cell r="AD1512">
            <v>0</v>
          </cell>
        </row>
        <row r="1513">
          <cell r="C1513">
            <v>137006</v>
          </cell>
          <cell r="S1513">
            <v>0</v>
          </cell>
          <cell r="AC1513">
            <v>0</v>
          </cell>
          <cell r="AD1513">
            <v>0</v>
          </cell>
        </row>
        <row r="1514">
          <cell r="C1514">
            <v>137007</v>
          </cell>
          <cell r="S1514">
            <v>0</v>
          </cell>
          <cell r="AC1514">
            <v>0</v>
          </cell>
          <cell r="AD1514">
            <v>0</v>
          </cell>
        </row>
        <row r="1515">
          <cell r="C1515">
            <v>137008</v>
          </cell>
          <cell r="S1515">
            <v>0</v>
          </cell>
          <cell r="AC1515">
            <v>0</v>
          </cell>
          <cell r="AD1515">
            <v>0</v>
          </cell>
        </row>
        <row r="1516">
          <cell r="C1516">
            <v>137009</v>
          </cell>
          <cell r="S1516">
            <v>0</v>
          </cell>
          <cell r="AC1516">
            <v>0</v>
          </cell>
          <cell r="AD1516">
            <v>0</v>
          </cell>
        </row>
        <row r="1517">
          <cell r="C1517">
            <v>137010</v>
          </cell>
          <cell r="S1517">
            <v>0</v>
          </cell>
          <cell r="AC1517">
            <v>0</v>
          </cell>
          <cell r="AD1517">
            <v>0</v>
          </cell>
        </row>
        <row r="1518">
          <cell r="C1518">
            <v>138000</v>
          </cell>
          <cell r="D1518" t="str">
            <v>III-2-22</v>
          </cell>
          <cell r="F1518" t="str">
            <v>Spare part, maintenance equipment and tools for gate on the Irrigation canal.</v>
          </cell>
          <cell r="H1518" t="str">
            <v>ls</v>
          </cell>
          <cell r="I1518">
            <v>1</v>
          </cell>
          <cell r="K1518">
            <v>0</v>
          </cell>
          <cell r="L1518">
            <v>58</v>
          </cell>
          <cell r="M1518">
            <v>7</v>
          </cell>
          <cell r="N1518">
            <v>1</v>
          </cell>
          <cell r="O1518">
            <v>406</v>
          </cell>
          <cell r="U1518">
            <v>0</v>
          </cell>
          <cell r="AC1518">
            <v>0</v>
          </cell>
          <cell r="AD1518">
            <v>0</v>
          </cell>
          <cell r="AE1518">
            <v>0</v>
          </cell>
          <cell r="AF1518" t="str">
            <v>III-2-22</v>
          </cell>
          <cell r="AM1518">
            <v>0</v>
          </cell>
          <cell r="AN1518">
            <v>0</v>
          </cell>
          <cell r="AO1518">
            <v>0</v>
          </cell>
          <cell r="AP1518" t="str">
            <v>III-2-22</v>
          </cell>
          <cell r="AV1518">
            <v>0</v>
          </cell>
          <cell r="AW1518">
            <v>0</v>
          </cell>
          <cell r="BC1518">
            <v>0</v>
          </cell>
        </row>
        <row r="1519">
          <cell r="C1519">
            <v>138001</v>
          </cell>
          <cell r="S1519">
            <v>0</v>
          </cell>
          <cell r="AC1519">
            <v>0</v>
          </cell>
          <cell r="AD1519">
            <v>0</v>
          </cell>
          <cell r="AM1519">
            <v>0</v>
          </cell>
          <cell r="AO1519">
            <v>0</v>
          </cell>
        </row>
        <row r="1520">
          <cell r="C1520">
            <v>138002</v>
          </cell>
          <cell r="S1520">
            <v>0</v>
          </cell>
          <cell r="AC1520">
            <v>0</v>
          </cell>
          <cell r="AD1520">
            <v>0</v>
          </cell>
          <cell r="AM1520">
            <v>0</v>
          </cell>
          <cell r="AO1520">
            <v>0</v>
          </cell>
        </row>
        <row r="1521">
          <cell r="C1521">
            <v>138003</v>
          </cell>
          <cell r="S1521">
            <v>0</v>
          </cell>
          <cell r="AC1521">
            <v>0</v>
          </cell>
          <cell r="AD1521">
            <v>0</v>
          </cell>
          <cell r="AM1521">
            <v>0</v>
          </cell>
          <cell r="AO1521">
            <v>0</v>
          </cell>
        </row>
        <row r="1522">
          <cell r="C1522">
            <v>138004</v>
          </cell>
          <cell r="S1522">
            <v>0</v>
          </cell>
          <cell r="AC1522">
            <v>0</v>
          </cell>
          <cell r="AD1522">
            <v>0</v>
          </cell>
        </row>
        <row r="1523">
          <cell r="C1523">
            <v>138005</v>
          </cell>
          <cell r="S1523">
            <v>0</v>
          </cell>
          <cell r="AC1523">
            <v>0</v>
          </cell>
          <cell r="AD1523">
            <v>0</v>
          </cell>
        </row>
        <row r="1524">
          <cell r="C1524">
            <v>138006</v>
          </cell>
          <cell r="S1524">
            <v>0</v>
          </cell>
          <cell r="AC1524">
            <v>0</v>
          </cell>
          <cell r="AD1524">
            <v>0</v>
          </cell>
        </row>
        <row r="1525">
          <cell r="C1525">
            <v>138007</v>
          </cell>
          <cell r="S1525">
            <v>0</v>
          </cell>
          <cell r="AC1525">
            <v>0</v>
          </cell>
          <cell r="AD1525">
            <v>0</v>
          </cell>
        </row>
        <row r="1526">
          <cell r="C1526">
            <v>138008</v>
          </cell>
          <cell r="S1526">
            <v>0</v>
          </cell>
          <cell r="AC1526">
            <v>0</v>
          </cell>
          <cell r="AD1526">
            <v>0</v>
          </cell>
        </row>
        <row r="1527">
          <cell r="C1527">
            <v>138009</v>
          </cell>
          <cell r="S1527">
            <v>0</v>
          </cell>
          <cell r="AC1527">
            <v>0</v>
          </cell>
          <cell r="AD1527">
            <v>0</v>
          </cell>
        </row>
        <row r="1528">
          <cell r="C1528">
            <v>138010</v>
          </cell>
          <cell r="S1528">
            <v>0</v>
          </cell>
          <cell r="AC1528">
            <v>0</v>
          </cell>
          <cell r="AD1528">
            <v>0</v>
          </cell>
        </row>
        <row r="1529">
          <cell r="C1529">
            <v>139000</v>
          </cell>
          <cell r="D1529" t="str">
            <v>III-2-23</v>
          </cell>
          <cell r="F1529" t="str">
            <v>Wooden stop log</v>
          </cell>
          <cell r="H1529" t="str">
            <v>cum</v>
          </cell>
          <cell r="I1529">
            <v>3</v>
          </cell>
          <cell r="K1529">
            <v>0</v>
          </cell>
          <cell r="L1529">
            <v>29</v>
          </cell>
          <cell r="M1529">
            <v>7</v>
          </cell>
          <cell r="N1529">
            <v>1</v>
          </cell>
          <cell r="O1529">
            <v>203</v>
          </cell>
          <cell r="U1529">
            <v>0.5</v>
          </cell>
          <cell r="W1529">
            <v>2000</v>
          </cell>
          <cell r="Y1529">
            <v>0</v>
          </cell>
          <cell r="Z1529">
            <v>0</v>
          </cell>
          <cell r="AA1529">
            <v>0</v>
          </cell>
          <cell r="AC1529">
            <v>2000</v>
          </cell>
          <cell r="AD1529">
            <v>6000</v>
          </cell>
          <cell r="AE1529">
            <v>0</v>
          </cell>
          <cell r="AF1529" t="str">
            <v>III-2-23</v>
          </cell>
          <cell r="AH1529" t="str">
            <v>Prod./Jam :</v>
          </cell>
          <cell r="AI1529">
            <v>0.1</v>
          </cell>
          <cell r="AJ1529">
            <v>0.8</v>
          </cell>
          <cell r="AK1529">
            <v>1</v>
          </cell>
          <cell r="AM1529">
            <v>893750</v>
          </cell>
          <cell r="AN1529">
            <v>2681250</v>
          </cell>
          <cell r="AO1529">
            <v>0</v>
          </cell>
          <cell r="AP1529" t="str">
            <v>III-2-23</v>
          </cell>
          <cell r="AV1529">
            <v>2212000</v>
          </cell>
          <cell r="AW1529">
            <v>6636000</v>
          </cell>
          <cell r="BC1529">
            <v>3107750</v>
          </cell>
        </row>
        <row r="1530">
          <cell r="C1530">
            <v>139001</v>
          </cell>
          <cell r="K1530" t="str">
            <v>Alat Bantu</v>
          </cell>
          <cell r="P1530">
            <v>0.5</v>
          </cell>
          <cell r="Q1530">
            <v>1</v>
          </cell>
          <cell r="R1530">
            <v>6</v>
          </cell>
          <cell r="S1530">
            <v>2</v>
          </cell>
          <cell r="U1530">
            <v>0.5</v>
          </cell>
          <cell r="V1530">
            <v>1000</v>
          </cell>
          <cell r="W1530">
            <v>2000</v>
          </cell>
          <cell r="X1530">
            <v>0</v>
          </cell>
          <cell r="Y1530">
            <v>0</v>
          </cell>
          <cell r="Z1530">
            <v>0</v>
          </cell>
          <cell r="AA1530">
            <v>0</v>
          </cell>
          <cell r="AC1530">
            <v>2000</v>
          </cell>
          <cell r="AD1530">
            <v>6000</v>
          </cell>
          <cell r="AH1530" t="str">
            <v>Mandor</v>
          </cell>
          <cell r="AI1530">
            <v>1</v>
          </cell>
          <cell r="AJ1530">
            <v>1.25</v>
          </cell>
          <cell r="AK1530">
            <v>1.25</v>
          </cell>
          <cell r="AL1530">
            <v>75000</v>
          </cell>
          <cell r="AM1530">
            <v>93750</v>
          </cell>
          <cell r="AN1530">
            <v>281250</v>
          </cell>
          <cell r="AO1530">
            <v>3.75</v>
          </cell>
          <cell r="AR1530" t="str">
            <v>Kayu Klas I</v>
          </cell>
          <cell r="AS1530" t="str">
            <v>m3</v>
          </cell>
          <cell r="AT1530">
            <v>1.1000000000000001</v>
          </cell>
          <cell r="AU1530">
            <v>2000000</v>
          </cell>
          <cell r="AV1530">
            <v>2200000</v>
          </cell>
          <cell r="AW1530">
            <v>6600000</v>
          </cell>
          <cell r="AX1530">
            <v>3.3000000000000003</v>
          </cell>
          <cell r="AY1530">
            <v>1.1000000000000001</v>
          </cell>
        </row>
        <row r="1531">
          <cell r="C1531">
            <v>139002</v>
          </cell>
          <cell r="S1531">
            <v>0</v>
          </cell>
          <cell r="AC1531">
            <v>0</v>
          </cell>
          <cell r="AD1531">
            <v>0</v>
          </cell>
          <cell r="AH1531" t="str">
            <v>Tukang</v>
          </cell>
          <cell r="AI1531">
            <v>4</v>
          </cell>
          <cell r="AJ1531">
            <v>1.25</v>
          </cell>
          <cell r="AK1531">
            <v>5</v>
          </cell>
          <cell r="AL1531">
            <v>60000</v>
          </cell>
          <cell r="AM1531">
            <v>300000</v>
          </cell>
          <cell r="AN1531">
            <v>900000</v>
          </cell>
          <cell r="AO1531">
            <v>15</v>
          </cell>
          <cell r="AR1531" t="str">
            <v>Paku</v>
          </cell>
          <cell r="AS1531" t="str">
            <v>kg</v>
          </cell>
          <cell r="AT1531">
            <v>1</v>
          </cell>
          <cell r="AU1531">
            <v>12000</v>
          </cell>
          <cell r="AV1531">
            <v>12000</v>
          </cell>
          <cell r="AW1531">
            <v>36000</v>
          </cell>
          <cell r="AX1531">
            <v>3</v>
          </cell>
          <cell r="AY1531">
            <v>1</v>
          </cell>
        </row>
        <row r="1532">
          <cell r="C1532">
            <v>139003</v>
          </cell>
          <cell r="S1532">
            <v>0</v>
          </cell>
          <cell r="AC1532">
            <v>0</v>
          </cell>
          <cell r="AD1532">
            <v>0</v>
          </cell>
          <cell r="AH1532" t="str">
            <v>Pekerja</v>
          </cell>
          <cell r="AI1532">
            <v>10</v>
          </cell>
          <cell r="AJ1532">
            <v>1.25</v>
          </cell>
          <cell r="AK1532">
            <v>12.5</v>
          </cell>
          <cell r="AL1532">
            <v>40000</v>
          </cell>
          <cell r="AM1532">
            <v>500000</v>
          </cell>
          <cell r="AN1532">
            <v>1500000</v>
          </cell>
          <cell r="AO1532">
            <v>37.5</v>
          </cell>
        </row>
        <row r="1533">
          <cell r="C1533">
            <v>139004</v>
          </cell>
          <cell r="S1533">
            <v>0</v>
          </cell>
          <cell r="AC1533">
            <v>0</v>
          </cell>
          <cell r="AD1533">
            <v>0</v>
          </cell>
        </row>
        <row r="1534">
          <cell r="C1534">
            <v>139005</v>
          </cell>
          <cell r="S1534">
            <v>0</v>
          </cell>
          <cell r="AC1534">
            <v>0</v>
          </cell>
          <cell r="AD1534">
            <v>0</v>
          </cell>
        </row>
        <row r="1535">
          <cell r="C1535">
            <v>139006</v>
          </cell>
          <cell r="S1535">
            <v>0</v>
          </cell>
          <cell r="AC1535">
            <v>0</v>
          </cell>
          <cell r="AD1535">
            <v>0</v>
          </cell>
        </row>
        <row r="1536">
          <cell r="C1536">
            <v>139007</v>
          </cell>
          <cell r="S1536">
            <v>0</v>
          </cell>
          <cell r="AC1536">
            <v>0</v>
          </cell>
          <cell r="AD1536">
            <v>0</v>
          </cell>
        </row>
        <row r="1537">
          <cell r="C1537">
            <v>139008</v>
          </cell>
          <cell r="S1537">
            <v>0</v>
          </cell>
          <cell r="AC1537">
            <v>0</v>
          </cell>
          <cell r="AD1537">
            <v>0</v>
          </cell>
        </row>
        <row r="1538">
          <cell r="C1538">
            <v>139009</v>
          </cell>
          <cell r="S1538">
            <v>0</v>
          </cell>
          <cell r="AC1538">
            <v>0</v>
          </cell>
          <cell r="AD1538">
            <v>0</v>
          </cell>
        </row>
        <row r="1539">
          <cell r="C1539">
            <v>139010</v>
          </cell>
          <cell r="S1539">
            <v>0</v>
          </cell>
          <cell r="AC1539">
            <v>0</v>
          </cell>
          <cell r="AD1539">
            <v>0</v>
          </cell>
        </row>
        <row r="1540">
          <cell r="C1540">
            <v>140000</v>
          </cell>
          <cell r="D1540" t="str">
            <v>III-2-24</v>
          </cell>
          <cell r="F1540" t="str">
            <v>Elastic bridge bearing pad</v>
          </cell>
          <cell r="H1540" t="str">
            <v>nos</v>
          </cell>
          <cell r="I1540">
            <v>22</v>
          </cell>
          <cell r="U1540">
            <v>1</v>
          </cell>
          <cell r="W1540">
            <v>5000</v>
          </cell>
          <cell r="Y1540">
            <v>0</v>
          </cell>
          <cell r="Z1540">
            <v>8990</v>
          </cell>
          <cell r="AA1540">
            <v>0</v>
          </cell>
          <cell r="AC1540">
            <v>5000</v>
          </cell>
          <cell r="AD1540">
            <v>110000</v>
          </cell>
          <cell r="AF1540" t="str">
            <v>III-2-24</v>
          </cell>
          <cell r="AH1540" t="str">
            <v>Prod./Jam :</v>
          </cell>
          <cell r="AI1540">
            <v>1</v>
          </cell>
          <cell r="AJ1540">
            <v>8</v>
          </cell>
          <cell r="AK1540">
            <v>1</v>
          </cell>
          <cell r="AM1540">
            <v>44375</v>
          </cell>
          <cell r="AN1540">
            <v>976250</v>
          </cell>
          <cell r="AO1540">
            <v>0</v>
          </cell>
          <cell r="AP1540" t="str">
            <v>III-2-24</v>
          </cell>
          <cell r="AV1540">
            <v>1100000</v>
          </cell>
          <cell r="AW1540">
            <v>24200000</v>
          </cell>
          <cell r="BC1540">
            <v>1149375</v>
          </cell>
        </row>
        <row r="1541">
          <cell r="C1541">
            <v>140001</v>
          </cell>
          <cell r="K1541" t="str">
            <v>Alat Bantu</v>
          </cell>
          <cell r="P1541">
            <v>0.2</v>
          </cell>
          <cell r="Q1541">
            <v>5</v>
          </cell>
          <cell r="R1541">
            <v>110</v>
          </cell>
          <cell r="S1541">
            <v>5</v>
          </cell>
          <cell r="U1541">
            <v>1</v>
          </cell>
          <cell r="V1541">
            <v>1000</v>
          </cell>
          <cell r="W1541">
            <v>5000</v>
          </cell>
          <cell r="X1541">
            <v>0</v>
          </cell>
          <cell r="Y1541">
            <v>0</v>
          </cell>
          <cell r="Z1541">
            <v>8990</v>
          </cell>
          <cell r="AA1541">
            <v>0</v>
          </cell>
          <cell r="AC1541">
            <v>5000</v>
          </cell>
          <cell r="AD1541">
            <v>110000</v>
          </cell>
          <cell r="AH1541" t="str">
            <v>Mandor</v>
          </cell>
          <cell r="AI1541">
            <v>1</v>
          </cell>
          <cell r="AJ1541">
            <v>0.125</v>
          </cell>
          <cell r="AK1541">
            <v>0.125</v>
          </cell>
          <cell r="AL1541">
            <v>75000</v>
          </cell>
          <cell r="AM1541">
            <v>9375</v>
          </cell>
          <cell r="AN1541">
            <v>206250</v>
          </cell>
          <cell r="AO1541">
            <v>2.75</v>
          </cell>
          <cell r="AR1541" t="str">
            <v>Elastic Bearing Pad 500x450x54</v>
          </cell>
          <cell r="AS1541" t="str">
            <v>bh</v>
          </cell>
          <cell r="AT1541">
            <v>1</v>
          </cell>
          <cell r="AU1541">
            <v>1100000</v>
          </cell>
          <cell r="AV1541">
            <v>1100000</v>
          </cell>
          <cell r="AW1541">
            <v>24200000</v>
          </cell>
          <cell r="AX1541">
            <v>22</v>
          </cell>
          <cell r="AY1541">
            <v>1</v>
          </cell>
        </row>
        <row r="1542">
          <cell r="C1542">
            <v>140002</v>
          </cell>
          <cell r="S1542">
            <v>0</v>
          </cell>
          <cell r="AC1542">
            <v>0</v>
          </cell>
          <cell r="AD1542">
            <v>0</v>
          </cell>
          <cell r="AH1542" t="str">
            <v>Tukang Las</v>
          </cell>
          <cell r="AI1542">
            <v>2</v>
          </cell>
          <cell r="AJ1542">
            <v>0.125</v>
          </cell>
          <cell r="AK1542">
            <v>0.25</v>
          </cell>
          <cell r="AL1542">
            <v>60000</v>
          </cell>
          <cell r="AM1542">
            <v>15000</v>
          </cell>
          <cell r="AN1542">
            <v>330000</v>
          </cell>
          <cell r="AO1542">
            <v>5.5</v>
          </cell>
        </row>
        <row r="1543">
          <cell r="C1543">
            <v>140003</v>
          </cell>
          <cell r="S1543">
            <v>0</v>
          </cell>
          <cell r="AC1543">
            <v>0</v>
          </cell>
          <cell r="AD1543">
            <v>0</v>
          </cell>
          <cell r="AH1543" t="str">
            <v>Pekerja</v>
          </cell>
          <cell r="AI1543">
            <v>4</v>
          </cell>
          <cell r="AJ1543">
            <v>0.125</v>
          </cell>
          <cell r="AK1543">
            <v>0.5</v>
          </cell>
          <cell r="AL1543">
            <v>40000</v>
          </cell>
          <cell r="AM1543">
            <v>20000</v>
          </cell>
          <cell r="AN1543">
            <v>440000</v>
          </cell>
          <cell r="AO1543">
            <v>11</v>
          </cell>
        </row>
        <row r="1544">
          <cell r="C1544">
            <v>140004</v>
          </cell>
          <cell r="S1544">
            <v>0</v>
          </cell>
          <cell r="AC1544">
            <v>0</v>
          </cell>
          <cell r="AD1544">
            <v>0</v>
          </cell>
        </row>
        <row r="1545">
          <cell r="C1545">
            <v>140005</v>
          </cell>
          <cell r="S1545">
            <v>0</v>
          </cell>
          <cell r="AC1545">
            <v>0</v>
          </cell>
          <cell r="AD1545">
            <v>0</v>
          </cell>
        </row>
        <row r="1546">
          <cell r="C1546">
            <v>140006</v>
          </cell>
          <cell r="S1546">
            <v>0</v>
          </cell>
          <cell r="AC1546">
            <v>0</v>
          </cell>
          <cell r="AD1546">
            <v>0</v>
          </cell>
        </row>
        <row r="1547">
          <cell r="C1547">
            <v>140007</v>
          </cell>
          <cell r="S1547">
            <v>0</v>
          </cell>
          <cell r="AC1547">
            <v>0</v>
          </cell>
          <cell r="AD1547">
            <v>0</v>
          </cell>
        </row>
        <row r="1548">
          <cell r="C1548">
            <v>140008</v>
          </cell>
          <cell r="S1548">
            <v>0</v>
          </cell>
          <cell r="AC1548">
            <v>0</v>
          </cell>
          <cell r="AD1548">
            <v>0</v>
          </cell>
        </row>
        <row r="1549">
          <cell r="C1549">
            <v>140009</v>
          </cell>
          <cell r="S1549">
            <v>0</v>
          </cell>
          <cell r="AC1549">
            <v>0</v>
          </cell>
          <cell r="AD1549">
            <v>0</v>
          </cell>
        </row>
        <row r="1550">
          <cell r="C1550">
            <v>140010</v>
          </cell>
          <cell r="S1550">
            <v>0</v>
          </cell>
          <cell r="AC1550">
            <v>0</v>
          </cell>
          <cell r="AD1550">
            <v>0</v>
          </cell>
        </row>
        <row r="1551">
          <cell r="C1551">
            <v>141000</v>
          </cell>
          <cell r="D1551" t="str">
            <v>III-2-25</v>
          </cell>
          <cell r="F1551" t="str">
            <v>Expantion joint for bridge</v>
          </cell>
          <cell r="H1551" t="str">
            <v>pair</v>
          </cell>
          <cell r="I1551">
            <v>8</v>
          </cell>
          <cell r="U1551">
            <v>1</v>
          </cell>
          <cell r="W1551">
            <v>10000</v>
          </cell>
          <cell r="Y1551">
            <v>0</v>
          </cell>
          <cell r="Z1551">
            <v>8990</v>
          </cell>
          <cell r="AA1551">
            <v>0</v>
          </cell>
          <cell r="AC1551">
            <v>10000</v>
          </cell>
          <cell r="AD1551">
            <v>80000</v>
          </cell>
          <cell r="AF1551" t="str">
            <v>III-2-25</v>
          </cell>
          <cell r="AH1551" t="str">
            <v>Prod./Jam :</v>
          </cell>
          <cell r="AI1551">
            <v>1</v>
          </cell>
          <cell r="AJ1551">
            <v>8</v>
          </cell>
          <cell r="AK1551">
            <v>7</v>
          </cell>
          <cell r="AM1551">
            <v>310625</v>
          </cell>
          <cell r="AN1551">
            <v>2485000</v>
          </cell>
          <cell r="AO1551">
            <v>0</v>
          </cell>
          <cell r="AP1551" t="str">
            <v>III-2-25</v>
          </cell>
          <cell r="AV1551">
            <v>3000000</v>
          </cell>
          <cell r="AW1551">
            <v>24000000</v>
          </cell>
          <cell r="BC1551">
            <v>3320625</v>
          </cell>
        </row>
        <row r="1552">
          <cell r="C1552">
            <v>141001</v>
          </cell>
          <cell r="K1552" t="str">
            <v>Alat Bantu</v>
          </cell>
          <cell r="P1552">
            <v>0.1</v>
          </cell>
          <cell r="Q1552">
            <v>10</v>
          </cell>
          <cell r="R1552">
            <v>80</v>
          </cell>
          <cell r="S1552">
            <v>10</v>
          </cell>
          <cell r="U1552">
            <v>1</v>
          </cell>
          <cell r="V1552">
            <v>1000</v>
          </cell>
          <cell r="W1552">
            <v>10000</v>
          </cell>
          <cell r="X1552">
            <v>0</v>
          </cell>
          <cell r="Y1552">
            <v>0</v>
          </cell>
          <cell r="Z1552">
            <v>8990</v>
          </cell>
          <cell r="AA1552">
            <v>0</v>
          </cell>
          <cell r="AC1552">
            <v>10000</v>
          </cell>
          <cell r="AD1552">
            <v>80000</v>
          </cell>
          <cell r="AH1552" t="str">
            <v>Mandor</v>
          </cell>
          <cell r="AI1552">
            <v>1</v>
          </cell>
          <cell r="AJ1552">
            <v>0.875</v>
          </cell>
          <cell r="AK1552">
            <v>0.875</v>
          </cell>
          <cell r="AL1552">
            <v>75000</v>
          </cell>
          <cell r="AM1552">
            <v>65625</v>
          </cell>
          <cell r="AN1552">
            <v>525000</v>
          </cell>
          <cell r="AO1552">
            <v>7</v>
          </cell>
          <cell r="AR1552" t="str">
            <v>Expantion joint for bridge</v>
          </cell>
          <cell r="AS1552" t="str">
            <v>pair</v>
          </cell>
          <cell r="AT1552">
            <v>1</v>
          </cell>
          <cell r="AU1552">
            <v>3000000</v>
          </cell>
          <cell r="AV1552">
            <v>3000000</v>
          </cell>
          <cell r="AW1552">
            <v>24000000</v>
          </cell>
          <cell r="AX1552">
            <v>8</v>
          </cell>
          <cell r="AY1552">
            <v>1</v>
          </cell>
        </row>
        <row r="1553">
          <cell r="C1553">
            <v>141002</v>
          </cell>
          <cell r="S1553">
            <v>0</v>
          </cell>
          <cell r="AC1553">
            <v>0</v>
          </cell>
          <cell r="AD1553">
            <v>0</v>
          </cell>
          <cell r="AH1553" t="str">
            <v>Tukang Las</v>
          </cell>
          <cell r="AI1553">
            <v>2</v>
          </cell>
          <cell r="AJ1553">
            <v>0.875</v>
          </cell>
          <cell r="AK1553">
            <v>1.75</v>
          </cell>
          <cell r="AL1553">
            <v>60000</v>
          </cell>
          <cell r="AM1553">
            <v>105000</v>
          </cell>
          <cell r="AN1553">
            <v>840000</v>
          </cell>
          <cell r="AO1553">
            <v>14</v>
          </cell>
        </row>
        <row r="1554">
          <cell r="C1554">
            <v>141003</v>
          </cell>
          <cell r="S1554">
            <v>0</v>
          </cell>
          <cell r="AC1554">
            <v>0</v>
          </cell>
          <cell r="AD1554">
            <v>0</v>
          </cell>
          <cell r="AH1554" t="str">
            <v>Pekerja</v>
          </cell>
          <cell r="AI1554">
            <v>4</v>
          </cell>
          <cell r="AJ1554">
            <v>0.875</v>
          </cell>
          <cell r="AK1554">
            <v>3.5</v>
          </cell>
          <cell r="AL1554">
            <v>40000</v>
          </cell>
          <cell r="AM1554">
            <v>140000</v>
          </cell>
          <cell r="AN1554">
            <v>1120000</v>
          </cell>
          <cell r="AO1554">
            <v>28</v>
          </cell>
        </row>
        <row r="1555">
          <cell r="C1555">
            <v>141004</v>
          </cell>
          <cell r="S1555">
            <v>0</v>
          </cell>
          <cell r="AC1555">
            <v>0</v>
          </cell>
          <cell r="AD1555">
            <v>0</v>
          </cell>
        </row>
        <row r="1556">
          <cell r="C1556">
            <v>141005</v>
          </cell>
          <cell r="S1556">
            <v>0</v>
          </cell>
          <cell r="AC1556">
            <v>0</v>
          </cell>
          <cell r="AD1556">
            <v>0</v>
          </cell>
        </row>
        <row r="1557">
          <cell r="C1557">
            <v>141006</v>
          </cell>
          <cell r="S1557">
            <v>0</v>
          </cell>
          <cell r="AC1557">
            <v>0</v>
          </cell>
          <cell r="AD1557">
            <v>0</v>
          </cell>
        </row>
        <row r="1558">
          <cell r="C1558">
            <v>141007</v>
          </cell>
          <cell r="S1558">
            <v>0</v>
          </cell>
          <cell r="AC1558">
            <v>0</v>
          </cell>
          <cell r="AD1558">
            <v>0</v>
          </cell>
        </row>
        <row r="1559">
          <cell r="C1559">
            <v>141008</v>
          </cell>
          <cell r="S1559">
            <v>0</v>
          </cell>
          <cell r="AC1559">
            <v>0</v>
          </cell>
          <cell r="AD1559">
            <v>0</v>
          </cell>
        </row>
        <row r="1560">
          <cell r="C1560">
            <v>141009</v>
          </cell>
          <cell r="S1560">
            <v>0</v>
          </cell>
          <cell r="AC1560">
            <v>0</v>
          </cell>
          <cell r="AD1560">
            <v>0</v>
          </cell>
        </row>
        <row r="1561">
          <cell r="C1561">
            <v>141010</v>
          </cell>
          <cell r="S1561">
            <v>0</v>
          </cell>
          <cell r="AC1561">
            <v>0</v>
          </cell>
          <cell r="AD1561">
            <v>0</v>
          </cell>
        </row>
        <row r="1562">
          <cell r="C1562">
            <v>142000</v>
          </cell>
          <cell r="D1562" t="str">
            <v>III-2-26</v>
          </cell>
          <cell r="F1562" t="str">
            <v>Waterstop for expantion joint profile, width = 190 mm</v>
          </cell>
          <cell r="H1562" t="str">
            <v>m</v>
          </cell>
          <cell r="I1562">
            <v>110</v>
          </cell>
          <cell r="K1562">
            <v>0</v>
          </cell>
          <cell r="L1562">
            <v>59</v>
          </cell>
          <cell r="M1562">
            <v>7</v>
          </cell>
          <cell r="N1562">
            <v>1</v>
          </cell>
          <cell r="O1562">
            <v>413</v>
          </cell>
          <cell r="U1562">
            <v>1</v>
          </cell>
          <cell r="W1562">
            <v>1000</v>
          </cell>
          <cell r="Y1562">
            <v>0</v>
          </cell>
          <cell r="Z1562">
            <v>8990</v>
          </cell>
          <cell r="AA1562">
            <v>0</v>
          </cell>
          <cell r="AC1562">
            <v>1000</v>
          </cell>
          <cell r="AD1562">
            <v>110000</v>
          </cell>
          <cell r="AE1562">
            <v>0</v>
          </cell>
          <cell r="AF1562" t="str">
            <v>III-2-26</v>
          </cell>
          <cell r="AH1562" t="str">
            <v>Prod./Jam :</v>
          </cell>
          <cell r="AI1562">
            <v>10</v>
          </cell>
          <cell r="AJ1562">
            <v>80</v>
          </cell>
          <cell r="AK1562">
            <v>1</v>
          </cell>
          <cell r="AM1562">
            <v>3438</v>
          </cell>
          <cell r="AN1562">
            <v>378180</v>
          </cell>
          <cell r="AO1562">
            <v>0</v>
          </cell>
          <cell r="AP1562" t="str">
            <v>III-2-26</v>
          </cell>
          <cell r="AV1562">
            <v>120330</v>
          </cell>
          <cell r="AW1562">
            <v>13236300</v>
          </cell>
          <cell r="BC1562">
            <v>124768</v>
          </cell>
        </row>
        <row r="1563">
          <cell r="C1563">
            <v>142001</v>
          </cell>
          <cell r="K1563" t="str">
            <v>Alat Bantu</v>
          </cell>
          <cell r="P1563">
            <v>1</v>
          </cell>
          <cell r="Q1563">
            <v>1</v>
          </cell>
          <cell r="R1563">
            <v>110</v>
          </cell>
          <cell r="S1563">
            <v>1</v>
          </cell>
          <cell r="U1563">
            <v>1</v>
          </cell>
          <cell r="V1563">
            <v>1000</v>
          </cell>
          <cell r="W1563">
            <v>1000</v>
          </cell>
          <cell r="X1563">
            <v>0</v>
          </cell>
          <cell r="Y1563">
            <v>0</v>
          </cell>
          <cell r="Z1563">
            <v>8990</v>
          </cell>
          <cell r="AA1563">
            <v>0</v>
          </cell>
          <cell r="AC1563">
            <v>1000</v>
          </cell>
          <cell r="AD1563">
            <v>110000</v>
          </cell>
          <cell r="AH1563" t="str">
            <v>Mandor</v>
          </cell>
          <cell r="AI1563">
            <v>1</v>
          </cell>
          <cell r="AJ1563">
            <v>1.2500000000000001E-2</v>
          </cell>
          <cell r="AK1563">
            <v>1.2500000000000001E-2</v>
          </cell>
          <cell r="AL1563">
            <v>75000</v>
          </cell>
          <cell r="AM1563">
            <v>938</v>
          </cell>
          <cell r="AN1563">
            <v>103180</v>
          </cell>
          <cell r="AO1563">
            <v>1.375</v>
          </cell>
          <cell r="AR1563" t="str">
            <v>Waterstop D-19</v>
          </cell>
          <cell r="AS1563" t="str">
            <v>m</v>
          </cell>
          <cell r="AT1563">
            <v>1.05</v>
          </cell>
          <cell r="AU1563">
            <v>114600</v>
          </cell>
          <cell r="AV1563">
            <v>120330</v>
          </cell>
          <cell r="AW1563">
            <v>13236300</v>
          </cell>
          <cell r="AX1563">
            <v>115.5</v>
          </cell>
          <cell r="AY1563">
            <v>1.05</v>
          </cell>
        </row>
        <row r="1564">
          <cell r="C1564">
            <v>142002</v>
          </cell>
          <cell r="S1564">
            <v>0</v>
          </cell>
          <cell r="AC1564">
            <v>0</v>
          </cell>
          <cell r="AD1564">
            <v>0</v>
          </cell>
          <cell r="AH1564" t="str">
            <v>Pekerja</v>
          </cell>
          <cell r="AI1564">
            <v>5</v>
          </cell>
          <cell r="AJ1564">
            <v>1.2500000000000001E-2</v>
          </cell>
          <cell r="AK1564">
            <v>6.25E-2</v>
          </cell>
          <cell r="AL1564">
            <v>40000</v>
          </cell>
          <cell r="AM1564">
            <v>2500</v>
          </cell>
          <cell r="AN1564">
            <v>275000</v>
          </cell>
          <cell r="AO1564">
            <v>6.875</v>
          </cell>
        </row>
        <row r="1565">
          <cell r="C1565">
            <v>142003</v>
          </cell>
          <cell r="S1565">
            <v>0</v>
          </cell>
          <cell r="AC1565">
            <v>0</v>
          </cell>
          <cell r="AD1565">
            <v>0</v>
          </cell>
          <cell r="AM1565">
            <v>0</v>
          </cell>
          <cell r="AO1565">
            <v>0</v>
          </cell>
        </row>
        <row r="1566">
          <cell r="C1566">
            <v>142004</v>
          </cell>
          <cell r="S1566">
            <v>0</v>
          </cell>
          <cell r="AC1566">
            <v>0</v>
          </cell>
          <cell r="AD1566">
            <v>0</v>
          </cell>
        </row>
        <row r="1567">
          <cell r="C1567">
            <v>142005</v>
          </cell>
          <cell r="S1567">
            <v>0</v>
          </cell>
          <cell r="AC1567">
            <v>0</v>
          </cell>
          <cell r="AD1567">
            <v>0</v>
          </cell>
        </row>
        <row r="1568">
          <cell r="C1568">
            <v>142006</v>
          </cell>
          <cell r="S1568">
            <v>0</v>
          </cell>
          <cell r="AC1568">
            <v>0</v>
          </cell>
          <cell r="AD1568">
            <v>0</v>
          </cell>
        </row>
        <row r="1569">
          <cell r="C1569">
            <v>142007</v>
          </cell>
          <cell r="S1569">
            <v>0</v>
          </cell>
          <cell r="AC1569">
            <v>0</v>
          </cell>
          <cell r="AD1569">
            <v>0</v>
          </cell>
        </row>
        <row r="1570">
          <cell r="C1570">
            <v>142008</v>
          </cell>
          <cell r="S1570">
            <v>0</v>
          </cell>
          <cell r="AC1570">
            <v>0</v>
          </cell>
          <cell r="AD1570">
            <v>0</v>
          </cell>
        </row>
        <row r="1571">
          <cell r="C1571">
            <v>142009</v>
          </cell>
          <cell r="S1571">
            <v>0</v>
          </cell>
          <cell r="AC1571">
            <v>0</v>
          </cell>
          <cell r="AD1571">
            <v>0</v>
          </cell>
        </row>
        <row r="1572">
          <cell r="C1572">
            <v>142010</v>
          </cell>
          <cell r="S1572">
            <v>0</v>
          </cell>
          <cell r="AC1572">
            <v>0</v>
          </cell>
          <cell r="AD1572">
            <v>0</v>
          </cell>
        </row>
        <row r="1573">
          <cell r="C1573">
            <v>143000</v>
          </cell>
          <cell r="D1573" t="str">
            <v>III-2-27</v>
          </cell>
          <cell r="F1573" t="str">
            <v>Waterstop for construction joint profile, width = 190 mm</v>
          </cell>
          <cell r="H1573" t="str">
            <v>m</v>
          </cell>
          <cell r="I1573">
            <v>29</v>
          </cell>
          <cell r="K1573">
            <v>0</v>
          </cell>
          <cell r="L1573">
            <v>59</v>
          </cell>
          <cell r="M1573">
            <v>7</v>
          </cell>
          <cell r="N1573">
            <v>1</v>
          </cell>
          <cell r="O1573">
            <v>413</v>
          </cell>
          <cell r="U1573">
            <v>1</v>
          </cell>
          <cell r="W1573">
            <v>1000</v>
          </cell>
          <cell r="Y1573">
            <v>0</v>
          </cell>
          <cell r="Z1573">
            <v>8990</v>
          </cell>
          <cell r="AA1573">
            <v>0</v>
          </cell>
          <cell r="AC1573">
            <v>1000</v>
          </cell>
          <cell r="AD1573">
            <v>29000</v>
          </cell>
          <cell r="AE1573">
            <v>0</v>
          </cell>
          <cell r="AF1573" t="str">
            <v>III-2-27</v>
          </cell>
          <cell r="AH1573" t="str">
            <v>Prod./Jam :</v>
          </cell>
          <cell r="AI1573">
            <v>10</v>
          </cell>
          <cell r="AJ1573">
            <v>80</v>
          </cell>
          <cell r="AK1573">
            <v>1</v>
          </cell>
          <cell r="AM1573">
            <v>3438</v>
          </cell>
          <cell r="AN1573">
            <v>99702</v>
          </cell>
          <cell r="AO1573">
            <v>0</v>
          </cell>
          <cell r="AP1573" t="str">
            <v>III-2-27</v>
          </cell>
          <cell r="AV1573">
            <v>92610</v>
          </cell>
          <cell r="AW1573">
            <v>2685690</v>
          </cell>
          <cell r="BC1573">
            <v>97048</v>
          </cell>
        </row>
        <row r="1574">
          <cell r="C1574">
            <v>143001</v>
          </cell>
          <cell r="K1574" t="str">
            <v>Alat Bantu</v>
          </cell>
          <cell r="P1574">
            <v>1</v>
          </cell>
          <cell r="Q1574">
            <v>1</v>
          </cell>
          <cell r="R1574">
            <v>29</v>
          </cell>
          <cell r="S1574">
            <v>1</v>
          </cell>
          <cell r="U1574">
            <v>1</v>
          </cell>
          <cell r="V1574">
            <v>1000</v>
          </cell>
          <cell r="W1574">
            <v>1000</v>
          </cell>
          <cell r="X1574">
            <v>0</v>
          </cell>
          <cell r="Y1574">
            <v>0</v>
          </cell>
          <cell r="Z1574">
            <v>8990</v>
          </cell>
          <cell r="AA1574">
            <v>0</v>
          </cell>
          <cell r="AC1574">
            <v>1000</v>
          </cell>
          <cell r="AD1574">
            <v>29000</v>
          </cell>
          <cell r="AH1574" t="str">
            <v>Mandor</v>
          </cell>
          <cell r="AI1574">
            <v>1</v>
          </cell>
          <cell r="AJ1574">
            <v>1.2500000000000001E-2</v>
          </cell>
          <cell r="AK1574">
            <v>1.2500000000000001E-2</v>
          </cell>
          <cell r="AL1574">
            <v>75000</v>
          </cell>
          <cell r="AM1574">
            <v>938</v>
          </cell>
          <cell r="AN1574">
            <v>27202</v>
          </cell>
          <cell r="AO1574">
            <v>0.36250000000000004</v>
          </cell>
          <cell r="AR1574" t="str">
            <v>Waterstop A-19</v>
          </cell>
          <cell r="AS1574" t="str">
            <v>m</v>
          </cell>
          <cell r="AT1574">
            <v>1.05</v>
          </cell>
          <cell r="AU1574">
            <v>88200</v>
          </cell>
          <cell r="AV1574">
            <v>92610</v>
          </cell>
          <cell r="AW1574">
            <v>2685690</v>
          </cell>
          <cell r="AX1574">
            <v>30.450000000000003</v>
          </cell>
          <cell r="AY1574">
            <v>1.05</v>
          </cell>
        </row>
        <row r="1575">
          <cell r="C1575">
            <v>143002</v>
          </cell>
          <cell r="S1575">
            <v>0</v>
          </cell>
          <cell r="AC1575">
            <v>0</v>
          </cell>
          <cell r="AD1575">
            <v>0</v>
          </cell>
          <cell r="AH1575" t="str">
            <v>Pekerja</v>
          </cell>
          <cell r="AI1575">
            <v>5</v>
          </cell>
          <cell r="AJ1575">
            <v>1.2500000000000001E-2</v>
          </cell>
          <cell r="AK1575">
            <v>6.25E-2</v>
          </cell>
          <cell r="AL1575">
            <v>40000</v>
          </cell>
          <cell r="AM1575">
            <v>2500</v>
          </cell>
          <cell r="AN1575">
            <v>72500</v>
          </cell>
          <cell r="AO1575">
            <v>1.8125</v>
          </cell>
        </row>
        <row r="1576">
          <cell r="C1576">
            <v>143003</v>
          </cell>
          <cell r="S1576">
            <v>0</v>
          </cell>
          <cell r="AC1576">
            <v>0</v>
          </cell>
          <cell r="AD1576">
            <v>0</v>
          </cell>
          <cell r="AM1576">
            <v>0</v>
          </cell>
          <cell r="AO1576">
            <v>0</v>
          </cell>
        </row>
        <row r="1577">
          <cell r="C1577">
            <v>143004</v>
          </cell>
          <cell r="S1577">
            <v>0</v>
          </cell>
          <cell r="AC1577">
            <v>0</v>
          </cell>
          <cell r="AD1577">
            <v>0</v>
          </cell>
        </row>
        <row r="1578">
          <cell r="C1578">
            <v>143005</v>
          </cell>
          <cell r="S1578">
            <v>0</v>
          </cell>
          <cell r="AC1578">
            <v>0</v>
          </cell>
          <cell r="AD1578">
            <v>0</v>
          </cell>
        </row>
        <row r="1579">
          <cell r="C1579">
            <v>143006</v>
          </cell>
          <cell r="S1579">
            <v>0</v>
          </cell>
          <cell r="AC1579">
            <v>0</v>
          </cell>
          <cell r="AD1579">
            <v>0</v>
          </cell>
        </row>
        <row r="1580">
          <cell r="C1580">
            <v>143007</v>
          </cell>
          <cell r="S1580">
            <v>0</v>
          </cell>
          <cell r="AC1580">
            <v>0</v>
          </cell>
          <cell r="AD1580">
            <v>0</v>
          </cell>
        </row>
        <row r="1581">
          <cell r="C1581">
            <v>143008</v>
          </cell>
          <cell r="S1581">
            <v>0</v>
          </cell>
          <cell r="AC1581">
            <v>0</v>
          </cell>
          <cell r="AD1581">
            <v>0</v>
          </cell>
        </row>
        <row r="1582">
          <cell r="C1582">
            <v>143009</v>
          </cell>
          <cell r="S1582">
            <v>0</v>
          </cell>
          <cell r="AC1582">
            <v>0</v>
          </cell>
          <cell r="AD1582">
            <v>0</v>
          </cell>
        </row>
        <row r="1583">
          <cell r="C1583">
            <v>143010</v>
          </cell>
          <cell r="S1583">
            <v>0</v>
          </cell>
          <cell r="AC1583">
            <v>0</v>
          </cell>
          <cell r="AD1583">
            <v>0</v>
          </cell>
        </row>
        <row r="1584">
          <cell r="C1584">
            <v>144000</v>
          </cell>
          <cell r="D1584" t="str">
            <v>III-2-28</v>
          </cell>
          <cell r="F1584" t="str">
            <v>Joint filler</v>
          </cell>
          <cell r="H1584" t="str">
            <v>sqm</v>
          </cell>
          <cell r="I1584">
            <v>18</v>
          </cell>
          <cell r="K1584">
            <v>0</v>
          </cell>
          <cell r="L1584">
            <v>59</v>
          </cell>
          <cell r="M1584">
            <v>7</v>
          </cell>
          <cell r="N1584">
            <v>1</v>
          </cell>
          <cell r="O1584">
            <v>413</v>
          </cell>
          <cell r="U1584">
            <v>1</v>
          </cell>
          <cell r="W1584">
            <v>1000</v>
          </cell>
          <cell r="Y1584">
            <v>0</v>
          </cell>
          <cell r="Z1584">
            <v>8990</v>
          </cell>
          <cell r="AA1584">
            <v>0</v>
          </cell>
          <cell r="AC1584">
            <v>1000</v>
          </cell>
          <cell r="AD1584">
            <v>18000</v>
          </cell>
          <cell r="AE1584">
            <v>0</v>
          </cell>
          <cell r="AF1584" t="str">
            <v>III-2-28</v>
          </cell>
          <cell r="AH1584" t="str">
            <v>Prod./Jam :</v>
          </cell>
          <cell r="AI1584">
            <v>10</v>
          </cell>
          <cell r="AJ1584">
            <v>80</v>
          </cell>
          <cell r="AK1584">
            <v>1</v>
          </cell>
          <cell r="AM1584">
            <v>3438</v>
          </cell>
          <cell r="AN1584">
            <v>61884</v>
          </cell>
          <cell r="AO1584">
            <v>0</v>
          </cell>
          <cell r="AP1584" t="str">
            <v>III-2-28</v>
          </cell>
          <cell r="AV1584">
            <v>266420</v>
          </cell>
          <cell r="AW1584">
            <v>4795560</v>
          </cell>
          <cell r="BC1584">
            <v>270858</v>
          </cell>
        </row>
        <row r="1585">
          <cell r="C1585">
            <v>144001</v>
          </cell>
          <cell r="K1585" t="str">
            <v>Alat Bantu</v>
          </cell>
          <cell r="P1585">
            <v>1</v>
          </cell>
          <cell r="Q1585">
            <v>1</v>
          </cell>
          <cell r="R1585">
            <v>18</v>
          </cell>
          <cell r="S1585">
            <v>1</v>
          </cell>
          <cell r="U1585">
            <v>1</v>
          </cell>
          <cell r="V1585">
            <v>1000</v>
          </cell>
          <cell r="W1585">
            <v>1000</v>
          </cell>
          <cell r="X1585">
            <v>0</v>
          </cell>
          <cell r="Y1585">
            <v>0</v>
          </cell>
          <cell r="Z1585">
            <v>8990</v>
          </cell>
          <cell r="AA1585">
            <v>0</v>
          </cell>
          <cell r="AC1585">
            <v>1000</v>
          </cell>
          <cell r="AD1585">
            <v>18000</v>
          </cell>
          <cell r="AH1585" t="str">
            <v>Mandor</v>
          </cell>
          <cell r="AI1585">
            <v>1</v>
          </cell>
          <cell r="AJ1585">
            <v>1.2500000000000001E-2</v>
          </cell>
          <cell r="AK1585">
            <v>1.2500000000000001E-2</v>
          </cell>
          <cell r="AL1585">
            <v>75000</v>
          </cell>
          <cell r="AM1585">
            <v>938</v>
          </cell>
          <cell r="AN1585">
            <v>16884</v>
          </cell>
          <cell r="AO1585">
            <v>0.22500000000000001</v>
          </cell>
          <cell r="AR1585" t="str">
            <v>Joint Filler t = 20 mm</v>
          </cell>
          <cell r="AS1585" t="str">
            <v>m2</v>
          </cell>
          <cell r="AT1585">
            <v>1.1000000000000001</v>
          </cell>
          <cell r="AU1585">
            <v>242200</v>
          </cell>
          <cell r="AV1585">
            <v>266420</v>
          </cell>
          <cell r="AW1585">
            <v>4795560</v>
          </cell>
          <cell r="AX1585">
            <v>19.8</v>
          </cell>
          <cell r="AY1585">
            <v>1.1000000000000001</v>
          </cell>
        </row>
        <row r="1586">
          <cell r="C1586">
            <v>144002</v>
          </cell>
          <cell r="S1586">
            <v>0</v>
          </cell>
          <cell r="AC1586">
            <v>0</v>
          </cell>
          <cell r="AD1586">
            <v>0</v>
          </cell>
          <cell r="AH1586" t="str">
            <v>Pekerja</v>
          </cell>
          <cell r="AI1586">
            <v>5</v>
          </cell>
          <cell r="AJ1586">
            <v>1.2500000000000001E-2</v>
          </cell>
          <cell r="AK1586">
            <v>6.25E-2</v>
          </cell>
          <cell r="AL1586">
            <v>40000</v>
          </cell>
          <cell r="AM1586">
            <v>2500</v>
          </cell>
          <cell r="AN1586">
            <v>45000</v>
          </cell>
          <cell r="AO1586">
            <v>1.125</v>
          </cell>
        </row>
        <row r="1587">
          <cell r="C1587">
            <v>144003</v>
          </cell>
          <cell r="S1587">
            <v>0</v>
          </cell>
          <cell r="AC1587">
            <v>0</v>
          </cell>
          <cell r="AD1587">
            <v>0</v>
          </cell>
          <cell r="AM1587">
            <v>0</v>
          </cell>
          <cell r="AO1587">
            <v>0</v>
          </cell>
        </row>
        <row r="1588">
          <cell r="C1588">
            <v>144004</v>
          </cell>
          <cell r="S1588">
            <v>0</v>
          </cell>
          <cell r="AC1588">
            <v>0</v>
          </cell>
          <cell r="AD1588">
            <v>0</v>
          </cell>
        </row>
        <row r="1589">
          <cell r="C1589">
            <v>144005</v>
          </cell>
          <cell r="S1589">
            <v>0</v>
          </cell>
          <cell r="AC1589">
            <v>0</v>
          </cell>
          <cell r="AD1589">
            <v>0</v>
          </cell>
        </row>
        <row r="1590">
          <cell r="C1590">
            <v>144006</v>
          </cell>
          <cell r="S1590">
            <v>0</v>
          </cell>
          <cell r="AC1590">
            <v>0</v>
          </cell>
          <cell r="AD1590">
            <v>0</v>
          </cell>
        </row>
        <row r="1591">
          <cell r="C1591">
            <v>144007</v>
          </cell>
          <cell r="S1591">
            <v>0</v>
          </cell>
          <cell r="AC1591">
            <v>0</v>
          </cell>
          <cell r="AD1591">
            <v>0</v>
          </cell>
        </row>
        <row r="1592">
          <cell r="C1592">
            <v>144008</v>
          </cell>
          <cell r="S1592">
            <v>0</v>
          </cell>
          <cell r="AC1592">
            <v>0</v>
          </cell>
          <cell r="AD1592">
            <v>0</v>
          </cell>
        </row>
        <row r="1593">
          <cell r="C1593">
            <v>144009</v>
          </cell>
          <cell r="S1593">
            <v>0</v>
          </cell>
          <cell r="AC1593">
            <v>0</v>
          </cell>
          <cell r="AD1593">
            <v>0</v>
          </cell>
        </row>
        <row r="1594">
          <cell r="C1594">
            <v>144010</v>
          </cell>
          <cell r="S1594">
            <v>0</v>
          </cell>
          <cell r="AC1594">
            <v>0</v>
          </cell>
          <cell r="AD1594">
            <v>0</v>
          </cell>
        </row>
        <row r="1595">
          <cell r="C1595">
            <v>145000</v>
          </cell>
          <cell r="D1595" t="str">
            <v>III-2-29</v>
          </cell>
          <cell r="F1595" t="str">
            <v>Joint sealant</v>
          </cell>
          <cell r="H1595" t="str">
            <v>m</v>
          </cell>
          <cell r="I1595">
            <v>123</v>
          </cell>
          <cell r="K1595">
            <v>0</v>
          </cell>
          <cell r="L1595">
            <v>59</v>
          </cell>
          <cell r="M1595">
            <v>7</v>
          </cell>
          <cell r="N1595">
            <v>1</v>
          </cell>
          <cell r="O1595">
            <v>413</v>
          </cell>
          <cell r="U1595">
            <v>1</v>
          </cell>
          <cell r="W1595">
            <v>1000</v>
          </cell>
          <cell r="Y1595">
            <v>0</v>
          </cell>
          <cell r="Z1595">
            <v>8990</v>
          </cell>
          <cell r="AA1595">
            <v>0</v>
          </cell>
          <cell r="AC1595">
            <v>1000</v>
          </cell>
          <cell r="AD1595">
            <v>123000</v>
          </cell>
          <cell r="AE1595">
            <v>0</v>
          </cell>
          <cell r="AF1595" t="str">
            <v>III-2-29</v>
          </cell>
          <cell r="AH1595" t="str">
            <v>Prod./Jam :</v>
          </cell>
          <cell r="AI1595">
            <v>10</v>
          </cell>
          <cell r="AJ1595">
            <v>80</v>
          </cell>
          <cell r="AK1595">
            <v>1</v>
          </cell>
          <cell r="AM1595">
            <v>3438</v>
          </cell>
          <cell r="AN1595">
            <v>422874</v>
          </cell>
          <cell r="AO1595">
            <v>0</v>
          </cell>
          <cell r="AP1595" t="str">
            <v>III-2-29</v>
          </cell>
          <cell r="AV1595">
            <v>34980</v>
          </cell>
          <cell r="AW1595">
            <v>4302540</v>
          </cell>
          <cell r="BC1595">
            <v>39418</v>
          </cell>
        </row>
        <row r="1596">
          <cell r="C1596">
            <v>145001</v>
          </cell>
          <cell r="K1596" t="str">
            <v>Alat Bantu</v>
          </cell>
          <cell r="P1596">
            <v>1</v>
          </cell>
          <cell r="Q1596">
            <v>1</v>
          </cell>
          <cell r="R1596">
            <v>123</v>
          </cell>
          <cell r="S1596">
            <v>1</v>
          </cell>
          <cell r="U1596">
            <v>1</v>
          </cell>
          <cell r="V1596">
            <v>1000</v>
          </cell>
          <cell r="W1596">
            <v>1000</v>
          </cell>
          <cell r="X1596">
            <v>0</v>
          </cell>
          <cell r="Y1596">
            <v>0</v>
          </cell>
          <cell r="Z1596">
            <v>8990</v>
          </cell>
          <cell r="AA1596">
            <v>0</v>
          </cell>
          <cell r="AC1596">
            <v>1000</v>
          </cell>
          <cell r="AD1596">
            <v>123000</v>
          </cell>
          <cell r="AH1596" t="str">
            <v>Mandor</v>
          </cell>
          <cell r="AI1596">
            <v>1</v>
          </cell>
          <cell r="AJ1596">
            <v>1.2500000000000001E-2</v>
          </cell>
          <cell r="AK1596">
            <v>1.2500000000000001E-2</v>
          </cell>
          <cell r="AL1596">
            <v>75000</v>
          </cell>
          <cell r="AM1596">
            <v>938</v>
          </cell>
          <cell r="AN1596">
            <v>115374</v>
          </cell>
          <cell r="AO1596">
            <v>1.5375000000000001</v>
          </cell>
          <cell r="AR1596" t="str">
            <v>Joint Sealent</v>
          </cell>
          <cell r="AS1596" t="str">
            <v>kg</v>
          </cell>
          <cell r="AT1596">
            <v>0.6</v>
          </cell>
          <cell r="AU1596">
            <v>58300</v>
          </cell>
          <cell r="AV1596">
            <v>34980</v>
          </cell>
          <cell r="AW1596">
            <v>4302540</v>
          </cell>
          <cell r="AX1596">
            <v>73.8</v>
          </cell>
          <cell r="AY1596">
            <v>0.6</v>
          </cell>
        </row>
        <row r="1597">
          <cell r="C1597">
            <v>145002</v>
          </cell>
          <cell r="S1597">
            <v>0</v>
          </cell>
          <cell r="AC1597">
            <v>0</v>
          </cell>
          <cell r="AD1597">
            <v>0</v>
          </cell>
          <cell r="AH1597" t="str">
            <v>Pekerja</v>
          </cell>
          <cell r="AI1597">
            <v>5</v>
          </cell>
          <cell r="AJ1597">
            <v>1.2500000000000001E-2</v>
          </cell>
          <cell r="AK1597">
            <v>6.25E-2</v>
          </cell>
          <cell r="AL1597">
            <v>40000</v>
          </cell>
          <cell r="AM1597">
            <v>2500</v>
          </cell>
          <cell r="AN1597">
            <v>307500</v>
          </cell>
          <cell r="AO1597">
            <v>7.6875</v>
          </cell>
        </row>
        <row r="1598">
          <cell r="C1598">
            <v>145003</v>
          </cell>
          <cell r="S1598">
            <v>0</v>
          </cell>
          <cell r="AC1598">
            <v>0</v>
          </cell>
          <cell r="AD1598">
            <v>0</v>
          </cell>
          <cell r="AO1598">
            <v>0</v>
          </cell>
        </row>
        <row r="1599">
          <cell r="C1599">
            <v>145004</v>
          </cell>
          <cell r="S1599">
            <v>0</v>
          </cell>
          <cell r="AC1599">
            <v>0</v>
          </cell>
          <cell r="AD1599">
            <v>0</v>
          </cell>
        </row>
        <row r="1600">
          <cell r="C1600">
            <v>145005</v>
          </cell>
          <cell r="S1600">
            <v>0</v>
          </cell>
          <cell r="AC1600">
            <v>0</v>
          </cell>
          <cell r="AD1600">
            <v>0</v>
          </cell>
        </row>
        <row r="1601">
          <cell r="C1601">
            <v>145006</v>
          </cell>
          <cell r="S1601">
            <v>0</v>
          </cell>
          <cell r="AC1601">
            <v>0</v>
          </cell>
          <cell r="AD1601">
            <v>0</v>
          </cell>
        </row>
        <row r="1602">
          <cell r="C1602">
            <v>145007</v>
          </cell>
          <cell r="S1602">
            <v>0</v>
          </cell>
          <cell r="AC1602">
            <v>0</v>
          </cell>
          <cell r="AD1602">
            <v>0</v>
          </cell>
        </row>
        <row r="1603">
          <cell r="C1603">
            <v>145008</v>
          </cell>
          <cell r="S1603">
            <v>0</v>
          </cell>
          <cell r="AC1603">
            <v>0</v>
          </cell>
          <cell r="AD1603">
            <v>0</v>
          </cell>
        </row>
        <row r="1604">
          <cell r="C1604">
            <v>145009</v>
          </cell>
          <cell r="S1604">
            <v>0</v>
          </cell>
          <cell r="AC1604">
            <v>0</v>
          </cell>
          <cell r="AD1604">
            <v>0</v>
          </cell>
        </row>
        <row r="1605">
          <cell r="C1605">
            <v>145010</v>
          </cell>
          <cell r="S1605">
            <v>0</v>
          </cell>
          <cell r="AC1605">
            <v>0</v>
          </cell>
          <cell r="AD1605">
            <v>0</v>
          </cell>
        </row>
        <row r="1606">
          <cell r="C1606">
            <v>146000</v>
          </cell>
          <cell r="D1606" t="str">
            <v>III-2-30</v>
          </cell>
          <cell r="F1606" t="str">
            <v>Dowel bars, dia 19 mm, L = 1,0 m</v>
          </cell>
          <cell r="H1606" t="str">
            <v>nos</v>
          </cell>
          <cell r="I1606">
            <v>512</v>
          </cell>
          <cell r="K1606">
            <v>0</v>
          </cell>
          <cell r="L1606">
            <v>59</v>
          </cell>
          <cell r="M1606">
            <v>7</v>
          </cell>
          <cell r="N1606">
            <v>1</v>
          </cell>
          <cell r="O1606">
            <v>413</v>
          </cell>
          <cell r="U1606">
            <v>40</v>
          </cell>
          <cell r="W1606">
            <v>250</v>
          </cell>
          <cell r="Y1606">
            <v>0</v>
          </cell>
          <cell r="Z1606">
            <v>8990</v>
          </cell>
          <cell r="AA1606">
            <v>0</v>
          </cell>
          <cell r="AC1606">
            <v>250</v>
          </cell>
          <cell r="AD1606">
            <v>128000</v>
          </cell>
          <cell r="AE1606">
            <v>0</v>
          </cell>
          <cell r="AF1606" t="str">
            <v>III-2-30</v>
          </cell>
          <cell r="AH1606" t="str">
            <v>Prod./Jam :</v>
          </cell>
          <cell r="AI1606">
            <v>40</v>
          </cell>
          <cell r="AJ1606">
            <v>320</v>
          </cell>
          <cell r="AK1606">
            <v>5</v>
          </cell>
          <cell r="AM1606">
            <v>6162</v>
          </cell>
          <cell r="AN1606">
            <v>3154944</v>
          </cell>
          <cell r="AO1606">
            <v>0</v>
          </cell>
          <cell r="AP1606" t="str">
            <v>III-2-30</v>
          </cell>
          <cell r="AV1606">
            <v>19583</v>
          </cell>
          <cell r="AW1606">
            <v>10026496</v>
          </cell>
          <cell r="BC1606">
            <v>25995</v>
          </cell>
        </row>
        <row r="1607">
          <cell r="C1607">
            <v>146001</v>
          </cell>
          <cell r="K1607" t="str">
            <v>Bar Cutter ø 32 mm</v>
          </cell>
          <cell r="P1607">
            <v>40</v>
          </cell>
          <cell r="Q1607">
            <v>1</v>
          </cell>
          <cell r="R1607">
            <v>12.8</v>
          </cell>
          <cell r="S1607">
            <v>2.5000000000000001E-2</v>
          </cell>
          <cell r="U1607">
            <v>40</v>
          </cell>
          <cell r="V1607">
            <v>10000</v>
          </cell>
          <cell r="W1607">
            <v>250</v>
          </cell>
          <cell r="X1607">
            <v>0</v>
          </cell>
          <cell r="Y1607">
            <v>0</v>
          </cell>
          <cell r="Z1607">
            <v>8990</v>
          </cell>
          <cell r="AA1607">
            <v>0</v>
          </cell>
          <cell r="AC1607">
            <v>250</v>
          </cell>
          <cell r="AD1607">
            <v>128000</v>
          </cell>
          <cell r="AH1607" t="str">
            <v>Mandor</v>
          </cell>
          <cell r="AI1607">
            <v>1</v>
          </cell>
          <cell r="AJ1607">
            <v>1.5599999999999999E-2</v>
          </cell>
          <cell r="AK1607">
            <v>1.5599999999999999E-2</v>
          </cell>
          <cell r="AL1607">
            <v>75000</v>
          </cell>
          <cell r="AM1607">
            <v>1170</v>
          </cell>
          <cell r="AN1607">
            <v>599040</v>
          </cell>
          <cell r="AO1607">
            <v>7.9871999999999996</v>
          </cell>
          <cell r="AR1607" t="str">
            <v>Besi Beton Ulir (deform)</v>
          </cell>
          <cell r="AS1607" t="str">
            <v>kg</v>
          </cell>
          <cell r="AT1607">
            <v>2.23</v>
          </cell>
          <cell r="AU1607">
            <v>7100</v>
          </cell>
          <cell r="AV1607">
            <v>15833</v>
          </cell>
          <cell r="AW1607">
            <v>8106496</v>
          </cell>
          <cell r="AX1607">
            <v>1141.76</v>
          </cell>
          <cell r="AY1607">
            <v>2.23</v>
          </cell>
        </row>
        <row r="1608">
          <cell r="C1608">
            <v>146002</v>
          </cell>
          <cell r="S1608">
            <v>0</v>
          </cell>
          <cell r="AC1608">
            <v>0</v>
          </cell>
          <cell r="AD1608">
            <v>0</v>
          </cell>
          <cell r="AH1608" t="str">
            <v>Tukang</v>
          </cell>
          <cell r="AI1608">
            <v>2</v>
          </cell>
          <cell r="AJ1608">
            <v>1.5599999999999999E-2</v>
          </cell>
          <cell r="AK1608">
            <v>3.1199999999999999E-2</v>
          </cell>
          <cell r="AL1608">
            <v>60000</v>
          </cell>
          <cell r="AM1608">
            <v>1872</v>
          </cell>
          <cell r="AN1608">
            <v>958464</v>
          </cell>
          <cell r="AO1608">
            <v>15.974399999999999</v>
          </cell>
          <cell r="AR1608" t="str">
            <v>PVC Pipe f 25 mm</v>
          </cell>
          <cell r="AS1608" t="str">
            <v>m</v>
          </cell>
          <cell r="AT1608">
            <v>0.6</v>
          </cell>
          <cell r="AU1608">
            <v>6250</v>
          </cell>
          <cell r="AV1608">
            <v>3750</v>
          </cell>
          <cell r="AW1608">
            <v>1920000</v>
          </cell>
          <cell r="AX1608">
            <v>307.2</v>
          </cell>
          <cell r="AY1608">
            <v>0.6</v>
          </cell>
        </row>
        <row r="1609">
          <cell r="C1609">
            <v>146003</v>
          </cell>
          <cell r="S1609">
            <v>0</v>
          </cell>
          <cell r="AC1609">
            <v>0</v>
          </cell>
          <cell r="AD1609">
            <v>0</v>
          </cell>
          <cell r="AH1609" t="str">
            <v>Pekerja</v>
          </cell>
          <cell r="AI1609">
            <v>5</v>
          </cell>
          <cell r="AJ1609">
            <v>1.5599999999999999E-2</v>
          </cell>
          <cell r="AK1609">
            <v>7.8E-2</v>
          </cell>
          <cell r="AL1609">
            <v>40000</v>
          </cell>
          <cell r="AM1609">
            <v>3120</v>
          </cell>
          <cell r="AN1609">
            <v>1597440</v>
          </cell>
          <cell r="AO1609">
            <v>39.936</v>
          </cell>
        </row>
        <row r="1610">
          <cell r="C1610">
            <v>146004</v>
          </cell>
          <cell r="S1610">
            <v>0</v>
          </cell>
          <cell r="AC1610">
            <v>0</v>
          </cell>
          <cell r="AD1610">
            <v>0</v>
          </cell>
        </row>
        <row r="1611">
          <cell r="C1611">
            <v>146005</v>
          </cell>
          <cell r="S1611">
            <v>0</v>
          </cell>
          <cell r="AC1611">
            <v>0</v>
          </cell>
          <cell r="AD1611">
            <v>0</v>
          </cell>
        </row>
        <row r="1612">
          <cell r="C1612">
            <v>146006</v>
          </cell>
          <cell r="S1612">
            <v>0</v>
          </cell>
          <cell r="AC1612">
            <v>0</v>
          </cell>
          <cell r="AD1612">
            <v>0</v>
          </cell>
        </row>
        <row r="1613">
          <cell r="C1613">
            <v>146007</v>
          </cell>
          <cell r="S1613">
            <v>0</v>
          </cell>
          <cell r="AC1613">
            <v>0</v>
          </cell>
          <cell r="AD1613">
            <v>0</v>
          </cell>
        </row>
        <row r="1614">
          <cell r="C1614">
            <v>146008</v>
          </cell>
          <cell r="S1614">
            <v>0</v>
          </cell>
          <cell r="AC1614">
            <v>0</v>
          </cell>
          <cell r="AD1614">
            <v>0</v>
          </cell>
        </row>
        <row r="1615">
          <cell r="C1615">
            <v>146009</v>
          </cell>
          <cell r="S1615">
            <v>0</v>
          </cell>
          <cell r="AC1615">
            <v>0</v>
          </cell>
          <cell r="AD1615">
            <v>0</v>
          </cell>
        </row>
        <row r="1616">
          <cell r="C1616">
            <v>146010</v>
          </cell>
          <cell r="S1616">
            <v>0</v>
          </cell>
          <cell r="AC1616">
            <v>0</v>
          </cell>
          <cell r="AD1616">
            <v>0</v>
          </cell>
        </row>
        <row r="1617">
          <cell r="C1617">
            <v>147000</v>
          </cell>
          <cell r="D1617" t="str">
            <v>III-2-31</v>
          </cell>
          <cell r="F1617" t="str">
            <v>PVC weep hole (dia 50 mm)</v>
          </cell>
          <cell r="H1617" t="str">
            <v>set</v>
          </cell>
          <cell r="I1617">
            <v>205</v>
          </cell>
          <cell r="K1617">
            <v>0</v>
          </cell>
          <cell r="L1617">
            <v>59</v>
          </cell>
          <cell r="M1617">
            <v>7</v>
          </cell>
          <cell r="N1617">
            <v>1</v>
          </cell>
          <cell r="O1617">
            <v>413</v>
          </cell>
          <cell r="U1617">
            <v>5</v>
          </cell>
          <cell r="W1617">
            <v>200</v>
          </cell>
          <cell r="Y1617">
            <v>0</v>
          </cell>
          <cell r="Z1617">
            <v>8990</v>
          </cell>
          <cell r="AA1617">
            <v>0</v>
          </cell>
          <cell r="AC1617">
            <v>200</v>
          </cell>
          <cell r="AD1617">
            <v>41000</v>
          </cell>
          <cell r="AE1617">
            <v>0</v>
          </cell>
          <cell r="AF1617" t="str">
            <v>III-2-31</v>
          </cell>
          <cell r="AH1617" t="str">
            <v>Prod./Jam :</v>
          </cell>
          <cell r="AI1617">
            <v>10</v>
          </cell>
          <cell r="AJ1617">
            <v>80</v>
          </cell>
          <cell r="AK1617">
            <v>1</v>
          </cell>
          <cell r="AM1617">
            <v>3438</v>
          </cell>
          <cell r="AN1617">
            <v>704790</v>
          </cell>
          <cell r="AO1617">
            <v>0</v>
          </cell>
          <cell r="AP1617" t="str">
            <v>III-2-31</v>
          </cell>
          <cell r="AV1617">
            <v>15500</v>
          </cell>
          <cell r="AW1617">
            <v>3177500</v>
          </cell>
          <cell r="BC1617">
            <v>19138</v>
          </cell>
        </row>
        <row r="1618">
          <cell r="C1618">
            <v>147001</v>
          </cell>
          <cell r="K1618" t="str">
            <v>Alat Bantu</v>
          </cell>
          <cell r="P1618">
            <v>5</v>
          </cell>
          <cell r="Q1618">
            <v>1</v>
          </cell>
          <cell r="R1618">
            <v>41</v>
          </cell>
          <cell r="S1618">
            <v>0.2</v>
          </cell>
          <cell r="U1618">
            <v>5</v>
          </cell>
          <cell r="V1618">
            <v>1000</v>
          </cell>
          <cell r="W1618">
            <v>200</v>
          </cell>
          <cell r="X1618">
            <v>0</v>
          </cell>
          <cell r="Y1618">
            <v>0</v>
          </cell>
          <cell r="Z1618">
            <v>8990</v>
          </cell>
          <cell r="AA1618">
            <v>0</v>
          </cell>
          <cell r="AC1618">
            <v>200</v>
          </cell>
          <cell r="AD1618">
            <v>41000</v>
          </cell>
          <cell r="AH1618" t="str">
            <v>Mandor</v>
          </cell>
          <cell r="AI1618">
            <v>1</v>
          </cell>
          <cell r="AJ1618">
            <v>1.2500000000000001E-2</v>
          </cell>
          <cell r="AK1618">
            <v>1.2500000000000001E-2</v>
          </cell>
          <cell r="AL1618">
            <v>75000</v>
          </cell>
          <cell r="AM1618">
            <v>938</v>
          </cell>
          <cell r="AN1618">
            <v>192290</v>
          </cell>
          <cell r="AO1618">
            <v>2.5625</v>
          </cell>
          <cell r="AR1618" t="str">
            <v>PVC Pipe f 50 mm</v>
          </cell>
          <cell r="AS1618" t="str">
            <v>m</v>
          </cell>
          <cell r="AT1618">
            <v>1.2</v>
          </cell>
          <cell r="AU1618">
            <v>12500</v>
          </cell>
          <cell r="AV1618">
            <v>15000</v>
          </cell>
          <cell r="AW1618">
            <v>3075000</v>
          </cell>
          <cell r="AX1618">
            <v>246</v>
          </cell>
          <cell r="AY1618">
            <v>1.2</v>
          </cell>
        </row>
        <row r="1619">
          <cell r="C1619">
            <v>147002</v>
          </cell>
          <cell r="S1619">
            <v>0</v>
          </cell>
          <cell r="AC1619">
            <v>0</v>
          </cell>
          <cell r="AD1619">
            <v>0</v>
          </cell>
          <cell r="AH1619" t="str">
            <v>Pekerja</v>
          </cell>
          <cell r="AI1619">
            <v>5</v>
          </cell>
          <cell r="AJ1619">
            <v>1.2500000000000001E-2</v>
          </cell>
          <cell r="AK1619">
            <v>6.25E-2</v>
          </cell>
          <cell r="AL1619">
            <v>40000</v>
          </cell>
          <cell r="AM1619">
            <v>2500</v>
          </cell>
          <cell r="AN1619">
            <v>512500</v>
          </cell>
          <cell r="AO1619">
            <v>12.8125</v>
          </cell>
          <cell r="AR1619" t="str">
            <v>Ijuk</v>
          </cell>
          <cell r="AS1619" t="str">
            <v>kg</v>
          </cell>
          <cell r="AT1619">
            <v>0.2</v>
          </cell>
          <cell r="AU1619">
            <v>2500</v>
          </cell>
          <cell r="AV1619">
            <v>500</v>
          </cell>
          <cell r="AW1619">
            <v>102500</v>
          </cell>
          <cell r="AX1619">
            <v>41</v>
          </cell>
          <cell r="AY1619">
            <v>0.2</v>
          </cell>
        </row>
        <row r="1620">
          <cell r="C1620">
            <v>147003</v>
          </cell>
          <cell r="S1620">
            <v>0</v>
          </cell>
          <cell r="AC1620">
            <v>0</v>
          </cell>
          <cell r="AD1620">
            <v>0</v>
          </cell>
          <cell r="AM1620">
            <v>0</v>
          </cell>
          <cell r="AO1620">
            <v>0</v>
          </cell>
        </row>
        <row r="1621">
          <cell r="C1621">
            <v>147004</v>
          </cell>
          <cell r="S1621">
            <v>0</v>
          </cell>
          <cell r="AC1621">
            <v>0</v>
          </cell>
          <cell r="AD1621">
            <v>0</v>
          </cell>
        </row>
        <row r="1622">
          <cell r="C1622">
            <v>147005</v>
          </cell>
          <cell r="S1622">
            <v>0</v>
          </cell>
          <cell r="AC1622">
            <v>0</v>
          </cell>
          <cell r="AD1622">
            <v>0</v>
          </cell>
        </row>
        <row r="1623">
          <cell r="C1623">
            <v>147006</v>
          </cell>
          <cell r="S1623">
            <v>0</v>
          </cell>
          <cell r="AC1623">
            <v>0</v>
          </cell>
          <cell r="AD1623">
            <v>0</v>
          </cell>
        </row>
        <row r="1624">
          <cell r="C1624">
            <v>147007</v>
          </cell>
          <cell r="S1624">
            <v>0</v>
          </cell>
          <cell r="AC1624">
            <v>0</v>
          </cell>
          <cell r="AD1624">
            <v>0</v>
          </cell>
        </row>
        <row r="1625">
          <cell r="C1625">
            <v>147008</v>
          </cell>
          <cell r="S1625">
            <v>0</v>
          </cell>
          <cell r="AC1625">
            <v>0</v>
          </cell>
          <cell r="AD1625">
            <v>0</v>
          </cell>
        </row>
        <row r="1626">
          <cell r="C1626">
            <v>147009</v>
          </cell>
          <cell r="S1626">
            <v>0</v>
          </cell>
          <cell r="AC1626">
            <v>0</v>
          </cell>
          <cell r="AD1626">
            <v>0</v>
          </cell>
        </row>
        <row r="1627">
          <cell r="C1627">
            <v>147010</v>
          </cell>
          <cell r="S1627">
            <v>0</v>
          </cell>
          <cell r="AC1627">
            <v>0</v>
          </cell>
          <cell r="AD1627">
            <v>0</v>
          </cell>
        </row>
        <row r="1628">
          <cell r="C1628">
            <v>148000</v>
          </cell>
          <cell r="D1628" t="str">
            <v>III-2-32</v>
          </cell>
          <cell r="F1628" t="str">
            <v>Kilometre post</v>
          </cell>
          <cell r="H1628" t="str">
            <v>nos</v>
          </cell>
          <cell r="I1628">
            <v>4</v>
          </cell>
          <cell r="K1628">
            <v>0</v>
          </cell>
          <cell r="L1628">
            <v>59</v>
          </cell>
          <cell r="M1628">
            <v>7</v>
          </cell>
          <cell r="N1628">
            <v>1</v>
          </cell>
          <cell r="O1628">
            <v>413</v>
          </cell>
          <cell r="U1628">
            <v>10</v>
          </cell>
          <cell r="W1628">
            <v>1625</v>
          </cell>
          <cell r="Y1628">
            <v>0.1</v>
          </cell>
          <cell r="Z1628">
            <v>8990</v>
          </cell>
          <cell r="AA1628">
            <v>899</v>
          </cell>
          <cell r="AC1628">
            <v>2524</v>
          </cell>
          <cell r="AD1628">
            <v>10096</v>
          </cell>
          <cell r="AE1628">
            <v>0</v>
          </cell>
          <cell r="AF1628" t="str">
            <v>III-2-32</v>
          </cell>
          <cell r="AH1628" t="str">
            <v>Prod./Jam :</v>
          </cell>
          <cell r="AI1628">
            <v>5</v>
          </cell>
          <cell r="AJ1628">
            <v>40</v>
          </cell>
          <cell r="AK1628">
            <v>1</v>
          </cell>
          <cell r="AM1628">
            <v>17375</v>
          </cell>
          <cell r="AN1628">
            <v>69500</v>
          </cell>
          <cell r="AO1628">
            <v>0</v>
          </cell>
          <cell r="AP1628" t="str">
            <v>III-2-32</v>
          </cell>
          <cell r="AV1628">
            <v>229265</v>
          </cell>
          <cell r="AW1628">
            <v>917060</v>
          </cell>
          <cell r="BC1628">
            <v>249164</v>
          </cell>
        </row>
        <row r="1629">
          <cell r="C1629">
            <v>148001</v>
          </cell>
          <cell r="K1629" t="str">
            <v>Concrete Mixer 0.35 m³</v>
          </cell>
          <cell r="P1629">
            <v>10</v>
          </cell>
          <cell r="Q1629">
            <v>1</v>
          </cell>
          <cell r="R1629">
            <v>0.4</v>
          </cell>
          <cell r="S1629">
            <v>0.1</v>
          </cell>
          <cell r="U1629">
            <v>10</v>
          </cell>
          <cell r="V1629">
            <v>6250</v>
          </cell>
          <cell r="W1629">
            <v>625</v>
          </cell>
          <cell r="X1629">
            <v>1</v>
          </cell>
          <cell r="Y1629">
            <v>0.1</v>
          </cell>
          <cell r="Z1629">
            <v>8990</v>
          </cell>
          <cell r="AA1629">
            <v>899</v>
          </cell>
          <cell r="AC1629">
            <v>1524</v>
          </cell>
          <cell r="AD1629">
            <v>6096</v>
          </cell>
          <cell r="AH1629" t="str">
            <v>Mandor</v>
          </cell>
          <cell r="AI1629">
            <v>1</v>
          </cell>
          <cell r="AJ1629">
            <v>2.5000000000000001E-2</v>
          </cell>
          <cell r="AK1629">
            <v>2.5000000000000001E-2</v>
          </cell>
          <cell r="AL1629">
            <v>75000</v>
          </cell>
          <cell r="AM1629">
            <v>1875</v>
          </cell>
          <cell r="AN1629">
            <v>7500</v>
          </cell>
          <cell r="AO1629">
            <v>0.1</v>
          </cell>
          <cell r="AR1629" t="str">
            <v>Semen</v>
          </cell>
          <cell r="AS1629" t="str">
            <v>kg</v>
          </cell>
          <cell r="AT1629">
            <v>15.5</v>
          </cell>
          <cell r="AU1629">
            <v>1077</v>
          </cell>
          <cell r="AV1629">
            <v>16694</v>
          </cell>
          <cell r="AW1629">
            <v>66776</v>
          </cell>
          <cell r="AX1629">
            <v>62</v>
          </cell>
          <cell r="AY1629">
            <v>15.5</v>
          </cell>
        </row>
        <row r="1630">
          <cell r="C1630">
            <v>148002</v>
          </cell>
          <cell r="K1630" t="str">
            <v>Alat Bantu</v>
          </cell>
          <cell r="P1630">
            <v>1</v>
          </cell>
          <cell r="Q1630">
            <v>1</v>
          </cell>
          <cell r="R1630">
            <v>4</v>
          </cell>
          <cell r="S1630">
            <v>1</v>
          </cell>
          <cell r="U1630">
            <v>1</v>
          </cell>
          <cell r="V1630">
            <v>1000</v>
          </cell>
          <cell r="W1630">
            <v>1000</v>
          </cell>
          <cell r="X1630">
            <v>0</v>
          </cell>
          <cell r="Y1630">
            <v>0</v>
          </cell>
          <cell r="Z1630">
            <v>8990</v>
          </cell>
          <cell r="AA1630">
            <v>0</v>
          </cell>
          <cell r="AC1630">
            <v>1000</v>
          </cell>
          <cell r="AD1630">
            <v>4000</v>
          </cell>
          <cell r="AH1630" t="str">
            <v>Tukang</v>
          </cell>
          <cell r="AI1630">
            <v>2</v>
          </cell>
          <cell r="AJ1630">
            <v>2.5000000000000001E-2</v>
          </cell>
          <cell r="AK1630">
            <v>0.05</v>
          </cell>
          <cell r="AL1630">
            <v>60000</v>
          </cell>
          <cell r="AM1630">
            <v>3000</v>
          </cell>
          <cell r="AN1630">
            <v>12000</v>
          </cell>
          <cell r="AO1630">
            <v>0.2</v>
          </cell>
          <cell r="AR1630" t="str">
            <v>Pasir Cor (SC)</v>
          </cell>
          <cell r="AS1630" t="str">
            <v>m3</v>
          </cell>
          <cell r="AT1630">
            <v>3.2500000000000001E-2</v>
          </cell>
          <cell r="AU1630">
            <v>164700</v>
          </cell>
          <cell r="AV1630">
            <v>5353</v>
          </cell>
          <cell r="AW1630">
            <v>21412</v>
          </cell>
          <cell r="AX1630">
            <v>0.13</v>
          </cell>
          <cell r="AY1630">
            <v>3.2500000000000001E-2</v>
          </cell>
        </row>
        <row r="1631">
          <cell r="C1631">
            <v>148003</v>
          </cell>
          <cell r="S1631">
            <v>0</v>
          </cell>
          <cell r="AC1631">
            <v>0</v>
          </cell>
          <cell r="AD1631">
            <v>0</v>
          </cell>
          <cell r="AH1631" t="str">
            <v>Pekerja</v>
          </cell>
          <cell r="AI1631">
            <v>5</v>
          </cell>
          <cell r="AJ1631">
            <v>2.5000000000000001E-2</v>
          </cell>
          <cell r="AK1631">
            <v>0.125</v>
          </cell>
          <cell r="AL1631">
            <v>40000</v>
          </cell>
          <cell r="AM1631">
            <v>5000</v>
          </cell>
          <cell r="AN1631">
            <v>20000</v>
          </cell>
          <cell r="AO1631">
            <v>0.5</v>
          </cell>
          <cell r="AR1631" t="str">
            <v>Batu Pecah (SC)</v>
          </cell>
          <cell r="AS1631" t="str">
            <v>m3</v>
          </cell>
          <cell r="AT1631">
            <v>2.5000000000000001E-2</v>
          </cell>
          <cell r="AU1631">
            <v>164700</v>
          </cell>
          <cell r="AV1631">
            <v>4118</v>
          </cell>
          <cell r="AW1631">
            <v>16472</v>
          </cell>
          <cell r="AX1631">
            <v>0.1</v>
          </cell>
          <cell r="AY1631">
            <v>2.5000000000000001E-2</v>
          </cell>
        </row>
        <row r="1632">
          <cell r="C1632">
            <v>148004</v>
          </cell>
          <cell r="S1632">
            <v>0</v>
          </cell>
          <cell r="AC1632">
            <v>0</v>
          </cell>
          <cell r="AD1632">
            <v>0</v>
          </cell>
          <cell r="AH1632" t="str">
            <v>Tukang Besi</v>
          </cell>
          <cell r="AI1632">
            <v>5</v>
          </cell>
          <cell r="AJ1632">
            <v>2.5000000000000001E-2</v>
          </cell>
          <cell r="AK1632">
            <v>0.125</v>
          </cell>
          <cell r="AL1632">
            <v>60000</v>
          </cell>
          <cell r="AM1632">
            <v>7500</v>
          </cell>
          <cell r="AN1632">
            <v>30000</v>
          </cell>
          <cell r="AR1632" t="str">
            <v>Besi Beton Ulir (deform)</v>
          </cell>
          <cell r="AS1632" t="str">
            <v>kg</v>
          </cell>
          <cell r="AT1632">
            <v>25</v>
          </cell>
          <cell r="AU1632">
            <v>7100</v>
          </cell>
          <cell r="AV1632">
            <v>177500</v>
          </cell>
          <cell r="AW1632">
            <v>710000</v>
          </cell>
          <cell r="AX1632">
            <v>100</v>
          </cell>
          <cell r="AY1632">
            <v>25</v>
          </cell>
        </row>
        <row r="1633">
          <cell r="C1633">
            <v>148005</v>
          </cell>
          <cell r="S1633">
            <v>0</v>
          </cell>
          <cell r="AC1633">
            <v>0</v>
          </cell>
          <cell r="AD1633">
            <v>0</v>
          </cell>
          <cell r="AR1633" t="str">
            <v>Kayu Klas II</v>
          </cell>
          <cell r="AS1633" t="str">
            <v>m3</v>
          </cell>
          <cell r="AT1633">
            <v>1.4999999999999999E-2</v>
          </cell>
          <cell r="AU1633">
            <v>1500000</v>
          </cell>
          <cell r="AV1633">
            <v>22500</v>
          </cell>
          <cell r="AW1633">
            <v>90000</v>
          </cell>
          <cell r="AX1633">
            <v>0.06</v>
          </cell>
          <cell r="AY1633">
            <v>1.4999999999999999E-2</v>
          </cell>
        </row>
        <row r="1634">
          <cell r="C1634">
            <v>148006</v>
          </cell>
          <cell r="S1634">
            <v>0</v>
          </cell>
          <cell r="AC1634">
            <v>0</v>
          </cell>
          <cell r="AD1634">
            <v>0</v>
          </cell>
          <cell r="AR1634" t="str">
            <v>Cat Minyak</v>
          </cell>
          <cell r="AS1634" t="str">
            <v>Kg</v>
          </cell>
          <cell r="AT1634">
            <v>0.1</v>
          </cell>
          <cell r="AU1634">
            <v>25000</v>
          </cell>
          <cell r="AV1634">
            <v>2500</v>
          </cell>
          <cell r="AW1634">
            <v>10000</v>
          </cell>
          <cell r="AX1634">
            <v>0.4</v>
          </cell>
          <cell r="AY1634">
            <v>0.1</v>
          </cell>
        </row>
        <row r="1635">
          <cell r="C1635">
            <v>148007</v>
          </cell>
          <cell r="S1635">
            <v>0</v>
          </cell>
          <cell r="AC1635">
            <v>0</v>
          </cell>
          <cell r="AD1635">
            <v>0</v>
          </cell>
          <cell r="AR1635" t="str">
            <v>Paku</v>
          </cell>
          <cell r="AS1635" t="str">
            <v>kg</v>
          </cell>
          <cell r="AT1635">
            <v>0.05</v>
          </cell>
          <cell r="AU1635">
            <v>12000</v>
          </cell>
          <cell r="AV1635">
            <v>600</v>
          </cell>
          <cell r="AW1635">
            <v>2400</v>
          </cell>
          <cell r="AX1635">
            <v>0.2</v>
          </cell>
          <cell r="AY1635">
            <v>0.05</v>
          </cell>
        </row>
        <row r="1636">
          <cell r="C1636">
            <v>148008</v>
          </cell>
          <cell r="S1636">
            <v>0</v>
          </cell>
          <cell r="AC1636">
            <v>0</v>
          </cell>
          <cell r="AD1636">
            <v>0</v>
          </cell>
          <cell r="AY1636">
            <v>0</v>
          </cell>
        </row>
        <row r="1637">
          <cell r="C1637">
            <v>148009</v>
          </cell>
          <cell r="S1637">
            <v>0</v>
          </cell>
          <cell r="AC1637">
            <v>0</v>
          </cell>
          <cell r="AD1637">
            <v>0</v>
          </cell>
        </row>
        <row r="1638">
          <cell r="C1638">
            <v>148010</v>
          </cell>
          <cell r="S1638">
            <v>0</v>
          </cell>
          <cell r="AC1638">
            <v>0</v>
          </cell>
          <cell r="AD1638">
            <v>0</v>
          </cell>
        </row>
        <row r="1639">
          <cell r="C1639">
            <v>149000</v>
          </cell>
          <cell r="D1639" t="str">
            <v>III-2-33</v>
          </cell>
          <cell r="F1639" t="str">
            <v>Hektometre post</v>
          </cell>
          <cell r="H1639" t="str">
            <v>nos</v>
          </cell>
          <cell r="I1639">
            <v>36</v>
          </cell>
          <cell r="K1639">
            <v>0</v>
          </cell>
          <cell r="L1639">
            <v>59</v>
          </cell>
          <cell r="M1639">
            <v>7</v>
          </cell>
          <cell r="N1639">
            <v>1</v>
          </cell>
          <cell r="O1639">
            <v>413</v>
          </cell>
          <cell r="U1639">
            <v>10</v>
          </cell>
          <cell r="W1639">
            <v>1625</v>
          </cell>
          <cell r="Y1639">
            <v>0.1</v>
          </cell>
          <cell r="Z1639">
            <v>8990</v>
          </cell>
          <cell r="AA1639">
            <v>899</v>
          </cell>
          <cell r="AC1639">
            <v>2524</v>
          </cell>
          <cell r="AD1639">
            <v>90864</v>
          </cell>
          <cell r="AE1639">
            <v>0</v>
          </cell>
          <cell r="AF1639" t="str">
            <v>III-2-33</v>
          </cell>
          <cell r="AH1639" t="str">
            <v>Prod./Jam :</v>
          </cell>
          <cell r="AI1639">
            <v>5</v>
          </cell>
          <cell r="AJ1639">
            <v>40</v>
          </cell>
          <cell r="AK1639">
            <v>1</v>
          </cell>
          <cell r="AM1639">
            <v>17375</v>
          </cell>
          <cell r="AN1639">
            <v>625500</v>
          </cell>
          <cell r="AO1639">
            <v>0</v>
          </cell>
          <cell r="AP1639" t="str">
            <v>III-2-33</v>
          </cell>
          <cell r="AV1639">
            <v>127306</v>
          </cell>
          <cell r="AW1639">
            <v>4583016</v>
          </cell>
          <cell r="BC1639">
            <v>147205</v>
          </cell>
        </row>
        <row r="1640">
          <cell r="C1640">
            <v>149001</v>
          </cell>
          <cell r="K1640" t="str">
            <v>Concrete Mixer 0.35 m³</v>
          </cell>
          <cell r="P1640">
            <v>10</v>
          </cell>
          <cell r="Q1640">
            <v>1</v>
          </cell>
          <cell r="R1640">
            <v>3.6</v>
          </cell>
          <cell r="S1640">
            <v>0.1</v>
          </cell>
          <cell r="U1640">
            <v>10</v>
          </cell>
          <cell r="V1640">
            <v>6250</v>
          </cell>
          <cell r="W1640">
            <v>625</v>
          </cell>
          <cell r="X1640">
            <v>1</v>
          </cell>
          <cell r="Y1640">
            <v>0.1</v>
          </cell>
          <cell r="Z1640">
            <v>8990</v>
          </cell>
          <cell r="AA1640">
            <v>899</v>
          </cell>
          <cell r="AC1640">
            <v>1524</v>
          </cell>
          <cell r="AD1640">
            <v>54864</v>
          </cell>
          <cell r="AH1640" t="str">
            <v>Mandor</v>
          </cell>
          <cell r="AI1640">
            <v>1</v>
          </cell>
          <cell r="AJ1640">
            <v>2.5000000000000001E-2</v>
          </cell>
          <cell r="AK1640">
            <v>2.5000000000000001E-2</v>
          </cell>
          <cell r="AL1640">
            <v>75000</v>
          </cell>
          <cell r="AM1640">
            <v>1875</v>
          </cell>
          <cell r="AN1640">
            <v>67500</v>
          </cell>
          <cell r="AO1640">
            <v>0.9</v>
          </cell>
          <cell r="AR1640" t="str">
            <v>Semen</v>
          </cell>
          <cell r="AS1640" t="str">
            <v>kg</v>
          </cell>
          <cell r="AT1640">
            <v>10.333299999999999</v>
          </cell>
          <cell r="AU1640">
            <v>1077</v>
          </cell>
          <cell r="AV1640">
            <v>11129</v>
          </cell>
          <cell r="AW1640">
            <v>400644</v>
          </cell>
          <cell r="AX1640">
            <v>371.99879999999996</v>
          </cell>
          <cell r="AY1640">
            <v>10.333333333333334</v>
          </cell>
        </row>
        <row r="1641">
          <cell r="C1641">
            <v>149002</v>
          </cell>
          <cell r="K1641" t="str">
            <v>Alat Bantu</v>
          </cell>
          <cell r="P1641">
            <v>1</v>
          </cell>
          <cell r="Q1641">
            <v>1</v>
          </cell>
          <cell r="R1641">
            <v>36</v>
          </cell>
          <cell r="S1641">
            <v>1</v>
          </cell>
          <cell r="U1641">
            <v>1</v>
          </cell>
          <cell r="V1641">
            <v>1000</v>
          </cell>
          <cell r="W1641">
            <v>1000</v>
          </cell>
          <cell r="X1641">
            <v>0</v>
          </cell>
          <cell r="Y1641">
            <v>0</v>
          </cell>
          <cell r="Z1641">
            <v>8990</v>
          </cell>
          <cell r="AA1641">
            <v>0</v>
          </cell>
          <cell r="AC1641">
            <v>1000</v>
          </cell>
          <cell r="AD1641">
            <v>36000</v>
          </cell>
          <cell r="AH1641" t="str">
            <v>Tukang</v>
          </cell>
          <cell r="AI1641">
            <v>2</v>
          </cell>
          <cell r="AJ1641">
            <v>2.5000000000000001E-2</v>
          </cell>
          <cell r="AK1641">
            <v>0.05</v>
          </cell>
          <cell r="AL1641">
            <v>60000</v>
          </cell>
          <cell r="AM1641">
            <v>3000</v>
          </cell>
          <cell r="AN1641">
            <v>108000</v>
          </cell>
          <cell r="AO1641">
            <v>1.8</v>
          </cell>
          <cell r="AR1641" t="str">
            <v>Pasir Cor (SC)</v>
          </cell>
          <cell r="AS1641" t="str">
            <v>m3</v>
          </cell>
          <cell r="AT1641">
            <v>2.5999999999999999E-2</v>
          </cell>
          <cell r="AU1641">
            <v>164700</v>
          </cell>
          <cell r="AV1641">
            <v>4283</v>
          </cell>
          <cell r="AW1641">
            <v>154188</v>
          </cell>
          <cell r="AX1641">
            <v>0.93599999999999994</v>
          </cell>
          <cell r="AY1641">
            <v>2.6000000000000002E-2</v>
          </cell>
        </row>
        <row r="1642">
          <cell r="C1642">
            <v>149003</v>
          </cell>
          <cell r="S1642">
            <v>0</v>
          </cell>
          <cell r="AC1642">
            <v>0</v>
          </cell>
          <cell r="AD1642">
            <v>0</v>
          </cell>
          <cell r="AH1642" t="str">
            <v>Pekerja</v>
          </cell>
          <cell r="AI1642">
            <v>5</v>
          </cell>
          <cell r="AJ1642">
            <v>2.5000000000000001E-2</v>
          </cell>
          <cell r="AK1642">
            <v>0.125</v>
          </cell>
          <cell r="AL1642">
            <v>40000</v>
          </cell>
          <cell r="AM1642">
            <v>5000</v>
          </cell>
          <cell r="AN1642">
            <v>180000</v>
          </cell>
          <cell r="AO1642">
            <v>4.5</v>
          </cell>
          <cell r="AR1642" t="str">
            <v>Batu Pecah (SC)</v>
          </cell>
          <cell r="AS1642" t="str">
            <v>m3</v>
          </cell>
          <cell r="AT1642">
            <v>0.02</v>
          </cell>
          <cell r="AU1642">
            <v>164700</v>
          </cell>
          <cell r="AV1642">
            <v>3294</v>
          </cell>
          <cell r="AW1642">
            <v>118584</v>
          </cell>
          <cell r="AX1642">
            <v>0.72</v>
          </cell>
          <cell r="AY1642">
            <v>0.02</v>
          </cell>
        </row>
        <row r="1643">
          <cell r="C1643">
            <v>149004</v>
          </cell>
          <cell r="S1643">
            <v>0</v>
          </cell>
          <cell r="AC1643">
            <v>0</v>
          </cell>
          <cell r="AD1643">
            <v>0</v>
          </cell>
          <cell r="AH1643" t="str">
            <v>Tukang Besi</v>
          </cell>
          <cell r="AI1643">
            <v>5</v>
          </cell>
          <cell r="AJ1643">
            <v>2.5000000000000001E-2</v>
          </cell>
          <cell r="AK1643">
            <v>0.125</v>
          </cell>
          <cell r="AL1643">
            <v>60000</v>
          </cell>
          <cell r="AM1643">
            <v>7500</v>
          </cell>
          <cell r="AN1643">
            <v>270000</v>
          </cell>
          <cell r="AR1643" t="str">
            <v>Besi Beton Ulir (deform)</v>
          </cell>
          <cell r="AS1643" t="str">
            <v>kg</v>
          </cell>
          <cell r="AT1643">
            <v>10</v>
          </cell>
          <cell r="AU1643">
            <v>7100</v>
          </cell>
          <cell r="AV1643">
            <v>71000</v>
          </cell>
          <cell r="AW1643">
            <v>2556000</v>
          </cell>
          <cell r="AX1643">
            <v>360</v>
          </cell>
          <cell r="AY1643">
            <v>10</v>
          </cell>
        </row>
        <row r="1644">
          <cell r="C1644">
            <v>149005</v>
          </cell>
          <cell r="S1644">
            <v>0</v>
          </cell>
          <cell r="AC1644">
            <v>0</v>
          </cell>
          <cell r="AD1644">
            <v>0</v>
          </cell>
          <cell r="AR1644" t="str">
            <v>PVC Pipe f 150 mm</v>
          </cell>
          <cell r="AS1644" t="str">
            <v>m</v>
          </cell>
          <cell r="AT1644">
            <v>0.5</v>
          </cell>
          <cell r="AU1644">
            <v>60000</v>
          </cell>
          <cell r="AV1644">
            <v>30000</v>
          </cell>
          <cell r="AW1644">
            <v>1080000</v>
          </cell>
          <cell r="AX1644">
            <v>18</v>
          </cell>
          <cell r="AY1644">
            <v>0.5</v>
          </cell>
        </row>
        <row r="1645">
          <cell r="C1645">
            <v>149006</v>
          </cell>
          <cell r="S1645">
            <v>0</v>
          </cell>
          <cell r="AC1645">
            <v>0</v>
          </cell>
          <cell r="AD1645">
            <v>0</v>
          </cell>
          <cell r="AR1645" t="str">
            <v>Cat Minyak</v>
          </cell>
          <cell r="AS1645" t="str">
            <v>Kg</v>
          </cell>
          <cell r="AT1645">
            <v>0.1</v>
          </cell>
          <cell r="AU1645">
            <v>25000</v>
          </cell>
          <cell r="AV1645">
            <v>2500</v>
          </cell>
          <cell r="AW1645">
            <v>90000</v>
          </cell>
          <cell r="AX1645">
            <v>3.6</v>
          </cell>
          <cell r="AY1645">
            <v>0.1</v>
          </cell>
        </row>
        <row r="1646">
          <cell r="C1646">
            <v>149007</v>
          </cell>
          <cell r="S1646">
            <v>0</v>
          </cell>
          <cell r="AC1646">
            <v>0</v>
          </cell>
          <cell r="AD1646">
            <v>0</v>
          </cell>
          <cell r="AR1646" t="str">
            <v>Paku</v>
          </cell>
          <cell r="AS1646" t="str">
            <v>kg</v>
          </cell>
          <cell r="AT1646">
            <v>0.05</v>
          </cell>
          <cell r="AU1646">
            <v>12000</v>
          </cell>
          <cell r="AV1646">
            <v>600</v>
          </cell>
          <cell r="AW1646">
            <v>21600</v>
          </cell>
          <cell r="AX1646">
            <v>1.8</v>
          </cell>
          <cell r="AY1646">
            <v>0.05</v>
          </cell>
        </row>
        <row r="1647">
          <cell r="C1647">
            <v>149008</v>
          </cell>
          <cell r="S1647">
            <v>0</v>
          </cell>
          <cell r="AC1647">
            <v>0</v>
          </cell>
          <cell r="AD1647">
            <v>0</v>
          </cell>
          <cell r="AR1647" t="str">
            <v>Kayu Klas II</v>
          </cell>
          <cell r="AS1647" t="str">
            <v>m3</v>
          </cell>
          <cell r="AT1647">
            <v>3.0000000000000001E-3</v>
          </cell>
          <cell r="AU1647">
            <v>1500000</v>
          </cell>
          <cell r="AV1647">
            <v>4500</v>
          </cell>
          <cell r="AW1647">
            <v>162000</v>
          </cell>
          <cell r="AX1647">
            <v>0.108</v>
          </cell>
          <cell r="AY1647">
            <v>3.0000000000000001E-3</v>
          </cell>
        </row>
        <row r="1648">
          <cell r="C1648">
            <v>149009</v>
          </cell>
          <cell r="S1648">
            <v>0</v>
          </cell>
          <cell r="AC1648">
            <v>0</v>
          </cell>
          <cell r="AD1648">
            <v>0</v>
          </cell>
        </row>
        <row r="1649">
          <cell r="C1649">
            <v>149010</v>
          </cell>
          <cell r="S1649">
            <v>0</v>
          </cell>
          <cell r="AC1649">
            <v>0</v>
          </cell>
          <cell r="AD1649">
            <v>0</v>
          </cell>
        </row>
        <row r="1650">
          <cell r="C1650">
            <v>150000</v>
          </cell>
          <cell r="D1650" t="str">
            <v>III-2-34</v>
          </cell>
          <cell r="F1650" t="str">
            <v>Exploitation Board</v>
          </cell>
          <cell r="H1650" t="str">
            <v>nos</v>
          </cell>
          <cell r="I1650">
            <v>10</v>
          </cell>
          <cell r="K1650">
            <v>0</v>
          </cell>
          <cell r="L1650">
            <v>59</v>
          </cell>
          <cell r="M1650">
            <v>7</v>
          </cell>
          <cell r="N1650">
            <v>1</v>
          </cell>
          <cell r="O1650">
            <v>413</v>
          </cell>
          <cell r="U1650">
            <v>0</v>
          </cell>
          <cell r="AC1650">
            <v>0</v>
          </cell>
          <cell r="AD1650">
            <v>0</v>
          </cell>
          <cell r="AE1650">
            <v>0</v>
          </cell>
          <cell r="AF1650" t="str">
            <v>III-2-34</v>
          </cell>
          <cell r="AH1650" t="str">
            <v>Prod./Jam :</v>
          </cell>
          <cell r="AI1650">
            <v>0</v>
          </cell>
          <cell r="AM1650">
            <v>0</v>
          </cell>
          <cell r="AN1650">
            <v>0</v>
          </cell>
          <cell r="AO1650">
            <v>0</v>
          </cell>
          <cell r="AP1650" t="str">
            <v>III-2-34</v>
          </cell>
          <cell r="AV1650">
            <v>0</v>
          </cell>
          <cell r="AW1650">
            <v>0</v>
          </cell>
          <cell r="BC1650">
            <v>0</v>
          </cell>
        </row>
        <row r="1651">
          <cell r="C1651">
            <v>150001</v>
          </cell>
          <cell r="S1651">
            <v>0</v>
          </cell>
          <cell r="AC1651">
            <v>0</v>
          </cell>
          <cell r="AD1651">
            <v>0</v>
          </cell>
          <cell r="AO1651">
            <v>0</v>
          </cell>
        </row>
        <row r="1652">
          <cell r="C1652">
            <v>150002</v>
          </cell>
          <cell r="S1652">
            <v>0</v>
          </cell>
          <cell r="AC1652">
            <v>0</v>
          </cell>
          <cell r="AD1652">
            <v>0</v>
          </cell>
          <cell r="AO1652">
            <v>0</v>
          </cell>
        </row>
        <row r="1653">
          <cell r="C1653">
            <v>150003</v>
          </cell>
          <cell r="S1653">
            <v>0</v>
          </cell>
          <cell r="AC1653">
            <v>0</v>
          </cell>
          <cell r="AD1653">
            <v>0</v>
          </cell>
          <cell r="AO1653">
            <v>0</v>
          </cell>
        </row>
        <row r="1654">
          <cell r="C1654">
            <v>150004</v>
          </cell>
          <cell r="S1654">
            <v>0</v>
          </cell>
          <cell r="AC1654">
            <v>0</v>
          </cell>
          <cell r="AD1654">
            <v>0</v>
          </cell>
        </row>
        <row r="1655">
          <cell r="C1655">
            <v>150005</v>
          </cell>
          <cell r="S1655">
            <v>0</v>
          </cell>
          <cell r="AC1655">
            <v>0</v>
          </cell>
          <cell r="AD1655">
            <v>0</v>
          </cell>
        </row>
        <row r="1656">
          <cell r="C1656">
            <v>150006</v>
          </cell>
          <cell r="S1656">
            <v>0</v>
          </cell>
          <cell r="AC1656">
            <v>0</v>
          </cell>
          <cell r="AD1656">
            <v>0</v>
          </cell>
        </row>
        <row r="1657">
          <cell r="C1657">
            <v>150007</v>
          </cell>
          <cell r="S1657">
            <v>0</v>
          </cell>
          <cell r="AC1657">
            <v>0</v>
          </cell>
          <cell r="AD1657">
            <v>0</v>
          </cell>
        </row>
        <row r="1658">
          <cell r="C1658">
            <v>150008</v>
          </cell>
          <cell r="S1658">
            <v>0</v>
          </cell>
          <cell r="AC1658">
            <v>0</v>
          </cell>
          <cell r="AD1658">
            <v>0</v>
          </cell>
        </row>
        <row r="1659">
          <cell r="C1659">
            <v>150009</v>
          </cell>
          <cell r="S1659">
            <v>0</v>
          </cell>
          <cell r="AC1659">
            <v>0</v>
          </cell>
          <cell r="AD1659">
            <v>0</v>
          </cell>
        </row>
        <row r="1660">
          <cell r="C1660">
            <v>150010</v>
          </cell>
          <cell r="S1660">
            <v>0</v>
          </cell>
          <cell r="AC1660">
            <v>0</v>
          </cell>
          <cell r="AD1660">
            <v>0</v>
          </cell>
        </row>
        <row r="1661">
          <cell r="C1661">
            <v>151000</v>
          </cell>
          <cell r="D1661" t="str">
            <v>III-2-35</v>
          </cell>
          <cell r="F1661" t="str">
            <v>Asphalt concrete , t = 5 cm</v>
          </cell>
          <cell r="H1661" t="str">
            <v>sqm</v>
          </cell>
          <cell r="I1661">
            <v>43</v>
          </cell>
          <cell r="K1661">
            <v>0</v>
          </cell>
          <cell r="L1661">
            <v>59</v>
          </cell>
          <cell r="M1661">
            <v>7</v>
          </cell>
          <cell r="N1661">
            <v>1</v>
          </cell>
          <cell r="O1661">
            <v>413</v>
          </cell>
          <cell r="U1661">
            <v>0</v>
          </cell>
          <cell r="AC1661">
            <v>0</v>
          </cell>
          <cell r="AD1661">
            <v>0</v>
          </cell>
          <cell r="AE1661">
            <v>0</v>
          </cell>
          <cell r="AF1661" t="str">
            <v>III-2-35</v>
          </cell>
          <cell r="AH1661" t="str">
            <v>Prod./Jam :</v>
          </cell>
          <cell r="AI1661">
            <v>0</v>
          </cell>
          <cell r="AM1661">
            <v>0</v>
          </cell>
          <cell r="AN1661">
            <v>0</v>
          </cell>
          <cell r="AO1661">
            <v>0</v>
          </cell>
          <cell r="AP1661" t="str">
            <v>III-2-35</v>
          </cell>
          <cell r="AV1661">
            <v>0</v>
          </cell>
          <cell r="AW1661">
            <v>0</v>
          </cell>
          <cell r="BC1661">
            <v>0</v>
          </cell>
        </row>
        <row r="1662">
          <cell r="C1662">
            <v>151001</v>
          </cell>
          <cell r="S1662">
            <v>0</v>
          </cell>
          <cell r="AC1662">
            <v>0</v>
          </cell>
          <cell r="AD1662">
            <v>0</v>
          </cell>
          <cell r="AO1662">
            <v>0</v>
          </cell>
        </row>
        <row r="1663">
          <cell r="C1663">
            <v>151002</v>
          </cell>
          <cell r="S1663">
            <v>0</v>
          </cell>
          <cell r="AC1663">
            <v>0</v>
          </cell>
          <cell r="AD1663">
            <v>0</v>
          </cell>
          <cell r="AO1663">
            <v>0</v>
          </cell>
        </row>
        <row r="1664">
          <cell r="C1664">
            <v>151003</v>
          </cell>
          <cell r="S1664">
            <v>0</v>
          </cell>
          <cell r="AC1664">
            <v>0</v>
          </cell>
          <cell r="AD1664">
            <v>0</v>
          </cell>
          <cell r="AO1664">
            <v>0</v>
          </cell>
        </row>
        <row r="1665">
          <cell r="C1665">
            <v>151004</v>
          </cell>
          <cell r="S1665">
            <v>0</v>
          </cell>
          <cell r="AC1665">
            <v>0</v>
          </cell>
          <cell r="AD1665">
            <v>0</v>
          </cell>
        </row>
        <row r="1666">
          <cell r="C1666">
            <v>151005</v>
          </cell>
          <cell r="S1666">
            <v>0</v>
          </cell>
          <cell r="AC1666">
            <v>0</v>
          </cell>
          <cell r="AD1666">
            <v>0</v>
          </cell>
        </row>
        <row r="1667">
          <cell r="C1667">
            <v>151006</v>
          </cell>
          <cell r="S1667">
            <v>0</v>
          </cell>
          <cell r="AC1667">
            <v>0</v>
          </cell>
          <cell r="AD1667">
            <v>0</v>
          </cell>
        </row>
        <row r="1668">
          <cell r="C1668">
            <v>151007</v>
          </cell>
          <cell r="S1668">
            <v>0</v>
          </cell>
          <cell r="AC1668">
            <v>0</v>
          </cell>
          <cell r="AD1668">
            <v>0</v>
          </cell>
        </row>
        <row r="1669">
          <cell r="C1669">
            <v>151008</v>
          </cell>
          <cell r="S1669">
            <v>0</v>
          </cell>
          <cell r="AC1669">
            <v>0</v>
          </cell>
          <cell r="AD1669">
            <v>0</v>
          </cell>
        </row>
        <row r="1670">
          <cell r="C1670">
            <v>151009</v>
          </cell>
          <cell r="S1670">
            <v>0</v>
          </cell>
          <cell r="AC1670">
            <v>0</v>
          </cell>
          <cell r="AD1670">
            <v>0</v>
          </cell>
        </row>
        <row r="1671">
          <cell r="C1671">
            <v>151010</v>
          </cell>
          <cell r="S1671">
            <v>0</v>
          </cell>
          <cell r="AC1671">
            <v>0</v>
          </cell>
          <cell r="AD1671">
            <v>0</v>
          </cell>
        </row>
        <row r="1672">
          <cell r="C1672">
            <v>152000</v>
          </cell>
          <cell r="D1672" t="str">
            <v>III-2-36</v>
          </cell>
          <cell r="F1672" t="str">
            <v>Nomenclature (nameplates) of structure</v>
          </cell>
          <cell r="H1672" t="str">
            <v>nos</v>
          </cell>
          <cell r="I1672">
            <v>2</v>
          </cell>
          <cell r="K1672">
            <v>0</v>
          </cell>
          <cell r="L1672">
            <v>19</v>
          </cell>
          <cell r="M1672">
            <v>7</v>
          </cell>
          <cell r="N1672">
            <v>1</v>
          </cell>
          <cell r="O1672">
            <v>133</v>
          </cell>
          <cell r="U1672">
            <v>0</v>
          </cell>
          <cell r="AC1672">
            <v>0</v>
          </cell>
          <cell r="AD1672">
            <v>0</v>
          </cell>
          <cell r="AE1672">
            <v>0</v>
          </cell>
          <cell r="AF1672" t="str">
            <v>III-2-36</v>
          </cell>
          <cell r="AH1672" t="str">
            <v>Prod./Jam :</v>
          </cell>
          <cell r="AO1672">
            <v>0</v>
          </cell>
          <cell r="AP1672" t="str">
            <v>III-2-36</v>
          </cell>
          <cell r="AV1672">
            <v>0</v>
          </cell>
          <cell r="AW1672">
            <v>0</v>
          </cell>
          <cell r="BC1672">
            <v>0</v>
          </cell>
        </row>
        <row r="1673">
          <cell r="C1673">
            <v>152001</v>
          </cell>
          <cell r="S1673">
            <v>0</v>
          </cell>
          <cell r="AC1673">
            <v>0</v>
          </cell>
          <cell r="AO1673">
            <v>0</v>
          </cell>
        </row>
        <row r="1674">
          <cell r="C1674">
            <v>152002</v>
          </cell>
          <cell r="S1674">
            <v>0</v>
          </cell>
          <cell r="AC1674">
            <v>0</v>
          </cell>
          <cell r="AO1674">
            <v>0</v>
          </cell>
        </row>
        <row r="1675">
          <cell r="C1675">
            <v>152003</v>
          </cell>
          <cell r="S1675">
            <v>0</v>
          </cell>
          <cell r="AC1675">
            <v>0</v>
          </cell>
          <cell r="AO1675">
            <v>0</v>
          </cell>
        </row>
        <row r="1676">
          <cell r="C1676">
            <v>152004</v>
          </cell>
          <cell r="S1676">
            <v>0</v>
          </cell>
          <cell r="AC1676">
            <v>0</v>
          </cell>
        </row>
        <row r="1677">
          <cell r="C1677">
            <v>152005</v>
          </cell>
          <cell r="S1677">
            <v>0</v>
          </cell>
          <cell r="AC1677">
            <v>0</v>
          </cell>
        </row>
        <row r="1678">
          <cell r="C1678">
            <v>152006</v>
          </cell>
          <cell r="S1678">
            <v>0</v>
          </cell>
          <cell r="AC1678">
            <v>0</v>
          </cell>
        </row>
        <row r="1679">
          <cell r="C1679">
            <v>152007</v>
          </cell>
          <cell r="S1679">
            <v>0</v>
          </cell>
          <cell r="AC1679">
            <v>0</v>
          </cell>
        </row>
        <row r="1680">
          <cell r="C1680">
            <v>152008</v>
          </cell>
          <cell r="S1680">
            <v>0</v>
          </cell>
          <cell r="AC1680">
            <v>0</v>
          </cell>
        </row>
        <row r="1681">
          <cell r="C1681">
            <v>152009</v>
          </cell>
          <cell r="S1681">
            <v>0</v>
          </cell>
          <cell r="AC1681">
            <v>0</v>
          </cell>
        </row>
        <row r="1682">
          <cell r="C1682">
            <v>152010</v>
          </cell>
          <cell r="S1682">
            <v>0</v>
          </cell>
          <cell r="AC1682">
            <v>0</v>
          </cell>
        </row>
        <row r="1683">
          <cell r="C1683">
            <v>1000000</v>
          </cell>
          <cell r="D1683" t="str">
            <v>IV - 1</v>
          </cell>
          <cell r="F1683" t="str">
            <v xml:space="preserve">Proses Quarry </v>
          </cell>
          <cell r="H1683" t="str">
            <v>cum</v>
          </cell>
          <cell r="I1683">
            <v>15746.900722222223</v>
          </cell>
          <cell r="K1683">
            <v>0</v>
          </cell>
          <cell r="L1683">
            <v>19</v>
          </cell>
          <cell r="M1683">
            <v>7</v>
          </cell>
          <cell r="N1683">
            <v>1</v>
          </cell>
          <cell r="O1683">
            <v>133</v>
          </cell>
          <cell r="U1683">
            <v>18.75</v>
          </cell>
          <cell r="Z1683">
            <v>8990</v>
          </cell>
          <cell r="AC1683">
            <v>37183</v>
          </cell>
          <cell r="AD1683">
            <v>585517009.55438888</v>
          </cell>
          <cell r="AE1683">
            <v>0</v>
          </cell>
          <cell r="AF1683" t="str">
            <v>IV - 1</v>
          </cell>
          <cell r="AH1683" t="str">
            <v>Prod./Jam :</v>
          </cell>
          <cell r="AO1683">
            <v>0</v>
          </cell>
          <cell r="AP1683" t="str">
            <v>IV - 1</v>
          </cell>
          <cell r="AV1683">
            <v>0</v>
          </cell>
          <cell r="AW1683">
            <v>0</v>
          </cell>
          <cell r="BC1683">
            <v>37183</v>
          </cell>
        </row>
        <row r="1684">
          <cell r="C1684">
            <v>1000001</v>
          </cell>
          <cell r="K1684" t="str">
            <v>Excavator PC 200</v>
          </cell>
          <cell r="P1684">
            <v>18.75</v>
          </cell>
          <cell r="Q1684">
            <v>1</v>
          </cell>
          <cell r="R1684">
            <v>839.83470518518516</v>
          </cell>
          <cell r="S1684">
            <v>5.33E-2</v>
          </cell>
          <cell r="U1684">
            <v>18.75</v>
          </cell>
          <cell r="V1684">
            <v>146875</v>
          </cell>
          <cell r="W1684">
            <v>7829</v>
          </cell>
          <cell r="X1684">
            <v>18</v>
          </cell>
          <cell r="Y1684">
            <v>0.95940000000000003</v>
          </cell>
          <cell r="Z1684">
            <v>8990</v>
          </cell>
          <cell r="AA1684">
            <v>8626</v>
          </cell>
          <cell r="AC1684">
            <v>16455</v>
          </cell>
          <cell r="AD1684">
            <v>259115251.38416669</v>
          </cell>
          <cell r="AO1684">
            <v>0</v>
          </cell>
        </row>
        <row r="1685">
          <cell r="C1685">
            <v>1000002</v>
          </cell>
          <cell r="K1685" t="str">
            <v>Dump Truck 12 ton</v>
          </cell>
          <cell r="P1685">
            <v>9.375</v>
          </cell>
          <cell r="Q1685">
            <v>1</v>
          </cell>
          <cell r="R1685">
            <v>1679.6694103703703</v>
          </cell>
          <cell r="S1685">
            <v>0.1067</v>
          </cell>
          <cell r="U1685">
            <v>9.375</v>
          </cell>
          <cell r="V1685">
            <v>86375</v>
          </cell>
          <cell r="W1685">
            <v>9217</v>
          </cell>
          <cell r="X1685">
            <v>12</v>
          </cell>
          <cell r="Y1685">
            <v>1.2804</v>
          </cell>
          <cell r="Z1685">
            <v>8990</v>
          </cell>
          <cell r="AA1685">
            <v>11511</v>
          </cell>
          <cell r="AC1685">
            <v>20728</v>
          </cell>
          <cell r="AD1685">
            <v>326401758.17022222</v>
          </cell>
          <cell r="AO1685">
            <v>0</v>
          </cell>
        </row>
        <row r="1686">
          <cell r="C1686">
            <v>1000003</v>
          </cell>
          <cell r="AO1686">
            <v>0</v>
          </cell>
        </row>
        <row r="1687">
          <cell r="C1687">
            <v>1000004</v>
          </cell>
        </row>
        <row r="1688">
          <cell r="C1688">
            <v>1000005</v>
          </cell>
        </row>
        <row r="1689">
          <cell r="C1689">
            <v>1000006</v>
          </cell>
        </row>
        <row r="1690">
          <cell r="C1690">
            <v>1000007</v>
          </cell>
        </row>
        <row r="1691">
          <cell r="C1691">
            <v>1000008</v>
          </cell>
          <cell r="S1691">
            <v>0</v>
          </cell>
          <cell r="AC1691">
            <v>0</v>
          </cell>
        </row>
        <row r="1692">
          <cell r="C1692">
            <v>1000009</v>
          </cell>
          <cell r="S1692">
            <v>0</v>
          </cell>
          <cell r="AC1692">
            <v>0</v>
          </cell>
        </row>
        <row r="1693">
          <cell r="C1693">
            <v>1000010</v>
          </cell>
          <cell r="S1693">
            <v>0</v>
          </cell>
          <cell r="AC1693">
            <v>0</v>
          </cell>
        </row>
        <row r="1694">
          <cell r="C1694">
            <v>1001000</v>
          </cell>
          <cell r="D1694" t="str">
            <v>IV - 2</v>
          </cell>
          <cell r="F1694" t="str">
            <v>Stone Crusher</v>
          </cell>
          <cell r="H1694" t="str">
            <v>cum</v>
          </cell>
          <cell r="I1694">
            <v>18525.765555555558</v>
          </cell>
          <cell r="K1694">
            <v>0</v>
          </cell>
          <cell r="L1694">
            <v>19</v>
          </cell>
          <cell r="M1694">
            <v>7</v>
          </cell>
          <cell r="N1694">
            <v>1</v>
          </cell>
          <cell r="O1694">
            <v>133</v>
          </cell>
          <cell r="U1694">
            <v>12</v>
          </cell>
          <cell r="Z1694">
            <v>8990</v>
          </cell>
          <cell r="AC1694">
            <v>79316</v>
          </cell>
          <cell r="AD1694">
            <v>1469389620.8044446</v>
          </cell>
          <cell r="AE1694">
            <v>0</v>
          </cell>
          <cell r="AF1694" t="str">
            <v>IV - 2</v>
          </cell>
          <cell r="AH1694" t="str">
            <v>Prod./Jam :</v>
          </cell>
          <cell r="AO1694">
            <v>0</v>
          </cell>
          <cell r="AP1694" t="str">
            <v>IV - 2</v>
          </cell>
          <cell r="AV1694">
            <v>0</v>
          </cell>
          <cell r="AW1694">
            <v>0</v>
          </cell>
          <cell r="BC1694">
            <v>79316</v>
          </cell>
        </row>
        <row r="1695">
          <cell r="C1695">
            <v>1001001</v>
          </cell>
          <cell r="K1695" t="str">
            <v>Stone Crusher</v>
          </cell>
          <cell r="P1695">
            <v>12</v>
          </cell>
          <cell r="Q1695">
            <v>1</v>
          </cell>
          <cell r="R1695">
            <v>1543.8137962962965</v>
          </cell>
          <cell r="S1695">
            <v>8.3299999999999999E-2</v>
          </cell>
          <cell r="U1695">
            <v>12</v>
          </cell>
          <cell r="V1695">
            <v>194750</v>
          </cell>
          <cell r="W1695">
            <v>16223</v>
          </cell>
          <cell r="X1695">
            <v>0</v>
          </cell>
          <cell r="Y1695">
            <v>0</v>
          </cell>
          <cell r="Z1695">
            <v>8990</v>
          </cell>
          <cell r="AA1695">
            <v>0</v>
          </cell>
          <cell r="AC1695">
            <v>16223</v>
          </cell>
          <cell r="AD1695">
            <v>300543494.60777783</v>
          </cell>
          <cell r="AO1695">
            <v>0</v>
          </cell>
        </row>
        <row r="1696">
          <cell r="C1696">
            <v>1001002</v>
          </cell>
          <cell r="K1696" t="str">
            <v>Excavator PC 200</v>
          </cell>
          <cell r="P1696">
            <v>12</v>
          </cell>
          <cell r="Q1696">
            <v>1</v>
          </cell>
          <cell r="R1696">
            <v>1543.8137962962965</v>
          </cell>
          <cell r="S1696">
            <v>8.3299999999999999E-2</v>
          </cell>
          <cell r="U1696">
            <v>12</v>
          </cell>
          <cell r="V1696">
            <v>146875</v>
          </cell>
          <cell r="W1696">
            <v>12235</v>
          </cell>
          <cell r="X1696">
            <v>18</v>
          </cell>
          <cell r="Y1696">
            <v>1.4994000000000001</v>
          </cell>
          <cell r="Z1696">
            <v>8990</v>
          </cell>
          <cell r="AA1696">
            <v>13480</v>
          </cell>
          <cell r="AC1696">
            <v>25715</v>
          </cell>
          <cell r="AD1696">
            <v>476390061.26111114</v>
          </cell>
          <cell r="AO1696">
            <v>0</v>
          </cell>
        </row>
        <row r="1697">
          <cell r="C1697">
            <v>1001003</v>
          </cell>
          <cell r="K1697" t="str">
            <v>Dump Truck, 6 t</v>
          </cell>
          <cell r="P1697">
            <v>12</v>
          </cell>
          <cell r="Q1697">
            <v>1</v>
          </cell>
          <cell r="R1697">
            <v>1543.8137962962965</v>
          </cell>
          <cell r="S1697">
            <v>8.3299999999999999E-2</v>
          </cell>
          <cell r="U1697">
            <v>12</v>
          </cell>
          <cell r="V1697">
            <v>62375</v>
          </cell>
          <cell r="W1697">
            <v>5196</v>
          </cell>
          <cell r="X1697">
            <v>6</v>
          </cell>
          <cell r="Y1697">
            <v>0.49980000000000002</v>
          </cell>
          <cell r="Z1697">
            <v>8990</v>
          </cell>
          <cell r="AA1697">
            <v>4494</v>
          </cell>
          <cell r="AC1697">
            <v>9690</v>
          </cell>
          <cell r="AD1697">
            <v>179514668.23333335</v>
          </cell>
          <cell r="AO1697">
            <v>0</v>
          </cell>
        </row>
        <row r="1698">
          <cell r="C1698">
            <v>1001004</v>
          </cell>
          <cell r="K1698" t="str">
            <v>Submersible Pump</v>
          </cell>
          <cell r="P1698">
            <v>12</v>
          </cell>
          <cell r="Q1698">
            <v>1</v>
          </cell>
          <cell r="R1698">
            <v>1543.8137962962965</v>
          </cell>
          <cell r="S1698">
            <v>8.3299999999999999E-2</v>
          </cell>
          <cell r="U1698">
            <v>12</v>
          </cell>
          <cell r="V1698">
            <v>24375</v>
          </cell>
          <cell r="W1698">
            <v>2031</v>
          </cell>
          <cell r="X1698">
            <v>0</v>
          </cell>
          <cell r="Y1698">
            <v>0</v>
          </cell>
          <cell r="Z1698">
            <v>8990</v>
          </cell>
          <cell r="AA1698">
            <v>0</v>
          </cell>
          <cell r="AC1698">
            <v>2031</v>
          </cell>
          <cell r="AD1698">
            <v>37625829.843333334</v>
          </cell>
        </row>
        <row r="1699">
          <cell r="C1699">
            <v>1001005</v>
          </cell>
          <cell r="K1699" t="str">
            <v>Generator Set 300 KVA</v>
          </cell>
          <cell r="P1699">
            <v>12</v>
          </cell>
          <cell r="Q1699">
            <v>1</v>
          </cell>
          <cell r="R1699">
            <v>1543.8137962962965</v>
          </cell>
          <cell r="S1699">
            <v>8.3299999999999999E-2</v>
          </cell>
          <cell r="U1699">
            <v>12</v>
          </cell>
          <cell r="V1699">
            <v>83250</v>
          </cell>
          <cell r="W1699">
            <v>6935</v>
          </cell>
          <cell r="X1699">
            <v>25</v>
          </cell>
          <cell r="Y1699">
            <v>2.0825</v>
          </cell>
          <cell r="Z1699">
            <v>8990</v>
          </cell>
          <cell r="AA1699">
            <v>18722</v>
          </cell>
          <cell r="AC1699">
            <v>25657</v>
          </cell>
          <cell r="AD1699">
            <v>475315566.85888892</v>
          </cell>
        </row>
        <row r="1700">
          <cell r="C1700">
            <v>1001006</v>
          </cell>
        </row>
        <row r="1701">
          <cell r="C1701">
            <v>1001007</v>
          </cell>
        </row>
        <row r="1702">
          <cell r="C1702">
            <v>1001008</v>
          </cell>
          <cell r="S1702">
            <v>0</v>
          </cell>
          <cell r="AC1702">
            <v>0</v>
          </cell>
        </row>
        <row r="1703">
          <cell r="C1703">
            <v>1001009</v>
          </cell>
          <cell r="S1703">
            <v>0</v>
          </cell>
          <cell r="AC1703">
            <v>0</v>
          </cell>
        </row>
        <row r="1704">
          <cell r="C1704">
            <v>1001010</v>
          </cell>
          <cell r="S1704">
            <v>0</v>
          </cell>
          <cell r="AC170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10">
          <cell r="Q10">
            <v>1</v>
          </cell>
        </row>
      </sheetData>
      <sheetData sheetId="64">
        <row r="10">
          <cell r="E10" t="str">
            <v>Asphalt hotmix (terpasang)</v>
          </cell>
        </row>
      </sheetData>
      <sheetData sheetId="65">
        <row r="11">
          <cell r="E11" t="str">
            <v>Mandor</v>
          </cell>
        </row>
      </sheetData>
      <sheetData sheetId="66"/>
      <sheetData sheetId="67"/>
      <sheetData sheetId="68"/>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ILL"/>
      <sheetName val="BQrinci"/>
      <sheetName val="analvol"/>
      <sheetName val="Proses"/>
      <sheetName val="Bag_A"/>
      <sheetName val="Jam Alat"/>
      <sheetName val="Pintu"/>
      <sheetName val="Stone"/>
      <sheetName val="Tanah"/>
      <sheetName val="Rumput"/>
      <sheetName val="Item5"/>
      <sheetName val="Bitumen"/>
      <sheetName val="Concrete"/>
      <sheetName val="Misccl"/>
      <sheetName val="Rumus"/>
      <sheetName val="Gorong-2"/>
      <sheetName val="H-quarry"/>
      <sheetName val="Pas-batu"/>
      <sheetName val="Resiko"/>
      <sheetName val="IDDLE"/>
      <sheetName val="Gal_C"/>
      <sheetName val="Lab"/>
      <sheetName val="Pareto"/>
      <sheetName val="Vol Lining"/>
      <sheetName val="Kapasitas"/>
      <sheetName val="Rekap"/>
      <sheetName val="Jadwal"/>
      <sheetName val="Fleet"/>
      <sheetName val="Mobilisasi"/>
      <sheetName val="Vol K.225"/>
      <sheetName val="H_Satuan"/>
      <sheetName val="Bill_Qua"/>
      <sheetName val="harsat"/>
      <sheetName val="H_Satuan1"/>
      <sheetName val="Jam_Alat"/>
      <sheetName val="Vol_Lining"/>
      <sheetName val="Vol_K_225"/>
      <sheetName val="Analisa &amp; Upah"/>
      <sheetName val="FINISHING"/>
      <sheetName val="Hrg Bhn"/>
      <sheetName val="RAB Arsitek"/>
      <sheetName val="analisa"/>
      <sheetName val="villa"/>
      <sheetName val="D.BOARD LAMA"/>
      <sheetName val="Har_mat"/>
      <sheetName val="BQ ME"/>
      <sheetName val="struktur tdk dipakai"/>
      <sheetName val="FORM X COST"/>
      <sheetName val="Bill 2 Summary"/>
      <sheetName val="ESCON"/>
      <sheetName val="Daf 1"/>
      <sheetName val="bilangan"/>
      <sheetName val="Data"/>
      <sheetName val="I-ME"/>
      <sheetName val="Bill 5 Summary"/>
      <sheetName val="Bank"/>
      <sheetName val="Bunga"/>
      <sheetName val="BAHAN"/>
      <sheetName val="Mark-up"/>
      <sheetName val="BQ-IABK"/>
      <sheetName val="Analisa Upah &amp; Bahan Plum"/>
      <sheetName val="Marshal"/>
      <sheetName val="MON_OH"/>
      <sheetName val="Analisa HSP"/>
      <sheetName val="billed"/>
      <sheetName val="COST TOGO"/>
      <sheetName val="report"/>
      <sheetName val="antisipasi"/>
      <sheetName val="DAF-BAHAN"/>
      <sheetName val="DAF-UPAH"/>
      <sheetName val="HARSAT BAHAN"/>
      <sheetName val="Bill 4 Summary"/>
      <sheetName val="Bill 3 Summary"/>
      <sheetName val="#REF!"/>
      <sheetName val="Anl"/>
      <sheetName val="arab"/>
      <sheetName val="A"/>
      <sheetName val="Div2"/>
      <sheetName val="AHSbj"/>
      <sheetName val="Mob"/>
      <sheetName val="HARGA MATERIAL"/>
      <sheetName val="D.1.7"/>
      <sheetName val="D.2.3"/>
      <sheetName val="3.Mob"/>
      <sheetName val="HrgUpahBahan"/>
      <sheetName val="B.T"/>
      <sheetName val="BQ"/>
      <sheetName val="hsp-STR-ARS"/>
      <sheetName val="Analisa Harga"/>
      <sheetName val="Daf Harga"/>
      <sheetName val="An_ Harga"/>
      <sheetName val="anal"/>
      <sheetName val="MAP"/>
      <sheetName val="351BQMCN"/>
      <sheetName val="Upah &amp; Bahan"/>
      <sheetName val="MAPDC"/>
      <sheetName val="ALUMUNIUM"/>
      <sheetName val="Cover"/>
      <sheetName val="Agregat Halus &amp; Kasar"/>
      <sheetName val="Harga Dasar"/>
      <sheetName val="HARDAS PERKIM 2"/>
      <sheetName val="Utilitas"/>
      <sheetName val="Bill 2.4."/>
      <sheetName val="Cash Flow bulanan"/>
      <sheetName val="Cover Daf-2"/>
      <sheetName val="As"/>
      <sheetName val="KET"/>
      <sheetName val="Subkon"/>
      <sheetName val="Equip"/>
      <sheetName val="Material"/>
      <sheetName val="HARGA ALAT"/>
      <sheetName val="ANHAR"/>
      <sheetName val="D.1.5"/>
      <sheetName val="D.2.2"/>
      <sheetName val="Unit Rate"/>
      <sheetName val="F 3-8"/>
      <sheetName val="Harsat Upah"/>
      <sheetName val="Harsat Pekerjaan"/>
      <sheetName val="Summary"/>
      <sheetName val="61004"/>
      <sheetName val="extern"/>
      <sheetName val="sub"/>
      <sheetName val="daf-3(OK)"/>
      <sheetName val="daf-7(OK)"/>
      <sheetName val="Bill 2_4_"/>
      <sheetName val="Daftar Harga"/>
      <sheetName val="Daftar Upah"/>
      <sheetName val="ANALISA GRS TENGAH"/>
      <sheetName val="Analisa _ Upah"/>
      <sheetName val="AC_C"/>
      <sheetName val="BQ-E20-02(Rp)"/>
      <sheetName val="K725"/>
      <sheetName val="L4"/>
      <sheetName val="K33H"/>
      <sheetName val="K621"/>
      <sheetName val="K819"/>
      <sheetName val="K331"/>
      <sheetName val="ALAT"/>
      <sheetName val="GD 14"/>
      <sheetName val="ANHSSat"/>
      <sheetName val="HSD"/>
      <sheetName val="data Masjid Ksrn"/>
      <sheetName val="RAB Interior"/>
      <sheetName val="BAU"/>
      <sheetName val="Fill this out first..."/>
      <sheetName val="harga bahan"/>
      <sheetName val="harga upah"/>
      <sheetName val="SCHEDULE"/>
      <sheetName val="Database"/>
      <sheetName val="BOQ1"/>
      <sheetName val="DETAIL"/>
      <sheetName val="BOW"/>
      <sheetName val="Als Struk"/>
      <sheetName val="DAF_1"/>
      <sheetName val="basic"/>
      <sheetName val="Hardas"/>
      <sheetName val="alm"/>
      <sheetName val="Dashboard"/>
      <sheetName val="Data Ktr Bupati Tapsel"/>
      <sheetName val="Anl.Sipil"/>
      <sheetName val="BHN"/>
      <sheetName val="hs_str"/>
      <sheetName val="UBA"/>
      <sheetName val="Schedulle(S-curve)Break"/>
      <sheetName val="Analisa SNI"/>
      <sheetName val="har-sat"/>
      <sheetName val="HB "/>
      <sheetName val="DHS"/>
      <sheetName val="BQ "/>
      <sheetName val="TE TS FA LAN MATV"/>
      <sheetName val="Sheet1"/>
      <sheetName val="ref"/>
      <sheetName val="BAG-2"/>
      <sheetName val="CH"/>
      <sheetName val="AKUN"/>
      <sheetName val="I-KAMAR"/>
      <sheetName val="HL"/>
      <sheetName val="MASTER"/>
      <sheetName val="Sis Hidrol"/>
      <sheetName val="Brk Dwn Sipil"/>
      <sheetName val="Pipa 10 mm"/>
      <sheetName val="Pipa 8 mm"/>
      <sheetName val="Pipa Fiber"/>
      <sheetName val="Pipa PE"/>
      <sheetName val="Rekap Tot"/>
      <sheetName val="ANALISA PEK.UMUM"/>
      <sheetName val="SORT"/>
      <sheetName val="Daft.Kuantitas"/>
      <sheetName val="ANALISA ALAT BERAT"/>
      <sheetName val="Ana"/>
      <sheetName val="Sat Bahan"/>
      <sheetName val="Sat Alat"/>
      <sheetName val="Sat Upah"/>
      <sheetName val="Economic Assumptions"/>
      <sheetName val="EE-PROP"/>
      <sheetName val="slab"/>
      <sheetName val="Urai _Resap pengikat"/>
      <sheetName val="PRD 01-7"/>
      <sheetName val="PRD 01-8"/>
      <sheetName val="PRD 01-11"/>
      <sheetName val="DCost-4"/>
      <sheetName val="PRD 01-10"/>
      <sheetName val=" Harsat Baru"/>
      <sheetName val="Rab Struktur"/>
      <sheetName val="UPAH"/>
      <sheetName val="perhitungan indeks"/>
      <sheetName val="REKAP ANALISA SESUAI PU"/>
      <sheetName val="ANALISA STRUKTUR "/>
      <sheetName val="REKAP ANALISA TO PRINT"/>
      <sheetName val="Input"/>
      <sheetName val="RL-01"/>
      <sheetName val="SPEC"/>
      <sheetName val="Upah dan Bahan"/>
      <sheetName val="5-Digit"/>
      <sheetName val="Analisa 2"/>
      <sheetName val="AC"/>
      <sheetName val="Perhit.Alat"/>
      <sheetName val="rab-str.Adm"/>
      <sheetName val="TP ALAT"/>
      <sheetName val="Pipa 200"/>
      <sheetName val="TOT_RAP"/>
      <sheetName val="Harga Satuan"/>
      <sheetName val="DAPRO"/>
      <sheetName val="BL"/>
      <sheetName val="SBDY"/>
      <sheetName val="SNI"/>
      <sheetName val="bialang"/>
      <sheetName val="kontribusi"/>
      <sheetName val="likuiditas"/>
      <sheetName val="Manajerial"/>
      <sheetName val="revenue"/>
      <sheetName val="progres sub unv"/>
      <sheetName val="rework"/>
      <sheetName val="CCO"/>
      <sheetName val="informasi"/>
      <sheetName val="black_out"/>
      <sheetName val="610.07A"/>
      <sheetName val="Perhitungan Besi"/>
      <sheetName val="BasicPrice"/>
      <sheetName val="H_Satuan2"/>
      <sheetName val="Jam_Alat1"/>
      <sheetName val="Vol_Lining1"/>
      <sheetName val="Vol_K_2251"/>
      <sheetName val="Bangunan Utama"/>
      <sheetName val="Analisa Gabungan"/>
      <sheetName val="SITE-E"/>
      <sheetName val="Bill of Qty"/>
      <sheetName val="Bill rekap"/>
      <sheetName val="4"/>
      <sheetName val="DAF-2"/>
      <sheetName val="Fins-Beng&amp;Fas"/>
      <sheetName val="Kabel"/>
      <sheetName val="RAP"/>
      <sheetName val="SEX"/>
      <sheetName val="9-1차이내역"/>
      <sheetName val="MENU"/>
      <sheetName val="Rupa2"/>
      <sheetName val="N-AC"/>
      <sheetName val="RPP01 6"/>
      <sheetName val="pricelist"/>
      <sheetName val="MAT"/>
      <sheetName val="UP"/>
      <sheetName val="BOQ"/>
      <sheetName val="POL"/>
      <sheetName val="Analisa Quarry"/>
      <sheetName val="Peralatan"/>
      <sheetName val="O&amp;O-Alat"/>
      <sheetName val="R A B"/>
      <sheetName val="Analisa STR"/>
      <sheetName val="bhn,upah,alat"/>
      <sheetName val="Ans Kom Precast"/>
      <sheetName val="HS"/>
      <sheetName val="D.BOARD"/>
      <sheetName val="hsp_STR_ARS"/>
      <sheetName val="UPAH BAHAN ARST"/>
      <sheetName val="6106"/>
      <sheetName val="met bab3"/>
      <sheetName val="anal bab8"/>
      <sheetName val="ANS STR"/>
      <sheetName val="HARGA BAHAN UPAH"/>
      <sheetName val="Analisa Harga Satuan"/>
      <sheetName val="Hit Vol Str Jambi"/>
      <sheetName val="PRELI-CAP"/>
      <sheetName val="MAPP"/>
      <sheetName val="4-MVAC"/>
      <sheetName val="II.1 STR GED A"/>
      <sheetName val="Rekap Direct Cost"/>
      <sheetName val="Analisa 021"/>
      <sheetName val="RAB_DURI"/>
      <sheetName val="Alat &amp; Bahan"/>
      <sheetName val="MADC"/>
      <sheetName val="ANAL2"/>
      <sheetName val="dil"/>
      <sheetName val="dild"/>
      <sheetName val="dti"/>
      <sheetName val="H-SATUAN"/>
      <sheetName val="PRY01-1"/>
      <sheetName val="PRY02"/>
      <sheetName val="REKAP A BESAR"/>
      <sheetName val="STRUKTUR-1"/>
      <sheetName val="BILL 1"/>
      <sheetName val="Rekap Anal"/>
      <sheetName val="Harga Satuan (T.P.)"/>
      <sheetName val="Analisa HSP (T.P.)"/>
      <sheetName val="TJ1Q47"/>
      <sheetName val="Sch"/>
      <sheetName val="DCF SD JUNI 04"/>
      <sheetName val="alok_bunga"/>
      <sheetName val="Accept. Letter"/>
      <sheetName val="BINA GRAFINDO"/>
      <sheetName val="BINA MITRA "/>
      <sheetName val="DAOUD MATULA"/>
      <sheetName val="RISMAN"/>
      <sheetName val="SUCOFINDO"/>
      <sheetName val="MAHRUM NISA"/>
      <sheetName val="PURWANTO"/>
      <sheetName val="RUDI SAIFIN"/>
      <sheetName val="B.as"/>
      <sheetName val="penawaran baja"/>
      <sheetName val="Pos 4-1"/>
      <sheetName val="DAF-1"/>
      <sheetName val="MB_SOFTCOST_DETAIL"/>
      <sheetName val="SOFTCOST_R2"/>
      <sheetName val="HARDCOST"/>
      <sheetName val="MB_GENERAL"/>
      <sheetName val="HargaSat"/>
      <sheetName val="Harga"/>
      <sheetName val="ANPRO"/>
      <sheetName val="Sum"/>
      <sheetName val="L_O&amp;O"/>
      <sheetName val="daf harga (reil)"/>
      <sheetName val=" Biaya alat jam (reil)"/>
      <sheetName val="Anal-Grout!Back!Water"/>
      <sheetName val=" Biaya alat jam"/>
      <sheetName val="AHSP"/>
      <sheetName val="RESUME"/>
      <sheetName val="BILL OF QUANTITY"/>
      <sheetName val="BAG_2"/>
      <sheetName val=" R A B"/>
      <sheetName val="Based KV, palembang &amp; KJI"/>
      <sheetName val="beton"/>
      <sheetName val="CashFlow"/>
      <sheetName val="PekTanah"/>
      <sheetName val="Piling"/>
      <sheetName val="RANGKUM"/>
      <sheetName val="InputAlat"/>
      <sheetName val="Dewatering"/>
      <sheetName val="Jalan"/>
      <sheetName val="Jembatan"/>
      <sheetName val="River Protect"/>
      <sheetName val="An H.Sat Pek.Ut"/>
      <sheetName val="ALAT-1"/>
      <sheetName val="D-3"/>
      <sheetName val="an-satuan"/>
      <sheetName val="RAB"/>
      <sheetName val="Hrg Bhn (2)"/>
      <sheetName val="H.SAT"/>
      <sheetName val="Bor Pile"/>
      <sheetName val="ANALISA SM"/>
      <sheetName val="PANELKAST"/>
      <sheetName val="struktur"/>
      <sheetName val="Kode"/>
      <sheetName val="Hst_mat"/>
      <sheetName val="sai"/>
      <sheetName val="PDP"/>
      <sheetName val="RPP01-1"/>
      <sheetName val="HSATUAN"/>
      <sheetName val="Anal-2"/>
      <sheetName val="ANTEK-AGGA"/>
      <sheetName val="BURDA"/>
      <sheetName val="ANTEK-GAL"/>
      <sheetName val="HRS-ATB"/>
      <sheetName val="ANTEK-PRIME"/>
      <sheetName val="ANTEK-TIMB"/>
      <sheetName val="BD-LS"/>
      <sheetName val="BIA-LUMPSUM"/>
      <sheetName val="CRUSER"/>
      <sheetName val="FINAL"/>
      <sheetName val="KEBALAT"/>
      <sheetName val="DIV.1"/>
      <sheetName val="BBM-03"/>
      <sheetName val="S.roomToyota"/>
      <sheetName val="ANALISA "/>
      <sheetName val="HG-UPAH"/>
      <sheetName val="HG_JADI"/>
      <sheetName val="RAB ME"/>
      <sheetName val="sheet 2"/>
      <sheetName val="hrg-dsr"/>
      <sheetName val="keb-BHN"/>
      <sheetName val="ANALISA SNI'07(ubh bgsting)"/>
      <sheetName val="7.ASAT"/>
      <sheetName val="7.DATA"/>
      <sheetName val="5.RBKI"/>
      <sheetName val="6.RBKA"/>
      <sheetName val="UPH,BHN,ALT"/>
      <sheetName val="Analis harga"/>
      <sheetName val="H Sat Jembatan"/>
      <sheetName val="Upah&amp;Bahan"/>
      <sheetName val="TSS"/>
      <sheetName val="Sheet15"/>
      <sheetName val="VOLUME"/>
      <sheetName val="Rekap Vol"/>
      <sheetName val="An_pdkg"/>
      <sheetName val="PileCap"/>
      <sheetName val="Rinci-Biaya"/>
      <sheetName val="Rinci-Pendapatan"/>
      <sheetName val="Calcu 02"/>
      <sheetName val="SAT-DAS"/>
      <sheetName val="inter"/>
      <sheetName val="DATA1"/>
      <sheetName val="div-2"/>
      <sheetName val="Rekapitulasi"/>
      <sheetName val="01A- RAB"/>
      <sheetName val="PI"/>
      <sheetName val="Sat. Pek."/>
      <sheetName val="대비표"/>
      <sheetName val="RAB AR&amp;STR"/>
      <sheetName val="2. MVAC R1"/>
      <sheetName val="Unit"/>
      <sheetName val="Mat.Elk"/>
      <sheetName val="Mat.Mek"/>
      <sheetName val="AHS Isolasi"/>
      <sheetName val="ahsAC"/>
      <sheetName val="Duct"/>
      <sheetName val="AHS"/>
      <sheetName val="OHD"/>
      <sheetName val="Mall"/>
      <sheetName val="FORM_X_COST"/>
      <sheetName val="Bill_5_Summary"/>
      <sheetName val="GD_14"/>
      <sheetName val="Analisa_&amp;_Upah"/>
      <sheetName val="D_BOARD_LAMA"/>
      <sheetName val="HARSAT_BAHAN"/>
      <sheetName val="Bill_4_Summary"/>
      <sheetName val="Bill_3_Summary"/>
      <sheetName val="Analisa___Upah"/>
      <sheetName val="HARGA_MATERIAL"/>
      <sheetName val="Bill_2_Summary"/>
      <sheetName val="Hrg_Bhn"/>
      <sheetName val="RAB_Arsitek"/>
      <sheetName val="BQ_ME"/>
      <sheetName val="struktur_tdk_dipakai"/>
      <sheetName val="Analisa_Harga"/>
      <sheetName val="Agregat_Halus_&amp;_Kasar"/>
      <sheetName val="Daf_Harga"/>
      <sheetName val="An__Harga"/>
      <sheetName val="Upah_&amp;_Bahan"/>
      <sheetName val="D_1_7"/>
      <sheetName val="D_1_5"/>
      <sheetName val="D_2_3"/>
      <sheetName val="D_2_2"/>
      <sheetName val="Bill_2_4_"/>
      <sheetName val="B_T"/>
      <sheetName val="harga_bahan"/>
      <sheetName val="harga_upah"/>
      <sheetName val="Bill_2_4_1"/>
      <sheetName val="Daftar_Harga"/>
      <sheetName val="Daftar_Upah"/>
      <sheetName val="ANALISA_GRS_TENGAH"/>
      <sheetName val="Unit_Rate"/>
      <sheetName val="F_3-8"/>
      <sheetName val="Harsat_Upah"/>
      <sheetName val="Harsat_Pekerjaan"/>
      <sheetName val="PRD_01-7"/>
      <sheetName val="PRD_01-8"/>
      <sheetName val="PRD_01-11"/>
      <sheetName val="PRD_01-10"/>
      <sheetName val="_Harsat_Baru"/>
      <sheetName val="Rab_Struktur"/>
      <sheetName val="perhitungan_indeks"/>
      <sheetName val="Analisa_Upah_&amp;_Bahan_Plum"/>
      <sheetName val="rab-str_Adm"/>
      <sheetName val="Cash_Flow_bulanan"/>
      <sheetName val="Cover_Daf-2"/>
      <sheetName val="HARGA_ALAT"/>
      <sheetName val="Als_Struk"/>
      <sheetName val="data_Masjid_Ksrn"/>
      <sheetName val="RAB_Interior"/>
      <sheetName val="Bangunan_Utama"/>
      <sheetName val="BILL_1"/>
      <sheetName val="Sat_Bahan"/>
      <sheetName val="Sat_Alat"/>
      <sheetName val="Sat_Upah"/>
      <sheetName val="Analisa_SNI"/>
      <sheetName val="Analysis2"/>
      <sheetName val="Analysis"/>
      <sheetName val="Str BT"/>
      <sheetName val="Manpower"/>
      <sheetName val="Equipt,Tools&amp;Cons"/>
      <sheetName val="WAYANG"/>
      <sheetName val="DB"/>
      <sheetName val="ARSITEKTUR"/>
      <sheetName val="An Struktur"/>
      <sheetName val="Unit Rate (2)"/>
      <sheetName val="HDS"/>
      <sheetName val="Sec I ML"/>
      <sheetName val="H_Satuan3"/>
      <sheetName val="Jam_Alat2"/>
      <sheetName val="Vol_Lining2"/>
      <sheetName val="Vol_K_2252"/>
      <sheetName val="B_T1"/>
      <sheetName val="Bill_5_Summary1"/>
      <sheetName val="Hrg_Bhn1"/>
      <sheetName val="RAB_Arsitek1"/>
      <sheetName val="FORM_X_COST1"/>
      <sheetName val="D_BOARD_LAMA1"/>
      <sheetName val="Analisa_&amp;_Upah1"/>
      <sheetName val="BQ_ME1"/>
      <sheetName val="struktur_tdk_dipakai1"/>
      <sheetName val="Bill_2_Summary1"/>
      <sheetName val="3_Mob"/>
      <sheetName val="Analisa_Harga1"/>
      <sheetName val="ANALISA_PEK_UMUM"/>
      <sheetName val="Daft_Kuantitas"/>
      <sheetName val="ANALISA_ALAT_BERAT"/>
      <sheetName val="TE_TS_FA_LAN_MATV"/>
      <sheetName val="HB_"/>
      <sheetName val="Data_Ktr_Bupati_Tapsel"/>
      <sheetName val="Anl_Sipil"/>
      <sheetName val="BQ_"/>
      <sheetName val="Urai__Resap_pengikat"/>
      <sheetName val="Analisa_Gabungan"/>
      <sheetName val="Economic_Assumptions"/>
      <sheetName val="Harga_Satuan"/>
      <sheetName val="Harga_Dasar"/>
      <sheetName val="HARDAS_PERKIM_2"/>
      <sheetName val="Upah_dan_Bahan"/>
      <sheetName val="Analisa_2"/>
      <sheetName val="Harga_Satuan_(T_P_)"/>
      <sheetName val="Analisa_HSP_(T_P_)"/>
      <sheetName val="Fill_this_out_first___"/>
      <sheetName val="Perhitungan_Besi"/>
      <sheetName val="Analisa_Harga_Satuan"/>
      <sheetName val="Hit_Vol_Str_Jambi"/>
      <sheetName val="Perhit_Alat"/>
      <sheetName val="Bill_of_Qty"/>
      <sheetName val="Bill_rekap"/>
      <sheetName val="Analisa_HSP"/>
      <sheetName val="Pipa_200"/>
      <sheetName val="610_07A"/>
      <sheetName val="RPP01_6"/>
      <sheetName val="D_BOARD"/>
      <sheetName val="progres_sub_unv"/>
      <sheetName val="B_as"/>
      <sheetName val="penawaran_baja"/>
      <sheetName val="Pos_4-1"/>
      <sheetName val="Ans_Kom_Precast"/>
      <sheetName val="Rekap_Anal"/>
      <sheetName val="UPAH_BAHAN_ARST"/>
      <sheetName val="met_bab3"/>
      <sheetName val="anal_bab8"/>
      <sheetName val="Analisa_Quarry"/>
      <sheetName val="II_1_STR_GED_A"/>
      <sheetName val="Analisa_STR"/>
      <sheetName val="Sis_Hidrol"/>
      <sheetName val="Brk_Dwn_Sipil"/>
      <sheetName val="Pipa_10_mm"/>
      <sheetName val="Pipa_8_mm"/>
      <sheetName val="Pipa_Fiber"/>
      <sheetName val="Pipa_PE"/>
      <sheetName val="Rekap_Tot"/>
      <sheetName val="REKAP_ANALISA_SESUAI_PU"/>
      <sheetName val="ANALISA_STRUKTUR_"/>
      <sheetName val="REKAP_ANALISA_TO_PRINT"/>
      <sheetName val="TP_ALAT"/>
      <sheetName val="ANS_STR"/>
      <sheetName val="HARGA_BAHAN_UPAH"/>
      <sheetName val="An_Struktur"/>
      <sheetName val="Unit_Rate_(2)"/>
      <sheetName val="ANALISA_SM"/>
      <sheetName val="Alat_&amp;_Bahan"/>
      <sheetName val="Rekap_Direct_Cost"/>
      <sheetName val="Analisa_021"/>
      <sheetName val="R_A_B"/>
      <sheetName val="BILL_OF_QUANTITY"/>
      <sheetName val="_R_A_B"/>
      <sheetName val="H_SAT"/>
      <sheetName val="COST_TOGO"/>
      <sheetName val="Hrg_Bhn_(2)"/>
      <sheetName val="Mat_Elk"/>
      <sheetName val="Mat_Mek"/>
      <sheetName val="AHS_Isolasi"/>
      <sheetName val="RAB_ME"/>
      <sheetName val="sheet_2"/>
      <sheetName val="REKAP_A_BESAR"/>
      <sheetName val="daf_harga_(reil)"/>
      <sheetName val="_Biaya_alat_jam_(reil)"/>
      <sheetName val="_Biaya_alat_jam"/>
      <sheetName val="jadw"/>
      <sheetName val="KOEF"/>
      <sheetName val="STR PODIUM"/>
      <sheetName val="STR PODIUM (2)"/>
      <sheetName val="REKAP STR"/>
      <sheetName val="REKAP ME CSPL"/>
      <sheetName val="SAP"/>
      <sheetName val="Ana PasBatu 7.4"/>
      <sheetName val="GEDUNG-A"/>
      <sheetName val="Faktor"/>
      <sheetName val="IDLE ALAT"/>
      <sheetName val="BREAKER"/>
      <sheetName val="Grading Tahap 1"/>
      <sheetName val="SUMBER DAYA"/>
      <sheetName val="Perm. Test"/>
      <sheetName val="pricing"/>
      <sheetName val="DEPRE 05"/>
      <sheetName val="LR-OKT-06"/>
      <sheetName val="DivVI"/>
      <sheetName val="BREAKDOWN"/>
      <sheetName val="BIL"/>
      <sheetName val="CC"/>
      <sheetName val="R. Upah"/>
      <sheetName val="R. Bahan"/>
      <sheetName val="R. Alat"/>
      <sheetName val="R. Subkont"/>
      <sheetName val="IPA1"/>
      <sheetName val="o rekap#4"/>
      <sheetName val="dongia (2)"/>
      <sheetName val="giathanh1"/>
      <sheetName val="DON GIA"/>
      <sheetName val="THPDMoi  (2)"/>
      <sheetName val="lam-moi"/>
      <sheetName val="gtrinh"/>
      <sheetName val="#REF"/>
      <sheetName val="thao-go"/>
      <sheetName val="CHITIET VL-NC"/>
      <sheetName val="CHITIET VL-NC-TT -1p"/>
      <sheetName val="VC"/>
      <sheetName val="TH XL"/>
      <sheetName val="chitiet"/>
      <sheetName val="Tiepdia"/>
      <sheetName val="CHITIET VL-NC-TT-3p"/>
      <sheetName val="TONGKE-HT"/>
      <sheetName val="t-h HA THE"/>
      <sheetName val="TDTKP"/>
      <sheetName val="TDTKP1"/>
      <sheetName val="TONGKE3p "/>
      <sheetName val="Rekap. ME"/>
      <sheetName val="Input Data"/>
      <sheetName val="GVL§CT"/>
      <sheetName val="Allowance"/>
      <sheetName val="SPJ"/>
      <sheetName val="Gaji"/>
      <sheetName val="HaSatUp"/>
      <sheetName val="Tenaker"/>
      <sheetName val="H.SAT-PRK"/>
      <sheetName val="SDM"/>
      <sheetName val="LAMP_P2"/>
      <sheetName val="P-5"/>
      <sheetName val="LAMP_P5"/>
      <sheetName val="PERS_P2"/>
      <sheetName val="PERS_P5"/>
      <sheetName val="PERS_P6"/>
      <sheetName val="RKP"/>
      <sheetName val="61005"/>
      <sheetName val="61006"/>
      <sheetName val="61007"/>
      <sheetName val="61008"/>
      <sheetName val="P-2"/>
      <sheetName val="P-6"/>
      <sheetName val="HS-DASAR"/>
      <sheetName val="Ana. PU"/>
      <sheetName val="Master 1.0"/>
      <sheetName val="H-SAT"/>
      <sheetName val="BY_Lgsg-2"/>
      <sheetName val="A_Harga-13"/>
      <sheetName val="tabel berat"/>
      <sheetName val="ca"/>
      <sheetName val="Owning cost Alat"/>
      <sheetName val="A.1.Persiapan non std"/>
      <sheetName val="BU"/>
      <sheetName val="Rek-Analisa"/>
      <sheetName val="pivot1"/>
      <sheetName val="DU&amp;B"/>
      <sheetName val="Analisa Mob. 3"/>
      <sheetName val="Analisa Mob.1"/>
      <sheetName val="Analisa-Harga"/>
      <sheetName val="Analisa Alat"/>
      <sheetName val="data-pendukung"/>
      <sheetName val="BQ_IABK"/>
      <sheetName val="HARDAS-UPAH"/>
      <sheetName val="RAB (A) (2)"/>
      <sheetName val="Bobot"/>
      <sheetName val="D7(1)"/>
      <sheetName val="Pipe"/>
      <sheetName val="bidang"/>
      <sheetName val="Profil"/>
      <sheetName val="DAFMAT"/>
      <sheetName val="Galian 1"/>
      <sheetName val="DHSD"/>
      <sheetName val="SCURVE"/>
      <sheetName val="Sheet7"/>
      <sheetName val="Rek"/>
      <sheetName val="ALATBERAT"/>
      <sheetName val="uph"/>
      <sheetName val="QSS Building"/>
      <sheetName val="Unit Cost"/>
      <sheetName val="M.Pekerjaan"/>
      <sheetName val="Analis"/>
      <sheetName val="Peralatan (2)"/>
      <sheetName val="Daftar Sewa"/>
      <sheetName val="HARSAT-lain"/>
      <sheetName val="HARSAT-tanah"/>
      <sheetName val="..."/>
      <sheetName val="."/>
      <sheetName val="hasat"/>
      <sheetName val="drawing"/>
      <sheetName val="D6"/>
      <sheetName val="D8(1)"/>
      <sheetName val="ANALISA OKE"/>
      <sheetName val="Hargabahan"/>
      <sheetName val="Alat Berat"/>
      <sheetName val="Kuantitas"/>
      <sheetName val="Harga S Dasar UNTUK IDISI"/>
      <sheetName val="isian"/>
      <sheetName val="Bill of Qty MEP"/>
      <sheetName val="BQ25"/>
      <sheetName val="REK ADD"/>
      <sheetName val="BQ22"/>
      <sheetName val="BQ23"/>
      <sheetName val="Rekap 1"/>
      <sheetName val="BT.KALI"/>
      <sheetName val="Daf_Harga1"/>
      <sheetName val="An__Harga1"/>
      <sheetName val="HARGA_MATERIAL1"/>
      <sheetName val="Cash_Flow_bulanan1"/>
      <sheetName val="Cover_Daf-21"/>
      <sheetName val="D_1_71"/>
      <sheetName val="D_2_31"/>
      <sheetName val="HARSAT_BAHAN1"/>
      <sheetName val="Bill_4_Summary1"/>
      <sheetName val="Bill_3_Summary1"/>
      <sheetName val="Analisa_Upah_&amp;_Bahan_Plum1"/>
      <sheetName val="HARGA_ALAT1"/>
      <sheetName val="D_1_51"/>
      <sheetName val="D_2_21"/>
      <sheetName val="Unit_Rate1"/>
      <sheetName val="F_3-81"/>
      <sheetName val="Upah_&amp;_Bahan1"/>
      <sheetName val="Harsat_Upah1"/>
      <sheetName val="Harsat_Pekerjaan1"/>
      <sheetName val="Agregat_Halus_&amp;_Kasar1"/>
      <sheetName val="Analisa___Upah1"/>
      <sheetName val="GD_141"/>
      <sheetName val="Bill_2_4_2"/>
      <sheetName val="harga_bahan1"/>
      <sheetName val="harga_upah1"/>
      <sheetName val="data_Masjid_Ksrn1"/>
      <sheetName val="RAB_Interior1"/>
      <sheetName val="Sat_Bahan1"/>
      <sheetName val="Sat_Alat1"/>
      <sheetName val="Sat_Upah1"/>
      <sheetName val="Bill_2_4_3"/>
      <sheetName val="Daftar_Harga1"/>
      <sheetName val="Daftar_Upah1"/>
      <sheetName val="ANALISA_GRS_TENGAH1"/>
      <sheetName val="PRD_01-71"/>
      <sheetName val="PRD_01-81"/>
      <sheetName val="PRD_01-111"/>
      <sheetName val="PRD_01-101"/>
      <sheetName val="_Harsat_Baru1"/>
      <sheetName val="Rab_Struktur1"/>
      <sheetName val="perhitungan_indeks1"/>
      <sheetName val="Als_Struk1"/>
      <sheetName val="rab-str_Adm1"/>
      <sheetName val="Analisa_SNI1"/>
      <sheetName val="Bangunan_Utama1"/>
      <sheetName val="BILL_11"/>
      <sheetName val="Based_KV,_palembang_&amp;_KJI"/>
      <sheetName val="DIV_1"/>
      <sheetName val="DCF_SD_JUNI_04"/>
      <sheetName val="Calcu_02"/>
      <sheetName val="H_Sat_Jembatan"/>
      <sheetName val="Bor_Pile"/>
      <sheetName val="H_Satuan4"/>
      <sheetName val="Jam_Alat3"/>
      <sheetName val="Vol_Lining3"/>
      <sheetName val="Vol_K_2253"/>
      <sheetName val="Daf_Harga2"/>
      <sheetName val="An__Harga2"/>
      <sheetName val="Analisa_&amp;_Upah2"/>
      <sheetName val="Bill_5_Summary2"/>
      <sheetName val="Bill_2_Summary2"/>
      <sheetName val="struktur_tdk_dipakai2"/>
      <sheetName val="D_BOARD_LAMA2"/>
      <sheetName val="RAB_Arsitek2"/>
      <sheetName val="FORM_X_COST2"/>
      <sheetName val="Analisa_Harga2"/>
      <sheetName val="Sis_Hidrol1"/>
      <sheetName val="Brk_Dwn_Sipil1"/>
      <sheetName val="Pipa_10_mm1"/>
      <sheetName val="Pipa_8_mm1"/>
      <sheetName val="Pipa_Fiber1"/>
      <sheetName val="Pipa_PE1"/>
      <sheetName val="Rekap_Tot1"/>
      <sheetName val="HARGA_MATERIAL2"/>
      <sheetName val="Cash_Flow_bulanan2"/>
      <sheetName val="Cover_Daf-22"/>
      <sheetName val="D_1_72"/>
      <sheetName val="D_2_32"/>
      <sheetName val="HARSAT_BAHAN2"/>
      <sheetName val="Bill_4_Summary2"/>
      <sheetName val="Bill_3_Summary2"/>
      <sheetName val="Analisa_Upah_&amp;_Bahan_Plum2"/>
      <sheetName val="B_T2"/>
      <sheetName val="HARGA_ALAT2"/>
      <sheetName val="3_Mob1"/>
      <sheetName val="D_1_52"/>
      <sheetName val="D_2_22"/>
      <sheetName val="Unit_Rate2"/>
      <sheetName val="F_3-82"/>
      <sheetName val="BQ_ME2"/>
      <sheetName val="Upah_&amp;_Bahan2"/>
      <sheetName val="Harsat_Upah2"/>
      <sheetName val="Harsat_Pekerjaan2"/>
      <sheetName val="Agregat_Halus_&amp;_Kasar2"/>
      <sheetName val="Analisa___Upah2"/>
      <sheetName val="GD_142"/>
      <sheetName val="Bill_2_4_4"/>
      <sheetName val="harga_bahan2"/>
      <sheetName val="harga_upah2"/>
      <sheetName val="ANALISA_PEK_UMUM1"/>
      <sheetName val="data_Masjid_Ksrn2"/>
      <sheetName val="RAB_Interior2"/>
      <sheetName val="Daft_Kuantitas1"/>
      <sheetName val="ANALISA_ALAT_BERAT1"/>
      <sheetName val="Sat_Bahan2"/>
      <sheetName val="Sat_Alat2"/>
      <sheetName val="Sat_Upah2"/>
      <sheetName val="HARGA_DASAR1"/>
      <sheetName val="Bill_2_4_5"/>
      <sheetName val="Daftar_Harga2"/>
      <sheetName val="Daftar_Upah2"/>
      <sheetName val="ANALISA_GRS_TENGAH2"/>
      <sheetName val="Economic_Assumptions1"/>
      <sheetName val="Urai__Resap_pengikat1"/>
      <sheetName val="PRD_01-72"/>
      <sheetName val="PRD_01-82"/>
      <sheetName val="PRD_01-112"/>
      <sheetName val="PRD_01-102"/>
      <sheetName val="_Harsat_Baru2"/>
      <sheetName val="Rab_Struktur2"/>
      <sheetName val="perhitungan_indeks2"/>
      <sheetName val="Upah_dan_Bahan1"/>
      <sheetName val="Analisa_21"/>
      <sheetName val="Als_Struk2"/>
      <sheetName val="Perhit_Alat1"/>
      <sheetName val="rab-str_Adm2"/>
      <sheetName val="TP_ALAT1"/>
      <sheetName val="REKAP_ANALISA_SESUAI_PU1"/>
      <sheetName val="ANALISA_STRUKTUR_1"/>
      <sheetName val="REKAP_ANALISA_TO_PRINT1"/>
      <sheetName val="Fill_this_out_first___1"/>
      <sheetName val="Pipa_2001"/>
      <sheetName val="Harga_Satuan1"/>
      <sheetName val="Data_Ktr_Bupati_Tapsel1"/>
      <sheetName val="Anl_Sipil1"/>
      <sheetName val="Analisa_Quarry1"/>
      <sheetName val="Analisa_HSP1"/>
      <sheetName val="Perhitungan_Besi1"/>
      <sheetName val="Analisa_SNI2"/>
      <sheetName val="610_07A1"/>
      <sheetName val="D_BOARD1"/>
      <sheetName val="UPAH_BAHAN_ARST1"/>
      <sheetName val="met_bab31"/>
      <sheetName val="anal_bab81"/>
      <sheetName val="ANS_STR1"/>
      <sheetName val="HARGA_BAHAN_UPAH1"/>
      <sheetName val="Analisa_Harga_Satuan1"/>
      <sheetName val="Hit_Vol_Str_Jambi1"/>
      <sheetName val="HARDAS_PERKIM_21"/>
      <sheetName val="TE_TS_FA_LAN_MATV1"/>
      <sheetName val="HB_1"/>
      <sheetName val="BQ_1"/>
      <sheetName val="COST_TOGO1"/>
      <sheetName val="Analisa_STR1"/>
      <sheetName val="R_A_B1"/>
      <sheetName val="Ans_Kom_Precast1"/>
      <sheetName val="progres_sub_unv1"/>
      <sheetName val="Bangunan_Utama2"/>
      <sheetName val="Analisa_Gabungan1"/>
      <sheetName val="Bill_of_Qty1"/>
      <sheetName val="Bill_rekap1"/>
      <sheetName val="Rekap_Direct_Cost1"/>
      <sheetName val="Analisa_0211"/>
      <sheetName val="BILL_12"/>
      <sheetName val="BILL_OF_QUANTITY1"/>
      <sheetName val="_R_A_B1"/>
      <sheetName val="daf_harga_(reil)1"/>
      <sheetName val="_Biaya_alat_jam_(reil)1"/>
      <sheetName val="_Biaya_alat_jam1"/>
      <sheetName val="Based_KV,_palembang_&amp;_KJI1"/>
      <sheetName val="RPP01_61"/>
      <sheetName val="Alat_&amp;_Bahan1"/>
      <sheetName val="ANALISA_SM1"/>
      <sheetName val="Hrg_Bhn_(2)1"/>
      <sheetName val="II_1_STR_GED_A1"/>
      <sheetName val="REKAP_A_BESAR1"/>
      <sheetName val="DIV_11"/>
      <sheetName val="DCF_SD_JUNI_041"/>
      <sheetName val="Rekap_Anal1"/>
      <sheetName val="B_as1"/>
      <sheetName val="penawaran_baja1"/>
      <sheetName val="Pos_4-11"/>
      <sheetName val="Calcu_021"/>
      <sheetName val="Harga_Satuan_(T_P_)1"/>
      <sheetName val="Analisa_HSP_(T_P_)1"/>
      <sheetName val="H_Sat_Jembatan1"/>
      <sheetName val="H_SAT1"/>
      <sheetName val="Bor_Pile1"/>
      <sheetName val="Rekap Bill"/>
      <sheetName val="Amplop"/>
      <sheetName val="Balance sheet"/>
      <sheetName val="Hrg"/>
      <sheetName val="MASTER 1"/>
      <sheetName val="Analisa (ok punya)"/>
      <sheetName val="ANAK-Smb"/>
      <sheetName val="Bill-1"/>
      <sheetName val="chitimc"/>
      <sheetName val="dongia _2_"/>
      <sheetName val="LKVL_CK_HT_GD1"/>
      <sheetName val="THPDMoi  _2_"/>
      <sheetName val="phuluc1"/>
      <sheetName val="TONG HOP VL_NC"/>
      <sheetName val="lam_moi"/>
      <sheetName val="TH VL_ NC_ DDHT Thanhphuoc"/>
      <sheetName val="_REF"/>
      <sheetName val="DONGIA"/>
      <sheetName val="thao_go"/>
      <sheetName val="TONGKE_HT"/>
      <sheetName val="DG"/>
      <sheetName val="dtxl"/>
      <sheetName val="t_h HA THE"/>
      <sheetName val="CHITIET VL_NC_TT _1p"/>
      <sheetName val="TONG HOP VL_NC TT"/>
      <sheetName val="TNHCHINH"/>
      <sheetName val="CHITIET VL_NC"/>
      <sheetName val="CHITIET VL_NC_TT_3p"/>
      <sheetName val="KPVC_BD "/>
      <sheetName val="VCV_BE_TONG"/>
      <sheetName val="ESC"/>
      <sheetName val="ubah"/>
      <sheetName val="3-DIV10"/>
      <sheetName val="TB"/>
      <sheetName val="Balok L_2"/>
      <sheetName val="Spec ME"/>
      <sheetName val="anal SNI"/>
      <sheetName val="BQ-Str"/>
      <sheetName val="C3"/>
      <sheetName val="1.Cover"/>
      <sheetName val="Elec-ins"/>
      <sheetName val="Anals.1"/>
      <sheetName val="schbhn"/>
      <sheetName val="rap rinci"/>
      <sheetName val="304_06"/>
      <sheetName val="AHS - Riel"/>
      <sheetName val="DATA BASE"/>
      <sheetName val="SCHEDULE "/>
      <sheetName val="pas wm"/>
      <sheetName val="Det Str BT"/>
      <sheetName val="Schdule"/>
      <sheetName val="BERAT TUL."/>
      <sheetName val="14.jalan&amp;saluran"/>
      <sheetName val="Cash2"/>
      <sheetName val="BAHAN (2)"/>
      <sheetName val="Daft.Sewa Alat"/>
      <sheetName val="Upah Bhn"/>
      <sheetName val="AN-KOEF"/>
      <sheetName val="Bantuan Entry"/>
      <sheetName val="B Penunjang"/>
      <sheetName val="BOM_ACS"/>
      <sheetName val="BOM"/>
      <sheetName val="H. Dasar"/>
      <sheetName val="BAR SCREEN"/>
      <sheetName val="hsat-SD"/>
      <sheetName val="Rekap-SD"/>
      <sheetName val="skets"/>
      <sheetName val="Steel"/>
      <sheetName val="ANTEK"/>
      <sheetName val="STR"/>
      <sheetName val="RKP_BOQ"/>
      <sheetName val="610.04"/>
      <sheetName val="610.05"/>
      <sheetName val="610.06"/>
      <sheetName val="610.07"/>
      <sheetName val="610.08"/>
      <sheetName val="RINCIAN"/>
      <sheetName val="An-str(krgnyr)"/>
      <sheetName val="HVAC"/>
      <sheetName val="RUMUS BTL"/>
      <sheetName val="an. struktur"/>
      <sheetName val="note"/>
      <sheetName val="XZLC003_PART1"/>
      <sheetName val="H_Satuan5"/>
      <sheetName val="Jam_Alat4"/>
      <sheetName val="Vol_Lining4"/>
      <sheetName val="Vol_K_2254"/>
      <sheetName val="Analisa_&amp;_Upah3"/>
      <sheetName val="Bill_2_Summary3"/>
      <sheetName val="HARGA_MATERIAL3"/>
      <sheetName val="D_1_73"/>
      <sheetName val="D_2_33"/>
      <sheetName val="3_Mob2"/>
      <sheetName val="Daf_Harga3"/>
      <sheetName val="An__Harga3"/>
      <sheetName val="Cash_Flow_bulanan3"/>
      <sheetName val="Cover_Daf-23"/>
      <sheetName val="D_BOARD_LAMA3"/>
      <sheetName val="HARGA_ALAT3"/>
      <sheetName val="Bill_5_Summary3"/>
      <sheetName val="HARSAT_BAHAN3"/>
      <sheetName val="Bill_4_Summary3"/>
      <sheetName val="Bill_3_Summary3"/>
      <sheetName val="Analisa_Harga3"/>
      <sheetName val="B_T3"/>
      <sheetName val="D_1_53"/>
      <sheetName val="D_2_23"/>
      <sheetName val="RAB_Arsitek3"/>
      <sheetName val="FORM_X_COST3"/>
      <sheetName val="Analisa_Upah_&amp;_Bahan_Plum3"/>
      <sheetName val="Unit_Rate3"/>
      <sheetName val="F_3-83"/>
      <sheetName val="BQ_ME3"/>
      <sheetName val="struktur_tdk_dipakai3"/>
      <sheetName val="Upah_&amp;_Bahan3"/>
      <sheetName val="Harsat_Upah3"/>
      <sheetName val="Harsat_Pekerjaan3"/>
      <sheetName val="Agregat_Halus_&amp;_Kasar3"/>
      <sheetName val="Analisa___Upah3"/>
      <sheetName val="GD_143"/>
      <sheetName val="Bill_2_4_6"/>
      <sheetName val="harga_bahan3"/>
      <sheetName val="harga_upah3"/>
      <sheetName val="ANALISA_PEK_UMUM2"/>
      <sheetName val="data_Masjid_Ksrn3"/>
      <sheetName val="RAB_Interior3"/>
      <sheetName val="Daft_Kuantitas2"/>
      <sheetName val="Bill_2_4_7"/>
      <sheetName val="Daftar_Harga3"/>
      <sheetName val="Daftar_Upah3"/>
      <sheetName val="ANALISA_GRS_TENGAH3"/>
      <sheetName val="ANALISA_ALAT_BERAT2"/>
      <sheetName val="Sat_Bahan3"/>
      <sheetName val="Sat_Alat3"/>
      <sheetName val="Sat_Upah3"/>
      <sheetName val="Sis_Hidrol2"/>
      <sheetName val="Brk_Dwn_Sipil2"/>
      <sheetName val="Pipa_10_mm2"/>
      <sheetName val="Pipa_8_mm2"/>
      <sheetName val="Pipa_Fiber2"/>
      <sheetName val="Pipa_PE2"/>
      <sheetName val="Rekap_Tot2"/>
      <sheetName val="HARGA_DASAR2"/>
      <sheetName val="Economic_Assumptions2"/>
      <sheetName val="Urai__Resap_pengikat2"/>
      <sheetName val="PRD_01-73"/>
      <sheetName val="PRD_01-83"/>
      <sheetName val="PRD_01-113"/>
      <sheetName val="PRD_01-103"/>
      <sheetName val="_Harsat_Baru3"/>
      <sheetName val="Rab_Struktur3"/>
      <sheetName val="perhitungan_indeks3"/>
      <sheetName val="Analisa_SNI3"/>
      <sheetName val="610_07A2"/>
      <sheetName val="D_BOARD2"/>
      <sheetName val="UPAH_BAHAN_ARST2"/>
      <sheetName val="met_bab32"/>
      <sheetName val="anal_bab82"/>
      <sheetName val="ANS_STR2"/>
      <sheetName val="HARGA_BAHAN_UPAH2"/>
      <sheetName val="Perhitungan_Besi2"/>
      <sheetName val="Analisa_Harga_Satuan2"/>
      <sheetName val="Hit_Vol_Str_Jambi2"/>
      <sheetName val="Als_Struk3"/>
      <sheetName val="Analisa_22"/>
      <sheetName val="HARDAS_PERKIM_22"/>
      <sheetName val="Data_Ktr_Bupati_Tapsel2"/>
      <sheetName val="Anl_Sipil2"/>
      <sheetName val="Upah_dan_Bahan2"/>
      <sheetName val="HB_2"/>
      <sheetName val="BQ_2"/>
      <sheetName val="Bangunan_Utama3"/>
      <sheetName val="Analisa_Gabungan2"/>
      <sheetName val="rab-str_Adm3"/>
      <sheetName val="Harga_Satuan2"/>
      <sheetName val="Perhit_Alat2"/>
      <sheetName val="TP_ALAT2"/>
      <sheetName val="REKAP_ANALISA_SESUAI_PU2"/>
      <sheetName val="ANALISA_STRUKTUR_2"/>
      <sheetName val="REKAP_ANALISA_TO_PRINT2"/>
      <sheetName val="Fill_this_out_first___2"/>
      <sheetName val="Pipa_2002"/>
      <sheetName val="Analisa_Quarry2"/>
      <sheetName val="Analisa_HSP2"/>
      <sheetName val="TE_TS_FA_LAN_MATV2"/>
      <sheetName val="COST_TOGO2"/>
      <sheetName val="Analisa_STR2"/>
      <sheetName val="R_A_B2"/>
      <sheetName val="Ans_Kom_Precast2"/>
      <sheetName val="progres_sub_unv2"/>
      <sheetName val="Bill_of_Qty2"/>
      <sheetName val="Rekap_Direct_Cost2"/>
      <sheetName val="Analisa_0212"/>
      <sheetName val="Bill_rekap2"/>
      <sheetName val="BILL_13"/>
      <sheetName val="BILL_OF_QUANTITY2"/>
      <sheetName val="_R_A_B2"/>
      <sheetName val="daf_harga_(reil)2"/>
      <sheetName val="_Biaya_alat_jam_(reil)2"/>
      <sheetName val="_Biaya_alat_jam2"/>
      <sheetName val="Based_KV,_palembang_&amp;_KJI2"/>
      <sheetName val="RPP01_62"/>
      <sheetName val="Alat_&amp;_Bahan2"/>
      <sheetName val="ANALISA_SM2"/>
      <sheetName val="Hrg_Bhn_(2)2"/>
      <sheetName val="II_1_STR_GED_A2"/>
      <sheetName val="REKAP_A_BESAR2"/>
      <sheetName val="DIV_12"/>
      <sheetName val="DCF_SD_JUNI_042"/>
      <sheetName val="Rekap_Anal2"/>
      <sheetName val="B_as2"/>
      <sheetName val="penawaran_baja2"/>
      <sheetName val="Pos_4-12"/>
      <sheetName val="Calcu_022"/>
      <sheetName val="Harga_Satuan_(T_P_)2"/>
      <sheetName val="Analisa_HSP_(T_P_)2"/>
      <sheetName val="H_Sat_Jembatan2"/>
      <sheetName val="H_SAT2"/>
      <sheetName val="Bor_Pile2"/>
      <sheetName val="DEPRE_05"/>
      <sheetName val="Accept__Letter"/>
      <sheetName val="BINA_GRAFINDO"/>
      <sheetName val="BINA_MITRA_"/>
      <sheetName val="DAOUD_MATULA"/>
      <sheetName val="MAHRUM_NISA"/>
      <sheetName val="RUDI_SAIFIN"/>
      <sheetName val="An_H_Sat_Pek_Ut"/>
      <sheetName val="01A-_RAB"/>
      <sheetName val="BT_KALI"/>
      <sheetName val="ANALISA_SNI'07(ubh_bgsting)"/>
      <sheetName val="2__MVAC_R1"/>
      <sheetName val="Mat_Elk1"/>
      <sheetName val="Mat_Mek1"/>
      <sheetName val="AHS_Isolasi1"/>
      <sheetName val="RAB_ME1"/>
      <sheetName val="sheet_21"/>
      <sheetName val="ANALISA_"/>
      <sheetName val="7_ASAT"/>
      <sheetName val="7_DATA"/>
      <sheetName val="5_RBKI"/>
      <sheetName val="6_RBKA"/>
      <sheetName val="Perm__Test"/>
      <sheetName val="River_Protect"/>
      <sheetName val="Rekap_Bill"/>
      <sheetName val="An_Struktur1"/>
      <sheetName val="Unit_Rate_(2)1"/>
      <sheetName val="Sat__Pek_"/>
      <sheetName val="RAB_AR&amp;STR"/>
      <sheetName val="Str_BT"/>
      <sheetName val="STR_PODIUM"/>
      <sheetName val="STR_PODIUM_(2)"/>
      <sheetName val="REKAP_STR"/>
      <sheetName val="REKAP_ME_CSPL"/>
      <sheetName val="tabel_berat"/>
      <sheetName val="IDLE_ALAT"/>
      <sheetName val="Ana_PasBatu_7_4"/>
      <sheetName val="Sec_I_ML"/>
      <sheetName val="Balance_sheet"/>
      <sheetName val="M_Pekerjaan"/>
      <sheetName val="Peralatan_(2)"/>
      <sheetName val="Daftar_Sewa"/>
      <sheetName val="Galian_1"/>
      <sheetName val="o_rekap#4"/>
      <sheetName val="MASTER_1"/>
      <sheetName val="Analisa_(ok_punya)"/>
      <sheetName val="Rekap_Vol"/>
      <sheetName val="dongia_(2)"/>
      <sheetName val="DON_GIA"/>
      <sheetName val="THPDMoi__(2)"/>
      <sheetName val="CHITIET_VL-NC"/>
      <sheetName val="CHITIET_VL-NC-TT_-1p"/>
      <sheetName val="TH_XL"/>
      <sheetName val="CHITIET_VL-NC-TT-3p"/>
      <sheetName val="t-h_HA_THE"/>
      <sheetName val="TONGKE3p_"/>
      <sheetName val="Rekap__ME"/>
      <sheetName val="R__Upah"/>
      <sheetName val="R__Bahan"/>
      <sheetName val="R__Alat"/>
      <sheetName val="R__Subkont"/>
      <sheetName val="Analis_harga"/>
      <sheetName val="dongia__2_"/>
      <sheetName val="THPDMoi___2_"/>
      <sheetName val="TONG_HOP_VL_NC"/>
      <sheetName val="TH_VL__NC__DDHT_Thanhphuoc"/>
      <sheetName val="t_h_HA_THE"/>
      <sheetName val="CHITIET_VL_NC_TT__1p"/>
      <sheetName val="TONG_HOP_VL_NC_TT"/>
      <sheetName val="CHITIET_VL_NC"/>
      <sheetName val="CHITIET_VL_NC_TT_3p"/>
      <sheetName val="KPVC_BD_"/>
      <sheetName val="Grading_Tahap_1"/>
      <sheetName val="SUMBER_DAYA"/>
      <sheetName val="REK_ADD"/>
      <sheetName val="Input_Data"/>
      <sheetName val="S_roomToyota"/>
      <sheetName val="A_1_Persiapan_non_std"/>
      <sheetName val="Ana__PU"/>
      <sheetName val="Master_1_0"/>
      <sheetName val="Owning_cost_Alat"/>
      <sheetName val="Balok_L_2"/>
      <sheetName val="Spec_ME"/>
      <sheetName val="anal_SNI"/>
      <sheetName val="1_Cover"/>
      <sheetName val="Anals_1"/>
      <sheetName val="rap_rinci"/>
      <sheetName val="Analisa_Mob__3"/>
      <sheetName val="Analisa_Mob_1"/>
      <sheetName val="Analisa_Alat"/>
      <sheetName val="RAB_(A)_(2)"/>
      <sheetName val="etraksi"/>
      <sheetName val="DAF.HRG"/>
      <sheetName val="mVAC"/>
      <sheetName val="Material-mr"/>
      <sheetName val="D3.4.4"/>
      <sheetName val="TABEL_DETASIR"/>
      <sheetName val="Front"/>
      <sheetName val="LAPIUT"/>
      <sheetName val="Bill 2"/>
      <sheetName val="Bill 3"/>
      <sheetName val="Bill 4"/>
      <sheetName val="Bill 5"/>
      <sheetName val="Bill 6"/>
      <sheetName val="Bill 7"/>
      <sheetName val="SH breakdown"/>
      <sheetName val="Hrg-Bahan"/>
      <sheetName val="RAB -1"/>
      <sheetName val="DIV.2"/>
      <sheetName val="HSAT(PR)"/>
      <sheetName val="SHEDULE"/>
      <sheetName val="harga ANALISA"/>
      <sheetName val="ANALISA GEDUNG"/>
      <sheetName val="ANALISA ME"/>
      <sheetName val="ANHAS"/>
      <sheetName val="BYALAT"/>
      <sheetName val="HSDALAT"/>
      <sheetName val="hRG Stn Bhn,Uph, perl"/>
      <sheetName val="H Satuan Dasar"/>
      <sheetName val="Elektrikal"/>
      <sheetName val="AN-MAJOR"/>
      <sheetName val="Up &amp; bhn"/>
      <sheetName val="name"/>
      <sheetName val="Currency Rate"/>
      <sheetName val="PNT"/>
      <sheetName val="UPH_BHN_ALT"/>
      <sheetName val="dasar"/>
      <sheetName val="Harga-RAB"/>
      <sheetName val="Upah,Bahan,Alat"/>
      <sheetName val="AnSipil"/>
      <sheetName val="NP"/>
      <sheetName val="rab-str-TAHAP.1-PC"/>
      <sheetName val="UPAH-2"/>
      <sheetName val="EVAL-ANAL"/>
      <sheetName val="Boq-civil"/>
      <sheetName val="SUMIF"/>
      <sheetName val="Rate"/>
      <sheetName val="ANALISA BAHAN"/>
      <sheetName val="bbtest2"/>
      <sheetName val="BALT"/>
      <sheetName val="Kar"/>
      <sheetName val="Rekap Prelim"/>
      <sheetName val="Analisa Baku STR ARS"/>
      <sheetName val="Equipment"/>
      <sheetName val="Analisa ME "/>
      <sheetName val="ana_str"/>
      <sheetName val="Hargamat"/>
      <sheetName val="tulang"/>
      <sheetName val="hit_BKMM"/>
      <sheetName val="Rekap-Alat"/>
      <sheetName val="Urugan Pasir"/>
      <sheetName val="Sat.Pekerjaan"/>
      <sheetName val="DIV1"/>
      <sheetName val="12CGOU"/>
      <sheetName val="Met_ Minor"/>
      <sheetName val="Pri"/>
      <sheetName val="Qry"/>
      <sheetName val="Cur"/>
      <sheetName val="asumsi"/>
      <sheetName val="Agg Halus &amp; Kasar"/>
      <sheetName val="Df-Kuan"/>
      <sheetName val="UP_an"/>
      <sheetName val="AMP"/>
      <sheetName val="PRICE"/>
      <sheetName val="schedulle"/>
      <sheetName val="DaftarHarga"/>
      <sheetName val="NP (2)"/>
      <sheetName val="5-ALAT(1)"/>
      <sheetName val="4-Basic Price"/>
      <sheetName val="LAL - PASAR PAGI "/>
      <sheetName val="terbilang1"/>
      <sheetName val="JAD-PEL"/>
      <sheetName val="GENERAL"/>
      <sheetName val="B"/>
      <sheetName val="Rekap M&amp;E ADD1_R"/>
      <sheetName val="Hrg_Bhn2"/>
      <sheetName val="H_SAT-PRK"/>
      <sheetName val="DATA_BASE"/>
      <sheetName val="Upah_Bhn"/>
      <sheetName val="610_04"/>
      <sheetName val="610_05"/>
      <sheetName val="610_06"/>
      <sheetName val="610_07"/>
      <sheetName val="610_08"/>
      <sheetName val="Det_Str_BT"/>
      <sheetName val="BERAT_TUL_"/>
      <sheetName val="14_jalan&amp;saluran"/>
      <sheetName val="BAHAN_(2)"/>
      <sheetName val="QSS_Building"/>
      <sheetName val="Unit_Cost"/>
      <sheetName val="rab-str-TAHAP_1-PC"/>
      <sheetName val="UNIT PRICE"/>
      <sheetName val="rek det 1-3"/>
      <sheetName val="TOTAL"/>
      <sheetName val="ANALISA (2)"/>
      <sheetName val="DKH"/>
      <sheetName val="1. BQ"/>
      <sheetName val="Milsheet"/>
      <sheetName val="jpr"/>
      <sheetName val="Hsat1"/>
      <sheetName val="IPAL.1 "/>
      <sheetName val="PIPA.1"/>
      <sheetName val="H.DASAR"/>
      <sheetName val="Income Statement-May 2004"/>
      <sheetName val="Sch-5"/>
      <sheetName val="FORM BQ TL PRATU 4cct"/>
      <sheetName val="P"/>
      <sheetName val="Foundation"/>
      <sheetName val="Kontrak"/>
      <sheetName val="LAPORAN"/>
      <sheetName val="SchA"/>
      <sheetName val="SchC"/>
      <sheetName val="SewAlat"/>
      <sheetName val="Judul"/>
      <sheetName val="Overlap"/>
      <sheetName val="WorkPlan2"/>
      <sheetName val="DailyWeeklyPlan"/>
      <sheetName val="6-AGREGAT"/>
      <sheetName val="HSU 2016"/>
      <sheetName val="Z"/>
      <sheetName val="Std-Prod KS"/>
      <sheetName val="CODESS"/>
      <sheetName val="BP1_23"/>
      <sheetName val="Huruf (9)"/>
      <sheetName val="BGT"/>
      <sheetName val="BGT 07"/>
      <sheetName val="Isolasi Luar Dalam"/>
      <sheetName val="amtek"/>
      <sheetName val="Daftar Upah,Bhn,&amp; alat"/>
      <sheetName val="T-3.2 UP Material"/>
      <sheetName val="Hsatuan-OK"/>
      <sheetName val="S.BAHAN"/>
      <sheetName val="DATA PROYEK"/>
      <sheetName val="RECORD"/>
      <sheetName val="Strand PDMR1"/>
      <sheetName val="Post tension PDMR1"/>
      <sheetName val="Rokan 1"/>
      <sheetName val="Jml HRG-ALT-04"/>
      <sheetName val="CCO ALT-04"/>
      <sheetName val="Base-A"/>
      <sheetName val="OP. ALAT"/>
      <sheetName val="OP. PERJAM"/>
      <sheetName val="B. PERSONIL"/>
      <sheetName val="KAN. LOKAL"/>
      <sheetName val="Data Alat"/>
      <sheetName val="own"/>
      <sheetName val="V . REKAP TOTAL - MEP"/>
      <sheetName val="REKAP - SITEPLAN"/>
      <sheetName val="REKAP UTILITAS"/>
      <sheetName val="REKAP GEDUNG"/>
      <sheetName val="REKAP - POS JAGA"/>
      <sheetName val="RELOKASI - EXISTING"/>
      <sheetName val="V . 1 MEKANIKAL - SITEPLAN"/>
      <sheetName val="V . 2 ELEKTRIKAL - SITEPLAN"/>
      <sheetName val=" V . 1 MEKANIKAL - UTILITAS"/>
      <sheetName val=" V . 2 ELEKTRIKAL - UTILITAS "/>
      <sheetName val="V.1. MEKANIKAL - GDG"/>
      <sheetName val="V.2.1. ELEKTRIKAL GDG "/>
      <sheetName val="Analisa Harga Inst. Penerangan"/>
      <sheetName val="Terbilang"/>
      <sheetName val="POINT SCHEDULE"/>
      <sheetName val="Maleleng"/>
      <sheetName val="D-3 (M)"/>
      <sheetName val="D-7 (M)"/>
      <sheetName val="Kolom"/>
      <sheetName val="LKVL-CK-HT-GD1"/>
      <sheetName val="Hargapek"/>
      <sheetName val="Basic Price"/>
      <sheetName val="hit.BKMM"/>
      <sheetName val="Cover Daf_2"/>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HRG BAHAN &amp; UPAH okk"/>
      <sheetName val="Analis Kusen okk"/>
      <sheetName val="DAF_2"/>
      <sheetName val="SAT-BHN"/>
      <sheetName val=" Columns"/>
      <sheetName val=""/>
      <sheetName val="BQ-Tenis"/>
      <sheetName val="BOQ_Aula"/>
      <sheetName val="Prelim"/>
      <sheetName val="Prog Imbalan"/>
      <sheetName val="PSC_Calc"/>
      <sheetName val="Upah_Bahan"/>
      <sheetName val="REG TOTAL"/>
      <sheetName val="JOB'S"/>
      <sheetName val="XLS Avg Rev"/>
      <sheetName val="200212ac"/>
      <sheetName val="LDA LTW"/>
      <sheetName val="DIV INC"/>
      <sheetName val="MAIN"/>
      <sheetName val="LTM"/>
      <sheetName val="DropZone"/>
      <sheetName val="DCF 3"/>
      <sheetName val="EQ. IRR"/>
      <sheetName val="Debt Return Analy"/>
      <sheetName val="Toggles"/>
      <sheetName val="Table"/>
      <sheetName val="HIT-PLAT"/>
      <sheetName val="Sheet4"/>
      <sheetName val="EK-JAN-2010"/>
      <sheetName val="bahan+upah"/>
      <sheetName val="TIKET ATB"/>
      <sheetName val="RENPEN"/>
      <sheetName val="BOQ Mainroad IIA"/>
      <sheetName val="index"/>
      <sheetName val="Rekap analis"/>
      <sheetName val="BOQ-Indonesia"/>
      <sheetName val="MasterSchedule"/>
      <sheetName val="ANALSUBKON"/>
      <sheetName val="kont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sheetData sheetId="1325" refreshError="1"/>
      <sheetData sheetId="1326"/>
      <sheetData sheetId="1327" refreshError="1"/>
      <sheetData sheetId="1328"/>
      <sheetData sheetId="1329"/>
      <sheetData sheetId="1330"/>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sheetData sheetId="1445" refreshError="1"/>
      <sheetData sheetId="1446" refreshError="1"/>
      <sheetData sheetId="1447" refreshError="1"/>
      <sheetData sheetId="1448" refreshError="1"/>
      <sheetData sheetId="1449" refreshError="1"/>
      <sheetData sheetId="145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ktur"/>
      <sheetName val="Dinding"/>
      <sheetName val="Kulit Luar"/>
      <sheetName val="Pintu Jendela"/>
      <sheetName val="Lantai"/>
      <sheetName val="Cat"/>
      <sheetName val="Planfont"/>
      <sheetName val="Lain2"/>
      <sheetName val="Dashboard"/>
      <sheetName val="APP"/>
      <sheetName val="Prelim"/>
      <sheetName val="rekap TOT"/>
      <sheetName val="preliminaris"/>
      <sheetName val="an. prelim"/>
      <sheetName val="rekap STR"/>
      <sheetName val="struk"/>
      <sheetName val="an. struktur"/>
      <sheetName val="harsat"/>
      <sheetName val="rekap ARST"/>
      <sheetName val="arst"/>
      <sheetName val="an. arsitek"/>
      <sheetName val="rekap ME"/>
      <sheetName val="Elektronika"/>
      <sheetName val="fire figt"/>
      <sheetName val="plumbing"/>
      <sheetName val="IDC"/>
      <sheetName val="Peralatan"/>
      <sheetName val="P&amp;P"/>
      <sheetName val="BAU"/>
      <sheetName val="Rupa2"/>
      <sheetName val="Bank"/>
      <sheetName val="Scaffolding"/>
      <sheetName val="GajiPT&amp;PTT"/>
      <sheetName val="an_ strukt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84">
          <cell r="K84">
            <v>5487</v>
          </cell>
        </row>
        <row r="116">
          <cell r="K116">
            <v>87945</v>
          </cell>
        </row>
      </sheetData>
      <sheetData sheetId="17" refreshError="1">
        <row r="69">
          <cell r="K69">
            <v>55000</v>
          </cell>
        </row>
        <row r="70">
          <cell r="K70">
            <v>44000</v>
          </cell>
        </row>
        <row r="71">
          <cell r="K71">
            <v>38500</v>
          </cell>
        </row>
        <row r="72">
          <cell r="K72">
            <v>33000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
      <sheetName val="XXXXX"/>
      <sheetName val="FAKTOR"/>
      <sheetName val="BHN-P"/>
      <sheetName val="BAHAN BARU"/>
      <sheetName val="ANALISA BARU"/>
      <sheetName val="rekap-A"/>
      <sheetName val="UNIT - I"/>
      <sheetName val="rekap-1"/>
      <sheetName val="UNIT - II"/>
      <sheetName val="rekap-2"/>
      <sheetName val="Unit-3"/>
      <sheetName val="rekap-3"/>
      <sheetName val="unit-1"/>
      <sheetName val="unit-2"/>
      <sheetName val="Unit-4"/>
      <sheetName val="an wire "/>
      <sheetName val="R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KAP-gedung"/>
      <sheetName val="SUB RKP gdg"/>
      <sheetName val="Gedung"/>
      <sheetName val="ANALISA"/>
      <sheetName val="BAHAN"/>
      <sheetName val="VOL"/>
    </sheetNames>
    <sheetDataSet>
      <sheetData sheetId="0"/>
      <sheetData sheetId="1"/>
      <sheetData sheetId="2"/>
      <sheetData sheetId="3"/>
      <sheetData sheetId="4"/>
      <sheetData sheetId="5"/>
      <sheetData sheetId="6"/>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board"/>
      <sheetName val="Total Rekapitulasi"/>
      <sheetName val="Pek. Persiapan"/>
      <sheetName val="Pek. Arsitektur"/>
      <sheetName val="Pek. Struktur"/>
      <sheetName val="Pek. ME"/>
      <sheetName val="Pek. Luar Bangunan"/>
      <sheetName val="Pek. Renovasi"/>
      <sheetName val="Pek. Relief"/>
      <sheetName val="Material"/>
      <sheetName val="ANALISA"/>
      <sheetName val="An.Ars"/>
      <sheetName val="Ana Sanitair"/>
      <sheetName val="Material List"/>
    </sheetNames>
    <sheetDataSet>
      <sheetData sheetId="0"/>
      <sheetData sheetId="1"/>
      <sheetData sheetId="2"/>
      <sheetData sheetId="3"/>
      <sheetData sheetId="4"/>
      <sheetData sheetId="5"/>
      <sheetData sheetId="6"/>
      <sheetData sheetId="7"/>
      <sheetData sheetId="8"/>
      <sheetData sheetId="9"/>
      <sheetData sheetId="10">
        <row r="105">
          <cell r="H105">
            <v>65840</v>
          </cell>
        </row>
      </sheetData>
      <sheetData sheetId="11"/>
      <sheetData sheetId="12"/>
      <sheetData sheetId="13"/>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 HS"/>
      <sheetName val="RAB"/>
      <sheetName val="ANG"/>
      <sheetName val="HS-MEK"/>
      <sheetName val="MEX"/>
      <sheetName val="HS"/>
      <sheetName val="mek_REKAP"/>
      <sheetName val="mek_R.POMPA_C.2"/>
      <sheetName val="mek_GUESTHOUSE_Q"/>
      <sheetName val="mek_UTAMA_F"/>
      <sheetName val="C.1"/>
      <sheetName val="POS JAGA"/>
      <sheetName val="Mek wok sop &amp; Inc"/>
      <sheetName val="MEK-INCENERATOR-B"/>
      <sheetName val="ADW"/>
      <sheetName val="AN-0"/>
      <sheetName val="AN-1"/>
      <sheetName val="AN-2"/>
      <sheetName val="blk-b2"/>
      <sheetName val="blk-1"/>
      <sheetName val="blk-bds"/>
      <sheetName val="BQ-BLK-AN"/>
      <sheetName val="BQ-BLK"/>
      <sheetName val="TB-B3 "/>
      <sheetName val="BL-B2"/>
      <sheetName val="BL-B1"/>
      <sheetName val="BL-DS"/>
      <sheetName val="BL-1"/>
      <sheetName val="BL-2"/>
      <sheetName val="BL-3"/>
      <sheetName val="BL.4-8"/>
      <sheetName val="BL.9-13"/>
      <sheetName val="BL.14-18"/>
      <sheetName val="BL.19-23"/>
      <sheetName val="BL.24"/>
      <sheetName val="BL.25"/>
      <sheetName val="BL.26"/>
      <sheetName val="BL.27"/>
      <sheetName val="Rekap"/>
      <sheetName val="Material"/>
      <sheetName val="WI"/>
      <sheetName val="I-KAMAR"/>
      <sheetName val="Daf 1"/>
      <sheetName val="BSD (2)"/>
      <sheetName val="Analisa STR"/>
      <sheetName val="anal"/>
      <sheetName val="blk_b2"/>
      <sheetName val="Ind.MP Sch."/>
      <sheetName val="Pipe"/>
      <sheetName val="I_KAMAR"/>
      <sheetName val="ALAT"/>
      <sheetName val="CPar"/>
      <sheetName val="MK"/>
      <sheetName val="harsat"/>
      <sheetName val="Cover"/>
      <sheetName val="Blk A"/>
      <sheetName val="Ans_HS"/>
      <sheetName val="TB-B3_"/>
      <sheetName val="BL_4-8"/>
      <sheetName val="BL_9-13"/>
      <sheetName val="BL_14-18"/>
      <sheetName val="BL_19-23"/>
      <sheetName val="BL_24"/>
      <sheetName val="BL_25"/>
      <sheetName val="BL_26"/>
      <sheetName val="BL_27"/>
      <sheetName val="mek_R_POMPA_C_2"/>
      <sheetName val="C_1"/>
      <sheetName val="POS_JAGA"/>
      <sheetName val="Mek_wok_sop_&amp;_Inc"/>
      <sheetName val="CAPITOL MEKANIKAL"/>
      <sheetName val="analisa SNI"/>
      <sheetName val="HSA &amp; PAB"/>
      <sheetName val="Sat Bahan"/>
      <sheetName val="Sat Alat"/>
      <sheetName val="Sat Upah"/>
      <sheetName val="Analisa ME "/>
      <sheetName val="Traf&amp;Genst"/>
      <sheetName val="B _ Norelec"/>
      <sheetName val="A"/>
      <sheetName val="ANALISA"/>
      <sheetName val="UPAH"/>
      <sheetName val="2_2"/>
      <sheetName val="DAF-2"/>
      <sheetName val="AHAS PANEL"/>
      <sheetName val="Sheet1"/>
      <sheetName val="DAF-5"/>
      <sheetName val="Daf_1"/>
      <sheetName val="BSD_(2)"/>
      <sheetName val="Analisa_STR"/>
      <sheetName val="an. struktur"/>
      <sheetName val="Dashboard"/>
      <sheetName val="STR"/>
      <sheetName val="NAMES"/>
      <sheetName val="Cover Daf-2"/>
      <sheetName val="CH"/>
      <sheetName val="H-Bahan &amp; Tenaga"/>
      <sheetName val="Breakdown"/>
      <sheetName val="Rate"/>
      <sheetName val="Analisa &amp; Upah"/>
      <sheetName val="BQ"/>
      <sheetName val="Grand Rekap"/>
      <sheetName val="ac"/>
      <sheetName val="Pemadam"/>
      <sheetName val="IT"/>
      <sheetName val="Listrik"/>
      <sheetName val="plumbing"/>
      <sheetName val="meth hsl nego"/>
      <sheetName val="DAF-1"/>
      <sheetName val="XIII. BAS"/>
      <sheetName val="IX. FIRE ALARM"/>
      <sheetName val="Sheet2"/>
      <sheetName val="owner-estimate"/>
      <sheetName val="330000 CABANG VII"/>
      <sheetName val="LMKC"/>
      <sheetName val="Laba JO"/>
      <sheetName val="351BQMCN"/>
      <sheetName val="TOWN"/>
      <sheetName val="Bhn"/>
      <sheetName val="Bank"/>
      <sheetName val="Bunga"/>
      <sheetName val="BAHAN"/>
      <sheetName val="RAB_DURI"/>
      <sheetName val="Mark-up"/>
      <sheetName val="Alat &amp; Bahan"/>
      <sheetName val="RAP"/>
      <sheetName val="By"/>
      <sheetName val="Gaji"/>
      <sheetName val="HSatuan"/>
      <sheetName val="Jurnal"/>
      <sheetName val="PileCap"/>
      <sheetName val="ANALIS.1"/>
      <sheetName val="ANALIS.2"/>
      <sheetName val="LAMPIRAN -B"/>
      <sheetName val="kik"/>
      <sheetName val="HASAT DASAR"/>
      <sheetName val="Parameter"/>
      <sheetName val="Harsat Bahan"/>
      <sheetName val="Harsat Upah"/>
      <sheetName val="HARGA ALAT"/>
      <sheetName val="H.Satuan"/>
      <sheetName val="DON GIA"/>
      <sheetName val="CHITIET VL_NC"/>
      <sheetName val="Tiepdia"/>
      <sheetName val="TDTKP"/>
      <sheetName val="TONGKE3p "/>
      <sheetName val="SEPTEMBER"/>
      <sheetName val="RAB (I)"/>
      <sheetName val="Mat"/>
      <sheetName val="(Pusat TW4)"/>
      <sheetName val="FORM X COST"/>
      <sheetName val="SUM_Steel-Strc"/>
      <sheetName val="STRUKTUR"/>
      <sheetName val="BD-PP-OFF"/>
      <sheetName val="bobot"/>
      <sheetName val="DFT-Harga (2)"/>
      <sheetName val="Tanggapan"/>
      <sheetName val="ELKP"/>
      <sheetName val="satuan_pek"/>
      <sheetName val="Daf_Anl"/>
      <sheetName val="AHS"/>
      <sheetName val="Daftar Harga"/>
      <sheetName val="WF "/>
      <sheetName val="Elektrikal"/>
      <sheetName val="Harga ME "/>
      <sheetName val="prog-mgu"/>
      <sheetName val="ANALISA PEK.UMUM"/>
      <sheetName val="HB "/>
      <sheetName val="Har-mat"/>
      <sheetName val="lokasari-el"/>
      <sheetName val="BQ-1A"/>
      <sheetName val="Analisa 2"/>
      <sheetName val="REQDELTA"/>
      <sheetName val="4-MVAC"/>
      <sheetName val="Analisa Harga Satuan"/>
      <sheetName val="BasicPrice"/>
      <sheetName val="Input Data"/>
      <sheetName val="Harga Satuan"/>
      <sheetName val="SAP"/>
      <sheetName val="Data"/>
      <sheetName val="TE TS FA LAN MATV"/>
      <sheetName val="form"/>
      <sheetName val="An Arsitektur"/>
      <sheetName val="HRPar"/>
      <sheetName val="Summary IP"/>
      <sheetName val="HS Alat"/>
      <sheetName val="HS Upah"/>
      <sheetName val="HS Bahan"/>
      <sheetName val="FINISHING"/>
      <sheetName val="Bill-1"/>
      <sheetName val="Ans_HS3"/>
      <sheetName val="TB-B3_3"/>
      <sheetName val="BL_4-83"/>
      <sheetName val="BL_9-133"/>
      <sheetName val="BL_14-183"/>
      <sheetName val="BL_19-233"/>
      <sheetName val="BL_243"/>
      <sheetName val="BL_253"/>
      <sheetName val="BL_263"/>
      <sheetName val="BL_273"/>
      <sheetName val="mek_R_POMPA_C_23"/>
      <sheetName val="C_13"/>
      <sheetName val="POS_JAGA3"/>
      <sheetName val="Mek_wok_sop_&amp;_Inc3"/>
      <sheetName val="Cover_Daf-22"/>
      <sheetName val="BSD_(2)3"/>
      <sheetName val="Ind_MP_Sch_2"/>
      <sheetName val="Daf_13"/>
      <sheetName val="Analisa_STR3"/>
      <sheetName val="Analisa_ME_2"/>
      <sheetName val="Summary_IP2"/>
      <sheetName val="HS_Alat2"/>
      <sheetName val="HS_Upah2"/>
      <sheetName val="HS_Bahan2"/>
      <sheetName val="Ans_HS1"/>
      <sheetName val="TB-B3_1"/>
      <sheetName val="BL_4-81"/>
      <sheetName val="BL_9-131"/>
      <sheetName val="BL_14-181"/>
      <sheetName val="BL_19-231"/>
      <sheetName val="BL_241"/>
      <sheetName val="BL_251"/>
      <sheetName val="BL_261"/>
      <sheetName val="BL_271"/>
      <sheetName val="mek_R_POMPA_C_21"/>
      <sheetName val="C_11"/>
      <sheetName val="POS_JAGA1"/>
      <sheetName val="Mek_wok_sop_&amp;_Inc1"/>
      <sheetName val="Cover_Daf-2"/>
      <sheetName val="BSD_(2)1"/>
      <sheetName val="Ind_MP_Sch_"/>
      <sheetName val="Daf_11"/>
      <sheetName val="Analisa_STR1"/>
      <sheetName val="Analisa_ME_"/>
      <sheetName val="Summary_IP"/>
      <sheetName val="HS_Alat"/>
      <sheetName val="HS_Upah"/>
      <sheetName val="HS_Bahan"/>
      <sheetName val="Ans_HS2"/>
      <sheetName val="TB-B3_2"/>
      <sheetName val="BL_4-82"/>
      <sheetName val="BL_9-132"/>
      <sheetName val="BL_14-182"/>
      <sheetName val="BL_19-232"/>
      <sheetName val="BL_242"/>
      <sheetName val="BL_252"/>
      <sheetName val="BL_262"/>
      <sheetName val="BL_272"/>
      <sheetName val="mek_R_POMPA_C_22"/>
      <sheetName val="C_12"/>
      <sheetName val="POS_JAGA2"/>
      <sheetName val="Mek_wok_sop_&amp;_Inc2"/>
      <sheetName val="Cover_Daf-21"/>
      <sheetName val="BSD_(2)2"/>
      <sheetName val="Ind_MP_Sch_1"/>
      <sheetName val="Daf_12"/>
      <sheetName val="Analisa_STR2"/>
      <sheetName val="Analisa_ME_1"/>
      <sheetName val="Summary_IP1"/>
      <sheetName val="HS_Alat1"/>
      <sheetName val="HS_Upah1"/>
      <sheetName val="HS_Bahan1"/>
      <sheetName val="rumus"/>
      <sheetName val="Material-mr"/>
      <sheetName val="Ducting12"/>
      <sheetName val="valve"/>
      <sheetName val="pipe132"/>
      <sheetName val="ppr12"/>
      <sheetName val="Summary_BQ"/>
      <sheetName val="Rencana Biaya OE CWG II (3)alt "/>
      <sheetName val="PHU 05"/>
      <sheetName val="LEGEND"/>
      <sheetName val="arab"/>
      <sheetName val="ANALISA GRS TENGAH"/>
      <sheetName val="juni"/>
      <sheetName val="Break Down I"/>
      <sheetName val="Break Down II"/>
      <sheetName val="Break Down III"/>
      <sheetName val="DAFT BAHAN"/>
      <sheetName val="Basic Price"/>
      <sheetName val="ANALISA STR _ ARS"/>
      <sheetName val="2"/>
      <sheetName val="Ana-ALAT"/>
      <sheetName val="BASE-PL1(H-shape)(OLD)"/>
      <sheetName val="analisa asli"/>
      <sheetName val="compaction"/>
      <sheetName val="Penawaran"/>
      <sheetName val="boq"/>
      <sheetName val="Bulanan"/>
      <sheetName val="Bill 2.4."/>
      <sheetName val="bhn,upah,alat"/>
      <sheetName val="Ans Kom Precast"/>
      <sheetName val="Sheet3"/>
      <sheetName val="B.T"/>
      <sheetName val="Sheet15"/>
      <sheetName val="REKAP ANALISA TO PRINT"/>
      <sheetName val="ANALISA STRUKTUR "/>
      <sheetName val="Unit Price Analysis"/>
      <sheetName val="Summary Sheets"/>
      <sheetName val="TABLE"/>
      <sheetName val="slab"/>
      <sheetName val="Instalasi Bengkel"/>
      <sheetName val="har-sat"/>
      <sheetName val="SEX"/>
      <sheetName val="REF.ONLY"/>
      <sheetName val="Cable Data"/>
      <sheetName val="003"/>
      <sheetName val="LS-Rutin"/>
      <sheetName val="BASIC PRICE "/>
      <sheetName val="Pile"/>
      <sheetName val="#3E1_GCR"/>
      <sheetName val="RC-ANL"/>
      <sheetName val="PERSIAPAN"/>
      <sheetName val="UTILITAS"/>
      <sheetName val="an mek"/>
      <sheetName val="ESCON"/>
      <sheetName val="Sheet1 (2)"/>
    </sheetNames>
    <sheetDataSet>
      <sheetData sheetId="0" refreshError="1"/>
      <sheetData sheetId="1" refreshError="1">
        <row r="20">
          <cell r="F20">
            <v>1</v>
          </cell>
          <cell r="G20">
            <v>344506905.68000001</v>
          </cell>
        </row>
        <row r="22">
          <cell r="F22">
            <v>1</v>
          </cell>
          <cell r="G22">
            <v>86767000</v>
          </cell>
        </row>
        <row r="28">
          <cell r="F28">
            <v>751.25400000000002</v>
          </cell>
          <cell r="G28">
            <v>353145.48</v>
          </cell>
        </row>
        <row r="30">
          <cell r="F30">
            <v>150</v>
          </cell>
          <cell r="G30">
            <v>41875.35</v>
          </cell>
        </row>
        <row r="32">
          <cell r="G32">
            <v>1476000</v>
          </cell>
        </row>
        <row r="34">
          <cell r="F34">
            <v>71</v>
          </cell>
          <cell r="G34">
            <v>285727.3</v>
          </cell>
        </row>
        <row r="36">
          <cell r="F36">
            <v>142</v>
          </cell>
          <cell r="G36">
            <v>1458487.13</v>
          </cell>
        </row>
        <row r="38">
          <cell r="F38">
            <v>380</v>
          </cell>
          <cell r="G38">
            <v>903694.09</v>
          </cell>
        </row>
        <row r="40">
          <cell r="F40">
            <v>570</v>
          </cell>
          <cell r="G40">
            <v>1845040.13</v>
          </cell>
        </row>
        <row r="43">
          <cell r="F43">
            <v>12000</v>
          </cell>
          <cell r="G43">
            <v>14632.48</v>
          </cell>
        </row>
        <row r="46">
          <cell r="F46">
            <v>4</v>
          </cell>
          <cell r="G46">
            <v>100000000</v>
          </cell>
        </row>
        <row r="52">
          <cell r="F52">
            <v>5660</v>
          </cell>
          <cell r="G52">
            <v>1661</v>
          </cell>
        </row>
        <row r="54">
          <cell r="F54">
            <v>400</v>
          </cell>
          <cell r="G54">
            <v>47818.619999999995</v>
          </cell>
        </row>
        <row r="56">
          <cell r="F56">
            <v>8251</v>
          </cell>
          <cell r="G56">
            <v>36935.74</v>
          </cell>
        </row>
        <row r="58">
          <cell r="F58">
            <v>7932.5609999999997</v>
          </cell>
          <cell r="G58">
            <v>20386.150000000001</v>
          </cell>
        </row>
        <row r="60">
          <cell r="F60">
            <v>5233.8</v>
          </cell>
          <cell r="G60">
            <v>28502.17</v>
          </cell>
        </row>
        <row r="62">
          <cell r="F62">
            <v>4383</v>
          </cell>
          <cell r="G62">
            <v>36482.620000000003</v>
          </cell>
        </row>
        <row r="64">
          <cell r="F64">
            <v>3109.33</v>
          </cell>
          <cell r="G64">
            <v>46185.45</v>
          </cell>
        </row>
        <row r="66">
          <cell r="F66">
            <v>5532.08</v>
          </cell>
          <cell r="G66">
            <v>55888.28</v>
          </cell>
        </row>
        <row r="68">
          <cell r="F68">
            <v>2534.08</v>
          </cell>
          <cell r="G68">
            <v>40751.870000000003</v>
          </cell>
        </row>
        <row r="70">
          <cell r="F70">
            <v>38011.199999999997</v>
          </cell>
          <cell r="G70">
            <v>54325.69</v>
          </cell>
        </row>
        <row r="72">
          <cell r="F72">
            <v>28724.851000000002</v>
          </cell>
          <cell r="G72">
            <v>21175</v>
          </cell>
        </row>
        <row r="74">
          <cell r="F74">
            <v>786</v>
          </cell>
          <cell r="G74">
            <v>3976.46</v>
          </cell>
        </row>
        <row r="76">
          <cell r="F76">
            <v>0</v>
          </cell>
          <cell r="G76">
            <v>8827.59</v>
          </cell>
        </row>
        <row r="78">
          <cell r="F78">
            <v>50</v>
          </cell>
          <cell r="G78">
            <v>295701.25</v>
          </cell>
        </row>
        <row r="80">
          <cell r="F80">
            <v>150</v>
          </cell>
          <cell r="G80">
            <v>212815.3</v>
          </cell>
        </row>
        <row r="82">
          <cell r="F82">
            <v>8251</v>
          </cell>
          <cell r="G82">
            <v>2069</v>
          </cell>
        </row>
        <row r="88">
          <cell r="F88">
            <v>1</v>
          </cell>
          <cell r="G88">
            <v>20065110.550000001</v>
          </cell>
        </row>
        <row r="96">
          <cell r="F96">
            <v>5935</v>
          </cell>
          <cell r="G96">
            <v>4799.1000000000004</v>
          </cell>
        </row>
        <row r="98">
          <cell r="F98">
            <v>16801</v>
          </cell>
          <cell r="G98">
            <v>1599.7</v>
          </cell>
        </row>
        <row r="100">
          <cell r="F100">
            <v>7893.37</v>
          </cell>
          <cell r="G100">
            <v>69489</v>
          </cell>
        </row>
        <row r="102">
          <cell r="F102">
            <v>15786.74</v>
          </cell>
          <cell r="G102">
            <v>53000</v>
          </cell>
        </row>
        <row r="104">
          <cell r="F104">
            <v>2689.5</v>
          </cell>
          <cell r="G104">
            <v>74455</v>
          </cell>
        </row>
        <row r="110">
          <cell r="F110">
            <v>8251</v>
          </cell>
          <cell r="G110">
            <v>256788.77000000002</v>
          </cell>
        </row>
        <row r="116">
          <cell r="F116">
            <v>809.66800000000001</v>
          </cell>
          <cell r="G116">
            <v>547087.15</v>
          </cell>
        </row>
        <row r="118">
          <cell r="F118">
            <v>2554.79</v>
          </cell>
          <cell r="G118">
            <v>926797.94000000006</v>
          </cell>
        </row>
        <row r="120">
          <cell r="F120">
            <v>532.6</v>
          </cell>
          <cell r="G120">
            <v>1392573.42</v>
          </cell>
        </row>
        <row r="122">
          <cell r="F122">
            <v>62797.506000000001</v>
          </cell>
          <cell r="G122">
            <v>5101.92</v>
          </cell>
        </row>
        <row r="124">
          <cell r="F124">
            <v>645599.21</v>
          </cell>
          <cell r="G124">
            <v>5429.35</v>
          </cell>
        </row>
        <row r="126">
          <cell r="F126">
            <v>211.55</v>
          </cell>
          <cell r="G126">
            <v>19038244</v>
          </cell>
        </row>
        <row r="128">
          <cell r="F128">
            <v>87.36</v>
          </cell>
          <cell r="G128">
            <v>8428949</v>
          </cell>
        </row>
        <row r="130">
          <cell r="F130">
            <v>260.73</v>
          </cell>
          <cell r="G130">
            <v>16727000</v>
          </cell>
        </row>
        <row r="132">
          <cell r="F132">
            <v>351.6</v>
          </cell>
          <cell r="G132">
            <v>14747925</v>
          </cell>
        </row>
        <row r="138">
          <cell r="F138">
            <v>40</v>
          </cell>
          <cell r="G138">
            <v>114186.6</v>
          </cell>
        </row>
        <row r="140">
          <cell r="F140">
            <v>2850</v>
          </cell>
          <cell r="G140">
            <v>50500.480000000003</v>
          </cell>
        </row>
        <row r="142">
          <cell r="F142">
            <v>2850</v>
          </cell>
          <cell r="G142">
            <v>13030.05</v>
          </cell>
        </row>
        <row r="144">
          <cell r="F144">
            <v>160</v>
          </cell>
          <cell r="G144">
            <v>97271.46</v>
          </cell>
        </row>
        <row r="147">
          <cell r="F147">
            <v>12379</v>
          </cell>
          <cell r="G147">
            <v>388182.12847999996</v>
          </cell>
        </row>
        <row r="149">
          <cell r="F149">
            <v>2</v>
          </cell>
          <cell r="G149">
            <v>21954071</v>
          </cell>
        </row>
        <row r="151">
          <cell r="F151">
            <v>210</v>
          </cell>
          <cell r="G151">
            <v>8000.58</v>
          </cell>
        </row>
        <row r="153">
          <cell r="F153">
            <v>87.1</v>
          </cell>
          <cell r="G153">
            <v>8000.58</v>
          </cell>
        </row>
        <row r="155">
          <cell r="F155">
            <v>16</v>
          </cell>
          <cell r="G155">
            <v>539417.15</v>
          </cell>
        </row>
        <row r="157">
          <cell r="F157">
            <v>1</v>
          </cell>
          <cell r="G157">
            <v>100765650</v>
          </cell>
        </row>
        <row r="159">
          <cell r="F159">
            <v>1</v>
          </cell>
          <cell r="G159">
            <v>170562350</v>
          </cell>
        </row>
        <row r="161">
          <cell r="F161">
            <v>45</v>
          </cell>
          <cell r="G161">
            <v>886373.33364000008</v>
          </cell>
        </row>
        <row r="163">
          <cell r="F163">
            <v>0</v>
          </cell>
          <cell r="G163">
            <v>439190.28</v>
          </cell>
        </row>
        <row r="165">
          <cell r="F165">
            <v>145.08000000000001</v>
          </cell>
          <cell r="G165">
            <v>111152.17</v>
          </cell>
        </row>
        <row r="167">
          <cell r="F167">
            <v>4456</v>
          </cell>
          <cell r="G167">
            <v>768866.26099999994</v>
          </cell>
        </row>
        <row r="169">
          <cell r="F169">
            <v>2</v>
          </cell>
          <cell r="G169">
            <v>9120934.9981150012</v>
          </cell>
        </row>
        <row r="171">
          <cell r="F171">
            <v>2000</v>
          </cell>
          <cell r="G171">
            <v>184800</v>
          </cell>
        </row>
        <row r="173">
          <cell r="F173">
            <v>170</v>
          </cell>
          <cell r="G173">
            <v>16593.599999999999</v>
          </cell>
        </row>
        <row r="175">
          <cell r="F175">
            <v>24</v>
          </cell>
          <cell r="G175">
            <v>650433.80000000005</v>
          </cell>
        </row>
        <row r="177">
          <cell r="F177">
            <v>16</v>
          </cell>
          <cell r="G177">
            <v>1156897</v>
          </cell>
        </row>
        <row r="179">
          <cell r="F179">
            <v>6</v>
          </cell>
          <cell r="G179">
            <v>3492960.6418199996</v>
          </cell>
        </row>
        <row r="181">
          <cell r="F181">
            <v>1</v>
          </cell>
          <cell r="G181">
            <v>1400000000</v>
          </cell>
        </row>
        <row r="183">
          <cell r="F183">
            <v>2</v>
          </cell>
          <cell r="G183">
            <v>341000000</v>
          </cell>
        </row>
        <row r="185">
          <cell r="F185">
            <v>2</v>
          </cell>
          <cell r="G185">
            <v>28772395.039999999</v>
          </cell>
        </row>
        <row r="187">
          <cell r="F187">
            <v>2</v>
          </cell>
          <cell r="G187">
            <v>56601183.200000003</v>
          </cell>
        </row>
        <row r="189">
          <cell r="F189">
            <v>2</v>
          </cell>
          <cell r="G189">
            <v>104591900</v>
          </cell>
        </row>
        <row r="191">
          <cell r="F191">
            <v>87.1</v>
          </cell>
          <cell r="G191">
            <v>190740</v>
          </cell>
        </row>
        <row r="193">
          <cell r="F193">
            <v>1</v>
          </cell>
          <cell r="G193">
            <v>329516054.26840007</v>
          </cell>
        </row>
        <row r="195">
          <cell r="F195">
            <v>1</v>
          </cell>
          <cell r="G195">
            <v>42798932.660760999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BANGUNAN Us"/>
      <sheetName val="BANGUNAN as"/>
      <sheetName val="ANALISA"/>
      <sheetName val="FARMASI"/>
      <sheetName val="FAR me"/>
      <sheetName val="REKAP FARMASI"/>
      <sheetName val="LABORAT"/>
      <sheetName val="LAB me"/>
      <sheetName val="REKAP LABORAT"/>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DafProyek"/>
      <sheetName val="AHS"/>
      <sheetName val="Bhn"/>
      <sheetName val="Bul"/>
      <sheetName val="Bul (2)"/>
      <sheetName val="Alt"/>
      <sheetName val="Alt (2)"/>
      <sheetName val="DafAlt"/>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AT-HRG "/>
      <sheetName val="TOTAL"/>
      <sheetName val="DAF-1"/>
      <sheetName val="DAF-2"/>
      <sheetName val="DAF-3"/>
      <sheetName val="DAF- 4"/>
      <sheetName val="DAF-5"/>
      <sheetName val="DAF-6"/>
      <sheetName val="DAF-7"/>
      <sheetName val="DAF-8"/>
      <sheetName val="DAF-9"/>
      <sheetName val="DAF-10"/>
      <sheetName val="DAF-11"/>
      <sheetName val="DAFT-12"/>
      <sheetName val="DAF_2"/>
      <sheetName val="CATATAN-HARGA"/>
      <sheetName val="DAF-NO.1"/>
      <sheetName val="DAF-NO.2"/>
      <sheetName val="DAF NO.3"/>
      <sheetName val="DAF-NO.4"/>
      <sheetName val="komponen"/>
      <sheetName val="Isolasi Luar Dalam"/>
      <sheetName val="Isolasi Luar"/>
      <sheetName val="analisa Str"/>
      <sheetName val="Analisa"/>
      <sheetName val="dasboard"/>
      <sheetName val="upah"/>
      <sheetName val="ana drainase"/>
      <sheetName val="Bhn"/>
      <sheetName val="RAB"/>
      <sheetName val="Data"/>
      <sheetName val="PT."/>
      <sheetName val="Input"/>
      <sheetName val="Sheet5"/>
      <sheetName val="FINISHING"/>
      <sheetName val="harsat"/>
      <sheetName val="Sat Bah &amp; Up"/>
      <sheetName val="NAMES"/>
      <sheetName val="CAT-HRG_"/>
      <sheetName val="DAF-_4"/>
      <sheetName val="DAF-NO_1"/>
      <sheetName val="DAF-NO_2"/>
      <sheetName val="DAF_NO_3"/>
      <sheetName val="DAF-NO_4"/>
      <sheetName val="Isolasi_Luar_Dalam"/>
      <sheetName val="Isolasi_Luar"/>
      <sheetName val="analisa_Str"/>
      <sheetName val="Bill No.13.1"/>
      <sheetName val="I-KAMAR"/>
      <sheetName val="Mon Upah+Alat+Material"/>
      <sheetName val="Sat. Pek."/>
      <sheetName val="Analisa &amp; Upah"/>
      <sheetName val="Bahan"/>
      <sheetName val="Anls"/>
      <sheetName val="BASEMENT"/>
      <sheetName val="CF"/>
      <sheetName val="AHS ASLI"/>
      <sheetName val="2_2"/>
      <sheetName val="DAFTAR (2)"/>
      <sheetName val="hg sat 2"/>
      <sheetName val="hg sat BM"/>
      <sheetName val="STR"/>
      <sheetName val="STRUKTUR"/>
      <sheetName val="REF.ONLY"/>
      <sheetName val="H.Satuan"/>
      <sheetName val="BQ mep"/>
      <sheetName val="BU"/>
      <sheetName val="daf_3_OK_"/>
      <sheetName val="daf_7_OK_"/>
      <sheetName val="PT_"/>
      <sheetName val="ana_drainase"/>
      <sheetName val="Sat_Bah_&amp;_Up"/>
      <sheetName val="Bill_No_13_1"/>
      <sheetName val="Sat Bahan"/>
      <sheetName val="Sat Alat"/>
      <sheetName val="Sat Upah"/>
      <sheetName val="Daf 1"/>
      <sheetName val="2.2"/>
      <sheetName val="Analisa Harga"/>
      <sheetName val="Summary"/>
      <sheetName val="DAF_1"/>
      <sheetName val="Bahan _ Upah"/>
      <sheetName val="4-MVAC"/>
      <sheetName val="DAF)6"/>
      <sheetName val="DAF-NO._x0012_"/>
      <sheetName val="I_KAMAR"/>
      <sheetName val="Bill rekap"/>
      <sheetName val="Bill of Qty"/>
      <sheetName val="FAKTOR"/>
      <sheetName val="Cover"/>
      <sheetName val="Pt"/>
      <sheetName val="ANALISA ALAT BERAT"/>
      <sheetName val="BAG-2"/>
      <sheetName val="DAF_3"/>
      <sheetName val="DAF_4"/>
      <sheetName val="Blk A"/>
      <sheetName val="BAG_2"/>
      <sheetName val="Unit-P"/>
      <sheetName val="DHS"/>
      <sheetName val="Anal"/>
      <sheetName val="Code"/>
      <sheetName val="TAMKUR "/>
      <sheetName val="MATERIAL"/>
      <sheetName val="ARSITEKTUR"/>
      <sheetName val="an. struktur"/>
      <sheetName val="Dashboard"/>
      <sheetName val="rumus"/>
      <sheetName val="daf-3(OK)"/>
      <sheetName val="daf-7(OK)"/>
      <sheetName val="DAF-4"/>
      <sheetName val="Elektrikal"/>
      <sheetName val="black_out"/>
      <sheetName val="Sheet1"/>
      <sheetName val="UPL"/>
      <sheetName val="An Arsitektur"/>
      <sheetName val="An Struktur"/>
      <sheetName val="BOQ"/>
      <sheetName val="Unit Rate"/>
      <sheetName val="Listrik"/>
      <sheetName val="RAP"/>
      <sheetName val="Ahs.2"/>
      <sheetName val="Ahs.1"/>
      <sheetName val="B.T"/>
      <sheetName val="ES_aLL"/>
      <sheetName val="4"/>
      <sheetName val="Sub"/>
      <sheetName val="FORM X COST"/>
      <sheetName val="BIAYA UMUM"/>
      <sheetName val="SDM"/>
      <sheetName val="PAD-F"/>
      <sheetName val="Ana"/>
      <sheetName val="Analisa ME "/>
      <sheetName val="an_ struktur"/>
      <sheetName val="AHAS PANEL"/>
      <sheetName val="BQ"/>
      <sheetName val="hsp-STR-ARS"/>
      <sheetName val="CAT-HRG_1"/>
      <sheetName val="DAF-_41"/>
      <sheetName val="DAF-NO_11"/>
      <sheetName val="DAF-NO_21"/>
      <sheetName val="DAF_NO_31"/>
      <sheetName val="DAF-NO_41"/>
      <sheetName val="Isolasi_Luar_Dalam1"/>
      <sheetName val="Isolasi_Luar1"/>
      <sheetName val="analisa_Str1"/>
      <sheetName val="Mon_Upah+Alat+Material"/>
      <sheetName val="Sat__Pek_"/>
      <sheetName val="REF_ONLY"/>
      <sheetName val="Analisa_&amp;_Upah"/>
      <sheetName val="AHS_ASLI"/>
      <sheetName val="Har_mat"/>
      <sheetName val="BQ-Tenis"/>
      <sheetName val="BOQ_Aula"/>
      <sheetName val="an mek"/>
      <sheetName val="#REF!"/>
      <sheetName val="lap-bulan"/>
      <sheetName val="Lap-Minggu"/>
      <sheetName val="Harsat Bahan"/>
      <sheetName val="Harsat Upah"/>
      <sheetName val="PRICE-COMP"/>
      <sheetName val="Brd Unit Rate"/>
      <sheetName val="Basic Price"/>
      <sheetName val="pricing"/>
      <sheetName val="trial balance"/>
      <sheetName val="BQ29"/>
      <sheetName val="SD"/>
      <sheetName val="HRG BHN"/>
      <sheetName val="PileClm"/>
      <sheetName val="2(SI-23mrt-PIT)"/>
      <sheetName val="BQ-Str"/>
      <sheetName val="PileCap"/>
      <sheetName val="Har-mat"/>
      <sheetName val="By"/>
      <sheetName val="Gaji"/>
      <sheetName val="ANALISA MARET 09"/>
      <sheetName val="NP"/>
      <sheetName val="Sheet3"/>
      <sheetName val="Batasan"/>
      <sheetName val="SAP"/>
      <sheetName val="HARGA ALAT"/>
      <sheetName val="BASE-PL1(H-shape)(OLD)"/>
      <sheetName val="ana-str"/>
      <sheetName val="2"/>
      <sheetName val="Ana-ALAT"/>
      <sheetName val="NM"/>
      <sheetName val="analisa SNI"/>
      <sheetName val="Daftar Harga"/>
      <sheetName val="Daftar Upah"/>
      <sheetName val="BQ-IABK"/>
      <sheetName val="TOT_RAP"/>
      <sheetName val="XL4Poppy"/>
      <sheetName val="Analisa _ Upah"/>
      <sheetName val="An_hrg"/>
      <sheetName val="Harga Satuan"/>
      <sheetName val="Harga ME "/>
      <sheetName val="DAF-NO._x005f_x0012_"/>
      <sheetName val="DAF-NO._x005f_x005f_x005f_x0012_"/>
      <sheetName val="DAF-NO._x005f_x005f_x005f_x005f_x005f_x005f_x0012"/>
      <sheetName val="AHS"/>
      <sheetName val="Als Struk"/>
      <sheetName val="STRUKTUR-1"/>
      <sheetName val="Sheet8"/>
      <sheetName val="Traf&amp;Genst"/>
      <sheetName val="CH"/>
      <sheetName val="REKAP"/>
      <sheetName val="bhn-upah"/>
      <sheetName val="AHSbj"/>
      <sheetName val="ESCON"/>
      <sheetName val="BQ-E20-02(Rp)"/>
      <sheetName val="Breakdown"/>
      <sheetName val="Rate"/>
      <sheetName val="LEGEND"/>
      <sheetName val="villa"/>
      <sheetName val="ref"/>
      <sheetName val="Cap DUL"/>
      <sheetName val="ANALISA GRS TENGAH"/>
      <sheetName val="Bahan &amp; Upah"/>
      <sheetName val="Bill 5 Summary"/>
      <sheetName val="BASIC"/>
      <sheetName val="Bahan Upah"/>
      <sheetName val="Rekapitulasi"/>
      <sheetName val="320000 CABANG VI"/>
      <sheetName val="upah bahan"/>
      <sheetName val="BQ-Jawa"/>
      <sheetName val="H Satuan Dasar"/>
      <sheetName val="CC"/>
      <sheetName val="BSC ENG"/>
      <sheetName val="LOG"/>
      <sheetName val="OPR"/>
      <sheetName val="QC"/>
      <sheetName val="SM"/>
      <sheetName val="SO"/>
      <sheetName val="HB"/>
      <sheetName val="satuan_pek"/>
      <sheetName val="Unit Rate (2)"/>
      <sheetName val="Harga"/>
      <sheetName val="Harga Bahan"/>
      <sheetName val="R A B"/>
      <sheetName val="Tabel"/>
      <sheetName val="TRANS"/>
      <sheetName val="Alat "/>
      <sheetName val="bobot"/>
      <sheetName val="REKAP_Akap"/>
      <sheetName val="Costing Tata suara"/>
      <sheetName val="mVAC"/>
      <sheetName val="MK"/>
      <sheetName val="Price"/>
      <sheetName val="A_2"/>
      <sheetName val="Level"/>
      <sheetName val="01A- RAB"/>
      <sheetName val="dt-bum"/>
      <sheetName val="notasi"/>
      <sheetName val="RAPA"/>
      <sheetName val="dt-sub"/>
      <sheetName val="Sum"/>
      <sheetName val="Mat"/>
      <sheetName val="alat CETAK"/>
      <sheetName val="IDC tahap II"/>
      <sheetName val="Bahan(WK)"/>
      <sheetName val="BUDGET"/>
      <sheetName val="DBAR"/>
      <sheetName val="data grafik"/>
      <sheetName val="LAB me"/>
      <sheetName val="SUBKON"/>
      <sheetName val="RAB (A) (2)"/>
      <sheetName val="CASF LOW f"/>
      <sheetName val="gvl"/>
      <sheetName val="Bulanan"/>
      <sheetName val="Contract-Data"/>
      <sheetName val="daf isi (xref)"/>
      <sheetName val="HM.MEK."/>
      <sheetName val="Factor"/>
      <sheetName val="Bangunan Utama"/>
      <sheetName val="MAPDC"/>
      <sheetName val="ES-aLL"/>
      <sheetName val="H-Bahan &amp; Tenaga"/>
      <sheetName val="satuan_pek_str"/>
      <sheetName val="BULAN"/>
      <sheetName val="PO"/>
      <sheetName val="Rinci PO"/>
      <sheetName val="list_material"/>
      <sheetName val="BESI"/>
      <sheetName val="Kas Bon"/>
      <sheetName val="REKAP UTAMA"/>
      <sheetName val="ISIAN"/>
      <sheetName val="DONGIA"/>
      <sheetName val="CashFlow"/>
      <sheetName val="ANalat"/>
      <sheetName val="01A_ RAB"/>
      <sheetName val="ALAT_MKNK"/>
      <sheetName val="OH Transportasi"/>
      <sheetName val="OH Insentif"/>
      <sheetName val="DETAIL"/>
      <sheetName val="BOW"/>
      <sheetName val="BAG_III"/>
      <sheetName val="M+MC"/>
      <sheetName val="VLOOK"/>
      <sheetName val="Sheet29"/>
      <sheetName val="Sheet6"/>
      <sheetName val="Sheet4"/>
      <sheetName val="Sheet9"/>
      <sheetName val="Sheet20"/>
      <sheetName val="Sheet7"/>
      <sheetName val="Sheet12"/>
      <sheetName val="Lt. 1 (A)"/>
      <sheetName val="H.SAT"/>
      <sheetName val="Analisa Gabungan"/>
      <sheetName val="Rekap Direct Cost"/>
      <sheetName val="RumusTB 1 bln"/>
      <sheetName val="MU"/>
      <sheetName val="bu alat"/>
      <sheetName val="sche kons"/>
      <sheetName val="bu mat"/>
      <sheetName val="bu tenaga"/>
      <sheetName val="Bill"/>
      <sheetName val="Recapitulation"/>
      <sheetName val="HASAT DASAR"/>
      <sheetName val="tng bhn lstrk"/>
      <sheetName val="vol baja"/>
      <sheetName val="ana kusen"/>
      <sheetName val="vol struk"/>
      <sheetName val="an-aspal"/>
      <sheetName val="ANALISA "/>
      <sheetName val="Strategic Map"/>
      <sheetName val="Bill_Qua"/>
      <sheetName val="ANALISA STR D-3-2"/>
      <sheetName val="Analysis"/>
      <sheetName val="SCHEDULE"/>
      <sheetName val="Database"/>
      <sheetName val="ana_drainase1"/>
      <sheetName val="PT_1"/>
      <sheetName val="Sat_Bah_&amp;_Up1"/>
      <sheetName val="Bill_No_13_11"/>
      <sheetName val="DAFTAR_(2)"/>
      <sheetName val="Bahan___Upah"/>
      <sheetName val="Analisa_Harga"/>
      <sheetName val="ANALISA_ALAT_BERAT"/>
      <sheetName val="hg_sat_2"/>
      <sheetName val="hg_sat_BM"/>
      <sheetName val="BQ_mep"/>
      <sheetName val="H_Satuan"/>
      <sheetName val="2_21"/>
      <sheetName val="an__struktur"/>
      <sheetName val="ANALISA STR D-3-3 "/>
      <sheetName val="BONBIRU"/>
      <sheetName val="WTP-BLD"/>
      <sheetName val="BOQ1a"/>
      <sheetName val="BOQ1b"/>
      <sheetName val="BOQ WIKA"/>
      <sheetName val="#REF"/>
      <sheetName val="A"/>
      <sheetName val="Prelim"/>
      <sheetName val="Uph"/>
      <sheetName val="MasterSheet"/>
      <sheetName val="HSBU ANA"/>
      <sheetName val="Sheet"/>
      <sheetName val="HB "/>
      <sheetName val="rab - persiapan &amp; lantai-1"/>
      <sheetName val="Rincian"/>
      <sheetName val="Pipe"/>
      <sheetName val="B _ Norelec"/>
      <sheetName val="BL"/>
      <sheetName val="SBDY"/>
      <sheetName val="schbhn"/>
      <sheetName val="rap rinci"/>
      <sheetName val="RPP 12 SEPT"/>
      <sheetName val="Harga Bahan &amp; Upah "/>
      <sheetName val="ASAT"/>
      <sheetName val="D-ANS"/>
      <sheetName val="BIAYA SISA PEK."/>
      <sheetName val="Monthly"/>
      <sheetName val="HARGA PIPA"/>
      <sheetName val="Master Supplier"/>
      <sheetName val="CAPITOL MEKANIKAL"/>
      <sheetName val="DAF-NO._x005f_x005f_x005f_x005f_x005f_x005f_x005f"/>
      <sheetName val="UTYLITAS"/>
      <sheetName val="POLY"/>
      <sheetName val="IRNA B"/>
      <sheetName val="CMU 2"/>
      <sheetName val="2_1"/>
      <sheetName val="Jurnal"/>
      <sheetName val="Hargapek"/>
      <sheetName val="003"/>
      <sheetName val="Ind.MP Sch."/>
      <sheetName val="alat"/>
      <sheetName val="BSD (2)"/>
      <sheetName val="TE TS FA LAN MATV"/>
      <sheetName val="DAFTAR HARGA SATUAN MATERIAL"/>
      <sheetName val="DAF-BAHAN"/>
      <sheetName val="DAF-UPAH"/>
      <sheetName val="Upah_Bahan"/>
      <sheetName val="BQ25"/>
      <sheetName val="REK ADD"/>
      <sheetName val="BQ22"/>
      <sheetName val="BQ23"/>
      <sheetName val="310000 CABANG V"/>
      <sheetName val="BQ-FINAL"/>
      <sheetName val="REKAP GSE ROAD"/>
      <sheetName val="Penwrn"/>
      <sheetName val="Scd_RAB"/>
      <sheetName val="cargo"/>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Instalasi Bengkel"/>
      <sheetName val="SD (1)"/>
      <sheetName val="BASE_PL1_H_shape__OLD_"/>
      <sheetName val="Tabel material"/>
      <sheetName val="manhour"/>
      <sheetName val="Motor Data"/>
      <sheetName val="Cost_BD_Steel"/>
      <sheetName val="SCH_GG &amp; SAS"/>
      <sheetName val="MixBed"/>
      <sheetName val="CondPol"/>
      <sheetName val="Fuel Oil"/>
      <sheetName val="Bunga"/>
      <sheetName val="Sat Bah _ Up"/>
      <sheetName val="Analisa Harga Satuan"/>
      <sheetName val="meth hsl nego"/>
      <sheetName val="DAF-NO._x005f_x005f_x0012"/>
      <sheetName val="Upah &amp; Bahan"/>
      <sheetName val="Ktr. BUPATI"/>
      <sheetName val="BANGUNAN"/>
      <sheetName val="Ktr. SKPD"/>
      <sheetName val="BoQ  Struktur Darat &amp; Laut"/>
      <sheetName val="Resources"/>
      <sheetName val="Manpower"/>
      <sheetName val="sat-jadi"/>
      <sheetName val="harga-alat"/>
      <sheetName val="List"/>
      <sheetName val="RESUME"/>
      <sheetName val="FINAL"/>
      <sheetName val="DAPRO"/>
      <sheetName val=" R A B"/>
      <sheetName val="B.O.Q"/>
      <sheetName val="Informasi"/>
      <sheetName val="POL"/>
      <sheetName val="May"/>
      <sheetName val="PO2"/>
      <sheetName val="EFECTIF"/>
      <sheetName val="ANALISA-HST"/>
      <sheetName val="PIVOT"/>
      <sheetName val="Pintu-Jend."/>
      <sheetName val="MAPP"/>
      <sheetName val="rek det 1_3"/>
      <sheetName val="alok_bunga"/>
      <sheetName val="UBA RAB"/>
      <sheetName val="610.07A"/>
      <sheetName val="bhn,upah,alat"/>
      <sheetName val="Ans Kom Precast"/>
      <sheetName val="CAT-HRG_3"/>
      <sheetName val="DAF-_43"/>
      <sheetName val="DAF-NO_13"/>
      <sheetName val="DAF-NO_23"/>
      <sheetName val="DAF_NO_33"/>
      <sheetName val="DAF-NO_43"/>
      <sheetName val="Isolasi_Luar_Dalam3"/>
      <sheetName val="Isolasi_Luar3"/>
      <sheetName val="analisa_Str3"/>
      <sheetName val="Mon_Upah+Alat+Material2"/>
      <sheetName val="ana_drainase3"/>
      <sheetName val="PT_3"/>
      <sheetName val="Sat_Bah_&amp;_Up3"/>
      <sheetName val="Bill_No_13_13"/>
      <sheetName val="TAMKUR_1"/>
      <sheetName val="BQ_mep2"/>
      <sheetName val="AHS_ASLI2"/>
      <sheetName val="DAF-NO_"/>
      <sheetName val="ANALISA_ALAT_BERAT2"/>
      <sheetName val="Brd_Unit_Rate1"/>
      <sheetName val="Basic_Price1"/>
      <sheetName val="Analisa_&amp;_Upah2"/>
      <sheetName val="Sat__Pek_2"/>
      <sheetName val="DAFTAR_(2)2"/>
      <sheetName val="REF_ONLY2"/>
      <sheetName val="hg_sat_22"/>
      <sheetName val="hg_sat_BM2"/>
      <sheetName val="Bahan___Upah2"/>
      <sheetName val="Analisa_Harga2"/>
      <sheetName val="H_Satuan2"/>
      <sheetName val="Harsat_Bahan1"/>
      <sheetName val="Harsat_Upah1"/>
      <sheetName val="trial_balance1"/>
      <sheetName val="2_23"/>
      <sheetName val="an__struktur3"/>
      <sheetName val="Blk_A1"/>
      <sheetName val="Bill_rekap1"/>
      <sheetName val="Bill_of_Qty1"/>
      <sheetName val="BIAYA_UMUM1"/>
      <sheetName val="Ahs_21"/>
      <sheetName val="Ahs_11"/>
      <sheetName val="HRG_BHN1"/>
      <sheetName val="AHAS_PANEL1"/>
      <sheetName val="Sat_Bahan1"/>
      <sheetName val="Sat_Alat1"/>
      <sheetName val="Sat_Upah1"/>
      <sheetName val="FORM_X_COST1"/>
      <sheetName val="an_mek1"/>
      <sheetName val="Alat_1"/>
      <sheetName val="DAF-NO__x005f_x0012_1"/>
      <sheetName val="DAF-NO__x005f_x005f_x005f_x0012_1"/>
      <sheetName val="An_Arsitektur1"/>
      <sheetName val="An_Struktur1"/>
      <sheetName val="Unit_Rate1"/>
      <sheetName val="Analisa_ME_1"/>
      <sheetName val="an__struktur4"/>
      <sheetName val="RAB_(A)_(2)1"/>
      <sheetName val="B_T1"/>
      <sheetName val="CASF_LOW_f1"/>
      <sheetName val="Analisa___Upah1"/>
      <sheetName val="Bahan_Upah1"/>
      <sheetName val="Cap_DUL1"/>
      <sheetName val="ANALISA_MARET_091"/>
      <sheetName val="LAB_me1"/>
      <sheetName val="HARGA_ALAT1"/>
      <sheetName val="analisa_SNI1"/>
      <sheetName val="Als_Struk1"/>
      <sheetName val="daf_isi_(xref)1"/>
      <sheetName val="upah_bahan1"/>
      <sheetName val="Harga_Bahan1"/>
      <sheetName val="320000_CABANG_VI1"/>
      <sheetName val="bu_alat1"/>
      <sheetName val="sche_kons1"/>
      <sheetName val="bu_mat1"/>
      <sheetName val="bu_tenaga1"/>
      <sheetName val="HASAT_DASAR1"/>
      <sheetName val="tng_bhn_lstrk1"/>
      <sheetName val="vol_baja1"/>
      <sheetName val="ana_kusen1"/>
      <sheetName val="vol_struk1"/>
      <sheetName val="Daftar_Harga1"/>
      <sheetName val="ANALISA_1"/>
      <sheetName val="Strategic_Map1"/>
      <sheetName val="HM_MEK_1"/>
      <sheetName val="Bangunan_Utama1"/>
      <sheetName val="Daftar_Upah1"/>
      <sheetName val="Harga_Satuan1"/>
      <sheetName val="Costing_Tata_suara1"/>
      <sheetName val="01A-_RAB1"/>
      <sheetName val="H_Satuan_Dasar1"/>
      <sheetName val="BSC_ENG1"/>
      <sheetName val="ANALISA_STR_D-3-21"/>
      <sheetName val="Harga_ME_1"/>
      <sheetName val="DAF-NO__x005f_x005f_x005f_x005f_x005f_x005f_x0011"/>
      <sheetName val="ANALISA_GRS_TENGAH1"/>
      <sheetName val="ANALISA_STR_D-3-3_1"/>
      <sheetName val="alat_CETAK1"/>
      <sheetName val="IDC_tahap_II1"/>
      <sheetName val="BOQ_WIKA1"/>
      <sheetName val="R_A_B1"/>
      <sheetName val="OH_Transportasi1"/>
      <sheetName val="OH_Insentif1"/>
      <sheetName val="data_grafik1"/>
      <sheetName val="Bahan_&amp;_Upah1"/>
      <sheetName val="Bill_5_Summary1"/>
      <sheetName val="H-Bahan_&amp;_Tenaga1"/>
      <sheetName val="Unit_Rate_(2)1"/>
      <sheetName val="Rinci_PO1"/>
      <sheetName val="Kas_Bon1"/>
      <sheetName val="REKAP_UTAMA1"/>
      <sheetName val="Pintu-Jend_1"/>
      <sheetName val="rek_det_1_31"/>
      <sheetName val="Ind_MP_Sch_1"/>
      <sheetName val="BSD_(2)1"/>
      <sheetName val="H_SAT1"/>
      <sheetName val="Analisa_Gabungan1"/>
      <sheetName val="01A__RAB1"/>
      <sheetName val="HB_1"/>
      <sheetName val="rab_-_persiapan_&amp;_lantai-11"/>
      <sheetName val="Lt__1_(A)1"/>
      <sheetName val="CAPITOL_MEKANIKAL1"/>
      <sheetName val="Rekap_Direct_Cost1"/>
      <sheetName val="RumusTB_1_bln1"/>
      <sheetName val="RPP_12_SEPT1"/>
      <sheetName val="Harga_Bahan_&amp;_Upah_1"/>
      <sheetName val="HSBU_ANA1"/>
      <sheetName val="B___Norelec1"/>
      <sheetName val="SD_(1)1"/>
      <sheetName val="UBA_RAB1"/>
      <sheetName val="CAT-HRG_2"/>
      <sheetName val="DAF-_42"/>
      <sheetName val="DAF-NO_12"/>
      <sheetName val="DAF-NO_22"/>
      <sheetName val="DAF_NO_32"/>
      <sheetName val="DAF-NO_42"/>
      <sheetName val="Isolasi_Luar_Dalam2"/>
      <sheetName val="Isolasi_Luar2"/>
      <sheetName val="analisa_Str2"/>
      <sheetName val="Mon_Upah+Alat+Material1"/>
      <sheetName val="ana_drainase2"/>
      <sheetName val="PT_2"/>
      <sheetName val="Sat_Bah_&amp;_Up2"/>
      <sheetName val="Bill_No_13_12"/>
      <sheetName val="TAMKUR_"/>
      <sheetName val="BQ_mep1"/>
      <sheetName val="AHS_ASLI1"/>
      <sheetName val="ANALISA_ALAT_BERAT1"/>
      <sheetName val="Brd_Unit_Rate"/>
      <sheetName val="Basic_Price"/>
      <sheetName val="Analisa_&amp;_Upah1"/>
      <sheetName val="Sat__Pek_1"/>
      <sheetName val="DAFTAR_(2)1"/>
      <sheetName val="REF_ONLY1"/>
      <sheetName val="hg_sat_21"/>
      <sheetName val="hg_sat_BM1"/>
      <sheetName val="Bahan___Upah1"/>
      <sheetName val="Analisa_Harga1"/>
      <sheetName val="H_Satuan1"/>
      <sheetName val="Harsat_Bahan"/>
      <sheetName val="Harsat_Upah"/>
      <sheetName val="trial_balance"/>
      <sheetName val="2_22"/>
      <sheetName val="an__struktur1"/>
      <sheetName val="Blk_A"/>
      <sheetName val="Bill_rekap"/>
      <sheetName val="Bill_of_Qty"/>
      <sheetName val="BIAYA_UMUM"/>
      <sheetName val="Ahs_2"/>
      <sheetName val="Ahs_1"/>
      <sheetName val="HRG_BHN"/>
      <sheetName val="AHAS_PANEL"/>
      <sheetName val="Sat_Bahan"/>
      <sheetName val="Sat_Alat"/>
      <sheetName val="Sat_Upah"/>
      <sheetName val="FORM_X_COST"/>
      <sheetName val="an_mek"/>
      <sheetName val="Alat_"/>
      <sheetName val="DAF-NO__x005f_x0012_"/>
      <sheetName val="DAF-NO__x005f_x005f_x005f_x0012_"/>
      <sheetName val="An_Arsitektur"/>
      <sheetName val="An_Struktur"/>
      <sheetName val="Unit_Rate"/>
      <sheetName val="Analisa_ME_"/>
      <sheetName val="an__struktur2"/>
      <sheetName val="RAB_(A)_(2)"/>
      <sheetName val="B_T"/>
      <sheetName val="CASF_LOW_f"/>
      <sheetName val="Analisa___Upah"/>
      <sheetName val="Bahan_Upah"/>
      <sheetName val="Cap_DUL"/>
      <sheetName val="ANALISA_MARET_09"/>
      <sheetName val="LAB_me"/>
      <sheetName val="HARGA_ALAT"/>
      <sheetName val="analisa_SNI"/>
      <sheetName val="Als_Struk"/>
      <sheetName val="daf_isi_(xref)"/>
      <sheetName val="Harga_Bahan"/>
      <sheetName val="320000_CABANG_VI"/>
      <sheetName val="bu_alat"/>
      <sheetName val="sche_kons"/>
      <sheetName val="bu_mat"/>
      <sheetName val="bu_tenaga"/>
      <sheetName val="HASAT_DASAR"/>
      <sheetName val="tng_bhn_lstrk"/>
      <sheetName val="vol_baja"/>
      <sheetName val="ana_kusen"/>
      <sheetName val="vol_struk"/>
      <sheetName val="Daftar_Harga"/>
      <sheetName val="ANALISA_"/>
      <sheetName val="HM_MEK_"/>
      <sheetName val="Bangunan_Utama"/>
      <sheetName val="Strategic_Map"/>
      <sheetName val="Daftar_Upah"/>
      <sheetName val="Harga_Satuan"/>
      <sheetName val="Costing_Tata_suara"/>
      <sheetName val="01A-_RAB"/>
      <sheetName val="H_Satuan_Dasar"/>
      <sheetName val="BSC_ENG"/>
      <sheetName val="ANALISA_STR_D-3-2"/>
      <sheetName val="Harga_ME_"/>
      <sheetName val="DAF-NO__x005f_x005f_x005f_x005f_x005f_x005f_x0012"/>
      <sheetName val="ANALISA_GRS_TENGAH"/>
      <sheetName val="ANALISA_STR_D-3-3_"/>
      <sheetName val="alat_CETAK"/>
      <sheetName val="IDC_tahap_II"/>
      <sheetName val="BOQ_WIKA"/>
      <sheetName val="R_A_B"/>
      <sheetName val="OH_Transportasi"/>
      <sheetName val="OH_Insentif"/>
      <sheetName val="data_grafik"/>
      <sheetName val="Bahan_&amp;_Upah"/>
      <sheetName val="Bill_5_Summary"/>
      <sheetName val="H-Bahan_&amp;_Tenaga"/>
      <sheetName val="Unit_Rate_(2)"/>
      <sheetName val="Rinci_PO"/>
      <sheetName val="Kas_Bon"/>
      <sheetName val="REKAP_UTAMA"/>
      <sheetName val="Pintu-Jend_"/>
      <sheetName val="rek_det_1_3"/>
      <sheetName val="Ind_MP_Sch_"/>
      <sheetName val="BSD_(2)"/>
      <sheetName val="01A__RAB"/>
      <sheetName val="H_SAT"/>
      <sheetName val="Analisa_Gabungan"/>
      <sheetName val="IRNA_B"/>
      <sheetName val="CMU_2"/>
      <sheetName val="HB_"/>
      <sheetName val="rab_-_persiapan_&amp;_lantai-1"/>
      <sheetName val="Lt__1_(A)"/>
      <sheetName val="CAPITOL_MEKANIKAL"/>
      <sheetName val="Rekap_Direct_Cost"/>
      <sheetName val="RumusTB_1_bln"/>
      <sheetName val="RPP_12_SEPT"/>
      <sheetName val="Harga_Bahan_&amp;_Upah_"/>
      <sheetName val="HSBU_ANA"/>
      <sheetName val="B___Norelec"/>
      <sheetName val="SD_(1)"/>
      <sheetName val="UBA_RAB"/>
      <sheetName val="IRNA_B1"/>
      <sheetName val="CMU_21"/>
      <sheetName val="CAT-HRG_4"/>
      <sheetName val="DAF-_44"/>
      <sheetName val="DAF-NO_14"/>
      <sheetName val="DAF-NO_24"/>
      <sheetName val="DAF_NO_34"/>
      <sheetName val="DAF-NO_44"/>
      <sheetName val="Isolasi_Luar_Dalam4"/>
      <sheetName val="Isolasi_Luar4"/>
      <sheetName val="analisa_Str4"/>
      <sheetName val="Mon_Upah+Alat+Material3"/>
      <sheetName val="ana_drainase4"/>
      <sheetName val="PT_4"/>
      <sheetName val="Sat_Bah_&amp;_Up4"/>
      <sheetName val="Bill_No_13_14"/>
      <sheetName val="TAMKUR_2"/>
      <sheetName val="Daf_11"/>
      <sheetName val="BQ_mep3"/>
      <sheetName val="AHS_ASLI3"/>
      <sheetName val="ANALISA_ALAT_BERAT3"/>
      <sheetName val="Brd_Unit_Rate2"/>
      <sheetName val="Basic_Price2"/>
      <sheetName val="Analisa_&amp;_Upah3"/>
      <sheetName val="Sat__Pek_3"/>
      <sheetName val="DAFTAR_(2)3"/>
      <sheetName val="REF_ONLY3"/>
      <sheetName val="hg_sat_23"/>
      <sheetName val="hg_sat_BM3"/>
      <sheetName val="Bahan___Upah3"/>
      <sheetName val="Analisa_Harga3"/>
      <sheetName val="H_Satuan3"/>
      <sheetName val="Harsat_Bahan2"/>
      <sheetName val="Harsat_Upah2"/>
      <sheetName val="trial_balance2"/>
      <sheetName val="2_24"/>
      <sheetName val="an__struktur5"/>
      <sheetName val="Blk_A2"/>
      <sheetName val="Bill_rekap2"/>
      <sheetName val="Bill_of_Qty2"/>
      <sheetName val="BIAYA_UMUM2"/>
      <sheetName val="Ahs_22"/>
      <sheetName val="Ahs_12"/>
      <sheetName val="HRG_BHN2"/>
      <sheetName val="AHAS_PANEL2"/>
      <sheetName val="Sat_Bahan2"/>
      <sheetName val="Sat_Alat2"/>
      <sheetName val="Sat_Upah2"/>
      <sheetName val="FORM_X_COST2"/>
      <sheetName val="an_mek2"/>
      <sheetName val="Alat_2"/>
      <sheetName val="DAF-NO__x005f_x0012_2"/>
      <sheetName val="DAF-NO__x005f_x005f_x005f_x0012_2"/>
      <sheetName val="An_Arsitektur2"/>
      <sheetName val="An_Struktur2"/>
      <sheetName val="Unit_Rate2"/>
      <sheetName val="Analisa_ME_2"/>
      <sheetName val="an__struktur6"/>
      <sheetName val="RAB_(A)_(2)2"/>
      <sheetName val="B_T2"/>
      <sheetName val="CASF_LOW_f2"/>
      <sheetName val="Analisa___Upah2"/>
      <sheetName val="Bahan_Upah2"/>
      <sheetName val="Cap_DUL2"/>
      <sheetName val="ANALISA_MARET_092"/>
      <sheetName val="LAB_me2"/>
      <sheetName val="HARGA_ALAT2"/>
      <sheetName val="analisa_SNI2"/>
      <sheetName val="Als_Struk2"/>
      <sheetName val="daf_isi_(xref)2"/>
      <sheetName val="upah_bahan2"/>
      <sheetName val="Harga_Bahan2"/>
      <sheetName val="320000_CABANG_VI2"/>
      <sheetName val="bu_alat2"/>
      <sheetName val="sche_kons2"/>
      <sheetName val="bu_mat2"/>
      <sheetName val="bu_tenaga2"/>
      <sheetName val="HASAT_DASAR2"/>
      <sheetName val="tng_bhn_lstrk2"/>
      <sheetName val="vol_baja2"/>
      <sheetName val="ana_kusen2"/>
      <sheetName val="vol_struk2"/>
      <sheetName val="Daftar_Harga2"/>
      <sheetName val="ANALISA_2"/>
      <sheetName val="Strategic_Map2"/>
      <sheetName val="HM_MEK_2"/>
      <sheetName val="Bangunan_Utama2"/>
      <sheetName val="Daftar_Upah2"/>
      <sheetName val="Harga_Satuan2"/>
      <sheetName val="Costing_Tata_suara2"/>
      <sheetName val="01A-_RAB2"/>
      <sheetName val="H_Satuan_Dasar2"/>
      <sheetName val="BSC_ENG2"/>
      <sheetName val="ANALISA_STR_D-3-22"/>
      <sheetName val="Harga_ME_2"/>
      <sheetName val="DAF-NO__x005f_x005f_x005f_x005f_x005f_x005f_x0013"/>
      <sheetName val="ANALISA_GRS_TENGAH2"/>
      <sheetName val="ANALISA_STR_D-3-3_2"/>
      <sheetName val="alat_CETAK2"/>
      <sheetName val="IDC_tahap_II2"/>
      <sheetName val="BOQ_WIKA2"/>
      <sheetName val="R_A_B2"/>
      <sheetName val="OH_Transportasi2"/>
      <sheetName val="OH_Insentif2"/>
      <sheetName val="data_grafik2"/>
      <sheetName val="Bahan_&amp;_Upah2"/>
      <sheetName val="Bill_5_Summary2"/>
      <sheetName val="H-Bahan_&amp;_Tenaga2"/>
      <sheetName val="Unit_Rate_(2)2"/>
      <sheetName val="Rinci_PO2"/>
      <sheetName val="Kas_Bon2"/>
      <sheetName val="REKAP_UTAMA2"/>
      <sheetName val="Pintu-Jend_2"/>
      <sheetName val="rek_det_1_32"/>
      <sheetName val="Ind_MP_Sch_2"/>
      <sheetName val="BSD_(2)2"/>
      <sheetName val="H_SAT2"/>
      <sheetName val="Analisa_Gabungan2"/>
      <sheetName val="01A__RAB2"/>
      <sheetName val="HB_2"/>
      <sheetName val="rab_-_persiapan_&amp;_lantai-12"/>
      <sheetName val="Lt__1_(A)2"/>
      <sheetName val="CAPITOL_MEKANIKAL2"/>
      <sheetName val="Rekap_Direct_Cost2"/>
      <sheetName val="RumusTB_1_bln2"/>
      <sheetName val="RPP_12_SEPT2"/>
      <sheetName val="Harga_Bahan_&amp;_Upah_2"/>
      <sheetName val="HSBU_ANA2"/>
      <sheetName val="B___Norelec2"/>
      <sheetName val="SD_(1)2"/>
      <sheetName val="UBA_RAB2"/>
      <sheetName val="IRNA_B2"/>
      <sheetName val="CMU_22"/>
      <sheetName val="CAT-HRG_5"/>
      <sheetName val="DAF-_45"/>
      <sheetName val="DAF-NO_15"/>
      <sheetName val="DAF-NO_25"/>
      <sheetName val="DAF_NO_35"/>
      <sheetName val="DAF-NO_45"/>
      <sheetName val="Isolasi_Luar_Dalam5"/>
      <sheetName val="Isolasi_Luar5"/>
      <sheetName val="analisa_Str5"/>
      <sheetName val="Mon_Upah+Alat+Material4"/>
      <sheetName val="ana_drainase5"/>
      <sheetName val="PT_5"/>
      <sheetName val="Sat_Bah_&amp;_Up5"/>
      <sheetName val="Bill_No_13_15"/>
      <sheetName val="TAMKUR_3"/>
      <sheetName val="Daf_12"/>
      <sheetName val="BQ_mep4"/>
      <sheetName val="AHS_ASLI4"/>
      <sheetName val="ANALISA_ALAT_BERAT4"/>
      <sheetName val="Brd_Unit_Rate3"/>
      <sheetName val="Basic_Price3"/>
      <sheetName val="Analisa_&amp;_Upah4"/>
      <sheetName val="Sat__Pek_4"/>
      <sheetName val="DAFTAR_(2)4"/>
      <sheetName val="REF_ONLY4"/>
      <sheetName val="hg_sat_24"/>
      <sheetName val="hg_sat_BM4"/>
      <sheetName val="Bahan___Upah4"/>
      <sheetName val="Analisa_Harga4"/>
      <sheetName val="H_Satuan4"/>
      <sheetName val="Harsat_Bahan3"/>
      <sheetName val="Harsat_Upah3"/>
      <sheetName val="trial_balance3"/>
      <sheetName val="2_25"/>
      <sheetName val="an__struktur7"/>
      <sheetName val="Blk_A3"/>
      <sheetName val="Bill_rekap3"/>
      <sheetName val="Bill_of_Qty3"/>
      <sheetName val="BIAYA_UMUM3"/>
      <sheetName val="Ahs_23"/>
      <sheetName val="Ahs_13"/>
      <sheetName val="HRG_BHN3"/>
      <sheetName val="AHAS_PANEL3"/>
      <sheetName val="Sat_Bahan3"/>
      <sheetName val="Sat_Alat3"/>
      <sheetName val="Sat_Upah3"/>
      <sheetName val="FORM_X_COST3"/>
      <sheetName val="an_mek3"/>
      <sheetName val="Alat_3"/>
      <sheetName val="DAF-NO__x005f_x0012_3"/>
      <sheetName val="DAF-NO__x005f_x005f_x005f_x0012_3"/>
      <sheetName val="An_Arsitektur3"/>
      <sheetName val="An_Struktur3"/>
      <sheetName val="Unit_Rate3"/>
      <sheetName val="Analisa_ME_3"/>
      <sheetName val="an__struktur8"/>
      <sheetName val="RAB_(A)_(2)3"/>
      <sheetName val="B_T3"/>
      <sheetName val="CASF_LOW_f3"/>
      <sheetName val="Analisa___Upah3"/>
      <sheetName val="Bahan_Upah3"/>
      <sheetName val="Cap_DUL3"/>
      <sheetName val="ANALISA_MARET_093"/>
      <sheetName val="LAB_me3"/>
      <sheetName val="HARGA_ALAT3"/>
      <sheetName val="analisa_SNI3"/>
      <sheetName val="Als_Struk3"/>
      <sheetName val="daf_isi_(xref)3"/>
      <sheetName val="upah_bahan3"/>
      <sheetName val="Harga_Bahan3"/>
      <sheetName val="320000_CABANG_VI3"/>
      <sheetName val="bu_alat3"/>
      <sheetName val="sche_kons3"/>
      <sheetName val="bu_mat3"/>
      <sheetName val="bu_tenaga3"/>
      <sheetName val="HASAT_DASAR3"/>
      <sheetName val="tng_bhn_lstrk3"/>
      <sheetName val="vol_baja3"/>
      <sheetName val="ana_kusen3"/>
      <sheetName val="vol_struk3"/>
      <sheetName val="Daftar_Harga3"/>
      <sheetName val="ANALISA_3"/>
      <sheetName val="HM_MEK_3"/>
      <sheetName val="Bangunan_Utama3"/>
      <sheetName val="Strategic_Map3"/>
      <sheetName val="Daftar_Upah3"/>
      <sheetName val="Harga_Satuan3"/>
      <sheetName val="Costing_Tata_suara3"/>
      <sheetName val="01A-_RAB3"/>
      <sheetName val="H_Satuan_Dasar3"/>
      <sheetName val="BSC_ENG3"/>
      <sheetName val="ANALISA_STR_D-3-23"/>
      <sheetName val="Harga_ME_3"/>
      <sheetName val="DAF-NO__x005f_x005f_x005f_x005f_x005f_x005f_x0014"/>
      <sheetName val="ANALISA_GRS_TENGAH3"/>
      <sheetName val="ANALISA_STR_D-3-3_3"/>
      <sheetName val="alat_CETAK3"/>
      <sheetName val="IDC_tahap_II3"/>
      <sheetName val="BOQ_WIKA3"/>
      <sheetName val="R_A_B3"/>
      <sheetName val="OH_Transportasi3"/>
      <sheetName val="OH_Insentif3"/>
      <sheetName val="data_grafik3"/>
      <sheetName val="Bahan_&amp;_Upah3"/>
      <sheetName val="Bill_5_Summary3"/>
      <sheetName val="H-Bahan_&amp;_Tenaga3"/>
      <sheetName val="Unit_Rate_(2)3"/>
      <sheetName val="Rinci_PO3"/>
      <sheetName val="Kas_Bon3"/>
      <sheetName val="REKAP_UTAMA3"/>
      <sheetName val="Pintu-Jend_3"/>
      <sheetName val="rek_det_1_33"/>
      <sheetName val="Ind_MP_Sch_3"/>
      <sheetName val="BSD_(2)3"/>
      <sheetName val="01A__RAB3"/>
      <sheetName val="H_SAT3"/>
      <sheetName val="Analisa_Gabungan3"/>
      <sheetName val="IRNA_B3"/>
      <sheetName val="CMU_23"/>
      <sheetName val="HB_3"/>
      <sheetName val="rab_-_persiapan_&amp;_lantai-13"/>
      <sheetName val="Lt__1_(A)3"/>
      <sheetName val="CAPITOL_MEKANIKAL3"/>
      <sheetName val="Rekap_Direct_Cost3"/>
      <sheetName val="RumusTB_1_bln3"/>
      <sheetName val="RPP_12_SEPT3"/>
      <sheetName val="Harga_Bahan_&amp;_Upah_3"/>
      <sheetName val="HSBU_ANA3"/>
      <sheetName val="B___Norelec3"/>
      <sheetName val="SD_(1)3"/>
      <sheetName val="UBA_RAB3"/>
      <sheetName val="Sat_Bah___Up"/>
      <sheetName val="HARGA_PIPA"/>
      <sheetName val="terbilang"/>
      <sheetName val="H.BAHAN"/>
      <sheetName val="Du_lieu"/>
      <sheetName val="Daftar Kuantitas"/>
      <sheetName val="Construction Progress"/>
      <sheetName val="Dec"/>
      <sheetName val="SITE-E"/>
      <sheetName val="Master Schedule"/>
      <sheetName val="BOQ_INT"/>
      <sheetName val="BILL of QUANTITY"/>
      <sheetName val="OwningCost"/>
      <sheetName val="hsp_STR_ARS"/>
      <sheetName val="330000 CABANG VII"/>
      <sheetName val="LMKC"/>
      <sheetName val="Laba JO"/>
      <sheetName val="HS ALAT"/>
      <sheetName val="HS UPAH"/>
      <sheetName val="PRODALAT"/>
      <sheetName val="map"/>
      <sheetName val="rkp"/>
      <sheetName val="Kuantitas &amp; Harga"/>
      <sheetName val="HSD"/>
      <sheetName val="RAB-SPL2"/>
      <sheetName val="Markup"/>
      <sheetName val="PEKERJAAN PERSIAPAN"/>
      <sheetName val="PJ"/>
      <sheetName val="UPAH &amp; BHN"/>
      <sheetName val="Bank"/>
      <sheetName val="Analisa Ars"/>
      <sheetName val="Satpek"/>
      <sheetName val="Check"/>
      <sheetName val="UNIT PRICE ANALISYS"/>
      <sheetName val="DATA1"/>
      <sheetName val="Rekap Biaya"/>
      <sheetName val="RC-ANLPP"/>
      <sheetName val="LIST ANHARSAT"/>
      <sheetName val="Tabel Berat"/>
      <sheetName val="ANL."/>
      <sheetName val="BAPP 2"/>
      <sheetName val="Satdas"/>
      <sheetName val="BSC"/>
      <sheetName val="ENG"/>
      <sheetName val="BIAYA BAHAN"/>
      <sheetName val="BIAYA ALAT"/>
      <sheetName val="HB me"/>
      <sheetName val="HSatuan"/>
      <sheetName val="2.Hydrant"/>
      <sheetName val="3. Plumbing"/>
      <sheetName val="7.firealarm"/>
      <sheetName val="8.listrik&amp;ptr"/>
      <sheetName val="6.ts"/>
      <sheetName val="5.tlp"/>
      <sheetName val="DAF-NO._x005f_x005f_x005f"/>
      <sheetName val="Bill 3 Summary"/>
      <sheetName val="PO-2"/>
      <sheetName val="4-Basic Price"/>
      <sheetName val="analisa stroke"/>
      <sheetName val="SATUAN JADI "/>
      <sheetName val="Kaspel"/>
      <sheetName val="Wiw"/>
      <sheetName val="Cover_Daf-2"/>
      <sheetName val="PROGBLN"/>
      <sheetName val="depan"/>
      <sheetName val="sai"/>
      <sheetName val="Anl_Konst"/>
      <sheetName val="Prog CD"/>
      <sheetName val="Daf. Analisa"/>
      <sheetName val="Olah"/>
      <sheetName val="AnBiaya OperasionalAlat"/>
      <sheetName val="desain"/>
      <sheetName val="DFT-Harga (2)"/>
      <sheetName val="Analisa Upah &amp; Bahan Plum"/>
      <sheetName val="Bill of Qty MEP"/>
      <sheetName val="COS_REP.XLS"/>
      <sheetName val="PROGRESS"/>
      <sheetName val="Sat~Bahu"/>
      <sheetName val="DAF-NO._x0012"/>
      <sheetName val="Kell.Dind-GC"/>
      <sheetName val="Foundation"/>
      <sheetName val="FAK"/>
      <sheetName val="BQ PL - ST. HELENA"/>
      <sheetName val="Bill sipil"/>
      <sheetName val="TOWN"/>
      <sheetName val="Master 1.0"/>
      <sheetName val="304-06"/>
      <sheetName val="PKK"/>
      <sheetName val="PROTECTION "/>
      <sheetName val="Capex"/>
      <sheetName val="Assumptions"/>
      <sheetName val="Tables"/>
      <sheetName val="Rinci-Biaya"/>
      <sheetName val="Rinci-Pendapatan"/>
      <sheetName val="Bor Pile"/>
      <sheetName val="Cover Daf-2"/>
      <sheetName val="Daf_Anl"/>
      <sheetName val="BQ-BLK-AN"/>
      <sheetName val="blk-1"/>
      <sheetName val="mat&amp;upah"/>
      <sheetName val="a-tanah"/>
      <sheetName val="GRAND TOTAL"/>
      <sheetName val="I-ME"/>
      <sheetName val="Anl"/>
      <sheetName val="Breakdown Structure"/>
      <sheetName val="Breakdown Architecture"/>
      <sheetName val="rab me (by owner) "/>
      <sheetName val="BQ (by owner)"/>
      <sheetName val="rab me (fisik)"/>
      <sheetName val="1.1.Barrette pile"/>
      <sheetName val="Qty_pile"/>
      <sheetName val="Steel_slab"/>
      <sheetName val="Steel_tank"/>
      <sheetName val="Steel_wall"/>
      <sheetName val="SAT-UP bangunan"/>
      <sheetName val="BAPP 1"/>
      <sheetName val="SPK 1"/>
      <sheetName val="rp"/>
      <sheetName val="Rekap "/>
      <sheetName val="BoQ C4"/>
      <sheetName val="Harian"/>
      <sheetName val="D7(1)"/>
      <sheetName val="ARP-2 Cfutama"/>
      <sheetName val="DAF-NO__x0012_1"/>
      <sheetName val="DAF-NO__x005f_x005f_x0011"/>
      <sheetName val="DAF-NO__x0012_"/>
      <sheetName val="DAF-NO__x005f_x005f_x0012"/>
      <sheetName val="DAF-NO__x0012_2"/>
      <sheetName val="DAF-NO__x005f_x005f_x0013"/>
      <sheetName val="DAF-NO__x0012_3"/>
      <sheetName val="DAF-NO__x005f_x005f_x0014"/>
      <sheetName val="DAF-NO._x005f"/>
      <sheetName val="Analisa Alat"/>
      <sheetName val="Rekap Analisa"/>
      <sheetName val="Mat'l"/>
      <sheetName val="ALEK"/>
      <sheetName val="RNG"/>
      <sheetName val="M"/>
      <sheetName val="작성기준"/>
      <sheetName val="LAP   (4)"/>
      <sheetName val="LAP   (11)"/>
      <sheetName val="HargaDasar"/>
      <sheetName val="Rates"/>
      <sheetName val="An.alat"/>
      <sheetName val="RAB "/>
      <sheetName val="Analisa_Harga_Satuan"/>
      <sheetName val="Analisa_Harga_Satuan1"/>
      <sheetName val="DIV-7"/>
      <sheetName val="AHS - Riel"/>
      <sheetName val="Analisa HS"/>
      <sheetName val="H-Dasar"/>
      <sheetName val="61004"/>
      <sheetName val="CAT-HRG_6"/>
      <sheetName val="DAF-_46"/>
      <sheetName val="DAF-NO_16"/>
      <sheetName val="DAF-NO_26"/>
      <sheetName val="DAF_NO_36"/>
      <sheetName val="DAF-NO_46"/>
      <sheetName val="Isolasi_Luar_Dalam6"/>
      <sheetName val="Isolasi_Luar6"/>
      <sheetName val="analisa_Str6"/>
      <sheetName val="Mon_Upah+Alat+Material5"/>
      <sheetName val="ana_drainase6"/>
      <sheetName val="PT_6"/>
      <sheetName val="Sat_Bah_&amp;_Up6"/>
      <sheetName val="Bill_No_13_16"/>
      <sheetName val="TAMKUR_4"/>
      <sheetName val="BQ_mep5"/>
      <sheetName val="AHS_ASLI5"/>
      <sheetName val="ANALISA_ALAT_BERAT5"/>
      <sheetName val="Brd_Unit_Rate4"/>
      <sheetName val="Basic_Price4"/>
      <sheetName val="Analisa_&amp;_Upah5"/>
      <sheetName val="Sat__Pek_5"/>
      <sheetName val="DAFTAR_(2)5"/>
      <sheetName val="REF_ONLY5"/>
      <sheetName val="hg_sat_25"/>
      <sheetName val="hg_sat_BM5"/>
      <sheetName val="Bahan___Upah5"/>
      <sheetName val="Analisa_Harga5"/>
      <sheetName val="H_Satuan5"/>
      <sheetName val="Harsat_Bahan4"/>
      <sheetName val="Harsat_Upah4"/>
      <sheetName val="trial_balance4"/>
      <sheetName val="2_26"/>
      <sheetName val="an__struktur9"/>
      <sheetName val="Blk_A4"/>
      <sheetName val="Bill_rekap4"/>
      <sheetName val="Bill_of_Qty4"/>
      <sheetName val="BIAYA_UMUM4"/>
      <sheetName val="Ahs_24"/>
      <sheetName val="Ahs_14"/>
      <sheetName val="HRG_BHN4"/>
      <sheetName val="AHAS_PANEL4"/>
      <sheetName val="Sat_Bahan4"/>
      <sheetName val="Sat_Alat4"/>
      <sheetName val="Sat_Upah4"/>
      <sheetName val="FORM_X_COST4"/>
      <sheetName val="an_mek4"/>
      <sheetName val="Alat_4"/>
      <sheetName val="DAF-NO__x005f_x0012_4"/>
      <sheetName val="DAF-NO__x005f_x005f_x005f_x0012_4"/>
      <sheetName val="An_Arsitektur4"/>
      <sheetName val="An_Struktur4"/>
      <sheetName val="Unit_Rate4"/>
      <sheetName val="Analisa_ME_4"/>
      <sheetName val="an__struktur10"/>
      <sheetName val="RAB_(A)_(2)4"/>
      <sheetName val="B_T4"/>
      <sheetName val="CASF_LOW_f4"/>
      <sheetName val="Analisa___Upah4"/>
      <sheetName val="Bahan_Upah4"/>
      <sheetName val="Cap_DUL4"/>
      <sheetName val="ANALISA_MARET_094"/>
      <sheetName val="LAB_me4"/>
      <sheetName val="HARGA_ALAT4"/>
      <sheetName val="analisa_SNI4"/>
      <sheetName val="Als_Struk4"/>
      <sheetName val="daf_isi_(xref)4"/>
      <sheetName val="upah_bahan4"/>
      <sheetName val="Harga_Bahan4"/>
      <sheetName val="320000_CABANG_VI4"/>
      <sheetName val="bu_alat4"/>
      <sheetName val="sche_kons4"/>
      <sheetName val="bu_mat4"/>
      <sheetName val="bu_tenaga4"/>
      <sheetName val="HASAT_DASAR4"/>
      <sheetName val="tng_bhn_lstrk4"/>
      <sheetName val="vol_baja4"/>
      <sheetName val="ana_kusen4"/>
      <sheetName val="vol_struk4"/>
      <sheetName val="Daftar_Harga4"/>
      <sheetName val="ANALISA_4"/>
      <sheetName val="Strategic_Map4"/>
      <sheetName val="HM_MEK_4"/>
      <sheetName val="Bangunan_Utama4"/>
      <sheetName val="Daftar_Upah4"/>
      <sheetName val="Harga_Satuan4"/>
      <sheetName val="Costing_Tata_suara4"/>
      <sheetName val="01A-_RAB4"/>
      <sheetName val="H_Satuan_Dasar4"/>
      <sheetName val="BSC_ENG4"/>
      <sheetName val="ANALISA_STR_D-3-24"/>
      <sheetName val="Harga_ME_4"/>
      <sheetName val="DAF-NO__x005f_x005f_x005f_x005f_x005f_x005f_x0015"/>
      <sheetName val="ANALISA_GRS_TENGAH4"/>
      <sheetName val="ANALISA_STR_D-3-3_4"/>
      <sheetName val="alat_CETAK4"/>
      <sheetName val="IDC_tahap_II4"/>
      <sheetName val="BOQ_WIKA4"/>
      <sheetName val="R_A_B4"/>
      <sheetName val="OH_Transportasi4"/>
      <sheetName val="OH_Insentif4"/>
      <sheetName val="data_grafik4"/>
      <sheetName val="Bahan_&amp;_Upah4"/>
      <sheetName val="Bill_5_Summary4"/>
      <sheetName val="H-Bahan_&amp;_Tenaga4"/>
      <sheetName val="Unit_Rate_(2)4"/>
      <sheetName val="Rinci_PO4"/>
      <sheetName val="Kas_Bon4"/>
      <sheetName val="REKAP_UTAMA4"/>
      <sheetName val="Pintu-Jend_4"/>
      <sheetName val="rek_det_1_34"/>
      <sheetName val="Ind_MP_Sch_4"/>
      <sheetName val="BSD_(2)4"/>
      <sheetName val="H_SAT4"/>
      <sheetName val="Analisa_Gabungan4"/>
      <sheetName val="01A__RAB4"/>
      <sheetName val="HB_4"/>
      <sheetName val="rab_-_persiapan_&amp;_lantai-14"/>
      <sheetName val="Lt__1_(A)4"/>
      <sheetName val="CAPITOL_MEKANIKAL4"/>
      <sheetName val="Rekap_Direct_Cost4"/>
      <sheetName val="RumusTB_1_bln4"/>
      <sheetName val="RPP_12_SEPT4"/>
      <sheetName val="Harga_Bahan_&amp;_Upah_4"/>
      <sheetName val="HSBU_ANA4"/>
      <sheetName val="B___Norelec4"/>
      <sheetName val="SD_(1)4"/>
      <sheetName val="UBA_RAB4"/>
      <sheetName val="IRNA_B4"/>
      <sheetName val="CMU_24"/>
      <sheetName val="Sat_Bah___Up1"/>
      <sheetName val="HARGA_PIPA1"/>
      <sheetName val="610_07A"/>
      <sheetName val="Ans_Kom_Precast"/>
      <sheetName val="BIAYA_SISA_PEK_"/>
      <sheetName val="H_BAHAN"/>
      <sheetName val="DAF-NO__x005f_x005f_x005f_x005f_x005f_x005f_x005f"/>
      <sheetName val="rap_rinci"/>
      <sheetName val="TE_TS_FA_LAN_MATV"/>
      <sheetName val="DAFTAR_HARGA_SATUAN_MATERIAL"/>
      <sheetName val="310000_CABANG_V"/>
      <sheetName val="Master_Supplier"/>
      <sheetName val="_R_A_B"/>
      <sheetName val="B_O_Q"/>
      <sheetName val="Daftar_Kuantitas"/>
      <sheetName val="Construction_Progress"/>
      <sheetName val="Master_Schedule"/>
      <sheetName val="BILL_of_QUANTITY"/>
      <sheetName val="Analisa_Ars"/>
      <sheetName val="UNIT_PRICE_ANALISYS"/>
      <sheetName val="Rekap_Biaya"/>
      <sheetName val="REKAP_GSE_ROAD"/>
      <sheetName val="Motor_Data"/>
      <sheetName val="SCH_GG_&amp;_SAS"/>
      <sheetName val="Fuel_Oil"/>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ANL_"/>
      <sheetName val="BAPP_2"/>
      <sheetName val="330000_CABANG_VII"/>
      <sheetName val="Laba_JO"/>
      <sheetName val="BoQ__Struktur_Darat_&amp;_Laut"/>
      <sheetName val="HS_ALAT"/>
      <sheetName val="HS_UPAH"/>
      <sheetName val="LIST_ANHARSAT"/>
      <sheetName val="Tabel_Berat"/>
      <sheetName val="meth_hsl_nego"/>
      <sheetName val="Instalasi_Bengkel"/>
      <sheetName val="Tabel_material"/>
      <sheetName val="BoQ_C4"/>
      <sheetName val="BQ_PL_-_ST__HELENA"/>
      <sheetName val="4-Basic_Price"/>
      <sheetName val="2_Hydrant"/>
      <sheetName val="3__Plumbing"/>
      <sheetName val="7_firealarm"/>
      <sheetName val="8_listrik&amp;ptr"/>
      <sheetName val="6_ts"/>
      <sheetName val="5_tlp"/>
      <sheetName val="Bill_3_Summary"/>
      <sheetName val="DAF-NO__x005f_x005f_x005f"/>
      <sheetName val="analisa_stroke"/>
      <sheetName val="Bill_of_Qty_MEP"/>
      <sheetName val="CAT-HRG_7"/>
      <sheetName val="DAF-_47"/>
      <sheetName val="DAF-NO_17"/>
      <sheetName val="DAF-NO_27"/>
      <sheetName val="DAF_NO_37"/>
      <sheetName val="DAF-NO_47"/>
      <sheetName val="Isolasi_Luar_Dalam7"/>
      <sheetName val="Isolasi_Luar7"/>
      <sheetName val="analisa_Str7"/>
      <sheetName val="Mon_Upah+Alat+Material6"/>
      <sheetName val="ana_drainase7"/>
      <sheetName val="PT_7"/>
      <sheetName val="Sat_Bah_&amp;_Up7"/>
      <sheetName val="Bill_No_13_17"/>
      <sheetName val="TAMKUR_5"/>
      <sheetName val="BQ_mep6"/>
      <sheetName val="AHS_ASLI6"/>
      <sheetName val="ANALISA_ALAT_BERAT6"/>
      <sheetName val="Brd_Unit_Rate5"/>
      <sheetName val="Basic_Price5"/>
      <sheetName val="Analisa_&amp;_Upah6"/>
      <sheetName val="Sat__Pek_6"/>
      <sheetName val="DAFTAR_(2)6"/>
      <sheetName val="REF_ONLY6"/>
      <sheetName val="hg_sat_26"/>
      <sheetName val="hg_sat_BM6"/>
      <sheetName val="Bahan___Upah6"/>
      <sheetName val="Analisa_Harga6"/>
      <sheetName val="H_Satuan6"/>
      <sheetName val="Harsat_Bahan5"/>
      <sheetName val="Harsat_Upah5"/>
      <sheetName val="trial_balance5"/>
      <sheetName val="2_27"/>
      <sheetName val="an__struktur11"/>
      <sheetName val="Blk_A5"/>
      <sheetName val="Bill_rekap5"/>
      <sheetName val="Bill_of_Qty5"/>
      <sheetName val="BIAYA_UMUM5"/>
      <sheetName val="Ahs_25"/>
      <sheetName val="Ahs_15"/>
      <sheetName val="HRG_BHN5"/>
      <sheetName val="AHAS_PANEL5"/>
      <sheetName val="Sat_Bahan5"/>
      <sheetName val="Sat_Alat5"/>
      <sheetName val="Sat_Upah5"/>
      <sheetName val="FORM_X_COST5"/>
      <sheetName val="an_mek5"/>
      <sheetName val="Alat_5"/>
      <sheetName val="DAF-NO__x005f_x0012_5"/>
      <sheetName val="DAF-NO__x005f_x005f_x005f_x0012_5"/>
      <sheetName val="An_Arsitektur5"/>
      <sheetName val="An_Struktur5"/>
      <sheetName val="Unit_Rate5"/>
      <sheetName val="Analisa_ME_5"/>
      <sheetName val="an__struktur12"/>
      <sheetName val="RAB_(A)_(2)5"/>
      <sheetName val="B_T5"/>
      <sheetName val="CASF_LOW_f5"/>
      <sheetName val="Analisa___Upah5"/>
      <sheetName val="Bahan_Upah5"/>
      <sheetName val="Cap_DUL5"/>
      <sheetName val="ANALISA_MARET_095"/>
      <sheetName val="LAB_me5"/>
      <sheetName val="HARGA_ALAT5"/>
      <sheetName val="analisa_SNI5"/>
      <sheetName val="Als_Struk5"/>
      <sheetName val="daf_isi_(xref)5"/>
      <sheetName val="upah_bahan5"/>
      <sheetName val="Harga_Bahan5"/>
      <sheetName val="320000_CABANG_VI5"/>
      <sheetName val="bu_alat5"/>
      <sheetName val="sche_kons5"/>
      <sheetName val="bu_mat5"/>
      <sheetName val="bu_tenaga5"/>
      <sheetName val="HASAT_DASAR5"/>
      <sheetName val="tng_bhn_lstrk5"/>
      <sheetName val="vol_baja5"/>
      <sheetName val="ana_kusen5"/>
      <sheetName val="vol_struk5"/>
      <sheetName val="Daftar_Harga5"/>
      <sheetName val="ANALISA_5"/>
      <sheetName val="Strategic_Map5"/>
      <sheetName val="HM_MEK_5"/>
      <sheetName val="Bangunan_Utama5"/>
      <sheetName val="Daftar_Upah5"/>
      <sheetName val="Harga_Satuan5"/>
      <sheetName val="Costing_Tata_suara5"/>
      <sheetName val="01A-_RAB5"/>
      <sheetName val="H_Satuan_Dasar5"/>
      <sheetName val="BSC_ENG5"/>
      <sheetName val="ANALISA_STR_D-3-25"/>
      <sheetName val="Harga_ME_5"/>
      <sheetName val="DAF-NO__x005f_x005f_x005f_x005f_x005f_x005f_x0016"/>
      <sheetName val="ANALISA_GRS_TENGAH5"/>
      <sheetName val="ANALISA_STR_D-3-3_5"/>
      <sheetName val="alat_CETAK5"/>
      <sheetName val="IDC_tahap_II5"/>
      <sheetName val="BOQ_WIKA5"/>
      <sheetName val="R_A_B5"/>
      <sheetName val="OH_Transportasi5"/>
      <sheetName val="OH_Insentif5"/>
      <sheetName val="data_grafik5"/>
      <sheetName val="Bahan_&amp;_Upah5"/>
      <sheetName val="Bill_5_Summary5"/>
      <sheetName val="H-Bahan_&amp;_Tenaga5"/>
      <sheetName val="Unit_Rate_(2)5"/>
      <sheetName val="Rinci_PO5"/>
      <sheetName val="Kas_Bon5"/>
      <sheetName val="REKAP_UTAMA5"/>
      <sheetName val="Pintu-Jend_5"/>
      <sheetName val="rek_det_1_35"/>
      <sheetName val="Ind_MP_Sch_5"/>
      <sheetName val="BSD_(2)5"/>
      <sheetName val="H_SAT5"/>
      <sheetName val="Analisa_Gabungan5"/>
      <sheetName val="01A__RAB5"/>
      <sheetName val="HB_5"/>
      <sheetName val="rab_-_persiapan_&amp;_lantai-15"/>
      <sheetName val="Lt__1_(A)5"/>
      <sheetName val="CAPITOL_MEKANIKAL5"/>
      <sheetName val="Rekap_Direct_Cost5"/>
      <sheetName val="RumusTB_1_bln5"/>
      <sheetName val="RPP_12_SEPT5"/>
      <sheetName val="Harga_Bahan_&amp;_Upah_5"/>
      <sheetName val="HSBU_ANA5"/>
      <sheetName val="B___Norelec5"/>
      <sheetName val="SD_(1)5"/>
      <sheetName val="UBA_RAB5"/>
      <sheetName val="IRNA_B5"/>
      <sheetName val="CMU_25"/>
      <sheetName val="Sat_Bah___Up2"/>
      <sheetName val="HARGA_PIPA2"/>
      <sheetName val="610_07A1"/>
      <sheetName val="Ans_Kom_Precast1"/>
      <sheetName val="BIAYA_SISA_PEK_1"/>
      <sheetName val="H_BAHAN1"/>
      <sheetName val="DAF-NO__x005f_x005f_x005f_x005f_x005f_x005f_x0051"/>
      <sheetName val="rap_rinci1"/>
      <sheetName val="TE_TS_FA_LAN_MATV1"/>
      <sheetName val="DAFTAR_HARGA_SATUAN_MATERIAL1"/>
      <sheetName val="310000_CABANG_V1"/>
      <sheetName val="Master_Supplier1"/>
      <sheetName val="_R_A_B1"/>
      <sheetName val="B_O_Q1"/>
      <sheetName val="Daftar_Kuantitas1"/>
      <sheetName val="Construction_Progress1"/>
      <sheetName val="Master_Schedule1"/>
      <sheetName val="BILL_of_QUANTITY1"/>
      <sheetName val="Analisa_Ars1"/>
      <sheetName val="UNIT_PRICE_ANALISYS1"/>
      <sheetName val="Rekap_Biaya1"/>
      <sheetName val="REKAP_GSE_ROAD1"/>
      <sheetName val="Motor_Data1"/>
      <sheetName val="SCH_GG_&amp;_SAS1"/>
      <sheetName val="Fuel_Oil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ANL_1"/>
      <sheetName val="DAF-NO__x005f_x005f_x00121"/>
      <sheetName val="BAPP_21"/>
      <sheetName val="330000_CABANG_VII1"/>
      <sheetName val="Laba_JO1"/>
      <sheetName val="BoQ__Struktur_Darat_&amp;_Laut1"/>
      <sheetName val="HS_ALAT1"/>
      <sheetName val="HS_UPAH1"/>
      <sheetName val="LIST_ANHARSAT1"/>
      <sheetName val="Tabel_Berat1"/>
      <sheetName val="meth_hsl_nego1"/>
      <sheetName val="Instalasi_Bengkel1"/>
      <sheetName val="Tabel_material1"/>
      <sheetName val="BoQ_C41"/>
      <sheetName val="BQ_PL_-_ST__HELENA1"/>
      <sheetName val="4-Basic_Price1"/>
      <sheetName val="2_Hydrant1"/>
      <sheetName val="3__Plumbing1"/>
      <sheetName val="7_firealarm1"/>
      <sheetName val="8_listrik&amp;ptr1"/>
      <sheetName val="6_ts1"/>
      <sheetName val="5_tlp1"/>
      <sheetName val="Bill_3_Summary1"/>
      <sheetName val="DAF-NO__x005f_x005f_x005f1"/>
      <sheetName val="analisa_stroke1"/>
      <sheetName val="Bill_of_Qty_MEP1"/>
      <sheetName val="db"/>
      <sheetName val="CIANTEN-1"/>
      <sheetName val="CIANTEN-1B"/>
      <sheetName val="D6-1b"/>
      <sheetName val="Daf Harga"/>
      <sheetName val="An_ Harga"/>
      <sheetName val="Building"/>
      <sheetName val="Schedule_Sheet"/>
      <sheetName val="Calculation"/>
      <sheetName val="Civil"/>
      <sheetName val="Electrical"/>
      <sheetName val="Equipment"/>
      <sheetName val="Instrument"/>
      <sheetName val="Insulation"/>
      <sheetName val="Overall"/>
      <sheetName val="Painting"/>
      <sheetName val="Progress_Data"/>
      <sheetName val="Pipe Fabrication"/>
      <sheetName val="Steel"/>
      <sheetName val="RT13526 CPI"/>
      <sheetName val="Sis Hidrol"/>
      <sheetName val="Brk Dwn Sipil"/>
      <sheetName val="Pipa 10 mm"/>
      <sheetName val="Pipa 8 mm"/>
      <sheetName val="Pipa Fiber"/>
      <sheetName val="Pipa PE"/>
      <sheetName val="rekap TOT"/>
      <sheetName val="AHAS1"/>
      <sheetName val="data type kusen (all)"/>
      <sheetName val="Bill-2"/>
      <sheetName val="CAT-HRG_8"/>
      <sheetName val="DAF-_48"/>
      <sheetName val="DAF-NO_18"/>
      <sheetName val="DAF-NO_28"/>
      <sheetName val="DAF_NO_38"/>
      <sheetName val="DAF-NO_48"/>
      <sheetName val="Isolasi_Luar_Dalam8"/>
      <sheetName val="Isolasi_Luar8"/>
      <sheetName val="analisa_Str8"/>
      <sheetName val="Mon_Upah+Alat+Material7"/>
      <sheetName val="ana_drainase8"/>
      <sheetName val="PT_8"/>
      <sheetName val="Sat_Bah_&amp;_Up8"/>
      <sheetName val="Bill_No_13_18"/>
      <sheetName val="TAMKUR_6"/>
      <sheetName val="BQ_mep7"/>
      <sheetName val="AHS_ASLI7"/>
      <sheetName val="ANALISA_ALAT_BERAT7"/>
      <sheetName val="Brd_Unit_Rate6"/>
      <sheetName val="Basic_Price6"/>
      <sheetName val="Analisa_&amp;_Upah7"/>
      <sheetName val="Sat__Pek_7"/>
      <sheetName val="DAFTAR_(2)7"/>
      <sheetName val="REF_ONLY7"/>
      <sheetName val="hg_sat_27"/>
      <sheetName val="hg_sat_BM7"/>
      <sheetName val="Bahan___Upah7"/>
      <sheetName val="Analisa_Harga7"/>
      <sheetName val="H_Satuan7"/>
      <sheetName val="Harsat_Bahan6"/>
      <sheetName val="Harsat_Upah6"/>
      <sheetName val="trial_balance6"/>
      <sheetName val="2_28"/>
      <sheetName val="an__struktur13"/>
      <sheetName val="Blk_A6"/>
      <sheetName val="Bill_rekap6"/>
      <sheetName val="Bill_of_Qty6"/>
      <sheetName val="BIAYA_UMUM6"/>
      <sheetName val="Ahs_26"/>
      <sheetName val="Ahs_16"/>
      <sheetName val="HRG_BHN6"/>
      <sheetName val="AHAS_PANEL6"/>
      <sheetName val="Sat_Bahan6"/>
      <sheetName val="Sat_Alat6"/>
      <sheetName val="Sat_Upah6"/>
      <sheetName val="FORM_X_COST6"/>
      <sheetName val="an_mek6"/>
      <sheetName val="Alat_6"/>
      <sheetName val="DAF-NO__x005f_x0012_6"/>
      <sheetName val="DAF-NO__x005f_x005f_x005f_x0012_6"/>
      <sheetName val="An_Arsitektur6"/>
      <sheetName val="An_Struktur6"/>
      <sheetName val="Unit_Rate6"/>
      <sheetName val="Analisa_ME_6"/>
      <sheetName val="an__struktur14"/>
      <sheetName val="RAB_(A)_(2)6"/>
      <sheetName val="B_T6"/>
      <sheetName val="CASF_LOW_f6"/>
      <sheetName val="Analisa___Upah6"/>
      <sheetName val="Bahan_Upah6"/>
      <sheetName val="Cap_DUL6"/>
      <sheetName val="ANALISA_MARET_096"/>
      <sheetName val="LAB_me6"/>
      <sheetName val="HARGA_ALAT6"/>
      <sheetName val="analisa_SNI6"/>
      <sheetName val="Als_Struk6"/>
      <sheetName val="daf_isi_(xref)6"/>
      <sheetName val="upah_bahan6"/>
      <sheetName val="Harga_Bahan6"/>
      <sheetName val="320000_CABANG_VI6"/>
      <sheetName val="bu_alat6"/>
      <sheetName val="sche_kons6"/>
      <sheetName val="bu_mat6"/>
      <sheetName val="bu_tenaga6"/>
      <sheetName val="HASAT_DASAR6"/>
      <sheetName val="tng_bhn_lstrk6"/>
      <sheetName val="vol_baja6"/>
      <sheetName val="ana_kusen6"/>
      <sheetName val="vol_struk6"/>
      <sheetName val="Daftar_Harga6"/>
      <sheetName val="ANALISA_6"/>
      <sheetName val="Strategic_Map6"/>
      <sheetName val="HM_MEK_6"/>
      <sheetName val="Bangunan_Utama6"/>
      <sheetName val="Daftar_Upah6"/>
      <sheetName val="Harga_Satuan6"/>
      <sheetName val="Costing_Tata_suara6"/>
      <sheetName val="01A-_RAB6"/>
      <sheetName val="H_Satuan_Dasar6"/>
      <sheetName val="BSC_ENG6"/>
      <sheetName val="ANALISA_STR_D-3-26"/>
      <sheetName val="Harga_ME_6"/>
      <sheetName val="DAF-NO__x005f_x005f_x005f_x005f_x005f_x005f_x0017"/>
      <sheetName val="ANALISA_GRS_TENGAH6"/>
      <sheetName val="ANALISA_STR_D-3-3_6"/>
      <sheetName val="alat_CETAK6"/>
      <sheetName val="IDC_tahap_II6"/>
      <sheetName val="BOQ_WIKA6"/>
      <sheetName val="R_A_B6"/>
      <sheetName val="OH_Transportasi6"/>
      <sheetName val="OH_Insentif6"/>
      <sheetName val="data_grafik6"/>
      <sheetName val="Bahan_&amp;_Upah6"/>
      <sheetName val="Bill_5_Summary6"/>
      <sheetName val="H-Bahan_&amp;_Tenaga6"/>
      <sheetName val="Unit_Rate_(2)6"/>
      <sheetName val="Rinci_PO6"/>
      <sheetName val="Kas_Bon6"/>
      <sheetName val="REKAP_UTAMA6"/>
      <sheetName val="Pintu-Jend_6"/>
      <sheetName val="rek_det_1_36"/>
      <sheetName val="Ind_MP_Sch_6"/>
      <sheetName val="BSD_(2)6"/>
      <sheetName val="H_SAT6"/>
      <sheetName val="Analisa_Gabungan6"/>
      <sheetName val="01A__RAB6"/>
      <sheetName val="HB_6"/>
      <sheetName val="rab_-_persiapan_&amp;_lantai-16"/>
      <sheetName val="Lt__1_(A)6"/>
      <sheetName val="CAPITOL_MEKANIKAL6"/>
      <sheetName val="Rekap_Direct_Cost6"/>
      <sheetName val="RumusTB_1_bln6"/>
      <sheetName val="RPP_12_SEPT6"/>
      <sheetName val="Harga_Bahan_&amp;_Upah_6"/>
      <sheetName val="HSBU_ANA6"/>
      <sheetName val="B___Norelec6"/>
      <sheetName val="SD_(1)6"/>
      <sheetName val="UBA_RAB6"/>
      <sheetName val="IRNA_B6"/>
      <sheetName val="CMU_26"/>
      <sheetName val="Sat_Bah___Up3"/>
      <sheetName val="HARGA_PIPA3"/>
      <sheetName val="610_07A2"/>
      <sheetName val="Ans_Kom_Precast2"/>
      <sheetName val="BIAYA_SISA_PEK_2"/>
      <sheetName val="H_BAHAN2"/>
      <sheetName val="DAF-NO__x005f_x005f_x005f_x005f_x005f_x005f_x0052"/>
      <sheetName val="rap_rinci2"/>
      <sheetName val="TE_TS_FA_LAN_MATV2"/>
      <sheetName val="DAFTAR_HARGA_SATUAN_MATERIAL2"/>
      <sheetName val="310000_CABANG_V2"/>
      <sheetName val="Master_Supplier2"/>
      <sheetName val="Analisa_Harga_Satuan2"/>
      <sheetName val="_R_A_B2"/>
      <sheetName val="B_O_Q2"/>
      <sheetName val="Daftar_Kuantitas2"/>
      <sheetName val="Construction_Progress2"/>
      <sheetName val="Master_Schedule2"/>
      <sheetName val="BILL_of_QUANTITY2"/>
      <sheetName val="Analisa_Ars2"/>
      <sheetName val="meth_hsl_nego2"/>
      <sheetName val="Instalasi_Bengkel2"/>
      <sheetName val="Tabel_material2"/>
      <sheetName val="REKAP_GSE_ROAD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Motor_Data2"/>
      <sheetName val="SCH_GG_&amp;_SAS2"/>
      <sheetName val="Fuel_Oil2"/>
      <sheetName val="UNIT_PRICE_ANALISYS2"/>
      <sheetName val="Rekap_Biaya2"/>
      <sheetName val="ANL_2"/>
      <sheetName val="BAPP_22"/>
      <sheetName val="DAF-NO__x005f_x005f_x00122"/>
      <sheetName val="330000_CABANG_VII2"/>
      <sheetName val="Laba_JO2"/>
      <sheetName val="BoQ__Struktur_Darat_&amp;_Laut2"/>
      <sheetName val="HS_ALAT2"/>
      <sheetName val="HS_UPAH2"/>
      <sheetName val="LIST_ANHARSAT2"/>
      <sheetName val="Tabel_Berat2"/>
      <sheetName val="BoQ_C42"/>
      <sheetName val="BQ_PL_-_ST__HELENA2"/>
      <sheetName val="4-Basic_Price2"/>
      <sheetName val="2_Hydrant2"/>
      <sheetName val="3__Plumbing2"/>
      <sheetName val="7_firealarm2"/>
      <sheetName val="8_listrik&amp;ptr2"/>
      <sheetName val="6_ts2"/>
      <sheetName val="5_tlp2"/>
      <sheetName val="Bill_3_Summary2"/>
      <sheetName val="DAF-NO__x005f_x005f_x005f2"/>
      <sheetName val="analisa_stroke2"/>
      <sheetName val="Bill_of_Qty_MEP2"/>
      <sheetName val="ARP-2_Cfutama"/>
      <sheetName val="Analisa_Alat"/>
      <sheetName val="Rekap_Analisa"/>
      <sheetName val="DAF-NO_3"/>
      <sheetName val="DAF-NO__x0012"/>
      <sheetName val="DAF-NO__x005f"/>
      <sheetName val="LAP___(4)"/>
      <sheetName val="LAP___(11)"/>
      <sheetName val="BAPP_1"/>
      <sheetName val="SPK_1"/>
      <sheetName val="An_alat"/>
      <sheetName val="RAB_"/>
      <sheetName val="HB_me"/>
      <sheetName val="Analisa_Upah_&amp;_Bahan_Plum"/>
      <sheetName val="REK_ADD"/>
      <sheetName val="Kell_Dind-GC"/>
      <sheetName val="COS_REP_XLS"/>
      <sheetName val="Prog_CD"/>
      <sheetName val="Bill_sipil"/>
      <sheetName val="AHS_-_Riel"/>
      <sheetName val="Analisa_HS"/>
      <sheetName val="AnBiaya_OperasionalAlat"/>
      <sheetName val="SATUAN_JADI_"/>
      <sheetName val="rab_me_(by_owner)_"/>
      <sheetName val="BQ_(by_owner)"/>
      <sheetName val="rab_me_(fisik)"/>
      <sheetName val="PROTECTION_"/>
      <sheetName val="Cover_Daf-21"/>
      <sheetName val="Upah_&amp;_Bahan"/>
      <sheetName val="Ktr__BUPATI"/>
      <sheetName val="Ktr__SKPD"/>
      <sheetName val="Daf_Harga"/>
      <sheetName val="An__Harga"/>
      <sheetName val="Pipe_Fabrication"/>
      <sheetName val="RT13526_CPI"/>
      <sheetName val="Sis_Hidrol"/>
      <sheetName val="Brk_Dwn_Sipil"/>
      <sheetName val="Pipa_10_mm"/>
      <sheetName val="Pipa_8_mm"/>
      <sheetName val="Pipa_Fiber"/>
      <sheetName val="Pipa_PE"/>
      <sheetName val="rekap_TOT"/>
      <sheetName val="CAT-HRG_9"/>
      <sheetName val="DAF-_49"/>
      <sheetName val="DAF-NO_19"/>
      <sheetName val="DAF-NO_29"/>
      <sheetName val="DAF_NO_39"/>
      <sheetName val="DAF-NO_49"/>
      <sheetName val="Isolasi_Luar_Dalam9"/>
      <sheetName val="Isolasi_Luar9"/>
      <sheetName val="analisa_Str9"/>
      <sheetName val="Mon_Upah+Alat+Material8"/>
      <sheetName val="ana_drainase9"/>
      <sheetName val="PT_9"/>
      <sheetName val="Sat_Bah_&amp;_Up9"/>
      <sheetName val="Bill_No_13_19"/>
      <sheetName val="TAMKUR_7"/>
      <sheetName val="Daf_13"/>
      <sheetName val="BQ_mep8"/>
      <sheetName val="AHS_ASLI8"/>
      <sheetName val="ANALISA_ALAT_BERAT8"/>
      <sheetName val="Brd_Unit_Rate7"/>
      <sheetName val="Basic_Price7"/>
      <sheetName val="Analisa_&amp;_Upah8"/>
      <sheetName val="Sat__Pek_8"/>
      <sheetName val="DAFTAR_(2)8"/>
      <sheetName val="REF_ONLY8"/>
      <sheetName val="hg_sat_28"/>
      <sheetName val="hg_sat_BM8"/>
      <sheetName val="Bahan___Upah8"/>
      <sheetName val="Analisa_Harga8"/>
      <sheetName val="H_Satuan8"/>
      <sheetName val="Harsat_Bahan7"/>
      <sheetName val="Harsat_Upah7"/>
      <sheetName val="trial_balance7"/>
      <sheetName val="2_29"/>
      <sheetName val="an__struktur15"/>
      <sheetName val="Blk_A7"/>
      <sheetName val="Bill_rekap7"/>
      <sheetName val="Bill_of_Qty7"/>
      <sheetName val="BIAYA_UMUM7"/>
      <sheetName val="Ahs_27"/>
      <sheetName val="Ahs_17"/>
      <sheetName val="HRG_BHN7"/>
      <sheetName val="AHAS_PANEL7"/>
      <sheetName val="Sat_Bahan7"/>
      <sheetName val="Sat_Alat7"/>
      <sheetName val="Sat_Upah7"/>
      <sheetName val="FORM_X_COST7"/>
      <sheetName val="an_mek7"/>
      <sheetName val="Alat_7"/>
      <sheetName val="DAF-NO__x005f_x0012_7"/>
      <sheetName val="DAF-NO__x005f_x005f_x005f_x0012_7"/>
      <sheetName val="An_Arsitektur7"/>
      <sheetName val="An_Struktur7"/>
      <sheetName val="Unit_Rate7"/>
      <sheetName val="Analisa_ME_7"/>
      <sheetName val="an__struktur16"/>
      <sheetName val="RAB_(A)_(2)7"/>
      <sheetName val="B_T7"/>
      <sheetName val="CASF_LOW_f7"/>
      <sheetName val="Analisa___Upah7"/>
      <sheetName val="Bahan_Upah7"/>
      <sheetName val="Cap_DUL7"/>
      <sheetName val="ANALISA_MARET_097"/>
      <sheetName val="LAB_me7"/>
      <sheetName val="HARGA_ALAT7"/>
      <sheetName val="analisa_SNI7"/>
      <sheetName val="Als_Struk7"/>
      <sheetName val="daf_isi_(xref)7"/>
      <sheetName val="upah_bahan7"/>
      <sheetName val="Harga_Bahan7"/>
      <sheetName val="320000_CABANG_VI7"/>
      <sheetName val="bu_alat7"/>
      <sheetName val="sche_kons7"/>
      <sheetName val="bu_mat7"/>
      <sheetName val="bu_tenaga7"/>
      <sheetName val="HASAT_DASAR7"/>
      <sheetName val="tng_bhn_lstrk7"/>
      <sheetName val="vol_baja7"/>
      <sheetName val="ana_kusen7"/>
      <sheetName val="vol_struk7"/>
      <sheetName val="Daftar_Harga7"/>
      <sheetName val="ANALISA_7"/>
      <sheetName val="Strategic_Map7"/>
      <sheetName val="HM_MEK_7"/>
      <sheetName val="Bangunan_Utama7"/>
      <sheetName val="Daftar_Upah7"/>
      <sheetName val="Harga_Satuan7"/>
      <sheetName val="Costing_Tata_suara7"/>
      <sheetName val="01A-_RAB7"/>
      <sheetName val="H_Satuan_Dasar7"/>
      <sheetName val="BSC_ENG7"/>
      <sheetName val="ANALISA_STR_D-3-27"/>
      <sheetName val="Harga_ME_7"/>
      <sheetName val="DAF-NO__x005f_x005f_x005f_x005f_x005f_x005f_x0018"/>
      <sheetName val="ANALISA_GRS_TENGAH7"/>
      <sheetName val="ANALISA_STR_D-3-3_7"/>
      <sheetName val="alat_CETAK7"/>
      <sheetName val="IDC_tahap_II7"/>
      <sheetName val="BOQ_WIKA7"/>
      <sheetName val="R_A_B7"/>
      <sheetName val="OH_Transportasi7"/>
      <sheetName val="OH_Insentif7"/>
      <sheetName val="data_grafik7"/>
      <sheetName val="Bahan_&amp;_Upah7"/>
      <sheetName val="Bill_5_Summary7"/>
      <sheetName val="H-Bahan_&amp;_Tenaga7"/>
      <sheetName val="Unit_Rate_(2)7"/>
      <sheetName val="Rinci_PO7"/>
      <sheetName val="Kas_Bon7"/>
      <sheetName val="REKAP_UTAMA7"/>
      <sheetName val="Pintu-Jend_7"/>
      <sheetName val="rek_det_1_37"/>
      <sheetName val="Ind_MP_Sch_7"/>
      <sheetName val="BSD_(2)7"/>
      <sheetName val="H_SAT7"/>
      <sheetName val="Analisa_Gabungan7"/>
      <sheetName val="01A__RAB7"/>
      <sheetName val="HB_7"/>
      <sheetName val="rab_-_persiapan_&amp;_lantai-17"/>
      <sheetName val="Lt__1_(A)7"/>
      <sheetName val="CAPITOL_MEKANIKAL7"/>
      <sheetName val="Rekap_Direct_Cost7"/>
      <sheetName val="RumusTB_1_bln7"/>
      <sheetName val="RPP_12_SEPT7"/>
      <sheetName val="Harga_Bahan_&amp;_Upah_7"/>
      <sheetName val="HSBU_ANA7"/>
      <sheetName val="B___Norelec7"/>
      <sheetName val="SD_(1)7"/>
      <sheetName val="UBA_RAB7"/>
      <sheetName val="IRNA_B7"/>
      <sheetName val="CMU_27"/>
      <sheetName val="Sat_Bah___Up4"/>
      <sheetName val="HARGA_PIPA4"/>
      <sheetName val="610_07A3"/>
      <sheetName val="Ans_Kom_Precast3"/>
      <sheetName val="BIAYA_SISA_PEK_3"/>
      <sheetName val="H_BAHAN3"/>
      <sheetName val="DAF-NO__x005f_x005f_x005f_x005f_x005f_x005f_x0053"/>
      <sheetName val="rap_rinci3"/>
      <sheetName val="TE_TS_FA_LAN_MATV3"/>
      <sheetName val="DAFTAR_HARGA_SATUAN_MATERIAL3"/>
      <sheetName val="310000_CABANG_V3"/>
      <sheetName val="Master_Supplier3"/>
      <sheetName val="Analisa_Harga_Satuan3"/>
      <sheetName val="_R_A_B3"/>
      <sheetName val="B_O_Q3"/>
      <sheetName val="Daftar_Kuantitas3"/>
      <sheetName val="Construction_Progress3"/>
      <sheetName val="Master_Schedule3"/>
      <sheetName val="BILL_of_QUANTITY3"/>
      <sheetName val="Analisa_Ars3"/>
      <sheetName val="meth_hsl_nego3"/>
      <sheetName val="Instalasi_Bengkel3"/>
      <sheetName val="Tabel_material3"/>
      <sheetName val="REKAP_GSE_ROAD3"/>
      <sheetName val="Pek__Tanah3"/>
      <sheetName val="Pek__Pondasi3"/>
      <sheetName val="Pek__Dinding3"/>
      <sheetName val="Pek__Plesteran3"/>
      <sheetName val="Pek__Kayu3"/>
      <sheetName val="Pek__Beton3"/>
      <sheetName val="Pek__Penutup_Atap3"/>
      <sheetName val="Pek__Langit-langit3"/>
      <sheetName val="Pek__Sanitasi3"/>
      <sheetName val="Pek__Besi_&amp;_Alumunium3"/>
      <sheetName val="Pek__Kunci_&amp;_Kaca3"/>
      <sheetName val="Pek__Penutup_Lantai_&amp;_dinding3"/>
      <sheetName val="Pek__Pengecatan3"/>
      <sheetName val="Motor_Data3"/>
      <sheetName val="SCH_GG_&amp;_SAS3"/>
      <sheetName val="Fuel_Oil3"/>
      <sheetName val="UNIT_PRICE_ANALISYS3"/>
      <sheetName val="Rekap_Biaya3"/>
      <sheetName val="ANL_3"/>
      <sheetName val="BAPP_23"/>
      <sheetName val="DAF-NO__x005f_x005f_x00123"/>
      <sheetName val="330000_CABANG_VII3"/>
      <sheetName val="Laba_JO3"/>
      <sheetName val="BoQ__Struktur_Darat_&amp;_Laut3"/>
      <sheetName val="HS_ALAT3"/>
      <sheetName val="HS_UPAH3"/>
      <sheetName val="LIST_ANHARSAT3"/>
      <sheetName val="Tabel_Berat3"/>
      <sheetName val="BoQ_C43"/>
      <sheetName val="BQ_PL_-_ST__HELENA3"/>
      <sheetName val="4-Basic_Price3"/>
      <sheetName val="2_Hydrant3"/>
      <sheetName val="3__Plumbing3"/>
      <sheetName val="7_firealarm3"/>
      <sheetName val="8_listrik&amp;ptr3"/>
      <sheetName val="6_ts3"/>
      <sheetName val="5_tlp3"/>
      <sheetName val="Bill_3_Summary3"/>
      <sheetName val="DAF-NO__x005f_x005f_x005f3"/>
      <sheetName val="analisa_stroke3"/>
      <sheetName val="Bill_of_Qty_MEP3"/>
      <sheetName val="ARP-2_Cfutama1"/>
      <sheetName val="Analisa_Alat1"/>
      <sheetName val="Rekap_Analisa1"/>
      <sheetName val="DAF-NO__x00121"/>
      <sheetName val="DAF-NO__x005f1"/>
      <sheetName val="LAP___(4)1"/>
      <sheetName val="LAP___(11)1"/>
      <sheetName val="BAPP_11"/>
      <sheetName val="SPK_11"/>
      <sheetName val="An_alat1"/>
      <sheetName val="RAB_1"/>
      <sheetName val="HB_me1"/>
      <sheetName val="Analisa_Upah_&amp;_Bahan_Plum1"/>
      <sheetName val="REK_ADD1"/>
      <sheetName val="Kell_Dind-GC1"/>
      <sheetName val="COS_REP_XLS1"/>
      <sheetName val="Prog_CD1"/>
      <sheetName val="Bill_sipil1"/>
      <sheetName val="AHS_-_Riel1"/>
      <sheetName val="Analisa_HS1"/>
      <sheetName val="AnBiaya_OperasionalAlat1"/>
      <sheetName val="SATUAN_JADI_1"/>
      <sheetName val="rab_me_(by_owner)_1"/>
      <sheetName val="BQ_(by_owner)1"/>
      <sheetName val="rab_me_(fisik)1"/>
      <sheetName val="PROTECTION_1"/>
      <sheetName val="Cover_Daf-22"/>
      <sheetName val="Upah_&amp;_Bahan1"/>
      <sheetName val="Ktr__BUPATI1"/>
      <sheetName val="Ktr__SKPD1"/>
      <sheetName val="Daf_Harga1"/>
      <sheetName val="An__Harga1"/>
      <sheetName val="Pipe_Fabrication1"/>
      <sheetName val="RT13526_CPI1"/>
      <sheetName val="Sis_Hidrol1"/>
      <sheetName val="Brk_Dwn_Sipil1"/>
      <sheetName val="Pipa_10_mm1"/>
      <sheetName val="Pipa_8_mm1"/>
      <sheetName val="Pipa_Fiber1"/>
      <sheetName val="Pipa_PE1"/>
      <sheetName val="rekap_TOT1"/>
      <sheetName val="CAT-HRG_10"/>
      <sheetName val="DAF-_410"/>
      <sheetName val="DAF-NO_110"/>
      <sheetName val="DAF-NO_210"/>
      <sheetName val="DAF_NO_310"/>
      <sheetName val="DAF-NO_410"/>
      <sheetName val="Isolasi_Luar_Dalam10"/>
      <sheetName val="Isolasi_Luar10"/>
      <sheetName val="analisa_Str10"/>
      <sheetName val="ana_drainase10"/>
      <sheetName val="PT_10"/>
      <sheetName val="Mon_Upah+Alat+Material9"/>
      <sheetName val="Sat_Bah_&amp;_Up10"/>
      <sheetName val="Bill_No_13_110"/>
      <sheetName val="AHS_ASLI9"/>
      <sheetName val="BQ_mep9"/>
      <sheetName val="ANALISA_ALAT_BERAT9"/>
      <sheetName val="TAMKUR_8"/>
      <sheetName val="Brd_Unit_Rate8"/>
      <sheetName val="Basic_Price8"/>
      <sheetName val="Analisa_&amp;_Upah9"/>
      <sheetName val="Sat__Pek_9"/>
      <sheetName val="DAFTAR_(2)9"/>
      <sheetName val="REF_ONLY9"/>
      <sheetName val="hg_sat_29"/>
      <sheetName val="hg_sat_BM9"/>
      <sheetName val="H_Satuan9"/>
      <sheetName val="Bahan___Upah9"/>
      <sheetName val="Analisa_Harga9"/>
      <sheetName val="Harsat_Bahan8"/>
      <sheetName val="Harsat_Upah8"/>
      <sheetName val="trial_balance8"/>
      <sheetName val="2_210"/>
      <sheetName val="an__struktur17"/>
      <sheetName val="Blk_A8"/>
      <sheetName val="Bill_rekap8"/>
      <sheetName val="Bill_of_Qty8"/>
      <sheetName val="BIAYA_UMUM8"/>
      <sheetName val="Ahs_28"/>
      <sheetName val="Ahs_18"/>
      <sheetName val="HRG_BHN8"/>
      <sheetName val="AHAS_PANEL8"/>
      <sheetName val="Sat_Bahan8"/>
      <sheetName val="Sat_Alat8"/>
      <sheetName val="Sat_Upah8"/>
      <sheetName val="FORM_X_COST8"/>
      <sheetName val="an_mek8"/>
      <sheetName val="Alat_8"/>
      <sheetName val="DAF-NO__x005f_x0012_8"/>
      <sheetName val="DAF-NO__x005f_x005f_x005f_x0012_8"/>
      <sheetName val="An_Arsitektur8"/>
      <sheetName val="An_Struktur8"/>
      <sheetName val="Unit_Rate8"/>
      <sheetName val="Analisa_ME_8"/>
      <sheetName val="an__struktur18"/>
      <sheetName val="RAB_(A)_(2)8"/>
      <sheetName val="B_T8"/>
      <sheetName val="CASF_LOW_f8"/>
      <sheetName val="Bahan_Upah8"/>
      <sheetName val="Analisa___Upah8"/>
      <sheetName val="Cap_DUL8"/>
      <sheetName val="ANALISA_MARET_098"/>
      <sheetName val="LAB_me8"/>
      <sheetName val="HARGA_ALAT8"/>
      <sheetName val="analisa_SNI8"/>
      <sheetName val="Als_Struk8"/>
      <sheetName val="daf_isi_(xref)8"/>
      <sheetName val="upah_bahan8"/>
      <sheetName val="Harga_Bahan8"/>
      <sheetName val="320000_CABANG_VI8"/>
      <sheetName val="bu_alat8"/>
      <sheetName val="sche_kons8"/>
      <sheetName val="bu_mat8"/>
      <sheetName val="bu_tenaga8"/>
      <sheetName val="HASAT_DASAR8"/>
      <sheetName val="tng_bhn_lstrk8"/>
      <sheetName val="vol_baja8"/>
      <sheetName val="ana_kusen8"/>
      <sheetName val="vol_struk8"/>
      <sheetName val="Daftar_Harga8"/>
      <sheetName val="ANALISA_8"/>
      <sheetName val="Strategic_Map8"/>
      <sheetName val="HM_MEK_8"/>
      <sheetName val="Bangunan_Utama8"/>
      <sheetName val="Daftar_Upah8"/>
      <sheetName val="Harga_Satuan8"/>
      <sheetName val="Costing_Tata_suara8"/>
      <sheetName val="Harga_ME_8"/>
      <sheetName val="DAF-NO__x005f_x005f_x005f_x005f_x005f_x005f_x0019"/>
      <sheetName val="BSC_ENG8"/>
      <sheetName val="R_A_B8"/>
      <sheetName val="H_Satuan_Dasar8"/>
      <sheetName val="01A-_RAB8"/>
      <sheetName val="Rinci_PO8"/>
      <sheetName val="Kas_Bon8"/>
      <sheetName val="alat_CETAK8"/>
      <sheetName val="H-Bahan_&amp;_Tenaga8"/>
      <sheetName val="Bahan_&amp;_Upah8"/>
      <sheetName val="IDC_tahap_II8"/>
      <sheetName val="data_grafik8"/>
      <sheetName val="ANALISA_GRS_TENGAH8"/>
      <sheetName val="Bill_5_Summary8"/>
      <sheetName val="OH_Transportasi8"/>
      <sheetName val="OH_Insentif8"/>
      <sheetName val="H_SAT8"/>
      <sheetName val="Analisa_Gabungan8"/>
      <sheetName val="ANALISA_STR_D-3-28"/>
      <sheetName val="ANALISA_STR_D-3-3_8"/>
      <sheetName val="BOQ_WIKA8"/>
      <sheetName val="Unit_Rate_(2)8"/>
      <sheetName val="REKAP_UTAMA8"/>
      <sheetName val="Pintu-Jend_8"/>
      <sheetName val="rek_det_1_38"/>
      <sheetName val="Ind_MP_Sch_8"/>
      <sheetName val="BSD_(2)8"/>
      <sheetName val="01A__RAB8"/>
      <sheetName val="HB_8"/>
      <sheetName val="rab_-_persiapan_&amp;_lantai-18"/>
      <sheetName val="Lt__1_(A)8"/>
      <sheetName val="CAPITOL_MEKANIKAL8"/>
      <sheetName val="Rekap_Direct_Cost8"/>
      <sheetName val="RumusTB_1_bln8"/>
      <sheetName val="RPP_12_SEPT8"/>
      <sheetName val="Harga_Bahan_&amp;_Upah_8"/>
      <sheetName val="HSBU_ANA8"/>
      <sheetName val="B___Norelec8"/>
      <sheetName val="SD_(1)8"/>
      <sheetName val="UBA_RAB8"/>
      <sheetName val="IRNA_B8"/>
      <sheetName val="CMU_28"/>
      <sheetName val="Sat_Bah___Up5"/>
      <sheetName val="HARGA_PIPA5"/>
      <sheetName val="610_07A4"/>
      <sheetName val="Ans_Kom_Precast4"/>
      <sheetName val="BIAYA_SISA_PEK_4"/>
      <sheetName val="H_BAHAN4"/>
      <sheetName val="DAF-NO__x005f_x005f_x005f_x005f_x005f_x005f_x0054"/>
      <sheetName val="rap_rinci4"/>
      <sheetName val="TE_TS_FA_LAN_MATV4"/>
      <sheetName val="DAFTAR_HARGA_SATUAN_MATERIAL4"/>
      <sheetName val="310000_CABANG_V4"/>
      <sheetName val="Master_Supplier4"/>
      <sheetName val="Analisa_Harga_Satuan4"/>
      <sheetName val="_R_A_B4"/>
      <sheetName val="B_O_Q4"/>
      <sheetName val="Daftar_Kuantitas4"/>
      <sheetName val="Construction_Progress4"/>
      <sheetName val="Master_Schedule4"/>
      <sheetName val="BILL_of_QUANTITY4"/>
      <sheetName val="Analisa_Ars4"/>
      <sheetName val="meth_hsl_nego4"/>
      <sheetName val="Instalasi_Bengkel4"/>
      <sheetName val="Tabel_material4"/>
      <sheetName val="REKAP_GSE_ROAD4"/>
      <sheetName val="Pek__Tanah4"/>
      <sheetName val="Pek__Pondasi4"/>
      <sheetName val="Pek__Dinding4"/>
      <sheetName val="Pek__Plesteran4"/>
      <sheetName val="Pek__Kayu4"/>
      <sheetName val="Pek__Beton4"/>
      <sheetName val="Pek__Penutup_Atap4"/>
      <sheetName val="Pek__Langit-langit4"/>
      <sheetName val="Pek__Sanitasi4"/>
      <sheetName val="Pek__Besi_&amp;_Alumunium4"/>
      <sheetName val="Pek__Kunci_&amp;_Kaca4"/>
      <sheetName val="Pek__Penutup_Lantai_&amp;_dinding4"/>
      <sheetName val="Pek__Pengecatan4"/>
      <sheetName val="Motor_Data4"/>
      <sheetName val="SCH_GG_&amp;_SAS4"/>
      <sheetName val="Fuel_Oil4"/>
      <sheetName val="UNIT_PRICE_ANALISYS4"/>
      <sheetName val="Rekap_Biaya4"/>
      <sheetName val="ANL_4"/>
      <sheetName val="BAPP_24"/>
      <sheetName val="DAF-NO__x005f_x005f_x00124"/>
      <sheetName val="330000_CABANG_VII4"/>
      <sheetName val="Laba_JO4"/>
      <sheetName val="BoQ__Struktur_Darat_&amp;_Laut4"/>
      <sheetName val="HS_ALAT4"/>
      <sheetName val="HS_UPAH4"/>
      <sheetName val="LIST_ANHARSAT4"/>
      <sheetName val="Tabel_Berat4"/>
      <sheetName val="BoQ_C44"/>
      <sheetName val="BQ_PL_-_ST__HELENA4"/>
      <sheetName val="4-Basic_Price4"/>
      <sheetName val="2_Hydrant4"/>
      <sheetName val="3__Plumbing4"/>
      <sheetName val="7_firealarm4"/>
      <sheetName val="8_listrik&amp;ptr4"/>
      <sheetName val="6_ts4"/>
      <sheetName val="5_tlp4"/>
      <sheetName val="Bill_3_Summary4"/>
      <sheetName val="DAF-NO__x005f_x005f_x005f4"/>
      <sheetName val="analisa_stroke4"/>
      <sheetName val="Bill_of_Qty_MEP4"/>
      <sheetName val="ARP-2_Cfutama2"/>
      <sheetName val="Analisa_Alat2"/>
      <sheetName val="Rekap_Analisa2"/>
      <sheetName val="DAF-NO__x00122"/>
      <sheetName val="DAF-NO__x005f2"/>
      <sheetName val="LAP___(4)2"/>
      <sheetName val="LAP___(11)2"/>
      <sheetName val="BAPP_12"/>
      <sheetName val="SPK_12"/>
      <sheetName val="An_alat2"/>
      <sheetName val="RAB_2"/>
      <sheetName val="HB_me2"/>
      <sheetName val="Analisa_Upah_&amp;_Bahan_Plum2"/>
      <sheetName val="REK_ADD2"/>
      <sheetName val="Kell_Dind-GC2"/>
      <sheetName val="COS_REP_XLS2"/>
      <sheetName val="Prog_CD2"/>
      <sheetName val="Bill_sipil2"/>
      <sheetName val="AHS_-_Riel2"/>
      <sheetName val="Analisa_HS2"/>
      <sheetName val="AnBiaya_OperasionalAlat2"/>
      <sheetName val="SATUAN_JADI_2"/>
      <sheetName val="rab_me_(by_owner)_2"/>
      <sheetName val="BQ_(by_owner)2"/>
      <sheetName val="rab_me_(fisik)2"/>
      <sheetName val="PROTECTION_2"/>
      <sheetName val="Cover_Daf-23"/>
      <sheetName val="Upah_&amp;_Bahan2"/>
      <sheetName val="Ktr__BUPATI2"/>
      <sheetName val="Ktr__SKPD2"/>
      <sheetName val="Daf_Harga2"/>
      <sheetName val="An__Harga2"/>
      <sheetName val="Pipe_Fabrication2"/>
      <sheetName val="RT13526_CPI2"/>
      <sheetName val="Sis_Hidrol2"/>
      <sheetName val="Brk_Dwn_Sipil2"/>
      <sheetName val="Pipa_10_mm2"/>
      <sheetName val="Pipa_8_mm2"/>
      <sheetName val="Pipa_Fiber2"/>
      <sheetName val="Pipa_PE2"/>
      <sheetName val="rekap_TOT2"/>
      <sheetName val="Material&amp;Alat"/>
      <sheetName val="Analisa RAB"/>
      <sheetName val="Analisa RAP"/>
      <sheetName val="CekList"/>
      <sheetName val="BQ OE"/>
      <sheetName val="Sch Tender"/>
      <sheetName val="Alat B"/>
      <sheetName val="Bahan B"/>
      <sheetName val="Upah B"/>
      <sheetName val="Lain-Lain"/>
      <sheetName val="Telusur"/>
      <sheetName val="Penyebaran M"/>
      <sheetName val="Rekap RAP"/>
      <sheetName val="BUL"/>
      <sheetName val="Uba"/>
      <sheetName val="Analisa -Baku"/>
      <sheetName val="Rekap Prelim"/>
      <sheetName val="BQNSC"/>
      <sheetName val="Faktor Markup"/>
      <sheetName val="ANAM"/>
      <sheetName val="Sheet1 (2)"/>
      <sheetName val="BURDA"/>
      <sheetName val="ANTEK-GAL"/>
      <sheetName val="HRS-ATB"/>
      <sheetName val="ANTEK-PRIME"/>
      <sheetName val="ANTEK-TIMB"/>
      <sheetName val="FS-FORECAST"/>
      <sheetName val="LEADSCHEDULE"/>
      <sheetName val="CRUSER"/>
      <sheetName val="DCF"/>
      <sheetName val="KEBALAT"/>
      <sheetName val="DAF-NO__x0011"/>
      <sheetName val="DAF-NO__x0013"/>
      <sheetName val="DAF-NO__x0014"/>
      <sheetName val="DAF-NO__x0012_4"/>
      <sheetName val="DAF-NO__x005f_x005f_x0015"/>
      <sheetName val="DAF-NO__x0012_5"/>
      <sheetName val="DAF-NO__x005f_x005f_x0016"/>
      <sheetName val="DAF-NO__x005f_x005f_x0051"/>
      <sheetName val="DAF-NO__x0012_6"/>
      <sheetName val="DAF-NO__x005f_x005f_x0017"/>
      <sheetName val="DAF-NO__x005f_x005f_x0052"/>
      <sheetName val="DAF-NO__x0012_7"/>
      <sheetName val="DAF-NO__x005f_x005f_x0018"/>
      <sheetName val="DAF-NO__x005f_x005f_x0053"/>
      <sheetName val="DAF-NO__x00123"/>
      <sheetName val="DAF-NO__x005f3"/>
      <sheetName val="DAF-NO__x0012_8"/>
      <sheetName val="DAF-NO__x005f_x005f_x0019"/>
      <sheetName val="DAF-NO__x005f_x005f_x0054"/>
      <sheetName val="DAF-NO__x00124"/>
      <sheetName val="DAF-NO__x005f4"/>
      <sheetName val="Komisi"/>
      <sheetName val="struktur tdk dipakai"/>
      <sheetName val="Plumbing"/>
      <sheetName val="Add_trans"/>
      <sheetName val="AHS - CPO"/>
      <sheetName val="Balance sheet"/>
      <sheetName val="Financial Statements"/>
      <sheetName val="Depreciation2"/>
      <sheetName val="Depreciation"/>
      <sheetName val="Gen_Ass"/>
      <sheetName val="CAB 2"/>
      <sheetName val="Penawaran"/>
      <sheetName val="Asumsi2"/>
      <sheetName val="bahanbakar"/>
      <sheetName val="BACK"/>
      <sheetName val="conc-mix"/>
      <sheetName val="6-AGREGAT"/>
      <sheetName val="MP &amp; FC"/>
      <sheetName val="Div2"/>
      <sheetName val="BQ INTERN"/>
      <sheetName val="PORSI"/>
      <sheetName val="Bill 4 Summary"/>
      <sheetName val="BQ-BARU"/>
      <sheetName val="概総括1"/>
      <sheetName val="378TWV1"/>
      <sheetName val="PriceList"/>
      <sheetName val="KASUS8"/>
      <sheetName val="KASUS10"/>
      <sheetName val="HS"/>
      <sheetName val="ANTEK"/>
      <sheetName val="brd2"/>
      <sheetName val="XL4Test5"/>
      <sheetName val="DAF-NO._x005f_x005f_x005f_x005f_x0012"/>
      <sheetName val="RinciBab1_Seksi1"/>
      <sheetName val="grail"/>
      <sheetName val="bau"/>
      <sheetName val="List Of Basic Price"/>
      <sheetName val="NC-CM"/>
      <sheetName val="harsat sdy"/>
      <sheetName val="RAW MATERIALS "/>
      <sheetName val="COST-PERSON-J.O."/>
      <sheetName val="RENTAL1"/>
      <sheetName val="3-DIV2"/>
      <sheetName val="rkpm 2003"/>
      <sheetName val="bq analisa"/>
      <sheetName val="REK"/>
      <sheetName val="LBK1"/>
      <sheetName val="BARU-3"/>
      <sheetName val="BARU-4 "/>
      <sheetName val="Upah&amp;Bahan"/>
      <sheetName val="ANALISA SNI "/>
      <sheetName val="kusen"/>
      <sheetName val="sche MJ sari"/>
      <sheetName val="HB ARSITEKTUR"/>
      <sheetName val="HB STRUKTUR"/>
      <sheetName val="UnitRate22"/>
      <sheetName val="DaftarHarga"/>
      <sheetName val="DB-PU"/>
      <sheetName val="har-sat"/>
      <sheetName val="PPSTA-Binlola"/>
      <sheetName val="ANALISA SNI'07rootsREV"/>
      <sheetName val="INDEX"/>
      <sheetName val="ANALISA SNI'07(ubh bgsting)"/>
      <sheetName val="Parameter"/>
      <sheetName val="bahan SNI"/>
      <sheetName val="ANALISA SNI'13 "/>
      <sheetName val="Up &amp; bhn"/>
      <sheetName val="Basic Assumptions Old"/>
      <sheetName val="Budget By Month"/>
      <sheetName val="Tracking"/>
      <sheetName val="Harga S Dasar UNTUK IDISI"/>
      <sheetName val="VOLUME"/>
      <sheetName val="8"/>
      <sheetName val="MASTER"/>
      <sheetName val="FE-1770-I"/>
      <sheetName val="FE-1770.P1"/>
      <sheetName val="FE-1770-II"/>
      <sheetName val="Control"/>
      <sheetName val="Overview"/>
      <sheetName val="Std-Prod KS"/>
      <sheetName val="Bahan Listrik"/>
      <sheetName val="MENU"/>
      <sheetName val="ahas-ins"/>
      <sheetName val="data_type_kusen_(all)"/>
      <sheetName val="struktur_tdk_dipakai"/>
      <sheetName val="Harga Dasar"/>
      <sheetName val=""/>
      <sheetName val="REKAP WORKSHOP"/>
      <sheetName val="Tanggal"/>
      <sheetName val="Scope of work"/>
      <sheetName val="KJ 2002"/>
      <sheetName val="Factor Worksheet"/>
      <sheetName val="Quote"/>
      <sheetName val="Bab.2.2-Pek.ARS Bsmnt"/>
      <sheetName val="Bab.3.2-Pek.ARS Mall"/>
      <sheetName val="Bab.4.2-Pek.ARS Hotel"/>
      <sheetName val="MADC"/>
      <sheetName val="Pintu &amp; Jendela"/>
      <sheetName val="ANALISA JAN 08"/>
      <sheetName val="DIV 5 6"/>
      <sheetName val="H.BAHAN "/>
      <sheetName val="Mob"/>
      <sheetName val="Breakdown_Structure"/>
      <sheetName val="Breakdown_Architecture"/>
      <sheetName val="Harga Material"/>
      <sheetName val="ANALISAstr"/>
      <sheetName val="Assumption"/>
      <sheetName val="REQDELTA"/>
      <sheetName val="Analisarev"/>
      <sheetName val="References"/>
      <sheetName val="Rek-Tot"/>
      <sheetName val="Harga PU"/>
      <sheetName val="Coding"/>
      <sheetName val="KMS-DIS5"/>
      <sheetName val="DAF-NO._x005f_x005f_x005f_x005f_x005f"/>
      <sheetName val="Appendix 2(SatDas)"/>
      <sheetName val="Daftar Harga Material"/>
      <sheetName val="Hrg.Sat"/>
      <sheetName val="Analisa-H"/>
      <sheetName val="Anal Kantor_BBI"/>
      <sheetName val="2. MVAC R1"/>
      <sheetName val="Tenaga Inti"/>
      <sheetName val="DAF.ALAT"/>
      <sheetName val="D2.8"/>
      <sheetName val="analisa el"/>
      <sheetName val="analisa mek"/>
      <sheetName val="Analisa Mob. 3"/>
      <sheetName val="Analisa Mob.1"/>
      <sheetName val="Analisa-Harga"/>
      <sheetName val="Analisa Mob. 2"/>
      <sheetName val="data-pendukung"/>
      <sheetName val="ANALISA PEK.UMUM"/>
      <sheetName val="Fill this out first___"/>
      <sheetName val="Fill this out first..."/>
      <sheetName val="2-Genset print"/>
      <sheetName val="Bill 2 Summary"/>
      <sheetName val="Urugan Pasir"/>
      <sheetName val="Exlfoxpro final"/>
      <sheetName val="Galian batu"/>
      <sheetName val="FLANGE"/>
      <sheetName val="VALVE"/>
      <sheetName val="Range"/>
      <sheetName val="KPI RKAP 2016R"/>
      <sheetName val="Bank real"/>
      <sheetName val="Buku Piutang"/>
      <sheetName val="Buku Hutang"/>
      <sheetName val="kASPELLL"/>
      <sheetName val="**00"/>
      <sheetName val="****01"/>
      <sheetName val="BQ ARS"/>
      <sheetName val="Hrg Pipa"/>
      <sheetName val="KH"/>
      <sheetName val="Volume Pucang"/>
      <sheetName val="SEDULC"/>
      <sheetName val="M2"/>
      <sheetName val="harga.bahan"/>
      <sheetName val="BAHAN Dekat"/>
      <sheetName val="PESANTREN"/>
      <sheetName val="G"/>
      <sheetName val="Curup"/>
      <sheetName val="Prabu"/>
      <sheetName val="On Time"/>
      <sheetName val="K210"/>
      <sheetName val="Barang"/>
      <sheetName val="5-ALAT(1)"/>
      <sheetName val="REKTOR"/>
      <sheetName val="DEKAN"/>
      <sheetName val="3.6.-Lighting Inst"/>
      <sheetName val="Sum Bill 3"/>
      <sheetName val="3.7.-Light. fix. (Supply)"/>
      <sheetName val="3.4.-Cable Feeder"/>
      <sheetName val="DHS AC"/>
      <sheetName val="SEX"/>
      <sheetName val="CF Alat"/>
      <sheetName val="Bahan "/>
      <sheetName val="UP_an"/>
      <sheetName val="Aggr"/>
      <sheetName val="Hargamat"/>
      <sheetName val="MT_an"/>
      <sheetName val="DASAR"/>
      <sheetName val="PRO_A"/>
      <sheetName val="DWG"/>
      <sheetName val="ELEC_MCI"/>
      <sheetName val="MAIN"/>
      <sheetName val="INST_MCI"/>
      <sheetName val="MECH_MCI"/>
      <sheetName val="PRO"/>
      <sheetName val="Balok"/>
      <sheetName val="BOQ CBM"/>
      <sheetName val="G_SUMMARY"/>
      <sheetName val="AN Tdr"/>
      <sheetName val="Tie Beam"/>
      <sheetName val="AN Beton"/>
      <sheetName val="Plat"/>
      <sheetName val="Default"/>
      <sheetName val="UPAHBAHAN"/>
      <sheetName val="SCTV"/>
      <sheetName val="Coef et données"/>
      <sheetName val="ca"/>
      <sheetName val="Harga Bahan &amp; Upah"/>
      <sheetName val="tifico"/>
      <sheetName val="REMUNERASISTANDAR"/>
      <sheetName val="TABEL-DETASIR"/>
      <sheetName val="ubah"/>
      <sheetName val="anal_alat"/>
      <sheetName val="Analisa hrg stn"/>
      <sheetName val="NTB"/>
      <sheetName val="CP"/>
      <sheetName val="Sat"/>
      <sheetName val="Grading Tahap 1"/>
      <sheetName val="80tph"/>
      <sheetName val="Analisa HSP"/>
      <sheetName val="LT1 (2)"/>
      <sheetName val="__00"/>
      <sheetName val="____01"/>
      <sheetName val="rbka"/>
      <sheetName val="rbki"/>
      <sheetName val="Sheet15"/>
      <sheetName val="Rumus "/>
      <sheetName val="Income"/>
      <sheetName val="Material-mr"/>
      <sheetName val="hilti breaker"/>
      <sheetName val="PRY01-1"/>
      <sheetName val="MT"/>
      <sheetName val="BB"/>
      <sheetName val="SC "/>
      <sheetName val="Basicprice"/>
      <sheetName val="REFTABLE"/>
      <sheetName val="H Sat Jembatan"/>
      <sheetName val="ac"/>
      <sheetName val="hs_str"/>
      <sheetName val="Har Sat"/>
      <sheetName val="Harga Mat "/>
      <sheetName val="SchC"/>
      <sheetName val="SchA"/>
      <sheetName val="SewAlat"/>
      <sheetName val="SchB"/>
      <sheetName val="SchD"/>
      <sheetName val="baop"/>
      <sheetName val="Lantai 1 ME"/>
      <sheetName val="An_Konstruksi"/>
      <sheetName val="Anal uph"/>
      <sheetName val="Daftar Harga Bahan"/>
      <sheetName val="An Biaya Kons.Pek.Kayu &amp; Atap"/>
      <sheetName val="Harga-upah"/>
      <sheetName val="Analisa 2"/>
      <sheetName val="CDM-Field Trial"/>
      <sheetName val="Sch"/>
      <sheetName val="Cover (x)"/>
      <sheetName val="Cor Apt"/>
      <sheetName val="611"/>
      <sheetName val="D -12"/>
      <sheetName val="TONG HOP VL-NC"/>
      <sheetName val="Perm. Test"/>
      <sheetName val="daftar1"/>
      <sheetName val="Sch 1.2 Civil"/>
      <sheetName val="Lamp-2 (Analisa)"/>
      <sheetName val="Sch_1_2_Civil"/>
      <sheetName val="Harga_Dasar"/>
      <sheetName val="ANALISA_SNI_"/>
      <sheetName val="List of Eqp"/>
      <sheetName val="UPA"/>
      <sheetName val="SAT_UPAH,BAHAN,ALAT"/>
      <sheetName val="Data kosen pintu kayu"/>
      <sheetName val="DI.Gadung-1"/>
      <sheetName val="RAB KapukI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sheetData sheetId="245" refreshError="1"/>
      <sheetData sheetId="246"/>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refreshError="1"/>
      <sheetData sheetId="1026" refreshError="1"/>
      <sheetData sheetId="1027" refreshError="1"/>
      <sheetData sheetId="1028" refreshError="1"/>
      <sheetData sheetId="1029" refreshError="1"/>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sheetData sheetId="1129"/>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refreshError="1"/>
      <sheetData sheetId="1523"/>
      <sheetData sheetId="1524"/>
      <sheetData sheetId="1525" refreshError="1"/>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Upah"/>
      <sheetName val="Analisa"/>
    </sheetNames>
    <sheetDataSet>
      <sheetData sheetId="0" refreshError="1">
        <row r="10">
          <cell r="F10">
            <v>30000</v>
          </cell>
        </row>
        <row r="11">
          <cell r="F11">
            <v>110000</v>
          </cell>
        </row>
        <row r="12">
          <cell r="F12">
            <v>135000</v>
          </cell>
        </row>
        <row r="13">
          <cell r="F13">
            <v>50000</v>
          </cell>
        </row>
        <row r="14">
          <cell r="F14">
            <v>17500</v>
          </cell>
        </row>
        <row r="15">
          <cell r="F15">
            <v>50000</v>
          </cell>
        </row>
        <row r="16">
          <cell r="F16">
            <v>216666.66666666666</v>
          </cell>
        </row>
        <row r="24">
          <cell r="F24">
            <v>1400</v>
          </cell>
        </row>
        <row r="25">
          <cell r="F25">
            <v>7000</v>
          </cell>
        </row>
        <row r="26">
          <cell r="F26">
            <v>32000</v>
          </cell>
        </row>
        <row r="27">
          <cell r="F27">
            <v>30000</v>
          </cell>
        </row>
        <row r="30">
          <cell r="F30">
            <v>0</v>
          </cell>
        </row>
        <row r="46">
          <cell r="F46">
            <v>0</v>
          </cell>
        </row>
        <row r="47">
          <cell r="F47">
            <v>0</v>
          </cell>
        </row>
        <row r="49">
          <cell r="F49">
            <v>0</v>
          </cell>
        </row>
        <row r="52">
          <cell r="F52">
            <v>0</v>
          </cell>
        </row>
        <row r="53">
          <cell r="F53">
            <v>0</v>
          </cell>
        </row>
        <row r="57">
          <cell r="F57">
            <v>0</v>
          </cell>
        </row>
        <row r="58">
          <cell r="F58">
            <v>0</v>
          </cell>
        </row>
      </sheetData>
      <sheetData sheetId="1" refreshError="1">
        <row r="17">
          <cell r="F17">
            <v>35000</v>
          </cell>
        </row>
        <row r="21">
          <cell r="F21">
            <v>35000</v>
          </cell>
        </row>
        <row r="33">
          <cell r="F33">
            <v>27500</v>
          </cell>
        </row>
      </sheetData>
      <sheetData sheetId="2"/>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ONLY"/>
      <sheetName val="****00"/>
      <sheetName val="LCATAL"/>
      <sheetName val="B1"/>
      <sheetName val="B2"/>
      <sheetName val="C1"/>
      <sheetName val="C2"/>
      <sheetName val="D2"/>
      <sheetName val="FG"/>
      <sheetName val="D4"/>
      <sheetName val="L"/>
      <sheetName val="REF_ONLY"/>
      <sheetName val="Cover Daf-2"/>
      <sheetName val="BQ-E20-02(Rp)"/>
      <sheetName val="DAF-2"/>
      <sheetName val="price"/>
      <sheetName val="____00"/>
    </sheetNames>
    <sheetDataSet>
      <sheetData sheetId="0" refreshError="1">
        <row r="11">
          <cell r="C11" t="str">
            <v>HFF1X4</v>
          </cell>
          <cell r="E11" t="str">
            <v>45 DEG ELL FRP 150 PER SPEC.</v>
          </cell>
        </row>
        <row r="12">
          <cell r="C12" t="str">
            <v>HFF6X4</v>
          </cell>
          <cell r="E12" t="str">
            <v>45 DEG ELL FRP 600 PER SPEC.</v>
          </cell>
        </row>
        <row r="13">
          <cell r="C13" t="str">
            <v>TFCJ01</v>
          </cell>
          <cell r="E13" t="str">
            <v>45 DEG ELL 3000 THD CS A105</v>
          </cell>
        </row>
        <row r="14">
          <cell r="C14" t="str">
            <v>WFC012</v>
          </cell>
          <cell r="E14" t="str">
            <v>45 DEG ELL SCH10 BW CS A234-WPB</v>
          </cell>
        </row>
        <row r="15">
          <cell r="C15" t="str">
            <v>WFC052</v>
          </cell>
          <cell r="E15" t="str">
            <v>45 DEG ELL STD BW CS A234-WPB</v>
          </cell>
        </row>
        <row r="16">
          <cell r="C16" t="str">
            <v>WFC062</v>
          </cell>
          <cell r="E16" t="str">
            <v xml:space="preserve">45 DEG ELL SCH60 BW CS A234-WPB </v>
          </cell>
        </row>
        <row r="17">
          <cell r="C17" t="str">
            <v>WFC0P2</v>
          </cell>
          <cell r="E17" t="str">
            <v>45 DEG ELL 0.250"WALL BW CS A234-WPB</v>
          </cell>
        </row>
        <row r="18">
          <cell r="C18" t="str">
            <v>WFC0P5</v>
          </cell>
          <cell r="E18" t="str">
            <v>45 DEG ELL 0.250"WALL BW CS MSS SP-75</v>
          </cell>
        </row>
        <row r="19">
          <cell r="C19" t="str">
            <v>WFC0Q2</v>
          </cell>
          <cell r="D19" t="str">
            <v xml:space="preserve"> </v>
          </cell>
          <cell r="E19" t="str">
            <v>45 DEG ELL 0.312"WALL BW CS A234-WPB</v>
          </cell>
        </row>
        <row r="20">
          <cell r="C20" t="str">
            <v>HNF1X4</v>
          </cell>
          <cell r="E20" t="str">
            <v>90 DEG ELL FRP 150 PER SPEC.</v>
          </cell>
        </row>
        <row r="21">
          <cell r="C21" t="str">
            <v>HNF6X4</v>
          </cell>
          <cell r="E21" t="str">
            <v>90 DEG ELL FRP 600 PER SPEC.</v>
          </cell>
        </row>
        <row r="22">
          <cell r="C22" t="str">
            <v>TNCJ01</v>
          </cell>
          <cell r="E22" t="str">
            <v>90 DEG LR ELL 3000 THD CS A105</v>
          </cell>
        </row>
        <row r="23">
          <cell r="C23" t="str">
            <v>WNC012</v>
          </cell>
          <cell r="E23" t="str">
            <v>90 DEG LR ELL SCH10 BW CS A234-WPB</v>
          </cell>
        </row>
        <row r="24">
          <cell r="C24" t="str">
            <v>WNC052</v>
          </cell>
          <cell r="E24" t="str">
            <v>90 DEG LR ELL STD BW CS A234-WPB</v>
          </cell>
        </row>
        <row r="25">
          <cell r="C25" t="str">
            <v>WNC062</v>
          </cell>
          <cell r="E25" t="str">
            <v>90 DEG LR ELL SCH60 BW CS A234-WPB</v>
          </cell>
        </row>
        <row r="26">
          <cell r="C26" t="str">
            <v>WNC0P2</v>
          </cell>
          <cell r="E26" t="str">
            <v>90 DEG LR ELL 0.250"WALL BW CS A234-WPB</v>
          </cell>
        </row>
        <row r="27">
          <cell r="C27" t="str">
            <v>WNC0P5</v>
          </cell>
          <cell r="E27" t="str">
            <v>90 DEG LR ELL 0.250"WALL BW CS MSS SP-75</v>
          </cell>
        </row>
        <row r="28">
          <cell r="C28" t="str">
            <v>WNC0Q2</v>
          </cell>
          <cell r="E28" t="str">
            <v>90 DEG LR ELL 0.312"WALL BW CS A234-WPB</v>
          </cell>
        </row>
        <row r="29">
          <cell r="C29" t="str">
            <v>MA1C01</v>
          </cell>
          <cell r="E29" t="str">
            <v>AIR TRAP 150 RF CS</v>
          </cell>
        </row>
        <row r="30">
          <cell r="C30" t="str">
            <v>MB1C01</v>
          </cell>
          <cell r="E30" t="str">
            <v>BLIND &amp; SPACER 150 RF STL</v>
          </cell>
        </row>
        <row r="31">
          <cell r="C31" t="str">
            <v>MB3C01</v>
          </cell>
          <cell r="E31" t="str">
            <v>BLIND &amp; SPACER 300 RF STL</v>
          </cell>
        </row>
        <row r="32">
          <cell r="C32" t="str">
            <v>VBC60A</v>
          </cell>
          <cell r="D32" t="str">
            <v>BAF-61</v>
          </cell>
          <cell r="E32" t="str">
            <v>BALL 600 RF CS A352-LCC, 410 SS TR,STR,BB-OS&amp;Y</v>
          </cell>
        </row>
        <row r="33">
          <cell r="C33" t="str">
            <v>FBC101</v>
          </cell>
          <cell r="E33" t="str">
            <v>BLD FLG 150 RF CS A105</v>
          </cell>
        </row>
        <row r="34">
          <cell r="C34" t="str">
            <v>FBC102</v>
          </cell>
          <cell r="E34" t="str">
            <v>BLD FLG 150 RF CS MSS SP-44</v>
          </cell>
        </row>
        <row r="35">
          <cell r="C35" t="str">
            <v>FBC301</v>
          </cell>
          <cell r="E35" t="str">
            <v>BLD FLG 300 RF CS A105</v>
          </cell>
        </row>
        <row r="36">
          <cell r="C36" t="str">
            <v>FBC302</v>
          </cell>
          <cell r="E36" t="str">
            <v>BLD FLG 300 RF CS MSS SP-44</v>
          </cell>
        </row>
        <row r="37">
          <cell r="C37" t="str">
            <v>FBC601</v>
          </cell>
          <cell r="E37" t="str">
            <v>BLD FLG 600 RF CS A105</v>
          </cell>
        </row>
        <row r="38">
          <cell r="C38" t="str">
            <v>FBF103</v>
          </cell>
          <cell r="E38" t="str">
            <v>BLD FLG 150 FF FRP PER SPEC.</v>
          </cell>
        </row>
        <row r="39">
          <cell r="C39" t="str">
            <v>FBF603</v>
          </cell>
          <cell r="E39" t="str">
            <v>BLD FLG 600 FF FRP PER SPEC.</v>
          </cell>
        </row>
        <row r="40">
          <cell r="C40" t="str">
            <v>BSL001</v>
          </cell>
          <cell r="E40" t="str">
            <v>STUD BOLT ALY CONT.THD A193-B7 &amp; HVY HEX NUTS A194-2 C/W 2EA</v>
          </cell>
        </row>
        <row r="41">
          <cell r="C41" t="str">
            <v>BSL002</v>
          </cell>
          <cell r="E41" t="str">
            <v>STUD BOLT ALY CONT.THD A193-B7M &amp; HVY HEX NUTS A194-2HM C/W 2EA</v>
          </cell>
        </row>
        <row r="42">
          <cell r="C42" t="str">
            <v>VFC104</v>
          </cell>
          <cell r="D42" t="str">
            <v>BFF-1</v>
          </cell>
          <cell r="E42" t="str">
            <v>BTFY 150 WFR CS A216-WCB AL-BR,416 SS TR</v>
          </cell>
        </row>
        <row r="43">
          <cell r="C43" t="str">
            <v>VFC104G</v>
          </cell>
          <cell r="D43" t="str">
            <v>BFF-2</v>
          </cell>
          <cell r="E43" t="str">
            <v>BTFY 150 WFR CS A216-WCB AL-BR,416 SS TR,GO</v>
          </cell>
        </row>
        <row r="44">
          <cell r="C44" t="str">
            <v>VFC104GM</v>
          </cell>
          <cell r="D44" t="str">
            <v>BFF-2</v>
          </cell>
          <cell r="E44" t="str">
            <v>BTFY 150 WFR CS A216-WCB AL-BR,416 SS TR,GO MSS</v>
          </cell>
        </row>
        <row r="45">
          <cell r="C45" t="str">
            <v>HCF1X4</v>
          </cell>
          <cell r="E45" t="str">
            <v>CAP FRP 150 PER SPEC.</v>
          </cell>
        </row>
        <row r="46">
          <cell r="C46" t="str">
            <v>HCF6X4</v>
          </cell>
          <cell r="E46" t="str">
            <v>CAP FRP 600 PER SPEC.</v>
          </cell>
        </row>
        <row r="47">
          <cell r="C47" t="str">
            <v>TCCJ01</v>
          </cell>
          <cell r="E47" t="str">
            <v>CAP 3000 THD CS A105</v>
          </cell>
        </row>
        <row r="48">
          <cell r="C48" t="str">
            <v>WCC012</v>
          </cell>
          <cell r="E48" t="str">
            <v>CAP SCH10 BW CS A234-WPB</v>
          </cell>
        </row>
        <row r="49">
          <cell r="C49" t="str">
            <v>WCC052</v>
          </cell>
          <cell r="E49" t="str">
            <v>CAP STD BW CS A234-WPB</v>
          </cell>
        </row>
        <row r="50">
          <cell r="C50" t="str">
            <v>WCC062</v>
          </cell>
          <cell r="E50" t="str">
            <v>CAP SCH60 BW CS A234-WPB</v>
          </cell>
        </row>
        <row r="51">
          <cell r="C51" t="str">
            <v>WCC0P2</v>
          </cell>
          <cell r="E51" t="str">
            <v>CAP 0.250"WALL BW CS A234-WPB</v>
          </cell>
        </row>
        <row r="52">
          <cell r="C52" t="str">
            <v>WCC0P5</v>
          </cell>
          <cell r="E52" t="str">
            <v>CAP 0.250"WALL BW CS MSS SP-75</v>
          </cell>
        </row>
        <row r="53">
          <cell r="C53" t="str">
            <v>WCC0Q2</v>
          </cell>
          <cell r="E53" t="str">
            <v>CAP 0.312"WALL BW CS A234-WPB</v>
          </cell>
        </row>
        <row r="54">
          <cell r="C54" t="str">
            <v>VCC102</v>
          </cell>
          <cell r="D54" t="str">
            <v>CKF-3</v>
          </cell>
          <cell r="E54" t="str">
            <v>CHK SWING 150 RF CS A216-WCB 11-13CR SS TR</v>
          </cell>
        </row>
        <row r="55">
          <cell r="C55" t="str">
            <v>VCC102M</v>
          </cell>
          <cell r="D55" t="str">
            <v>CKF-3</v>
          </cell>
          <cell r="E55" t="str">
            <v xml:space="preserve">CHK SWING 150 RF CS A216-WCB 11-13CR SS TR MSS </v>
          </cell>
        </row>
        <row r="56">
          <cell r="C56" t="str">
            <v>VCC301H</v>
          </cell>
          <cell r="D56" t="str">
            <v>CKF-30HF</v>
          </cell>
          <cell r="E56" t="str">
            <v>CHK SWING 300 RF CS A216-WCB SFS R&amp;D</v>
          </cell>
        </row>
        <row r="57">
          <cell r="C57" t="str">
            <v>VCC301HM</v>
          </cell>
          <cell r="D57" t="str">
            <v>CKF-30HF</v>
          </cell>
          <cell r="E57" t="str">
            <v>CHK SWING 300 RF CS A216-WCB SFS R&amp;D MSS</v>
          </cell>
        </row>
        <row r="58">
          <cell r="C58" t="str">
            <v>VCC602H</v>
          </cell>
          <cell r="D58" t="str">
            <v>CKF-61HF</v>
          </cell>
          <cell r="E58" t="str">
            <v>CHK SWING 600 RF CS A216-WCB SFS R&amp;D</v>
          </cell>
        </row>
        <row r="59">
          <cell r="C59" t="str">
            <v>VCC801</v>
          </cell>
          <cell r="D59" t="str">
            <v>CKF-2</v>
          </cell>
          <cell r="E59" t="str">
            <v>CHK LIFT 800 THD CS A105 11-13CR SS TR</v>
          </cell>
        </row>
        <row r="60">
          <cell r="C60" t="str">
            <v>VCC801A</v>
          </cell>
          <cell r="D60" t="str">
            <v>CKF-1</v>
          </cell>
          <cell r="E60" t="str">
            <v>CHK SWING 800 THD CS A105,11-13CR SSTL</v>
          </cell>
        </row>
        <row r="61">
          <cell r="C61" t="str">
            <v>VCC603N</v>
          </cell>
          <cell r="D61" t="str">
            <v>CKF-62</v>
          </cell>
          <cell r="E61" t="str">
            <v>CHK NSS PISTON 600 FR CS A216-WCB,316SS TR</v>
          </cell>
        </row>
        <row r="62">
          <cell r="C62" t="str">
            <v>VCS109</v>
          </cell>
          <cell r="D62" t="str">
            <v>CKF-5</v>
          </cell>
          <cell r="E62" t="str">
            <v>CHK SWING 150 RF SS A351-CF8M,316SS TR</v>
          </cell>
        </row>
        <row r="63">
          <cell r="C63" t="str">
            <v>VCS309</v>
          </cell>
          <cell r="D63" t="str">
            <v>CKF-50</v>
          </cell>
          <cell r="E63" t="str">
            <v>CHK SWING 300 RF SS A351-CF8M,316SS TR</v>
          </cell>
        </row>
        <row r="64">
          <cell r="C64" t="str">
            <v>VCS807</v>
          </cell>
          <cell r="D64" t="str">
            <v>CKF-4</v>
          </cell>
          <cell r="E64" t="str">
            <v>CHK SWING 800 THD SS A182-F316,316SS TR</v>
          </cell>
        </row>
        <row r="65">
          <cell r="C65" t="str">
            <v>VWC103</v>
          </cell>
          <cell r="D65" t="str">
            <v>SPF-3</v>
          </cell>
          <cell r="E65" t="str">
            <v>CHK FLAPPER WFR 150  CS A216-WCB 316SS TR</v>
          </cell>
        </row>
        <row r="66">
          <cell r="C66" t="str">
            <v>VWC303</v>
          </cell>
          <cell r="D66" t="str">
            <v>SPF-30</v>
          </cell>
          <cell r="E66" t="str">
            <v>CHK FLAPPER WFR 300 CS A216-WCB 316SS TR</v>
          </cell>
        </row>
        <row r="67">
          <cell r="C67" t="str">
            <v>VWC603</v>
          </cell>
          <cell r="D67" t="str">
            <v>SPF-60</v>
          </cell>
          <cell r="E67" t="str">
            <v>CHK FLAPPER WFR 600 CS A216-WCB,316SS TR</v>
          </cell>
        </row>
        <row r="68">
          <cell r="C68" t="str">
            <v>HRF1X4</v>
          </cell>
          <cell r="E68" t="str">
            <v>CON.RED FRP 150 PER SPEC.</v>
          </cell>
        </row>
        <row r="69">
          <cell r="C69" t="str">
            <v>HRF6X4</v>
          </cell>
          <cell r="E69" t="str">
            <v>CON.RED FRP 600 PER SPEC.</v>
          </cell>
        </row>
        <row r="70">
          <cell r="C70" t="str">
            <v>TRCJ01</v>
          </cell>
          <cell r="E70" t="str">
            <v>CON RED 3000 THD CS A105</v>
          </cell>
        </row>
        <row r="71">
          <cell r="C71" t="str">
            <v>WRC012</v>
          </cell>
          <cell r="E71" t="str">
            <v>CON RED SCH10 BW CS A234-WPB</v>
          </cell>
        </row>
        <row r="72">
          <cell r="C72" t="str">
            <v>WRC052</v>
          </cell>
          <cell r="E72" t="str">
            <v>CON RED STD BW CS A234-WPB</v>
          </cell>
        </row>
        <row r="73">
          <cell r="C73" t="str">
            <v>WRC062</v>
          </cell>
          <cell r="E73" t="str">
            <v>CON.RED SCH60 BW CS A234-WPB</v>
          </cell>
        </row>
        <row r="74">
          <cell r="C74" t="str">
            <v>WRC0P2</v>
          </cell>
          <cell r="E74" t="str">
            <v>CONC.RED 0.250"WALL BW CS A234-WPB</v>
          </cell>
        </row>
        <row r="75">
          <cell r="C75" t="str">
            <v>WRC0P5</v>
          </cell>
          <cell r="E75" t="str">
            <v>CONC.RED 0.250"WALL BW CS MSS SP-75</v>
          </cell>
        </row>
        <row r="76">
          <cell r="C76" t="str">
            <v>WRC0Q2</v>
          </cell>
          <cell r="E76" t="str">
            <v>CON RED 0.312"WALL BW CS A234-WPB</v>
          </cell>
        </row>
        <row r="77">
          <cell r="C77" t="str">
            <v>HSF1X4</v>
          </cell>
          <cell r="E77" t="str">
            <v>ECC.RED FRP 150 PER SPEC.</v>
          </cell>
        </row>
        <row r="78">
          <cell r="C78" t="str">
            <v>HSF6X4</v>
          </cell>
          <cell r="E78" t="str">
            <v>ECC.RED FRP 600 PER SPEC.</v>
          </cell>
        </row>
        <row r="79">
          <cell r="C79" t="str">
            <v>TSCJ01</v>
          </cell>
          <cell r="E79" t="str">
            <v>ECC RED 3000 THD CS A105</v>
          </cell>
        </row>
        <row r="80">
          <cell r="C80" t="str">
            <v>WSC012</v>
          </cell>
          <cell r="E80" t="str">
            <v>ECC RED SCH10 BW CS A234-WPB</v>
          </cell>
        </row>
        <row r="81">
          <cell r="C81" t="str">
            <v>WSC052</v>
          </cell>
          <cell r="E81" t="str">
            <v>ECC RED STD BW CS A234-WPB</v>
          </cell>
        </row>
        <row r="82">
          <cell r="C82" t="str">
            <v>WSC062</v>
          </cell>
          <cell r="E82" t="str">
            <v>ECC.RED SCH60 BW CS A234-WPB</v>
          </cell>
        </row>
        <row r="83">
          <cell r="C83" t="str">
            <v>WSC0P2</v>
          </cell>
          <cell r="E83" t="str">
            <v>ECC.RED 0.250"WALL BW CS A234-WPB</v>
          </cell>
        </row>
        <row r="84">
          <cell r="C84" t="str">
            <v>WSC0P5</v>
          </cell>
          <cell r="E84" t="str">
            <v>ECC.RED 0.250"WALL BW CS MSS SP-75</v>
          </cell>
        </row>
        <row r="85">
          <cell r="C85" t="str">
            <v>WSC0Q2</v>
          </cell>
          <cell r="E85" t="str">
            <v>ECC RED 0.312"WALL BW CS A234-WPB</v>
          </cell>
        </row>
        <row r="86">
          <cell r="C86" t="str">
            <v>TDCJ01</v>
          </cell>
          <cell r="E86" t="str">
            <v>FULL COUPLING 3000 THD CS A105</v>
          </cell>
        </row>
        <row r="87">
          <cell r="C87" t="str">
            <v>FGF103</v>
          </cell>
          <cell r="E87" t="str">
            <v>STUB FLG 150 FF X PE FRP PER SPEC.</v>
          </cell>
        </row>
        <row r="88">
          <cell r="C88" t="str">
            <v>FGF603</v>
          </cell>
          <cell r="E88" t="str">
            <v>STUB FLG 600 FF X PE FRP PER SPEC.</v>
          </cell>
        </row>
        <row r="89">
          <cell r="C89" t="str">
            <v>FTC101</v>
          </cell>
          <cell r="E89" t="str">
            <v>THD FLG 150 RF CS A105</v>
          </cell>
        </row>
        <row r="90">
          <cell r="C90" t="str">
            <v>FTC301</v>
          </cell>
          <cell r="E90" t="str">
            <v>THD FLG 300 RF CS A105</v>
          </cell>
        </row>
        <row r="91">
          <cell r="C91" t="str">
            <v>FTC601</v>
          </cell>
          <cell r="E91" t="str">
            <v>THD FLG 600 RF CS A105</v>
          </cell>
        </row>
        <row r="92">
          <cell r="C92" t="str">
            <v>FWC111</v>
          </cell>
          <cell r="E92" t="str">
            <v>WN FLG 150 RF SCH10 CS A105</v>
          </cell>
        </row>
        <row r="93">
          <cell r="C93" t="str">
            <v>FWC112</v>
          </cell>
          <cell r="E93" t="str">
            <v>WN FLG 150 RF SCH10 CS MSS SP-44</v>
          </cell>
        </row>
        <row r="94">
          <cell r="C94" t="str">
            <v>FWC121</v>
          </cell>
          <cell r="E94" t="str">
            <v>WN FLG 150 RF SCH20 CS A105</v>
          </cell>
        </row>
        <row r="95">
          <cell r="C95" t="str">
            <v>FWC151</v>
          </cell>
          <cell r="E95" t="str">
            <v>WN FLG 150 RF STD CS A105</v>
          </cell>
        </row>
        <row r="96">
          <cell r="C96" t="str">
            <v>FWC1L1</v>
          </cell>
          <cell r="E96" t="str">
            <v>WN FLG 150 RF 0.219"WALL CS A105</v>
          </cell>
        </row>
        <row r="97">
          <cell r="C97" t="str">
            <v>FWC1P2</v>
          </cell>
          <cell r="E97" t="str">
            <v>WN FLG 150 RF 0.250"WALL CS MSS SP-44</v>
          </cell>
        </row>
        <row r="98">
          <cell r="C98" t="str">
            <v>FWC1Q2</v>
          </cell>
          <cell r="E98" t="str">
            <v>WN FLG 150 RF 0.312"WALL CS  MSS SP-44</v>
          </cell>
        </row>
        <row r="99">
          <cell r="C99" t="str">
            <v>FWC311</v>
          </cell>
          <cell r="E99" t="str">
            <v>WN FLG 300 RF SCH10 CS A105</v>
          </cell>
        </row>
        <row r="100">
          <cell r="C100" t="str">
            <v>FWC312</v>
          </cell>
          <cell r="E100" t="str">
            <v>WN FLG 300 RF SCH10 CS  MSS SP-44</v>
          </cell>
        </row>
        <row r="101">
          <cell r="C101" t="str">
            <v>FWC321</v>
          </cell>
          <cell r="E101" t="str">
            <v>WN FLG 300 RF SCH20 CS A105</v>
          </cell>
        </row>
        <row r="102">
          <cell r="C102" t="str">
            <v>FWC351</v>
          </cell>
          <cell r="E102" t="str">
            <v>WN FLG 300 RF STD CS A105</v>
          </cell>
        </row>
        <row r="103">
          <cell r="C103" t="str">
            <v>FWC3L1</v>
          </cell>
          <cell r="E103" t="str">
            <v>WN FLG 300 RF 0.219"WALL CS A105</v>
          </cell>
        </row>
        <row r="104">
          <cell r="C104" t="str">
            <v>FWC3Q1</v>
          </cell>
          <cell r="E104" t="str">
            <v>WN FLG 300 RF 0.312"WALL CS A105</v>
          </cell>
        </row>
        <row r="105">
          <cell r="C105" t="str">
            <v>FWC3Q2</v>
          </cell>
          <cell r="E105" t="str">
            <v>WN FLG 300 RF 0.312"WALL CS MSS SP-44</v>
          </cell>
        </row>
        <row r="106">
          <cell r="C106" t="str">
            <v>FWC3V1</v>
          </cell>
          <cell r="E106" t="str">
            <v>WN FLG 300 RF 0.281"WALL CS A105</v>
          </cell>
        </row>
        <row r="107">
          <cell r="C107" t="str">
            <v>FWC651</v>
          </cell>
          <cell r="E107" t="str">
            <v>WN FLG 600 RF STD CS A105</v>
          </cell>
        </row>
        <row r="108">
          <cell r="C108" t="str">
            <v>FWC661</v>
          </cell>
          <cell r="E108" t="str">
            <v>WN FLG 600 RF SCH60 CS A105</v>
          </cell>
        </row>
        <row r="109">
          <cell r="C109" t="str">
            <v>FWC6D1</v>
          </cell>
          <cell r="E109" t="str">
            <v>WN FLG 600 RF SCH160 CS A105</v>
          </cell>
        </row>
        <row r="110">
          <cell r="C110" t="str">
            <v>VLS109</v>
          </cell>
          <cell r="D110" t="str">
            <v>GLF-4</v>
          </cell>
          <cell r="E110" t="str">
            <v>GLOBE 150 RF SS A351-CF8M,316SS TR,BB,OS&amp;Y</v>
          </cell>
        </row>
        <row r="111">
          <cell r="C111" t="str">
            <v>VLC102H</v>
          </cell>
          <cell r="D111" t="str">
            <v>GLF-2HF</v>
          </cell>
          <cell r="E111" t="str">
            <v>GLOBE 150 RF CS A216-WCB 11-13CR SFS R&amp;D,BB,OS&amp;Y</v>
          </cell>
        </row>
        <row r="112">
          <cell r="C112" t="str">
            <v>VLC302H</v>
          </cell>
          <cell r="D112" t="str">
            <v>GLF-30HF</v>
          </cell>
          <cell r="E112" t="str">
            <v>GLOBE 300 RF CS A216-WCB 11-13CR SFS R&amp;D,BB-OS&amp;Y</v>
          </cell>
        </row>
        <row r="113">
          <cell r="C113" t="str">
            <v>VLC602H</v>
          </cell>
          <cell r="D113" t="str">
            <v>GLF-61HF</v>
          </cell>
          <cell r="E113" t="str">
            <v>GLOBE 600 RF CS A216-WCB 11-13CR SFS R&amp;D,BRJB-OS&amp;Y</v>
          </cell>
        </row>
        <row r="114">
          <cell r="C114" t="str">
            <v>VLC801H</v>
          </cell>
          <cell r="D114" t="str">
            <v>GLF-1HF</v>
          </cell>
          <cell r="E114" t="str">
            <v>GLOBE 800 THD CS A105 11-13CR SFS R&amp;D</v>
          </cell>
        </row>
        <row r="115">
          <cell r="C115" t="str">
            <v>GFO1D1</v>
          </cell>
          <cell r="E115" t="str">
            <v>GSK 150 FF  PER SPEC.</v>
          </cell>
        </row>
        <row r="116">
          <cell r="C116" t="str">
            <v>GFO6D1</v>
          </cell>
          <cell r="E116" t="str">
            <v>GSK 600 FF  PER SPEC.</v>
          </cell>
        </row>
        <row r="117">
          <cell r="C117" t="str">
            <v>GRO1A1</v>
          </cell>
          <cell r="E117" t="str">
            <v>GSK 150 RF COMP.ASBESTOS W/SBR BINDER 1/16" ANSI B16-21</v>
          </cell>
        </row>
        <row r="118">
          <cell r="C118" t="str">
            <v>GRO1B1</v>
          </cell>
          <cell r="E118" t="str">
            <v>GSK 150 RF COMP.ASBESTOS W/SBR BINDER 1/8" ANSI B16-21</v>
          </cell>
        </row>
        <row r="119">
          <cell r="C119" t="str">
            <v>GRO1B2</v>
          </cell>
          <cell r="E119" t="str">
            <v>GSK 150 RF COMP.ASBESTOS W/SBR BINDER1/8" MSS SP-44</v>
          </cell>
        </row>
        <row r="120">
          <cell r="C120" t="str">
            <v>GRO3A1</v>
          </cell>
          <cell r="E120" t="str">
            <v>GSK 300 RF COMP.ASBESTOS 1/16" ANSI B16.1</v>
          </cell>
        </row>
        <row r="121">
          <cell r="C121" t="str">
            <v>GRO3B1</v>
          </cell>
          <cell r="E121" t="str">
            <v>GSK 300 RF COMP.ASBESTOS 1/8" ANSI B16.1</v>
          </cell>
        </row>
        <row r="122">
          <cell r="C122" t="str">
            <v>GRP1B1</v>
          </cell>
          <cell r="E122" t="str">
            <v xml:space="preserve">GSK 150 RF SPIRAL WOUND 304S W/ASBESTOS 1/8"THK </v>
          </cell>
        </row>
        <row r="123">
          <cell r="C123" t="str">
            <v>GRP6C1</v>
          </cell>
          <cell r="E123" t="str">
            <v>GSK 600 RF SPIRAL WOUND 304S W/ASBESTOS 0.175"t</v>
          </cell>
        </row>
        <row r="124">
          <cell r="C124" t="str">
            <v>VGC103</v>
          </cell>
          <cell r="D124" t="str">
            <v>GAF-2</v>
          </cell>
          <cell r="E124" t="str">
            <v>GATE 150 RF CS A216-WCB 316SS TR,BB-OS&amp;Y</v>
          </cell>
        </row>
        <row r="125">
          <cell r="C125" t="str">
            <v>VGC103G</v>
          </cell>
          <cell r="D125" t="str">
            <v>GAF-3</v>
          </cell>
          <cell r="E125" t="str">
            <v>GATE 150 RF CS A216-WCB 316SS TR,BB-OS&amp;Y,GO</v>
          </cell>
        </row>
        <row r="126">
          <cell r="C126" t="str">
            <v>VGC103GM</v>
          </cell>
          <cell r="D126" t="str">
            <v>GAF-3</v>
          </cell>
          <cell r="E126" t="str">
            <v>GATE 150 RF CS A216-WCB 316SS TR,BB-OS&amp;Y, GO MSS</v>
          </cell>
        </row>
        <row r="127">
          <cell r="C127" t="str">
            <v>VGC302</v>
          </cell>
          <cell r="D127" t="str">
            <v>GAF-30</v>
          </cell>
          <cell r="E127" t="str">
            <v>GATE 300 RF CS A216-WCB 11-13CR SS TR,BB-OS&amp;Y</v>
          </cell>
        </row>
        <row r="128">
          <cell r="C128" t="str">
            <v>VGC302G</v>
          </cell>
          <cell r="D128" t="str">
            <v>GAF-31</v>
          </cell>
          <cell r="E128" t="str">
            <v>GATE 300 RF CS A216-WCB 11-13CR SS TR,BB-OS&amp;Y, GO</v>
          </cell>
        </row>
        <row r="129">
          <cell r="C129" t="str">
            <v>VGC302GM</v>
          </cell>
          <cell r="D129" t="str">
            <v>GAF-31</v>
          </cell>
          <cell r="E129" t="str">
            <v>GATE 300 RF CS A216-WCB 11-13CR SS TR,BB-OS&amp;Y,GO MSS</v>
          </cell>
        </row>
        <row r="130">
          <cell r="C130" t="str">
            <v>VGC602</v>
          </cell>
          <cell r="D130" t="str">
            <v>GAF-62</v>
          </cell>
          <cell r="E130" t="str">
            <v>GATE 600 RF CS A216-WCB 11-13CR SS TR</v>
          </cell>
        </row>
        <row r="131">
          <cell r="C131" t="str">
            <v>VGC602G</v>
          </cell>
          <cell r="D131" t="str">
            <v>GAF-63</v>
          </cell>
          <cell r="E131" t="str">
            <v>GATE 600 RF CS A216-WCB 11-13CR SS TR GO</v>
          </cell>
        </row>
        <row r="132">
          <cell r="C132" t="str">
            <v>VGC801</v>
          </cell>
          <cell r="D132" t="str">
            <v>GAF-1</v>
          </cell>
          <cell r="E132" t="str">
            <v>GATE 800 THD CS A105 11-13CR SS TR,BB-OS&amp;Y</v>
          </cell>
        </row>
        <row r="133">
          <cell r="C133" t="str">
            <v>VGS109</v>
          </cell>
          <cell r="D133" t="str">
            <v>GAF-5</v>
          </cell>
          <cell r="E133" t="str">
            <v>GATE 150 RF SS A351-FC8M,316SS TR,BB-OS&amp;Y</v>
          </cell>
        </row>
        <row r="134">
          <cell r="C134" t="str">
            <v>VGS309</v>
          </cell>
          <cell r="D134" t="str">
            <v>GAF-50</v>
          </cell>
          <cell r="E134" t="str">
            <v>GATE 300 RF SS A351-FC8M,316SS TR,BB-OS&amp;Y</v>
          </cell>
        </row>
        <row r="135">
          <cell r="C135" t="str">
            <v>VGS807</v>
          </cell>
          <cell r="D135" t="str">
            <v>GAF-4</v>
          </cell>
          <cell r="E135" t="str">
            <v>GATE 800 THD SS A182-F316,316SS TR</v>
          </cell>
        </row>
        <row r="136">
          <cell r="C136" t="str">
            <v>VESJ07</v>
          </cell>
          <cell r="D136" t="str">
            <v>SPF-2</v>
          </cell>
          <cell r="E136" t="str">
            <v>GAUGE 3000 THD SS A182-F316,316SS TR</v>
          </cell>
        </row>
        <row r="137">
          <cell r="C137" t="str">
            <v>VESJ08</v>
          </cell>
          <cell r="D137" t="str">
            <v>SPF-1</v>
          </cell>
          <cell r="E137" t="str">
            <v>GAUGE 3000 THD SS A182-F316,316SS TR DBL OUTLET</v>
          </cell>
        </row>
        <row r="138">
          <cell r="C138" t="str">
            <v>VESJ0B</v>
          </cell>
          <cell r="D138" t="str">
            <v>SPF-1HT</v>
          </cell>
          <cell r="E138" t="str">
            <v>GAUGE 3000 THD SS ,316SS TR MLTP</v>
          </cell>
        </row>
        <row r="139">
          <cell r="C139" t="str">
            <v>PAC013</v>
          </cell>
          <cell r="E139" t="str">
            <v>PIPE CS API 5L-B SAW SCH10 BE DRL</v>
          </cell>
        </row>
        <row r="140">
          <cell r="C140" t="str">
            <v>PAC014</v>
          </cell>
          <cell r="E140" t="str">
            <v>PIPE CS API 5LS-X52 SAW SCH10 BE DRL</v>
          </cell>
        </row>
        <row r="141">
          <cell r="C141" t="str">
            <v>PAC0P3</v>
          </cell>
          <cell r="E141" t="str">
            <v>PIPE CS API 5L-B SAW 0.250"WALL BE DRL</v>
          </cell>
        </row>
        <row r="142">
          <cell r="C142" t="str">
            <v>PAC0P4</v>
          </cell>
          <cell r="E142" t="str">
            <v>PIPE CS API 5LS-X52 SAW 0.250"WALL BE DRL</v>
          </cell>
        </row>
        <row r="143">
          <cell r="C143" t="str">
            <v>PAC0Q4</v>
          </cell>
          <cell r="E143" t="str">
            <v>PIPE CS API 5LS-X52 SAW 0.312"WALL BE DRL</v>
          </cell>
        </row>
        <row r="144">
          <cell r="C144" t="str">
            <v>POF105</v>
          </cell>
          <cell r="E144" t="str">
            <v>PIPE PE FRP 150 PER SPEC.</v>
          </cell>
        </row>
        <row r="145">
          <cell r="C145" t="str">
            <v>POF606</v>
          </cell>
          <cell r="E145" t="str">
            <v>PIPE PE FRP 600 PER SPEC.API 15HR</v>
          </cell>
        </row>
        <row r="146">
          <cell r="C146" t="str">
            <v>PRC013</v>
          </cell>
          <cell r="E146" t="str">
            <v>PIPE CS API 5L-B ERW SCH10 BE DRL</v>
          </cell>
        </row>
        <row r="147">
          <cell r="C147" t="str">
            <v>PRC013</v>
          </cell>
          <cell r="E147" t="str">
            <v>PIPE CS API 5L-B ERW SCH10 BE DRL</v>
          </cell>
        </row>
        <row r="148">
          <cell r="C148" t="str">
            <v>PRC023</v>
          </cell>
          <cell r="E148" t="str">
            <v>PIPE CS API 5L-B ERW SCH20 BE DRL</v>
          </cell>
        </row>
        <row r="149">
          <cell r="C149" t="str">
            <v>PRC053</v>
          </cell>
          <cell r="E149" t="str">
            <v>PIPE CS API 5L-B ERW STD BE DRL</v>
          </cell>
        </row>
        <row r="150">
          <cell r="C150" t="str">
            <v>PRC063</v>
          </cell>
          <cell r="E150" t="str">
            <v>PIPE CS API 5L-B ERW SCH60 BE DRL</v>
          </cell>
        </row>
        <row r="151">
          <cell r="C151" t="str">
            <v>PRC0L3</v>
          </cell>
          <cell r="E151" t="str">
            <v>PIPE CS API 5L-B ERW 0.219"WALL BE DRL</v>
          </cell>
        </row>
        <row r="152">
          <cell r="C152" t="str">
            <v>PRC0V3</v>
          </cell>
          <cell r="E152" t="str">
            <v>PIPE CS API 5L-B ERW 0.281"WALL BE DRL</v>
          </cell>
        </row>
        <row r="153">
          <cell r="C153" t="str">
            <v>PSC052</v>
          </cell>
          <cell r="E153" t="str">
            <v>PIPE CS A106-B SMLS STD BE DRL</v>
          </cell>
        </row>
        <row r="154">
          <cell r="C154" t="str">
            <v>PSC081</v>
          </cell>
          <cell r="E154" t="str">
            <v>PIPE CS A106-B SMLS SCH80 T&amp;C SRL</v>
          </cell>
        </row>
        <row r="155">
          <cell r="C155" t="str">
            <v>PSC0D1</v>
          </cell>
          <cell r="E155" t="str">
            <v>PIPE CS A106-B  SMLS SCH160 T&amp;C SRL</v>
          </cell>
        </row>
        <row r="156">
          <cell r="C156" t="str">
            <v>PRC053</v>
          </cell>
          <cell r="E156" t="str">
            <v>PIPE CS API 5L-B ERW STD BE DRL</v>
          </cell>
        </row>
        <row r="157">
          <cell r="C157" t="str">
            <v>TGCJ01</v>
          </cell>
          <cell r="E157" t="str">
            <v>PLUG  RD-HD THD CS A105</v>
          </cell>
        </row>
        <row r="158">
          <cell r="C158" t="str">
            <v>VPC106</v>
          </cell>
          <cell r="D158" t="str">
            <v>PLF-2</v>
          </cell>
          <cell r="E158" t="str">
            <v>PLUG SLEEVE 150 RF CS A216-WCB CS+TF TR</v>
          </cell>
        </row>
        <row r="159">
          <cell r="C159" t="str">
            <v>VPC305</v>
          </cell>
          <cell r="D159" t="str">
            <v>PLF-1</v>
          </cell>
          <cell r="E159" t="str">
            <v>PLUG SLEEVE 300 THD CS A105 CS+TF TR</v>
          </cell>
        </row>
        <row r="160">
          <cell r="C160" t="str">
            <v>HBF6X4</v>
          </cell>
          <cell r="E160" t="str">
            <v>RED.BUSHING FRP  600 PER SPEC.</v>
          </cell>
        </row>
        <row r="161">
          <cell r="C161" t="str">
            <v>TBCJ01</v>
          </cell>
          <cell r="E161" t="str">
            <v>RED.BUSHING  HEX HEAD THD CS A105</v>
          </cell>
        </row>
        <row r="162">
          <cell r="C162" t="str">
            <v>HVF1X4</v>
          </cell>
          <cell r="E162" t="str">
            <v>RED.TEE FRP 150 PER SPEC.</v>
          </cell>
        </row>
        <row r="163">
          <cell r="C163" t="str">
            <v>HVF6X4</v>
          </cell>
          <cell r="E163" t="str">
            <v>RED.TEE FRP 600 PER SPEC.</v>
          </cell>
        </row>
        <row r="164">
          <cell r="C164" t="str">
            <v>TVCJ01</v>
          </cell>
          <cell r="E164" t="str">
            <v>RED TEE 3000 THD CS A105</v>
          </cell>
        </row>
        <row r="165">
          <cell r="C165" t="str">
            <v>WVC012</v>
          </cell>
          <cell r="E165" t="str">
            <v>RED TEE SCH10 BW CS A234-WPB</v>
          </cell>
        </row>
        <row r="166">
          <cell r="C166" t="str">
            <v>WVC052</v>
          </cell>
          <cell r="E166" t="str">
            <v>RED TEE STD BW CS A234-WPB</v>
          </cell>
        </row>
        <row r="167">
          <cell r="C167" t="str">
            <v>WVC062</v>
          </cell>
          <cell r="E167" t="str">
            <v>RED.TEE SCH60 BW CS A234-WPB</v>
          </cell>
        </row>
        <row r="168">
          <cell r="C168" t="str">
            <v>WVC0P2</v>
          </cell>
          <cell r="E168" t="str">
            <v>RED.TEE 0.250"WALL BW CS A234-WPB</v>
          </cell>
        </row>
        <row r="169">
          <cell r="C169" t="str">
            <v>WVC0P5</v>
          </cell>
          <cell r="E169" t="str">
            <v>RED.TEE 0.250"WALL BW CS MSS SP-75</v>
          </cell>
        </row>
        <row r="170">
          <cell r="C170" t="str">
            <v>WVC0Q2</v>
          </cell>
          <cell r="E170" t="str">
            <v>RED TEE 0.312"WALL BW CS A234-WPB</v>
          </cell>
        </row>
        <row r="171">
          <cell r="C171" t="str">
            <v>HYF1X4</v>
          </cell>
          <cell r="E171" t="str">
            <v>SADDLE FRP 150 PER SPEC</v>
          </cell>
        </row>
        <row r="172">
          <cell r="C172" t="str">
            <v>WYC051</v>
          </cell>
          <cell r="E172" t="str">
            <v>SADDLE  BW CS A234-WPB</v>
          </cell>
        </row>
        <row r="173">
          <cell r="C173" t="str">
            <v>HYF6X4</v>
          </cell>
          <cell r="E173" t="str">
            <v>SADDLE FRP 600 PER SPEC</v>
          </cell>
        </row>
        <row r="174">
          <cell r="C174" t="str">
            <v>MS1C01</v>
          </cell>
          <cell r="E174" t="str">
            <v>SPECTACLE BLIND 150 RF STL</v>
          </cell>
        </row>
        <row r="175">
          <cell r="C175" t="str">
            <v>MS1S01</v>
          </cell>
          <cell r="E175" t="str">
            <v>SPECTACLE BLIND 150 FF STL</v>
          </cell>
        </row>
        <row r="176">
          <cell r="C176" t="str">
            <v>MS3C01</v>
          </cell>
          <cell r="E176" t="str">
            <v>SPECTACLE BLIND 300 RF STL</v>
          </cell>
        </row>
        <row r="177">
          <cell r="C177" t="str">
            <v>MP6C01</v>
          </cell>
          <cell r="E177" t="str">
            <v>STEAM TRAP 600 RF CS</v>
          </cell>
        </row>
        <row r="178">
          <cell r="C178" t="str">
            <v>MC1S01</v>
          </cell>
          <cell r="E178" t="str">
            <v>CONICAL STRAINER 150 304SS SREEN-1/8"PERF.</v>
          </cell>
        </row>
        <row r="179">
          <cell r="C179" t="str">
            <v>MC3S01</v>
          </cell>
          <cell r="E179" t="str">
            <v>CONICAL STRAINER 300 304SS SREEN-1/8"PERF.</v>
          </cell>
        </row>
        <row r="180">
          <cell r="C180" t="str">
            <v>MC6S01</v>
          </cell>
          <cell r="E180" t="str">
            <v>CONICAL STRAINER 600 304SS SREEN-1/8"PERF.</v>
          </cell>
        </row>
        <row r="181">
          <cell r="C181" t="str">
            <v>MY1C01</v>
          </cell>
          <cell r="E181" t="str">
            <v>Y STRAINER 150 RF CS A216-WCB,304SS SCREEN</v>
          </cell>
        </row>
        <row r="182">
          <cell r="C182" t="str">
            <v>MY6C01</v>
          </cell>
          <cell r="E182" t="str">
            <v>Y STRAINER 600 RF CS A216-WCB,304SS SCREEN</v>
          </cell>
        </row>
        <row r="183">
          <cell r="C183" t="str">
            <v>TXC082</v>
          </cell>
          <cell r="E183" t="str">
            <v>SWAGE NIPPLE SCH80 TBE CS A234-WPB</v>
          </cell>
        </row>
        <row r="184">
          <cell r="C184" t="str">
            <v>TXC0D2</v>
          </cell>
          <cell r="E184" t="str">
            <v>SWAGE NIPPLE SCH160 TBE CS A234-WPB</v>
          </cell>
        </row>
        <row r="185">
          <cell r="C185" t="str">
            <v>HTF1X4</v>
          </cell>
          <cell r="E185" t="str">
            <v>TEE FRP 150 PER SPEC.</v>
          </cell>
        </row>
        <row r="186">
          <cell r="C186" t="str">
            <v>HTF6X4</v>
          </cell>
          <cell r="E186" t="str">
            <v>TEE FRP 600 PER SPEC.</v>
          </cell>
        </row>
        <row r="187">
          <cell r="C187" t="str">
            <v>TTCJ01</v>
          </cell>
          <cell r="E187" t="str">
            <v>TEE 3000 THD CS A105</v>
          </cell>
        </row>
        <row r="188">
          <cell r="C188" t="str">
            <v>WTC012</v>
          </cell>
          <cell r="E188" t="str">
            <v>TEE SCH10 BW CS A234-WPB</v>
          </cell>
        </row>
        <row r="189">
          <cell r="C189" t="str">
            <v>WTC052</v>
          </cell>
          <cell r="E189" t="str">
            <v>TEE STD BW CS A234-WPB</v>
          </cell>
        </row>
        <row r="190">
          <cell r="C190" t="str">
            <v>WTC062</v>
          </cell>
          <cell r="E190" t="str">
            <v>TEE SCH60 BW CS A234-WPB</v>
          </cell>
        </row>
        <row r="191">
          <cell r="C191" t="str">
            <v>WTC0P2</v>
          </cell>
          <cell r="E191" t="str">
            <v>TEE 0.250"WALL BW CS A234-WPB</v>
          </cell>
        </row>
        <row r="192">
          <cell r="C192" t="str">
            <v>WTC0P5</v>
          </cell>
          <cell r="E192" t="str">
            <v>TEE 0.250"WALL BW CS MSS SP-75</v>
          </cell>
        </row>
        <row r="193">
          <cell r="C193" t="str">
            <v>WTC0Q2</v>
          </cell>
          <cell r="E193" t="str">
            <v>TEE 0.312"WALL BW CS A234-WPB</v>
          </cell>
        </row>
        <row r="194">
          <cell r="C194" t="str">
            <v>LHCJ01</v>
          </cell>
          <cell r="E194" t="str">
            <v>THREDOLET 3000 THD CS A105</v>
          </cell>
        </row>
        <row r="195">
          <cell r="C195" t="str">
            <v>TUCJ01</v>
          </cell>
          <cell r="E195" t="str">
            <v>UNION 3000 THD CS A105</v>
          </cell>
        </row>
        <row r="196">
          <cell r="C196" t="str">
            <v>LWC011</v>
          </cell>
          <cell r="E196" t="str">
            <v>WELDOLET SCH10 BW CS A105</v>
          </cell>
        </row>
        <row r="197">
          <cell r="C197" t="str">
            <v>LWC051</v>
          </cell>
          <cell r="E197" t="str">
            <v>WELDOLET STD BW CS A105</v>
          </cell>
        </row>
        <row r="198">
          <cell r="C198" t="str">
            <v>LWC0P1</v>
          </cell>
          <cell r="E198" t="str">
            <v>WELDOLET 0.250"WALL BW CS A105</v>
          </cell>
        </row>
        <row r="199">
          <cell r="C199" t="str">
            <v>LWC0Q1</v>
          </cell>
          <cell r="E199" t="str">
            <v>WELDOLET 0.312"WALL BW CS A105</v>
          </cell>
        </row>
        <row r="213">
          <cell r="C213" t="str">
            <v xml:space="preserve"> </v>
          </cell>
          <cell r="E213" t="str">
            <v xml:space="preserve"> </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KAP"/>
      <sheetName val="S-CURVE"/>
      <sheetName val="PERSIAPAN"/>
      <sheetName val="FINISHING"/>
      <sheetName val="LISTRIK"/>
      <sheetName val="REKAP ELEKTRIKAL"/>
      <sheetName val="STRUKTUR"/>
      <sheetName val="TELPON"/>
      <sheetName val="SOUND"/>
      <sheetName val="F-ALARM"/>
      <sheetName val="GENSET"/>
      <sheetName val="REKAP MEKANIKAL"/>
      <sheetName val="AC"/>
      <sheetName val="PLUMBING"/>
      <sheetName val="HYDRANT"/>
      <sheetName val="SARANA LUAR"/>
    </sheetNames>
    <sheetDataSet>
      <sheetData sheetId="0"/>
      <sheetData sheetId="1"/>
      <sheetData sheetId="2"/>
      <sheetData sheetId="3"/>
      <sheetData sheetId="4">
        <row r="60">
          <cell r="I60">
            <v>78229.718420899371</v>
          </cell>
        </row>
        <row r="61">
          <cell r="I61">
            <v>72009.618485292696</v>
          </cell>
        </row>
      </sheetData>
      <sheetData sheetId="5"/>
      <sheetData sheetId="6"/>
      <sheetData sheetId="7">
        <row r="48">
          <cell r="O48">
            <v>1</v>
          </cell>
        </row>
        <row r="49">
          <cell r="O49">
            <v>1.1961730645397457</v>
          </cell>
        </row>
      </sheetData>
      <sheetData sheetId="8"/>
      <sheetData sheetId="9"/>
      <sheetData sheetId="10"/>
      <sheetData sheetId="11"/>
      <sheetData sheetId="12"/>
      <sheetData sheetId="13"/>
      <sheetData sheetId="14">
        <row r="15">
          <cell r="F15" t="str">
            <v>Rp.</v>
          </cell>
          <cell r="G15">
            <v>167738262.8138938</v>
          </cell>
        </row>
        <row r="16">
          <cell r="F16" t="str">
            <v>Rp.</v>
          </cell>
          <cell r="G16">
            <v>44957078.80305969</v>
          </cell>
        </row>
        <row r="17">
          <cell r="F17" t="str">
            <v>Rp.</v>
          </cell>
          <cell r="G17">
            <v>23367449.547983695</v>
          </cell>
        </row>
        <row r="18">
          <cell r="F18" t="str">
            <v>Rp.</v>
          </cell>
          <cell r="G18">
            <v>82547156.634690896</v>
          </cell>
        </row>
        <row r="20">
          <cell r="F20" t="str">
            <v>Rp.</v>
          </cell>
          <cell r="G20">
            <v>214862586.71795183</v>
          </cell>
        </row>
        <row r="21">
          <cell r="F21" t="str">
            <v>Rp.</v>
          </cell>
          <cell r="G21">
            <v>19075069.748150669</v>
          </cell>
        </row>
        <row r="22">
          <cell r="F22" t="str">
            <v>Rp.</v>
          </cell>
          <cell r="G22">
            <v>31067265.983622465</v>
          </cell>
        </row>
        <row r="25">
          <cell r="G25">
            <v>583614870.24935305</v>
          </cell>
        </row>
        <row r="35">
          <cell r="F35" t="str">
            <v>HARGA SATUAN Rp.</v>
          </cell>
          <cell r="G35" t="str">
            <v>JUMLAH HARGA         Rp.</v>
          </cell>
        </row>
        <row r="46">
          <cell r="G46">
            <v>0</v>
          </cell>
        </row>
        <row r="47">
          <cell r="G47">
            <v>0</v>
          </cell>
        </row>
        <row r="48">
          <cell r="G48">
            <v>0</v>
          </cell>
        </row>
        <row r="49">
          <cell r="F49">
            <v>80861.299162886804</v>
          </cell>
          <cell r="G49">
            <v>404306.49581443402</v>
          </cell>
        </row>
        <row r="50">
          <cell r="F50">
            <v>62431.860757522947</v>
          </cell>
          <cell r="G50">
            <v>187295.58227256883</v>
          </cell>
        </row>
        <row r="51">
          <cell r="F51">
            <v>55771.569134165642</v>
          </cell>
          <cell r="G51">
            <v>167314.70740249692</v>
          </cell>
        </row>
        <row r="52">
          <cell r="F52">
            <v>47753.621082555728</v>
          </cell>
          <cell r="G52">
            <v>2865217.2649533437</v>
          </cell>
        </row>
        <row r="53">
          <cell r="F53">
            <v>29772.747576394271</v>
          </cell>
          <cell r="G53">
            <v>714545.94183346257</v>
          </cell>
        </row>
        <row r="54">
          <cell r="F54">
            <v>25712.936195346374</v>
          </cell>
          <cell r="G54">
            <v>668536.34107900574</v>
          </cell>
        </row>
        <row r="55">
          <cell r="G55">
            <v>0</v>
          </cell>
        </row>
        <row r="56">
          <cell r="F56">
            <v>745600</v>
          </cell>
          <cell r="G56">
            <v>745600</v>
          </cell>
        </row>
        <row r="57">
          <cell r="F57">
            <v>0</v>
          </cell>
        </row>
        <row r="58">
          <cell r="F58">
            <v>0</v>
          </cell>
          <cell r="G58">
            <v>0</v>
          </cell>
        </row>
        <row r="59">
          <cell r="F59">
            <v>0</v>
          </cell>
          <cell r="G59">
            <v>0</v>
          </cell>
        </row>
        <row r="60">
          <cell r="F60">
            <v>816029.26462901453</v>
          </cell>
          <cell r="G60">
            <v>2448087.7938870434</v>
          </cell>
        </row>
        <row r="61">
          <cell r="F61">
            <v>447607.96075077285</v>
          </cell>
          <cell r="G61">
            <v>447607.96075077285</v>
          </cell>
        </row>
        <row r="62">
          <cell r="F62">
            <v>1250000</v>
          </cell>
          <cell r="G62">
            <v>1250000</v>
          </cell>
        </row>
        <row r="63">
          <cell r="F63" t="str">
            <v>A1</v>
          </cell>
          <cell r="G63">
            <v>9898512.0879931282</v>
          </cell>
        </row>
        <row r="69">
          <cell r="G69">
            <v>0</v>
          </cell>
        </row>
        <row r="70">
          <cell r="G70">
            <v>0</v>
          </cell>
        </row>
        <row r="71">
          <cell r="G71">
            <v>0</v>
          </cell>
        </row>
        <row r="72">
          <cell r="F72">
            <v>80861.299162886804</v>
          </cell>
          <cell r="G72">
            <v>404306.49581443402</v>
          </cell>
        </row>
        <row r="73">
          <cell r="F73">
            <v>62431.860757522947</v>
          </cell>
          <cell r="G73">
            <v>187295.58227256883</v>
          </cell>
        </row>
        <row r="74">
          <cell r="F74">
            <v>55771.569134165642</v>
          </cell>
          <cell r="G74">
            <v>167314.70740249692</v>
          </cell>
        </row>
        <row r="75">
          <cell r="F75">
            <v>47753.621082555728</v>
          </cell>
          <cell r="G75">
            <v>2865217.2649533437</v>
          </cell>
        </row>
        <row r="76">
          <cell r="F76">
            <v>29772.747576394271</v>
          </cell>
          <cell r="G76">
            <v>714545.94183346257</v>
          </cell>
        </row>
        <row r="77">
          <cell r="F77">
            <v>25712.936195346374</v>
          </cell>
          <cell r="G77">
            <v>668536.34107900574</v>
          </cell>
        </row>
        <row r="78">
          <cell r="G78">
            <v>0</v>
          </cell>
        </row>
        <row r="79">
          <cell r="F79">
            <v>745600</v>
          </cell>
          <cell r="G79">
            <v>745600</v>
          </cell>
        </row>
        <row r="81">
          <cell r="G81">
            <v>0</v>
          </cell>
        </row>
        <row r="82">
          <cell r="G82">
            <v>0</v>
          </cell>
        </row>
        <row r="83">
          <cell r="F83">
            <v>816029.26462901453</v>
          </cell>
          <cell r="G83">
            <v>2448087.7938870434</v>
          </cell>
        </row>
        <row r="84">
          <cell r="F84">
            <v>447607.96075077285</v>
          </cell>
          <cell r="G84">
            <v>447607.96075077285</v>
          </cell>
        </row>
        <row r="85">
          <cell r="F85">
            <v>1250000</v>
          </cell>
          <cell r="G85">
            <v>1250000</v>
          </cell>
        </row>
        <row r="86">
          <cell r="F86" t="str">
            <v>A2</v>
          </cell>
          <cell r="G86">
            <v>9898512.0879931282</v>
          </cell>
        </row>
        <row r="95">
          <cell r="G95">
            <v>0</v>
          </cell>
        </row>
        <row r="96">
          <cell r="G96">
            <v>0</v>
          </cell>
        </row>
        <row r="97">
          <cell r="G97">
            <v>0</v>
          </cell>
        </row>
        <row r="98">
          <cell r="F98">
            <v>80861.299162886804</v>
          </cell>
          <cell r="G98">
            <v>161722.59832577361</v>
          </cell>
        </row>
        <row r="99">
          <cell r="F99">
            <v>62431.860757522947</v>
          </cell>
          <cell r="G99">
            <v>499454.88606018358</v>
          </cell>
        </row>
        <row r="100">
          <cell r="F100">
            <v>55771.569134165642</v>
          </cell>
          <cell r="G100">
            <v>1784690.2122933005</v>
          </cell>
        </row>
        <row r="101">
          <cell r="F101">
            <v>47753.621082555728</v>
          </cell>
          <cell r="G101">
            <v>191014.48433022291</v>
          </cell>
        </row>
        <row r="102">
          <cell r="F102">
            <v>29772.747576394271</v>
          </cell>
          <cell r="G102">
            <v>535909.45637509692</v>
          </cell>
        </row>
        <row r="103">
          <cell r="G103">
            <v>0</v>
          </cell>
        </row>
        <row r="104">
          <cell r="G104">
            <v>0</v>
          </cell>
        </row>
        <row r="105">
          <cell r="F105">
            <v>475918.74560768664</v>
          </cell>
          <cell r="G105">
            <v>475918.74560768664</v>
          </cell>
        </row>
        <row r="106">
          <cell r="G106">
            <v>0</v>
          </cell>
        </row>
        <row r="107">
          <cell r="G107">
            <v>0</v>
          </cell>
        </row>
        <row r="108">
          <cell r="F108">
            <v>816029.26462901453</v>
          </cell>
          <cell r="G108">
            <v>816029.26462901453</v>
          </cell>
        </row>
        <row r="109">
          <cell r="F109">
            <v>150000</v>
          </cell>
          <cell r="G109">
            <v>300000</v>
          </cell>
        </row>
        <row r="110">
          <cell r="F110">
            <v>447607.96075077285</v>
          </cell>
          <cell r="G110">
            <v>447607.96075077285</v>
          </cell>
        </row>
        <row r="111">
          <cell r="F111">
            <v>1250000</v>
          </cell>
          <cell r="G111">
            <v>2500000</v>
          </cell>
        </row>
        <row r="112">
          <cell r="F112" t="str">
            <v>A3</v>
          </cell>
          <cell r="G112">
            <v>7712347.6083720513</v>
          </cell>
        </row>
        <row r="116">
          <cell r="G116">
            <v>0</v>
          </cell>
        </row>
        <row r="117">
          <cell r="G117">
            <v>0</v>
          </cell>
        </row>
        <row r="118">
          <cell r="G118">
            <v>0</v>
          </cell>
        </row>
        <row r="119">
          <cell r="F119">
            <v>62431.860757522947</v>
          </cell>
          <cell r="G119">
            <v>2622138.1518159639</v>
          </cell>
        </row>
        <row r="120">
          <cell r="F120">
            <v>55771.569134165642</v>
          </cell>
          <cell r="G120">
            <v>9815796.1676131524</v>
          </cell>
        </row>
        <row r="121">
          <cell r="G121">
            <v>0</v>
          </cell>
        </row>
        <row r="122">
          <cell r="G122">
            <v>0</v>
          </cell>
        </row>
        <row r="123">
          <cell r="F123">
            <v>1865690.1479143675</v>
          </cell>
          <cell r="G123">
            <v>1865690.1479143675</v>
          </cell>
        </row>
        <row r="124">
          <cell r="G124">
            <v>0</v>
          </cell>
        </row>
        <row r="125">
          <cell r="G125">
            <v>0</v>
          </cell>
        </row>
        <row r="126">
          <cell r="F126">
            <v>816029.26462901453</v>
          </cell>
          <cell r="G126">
            <v>816029.26462901453</v>
          </cell>
        </row>
        <row r="127">
          <cell r="F127">
            <v>1250000</v>
          </cell>
          <cell r="G127">
            <v>2500000</v>
          </cell>
        </row>
        <row r="128">
          <cell r="F128" t="str">
            <v>A4</v>
          </cell>
          <cell r="G128">
            <v>17619653.731972497</v>
          </cell>
        </row>
        <row r="138">
          <cell r="G138">
            <v>0</v>
          </cell>
        </row>
        <row r="139">
          <cell r="G139">
            <v>0</v>
          </cell>
        </row>
        <row r="140">
          <cell r="G140">
            <v>0</v>
          </cell>
        </row>
        <row r="141">
          <cell r="F141">
            <v>241780.06918928973</v>
          </cell>
          <cell r="G141">
            <v>725340.20756786922</v>
          </cell>
        </row>
        <row r="142">
          <cell r="F142">
            <v>160915.18150720929</v>
          </cell>
          <cell r="G142">
            <v>321830.36301441857</v>
          </cell>
        </row>
        <row r="143">
          <cell r="F143">
            <v>115470.17443921528</v>
          </cell>
          <cell r="G143">
            <v>6235389.4197176248</v>
          </cell>
        </row>
        <row r="144">
          <cell r="F144">
            <v>90099.343740327269</v>
          </cell>
          <cell r="G144">
            <v>5946556.6868615998</v>
          </cell>
        </row>
        <row r="145">
          <cell r="F145">
            <v>62431.860757522947</v>
          </cell>
          <cell r="G145">
            <v>499454.88606018358</v>
          </cell>
        </row>
        <row r="149">
          <cell r="F149">
            <v>2059285.7344832541</v>
          </cell>
          <cell r="G149">
            <v>2059285.7344832541</v>
          </cell>
        </row>
        <row r="157">
          <cell r="F157">
            <v>2628141.7444268889</v>
          </cell>
          <cell r="G157">
            <v>5256283.4888537778</v>
          </cell>
        </row>
        <row r="158">
          <cell r="F158">
            <v>1752094.4962845924</v>
          </cell>
          <cell r="G158">
            <v>5256283.4888537768</v>
          </cell>
        </row>
        <row r="159">
          <cell r="F159">
            <v>1168062.9975230617</v>
          </cell>
          <cell r="G159">
            <v>2336125.9950461234</v>
          </cell>
        </row>
        <row r="160">
          <cell r="F160">
            <v>318690.40872000175</v>
          </cell>
          <cell r="G160">
            <v>318690.40872000175</v>
          </cell>
        </row>
        <row r="161">
          <cell r="F161">
            <v>318690.40872000175</v>
          </cell>
          <cell r="G161">
            <v>637380.81744000351</v>
          </cell>
        </row>
        <row r="162">
          <cell r="F162">
            <v>1271962.589908984</v>
          </cell>
          <cell r="G162">
            <v>2543925.179817968</v>
          </cell>
        </row>
        <row r="163">
          <cell r="F163">
            <v>117843.11804038858</v>
          </cell>
          <cell r="G163">
            <v>117843.11804038858</v>
          </cell>
        </row>
        <row r="164">
          <cell r="F164">
            <v>0</v>
          </cell>
          <cell r="G164">
            <v>0</v>
          </cell>
        </row>
        <row r="165">
          <cell r="F165">
            <v>999341.59059666598</v>
          </cell>
          <cell r="G165">
            <v>1998683.181193332</v>
          </cell>
        </row>
        <row r="166">
          <cell r="G166">
            <v>0</v>
          </cell>
        </row>
        <row r="167">
          <cell r="G167">
            <v>0</v>
          </cell>
        </row>
        <row r="168">
          <cell r="F168">
            <v>7775124.9195083473</v>
          </cell>
          <cell r="G168">
            <v>7775124.9195083473</v>
          </cell>
        </row>
        <row r="169">
          <cell r="G169">
            <v>0</v>
          </cell>
        </row>
        <row r="170">
          <cell r="G170">
            <v>0</v>
          </cell>
        </row>
        <row r="171">
          <cell r="G171">
            <v>0</v>
          </cell>
        </row>
        <row r="172">
          <cell r="G172">
            <v>0</v>
          </cell>
        </row>
        <row r="173">
          <cell r="G173">
            <v>0</v>
          </cell>
        </row>
        <row r="174">
          <cell r="G174">
            <v>0</v>
          </cell>
        </row>
        <row r="175">
          <cell r="G175">
            <v>0</v>
          </cell>
        </row>
        <row r="176">
          <cell r="G176">
            <v>0</v>
          </cell>
        </row>
        <row r="177">
          <cell r="F177">
            <v>71609741.418336242</v>
          </cell>
          <cell r="G177">
            <v>71609741.418336242</v>
          </cell>
        </row>
        <row r="178">
          <cell r="G178">
            <v>0</v>
          </cell>
        </row>
        <row r="179">
          <cell r="G179">
            <v>0</v>
          </cell>
        </row>
        <row r="180">
          <cell r="G180">
            <v>0</v>
          </cell>
        </row>
        <row r="181">
          <cell r="G181">
            <v>0</v>
          </cell>
        </row>
        <row r="182">
          <cell r="G182">
            <v>0</v>
          </cell>
        </row>
        <row r="183">
          <cell r="G183">
            <v>0</v>
          </cell>
        </row>
        <row r="184">
          <cell r="G184">
            <v>0</v>
          </cell>
        </row>
        <row r="185">
          <cell r="G185">
            <v>0</v>
          </cell>
        </row>
        <row r="186">
          <cell r="G186">
            <v>0</v>
          </cell>
        </row>
        <row r="187">
          <cell r="G187">
            <v>0</v>
          </cell>
        </row>
        <row r="188">
          <cell r="G188">
            <v>0</v>
          </cell>
        </row>
        <row r="189">
          <cell r="G189">
            <v>0</v>
          </cell>
        </row>
        <row r="190">
          <cell r="G190">
            <v>0</v>
          </cell>
        </row>
        <row r="191">
          <cell r="G191">
            <v>0</v>
          </cell>
        </row>
        <row r="192">
          <cell r="G192">
            <v>0</v>
          </cell>
        </row>
        <row r="193">
          <cell r="G193">
            <v>0</v>
          </cell>
        </row>
        <row r="194">
          <cell r="G194">
            <v>0</v>
          </cell>
        </row>
        <row r="195">
          <cell r="G195">
            <v>0</v>
          </cell>
        </row>
        <row r="196">
          <cell r="F196">
            <v>2990432.6613493641</v>
          </cell>
          <cell r="G196">
            <v>2990432.6613493641</v>
          </cell>
        </row>
        <row r="197">
          <cell r="F197" t="str">
            <v>A4</v>
          </cell>
          <cell r="G197">
            <v>116628371.97486429</v>
          </cell>
        </row>
        <row r="202">
          <cell r="F202">
            <v>5980865.3226987282</v>
          </cell>
          <cell r="G202">
            <v>5980865.3226987282</v>
          </cell>
        </row>
        <row r="203">
          <cell r="F203" t="str">
            <v>A5</v>
          </cell>
          <cell r="G203">
            <v>5980865.3226987282</v>
          </cell>
        </row>
        <row r="205">
          <cell r="F205" t="str">
            <v>A</v>
          </cell>
          <cell r="G205">
            <v>167738262.8138938</v>
          </cell>
        </row>
        <row r="216">
          <cell r="G216">
            <v>0</v>
          </cell>
        </row>
        <row r="217">
          <cell r="G217">
            <v>0</v>
          </cell>
        </row>
        <row r="218">
          <cell r="G218">
            <v>0</v>
          </cell>
        </row>
        <row r="219">
          <cell r="F219">
            <v>106236.91455403298</v>
          </cell>
          <cell r="G219">
            <v>1062369.1455403299</v>
          </cell>
        </row>
        <row r="220">
          <cell r="F220">
            <v>58706.977834546182</v>
          </cell>
          <cell r="G220">
            <v>3522418.6700727707</v>
          </cell>
        </row>
        <row r="221">
          <cell r="F221">
            <v>44010.79556361086</v>
          </cell>
          <cell r="G221">
            <v>1584388.6402899909</v>
          </cell>
        </row>
        <row r="222">
          <cell r="F222">
            <v>31583.753596107446</v>
          </cell>
          <cell r="G222">
            <v>1263350.1438442979</v>
          </cell>
        </row>
        <row r="223">
          <cell r="F223">
            <v>22279.919500117303</v>
          </cell>
          <cell r="G223">
            <v>1158555.8140060997</v>
          </cell>
        </row>
        <row r="224">
          <cell r="F224">
            <v>21278.722645097536</v>
          </cell>
          <cell r="G224">
            <v>425574.45290195069</v>
          </cell>
        </row>
        <row r="225">
          <cell r="G225">
            <v>0</v>
          </cell>
        </row>
        <row r="226">
          <cell r="G226">
            <v>0</v>
          </cell>
        </row>
        <row r="227">
          <cell r="F227">
            <v>2254164.2166638598</v>
          </cell>
          <cell r="G227">
            <v>2254164.2166638598</v>
          </cell>
        </row>
        <row r="228">
          <cell r="G228">
            <v>0</v>
          </cell>
        </row>
        <row r="229">
          <cell r="G229">
            <v>0</v>
          </cell>
        </row>
        <row r="230">
          <cell r="G230">
            <v>0</v>
          </cell>
        </row>
        <row r="231">
          <cell r="F231">
            <v>33492.845807112877</v>
          </cell>
          <cell r="G231">
            <v>368421.30387824163</v>
          </cell>
        </row>
        <row r="232">
          <cell r="F232">
            <v>53827.787904288554</v>
          </cell>
          <cell r="G232">
            <v>107655.57580857711</v>
          </cell>
        </row>
        <row r="233">
          <cell r="F233">
            <v>43062.230323430842</v>
          </cell>
          <cell r="G233">
            <v>86124.460646861684</v>
          </cell>
        </row>
        <row r="234">
          <cell r="G234">
            <v>0</v>
          </cell>
        </row>
        <row r="235">
          <cell r="G235">
            <v>0</v>
          </cell>
        </row>
        <row r="236">
          <cell r="F236">
            <v>145068.04151357384</v>
          </cell>
          <cell r="G236">
            <v>1740816.4981628861</v>
          </cell>
        </row>
        <row r="237">
          <cell r="F237">
            <v>96549.108904325563</v>
          </cell>
          <cell r="G237">
            <v>1448236.6335648834</v>
          </cell>
        </row>
        <row r="238">
          <cell r="F238">
            <v>69282.104663529157</v>
          </cell>
          <cell r="G238">
            <v>346410.52331764577</v>
          </cell>
        </row>
        <row r="239">
          <cell r="F239" t="str">
            <v>B1</v>
          </cell>
          <cell r="G239">
            <v>15368486.078698397</v>
          </cell>
        </row>
        <row r="245">
          <cell r="G245">
            <v>0</v>
          </cell>
        </row>
        <row r="246">
          <cell r="G246">
            <v>0</v>
          </cell>
        </row>
        <row r="247">
          <cell r="G247">
            <v>0</v>
          </cell>
        </row>
        <row r="248">
          <cell r="F248">
            <v>106236.91455403298</v>
          </cell>
          <cell r="G248">
            <v>637421.48732419789</v>
          </cell>
        </row>
        <row r="249">
          <cell r="F249">
            <v>58706.977834546182</v>
          </cell>
          <cell r="G249">
            <v>1291553.5123600159</v>
          </cell>
        </row>
        <row r="250">
          <cell r="F250">
            <v>44010.79556361086</v>
          </cell>
          <cell r="G250">
            <v>704172.72901777376</v>
          </cell>
        </row>
        <row r="251">
          <cell r="F251">
            <v>37900.504315328937</v>
          </cell>
          <cell r="G251">
            <v>151602.01726131575</v>
          </cell>
        </row>
        <row r="252">
          <cell r="F252">
            <v>31583.753596107446</v>
          </cell>
          <cell r="G252">
            <v>1831857.7085742319</v>
          </cell>
        </row>
        <row r="253">
          <cell r="F253">
            <v>22279.919500117303</v>
          </cell>
          <cell r="G253">
            <v>1158555.8140060997</v>
          </cell>
        </row>
        <row r="254">
          <cell r="F254">
            <v>21278.722645097536</v>
          </cell>
          <cell r="G254">
            <v>212787.22645097534</v>
          </cell>
        </row>
        <row r="255">
          <cell r="G255">
            <v>0</v>
          </cell>
        </row>
        <row r="256">
          <cell r="G256">
            <v>0</v>
          </cell>
        </row>
        <row r="257">
          <cell r="F257">
            <v>1337632.251917603</v>
          </cell>
          <cell r="G257">
            <v>1337632.251917603</v>
          </cell>
        </row>
        <row r="258">
          <cell r="G258">
            <v>0</v>
          </cell>
        </row>
        <row r="259">
          <cell r="G259">
            <v>0</v>
          </cell>
        </row>
        <row r="260">
          <cell r="G260">
            <v>0</v>
          </cell>
        </row>
        <row r="261">
          <cell r="F261">
            <v>33492.845807112877</v>
          </cell>
          <cell r="G261">
            <v>368421.30387824163</v>
          </cell>
        </row>
        <row r="262">
          <cell r="F262">
            <v>81339.768388702709</v>
          </cell>
          <cell r="G262">
            <v>81339.768388702709</v>
          </cell>
        </row>
        <row r="263">
          <cell r="F263">
            <v>43062.230323430842</v>
          </cell>
          <cell r="G263">
            <v>86124.460646861684</v>
          </cell>
        </row>
        <row r="264">
          <cell r="G264">
            <v>0</v>
          </cell>
        </row>
        <row r="265">
          <cell r="G265">
            <v>0</v>
          </cell>
        </row>
        <row r="266">
          <cell r="F266">
            <v>145068.04151357384</v>
          </cell>
          <cell r="G266">
            <v>1595748.4566493123</v>
          </cell>
        </row>
        <row r="267">
          <cell r="F267">
            <v>96549.108904325563</v>
          </cell>
          <cell r="G267">
            <v>1448236.6335648834</v>
          </cell>
        </row>
        <row r="268">
          <cell r="F268">
            <v>69282.104663529157</v>
          </cell>
          <cell r="G268">
            <v>415692.62798117497</v>
          </cell>
        </row>
        <row r="269">
          <cell r="F269" t="str">
            <v>B2</v>
          </cell>
          <cell r="G269">
            <v>11321145.998021388</v>
          </cell>
        </row>
        <row r="273">
          <cell r="G273">
            <v>0</v>
          </cell>
        </row>
        <row r="274">
          <cell r="G274">
            <v>0</v>
          </cell>
        </row>
        <row r="276">
          <cell r="F276">
            <v>58706.977834546182</v>
          </cell>
          <cell r="G276">
            <v>3874660.5370800481</v>
          </cell>
        </row>
        <row r="277">
          <cell r="F277">
            <v>44010.79556361086</v>
          </cell>
          <cell r="G277">
            <v>704172.72901777376</v>
          </cell>
        </row>
        <row r="278">
          <cell r="F278">
            <v>31583.753596107446</v>
          </cell>
          <cell r="G278">
            <v>505340.05753771914</v>
          </cell>
        </row>
        <row r="279">
          <cell r="F279">
            <v>22279.919500117303</v>
          </cell>
          <cell r="G279">
            <v>178239.35600093842</v>
          </cell>
        </row>
        <row r="280">
          <cell r="G280">
            <v>0</v>
          </cell>
        </row>
        <row r="281">
          <cell r="G281">
            <v>0</v>
          </cell>
        </row>
        <row r="282">
          <cell r="F282">
            <v>1315603.1699091198</v>
          </cell>
          <cell r="G282">
            <v>1315603.1699091198</v>
          </cell>
        </row>
        <row r="286">
          <cell r="F286">
            <v>33492.845807112877</v>
          </cell>
          <cell r="G286">
            <v>334928.45807112876</v>
          </cell>
        </row>
        <row r="287">
          <cell r="F287">
            <v>53827.787904288554</v>
          </cell>
          <cell r="G287">
            <v>53827.787904288554</v>
          </cell>
        </row>
        <row r="288">
          <cell r="F288">
            <v>43062.230323430842</v>
          </cell>
          <cell r="G288">
            <v>43062.230323430842</v>
          </cell>
        </row>
        <row r="289">
          <cell r="F289">
            <v>38000</v>
          </cell>
          <cell r="G289">
            <v>38000</v>
          </cell>
        </row>
        <row r="290">
          <cell r="F290">
            <v>52000</v>
          </cell>
          <cell r="G290">
            <v>52000</v>
          </cell>
        </row>
        <row r="291">
          <cell r="G291">
            <v>0</v>
          </cell>
        </row>
        <row r="292">
          <cell r="G292">
            <v>0</v>
          </cell>
        </row>
        <row r="293">
          <cell r="F293">
            <v>145068.04151357384</v>
          </cell>
          <cell r="G293">
            <v>725340.20756786922</v>
          </cell>
        </row>
        <row r="294">
          <cell r="F294">
            <v>96549.108904325563</v>
          </cell>
          <cell r="G294">
            <v>965491.08904325566</v>
          </cell>
        </row>
        <row r="295">
          <cell r="F295">
            <v>69282.104663529157</v>
          </cell>
          <cell r="G295">
            <v>138564.20932705831</v>
          </cell>
        </row>
        <row r="296">
          <cell r="F296" t="str">
            <v>B3</v>
          </cell>
          <cell r="G296">
            <v>8929229.8317826316</v>
          </cell>
        </row>
        <row r="300">
          <cell r="G300">
            <v>0</v>
          </cell>
        </row>
        <row r="301">
          <cell r="G301">
            <v>0</v>
          </cell>
        </row>
        <row r="303">
          <cell r="F303">
            <v>106236.91455403298</v>
          </cell>
          <cell r="G303">
            <v>2124738.2910806597</v>
          </cell>
        </row>
        <row r="304">
          <cell r="F304">
            <v>58706.977834546182</v>
          </cell>
          <cell r="G304">
            <v>704483.73401455418</v>
          </cell>
        </row>
        <row r="305">
          <cell r="F305">
            <v>44010.79556361086</v>
          </cell>
          <cell r="G305">
            <v>528129.54676333035</v>
          </cell>
        </row>
        <row r="306">
          <cell r="G306">
            <v>0</v>
          </cell>
        </row>
        <row r="307">
          <cell r="G307">
            <v>0</v>
          </cell>
        </row>
        <row r="308">
          <cell r="G308">
            <v>0</v>
          </cell>
        </row>
        <row r="309">
          <cell r="F309" t="str">
            <v>B4</v>
          </cell>
          <cell r="G309">
            <v>3357351.5718585444</v>
          </cell>
        </row>
        <row r="314">
          <cell r="F314">
            <v>5980865.3226987282</v>
          </cell>
          <cell r="G314">
            <v>5980865.3226987282</v>
          </cell>
        </row>
        <row r="315">
          <cell r="F315" t="str">
            <v>B5</v>
          </cell>
          <cell r="G315">
            <v>5980865.3226987282</v>
          </cell>
        </row>
        <row r="317">
          <cell r="F317" t="str">
            <v>B</v>
          </cell>
          <cell r="G317">
            <v>44957078.80305969</v>
          </cell>
        </row>
        <row r="329">
          <cell r="F329">
            <v>115470.17443921528</v>
          </cell>
          <cell r="G329">
            <v>12701719.18831368</v>
          </cell>
        </row>
        <row r="330">
          <cell r="G330">
            <v>0</v>
          </cell>
        </row>
        <row r="331">
          <cell r="F331">
            <v>1905257.878247052</v>
          </cell>
          <cell r="G331">
            <v>1905257.878247052</v>
          </cell>
        </row>
        <row r="332">
          <cell r="G332">
            <v>0</v>
          </cell>
        </row>
        <row r="333">
          <cell r="G333">
            <v>0</v>
          </cell>
        </row>
        <row r="334">
          <cell r="F334">
            <v>1752094.4962845924</v>
          </cell>
          <cell r="G334">
            <v>5256283.4888537768</v>
          </cell>
        </row>
        <row r="335">
          <cell r="F335">
            <v>1752094.4962845924</v>
          </cell>
          <cell r="G335">
            <v>3504188.9925691849</v>
          </cell>
        </row>
        <row r="336">
          <cell r="G336">
            <v>0</v>
          </cell>
        </row>
        <row r="337">
          <cell r="G337">
            <v>0</v>
          </cell>
        </row>
        <row r="339">
          <cell r="G339">
            <v>0</v>
          </cell>
        </row>
        <row r="340">
          <cell r="F340" t="str">
            <v>C</v>
          </cell>
          <cell r="G340">
            <v>23367449.547983695</v>
          </cell>
        </row>
        <row r="351">
          <cell r="F351">
            <v>190915.18150720929</v>
          </cell>
          <cell r="G351">
            <v>2863727.7226081393</v>
          </cell>
        </row>
        <row r="352">
          <cell r="F352">
            <v>145470.17443921528</v>
          </cell>
          <cell r="G352">
            <v>145470.17443921528</v>
          </cell>
        </row>
        <row r="353">
          <cell r="G353">
            <v>0</v>
          </cell>
        </row>
        <row r="354">
          <cell r="F354">
            <v>451379.68455710314</v>
          </cell>
          <cell r="G354">
            <v>451379.68455710314</v>
          </cell>
        </row>
        <row r="355">
          <cell r="G355">
            <v>0</v>
          </cell>
        </row>
        <row r="356">
          <cell r="G356">
            <v>0</v>
          </cell>
        </row>
        <row r="357">
          <cell r="G357">
            <v>0</v>
          </cell>
        </row>
        <row r="358">
          <cell r="F358">
            <v>2628141.7444268889</v>
          </cell>
          <cell r="G358">
            <v>5256283.4888537778</v>
          </cell>
        </row>
        <row r="359">
          <cell r="F359">
            <v>1752094.4962845924</v>
          </cell>
          <cell r="G359">
            <v>5256283.4888537768</v>
          </cell>
        </row>
        <row r="360">
          <cell r="F360">
            <v>950841.55752183753</v>
          </cell>
          <cell r="G360">
            <v>1901683.1150436751</v>
          </cell>
        </row>
        <row r="361">
          <cell r="G361">
            <v>0</v>
          </cell>
        </row>
        <row r="362">
          <cell r="G362">
            <v>0</v>
          </cell>
        </row>
        <row r="363">
          <cell r="F363">
            <v>497954.88503725076</v>
          </cell>
          <cell r="G363">
            <v>995909.77007450152</v>
          </cell>
        </row>
        <row r="364">
          <cell r="F364">
            <v>348567.22335301095</v>
          </cell>
          <cell r="G364">
            <v>697134.4467060219</v>
          </cell>
        </row>
        <row r="365">
          <cell r="F365">
            <v>0</v>
          </cell>
          <cell r="G365">
            <v>0</v>
          </cell>
        </row>
        <row r="366">
          <cell r="F366">
            <v>2081533.7161625484</v>
          </cell>
          <cell r="G366">
            <v>4163067.4323250968</v>
          </cell>
        </row>
        <row r="367">
          <cell r="F367">
            <v>999341.59059666598</v>
          </cell>
          <cell r="G367">
            <v>1998683.181193332</v>
          </cell>
        </row>
        <row r="368">
          <cell r="F368">
            <v>598086.53226987284</v>
          </cell>
          <cell r="G368">
            <v>1196173.0645397457</v>
          </cell>
        </row>
        <row r="369">
          <cell r="F369">
            <v>538277.87904288562</v>
          </cell>
          <cell r="G369">
            <v>1076555.7580857712</v>
          </cell>
        </row>
        <row r="370">
          <cell r="G370">
            <v>0</v>
          </cell>
        </row>
        <row r="371">
          <cell r="F371">
            <v>40430.649581443402</v>
          </cell>
          <cell r="G371">
            <v>40430.649581443402</v>
          </cell>
        </row>
        <row r="372">
          <cell r="G372">
            <v>0</v>
          </cell>
        </row>
        <row r="373">
          <cell r="G373">
            <v>0</v>
          </cell>
        </row>
        <row r="374">
          <cell r="G374">
            <v>0</v>
          </cell>
        </row>
        <row r="376">
          <cell r="G376">
            <v>0</v>
          </cell>
        </row>
        <row r="377">
          <cell r="F377">
            <v>21208148.43428969</v>
          </cell>
          <cell r="G377">
            <v>42416296.86857938</v>
          </cell>
        </row>
        <row r="378">
          <cell r="G378">
            <v>0</v>
          </cell>
        </row>
        <row r="379">
          <cell r="G379">
            <v>0</v>
          </cell>
        </row>
        <row r="380">
          <cell r="G380">
            <v>0</v>
          </cell>
        </row>
        <row r="381">
          <cell r="G381">
            <v>0</v>
          </cell>
        </row>
        <row r="382">
          <cell r="F382">
            <v>318690.40872000175</v>
          </cell>
          <cell r="G382">
            <v>318690.40872000175</v>
          </cell>
        </row>
        <row r="383">
          <cell r="G383">
            <v>0</v>
          </cell>
        </row>
        <row r="384">
          <cell r="G384">
            <v>0</v>
          </cell>
        </row>
        <row r="385">
          <cell r="F385">
            <v>1102871.5655056455</v>
          </cell>
          <cell r="G385">
            <v>1102871.5655056455</v>
          </cell>
        </row>
        <row r="387">
          <cell r="F387">
            <v>352392.58481340908</v>
          </cell>
          <cell r="G387">
            <v>704785.16962681815</v>
          </cell>
        </row>
        <row r="390">
          <cell r="G390">
            <v>0</v>
          </cell>
        </row>
        <row r="391">
          <cell r="F391">
            <v>2990432.6613493641</v>
          </cell>
          <cell r="G391">
            <v>5980865.3226987282</v>
          </cell>
        </row>
        <row r="392">
          <cell r="F392">
            <v>5980865.3226987282</v>
          </cell>
          <cell r="G392">
            <v>5980865.3226987282</v>
          </cell>
        </row>
        <row r="393">
          <cell r="F393" t="str">
            <v>D</v>
          </cell>
          <cell r="G393">
            <v>82547156.634690896</v>
          </cell>
        </row>
        <row r="398">
          <cell r="F398">
            <v>214862586.71795183</v>
          </cell>
          <cell r="G398">
            <v>214862586.71795183</v>
          </cell>
        </row>
        <row r="446">
          <cell r="F446" t="str">
            <v>E</v>
          </cell>
          <cell r="G446">
            <v>214862586.71795183</v>
          </cell>
        </row>
        <row r="451">
          <cell r="F451">
            <v>14575069.748150667</v>
          </cell>
          <cell r="G451">
            <v>14575069.748150667</v>
          </cell>
        </row>
        <row r="452">
          <cell r="F452">
            <v>4500000</v>
          </cell>
          <cell r="G452">
            <v>4500000</v>
          </cell>
        </row>
        <row r="453">
          <cell r="F453" t="str">
            <v>F</v>
          </cell>
          <cell r="G453">
            <v>19075069.748150669</v>
          </cell>
        </row>
        <row r="461">
          <cell r="F461">
            <v>47753.621082555728</v>
          </cell>
          <cell r="G461">
            <v>5014130.2136683511</v>
          </cell>
        </row>
        <row r="462">
          <cell r="F462">
            <v>29772.747576394271</v>
          </cell>
          <cell r="G462">
            <v>4644548.6219175067</v>
          </cell>
        </row>
        <row r="463">
          <cell r="G463">
            <v>0</v>
          </cell>
        </row>
        <row r="464">
          <cell r="F464">
            <v>1448801.8253378787</v>
          </cell>
          <cell r="G464">
            <v>1448801.8253378787</v>
          </cell>
        </row>
        <row r="465">
          <cell r="G465">
            <v>0</v>
          </cell>
        </row>
        <row r="467">
          <cell r="G467">
            <v>0</v>
          </cell>
        </row>
        <row r="468">
          <cell r="F468">
            <v>75000</v>
          </cell>
          <cell r="G468">
            <v>600000</v>
          </cell>
        </row>
        <row r="469">
          <cell r="F469">
            <v>89140</v>
          </cell>
          <cell r="G469">
            <v>713120</v>
          </cell>
        </row>
        <row r="470">
          <cell r="G470">
            <v>0</v>
          </cell>
        </row>
        <row r="471">
          <cell r="F471">
            <v>350000</v>
          </cell>
          <cell r="G471">
            <v>2800000</v>
          </cell>
        </row>
        <row r="472">
          <cell r="G472">
            <v>0</v>
          </cell>
        </row>
        <row r="473">
          <cell r="F473">
            <v>37800</v>
          </cell>
          <cell r="G473">
            <v>9865800</v>
          </cell>
        </row>
        <row r="474">
          <cell r="F474">
            <v>5980865.3226987282</v>
          </cell>
          <cell r="G474">
            <v>5980865.3226987282</v>
          </cell>
        </row>
        <row r="475">
          <cell r="F475" t="str">
            <v>G</v>
          </cell>
          <cell r="G475">
            <v>31067265.983622465</v>
          </cell>
        </row>
      </sheetData>
      <sheetData sheetId="15"/>
      <sheetData sheetId="16"/>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EK"/>
      <sheetName val="AMEK"/>
      <sheetName val="1-LISTRIK"/>
      <sheetName val="2-Genset"/>
      <sheetName val="T O T A L"/>
      <sheetName val="REKAPLIST"/>
      <sheetName val="REKAP LIFT"/>
      <sheetName val="LIFT"/>
      <sheetName val="Gondola"/>
      <sheetName val="REKAP IT"/>
      <sheetName val="IT"/>
      <sheetName val="ANDAT"/>
    </sheetNames>
    <sheetDataSet>
      <sheetData sheetId="0">
        <row r="28">
          <cell r="M28">
            <v>2344.8275862068967</v>
          </cell>
        </row>
        <row r="30">
          <cell r="M30">
            <v>450</v>
          </cell>
        </row>
        <row r="31">
          <cell r="M31">
            <v>450</v>
          </cell>
        </row>
        <row r="33">
          <cell r="M33">
            <v>350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Locas"/>
      <sheetName val="BOQ sph"/>
      <sheetName val="PEDOMAN"/>
      <sheetName val="SUM BOQ"/>
      <sheetName val="BOQ"/>
      <sheetName val="ANALISA"/>
      <sheetName val="DAFTAR HARGA"/>
      <sheetName val="SUMDA"/>
      <sheetName val="MOB-DEMOB"/>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Harga MAt"/>
      <sheetName val="Foundation"/>
      <sheetName val="SITE-E"/>
      <sheetName val="Fill this out first___"/>
      <sheetName val="SAP"/>
      <sheetName val="ALEK"/>
      <sheetName val="H.Satuan"/>
      <sheetName val="DAF-2"/>
      <sheetName val="Bangunan Utama"/>
      <sheetName val="BAG-III"/>
      <sheetName val="HB"/>
      <sheetName val="BAG_III"/>
      <sheetName val="Fill this out fir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s>
    <sheetDataSet>
      <sheetData sheetId="0"/>
      <sheetData sheetId="1" refreshError="1">
        <row r="6">
          <cell r="C6">
            <v>1.5644349070100143</v>
          </cell>
        </row>
        <row r="19">
          <cell r="C19">
            <v>8761.9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s>
    <sheetDataSet>
      <sheetData sheetId="0"/>
      <sheetData sheetId="1"/>
      <sheetData sheetId="2">
        <row r="9">
          <cell r="N9">
            <v>118182</v>
          </cell>
        </row>
        <row r="16">
          <cell r="N16">
            <v>759</v>
          </cell>
        </row>
        <row r="17">
          <cell r="N17">
            <v>55000</v>
          </cell>
        </row>
        <row r="38">
          <cell r="N38">
            <v>4.5</v>
          </cell>
        </row>
      </sheetData>
      <sheetData sheetId="3"/>
      <sheetData sheetId="4"/>
      <sheetData sheetId="5"/>
      <sheetData sheetId="6"/>
      <sheetData sheetId="7"/>
      <sheetData sheetId="8"/>
      <sheetData sheetId="9"/>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sheetName val="Disbursements Plan"/>
      <sheetName val="REKAP TOT"/>
      <sheetName val="PENLOK"/>
      <sheetName val="LARAP"/>
      <sheetName val="AMDAL"/>
      <sheetName val="Rekap Kons"/>
      <sheetName val="RAB-SUDETAN"/>
      <sheetName val="Sudetan"/>
      <sheetName val="AN-Gabung"/>
      <sheetName val="Analisa"/>
      <sheetName val="Upah"/>
      <sheetName val="Bahan"/>
      <sheetName val="REKAP SUP"/>
      <sheetName val="RINCIAN SUP"/>
      <sheetName val="BOP"/>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ELEKTRIKAL"/>
      <sheetName val="REKAP"/>
      <sheetName val="AC"/>
      <sheetName val="Plumbing"/>
      <sheetName val="Dafmat"/>
      <sheetName val="Pompa"/>
      <sheetName val="Ven Fan"/>
      <sheetName val="Ana Duct"/>
      <sheetName val="Hsd Duct"/>
      <sheetName val="Pipe"/>
      <sheetName val="Grille"/>
      <sheetName val="valve-20k"/>
      <sheetName val="valve-10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C1" t="str">
            <v>Project'99/Ujung pandang/Pipe-UPD.WK4</v>
          </cell>
        </row>
        <row r="2">
          <cell r="C2" t="str">
            <v>UNIT RATE ANALYSIS</v>
          </cell>
          <cell r="AH2" t="str">
            <v>Mark Up</v>
          </cell>
        </row>
        <row r="3">
          <cell r="C3" t="str">
            <v>PROJECT       :   Standart</v>
          </cell>
          <cell r="AH3">
            <v>1.1499999999999999</v>
          </cell>
        </row>
        <row r="4">
          <cell r="C4" t="str">
            <v xml:space="preserve">SUBJECT        :   PIPING  FOR  AIR  CONDITIONING </v>
          </cell>
        </row>
        <row r="5">
          <cell r="CB5" t="str">
            <v>Al.Foil</v>
          </cell>
          <cell r="CC5" t="str">
            <v>Adh.Tape</v>
          </cell>
        </row>
        <row r="6">
          <cell r="G6" t="str">
            <v>Price / M</v>
          </cell>
        </row>
        <row r="7">
          <cell r="A7" t="str">
            <v>Dia.</v>
          </cell>
          <cell r="C7" t="str">
            <v>Dia.</v>
          </cell>
          <cell r="E7" t="str">
            <v>Thickness</v>
          </cell>
          <cell r="G7" t="str">
            <v>Pipe</v>
          </cell>
          <cell r="I7" t="str">
            <v>Hanger</v>
          </cell>
          <cell r="K7" t="str">
            <v>Labour</v>
          </cell>
          <cell r="M7" t="str">
            <v>Fittings</v>
          </cell>
          <cell r="O7" t="str">
            <v>Insulation</v>
          </cell>
          <cell r="Q7" t="str">
            <v>Misc.</v>
          </cell>
          <cell r="S7" t="str">
            <v xml:space="preserve">Metal </v>
          </cell>
          <cell r="U7" t="str">
            <v>Total</v>
          </cell>
          <cell r="W7" t="str">
            <v>Total</v>
          </cell>
          <cell r="Y7" t="str">
            <v>Total</v>
          </cell>
          <cell r="AA7" t="str">
            <v>Total</v>
          </cell>
          <cell r="AC7" t="str">
            <v>Total</v>
          </cell>
          <cell r="AE7" t="str">
            <v>Total</v>
          </cell>
          <cell r="AH7" t="str">
            <v>Pipe</v>
          </cell>
          <cell r="AI7" t="str">
            <v>Hanger/</v>
          </cell>
          <cell r="AJ7" t="str">
            <v>Labour</v>
          </cell>
          <cell r="AK7" t="str">
            <v>Labour</v>
          </cell>
          <cell r="AL7" t="str">
            <v>Ins.</v>
          </cell>
          <cell r="AM7" t="str">
            <v>Misc.</v>
          </cell>
          <cell r="AN7" t="str">
            <v xml:space="preserve">M.Jack. </v>
          </cell>
          <cell r="AO7" t="str">
            <v>Aluminium</v>
          </cell>
          <cell r="AP7" t="str">
            <v>BJLS</v>
          </cell>
          <cell r="AQ7" t="str">
            <v>Vibration Control System</v>
          </cell>
          <cell r="AR7" t="str">
            <v>Vibration</v>
          </cell>
          <cell r="AU7" t="str">
            <v>Armaflex</v>
          </cell>
          <cell r="BC7" t="str">
            <v xml:space="preserve">Insulflex </v>
          </cell>
          <cell r="BJ7" t="str">
            <v>Thermaflex (FR-Z)</v>
          </cell>
          <cell r="BT7" t="str">
            <v>Phenofoam-K</v>
          </cell>
          <cell r="CB7" t="str">
            <v>Sisalation 430P</v>
          </cell>
          <cell r="CC7">
            <v>636.57407407407391</v>
          </cell>
          <cell r="CE7" t="str">
            <v>Price List</v>
          </cell>
        </row>
        <row r="8">
          <cell r="A8" t="str">
            <v>(inch)</v>
          </cell>
          <cell r="C8" t="str">
            <v>(mm)</v>
          </cell>
          <cell r="E8" t="str">
            <v>Ins.</v>
          </cell>
          <cell r="I8" t="str">
            <v>Support</v>
          </cell>
          <cell r="M8">
            <v>0.4</v>
          </cell>
          <cell r="S8" t="str">
            <v>Jacketing</v>
          </cell>
          <cell r="U8" t="str">
            <v>a+b</v>
          </cell>
          <cell r="W8" t="str">
            <v>a+b+d</v>
          </cell>
          <cell r="Y8" t="str">
            <v>h+e+f</v>
          </cell>
          <cell r="AA8" t="str">
            <v>i+e+f</v>
          </cell>
          <cell r="AC8" t="str">
            <v>j+g</v>
          </cell>
          <cell r="AE8" t="str">
            <v>k+g</v>
          </cell>
          <cell r="AI8" t="str">
            <v>Supports</v>
          </cell>
          <cell r="AJ8" t="str">
            <v>Pipe</v>
          </cell>
          <cell r="AK8" t="str">
            <v>Insulation</v>
          </cell>
          <cell r="AM8">
            <v>0.05</v>
          </cell>
          <cell r="AN8" t="str">
            <v xml:space="preserve">  0.4 mm</v>
          </cell>
          <cell r="AO8">
            <v>2546.2962962962961</v>
          </cell>
          <cell r="AP8">
            <v>2043.4375</v>
          </cell>
          <cell r="AQ8" t="str">
            <v xml:space="preserve">  HEA A140(8mm;144kg)</v>
          </cell>
          <cell r="AR8">
            <v>338100.00000000006</v>
          </cell>
          <cell r="AW8" t="str">
            <v>Disc =</v>
          </cell>
          <cell r="AX8">
            <v>0.3</v>
          </cell>
          <cell r="BE8" t="str">
            <v>Disc =</v>
          </cell>
          <cell r="BF8">
            <v>0.35</v>
          </cell>
          <cell r="BM8" t="str">
            <v>Disc =</v>
          </cell>
          <cell r="BN8">
            <v>0.15</v>
          </cell>
          <cell r="BV8" t="str">
            <v>Disc =</v>
          </cell>
          <cell r="BW8">
            <v>0.1</v>
          </cell>
          <cell r="CB8" t="str">
            <v>Sisalation 430</v>
          </cell>
          <cell r="CC8">
            <v>345.37037037037032</v>
          </cell>
          <cell r="CE8" t="str">
            <v>BSP</v>
          </cell>
          <cell r="CF8" t="str">
            <v>GIP</v>
          </cell>
          <cell r="CG8" t="str">
            <v>BSP</v>
          </cell>
        </row>
        <row r="9">
          <cell r="E9" t="str">
            <v>(Inch)</v>
          </cell>
          <cell r="G9" t="str">
            <v>(Rp.)</v>
          </cell>
          <cell r="I9" t="str">
            <v>(Rp.)</v>
          </cell>
          <cell r="K9" t="str">
            <v>(Rp.)</v>
          </cell>
          <cell r="M9" t="str">
            <v>(Rp.)</v>
          </cell>
          <cell r="O9" t="str">
            <v>(Rp.)</v>
          </cell>
          <cell r="Q9" t="str">
            <v>(Rp.)</v>
          </cell>
          <cell r="S9" t="str">
            <v>(Rp.)</v>
          </cell>
          <cell r="U9" t="str">
            <v>w/o fitt.&amp;ins.</v>
          </cell>
          <cell r="W9" t="str">
            <v>w/o insl.</v>
          </cell>
          <cell r="Y9" t="str">
            <v>w/o fitt</v>
          </cell>
          <cell r="AA9" t="str">
            <v>w/insl.</v>
          </cell>
          <cell r="AC9" t="str">
            <v>c/w M. Jack</v>
          </cell>
          <cell r="AE9" t="str">
            <v>c/w M. Jack</v>
          </cell>
          <cell r="AJ9">
            <v>2250</v>
          </cell>
          <cell r="AK9">
            <v>1000</v>
          </cell>
          <cell r="AN9" t="str">
            <v xml:space="preserve">  0.5 mm</v>
          </cell>
          <cell r="AO9">
            <v>3009.2592592592591</v>
          </cell>
          <cell r="AP9">
            <v>2516.71875</v>
          </cell>
          <cell r="AQ9" t="str">
            <v xml:space="preserve">  NM A30&amp;A50(7mm;133kg)</v>
          </cell>
          <cell r="AR9">
            <v>120540.00000000001</v>
          </cell>
          <cell r="AT9" t="str">
            <v>1/2"</v>
          </cell>
          <cell r="AU9" t="str">
            <v>3/4"</v>
          </cell>
          <cell r="AV9" t="str">
            <v>1</v>
          </cell>
          <cell r="AW9" t="str">
            <v>1 1/4"</v>
          </cell>
          <cell r="AX9" t="str">
            <v>1 1/2</v>
          </cell>
          <cell r="AY9" t="str">
            <v>2</v>
          </cell>
          <cell r="AZ9" t="str">
            <v>2 1/2</v>
          </cell>
          <cell r="BB9" t="str">
            <v>1/2"</v>
          </cell>
          <cell r="BC9" t="str">
            <v>3/4"</v>
          </cell>
          <cell r="BD9" t="str">
            <v>1</v>
          </cell>
          <cell r="BE9" t="str">
            <v>1 3/8"</v>
          </cell>
          <cell r="BF9" t="str">
            <v>1 1/2</v>
          </cell>
          <cell r="BG9" t="str">
            <v>2</v>
          </cell>
          <cell r="BH9" t="str">
            <v>2 1/2</v>
          </cell>
          <cell r="BJ9" t="str">
            <v>1/2 "</v>
          </cell>
          <cell r="BK9" t="str">
            <v>3/4 "</v>
          </cell>
          <cell r="BL9" t="str">
            <v>1</v>
          </cell>
          <cell r="BM9" t="str">
            <v>1 3/8"</v>
          </cell>
          <cell r="BN9" t="str">
            <v>1 1/2</v>
          </cell>
          <cell r="BO9" t="str">
            <v>1 3/4</v>
          </cell>
          <cell r="BP9" t="str">
            <v>2</v>
          </cell>
          <cell r="BQ9" t="str">
            <v>2 1/2</v>
          </cell>
          <cell r="BR9" t="str">
            <v>2 3/4</v>
          </cell>
          <cell r="BT9" t="str">
            <v>3/4"</v>
          </cell>
          <cell r="BU9" t="str">
            <v>1</v>
          </cell>
          <cell r="BV9" t="str">
            <v>1 1/4"</v>
          </cell>
          <cell r="BW9" t="str">
            <v>1 1/2</v>
          </cell>
          <cell r="BX9" t="str">
            <v>2</v>
          </cell>
          <cell r="BY9" t="str">
            <v>2 1/2</v>
          </cell>
          <cell r="BZ9" t="str">
            <v>2 3/4</v>
          </cell>
          <cell r="CB9" t="str">
            <v>Thermofoil 730</v>
          </cell>
          <cell r="CC9">
            <v>643.00411522633726</v>
          </cell>
          <cell r="CE9" t="str">
            <v>Medium</v>
          </cell>
          <cell r="CF9" t="str">
            <v>Medium</v>
          </cell>
          <cell r="CG9" t="str">
            <v>Sch 40</v>
          </cell>
        </row>
        <row r="10">
          <cell r="G10" t="str">
            <v>a</v>
          </cell>
          <cell r="I10" t="str">
            <v>b</v>
          </cell>
          <cell r="K10" t="str">
            <v>c</v>
          </cell>
          <cell r="M10" t="str">
            <v>d</v>
          </cell>
          <cell r="O10" t="str">
            <v>e</v>
          </cell>
          <cell r="Q10" t="str">
            <v>f</v>
          </cell>
          <cell r="S10" t="str">
            <v>g</v>
          </cell>
          <cell r="U10" t="str">
            <v>h</v>
          </cell>
          <cell r="W10" t="str">
            <v>i</v>
          </cell>
          <cell r="Y10" t="str">
            <v>j</v>
          </cell>
          <cell r="AA10" t="str">
            <v>k</v>
          </cell>
          <cell r="AC10" t="str">
            <v>l</v>
          </cell>
          <cell r="AE10" t="str">
            <v>m</v>
          </cell>
          <cell r="AH10">
            <v>0.4</v>
          </cell>
          <cell r="AN10" t="str">
            <v xml:space="preserve">  0.6 mm</v>
          </cell>
          <cell r="AO10">
            <v>4004.6296296296296</v>
          </cell>
          <cell r="AP10">
            <v>3026.5625</v>
          </cell>
          <cell r="AQ10" t="str">
            <v xml:space="preserve">  NM B50&amp;B60(7mm;216kg)</v>
          </cell>
          <cell r="AR10">
            <v>201390.00000000003</v>
          </cell>
          <cell r="CB10" t="str">
            <v>Thermofoil 731 EE</v>
          </cell>
          <cell r="CC10">
            <v>193.82716049382717</v>
          </cell>
        </row>
        <row r="13">
          <cell r="C13" t="str">
            <v xml:space="preserve">Chilled Water Pipe </v>
          </cell>
        </row>
        <row r="14">
          <cell r="C14" t="str">
            <v>Material      :  Galvanized Pipe  Medium Class</v>
          </cell>
        </row>
        <row r="15">
          <cell r="C15" t="str">
            <v>Standard    :  BS 1387</v>
          </cell>
        </row>
        <row r="17">
          <cell r="A17">
            <v>0.5</v>
          </cell>
          <cell r="C17">
            <v>15</v>
          </cell>
          <cell r="E17">
            <v>1</v>
          </cell>
          <cell r="G17">
            <v>7190</v>
          </cell>
          <cell r="I17">
            <v>1960</v>
          </cell>
        </row>
        <row r="18">
          <cell r="A18">
            <v>0.75</v>
          </cell>
          <cell r="C18">
            <v>20</v>
          </cell>
          <cell r="E18">
            <v>1</v>
          </cell>
          <cell r="G18">
            <v>3510</v>
          </cell>
          <cell r="I18">
            <v>2070</v>
          </cell>
        </row>
        <row r="19">
          <cell r="A19">
            <v>1</v>
          </cell>
          <cell r="C19">
            <v>25</v>
          </cell>
          <cell r="E19">
            <v>1</v>
          </cell>
          <cell r="G19">
            <v>13970</v>
          </cell>
          <cell r="I19">
            <v>2110</v>
          </cell>
        </row>
        <row r="20">
          <cell r="A20">
            <v>1.25</v>
          </cell>
          <cell r="C20">
            <v>32</v>
          </cell>
          <cell r="E20">
            <v>1</v>
          </cell>
          <cell r="G20">
            <v>18340</v>
          </cell>
          <cell r="I20">
            <v>2150</v>
          </cell>
        </row>
        <row r="21">
          <cell r="A21">
            <v>1.5</v>
          </cell>
          <cell r="C21">
            <v>40</v>
          </cell>
          <cell r="E21">
            <v>1.25</v>
          </cell>
          <cell r="G21">
            <v>20760</v>
          </cell>
          <cell r="I21">
            <v>2190</v>
          </cell>
        </row>
        <row r="22">
          <cell r="A22">
            <v>2</v>
          </cell>
          <cell r="C22">
            <v>50</v>
          </cell>
          <cell r="E22">
            <v>1.25</v>
          </cell>
          <cell r="G22">
            <v>30300</v>
          </cell>
          <cell r="I22">
            <v>2230</v>
          </cell>
        </row>
        <row r="23">
          <cell r="A23">
            <v>2.5</v>
          </cell>
          <cell r="C23">
            <v>65</v>
          </cell>
          <cell r="E23">
            <v>1.25</v>
          </cell>
          <cell r="G23">
            <v>37200</v>
          </cell>
          <cell r="I23">
            <v>2360</v>
          </cell>
        </row>
        <row r="24">
          <cell r="A24">
            <v>3</v>
          </cell>
          <cell r="C24">
            <v>80</v>
          </cell>
          <cell r="E24">
            <v>1.25</v>
          </cell>
          <cell r="G24">
            <v>48880</v>
          </cell>
          <cell r="I24">
            <v>3580</v>
          </cell>
        </row>
        <row r="25">
          <cell r="A25">
            <v>4</v>
          </cell>
          <cell r="C25">
            <v>100</v>
          </cell>
          <cell r="E25">
            <v>1.25</v>
          </cell>
          <cell r="G25">
            <v>69980</v>
          </cell>
          <cell r="I25">
            <v>3690</v>
          </cell>
        </row>
        <row r="26">
          <cell r="A26">
            <v>5</v>
          </cell>
          <cell r="C26">
            <v>125</v>
          </cell>
          <cell r="E26">
            <v>1.25</v>
          </cell>
          <cell r="G26">
            <v>87170</v>
          </cell>
          <cell r="I26">
            <v>4230</v>
          </cell>
        </row>
        <row r="27">
          <cell r="A27">
            <v>6</v>
          </cell>
          <cell r="C27">
            <v>150</v>
          </cell>
          <cell r="E27">
            <v>1.5</v>
          </cell>
          <cell r="G27">
            <v>103440</v>
          </cell>
          <cell r="I27">
            <v>4370</v>
          </cell>
        </row>
        <row r="28">
          <cell r="A28">
            <v>8</v>
          </cell>
          <cell r="C28">
            <v>200</v>
          </cell>
          <cell r="E28">
            <v>1.5</v>
          </cell>
          <cell r="G28">
            <v>198610</v>
          </cell>
          <cell r="I28">
            <v>4640</v>
          </cell>
        </row>
        <row r="29">
          <cell r="A29">
            <v>10</v>
          </cell>
          <cell r="C29">
            <v>250</v>
          </cell>
          <cell r="E29">
            <v>1.5</v>
          </cell>
          <cell r="G29">
            <v>248920</v>
          </cell>
          <cell r="I29">
            <v>4910</v>
          </cell>
        </row>
        <row r="30">
          <cell r="A30">
            <v>12</v>
          </cell>
          <cell r="C30">
            <v>300</v>
          </cell>
          <cell r="E30">
            <v>1.5</v>
          </cell>
          <cell r="G30">
            <v>296300</v>
          </cell>
          <cell r="I30">
            <v>5190</v>
          </cell>
        </row>
        <row r="31">
          <cell r="A31">
            <v>14</v>
          </cell>
          <cell r="C31">
            <v>350</v>
          </cell>
          <cell r="E31">
            <v>1.5</v>
          </cell>
          <cell r="G31">
            <v>330280</v>
          </cell>
          <cell r="I31">
            <v>5190</v>
          </cell>
        </row>
        <row r="32">
          <cell r="A32">
            <v>16</v>
          </cell>
          <cell r="B32">
            <v>16</v>
          </cell>
          <cell r="C32">
            <v>400</v>
          </cell>
          <cell r="E32">
            <v>1.5</v>
          </cell>
          <cell r="G32">
            <v>378350</v>
          </cell>
          <cell r="I32">
            <v>5190</v>
          </cell>
        </row>
      </sheetData>
      <sheetData sheetId="12" refreshError="1"/>
      <sheetData sheetId="13" refreshError="1"/>
      <sheetData sheetId="1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080671"/>
      <sheetName val="UPAH"/>
      <sheetName val="BAHAN"/>
      <sheetName val="ANALISA DASAR"/>
      <sheetName val="HARGA SATUAN"/>
      <sheetName val="BETON BERTULANG "/>
      <sheetName val="DAFTAR BESI"/>
      <sheetName val="BERAT BESI"/>
      <sheetName val="OEUPAH-PL-01-2002"/>
      <sheetName val="OEANLS-PL-01-2002"/>
      <sheetName val="OEHRGSTN"/>
      <sheetName val="OEBESI-PL-01-2002"/>
      <sheetName val="OEANLSATUAN"/>
      <sheetName val="KUANTITAS"/>
    </sheetNames>
    <sheetDataSet>
      <sheetData sheetId="0" refreshError="1"/>
      <sheetData sheetId="1" refreshError="1"/>
      <sheetData sheetId="2" refreshError="1"/>
      <sheetData sheetId="3" refreshError="1"/>
      <sheetData sheetId="4" refreshError="1"/>
      <sheetData sheetId="5" refreshError="1"/>
      <sheetData sheetId="6" refreshError="1">
        <row r="12">
          <cell r="A12">
            <v>1</v>
          </cell>
          <cell r="B12">
            <v>1</v>
          </cell>
          <cell r="D12">
            <v>4</v>
          </cell>
          <cell r="N12" t="str">
            <v>mm</v>
          </cell>
          <cell r="T12">
            <v>0.13</v>
          </cell>
          <cell r="V12" t="str">
            <v>kg.</v>
          </cell>
        </row>
        <row r="13">
          <cell r="A13">
            <v>2</v>
          </cell>
          <cell r="B13">
            <v>2</v>
          </cell>
          <cell r="D13">
            <v>5</v>
          </cell>
          <cell r="N13" t="str">
            <v>mm</v>
          </cell>
          <cell r="T13">
            <v>0.15</v>
          </cell>
          <cell r="V13" t="str">
            <v>kg.</v>
          </cell>
        </row>
        <row r="14">
          <cell r="A14">
            <v>3</v>
          </cell>
          <cell r="B14">
            <v>3</v>
          </cell>
          <cell r="D14">
            <v>5.5</v>
          </cell>
          <cell r="N14" t="str">
            <v>mm</v>
          </cell>
          <cell r="T14">
            <v>0.19</v>
          </cell>
          <cell r="V14" t="str">
            <v>kg.</v>
          </cell>
        </row>
        <row r="15">
          <cell r="A15">
            <v>4</v>
          </cell>
          <cell r="B15">
            <v>4</v>
          </cell>
          <cell r="D15">
            <v>5.7</v>
          </cell>
          <cell r="N15" t="str">
            <v>mm</v>
          </cell>
          <cell r="T15">
            <v>0.2</v>
          </cell>
          <cell r="V15" t="str">
            <v>kg.</v>
          </cell>
        </row>
        <row r="16">
          <cell r="A16">
            <v>5</v>
          </cell>
          <cell r="B16">
            <v>5</v>
          </cell>
          <cell r="D16">
            <v>6</v>
          </cell>
          <cell r="N16" t="str">
            <v>mm</v>
          </cell>
          <cell r="T16">
            <v>0.22</v>
          </cell>
          <cell r="V16" t="str">
            <v>kg.</v>
          </cell>
        </row>
        <row r="17">
          <cell r="A17">
            <v>6</v>
          </cell>
          <cell r="B17">
            <v>6</v>
          </cell>
          <cell r="D17">
            <v>6.5</v>
          </cell>
          <cell r="N17" t="str">
            <v>mm</v>
          </cell>
          <cell r="T17">
            <v>0.31</v>
          </cell>
          <cell r="V17" t="str">
            <v>kg.</v>
          </cell>
        </row>
        <row r="18">
          <cell r="A18">
            <v>7</v>
          </cell>
          <cell r="B18">
            <v>7</v>
          </cell>
          <cell r="D18">
            <v>8</v>
          </cell>
          <cell r="N18" t="str">
            <v>mm</v>
          </cell>
          <cell r="T18">
            <v>0.4</v>
          </cell>
          <cell r="V18" t="str">
            <v>kg.</v>
          </cell>
        </row>
        <row r="19">
          <cell r="A19">
            <v>8</v>
          </cell>
          <cell r="B19">
            <v>8</v>
          </cell>
          <cell r="D19">
            <v>9</v>
          </cell>
          <cell r="N19" t="str">
            <v>mm</v>
          </cell>
          <cell r="T19">
            <v>0.53</v>
          </cell>
          <cell r="V19" t="str">
            <v>kg.</v>
          </cell>
        </row>
        <row r="20">
          <cell r="A20">
            <v>9</v>
          </cell>
          <cell r="B20">
            <v>9</v>
          </cell>
          <cell r="D20">
            <v>10</v>
          </cell>
          <cell r="N20" t="str">
            <v>mm</v>
          </cell>
          <cell r="T20">
            <v>0.62</v>
          </cell>
          <cell r="V20" t="str">
            <v>kg.</v>
          </cell>
        </row>
        <row r="21">
          <cell r="A21">
            <v>10</v>
          </cell>
          <cell r="B21">
            <v>10</v>
          </cell>
          <cell r="D21">
            <v>11</v>
          </cell>
          <cell r="N21" t="str">
            <v>mm</v>
          </cell>
          <cell r="T21">
            <v>0.75</v>
          </cell>
          <cell r="V21" t="str">
            <v>kg.</v>
          </cell>
        </row>
        <row r="22">
          <cell r="A22">
            <v>11</v>
          </cell>
          <cell r="B22">
            <v>11</v>
          </cell>
          <cell r="D22">
            <v>12</v>
          </cell>
          <cell r="N22" t="str">
            <v>mm</v>
          </cell>
          <cell r="T22">
            <v>0.89</v>
          </cell>
          <cell r="V22" t="str">
            <v>kg.</v>
          </cell>
        </row>
        <row r="23">
          <cell r="A23">
            <v>12</v>
          </cell>
          <cell r="B23">
            <v>12</v>
          </cell>
          <cell r="D23">
            <v>13</v>
          </cell>
          <cell r="N23" t="str">
            <v>mm</v>
          </cell>
          <cell r="T23">
            <v>1.04</v>
          </cell>
          <cell r="V23" t="str">
            <v>kg.</v>
          </cell>
        </row>
        <row r="24">
          <cell r="A24">
            <v>13</v>
          </cell>
          <cell r="B24">
            <v>13</v>
          </cell>
          <cell r="D24">
            <v>14</v>
          </cell>
          <cell r="N24" t="str">
            <v>mm</v>
          </cell>
          <cell r="T24">
            <v>1.21</v>
          </cell>
          <cell r="V24" t="str">
            <v>kg.</v>
          </cell>
        </row>
        <row r="25">
          <cell r="A25">
            <v>14</v>
          </cell>
          <cell r="B25">
            <v>14</v>
          </cell>
          <cell r="D25">
            <v>16</v>
          </cell>
          <cell r="N25" t="str">
            <v>mm</v>
          </cell>
          <cell r="T25">
            <v>1.58</v>
          </cell>
          <cell r="V25" t="str">
            <v>kg.</v>
          </cell>
        </row>
        <row r="26">
          <cell r="A26">
            <v>15</v>
          </cell>
          <cell r="B26">
            <v>15</v>
          </cell>
          <cell r="D26">
            <v>19</v>
          </cell>
          <cell r="N26" t="str">
            <v>mm</v>
          </cell>
          <cell r="T26">
            <v>2.23</v>
          </cell>
          <cell r="V26" t="str">
            <v>kg.</v>
          </cell>
        </row>
        <row r="27">
          <cell r="A27">
            <v>16</v>
          </cell>
          <cell r="B27">
            <v>16</v>
          </cell>
          <cell r="D27">
            <v>22</v>
          </cell>
          <cell r="N27" t="str">
            <v>mm</v>
          </cell>
          <cell r="T27">
            <v>2.98</v>
          </cell>
          <cell r="V27" t="str">
            <v>kg.</v>
          </cell>
        </row>
        <row r="28">
          <cell r="A28">
            <v>17</v>
          </cell>
          <cell r="B28">
            <v>17</v>
          </cell>
          <cell r="D28">
            <v>23</v>
          </cell>
          <cell r="N28" t="str">
            <v>mm</v>
          </cell>
          <cell r="T28">
            <v>3.26</v>
          </cell>
          <cell r="V28" t="str">
            <v>kg.</v>
          </cell>
        </row>
        <row r="29">
          <cell r="A29">
            <v>18</v>
          </cell>
          <cell r="B29">
            <v>18</v>
          </cell>
          <cell r="D29">
            <v>25</v>
          </cell>
          <cell r="N29" t="str">
            <v>mm</v>
          </cell>
          <cell r="T29">
            <v>3.85</v>
          </cell>
          <cell r="V29" t="str">
            <v>kg.</v>
          </cell>
        </row>
        <row r="30">
          <cell r="A30">
            <v>19</v>
          </cell>
          <cell r="B30">
            <v>19</v>
          </cell>
          <cell r="D30">
            <v>28</v>
          </cell>
          <cell r="N30" t="str">
            <v>mm</v>
          </cell>
          <cell r="T30">
            <v>4.83</v>
          </cell>
          <cell r="V30" t="str">
            <v>kg.</v>
          </cell>
        </row>
        <row r="31">
          <cell r="A31">
            <v>20</v>
          </cell>
          <cell r="B31">
            <v>20</v>
          </cell>
          <cell r="D31">
            <v>31</v>
          </cell>
          <cell r="N31" t="str">
            <v>mm</v>
          </cell>
          <cell r="T31">
            <v>5.93</v>
          </cell>
          <cell r="V31" t="str">
            <v>kg.</v>
          </cell>
        </row>
        <row r="32">
          <cell r="A32">
            <v>21</v>
          </cell>
          <cell r="B32">
            <v>21</v>
          </cell>
          <cell r="D32">
            <v>32</v>
          </cell>
          <cell r="N32" t="str">
            <v>mm</v>
          </cell>
          <cell r="T32">
            <v>6.31</v>
          </cell>
          <cell r="V32" t="str">
            <v>kg.</v>
          </cell>
        </row>
        <row r="34">
          <cell r="B34" t="str">
            <v>BESI  BETON  SPIRAL</v>
          </cell>
        </row>
        <row r="36">
          <cell r="B36" t="str">
            <v>NO.</v>
          </cell>
          <cell r="C36" t="str">
            <v>UKURAN</v>
          </cell>
          <cell r="S36" t="str">
            <v>BERAT  BESI  BETON</v>
          </cell>
        </row>
        <row r="38">
          <cell r="C38" t="str">
            <v>BESI  BETON</v>
          </cell>
          <cell r="S38" t="str">
            <v>PER   1 M1</v>
          </cell>
        </row>
        <row r="41">
          <cell r="D41" t="str">
            <v>DIAMETER</v>
          </cell>
          <cell r="G41" t="str">
            <v>:</v>
          </cell>
        </row>
        <row r="43">
          <cell r="A43">
            <v>22</v>
          </cell>
          <cell r="B43">
            <v>1</v>
          </cell>
          <cell r="D43">
            <v>10</v>
          </cell>
          <cell r="N43" t="str">
            <v>mm</v>
          </cell>
          <cell r="T43">
            <v>0.62</v>
          </cell>
          <cell r="V43" t="str">
            <v>kg.</v>
          </cell>
        </row>
        <row r="44">
          <cell r="A44">
            <v>23</v>
          </cell>
          <cell r="B44">
            <v>2</v>
          </cell>
          <cell r="D44">
            <v>13</v>
          </cell>
          <cell r="N44" t="str">
            <v>mm</v>
          </cell>
          <cell r="T44">
            <v>1.04</v>
          </cell>
          <cell r="V44" t="str">
            <v>kg.</v>
          </cell>
        </row>
        <row r="45">
          <cell r="A45">
            <v>24</v>
          </cell>
          <cell r="B45">
            <v>3</v>
          </cell>
          <cell r="D45">
            <v>16</v>
          </cell>
          <cell r="N45" t="str">
            <v>mm</v>
          </cell>
          <cell r="T45">
            <v>1.58</v>
          </cell>
          <cell r="V45" t="str">
            <v>kg.</v>
          </cell>
        </row>
        <row r="46">
          <cell r="A46">
            <v>25</v>
          </cell>
          <cell r="B46">
            <v>4</v>
          </cell>
          <cell r="D46">
            <v>19</v>
          </cell>
          <cell r="N46" t="str">
            <v>mm</v>
          </cell>
          <cell r="T46">
            <v>2.23</v>
          </cell>
          <cell r="V46" t="str">
            <v>kg.</v>
          </cell>
        </row>
        <row r="47">
          <cell r="A47">
            <v>26</v>
          </cell>
          <cell r="B47">
            <v>5</v>
          </cell>
          <cell r="D47">
            <v>22</v>
          </cell>
          <cell r="N47" t="str">
            <v>mm</v>
          </cell>
          <cell r="T47">
            <v>2.98</v>
          </cell>
          <cell r="V47" t="str">
            <v>kg.</v>
          </cell>
        </row>
        <row r="48">
          <cell r="A48">
            <v>27</v>
          </cell>
          <cell r="B48">
            <v>6</v>
          </cell>
          <cell r="D48">
            <v>25</v>
          </cell>
          <cell r="N48" t="str">
            <v>mm</v>
          </cell>
          <cell r="T48">
            <v>3.85</v>
          </cell>
          <cell r="V48" t="str">
            <v>kg.</v>
          </cell>
        </row>
        <row r="49">
          <cell r="A49">
            <v>28</v>
          </cell>
          <cell r="B49">
            <v>7</v>
          </cell>
          <cell r="D49">
            <v>29</v>
          </cell>
          <cell r="N49" t="str">
            <v>mm</v>
          </cell>
          <cell r="T49">
            <v>5.19</v>
          </cell>
          <cell r="V49" t="str">
            <v>kg.</v>
          </cell>
        </row>
        <row r="50">
          <cell r="A50">
            <v>29</v>
          </cell>
          <cell r="B50">
            <v>8</v>
          </cell>
          <cell r="D50">
            <v>32</v>
          </cell>
          <cell r="N50" t="str">
            <v>mm</v>
          </cell>
          <cell r="T50">
            <v>6.31</v>
          </cell>
          <cell r="V50" t="str">
            <v>kg.</v>
          </cell>
        </row>
        <row r="51">
          <cell r="A51">
            <v>30</v>
          </cell>
          <cell r="B51">
            <v>9</v>
          </cell>
          <cell r="D51">
            <v>36</v>
          </cell>
          <cell r="N51" t="str">
            <v>mm</v>
          </cell>
          <cell r="T51">
            <v>7.99</v>
          </cell>
          <cell r="V51" t="str">
            <v>kg.</v>
          </cell>
        </row>
        <row r="55">
          <cell r="B55" t="str">
            <v>BESI  KANAL</v>
          </cell>
        </row>
        <row r="57">
          <cell r="B57" t="str">
            <v>NO.</v>
          </cell>
          <cell r="C57" t="str">
            <v>UKURAN</v>
          </cell>
          <cell r="O57" t="str">
            <v>BERAT  BESI  KANAL</v>
          </cell>
        </row>
        <row r="59">
          <cell r="C59" t="str">
            <v>BESI  KANAL</v>
          </cell>
          <cell r="O59" t="str">
            <v>PER  6  M1</v>
          </cell>
          <cell r="S59" t="str">
            <v>PER   1 M1</v>
          </cell>
        </row>
        <row r="61">
          <cell r="P61">
            <v>6</v>
          </cell>
        </row>
        <row r="62">
          <cell r="A62">
            <v>31</v>
          </cell>
          <cell r="B62">
            <v>1</v>
          </cell>
          <cell r="D62">
            <v>60</v>
          </cell>
          <cell r="E62" t="str">
            <v>x</v>
          </cell>
          <cell r="F62">
            <v>30</v>
          </cell>
          <cell r="G62" t="str">
            <v>x</v>
          </cell>
          <cell r="H62">
            <v>10</v>
          </cell>
          <cell r="I62" t="str">
            <v>x</v>
          </cell>
          <cell r="J62">
            <v>1.6</v>
          </cell>
          <cell r="K62" t="str">
            <v>x</v>
          </cell>
          <cell r="L62">
            <v>6</v>
          </cell>
          <cell r="N62" t="str">
            <v>mm</v>
          </cell>
          <cell r="P62">
            <v>9.8000000000000007</v>
          </cell>
          <cell r="R62" t="str">
            <v>kg.</v>
          </cell>
          <cell r="T62">
            <v>1.6333333333333335</v>
          </cell>
          <cell r="V62" t="str">
            <v>kg.</v>
          </cell>
        </row>
        <row r="63">
          <cell r="A63">
            <v>32</v>
          </cell>
          <cell r="B63">
            <v>2</v>
          </cell>
          <cell r="D63">
            <v>60</v>
          </cell>
          <cell r="E63" t="str">
            <v>x</v>
          </cell>
          <cell r="F63">
            <v>30</v>
          </cell>
          <cell r="G63" t="str">
            <v>x</v>
          </cell>
          <cell r="H63">
            <v>10</v>
          </cell>
          <cell r="I63" t="str">
            <v>x</v>
          </cell>
          <cell r="J63">
            <v>2.2999999999999998</v>
          </cell>
          <cell r="K63" t="str">
            <v>x</v>
          </cell>
          <cell r="L63">
            <v>6</v>
          </cell>
          <cell r="N63" t="str">
            <v>mm</v>
          </cell>
          <cell r="P63">
            <v>13.9</v>
          </cell>
          <cell r="R63" t="str">
            <v>kg.</v>
          </cell>
          <cell r="T63">
            <v>2.3166666666666669</v>
          </cell>
          <cell r="V63" t="str">
            <v>kg.</v>
          </cell>
        </row>
        <row r="64">
          <cell r="A64">
            <v>33</v>
          </cell>
          <cell r="B64">
            <v>3</v>
          </cell>
          <cell r="D64">
            <v>75</v>
          </cell>
          <cell r="E64" t="str">
            <v>x</v>
          </cell>
          <cell r="F64">
            <v>35</v>
          </cell>
          <cell r="G64" t="str">
            <v>x</v>
          </cell>
          <cell r="H64">
            <v>15</v>
          </cell>
          <cell r="I64" t="str">
            <v>x</v>
          </cell>
          <cell r="J64">
            <v>1.6</v>
          </cell>
          <cell r="K64" t="str">
            <v>x</v>
          </cell>
          <cell r="L64">
            <v>6</v>
          </cell>
          <cell r="N64" t="str">
            <v>mm</v>
          </cell>
          <cell r="P64">
            <v>12.5</v>
          </cell>
          <cell r="R64" t="str">
            <v>kg.</v>
          </cell>
          <cell r="T64">
            <v>2.0833333333333335</v>
          </cell>
          <cell r="V64" t="str">
            <v>kg.</v>
          </cell>
        </row>
        <row r="65">
          <cell r="A65">
            <v>34</v>
          </cell>
          <cell r="B65">
            <v>4</v>
          </cell>
          <cell r="D65">
            <v>75</v>
          </cell>
          <cell r="E65" t="str">
            <v>x</v>
          </cell>
          <cell r="F65">
            <v>35</v>
          </cell>
          <cell r="G65" t="str">
            <v>x</v>
          </cell>
          <cell r="H65">
            <v>15</v>
          </cell>
          <cell r="I65" t="str">
            <v>x</v>
          </cell>
          <cell r="J65">
            <v>2.2999999999999998</v>
          </cell>
          <cell r="K65" t="str">
            <v>x</v>
          </cell>
          <cell r="L65">
            <v>6</v>
          </cell>
          <cell r="N65" t="str">
            <v>mm</v>
          </cell>
          <cell r="P65">
            <v>17.399999999999999</v>
          </cell>
          <cell r="R65" t="str">
            <v>kg.</v>
          </cell>
          <cell r="T65">
            <v>2.9</v>
          </cell>
          <cell r="V65" t="str">
            <v>kg.</v>
          </cell>
        </row>
        <row r="66">
          <cell r="A66">
            <v>35</v>
          </cell>
          <cell r="B66">
            <v>5</v>
          </cell>
          <cell r="D66">
            <v>75</v>
          </cell>
          <cell r="E66" t="str">
            <v>x</v>
          </cell>
          <cell r="F66">
            <v>45</v>
          </cell>
          <cell r="G66" t="str">
            <v>x</v>
          </cell>
          <cell r="H66">
            <v>15</v>
          </cell>
          <cell r="I66" t="str">
            <v>x</v>
          </cell>
          <cell r="J66">
            <v>1.6</v>
          </cell>
          <cell r="K66" t="str">
            <v>x</v>
          </cell>
          <cell r="L66">
            <v>6</v>
          </cell>
          <cell r="N66" t="str">
            <v>mm</v>
          </cell>
          <cell r="P66">
            <v>14</v>
          </cell>
          <cell r="R66" t="str">
            <v>kg.</v>
          </cell>
          <cell r="T66">
            <v>2.3333333333333335</v>
          </cell>
          <cell r="V66" t="str">
            <v>kg.</v>
          </cell>
        </row>
        <row r="67">
          <cell r="A67">
            <v>36</v>
          </cell>
          <cell r="B67">
            <v>6</v>
          </cell>
          <cell r="D67">
            <v>75</v>
          </cell>
          <cell r="E67" t="str">
            <v>x</v>
          </cell>
          <cell r="F67">
            <v>45</v>
          </cell>
          <cell r="G67" t="str">
            <v>x</v>
          </cell>
          <cell r="H67">
            <v>15</v>
          </cell>
          <cell r="I67" t="str">
            <v>x</v>
          </cell>
          <cell r="J67">
            <v>2.2999999999999998</v>
          </cell>
          <cell r="K67" t="str">
            <v>x</v>
          </cell>
          <cell r="L67">
            <v>6</v>
          </cell>
          <cell r="N67" t="str">
            <v>mm</v>
          </cell>
          <cell r="P67">
            <v>19</v>
          </cell>
          <cell r="R67" t="str">
            <v>kg.</v>
          </cell>
          <cell r="T67">
            <v>3.1666666666666665</v>
          </cell>
          <cell r="V67" t="str">
            <v>kg.</v>
          </cell>
        </row>
        <row r="68">
          <cell r="A68">
            <v>37</v>
          </cell>
          <cell r="B68">
            <v>7</v>
          </cell>
          <cell r="D68">
            <v>100</v>
          </cell>
          <cell r="E68" t="str">
            <v>x</v>
          </cell>
          <cell r="F68">
            <v>50</v>
          </cell>
          <cell r="G68" t="str">
            <v>x</v>
          </cell>
          <cell r="H68">
            <v>20</v>
          </cell>
          <cell r="I68" t="str">
            <v>x</v>
          </cell>
          <cell r="J68">
            <v>2</v>
          </cell>
          <cell r="K68" t="str">
            <v>x</v>
          </cell>
          <cell r="L68">
            <v>6</v>
          </cell>
          <cell r="N68" t="str">
            <v>mm</v>
          </cell>
          <cell r="P68">
            <v>21.4</v>
          </cell>
          <cell r="R68" t="str">
            <v>kg.</v>
          </cell>
          <cell r="T68">
            <v>3.5666666666666664</v>
          </cell>
          <cell r="V68" t="str">
            <v>kg.</v>
          </cell>
        </row>
        <row r="69">
          <cell r="A69">
            <v>38</v>
          </cell>
          <cell r="B69">
            <v>8</v>
          </cell>
          <cell r="D69">
            <v>100</v>
          </cell>
          <cell r="E69" t="str">
            <v>x</v>
          </cell>
          <cell r="F69">
            <v>50</v>
          </cell>
          <cell r="G69" t="str">
            <v>x</v>
          </cell>
          <cell r="H69">
            <v>20</v>
          </cell>
          <cell r="I69" t="str">
            <v>x</v>
          </cell>
          <cell r="J69">
            <v>2.2999999999999998</v>
          </cell>
          <cell r="K69" t="str">
            <v>x</v>
          </cell>
          <cell r="L69">
            <v>6</v>
          </cell>
          <cell r="N69" t="str">
            <v>mm</v>
          </cell>
          <cell r="P69">
            <v>24.4</v>
          </cell>
          <cell r="R69" t="str">
            <v>kg.</v>
          </cell>
          <cell r="T69">
            <v>4.0666666666666664</v>
          </cell>
          <cell r="V69" t="str">
            <v>kg.</v>
          </cell>
        </row>
        <row r="70">
          <cell r="A70">
            <v>39</v>
          </cell>
          <cell r="B70">
            <v>9</v>
          </cell>
          <cell r="D70">
            <v>100</v>
          </cell>
          <cell r="E70" t="str">
            <v>x</v>
          </cell>
          <cell r="F70">
            <v>50</v>
          </cell>
          <cell r="G70" t="str">
            <v>x</v>
          </cell>
          <cell r="H70">
            <v>20</v>
          </cell>
          <cell r="I70" t="str">
            <v>x</v>
          </cell>
          <cell r="J70">
            <v>3.2</v>
          </cell>
          <cell r="K70" t="str">
            <v>x</v>
          </cell>
          <cell r="L70">
            <v>6</v>
          </cell>
          <cell r="N70" t="str">
            <v>mm</v>
          </cell>
          <cell r="P70">
            <v>33</v>
          </cell>
          <cell r="R70" t="str">
            <v>kg.</v>
          </cell>
          <cell r="T70">
            <v>5.5</v>
          </cell>
          <cell r="V70" t="str">
            <v>kg.</v>
          </cell>
        </row>
        <row r="71">
          <cell r="A71">
            <v>40</v>
          </cell>
          <cell r="B71">
            <v>10</v>
          </cell>
          <cell r="D71">
            <v>125</v>
          </cell>
          <cell r="E71" t="str">
            <v>x</v>
          </cell>
          <cell r="F71">
            <v>50</v>
          </cell>
          <cell r="G71" t="str">
            <v>x</v>
          </cell>
          <cell r="H71">
            <v>20</v>
          </cell>
          <cell r="I71" t="str">
            <v>x</v>
          </cell>
          <cell r="J71">
            <v>2</v>
          </cell>
          <cell r="K71" t="str">
            <v>x</v>
          </cell>
          <cell r="L71">
            <v>6</v>
          </cell>
          <cell r="N71" t="str">
            <v>mm</v>
          </cell>
          <cell r="P71">
            <v>23.7</v>
          </cell>
          <cell r="R71" t="str">
            <v>kg.</v>
          </cell>
          <cell r="T71">
            <v>3.9499999999999997</v>
          </cell>
          <cell r="V71" t="str">
            <v>kg.</v>
          </cell>
        </row>
        <row r="72">
          <cell r="A72">
            <v>41</v>
          </cell>
          <cell r="B72">
            <v>11</v>
          </cell>
          <cell r="D72">
            <v>125</v>
          </cell>
          <cell r="E72" t="str">
            <v>x</v>
          </cell>
          <cell r="F72">
            <v>50</v>
          </cell>
          <cell r="G72" t="str">
            <v>x</v>
          </cell>
          <cell r="H72">
            <v>20</v>
          </cell>
          <cell r="I72" t="str">
            <v>x</v>
          </cell>
          <cell r="J72">
            <v>2.2999999999999998</v>
          </cell>
          <cell r="K72" t="str">
            <v>x</v>
          </cell>
          <cell r="L72">
            <v>6</v>
          </cell>
          <cell r="N72" t="str">
            <v>mm</v>
          </cell>
          <cell r="P72">
            <v>27.1</v>
          </cell>
          <cell r="R72" t="str">
            <v>kg.</v>
          </cell>
          <cell r="T72">
            <v>4.5166666666666666</v>
          </cell>
          <cell r="V72" t="str">
            <v>kg.</v>
          </cell>
        </row>
        <row r="73">
          <cell r="A73">
            <v>42</v>
          </cell>
          <cell r="B73">
            <v>12</v>
          </cell>
          <cell r="D73">
            <v>125</v>
          </cell>
          <cell r="E73" t="str">
            <v>x</v>
          </cell>
          <cell r="F73">
            <v>50</v>
          </cell>
          <cell r="G73" t="str">
            <v>x</v>
          </cell>
          <cell r="H73">
            <v>20</v>
          </cell>
          <cell r="I73" t="str">
            <v>x</v>
          </cell>
          <cell r="J73">
            <v>3.2</v>
          </cell>
          <cell r="K73" t="str">
            <v>x</v>
          </cell>
          <cell r="L73">
            <v>6</v>
          </cell>
          <cell r="N73" t="str">
            <v>mm</v>
          </cell>
          <cell r="P73">
            <v>37</v>
          </cell>
          <cell r="R73" t="str">
            <v>kg.</v>
          </cell>
          <cell r="T73">
            <v>6.166666666666667</v>
          </cell>
          <cell r="V73" t="str">
            <v>kg.</v>
          </cell>
        </row>
        <row r="74">
          <cell r="A74">
            <v>43</v>
          </cell>
          <cell r="B74">
            <v>13</v>
          </cell>
          <cell r="D74">
            <v>150</v>
          </cell>
          <cell r="E74" t="str">
            <v>x</v>
          </cell>
          <cell r="F74">
            <v>50</v>
          </cell>
          <cell r="G74" t="str">
            <v>x</v>
          </cell>
          <cell r="H74">
            <v>20</v>
          </cell>
          <cell r="I74" t="str">
            <v>x</v>
          </cell>
          <cell r="J74">
            <v>2</v>
          </cell>
          <cell r="K74" t="str">
            <v>x</v>
          </cell>
          <cell r="L74">
            <v>6</v>
          </cell>
          <cell r="N74" t="str">
            <v>mm</v>
          </cell>
          <cell r="P74">
            <v>26.1</v>
          </cell>
          <cell r="R74" t="str">
            <v>kg.</v>
          </cell>
          <cell r="T74">
            <v>4.3500000000000005</v>
          </cell>
          <cell r="V74" t="str">
            <v>kg.</v>
          </cell>
        </row>
        <row r="75">
          <cell r="A75">
            <v>44</v>
          </cell>
          <cell r="B75">
            <v>14</v>
          </cell>
          <cell r="D75">
            <v>150</v>
          </cell>
          <cell r="E75" t="str">
            <v>x</v>
          </cell>
          <cell r="F75">
            <v>50</v>
          </cell>
          <cell r="G75" t="str">
            <v>x</v>
          </cell>
          <cell r="H75">
            <v>20</v>
          </cell>
          <cell r="I75" t="str">
            <v>x</v>
          </cell>
          <cell r="J75">
            <v>2.2999999999999998</v>
          </cell>
          <cell r="K75" t="str">
            <v>x</v>
          </cell>
          <cell r="L75">
            <v>6</v>
          </cell>
          <cell r="N75" t="str">
            <v>mm</v>
          </cell>
          <cell r="P75">
            <v>29.76</v>
          </cell>
          <cell r="R75" t="str">
            <v>kg.</v>
          </cell>
          <cell r="T75">
            <v>4.96</v>
          </cell>
          <cell r="V75" t="str">
            <v>kg.</v>
          </cell>
        </row>
        <row r="76">
          <cell r="A76">
            <v>45</v>
          </cell>
          <cell r="B76">
            <v>15</v>
          </cell>
          <cell r="D76">
            <v>150</v>
          </cell>
          <cell r="E76" t="str">
            <v>x</v>
          </cell>
          <cell r="F76">
            <v>50</v>
          </cell>
          <cell r="G76" t="str">
            <v>x</v>
          </cell>
          <cell r="H76">
            <v>20</v>
          </cell>
          <cell r="I76" t="str">
            <v>x</v>
          </cell>
          <cell r="J76">
            <v>3.2</v>
          </cell>
          <cell r="K76" t="str">
            <v>x</v>
          </cell>
          <cell r="L76">
            <v>6</v>
          </cell>
          <cell r="N76" t="str">
            <v>mm</v>
          </cell>
          <cell r="P76">
            <v>40.56</v>
          </cell>
          <cell r="R76" t="str">
            <v>kg.</v>
          </cell>
          <cell r="T76">
            <v>6.7600000000000007</v>
          </cell>
          <cell r="V76" t="str">
            <v>kg.</v>
          </cell>
        </row>
        <row r="77">
          <cell r="A77">
            <v>46</v>
          </cell>
          <cell r="B77">
            <v>16</v>
          </cell>
          <cell r="D77">
            <v>150</v>
          </cell>
          <cell r="E77" t="str">
            <v>x</v>
          </cell>
          <cell r="F77">
            <v>65</v>
          </cell>
          <cell r="G77" t="str">
            <v>x</v>
          </cell>
          <cell r="H77">
            <v>20</v>
          </cell>
          <cell r="I77" t="str">
            <v>x</v>
          </cell>
          <cell r="J77">
            <v>2</v>
          </cell>
          <cell r="K77" t="str">
            <v>x</v>
          </cell>
          <cell r="L77">
            <v>6</v>
          </cell>
          <cell r="N77" t="str">
            <v>mm</v>
          </cell>
          <cell r="P77">
            <v>28.92</v>
          </cell>
          <cell r="R77" t="str">
            <v>kg.</v>
          </cell>
          <cell r="T77">
            <v>4.82</v>
          </cell>
          <cell r="V77" t="str">
            <v>kg.</v>
          </cell>
        </row>
        <row r="78">
          <cell r="A78">
            <v>47</v>
          </cell>
          <cell r="B78">
            <v>17</v>
          </cell>
          <cell r="D78">
            <v>150</v>
          </cell>
          <cell r="E78" t="str">
            <v>x</v>
          </cell>
          <cell r="F78">
            <v>65</v>
          </cell>
          <cell r="G78" t="str">
            <v>x</v>
          </cell>
          <cell r="H78">
            <v>20</v>
          </cell>
          <cell r="I78" t="str">
            <v>x</v>
          </cell>
          <cell r="J78">
            <v>2.2999999999999998</v>
          </cell>
          <cell r="K78" t="str">
            <v>x</v>
          </cell>
          <cell r="L78">
            <v>6</v>
          </cell>
          <cell r="N78" t="str">
            <v>mm</v>
          </cell>
          <cell r="P78">
            <v>33</v>
          </cell>
          <cell r="R78" t="str">
            <v>kg.</v>
          </cell>
          <cell r="T78">
            <v>5.5</v>
          </cell>
          <cell r="V78" t="str">
            <v>kg.</v>
          </cell>
        </row>
        <row r="79">
          <cell r="A79">
            <v>48</v>
          </cell>
          <cell r="B79">
            <v>18</v>
          </cell>
          <cell r="D79">
            <v>150</v>
          </cell>
          <cell r="E79" t="str">
            <v>x</v>
          </cell>
          <cell r="F79">
            <v>65</v>
          </cell>
          <cell r="G79" t="str">
            <v>x</v>
          </cell>
          <cell r="H79">
            <v>20</v>
          </cell>
          <cell r="I79" t="str">
            <v>x</v>
          </cell>
          <cell r="J79">
            <v>3.2</v>
          </cell>
          <cell r="K79" t="str">
            <v>x</v>
          </cell>
          <cell r="L79">
            <v>6</v>
          </cell>
          <cell r="N79" t="str">
            <v>mm</v>
          </cell>
          <cell r="P79">
            <v>45.1</v>
          </cell>
          <cell r="R79" t="str">
            <v>kg.</v>
          </cell>
          <cell r="T79">
            <v>7.5166666666666666</v>
          </cell>
          <cell r="V79" t="str">
            <v>kg.</v>
          </cell>
        </row>
        <row r="80">
          <cell r="A80">
            <v>49</v>
          </cell>
          <cell r="B80">
            <v>19</v>
          </cell>
          <cell r="D80">
            <v>200</v>
          </cell>
          <cell r="E80" t="str">
            <v>x</v>
          </cell>
          <cell r="F80">
            <v>75</v>
          </cell>
          <cell r="G80" t="str">
            <v>x</v>
          </cell>
          <cell r="H80">
            <v>20</v>
          </cell>
          <cell r="I80" t="str">
            <v>x</v>
          </cell>
          <cell r="J80">
            <v>2</v>
          </cell>
          <cell r="K80" t="str">
            <v>x</v>
          </cell>
          <cell r="L80">
            <v>6</v>
          </cell>
          <cell r="N80" t="str">
            <v>mm</v>
          </cell>
          <cell r="P80">
            <v>35.520000000000003</v>
          </cell>
          <cell r="R80" t="str">
            <v>kg.</v>
          </cell>
          <cell r="T80">
            <v>5.9200000000000008</v>
          </cell>
          <cell r="V80" t="str">
            <v>kg.</v>
          </cell>
        </row>
        <row r="81">
          <cell r="A81">
            <v>50</v>
          </cell>
          <cell r="B81">
            <v>20</v>
          </cell>
          <cell r="D81">
            <v>200</v>
          </cell>
          <cell r="E81" t="str">
            <v>x</v>
          </cell>
          <cell r="F81">
            <v>75</v>
          </cell>
          <cell r="G81" t="str">
            <v>x</v>
          </cell>
          <cell r="H81">
            <v>20</v>
          </cell>
          <cell r="I81" t="str">
            <v>x</v>
          </cell>
          <cell r="J81">
            <v>2.2999999999999998</v>
          </cell>
          <cell r="K81" t="str">
            <v>x</v>
          </cell>
          <cell r="L81">
            <v>6</v>
          </cell>
          <cell r="N81" t="str">
            <v>mm</v>
          </cell>
          <cell r="P81">
            <v>40.619999999999997</v>
          </cell>
          <cell r="R81" t="str">
            <v>kg.</v>
          </cell>
          <cell r="T81">
            <v>6.77</v>
          </cell>
          <cell r="V81" t="str">
            <v>kg.</v>
          </cell>
        </row>
        <row r="82">
          <cell r="A82">
            <v>51</v>
          </cell>
          <cell r="B82">
            <v>21</v>
          </cell>
          <cell r="D82">
            <v>200</v>
          </cell>
          <cell r="E82" t="str">
            <v>x</v>
          </cell>
          <cell r="F82">
            <v>75</v>
          </cell>
          <cell r="G82" t="str">
            <v>x</v>
          </cell>
          <cell r="H82">
            <v>20</v>
          </cell>
          <cell r="I82" t="str">
            <v>x</v>
          </cell>
          <cell r="J82">
            <v>3.2</v>
          </cell>
          <cell r="K82" t="str">
            <v>x</v>
          </cell>
          <cell r="L82">
            <v>6</v>
          </cell>
          <cell r="N82" t="str">
            <v>mm</v>
          </cell>
          <cell r="P82">
            <v>55.62</v>
          </cell>
          <cell r="R82" t="str">
            <v>kg.</v>
          </cell>
          <cell r="T82">
            <v>9.27</v>
          </cell>
          <cell r="V82" t="str">
            <v>kg.</v>
          </cell>
        </row>
        <row r="86">
          <cell r="B86" t="str">
            <v>BESI  IWFL</v>
          </cell>
        </row>
        <row r="88">
          <cell r="B88" t="str">
            <v>NO.</v>
          </cell>
          <cell r="C88" t="str">
            <v>UKURAN</v>
          </cell>
          <cell r="O88" t="str">
            <v>BERAT  BESI  IWF</v>
          </cell>
        </row>
        <row r="90">
          <cell r="C90" t="str">
            <v>BESI  IWF</v>
          </cell>
          <cell r="O90" t="str">
            <v>PER 12  M1</v>
          </cell>
          <cell r="S90" t="str">
            <v>PER   1 M1</v>
          </cell>
        </row>
        <row r="92">
          <cell r="P92">
            <v>12</v>
          </cell>
        </row>
        <row r="93">
          <cell r="A93">
            <v>52</v>
          </cell>
          <cell r="B93">
            <v>1</v>
          </cell>
          <cell r="D93">
            <v>100</v>
          </cell>
          <cell r="E93" t="str">
            <v>x</v>
          </cell>
          <cell r="F93">
            <v>50</v>
          </cell>
          <cell r="G93" t="str">
            <v>x</v>
          </cell>
          <cell r="H93">
            <v>5</v>
          </cell>
          <cell r="I93" t="str">
            <v>x</v>
          </cell>
          <cell r="J93">
            <v>7</v>
          </cell>
          <cell r="N93" t="str">
            <v>mm</v>
          </cell>
          <cell r="P93">
            <v>112</v>
          </cell>
          <cell r="R93" t="str">
            <v>kg.</v>
          </cell>
          <cell r="T93">
            <v>9.3333333333333339</v>
          </cell>
          <cell r="V93" t="str">
            <v>kg.</v>
          </cell>
        </row>
        <row r="94">
          <cell r="A94">
            <v>53</v>
          </cell>
          <cell r="B94">
            <v>2</v>
          </cell>
          <cell r="D94">
            <v>125</v>
          </cell>
          <cell r="E94" t="str">
            <v>x</v>
          </cell>
          <cell r="F94">
            <v>60</v>
          </cell>
          <cell r="G94" t="str">
            <v>x</v>
          </cell>
          <cell r="H94">
            <v>6</v>
          </cell>
          <cell r="I94" t="str">
            <v>x</v>
          </cell>
          <cell r="J94">
            <v>8</v>
          </cell>
          <cell r="N94" t="str">
            <v>mm</v>
          </cell>
          <cell r="P94">
            <v>158.4</v>
          </cell>
          <cell r="R94" t="str">
            <v>kg.</v>
          </cell>
          <cell r="T94">
            <v>13.200000000000001</v>
          </cell>
          <cell r="V94" t="str">
            <v>kg.</v>
          </cell>
        </row>
        <row r="95">
          <cell r="A95">
            <v>54</v>
          </cell>
          <cell r="B95">
            <v>3</v>
          </cell>
          <cell r="D95">
            <v>148</v>
          </cell>
          <cell r="E95" t="str">
            <v>x</v>
          </cell>
          <cell r="F95">
            <v>100</v>
          </cell>
          <cell r="G95" t="str">
            <v>x</v>
          </cell>
          <cell r="H95">
            <v>6</v>
          </cell>
          <cell r="I95" t="str">
            <v>x</v>
          </cell>
          <cell r="J95">
            <v>9</v>
          </cell>
          <cell r="N95" t="str">
            <v>mm</v>
          </cell>
          <cell r="P95">
            <v>253.2</v>
          </cell>
          <cell r="R95" t="str">
            <v>kg.</v>
          </cell>
          <cell r="T95">
            <v>21.099999999999998</v>
          </cell>
          <cell r="V95" t="str">
            <v>kg.</v>
          </cell>
        </row>
        <row r="96">
          <cell r="A96">
            <v>55</v>
          </cell>
          <cell r="B96">
            <v>4</v>
          </cell>
          <cell r="D96">
            <v>150</v>
          </cell>
          <cell r="E96" t="str">
            <v>x</v>
          </cell>
          <cell r="F96">
            <v>75</v>
          </cell>
          <cell r="G96" t="str">
            <v>x</v>
          </cell>
          <cell r="H96">
            <v>5</v>
          </cell>
          <cell r="I96" t="str">
            <v>x</v>
          </cell>
          <cell r="J96">
            <v>7</v>
          </cell>
          <cell r="N96" t="str">
            <v>mm</v>
          </cell>
          <cell r="P96">
            <v>168</v>
          </cell>
          <cell r="R96" t="str">
            <v>kg.</v>
          </cell>
          <cell r="T96">
            <v>14</v>
          </cell>
          <cell r="V96" t="str">
            <v>kg.</v>
          </cell>
        </row>
        <row r="97">
          <cell r="A97">
            <v>56</v>
          </cell>
          <cell r="B97">
            <v>5</v>
          </cell>
          <cell r="D97">
            <v>175</v>
          </cell>
          <cell r="E97" t="str">
            <v>x</v>
          </cell>
          <cell r="F97">
            <v>90</v>
          </cell>
          <cell r="G97" t="str">
            <v>x</v>
          </cell>
          <cell r="H97">
            <v>5</v>
          </cell>
          <cell r="I97" t="str">
            <v>x</v>
          </cell>
          <cell r="J97">
            <v>8</v>
          </cell>
          <cell r="N97" t="str">
            <v>mm</v>
          </cell>
          <cell r="P97">
            <v>217.4</v>
          </cell>
          <cell r="R97" t="str">
            <v>kg.</v>
          </cell>
          <cell r="T97">
            <v>18.116666666666667</v>
          </cell>
          <cell r="V97" t="str">
            <v>kg.</v>
          </cell>
        </row>
        <row r="98">
          <cell r="A98">
            <v>57</v>
          </cell>
          <cell r="B98">
            <v>6</v>
          </cell>
          <cell r="D98">
            <v>198</v>
          </cell>
          <cell r="E98" t="str">
            <v>x</v>
          </cell>
          <cell r="F98">
            <v>99</v>
          </cell>
          <cell r="G98" t="str">
            <v>x</v>
          </cell>
          <cell r="H98">
            <v>4.5</v>
          </cell>
          <cell r="I98" t="str">
            <v>x</v>
          </cell>
          <cell r="J98">
            <v>7</v>
          </cell>
          <cell r="N98" t="str">
            <v>mm</v>
          </cell>
          <cell r="P98">
            <v>218.4</v>
          </cell>
          <cell r="R98" t="str">
            <v>kg.</v>
          </cell>
          <cell r="T98">
            <v>18.2</v>
          </cell>
          <cell r="V98" t="str">
            <v>kg.</v>
          </cell>
        </row>
        <row r="99">
          <cell r="A99">
            <v>58</v>
          </cell>
          <cell r="B99">
            <v>7</v>
          </cell>
          <cell r="D99">
            <v>200</v>
          </cell>
          <cell r="E99" t="str">
            <v>x</v>
          </cell>
          <cell r="F99">
            <v>100</v>
          </cell>
          <cell r="G99" t="str">
            <v>x</v>
          </cell>
          <cell r="H99">
            <v>5.5</v>
          </cell>
          <cell r="I99" t="str">
            <v>x</v>
          </cell>
          <cell r="J99">
            <v>8</v>
          </cell>
          <cell r="N99" t="str">
            <v>mm</v>
          </cell>
          <cell r="P99">
            <v>256</v>
          </cell>
          <cell r="R99" t="str">
            <v>kg.</v>
          </cell>
          <cell r="T99">
            <v>21.333333333333332</v>
          </cell>
          <cell r="V99" t="str">
            <v>kg.</v>
          </cell>
        </row>
        <row r="100">
          <cell r="A100">
            <v>59</v>
          </cell>
          <cell r="B100">
            <v>8</v>
          </cell>
          <cell r="D100">
            <v>248</v>
          </cell>
          <cell r="E100" t="str">
            <v>x</v>
          </cell>
          <cell r="F100">
            <v>124</v>
          </cell>
          <cell r="G100" t="str">
            <v>x</v>
          </cell>
          <cell r="H100">
            <v>5</v>
          </cell>
          <cell r="I100" t="str">
            <v>x</v>
          </cell>
          <cell r="J100">
            <v>8</v>
          </cell>
          <cell r="N100" t="str">
            <v>mm</v>
          </cell>
          <cell r="P100">
            <v>308.39999999999998</v>
          </cell>
          <cell r="R100" t="str">
            <v>kg.</v>
          </cell>
          <cell r="T100">
            <v>25.7</v>
          </cell>
          <cell r="V100" t="str">
            <v>kg.</v>
          </cell>
        </row>
        <row r="101">
          <cell r="A101">
            <v>60</v>
          </cell>
          <cell r="B101">
            <v>9</v>
          </cell>
          <cell r="D101">
            <v>250</v>
          </cell>
          <cell r="E101" t="str">
            <v>x</v>
          </cell>
          <cell r="F101">
            <v>125</v>
          </cell>
          <cell r="G101" t="str">
            <v>x</v>
          </cell>
          <cell r="H101">
            <v>6</v>
          </cell>
          <cell r="I101" t="str">
            <v>x</v>
          </cell>
          <cell r="J101">
            <v>9</v>
          </cell>
          <cell r="N101" t="str">
            <v>mm</v>
          </cell>
          <cell r="P101">
            <v>355.2</v>
          </cell>
          <cell r="R101" t="str">
            <v>kg.</v>
          </cell>
          <cell r="T101">
            <v>29.599999999999998</v>
          </cell>
          <cell r="V101" t="str">
            <v>kg.</v>
          </cell>
        </row>
        <row r="102">
          <cell r="A102">
            <v>61</v>
          </cell>
          <cell r="B102">
            <v>10</v>
          </cell>
          <cell r="D102">
            <v>298</v>
          </cell>
          <cell r="E102" t="str">
            <v>x</v>
          </cell>
          <cell r="F102">
            <v>149</v>
          </cell>
          <cell r="G102" t="str">
            <v>x</v>
          </cell>
          <cell r="H102">
            <v>6</v>
          </cell>
          <cell r="I102" t="str">
            <v>x</v>
          </cell>
          <cell r="J102">
            <v>8</v>
          </cell>
          <cell r="N102" t="str">
            <v>mm</v>
          </cell>
          <cell r="P102">
            <v>384</v>
          </cell>
          <cell r="R102" t="str">
            <v>kg.</v>
          </cell>
          <cell r="T102">
            <v>32</v>
          </cell>
          <cell r="V102" t="str">
            <v>kg.</v>
          </cell>
        </row>
        <row r="103">
          <cell r="A103">
            <v>62</v>
          </cell>
          <cell r="B103">
            <v>11</v>
          </cell>
          <cell r="D103">
            <v>300</v>
          </cell>
          <cell r="E103" t="str">
            <v>x</v>
          </cell>
          <cell r="F103">
            <v>150</v>
          </cell>
          <cell r="G103" t="str">
            <v>x</v>
          </cell>
          <cell r="H103">
            <v>6.5</v>
          </cell>
          <cell r="I103" t="str">
            <v>x</v>
          </cell>
          <cell r="J103">
            <v>9</v>
          </cell>
          <cell r="N103" t="str">
            <v>mm</v>
          </cell>
          <cell r="P103">
            <v>440.4</v>
          </cell>
          <cell r="R103" t="str">
            <v>kg.</v>
          </cell>
          <cell r="T103">
            <v>36.699999999999996</v>
          </cell>
          <cell r="V103" t="str">
            <v>kg.</v>
          </cell>
        </row>
        <row r="104">
          <cell r="A104">
            <v>63</v>
          </cell>
          <cell r="B104">
            <v>12</v>
          </cell>
          <cell r="D104">
            <v>346</v>
          </cell>
          <cell r="E104" t="str">
            <v>x</v>
          </cell>
          <cell r="F104">
            <v>174</v>
          </cell>
          <cell r="G104" t="str">
            <v>x</v>
          </cell>
          <cell r="H104">
            <v>6</v>
          </cell>
          <cell r="I104" t="str">
            <v>x</v>
          </cell>
          <cell r="J104">
            <v>9</v>
          </cell>
          <cell r="N104" t="str">
            <v>mm</v>
          </cell>
          <cell r="P104">
            <v>497</v>
          </cell>
          <cell r="R104" t="str">
            <v>kg.</v>
          </cell>
          <cell r="T104">
            <v>41.416666666666664</v>
          </cell>
          <cell r="V104" t="str">
            <v>kg.</v>
          </cell>
        </row>
        <row r="105">
          <cell r="A105">
            <v>64</v>
          </cell>
          <cell r="B105">
            <v>13</v>
          </cell>
          <cell r="D105">
            <v>350</v>
          </cell>
          <cell r="E105" t="str">
            <v>x</v>
          </cell>
          <cell r="F105">
            <v>175</v>
          </cell>
          <cell r="G105" t="str">
            <v>x</v>
          </cell>
          <cell r="H105">
            <v>7</v>
          </cell>
          <cell r="I105" t="str">
            <v>x</v>
          </cell>
          <cell r="J105">
            <v>11</v>
          </cell>
          <cell r="N105" t="str">
            <v>mm</v>
          </cell>
          <cell r="P105">
            <v>595.20000000000005</v>
          </cell>
          <cell r="R105" t="str">
            <v>kg.</v>
          </cell>
          <cell r="T105">
            <v>49.6</v>
          </cell>
          <cell r="V105" t="str">
            <v>kg.</v>
          </cell>
        </row>
        <row r="106">
          <cell r="A106">
            <v>65</v>
          </cell>
          <cell r="B106">
            <v>14</v>
          </cell>
          <cell r="D106">
            <v>396</v>
          </cell>
          <cell r="E106" t="str">
            <v>x</v>
          </cell>
          <cell r="F106">
            <v>199</v>
          </cell>
          <cell r="G106" t="str">
            <v>x</v>
          </cell>
          <cell r="H106">
            <v>7</v>
          </cell>
          <cell r="I106" t="str">
            <v>x</v>
          </cell>
          <cell r="J106">
            <v>11</v>
          </cell>
          <cell r="N106" t="str">
            <v>mm</v>
          </cell>
          <cell r="P106">
            <v>679.2</v>
          </cell>
          <cell r="R106" t="str">
            <v>kg.</v>
          </cell>
          <cell r="T106">
            <v>56.6</v>
          </cell>
          <cell r="V106" t="str">
            <v>kg.</v>
          </cell>
        </row>
        <row r="107">
          <cell r="A107">
            <v>66</v>
          </cell>
          <cell r="B107">
            <v>15</v>
          </cell>
          <cell r="D107">
            <v>400</v>
          </cell>
          <cell r="E107" t="str">
            <v>x</v>
          </cell>
          <cell r="F107">
            <v>200</v>
          </cell>
          <cell r="G107" t="str">
            <v>x</v>
          </cell>
          <cell r="H107">
            <v>8</v>
          </cell>
          <cell r="I107" t="str">
            <v>x</v>
          </cell>
          <cell r="J107">
            <v>13</v>
          </cell>
          <cell r="N107" t="str">
            <v>mm</v>
          </cell>
          <cell r="P107">
            <v>792</v>
          </cell>
          <cell r="R107" t="str">
            <v>kg.</v>
          </cell>
          <cell r="T107">
            <v>66</v>
          </cell>
          <cell r="V107" t="str">
            <v>kg.</v>
          </cell>
        </row>
        <row r="108">
          <cell r="A108">
            <v>67</v>
          </cell>
          <cell r="B108">
            <v>16</v>
          </cell>
          <cell r="D108">
            <v>446</v>
          </cell>
          <cell r="E108" t="str">
            <v>x</v>
          </cell>
          <cell r="F108">
            <v>199</v>
          </cell>
          <cell r="G108" t="str">
            <v>x</v>
          </cell>
          <cell r="H108">
            <v>8</v>
          </cell>
          <cell r="I108" t="str">
            <v>x</v>
          </cell>
          <cell r="J108">
            <v>12</v>
          </cell>
          <cell r="N108" t="str">
            <v>mm</v>
          </cell>
          <cell r="P108">
            <v>794.4</v>
          </cell>
          <cell r="R108" t="str">
            <v>kg.</v>
          </cell>
          <cell r="T108">
            <v>66.2</v>
          </cell>
          <cell r="V108" t="str">
            <v>kg.</v>
          </cell>
        </row>
        <row r="109">
          <cell r="A109">
            <v>68</v>
          </cell>
          <cell r="B109">
            <v>17</v>
          </cell>
          <cell r="D109">
            <v>450</v>
          </cell>
          <cell r="E109" t="str">
            <v>x</v>
          </cell>
          <cell r="F109">
            <v>200</v>
          </cell>
          <cell r="G109" t="str">
            <v>x</v>
          </cell>
          <cell r="H109">
            <v>9</v>
          </cell>
          <cell r="I109" t="str">
            <v>x</v>
          </cell>
          <cell r="J109">
            <v>14</v>
          </cell>
          <cell r="N109" t="str">
            <v>mm</v>
          </cell>
          <cell r="P109">
            <v>912</v>
          </cell>
          <cell r="R109" t="str">
            <v>kg.</v>
          </cell>
          <cell r="T109">
            <v>76</v>
          </cell>
          <cell r="V109" t="str">
            <v>kg.</v>
          </cell>
        </row>
        <row r="110">
          <cell r="A110">
            <v>69</v>
          </cell>
          <cell r="B110">
            <v>18</v>
          </cell>
          <cell r="D110">
            <v>500</v>
          </cell>
          <cell r="E110" t="str">
            <v>x</v>
          </cell>
          <cell r="F110">
            <v>200</v>
          </cell>
          <cell r="G110" t="str">
            <v>x</v>
          </cell>
          <cell r="H110">
            <v>10</v>
          </cell>
          <cell r="I110" t="str">
            <v>x</v>
          </cell>
          <cell r="J110">
            <v>16</v>
          </cell>
          <cell r="N110" t="str">
            <v>mm</v>
          </cell>
          <cell r="P110">
            <v>1075</v>
          </cell>
          <cell r="R110" t="str">
            <v>kg.</v>
          </cell>
          <cell r="T110">
            <v>89.583333333333329</v>
          </cell>
          <cell r="V110" t="str">
            <v>kg.</v>
          </cell>
        </row>
        <row r="111">
          <cell r="A111">
            <v>70</v>
          </cell>
          <cell r="B111">
            <v>19</v>
          </cell>
          <cell r="D111">
            <v>588</v>
          </cell>
          <cell r="E111" t="str">
            <v>x</v>
          </cell>
          <cell r="F111">
            <v>300</v>
          </cell>
          <cell r="G111" t="str">
            <v>x</v>
          </cell>
          <cell r="H111">
            <v>11</v>
          </cell>
          <cell r="I111" t="str">
            <v>x</v>
          </cell>
          <cell r="J111">
            <v>20</v>
          </cell>
          <cell r="N111" t="str">
            <v>mm</v>
          </cell>
          <cell r="P111">
            <v>1812</v>
          </cell>
          <cell r="R111" t="str">
            <v>kg.</v>
          </cell>
          <cell r="T111">
            <v>151</v>
          </cell>
          <cell r="V111" t="str">
            <v>kg.</v>
          </cell>
        </row>
        <row r="112">
          <cell r="A112">
            <v>71</v>
          </cell>
          <cell r="B112">
            <v>20</v>
          </cell>
          <cell r="D112">
            <v>600</v>
          </cell>
          <cell r="E112" t="str">
            <v>x</v>
          </cell>
          <cell r="F112">
            <v>200</v>
          </cell>
          <cell r="G112" t="str">
            <v>x</v>
          </cell>
          <cell r="H112">
            <v>12</v>
          </cell>
          <cell r="I112" t="str">
            <v>x</v>
          </cell>
          <cell r="J112">
            <v>17</v>
          </cell>
          <cell r="N112" t="str">
            <v>mm</v>
          </cell>
          <cell r="P112">
            <v>1272</v>
          </cell>
          <cell r="R112" t="str">
            <v>kg.</v>
          </cell>
          <cell r="T112">
            <v>106</v>
          </cell>
          <cell r="V112" t="str">
            <v>kg.</v>
          </cell>
        </row>
        <row r="113">
          <cell r="A113">
            <v>72</v>
          </cell>
          <cell r="B113">
            <v>21</v>
          </cell>
          <cell r="D113">
            <v>700</v>
          </cell>
          <cell r="E113" t="str">
            <v>x</v>
          </cell>
          <cell r="F113">
            <v>300</v>
          </cell>
          <cell r="G113" t="str">
            <v>x</v>
          </cell>
          <cell r="H113">
            <v>13</v>
          </cell>
          <cell r="I113" t="str">
            <v>x</v>
          </cell>
          <cell r="J113">
            <v>24</v>
          </cell>
          <cell r="N113" t="str">
            <v>mm</v>
          </cell>
          <cell r="P113">
            <v>2220</v>
          </cell>
          <cell r="R113" t="str">
            <v>kg.</v>
          </cell>
          <cell r="T113">
            <v>185</v>
          </cell>
          <cell r="V113" t="str">
            <v>kg.</v>
          </cell>
        </row>
        <row r="114">
          <cell r="A114">
            <v>73</v>
          </cell>
          <cell r="B114">
            <v>22</v>
          </cell>
          <cell r="D114">
            <v>800</v>
          </cell>
          <cell r="E114" t="str">
            <v>x</v>
          </cell>
          <cell r="F114">
            <v>300</v>
          </cell>
          <cell r="G114" t="str">
            <v>x</v>
          </cell>
          <cell r="H114">
            <v>14</v>
          </cell>
          <cell r="I114" t="str">
            <v>x</v>
          </cell>
          <cell r="J114">
            <v>26</v>
          </cell>
          <cell r="N114" t="str">
            <v>mm</v>
          </cell>
          <cell r="P114">
            <v>2520</v>
          </cell>
          <cell r="R114" t="str">
            <v>kg.</v>
          </cell>
          <cell r="T114">
            <v>210</v>
          </cell>
          <cell r="V114" t="str">
            <v>kg.</v>
          </cell>
        </row>
        <row r="115">
          <cell r="A115">
            <v>74</v>
          </cell>
          <cell r="B115">
            <v>23</v>
          </cell>
          <cell r="D115">
            <v>900</v>
          </cell>
          <cell r="E115" t="str">
            <v>x</v>
          </cell>
          <cell r="F115">
            <v>300</v>
          </cell>
          <cell r="G115" t="str">
            <v>x</v>
          </cell>
          <cell r="H115">
            <v>16</v>
          </cell>
          <cell r="I115" t="str">
            <v>x</v>
          </cell>
          <cell r="J115">
            <v>28</v>
          </cell>
          <cell r="N115" t="str">
            <v>mm</v>
          </cell>
          <cell r="P115">
            <v>2916</v>
          </cell>
          <cell r="R115" t="str">
            <v>kg.</v>
          </cell>
          <cell r="T115">
            <v>243</v>
          </cell>
          <cell r="V115" t="str">
            <v>kg.</v>
          </cell>
        </row>
        <row r="117">
          <cell r="B117" t="str">
            <v>BESI  SIKU  " L "</v>
          </cell>
        </row>
        <row r="119">
          <cell r="B119" t="str">
            <v>NO.</v>
          </cell>
          <cell r="C119" t="str">
            <v>UKURAN</v>
          </cell>
          <cell r="O119" t="str">
            <v>BERAT  BESI  SIKU  " L "</v>
          </cell>
        </row>
        <row r="121">
          <cell r="C121" t="str">
            <v>BESI  SIKU  " L "</v>
          </cell>
          <cell r="O121" t="str">
            <v>PER 6  M1</v>
          </cell>
          <cell r="S121" t="str">
            <v>PER   1 M1</v>
          </cell>
        </row>
        <row r="123">
          <cell r="P123">
            <v>6</v>
          </cell>
        </row>
        <row r="124">
          <cell r="A124">
            <v>75</v>
          </cell>
          <cell r="B124">
            <v>1</v>
          </cell>
          <cell r="D124">
            <v>25</v>
          </cell>
          <cell r="E124" t="str">
            <v>x</v>
          </cell>
          <cell r="F124">
            <v>25</v>
          </cell>
          <cell r="G124" t="str">
            <v>x</v>
          </cell>
          <cell r="H124">
            <v>3</v>
          </cell>
          <cell r="I124" t="str">
            <v>x</v>
          </cell>
          <cell r="J124">
            <v>6</v>
          </cell>
          <cell r="N124" t="str">
            <v>mm</v>
          </cell>
          <cell r="P124">
            <v>6.72</v>
          </cell>
          <cell r="R124" t="str">
            <v>kg.</v>
          </cell>
          <cell r="T124">
            <v>1.1199999999999999</v>
          </cell>
          <cell r="V124" t="str">
            <v>kg.</v>
          </cell>
        </row>
        <row r="125">
          <cell r="A125">
            <v>76</v>
          </cell>
          <cell r="B125">
            <v>2</v>
          </cell>
          <cell r="D125">
            <v>30</v>
          </cell>
          <cell r="E125" t="str">
            <v>x</v>
          </cell>
          <cell r="F125">
            <v>30</v>
          </cell>
          <cell r="G125" t="str">
            <v>x</v>
          </cell>
          <cell r="H125">
            <v>3</v>
          </cell>
          <cell r="I125" t="str">
            <v>x</v>
          </cell>
          <cell r="J125">
            <v>6</v>
          </cell>
          <cell r="N125" t="str">
            <v>mm</v>
          </cell>
          <cell r="P125">
            <v>8.16</v>
          </cell>
          <cell r="R125" t="str">
            <v>kg.</v>
          </cell>
          <cell r="T125">
            <v>1.36</v>
          </cell>
          <cell r="V125" t="str">
            <v>kg.</v>
          </cell>
        </row>
        <row r="126">
          <cell r="A126">
            <v>77</v>
          </cell>
          <cell r="B126">
            <v>3</v>
          </cell>
          <cell r="D126">
            <v>40</v>
          </cell>
          <cell r="E126" t="str">
            <v>x</v>
          </cell>
          <cell r="F126">
            <v>40</v>
          </cell>
          <cell r="G126" t="str">
            <v>x</v>
          </cell>
          <cell r="H126">
            <v>3</v>
          </cell>
          <cell r="I126" t="str">
            <v>x</v>
          </cell>
          <cell r="J126">
            <v>6</v>
          </cell>
          <cell r="N126" t="str">
            <v>mm</v>
          </cell>
          <cell r="P126">
            <v>11</v>
          </cell>
          <cell r="R126" t="str">
            <v>kg.</v>
          </cell>
          <cell r="T126">
            <v>1.8333333333333333</v>
          </cell>
          <cell r="V126" t="str">
            <v>kg.</v>
          </cell>
        </row>
        <row r="127">
          <cell r="A127">
            <v>78</v>
          </cell>
          <cell r="B127">
            <v>4</v>
          </cell>
          <cell r="D127">
            <v>40</v>
          </cell>
          <cell r="E127" t="str">
            <v>x</v>
          </cell>
          <cell r="F127">
            <v>40</v>
          </cell>
          <cell r="G127" t="str">
            <v>x</v>
          </cell>
          <cell r="H127">
            <v>4</v>
          </cell>
          <cell r="I127" t="str">
            <v>x</v>
          </cell>
          <cell r="J127">
            <v>6</v>
          </cell>
          <cell r="N127" t="str">
            <v>mm</v>
          </cell>
          <cell r="P127">
            <v>14.5</v>
          </cell>
          <cell r="R127" t="str">
            <v>kg.</v>
          </cell>
          <cell r="T127">
            <v>2.4166666666666665</v>
          </cell>
          <cell r="V127" t="str">
            <v>kg.</v>
          </cell>
        </row>
        <row r="128">
          <cell r="A128">
            <v>79</v>
          </cell>
          <cell r="B128">
            <v>5</v>
          </cell>
          <cell r="D128">
            <v>50</v>
          </cell>
          <cell r="E128" t="str">
            <v>x</v>
          </cell>
          <cell r="F128">
            <v>50</v>
          </cell>
          <cell r="G128" t="str">
            <v>x</v>
          </cell>
          <cell r="H128">
            <v>4</v>
          </cell>
          <cell r="I128" t="str">
            <v>x</v>
          </cell>
          <cell r="J128">
            <v>6</v>
          </cell>
          <cell r="N128" t="str">
            <v>mm</v>
          </cell>
          <cell r="P128">
            <v>18.5</v>
          </cell>
          <cell r="R128" t="str">
            <v>kg.</v>
          </cell>
          <cell r="T128">
            <v>3.0833333333333335</v>
          </cell>
          <cell r="V128" t="str">
            <v>kg.</v>
          </cell>
        </row>
        <row r="129">
          <cell r="A129">
            <v>80</v>
          </cell>
          <cell r="B129">
            <v>6</v>
          </cell>
          <cell r="D129">
            <v>50</v>
          </cell>
          <cell r="E129" t="str">
            <v>x</v>
          </cell>
          <cell r="F129">
            <v>50</v>
          </cell>
          <cell r="G129" t="str">
            <v>x</v>
          </cell>
          <cell r="H129">
            <v>5</v>
          </cell>
          <cell r="I129" t="str">
            <v>x</v>
          </cell>
          <cell r="J129">
            <v>6</v>
          </cell>
          <cell r="N129" t="str">
            <v>mm</v>
          </cell>
          <cell r="P129">
            <v>22.6</v>
          </cell>
          <cell r="R129" t="str">
            <v>kg.</v>
          </cell>
          <cell r="T129">
            <v>3.7666666666666671</v>
          </cell>
          <cell r="V129" t="str">
            <v>kg.</v>
          </cell>
        </row>
        <row r="130">
          <cell r="A130">
            <v>81</v>
          </cell>
          <cell r="B130">
            <v>7</v>
          </cell>
          <cell r="D130">
            <v>60</v>
          </cell>
          <cell r="E130" t="str">
            <v>x</v>
          </cell>
          <cell r="F130">
            <v>60</v>
          </cell>
          <cell r="G130" t="str">
            <v>x</v>
          </cell>
          <cell r="H130">
            <v>5</v>
          </cell>
          <cell r="I130" t="str">
            <v>x</v>
          </cell>
          <cell r="J130">
            <v>6</v>
          </cell>
          <cell r="N130" t="str">
            <v>mm</v>
          </cell>
          <cell r="P130">
            <v>27.3</v>
          </cell>
          <cell r="R130" t="str">
            <v>kg.</v>
          </cell>
          <cell r="T130">
            <v>4.55</v>
          </cell>
          <cell r="V130" t="str">
            <v>kg.</v>
          </cell>
        </row>
        <row r="131">
          <cell r="A131">
            <v>82</v>
          </cell>
          <cell r="B131">
            <v>8</v>
          </cell>
          <cell r="D131">
            <v>60</v>
          </cell>
          <cell r="E131" t="str">
            <v>x</v>
          </cell>
          <cell r="F131">
            <v>60</v>
          </cell>
          <cell r="G131" t="str">
            <v>x</v>
          </cell>
          <cell r="H131">
            <v>6</v>
          </cell>
          <cell r="I131" t="str">
            <v>x</v>
          </cell>
          <cell r="J131">
            <v>6</v>
          </cell>
          <cell r="N131" t="str">
            <v>mm</v>
          </cell>
          <cell r="P131">
            <v>32.520000000000003</v>
          </cell>
          <cell r="R131" t="str">
            <v>kg.</v>
          </cell>
          <cell r="T131">
            <v>5.4200000000000008</v>
          </cell>
          <cell r="V131" t="str">
            <v>kg.</v>
          </cell>
        </row>
        <row r="132">
          <cell r="A132">
            <v>83</v>
          </cell>
          <cell r="B132">
            <v>9</v>
          </cell>
          <cell r="D132">
            <v>65</v>
          </cell>
          <cell r="E132" t="str">
            <v>x</v>
          </cell>
          <cell r="F132">
            <v>65</v>
          </cell>
          <cell r="G132" t="str">
            <v>x</v>
          </cell>
          <cell r="H132">
            <v>6</v>
          </cell>
          <cell r="I132" t="str">
            <v>x</v>
          </cell>
          <cell r="J132">
            <v>6</v>
          </cell>
          <cell r="N132" t="str">
            <v>mm</v>
          </cell>
          <cell r="P132">
            <v>35.46</v>
          </cell>
          <cell r="R132" t="str">
            <v>kg.</v>
          </cell>
          <cell r="T132">
            <v>5.91</v>
          </cell>
          <cell r="V132" t="str">
            <v>kg.</v>
          </cell>
        </row>
        <row r="133">
          <cell r="A133">
            <v>84</v>
          </cell>
          <cell r="B133">
            <v>10</v>
          </cell>
          <cell r="D133">
            <v>70</v>
          </cell>
          <cell r="E133" t="str">
            <v>x</v>
          </cell>
          <cell r="F133">
            <v>70</v>
          </cell>
          <cell r="G133" t="str">
            <v>x</v>
          </cell>
          <cell r="H133">
            <v>7</v>
          </cell>
          <cell r="I133" t="str">
            <v>x</v>
          </cell>
          <cell r="J133">
            <v>6</v>
          </cell>
          <cell r="N133" t="str">
            <v>mm</v>
          </cell>
          <cell r="P133">
            <v>44.28</v>
          </cell>
          <cell r="R133" t="str">
            <v>kg.</v>
          </cell>
          <cell r="T133">
            <v>7.38</v>
          </cell>
          <cell r="V133" t="str">
            <v>kg.</v>
          </cell>
        </row>
        <row r="134">
          <cell r="A134">
            <v>85</v>
          </cell>
          <cell r="B134">
            <v>11</v>
          </cell>
          <cell r="D134">
            <v>75</v>
          </cell>
          <cell r="E134" t="str">
            <v>x</v>
          </cell>
          <cell r="F134">
            <v>75</v>
          </cell>
          <cell r="G134" t="str">
            <v>x</v>
          </cell>
          <cell r="H134">
            <v>6</v>
          </cell>
          <cell r="I134" t="str">
            <v>x</v>
          </cell>
          <cell r="J134">
            <v>6</v>
          </cell>
          <cell r="N134" t="str">
            <v>mm</v>
          </cell>
          <cell r="P134">
            <v>41.22</v>
          </cell>
          <cell r="R134" t="str">
            <v>kg.</v>
          </cell>
          <cell r="T134">
            <v>6.87</v>
          </cell>
          <cell r="V134" t="str">
            <v>kg.</v>
          </cell>
        </row>
        <row r="135">
          <cell r="A135">
            <v>86</v>
          </cell>
          <cell r="B135">
            <v>12</v>
          </cell>
          <cell r="D135">
            <v>75</v>
          </cell>
          <cell r="E135" t="str">
            <v>x</v>
          </cell>
          <cell r="F135">
            <v>75</v>
          </cell>
          <cell r="G135" t="str">
            <v>x</v>
          </cell>
          <cell r="H135">
            <v>8</v>
          </cell>
          <cell r="I135" t="str">
            <v>x</v>
          </cell>
          <cell r="J135">
            <v>6</v>
          </cell>
          <cell r="N135" t="str">
            <v>mm</v>
          </cell>
          <cell r="P135">
            <v>54.18</v>
          </cell>
          <cell r="R135" t="str">
            <v>kg.</v>
          </cell>
          <cell r="T135">
            <v>9.0299999999999994</v>
          </cell>
          <cell r="V135" t="str">
            <v>kg.</v>
          </cell>
        </row>
        <row r="136">
          <cell r="A136">
            <v>87</v>
          </cell>
          <cell r="B136">
            <v>13</v>
          </cell>
          <cell r="D136">
            <v>80</v>
          </cell>
          <cell r="E136" t="str">
            <v>x</v>
          </cell>
          <cell r="F136">
            <v>80</v>
          </cell>
          <cell r="G136" t="str">
            <v>x</v>
          </cell>
          <cell r="H136">
            <v>8</v>
          </cell>
          <cell r="I136" t="str">
            <v>x</v>
          </cell>
          <cell r="J136">
            <v>6</v>
          </cell>
          <cell r="N136" t="str">
            <v>mm</v>
          </cell>
          <cell r="P136">
            <v>57.96</v>
          </cell>
          <cell r="R136" t="str">
            <v>kg.</v>
          </cell>
          <cell r="T136">
            <v>9.66</v>
          </cell>
          <cell r="V136" t="str">
            <v>kg.</v>
          </cell>
        </row>
        <row r="137">
          <cell r="A137">
            <v>88</v>
          </cell>
          <cell r="B137">
            <v>14</v>
          </cell>
          <cell r="D137">
            <v>90</v>
          </cell>
          <cell r="E137" t="str">
            <v>x</v>
          </cell>
          <cell r="F137">
            <v>90</v>
          </cell>
          <cell r="G137" t="str">
            <v>x</v>
          </cell>
          <cell r="H137">
            <v>9</v>
          </cell>
          <cell r="I137" t="str">
            <v>x</v>
          </cell>
          <cell r="J137">
            <v>6</v>
          </cell>
          <cell r="N137" t="str">
            <v>mm</v>
          </cell>
          <cell r="P137">
            <v>73.2</v>
          </cell>
          <cell r="R137" t="str">
            <v>kg.</v>
          </cell>
          <cell r="T137">
            <v>12.200000000000001</v>
          </cell>
          <cell r="V137" t="str">
            <v>kg.</v>
          </cell>
        </row>
        <row r="138">
          <cell r="A138">
            <v>89</v>
          </cell>
          <cell r="B138">
            <v>15</v>
          </cell>
          <cell r="D138">
            <v>100</v>
          </cell>
          <cell r="E138" t="str">
            <v>x</v>
          </cell>
          <cell r="F138">
            <v>100</v>
          </cell>
          <cell r="G138" t="str">
            <v>x</v>
          </cell>
          <cell r="H138">
            <v>8</v>
          </cell>
          <cell r="I138" t="str">
            <v>x</v>
          </cell>
          <cell r="J138">
            <v>6</v>
          </cell>
          <cell r="N138" t="str">
            <v>mm</v>
          </cell>
          <cell r="P138">
            <v>73.2</v>
          </cell>
          <cell r="R138" t="str">
            <v>kg.</v>
          </cell>
          <cell r="T138">
            <v>12.200000000000001</v>
          </cell>
          <cell r="V138" t="str">
            <v>kg.</v>
          </cell>
        </row>
        <row r="139">
          <cell r="A139">
            <v>90</v>
          </cell>
          <cell r="B139">
            <v>16</v>
          </cell>
          <cell r="D139">
            <v>100</v>
          </cell>
          <cell r="E139" t="str">
            <v>x</v>
          </cell>
          <cell r="F139">
            <v>100</v>
          </cell>
          <cell r="G139" t="str">
            <v>x</v>
          </cell>
          <cell r="H139">
            <v>10</v>
          </cell>
          <cell r="I139" t="str">
            <v>x</v>
          </cell>
          <cell r="J139">
            <v>6</v>
          </cell>
          <cell r="N139" t="str">
            <v>mm</v>
          </cell>
          <cell r="P139">
            <v>90.6</v>
          </cell>
          <cell r="R139" t="str">
            <v>kg.</v>
          </cell>
          <cell r="T139">
            <v>15.1</v>
          </cell>
          <cell r="V139" t="str">
            <v>kg.</v>
          </cell>
        </row>
        <row r="140">
          <cell r="A140">
            <v>91</v>
          </cell>
          <cell r="B140">
            <v>17</v>
          </cell>
          <cell r="D140">
            <v>120</v>
          </cell>
          <cell r="E140" t="str">
            <v>x</v>
          </cell>
          <cell r="F140">
            <v>120</v>
          </cell>
          <cell r="G140" t="str">
            <v>x</v>
          </cell>
          <cell r="H140">
            <v>10</v>
          </cell>
          <cell r="I140" t="str">
            <v>x</v>
          </cell>
          <cell r="J140">
            <v>12</v>
          </cell>
          <cell r="N140" t="str">
            <v>mm</v>
          </cell>
          <cell r="P140">
            <v>218.4</v>
          </cell>
          <cell r="R140" t="str">
            <v>kg.</v>
          </cell>
          <cell r="T140">
            <v>36.4</v>
          </cell>
          <cell r="V140" t="str">
            <v>kg.</v>
          </cell>
        </row>
        <row r="141">
          <cell r="A141">
            <v>92</v>
          </cell>
          <cell r="B141">
            <v>18</v>
          </cell>
          <cell r="D141">
            <v>120</v>
          </cell>
          <cell r="E141" t="str">
            <v>x</v>
          </cell>
          <cell r="F141">
            <v>120</v>
          </cell>
          <cell r="G141" t="str">
            <v>x</v>
          </cell>
          <cell r="H141">
            <v>12</v>
          </cell>
          <cell r="I141" t="str">
            <v>x</v>
          </cell>
          <cell r="J141">
            <v>12</v>
          </cell>
          <cell r="N141" t="str">
            <v>mm</v>
          </cell>
          <cell r="P141">
            <v>260</v>
          </cell>
          <cell r="R141" t="str">
            <v>kg.</v>
          </cell>
          <cell r="T141">
            <v>43.333333333333336</v>
          </cell>
          <cell r="V141" t="str">
            <v>kg.</v>
          </cell>
        </row>
        <row r="142">
          <cell r="A142">
            <v>93</v>
          </cell>
          <cell r="B142">
            <v>19</v>
          </cell>
          <cell r="D142">
            <v>125</v>
          </cell>
          <cell r="E142" t="str">
            <v>x</v>
          </cell>
          <cell r="F142">
            <v>125</v>
          </cell>
          <cell r="G142" t="str">
            <v>x</v>
          </cell>
          <cell r="H142">
            <v>12</v>
          </cell>
          <cell r="I142" t="str">
            <v>x</v>
          </cell>
          <cell r="J142">
            <v>12</v>
          </cell>
          <cell r="N142" t="str">
            <v>mm</v>
          </cell>
          <cell r="P142">
            <v>280</v>
          </cell>
          <cell r="R142" t="str">
            <v>kg.</v>
          </cell>
          <cell r="T142">
            <v>46.666666666666664</v>
          </cell>
          <cell r="V142" t="str">
            <v>kg.</v>
          </cell>
        </row>
        <row r="143">
          <cell r="A143">
            <v>94</v>
          </cell>
          <cell r="B143">
            <v>20</v>
          </cell>
          <cell r="D143">
            <v>130</v>
          </cell>
          <cell r="E143" t="str">
            <v>x</v>
          </cell>
          <cell r="F143">
            <v>130</v>
          </cell>
          <cell r="G143" t="str">
            <v>x</v>
          </cell>
          <cell r="H143">
            <v>9</v>
          </cell>
          <cell r="I143" t="str">
            <v>x</v>
          </cell>
          <cell r="J143">
            <v>12</v>
          </cell>
          <cell r="N143" t="str">
            <v>mm</v>
          </cell>
          <cell r="P143">
            <v>214.2</v>
          </cell>
          <cell r="R143" t="str">
            <v>kg.</v>
          </cell>
          <cell r="T143">
            <v>35.699999999999996</v>
          </cell>
          <cell r="V143" t="str">
            <v>kg.</v>
          </cell>
        </row>
        <row r="144">
          <cell r="A144">
            <v>95</v>
          </cell>
          <cell r="B144">
            <v>21</v>
          </cell>
          <cell r="D144">
            <v>130</v>
          </cell>
          <cell r="E144" t="str">
            <v>x</v>
          </cell>
          <cell r="F144">
            <v>130</v>
          </cell>
          <cell r="G144" t="str">
            <v>x</v>
          </cell>
          <cell r="H144">
            <v>12</v>
          </cell>
          <cell r="I144" t="str">
            <v>x</v>
          </cell>
          <cell r="J144">
            <v>12</v>
          </cell>
          <cell r="N144" t="str">
            <v>mm</v>
          </cell>
          <cell r="P144">
            <v>280</v>
          </cell>
          <cell r="R144" t="str">
            <v>kg.</v>
          </cell>
          <cell r="T144">
            <v>46.666666666666664</v>
          </cell>
          <cell r="V144" t="str">
            <v>kg.</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PERSON-J.O."/>
      <sheetName val="RAW MATERIALS "/>
      <sheetName val="RENTAL1"/>
    </sheetNames>
    <sheetDataSet>
      <sheetData sheetId="0"/>
      <sheetData sheetId="1">
        <row r="5">
          <cell r="H5">
            <v>36030</v>
          </cell>
        </row>
      </sheetData>
      <sheetData sheetId="2"/>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List"/>
      <sheetName val="REKAP"/>
      <sheetName val="Sheet1"/>
      <sheetName val="I-Hydrant"/>
      <sheetName val="II-PLUMB REV4"/>
      <sheetName val="II-Plumb"/>
      <sheetName val="III-AC"/>
      <sheetName val="IV-Elect"/>
      <sheetName val="V-Alarm"/>
      <sheetName val="VI-Telp"/>
      <sheetName val="VII-SS"/>
      <sheetName val="VIII-MATV"/>
      <sheetName val="IX-Genset"/>
      <sheetName val="X-Elvtr"/>
      <sheetName val="XI-Gondola"/>
      <sheetName val="XII-CCT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LIST"/>
      <sheetName val="1-LISTRIK print"/>
      <sheetName val="2-Genset print"/>
    </sheetNames>
    <sheetDataSet>
      <sheetData sheetId="0"/>
      <sheetData sheetId="1"/>
      <sheetData sheetId="2"/>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4"/>
      <sheetName val="Isolasi Luar"/>
      <sheetName val="Isolasi Luar Dalam"/>
      <sheetName val="Tanpa Isolasi"/>
      <sheetName val="INFO"/>
      <sheetName val="CAT-HARGA"/>
      <sheetName val="TOTAL"/>
      <sheetName val="DAF-1"/>
      <sheetName val="DAF-2"/>
      <sheetName val="DAF-3"/>
      <sheetName val="Analisa"/>
      <sheetName val="Code"/>
      <sheetName val="Informasi"/>
      <sheetName val="STR"/>
      <sheetName val="D &amp; W sizes"/>
      <sheetName val="Pipe"/>
      <sheetName val="Isolasi_Luar1"/>
      <sheetName val="Isolasi_Luar_Dalam1"/>
      <sheetName val="Tanpa_Isolasi1"/>
      <sheetName val="D_&amp;_W_sizes1"/>
      <sheetName val="Isolasi_Luar"/>
      <sheetName val="Isolasi_Luar_Dalam"/>
      <sheetName val="Tanpa_Isolasi"/>
      <sheetName val="D_&amp;_W_sizes"/>
      <sheetName val="U&amp;B"/>
      <sheetName val="INDEKS"/>
      <sheetName val="JABATAN"/>
      <sheetName val="DATA"/>
      <sheetName val=""/>
      <sheetName val="FAK"/>
      <sheetName val="Price"/>
      <sheetName val="UPY"/>
      <sheetName val="HR Detail"/>
      <sheetName val="HRPar"/>
      <sheetName val="DbCost"/>
      <sheetName val="Unit Rate"/>
      <sheetName val="ANAL.BOW"/>
      <sheetName val="Kuantitas _ Harga"/>
      <sheetName val="AHS Marka"/>
      <sheetName val="AHS Aspal"/>
      <sheetName val="Analisa  (2)"/>
      <sheetName val="PDMP"/>
      <sheetName val="PCE"/>
      <sheetName val="PRODUK"/>
      <sheetName val="TOOL-ME"/>
      <sheetName val="Alat"/>
      <sheetName val="Persiapan"/>
      <sheetName val="SELISIH HARGA"/>
      <sheetName val="REMUNERASISTANDAR"/>
      <sheetName val="TABEL_DETASIR"/>
      <sheetName val="Summary"/>
      <sheetName val="Rkp"/>
      <sheetName val="BQ-AC"/>
      <sheetName val="Sheet1"/>
      <sheetName val="wk prgs"/>
      <sheetName val="Tabel"/>
      <sheetName val="Sat Bahan"/>
      <sheetName val="Sat Alat"/>
      <sheetName val="Sat Upah"/>
      <sheetName val="L3 An H Sat Mob"/>
      <sheetName val="Elektrikal"/>
      <sheetName val="Harga ME "/>
      <sheetName val="RAB"/>
      <sheetName val="BQ-4storey"/>
      <sheetName val="Material"/>
      <sheetName val="gvl"/>
      <sheetName val="ARSITEKTUR"/>
      <sheetName val="BQ-Tenis"/>
      <sheetName val="BOQ_Aula"/>
      <sheetName val="Prelim"/>
      <sheetName val="B _ Norelec"/>
      <sheetName val="A"/>
      <sheetName val="DAF_2"/>
      <sheetName val="Kuantitas &amp; Harga"/>
      <sheetName val="Kuan&amp;Har(PT)"/>
      <sheetName val="A-7"/>
      <sheetName val="Basic"/>
      <sheetName val="NAMES"/>
      <sheetName val="NAME"/>
      <sheetName val="Pile"/>
      <sheetName val="SAP"/>
      <sheetName val="TABEL-DETASIR"/>
      <sheetName val="REF.ONLY"/>
      <sheetName val="Anls"/>
      <sheetName val="An_1"/>
      <sheetName val="An_3"/>
      <sheetName val="An_2"/>
      <sheetName val="AHS_Kusen"/>
      <sheetName val="harsat&amp;upah"/>
      <sheetName val="STRUKTUR"/>
      <sheetName val="duct"/>
      <sheetName val="Daftmat"/>
      <sheetName val="Sales Rental"/>
      <sheetName val="Sales Parameter"/>
      <sheetName val="Sheet4"/>
      <sheetName val="Sheet2"/>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BASEMENT"/>
      <sheetName val="3Arch"/>
      <sheetName val="2-Genset print"/>
      <sheetName val="BQ &amp; Harga"/>
      <sheetName val="Rekap"/>
      <sheetName val="Unit_Rate"/>
      <sheetName val="HR_Detail"/>
      <sheetName val="ANAL_BOW"/>
      <sheetName val="Div2"/>
      <sheetName val="BoQ Major Item "/>
      <sheetName val="DKH"/>
      <sheetName val="Lamp-2(Alat)"/>
      <sheetName val="Lamp-2(Bahan)"/>
      <sheetName val="Lamp-2(Upah)"/>
      <sheetName val="arp-3a"/>
      <sheetName val="ARP-10"/>
      <sheetName val="Schedule Yasmin"/>
      <sheetName val="Schedule Lingkar Barat"/>
      <sheetName val="Schedule Daan Mogot"/>
      <sheetName val="NP"/>
      <sheetName val="BQ_Tenis"/>
      <sheetName val="RAB_STR"/>
      <sheetName val="Hrg_Bahan"/>
      <sheetName val="D3.4.3"/>
      <sheetName val="D3.4.4"/>
      <sheetName val="Profil"/>
      <sheetName val="Fill this out first___"/>
      <sheetName val="hsp_STR_ARS"/>
      <sheetName val="RAB-STR"/>
      <sheetName val="har-sat"/>
      <sheetName val="ANALIS.2"/>
      <sheetName val="ANALIS.1"/>
      <sheetName val="ASS-UNIT"/>
      <sheetName val="ALEK"/>
      <sheetName val="ANALISA PEK.UMUM"/>
      <sheetName val="RAW MATERIALS "/>
      <sheetName val="HSPK"/>
      <sheetName val="2-JTW"/>
      <sheetName val="BQ (by owner)"/>
      <sheetName val="rab me (fisik)"/>
      <sheetName val="rab me (by owner) "/>
      <sheetName val="I-KAMAR"/>
      <sheetName val="koef"/>
      <sheetName val="COST-PERSON-J.O."/>
      <sheetName val="RENTAL1"/>
      <sheetName val="Analisa  _2_"/>
      <sheetName val="ANALISA GWT"/>
      <sheetName val="ANALISA_DDG KOLAM &amp; PLANTER"/>
      <sheetName val="ANALISA LAIN-LAIN"/>
      <sheetName val="ANALISA_TANGGULAN&amp;LISPLANK"/>
      <sheetName val="PLAT &amp; BALOK TAMBAHAN"/>
      <sheetName val="ANALISA PONDASI"/>
      <sheetName val="ANALISA STP"/>
      <sheetName val="ANALISA_SUMPIT"/>
      <sheetName val="ANALISA PEK.TANAH"/>
      <sheetName val="SEX"/>
      <sheetName val="Cover"/>
      <sheetName val="STD"/>
      <sheetName val="BOQ"/>
      <sheetName val="Ch"/>
      <sheetName val="RAB_HREZ"/>
      <sheetName val="ANAL_HREZ"/>
      <sheetName val="Analisa Harga"/>
      <sheetName val="PL"/>
      <sheetName val="TOWN"/>
      <sheetName val="Mat.Mek"/>
      <sheetName val="Bill of Quantity_ws_"/>
      <sheetName val="Upah-Bahan"/>
      <sheetName val="hsp-STR-ARS"/>
      <sheetName val="Bill 2.1 DW"/>
      <sheetName val="Ars"/>
      <sheetName val="Plumbing"/>
      <sheetName val="E.MedGas"/>
      <sheetName val="ISIAN"/>
      <sheetName val="Harga S Dasar"/>
      <sheetName val="An. Beton"/>
      <sheetName val="BAG-2"/>
      <sheetName val="BQ"/>
      <sheetName val="Fire Alarm"/>
      <sheetName val="hub"/>
      <sheetName val="Bgt_Jun-05"/>
      <sheetName val="Memb Schd"/>
      <sheetName val="sort2"/>
      <sheetName val="VAC"/>
      <sheetName val="harga"/>
      <sheetName val="HARGA ALAT"/>
      <sheetName val="3_ Plumbing"/>
      <sheetName val="2_Hydrant"/>
      <sheetName val="Cover (WS)"/>
      <sheetName val="Fire Fighting"/>
      <sheetName val="Markup"/>
      <sheetName val="REQDELTA"/>
      <sheetName val="Cover Daf-2"/>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ill No 2.1 Cold Water System"/>
      <sheetName val="REKAP-BQ"/>
      <sheetName val="Metode 4"/>
      <sheetName val="Metode 8"/>
      <sheetName val="Metode 16"/>
      <sheetName val="Metode 11"/>
      <sheetName val="Metode 5"/>
      <sheetName val="Tuk Koef"/>
      <sheetName val="Rekapitulasi"/>
      <sheetName val="Fill this out first..."/>
      <sheetName val="BASIC-PRICE"/>
      <sheetName val="Tab"/>
      <sheetName val="Bill No 6 Koord &amp; Attendance"/>
      <sheetName val="DAPRO"/>
      <sheetName val="BL"/>
      <sheetName val="FINAL"/>
      <sheetName val="tulang"/>
      <sheetName val="hit_BKMM"/>
      <sheetName val="SAT-DAS"/>
      <sheetName val="Bill No 2.1 "/>
      <sheetName val="Bill 2.7"/>
      <sheetName val="FS"/>
      <sheetName val="Valve"/>
      <sheetName val="BoQ "/>
      <sheetName val="4-Basic Price"/>
      <sheetName val="5-ALAT(1)"/>
      <sheetName val="Upah&amp;Bahan"/>
      <sheetName val="BQNK"/>
      <sheetName val="BA_ADD"/>
      <sheetName val="Master Schedule"/>
      <sheetName val="UPH BHN"/>
      <sheetName val="ES STG"/>
      <sheetName val="PEKERJAAN PERSIAPAN"/>
      <sheetName val="Ans Kom Precast"/>
      <sheetName val="PJ"/>
      <sheetName val="UPAH &amp; BHN"/>
      <sheetName val="Unit Rates"/>
      <sheetName val="Fee - Materials"/>
      <sheetName val="tul"/>
      <sheetName val="Basic Price"/>
      <sheetName val="an. struktur"/>
      <sheetName val="harsat"/>
      <sheetName val="Dashboard"/>
      <sheetName val="SITE-E"/>
      <sheetName val="REKAP PEMATANGAN"/>
      <sheetName val="Man Power"/>
      <sheetName val="SAA"/>
      <sheetName val="03.BoQ Architecture"/>
      <sheetName val="Deliverable"/>
      <sheetName val="Discipline"/>
      <sheetName val="Area"/>
      <sheetName val="Phase"/>
      <sheetName val="Type"/>
      <sheetName val="YesNo"/>
      <sheetName val="REKAP ANALISA TO PRINT"/>
      <sheetName val="ANALISA STRUKTUR "/>
      <sheetName val="ARP 10 2 BUL"/>
      <sheetName val="Du_lieu"/>
      <sheetName val="ELEKTRONIK"/>
      <sheetName val="수입"/>
      <sheetName val="DAF-9"/>
      <sheetName val="COST SUMM"/>
      <sheetName val="Kuantitas"/>
      <sheetName val="4_MVAC"/>
      <sheetName val="DHS AC"/>
      <sheetName val="dia.pipe"/>
      <sheetName val="Informa®&quot;"/>
      <sheetName val="Informa�&quot;"/>
      <sheetName val="COA"/>
      <sheetName val="Final Summary"/>
      <sheetName val="Bill 3.8"/>
      <sheetName val="Bill 3.7"/>
      <sheetName val="Analisarev"/>
      <sheetName val="??"/>
      <sheetName val="Bahan"/>
      <sheetName val="Upah"/>
      <sheetName val="Daftar"/>
      <sheetName val="DAF_3"/>
      <sheetName val="DAF_4"/>
      <sheetName val="sph"/>
      <sheetName val="sat das"/>
      <sheetName val="Slab"/>
      <sheetName val="LISTRIK"/>
      <sheetName val="REKAP_MEKANIKAL"/>
      <sheetName val="Isolasi_Luar2"/>
      <sheetName val="Isolasi_Luar_Dalam2"/>
      <sheetName val="Tanpa_Isolasi2"/>
      <sheetName val="Isolasi_Luar3"/>
      <sheetName val="Isolasi_Luar_Dalam3"/>
      <sheetName val="Tanpa_Isolasi3"/>
      <sheetName val="mat-me pipa"/>
      <sheetName val="PHU 05"/>
      <sheetName val="SAPON"/>
      <sheetName val="06b"/>
      <sheetName val="H.Satuan"/>
      <sheetName val="GASATAGG.XLS"/>
      <sheetName val="K"/>
      <sheetName val="DONGIA"/>
      <sheetName val="GAs Medis "/>
      <sheetName val="Daf 1"/>
      <sheetName val="BLOK A"/>
      <sheetName val="UTILITAS"/>
      <sheetName val="D_&amp;_W_sizes2"/>
      <sheetName val="Analisa__(2)"/>
      <sheetName val="Kuantitas___Harga"/>
      <sheetName val="AHS_Marka"/>
      <sheetName val="AHS_Aspal"/>
      <sheetName val="SELISIH_HARGA"/>
      <sheetName val="Sat_Bahan"/>
      <sheetName val="Sat_Alat"/>
      <sheetName val="Sat_Upah"/>
      <sheetName val="L3_An_H_Sat_Mob"/>
      <sheetName val="Bill_2_1_DW"/>
      <sheetName val="wk_prgs"/>
      <sheetName val="Gudang non AC-AC Struktur"/>
      <sheetName val="PIK_QUO"/>
      <sheetName val="analisa harga satuan"/>
      <sheetName val="Input Data"/>
      <sheetName val="Cost"/>
      <sheetName val="Ladder-Tray"/>
      <sheetName val="Electrikal"/>
      <sheetName val="WF "/>
      <sheetName val="dil"/>
      <sheetName val="D.78"/>
      <sheetName val="D.79"/>
      <sheetName val="HSBU"/>
      <sheetName val="Pengalaman Per"/>
      <sheetName val="Grand summary"/>
      <sheetName val="__"/>
      <sheetName val="TOWER D"/>
      <sheetName val="hsat-SD"/>
      <sheetName val="an-satuan"/>
      <sheetName val="Rekap-SD"/>
      <sheetName val="HS"/>
      <sheetName val="dasboard"/>
      <sheetName val="BOQ 2"/>
      <sheetName val="FINISHING"/>
      <sheetName val="Lap"/>
      <sheetName val="Mat"/>
      <sheetName val="WI"/>
      <sheetName val="VLOOK"/>
      <sheetName val="A_2"/>
      <sheetName val="Level"/>
      <sheetName val="daf-3(OK)"/>
      <sheetName val="Foundation"/>
      <sheetName val="TSS"/>
      <sheetName val="Analisa -Baku"/>
      <sheetName val="Rekap Direct Cost"/>
      <sheetName val="BQNSC"/>
      <sheetName val="Div-2"/>
      <sheetName val="B - Norelec"/>
      <sheetName val="DJUMANDJI"/>
      <sheetName val="PAR"/>
      <sheetName val="volume"/>
      <sheetName val="Informa?&quot;"/>
      <sheetName val="PONDASI PANCANG"/>
      <sheetName val="Ref. Vínculos"/>
      <sheetName val="Regulated Tariff"/>
      <sheetName val="HRG BHN"/>
      <sheetName val="SATUAN"/>
      <sheetName val="BQ-E20-02(Rp)"/>
      <sheetName val="material "/>
      <sheetName val="Dft Harga"/>
      <sheetName val="map"/>
      <sheetName val="BOQ-Indonesia"/>
      <sheetName val="DSBDY"/>
      <sheetName val="AKUN"/>
      <sheetName val="anal_hs"/>
      <sheetName val="R.A.B."/>
      <sheetName val="SUM"/>
      <sheetName val="anal_alat"/>
      <sheetName val="hsd"/>
      <sheetName val="BQ_&amp;_Harga"/>
      <sheetName val="REF_ONLY"/>
      <sheetName val="B___Norelec"/>
      <sheetName val="Kuantitas_&amp;_Harga"/>
      <sheetName val="Harga_ME_"/>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Sales_Rental"/>
      <sheetName val="Sales_Parameter"/>
      <sheetName val="2-Genset_print"/>
      <sheetName val="Schedule_Yasmin"/>
      <sheetName val="Schedule_Lingkar_Barat"/>
      <sheetName val="Schedule_Daan_Mogot"/>
      <sheetName val="RAW_MATERIALS_"/>
      <sheetName val="COST-PERSON-J_O_"/>
      <sheetName val="TBL_BANTU"/>
      <sheetName val="TBL_PROYEK"/>
      <sheetName val="Data-Masukan"/>
      <sheetName val="H.DASAR"/>
      <sheetName val="Bhn+Uph"/>
      <sheetName val="Inf®&quot;:wS("/>
      <sheetName val="Perm. Test"/>
      <sheetName val="Analisa 2"/>
      <sheetName val="UBA"/>
      <sheetName val="Schedule(S-Curve)"/>
      <sheetName val="exf"/>
      <sheetName val="anal"/>
      <sheetName val="Master Edit"/>
      <sheetName val="SD"/>
      <sheetName val="huruf (2)"/>
      <sheetName val="sat-pek"/>
      <sheetName val="dasar"/>
      <sheetName val="harsat_str"/>
      <sheetName val="ANS ALAT"/>
      <sheetName val="SP17"/>
      <sheetName val="Pintu-Jend."/>
      <sheetName val="KK2"/>
      <sheetName val="Villa A"/>
      <sheetName val="Bengkel_str"/>
      <sheetName val="Bengkel_fin"/>
      <sheetName val="Pagar_hal"/>
      <sheetName val="Fasilitas"/>
      <sheetName val="Bill_Qua"/>
      <sheetName val="Uph&amp;bhn"/>
      <sheetName val="Energy Model"/>
      <sheetName val="DATA_KUI"/>
      <sheetName val="data-pendukung"/>
      <sheetName val="Analisa-Harga"/>
      <sheetName val="Analisa1-10"/>
      <sheetName val="R A B1"/>
      <sheetName val="kki"/>
      <sheetName val="fin pro centers"/>
      <sheetName val="CMS"/>
      <sheetName val="61004"/>
      <sheetName val="H. Dasar"/>
      <sheetName val="daf-7(OK)"/>
      <sheetName val="Rencana Anggaran Biaya"/>
      <sheetName val="Harga Satuan"/>
      <sheetName val="Fill_this_out_first___"/>
      <sheetName val="Analisa___2_"/>
      <sheetName val="ANALISA_PEK_UMUM"/>
      <sheetName val="Mat_Mek"/>
      <sheetName val="Bill_of_Quantity_ws_"/>
      <sheetName val="ANALIS_2"/>
      <sheetName val="ANALIS_1"/>
      <sheetName val="Analisa_Harga"/>
      <sheetName val="E_MedGas"/>
      <sheetName val="Harga_S_Dasar"/>
      <sheetName val="An__Beton"/>
      <sheetName val="Fire_Alarm"/>
      <sheetName val="Bill_No_2_1_"/>
      <sheetName val="Bill_2_7"/>
      <sheetName val="TOWER_D"/>
      <sheetName val="Memb_Schd"/>
      <sheetName val="Fill_this_out_first___1"/>
      <sheetName val="Cover_(WS)"/>
      <sheetName val="Fire_Fighting"/>
      <sheetName val="3__Plumbing"/>
      <sheetName val="Tuk_Koef"/>
      <sheetName val="Bill_No_2_1_Cold_Water_System"/>
      <sheetName val="COST_SUMM"/>
      <sheetName val="BoQ_Major_Item_"/>
      <sheetName val="BQ_(by_owner)"/>
      <sheetName val="rab_me_(fisik)"/>
      <sheetName val="rab_me_(by_owner)_"/>
      <sheetName val="HARGA_ALAT"/>
      <sheetName val="Cover_Daf-2"/>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ANALISA_GWT"/>
      <sheetName val="ANALISA_DDG_KOLAM_&amp;_PLANTER"/>
      <sheetName val="ANALISA_LAIN-LAIN"/>
      <sheetName val="PLAT_&amp;_BALOK_TAMBAHAN"/>
      <sheetName val="ANALISA_PONDASI"/>
      <sheetName val="ANALISA_STP"/>
      <sheetName val="ANALISA_PEK_TANAH"/>
      <sheetName val="Metode_4"/>
      <sheetName val="Metode_8"/>
      <sheetName val="Metode_16"/>
      <sheetName val="Metode_11"/>
      <sheetName val="Metode_5"/>
      <sheetName val="D_&amp;_W_sizes3"/>
      <sheetName val="HR_Detail1"/>
      <sheetName val="Unit_Rate1"/>
      <sheetName val="ANAL_BOW1"/>
      <sheetName val="Kuantitas___Harga1"/>
      <sheetName val="AHS_Marka1"/>
      <sheetName val="AHS_Aspal1"/>
      <sheetName val="Analisa__(2)1"/>
      <sheetName val="SELISIH_HARGA1"/>
      <sheetName val="Sat_Bahan1"/>
      <sheetName val="Sat_Alat1"/>
      <sheetName val="Sat_Upah1"/>
      <sheetName val="wk_prgs1"/>
      <sheetName val="L3_An_H_Sat_Mob1"/>
      <sheetName val="B___Norelec1"/>
      <sheetName val="Kuantitas_&amp;_Harga1"/>
      <sheetName val="2-Genset_print1"/>
      <sheetName val="Harga_ME_1"/>
      <sheetName val="REF_ONLY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BoQ C4"/>
      <sheetName val="FAKTOR"/>
      <sheetName val="D2.4"/>
      <sheetName val="D3-3"/>
      <sheetName val="D4.3 (TE)"/>
      <sheetName val="D5.3 (TF) "/>
      <sheetName val="D8.3 (TJ)"/>
      <sheetName val="ANSTAR"/>
      <sheetName val="DHSB"/>
      <sheetName val="DHSU"/>
      <sheetName val="Jurnal"/>
      <sheetName val="WT-LIST"/>
      <sheetName val="Proj'n(Piping Big Crew)"/>
      <sheetName val="BQ List"/>
      <sheetName val="BoQ_"/>
      <sheetName val="Ref__Vínculos"/>
      <sheetName val="Proj'n(Piping_Big_Crew)"/>
      <sheetName val="BQ_List"/>
      <sheetName val="Sales_Rental1"/>
      <sheetName val="Sales_Parameter1"/>
      <sheetName val="RAB_ASRAMA_(7__B_)1"/>
      <sheetName val="RAB_ASRAMA_(7__C_)1"/>
      <sheetName val="RAB_ASRAMA_(7__D_)1"/>
      <sheetName val="RAB_R__MAKAN_(8)1"/>
      <sheetName val="RAB_GUEST_HOUSE_(9__A_)1"/>
      <sheetName val="RAB_GUEST_HOUSE_(9__B_)1"/>
      <sheetName val="BQ_&amp;_Harga1"/>
      <sheetName val="ANALIS_21"/>
      <sheetName val="ANALIS_11"/>
      <sheetName val="Fill_this_out_first___2"/>
      <sheetName val="BoQ_1"/>
      <sheetName val="Analisa___2_1"/>
      <sheetName val="Mat_Mek1"/>
      <sheetName val="Bill_of_Quantity_ws_1"/>
      <sheetName val="Harga_S_Dasar1"/>
      <sheetName val="ANALISA_PEK_UMUM1"/>
      <sheetName val="RAW_MATERIALS_1"/>
      <sheetName val="Analisa_Harga1"/>
      <sheetName val="COST-PERSON-J_O_1"/>
      <sheetName val="E_MedGas1"/>
      <sheetName val="Schedule_Yasmin1"/>
      <sheetName val="Schedule_Lingkar_Barat1"/>
      <sheetName val="Schedule_Daan_Mogot1"/>
      <sheetName val="An__Beton1"/>
      <sheetName val="Fire_Alarm1"/>
      <sheetName val="Bill_2_1_DW1"/>
      <sheetName val="BQ_(by_owner)1"/>
      <sheetName val="rab_me_(fisik)1"/>
      <sheetName val="rab_me_(by_owner)_1"/>
      <sheetName val="ANALISA_GWT1"/>
      <sheetName val="ANALISA_DDG_KOLAM_&amp;_PLANTER1"/>
      <sheetName val="ANALISA_LAIN-LAIN1"/>
      <sheetName val="PLAT_&amp;_BALOK_TAMBAHAN1"/>
      <sheetName val="ANALISA_PONDASI1"/>
      <sheetName val="ANALISA_STP1"/>
      <sheetName val="ANALISA_PEK_TANAH1"/>
      <sheetName val="Bill_No_2_1_1"/>
      <sheetName val="Bill_2_71"/>
      <sheetName val="BoQ_Major_Item_1"/>
      <sheetName val="Metode_41"/>
      <sheetName val="Metode_81"/>
      <sheetName val="Metode_161"/>
      <sheetName val="Metode_111"/>
      <sheetName val="Metode_51"/>
      <sheetName val="Fill_this_out_first___3"/>
      <sheetName val="Cover_(WS)1"/>
      <sheetName val="Bill_No_2_1_Cold_Water_System1"/>
      <sheetName val="Cover_Daf-21"/>
      <sheetName val="Ref__Vínculos1"/>
      <sheetName val="Proj'n(Piping_Big_Crew)1"/>
      <sheetName val="BQ_List1"/>
      <sheetName val="UPH_BHN"/>
      <sheetName val="Unit_Rates"/>
      <sheetName val="Fee_-_Materials"/>
      <sheetName val="ES_STG"/>
      <sheetName val="PEKERJAAN_PERSIAPAN"/>
      <sheetName val="Ans_Kom_Precast"/>
      <sheetName val="UPAH_&amp;_BHN"/>
      <sheetName val="HRG_BHN"/>
      <sheetName val="Final_Summary"/>
      <sheetName val="4-Basic_Price"/>
      <sheetName val="REKAP_PEMATANGAN"/>
      <sheetName val="Man_Power"/>
      <sheetName val="dia_pipe"/>
      <sheetName val="Bill_No_6_Koord_&amp;_Attendance"/>
      <sheetName val="Bill_3_8"/>
      <sheetName val="Bill_3_7"/>
      <sheetName val="sat_das"/>
      <sheetName val="DHS_AC"/>
      <sheetName val="Basic_Price"/>
      <sheetName val="an__struktur"/>
      <sheetName val="03_BoQ_Architecture"/>
      <sheetName val="REKAP_ANALISA_TO_PRINT"/>
      <sheetName val="ANALISA_STRUKTUR_"/>
      <sheetName val="ARP_10_2_BUL"/>
      <sheetName val="GAs_Medis_"/>
      <sheetName val="D_78"/>
      <sheetName val="D_79"/>
      <sheetName val="Master_Schedule"/>
      <sheetName val="mat-me_pipa"/>
      <sheetName val="H_Satuan"/>
      <sheetName val="Input_Data"/>
      <sheetName val="WF_"/>
      <sheetName val="BOQ_2"/>
      <sheetName val="Pengalaman_Per"/>
      <sheetName val="material_"/>
      <sheetName val="Dft_Harga"/>
      <sheetName val="Daf_1"/>
      <sheetName val="BLOK_A"/>
      <sheetName val="D3_4_3"/>
      <sheetName val="D3_4_4"/>
      <sheetName val="Grand_summary"/>
      <sheetName val="Gudang_non_AC-AC_Struktur"/>
      <sheetName val="Analisa_-Baku"/>
      <sheetName val="Rekap_Direct_Cost"/>
      <sheetName val="Aggr"/>
      <sheetName val="Isolasi_Luar4"/>
      <sheetName val="Isolasi_Luar_Dalam4"/>
      <sheetName val="Tanpa_Isolasi4"/>
      <sheetName val="D_&amp;_W_sizes4"/>
      <sheetName val="HR_Detail2"/>
      <sheetName val="Unit_Rate2"/>
      <sheetName val="ANAL_BOW2"/>
      <sheetName val="Kuantitas___Harga2"/>
      <sheetName val="AHS_Marka2"/>
      <sheetName val="AHS_Aspal2"/>
      <sheetName val="Analisa__(2)2"/>
      <sheetName val="SELISIH_HARGA2"/>
      <sheetName val="wk_prgs2"/>
      <sheetName val="Sat_Bahan2"/>
      <sheetName val="Sat_Alat2"/>
      <sheetName val="Sat_Upah2"/>
      <sheetName val="L3_An_H_Sat_Mob2"/>
      <sheetName val="Harga_ME_2"/>
      <sheetName val="B___Norelec2"/>
      <sheetName val="Kuantitas_&amp;_Harga2"/>
      <sheetName val="REF_ONLY2"/>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2-Genset_print2"/>
      <sheetName val="Memb_Schd1"/>
      <sheetName val="HARGA_ALAT1"/>
      <sheetName val="3__Plumbing1"/>
      <sheetName val="Fire_Fighting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Tuk_Koef1"/>
      <sheetName val="COST_SUMM1"/>
      <sheetName val="PHU_05"/>
      <sheetName val="GASATAGG_XLS"/>
      <sheetName val="analisa_harga_satuan"/>
      <sheetName val="TOWER_D1"/>
      <sheetName val="B_-_Norelec"/>
      <sheetName val="PONDASI_PANCANG"/>
      <sheetName val="Regulated_Tariff"/>
      <sheetName val="R_A_B_"/>
      <sheetName val="H_DASAR"/>
      <sheetName val="Perm__Test"/>
      <sheetName val="Analisa_2"/>
      <sheetName val="Master_Edit"/>
      <sheetName val="huruf_(2)"/>
      <sheetName val="ANS_ALAT"/>
      <sheetName val="Pintu-Jend_"/>
      <sheetName val="Villa_A"/>
      <sheetName val="Energy_Model"/>
      <sheetName val="R_A_B1"/>
      <sheetName val="fin_pro_centers"/>
      <sheetName val="H__Dasar"/>
      <sheetName val="Rencana_Anggaran_Biaya"/>
      <sheetName val="Harga_Satuan"/>
      <sheetName val="작성기준"/>
      <sheetName val="data-2"/>
      <sheetName val="Faktor Markup"/>
      <sheetName val="Rek-Analisa"/>
      <sheetName val="HARGA SAT."/>
      <sheetName val="Skedjul-Pelaksanaan"/>
      <sheetName val="Pag_hal"/>
      <sheetName val="#REF!"/>
      <sheetName val="AHSbj"/>
      <sheetName val="Analisa &amp; Upah"/>
      <sheetName val="I_KAMAR"/>
      <sheetName val="An-Dinding"/>
      <sheetName val="An-Kusen"/>
      <sheetName val="formula"/>
      <sheetName val="BQ-Str"/>
      <sheetName val="PENJUMLAHAN TOTAL"/>
      <sheetName val="BAG_2"/>
      <sheetName val="Informa_&quot;"/>
      <sheetName val="Inf®&quot;_wS("/>
      <sheetName val="Lists"/>
      <sheetName val="OFFICE 2 LT"/>
      <sheetName val="D4"/>
      <sheetName val="D5"/>
      <sheetName val="D6"/>
      <sheetName val="D7"/>
      <sheetName val="D8"/>
      <sheetName val="KODE BAHAN"/>
      <sheetName val="KODE UPAH"/>
      <sheetName val="BACK UP VOL. RELOKASI"/>
      <sheetName val="Penwrn"/>
      <sheetName val="Scd_RAB"/>
      <sheetName val="INPUT AGST"/>
      <sheetName val="Harsat Elektrikal "/>
      <sheetName val="Trafo"/>
      <sheetName val="KURVA S"/>
      <sheetName val="Rekap-L3"/>
      <sheetName val="Filtering"/>
      <sheetName val="results"/>
      <sheetName val="Jadwal"/>
      <sheetName val="221"/>
      <sheetName val="222"/>
      <sheetName val="223"/>
      <sheetName val="224"/>
      <sheetName val="225"/>
      <sheetName val="226"/>
      <sheetName val="227"/>
      <sheetName val="228"/>
      <sheetName val="229"/>
      <sheetName val="230"/>
      <sheetName val="301"/>
      <sheetName val="302"/>
      <sheetName val="304"/>
      <sheetName val="305"/>
      <sheetName val="306"/>
      <sheetName val="307"/>
      <sheetName val="308"/>
      <sheetName val="309"/>
      <sheetName val="310"/>
      <sheetName val="311"/>
      <sheetName val="312"/>
      <sheetName val="313"/>
      <sheetName val="314"/>
      <sheetName val="315"/>
      <sheetName val="316"/>
      <sheetName val="317"/>
      <sheetName val="320"/>
      <sheetName val="501"/>
      <sheetName val="502"/>
      <sheetName val="503"/>
      <sheetName val="504"/>
      <sheetName val="505"/>
      <sheetName val="506"/>
      <sheetName val="507"/>
      <sheetName val="509"/>
      <sheetName val="510"/>
      <sheetName val="511"/>
      <sheetName val="513"/>
      <sheetName val="514"/>
      <sheetName val="515"/>
      <sheetName val="516"/>
      <sheetName val="517"/>
      <sheetName val="FAO 6"/>
      <sheetName val="FORMAT FAO 6"/>
      <sheetName val="Gol"/>
      <sheetName val="A+Supl."/>
      <sheetName val="7"/>
      <sheetName val="HrgUpahBahan"/>
      <sheetName val="D3"/>
      <sheetName val="10.1 (1)"/>
      <sheetName val="10.1 (2)"/>
      <sheetName val="10.1 (3)"/>
      <sheetName val="10.1 (4)"/>
      <sheetName val="10.1 (5)"/>
      <sheetName val="[BQ-AC.xls][BQ-AC.xls]Inf®&quot;:wS("/>
      <sheetName val="AC-2"/>
      <sheetName val="Metode"/>
      <sheetName val="HM"/>
      <sheetName val="Prod-CS"/>
      <sheetName val="Subkon"/>
      <sheetName val="KET"/>
      <sheetName val="Equip"/>
      <sheetName val="penawaran baja"/>
      <sheetName val="Pos 4-1"/>
      <sheetName val="R.S_KELAS"/>
      <sheetName val="R.S_GSG"/>
      <sheetName val="PC"/>
      <sheetName val="TB &amp; PLAT 1"/>
      <sheetName val="BL &amp; PLAT 2"/>
      <sheetName val="BESI"/>
      <sheetName val="BL &amp; PLAT 3"/>
      <sheetName val="BL &amp; PLAT 4"/>
      <sheetName val="BL &amp; PLAT MEP"/>
      <sheetName val="TANGGA"/>
      <sheetName val="ITEM PEK"/>
      <sheetName val="ITEM PEK."/>
      <sheetName val="V.Din POLNEP"/>
      <sheetName val="ATAP"/>
      <sheetName val="ATAP (2)"/>
      <sheetName val="MASTER DATA STR"/>
      <sheetName val="V.Din.PH (2)"/>
      <sheetName val="Ker. PH (2)"/>
      <sheetName val="B-BLOW.1"/>
      <sheetName val="B-BLOW.2"/>
      <sheetName val="Rekap "/>
      <sheetName val="Price ARCH"/>
      <sheetName val="SILICATE"/>
      <sheetName val="RFP006"/>
      <sheetName val="Header Data"/>
      <sheetName val="Comp"/>
      <sheetName val="Sub"/>
      <sheetName val="ANGGARAN"/>
      <sheetName val="ENG-101"/>
      <sheetName val="Matr'l"/>
      <sheetName val="An.1"/>
      <sheetName val="An.3"/>
      <sheetName val="An.2"/>
      <sheetName val="REKAP TOTAL"/>
      <sheetName val="BAG_III"/>
      <sheetName val="BCP.1"/>
      <sheetName val="Summary 6.4"/>
      <sheetName val="."/>
      <sheetName val="Calc."/>
      <sheetName val="Produksi &amp; Scedule"/>
      <sheetName val="INCOME"/>
      <sheetName val="Jual Mtr 07"/>
      <sheetName val="Beli Mtr 07"/>
      <sheetName val="Jual Mtr 06"/>
      <sheetName val="Beli Mtr 06"/>
      <sheetName val="Assumptions"/>
      <sheetName val="Admin"/>
      <sheetName val="WACC"/>
      <sheetName val="APP-9"/>
      <sheetName val="SP"/>
      <sheetName val="Customize Your Invoice"/>
      <sheetName val="PercenDiv"/>
      <sheetName val="Bill sipil"/>
      <sheetName val="INDEX"/>
      <sheetName val="DaftarHarga"/>
      <sheetName val="Monitor"/>
      <sheetName val="Sum_Intern"/>
      <sheetName val="3-DIV7"/>
      <sheetName val="Bill 2.3"/>
      <sheetName val="Bill 2.5B"/>
      <sheetName val="Bill 2.1"/>
      <sheetName val="dinding Spilway lama"/>
      <sheetName val="G_SUMMARY"/>
      <sheetName val="Rumus"/>
      <sheetName val="data-1"/>
      <sheetName val="finalisasi"/>
      <sheetName val="330000 CABANG VII"/>
      <sheetName val="LMKC"/>
      <sheetName val="Laba JO"/>
      <sheetName val="CF"/>
      <sheetName val="D &amp; W_x000c_âwHe"/>
      <sheetName val="310000 CABANG V"/>
      <sheetName val="BOQ - ARS"/>
      <sheetName val="Komposisi"/>
      <sheetName val="定额"/>
      <sheetName val="[BQ-AC.xls]Inf®&quot;:wS("/>
      <sheetName val="Sheet3"/>
      <sheetName val="Re-Mill Building  "/>
      <sheetName val="FORM-X-1"/>
      <sheetName val="RESIDU"/>
      <sheetName val="Client AJE"/>
      <sheetName val="Telephone &amp; KSO Rev"/>
      <sheetName val="CP HOTEL"/>
      <sheetName val="EVAL-ANAL"/>
      <sheetName val="HB ARSITEKTUR"/>
      <sheetName val="HB STRUKTUR"/>
      <sheetName val="Qty"/>
      <sheetName val="Bsc"/>
      <sheetName val="kerb-Marka"/>
      <sheetName val="7a"/>
      <sheetName val="m"/>
      <sheetName val="Hargasatuan"/>
      <sheetName val="sat-jadi"/>
      <sheetName val="DIV.5"/>
      <sheetName val="DIV.6"/>
      <sheetName val="DIV.7.1"/>
      <sheetName val="ASMSI.5"/>
      <sheetName val="ASMSI.6"/>
      <sheetName val="ASMSI.7"/>
      <sheetName val="3.1 (1)"/>
      <sheetName val="5.1(1)"/>
      <sheetName val="5.1(2)"/>
      <sheetName val="5.2(1)"/>
      <sheetName val="Agg. Hls-Ksr"/>
      <sheetName val="umum"/>
      <sheetName val="112-885"/>
      <sheetName val="srtberkas"/>
      <sheetName val="TPI"/>
      <sheetName val="RAB Gedung Utama"/>
      <sheetName val="notasi"/>
      <sheetName val="STRUKTUR-1"/>
      <sheetName val="CashFlow"/>
      <sheetName val="MAP-S"/>
      <sheetName val="lam_moi"/>
      <sheetName val="TH XL"/>
      <sheetName val="TNHCHINH"/>
      <sheetName val="TONGKE3p "/>
      <sheetName val="gtrinh"/>
      <sheetName val="CHITIET VL_NC"/>
      <sheetName val="_REF"/>
      <sheetName val="THPDMoi  _2_"/>
      <sheetName val="t_h HA THE"/>
      <sheetName val="chitiet"/>
      <sheetName val="DON GIA"/>
      <sheetName val="thao_go"/>
      <sheetName val="CHITIET VL_NC_TT _1p"/>
      <sheetName val="VC"/>
      <sheetName val="dongia _2_"/>
      <sheetName val="giathanh1"/>
      <sheetName val="Tiepdia"/>
      <sheetName val="CHITIET VL_NC_TT_3p"/>
      <sheetName val="TONGKE_HT"/>
      <sheetName val="TDTKP"/>
      <sheetName val="TDTKP1"/>
      <sheetName val="KPVC_BD "/>
      <sheetName val="VCV_BE_TONG"/>
      <sheetName val="Isolasi_Luar5"/>
      <sheetName val="Isolasi_Luar_Dalam5"/>
      <sheetName val="Tanpa_Isolasi5"/>
      <sheetName val="D_&amp;_W_sizes5"/>
      <sheetName val="Unit_Rate3"/>
      <sheetName val="HR_Detail3"/>
      <sheetName val="ANAL_BOW3"/>
      <sheetName val="Kuantitas___Harga3"/>
      <sheetName val="AHS_Marka3"/>
      <sheetName val="AHS_Aspal3"/>
      <sheetName val="Analisa__(2)3"/>
      <sheetName val="SELISIH_HARGA3"/>
      <sheetName val="REF_ONLY3"/>
      <sheetName val="wk_prgs3"/>
      <sheetName val="2-Genset_print3"/>
      <sheetName val="Sat_Bahan3"/>
      <sheetName val="Sat_Alat3"/>
      <sheetName val="Sat_Upah3"/>
      <sheetName val="L3_An_H_Sat_Mob3"/>
      <sheetName val="Harga_ME_3"/>
      <sheetName val="B___Norelec3"/>
      <sheetName val="Kuantitas_&amp;_Harga3"/>
      <sheetName val="Sales_Rental3"/>
      <sheetName val="Sales_Parameter3"/>
      <sheetName val="BQ_&amp;_Harga3"/>
      <sheetName val="Schedule_Yasmin3"/>
      <sheetName val="Schedule_Lingkar_Barat3"/>
      <sheetName val="Schedule_Daan_Mogot3"/>
      <sheetName val="GRAND_REKAPITULASI3"/>
      <sheetName val="RAB_G_ADM__PUSAT_(1)3"/>
      <sheetName val="RAB_R__GENSET_&amp;_PANEL_(10)_3"/>
      <sheetName val="RAB_R__DNS__PENGLL_T_54_(11_A_3"/>
      <sheetName val="RAB_R__DNS__PENGLL_T_54_(11_B_3"/>
      <sheetName val="RAB_R__DNS__PENGLL_T_54_(11_C_3"/>
      <sheetName val="RAB_R__DNS__PENGLL_T_70_(12_A_3"/>
      <sheetName val="RAB_R__DNS__PENGLL_T_70_(12_B_3"/>
      <sheetName val="RAB_R__DNS__PENGLL_T_70_(12_C_3"/>
      <sheetName val="RAB_SPORT_CLUB_(14)3"/>
      <sheetName val="RAB_MASJID_&amp;_T_WUDLU_(15)3"/>
      <sheetName val="RAB_LOUNDRY_&amp;_WORKSHOP_(16)3"/>
      <sheetName val="RAB_MINIMARKET_&amp;_KANTIN_(17_)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RAW_MATERIALS_3"/>
      <sheetName val="COST-PERSON-J_O_3"/>
      <sheetName val="BoQ_Major_Item_3"/>
      <sheetName val="UPH_BHN1"/>
      <sheetName val="Analisa___2_3"/>
      <sheetName val="ANALISA_PEK_UMUM3"/>
      <sheetName val="ANALISA_GWT3"/>
      <sheetName val="ANALISA_DDG_KOLAM_&amp;_PLANTER3"/>
      <sheetName val="ANALISA_LAIN-LAIN3"/>
      <sheetName val="PLAT_&amp;_BALOK_TAMBAHAN3"/>
      <sheetName val="ANALISA_PONDASI3"/>
      <sheetName val="ANALISA_STP3"/>
      <sheetName val="ANALISA_PEK_TANAH3"/>
      <sheetName val="ANALIS_23"/>
      <sheetName val="ANALIS_13"/>
      <sheetName val="BQ_(by_owner)3"/>
      <sheetName val="rab_me_(fisik)3"/>
      <sheetName val="rab_me_(by_owner)_3"/>
      <sheetName val="Fill_this_out_first___6"/>
      <sheetName val="ES_STG1"/>
      <sheetName val="PEKERJAAN_PERSIAPAN1"/>
      <sheetName val="Ans_Kom_Precast1"/>
      <sheetName val="UPAH_&amp;_BHN1"/>
      <sheetName val="Bill_No_2_1_3"/>
      <sheetName val="Bill_2_73"/>
      <sheetName val="Mat_Mek3"/>
      <sheetName val="Bill_of_Quantity_ws_3"/>
      <sheetName val="Bill_2_1_DW3"/>
      <sheetName val="Analisa_Harga3"/>
      <sheetName val="Harga_S_Dasar3"/>
      <sheetName val="E_MedGas3"/>
      <sheetName val="Bill_No_2_1_Cold_Water_System3"/>
      <sheetName val="An__Beton3"/>
      <sheetName val="Unit_Rates1"/>
      <sheetName val="Fee_-_Materials1"/>
      <sheetName val="HARGA_ALAT3"/>
      <sheetName val="Memb_Schd3"/>
      <sheetName val="Fire_Alarm3"/>
      <sheetName val="3__Plumbing3"/>
      <sheetName val="Fill_this_out_first___7"/>
      <sheetName val="Cover_(WS)3"/>
      <sheetName val="Tuk_Koef3"/>
      <sheetName val="Basic_Price1"/>
      <sheetName val="Fire_Fighting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an__struktur1"/>
      <sheetName val="Metode_43"/>
      <sheetName val="Metode_83"/>
      <sheetName val="Metode_163"/>
      <sheetName val="Metode_113"/>
      <sheetName val="Metode_52"/>
      <sheetName val="REKAP_PEMATANGAN1"/>
      <sheetName val="Man_Power1"/>
      <sheetName val="03_BoQ_Architecture1"/>
      <sheetName val="REKAP_ANALISA_TO_PRINT1"/>
      <sheetName val="ANALISA_STRUKTUR_1"/>
      <sheetName val="4-Basic_Price1"/>
      <sheetName val="Cover_Daf-23"/>
      <sheetName val="ARP_10_2_BUL1"/>
      <sheetName val="COST_SUMM3"/>
      <sheetName val="DHS_AC1"/>
      <sheetName val="dia_pipe1"/>
      <sheetName val="Final_Summary1"/>
      <sheetName val="Bill_3_81"/>
      <sheetName val="Bill_3_71"/>
      <sheetName val="sat_das1"/>
      <sheetName val="Dft_Harga1"/>
      <sheetName val="material_1"/>
      <sheetName val="D_781"/>
      <sheetName val="D_791"/>
      <sheetName val="Pengalaman_Per1"/>
      <sheetName val="D3_4_31"/>
      <sheetName val="D3_4_41"/>
      <sheetName val="Bill_No_6_Koord_&amp;_Attendance1"/>
      <sheetName val="Master_Schedule1"/>
      <sheetName val="mat-me_pipa1"/>
      <sheetName val="HRG_BHN1"/>
      <sheetName val="GAs_Medis_1"/>
      <sheetName val="TOWER_D3"/>
      <sheetName val="H_Satuan1"/>
      <sheetName val="Input_Data1"/>
      <sheetName val="WF_1"/>
      <sheetName val="BOQ_21"/>
      <sheetName val="R_A_B_1"/>
      <sheetName val="H_DASAR1"/>
      <sheetName val="Daf_11"/>
      <sheetName val="BLOK_A1"/>
      <sheetName val="Analisa_-Baku1"/>
      <sheetName val="Rekap_Direct_Cost1"/>
      <sheetName val="analisa_harga_satuan1"/>
      <sheetName val="PONDASI_PANCANG1"/>
      <sheetName val="Grand_summary1"/>
      <sheetName val="B_-_Norelec1"/>
      <sheetName val="Regulated_Tariff1"/>
      <sheetName val="Perm__Test1"/>
      <sheetName val="Gudang_non_AC-AC_Struktur1"/>
      <sheetName val="Analisa_21"/>
      <sheetName val="Master_Edit1"/>
      <sheetName val="huruf_(2)1"/>
      <sheetName val="ANS_ALAT1"/>
      <sheetName val="Pintu-Jend_1"/>
      <sheetName val="GASATAGG_XLS1"/>
      <sheetName val="fin_pro_centers1"/>
      <sheetName val="Villa_A1"/>
      <sheetName val="Energy_Model1"/>
      <sheetName val="PHU_051"/>
      <sheetName val="R_A_B11"/>
      <sheetName val="H__Dasar1"/>
      <sheetName val="Rencana_Anggaran_Biaya1"/>
      <sheetName val="Harga_Satuan1"/>
      <sheetName val="_1"/>
      <sheetName val="Calc_1"/>
      <sheetName val="Produksi_&amp;_Scedule1"/>
      <sheetName val="Jual_Mtr_071"/>
      <sheetName val="Beli_Mtr_071"/>
      <sheetName val="Jual_Mtr_061"/>
      <sheetName val="Beli_Mtr_061"/>
      <sheetName val="KURVA_S1"/>
      <sheetName val="D2_41"/>
      <sheetName val="D4_3_(TE)1"/>
      <sheetName val="D5_3_(TF)_1"/>
      <sheetName val="D8_3_(TJ)1"/>
      <sheetName val="Analisa_&amp;_Upah1"/>
      <sheetName val="BoQ_C41"/>
      <sheetName val="KODE_BAHAN1"/>
      <sheetName val="KODE_UPAH1"/>
      <sheetName val="INPUT_AGST1"/>
      <sheetName val="Harsat_Elektrikal_1"/>
      <sheetName val="PENJUMLAHAN_TOTAL1"/>
      <sheetName val="BACK_UP_VOL__RELOKASI1"/>
      <sheetName val="DIV_51"/>
      <sheetName val="DIV_61"/>
      <sheetName val="DIV_7_11"/>
      <sheetName val="ASMSI_51"/>
      <sheetName val="ASMSI_61"/>
      <sheetName val="ASMSI_71"/>
      <sheetName val="3_1_(1)1"/>
      <sheetName val="5_1(1)1"/>
      <sheetName val="5_1(2)1"/>
      <sheetName val="5_2(1)1"/>
      <sheetName val="Agg__Hls-Ksr1"/>
      <sheetName val="RAB_Gedung_Utama1"/>
      <sheetName val="Sales_Rental2"/>
      <sheetName val="Sales_Parameter2"/>
      <sheetName val="BQ_&amp;_Harga2"/>
      <sheetName val="Schedule_Yasmin2"/>
      <sheetName val="Schedule_Lingkar_Barat2"/>
      <sheetName val="Schedule_Daan_Mogot2"/>
      <sheetName val="RAB_ASRAMA_(7__B_)2"/>
      <sheetName val="RAB_ASRAMA_(7__C_)2"/>
      <sheetName val="RAB_ASRAMA_(7__D_)2"/>
      <sheetName val="RAB_R__MAKAN_(8)2"/>
      <sheetName val="RAB_GUEST_HOUSE_(9__A_)2"/>
      <sheetName val="RAB_GUEST_HOUSE_(9__B_)2"/>
      <sheetName val="RAW_MATERIALS_2"/>
      <sheetName val="COST-PERSON-J_O_2"/>
      <sheetName val="BoQ_Major_Item_2"/>
      <sheetName val="Analisa___2_2"/>
      <sheetName val="ANALISA_PEK_UMUM2"/>
      <sheetName val="ANALISA_GWT2"/>
      <sheetName val="ANALISA_DDG_KOLAM_&amp;_PLANTER2"/>
      <sheetName val="ANALISA_LAIN-LAIN2"/>
      <sheetName val="PLAT_&amp;_BALOK_TAMBAHAN2"/>
      <sheetName val="ANALISA_PONDASI2"/>
      <sheetName val="ANALISA_STP2"/>
      <sheetName val="ANALISA_PEK_TANAH2"/>
      <sheetName val="ANALIS_22"/>
      <sheetName val="ANALIS_12"/>
      <sheetName val="BQ_(by_owner)2"/>
      <sheetName val="rab_me_(fisik)2"/>
      <sheetName val="rab_me_(by_owner)_2"/>
      <sheetName val="Fill_this_out_first___4"/>
      <sheetName val="Bill_No_2_1_2"/>
      <sheetName val="Bill_2_72"/>
      <sheetName val="Mat_Mek2"/>
      <sheetName val="Bill_of_Quantity_ws_2"/>
      <sheetName val="Bill_2_1_DW2"/>
      <sheetName val="Analisa_Harga2"/>
      <sheetName val="Harga_S_Dasar2"/>
      <sheetName val="E_MedGas2"/>
      <sheetName val="Bill_No_2_1_Cold_Water_System2"/>
      <sheetName val="An__Beton2"/>
      <sheetName val="HARGA_ALAT2"/>
      <sheetName val="Memb_Schd2"/>
      <sheetName val="Fire_Alarm2"/>
      <sheetName val="3__Plumbing2"/>
      <sheetName val="Fill_this_out_first___5"/>
      <sheetName val="Cover_(WS)2"/>
      <sheetName val="Tuk_Koef2"/>
      <sheetName val="Fire_Fighting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Metode_42"/>
      <sheetName val="Metode_82"/>
      <sheetName val="Metode_162"/>
      <sheetName val="Metode_112"/>
      <sheetName val="Cover_Daf-22"/>
      <sheetName val="COST_SUMM2"/>
      <sheetName val="TOWER_D2"/>
      <sheetName val="D2_4"/>
      <sheetName val="D4_3_(TE)"/>
      <sheetName val="D5_3_(TF)_"/>
      <sheetName val="D8_3_(TJ)"/>
      <sheetName val="_"/>
      <sheetName val="Calc_"/>
      <sheetName val="Produksi_&amp;_Scedule"/>
      <sheetName val="Jual_Mtr_07"/>
      <sheetName val="Beli_Mtr_07"/>
      <sheetName val="Jual_Mtr_06"/>
      <sheetName val="Beli_Mtr_06"/>
      <sheetName val="KURVA_S"/>
      <sheetName val="Analisa_&amp;_Upah"/>
      <sheetName val="BoQ_C4"/>
      <sheetName val="KODE_BAHAN"/>
      <sheetName val="KODE_UPAH"/>
      <sheetName val="INPUT_AGST"/>
      <sheetName val="Harsat_Elektrikal_"/>
      <sheetName val="PENJUMLAHAN_TOTAL"/>
      <sheetName val="BACK_UP_VOL__RELOKASI"/>
      <sheetName val="DIV_5"/>
      <sheetName val="DIV_6"/>
      <sheetName val="DIV_7_1"/>
      <sheetName val="ASMSI_5"/>
      <sheetName val="ASMSI_6"/>
      <sheetName val="ASMSI_7"/>
      <sheetName val="3_1_(1)"/>
      <sheetName val="5_1(1)"/>
      <sheetName val="5_1(2)"/>
      <sheetName val="5_2(1)"/>
      <sheetName val="Agg__Hls-Ksr"/>
      <sheetName val="RAB_Gedung_Utama"/>
      <sheetName val="B-BLOW_1"/>
      <sheetName val="B-BLOW_2"/>
      <sheetName val="B-BLOW_11"/>
      <sheetName val="B-BLOW_21"/>
      <sheetName val="Isolasi_Luar6"/>
      <sheetName val="Isolasi_Luar_Dalam6"/>
      <sheetName val="Tanpa_Isolasi6"/>
      <sheetName val="D_&amp;_W_sizes6"/>
      <sheetName val="Unit_Rate4"/>
      <sheetName val="HR_Detail4"/>
      <sheetName val="ANAL_BOW4"/>
      <sheetName val="Kuantitas___Harga4"/>
      <sheetName val="AHS_Marka4"/>
      <sheetName val="AHS_Aspal4"/>
      <sheetName val="Analisa__(2)4"/>
      <sheetName val="SELISIH_HARGA4"/>
      <sheetName val="REF_ONLY4"/>
      <sheetName val="wk_prgs4"/>
      <sheetName val="2-Genset_print4"/>
      <sheetName val="Sat_Bahan4"/>
      <sheetName val="Sat_Alat4"/>
      <sheetName val="Sat_Upah4"/>
      <sheetName val="L3_An_H_Sat_Mob4"/>
      <sheetName val="Harga_ME_4"/>
      <sheetName val="B___Norelec4"/>
      <sheetName val="Kuantitas_&amp;_Harga4"/>
      <sheetName val="Sales_Rental4"/>
      <sheetName val="Sales_Parameter4"/>
      <sheetName val="BQ_&amp;_Harga4"/>
      <sheetName val="Schedule_Yasmin4"/>
      <sheetName val="Schedule_Lingkar_Barat4"/>
      <sheetName val="Schedule_Daan_Mogot4"/>
      <sheetName val="GRAND_REKAPITULASI4"/>
      <sheetName val="RAB_G_ADM__PUSAT_(1)4"/>
      <sheetName val="RAB_R__GENSET_&amp;_PANEL_(10)_4"/>
      <sheetName val="RAB_R__DNS__PENGLL_T_54_(11_A_4"/>
      <sheetName val="RAB_R__DNS__PENGLL_T_54_(11_B_4"/>
      <sheetName val="RAB_R__DNS__PENGLL_T_54_(11_C_4"/>
      <sheetName val="RAB_R__DNS__PENGLL_T_70_(12_A_4"/>
      <sheetName val="RAB_R__DNS__PENGLL_T_70_(12_B_4"/>
      <sheetName val="RAB_R__DNS__PENGLL_T_70_(12_C_4"/>
      <sheetName val="RAB_SPORT_CLUB_(14)4"/>
      <sheetName val="RAB_MASJID_&amp;_T_WUDLU_(15)4"/>
      <sheetName val="RAB_LOUNDRY_&amp;_WORKSHOP_(16)4"/>
      <sheetName val="RAB_MINIMARKET_&amp;_KANTIN_(17_)4"/>
      <sheetName val="RAB_RMH__PENJAGA_(18)4"/>
      <sheetName val="RAB_POS_JAGA_(19__A_)4"/>
      <sheetName val="RAB_POS_JAGA_(19__B_)4"/>
      <sheetName val="RAB_R__POMPA_(20)4"/>
      <sheetName val="RAB_R__KELAS_(2_A)4"/>
      <sheetName val="RAB_R__KELAS_(2_B)4"/>
      <sheetName val="RAB_AULA_UTAMA_(5)4"/>
      <sheetName val="RAB_AULA_SEDANG_(6)4"/>
      <sheetName val="RAB_ASRAMA_(7__B_)4"/>
      <sheetName val="RAB_ASRAMA_(7__C_)4"/>
      <sheetName val="RAB_ASRAMA_(7__D_)4"/>
      <sheetName val="RAB_R__MAKAN_(8)4"/>
      <sheetName val="RAB_GUEST_HOUSE_(9__A_)4"/>
      <sheetName val="RAB_GUEST_HOUSE_(9__B_)4"/>
      <sheetName val="RAW_MATERIALS_4"/>
      <sheetName val="COST-PERSON-J_O_4"/>
      <sheetName val="BoQ_Major_Item_4"/>
      <sheetName val="UPH_BHN2"/>
      <sheetName val="Analisa___2_4"/>
      <sheetName val="ANALISA_PEK_UMUM4"/>
      <sheetName val="ANALISA_GWT4"/>
      <sheetName val="ANALISA_DDG_KOLAM_&amp;_PLANTER4"/>
      <sheetName val="ANALISA_LAIN-LAIN4"/>
      <sheetName val="PLAT_&amp;_BALOK_TAMBAHAN4"/>
      <sheetName val="ANALISA_PONDASI4"/>
      <sheetName val="ANALISA_STP4"/>
      <sheetName val="ANALISA_PEK_TANAH4"/>
      <sheetName val="ANALIS_24"/>
      <sheetName val="ANALIS_14"/>
      <sheetName val="BQ_(by_owner)4"/>
      <sheetName val="rab_me_(fisik)4"/>
      <sheetName val="rab_me_(by_owner)_4"/>
      <sheetName val="Fill_this_out_first___8"/>
      <sheetName val="ES_STG2"/>
      <sheetName val="PEKERJAAN_PERSIAPAN2"/>
      <sheetName val="Ans_Kom_Precast2"/>
      <sheetName val="UPAH_&amp;_BHN2"/>
      <sheetName val="Bill_No_2_1_4"/>
      <sheetName val="Bill_2_74"/>
      <sheetName val="Mat_Mek4"/>
      <sheetName val="Bill_of_Quantity_ws_4"/>
      <sheetName val="Bill_2_1_DW4"/>
      <sheetName val="Analisa_Harga4"/>
      <sheetName val="Harga_S_Dasar4"/>
      <sheetName val="E_MedGas4"/>
      <sheetName val="Bill_No_2_1_Cold_Water_System4"/>
      <sheetName val="An__Beton4"/>
      <sheetName val="Unit_Rates2"/>
      <sheetName val="Fee_-_Materials2"/>
      <sheetName val="HARGA_ALAT4"/>
      <sheetName val="Memb_Schd4"/>
      <sheetName val="Fire_Alarm4"/>
      <sheetName val="3__Plumbing4"/>
      <sheetName val="Fill_this_out_first___9"/>
      <sheetName val="Cover_(WS)4"/>
      <sheetName val="Tuk_Koef4"/>
      <sheetName val="Basic_Price2"/>
      <sheetName val="Fire_Fighting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an__struktur2"/>
      <sheetName val="Metode_44"/>
      <sheetName val="Metode_84"/>
      <sheetName val="Metode_164"/>
      <sheetName val="Metode_114"/>
      <sheetName val="Metode_53"/>
      <sheetName val="REKAP_PEMATANGAN2"/>
      <sheetName val="Man_Power2"/>
      <sheetName val="03_BoQ_Architecture2"/>
      <sheetName val="REKAP_ANALISA_TO_PRINT2"/>
      <sheetName val="ANALISA_STRUKTUR_2"/>
      <sheetName val="4-Basic_Price2"/>
      <sheetName val="Cover_Daf-24"/>
      <sheetName val="ARP_10_2_BUL2"/>
      <sheetName val="COST_SUMM4"/>
      <sheetName val="DHS_AC2"/>
      <sheetName val="dia_pipe2"/>
      <sheetName val="Final_Summary2"/>
      <sheetName val="Bill_3_82"/>
      <sheetName val="Bill_3_72"/>
      <sheetName val="sat_das2"/>
      <sheetName val="Dft_Harga2"/>
      <sheetName val="material_2"/>
      <sheetName val="D_782"/>
      <sheetName val="D_792"/>
      <sheetName val="Pengalaman_Per2"/>
      <sheetName val="D3_4_32"/>
      <sheetName val="D3_4_42"/>
      <sheetName val="Bill_No_6_Koord_&amp;_Attendance2"/>
      <sheetName val="Master_Schedule2"/>
      <sheetName val="mat-me_pipa2"/>
      <sheetName val="HRG_BHN2"/>
      <sheetName val="GAs_Medis_2"/>
      <sheetName val="TOWER_D4"/>
      <sheetName val="H_Satuan2"/>
      <sheetName val="Input_Data2"/>
      <sheetName val="WF_2"/>
      <sheetName val="BOQ_22"/>
      <sheetName val="R_A_B_2"/>
      <sheetName val="H_DASAR2"/>
      <sheetName val="Daf_12"/>
      <sheetName val="BLOK_A2"/>
      <sheetName val="Analisa_-Baku2"/>
      <sheetName val="Rekap_Direct_Cost2"/>
      <sheetName val="analisa_harga_satuan2"/>
      <sheetName val="PONDASI_PANCANG2"/>
      <sheetName val="Grand_summary2"/>
      <sheetName val="B_-_Norelec2"/>
      <sheetName val="Regulated_Tariff2"/>
      <sheetName val="Perm__Test2"/>
      <sheetName val="Gudang_non_AC-AC_Struktur2"/>
      <sheetName val="Analisa_22"/>
      <sheetName val="Master_Edit2"/>
      <sheetName val="huruf_(2)2"/>
      <sheetName val="ANS_ALAT2"/>
      <sheetName val="Pintu-Jend_2"/>
      <sheetName val="GASATAGG_XLS2"/>
      <sheetName val="fin_pro_centers2"/>
      <sheetName val="Villa_A2"/>
      <sheetName val="Ref__Vínculos2"/>
      <sheetName val="Energy_Model2"/>
      <sheetName val="PHU_052"/>
      <sheetName val="R_A_B12"/>
      <sheetName val="H__Dasar2"/>
      <sheetName val="Rencana_Anggaran_Biaya2"/>
      <sheetName val="Harga_Satuan2"/>
      <sheetName val="_2"/>
      <sheetName val="Calc_2"/>
      <sheetName val="Produksi_&amp;_Scedule2"/>
      <sheetName val="Jual_Mtr_072"/>
      <sheetName val="Beli_Mtr_072"/>
      <sheetName val="Jual_Mtr_062"/>
      <sheetName val="Beli_Mtr_062"/>
      <sheetName val="KURVA_S2"/>
      <sheetName val="D2_42"/>
      <sheetName val="D4_3_(TE)2"/>
      <sheetName val="D5_3_(TF)_2"/>
      <sheetName val="D8_3_(TJ)2"/>
      <sheetName val="Analisa_&amp;_Upah2"/>
      <sheetName val="BoQ_C42"/>
      <sheetName val="KODE_BAHAN2"/>
      <sheetName val="KODE_UPAH2"/>
      <sheetName val="INPUT_AGST2"/>
      <sheetName val="Harsat_Elektrikal_2"/>
      <sheetName val="PENJUMLAHAN_TOTAL2"/>
      <sheetName val="BACK_UP_VOL__RELOKASI2"/>
      <sheetName val="DIV_52"/>
      <sheetName val="DIV_62"/>
      <sheetName val="DIV_7_12"/>
      <sheetName val="ASMSI_52"/>
      <sheetName val="ASMSI_62"/>
      <sheetName val="ASMSI_72"/>
      <sheetName val="3_1_(1)2"/>
      <sheetName val="5_1(1)2"/>
      <sheetName val="5_1(2)2"/>
      <sheetName val="5_2(1)2"/>
      <sheetName val="Agg__Hls-Ksr2"/>
      <sheetName val="RAB_Gedung_Utama2"/>
      <sheetName val="B-BLOW_12"/>
      <sheetName val="B-BLOW_22"/>
      <sheetName val="Isolasi_Luar7"/>
      <sheetName val="Isolasi_Luar_Dalam7"/>
      <sheetName val="Tanpa_Isolasi7"/>
      <sheetName val="D_&amp;_W_sizes7"/>
      <sheetName val="Unit_Rate5"/>
      <sheetName val="HR_Detail5"/>
      <sheetName val="ANAL_BOW5"/>
      <sheetName val="Kuantitas___Harga5"/>
      <sheetName val="AHS_Marka5"/>
      <sheetName val="AHS_Aspal5"/>
      <sheetName val="Analisa__(2)5"/>
      <sheetName val="SELISIH_HARGA5"/>
      <sheetName val="REF_ONLY5"/>
      <sheetName val="wk_prgs5"/>
      <sheetName val="2-Genset_print5"/>
      <sheetName val="Sat_Bahan5"/>
      <sheetName val="Sat_Alat5"/>
      <sheetName val="Sat_Upah5"/>
      <sheetName val="L3_An_H_Sat_Mob5"/>
      <sheetName val="Harga_ME_5"/>
      <sheetName val="B___Norelec5"/>
      <sheetName val="Kuantitas_&amp;_Harga5"/>
      <sheetName val="Sales_Rental5"/>
      <sheetName val="Sales_Parameter5"/>
      <sheetName val="BQ_&amp;_Harga5"/>
      <sheetName val="Schedule_Yasmin5"/>
      <sheetName val="Schedule_Lingkar_Barat5"/>
      <sheetName val="Schedule_Daan_Mogot5"/>
      <sheetName val="GRAND_REKAPITULASI5"/>
      <sheetName val="RAB_G_ADM__PUSAT_(1)5"/>
      <sheetName val="RAB_R__GENSET_&amp;_PANEL_(10)_5"/>
      <sheetName val="RAB_R__DNS__PENGLL_T_54_(11_A_5"/>
      <sheetName val="RAB_R__DNS__PENGLL_T_54_(11_B_5"/>
      <sheetName val="RAB_R__DNS__PENGLL_T_54_(11_C_5"/>
      <sheetName val="RAB_R__DNS__PENGLL_T_70_(12_A_5"/>
      <sheetName val="RAB_R__DNS__PENGLL_T_70_(12_B_5"/>
      <sheetName val="RAB_R__DNS__PENGLL_T_70_(12_C_5"/>
      <sheetName val="RAB_SPORT_CLUB_(14)5"/>
      <sheetName val="RAB_MASJID_&amp;_T_WUDLU_(15)5"/>
      <sheetName val="RAB_LOUNDRY_&amp;_WORKSHOP_(16)5"/>
      <sheetName val="RAB_MINIMARKET_&amp;_KANTIN_(17_)5"/>
      <sheetName val="RAB_RMH__PENJAGA_(18)5"/>
      <sheetName val="RAB_POS_JAGA_(19__A_)5"/>
      <sheetName val="RAB_POS_JAGA_(19__B_)5"/>
      <sheetName val="RAB_R__POMPA_(20)5"/>
      <sheetName val="RAB_R__KELAS_(2_A)5"/>
      <sheetName val="RAB_R__KELAS_(2_B)5"/>
      <sheetName val="RAB_AULA_UTAMA_(5)5"/>
      <sheetName val="RAB_AULA_SEDANG_(6)5"/>
      <sheetName val="RAB_ASRAMA_(7__B_)5"/>
      <sheetName val="RAB_ASRAMA_(7__C_)5"/>
      <sheetName val="RAB_ASRAMA_(7__D_)5"/>
      <sheetName val="RAB_R__MAKAN_(8)5"/>
      <sheetName val="RAB_GUEST_HOUSE_(9__A_)5"/>
      <sheetName val="RAB_GUEST_HOUSE_(9__B_)5"/>
      <sheetName val="RAW_MATERIALS_5"/>
      <sheetName val="COST-PERSON-J_O_5"/>
      <sheetName val="BoQ_Major_Item_5"/>
      <sheetName val="UPH_BHN3"/>
      <sheetName val="Analisa___2_5"/>
      <sheetName val="ANALISA_PEK_UMUM5"/>
      <sheetName val="ANALISA_GWT5"/>
      <sheetName val="ANALISA_DDG_KOLAM_&amp;_PLANTER5"/>
      <sheetName val="ANALISA_LAIN-LAIN5"/>
      <sheetName val="PLAT_&amp;_BALOK_TAMBAHAN5"/>
      <sheetName val="ANALISA_PONDASI5"/>
      <sheetName val="ANALISA_STP5"/>
      <sheetName val="ANALISA_PEK_TANAH5"/>
      <sheetName val="ANALIS_25"/>
      <sheetName val="ANALIS_15"/>
      <sheetName val="BQ_(by_owner)5"/>
      <sheetName val="rab_me_(fisik)5"/>
      <sheetName val="rab_me_(by_owner)_5"/>
      <sheetName val="Fill_this_out_first___10"/>
      <sheetName val="ES_STG3"/>
      <sheetName val="PEKERJAAN_PERSIAPAN3"/>
      <sheetName val="Ans_Kom_Precast3"/>
      <sheetName val="UPAH_&amp;_BHN3"/>
      <sheetName val="Bill_No_2_1_5"/>
      <sheetName val="Bill_2_75"/>
      <sheetName val="Mat_Mek5"/>
      <sheetName val="Bill_of_Quantity_ws_5"/>
      <sheetName val="Bill_2_1_DW5"/>
      <sheetName val="Analisa_Harga5"/>
      <sheetName val="Harga_S_Dasar5"/>
      <sheetName val="E_MedGas5"/>
      <sheetName val="Bill_No_2_1_Cold_Water_System5"/>
      <sheetName val="An__Beton5"/>
      <sheetName val="Unit_Rates3"/>
      <sheetName val="Fee_-_Materials3"/>
      <sheetName val="HARGA_ALAT5"/>
      <sheetName val="Memb_Schd5"/>
      <sheetName val="Fire_Alarm5"/>
      <sheetName val="3__Plumbing5"/>
      <sheetName val="Fill_this_out_first___11"/>
      <sheetName val="Cover_(WS)5"/>
      <sheetName val="Tuk_Koef5"/>
      <sheetName val="Basic_Price3"/>
      <sheetName val="Fire_Fighting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an__struktur3"/>
      <sheetName val="Metode_45"/>
      <sheetName val="Metode_85"/>
      <sheetName val="Metode_165"/>
      <sheetName val="Metode_115"/>
      <sheetName val="Metode_54"/>
      <sheetName val="REKAP_PEMATANGAN3"/>
      <sheetName val="Man_Power3"/>
      <sheetName val="03_BoQ_Architecture3"/>
      <sheetName val="REKAP_ANALISA_TO_PRINT3"/>
      <sheetName val="ANALISA_STRUKTUR_3"/>
      <sheetName val="4-Basic_Price3"/>
      <sheetName val="Cover_Daf-25"/>
      <sheetName val="ARP_10_2_BUL3"/>
      <sheetName val="COST_SUMM5"/>
      <sheetName val="DHS_AC3"/>
      <sheetName val="dia_pipe3"/>
      <sheetName val="Final_Summary3"/>
      <sheetName val="Bill_3_83"/>
      <sheetName val="Bill_3_73"/>
      <sheetName val="sat_das3"/>
      <sheetName val="Dft_Harga3"/>
      <sheetName val="material_3"/>
      <sheetName val="D_783"/>
      <sheetName val="D_793"/>
      <sheetName val="Pengalaman_Per3"/>
      <sheetName val="D3_4_33"/>
      <sheetName val="D3_4_43"/>
      <sheetName val="Bill_No_6_Koord_&amp;_Attendance3"/>
      <sheetName val="Master_Schedule3"/>
      <sheetName val="mat-me_pipa3"/>
      <sheetName val="HRG_BHN3"/>
      <sheetName val="GAs_Medis_3"/>
      <sheetName val="TOWER_D5"/>
      <sheetName val="H_Satuan3"/>
      <sheetName val="Input_Data3"/>
      <sheetName val="WF_3"/>
      <sheetName val="BOQ_23"/>
      <sheetName val="R_A_B_3"/>
      <sheetName val="H_DASAR3"/>
      <sheetName val="Daf_13"/>
      <sheetName val="BLOK_A3"/>
      <sheetName val="Analisa_-Baku3"/>
      <sheetName val="Rekap_Direct_Cost3"/>
      <sheetName val="analisa_harga_satuan3"/>
      <sheetName val="PONDASI_PANCANG3"/>
      <sheetName val="Grand_summary3"/>
      <sheetName val="B_-_Norelec3"/>
      <sheetName val="Regulated_Tariff3"/>
      <sheetName val="Perm__Test3"/>
      <sheetName val="Gudang_non_AC-AC_Struktur3"/>
      <sheetName val="Analisa_23"/>
      <sheetName val="Master_Edit3"/>
      <sheetName val="huruf_(2)3"/>
      <sheetName val="ANS_ALAT3"/>
      <sheetName val="Pintu-Jend_3"/>
      <sheetName val="GASATAGG_XLS3"/>
      <sheetName val="fin_pro_centers3"/>
      <sheetName val="Villa_A3"/>
      <sheetName val="Ref__Vínculos3"/>
      <sheetName val="Energy_Model3"/>
      <sheetName val="PHU_053"/>
      <sheetName val="R_A_B13"/>
      <sheetName val="H__Dasar3"/>
      <sheetName val="Rencana_Anggaran_Biaya3"/>
      <sheetName val="Harga_Satuan3"/>
      <sheetName val="D2_43"/>
      <sheetName val="D4_3_(TE)3"/>
      <sheetName val="D5_3_(TF)_3"/>
      <sheetName val="D8_3_(TJ)3"/>
      <sheetName val="_3"/>
      <sheetName val="Calc_3"/>
      <sheetName val="Produksi_&amp;_Scedule3"/>
      <sheetName val="Jual_Mtr_073"/>
      <sheetName val="Beli_Mtr_073"/>
      <sheetName val="Jual_Mtr_063"/>
      <sheetName val="Beli_Mtr_063"/>
      <sheetName val="KURVA_S3"/>
      <sheetName val="Analisa_&amp;_Upah3"/>
      <sheetName val="BoQ_C43"/>
      <sheetName val="KODE_BAHAN3"/>
      <sheetName val="KODE_UPAH3"/>
      <sheetName val="INPUT_AGST3"/>
      <sheetName val="Harsat_Elektrikal_3"/>
      <sheetName val="PENJUMLAHAN_TOTAL3"/>
      <sheetName val="BACK_UP_VOL__RELOKASI3"/>
      <sheetName val="DIV_53"/>
      <sheetName val="DIV_63"/>
      <sheetName val="DIV_7_13"/>
      <sheetName val="ASMSI_53"/>
      <sheetName val="ASMSI_63"/>
      <sheetName val="ASMSI_73"/>
      <sheetName val="3_1_(1)3"/>
      <sheetName val="5_1(1)3"/>
      <sheetName val="5_1(2)3"/>
      <sheetName val="5_2(1)3"/>
      <sheetName val="Agg__Hls-Ksr3"/>
      <sheetName val="RAB_Gedung_Utama3"/>
      <sheetName val="B-BLOW_13"/>
      <sheetName val="B-BLOW_23"/>
      <sheetName val="3-DIV2"/>
      <sheetName val="3-DIV3"/>
      <sheetName val="3-DIV8"/>
      <sheetName val="3-DIV10"/>
      <sheetName val="BoQ(APBN)"/>
      <sheetName val="Quarry"/>
      <sheetName val="SAT-BHN"/>
      <sheetName val="41,9&amp;36,3"/>
      <sheetName val="MATERIAL ANALISA"/>
      <sheetName val="ANALISA GSE"/>
      <sheetName val="REKAP GSE ROAD"/>
      <sheetName val="BILL 4"/>
      <sheetName val="RAB ARSITEKTUR &amp; struktur"/>
      <sheetName val="ANAL_P4"/>
      <sheetName val="ANTEK"/>
      <sheetName val="MPB-01"/>
      <sheetName val="HARSAT Das"/>
      <sheetName val="[BQ-AC.xls][BQ-AC.xls][BQ-AC.xl"/>
      <sheetName val="MAPP PPTR"/>
      <sheetName val="SDM"/>
      <sheetName val="Bekisting"/>
      <sheetName val="Bab10"/>
      <sheetName val="Stressing bed"/>
      <sheetName val="RAB-1"/>
      <sheetName val="BETON"/>
      <sheetName val="_BQ-AC.xls_Inf®&quot;_wS("/>
      <sheetName val="AnAlat"/>
      <sheetName val="PROD"/>
      <sheetName val="HD BAHAN"/>
      <sheetName val="BOQ CONTRACT WK"/>
      <sheetName val="Breakdown"/>
      <sheetName val="BHN-ALAT"/>
      <sheetName val="MI(data base)"/>
      <sheetName val="RANKING PELAPORAN"/>
      <sheetName val="Schedule 11a"/>
      <sheetName val="PriceList"/>
      <sheetName val="KRB(ALT)"/>
      <sheetName val="KRB(BHN)"/>
      <sheetName val="KRB(BNK)"/>
      <sheetName val="KRB(BUA)"/>
      <sheetName val="KRB(PP)"/>
      <sheetName val="KPB_PP"/>
      <sheetName val="DCF"/>
      <sheetName val="Bill 1 - 9"/>
      <sheetName val="Bill 12"/>
      <sheetName val="Bill 10"/>
      <sheetName val="Lt. 1 (A)"/>
      <sheetName val="PEMBAGIAN"/>
      <sheetName val="pricing"/>
      <sheetName val="HARGADASAR"/>
      <sheetName val="BASIC ASSUMPTION"/>
      <sheetName val="All"/>
      <sheetName val="Analisa SNI"/>
      <sheetName val="Anls FA (Inst)"/>
      <sheetName val="SOURCE"/>
      <sheetName val="Rekap AZBIL"/>
      <sheetName val="Ref. V�nculos"/>
      <sheetName val="head Jan"/>
      <sheetName val="Anal Alat Type II A"/>
      <sheetName val="B_7"/>
      <sheetName val="B_6"/>
      <sheetName val="DHT"/>
      <sheetName val="Satuan Pek."/>
      <sheetName val="DAPUR"/>
      <sheetName val="INFR STR"/>
      <sheetName val="PAGAR KLLG"/>
      <sheetName val="MASTER"/>
      <sheetName val="Cover page"/>
      <sheetName val="WC . SG"/>
      <sheetName val="Data Konsultan"/>
      <sheetName val="Kurv. S, Skema Bhn, Alat,tenaga"/>
      <sheetName val="Kode"/>
      <sheetName val="ESCON"/>
      <sheetName val="HASAT DASAR"/>
      <sheetName val="Harsat Bahan"/>
      <sheetName val="Harsat Upah"/>
      <sheetName val="DISCLAIMER"/>
      <sheetName val="7.1(3)"/>
      <sheetName val="Merak_Sum-FIX"/>
      <sheetName val="pivot"/>
      <sheetName val="QSS"/>
      <sheetName val="ISI1107A"/>
      <sheetName val="ISI1107B"/>
      <sheetName val="Detail Subcon Status"/>
      <sheetName val="An_11"/>
      <sheetName val="An_31"/>
      <sheetName val="An_21"/>
      <sheetName val="RAB_G_ADM_ PUSAT__1_"/>
      <sheetName val="RAB_R_ GENSET _ PANEL__10_ "/>
      <sheetName val="RAB_R_ DNS_ PENGLL T_54__11_A__"/>
      <sheetName val="RAB_R_ DNS_ PENGLL T_54__11_B__"/>
      <sheetName val="RAB_R_ DNS_ PENGLL T_54 _11_C__"/>
      <sheetName val="RAB_R_ DNS_ PENGLL T_70__12_A__"/>
      <sheetName val="RAB_R_ DNS_ PENGLL T_70__12_B__"/>
      <sheetName val="RAB_R_ DNS_ PENGLL T_70__12_C__"/>
      <sheetName val="RAB_SPORT CLUB__14_"/>
      <sheetName val="RAB_MASJID _ T_WUDLU__15_"/>
      <sheetName val="RAB_LOUNDRY _ WORKSHOP__16_"/>
      <sheetName val="RAB_MINIMARKET _ KANTIN__17__"/>
      <sheetName val="RAB_RMH_ PENJAGA__18_"/>
      <sheetName val="RAB_POS JAGA__19_ A__"/>
      <sheetName val="RAB_POS JAGA__19_ B__"/>
      <sheetName val="RAB_R_ POMPA__20_"/>
      <sheetName val="RAB_GARASI__21_"/>
      <sheetName val="RAB_POLIKLINIK__22_"/>
      <sheetName val="RAB_R_ KELAS__2_A_"/>
      <sheetName val="RAB_R_ KELAS__2_B_"/>
      <sheetName val="RAB_PERPUST__4_"/>
      <sheetName val="RAB_AULA UTAMA__5_"/>
      <sheetName val="RAB_AULA SEDANG__6_"/>
      <sheetName val="RAB_ASRAMA__7_ B__"/>
      <sheetName val="RAB_ASRAMA__7_ C__"/>
      <sheetName val="RAB_ASRAMA__7_ D__"/>
      <sheetName val="RAB_R_ MAKAN__8_"/>
      <sheetName val="RAB_GUEST HOUSE__9_ A__"/>
      <sheetName val="RAB_GUEST HOUSE__9_ B__"/>
      <sheetName val="dinding_Spilway_lama"/>
      <sheetName val="dinding_Spilway_lama1"/>
      <sheetName val="dinding_Spilway_lama2"/>
      <sheetName val="Fin-Sum"/>
      <sheetName val="II.5"/>
      <sheetName val="inst.pemrintah"/>
      <sheetName val="Harga Dasar"/>
      <sheetName val="Wcw-01"/>
      <sheetName val="nama PT."/>
      <sheetName val="AC"/>
      <sheetName val="BQ29"/>
      <sheetName val="Accueil"/>
      <sheetName val="DKONSOL"/>
      <sheetName val="TABEL2"/>
      <sheetName val="input"/>
      <sheetName val="Currency Rate"/>
      <sheetName val="BOI+harga"/>
      <sheetName val="TJ1Q47"/>
      <sheetName val="#REF"/>
      <sheetName val="M.Pekerjaan"/>
      <sheetName val="Notes"/>
      <sheetName val="Config(Dont delete this sheet)"/>
      <sheetName val="PR"/>
      <sheetName val="U.div.6"/>
      <sheetName val="Des-Penysut-Manager"/>
      <sheetName val="dwa-01"/>
      <sheetName val="Database"/>
      <sheetName val="Harga Bahan"/>
      <sheetName val="DHSD"/>
      <sheetName val="Material-mr"/>
      <sheetName val="sub-total.bag-7"/>
      <sheetName val="Bhn,Alat&amp;Upah"/>
      <sheetName val="R.A.B"/>
      <sheetName val="ALS5"/>
      <sheetName val="ALS3"/>
      <sheetName val="ALS4"/>
      <sheetName val="ALS1"/>
      <sheetName val="_BQ-AC.xls__BQ-AC.xls_Inf®&quot;_wS("/>
      <sheetName val="Income S"/>
      <sheetName val="balance sheet"/>
      <sheetName val="Sat Bah _ Up"/>
      <sheetName val="INTERNAL"/>
      <sheetName val="Panel,feeder,elek"/>
      <sheetName val="SCH2"/>
      <sheetName val="REK"/>
      <sheetName val="HARGA MATERIAL"/>
      <sheetName val="TA"/>
      <sheetName val="HPP"/>
      <sheetName val="LIST (2)"/>
      <sheetName val="DASHB"/>
      <sheetName val="BUL"/>
      <sheetName val="K.000"/>
      <sheetName val="hallo"/>
      <sheetName val="AN-ALAT"/>
      <sheetName val="SPK (2)"/>
      <sheetName val="S.UPAH"/>
      <sheetName val="S.BAHAN"/>
      <sheetName val="DG"/>
      <sheetName val="Appendix 2(SatDas)"/>
      <sheetName val="610.07A"/>
      <sheetName val="Als Struk"/>
      <sheetName val="Sat Bah &amp; Up"/>
      <sheetName val="ITB COST"/>
      <sheetName val="Summary Sheets"/>
      <sheetName val="Preface"/>
      <sheetName val="Lamp. 3.Analisa"/>
      <sheetName val="Agg Halus &amp; Kasar"/>
      <sheetName val="CekList"/>
      <sheetName val="Elect (3)"/>
      <sheetName val="Page2"/>
      <sheetName val="Deep Well"/>
      <sheetName val="Pek Luar"/>
      <sheetName val="Mall"/>
      <sheetName val="Parkir"/>
      <sheetName val="MB"/>
      <sheetName val="TYPE A1"/>
      <sheetName val="a.h ars"/>
      <sheetName val="LO"/>
      <sheetName val="DAF-5"/>
      <sheetName val="DIV1"/>
      <sheetName val="Jagorawi"/>
      <sheetName val="Galian 1"/>
      <sheetName val="compaction"/>
      <sheetName val="daf_3_OK_"/>
      <sheetName val="alt1"/>
      <sheetName val="bau"/>
      <sheetName val="H-SAT"/>
      <sheetName val="LAMP_2.2"/>
      <sheetName val="VOL_1"/>
      <sheetName val="Analisa SNI STANDART "/>
      <sheetName val="May"/>
      <sheetName val="Pay Items"/>
      <sheetName val="교각1"/>
      <sheetName val="Load"/>
      <sheetName val="BID9697"/>
      <sheetName val="C.S.A"/>
      <sheetName val="P&amp;L01-02GR"/>
      <sheetName val="내역서"/>
      <sheetName val="일위대가목차"/>
      <sheetName val="Risiko"/>
      <sheetName val="Tindak Lanjut"/>
      <sheetName val="3 Koef Alat"/>
      <sheetName val="DATA_DES"/>
      <sheetName val="차액보증"/>
      <sheetName val="DB-PU"/>
      <sheetName val="M+MC"/>
      <sheetName val="DIV.1"/>
      <sheetName val="PS-Instr"/>
      <sheetName val="FORM"/>
      <sheetName val="AHS - Riel"/>
      <sheetName val="MING"/>
      <sheetName val="CAT_5"/>
      <sheetName val="Bahan "/>
      <sheetName val="Pekerjaan "/>
      <sheetName val="HOLDING-TB"/>
      <sheetName val="DB"/>
      <sheetName val="BQ(Piping)"/>
      <sheetName val="PipWT"/>
      <sheetName val="Kapro_dan_Sam_Sem_Som"/>
      <sheetName val="Daf Harga"/>
      <sheetName val="OPERATION COST"/>
      <sheetName val="DATs"/>
      <sheetName val="1.B"/>
      <sheetName val="BQ EXTERN"/>
      <sheetName val="sch"/>
      <sheetName val="Isolasi_Luar8"/>
      <sheetName val="Isolasi_Luar_Dalam8"/>
      <sheetName val="Tanpa_Isolasi8"/>
      <sheetName val="D_&amp;_W_sizes8"/>
      <sheetName val="Unit_Rate6"/>
      <sheetName val="HR_Detail6"/>
      <sheetName val="ANAL_BOW6"/>
      <sheetName val="Kuantitas___Harga6"/>
      <sheetName val="AHS_Marka6"/>
      <sheetName val="AHS_Aspal6"/>
      <sheetName val="Analisa__(2)6"/>
      <sheetName val="SELISIH_HARGA6"/>
      <sheetName val="REF_ONLY6"/>
      <sheetName val="wk_prgs6"/>
      <sheetName val="2-Genset_print6"/>
      <sheetName val="Sat_Bahan6"/>
      <sheetName val="Sat_Alat6"/>
      <sheetName val="Sat_Upah6"/>
      <sheetName val="L3_An_H_Sat_Mob6"/>
      <sheetName val="Harga_ME_6"/>
      <sheetName val="B___Norelec6"/>
      <sheetName val="Kuantitas_&amp;_Harga6"/>
      <sheetName val="Sales_Rental6"/>
      <sheetName val="Sales_Parameter6"/>
      <sheetName val="BQ_&amp;_Harga6"/>
      <sheetName val="Schedule_Yasmin6"/>
      <sheetName val="Schedule_Lingkar_Barat6"/>
      <sheetName val="Schedule_Daan_Mogot6"/>
      <sheetName val="GRAND_REKAPITULASI6"/>
      <sheetName val="RAB_G_ADM__PUSAT_(1)6"/>
      <sheetName val="RAB_R__GENSET_&amp;_PANEL_(10)_6"/>
      <sheetName val="RAB_R__DNS__PENGLL_T_54_(11_A_6"/>
      <sheetName val="RAB_R__DNS__PENGLL_T_54_(11_B_6"/>
      <sheetName val="RAB_R__DNS__PENGLL_T_54_(11_C_6"/>
      <sheetName val="RAB_R__DNS__PENGLL_T_70_(12_A_6"/>
      <sheetName val="RAB_R__DNS__PENGLL_T_70_(12_B_6"/>
      <sheetName val="RAB_R__DNS__PENGLL_T_70_(12_C_6"/>
      <sheetName val="RAB_SPORT_CLUB_(14)6"/>
      <sheetName val="RAB_MASJID_&amp;_T_WUDLU_(15)6"/>
      <sheetName val="RAB_LOUNDRY_&amp;_WORKSHOP_(16)6"/>
      <sheetName val="RAB_MINIMARKET_&amp;_KANTIN_(17_)6"/>
      <sheetName val="RAB_RMH__PENJAGA_(18)6"/>
      <sheetName val="RAB_POS_JAGA_(19__A_)6"/>
      <sheetName val="RAB_POS_JAGA_(19__B_)6"/>
      <sheetName val="RAB_R__POMPA_(20)6"/>
      <sheetName val="RAB_R__KELAS_(2_A)6"/>
      <sheetName val="RAB_R__KELAS_(2_B)6"/>
      <sheetName val="RAB_AULA_UTAMA_(5)6"/>
      <sheetName val="RAB_AULA_SEDANG_(6)6"/>
      <sheetName val="RAB_ASRAMA_(7__B_)6"/>
      <sheetName val="RAB_ASRAMA_(7__C_)6"/>
      <sheetName val="RAB_ASRAMA_(7__D_)6"/>
      <sheetName val="RAB_R__MAKAN_(8)6"/>
      <sheetName val="RAB_GUEST_HOUSE_(9__A_)6"/>
      <sheetName val="RAB_GUEST_HOUSE_(9__B_)6"/>
      <sheetName val="RAW_MATERIALS_6"/>
      <sheetName val="COST-PERSON-J_O_6"/>
      <sheetName val="BoQ_Major_Item_6"/>
      <sheetName val="UPH_BHN4"/>
      <sheetName val="Analisa___2_6"/>
      <sheetName val="ANALISA_PEK_UMUM6"/>
      <sheetName val="ANALISA_GWT6"/>
      <sheetName val="ANALISA_DDG_KOLAM_&amp;_PLANTER6"/>
      <sheetName val="ANALISA_LAIN-LAIN6"/>
      <sheetName val="PLAT_&amp;_BALOK_TAMBAHAN6"/>
      <sheetName val="ANALISA_PONDASI6"/>
      <sheetName val="ANALISA_STP6"/>
      <sheetName val="ANALISA_PEK_TANAH6"/>
      <sheetName val="ANALIS_26"/>
      <sheetName val="ANALIS_16"/>
      <sheetName val="BQ_(by_owner)6"/>
      <sheetName val="rab_me_(fisik)6"/>
      <sheetName val="rab_me_(by_owner)_6"/>
      <sheetName val="Fill_this_out_first___12"/>
      <sheetName val="ES_STG4"/>
      <sheetName val="PEKERJAAN_PERSIAPAN4"/>
      <sheetName val="Ans_Kom_Precast4"/>
      <sheetName val="UPAH_&amp;_BHN4"/>
      <sheetName val="Bill_No_2_1_6"/>
      <sheetName val="Bill_2_76"/>
      <sheetName val="Mat_Mek6"/>
      <sheetName val="Bill_of_Quantity_ws_6"/>
      <sheetName val="Bill_2_1_DW6"/>
      <sheetName val="Analisa_Harga6"/>
      <sheetName val="Harga_S_Dasar6"/>
      <sheetName val="E_MedGas6"/>
      <sheetName val="Bill_No_2_1_Cold_Water_System6"/>
      <sheetName val="An__Beton6"/>
      <sheetName val="Unit_Rates4"/>
      <sheetName val="Fee_-_Materials4"/>
      <sheetName val="HARGA_ALAT6"/>
      <sheetName val="Memb_Schd6"/>
      <sheetName val="Fire_Alarm6"/>
      <sheetName val="3__Plumbing6"/>
      <sheetName val="Fill_this_out_first___13"/>
      <sheetName val="Cover_(WS)6"/>
      <sheetName val="Tuk_Koef6"/>
      <sheetName val="Basic_Price4"/>
      <sheetName val="Fire_Fighting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an__struktur4"/>
      <sheetName val="Metode_46"/>
      <sheetName val="Metode_86"/>
      <sheetName val="Metode_166"/>
      <sheetName val="Metode_116"/>
      <sheetName val="Metode_55"/>
      <sheetName val="REKAP_PEMATANGAN4"/>
      <sheetName val="Man_Power4"/>
      <sheetName val="03_BoQ_Architecture4"/>
      <sheetName val="REKAP_ANALISA_TO_PRINT4"/>
      <sheetName val="ANALISA_STRUKTUR_4"/>
      <sheetName val="4-Basic_Price4"/>
      <sheetName val="Cover_Daf-26"/>
      <sheetName val="ARP_10_2_BUL4"/>
      <sheetName val="COST_SUMM6"/>
      <sheetName val="DHS_AC4"/>
      <sheetName val="dia_pipe4"/>
      <sheetName val="Final_Summary4"/>
      <sheetName val="Bill_3_84"/>
      <sheetName val="Bill_3_74"/>
      <sheetName val="sat_das4"/>
      <sheetName val="Dft_Harga4"/>
      <sheetName val="material_4"/>
      <sheetName val="D_784"/>
      <sheetName val="D_794"/>
      <sheetName val="Pengalaman_Per4"/>
      <sheetName val="D3_4_34"/>
      <sheetName val="D3_4_44"/>
      <sheetName val="Bill_No_6_Koord_&amp;_Attendance4"/>
      <sheetName val="Master_Schedule4"/>
      <sheetName val="mat-me_pipa4"/>
      <sheetName val="HRG_BHN4"/>
      <sheetName val="GAs_Medis_4"/>
      <sheetName val="TOWER_D6"/>
      <sheetName val="H_Satuan4"/>
      <sheetName val="Input_Data4"/>
      <sheetName val="WF_4"/>
      <sheetName val="BOQ_24"/>
      <sheetName val="R_A_B_4"/>
      <sheetName val="H_DASAR4"/>
      <sheetName val="Daf_14"/>
      <sheetName val="BLOK_A4"/>
      <sheetName val="Analisa_-Baku4"/>
      <sheetName val="Rekap_Direct_Cost4"/>
      <sheetName val="analisa_harga_satuan4"/>
      <sheetName val="PONDASI_PANCANG4"/>
      <sheetName val="Grand_summary4"/>
      <sheetName val="B_-_Norelec4"/>
      <sheetName val="Regulated_Tariff4"/>
      <sheetName val="Perm__Test4"/>
      <sheetName val="Gudang_non_AC-AC_Struktur4"/>
      <sheetName val="Analisa_24"/>
      <sheetName val="Master_Edit4"/>
      <sheetName val="huruf_(2)4"/>
      <sheetName val="ANS_ALAT4"/>
      <sheetName val="Pintu-Jend_4"/>
      <sheetName val="GASATAGG_XLS4"/>
      <sheetName val="fin_pro_centers4"/>
      <sheetName val="Villa_A4"/>
      <sheetName val="Ref__Vínculos4"/>
      <sheetName val="Energy_Model4"/>
      <sheetName val="PHU_054"/>
      <sheetName val="R_A_B14"/>
      <sheetName val="H__Dasar4"/>
      <sheetName val="Rencana_Anggaran_Biaya4"/>
      <sheetName val="Harga_Satuan4"/>
      <sheetName val="_4"/>
      <sheetName val="Calc_4"/>
      <sheetName val="Produksi_&amp;_Scedule4"/>
      <sheetName val="Jual_Mtr_074"/>
      <sheetName val="Beli_Mtr_074"/>
      <sheetName val="Jual_Mtr_064"/>
      <sheetName val="Beli_Mtr_064"/>
      <sheetName val="KURVA_S4"/>
      <sheetName val="D2_44"/>
      <sheetName val="D4_3_(TE)4"/>
      <sheetName val="D5_3_(TF)_4"/>
      <sheetName val="D8_3_(TJ)4"/>
      <sheetName val="Analisa_&amp;_Upah4"/>
      <sheetName val="BoQ_C44"/>
      <sheetName val="KODE_BAHAN4"/>
      <sheetName val="KODE_UPAH4"/>
      <sheetName val="INPUT_AGST4"/>
      <sheetName val="Harsat_Elektrikal_4"/>
      <sheetName val="PENJUMLAHAN_TOTAL4"/>
      <sheetName val="BACK_UP_VOL__RELOKASI4"/>
      <sheetName val="DIV_54"/>
      <sheetName val="DIV_64"/>
      <sheetName val="DIV_7_14"/>
      <sheetName val="ASMSI_54"/>
      <sheetName val="ASMSI_64"/>
      <sheetName val="ASMSI_74"/>
      <sheetName val="3_1_(1)4"/>
      <sheetName val="5_1(1)4"/>
      <sheetName val="5_1(2)4"/>
      <sheetName val="5_2(1)4"/>
      <sheetName val="Agg__Hls-Ksr4"/>
      <sheetName val="RAB_Gedung_Utama4"/>
      <sheetName val="B-BLOW_14"/>
      <sheetName val="B-BLOW_24"/>
      <sheetName val="FAO_6"/>
      <sheetName val="FORMAT_FAO_6"/>
      <sheetName val="Header_Data"/>
      <sheetName val="REKAP_TOTAL"/>
      <sheetName val="Faktor_Markup"/>
      <sheetName val="MATERIAL_ANALISA"/>
      <sheetName val="Analisa_SNI"/>
      <sheetName val="BOQ_-_ARS"/>
      <sheetName val="330000_CABANG_VII"/>
      <sheetName val="Laba_JO"/>
      <sheetName val="D_&amp;_WâwHe"/>
      <sheetName val="310000_CABANG_V"/>
      <sheetName val="OFFICE_2_LT"/>
      <sheetName val="ANALISA_GSE"/>
      <sheetName val="REKAP_GSE_ROAD"/>
      <sheetName val="TH_XL"/>
      <sheetName val="TONGKE3p_"/>
      <sheetName val="CHITIET_VL_NC"/>
      <sheetName val="THPDMoi___2_"/>
      <sheetName val="t_h_HA_THE"/>
      <sheetName val="DON_GIA"/>
      <sheetName val="CHITIET_VL_NC_TT__1p"/>
      <sheetName val="dongia__2_"/>
      <sheetName val="CHITIET_VL_NC_TT_3p"/>
      <sheetName val="KPVC_BD_"/>
      <sheetName val="HARGA "/>
      <sheetName val="Hargamat"/>
      <sheetName val="Proj Data"/>
      <sheetName val="DAFTAR BESI"/>
      <sheetName val="RKK-01"/>
      <sheetName val="Mess"/>
      <sheetName val="Bhn"/>
      <sheetName val="Model"/>
      <sheetName val="CONSTRUCTION COMPONENT"/>
      <sheetName val="CCO 1 GAGAL"/>
      <sheetName val="Data Input"/>
      <sheetName val="Asumsi"/>
      <sheetName val="RAB Arsitek"/>
      <sheetName val="KANTOR&amp;GALERI-MEK"/>
      <sheetName val="KANTOR&amp;GALERI-ELEK"/>
      <sheetName val="AC_C"/>
      <sheetName val="Probbl - Production"/>
      <sheetName val="D.1.7"/>
      <sheetName val="D.1.5"/>
      <sheetName val="D.2.3"/>
      <sheetName val="D.2.2"/>
      <sheetName val="Rekap_"/>
      <sheetName val="Cover_page"/>
      <sheetName val="WC___SG"/>
      <sheetName val="Bill_1_-_9"/>
      <sheetName val="Bill_12"/>
      <sheetName val="Bill_10"/>
      <sheetName val="Rekap_1"/>
      <sheetName val="Header_Data1"/>
      <sheetName val="REKAP_TOTAL1"/>
      <sheetName val="Cover_page1"/>
      <sheetName val="Faktor_Markup1"/>
      <sheetName val="WC___SG1"/>
      <sheetName val="OFFICE_2_LT1"/>
      <sheetName val="Bill_1_-_91"/>
      <sheetName val="Bill_121"/>
      <sheetName val="Bill_101"/>
      <sheetName val="Isolasi_Luar9"/>
      <sheetName val="Isolasi_Luar_Dalam9"/>
      <sheetName val="Tanpa_Isolasi9"/>
      <sheetName val="D_&amp;_W_sizes9"/>
      <sheetName val="Analisa__(2)7"/>
      <sheetName val="SELISIH_HARGA7"/>
      <sheetName val="HR_Detail7"/>
      <sheetName val="Unit_Rate7"/>
      <sheetName val="ANAL_BOW7"/>
      <sheetName val="Kuantitas___Harga7"/>
      <sheetName val="AHS_Marka7"/>
      <sheetName val="AHS_Aspal7"/>
      <sheetName val="Sat_Bahan7"/>
      <sheetName val="Sat_Alat7"/>
      <sheetName val="Sat_Upah7"/>
      <sheetName val="wk_prgs7"/>
      <sheetName val="L3_An_H_Sat_Mob7"/>
      <sheetName val="Harga_ME_7"/>
      <sheetName val="B___Norelec7"/>
      <sheetName val="Kuantitas_&amp;_Harga7"/>
      <sheetName val="REF_ONLY7"/>
      <sheetName val="Sales_Rental7"/>
      <sheetName val="Sales_Parameter7"/>
      <sheetName val="GRAND_REKAPITULASI7"/>
      <sheetName val="RAB_G_ADM__PUSAT_(1)7"/>
      <sheetName val="RAB_R__GENSET_&amp;_PANEL_(10)_7"/>
      <sheetName val="RAB_R__DNS__PENGLL_T_54_(11_A_7"/>
      <sheetName val="RAB_R__DNS__PENGLL_T_54_(11_B_7"/>
      <sheetName val="RAB_R__DNS__PENGLL_T_54_(11_C_7"/>
      <sheetName val="RAB_R__DNS__PENGLL_T_70_(12_A_7"/>
      <sheetName val="RAB_R__DNS__PENGLL_T_70_(12_B_7"/>
      <sheetName val="RAB_R__DNS__PENGLL_T_70_(12_C_7"/>
      <sheetName val="RAB_SPORT_CLUB_(14)7"/>
      <sheetName val="RAB_MASJID_&amp;_T_WUDLU_(15)7"/>
      <sheetName val="RAB_LOUNDRY_&amp;_WORKSHOP_(16)7"/>
      <sheetName val="RAB_MINIMARKET_&amp;_KANTIN_(17_)7"/>
      <sheetName val="RAB_RMH__PENJAGA_(18)7"/>
      <sheetName val="RAB_POS_JAGA_(19__A_)7"/>
      <sheetName val="RAB_POS_JAGA_(19__B_)7"/>
      <sheetName val="RAB_R__POMPA_(20)7"/>
      <sheetName val="RAB_R__KELAS_(2_A)7"/>
      <sheetName val="RAB_R__KELAS_(2_B)7"/>
      <sheetName val="RAB_AULA_UTAMA_(5)7"/>
      <sheetName val="RAB_AULA_SEDANG_(6)7"/>
      <sheetName val="RAB_ASRAMA_(7__B_)7"/>
      <sheetName val="RAB_ASRAMA_(7__C_)7"/>
      <sheetName val="RAB_ASRAMA_(7__D_)7"/>
      <sheetName val="RAB_R__MAKAN_(8)7"/>
      <sheetName val="RAB_GUEST_HOUSE_(9__A_)7"/>
      <sheetName val="RAB_GUEST_HOUSE_(9__B_)7"/>
      <sheetName val="ANALIS_27"/>
      <sheetName val="ANALIS_17"/>
      <sheetName val="Fill_this_out_first___14"/>
      <sheetName val="2-Genset_print7"/>
      <sheetName val="ANALISA_PEK_UMUM7"/>
      <sheetName val="BQ_&amp;_Harga7"/>
      <sheetName val="RAW_MATERIALS_7"/>
      <sheetName val="Mat_Mek7"/>
      <sheetName val="Bill_of_Quantity_ws_7"/>
      <sheetName val="COST-PERSON-J_O_7"/>
      <sheetName val="E_MedGas7"/>
      <sheetName val="Analisa_Harga7"/>
      <sheetName val="Analisa___2_7"/>
      <sheetName val="Harga_S_Dasar7"/>
      <sheetName val="Bill_No_2_1_Cold_Water_System7"/>
      <sheetName val="Bill_2_1_DW7"/>
      <sheetName val="An__Beton7"/>
      <sheetName val="BoQ_Major_Item_7"/>
      <sheetName val="Schedule_Yasmin7"/>
      <sheetName val="Schedule_Lingkar_Barat7"/>
      <sheetName val="Schedule_Daan_Mogot7"/>
      <sheetName val="HARGA_ALAT7"/>
      <sheetName val="3__Plumbing7"/>
      <sheetName val="Memb_Schd7"/>
      <sheetName val="Tuk_Koef7"/>
      <sheetName val="Cover_(WS)7"/>
      <sheetName val="Fill_this_out_first___15"/>
      <sheetName val="Fire_Alarm7"/>
      <sheetName val="Metode_47"/>
      <sheetName val="Metode_87"/>
      <sheetName val="Metode_167"/>
      <sheetName val="Metode_117"/>
      <sheetName val="Metode_56"/>
      <sheetName val="Fire_Fighting7"/>
      <sheetName val="Bill_No_2_1_7"/>
      <sheetName val="Bill_2_77"/>
      <sheetName val="COST_SUMM7"/>
      <sheetName val="BQ_(by_owner)7"/>
      <sheetName val="rab_me_(fisik)7"/>
      <sheetName val="rab_me_(by_owner)_7"/>
      <sheetName val="ANALISA_GWT7"/>
      <sheetName val="ANALISA_DDG_KOLAM_&amp;_PLANTER7"/>
      <sheetName val="ANALISA_LAIN-LAIN7"/>
      <sheetName val="PLAT_&amp;_BALOK_TAMBAHAN7"/>
      <sheetName val="ANALISA_PONDASI7"/>
      <sheetName val="ANALISA_STP7"/>
      <sheetName val="ANALISA_PEK_TANAH7"/>
      <sheetName val="4-Basic_Price5"/>
      <sheetName val="REKAP_PEMATANGAN5"/>
      <sheetName val="Man_Power5"/>
      <sheetName val="D_785"/>
      <sheetName val="D_795"/>
      <sheetName val="D_807"/>
      <sheetName val="D_817"/>
      <sheetName val="D_827"/>
      <sheetName val="D_837"/>
      <sheetName val="D_847"/>
      <sheetName val="D_857"/>
      <sheetName val="D_867"/>
      <sheetName val="D_877"/>
      <sheetName val="D_887"/>
      <sheetName val="D_897"/>
      <sheetName val="D_917"/>
      <sheetName val="D_927"/>
      <sheetName val="D_937"/>
      <sheetName val="D_947"/>
      <sheetName val="D_957"/>
      <sheetName val="D_967"/>
      <sheetName val="Cover_Daf-27"/>
      <sheetName val="UPH_BHN5"/>
      <sheetName val="mat-me_pipa5"/>
      <sheetName val="ES_STG5"/>
      <sheetName val="PEKERJAAN_PERSIAPAN5"/>
      <sheetName val="Ans_Kom_Precast5"/>
      <sheetName val="UPAH_&amp;_BHN5"/>
      <sheetName val="Bill_3_85"/>
      <sheetName val="Bill_3_75"/>
      <sheetName val="Final_Summary5"/>
      <sheetName val="dia_pipe5"/>
      <sheetName val="sat_das5"/>
      <sheetName val="an__struktur5"/>
      <sheetName val="Bill_No_6_Koord_&amp;_Attendance5"/>
      <sheetName val="Input_Data5"/>
      <sheetName val="D2_45"/>
      <sheetName val="D4_3_(TE)5"/>
      <sheetName val="D5_3_(TF)_5"/>
      <sheetName val="D8_3_(TJ)5"/>
      <sheetName val="Pengalaman_Per5"/>
      <sheetName val="Unit_Rates5"/>
      <sheetName val="Fee_-_Materials5"/>
      <sheetName val="Basic_Price5"/>
      <sheetName val="03_BoQ_Architecture5"/>
      <sheetName val="REKAP_ANALISA_TO_PRINT5"/>
      <sheetName val="ANALISA_STRUKTUR_5"/>
      <sheetName val="ARP_10_2_BUL5"/>
      <sheetName val="DHS_AC5"/>
      <sheetName val="WF_5"/>
      <sheetName val="H_Satuan5"/>
      <sheetName val="GAs_Medis_5"/>
      <sheetName val="Master_Schedule5"/>
      <sheetName val="TOWER_D7"/>
      <sheetName val="Daf_15"/>
      <sheetName val="BLOK_A5"/>
      <sheetName val="BOQ_25"/>
      <sheetName val="Analisa_-Baku5"/>
      <sheetName val="Rekap_Direct_Cost5"/>
      <sheetName val="Ref__Vínculos5"/>
      <sheetName val="Grand_summary5"/>
      <sheetName val="huruf_(2)5"/>
      <sheetName val="Analisa_25"/>
      <sheetName val="analisa_harga_satuan5"/>
      <sheetName val="ANS_ALAT5"/>
      <sheetName val="material_5"/>
      <sheetName val="Dft_Harga5"/>
      <sheetName val="D3_4_35"/>
      <sheetName val="D3_4_45"/>
      <sheetName val="HRG_BHN5"/>
      <sheetName val="R_A_B_5"/>
      <sheetName val="H_DASAR5"/>
      <sheetName val="PONDASI_PANCANG5"/>
      <sheetName val="B_-_Norelec5"/>
      <sheetName val="Regulated_Tariff5"/>
      <sheetName val="Perm__Test5"/>
      <sheetName val="Gudang_non_AC-AC_Struktur5"/>
      <sheetName val="Master_Edit5"/>
      <sheetName val="fin_pro_centers5"/>
      <sheetName val="Pintu-Jend_5"/>
      <sheetName val="GASATAGG_XLS5"/>
      <sheetName val="Villa_A5"/>
      <sheetName val="Energy_Model5"/>
      <sheetName val="PHU_055"/>
      <sheetName val="R_A_B15"/>
      <sheetName val="H__Dasar5"/>
      <sheetName val="Rencana_Anggaran_Biaya5"/>
      <sheetName val="Harga_Satuan5"/>
      <sheetName val="_5"/>
      <sheetName val="Calc_5"/>
      <sheetName val="Produksi_&amp;_Scedule5"/>
      <sheetName val="Jual_Mtr_075"/>
      <sheetName val="Beli_Mtr_075"/>
      <sheetName val="Jual_Mtr_065"/>
      <sheetName val="Beli_Mtr_065"/>
      <sheetName val="KURVA_S5"/>
      <sheetName val="Analisa_&amp;_Upah5"/>
      <sheetName val="BoQ_C45"/>
      <sheetName val="KODE_BAHAN5"/>
      <sheetName val="KODE_UPAH5"/>
      <sheetName val="INPUT_AGST5"/>
      <sheetName val="Harsat_Elektrikal_5"/>
      <sheetName val="PENJUMLAHAN_TOTAL5"/>
      <sheetName val="BACK_UP_VOL__RELOKASI5"/>
      <sheetName val="DIV_55"/>
      <sheetName val="DIV_65"/>
      <sheetName val="DIV_7_15"/>
      <sheetName val="ASMSI_55"/>
      <sheetName val="ASMSI_65"/>
      <sheetName val="ASMSI_75"/>
      <sheetName val="3_1_(1)5"/>
      <sheetName val="5_1(1)5"/>
      <sheetName val="5_1(2)5"/>
      <sheetName val="5_2(1)5"/>
      <sheetName val="Agg__Hls-Ksr5"/>
      <sheetName val="RAB_Gedung_Utama5"/>
      <sheetName val="B-BLOW_15"/>
      <sheetName val="B-BLOW_25"/>
      <sheetName val="An_12"/>
      <sheetName val="An_32"/>
      <sheetName val="An_22"/>
      <sheetName val="FAO_61"/>
      <sheetName val="FORMAT_FAO_61"/>
      <sheetName val="MATERIAL_ANALISA1"/>
      <sheetName val="Analisa_SNI1"/>
      <sheetName val="330000_CABANG_VII1"/>
      <sheetName val="Laba_JO1"/>
      <sheetName val="310000_CABANG_V1"/>
      <sheetName val="Summary_6_4"/>
      <sheetName val="Price_ARCH"/>
      <sheetName val="BCP_1"/>
      <sheetName val="TH_XL1"/>
      <sheetName val="TONGKE3p_1"/>
      <sheetName val="CHITIET_VL_NC1"/>
      <sheetName val="THPDMoi___2_1"/>
      <sheetName val="t_h_HA_THE1"/>
      <sheetName val="DON_GIA1"/>
      <sheetName val="CHITIET_VL_NC_TT__1p1"/>
      <sheetName val="dongia__2_1"/>
      <sheetName val="CHITIET_VL_NC_TT_3p1"/>
      <sheetName val="KPVC_BD_1"/>
      <sheetName val="ANALISA_GSE1"/>
      <sheetName val="REKAP_GSE_ROAD1"/>
      <sheetName val="BOQ_-_ARS1"/>
      <sheetName val="Rekap_AZBIL"/>
      <sheetName val="Anls_FA_(Inst)"/>
      <sheetName val="Ref__V�nculos"/>
      <sheetName val="Bill_sipil"/>
      <sheetName val="head_Jan"/>
      <sheetName val="Anal_Alat_Type_II_A"/>
      <sheetName val="penawaran_baja"/>
      <sheetName val="Pos_4-1"/>
      <sheetName val="R_S_KELAS"/>
      <sheetName val="R_S_GSG"/>
      <sheetName val="TB_&amp;_PLAT_1"/>
      <sheetName val="BL_&amp;_PLAT_2"/>
      <sheetName val="BL_&amp;_PLAT_3"/>
      <sheetName val="BL_&amp;_PLAT_4"/>
      <sheetName val="BL_&amp;_PLAT_MEP"/>
      <sheetName val="ITEM_PEK"/>
      <sheetName val="ITEM_PEK_"/>
      <sheetName val="V_Din_POLNEP"/>
      <sheetName val="ATAP_(2)"/>
      <sheetName val="MASTER_DATA_STR"/>
      <sheetName val="V_Din_PH_(2)"/>
      <sheetName val="Ker__PH_(2)"/>
      <sheetName val="HASAT_DASAR"/>
      <sheetName val="Data_Konsultan"/>
      <sheetName val="Re-Mill_Building__"/>
      <sheetName val="Satuan_Pek_"/>
      <sheetName val="R_A_B"/>
      <sheetName val="RAB_ARSITEKTUR_&amp;_struktur"/>
      <sheetName val="Kurv__S,_Skema_Bhn,_Alat,tenaga"/>
      <sheetName val="Customize_Your_Invoice"/>
      <sheetName val="[BQ-AC_xls][BQ-AC_xls]Inf®&quot;:wS("/>
      <sheetName val="[BQ-AC_xls]Inf®&quot;:wS("/>
      <sheetName val="Lt__1_(A)"/>
      <sheetName val="Income_S"/>
      <sheetName val="balance_sheet"/>
      <sheetName val="A+Supl_"/>
      <sheetName val="_BQ-AC_xls_Inf®&quot;_wS("/>
      <sheetName val="_BQ-AC_xls__BQ-AC_xls_Inf®&quot;_wS("/>
      <sheetName val="Bahan_"/>
      <sheetName val="Pekerjaan_"/>
      <sheetName val="[BQ-AC_xls][BQ-AC_xls][BQ-AC_xl"/>
      <sheetName val="AHS_-_Riel"/>
      <sheetName val="nama_PT_"/>
      <sheetName val="10_1_(1)"/>
      <sheetName val="10_1_(2)"/>
      <sheetName val="10_1_(3)"/>
      <sheetName val="10_1_(4)"/>
      <sheetName val="10_1_(5)"/>
      <sheetName val="HARGA_MATERIAL"/>
      <sheetName val="K_000"/>
      <sheetName val="SPK_(2)"/>
      <sheetName val="DIV_1"/>
      <sheetName val="1_B"/>
      <sheetName val="BQ_EXTERN"/>
      <sheetName val="Harsat_Bahan"/>
      <sheetName val="Harsat_Upah"/>
      <sheetName val="Harga_Bahan"/>
      <sheetName val="Sat_Bah___Up"/>
      <sheetName val="Config(Dont_delete_this_sheet)"/>
      <sheetName val="Daf_Harga"/>
      <sheetName val="OPERATION_COST"/>
      <sheetName val="HARGA_"/>
      <sheetName val="3-DIV5"/>
      <sheetName val="[BQ-AC.xls][BQ-AC_xls]Inf®&quot;:wS("/>
      <sheetName val="Input Variables"/>
      <sheetName val="BBS C.house"/>
      <sheetName val="Dafmat"/>
      <sheetName val="Ven Fan"/>
      <sheetName val="PENG"/>
      <sheetName val="MODAL"/>
      <sheetName val="SRT"/>
      <sheetName val="Lamp"/>
      <sheetName val="lamp.6"/>
      <sheetName val="lamp.7"/>
      <sheetName val="Lamp.8"/>
      <sheetName val="lamp.9"/>
      <sheetName val="lamp.10"/>
      <sheetName val="CV"/>
      <sheetName val="nonABRI"/>
      <sheetName val="REK (anak)"/>
      <sheetName val="%"/>
      <sheetName val="BOQ (anak)"/>
      <sheetName val="Table"/>
      <sheetName val="COGS recon"/>
      <sheetName val="Sales"/>
      <sheetName val="LR"/>
      <sheetName val="NERACA"/>
      <sheetName val="fiscal depr(E)"/>
      <sheetName val="JSiar"/>
      <sheetName val="Satdas"/>
      <sheetName val="MOB"/>
      <sheetName val="MASTER_AN"/>
      <sheetName val="ANALISA ALAT"/>
      <sheetName val="AI"/>
      <sheetName val="DIREKSI"/>
      <sheetName val="Hrg Pipa"/>
      <sheetName val="Hrg Upah"/>
      <sheetName val="Analisa Baku ME"/>
      <sheetName val="Rekap Prelim"/>
      <sheetName val="arab"/>
      <sheetName val="PAD-F"/>
      <sheetName val="351BQMCN"/>
      <sheetName val="metode "/>
      <sheetName val="dnc4"/>
      <sheetName val="Rekap-link"/>
      <sheetName val="Hargapek"/>
      <sheetName val="PS Elec"/>
      <sheetName val="VAC PS"/>
      <sheetName val="Multiplier"/>
      <sheetName val="PivotNERACA"/>
      <sheetName val="komponen"/>
      <sheetName val="Budget"/>
      <sheetName val="A&amp;BP"/>
      <sheetName val="DSBD_x000c_"/>
      <sheetName val="DSBD_x0000_"/>
      <sheetName val="ANHAS"/>
      <sheetName val="BILL MC 1"/>
      <sheetName val="DAF.ALAT"/>
      <sheetName val="BasicPrice"/>
      <sheetName val="Calculation-R0"/>
      <sheetName val="data-3"/>
      <sheetName val="Material_Shipment"/>
      <sheetName val="Prefab-SS_ana"/>
      <sheetName val="UP_ana"/>
      <sheetName val="UNITPRICE"/>
      <sheetName val="Direct Cost"/>
      <sheetName val="RIDOUT"/>
      <sheetName val="p3Ros"/>
      <sheetName val="RESUME (2)"/>
      <sheetName val="FORM BQ TL PRATU 4cct"/>
      <sheetName val="ANALISA PNL"/>
      <sheetName val="RFP005"/>
      <sheetName val="Bill rekap"/>
      <sheetName val="Data Base"/>
      <sheetName val="Analisa HS"/>
      <sheetName val="KH Bahagia"/>
      <sheetName val="DSBD"/>
      <sheetName val="대비표"/>
      <sheetName val="Dbase"/>
      <sheetName val="MP MOB"/>
      <sheetName val="Barchart KM 370"/>
      <sheetName val="FH-UNPADSTR2"/>
      <sheetName val="d-123"/>
      <sheetName val="Daftar upah &amp; material"/>
      <sheetName val="Currencies"/>
      <sheetName val="RENPEN"/>
      <sheetName val="Anl"/>
      <sheetName val="D-HARGA"/>
      <sheetName val="Upah "/>
      <sheetName val="Hrg.Sat"/>
      <sheetName val="Harga Satuan (T.P.)"/>
      <sheetName val="Analisa HSP (T.P.)"/>
      <sheetName val="Data Pendukung"/>
      <sheetName val="Harsat-Isal"/>
      <sheetName val="Analisa ME"/>
      <sheetName val="Family"/>
      <sheetName val="tifico"/>
      <sheetName val="anal-drainase,tanah&amp;ps batu"/>
      <sheetName val="anal-beton"/>
      <sheetName val="anal-aspal"/>
      <sheetName val="DKH_1"/>
      <sheetName val="DKH_2"/>
      <sheetName val="Rekap_AZBIL1"/>
      <sheetName val="Anls_FA_(Inst)1"/>
      <sheetName val="Ref__V�nculos1"/>
      <sheetName val="Bill_sipil1"/>
      <sheetName val="head_Jan1"/>
      <sheetName val="Anal_Alat_Type_II_A1"/>
      <sheetName val="penawaran_baja1"/>
      <sheetName val="Pos_4-11"/>
      <sheetName val="R_S_KELAS1"/>
      <sheetName val="R_S_GSG1"/>
      <sheetName val="TB_&amp;_PLAT_11"/>
      <sheetName val="BL_&amp;_PLAT_21"/>
      <sheetName val="BL_&amp;_PLAT_31"/>
      <sheetName val="BL_&amp;_PLAT_41"/>
      <sheetName val="BL_&amp;_PLAT_MEP1"/>
      <sheetName val="ITEM_PEK1"/>
      <sheetName val="ITEM_PEK_1"/>
      <sheetName val="V_Din_POLNEP1"/>
      <sheetName val="ATAP_(2)1"/>
      <sheetName val="MASTER_DATA_STR1"/>
      <sheetName val="V_Din_PH_(2)1"/>
      <sheetName val="Ker__PH_(2)1"/>
      <sheetName val="Price_ARCH1"/>
      <sheetName val="BCP_11"/>
      <sheetName val="Summary_6_41"/>
      <sheetName val="Proj'n(Piping_Big_Crew)2"/>
      <sheetName val="BQ_List2"/>
      <sheetName val="HASAT_DASAR1"/>
      <sheetName val="Data_Konsultan1"/>
      <sheetName val="Re-Mill_Building__1"/>
      <sheetName val="[BQ-AC_xls]Inf®&quot;:wS(1"/>
      <sheetName val="[BQ-AC_xls][BQ-AC_xls]Inf®&quot;:wS1"/>
      <sheetName val="Satuan_Pek_1"/>
      <sheetName val="R_A_B2"/>
      <sheetName val="Cover (sh 1)"/>
      <sheetName val="Units"/>
      <sheetName val="Instructions"/>
      <sheetName val="[BQ-AC.xls][BQ-AC.xls]_BQ_AC__2"/>
      <sheetName val="PIPE MATERIALS for TEMP HT  _2_"/>
      <sheetName val="HOT TAP WORK"/>
      <sheetName val="keb-BHN"/>
      <sheetName val="Sat~Bahu"/>
      <sheetName val="divI"/>
      <sheetName val="Parameter"/>
      <sheetName val="divII"/>
      <sheetName val="Analis alat"/>
      <sheetName val="DAFTAR_ISI"/>
      <sheetName val="AN-KAB"/>
      <sheetName val="REKAP PAKET 2"/>
      <sheetName val="RAB."/>
      <sheetName val="DC"/>
      <sheetName val="HSATUAN"/>
      <sheetName val="DHS"/>
      <sheetName val="STATEMENT"/>
      <sheetName val="MODAL struktur"/>
      <sheetName val="Peralatan (2)"/>
      <sheetName val="wt"/>
      <sheetName val="crude.SLAB RE-bar"/>
      <sheetName val="CRUDE RE-bar"/>
      <sheetName val="Analisa _ Upah"/>
      <sheetName val="WT-LIS_x0000_"/>
      <sheetName val="AHS"/>
      <sheetName val="koef-beton"/>
      <sheetName val="Galian"/>
      <sheetName val="HSUMUM.XLS"/>
      <sheetName val="HSDRAIN.XLS"/>
      <sheetName val="HSTANAH"/>
      <sheetName val="HSBASE"/>
      <sheetName val="HSASPAL"/>
      <sheetName val="HSBETON"/>
      <sheetName val="HSSTRUK"/>
      <sheetName val="HSMISC.XLS"/>
      <sheetName val="WT-LIS"/>
      <sheetName val="Daftar Upah"/>
      <sheetName val="bs-abut"/>
      <sheetName val="abut"/>
      <sheetName val="[BQ-AC.xls]Inf®&quot;:wS "/>
      <sheetName val="[BQ-AC.xls]Inf®&quot;:wSp"/>
      <sheetName val="Man Power &amp; Comp"/>
      <sheetName val="_BQ-AC.xls__BQ-AC.xls__BQ-AC.xl"/>
      <sheetName val="Damper"/>
      <sheetName val="SlotD"/>
      <sheetName val="variable"/>
      <sheetName val="RAB AR&amp;STR"/>
      <sheetName val="EE-PROP"/>
      <sheetName val="Analisa Upah &amp; Bahan Plum"/>
      <sheetName val="Bill of Qty MEP"/>
      <sheetName val="RAB 1"/>
      <sheetName val="HB"/>
      <sheetName val="VOLUME MATERIL"/>
      <sheetName val="lab bahasa"/>
      <sheetName val="RAB 2"/>
      <sheetName val="RAB 3"/>
      <sheetName val="anaUTama"/>
      <sheetName val="Analisa Gabungan"/>
      <sheetName val="anal-mos"/>
      <sheetName val="[BQ-AC.xls][BQ-AC.xls]_BQ_AC__3"/>
      <sheetName val="COVER BASEMEN"/>
      <sheetName val="COVER PODIUM"/>
      <sheetName val="COVER APARTEMEN"/>
      <sheetName val="COVER HOTEL"/>
      <sheetName val="ub"/>
      <sheetName val="LEMBAR1"/>
      <sheetName val="XL4Test5"/>
      <sheetName val="div4"/>
      <sheetName val="di2"/>
      <sheetName val="div71"/>
      <sheetName val="div7"/>
      <sheetName val="div3"/>
      <sheetName val="EK-JAN-08"/>
      <sheetName val="bahan+upah"/>
      <sheetName val="Kuantitas (2)"/>
      <sheetName val="RAP"/>
      <sheetName val="hrg sat"/>
      <sheetName val="Daftar Harga"/>
      <sheetName val="Analisa Upah _ Bahan Plum"/>
      <sheetName val="Sag1"/>
      <sheetName val="phuluc1"/>
      <sheetName val="lam-moi"/>
      <sheetName val="HB "/>
      <sheetName val="BIAYA PERALATAN"/>
      <sheetName val="REKAP SAWAH"/>
      <sheetName val="3-DIV4"/>
      <sheetName val="Analis Kusen 1 ESKALASI"/>
      <sheetName val="1.General "/>
      <sheetName val="Hsatbahan"/>
      <sheetName val="Fnl-Smry"/>
      <sheetName val="MAPDC"/>
      <sheetName val="E_TRIKAL"/>
      <sheetName val="E_TRONIK"/>
      <sheetName val="MEK"/>
      <sheetName val="ANAL_HPS"/>
      <sheetName val="Rekap1"/>
      <sheetName val="ARSITEK"/>
      <sheetName val="Person"/>
      <sheetName val="REKTOR"/>
      <sheetName val="DEKAN"/>
      <sheetName val="Rekap Addendum"/>
      <sheetName val="Plat"/>
      <sheetName val="FM.MKT.009"/>
      <sheetName val="Cash Flow bulanan"/>
      <sheetName val="LIST"/>
      <sheetName val="Urai _Resap pengikat"/>
      <sheetName val="DESCRIPTION"/>
      <sheetName val="BM DATA SHEET"/>
      <sheetName val="Master 1.0"/>
      <sheetName val="UP_an"/>
      <sheetName val="ahs3"/>
      <sheetName val="2.2 띠장의 설계"/>
      <sheetName val="CF Alat"/>
    </sheetNames>
    <sheetDataSet>
      <sheetData sheetId="0" refreshError="1"/>
      <sheetData sheetId="1" refreshError="1">
        <row r="23">
          <cell r="N23">
            <v>28.799999999999997</v>
          </cell>
        </row>
        <row r="342">
          <cell r="K342">
            <v>1092.3399999999997</v>
          </cell>
          <cell r="L342">
            <v>1210.4800000000002</v>
          </cell>
          <cell r="M342">
            <v>164.61</v>
          </cell>
          <cell r="N342">
            <v>40.5</v>
          </cell>
          <cell r="O342">
            <v>0</v>
          </cell>
        </row>
      </sheetData>
      <sheetData sheetId="2" refreshError="1">
        <row r="23">
          <cell r="N23">
            <v>28.799999999999997</v>
          </cell>
        </row>
        <row r="46">
          <cell r="L46">
            <v>16.16</v>
          </cell>
          <cell r="M46">
            <v>15.319999999999999</v>
          </cell>
          <cell r="N46">
            <v>80.239999999999995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sheetData sheetId="325" refreshError="1"/>
      <sheetData sheetId="326"/>
      <sheetData sheetId="327"/>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refreshError="1"/>
      <sheetData sheetId="396"/>
      <sheetData sheetId="397"/>
      <sheetData sheetId="398" refreshError="1"/>
      <sheetData sheetId="399" refreshError="1"/>
      <sheetData sheetId="400"/>
      <sheetData sheetId="401"/>
      <sheetData sheetId="402">
        <row r="23">
          <cell r="N23">
            <v>28.799999999999997</v>
          </cell>
        </row>
      </sheetData>
      <sheetData sheetId="403"/>
      <sheetData sheetId="404">
        <row r="23">
          <cell r="N23">
            <v>28.799999999999997</v>
          </cell>
        </row>
      </sheetData>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sheetData sheetId="488"/>
      <sheetData sheetId="489"/>
      <sheetData sheetId="490">
        <row r="23">
          <cell r="N23">
            <v>28.799999999999997</v>
          </cell>
        </row>
      </sheetData>
      <sheetData sheetId="491">
        <row r="23">
          <cell r="N23">
            <v>28.799999999999997</v>
          </cell>
        </row>
      </sheetData>
      <sheetData sheetId="492">
        <row r="23">
          <cell r="N23">
            <v>28.799999999999997</v>
          </cell>
        </row>
      </sheetData>
      <sheetData sheetId="493">
        <row r="23">
          <cell r="N23">
            <v>28.799999999999997</v>
          </cell>
        </row>
      </sheetData>
      <sheetData sheetId="494">
        <row r="23">
          <cell r="N23">
            <v>28.799999999999997</v>
          </cell>
        </row>
      </sheetData>
      <sheetData sheetId="495">
        <row r="23">
          <cell r="N23">
            <v>28.799999999999997</v>
          </cell>
        </row>
      </sheetData>
      <sheetData sheetId="496">
        <row r="23">
          <cell r="N23">
            <v>28.799999999999997</v>
          </cell>
        </row>
      </sheetData>
      <sheetData sheetId="497">
        <row r="23">
          <cell r="N23">
            <v>28.799999999999997</v>
          </cell>
        </row>
      </sheetData>
      <sheetData sheetId="498">
        <row r="23">
          <cell r="N23">
            <v>28.799999999999997</v>
          </cell>
        </row>
      </sheetData>
      <sheetData sheetId="499">
        <row r="23">
          <cell r="N23">
            <v>28.799999999999997</v>
          </cell>
        </row>
      </sheetData>
      <sheetData sheetId="500">
        <row r="23">
          <cell r="N23">
            <v>28.799999999999997</v>
          </cell>
        </row>
      </sheetData>
      <sheetData sheetId="501">
        <row r="23">
          <cell r="N23">
            <v>28.799999999999997</v>
          </cell>
        </row>
      </sheetData>
      <sheetData sheetId="502">
        <row r="23">
          <cell r="N23">
            <v>28.799999999999997</v>
          </cell>
        </row>
      </sheetData>
      <sheetData sheetId="503">
        <row r="23">
          <cell r="N23">
            <v>28.799999999999997</v>
          </cell>
        </row>
      </sheetData>
      <sheetData sheetId="504">
        <row r="23">
          <cell r="N23">
            <v>28.799999999999997</v>
          </cell>
        </row>
      </sheetData>
      <sheetData sheetId="505">
        <row r="23">
          <cell r="N23">
            <v>28.799999999999997</v>
          </cell>
        </row>
      </sheetData>
      <sheetData sheetId="506">
        <row r="23">
          <cell r="N23">
            <v>28.799999999999997</v>
          </cell>
        </row>
      </sheetData>
      <sheetData sheetId="507">
        <row r="23">
          <cell r="N23">
            <v>28.799999999999997</v>
          </cell>
        </row>
      </sheetData>
      <sheetData sheetId="508">
        <row r="23">
          <cell r="N23">
            <v>28.799999999999997</v>
          </cell>
        </row>
      </sheetData>
      <sheetData sheetId="509">
        <row r="23">
          <cell r="N23">
            <v>28.799999999999997</v>
          </cell>
        </row>
      </sheetData>
      <sheetData sheetId="510">
        <row r="23">
          <cell r="N23">
            <v>28.799999999999997</v>
          </cell>
        </row>
      </sheetData>
      <sheetData sheetId="511">
        <row r="23">
          <cell r="N23">
            <v>28.799999999999997</v>
          </cell>
        </row>
      </sheetData>
      <sheetData sheetId="512">
        <row r="23">
          <cell r="N23">
            <v>28.799999999999997</v>
          </cell>
        </row>
      </sheetData>
      <sheetData sheetId="513">
        <row r="23">
          <cell r="N23">
            <v>28.799999999999997</v>
          </cell>
        </row>
      </sheetData>
      <sheetData sheetId="514">
        <row r="23">
          <cell r="N23">
            <v>28.799999999999997</v>
          </cell>
        </row>
      </sheetData>
      <sheetData sheetId="515">
        <row r="23">
          <cell r="N23">
            <v>28.799999999999997</v>
          </cell>
        </row>
      </sheetData>
      <sheetData sheetId="516">
        <row r="23">
          <cell r="N23">
            <v>28.799999999999997</v>
          </cell>
        </row>
      </sheetData>
      <sheetData sheetId="517">
        <row r="23">
          <cell r="N23">
            <v>28.799999999999997</v>
          </cell>
        </row>
      </sheetData>
      <sheetData sheetId="518">
        <row r="23">
          <cell r="N23">
            <v>28.799999999999997</v>
          </cell>
        </row>
      </sheetData>
      <sheetData sheetId="519">
        <row r="23">
          <cell r="N23">
            <v>28.799999999999997</v>
          </cell>
        </row>
      </sheetData>
      <sheetData sheetId="520">
        <row r="23">
          <cell r="N23">
            <v>28.799999999999997</v>
          </cell>
        </row>
      </sheetData>
      <sheetData sheetId="521">
        <row r="23">
          <cell r="N23">
            <v>28.799999999999997</v>
          </cell>
        </row>
      </sheetData>
      <sheetData sheetId="522">
        <row r="23">
          <cell r="N23">
            <v>28.799999999999997</v>
          </cell>
        </row>
      </sheetData>
      <sheetData sheetId="523">
        <row r="23">
          <cell r="N23">
            <v>28.799999999999997</v>
          </cell>
        </row>
      </sheetData>
      <sheetData sheetId="524">
        <row r="23">
          <cell r="N23">
            <v>28.799999999999997</v>
          </cell>
        </row>
      </sheetData>
      <sheetData sheetId="525">
        <row r="23">
          <cell r="N23">
            <v>28.799999999999997</v>
          </cell>
        </row>
      </sheetData>
      <sheetData sheetId="526">
        <row r="23">
          <cell r="N23">
            <v>28.799999999999997</v>
          </cell>
        </row>
      </sheetData>
      <sheetData sheetId="527">
        <row r="23">
          <cell r="N23">
            <v>28.799999999999997</v>
          </cell>
        </row>
      </sheetData>
      <sheetData sheetId="528">
        <row r="23">
          <cell r="N23">
            <v>28.799999999999997</v>
          </cell>
        </row>
      </sheetData>
      <sheetData sheetId="529">
        <row r="23">
          <cell r="N23">
            <v>28.799999999999997</v>
          </cell>
        </row>
      </sheetData>
      <sheetData sheetId="530">
        <row r="23">
          <cell r="N23">
            <v>28.799999999999997</v>
          </cell>
        </row>
      </sheetData>
      <sheetData sheetId="531">
        <row r="23">
          <cell r="N23">
            <v>28.799999999999997</v>
          </cell>
        </row>
      </sheetData>
      <sheetData sheetId="532">
        <row r="23">
          <cell r="N23">
            <v>28.799999999999997</v>
          </cell>
        </row>
      </sheetData>
      <sheetData sheetId="533">
        <row r="23">
          <cell r="N23">
            <v>28.799999999999997</v>
          </cell>
        </row>
      </sheetData>
      <sheetData sheetId="534">
        <row r="23">
          <cell r="N23">
            <v>28.799999999999997</v>
          </cell>
        </row>
      </sheetData>
      <sheetData sheetId="535">
        <row r="23">
          <cell r="N23">
            <v>28.799999999999997</v>
          </cell>
        </row>
      </sheetData>
      <sheetData sheetId="536">
        <row r="23">
          <cell r="N23">
            <v>28.799999999999997</v>
          </cell>
        </row>
      </sheetData>
      <sheetData sheetId="537">
        <row r="23">
          <cell r="N23">
            <v>28.799999999999997</v>
          </cell>
        </row>
      </sheetData>
      <sheetData sheetId="538">
        <row r="23">
          <cell r="N23">
            <v>28.799999999999997</v>
          </cell>
        </row>
      </sheetData>
      <sheetData sheetId="539">
        <row r="23">
          <cell r="N23">
            <v>28.799999999999997</v>
          </cell>
        </row>
      </sheetData>
      <sheetData sheetId="540">
        <row r="23">
          <cell r="N23">
            <v>28.799999999999997</v>
          </cell>
        </row>
      </sheetData>
      <sheetData sheetId="541">
        <row r="23">
          <cell r="N23">
            <v>28.799999999999997</v>
          </cell>
        </row>
      </sheetData>
      <sheetData sheetId="542">
        <row r="23">
          <cell r="N23">
            <v>28.799999999999997</v>
          </cell>
        </row>
      </sheetData>
      <sheetData sheetId="543">
        <row r="23">
          <cell r="N23">
            <v>28.799999999999997</v>
          </cell>
        </row>
      </sheetData>
      <sheetData sheetId="544">
        <row r="23">
          <cell r="N23">
            <v>28.799999999999997</v>
          </cell>
        </row>
      </sheetData>
      <sheetData sheetId="545">
        <row r="23">
          <cell r="N23">
            <v>28.799999999999997</v>
          </cell>
        </row>
      </sheetData>
      <sheetData sheetId="546">
        <row r="23">
          <cell r="N23">
            <v>28.799999999999997</v>
          </cell>
        </row>
      </sheetData>
      <sheetData sheetId="547">
        <row r="23">
          <cell r="N23">
            <v>28.799999999999997</v>
          </cell>
        </row>
      </sheetData>
      <sheetData sheetId="548">
        <row r="23">
          <cell r="N23">
            <v>28.799999999999997</v>
          </cell>
        </row>
      </sheetData>
      <sheetData sheetId="549">
        <row r="23">
          <cell r="N23">
            <v>28.799999999999997</v>
          </cell>
        </row>
      </sheetData>
      <sheetData sheetId="550">
        <row r="23">
          <cell r="N23">
            <v>28.799999999999997</v>
          </cell>
        </row>
      </sheetData>
      <sheetData sheetId="551">
        <row r="23">
          <cell r="N23">
            <v>28.799999999999997</v>
          </cell>
        </row>
      </sheetData>
      <sheetData sheetId="552">
        <row r="23">
          <cell r="N23">
            <v>28.799999999999997</v>
          </cell>
        </row>
      </sheetData>
      <sheetData sheetId="553">
        <row r="23">
          <cell r="N23">
            <v>28.799999999999997</v>
          </cell>
        </row>
      </sheetData>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row r="23">
          <cell r="N23">
            <v>28.799999999999997</v>
          </cell>
        </row>
      </sheetData>
      <sheetData sheetId="602">
        <row r="23">
          <cell r="N23">
            <v>28.799999999999997</v>
          </cell>
        </row>
      </sheetData>
      <sheetData sheetId="603"/>
      <sheetData sheetId="604"/>
      <sheetData sheetId="605"/>
      <sheetData sheetId="606"/>
      <sheetData sheetId="607" refreshError="1"/>
      <sheetData sheetId="608"/>
      <sheetData sheetId="609"/>
      <sheetData sheetId="610"/>
      <sheetData sheetId="611"/>
      <sheetData sheetId="612"/>
      <sheetData sheetId="613"/>
      <sheetData sheetId="614"/>
      <sheetData sheetId="615"/>
      <sheetData sheetId="616"/>
      <sheetData sheetId="617">
        <row r="23">
          <cell r="N23">
            <v>28.799999999999997</v>
          </cell>
        </row>
      </sheetData>
      <sheetData sheetId="618"/>
      <sheetData sheetId="619"/>
      <sheetData sheetId="620"/>
      <sheetData sheetId="621">
        <row r="23">
          <cell r="N23">
            <v>28.799999999999997</v>
          </cell>
        </row>
      </sheetData>
      <sheetData sheetId="622"/>
      <sheetData sheetId="623"/>
      <sheetData sheetId="624"/>
      <sheetData sheetId="625"/>
      <sheetData sheetId="626"/>
      <sheetData sheetId="627"/>
      <sheetData sheetId="628"/>
      <sheetData sheetId="629"/>
      <sheetData sheetId="630">
        <row r="23">
          <cell r="N23">
            <v>28.799999999999997</v>
          </cell>
        </row>
      </sheetData>
      <sheetData sheetId="631">
        <row r="23">
          <cell r="N23">
            <v>28.799999999999997</v>
          </cell>
        </row>
      </sheetData>
      <sheetData sheetId="632"/>
      <sheetData sheetId="633"/>
      <sheetData sheetId="634"/>
      <sheetData sheetId="635"/>
      <sheetData sheetId="636"/>
      <sheetData sheetId="637"/>
      <sheetData sheetId="638"/>
      <sheetData sheetId="639"/>
      <sheetData sheetId="640"/>
      <sheetData sheetId="641"/>
      <sheetData sheetId="642"/>
      <sheetData sheetId="643">
        <row r="23">
          <cell r="N23">
            <v>28.799999999999997</v>
          </cell>
        </row>
      </sheetData>
      <sheetData sheetId="644"/>
      <sheetData sheetId="645"/>
      <sheetData sheetId="646"/>
      <sheetData sheetId="647"/>
      <sheetData sheetId="648"/>
      <sheetData sheetId="649"/>
      <sheetData sheetId="650">
        <row r="23">
          <cell r="N23">
            <v>28.799999999999997</v>
          </cell>
        </row>
      </sheetData>
      <sheetData sheetId="651"/>
      <sheetData sheetId="652">
        <row r="23">
          <cell r="N23">
            <v>28.799999999999997</v>
          </cell>
        </row>
      </sheetData>
      <sheetData sheetId="653"/>
      <sheetData sheetId="654"/>
      <sheetData sheetId="655">
        <row r="23">
          <cell r="N23">
            <v>28.799999999999997</v>
          </cell>
        </row>
      </sheetData>
      <sheetData sheetId="656"/>
      <sheetData sheetId="657"/>
      <sheetData sheetId="658">
        <row r="23">
          <cell r="N23">
            <v>28.799999999999997</v>
          </cell>
        </row>
      </sheetData>
      <sheetData sheetId="659">
        <row r="23">
          <cell r="N23">
            <v>28.799999999999997</v>
          </cell>
        </row>
      </sheetData>
      <sheetData sheetId="660">
        <row r="23">
          <cell r="N23">
            <v>28.799999999999997</v>
          </cell>
        </row>
      </sheetData>
      <sheetData sheetId="661">
        <row r="23">
          <cell r="N23">
            <v>28.799999999999997</v>
          </cell>
        </row>
      </sheetData>
      <sheetData sheetId="662">
        <row r="23">
          <cell r="N23">
            <v>28.799999999999997</v>
          </cell>
        </row>
      </sheetData>
      <sheetData sheetId="663">
        <row r="23">
          <cell r="N23">
            <v>28.799999999999997</v>
          </cell>
        </row>
      </sheetData>
      <sheetData sheetId="664">
        <row r="23">
          <cell r="N23">
            <v>28.799999999999997</v>
          </cell>
        </row>
      </sheetData>
      <sheetData sheetId="665">
        <row r="23">
          <cell r="N23">
            <v>28.799999999999997</v>
          </cell>
        </row>
      </sheetData>
      <sheetData sheetId="666">
        <row r="23">
          <cell r="N23">
            <v>28.799999999999997</v>
          </cell>
        </row>
      </sheetData>
      <sheetData sheetId="667">
        <row r="23">
          <cell r="N23">
            <v>28.799999999999997</v>
          </cell>
        </row>
      </sheetData>
      <sheetData sheetId="668">
        <row r="23">
          <cell r="N23">
            <v>28.799999999999997</v>
          </cell>
        </row>
      </sheetData>
      <sheetData sheetId="669">
        <row r="23">
          <cell r="N23">
            <v>28.799999999999997</v>
          </cell>
        </row>
      </sheetData>
      <sheetData sheetId="670">
        <row r="23">
          <cell r="N23">
            <v>28.799999999999997</v>
          </cell>
        </row>
      </sheetData>
      <sheetData sheetId="671">
        <row r="23">
          <cell r="N23">
            <v>28.799999999999997</v>
          </cell>
        </row>
      </sheetData>
      <sheetData sheetId="672">
        <row r="23">
          <cell r="N23">
            <v>28.799999999999997</v>
          </cell>
        </row>
      </sheetData>
      <sheetData sheetId="673">
        <row r="23">
          <cell r="N23">
            <v>28.799999999999997</v>
          </cell>
        </row>
      </sheetData>
      <sheetData sheetId="674">
        <row r="23">
          <cell r="N23">
            <v>28.799999999999997</v>
          </cell>
        </row>
      </sheetData>
      <sheetData sheetId="675">
        <row r="23">
          <cell r="N23">
            <v>28.799999999999997</v>
          </cell>
        </row>
      </sheetData>
      <sheetData sheetId="676">
        <row r="23">
          <cell r="N23">
            <v>28.799999999999997</v>
          </cell>
        </row>
      </sheetData>
      <sheetData sheetId="677">
        <row r="23">
          <cell r="N23">
            <v>28.799999999999997</v>
          </cell>
        </row>
      </sheetData>
      <sheetData sheetId="678">
        <row r="23">
          <cell r="N23">
            <v>28.799999999999997</v>
          </cell>
        </row>
      </sheetData>
      <sheetData sheetId="679">
        <row r="23">
          <cell r="N23">
            <v>28.799999999999997</v>
          </cell>
        </row>
      </sheetData>
      <sheetData sheetId="680">
        <row r="23">
          <cell r="N23">
            <v>28.799999999999997</v>
          </cell>
        </row>
      </sheetData>
      <sheetData sheetId="681">
        <row r="23">
          <cell r="N23">
            <v>28.799999999999997</v>
          </cell>
        </row>
      </sheetData>
      <sheetData sheetId="682">
        <row r="23">
          <cell r="N23">
            <v>28.799999999999997</v>
          </cell>
        </row>
      </sheetData>
      <sheetData sheetId="683">
        <row r="23">
          <cell r="N23">
            <v>28.799999999999997</v>
          </cell>
        </row>
      </sheetData>
      <sheetData sheetId="684">
        <row r="23">
          <cell r="N23">
            <v>28.799999999999997</v>
          </cell>
        </row>
      </sheetData>
      <sheetData sheetId="685">
        <row r="23">
          <cell r="N23">
            <v>28.799999999999997</v>
          </cell>
        </row>
      </sheetData>
      <sheetData sheetId="686">
        <row r="23">
          <cell r="N23">
            <v>28.799999999999997</v>
          </cell>
        </row>
      </sheetData>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refreshError="1"/>
      <sheetData sheetId="704" refreshError="1"/>
      <sheetData sheetId="705" refreshError="1"/>
      <sheetData sheetId="706" refreshError="1"/>
      <sheetData sheetId="707">
        <row r="23">
          <cell r="N23">
            <v>28.799999999999997</v>
          </cell>
        </row>
      </sheetData>
      <sheetData sheetId="708">
        <row r="23">
          <cell r="N23">
            <v>28.799999999999997</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ow r="23">
          <cell r="N23">
            <v>28.799999999999997</v>
          </cell>
        </row>
      </sheetData>
      <sheetData sheetId="739">
        <row r="23">
          <cell r="N23">
            <v>28.799999999999997</v>
          </cell>
        </row>
      </sheetData>
      <sheetData sheetId="740">
        <row r="23">
          <cell r="N23">
            <v>28.799999999999997</v>
          </cell>
        </row>
      </sheetData>
      <sheetData sheetId="741">
        <row r="23">
          <cell r="N23">
            <v>28.799999999999997</v>
          </cell>
        </row>
      </sheetData>
      <sheetData sheetId="742">
        <row r="23">
          <cell r="N23">
            <v>28.799999999999997</v>
          </cell>
        </row>
      </sheetData>
      <sheetData sheetId="743">
        <row r="23">
          <cell r="N23">
            <v>28.799999999999997</v>
          </cell>
        </row>
      </sheetData>
      <sheetData sheetId="744">
        <row r="23">
          <cell r="N23">
            <v>28.799999999999997</v>
          </cell>
        </row>
      </sheetData>
      <sheetData sheetId="745">
        <row r="23">
          <cell r="N23">
            <v>28.799999999999997</v>
          </cell>
        </row>
      </sheetData>
      <sheetData sheetId="746"/>
      <sheetData sheetId="747"/>
      <sheetData sheetId="748"/>
      <sheetData sheetId="749"/>
      <sheetData sheetId="750"/>
      <sheetData sheetId="751"/>
      <sheetData sheetId="752"/>
      <sheetData sheetId="753"/>
      <sheetData sheetId="754">
        <row r="23">
          <cell r="N23">
            <v>28.799999999999997</v>
          </cell>
        </row>
      </sheetData>
      <sheetData sheetId="755"/>
      <sheetData sheetId="756"/>
      <sheetData sheetId="757"/>
      <sheetData sheetId="758"/>
      <sheetData sheetId="759"/>
      <sheetData sheetId="760"/>
      <sheetData sheetId="761">
        <row r="23">
          <cell r="N23">
            <v>28.799999999999997</v>
          </cell>
        </row>
      </sheetData>
      <sheetData sheetId="762"/>
      <sheetData sheetId="763"/>
      <sheetData sheetId="764"/>
      <sheetData sheetId="765"/>
      <sheetData sheetId="766"/>
      <sheetData sheetId="767"/>
      <sheetData sheetId="768">
        <row r="23">
          <cell r="N23">
            <v>28.799999999999997</v>
          </cell>
        </row>
      </sheetData>
      <sheetData sheetId="769" refreshError="1"/>
      <sheetData sheetId="770" refreshError="1"/>
      <sheetData sheetId="77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ow r="23">
          <cell r="N23">
            <v>28.799999999999997</v>
          </cell>
        </row>
      </sheetData>
      <sheetData sheetId="792">
        <row r="23">
          <cell r="N23">
            <v>28.799999999999997</v>
          </cell>
        </row>
      </sheetData>
      <sheetData sheetId="793" refreshError="1"/>
      <sheetData sheetId="794" refreshError="1"/>
      <sheetData sheetId="795" refreshError="1"/>
      <sheetData sheetId="796" refreshError="1"/>
      <sheetData sheetId="797"/>
      <sheetData sheetId="798"/>
      <sheetData sheetId="799">
        <row r="23">
          <cell r="N23">
            <v>28.799999999999997</v>
          </cell>
        </row>
      </sheetData>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refreshError="1"/>
      <sheetData sheetId="811"/>
      <sheetData sheetId="812"/>
      <sheetData sheetId="813">
        <row r="23">
          <cell r="N23">
            <v>28.799999999999997</v>
          </cell>
        </row>
      </sheetData>
      <sheetData sheetId="814"/>
      <sheetData sheetId="815"/>
      <sheetData sheetId="816">
        <row r="23">
          <cell r="N23">
            <v>28.799999999999997</v>
          </cell>
        </row>
      </sheetData>
      <sheetData sheetId="817"/>
      <sheetData sheetId="818"/>
      <sheetData sheetId="819"/>
      <sheetData sheetId="820"/>
      <sheetData sheetId="821"/>
      <sheetData sheetId="822"/>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ow r="23">
          <cell r="N23">
            <v>28.799999999999997</v>
          </cell>
        </row>
      </sheetData>
      <sheetData sheetId="942">
        <row r="23">
          <cell r="N23">
            <v>28.799999999999997</v>
          </cell>
        </row>
      </sheetData>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refreshError="1"/>
      <sheetData sheetId="971" refreshError="1"/>
      <sheetData sheetId="972" refreshError="1"/>
      <sheetData sheetId="973" refreshError="1"/>
      <sheetData sheetId="974">
        <row r="23">
          <cell r="N23">
            <v>28.799999999999997</v>
          </cell>
        </row>
      </sheetData>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ow r="23">
          <cell r="N23">
            <v>28.799999999999997</v>
          </cell>
        </row>
      </sheetData>
      <sheetData sheetId="1030">
        <row r="23">
          <cell r="N23">
            <v>28.799999999999997</v>
          </cell>
        </row>
      </sheetData>
      <sheetData sheetId="1031">
        <row r="23">
          <cell r="N23">
            <v>28.799999999999997</v>
          </cell>
        </row>
      </sheetData>
      <sheetData sheetId="1032">
        <row r="23">
          <cell r="N23">
            <v>28.799999999999997</v>
          </cell>
        </row>
      </sheetData>
      <sheetData sheetId="1033">
        <row r="23">
          <cell r="N23">
            <v>28.799999999999997</v>
          </cell>
        </row>
      </sheetData>
      <sheetData sheetId="1034">
        <row r="23">
          <cell r="N23">
            <v>28.799999999999997</v>
          </cell>
        </row>
      </sheetData>
      <sheetData sheetId="1035">
        <row r="23">
          <cell r="N23">
            <v>28.799999999999997</v>
          </cell>
        </row>
      </sheetData>
      <sheetData sheetId="1036">
        <row r="23">
          <cell r="N23">
            <v>28.799999999999997</v>
          </cell>
        </row>
      </sheetData>
      <sheetData sheetId="1037">
        <row r="23">
          <cell r="N23">
            <v>28.799999999999997</v>
          </cell>
        </row>
      </sheetData>
      <sheetData sheetId="1038">
        <row r="23">
          <cell r="N23">
            <v>28.799999999999997</v>
          </cell>
        </row>
      </sheetData>
      <sheetData sheetId="1039">
        <row r="23">
          <cell r="N23">
            <v>28.799999999999997</v>
          </cell>
        </row>
      </sheetData>
      <sheetData sheetId="1040">
        <row r="23">
          <cell r="N23">
            <v>28.799999999999997</v>
          </cell>
        </row>
      </sheetData>
      <sheetData sheetId="1041">
        <row r="23">
          <cell r="N23">
            <v>28.799999999999997</v>
          </cell>
        </row>
      </sheetData>
      <sheetData sheetId="1042">
        <row r="23">
          <cell r="N23">
            <v>28.799999999999997</v>
          </cell>
        </row>
      </sheetData>
      <sheetData sheetId="1043">
        <row r="23">
          <cell r="N23">
            <v>28.799999999999997</v>
          </cell>
        </row>
      </sheetData>
      <sheetData sheetId="1044">
        <row r="23">
          <cell r="N23">
            <v>28.799999999999997</v>
          </cell>
        </row>
      </sheetData>
      <sheetData sheetId="1045">
        <row r="23">
          <cell r="N23">
            <v>28.799999999999997</v>
          </cell>
        </row>
      </sheetData>
      <sheetData sheetId="1046">
        <row r="23">
          <cell r="N23">
            <v>28.799999999999997</v>
          </cell>
        </row>
      </sheetData>
      <sheetData sheetId="1047">
        <row r="23">
          <cell r="N23">
            <v>28.799999999999997</v>
          </cell>
        </row>
      </sheetData>
      <sheetData sheetId="1048">
        <row r="23">
          <cell r="N23">
            <v>28.799999999999997</v>
          </cell>
        </row>
      </sheetData>
      <sheetData sheetId="1049">
        <row r="23">
          <cell r="N23">
            <v>28.799999999999997</v>
          </cell>
        </row>
      </sheetData>
      <sheetData sheetId="1050">
        <row r="23">
          <cell r="N23">
            <v>28.799999999999997</v>
          </cell>
        </row>
      </sheetData>
      <sheetData sheetId="1051">
        <row r="23">
          <cell r="N23">
            <v>28.799999999999997</v>
          </cell>
        </row>
      </sheetData>
      <sheetData sheetId="1052">
        <row r="23">
          <cell r="N23">
            <v>28.799999999999997</v>
          </cell>
        </row>
      </sheetData>
      <sheetData sheetId="1053">
        <row r="23">
          <cell r="N23">
            <v>28.799999999999997</v>
          </cell>
        </row>
      </sheetData>
      <sheetData sheetId="1054">
        <row r="23">
          <cell r="N23">
            <v>28.799999999999997</v>
          </cell>
        </row>
      </sheetData>
      <sheetData sheetId="1055">
        <row r="23">
          <cell r="N23">
            <v>28.799999999999997</v>
          </cell>
        </row>
      </sheetData>
      <sheetData sheetId="1056">
        <row r="23">
          <cell r="N23">
            <v>28.799999999999997</v>
          </cell>
        </row>
      </sheetData>
      <sheetData sheetId="1057">
        <row r="23">
          <cell r="N23">
            <v>28.799999999999997</v>
          </cell>
        </row>
      </sheetData>
      <sheetData sheetId="1058">
        <row r="23">
          <cell r="N23">
            <v>28.799999999999997</v>
          </cell>
        </row>
      </sheetData>
      <sheetData sheetId="1059">
        <row r="23">
          <cell r="N23">
            <v>28.799999999999997</v>
          </cell>
        </row>
      </sheetData>
      <sheetData sheetId="1060">
        <row r="23">
          <cell r="N23">
            <v>28.799999999999997</v>
          </cell>
        </row>
      </sheetData>
      <sheetData sheetId="1061">
        <row r="23">
          <cell r="N23">
            <v>28.799999999999997</v>
          </cell>
        </row>
      </sheetData>
      <sheetData sheetId="1062">
        <row r="23">
          <cell r="N23">
            <v>28.799999999999997</v>
          </cell>
        </row>
      </sheetData>
      <sheetData sheetId="1063">
        <row r="23">
          <cell r="N23">
            <v>28.799999999999997</v>
          </cell>
        </row>
      </sheetData>
      <sheetData sheetId="1064">
        <row r="23">
          <cell r="N23">
            <v>28.799999999999997</v>
          </cell>
        </row>
      </sheetData>
      <sheetData sheetId="1065">
        <row r="23">
          <cell r="N23">
            <v>28.799999999999997</v>
          </cell>
        </row>
      </sheetData>
      <sheetData sheetId="1066">
        <row r="23">
          <cell r="N23">
            <v>28.799999999999997</v>
          </cell>
        </row>
      </sheetData>
      <sheetData sheetId="1067">
        <row r="23">
          <cell r="N23">
            <v>28.799999999999997</v>
          </cell>
        </row>
      </sheetData>
      <sheetData sheetId="1068">
        <row r="23">
          <cell r="N23">
            <v>28.799999999999997</v>
          </cell>
        </row>
      </sheetData>
      <sheetData sheetId="1069">
        <row r="23">
          <cell r="N23">
            <v>28.799999999999997</v>
          </cell>
        </row>
      </sheetData>
      <sheetData sheetId="1070">
        <row r="23">
          <cell r="N23">
            <v>28.799999999999997</v>
          </cell>
        </row>
      </sheetData>
      <sheetData sheetId="1071">
        <row r="23">
          <cell r="N23">
            <v>28.799999999999997</v>
          </cell>
        </row>
      </sheetData>
      <sheetData sheetId="1072">
        <row r="23">
          <cell r="N23">
            <v>28.799999999999997</v>
          </cell>
        </row>
      </sheetData>
      <sheetData sheetId="1073">
        <row r="23">
          <cell r="N23">
            <v>28.799999999999997</v>
          </cell>
        </row>
      </sheetData>
      <sheetData sheetId="1074">
        <row r="23">
          <cell r="N23">
            <v>28.799999999999997</v>
          </cell>
        </row>
      </sheetData>
      <sheetData sheetId="1075">
        <row r="23">
          <cell r="N23">
            <v>28.799999999999997</v>
          </cell>
        </row>
      </sheetData>
      <sheetData sheetId="1076">
        <row r="23">
          <cell r="N23">
            <v>28.799999999999997</v>
          </cell>
        </row>
      </sheetData>
      <sheetData sheetId="1077">
        <row r="23">
          <cell r="N23">
            <v>28.799999999999997</v>
          </cell>
        </row>
      </sheetData>
      <sheetData sheetId="1078">
        <row r="23">
          <cell r="N23">
            <v>28.799999999999997</v>
          </cell>
        </row>
      </sheetData>
      <sheetData sheetId="1079">
        <row r="23">
          <cell r="N23">
            <v>28.799999999999997</v>
          </cell>
        </row>
      </sheetData>
      <sheetData sheetId="1080">
        <row r="23">
          <cell r="N23">
            <v>28.799999999999997</v>
          </cell>
        </row>
      </sheetData>
      <sheetData sheetId="1081">
        <row r="23">
          <cell r="N23">
            <v>28.799999999999997</v>
          </cell>
        </row>
      </sheetData>
      <sheetData sheetId="1082">
        <row r="23">
          <cell r="N23">
            <v>28.799999999999997</v>
          </cell>
        </row>
      </sheetData>
      <sheetData sheetId="1083">
        <row r="23">
          <cell r="N23">
            <v>28.799999999999997</v>
          </cell>
        </row>
      </sheetData>
      <sheetData sheetId="1084">
        <row r="23">
          <cell r="N23">
            <v>28.799999999999997</v>
          </cell>
        </row>
      </sheetData>
      <sheetData sheetId="1085">
        <row r="23">
          <cell r="N23">
            <v>28.799999999999997</v>
          </cell>
        </row>
      </sheetData>
      <sheetData sheetId="1086">
        <row r="23">
          <cell r="N23">
            <v>28.799999999999997</v>
          </cell>
        </row>
      </sheetData>
      <sheetData sheetId="1087">
        <row r="23">
          <cell r="N23">
            <v>28.799999999999997</v>
          </cell>
        </row>
      </sheetData>
      <sheetData sheetId="1088">
        <row r="23">
          <cell r="N23">
            <v>28.799999999999997</v>
          </cell>
        </row>
      </sheetData>
      <sheetData sheetId="1089">
        <row r="23">
          <cell r="N23">
            <v>28.799999999999997</v>
          </cell>
        </row>
      </sheetData>
      <sheetData sheetId="1090">
        <row r="23">
          <cell r="N23">
            <v>28.799999999999997</v>
          </cell>
        </row>
      </sheetData>
      <sheetData sheetId="1091">
        <row r="23">
          <cell r="N23">
            <v>28.799999999999997</v>
          </cell>
        </row>
      </sheetData>
      <sheetData sheetId="1092">
        <row r="23">
          <cell r="N23">
            <v>28.799999999999997</v>
          </cell>
        </row>
      </sheetData>
      <sheetData sheetId="1093">
        <row r="23">
          <cell r="N23">
            <v>28.799999999999997</v>
          </cell>
        </row>
      </sheetData>
      <sheetData sheetId="1094">
        <row r="23">
          <cell r="N23">
            <v>28.799999999999997</v>
          </cell>
        </row>
      </sheetData>
      <sheetData sheetId="1095">
        <row r="23">
          <cell r="N23">
            <v>28.799999999999997</v>
          </cell>
        </row>
      </sheetData>
      <sheetData sheetId="1096">
        <row r="23">
          <cell r="N23">
            <v>28.799999999999997</v>
          </cell>
        </row>
      </sheetData>
      <sheetData sheetId="1097">
        <row r="23">
          <cell r="N23">
            <v>28.799999999999997</v>
          </cell>
        </row>
      </sheetData>
      <sheetData sheetId="1098">
        <row r="23">
          <cell r="N23">
            <v>28.799999999999997</v>
          </cell>
        </row>
      </sheetData>
      <sheetData sheetId="1099">
        <row r="23">
          <cell r="N23">
            <v>28.799999999999997</v>
          </cell>
        </row>
      </sheetData>
      <sheetData sheetId="1100">
        <row r="23">
          <cell r="N23">
            <v>28.799999999999997</v>
          </cell>
        </row>
      </sheetData>
      <sheetData sheetId="1101">
        <row r="23">
          <cell r="N23">
            <v>28.799999999999997</v>
          </cell>
        </row>
      </sheetData>
      <sheetData sheetId="1102">
        <row r="23">
          <cell r="N23">
            <v>28.799999999999997</v>
          </cell>
        </row>
      </sheetData>
      <sheetData sheetId="1103">
        <row r="23">
          <cell r="N23">
            <v>28.799999999999997</v>
          </cell>
        </row>
      </sheetData>
      <sheetData sheetId="1104">
        <row r="23">
          <cell r="N23">
            <v>28.799999999999997</v>
          </cell>
        </row>
      </sheetData>
      <sheetData sheetId="1105">
        <row r="23">
          <cell r="N23">
            <v>28.799999999999997</v>
          </cell>
        </row>
      </sheetData>
      <sheetData sheetId="1106">
        <row r="23">
          <cell r="N23">
            <v>28.799999999999997</v>
          </cell>
        </row>
      </sheetData>
      <sheetData sheetId="1107">
        <row r="23">
          <cell r="N23">
            <v>28.799999999999997</v>
          </cell>
        </row>
      </sheetData>
      <sheetData sheetId="1108">
        <row r="23">
          <cell r="N23">
            <v>28.799999999999997</v>
          </cell>
        </row>
      </sheetData>
      <sheetData sheetId="1109">
        <row r="23">
          <cell r="N23">
            <v>28.799999999999997</v>
          </cell>
        </row>
      </sheetData>
      <sheetData sheetId="1110">
        <row r="23">
          <cell r="N23">
            <v>28.799999999999997</v>
          </cell>
        </row>
      </sheetData>
      <sheetData sheetId="1111">
        <row r="23">
          <cell r="N23">
            <v>28.799999999999997</v>
          </cell>
        </row>
      </sheetData>
      <sheetData sheetId="1112">
        <row r="23">
          <cell r="N23">
            <v>28.799999999999997</v>
          </cell>
        </row>
      </sheetData>
      <sheetData sheetId="1113">
        <row r="23">
          <cell r="N23">
            <v>28.799999999999997</v>
          </cell>
        </row>
      </sheetData>
      <sheetData sheetId="1114">
        <row r="23">
          <cell r="N23">
            <v>28.799999999999997</v>
          </cell>
        </row>
      </sheetData>
      <sheetData sheetId="1115">
        <row r="23">
          <cell r="N23">
            <v>28.799999999999997</v>
          </cell>
        </row>
      </sheetData>
      <sheetData sheetId="1116">
        <row r="23">
          <cell r="N23">
            <v>28.799999999999997</v>
          </cell>
        </row>
      </sheetData>
      <sheetData sheetId="1117">
        <row r="23">
          <cell r="N23">
            <v>28.799999999999997</v>
          </cell>
        </row>
      </sheetData>
      <sheetData sheetId="1118">
        <row r="23">
          <cell r="N23">
            <v>28.799999999999997</v>
          </cell>
        </row>
      </sheetData>
      <sheetData sheetId="1119">
        <row r="23">
          <cell r="N23">
            <v>28.799999999999997</v>
          </cell>
        </row>
      </sheetData>
      <sheetData sheetId="1120">
        <row r="23">
          <cell r="N23">
            <v>28.799999999999997</v>
          </cell>
        </row>
      </sheetData>
      <sheetData sheetId="1121">
        <row r="23">
          <cell r="N23">
            <v>28.799999999999997</v>
          </cell>
        </row>
      </sheetData>
      <sheetData sheetId="1122">
        <row r="23">
          <cell r="N23">
            <v>28.799999999999997</v>
          </cell>
        </row>
      </sheetData>
      <sheetData sheetId="1123">
        <row r="23">
          <cell r="N23">
            <v>28.799999999999997</v>
          </cell>
        </row>
      </sheetData>
      <sheetData sheetId="1124">
        <row r="23">
          <cell r="N23">
            <v>28.799999999999997</v>
          </cell>
        </row>
      </sheetData>
      <sheetData sheetId="1125">
        <row r="23">
          <cell r="N23">
            <v>28.799999999999997</v>
          </cell>
        </row>
      </sheetData>
      <sheetData sheetId="1126">
        <row r="23">
          <cell r="N23">
            <v>28.799999999999997</v>
          </cell>
        </row>
      </sheetData>
      <sheetData sheetId="1127">
        <row r="23">
          <cell r="N23">
            <v>28.799999999999997</v>
          </cell>
        </row>
      </sheetData>
      <sheetData sheetId="1128">
        <row r="23">
          <cell r="N23">
            <v>28.799999999999997</v>
          </cell>
        </row>
      </sheetData>
      <sheetData sheetId="1129">
        <row r="23">
          <cell r="N23">
            <v>28.799999999999997</v>
          </cell>
        </row>
      </sheetData>
      <sheetData sheetId="1130">
        <row r="23">
          <cell r="N23">
            <v>28.799999999999997</v>
          </cell>
        </row>
      </sheetData>
      <sheetData sheetId="1131">
        <row r="23">
          <cell r="N23">
            <v>28.799999999999997</v>
          </cell>
        </row>
      </sheetData>
      <sheetData sheetId="1132">
        <row r="23">
          <cell r="N23">
            <v>28.799999999999997</v>
          </cell>
        </row>
      </sheetData>
      <sheetData sheetId="1133">
        <row r="23">
          <cell r="N23">
            <v>28.799999999999997</v>
          </cell>
        </row>
      </sheetData>
      <sheetData sheetId="1134">
        <row r="23">
          <cell r="N23">
            <v>28.799999999999997</v>
          </cell>
        </row>
      </sheetData>
      <sheetData sheetId="1135">
        <row r="23">
          <cell r="N23">
            <v>28.799999999999997</v>
          </cell>
        </row>
      </sheetData>
      <sheetData sheetId="1136">
        <row r="23">
          <cell r="N23">
            <v>28.799999999999997</v>
          </cell>
        </row>
      </sheetData>
      <sheetData sheetId="1137">
        <row r="23">
          <cell r="N23">
            <v>28.799999999999997</v>
          </cell>
        </row>
      </sheetData>
      <sheetData sheetId="1138">
        <row r="23">
          <cell r="N23">
            <v>28.799999999999997</v>
          </cell>
        </row>
      </sheetData>
      <sheetData sheetId="1139">
        <row r="23">
          <cell r="N23">
            <v>28.799999999999997</v>
          </cell>
        </row>
      </sheetData>
      <sheetData sheetId="1140">
        <row r="23">
          <cell r="N23">
            <v>28.799999999999997</v>
          </cell>
        </row>
      </sheetData>
      <sheetData sheetId="1141">
        <row r="23">
          <cell r="N23">
            <v>28.799999999999997</v>
          </cell>
        </row>
      </sheetData>
      <sheetData sheetId="1142">
        <row r="23">
          <cell r="N23">
            <v>28.799999999999997</v>
          </cell>
        </row>
      </sheetData>
      <sheetData sheetId="1143">
        <row r="23">
          <cell r="N23">
            <v>28.799999999999997</v>
          </cell>
        </row>
      </sheetData>
      <sheetData sheetId="1144">
        <row r="23">
          <cell r="N23">
            <v>28.799999999999997</v>
          </cell>
        </row>
      </sheetData>
      <sheetData sheetId="1145">
        <row r="23">
          <cell r="N23">
            <v>28.799999999999997</v>
          </cell>
        </row>
      </sheetData>
      <sheetData sheetId="1146">
        <row r="23">
          <cell r="N23">
            <v>28.799999999999997</v>
          </cell>
        </row>
      </sheetData>
      <sheetData sheetId="1147">
        <row r="23">
          <cell r="N23">
            <v>28.799999999999997</v>
          </cell>
        </row>
      </sheetData>
      <sheetData sheetId="1148">
        <row r="23">
          <cell r="N23">
            <v>28.799999999999997</v>
          </cell>
        </row>
      </sheetData>
      <sheetData sheetId="1149">
        <row r="23">
          <cell r="N23">
            <v>28.799999999999997</v>
          </cell>
        </row>
      </sheetData>
      <sheetData sheetId="1150">
        <row r="23">
          <cell r="N23">
            <v>28.799999999999997</v>
          </cell>
        </row>
      </sheetData>
      <sheetData sheetId="1151">
        <row r="23">
          <cell r="N23">
            <v>28.799999999999997</v>
          </cell>
        </row>
      </sheetData>
      <sheetData sheetId="1152">
        <row r="23">
          <cell r="N23">
            <v>28.799999999999997</v>
          </cell>
        </row>
      </sheetData>
      <sheetData sheetId="1153">
        <row r="23">
          <cell r="N23">
            <v>28.799999999999997</v>
          </cell>
        </row>
      </sheetData>
      <sheetData sheetId="1154">
        <row r="23">
          <cell r="N23">
            <v>28.799999999999997</v>
          </cell>
        </row>
      </sheetData>
      <sheetData sheetId="1155">
        <row r="23">
          <cell r="N23">
            <v>28.799999999999997</v>
          </cell>
        </row>
      </sheetData>
      <sheetData sheetId="1156">
        <row r="23">
          <cell r="N23">
            <v>28.799999999999997</v>
          </cell>
        </row>
      </sheetData>
      <sheetData sheetId="1157">
        <row r="23">
          <cell r="N23">
            <v>28.799999999999997</v>
          </cell>
        </row>
      </sheetData>
      <sheetData sheetId="1158">
        <row r="23">
          <cell r="N23">
            <v>28.799999999999997</v>
          </cell>
        </row>
      </sheetData>
      <sheetData sheetId="1159">
        <row r="23">
          <cell r="N23">
            <v>28.799999999999997</v>
          </cell>
        </row>
      </sheetData>
      <sheetData sheetId="1160">
        <row r="23">
          <cell r="N23">
            <v>28.799999999999997</v>
          </cell>
        </row>
      </sheetData>
      <sheetData sheetId="1161">
        <row r="23">
          <cell r="N23">
            <v>28.799999999999997</v>
          </cell>
        </row>
      </sheetData>
      <sheetData sheetId="1162">
        <row r="23">
          <cell r="N23">
            <v>28.799999999999997</v>
          </cell>
        </row>
      </sheetData>
      <sheetData sheetId="1163">
        <row r="23">
          <cell r="N23">
            <v>28.799999999999997</v>
          </cell>
        </row>
      </sheetData>
      <sheetData sheetId="1164">
        <row r="23">
          <cell r="N23">
            <v>28.799999999999997</v>
          </cell>
        </row>
      </sheetData>
      <sheetData sheetId="1165">
        <row r="23">
          <cell r="N23">
            <v>28.799999999999997</v>
          </cell>
        </row>
      </sheetData>
      <sheetData sheetId="1166">
        <row r="23">
          <cell r="N23">
            <v>28.799999999999997</v>
          </cell>
        </row>
      </sheetData>
      <sheetData sheetId="1167">
        <row r="23">
          <cell r="N23">
            <v>28.799999999999997</v>
          </cell>
        </row>
      </sheetData>
      <sheetData sheetId="1168">
        <row r="23">
          <cell r="N23">
            <v>28.799999999999997</v>
          </cell>
        </row>
      </sheetData>
      <sheetData sheetId="1169">
        <row r="23">
          <cell r="N23">
            <v>28.799999999999997</v>
          </cell>
        </row>
      </sheetData>
      <sheetData sheetId="1170">
        <row r="23">
          <cell r="N23">
            <v>28.799999999999997</v>
          </cell>
        </row>
      </sheetData>
      <sheetData sheetId="1171">
        <row r="23">
          <cell r="N23">
            <v>28.799999999999997</v>
          </cell>
        </row>
      </sheetData>
      <sheetData sheetId="1172">
        <row r="23">
          <cell r="N23">
            <v>28.799999999999997</v>
          </cell>
        </row>
      </sheetData>
      <sheetData sheetId="1173">
        <row r="23">
          <cell r="N23">
            <v>28.799999999999997</v>
          </cell>
        </row>
      </sheetData>
      <sheetData sheetId="1174">
        <row r="23">
          <cell r="N23">
            <v>28.799999999999997</v>
          </cell>
        </row>
      </sheetData>
      <sheetData sheetId="1175">
        <row r="23">
          <cell r="N23">
            <v>28.799999999999997</v>
          </cell>
        </row>
      </sheetData>
      <sheetData sheetId="1176">
        <row r="23">
          <cell r="N23">
            <v>28.799999999999997</v>
          </cell>
        </row>
      </sheetData>
      <sheetData sheetId="1177">
        <row r="23">
          <cell r="N23">
            <v>28.799999999999997</v>
          </cell>
        </row>
      </sheetData>
      <sheetData sheetId="1178">
        <row r="23">
          <cell r="N23">
            <v>28.799999999999997</v>
          </cell>
        </row>
      </sheetData>
      <sheetData sheetId="1179">
        <row r="23">
          <cell r="N23">
            <v>28.799999999999997</v>
          </cell>
        </row>
      </sheetData>
      <sheetData sheetId="1180">
        <row r="23">
          <cell r="N23">
            <v>28.799999999999997</v>
          </cell>
        </row>
      </sheetData>
      <sheetData sheetId="1181">
        <row r="23">
          <cell r="N23">
            <v>28.799999999999997</v>
          </cell>
        </row>
      </sheetData>
      <sheetData sheetId="1182">
        <row r="23">
          <cell r="N23">
            <v>28.799999999999997</v>
          </cell>
        </row>
      </sheetData>
      <sheetData sheetId="1183">
        <row r="23">
          <cell r="N23">
            <v>28.799999999999997</v>
          </cell>
        </row>
      </sheetData>
      <sheetData sheetId="1184">
        <row r="23">
          <cell r="N23">
            <v>28.799999999999997</v>
          </cell>
        </row>
      </sheetData>
      <sheetData sheetId="1185">
        <row r="23">
          <cell r="N23">
            <v>28.799999999999997</v>
          </cell>
        </row>
      </sheetData>
      <sheetData sheetId="1186">
        <row r="23">
          <cell r="N23">
            <v>28.799999999999997</v>
          </cell>
        </row>
      </sheetData>
      <sheetData sheetId="1187">
        <row r="23">
          <cell r="N23">
            <v>28.799999999999997</v>
          </cell>
        </row>
      </sheetData>
      <sheetData sheetId="1188">
        <row r="23">
          <cell r="N23">
            <v>28.799999999999997</v>
          </cell>
        </row>
      </sheetData>
      <sheetData sheetId="1189">
        <row r="23">
          <cell r="N23">
            <v>28.799999999999997</v>
          </cell>
        </row>
      </sheetData>
      <sheetData sheetId="1190">
        <row r="23">
          <cell r="N23">
            <v>28.799999999999997</v>
          </cell>
        </row>
      </sheetData>
      <sheetData sheetId="1191">
        <row r="23">
          <cell r="N23">
            <v>28.799999999999997</v>
          </cell>
        </row>
      </sheetData>
      <sheetData sheetId="1192">
        <row r="23">
          <cell r="N23">
            <v>28.799999999999997</v>
          </cell>
        </row>
      </sheetData>
      <sheetData sheetId="1193">
        <row r="23">
          <cell r="N23">
            <v>28.799999999999997</v>
          </cell>
        </row>
      </sheetData>
      <sheetData sheetId="1194">
        <row r="23">
          <cell r="N23">
            <v>28.799999999999997</v>
          </cell>
        </row>
      </sheetData>
      <sheetData sheetId="1195">
        <row r="23">
          <cell r="N23">
            <v>28.799999999999997</v>
          </cell>
        </row>
      </sheetData>
      <sheetData sheetId="1196">
        <row r="23">
          <cell r="N23">
            <v>28.799999999999997</v>
          </cell>
        </row>
      </sheetData>
      <sheetData sheetId="1197">
        <row r="23">
          <cell r="N23">
            <v>28.799999999999997</v>
          </cell>
        </row>
      </sheetData>
      <sheetData sheetId="1198">
        <row r="23">
          <cell r="N23">
            <v>28.799999999999997</v>
          </cell>
        </row>
      </sheetData>
      <sheetData sheetId="1199">
        <row r="23">
          <cell r="N23">
            <v>28.799999999999997</v>
          </cell>
        </row>
      </sheetData>
      <sheetData sheetId="1200">
        <row r="23">
          <cell r="N23">
            <v>28.799999999999997</v>
          </cell>
        </row>
      </sheetData>
      <sheetData sheetId="1201">
        <row r="23">
          <cell r="N23">
            <v>28.799999999999997</v>
          </cell>
        </row>
      </sheetData>
      <sheetData sheetId="1202">
        <row r="23">
          <cell r="N23">
            <v>28.799999999999997</v>
          </cell>
        </row>
      </sheetData>
      <sheetData sheetId="1203">
        <row r="23">
          <cell r="N23">
            <v>28.799999999999997</v>
          </cell>
        </row>
      </sheetData>
      <sheetData sheetId="1204">
        <row r="23">
          <cell r="N23">
            <v>28.799999999999997</v>
          </cell>
        </row>
      </sheetData>
      <sheetData sheetId="1205">
        <row r="23">
          <cell r="N23">
            <v>28.799999999999997</v>
          </cell>
        </row>
      </sheetData>
      <sheetData sheetId="1206">
        <row r="23">
          <cell r="N23">
            <v>28.799999999999997</v>
          </cell>
        </row>
      </sheetData>
      <sheetData sheetId="1207">
        <row r="23">
          <cell r="N23">
            <v>28.799999999999997</v>
          </cell>
        </row>
      </sheetData>
      <sheetData sheetId="1208">
        <row r="23">
          <cell r="N23">
            <v>28.799999999999997</v>
          </cell>
        </row>
      </sheetData>
      <sheetData sheetId="1209">
        <row r="23">
          <cell r="N23">
            <v>28.799999999999997</v>
          </cell>
        </row>
      </sheetData>
      <sheetData sheetId="1210">
        <row r="23">
          <cell r="N23">
            <v>28.799999999999997</v>
          </cell>
        </row>
      </sheetData>
      <sheetData sheetId="1211">
        <row r="23">
          <cell r="N23">
            <v>28.799999999999997</v>
          </cell>
        </row>
      </sheetData>
      <sheetData sheetId="1212">
        <row r="23">
          <cell r="N23">
            <v>28.799999999999997</v>
          </cell>
        </row>
      </sheetData>
      <sheetData sheetId="1213">
        <row r="23">
          <cell r="N23">
            <v>28.799999999999997</v>
          </cell>
        </row>
      </sheetData>
      <sheetData sheetId="1214">
        <row r="23">
          <cell r="N23">
            <v>28.799999999999997</v>
          </cell>
        </row>
      </sheetData>
      <sheetData sheetId="1215">
        <row r="23">
          <cell r="N23">
            <v>28.799999999999997</v>
          </cell>
        </row>
      </sheetData>
      <sheetData sheetId="1216">
        <row r="23">
          <cell r="N23">
            <v>28.799999999999997</v>
          </cell>
        </row>
      </sheetData>
      <sheetData sheetId="1217">
        <row r="23">
          <cell r="N23">
            <v>28.799999999999997</v>
          </cell>
        </row>
      </sheetData>
      <sheetData sheetId="1218">
        <row r="23">
          <cell r="N23">
            <v>28.799999999999997</v>
          </cell>
        </row>
      </sheetData>
      <sheetData sheetId="1219">
        <row r="23">
          <cell r="N23">
            <v>28.799999999999997</v>
          </cell>
        </row>
      </sheetData>
      <sheetData sheetId="1220">
        <row r="23">
          <cell r="N23">
            <v>28.799999999999997</v>
          </cell>
        </row>
      </sheetData>
      <sheetData sheetId="1221">
        <row r="23">
          <cell r="N23">
            <v>28.799999999999997</v>
          </cell>
        </row>
      </sheetData>
      <sheetData sheetId="1222">
        <row r="23">
          <cell r="N23">
            <v>28.799999999999997</v>
          </cell>
        </row>
      </sheetData>
      <sheetData sheetId="1223">
        <row r="23">
          <cell r="N23">
            <v>28.799999999999997</v>
          </cell>
        </row>
      </sheetData>
      <sheetData sheetId="1224">
        <row r="23">
          <cell r="N23">
            <v>28.799999999999997</v>
          </cell>
        </row>
      </sheetData>
      <sheetData sheetId="1225">
        <row r="23">
          <cell r="N23">
            <v>28.799999999999997</v>
          </cell>
        </row>
      </sheetData>
      <sheetData sheetId="1226">
        <row r="23">
          <cell r="N23">
            <v>28.799999999999997</v>
          </cell>
        </row>
      </sheetData>
      <sheetData sheetId="1227">
        <row r="23">
          <cell r="N23">
            <v>28.799999999999997</v>
          </cell>
        </row>
      </sheetData>
      <sheetData sheetId="1228">
        <row r="23">
          <cell r="N23">
            <v>28.799999999999997</v>
          </cell>
        </row>
      </sheetData>
      <sheetData sheetId="1229">
        <row r="23">
          <cell r="N23">
            <v>28.799999999999997</v>
          </cell>
        </row>
      </sheetData>
      <sheetData sheetId="1230">
        <row r="23">
          <cell r="N23">
            <v>28.799999999999997</v>
          </cell>
        </row>
      </sheetData>
      <sheetData sheetId="1231">
        <row r="23">
          <cell r="N23">
            <v>28.799999999999997</v>
          </cell>
        </row>
      </sheetData>
      <sheetData sheetId="1232">
        <row r="23">
          <cell r="N23">
            <v>28.799999999999997</v>
          </cell>
        </row>
      </sheetData>
      <sheetData sheetId="1233">
        <row r="23">
          <cell r="N23">
            <v>28.799999999999997</v>
          </cell>
        </row>
      </sheetData>
      <sheetData sheetId="1234">
        <row r="23">
          <cell r="N23">
            <v>28.799999999999997</v>
          </cell>
        </row>
      </sheetData>
      <sheetData sheetId="1235">
        <row r="23">
          <cell r="N23">
            <v>28.799999999999997</v>
          </cell>
        </row>
      </sheetData>
      <sheetData sheetId="1236">
        <row r="23">
          <cell r="N23">
            <v>28.799999999999997</v>
          </cell>
        </row>
      </sheetData>
      <sheetData sheetId="1237">
        <row r="23">
          <cell r="N23">
            <v>28.799999999999997</v>
          </cell>
        </row>
      </sheetData>
      <sheetData sheetId="1238">
        <row r="23">
          <cell r="N23">
            <v>28.799999999999997</v>
          </cell>
        </row>
      </sheetData>
      <sheetData sheetId="1239">
        <row r="23">
          <cell r="N23">
            <v>28.799999999999997</v>
          </cell>
        </row>
      </sheetData>
      <sheetData sheetId="1240">
        <row r="23">
          <cell r="N23">
            <v>28.799999999999997</v>
          </cell>
        </row>
      </sheetData>
      <sheetData sheetId="1241">
        <row r="23">
          <cell r="N23">
            <v>28.799999999999997</v>
          </cell>
        </row>
      </sheetData>
      <sheetData sheetId="1242">
        <row r="23">
          <cell r="N23">
            <v>28.799999999999997</v>
          </cell>
        </row>
      </sheetData>
      <sheetData sheetId="1243">
        <row r="23">
          <cell r="N23">
            <v>28.799999999999997</v>
          </cell>
        </row>
      </sheetData>
      <sheetData sheetId="1244">
        <row r="23">
          <cell r="N23">
            <v>28.799999999999997</v>
          </cell>
        </row>
      </sheetData>
      <sheetData sheetId="1245">
        <row r="23">
          <cell r="N23">
            <v>28.799999999999997</v>
          </cell>
        </row>
      </sheetData>
      <sheetData sheetId="1246">
        <row r="23">
          <cell r="N23">
            <v>28.799999999999997</v>
          </cell>
        </row>
      </sheetData>
      <sheetData sheetId="1247">
        <row r="23">
          <cell r="N23">
            <v>28.799999999999997</v>
          </cell>
        </row>
      </sheetData>
      <sheetData sheetId="1248">
        <row r="23">
          <cell r="N23">
            <v>28.799999999999997</v>
          </cell>
        </row>
      </sheetData>
      <sheetData sheetId="1249">
        <row r="23">
          <cell r="N23">
            <v>28.799999999999997</v>
          </cell>
        </row>
      </sheetData>
      <sheetData sheetId="1250">
        <row r="23">
          <cell r="N23">
            <v>28.799999999999997</v>
          </cell>
        </row>
      </sheetData>
      <sheetData sheetId="1251">
        <row r="23">
          <cell r="N23">
            <v>28.799999999999997</v>
          </cell>
        </row>
      </sheetData>
      <sheetData sheetId="1252">
        <row r="23">
          <cell r="N23">
            <v>28.799999999999997</v>
          </cell>
        </row>
      </sheetData>
      <sheetData sheetId="1253">
        <row r="23">
          <cell r="N23">
            <v>28.799999999999997</v>
          </cell>
        </row>
      </sheetData>
      <sheetData sheetId="1254">
        <row r="23">
          <cell r="N23">
            <v>28.799999999999997</v>
          </cell>
        </row>
      </sheetData>
      <sheetData sheetId="1255">
        <row r="23">
          <cell r="N23">
            <v>28.799999999999997</v>
          </cell>
        </row>
      </sheetData>
      <sheetData sheetId="1256">
        <row r="23">
          <cell r="N23">
            <v>28.799999999999997</v>
          </cell>
        </row>
      </sheetData>
      <sheetData sheetId="1257">
        <row r="23">
          <cell r="N23">
            <v>28.799999999999997</v>
          </cell>
        </row>
      </sheetData>
      <sheetData sheetId="1258">
        <row r="23">
          <cell r="N23">
            <v>28.799999999999997</v>
          </cell>
        </row>
      </sheetData>
      <sheetData sheetId="1259">
        <row r="23">
          <cell r="N23">
            <v>28.799999999999997</v>
          </cell>
        </row>
      </sheetData>
      <sheetData sheetId="1260">
        <row r="23">
          <cell r="N23">
            <v>28.799999999999997</v>
          </cell>
        </row>
      </sheetData>
      <sheetData sheetId="1261">
        <row r="23">
          <cell r="N23">
            <v>28.799999999999997</v>
          </cell>
        </row>
      </sheetData>
      <sheetData sheetId="1262">
        <row r="23">
          <cell r="N23">
            <v>28.799999999999997</v>
          </cell>
        </row>
      </sheetData>
      <sheetData sheetId="1263">
        <row r="23">
          <cell r="N23">
            <v>28.799999999999997</v>
          </cell>
        </row>
      </sheetData>
      <sheetData sheetId="1264">
        <row r="23">
          <cell r="N23">
            <v>28.799999999999997</v>
          </cell>
        </row>
      </sheetData>
      <sheetData sheetId="1265">
        <row r="23">
          <cell r="N23">
            <v>28.799999999999997</v>
          </cell>
        </row>
      </sheetData>
      <sheetData sheetId="1266">
        <row r="23">
          <cell r="N23">
            <v>28.799999999999997</v>
          </cell>
        </row>
      </sheetData>
      <sheetData sheetId="1267">
        <row r="23">
          <cell r="N23">
            <v>28.799999999999997</v>
          </cell>
        </row>
      </sheetData>
      <sheetData sheetId="1268">
        <row r="23">
          <cell r="N23">
            <v>28.799999999999997</v>
          </cell>
        </row>
      </sheetData>
      <sheetData sheetId="1269">
        <row r="23">
          <cell r="N23">
            <v>28.799999999999997</v>
          </cell>
        </row>
      </sheetData>
      <sheetData sheetId="1270">
        <row r="23">
          <cell r="N23">
            <v>28.799999999999997</v>
          </cell>
        </row>
      </sheetData>
      <sheetData sheetId="1271">
        <row r="23">
          <cell r="N23">
            <v>28.799999999999997</v>
          </cell>
        </row>
      </sheetData>
      <sheetData sheetId="1272">
        <row r="23">
          <cell r="N23">
            <v>28.799999999999997</v>
          </cell>
        </row>
      </sheetData>
      <sheetData sheetId="1273">
        <row r="23">
          <cell r="N23">
            <v>28.799999999999997</v>
          </cell>
        </row>
      </sheetData>
      <sheetData sheetId="1274">
        <row r="23">
          <cell r="N23">
            <v>28.799999999999997</v>
          </cell>
        </row>
      </sheetData>
      <sheetData sheetId="1275">
        <row r="23">
          <cell r="N23">
            <v>28.799999999999997</v>
          </cell>
        </row>
      </sheetData>
      <sheetData sheetId="1276">
        <row r="23">
          <cell r="N23">
            <v>28.799999999999997</v>
          </cell>
        </row>
      </sheetData>
      <sheetData sheetId="1277">
        <row r="23">
          <cell r="N23">
            <v>28.799999999999997</v>
          </cell>
        </row>
      </sheetData>
      <sheetData sheetId="1278">
        <row r="23">
          <cell r="N23">
            <v>28.799999999999997</v>
          </cell>
        </row>
      </sheetData>
      <sheetData sheetId="1279">
        <row r="23">
          <cell r="N23">
            <v>28.799999999999997</v>
          </cell>
        </row>
      </sheetData>
      <sheetData sheetId="1280">
        <row r="23">
          <cell r="N23">
            <v>28.799999999999997</v>
          </cell>
        </row>
      </sheetData>
      <sheetData sheetId="1281">
        <row r="23">
          <cell r="N23">
            <v>28.799999999999997</v>
          </cell>
        </row>
      </sheetData>
      <sheetData sheetId="1282">
        <row r="23">
          <cell r="N23">
            <v>28.799999999999997</v>
          </cell>
        </row>
      </sheetData>
      <sheetData sheetId="1283">
        <row r="23">
          <cell r="N23">
            <v>28.799999999999997</v>
          </cell>
        </row>
      </sheetData>
      <sheetData sheetId="1284">
        <row r="23">
          <cell r="N23">
            <v>28.799999999999997</v>
          </cell>
        </row>
      </sheetData>
      <sheetData sheetId="1285">
        <row r="23">
          <cell r="N23">
            <v>28.799999999999997</v>
          </cell>
        </row>
      </sheetData>
      <sheetData sheetId="1286">
        <row r="23">
          <cell r="N23">
            <v>28.799999999999997</v>
          </cell>
        </row>
      </sheetData>
      <sheetData sheetId="1287">
        <row r="23">
          <cell r="N23">
            <v>28.799999999999997</v>
          </cell>
        </row>
      </sheetData>
      <sheetData sheetId="1288">
        <row r="23">
          <cell r="N23">
            <v>28.799999999999997</v>
          </cell>
        </row>
      </sheetData>
      <sheetData sheetId="1289">
        <row r="23">
          <cell r="N23">
            <v>28.799999999999997</v>
          </cell>
        </row>
      </sheetData>
      <sheetData sheetId="1290">
        <row r="23">
          <cell r="N23">
            <v>28.799999999999997</v>
          </cell>
        </row>
      </sheetData>
      <sheetData sheetId="1291">
        <row r="23">
          <cell r="N23">
            <v>28.799999999999997</v>
          </cell>
        </row>
      </sheetData>
      <sheetData sheetId="1292">
        <row r="23">
          <cell r="N23">
            <v>28.799999999999997</v>
          </cell>
        </row>
      </sheetData>
      <sheetData sheetId="1293">
        <row r="23">
          <cell r="N23">
            <v>28.799999999999997</v>
          </cell>
        </row>
      </sheetData>
      <sheetData sheetId="1294">
        <row r="23">
          <cell r="N23">
            <v>28.799999999999997</v>
          </cell>
        </row>
      </sheetData>
      <sheetData sheetId="1295">
        <row r="23">
          <cell r="N23">
            <v>28.799999999999997</v>
          </cell>
        </row>
      </sheetData>
      <sheetData sheetId="1296">
        <row r="23">
          <cell r="N23">
            <v>28.799999999999997</v>
          </cell>
        </row>
      </sheetData>
      <sheetData sheetId="1297">
        <row r="23">
          <cell r="N23">
            <v>28.799999999999997</v>
          </cell>
        </row>
      </sheetData>
      <sheetData sheetId="1298">
        <row r="23">
          <cell r="N23">
            <v>28.799999999999997</v>
          </cell>
        </row>
      </sheetData>
      <sheetData sheetId="1299">
        <row r="23">
          <cell r="N23">
            <v>28.799999999999997</v>
          </cell>
        </row>
      </sheetData>
      <sheetData sheetId="1300">
        <row r="23">
          <cell r="N23">
            <v>28.799999999999997</v>
          </cell>
        </row>
      </sheetData>
      <sheetData sheetId="1301">
        <row r="23">
          <cell r="N23">
            <v>28.799999999999997</v>
          </cell>
        </row>
      </sheetData>
      <sheetData sheetId="1302">
        <row r="23">
          <cell r="N23">
            <v>28.799999999999997</v>
          </cell>
        </row>
      </sheetData>
      <sheetData sheetId="1303">
        <row r="23">
          <cell r="N23">
            <v>28.799999999999997</v>
          </cell>
        </row>
      </sheetData>
      <sheetData sheetId="1304">
        <row r="23">
          <cell r="N23">
            <v>28.799999999999997</v>
          </cell>
        </row>
      </sheetData>
      <sheetData sheetId="1305">
        <row r="23">
          <cell r="N23">
            <v>28.799999999999997</v>
          </cell>
        </row>
      </sheetData>
      <sheetData sheetId="1306">
        <row r="23">
          <cell r="N23">
            <v>28.799999999999997</v>
          </cell>
        </row>
      </sheetData>
      <sheetData sheetId="1307">
        <row r="23">
          <cell r="N23">
            <v>28.799999999999997</v>
          </cell>
        </row>
      </sheetData>
      <sheetData sheetId="1308">
        <row r="23">
          <cell r="N23">
            <v>28.799999999999997</v>
          </cell>
        </row>
      </sheetData>
      <sheetData sheetId="1309">
        <row r="23">
          <cell r="N23">
            <v>28.799999999999997</v>
          </cell>
        </row>
      </sheetData>
      <sheetData sheetId="1310">
        <row r="23">
          <cell r="N23">
            <v>28.799999999999997</v>
          </cell>
        </row>
      </sheetData>
      <sheetData sheetId="1311">
        <row r="23">
          <cell r="N23">
            <v>28.799999999999997</v>
          </cell>
        </row>
      </sheetData>
      <sheetData sheetId="1312">
        <row r="23">
          <cell r="N23">
            <v>28.799999999999997</v>
          </cell>
        </row>
      </sheetData>
      <sheetData sheetId="1313">
        <row r="23">
          <cell r="N23">
            <v>28.799999999999997</v>
          </cell>
        </row>
      </sheetData>
      <sheetData sheetId="1314">
        <row r="23">
          <cell r="N23">
            <v>28.799999999999997</v>
          </cell>
        </row>
      </sheetData>
      <sheetData sheetId="1315">
        <row r="23">
          <cell r="N23">
            <v>28.799999999999997</v>
          </cell>
        </row>
      </sheetData>
      <sheetData sheetId="1316">
        <row r="23">
          <cell r="N23">
            <v>28.799999999999997</v>
          </cell>
        </row>
      </sheetData>
      <sheetData sheetId="1317">
        <row r="23">
          <cell r="N23">
            <v>28.799999999999997</v>
          </cell>
        </row>
      </sheetData>
      <sheetData sheetId="1318">
        <row r="23">
          <cell r="N23">
            <v>28.799999999999997</v>
          </cell>
        </row>
      </sheetData>
      <sheetData sheetId="1319">
        <row r="23">
          <cell r="N23">
            <v>28.799999999999997</v>
          </cell>
        </row>
      </sheetData>
      <sheetData sheetId="1320">
        <row r="23">
          <cell r="N23">
            <v>28.799999999999997</v>
          </cell>
        </row>
      </sheetData>
      <sheetData sheetId="1321">
        <row r="23">
          <cell r="N23">
            <v>28.799999999999997</v>
          </cell>
        </row>
      </sheetData>
      <sheetData sheetId="1322">
        <row r="23">
          <cell r="N23">
            <v>28.799999999999997</v>
          </cell>
        </row>
      </sheetData>
      <sheetData sheetId="1323">
        <row r="23">
          <cell r="N23">
            <v>28.799999999999997</v>
          </cell>
        </row>
      </sheetData>
      <sheetData sheetId="1324">
        <row r="23">
          <cell r="N23">
            <v>28.799999999999997</v>
          </cell>
        </row>
      </sheetData>
      <sheetData sheetId="1325">
        <row r="23">
          <cell r="N23">
            <v>28.799999999999997</v>
          </cell>
        </row>
      </sheetData>
      <sheetData sheetId="1326">
        <row r="23">
          <cell r="N23">
            <v>28.799999999999997</v>
          </cell>
        </row>
      </sheetData>
      <sheetData sheetId="1327">
        <row r="23">
          <cell r="N23">
            <v>28.799999999999997</v>
          </cell>
        </row>
      </sheetData>
      <sheetData sheetId="1328">
        <row r="23">
          <cell r="N23">
            <v>28.799999999999997</v>
          </cell>
        </row>
      </sheetData>
      <sheetData sheetId="1329">
        <row r="23">
          <cell r="N23">
            <v>28.799999999999997</v>
          </cell>
        </row>
      </sheetData>
      <sheetData sheetId="1330">
        <row r="23">
          <cell r="N23">
            <v>28.799999999999997</v>
          </cell>
        </row>
      </sheetData>
      <sheetData sheetId="1331">
        <row r="23">
          <cell r="N23">
            <v>28.799999999999997</v>
          </cell>
        </row>
      </sheetData>
      <sheetData sheetId="1332">
        <row r="23">
          <cell r="N23">
            <v>28.799999999999997</v>
          </cell>
        </row>
      </sheetData>
      <sheetData sheetId="1333">
        <row r="23">
          <cell r="N23">
            <v>28.799999999999997</v>
          </cell>
        </row>
      </sheetData>
      <sheetData sheetId="1334">
        <row r="23">
          <cell r="N23">
            <v>28.799999999999997</v>
          </cell>
        </row>
      </sheetData>
      <sheetData sheetId="1335">
        <row r="23">
          <cell r="N23">
            <v>28.799999999999997</v>
          </cell>
        </row>
      </sheetData>
      <sheetData sheetId="1336">
        <row r="23">
          <cell r="N23">
            <v>28.799999999999997</v>
          </cell>
        </row>
      </sheetData>
      <sheetData sheetId="1337">
        <row r="23">
          <cell r="N23">
            <v>28.799999999999997</v>
          </cell>
        </row>
      </sheetData>
      <sheetData sheetId="1338">
        <row r="23">
          <cell r="N23">
            <v>28.799999999999997</v>
          </cell>
        </row>
      </sheetData>
      <sheetData sheetId="1339">
        <row r="23">
          <cell r="N23">
            <v>28.799999999999997</v>
          </cell>
        </row>
      </sheetData>
      <sheetData sheetId="1340">
        <row r="23">
          <cell r="N23">
            <v>28.799999999999997</v>
          </cell>
        </row>
      </sheetData>
      <sheetData sheetId="1341">
        <row r="23">
          <cell r="N23">
            <v>28.799999999999997</v>
          </cell>
        </row>
      </sheetData>
      <sheetData sheetId="1342">
        <row r="23">
          <cell r="N23">
            <v>28.799999999999997</v>
          </cell>
        </row>
      </sheetData>
      <sheetData sheetId="1343">
        <row r="23">
          <cell r="N23">
            <v>28.799999999999997</v>
          </cell>
        </row>
      </sheetData>
      <sheetData sheetId="1344">
        <row r="23">
          <cell r="N23">
            <v>28.799999999999997</v>
          </cell>
        </row>
      </sheetData>
      <sheetData sheetId="1345">
        <row r="23">
          <cell r="N23">
            <v>28.799999999999997</v>
          </cell>
        </row>
      </sheetData>
      <sheetData sheetId="1346">
        <row r="23">
          <cell r="N23">
            <v>28.799999999999997</v>
          </cell>
        </row>
      </sheetData>
      <sheetData sheetId="1347">
        <row r="23">
          <cell r="N23">
            <v>28.799999999999997</v>
          </cell>
        </row>
      </sheetData>
      <sheetData sheetId="1348">
        <row r="23">
          <cell r="N23">
            <v>28.799999999999997</v>
          </cell>
        </row>
      </sheetData>
      <sheetData sheetId="1349">
        <row r="23">
          <cell r="N23">
            <v>28.799999999999997</v>
          </cell>
        </row>
      </sheetData>
      <sheetData sheetId="1350">
        <row r="23">
          <cell r="N23">
            <v>28.799999999999997</v>
          </cell>
        </row>
      </sheetData>
      <sheetData sheetId="1351">
        <row r="23">
          <cell r="N23">
            <v>28.799999999999997</v>
          </cell>
        </row>
      </sheetData>
      <sheetData sheetId="1352">
        <row r="23">
          <cell r="N23">
            <v>28.799999999999997</v>
          </cell>
        </row>
      </sheetData>
      <sheetData sheetId="1353">
        <row r="23">
          <cell r="N23">
            <v>28.799999999999997</v>
          </cell>
        </row>
      </sheetData>
      <sheetData sheetId="1354">
        <row r="23">
          <cell r="N23">
            <v>28.799999999999997</v>
          </cell>
        </row>
      </sheetData>
      <sheetData sheetId="1355">
        <row r="23">
          <cell r="N23">
            <v>28.799999999999997</v>
          </cell>
        </row>
      </sheetData>
      <sheetData sheetId="1356">
        <row r="23">
          <cell r="N23">
            <v>28.799999999999997</v>
          </cell>
        </row>
      </sheetData>
      <sheetData sheetId="1357">
        <row r="23">
          <cell r="N23">
            <v>28.799999999999997</v>
          </cell>
        </row>
      </sheetData>
      <sheetData sheetId="1358">
        <row r="23">
          <cell r="N23">
            <v>28.799999999999997</v>
          </cell>
        </row>
      </sheetData>
      <sheetData sheetId="1359">
        <row r="23">
          <cell r="N23">
            <v>28.799999999999997</v>
          </cell>
        </row>
      </sheetData>
      <sheetData sheetId="1360">
        <row r="23">
          <cell r="N23">
            <v>28.799999999999997</v>
          </cell>
        </row>
      </sheetData>
      <sheetData sheetId="1361">
        <row r="23">
          <cell r="N23">
            <v>28.799999999999997</v>
          </cell>
        </row>
      </sheetData>
      <sheetData sheetId="1362">
        <row r="23">
          <cell r="N23">
            <v>28.799999999999997</v>
          </cell>
        </row>
      </sheetData>
      <sheetData sheetId="1363">
        <row r="23">
          <cell r="N23">
            <v>28.799999999999997</v>
          </cell>
        </row>
      </sheetData>
      <sheetData sheetId="1364">
        <row r="23">
          <cell r="N23">
            <v>28.799999999999997</v>
          </cell>
        </row>
      </sheetData>
      <sheetData sheetId="1365">
        <row r="23">
          <cell r="N23">
            <v>28.799999999999997</v>
          </cell>
        </row>
      </sheetData>
      <sheetData sheetId="1366">
        <row r="23">
          <cell r="N23">
            <v>28.799999999999997</v>
          </cell>
        </row>
      </sheetData>
      <sheetData sheetId="1367">
        <row r="23">
          <cell r="N23">
            <v>28.799999999999997</v>
          </cell>
        </row>
      </sheetData>
      <sheetData sheetId="1368">
        <row r="23">
          <cell r="N23">
            <v>28.799999999999997</v>
          </cell>
        </row>
      </sheetData>
      <sheetData sheetId="1369">
        <row r="23">
          <cell r="N23">
            <v>28.799999999999997</v>
          </cell>
        </row>
      </sheetData>
      <sheetData sheetId="1370">
        <row r="23">
          <cell r="N23">
            <v>28.799999999999997</v>
          </cell>
        </row>
      </sheetData>
      <sheetData sheetId="1371">
        <row r="23">
          <cell r="N23">
            <v>28.799999999999997</v>
          </cell>
        </row>
      </sheetData>
      <sheetData sheetId="1372">
        <row r="23">
          <cell r="N23">
            <v>28.799999999999997</v>
          </cell>
        </row>
      </sheetData>
      <sheetData sheetId="1373">
        <row r="23">
          <cell r="N23">
            <v>28.799999999999997</v>
          </cell>
        </row>
      </sheetData>
      <sheetData sheetId="1374">
        <row r="23">
          <cell r="N23">
            <v>28.799999999999997</v>
          </cell>
        </row>
      </sheetData>
      <sheetData sheetId="1375">
        <row r="23">
          <cell r="N23">
            <v>28.799999999999997</v>
          </cell>
        </row>
      </sheetData>
      <sheetData sheetId="1376">
        <row r="23">
          <cell r="N23">
            <v>28.799999999999997</v>
          </cell>
        </row>
      </sheetData>
      <sheetData sheetId="1377">
        <row r="23">
          <cell r="N23">
            <v>28.799999999999997</v>
          </cell>
        </row>
      </sheetData>
      <sheetData sheetId="1378">
        <row r="23">
          <cell r="N23">
            <v>28.799999999999997</v>
          </cell>
        </row>
      </sheetData>
      <sheetData sheetId="1379">
        <row r="23">
          <cell r="N23">
            <v>28.799999999999997</v>
          </cell>
        </row>
      </sheetData>
      <sheetData sheetId="1380">
        <row r="23">
          <cell r="N23">
            <v>28.799999999999997</v>
          </cell>
        </row>
      </sheetData>
      <sheetData sheetId="1381">
        <row r="23">
          <cell r="N23">
            <v>28.799999999999997</v>
          </cell>
        </row>
      </sheetData>
      <sheetData sheetId="1382">
        <row r="23">
          <cell r="N23">
            <v>28.799999999999997</v>
          </cell>
        </row>
      </sheetData>
      <sheetData sheetId="1383">
        <row r="23">
          <cell r="N23">
            <v>28.799999999999997</v>
          </cell>
        </row>
      </sheetData>
      <sheetData sheetId="1384">
        <row r="23">
          <cell r="N23">
            <v>28.799999999999997</v>
          </cell>
        </row>
      </sheetData>
      <sheetData sheetId="1385">
        <row r="23">
          <cell r="N23">
            <v>28.799999999999997</v>
          </cell>
        </row>
      </sheetData>
      <sheetData sheetId="1386">
        <row r="23">
          <cell r="N23">
            <v>28.799999999999997</v>
          </cell>
        </row>
      </sheetData>
      <sheetData sheetId="1387">
        <row r="23">
          <cell r="N23">
            <v>28.799999999999997</v>
          </cell>
        </row>
      </sheetData>
      <sheetData sheetId="1388">
        <row r="23">
          <cell r="N23">
            <v>28.799999999999997</v>
          </cell>
        </row>
      </sheetData>
      <sheetData sheetId="1389">
        <row r="23">
          <cell r="N23">
            <v>28.799999999999997</v>
          </cell>
        </row>
      </sheetData>
      <sheetData sheetId="1390">
        <row r="23">
          <cell r="N23">
            <v>28.799999999999997</v>
          </cell>
        </row>
      </sheetData>
      <sheetData sheetId="1391">
        <row r="23">
          <cell r="N23">
            <v>28.799999999999997</v>
          </cell>
        </row>
      </sheetData>
      <sheetData sheetId="1392">
        <row r="23">
          <cell r="N23">
            <v>28.799999999999997</v>
          </cell>
        </row>
      </sheetData>
      <sheetData sheetId="1393">
        <row r="23">
          <cell r="N23">
            <v>28.799999999999997</v>
          </cell>
        </row>
      </sheetData>
      <sheetData sheetId="1394">
        <row r="23">
          <cell r="N23">
            <v>28.799999999999997</v>
          </cell>
        </row>
      </sheetData>
      <sheetData sheetId="1395">
        <row r="23">
          <cell r="N23">
            <v>28.799999999999997</v>
          </cell>
        </row>
      </sheetData>
      <sheetData sheetId="1396">
        <row r="23">
          <cell r="N23">
            <v>28.799999999999997</v>
          </cell>
        </row>
      </sheetData>
      <sheetData sheetId="1397">
        <row r="23">
          <cell r="N23">
            <v>28.799999999999997</v>
          </cell>
        </row>
      </sheetData>
      <sheetData sheetId="1398">
        <row r="23">
          <cell r="N23">
            <v>28.799999999999997</v>
          </cell>
        </row>
      </sheetData>
      <sheetData sheetId="1399">
        <row r="23">
          <cell r="N23">
            <v>28.799999999999997</v>
          </cell>
        </row>
      </sheetData>
      <sheetData sheetId="1400">
        <row r="23">
          <cell r="N23">
            <v>28.799999999999997</v>
          </cell>
        </row>
      </sheetData>
      <sheetData sheetId="1401">
        <row r="23">
          <cell r="N23">
            <v>28.799999999999997</v>
          </cell>
        </row>
      </sheetData>
      <sheetData sheetId="1402">
        <row r="23">
          <cell r="N23">
            <v>28.799999999999997</v>
          </cell>
        </row>
      </sheetData>
      <sheetData sheetId="1403">
        <row r="23">
          <cell r="N23">
            <v>28.799999999999997</v>
          </cell>
        </row>
      </sheetData>
      <sheetData sheetId="1404">
        <row r="23">
          <cell r="N23">
            <v>28.799999999999997</v>
          </cell>
        </row>
      </sheetData>
      <sheetData sheetId="1405">
        <row r="23">
          <cell r="N23">
            <v>28.799999999999997</v>
          </cell>
        </row>
      </sheetData>
      <sheetData sheetId="1406">
        <row r="23">
          <cell r="N23">
            <v>28.799999999999997</v>
          </cell>
        </row>
      </sheetData>
      <sheetData sheetId="1407">
        <row r="23">
          <cell r="N23">
            <v>28.799999999999997</v>
          </cell>
        </row>
      </sheetData>
      <sheetData sheetId="1408">
        <row r="23">
          <cell r="N23">
            <v>28.799999999999997</v>
          </cell>
        </row>
      </sheetData>
      <sheetData sheetId="1409">
        <row r="23">
          <cell r="N23">
            <v>28.799999999999997</v>
          </cell>
        </row>
      </sheetData>
      <sheetData sheetId="1410">
        <row r="23">
          <cell r="N23">
            <v>28.799999999999997</v>
          </cell>
        </row>
      </sheetData>
      <sheetData sheetId="1411">
        <row r="23">
          <cell r="N23">
            <v>28.799999999999997</v>
          </cell>
        </row>
      </sheetData>
      <sheetData sheetId="1412">
        <row r="23">
          <cell r="N23">
            <v>28.799999999999997</v>
          </cell>
        </row>
      </sheetData>
      <sheetData sheetId="1413">
        <row r="23">
          <cell r="N23">
            <v>28.799999999999997</v>
          </cell>
        </row>
      </sheetData>
      <sheetData sheetId="1414">
        <row r="23">
          <cell r="N23">
            <v>28.799999999999997</v>
          </cell>
        </row>
      </sheetData>
      <sheetData sheetId="1415">
        <row r="23">
          <cell r="N23">
            <v>28.799999999999997</v>
          </cell>
        </row>
      </sheetData>
      <sheetData sheetId="1416">
        <row r="23">
          <cell r="N23">
            <v>28.799999999999997</v>
          </cell>
        </row>
      </sheetData>
      <sheetData sheetId="1417">
        <row r="23">
          <cell r="N23">
            <v>28.799999999999997</v>
          </cell>
        </row>
      </sheetData>
      <sheetData sheetId="1418">
        <row r="23">
          <cell r="N23">
            <v>28.799999999999997</v>
          </cell>
        </row>
      </sheetData>
      <sheetData sheetId="1419">
        <row r="23">
          <cell r="N23">
            <v>28.799999999999997</v>
          </cell>
        </row>
      </sheetData>
      <sheetData sheetId="1420">
        <row r="23">
          <cell r="N23">
            <v>28.799999999999997</v>
          </cell>
        </row>
      </sheetData>
      <sheetData sheetId="1421">
        <row r="23">
          <cell r="N23">
            <v>28.799999999999997</v>
          </cell>
        </row>
      </sheetData>
      <sheetData sheetId="1422">
        <row r="23">
          <cell r="N23">
            <v>28.799999999999997</v>
          </cell>
        </row>
      </sheetData>
      <sheetData sheetId="1423">
        <row r="23">
          <cell r="N23">
            <v>28.799999999999997</v>
          </cell>
        </row>
      </sheetData>
      <sheetData sheetId="1424">
        <row r="23">
          <cell r="N23">
            <v>28.799999999999997</v>
          </cell>
        </row>
      </sheetData>
      <sheetData sheetId="1425">
        <row r="23">
          <cell r="N23">
            <v>28.799999999999997</v>
          </cell>
        </row>
      </sheetData>
      <sheetData sheetId="1426">
        <row r="23">
          <cell r="N23">
            <v>28.799999999999997</v>
          </cell>
        </row>
      </sheetData>
      <sheetData sheetId="1427">
        <row r="23">
          <cell r="N23">
            <v>28.799999999999997</v>
          </cell>
        </row>
      </sheetData>
      <sheetData sheetId="1428">
        <row r="23">
          <cell r="N23">
            <v>28.799999999999997</v>
          </cell>
        </row>
      </sheetData>
      <sheetData sheetId="1429">
        <row r="23">
          <cell r="N23">
            <v>28.799999999999997</v>
          </cell>
        </row>
      </sheetData>
      <sheetData sheetId="1430">
        <row r="23">
          <cell r="N23">
            <v>28.799999999999997</v>
          </cell>
        </row>
      </sheetData>
      <sheetData sheetId="1431">
        <row r="23">
          <cell r="N23">
            <v>28.799999999999997</v>
          </cell>
        </row>
      </sheetData>
      <sheetData sheetId="1432">
        <row r="23">
          <cell r="N23">
            <v>28.799999999999997</v>
          </cell>
        </row>
      </sheetData>
      <sheetData sheetId="1433">
        <row r="23">
          <cell r="N23">
            <v>28.799999999999997</v>
          </cell>
        </row>
      </sheetData>
      <sheetData sheetId="1434">
        <row r="23">
          <cell r="N23">
            <v>28.799999999999997</v>
          </cell>
        </row>
      </sheetData>
      <sheetData sheetId="1435">
        <row r="23">
          <cell r="N23">
            <v>28.799999999999997</v>
          </cell>
        </row>
      </sheetData>
      <sheetData sheetId="1436">
        <row r="23">
          <cell r="N23">
            <v>28.799999999999997</v>
          </cell>
        </row>
      </sheetData>
      <sheetData sheetId="1437">
        <row r="23">
          <cell r="N23">
            <v>28.799999999999997</v>
          </cell>
        </row>
      </sheetData>
      <sheetData sheetId="1438">
        <row r="23">
          <cell r="N23">
            <v>28.799999999999997</v>
          </cell>
        </row>
      </sheetData>
      <sheetData sheetId="1439">
        <row r="23">
          <cell r="N23">
            <v>28.799999999999997</v>
          </cell>
        </row>
      </sheetData>
      <sheetData sheetId="1440">
        <row r="23">
          <cell r="N23">
            <v>28.799999999999997</v>
          </cell>
        </row>
      </sheetData>
      <sheetData sheetId="1441">
        <row r="23">
          <cell r="N23">
            <v>28.799999999999997</v>
          </cell>
        </row>
      </sheetData>
      <sheetData sheetId="1442">
        <row r="23">
          <cell r="N23">
            <v>28.799999999999997</v>
          </cell>
        </row>
      </sheetData>
      <sheetData sheetId="1443">
        <row r="23">
          <cell r="N23">
            <v>28.799999999999997</v>
          </cell>
        </row>
      </sheetData>
      <sheetData sheetId="1444">
        <row r="23">
          <cell r="N23">
            <v>28.799999999999997</v>
          </cell>
        </row>
      </sheetData>
      <sheetData sheetId="1445">
        <row r="23">
          <cell r="N23">
            <v>28.799999999999997</v>
          </cell>
        </row>
      </sheetData>
      <sheetData sheetId="1446">
        <row r="23">
          <cell r="N23">
            <v>28.799999999999997</v>
          </cell>
        </row>
      </sheetData>
      <sheetData sheetId="1447">
        <row r="23">
          <cell r="N23">
            <v>28.799999999999997</v>
          </cell>
        </row>
      </sheetData>
      <sheetData sheetId="1448">
        <row r="23">
          <cell r="N23">
            <v>28.799999999999997</v>
          </cell>
        </row>
      </sheetData>
      <sheetData sheetId="1449">
        <row r="23">
          <cell r="N23">
            <v>28.799999999999997</v>
          </cell>
        </row>
      </sheetData>
      <sheetData sheetId="1450">
        <row r="23">
          <cell r="N23">
            <v>28.799999999999997</v>
          </cell>
        </row>
      </sheetData>
      <sheetData sheetId="1451">
        <row r="23">
          <cell r="N23">
            <v>28.799999999999997</v>
          </cell>
        </row>
      </sheetData>
      <sheetData sheetId="1452">
        <row r="23">
          <cell r="N23">
            <v>28.799999999999997</v>
          </cell>
        </row>
      </sheetData>
      <sheetData sheetId="1453">
        <row r="23">
          <cell r="N23">
            <v>28.799999999999997</v>
          </cell>
        </row>
      </sheetData>
      <sheetData sheetId="1454">
        <row r="23">
          <cell r="N23">
            <v>28.799999999999997</v>
          </cell>
        </row>
      </sheetData>
      <sheetData sheetId="1455">
        <row r="23">
          <cell r="N23">
            <v>28.799999999999997</v>
          </cell>
        </row>
      </sheetData>
      <sheetData sheetId="1456">
        <row r="23">
          <cell r="N23">
            <v>28.799999999999997</v>
          </cell>
        </row>
      </sheetData>
      <sheetData sheetId="1457">
        <row r="23">
          <cell r="N23">
            <v>28.799999999999997</v>
          </cell>
        </row>
      </sheetData>
      <sheetData sheetId="1458">
        <row r="23">
          <cell r="N23">
            <v>28.799999999999997</v>
          </cell>
        </row>
      </sheetData>
      <sheetData sheetId="1459">
        <row r="23">
          <cell r="N23">
            <v>28.799999999999997</v>
          </cell>
        </row>
      </sheetData>
      <sheetData sheetId="1460">
        <row r="23">
          <cell r="N23">
            <v>28.799999999999997</v>
          </cell>
        </row>
      </sheetData>
      <sheetData sheetId="1461">
        <row r="23">
          <cell r="N23">
            <v>28.799999999999997</v>
          </cell>
        </row>
      </sheetData>
      <sheetData sheetId="1462">
        <row r="23">
          <cell r="N23">
            <v>28.799999999999997</v>
          </cell>
        </row>
      </sheetData>
      <sheetData sheetId="1463">
        <row r="23">
          <cell r="N23">
            <v>28.799999999999997</v>
          </cell>
        </row>
      </sheetData>
      <sheetData sheetId="1464">
        <row r="23">
          <cell r="N23">
            <v>28.799999999999997</v>
          </cell>
        </row>
      </sheetData>
      <sheetData sheetId="1465">
        <row r="23">
          <cell r="N23">
            <v>28.799999999999997</v>
          </cell>
        </row>
      </sheetData>
      <sheetData sheetId="1466">
        <row r="23">
          <cell r="N23">
            <v>28.799999999999997</v>
          </cell>
        </row>
      </sheetData>
      <sheetData sheetId="1467">
        <row r="23">
          <cell r="N23">
            <v>28.799999999999997</v>
          </cell>
        </row>
      </sheetData>
      <sheetData sheetId="1468">
        <row r="23">
          <cell r="N23">
            <v>28.799999999999997</v>
          </cell>
        </row>
      </sheetData>
      <sheetData sheetId="1469">
        <row r="23">
          <cell r="N23">
            <v>28.799999999999997</v>
          </cell>
        </row>
      </sheetData>
      <sheetData sheetId="1470">
        <row r="23">
          <cell r="N23">
            <v>28.799999999999997</v>
          </cell>
        </row>
      </sheetData>
      <sheetData sheetId="1471">
        <row r="23">
          <cell r="N23">
            <v>28.799999999999997</v>
          </cell>
        </row>
      </sheetData>
      <sheetData sheetId="1472">
        <row r="23">
          <cell r="N23">
            <v>28.799999999999997</v>
          </cell>
        </row>
      </sheetData>
      <sheetData sheetId="1473">
        <row r="23">
          <cell r="N23">
            <v>28.799999999999997</v>
          </cell>
        </row>
      </sheetData>
      <sheetData sheetId="1474">
        <row r="23">
          <cell r="N23">
            <v>28.799999999999997</v>
          </cell>
        </row>
      </sheetData>
      <sheetData sheetId="1475">
        <row r="23">
          <cell r="N23">
            <v>28.799999999999997</v>
          </cell>
        </row>
      </sheetData>
      <sheetData sheetId="1476">
        <row r="23">
          <cell r="N23">
            <v>28.799999999999997</v>
          </cell>
        </row>
      </sheetData>
      <sheetData sheetId="1477">
        <row r="23">
          <cell r="N23">
            <v>28.799999999999997</v>
          </cell>
        </row>
      </sheetData>
      <sheetData sheetId="1478">
        <row r="23">
          <cell r="N23">
            <v>28.799999999999997</v>
          </cell>
        </row>
      </sheetData>
      <sheetData sheetId="1479">
        <row r="23">
          <cell r="N23">
            <v>28.799999999999997</v>
          </cell>
        </row>
      </sheetData>
      <sheetData sheetId="1480">
        <row r="23">
          <cell r="N23">
            <v>28.799999999999997</v>
          </cell>
        </row>
      </sheetData>
      <sheetData sheetId="1481">
        <row r="23">
          <cell r="N23">
            <v>28.799999999999997</v>
          </cell>
        </row>
      </sheetData>
      <sheetData sheetId="1482">
        <row r="23">
          <cell r="N23">
            <v>28.799999999999997</v>
          </cell>
        </row>
      </sheetData>
      <sheetData sheetId="1483">
        <row r="23">
          <cell r="N23">
            <v>28.799999999999997</v>
          </cell>
        </row>
      </sheetData>
      <sheetData sheetId="1484">
        <row r="23">
          <cell r="N23">
            <v>28.799999999999997</v>
          </cell>
        </row>
      </sheetData>
      <sheetData sheetId="1485">
        <row r="23">
          <cell r="N23">
            <v>28.799999999999997</v>
          </cell>
        </row>
      </sheetData>
      <sheetData sheetId="1486">
        <row r="23">
          <cell r="N23">
            <v>28.799999999999997</v>
          </cell>
        </row>
      </sheetData>
      <sheetData sheetId="1487">
        <row r="23">
          <cell r="N23">
            <v>28.799999999999997</v>
          </cell>
        </row>
      </sheetData>
      <sheetData sheetId="1488">
        <row r="23">
          <cell r="N23">
            <v>28.799999999999997</v>
          </cell>
        </row>
      </sheetData>
      <sheetData sheetId="1489">
        <row r="23">
          <cell r="N23">
            <v>28.799999999999997</v>
          </cell>
        </row>
      </sheetData>
      <sheetData sheetId="1490">
        <row r="23">
          <cell r="N23">
            <v>28.799999999999997</v>
          </cell>
        </row>
      </sheetData>
      <sheetData sheetId="1491">
        <row r="23">
          <cell r="N23">
            <v>28.799999999999997</v>
          </cell>
        </row>
      </sheetData>
      <sheetData sheetId="1492">
        <row r="23">
          <cell r="N23">
            <v>28.799999999999997</v>
          </cell>
        </row>
      </sheetData>
      <sheetData sheetId="1493">
        <row r="23">
          <cell r="N23">
            <v>28.799999999999997</v>
          </cell>
        </row>
      </sheetData>
      <sheetData sheetId="1494">
        <row r="23">
          <cell r="N23">
            <v>28.799999999999997</v>
          </cell>
        </row>
      </sheetData>
      <sheetData sheetId="1495">
        <row r="23">
          <cell r="N23">
            <v>28.799999999999997</v>
          </cell>
        </row>
      </sheetData>
      <sheetData sheetId="1496">
        <row r="23">
          <cell r="N23">
            <v>28.799999999999997</v>
          </cell>
        </row>
      </sheetData>
      <sheetData sheetId="1497">
        <row r="23">
          <cell r="N23">
            <v>28.799999999999997</v>
          </cell>
        </row>
      </sheetData>
      <sheetData sheetId="1498">
        <row r="23">
          <cell r="N23">
            <v>28.799999999999997</v>
          </cell>
        </row>
      </sheetData>
      <sheetData sheetId="1499">
        <row r="23">
          <cell r="N23">
            <v>28.799999999999997</v>
          </cell>
        </row>
      </sheetData>
      <sheetData sheetId="1500">
        <row r="23">
          <cell r="N23">
            <v>28.799999999999997</v>
          </cell>
        </row>
      </sheetData>
      <sheetData sheetId="1501">
        <row r="23">
          <cell r="N23">
            <v>28.799999999999997</v>
          </cell>
        </row>
      </sheetData>
      <sheetData sheetId="1502">
        <row r="23">
          <cell r="N23">
            <v>28.799999999999997</v>
          </cell>
        </row>
      </sheetData>
      <sheetData sheetId="1503">
        <row r="23">
          <cell r="N23">
            <v>28.799999999999997</v>
          </cell>
        </row>
      </sheetData>
      <sheetData sheetId="1504">
        <row r="23">
          <cell r="N23">
            <v>28.799999999999997</v>
          </cell>
        </row>
      </sheetData>
      <sheetData sheetId="1505">
        <row r="23">
          <cell r="N23">
            <v>28.799999999999997</v>
          </cell>
        </row>
      </sheetData>
      <sheetData sheetId="1506">
        <row r="23">
          <cell r="N23">
            <v>28.799999999999997</v>
          </cell>
        </row>
      </sheetData>
      <sheetData sheetId="1507">
        <row r="23">
          <cell r="N23">
            <v>28.799999999999997</v>
          </cell>
        </row>
      </sheetData>
      <sheetData sheetId="1508">
        <row r="23">
          <cell r="N23">
            <v>28.799999999999997</v>
          </cell>
        </row>
      </sheetData>
      <sheetData sheetId="1509">
        <row r="23">
          <cell r="N23">
            <v>28.799999999999997</v>
          </cell>
        </row>
      </sheetData>
      <sheetData sheetId="1510">
        <row r="23">
          <cell r="N23">
            <v>28.799999999999997</v>
          </cell>
        </row>
      </sheetData>
      <sheetData sheetId="1511">
        <row r="23">
          <cell r="N23">
            <v>28.799999999999997</v>
          </cell>
        </row>
      </sheetData>
      <sheetData sheetId="1512">
        <row r="23">
          <cell r="N23">
            <v>28.799999999999997</v>
          </cell>
        </row>
      </sheetData>
      <sheetData sheetId="1513">
        <row r="23">
          <cell r="N23">
            <v>28.799999999999997</v>
          </cell>
        </row>
      </sheetData>
      <sheetData sheetId="1514">
        <row r="23">
          <cell r="N23">
            <v>28.799999999999997</v>
          </cell>
        </row>
      </sheetData>
      <sheetData sheetId="1515">
        <row r="23">
          <cell r="N23">
            <v>28.799999999999997</v>
          </cell>
        </row>
      </sheetData>
      <sheetData sheetId="1516">
        <row r="23">
          <cell r="N23">
            <v>28.799999999999997</v>
          </cell>
        </row>
      </sheetData>
      <sheetData sheetId="1517">
        <row r="23">
          <cell r="N23">
            <v>28.799999999999997</v>
          </cell>
        </row>
      </sheetData>
      <sheetData sheetId="1518">
        <row r="23">
          <cell r="N23">
            <v>28.799999999999997</v>
          </cell>
        </row>
      </sheetData>
      <sheetData sheetId="1519">
        <row r="23">
          <cell r="N23">
            <v>28.799999999999997</v>
          </cell>
        </row>
      </sheetData>
      <sheetData sheetId="1520">
        <row r="23">
          <cell r="N23">
            <v>28.799999999999997</v>
          </cell>
        </row>
      </sheetData>
      <sheetData sheetId="1521">
        <row r="23">
          <cell r="N23">
            <v>28.799999999999997</v>
          </cell>
        </row>
      </sheetData>
      <sheetData sheetId="1522">
        <row r="23">
          <cell r="N23">
            <v>28.799999999999997</v>
          </cell>
        </row>
      </sheetData>
      <sheetData sheetId="1523">
        <row r="23">
          <cell r="N23">
            <v>28.799999999999997</v>
          </cell>
        </row>
      </sheetData>
      <sheetData sheetId="1524">
        <row r="23">
          <cell r="N23">
            <v>28.799999999999997</v>
          </cell>
        </row>
      </sheetData>
      <sheetData sheetId="1525">
        <row r="23">
          <cell r="N23">
            <v>28.799999999999997</v>
          </cell>
        </row>
      </sheetData>
      <sheetData sheetId="1526">
        <row r="23">
          <cell r="N23">
            <v>28.799999999999997</v>
          </cell>
        </row>
      </sheetData>
      <sheetData sheetId="1527">
        <row r="23">
          <cell r="N23">
            <v>28.799999999999997</v>
          </cell>
        </row>
      </sheetData>
      <sheetData sheetId="1528">
        <row r="23">
          <cell r="N23">
            <v>28.799999999999997</v>
          </cell>
        </row>
      </sheetData>
      <sheetData sheetId="1529">
        <row r="23">
          <cell r="N23">
            <v>28.799999999999997</v>
          </cell>
        </row>
      </sheetData>
      <sheetData sheetId="1530">
        <row r="23">
          <cell r="N23">
            <v>28.799999999999997</v>
          </cell>
        </row>
      </sheetData>
      <sheetData sheetId="1531">
        <row r="23">
          <cell r="N23">
            <v>28.799999999999997</v>
          </cell>
        </row>
      </sheetData>
      <sheetData sheetId="1532">
        <row r="23">
          <cell r="N23">
            <v>28.799999999999997</v>
          </cell>
        </row>
      </sheetData>
      <sheetData sheetId="1533">
        <row r="23">
          <cell r="N23">
            <v>28.799999999999997</v>
          </cell>
        </row>
      </sheetData>
      <sheetData sheetId="1534">
        <row r="23">
          <cell r="N23">
            <v>28.799999999999997</v>
          </cell>
        </row>
      </sheetData>
      <sheetData sheetId="1535">
        <row r="23">
          <cell r="N23">
            <v>28.799999999999997</v>
          </cell>
        </row>
      </sheetData>
      <sheetData sheetId="1536">
        <row r="23">
          <cell r="N23">
            <v>28.799999999999997</v>
          </cell>
        </row>
      </sheetData>
      <sheetData sheetId="1537">
        <row r="23">
          <cell r="N23">
            <v>28.799999999999997</v>
          </cell>
        </row>
      </sheetData>
      <sheetData sheetId="1538">
        <row r="23">
          <cell r="N23">
            <v>28.799999999999997</v>
          </cell>
        </row>
      </sheetData>
      <sheetData sheetId="1539">
        <row r="23">
          <cell r="N23">
            <v>28.799999999999997</v>
          </cell>
        </row>
      </sheetData>
      <sheetData sheetId="1540">
        <row r="23">
          <cell r="N23">
            <v>28.799999999999997</v>
          </cell>
        </row>
      </sheetData>
      <sheetData sheetId="1541">
        <row r="23">
          <cell r="N23">
            <v>28.799999999999997</v>
          </cell>
        </row>
      </sheetData>
      <sheetData sheetId="1542">
        <row r="23">
          <cell r="N23">
            <v>28.799999999999997</v>
          </cell>
        </row>
      </sheetData>
      <sheetData sheetId="1543">
        <row r="23">
          <cell r="N23">
            <v>28.799999999999997</v>
          </cell>
        </row>
      </sheetData>
      <sheetData sheetId="1544">
        <row r="23">
          <cell r="N23">
            <v>28.799999999999997</v>
          </cell>
        </row>
      </sheetData>
      <sheetData sheetId="1545">
        <row r="23">
          <cell r="N23">
            <v>28.799999999999997</v>
          </cell>
        </row>
      </sheetData>
      <sheetData sheetId="1546">
        <row r="23">
          <cell r="N23">
            <v>28.799999999999997</v>
          </cell>
        </row>
      </sheetData>
      <sheetData sheetId="1547">
        <row r="23">
          <cell r="N23">
            <v>28.799999999999997</v>
          </cell>
        </row>
      </sheetData>
      <sheetData sheetId="1548">
        <row r="23">
          <cell r="N23">
            <v>28.799999999999997</v>
          </cell>
        </row>
      </sheetData>
      <sheetData sheetId="1549">
        <row r="23">
          <cell r="N23">
            <v>28.799999999999997</v>
          </cell>
        </row>
      </sheetData>
      <sheetData sheetId="1550">
        <row r="23">
          <cell r="N23">
            <v>28.799999999999997</v>
          </cell>
        </row>
      </sheetData>
      <sheetData sheetId="1551">
        <row r="23">
          <cell r="N23">
            <v>28.799999999999997</v>
          </cell>
        </row>
      </sheetData>
      <sheetData sheetId="1552">
        <row r="23">
          <cell r="N23">
            <v>28.799999999999997</v>
          </cell>
        </row>
      </sheetData>
      <sheetData sheetId="1553">
        <row r="23">
          <cell r="N23">
            <v>28.799999999999997</v>
          </cell>
        </row>
      </sheetData>
      <sheetData sheetId="1554">
        <row r="23">
          <cell r="N23">
            <v>28.799999999999997</v>
          </cell>
        </row>
      </sheetData>
      <sheetData sheetId="1555">
        <row r="23">
          <cell r="N23">
            <v>28.799999999999997</v>
          </cell>
        </row>
      </sheetData>
      <sheetData sheetId="1556">
        <row r="23">
          <cell r="N23">
            <v>28.799999999999997</v>
          </cell>
        </row>
      </sheetData>
      <sheetData sheetId="1557">
        <row r="23">
          <cell r="N23">
            <v>28.799999999999997</v>
          </cell>
        </row>
      </sheetData>
      <sheetData sheetId="1558">
        <row r="23">
          <cell r="N23">
            <v>28.799999999999997</v>
          </cell>
        </row>
      </sheetData>
      <sheetData sheetId="1559">
        <row r="23">
          <cell r="N23">
            <v>28.799999999999997</v>
          </cell>
        </row>
      </sheetData>
      <sheetData sheetId="1560">
        <row r="23">
          <cell r="N23">
            <v>28.799999999999997</v>
          </cell>
        </row>
      </sheetData>
      <sheetData sheetId="1561">
        <row r="23">
          <cell r="N23">
            <v>28.799999999999997</v>
          </cell>
        </row>
      </sheetData>
      <sheetData sheetId="1562">
        <row r="23">
          <cell r="N23">
            <v>28.799999999999997</v>
          </cell>
        </row>
      </sheetData>
      <sheetData sheetId="1563">
        <row r="23">
          <cell r="N23">
            <v>28.799999999999997</v>
          </cell>
        </row>
      </sheetData>
      <sheetData sheetId="1564">
        <row r="23">
          <cell r="N23">
            <v>28.799999999999997</v>
          </cell>
        </row>
      </sheetData>
      <sheetData sheetId="1565">
        <row r="23">
          <cell r="N23">
            <v>28.799999999999997</v>
          </cell>
        </row>
      </sheetData>
      <sheetData sheetId="1566">
        <row r="23">
          <cell r="N23">
            <v>28.799999999999997</v>
          </cell>
        </row>
      </sheetData>
      <sheetData sheetId="1567">
        <row r="23">
          <cell r="N23">
            <v>28.799999999999997</v>
          </cell>
        </row>
      </sheetData>
      <sheetData sheetId="1568">
        <row r="23">
          <cell r="N23">
            <v>28.799999999999997</v>
          </cell>
        </row>
      </sheetData>
      <sheetData sheetId="1569">
        <row r="23">
          <cell r="N23">
            <v>28.799999999999997</v>
          </cell>
        </row>
      </sheetData>
      <sheetData sheetId="1570">
        <row r="23">
          <cell r="N23">
            <v>28.799999999999997</v>
          </cell>
        </row>
      </sheetData>
      <sheetData sheetId="1571">
        <row r="23">
          <cell r="N23">
            <v>28.799999999999997</v>
          </cell>
        </row>
      </sheetData>
      <sheetData sheetId="1572">
        <row r="23">
          <cell r="N23">
            <v>28.799999999999997</v>
          </cell>
        </row>
      </sheetData>
      <sheetData sheetId="1573">
        <row r="23">
          <cell r="N23">
            <v>28.799999999999997</v>
          </cell>
        </row>
      </sheetData>
      <sheetData sheetId="1574">
        <row r="23">
          <cell r="N23">
            <v>28.799999999999997</v>
          </cell>
        </row>
      </sheetData>
      <sheetData sheetId="1575">
        <row r="23">
          <cell r="N23">
            <v>28.799999999999997</v>
          </cell>
        </row>
      </sheetData>
      <sheetData sheetId="1576">
        <row r="23">
          <cell r="N23">
            <v>28.799999999999997</v>
          </cell>
        </row>
      </sheetData>
      <sheetData sheetId="1577">
        <row r="23">
          <cell r="N23">
            <v>28.799999999999997</v>
          </cell>
        </row>
      </sheetData>
      <sheetData sheetId="1578">
        <row r="23">
          <cell r="N23">
            <v>28.799999999999997</v>
          </cell>
        </row>
      </sheetData>
      <sheetData sheetId="1579">
        <row r="23">
          <cell r="N23">
            <v>28.799999999999997</v>
          </cell>
        </row>
      </sheetData>
      <sheetData sheetId="1580">
        <row r="23">
          <cell r="N23">
            <v>28.799999999999997</v>
          </cell>
        </row>
      </sheetData>
      <sheetData sheetId="1581">
        <row r="23">
          <cell r="N23">
            <v>28.799999999999997</v>
          </cell>
        </row>
      </sheetData>
      <sheetData sheetId="1582">
        <row r="23">
          <cell r="N23">
            <v>28.799999999999997</v>
          </cell>
        </row>
      </sheetData>
      <sheetData sheetId="1583">
        <row r="23">
          <cell r="N23">
            <v>28.799999999999997</v>
          </cell>
        </row>
      </sheetData>
      <sheetData sheetId="1584">
        <row r="23">
          <cell r="N23">
            <v>28.799999999999997</v>
          </cell>
        </row>
      </sheetData>
      <sheetData sheetId="1585">
        <row r="23">
          <cell r="N23">
            <v>28.799999999999997</v>
          </cell>
        </row>
      </sheetData>
      <sheetData sheetId="1586">
        <row r="23">
          <cell r="N23">
            <v>28.799999999999997</v>
          </cell>
        </row>
      </sheetData>
      <sheetData sheetId="1587">
        <row r="23">
          <cell r="N23">
            <v>28.799999999999997</v>
          </cell>
        </row>
      </sheetData>
      <sheetData sheetId="1588">
        <row r="23">
          <cell r="N23">
            <v>28.799999999999997</v>
          </cell>
        </row>
      </sheetData>
      <sheetData sheetId="1589">
        <row r="23">
          <cell r="N23">
            <v>28.799999999999997</v>
          </cell>
        </row>
      </sheetData>
      <sheetData sheetId="1590">
        <row r="23">
          <cell r="N23">
            <v>28.799999999999997</v>
          </cell>
        </row>
      </sheetData>
      <sheetData sheetId="1591">
        <row r="23">
          <cell r="N23">
            <v>28.799999999999997</v>
          </cell>
        </row>
      </sheetData>
      <sheetData sheetId="1592">
        <row r="23">
          <cell r="N23">
            <v>28.799999999999997</v>
          </cell>
        </row>
      </sheetData>
      <sheetData sheetId="1593">
        <row r="23">
          <cell r="N23">
            <v>28.799999999999997</v>
          </cell>
        </row>
      </sheetData>
      <sheetData sheetId="1594">
        <row r="23">
          <cell r="N23">
            <v>28.799999999999997</v>
          </cell>
        </row>
      </sheetData>
      <sheetData sheetId="1595">
        <row r="23">
          <cell r="N23">
            <v>28.799999999999997</v>
          </cell>
        </row>
      </sheetData>
      <sheetData sheetId="1596">
        <row r="23">
          <cell r="N23">
            <v>28.799999999999997</v>
          </cell>
        </row>
      </sheetData>
      <sheetData sheetId="1597">
        <row r="23">
          <cell r="N23">
            <v>28.799999999999997</v>
          </cell>
        </row>
      </sheetData>
      <sheetData sheetId="1598">
        <row r="23">
          <cell r="N23">
            <v>28.799999999999997</v>
          </cell>
        </row>
      </sheetData>
      <sheetData sheetId="1599">
        <row r="23">
          <cell r="N23">
            <v>28.799999999999997</v>
          </cell>
        </row>
      </sheetData>
      <sheetData sheetId="1600">
        <row r="23">
          <cell r="N23">
            <v>28.799999999999997</v>
          </cell>
        </row>
      </sheetData>
      <sheetData sheetId="1601">
        <row r="23">
          <cell r="N23">
            <v>28.799999999999997</v>
          </cell>
        </row>
      </sheetData>
      <sheetData sheetId="1602">
        <row r="23">
          <cell r="N23">
            <v>28.799999999999997</v>
          </cell>
        </row>
      </sheetData>
      <sheetData sheetId="1603">
        <row r="23">
          <cell r="N23">
            <v>28.799999999999997</v>
          </cell>
        </row>
      </sheetData>
      <sheetData sheetId="1604">
        <row r="23">
          <cell r="N23">
            <v>28.799999999999997</v>
          </cell>
        </row>
      </sheetData>
      <sheetData sheetId="1605">
        <row r="23">
          <cell r="N23">
            <v>28.799999999999997</v>
          </cell>
        </row>
      </sheetData>
      <sheetData sheetId="1606">
        <row r="23">
          <cell r="N23">
            <v>28.799999999999997</v>
          </cell>
        </row>
      </sheetData>
      <sheetData sheetId="1607">
        <row r="23">
          <cell r="N23">
            <v>28.799999999999997</v>
          </cell>
        </row>
      </sheetData>
      <sheetData sheetId="1608">
        <row r="23">
          <cell r="N23">
            <v>28.799999999999997</v>
          </cell>
        </row>
      </sheetData>
      <sheetData sheetId="1609">
        <row r="23">
          <cell r="N23">
            <v>28.799999999999997</v>
          </cell>
        </row>
      </sheetData>
      <sheetData sheetId="1610">
        <row r="23">
          <cell r="N23">
            <v>28.799999999999997</v>
          </cell>
        </row>
      </sheetData>
      <sheetData sheetId="1611">
        <row r="23">
          <cell r="N23">
            <v>28.799999999999997</v>
          </cell>
        </row>
      </sheetData>
      <sheetData sheetId="1612">
        <row r="23">
          <cell r="N23">
            <v>28.799999999999997</v>
          </cell>
        </row>
      </sheetData>
      <sheetData sheetId="1613">
        <row r="23">
          <cell r="N23">
            <v>28.799999999999997</v>
          </cell>
        </row>
      </sheetData>
      <sheetData sheetId="1614">
        <row r="23">
          <cell r="N23">
            <v>28.799999999999997</v>
          </cell>
        </row>
      </sheetData>
      <sheetData sheetId="1615">
        <row r="23">
          <cell r="N23">
            <v>28.799999999999997</v>
          </cell>
        </row>
      </sheetData>
      <sheetData sheetId="1616">
        <row r="23">
          <cell r="N23">
            <v>28.799999999999997</v>
          </cell>
        </row>
      </sheetData>
      <sheetData sheetId="1617">
        <row r="23">
          <cell r="N23">
            <v>28.799999999999997</v>
          </cell>
        </row>
      </sheetData>
      <sheetData sheetId="1618">
        <row r="23">
          <cell r="N23">
            <v>28.799999999999997</v>
          </cell>
        </row>
      </sheetData>
      <sheetData sheetId="1619">
        <row r="23">
          <cell r="N23">
            <v>28.799999999999997</v>
          </cell>
        </row>
      </sheetData>
      <sheetData sheetId="1620">
        <row r="23">
          <cell r="N23">
            <v>28.799999999999997</v>
          </cell>
        </row>
      </sheetData>
      <sheetData sheetId="1621">
        <row r="23">
          <cell r="N23">
            <v>28.799999999999997</v>
          </cell>
        </row>
      </sheetData>
      <sheetData sheetId="1622">
        <row r="23">
          <cell r="N23">
            <v>28.799999999999997</v>
          </cell>
        </row>
      </sheetData>
      <sheetData sheetId="1623">
        <row r="23">
          <cell r="N23">
            <v>28.799999999999997</v>
          </cell>
        </row>
      </sheetData>
      <sheetData sheetId="1624">
        <row r="23">
          <cell r="N23">
            <v>28.799999999999997</v>
          </cell>
        </row>
      </sheetData>
      <sheetData sheetId="1625">
        <row r="23">
          <cell r="N23">
            <v>28.799999999999997</v>
          </cell>
        </row>
      </sheetData>
      <sheetData sheetId="1626">
        <row r="23">
          <cell r="N23">
            <v>28.799999999999997</v>
          </cell>
        </row>
      </sheetData>
      <sheetData sheetId="1627">
        <row r="23">
          <cell r="N23">
            <v>28.799999999999997</v>
          </cell>
        </row>
      </sheetData>
      <sheetData sheetId="1628">
        <row r="23">
          <cell r="N23">
            <v>28.799999999999997</v>
          </cell>
        </row>
      </sheetData>
      <sheetData sheetId="1629">
        <row r="23">
          <cell r="N23">
            <v>28.799999999999997</v>
          </cell>
        </row>
      </sheetData>
      <sheetData sheetId="1630">
        <row r="23">
          <cell r="N23">
            <v>28.799999999999997</v>
          </cell>
        </row>
      </sheetData>
      <sheetData sheetId="1631">
        <row r="23">
          <cell r="N23">
            <v>28.799999999999997</v>
          </cell>
        </row>
      </sheetData>
      <sheetData sheetId="1632">
        <row r="23">
          <cell r="N23">
            <v>28.799999999999997</v>
          </cell>
        </row>
      </sheetData>
      <sheetData sheetId="1633">
        <row r="23">
          <cell r="N23">
            <v>28.799999999999997</v>
          </cell>
        </row>
      </sheetData>
      <sheetData sheetId="1634">
        <row r="23">
          <cell r="N23">
            <v>28.799999999999997</v>
          </cell>
        </row>
      </sheetData>
      <sheetData sheetId="1635">
        <row r="23">
          <cell r="N23">
            <v>28.799999999999997</v>
          </cell>
        </row>
      </sheetData>
      <sheetData sheetId="1636">
        <row r="23">
          <cell r="N23">
            <v>28.799999999999997</v>
          </cell>
        </row>
      </sheetData>
      <sheetData sheetId="1637">
        <row r="23">
          <cell r="N23">
            <v>28.799999999999997</v>
          </cell>
        </row>
      </sheetData>
      <sheetData sheetId="1638">
        <row r="23">
          <cell r="N23">
            <v>28.799999999999997</v>
          </cell>
        </row>
      </sheetData>
      <sheetData sheetId="1639">
        <row r="23">
          <cell r="N23">
            <v>28.799999999999997</v>
          </cell>
        </row>
      </sheetData>
      <sheetData sheetId="1640">
        <row r="23">
          <cell r="N23">
            <v>28.799999999999997</v>
          </cell>
        </row>
      </sheetData>
      <sheetData sheetId="1641">
        <row r="23">
          <cell r="N23">
            <v>28.799999999999997</v>
          </cell>
        </row>
      </sheetData>
      <sheetData sheetId="1642">
        <row r="23">
          <cell r="N23">
            <v>28.799999999999997</v>
          </cell>
        </row>
      </sheetData>
      <sheetData sheetId="1643">
        <row r="23">
          <cell r="N23">
            <v>28.799999999999997</v>
          </cell>
        </row>
      </sheetData>
      <sheetData sheetId="1644">
        <row r="23">
          <cell r="N23">
            <v>28.799999999999997</v>
          </cell>
        </row>
      </sheetData>
      <sheetData sheetId="1645">
        <row r="23">
          <cell r="N23">
            <v>28.799999999999997</v>
          </cell>
        </row>
      </sheetData>
      <sheetData sheetId="1646">
        <row r="23">
          <cell r="N23">
            <v>28.799999999999997</v>
          </cell>
        </row>
      </sheetData>
      <sheetData sheetId="1647">
        <row r="23">
          <cell r="N23">
            <v>28.799999999999997</v>
          </cell>
        </row>
      </sheetData>
      <sheetData sheetId="1648">
        <row r="23">
          <cell r="N23">
            <v>28.799999999999997</v>
          </cell>
        </row>
      </sheetData>
      <sheetData sheetId="1649">
        <row r="23">
          <cell r="N23">
            <v>28.799999999999997</v>
          </cell>
        </row>
      </sheetData>
      <sheetData sheetId="1650">
        <row r="23">
          <cell r="N23">
            <v>28.799999999999997</v>
          </cell>
        </row>
      </sheetData>
      <sheetData sheetId="1651">
        <row r="23">
          <cell r="N23">
            <v>28.799999999999997</v>
          </cell>
        </row>
      </sheetData>
      <sheetData sheetId="1652">
        <row r="23">
          <cell r="N23">
            <v>28.799999999999997</v>
          </cell>
        </row>
      </sheetData>
      <sheetData sheetId="1653">
        <row r="23">
          <cell r="N23">
            <v>28.799999999999997</v>
          </cell>
        </row>
      </sheetData>
      <sheetData sheetId="1654">
        <row r="23">
          <cell r="N23">
            <v>28.799999999999997</v>
          </cell>
        </row>
      </sheetData>
      <sheetData sheetId="1655">
        <row r="23">
          <cell r="N23">
            <v>28.799999999999997</v>
          </cell>
        </row>
      </sheetData>
      <sheetData sheetId="1656">
        <row r="23">
          <cell r="N23">
            <v>28.799999999999997</v>
          </cell>
        </row>
      </sheetData>
      <sheetData sheetId="1657">
        <row r="23">
          <cell r="N23">
            <v>28.799999999999997</v>
          </cell>
        </row>
      </sheetData>
      <sheetData sheetId="1658">
        <row r="23">
          <cell r="N23">
            <v>28.799999999999997</v>
          </cell>
        </row>
      </sheetData>
      <sheetData sheetId="1659">
        <row r="23">
          <cell r="N23">
            <v>28.799999999999997</v>
          </cell>
        </row>
      </sheetData>
      <sheetData sheetId="1660">
        <row r="23">
          <cell r="N23">
            <v>28.799999999999997</v>
          </cell>
        </row>
      </sheetData>
      <sheetData sheetId="1661">
        <row r="23">
          <cell r="N23">
            <v>28.799999999999997</v>
          </cell>
        </row>
      </sheetData>
      <sheetData sheetId="1662">
        <row r="23">
          <cell r="N23">
            <v>28.799999999999997</v>
          </cell>
        </row>
      </sheetData>
      <sheetData sheetId="1663">
        <row r="23">
          <cell r="N23">
            <v>28.799999999999997</v>
          </cell>
        </row>
      </sheetData>
      <sheetData sheetId="1664">
        <row r="23">
          <cell r="N23">
            <v>28.799999999999997</v>
          </cell>
        </row>
      </sheetData>
      <sheetData sheetId="1665">
        <row r="23">
          <cell r="N23">
            <v>28.799999999999997</v>
          </cell>
        </row>
      </sheetData>
      <sheetData sheetId="1666">
        <row r="23">
          <cell r="N23">
            <v>28.799999999999997</v>
          </cell>
        </row>
      </sheetData>
      <sheetData sheetId="1667">
        <row r="23">
          <cell r="N23">
            <v>28.799999999999997</v>
          </cell>
        </row>
      </sheetData>
      <sheetData sheetId="1668">
        <row r="23">
          <cell r="N23">
            <v>28.799999999999997</v>
          </cell>
        </row>
      </sheetData>
      <sheetData sheetId="1669">
        <row r="23">
          <cell r="N23">
            <v>28.799999999999997</v>
          </cell>
        </row>
      </sheetData>
      <sheetData sheetId="1670">
        <row r="23">
          <cell r="N23">
            <v>28.799999999999997</v>
          </cell>
        </row>
      </sheetData>
      <sheetData sheetId="1671">
        <row r="23">
          <cell r="N23">
            <v>28.799999999999997</v>
          </cell>
        </row>
      </sheetData>
      <sheetData sheetId="1672">
        <row r="23">
          <cell r="N23">
            <v>28.799999999999997</v>
          </cell>
        </row>
      </sheetData>
      <sheetData sheetId="1673">
        <row r="23">
          <cell r="N23">
            <v>28.799999999999997</v>
          </cell>
        </row>
      </sheetData>
      <sheetData sheetId="1674">
        <row r="23">
          <cell r="N23">
            <v>28.799999999999997</v>
          </cell>
        </row>
      </sheetData>
      <sheetData sheetId="1675">
        <row r="23">
          <cell r="N23">
            <v>28.799999999999997</v>
          </cell>
        </row>
      </sheetData>
      <sheetData sheetId="1676">
        <row r="23">
          <cell r="N23">
            <v>28.799999999999997</v>
          </cell>
        </row>
      </sheetData>
      <sheetData sheetId="1677">
        <row r="23">
          <cell r="N23">
            <v>28.799999999999997</v>
          </cell>
        </row>
      </sheetData>
      <sheetData sheetId="1678">
        <row r="23">
          <cell r="N23">
            <v>28.799999999999997</v>
          </cell>
        </row>
      </sheetData>
      <sheetData sheetId="1679">
        <row r="23">
          <cell r="N23">
            <v>28.799999999999997</v>
          </cell>
        </row>
      </sheetData>
      <sheetData sheetId="1680">
        <row r="23">
          <cell r="N23">
            <v>28.799999999999997</v>
          </cell>
        </row>
      </sheetData>
      <sheetData sheetId="1681">
        <row r="23">
          <cell r="N23">
            <v>28.799999999999997</v>
          </cell>
        </row>
      </sheetData>
      <sheetData sheetId="1682">
        <row r="23">
          <cell r="N23">
            <v>28.799999999999997</v>
          </cell>
        </row>
      </sheetData>
      <sheetData sheetId="1683">
        <row r="23">
          <cell r="N23">
            <v>28.799999999999997</v>
          </cell>
        </row>
      </sheetData>
      <sheetData sheetId="1684">
        <row r="23">
          <cell r="N23">
            <v>28.799999999999997</v>
          </cell>
        </row>
      </sheetData>
      <sheetData sheetId="1685">
        <row r="23">
          <cell r="N23">
            <v>28.799999999999997</v>
          </cell>
        </row>
      </sheetData>
      <sheetData sheetId="1686">
        <row r="23">
          <cell r="N23">
            <v>28.799999999999997</v>
          </cell>
        </row>
      </sheetData>
      <sheetData sheetId="1687">
        <row r="23">
          <cell r="N23">
            <v>28.799999999999997</v>
          </cell>
        </row>
      </sheetData>
      <sheetData sheetId="1688">
        <row r="23">
          <cell r="N23">
            <v>28.799999999999997</v>
          </cell>
        </row>
      </sheetData>
      <sheetData sheetId="1689">
        <row r="23">
          <cell r="N23">
            <v>28.799999999999997</v>
          </cell>
        </row>
      </sheetData>
      <sheetData sheetId="1690">
        <row r="23">
          <cell r="N23">
            <v>28.799999999999997</v>
          </cell>
        </row>
      </sheetData>
      <sheetData sheetId="1691">
        <row r="23">
          <cell r="N23">
            <v>28.799999999999997</v>
          </cell>
        </row>
      </sheetData>
      <sheetData sheetId="1692">
        <row r="23">
          <cell r="N23">
            <v>28.799999999999997</v>
          </cell>
        </row>
      </sheetData>
      <sheetData sheetId="1693">
        <row r="23">
          <cell r="N23">
            <v>28.799999999999997</v>
          </cell>
        </row>
      </sheetData>
      <sheetData sheetId="1694">
        <row r="23">
          <cell r="N23">
            <v>28.799999999999997</v>
          </cell>
        </row>
      </sheetData>
      <sheetData sheetId="1695">
        <row r="23">
          <cell r="N23">
            <v>28.799999999999997</v>
          </cell>
        </row>
      </sheetData>
      <sheetData sheetId="1696">
        <row r="23">
          <cell r="N23">
            <v>28.799999999999997</v>
          </cell>
        </row>
      </sheetData>
      <sheetData sheetId="1697">
        <row r="23">
          <cell r="N23">
            <v>28.799999999999997</v>
          </cell>
        </row>
      </sheetData>
      <sheetData sheetId="1698">
        <row r="23">
          <cell r="N23">
            <v>28.799999999999997</v>
          </cell>
        </row>
      </sheetData>
      <sheetData sheetId="1699">
        <row r="23">
          <cell r="N23">
            <v>28.799999999999997</v>
          </cell>
        </row>
      </sheetData>
      <sheetData sheetId="1700">
        <row r="23">
          <cell r="N23">
            <v>28.799999999999997</v>
          </cell>
        </row>
      </sheetData>
      <sheetData sheetId="1701">
        <row r="23">
          <cell r="N23">
            <v>28.799999999999997</v>
          </cell>
        </row>
      </sheetData>
      <sheetData sheetId="1702">
        <row r="23">
          <cell r="N23">
            <v>28.799999999999997</v>
          </cell>
        </row>
      </sheetData>
      <sheetData sheetId="1703">
        <row r="23">
          <cell r="N23">
            <v>28.799999999999997</v>
          </cell>
        </row>
      </sheetData>
      <sheetData sheetId="1704">
        <row r="23">
          <cell r="N23">
            <v>28.799999999999997</v>
          </cell>
        </row>
      </sheetData>
      <sheetData sheetId="1705">
        <row r="23">
          <cell r="N23">
            <v>28.799999999999997</v>
          </cell>
        </row>
      </sheetData>
      <sheetData sheetId="1706">
        <row r="23">
          <cell r="N23">
            <v>28.799999999999997</v>
          </cell>
        </row>
      </sheetData>
      <sheetData sheetId="1707">
        <row r="23">
          <cell r="N23">
            <v>28.799999999999997</v>
          </cell>
        </row>
      </sheetData>
      <sheetData sheetId="1708">
        <row r="23">
          <cell r="N23">
            <v>28.799999999999997</v>
          </cell>
        </row>
      </sheetData>
      <sheetData sheetId="1709">
        <row r="23">
          <cell r="N23">
            <v>28.799999999999997</v>
          </cell>
        </row>
      </sheetData>
      <sheetData sheetId="1710">
        <row r="23">
          <cell r="N23">
            <v>28.799999999999997</v>
          </cell>
        </row>
      </sheetData>
      <sheetData sheetId="1711">
        <row r="23">
          <cell r="N23">
            <v>28.799999999999997</v>
          </cell>
        </row>
      </sheetData>
      <sheetData sheetId="1712">
        <row r="23">
          <cell r="N23">
            <v>28.799999999999997</v>
          </cell>
        </row>
      </sheetData>
      <sheetData sheetId="1713">
        <row r="23">
          <cell r="N23">
            <v>28.799999999999997</v>
          </cell>
        </row>
      </sheetData>
      <sheetData sheetId="1714">
        <row r="23">
          <cell r="N23">
            <v>28.799999999999997</v>
          </cell>
        </row>
      </sheetData>
      <sheetData sheetId="1715">
        <row r="23">
          <cell r="N23">
            <v>28.799999999999997</v>
          </cell>
        </row>
      </sheetData>
      <sheetData sheetId="1716">
        <row r="23">
          <cell r="N23">
            <v>28.799999999999997</v>
          </cell>
        </row>
      </sheetData>
      <sheetData sheetId="1717">
        <row r="23">
          <cell r="N23">
            <v>28.799999999999997</v>
          </cell>
        </row>
      </sheetData>
      <sheetData sheetId="1718">
        <row r="23">
          <cell r="N23">
            <v>28.799999999999997</v>
          </cell>
        </row>
      </sheetData>
      <sheetData sheetId="1719">
        <row r="23">
          <cell r="N23">
            <v>28.799999999999997</v>
          </cell>
        </row>
      </sheetData>
      <sheetData sheetId="1720">
        <row r="23">
          <cell r="N23">
            <v>28.799999999999997</v>
          </cell>
        </row>
      </sheetData>
      <sheetData sheetId="1721">
        <row r="23">
          <cell r="N23">
            <v>28.799999999999997</v>
          </cell>
        </row>
      </sheetData>
      <sheetData sheetId="1722">
        <row r="23">
          <cell r="N23">
            <v>28.799999999999997</v>
          </cell>
        </row>
      </sheetData>
      <sheetData sheetId="1723">
        <row r="23">
          <cell r="N23">
            <v>28.799999999999997</v>
          </cell>
        </row>
      </sheetData>
      <sheetData sheetId="1724">
        <row r="23">
          <cell r="N23">
            <v>28.799999999999997</v>
          </cell>
        </row>
      </sheetData>
      <sheetData sheetId="1725">
        <row r="23">
          <cell r="N23">
            <v>28.799999999999997</v>
          </cell>
        </row>
      </sheetData>
      <sheetData sheetId="1726">
        <row r="23">
          <cell r="N23">
            <v>28.799999999999997</v>
          </cell>
        </row>
      </sheetData>
      <sheetData sheetId="1727">
        <row r="23">
          <cell r="N23">
            <v>28.799999999999997</v>
          </cell>
        </row>
      </sheetData>
      <sheetData sheetId="1728">
        <row r="23">
          <cell r="N23">
            <v>28.799999999999997</v>
          </cell>
        </row>
      </sheetData>
      <sheetData sheetId="1729">
        <row r="23">
          <cell r="N23">
            <v>28.799999999999997</v>
          </cell>
        </row>
      </sheetData>
      <sheetData sheetId="1730">
        <row r="23">
          <cell r="N23">
            <v>28.799999999999997</v>
          </cell>
        </row>
      </sheetData>
      <sheetData sheetId="1731">
        <row r="23">
          <cell r="N23">
            <v>28.799999999999997</v>
          </cell>
        </row>
      </sheetData>
      <sheetData sheetId="1732">
        <row r="23">
          <cell r="N23">
            <v>28.799999999999997</v>
          </cell>
        </row>
      </sheetData>
      <sheetData sheetId="1733">
        <row r="23">
          <cell r="N23">
            <v>28.799999999999997</v>
          </cell>
        </row>
      </sheetData>
      <sheetData sheetId="1734">
        <row r="23">
          <cell r="N23">
            <v>28.799999999999997</v>
          </cell>
        </row>
      </sheetData>
      <sheetData sheetId="1735">
        <row r="23">
          <cell r="N23">
            <v>28.799999999999997</v>
          </cell>
        </row>
      </sheetData>
      <sheetData sheetId="1736">
        <row r="23">
          <cell r="N23">
            <v>28.799999999999997</v>
          </cell>
        </row>
      </sheetData>
      <sheetData sheetId="1737">
        <row r="23">
          <cell r="N23">
            <v>28.799999999999997</v>
          </cell>
        </row>
      </sheetData>
      <sheetData sheetId="1738">
        <row r="23">
          <cell r="N23">
            <v>28.799999999999997</v>
          </cell>
        </row>
      </sheetData>
      <sheetData sheetId="1739">
        <row r="23">
          <cell r="N23">
            <v>28.799999999999997</v>
          </cell>
        </row>
      </sheetData>
      <sheetData sheetId="1740">
        <row r="23">
          <cell r="N23">
            <v>28.799999999999997</v>
          </cell>
        </row>
      </sheetData>
      <sheetData sheetId="1741">
        <row r="23">
          <cell r="N23">
            <v>28.799999999999997</v>
          </cell>
        </row>
      </sheetData>
      <sheetData sheetId="1742">
        <row r="23">
          <cell r="N23">
            <v>28.799999999999997</v>
          </cell>
        </row>
      </sheetData>
      <sheetData sheetId="1743">
        <row r="23">
          <cell r="N23">
            <v>28.799999999999997</v>
          </cell>
        </row>
      </sheetData>
      <sheetData sheetId="1744">
        <row r="23">
          <cell r="N23">
            <v>28.799999999999997</v>
          </cell>
        </row>
      </sheetData>
      <sheetData sheetId="1745">
        <row r="23">
          <cell r="N23">
            <v>28.799999999999997</v>
          </cell>
        </row>
      </sheetData>
      <sheetData sheetId="1746">
        <row r="23">
          <cell r="N23">
            <v>28.799999999999997</v>
          </cell>
        </row>
      </sheetData>
      <sheetData sheetId="1747">
        <row r="23">
          <cell r="N23">
            <v>28.799999999999997</v>
          </cell>
        </row>
      </sheetData>
      <sheetData sheetId="1748">
        <row r="23">
          <cell r="N23">
            <v>28.799999999999997</v>
          </cell>
        </row>
      </sheetData>
      <sheetData sheetId="1749">
        <row r="23">
          <cell r="N23">
            <v>28.799999999999997</v>
          </cell>
        </row>
      </sheetData>
      <sheetData sheetId="1750">
        <row r="23">
          <cell r="N23">
            <v>28.799999999999997</v>
          </cell>
        </row>
      </sheetData>
      <sheetData sheetId="1751">
        <row r="23">
          <cell r="N23">
            <v>28.799999999999997</v>
          </cell>
        </row>
      </sheetData>
      <sheetData sheetId="1752">
        <row r="23">
          <cell r="N23">
            <v>28.799999999999997</v>
          </cell>
        </row>
      </sheetData>
      <sheetData sheetId="1753">
        <row r="23">
          <cell r="N23">
            <v>28.799999999999997</v>
          </cell>
        </row>
      </sheetData>
      <sheetData sheetId="1754">
        <row r="23">
          <cell r="N23">
            <v>28.799999999999997</v>
          </cell>
        </row>
      </sheetData>
      <sheetData sheetId="1755">
        <row r="23">
          <cell r="N23">
            <v>28.799999999999997</v>
          </cell>
        </row>
      </sheetData>
      <sheetData sheetId="1756">
        <row r="23">
          <cell r="N23">
            <v>28.799999999999997</v>
          </cell>
        </row>
      </sheetData>
      <sheetData sheetId="1757">
        <row r="23">
          <cell r="N23">
            <v>28.799999999999997</v>
          </cell>
        </row>
      </sheetData>
      <sheetData sheetId="1758">
        <row r="23">
          <cell r="N23">
            <v>28.799999999999997</v>
          </cell>
        </row>
      </sheetData>
      <sheetData sheetId="1759">
        <row r="23">
          <cell r="N23">
            <v>28.799999999999997</v>
          </cell>
        </row>
      </sheetData>
      <sheetData sheetId="1760">
        <row r="23">
          <cell r="N23">
            <v>28.799999999999997</v>
          </cell>
        </row>
      </sheetData>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ow r="23">
          <cell r="N23">
            <v>28.799999999999997</v>
          </cell>
        </row>
      </sheetData>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refreshError="1"/>
      <sheetData sheetId="1806"/>
      <sheetData sheetId="1807"/>
      <sheetData sheetId="1808"/>
      <sheetData sheetId="1809"/>
      <sheetData sheetId="1810"/>
      <sheetData sheetId="1811"/>
      <sheetData sheetId="1812"/>
      <sheetData sheetId="1813">
        <row r="342">
          <cell r="K342">
            <v>1092.3399999999997</v>
          </cell>
        </row>
      </sheetData>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sheetData sheetId="1834"/>
      <sheetData sheetId="1835" refreshError="1"/>
      <sheetData sheetId="1836">
        <row r="23">
          <cell r="N23">
            <v>28.799999999999997</v>
          </cell>
        </row>
      </sheetData>
      <sheetData sheetId="1837" refreshError="1"/>
      <sheetData sheetId="1838">
        <row r="23">
          <cell r="N23">
            <v>28.799999999999997</v>
          </cell>
        </row>
      </sheetData>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ow r="23">
          <cell r="N23">
            <v>28.799999999999997</v>
          </cell>
        </row>
      </sheetData>
      <sheetData sheetId="1848" refreshError="1"/>
      <sheetData sheetId="1849">
        <row r="23">
          <cell r="N23">
            <v>28.799999999999997</v>
          </cell>
        </row>
      </sheetData>
      <sheetData sheetId="1850" refreshError="1"/>
      <sheetData sheetId="1851"/>
      <sheetData sheetId="1852" refreshError="1"/>
      <sheetData sheetId="1853" refreshError="1"/>
      <sheetData sheetId="1854" refreshError="1"/>
      <sheetData sheetId="1855"/>
      <sheetData sheetId="1856" refreshError="1"/>
      <sheetData sheetId="1857" refreshError="1"/>
      <sheetData sheetId="1858">
        <row r="23">
          <cell r="N23">
            <v>28.799999999999997</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ow r="23">
          <cell r="N23">
            <v>28.799999999999997</v>
          </cell>
        </row>
      </sheetData>
      <sheetData sheetId="1895" refreshError="1"/>
      <sheetData sheetId="1896" refreshError="1"/>
      <sheetData sheetId="1897">
        <row r="23">
          <cell r="N23">
            <v>28.799999999999997</v>
          </cell>
        </row>
      </sheetData>
      <sheetData sheetId="1898">
        <row r="23">
          <cell r="N23">
            <v>28.799999999999997</v>
          </cell>
        </row>
      </sheetData>
      <sheetData sheetId="1899" refreshError="1"/>
      <sheetData sheetId="1900">
        <row r="23">
          <cell r="N23">
            <v>28.799999999999997</v>
          </cell>
        </row>
      </sheetData>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ow r="23">
          <cell r="N23">
            <v>28.799999999999997</v>
          </cell>
        </row>
      </sheetData>
      <sheetData sheetId="1953" refreshError="1"/>
      <sheetData sheetId="1954" refreshError="1"/>
      <sheetData sheetId="1955">
        <row r="23">
          <cell r="N23">
            <v>28.799999999999997</v>
          </cell>
        </row>
      </sheetData>
      <sheetData sheetId="1956">
        <row r="23">
          <cell r="N23">
            <v>28.799999999999997</v>
          </cell>
        </row>
      </sheetData>
      <sheetData sheetId="1957">
        <row r="23">
          <cell r="N23">
            <v>28.799999999999997</v>
          </cell>
        </row>
      </sheetData>
      <sheetData sheetId="1958">
        <row r="23">
          <cell r="N23">
            <v>28.799999999999997</v>
          </cell>
        </row>
      </sheetData>
      <sheetData sheetId="1959" refreshError="1"/>
      <sheetData sheetId="1960" refreshError="1"/>
      <sheetData sheetId="1961" refreshError="1"/>
      <sheetData sheetId="1962" refreshError="1"/>
      <sheetData sheetId="1963" refreshError="1"/>
      <sheetData sheetId="1964">
        <row r="23">
          <cell r="N23">
            <v>28.799999999999997</v>
          </cell>
        </row>
      </sheetData>
      <sheetData sheetId="1965">
        <row r="23">
          <cell r="N23">
            <v>28.799999999999997</v>
          </cell>
        </row>
      </sheetData>
      <sheetData sheetId="1966">
        <row r="23">
          <cell r="N23">
            <v>28.799999999999997</v>
          </cell>
        </row>
      </sheetData>
      <sheetData sheetId="1967">
        <row r="23">
          <cell r="N23">
            <v>28.799999999999997</v>
          </cell>
        </row>
      </sheetData>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ow r="23">
          <cell r="N23">
            <v>28.799999999999997</v>
          </cell>
        </row>
      </sheetData>
      <sheetData sheetId="1982">
        <row r="23">
          <cell r="N23">
            <v>28.799999999999997</v>
          </cell>
        </row>
      </sheetData>
      <sheetData sheetId="1983">
        <row r="23">
          <cell r="N23">
            <v>28.799999999999997</v>
          </cell>
        </row>
      </sheetData>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ow r="23">
          <cell r="N23">
            <v>28.799999999999997</v>
          </cell>
        </row>
      </sheetData>
      <sheetData sheetId="2002"/>
      <sheetData sheetId="2003"/>
      <sheetData sheetId="2004">
        <row r="23">
          <cell r="N23">
            <v>28.799999999999997</v>
          </cell>
        </row>
      </sheetData>
      <sheetData sheetId="2005">
        <row r="23">
          <cell r="N23">
            <v>28.799999999999997</v>
          </cell>
        </row>
      </sheetData>
      <sheetData sheetId="2006">
        <row r="23">
          <cell r="N23">
            <v>28.799999999999997</v>
          </cell>
        </row>
      </sheetData>
      <sheetData sheetId="2007">
        <row r="23">
          <cell r="N23">
            <v>28.799999999999997</v>
          </cell>
        </row>
      </sheetData>
      <sheetData sheetId="2008"/>
      <sheetData sheetId="2009"/>
      <sheetData sheetId="2010"/>
      <sheetData sheetId="2011"/>
      <sheetData sheetId="2012">
        <row r="23">
          <cell r="N23">
            <v>28.799999999999997</v>
          </cell>
        </row>
      </sheetData>
      <sheetData sheetId="2013">
        <row r="23">
          <cell r="N23">
            <v>28.799999999999997</v>
          </cell>
        </row>
      </sheetData>
      <sheetData sheetId="2014">
        <row r="23">
          <cell r="N23">
            <v>28.799999999999997</v>
          </cell>
        </row>
      </sheetData>
      <sheetData sheetId="2015">
        <row r="23">
          <cell r="N23">
            <v>28.799999999999997</v>
          </cell>
        </row>
      </sheetData>
      <sheetData sheetId="2016"/>
      <sheetData sheetId="2017">
        <row r="23">
          <cell r="N23">
            <v>28.799999999999997</v>
          </cell>
        </row>
      </sheetData>
      <sheetData sheetId="2018"/>
      <sheetData sheetId="2019"/>
      <sheetData sheetId="2020">
        <row r="23">
          <cell r="N23">
            <v>28.799999999999997</v>
          </cell>
        </row>
      </sheetData>
      <sheetData sheetId="2021">
        <row r="23">
          <cell r="N23">
            <v>28.799999999999997</v>
          </cell>
        </row>
      </sheetData>
      <sheetData sheetId="2022">
        <row r="23">
          <cell r="N23">
            <v>28.799999999999997</v>
          </cell>
        </row>
      </sheetData>
      <sheetData sheetId="2023">
        <row r="23">
          <cell r="N23">
            <v>28.799999999999997</v>
          </cell>
        </row>
      </sheetData>
      <sheetData sheetId="2024">
        <row r="23">
          <cell r="N23">
            <v>28.799999999999997</v>
          </cell>
        </row>
      </sheetData>
      <sheetData sheetId="2025">
        <row r="23">
          <cell r="N23">
            <v>28.799999999999997</v>
          </cell>
        </row>
      </sheetData>
      <sheetData sheetId="2026">
        <row r="23">
          <cell r="N23">
            <v>28.799999999999997</v>
          </cell>
        </row>
      </sheetData>
      <sheetData sheetId="2027">
        <row r="23">
          <cell r="N23">
            <v>28.799999999999997</v>
          </cell>
        </row>
      </sheetData>
      <sheetData sheetId="2028">
        <row r="23">
          <cell r="N23">
            <v>28.799999999999997</v>
          </cell>
        </row>
      </sheetData>
      <sheetData sheetId="2029">
        <row r="23">
          <cell r="N23">
            <v>28.799999999999997</v>
          </cell>
        </row>
      </sheetData>
      <sheetData sheetId="2030">
        <row r="23">
          <cell r="N23">
            <v>28.799999999999997</v>
          </cell>
        </row>
      </sheetData>
      <sheetData sheetId="2031">
        <row r="23">
          <cell r="N23">
            <v>28.799999999999997</v>
          </cell>
        </row>
      </sheetData>
      <sheetData sheetId="2032">
        <row r="23">
          <cell r="N23">
            <v>28.799999999999997</v>
          </cell>
        </row>
      </sheetData>
      <sheetData sheetId="2033">
        <row r="23">
          <cell r="N23">
            <v>28.799999999999997</v>
          </cell>
        </row>
      </sheetData>
      <sheetData sheetId="2034">
        <row r="23">
          <cell r="N23">
            <v>28.799999999999997</v>
          </cell>
        </row>
      </sheetData>
      <sheetData sheetId="2035">
        <row r="23">
          <cell r="N23">
            <v>28.799999999999997</v>
          </cell>
        </row>
      </sheetData>
      <sheetData sheetId="2036">
        <row r="23">
          <cell r="N23">
            <v>28.799999999999997</v>
          </cell>
        </row>
      </sheetData>
      <sheetData sheetId="2037">
        <row r="23">
          <cell r="N23">
            <v>28.799999999999997</v>
          </cell>
        </row>
      </sheetData>
      <sheetData sheetId="2038">
        <row r="23">
          <cell r="N23">
            <v>28.799999999999997</v>
          </cell>
        </row>
      </sheetData>
      <sheetData sheetId="2039">
        <row r="23">
          <cell r="N23">
            <v>28.799999999999997</v>
          </cell>
        </row>
      </sheetData>
      <sheetData sheetId="2040">
        <row r="23">
          <cell r="N23">
            <v>28.799999999999997</v>
          </cell>
        </row>
      </sheetData>
      <sheetData sheetId="2041">
        <row r="23">
          <cell r="N23">
            <v>28.799999999999997</v>
          </cell>
        </row>
      </sheetData>
      <sheetData sheetId="2042">
        <row r="23">
          <cell r="N23">
            <v>28.799999999999997</v>
          </cell>
        </row>
      </sheetData>
      <sheetData sheetId="2043">
        <row r="23">
          <cell r="N23">
            <v>28.799999999999997</v>
          </cell>
        </row>
      </sheetData>
      <sheetData sheetId="2044">
        <row r="23">
          <cell r="N23">
            <v>28.799999999999997</v>
          </cell>
        </row>
      </sheetData>
      <sheetData sheetId="2045">
        <row r="23">
          <cell r="N23">
            <v>28.799999999999997</v>
          </cell>
        </row>
      </sheetData>
      <sheetData sheetId="2046">
        <row r="23">
          <cell r="N23">
            <v>28.799999999999997</v>
          </cell>
        </row>
      </sheetData>
      <sheetData sheetId="2047">
        <row r="23">
          <cell r="N23">
            <v>28.799999999999997</v>
          </cell>
        </row>
      </sheetData>
      <sheetData sheetId="2048">
        <row r="23">
          <cell r="N23">
            <v>28.799999999999997</v>
          </cell>
        </row>
      </sheetData>
      <sheetData sheetId="2049">
        <row r="23">
          <cell r="N23">
            <v>28.799999999999997</v>
          </cell>
        </row>
      </sheetData>
      <sheetData sheetId="2050">
        <row r="23">
          <cell r="N23">
            <v>28.799999999999997</v>
          </cell>
        </row>
      </sheetData>
      <sheetData sheetId="2051">
        <row r="23">
          <cell r="N23">
            <v>28.799999999999997</v>
          </cell>
        </row>
      </sheetData>
      <sheetData sheetId="2052">
        <row r="23">
          <cell r="N23">
            <v>28.799999999999997</v>
          </cell>
        </row>
      </sheetData>
      <sheetData sheetId="2053">
        <row r="23">
          <cell r="N23">
            <v>28.799999999999997</v>
          </cell>
        </row>
      </sheetData>
      <sheetData sheetId="2054">
        <row r="23">
          <cell r="N23">
            <v>28.799999999999997</v>
          </cell>
        </row>
      </sheetData>
      <sheetData sheetId="2055">
        <row r="23">
          <cell r="N23">
            <v>28.799999999999997</v>
          </cell>
        </row>
      </sheetData>
      <sheetData sheetId="2056">
        <row r="23">
          <cell r="N23">
            <v>28.799999999999997</v>
          </cell>
        </row>
      </sheetData>
      <sheetData sheetId="2057">
        <row r="23">
          <cell r="N23">
            <v>28.799999999999997</v>
          </cell>
        </row>
      </sheetData>
      <sheetData sheetId="2058">
        <row r="23">
          <cell r="N23">
            <v>28.799999999999997</v>
          </cell>
        </row>
      </sheetData>
      <sheetData sheetId="2059">
        <row r="23">
          <cell r="N23">
            <v>28.799999999999997</v>
          </cell>
        </row>
      </sheetData>
      <sheetData sheetId="2060">
        <row r="23">
          <cell r="N23">
            <v>28.799999999999997</v>
          </cell>
        </row>
      </sheetData>
      <sheetData sheetId="2061">
        <row r="23">
          <cell r="N23">
            <v>28.799999999999997</v>
          </cell>
        </row>
      </sheetData>
      <sheetData sheetId="2062">
        <row r="23">
          <cell r="N23">
            <v>28.799999999999997</v>
          </cell>
        </row>
      </sheetData>
      <sheetData sheetId="2063">
        <row r="23">
          <cell r="N23">
            <v>28.799999999999997</v>
          </cell>
        </row>
      </sheetData>
      <sheetData sheetId="2064">
        <row r="23">
          <cell r="N23">
            <v>28.799999999999997</v>
          </cell>
        </row>
      </sheetData>
      <sheetData sheetId="2065">
        <row r="23">
          <cell r="N23">
            <v>28.799999999999997</v>
          </cell>
        </row>
      </sheetData>
      <sheetData sheetId="2066">
        <row r="23">
          <cell r="N23">
            <v>28.799999999999997</v>
          </cell>
        </row>
      </sheetData>
      <sheetData sheetId="2067">
        <row r="23">
          <cell r="N23">
            <v>28.799999999999997</v>
          </cell>
        </row>
      </sheetData>
      <sheetData sheetId="2068">
        <row r="23">
          <cell r="N23">
            <v>28.799999999999997</v>
          </cell>
        </row>
      </sheetData>
      <sheetData sheetId="2069">
        <row r="23">
          <cell r="N23">
            <v>28.799999999999997</v>
          </cell>
        </row>
      </sheetData>
      <sheetData sheetId="2070">
        <row r="23">
          <cell r="N23">
            <v>28.799999999999997</v>
          </cell>
        </row>
      </sheetData>
      <sheetData sheetId="2071">
        <row r="23">
          <cell r="N23">
            <v>28.799999999999997</v>
          </cell>
        </row>
      </sheetData>
      <sheetData sheetId="2072">
        <row r="23">
          <cell r="N23">
            <v>28.799999999999997</v>
          </cell>
        </row>
      </sheetData>
      <sheetData sheetId="2073">
        <row r="23">
          <cell r="N23">
            <v>28.799999999999997</v>
          </cell>
        </row>
      </sheetData>
      <sheetData sheetId="2074">
        <row r="23">
          <cell r="N23">
            <v>28.799999999999997</v>
          </cell>
        </row>
      </sheetData>
      <sheetData sheetId="2075">
        <row r="23">
          <cell r="N23">
            <v>28.799999999999997</v>
          </cell>
        </row>
      </sheetData>
      <sheetData sheetId="2076">
        <row r="23">
          <cell r="N23">
            <v>28.799999999999997</v>
          </cell>
        </row>
      </sheetData>
      <sheetData sheetId="2077">
        <row r="23">
          <cell r="N23">
            <v>28.799999999999997</v>
          </cell>
        </row>
      </sheetData>
      <sheetData sheetId="2078">
        <row r="23">
          <cell r="N23">
            <v>28.799999999999997</v>
          </cell>
        </row>
      </sheetData>
      <sheetData sheetId="2079">
        <row r="23">
          <cell r="N23">
            <v>28.799999999999997</v>
          </cell>
        </row>
      </sheetData>
      <sheetData sheetId="2080">
        <row r="23">
          <cell r="N23">
            <v>28.799999999999997</v>
          </cell>
        </row>
      </sheetData>
      <sheetData sheetId="2081">
        <row r="23">
          <cell r="N23">
            <v>28.799999999999997</v>
          </cell>
        </row>
      </sheetData>
      <sheetData sheetId="2082">
        <row r="23">
          <cell r="N23">
            <v>28.799999999999997</v>
          </cell>
        </row>
      </sheetData>
      <sheetData sheetId="2083">
        <row r="23">
          <cell r="N23">
            <v>28.799999999999997</v>
          </cell>
        </row>
      </sheetData>
      <sheetData sheetId="2084">
        <row r="23">
          <cell r="N23">
            <v>28.799999999999997</v>
          </cell>
        </row>
      </sheetData>
      <sheetData sheetId="2085">
        <row r="23">
          <cell r="N23">
            <v>28.799999999999997</v>
          </cell>
        </row>
      </sheetData>
      <sheetData sheetId="2086">
        <row r="23">
          <cell r="N23">
            <v>28.799999999999997</v>
          </cell>
        </row>
      </sheetData>
      <sheetData sheetId="2087">
        <row r="23">
          <cell r="N23">
            <v>28.799999999999997</v>
          </cell>
        </row>
      </sheetData>
      <sheetData sheetId="2088">
        <row r="23">
          <cell r="N23">
            <v>28.799999999999997</v>
          </cell>
        </row>
      </sheetData>
      <sheetData sheetId="2089">
        <row r="23">
          <cell r="N23">
            <v>28.799999999999997</v>
          </cell>
        </row>
      </sheetData>
      <sheetData sheetId="2090">
        <row r="23">
          <cell r="N23">
            <v>28.799999999999997</v>
          </cell>
        </row>
      </sheetData>
      <sheetData sheetId="2091">
        <row r="23">
          <cell r="N23">
            <v>28.799999999999997</v>
          </cell>
        </row>
      </sheetData>
      <sheetData sheetId="2092">
        <row r="23">
          <cell r="N23">
            <v>28.799999999999997</v>
          </cell>
        </row>
      </sheetData>
      <sheetData sheetId="2093">
        <row r="23">
          <cell r="N23">
            <v>28.799999999999997</v>
          </cell>
        </row>
      </sheetData>
      <sheetData sheetId="2094">
        <row r="23">
          <cell r="N23">
            <v>28.799999999999997</v>
          </cell>
        </row>
      </sheetData>
      <sheetData sheetId="2095">
        <row r="23">
          <cell r="N23">
            <v>28.799999999999997</v>
          </cell>
        </row>
      </sheetData>
      <sheetData sheetId="2096">
        <row r="23">
          <cell r="N23">
            <v>28.799999999999997</v>
          </cell>
        </row>
      </sheetData>
      <sheetData sheetId="2097">
        <row r="23">
          <cell r="N23">
            <v>28.799999999999997</v>
          </cell>
        </row>
      </sheetData>
      <sheetData sheetId="2098">
        <row r="23">
          <cell r="N23">
            <v>28.799999999999997</v>
          </cell>
        </row>
      </sheetData>
      <sheetData sheetId="2099">
        <row r="23">
          <cell r="N23">
            <v>28.799999999999997</v>
          </cell>
        </row>
      </sheetData>
      <sheetData sheetId="2100">
        <row r="23">
          <cell r="N23">
            <v>28.799999999999997</v>
          </cell>
        </row>
      </sheetData>
      <sheetData sheetId="2101">
        <row r="23">
          <cell r="N23">
            <v>28.799999999999997</v>
          </cell>
        </row>
      </sheetData>
      <sheetData sheetId="2102">
        <row r="23">
          <cell r="N23">
            <v>28.799999999999997</v>
          </cell>
        </row>
      </sheetData>
      <sheetData sheetId="2103">
        <row r="23">
          <cell r="N23">
            <v>28.799999999999997</v>
          </cell>
        </row>
      </sheetData>
      <sheetData sheetId="2104">
        <row r="23">
          <cell r="N23">
            <v>28.799999999999997</v>
          </cell>
        </row>
      </sheetData>
      <sheetData sheetId="2105">
        <row r="23">
          <cell r="N23">
            <v>28.799999999999997</v>
          </cell>
        </row>
      </sheetData>
      <sheetData sheetId="2106">
        <row r="23">
          <cell r="N23">
            <v>28.799999999999997</v>
          </cell>
        </row>
      </sheetData>
      <sheetData sheetId="2107">
        <row r="23">
          <cell r="N23">
            <v>28.799999999999997</v>
          </cell>
        </row>
      </sheetData>
      <sheetData sheetId="2108">
        <row r="23">
          <cell r="N23">
            <v>28.799999999999997</v>
          </cell>
        </row>
      </sheetData>
      <sheetData sheetId="2109">
        <row r="23">
          <cell r="N23">
            <v>28.799999999999997</v>
          </cell>
        </row>
      </sheetData>
      <sheetData sheetId="2110">
        <row r="23">
          <cell r="N23">
            <v>28.799999999999997</v>
          </cell>
        </row>
      </sheetData>
      <sheetData sheetId="2111">
        <row r="23">
          <cell r="N23">
            <v>28.799999999999997</v>
          </cell>
        </row>
      </sheetData>
      <sheetData sheetId="2112">
        <row r="23">
          <cell r="N23">
            <v>28.799999999999997</v>
          </cell>
        </row>
      </sheetData>
      <sheetData sheetId="2113">
        <row r="23">
          <cell r="N23">
            <v>28.799999999999997</v>
          </cell>
        </row>
      </sheetData>
      <sheetData sheetId="2114">
        <row r="23">
          <cell r="N23">
            <v>28.799999999999997</v>
          </cell>
        </row>
      </sheetData>
      <sheetData sheetId="2115">
        <row r="23">
          <cell r="N23">
            <v>28.799999999999997</v>
          </cell>
        </row>
      </sheetData>
      <sheetData sheetId="2116">
        <row r="23">
          <cell r="N23">
            <v>28.799999999999997</v>
          </cell>
        </row>
      </sheetData>
      <sheetData sheetId="2117">
        <row r="23">
          <cell r="N23">
            <v>28.799999999999997</v>
          </cell>
        </row>
      </sheetData>
      <sheetData sheetId="2118">
        <row r="23">
          <cell r="N23">
            <v>28.799999999999997</v>
          </cell>
        </row>
      </sheetData>
      <sheetData sheetId="2119">
        <row r="23">
          <cell r="N23">
            <v>28.799999999999997</v>
          </cell>
        </row>
      </sheetData>
      <sheetData sheetId="2120">
        <row r="23">
          <cell r="N23">
            <v>28.799999999999997</v>
          </cell>
        </row>
      </sheetData>
      <sheetData sheetId="2121">
        <row r="23">
          <cell r="N23">
            <v>28.799999999999997</v>
          </cell>
        </row>
      </sheetData>
      <sheetData sheetId="2122">
        <row r="23">
          <cell r="N23">
            <v>28.799999999999997</v>
          </cell>
        </row>
      </sheetData>
      <sheetData sheetId="2123">
        <row r="23">
          <cell r="N23">
            <v>28.799999999999997</v>
          </cell>
        </row>
      </sheetData>
      <sheetData sheetId="2124">
        <row r="23">
          <cell r="N23">
            <v>28.799999999999997</v>
          </cell>
        </row>
      </sheetData>
      <sheetData sheetId="2125">
        <row r="23">
          <cell r="N23">
            <v>28.799999999999997</v>
          </cell>
        </row>
      </sheetData>
      <sheetData sheetId="2126">
        <row r="23">
          <cell r="N23">
            <v>28.799999999999997</v>
          </cell>
        </row>
      </sheetData>
      <sheetData sheetId="2127">
        <row r="23">
          <cell r="N23">
            <v>28.799999999999997</v>
          </cell>
        </row>
      </sheetData>
      <sheetData sheetId="2128">
        <row r="23">
          <cell r="N23">
            <v>28.799999999999997</v>
          </cell>
        </row>
      </sheetData>
      <sheetData sheetId="2129">
        <row r="23">
          <cell r="N23">
            <v>28.799999999999997</v>
          </cell>
        </row>
      </sheetData>
      <sheetData sheetId="2130">
        <row r="23">
          <cell r="N23">
            <v>28.799999999999997</v>
          </cell>
        </row>
      </sheetData>
      <sheetData sheetId="2131">
        <row r="23">
          <cell r="N23">
            <v>28.799999999999997</v>
          </cell>
        </row>
      </sheetData>
      <sheetData sheetId="2132">
        <row r="23">
          <cell r="N23">
            <v>28.799999999999997</v>
          </cell>
        </row>
      </sheetData>
      <sheetData sheetId="2133">
        <row r="23">
          <cell r="N23">
            <v>28.799999999999997</v>
          </cell>
        </row>
      </sheetData>
      <sheetData sheetId="2134">
        <row r="23">
          <cell r="N23">
            <v>28.799999999999997</v>
          </cell>
        </row>
      </sheetData>
      <sheetData sheetId="2135">
        <row r="23">
          <cell r="N23">
            <v>28.799999999999997</v>
          </cell>
        </row>
      </sheetData>
      <sheetData sheetId="2136">
        <row r="23">
          <cell r="N23">
            <v>28.799999999999997</v>
          </cell>
        </row>
      </sheetData>
      <sheetData sheetId="2137">
        <row r="23">
          <cell r="N23">
            <v>28.799999999999997</v>
          </cell>
        </row>
      </sheetData>
      <sheetData sheetId="2138">
        <row r="23">
          <cell r="N23">
            <v>28.799999999999997</v>
          </cell>
        </row>
      </sheetData>
      <sheetData sheetId="2139">
        <row r="23">
          <cell r="N23">
            <v>28.799999999999997</v>
          </cell>
        </row>
      </sheetData>
      <sheetData sheetId="2140">
        <row r="23">
          <cell r="N23">
            <v>28.799999999999997</v>
          </cell>
        </row>
      </sheetData>
      <sheetData sheetId="2141">
        <row r="23">
          <cell r="N23">
            <v>28.799999999999997</v>
          </cell>
        </row>
      </sheetData>
      <sheetData sheetId="2142">
        <row r="23">
          <cell r="N23">
            <v>28.799999999999997</v>
          </cell>
        </row>
      </sheetData>
      <sheetData sheetId="2143">
        <row r="23">
          <cell r="N23">
            <v>28.799999999999997</v>
          </cell>
        </row>
      </sheetData>
      <sheetData sheetId="2144">
        <row r="23">
          <cell r="N23">
            <v>28.799999999999997</v>
          </cell>
        </row>
      </sheetData>
      <sheetData sheetId="2145">
        <row r="23">
          <cell r="N23">
            <v>28.799999999999997</v>
          </cell>
        </row>
      </sheetData>
      <sheetData sheetId="2146">
        <row r="23">
          <cell r="N23">
            <v>28.799999999999997</v>
          </cell>
        </row>
      </sheetData>
      <sheetData sheetId="2147">
        <row r="23">
          <cell r="N23">
            <v>28.799999999999997</v>
          </cell>
        </row>
      </sheetData>
      <sheetData sheetId="2148">
        <row r="23">
          <cell r="N23">
            <v>28.799999999999997</v>
          </cell>
        </row>
      </sheetData>
      <sheetData sheetId="2149">
        <row r="23">
          <cell r="N23">
            <v>28.799999999999997</v>
          </cell>
        </row>
      </sheetData>
      <sheetData sheetId="2150">
        <row r="23">
          <cell r="N23">
            <v>28.799999999999997</v>
          </cell>
        </row>
      </sheetData>
      <sheetData sheetId="2151">
        <row r="23">
          <cell r="N23">
            <v>28.799999999999997</v>
          </cell>
        </row>
      </sheetData>
      <sheetData sheetId="2152">
        <row r="23">
          <cell r="N23">
            <v>28.799999999999997</v>
          </cell>
        </row>
      </sheetData>
      <sheetData sheetId="2153">
        <row r="23">
          <cell r="N23">
            <v>28.799999999999997</v>
          </cell>
        </row>
      </sheetData>
      <sheetData sheetId="2154">
        <row r="23">
          <cell r="N23">
            <v>28.799999999999997</v>
          </cell>
        </row>
      </sheetData>
      <sheetData sheetId="2155">
        <row r="23">
          <cell r="N23">
            <v>28.799999999999997</v>
          </cell>
        </row>
      </sheetData>
      <sheetData sheetId="2156">
        <row r="23">
          <cell r="N23">
            <v>28.799999999999997</v>
          </cell>
        </row>
      </sheetData>
      <sheetData sheetId="2157">
        <row r="23">
          <cell r="N23">
            <v>28.799999999999997</v>
          </cell>
        </row>
      </sheetData>
      <sheetData sheetId="2158">
        <row r="23">
          <cell r="N23">
            <v>28.799999999999997</v>
          </cell>
        </row>
      </sheetData>
      <sheetData sheetId="2159">
        <row r="23">
          <cell r="N23">
            <v>28.799999999999997</v>
          </cell>
        </row>
      </sheetData>
      <sheetData sheetId="2160">
        <row r="23">
          <cell r="N23">
            <v>28.799999999999997</v>
          </cell>
        </row>
      </sheetData>
      <sheetData sheetId="2161">
        <row r="23">
          <cell r="N23">
            <v>28.799999999999997</v>
          </cell>
        </row>
      </sheetData>
      <sheetData sheetId="2162">
        <row r="23">
          <cell r="N23">
            <v>28.799999999999997</v>
          </cell>
        </row>
      </sheetData>
      <sheetData sheetId="2163">
        <row r="23">
          <cell r="N23">
            <v>28.799999999999997</v>
          </cell>
        </row>
      </sheetData>
      <sheetData sheetId="2164">
        <row r="23">
          <cell r="N23">
            <v>28.799999999999997</v>
          </cell>
        </row>
      </sheetData>
      <sheetData sheetId="2165">
        <row r="23">
          <cell r="N23">
            <v>28.799999999999997</v>
          </cell>
        </row>
      </sheetData>
      <sheetData sheetId="2166">
        <row r="23">
          <cell r="N23">
            <v>28.799999999999997</v>
          </cell>
        </row>
      </sheetData>
      <sheetData sheetId="2167">
        <row r="23">
          <cell r="N23">
            <v>28.799999999999997</v>
          </cell>
        </row>
      </sheetData>
      <sheetData sheetId="2168">
        <row r="23">
          <cell r="N23">
            <v>28.799999999999997</v>
          </cell>
        </row>
      </sheetData>
      <sheetData sheetId="2169">
        <row r="23">
          <cell r="N23">
            <v>28.799999999999997</v>
          </cell>
        </row>
      </sheetData>
      <sheetData sheetId="2170">
        <row r="23">
          <cell r="N23">
            <v>28.799999999999997</v>
          </cell>
        </row>
      </sheetData>
      <sheetData sheetId="2171">
        <row r="23">
          <cell r="N23">
            <v>28.799999999999997</v>
          </cell>
        </row>
      </sheetData>
      <sheetData sheetId="2172">
        <row r="23">
          <cell r="N23">
            <v>28.799999999999997</v>
          </cell>
        </row>
      </sheetData>
      <sheetData sheetId="2173">
        <row r="23">
          <cell r="N23">
            <v>28.799999999999997</v>
          </cell>
        </row>
      </sheetData>
      <sheetData sheetId="2174">
        <row r="23">
          <cell r="N23">
            <v>28.799999999999997</v>
          </cell>
        </row>
      </sheetData>
      <sheetData sheetId="2175">
        <row r="23">
          <cell r="N23">
            <v>28.799999999999997</v>
          </cell>
        </row>
      </sheetData>
      <sheetData sheetId="2176">
        <row r="23">
          <cell r="N23">
            <v>28.799999999999997</v>
          </cell>
        </row>
      </sheetData>
      <sheetData sheetId="2177">
        <row r="23">
          <cell r="N23">
            <v>28.799999999999997</v>
          </cell>
        </row>
      </sheetData>
      <sheetData sheetId="2178">
        <row r="23">
          <cell r="N23">
            <v>28.799999999999997</v>
          </cell>
        </row>
      </sheetData>
      <sheetData sheetId="2179">
        <row r="23">
          <cell r="N23">
            <v>28.799999999999997</v>
          </cell>
        </row>
      </sheetData>
      <sheetData sheetId="2180">
        <row r="23">
          <cell r="N23">
            <v>28.799999999999997</v>
          </cell>
        </row>
      </sheetData>
      <sheetData sheetId="2181">
        <row r="23">
          <cell r="N23">
            <v>28.799999999999997</v>
          </cell>
        </row>
      </sheetData>
      <sheetData sheetId="2182">
        <row r="23">
          <cell r="N23">
            <v>28.799999999999997</v>
          </cell>
        </row>
      </sheetData>
      <sheetData sheetId="2183">
        <row r="23">
          <cell r="N23">
            <v>28.799999999999997</v>
          </cell>
        </row>
      </sheetData>
      <sheetData sheetId="2184">
        <row r="23">
          <cell r="N23">
            <v>28.799999999999997</v>
          </cell>
        </row>
      </sheetData>
      <sheetData sheetId="2185">
        <row r="23">
          <cell r="N23">
            <v>28.799999999999997</v>
          </cell>
        </row>
      </sheetData>
      <sheetData sheetId="2186">
        <row r="23">
          <cell r="N23">
            <v>28.799999999999997</v>
          </cell>
        </row>
      </sheetData>
      <sheetData sheetId="2187">
        <row r="23">
          <cell r="N23">
            <v>28.799999999999997</v>
          </cell>
        </row>
      </sheetData>
      <sheetData sheetId="2188">
        <row r="23">
          <cell r="N23">
            <v>28.799999999999997</v>
          </cell>
        </row>
      </sheetData>
      <sheetData sheetId="2189">
        <row r="23">
          <cell r="N23">
            <v>28.799999999999997</v>
          </cell>
        </row>
      </sheetData>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ow r="23">
          <cell r="N23">
            <v>28.799999999999997</v>
          </cell>
        </row>
      </sheetData>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ow r="23">
          <cell r="N23">
            <v>28.799999999999997</v>
          </cell>
        </row>
      </sheetData>
      <sheetData sheetId="2281">
        <row r="23">
          <cell r="N23">
            <v>28.799999999999997</v>
          </cell>
        </row>
      </sheetData>
      <sheetData sheetId="2282">
        <row r="23">
          <cell r="N23">
            <v>28.799999999999997</v>
          </cell>
        </row>
      </sheetData>
      <sheetData sheetId="2283">
        <row r="23">
          <cell r="N23">
            <v>28.799999999999997</v>
          </cell>
        </row>
      </sheetData>
      <sheetData sheetId="2284">
        <row r="23">
          <cell r="N23">
            <v>28.799999999999997</v>
          </cell>
        </row>
      </sheetData>
      <sheetData sheetId="2285">
        <row r="23">
          <cell r="N23">
            <v>28.799999999999997</v>
          </cell>
        </row>
      </sheetData>
      <sheetData sheetId="2286">
        <row r="23">
          <cell r="N23">
            <v>28.799999999999997</v>
          </cell>
        </row>
      </sheetData>
      <sheetData sheetId="2287">
        <row r="23">
          <cell r="N23">
            <v>28.799999999999997</v>
          </cell>
        </row>
      </sheetData>
      <sheetData sheetId="2288">
        <row r="23">
          <cell r="N23">
            <v>28.799999999999997</v>
          </cell>
        </row>
      </sheetData>
      <sheetData sheetId="2289">
        <row r="23">
          <cell r="N23">
            <v>28.799999999999997</v>
          </cell>
        </row>
      </sheetData>
      <sheetData sheetId="2290">
        <row r="23">
          <cell r="N23">
            <v>28.799999999999997</v>
          </cell>
        </row>
      </sheetData>
      <sheetData sheetId="2291">
        <row r="23">
          <cell r="N23">
            <v>28.799999999999997</v>
          </cell>
        </row>
      </sheetData>
      <sheetData sheetId="2292">
        <row r="23">
          <cell r="N23">
            <v>28.799999999999997</v>
          </cell>
        </row>
      </sheetData>
      <sheetData sheetId="2293">
        <row r="23">
          <cell r="N23">
            <v>28.799999999999997</v>
          </cell>
        </row>
      </sheetData>
      <sheetData sheetId="2294">
        <row r="23">
          <cell r="N23">
            <v>28.799999999999997</v>
          </cell>
        </row>
      </sheetData>
      <sheetData sheetId="2295">
        <row r="23">
          <cell r="N23">
            <v>28.799999999999997</v>
          </cell>
        </row>
      </sheetData>
      <sheetData sheetId="2296">
        <row r="23">
          <cell r="N23">
            <v>28.799999999999997</v>
          </cell>
        </row>
      </sheetData>
      <sheetData sheetId="2297">
        <row r="23">
          <cell r="N23">
            <v>28.799999999999997</v>
          </cell>
        </row>
      </sheetData>
      <sheetData sheetId="2298">
        <row r="23">
          <cell r="N23">
            <v>28.799999999999997</v>
          </cell>
        </row>
      </sheetData>
      <sheetData sheetId="2299"/>
      <sheetData sheetId="2300">
        <row r="23">
          <cell r="N23">
            <v>28.799999999999997</v>
          </cell>
        </row>
      </sheetData>
      <sheetData sheetId="2301">
        <row r="23">
          <cell r="N23">
            <v>28.799999999999997</v>
          </cell>
        </row>
      </sheetData>
      <sheetData sheetId="2302">
        <row r="23">
          <cell r="N23">
            <v>28.799999999999997</v>
          </cell>
        </row>
      </sheetData>
      <sheetData sheetId="2303">
        <row r="23">
          <cell r="N23">
            <v>28.799999999999997</v>
          </cell>
        </row>
      </sheetData>
      <sheetData sheetId="2304">
        <row r="23">
          <cell r="N23">
            <v>28.799999999999997</v>
          </cell>
        </row>
      </sheetData>
      <sheetData sheetId="2305">
        <row r="23">
          <cell r="N23">
            <v>28.799999999999997</v>
          </cell>
        </row>
      </sheetData>
      <sheetData sheetId="2306">
        <row r="23">
          <cell r="N23">
            <v>28.799999999999997</v>
          </cell>
        </row>
      </sheetData>
      <sheetData sheetId="2307">
        <row r="23">
          <cell r="N23">
            <v>28.799999999999997</v>
          </cell>
        </row>
      </sheetData>
      <sheetData sheetId="2308">
        <row r="23">
          <cell r="N23">
            <v>28.799999999999997</v>
          </cell>
        </row>
      </sheetData>
      <sheetData sheetId="2309">
        <row r="23">
          <cell r="N23">
            <v>28.799999999999997</v>
          </cell>
        </row>
      </sheetData>
      <sheetData sheetId="2310">
        <row r="23">
          <cell r="N23">
            <v>28.799999999999997</v>
          </cell>
        </row>
      </sheetData>
      <sheetData sheetId="2311">
        <row r="23">
          <cell r="N23">
            <v>28.799999999999997</v>
          </cell>
        </row>
      </sheetData>
      <sheetData sheetId="2312">
        <row r="23">
          <cell r="N23">
            <v>28.799999999999997</v>
          </cell>
        </row>
      </sheetData>
      <sheetData sheetId="2313">
        <row r="23">
          <cell r="N23">
            <v>28.799999999999997</v>
          </cell>
        </row>
      </sheetData>
      <sheetData sheetId="2314">
        <row r="23">
          <cell r="N23">
            <v>28.799999999999997</v>
          </cell>
        </row>
      </sheetData>
      <sheetData sheetId="2315">
        <row r="23">
          <cell r="N23">
            <v>28.799999999999997</v>
          </cell>
        </row>
      </sheetData>
      <sheetData sheetId="2316">
        <row r="23">
          <cell r="N23">
            <v>28.799999999999997</v>
          </cell>
        </row>
      </sheetData>
      <sheetData sheetId="2317">
        <row r="23">
          <cell r="N23">
            <v>28.799999999999997</v>
          </cell>
        </row>
      </sheetData>
      <sheetData sheetId="2318">
        <row r="23">
          <cell r="N23">
            <v>28.799999999999997</v>
          </cell>
        </row>
      </sheetData>
      <sheetData sheetId="2319">
        <row r="23">
          <cell r="N23">
            <v>28.799999999999997</v>
          </cell>
        </row>
      </sheetData>
      <sheetData sheetId="2320">
        <row r="23">
          <cell r="N23">
            <v>28.799999999999997</v>
          </cell>
        </row>
      </sheetData>
      <sheetData sheetId="2321">
        <row r="23">
          <cell r="N23">
            <v>28.799999999999997</v>
          </cell>
        </row>
      </sheetData>
      <sheetData sheetId="2322">
        <row r="23">
          <cell r="N23">
            <v>28.799999999999997</v>
          </cell>
        </row>
      </sheetData>
      <sheetData sheetId="2323">
        <row r="23">
          <cell r="N23">
            <v>28.799999999999997</v>
          </cell>
        </row>
      </sheetData>
      <sheetData sheetId="2324">
        <row r="23">
          <cell r="N23">
            <v>28.799999999999997</v>
          </cell>
        </row>
      </sheetData>
      <sheetData sheetId="2325">
        <row r="23">
          <cell r="N23">
            <v>28.799999999999997</v>
          </cell>
        </row>
      </sheetData>
      <sheetData sheetId="2326">
        <row r="23">
          <cell r="N23">
            <v>28.799999999999997</v>
          </cell>
        </row>
      </sheetData>
      <sheetData sheetId="2327">
        <row r="23">
          <cell r="N23">
            <v>28.799999999999997</v>
          </cell>
        </row>
      </sheetData>
      <sheetData sheetId="2328">
        <row r="23">
          <cell r="N23">
            <v>28.799999999999997</v>
          </cell>
        </row>
      </sheetData>
      <sheetData sheetId="2329">
        <row r="23">
          <cell r="N23">
            <v>28.799999999999997</v>
          </cell>
        </row>
      </sheetData>
      <sheetData sheetId="2330">
        <row r="23">
          <cell r="N23">
            <v>28.799999999999997</v>
          </cell>
        </row>
      </sheetData>
      <sheetData sheetId="2331">
        <row r="23">
          <cell r="N23">
            <v>28.799999999999997</v>
          </cell>
        </row>
      </sheetData>
      <sheetData sheetId="2332">
        <row r="23">
          <cell r="N23">
            <v>28.799999999999997</v>
          </cell>
        </row>
      </sheetData>
      <sheetData sheetId="2333">
        <row r="23">
          <cell r="N23">
            <v>28.799999999999997</v>
          </cell>
        </row>
      </sheetData>
      <sheetData sheetId="2334">
        <row r="23">
          <cell r="N23">
            <v>28.799999999999997</v>
          </cell>
        </row>
      </sheetData>
      <sheetData sheetId="2335">
        <row r="23">
          <cell r="N23">
            <v>28.799999999999997</v>
          </cell>
        </row>
      </sheetData>
      <sheetData sheetId="2336">
        <row r="23">
          <cell r="N23">
            <v>28.799999999999997</v>
          </cell>
        </row>
      </sheetData>
      <sheetData sheetId="2337">
        <row r="23">
          <cell r="N23">
            <v>28.799999999999997</v>
          </cell>
        </row>
      </sheetData>
      <sheetData sheetId="2338">
        <row r="23">
          <cell r="N23">
            <v>28.799999999999997</v>
          </cell>
        </row>
      </sheetData>
      <sheetData sheetId="2339">
        <row r="23">
          <cell r="N23">
            <v>28.799999999999997</v>
          </cell>
        </row>
      </sheetData>
      <sheetData sheetId="2340">
        <row r="23">
          <cell r="N23">
            <v>28.799999999999997</v>
          </cell>
        </row>
      </sheetData>
      <sheetData sheetId="2341">
        <row r="23">
          <cell r="N23">
            <v>28.799999999999997</v>
          </cell>
        </row>
      </sheetData>
      <sheetData sheetId="2342">
        <row r="23">
          <cell r="N23">
            <v>28.799999999999997</v>
          </cell>
        </row>
      </sheetData>
      <sheetData sheetId="2343">
        <row r="23">
          <cell r="N23">
            <v>28.799999999999997</v>
          </cell>
        </row>
      </sheetData>
      <sheetData sheetId="2344">
        <row r="23">
          <cell r="N23">
            <v>28.799999999999997</v>
          </cell>
        </row>
      </sheetData>
      <sheetData sheetId="2345">
        <row r="23">
          <cell r="N23">
            <v>28.799999999999997</v>
          </cell>
        </row>
      </sheetData>
      <sheetData sheetId="2346">
        <row r="23">
          <cell r="N23">
            <v>28.799999999999997</v>
          </cell>
        </row>
      </sheetData>
      <sheetData sheetId="2347">
        <row r="23">
          <cell r="N23">
            <v>28.799999999999997</v>
          </cell>
        </row>
      </sheetData>
      <sheetData sheetId="2348">
        <row r="23">
          <cell r="N23">
            <v>28.799999999999997</v>
          </cell>
        </row>
      </sheetData>
      <sheetData sheetId="2349">
        <row r="23">
          <cell r="N23">
            <v>28.799999999999997</v>
          </cell>
        </row>
      </sheetData>
      <sheetData sheetId="2350">
        <row r="23">
          <cell r="N23">
            <v>28.799999999999997</v>
          </cell>
        </row>
      </sheetData>
      <sheetData sheetId="2351">
        <row r="23">
          <cell r="N23">
            <v>28.799999999999997</v>
          </cell>
        </row>
      </sheetData>
      <sheetData sheetId="2352">
        <row r="23">
          <cell r="N23">
            <v>28.799999999999997</v>
          </cell>
        </row>
      </sheetData>
      <sheetData sheetId="2353">
        <row r="23">
          <cell r="N23">
            <v>28.799999999999997</v>
          </cell>
        </row>
      </sheetData>
      <sheetData sheetId="2354">
        <row r="23">
          <cell r="N23">
            <v>28.799999999999997</v>
          </cell>
        </row>
      </sheetData>
      <sheetData sheetId="2355">
        <row r="23">
          <cell r="N23">
            <v>28.799999999999997</v>
          </cell>
        </row>
      </sheetData>
      <sheetData sheetId="2356">
        <row r="23">
          <cell r="N23">
            <v>28.799999999999997</v>
          </cell>
        </row>
      </sheetData>
      <sheetData sheetId="2357">
        <row r="23">
          <cell r="N23">
            <v>28.799999999999997</v>
          </cell>
        </row>
      </sheetData>
      <sheetData sheetId="2358">
        <row r="23">
          <cell r="N23">
            <v>28.799999999999997</v>
          </cell>
        </row>
      </sheetData>
      <sheetData sheetId="2359">
        <row r="23">
          <cell r="N23">
            <v>28.799999999999997</v>
          </cell>
        </row>
      </sheetData>
      <sheetData sheetId="2360">
        <row r="23">
          <cell r="N23">
            <v>28.799999999999997</v>
          </cell>
        </row>
      </sheetData>
      <sheetData sheetId="2361">
        <row r="23">
          <cell r="N23">
            <v>28.799999999999997</v>
          </cell>
        </row>
      </sheetData>
      <sheetData sheetId="2362">
        <row r="23">
          <cell r="N23">
            <v>28.799999999999997</v>
          </cell>
        </row>
      </sheetData>
      <sheetData sheetId="2363">
        <row r="23">
          <cell r="N23">
            <v>28.799999999999997</v>
          </cell>
        </row>
      </sheetData>
      <sheetData sheetId="2364">
        <row r="23">
          <cell r="N23">
            <v>28.799999999999997</v>
          </cell>
        </row>
      </sheetData>
      <sheetData sheetId="2365">
        <row r="23">
          <cell r="N23">
            <v>28.799999999999997</v>
          </cell>
        </row>
      </sheetData>
      <sheetData sheetId="2366">
        <row r="23">
          <cell r="N23">
            <v>28.799999999999997</v>
          </cell>
        </row>
      </sheetData>
      <sheetData sheetId="2367">
        <row r="23">
          <cell r="N23">
            <v>28.799999999999997</v>
          </cell>
        </row>
      </sheetData>
      <sheetData sheetId="2368">
        <row r="23">
          <cell r="N23">
            <v>28.799999999999997</v>
          </cell>
        </row>
      </sheetData>
      <sheetData sheetId="2369">
        <row r="23">
          <cell r="N23">
            <v>28.799999999999997</v>
          </cell>
        </row>
      </sheetData>
      <sheetData sheetId="2370">
        <row r="23">
          <cell r="N23">
            <v>28.799999999999997</v>
          </cell>
        </row>
      </sheetData>
      <sheetData sheetId="2371">
        <row r="23">
          <cell r="N23">
            <v>28.799999999999997</v>
          </cell>
        </row>
      </sheetData>
      <sheetData sheetId="2372">
        <row r="23">
          <cell r="N23">
            <v>28.799999999999997</v>
          </cell>
        </row>
      </sheetData>
      <sheetData sheetId="2373">
        <row r="23">
          <cell r="N23">
            <v>28.799999999999997</v>
          </cell>
        </row>
      </sheetData>
      <sheetData sheetId="2374">
        <row r="23">
          <cell r="N23">
            <v>28.799999999999997</v>
          </cell>
        </row>
      </sheetData>
      <sheetData sheetId="2375">
        <row r="23">
          <cell r="N23">
            <v>28.799999999999997</v>
          </cell>
        </row>
      </sheetData>
      <sheetData sheetId="2376">
        <row r="23">
          <cell r="N23">
            <v>28.799999999999997</v>
          </cell>
        </row>
      </sheetData>
      <sheetData sheetId="2377">
        <row r="23">
          <cell r="N23">
            <v>28.799999999999997</v>
          </cell>
        </row>
      </sheetData>
      <sheetData sheetId="2378">
        <row r="23">
          <cell r="N23">
            <v>28.799999999999997</v>
          </cell>
        </row>
      </sheetData>
      <sheetData sheetId="2379">
        <row r="23">
          <cell r="N23">
            <v>28.799999999999997</v>
          </cell>
        </row>
      </sheetData>
      <sheetData sheetId="2380">
        <row r="23">
          <cell r="N23">
            <v>28.799999999999997</v>
          </cell>
        </row>
      </sheetData>
      <sheetData sheetId="2381">
        <row r="23">
          <cell r="N23">
            <v>28.799999999999997</v>
          </cell>
        </row>
      </sheetData>
      <sheetData sheetId="2382">
        <row r="23">
          <cell r="N23">
            <v>28.799999999999997</v>
          </cell>
        </row>
      </sheetData>
      <sheetData sheetId="2383">
        <row r="23">
          <cell r="N23">
            <v>28.799999999999997</v>
          </cell>
        </row>
      </sheetData>
      <sheetData sheetId="2384">
        <row r="23">
          <cell r="N23">
            <v>28.799999999999997</v>
          </cell>
        </row>
      </sheetData>
      <sheetData sheetId="2385">
        <row r="23">
          <cell r="N23">
            <v>28.799999999999997</v>
          </cell>
        </row>
      </sheetData>
      <sheetData sheetId="2386">
        <row r="23">
          <cell r="N23">
            <v>28.799999999999997</v>
          </cell>
        </row>
      </sheetData>
      <sheetData sheetId="2387">
        <row r="23">
          <cell r="N23">
            <v>28.799999999999997</v>
          </cell>
        </row>
      </sheetData>
      <sheetData sheetId="2388">
        <row r="23">
          <cell r="N23">
            <v>28.799999999999997</v>
          </cell>
        </row>
      </sheetData>
      <sheetData sheetId="2389">
        <row r="23">
          <cell r="N23">
            <v>28.799999999999997</v>
          </cell>
        </row>
      </sheetData>
      <sheetData sheetId="2390">
        <row r="23">
          <cell r="N23">
            <v>28.799999999999997</v>
          </cell>
        </row>
      </sheetData>
      <sheetData sheetId="2391">
        <row r="23">
          <cell r="N23">
            <v>28.799999999999997</v>
          </cell>
        </row>
      </sheetData>
      <sheetData sheetId="2392">
        <row r="23">
          <cell r="N23">
            <v>28.799999999999997</v>
          </cell>
        </row>
      </sheetData>
      <sheetData sheetId="2393">
        <row r="23">
          <cell r="N23">
            <v>28.799999999999997</v>
          </cell>
        </row>
      </sheetData>
      <sheetData sheetId="2394">
        <row r="23">
          <cell r="N23">
            <v>28.799999999999997</v>
          </cell>
        </row>
      </sheetData>
      <sheetData sheetId="2395">
        <row r="23">
          <cell r="N23">
            <v>28.799999999999997</v>
          </cell>
        </row>
      </sheetData>
      <sheetData sheetId="2396">
        <row r="23">
          <cell r="N23">
            <v>28.799999999999997</v>
          </cell>
        </row>
      </sheetData>
      <sheetData sheetId="2397">
        <row r="23">
          <cell r="N23">
            <v>28.799999999999997</v>
          </cell>
        </row>
      </sheetData>
      <sheetData sheetId="2398">
        <row r="23">
          <cell r="N23">
            <v>28.799999999999997</v>
          </cell>
        </row>
      </sheetData>
      <sheetData sheetId="2399">
        <row r="23">
          <cell r="N23">
            <v>28.799999999999997</v>
          </cell>
        </row>
      </sheetData>
      <sheetData sheetId="2400">
        <row r="23">
          <cell r="N23">
            <v>28.799999999999997</v>
          </cell>
        </row>
      </sheetData>
      <sheetData sheetId="2401">
        <row r="23">
          <cell r="N23">
            <v>28.799999999999997</v>
          </cell>
        </row>
      </sheetData>
      <sheetData sheetId="2402">
        <row r="23">
          <cell r="N23">
            <v>28.799999999999997</v>
          </cell>
        </row>
      </sheetData>
      <sheetData sheetId="2403">
        <row r="23">
          <cell r="N23">
            <v>28.799999999999997</v>
          </cell>
        </row>
      </sheetData>
      <sheetData sheetId="2404">
        <row r="23">
          <cell r="N23">
            <v>28.799999999999997</v>
          </cell>
        </row>
      </sheetData>
      <sheetData sheetId="2405"/>
      <sheetData sheetId="2406">
        <row r="23">
          <cell r="N23">
            <v>28.799999999999997</v>
          </cell>
        </row>
      </sheetData>
      <sheetData sheetId="2407">
        <row r="23">
          <cell r="N23">
            <v>28.799999999999997</v>
          </cell>
        </row>
      </sheetData>
      <sheetData sheetId="2408">
        <row r="23">
          <cell r="N23">
            <v>28.799999999999997</v>
          </cell>
        </row>
      </sheetData>
      <sheetData sheetId="2409">
        <row r="23">
          <cell r="N23">
            <v>28.799999999999997</v>
          </cell>
        </row>
      </sheetData>
      <sheetData sheetId="2410">
        <row r="23">
          <cell r="N23">
            <v>28.799999999999997</v>
          </cell>
        </row>
      </sheetData>
      <sheetData sheetId="2411">
        <row r="23">
          <cell r="N23">
            <v>28.799999999999997</v>
          </cell>
        </row>
      </sheetData>
      <sheetData sheetId="2412">
        <row r="23">
          <cell r="N23">
            <v>28.799999999999997</v>
          </cell>
        </row>
      </sheetData>
      <sheetData sheetId="2413">
        <row r="23">
          <cell r="N23">
            <v>28.799999999999997</v>
          </cell>
        </row>
      </sheetData>
      <sheetData sheetId="2414">
        <row r="23">
          <cell r="N23">
            <v>28.799999999999997</v>
          </cell>
        </row>
      </sheetData>
      <sheetData sheetId="2415">
        <row r="23">
          <cell r="N23">
            <v>28.799999999999997</v>
          </cell>
        </row>
      </sheetData>
      <sheetData sheetId="2416">
        <row r="23">
          <cell r="N23">
            <v>28.799999999999997</v>
          </cell>
        </row>
      </sheetData>
      <sheetData sheetId="2417">
        <row r="23">
          <cell r="N23">
            <v>28.799999999999997</v>
          </cell>
        </row>
      </sheetData>
      <sheetData sheetId="2418">
        <row r="23">
          <cell r="N23">
            <v>28.799999999999997</v>
          </cell>
        </row>
      </sheetData>
      <sheetData sheetId="2419">
        <row r="23">
          <cell r="N23">
            <v>28.799999999999997</v>
          </cell>
        </row>
      </sheetData>
      <sheetData sheetId="2420">
        <row r="23">
          <cell r="N23">
            <v>28.799999999999997</v>
          </cell>
        </row>
      </sheetData>
      <sheetData sheetId="2421">
        <row r="23">
          <cell r="N23">
            <v>28.799999999999997</v>
          </cell>
        </row>
      </sheetData>
      <sheetData sheetId="2422">
        <row r="23">
          <cell r="N23">
            <v>28.799999999999997</v>
          </cell>
        </row>
      </sheetData>
      <sheetData sheetId="2423">
        <row r="23">
          <cell r="N23">
            <v>28.799999999999997</v>
          </cell>
        </row>
      </sheetData>
      <sheetData sheetId="2424">
        <row r="23">
          <cell r="N23">
            <v>28.799999999999997</v>
          </cell>
        </row>
      </sheetData>
      <sheetData sheetId="2425">
        <row r="23">
          <cell r="N23">
            <v>28.799999999999997</v>
          </cell>
        </row>
      </sheetData>
      <sheetData sheetId="2426">
        <row r="23">
          <cell r="N23">
            <v>28.799999999999997</v>
          </cell>
        </row>
      </sheetData>
      <sheetData sheetId="2427">
        <row r="23">
          <cell r="N23">
            <v>28.799999999999997</v>
          </cell>
        </row>
      </sheetData>
      <sheetData sheetId="2428">
        <row r="23">
          <cell r="N23">
            <v>28.799999999999997</v>
          </cell>
        </row>
      </sheetData>
      <sheetData sheetId="2429">
        <row r="23">
          <cell r="N23">
            <v>28.799999999999997</v>
          </cell>
        </row>
      </sheetData>
      <sheetData sheetId="2430">
        <row r="23">
          <cell r="N23">
            <v>28.799999999999997</v>
          </cell>
        </row>
      </sheetData>
      <sheetData sheetId="2431">
        <row r="23">
          <cell r="N23">
            <v>28.799999999999997</v>
          </cell>
        </row>
      </sheetData>
      <sheetData sheetId="2432">
        <row r="23">
          <cell r="N23">
            <v>28.799999999999997</v>
          </cell>
        </row>
      </sheetData>
      <sheetData sheetId="2433">
        <row r="23">
          <cell r="N23">
            <v>28.799999999999997</v>
          </cell>
        </row>
      </sheetData>
      <sheetData sheetId="2434">
        <row r="23">
          <cell r="N23">
            <v>28.799999999999997</v>
          </cell>
        </row>
      </sheetData>
      <sheetData sheetId="2435">
        <row r="23">
          <cell r="N23">
            <v>28.799999999999997</v>
          </cell>
        </row>
      </sheetData>
      <sheetData sheetId="2436">
        <row r="23">
          <cell r="N23">
            <v>28.799999999999997</v>
          </cell>
        </row>
      </sheetData>
      <sheetData sheetId="2437">
        <row r="23">
          <cell r="N23">
            <v>28.799999999999997</v>
          </cell>
        </row>
      </sheetData>
      <sheetData sheetId="2438">
        <row r="23">
          <cell r="N23">
            <v>28.799999999999997</v>
          </cell>
        </row>
      </sheetData>
      <sheetData sheetId="2439">
        <row r="23">
          <cell r="N23">
            <v>28.799999999999997</v>
          </cell>
        </row>
      </sheetData>
      <sheetData sheetId="2440">
        <row r="23">
          <cell r="N23">
            <v>28.799999999999997</v>
          </cell>
        </row>
      </sheetData>
      <sheetData sheetId="2441">
        <row r="23">
          <cell r="N23">
            <v>28.799999999999997</v>
          </cell>
        </row>
      </sheetData>
      <sheetData sheetId="2442">
        <row r="23">
          <cell r="N23">
            <v>28.799999999999997</v>
          </cell>
        </row>
      </sheetData>
      <sheetData sheetId="2443">
        <row r="23">
          <cell r="N23">
            <v>28.799999999999997</v>
          </cell>
        </row>
      </sheetData>
      <sheetData sheetId="2444">
        <row r="23">
          <cell r="N23">
            <v>28.799999999999997</v>
          </cell>
        </row>
      </sheetData>
      <sheetData sheetId="2445">
        <row r="23">
          <cell r="N23">
            <v>28.799999999999997</v>
          </cell>
        </row>
      </sheetData>
      <sheetData sheetId="2446">
        <row r="23">
          <cell r="N23">
            <v>28.799999999999997</v>
          </cell>
        </row>
      </sheetData>
      <sheetData sheetId="2447">
        <row r="23">
          <cell r="N23">
            <v>28.799999999999997</v>
          </cell>
        </row>
      </sheetData>
      <sheetData sheetId="2448">
        <row r="23">
          <cell r="N23">
            <v>28.799999999999997</v>
          </cell>
        </row>
      </sheetData>
      <sheetData sheetId="2449">
        <row r="23">
          <cell r="N23">
            <v>28.799999999999997</v>
          </cell>
        </row>
      </sheetData>
      <sheetData sheetId="2450">
        <row r="23">
          <cell r="N23">
            <v>28.799999999999997</v>
          </cell>
        </row>
      </sheetData>
      <sheetData sheetId="2451">
        <row r="23">
          <cell r="N23">
            <v>28.799999999999997</v>
          </cell>
        </row>
      </sheetData>
      <sheetData sheetId="2452">
        <row r="23">
          <cell r="N23">
            <v>28.799999999999997</v>
          </cell>
        </row>
      </sheetData>
      <sheetData sheetId="2453">
        <row r="23">
          <cell r="N23">
            <v>28.799999999999997</v>
          </cell>
        </row>
      </sheetData>
      <sheetData sheetId="2454">
        <row r="23">
          <cell r="N23">
            <v>28.799999999999997</v>
          </cell>
        </row>
      </sheetData>
      <sheetData sheetId="2455">
        <row r="23">
          <cell r="N23">
            <v>28.799999999999997</v>
          </cell>
        </row>
      </sheetData>
      <sheetData sheetId="2456">
        <row r="23">
          <cell r="N23">
            <v>28.799999999999997</v>
          </cell>
        </row>
      </sheetData>
      <sheetData sheetId="2457">
        <row r="23">
          <cell r="N23">
            <v>28.799999999999997</v>
          </cell>
        </row>
      </sheetData>
      <sheetData sheetId="2458">
        <row r="23">
          <cell r="N23">
            <v>28.799999999999997</v>
          </cell>
        </row>
      </sheetData>
      <sheetData sheetId="2459">
        <row r="23">
          <cell r="N23">
            <v>28.799999999999997</v>
          </cell>
        </row>
      </sheetData>
      <sheetData sheetId="2460">
        <row r="23">
          <cell r="N23">
            <v>28.799999999999997</v>
          </cell>
        </row>
      </sheetData>
      <sheetData sheetId="2461">
        <row r="23">
          <cell r="N23">
            <v>28.799999999999997</v>
          </cell>
        </row>
      </sheetData>
      <sheetData sheetId="2462">
        <row r="23">
          <cell r="N23">
            <v>28.799999999999997</v>
          </cell>
        </row>
      </sheetData>
      <sheetData sheetId="2463">
        <row r="23">
          <cell r="N23">
            <v>28.799999999999997</v>
          </cell>
        </row>
      </sheetData>
      <sheetData sheetId="2464">
        <row r="23">
          <cell r="N23">
            <v>28.799999999999997</v>
          </cell>
        </row>
      </sheetData>
      <sheetData sheetId="2465">
        <row r="23">
          <cell r="N23">
            <v>28.799999999999997</v>
          </cell>
        </row>
      </sheetData>
      <sheetData sheetId="2466">
        <row r="23">
          <cell r="N23">
            <v>28.799999999999997</v>
          </cell>
        </row>
      </sheetData>
      <sheetData sheetId="2467">
        <row r="23">
          <cell r="N23">
            <v>28.799999999999997</v>
          </cell>
        </row>
      </sheetData>
      <sheetData sheetId="2468">
        <row r="23">
          <cell r="N23">
            <v>28.799999999999997</v>
          </cell>
        </row>
      </sheetData>
      <sheetData sheetId="2469">
        <row r="23">
          <cell r="N23">
            <v>28.799999999999997</v>
          </cell>
        </row>
      </sheetData>
      <sheetData sheetId="2470">
        <row r="23">
          <cell r="N23">
            <v>28.799999999999997</v>
          </cell>
        </row>
      </sheetData>
      <sheetData sheetId="2471">
        <row r="23">
          <cell r="N23">
            <v>28.799999999999997</v>
          </cell>
        </row>
      </sheetData>
      <sheetData sheetId="2472">
        <row r="23">
          <cell r="N23">
            <v>28.799999999999997</v>
          </cell>
        </row>
      </sheetData>
      <sheetData sheetId="2473">
        <row r="23">
          <cell r="N23">
            <v>28.799999999999997</v>
          </cell>
        </row>
      </sheetData>
      <sheetData sheetId="2474">
        <row r="23">
          <cell r="N23">
            <v>28.799999999999997</v>
          </cell>
        </row>
      </sheetData>
      <sheetData sheetId="2475">
        <row r="23">
          <cell r="N23">
            <v>28.799999999999997</v>
          </cell>
        </row>
      </sheetData>
      <sheetData sheetId="2476">
        <row r="23">
          <cell r="N23">
            <v>28.799999999999997</v>
          </cell>
        </row>
      </sheetData>
      <sheetData sheetId="2477">
        <row r="23">
          <cell r="N23">
            <v>28.799999999999997</v>
          </cell>
        </row>
      </sheetData>
      <sheetData sheetId="2478">
        <row r="23">
          <cell r="N23">
            <v>28.799999999999997</v>
          </cell>
        </row>
      </sheetData>
      <sheetData sheetId="2479">
        <row r="23">
          <cell r="N23">
            <v>28.799999999999997</v>
          </cell>
        </row>
      </sheetData>
      <sheetData sheetId="2480">
        <row r="23">
          <cell r="N23">
            <v>28.799999999999997</v>
          </cell>
        </row>
      </sheetData>
      <sheetData sheetId="2481">
        <row r="23">
          <cell r="N23">
            <v>28.799999999999997</v>
          </cell>
        </row>
      </sheetData>
      <sheetData sheetId="2482">
        <row r="23">
          <cell r="N23">
            <v>28.799999999999997</v>
          </cell>
        </row>
      </sheetData>
      <sheetData sheetId="2483">
        <row r="23">
          <cell r="N23">
            <v>28.799999999999997</v>
          </cell>
        </row>
      </sheetData>
      <sheetData sheetId="2484">
        <row r="23">
          <cell r="N23">
            <v>28.799999999999997</v>
          </cell>
        </row>
      </sheetData>
      <sheetData sheetId="2485">
        <row r="23">
          <cell r="N23">
            <v>28.799999999999997</v>
          </cell>
        </row>
      </sheetData>
      <sheetData sheetId="2486">
        <row r="23">
          <cell r="N23">
            <v>28.799999999999997</v>
          </cell>
        </row>
      </sheetData>
      <sheetData sheetId="2487">
        <row r="23">
          <cell r="N23">
            <v>28.799999999999997</v>
          </cell>
        </row>
      </sheetData>
      <sheetData sheetId="2488">
        <row r="23">
          <cell r="N23">
            <v>28.799999999999997</v>
          </cell>
        </row>
      </sheetData>
      <sheetData sheetId="2489">
        <row r="23">
          <cell r="N23">
            <v>28.799999999999997</v>
          </cell>
        </row>
      </sheetData>
      <sheetData sheetId="2490">
        <row r="23">
          <cell r="N23">
            <v>28.799999999999997</v>
          </cell>
        </row>
      </sheetData>
      <sheetData sheetId="2491">
        <row r="23">
          <cell r="N23">
            <v>28.799999999999997</v>
          </cell>
        </row>
      </sheetData>
      <sheetData sheetId="2492">
        <row r="23">
          <cell r="N23">
            <v>28.799999999999997</v>
          </cell>
        </row>
      </sheetData>
      <sheetData sheetId="2493">
        <row r="23">
          <cell r="N23">
            <v>28.799999999999997</v>
          </cell>
        </row>
      </sheetData>
      <sheetData sheetId="2494">
        <row r="23">
          <cell r="N23">
            <v>28.799999999999997</v>
          </cell>
        </row>
      </sheetData>
      <sheetData sheetId="2495">
        <row r="23">
          <cell r="N23">
            <v>28.799999999999997</v>
          </cell>
        </row>
      </sheetData>
      <sheetData sheetId="2496">
        <row r="23">
          <cell r="N23">
            <v>28.799999999999997</v>
          </cell>
        </row>
      </sheetData>
      <sheetData sheetId="2497">
        <row r="23">
          <cell r="N23">
            <v>28.799999999999997</v>
          </cell>
        </row>
      </sheetData>
      <sheetData sheetId="2498">
        <row r="23">
          <cell r="N23">
            <v>28.799999999999997</v>
          </cell>
        </row>
      </sheetData>
      <sheetData sheetId="2499">
        <row r="23">
          <cell r="N23">
            <v>28.799999999999997</v>
          </cell>
        </row>
      </sheetData>
      <sheetData sheetId="2500">
        <row r="23">
          <cell r="N23">
            <v>28.799999999999997</v>
          </cell>
        </row>
      </sheetData>
      <sheetData sheetId="2501">
        <row r="23">
          <cell r="N23">
            <v>28.799999999999997</v>
          </cell>
        </row>
      </sheetData>
      <sheetData sheetId="2502">
        <row r="23">
          <cell r="N23">
            <v>28.799999999999997</v>
          </cell>
        </row>
      </sheetData>
      <sheetData sheetId="2503">
        <row r="23">
          <cell r="N23">
            <v>28.799999999999997</v>
          </cell>
        </row>
      </sheetData>
      <sheetData sheetId="2504">
        <row r="23">
          <cell r="N23">
            <v>28.799999999999997</v>
          </cell>
        </row>
      </sheetData>
      <sheetData sheetId="2505">
        <row r="23">
          <cell r="N23">
            <v>28.799999999999997</v>
          </cell>
        </row>
      </sheetData>
      <sheetData sheetId="2506">
        <row r="23">
          <cell r="N23">
            <v>28.799999999999997</v>
          </cell>
        </row>
      </sheetData>
      <sheetData sheetId="2507">
        <row r="23">
          <cell r="N23">
            <v>28.799999999999997</v>
          </cell>
        </row>
      </sheetData>
      <sheetData sheetId="2508">
        <row r="23">
          <cell r="N23">
            <v>28.799999999999997</v>
          </cell>
        </row>
      </sheetData>
      <sheetData sheetId="2509">
        <row r="23">
          <cell r="N23">
            <v>28.799999999999997</v>
          </cell>
        </row>
      </sheetData>
      <sheetData sheetId="2510">
        <row r="23">
          <cell r="N23">
            <v>28.799999999999997</v>
          </cell>
        </row>
      </sheetData>
      <sheetData sheetId="2511">
        <row r="23">
          <cell r="N23">
            <v>28.799999999999997</v>
          </cell>
        </row>
      </sheetData>
      <sheetData sheetId="2512">
        <row r="23">
          <cell r="N23">
            <v>28.799999999999997</v>
          </cell>
        </row>
      </sheetData>
      <sheetData sheetId="2513">
        <row r="23">
          <cell r="N23">
            <v>28.799999999999997</v>
          </cell>
        </row>
      </sheetData>
      <sheetData sheetId="2514">
        <row r="23">
          <cell r="N23">
            <v>28.799999999999997</v>
          </cell>
        </row>
      </sheetData>
      <sheetData sheetId="2515">
        <row r="23">
          <cell r="N23">
            <v>28.799999999999997</v>
          </cell>
        </row>
      </sheetData>
      <sheetData sheetId="2516">
        <row r="23">
          <cell r="N23">
            <v>28.799999999999997</v>
          </cell>
        </row>
      </sheetData>
      <sheetData sheetId="2517">
        <row r="23">
          <cell r="N23">
            <v>28.799999999999997</v>
          </cell>
        </row>
      </sheetData>
      <sheetData sheetId="2518">
        <row r="23">
          <cell r="N23">
            <v>28.799999999999997</v>
          </cell>
        </row>
      </sheetData>
      <sheetData sheetId="2519">
        <row r="23">
          <cell r="N23">
            <v>28.799999999999997</v>
          </cell>
        </row>
      </sheetData>
      <sheetData sheetId="2520">
        <row r="23">
          <cell r="N23">
            <v>28.799999999999997</v>
          </cell>
        </row>
      </sheetData>
      <sheetData sheetId="2521">
        <row r="23">
          <cell r="N23">
            <v>28.799999999999997</v>
          </cell>
        </row>
      </sheetData>
      <sheetData sheetId="2522">
        <row r="23">
          <cell r="N23">
            <v>28.799999999999997</v>
          </cell>
        </row>
      </sheetData>
      <sheetData sheetId="2523">
        <row r="23">
          <cell r="N23">
            <v>28.799999999999997</v>
          </cell>
        </row>
      </sheetData>
      <sheetData sheetId="2524">
        <row r="23">
          <cell r="N23">
            <v>28.799999999999997</v>
          </cell>
        </row>
      </sheetData>
      <sheetData sheetId="2525">
        <row r="23">
          <cell r="N23">
            <v>28.799999999999997</v>
          </cell>
        </row>
      </sheetData>
      <sheetData sheetId="2526">
        <row r="23">
          <cell r="N23">
            <v>28.799999999999997</v>
          </cell>
        </row>
      </sheetData>
      <sheetData sheetId="2527">
        <row r="23">
          <cell r="N23">
            <v>28.799999999999997</v>
          </cell>
        </row>
      </sheetData>
      <sheetData sheetId="2528">
        <row r="23">
          <cell r="N23">
            <v>28.799999999999997</v>
          </cell>
        </row>
      </sheetData>
      <sheetData sheetId="2529">
        <row r="23">
          <cell r="N23">
            <v>28.799999999999997</v>
          </cell>
        </row>
      </sheetData>
      <sheetData sheetId="2530">
        <row r="23">
          <cell r="N23">
            <v>28.799999999999997</v>
          </cell>
        </row>
      </sheetData>
      <sheetData sheetId="2531">
        <row r="23">
          <cell r="N23">
            <v>28.799999999999997</v>
          </cell>
        </row>
      </sheetData>
      <sheetData sheetId="2532">
        <row r="23">
          <cell r="N23">
            <v>28.799999999999997</v>
          </cell>
        </row>
      </sheetData>
      <sheetData sheetId="2533">
        <row r="23">
          <cell r="N23">
            <v>28.799999999999997</v>
          </cell>
        </row>
      </sheetData>
      <sheetData sheetId="2534">
        <row r="23">
          <cell r="N23">
            <v>28.799999999999997</v>
          </cell>
        </row>
      </sheetData>
      <sheetData sheetId="2535">
        <row r="23">
          <cell r="N23">
            <v>28.799999999999997</v>
          </cell>
        </row>
      </sheetData>
      <sheetData sheetId="2536">
        <row r="23">
          <cell r="N23">
            <v>28.799999999999997</v>
          </cell>
        </row>
      </sheetData>
      <sheetData sheetId="2537">
        <row r="23">
          <cell r="N23">
            <v>28.799999999999997</v>
          </cell>
        </row>
      </sheetData>
      <sheetData sheetId="2538">
        <row r="23">
          <cell r="N23">
            <v>28.799999999999997</v>
          </cell>
        </row>
      </sheetData>
      <sheetData sheetId="2539">
        <row r="23">
          <cell r="N23">
            <v>28.799999999999997</v>
          </cell>
        </row>
      </sheetData>
      <sheetData sheetId="2540">
        <row r="23">
          <cell r="N23">
            <v>28.799999999999997</v>
          </cell>
        </row>
      </sheetData>
      <sheetData sheetId="2541">
        <row r="23">
          <cell r="N23">
            <v>28.799999999999997</v>
          </cell>
        </row>
      </sheetData>
      <sheetData sheetId="2542">
        <row r="23">
          <cell r="N23">
            <v>28.799999999999997</v>
          </cell>
        </row>
      </sheetData>
      <sheetData sheetId="2543">
        <row r="23">
          <cell r="N23">
            <v>28.799999999999997</v>
          </cell>
        </row>
      </sheetData>
      <sheetData sheetId="2544">
        <row r="23">
          <cell r="N23">
            <v>28.799999999999997</v>
          </cell>
        </row>
      </sheetData>
      <sheetData sheetId="2545">
        <row r="23">
          <cell r="N23">
            <v>28.799999999999997</v>
          </cell>
        </row>
      </sheetData>
      <sheetData sheetId="2546">
        <row r="23">
          <cell r="N23">
            <v>28.799999999999997</v>
          </cell>
        </row>
      </sheetData>
      <sheetData sheetId="2547">
        <row r="23">
          <cell r="N23">
            <v>28.799999999999997</v>
          </cell>
        </row>
      </sheetData>
      <sheetData sheetId="2548">
        <row r="23">
          <cell r="N23">
            <v>28.799999999999997</v>
          </cell>
        </row>
      </sheetData>
      <sheetData sheetId="2549">
        <row r="23">
          <cell r="N23">
            <v>28.799999999999997</v>
          </cell>
        </row>
      </sheetData>
      <sheetData sheetId="2550">
        <row r="23">
          <cell r="N23">
            <v>28.799999999999997</v>
          </cell>
        </row>
      </sheetData>
      <sheetData sheetId="2551">
        <row r="23">
          <cell r="N23">
            <v>28.799999999999997</v>
          </cell>
        </row>
      </sheetData>
      <sheetData sheetId="2552">
        <row r="23">
          <cell r="N23">
            <v>28.799999999999997</v>
          </cell>
        </row>
      </sheetData>
      <sheetData sheetId="2553">
        <row r="23">
          <cell r="N23">
            <v>28.799999999999997</v>
          </cell>
        </row>
      </sheetData>
      <sheetData sheetId="2554">
        <row r="23">
          <cell r="N23">
            <v>28.799999999999997</v>
          </cell>
        </row>
      </sheetData>
      <sheetData sheetId="2555">
        <row r="23">
          <cell r="N23">
            <v>28.799999999999997</v>
          </cell>
        </row>
      </sheetData>
      <sheetData sheetId="2556">
        <row r="23">
          <cell r="N23">
            <v>28.799999999999997</v>
          </cell>
        </row>
      </sheetData>
      <sheetData sheetId="2557">
        <row r="23">
          <cell r="N23">
            <v>28.799999999999997</v>
          </cell>
        </row>
      </sheetData>
      <sheetData sheetId="2558">
        <row r="23">
          <cell r="N23">
            <v>28.799999999999997</v>
          </cell>
        </row>
      </sheetData>
      <sheetData sheetId="2559">
        <row r="23">
          <cell r="N23">
            <v>28.799999999999997</v>
          </cell>
        </row>
      </sheetData>
      <sheetData sheetId="2560">
        <row r="23">
          <cell r="N23">
            <v>28.799999999999997</v>
          </cell>
        </row>
      </sheetData>
      <sheetData sheetId="2561">
        <row r="23">
          <cell r="N23">
            <v>28.799999999999997</v>
          </cell>
        </row>
      </sheetData>
      <sheetData sheetId="2562">
        <row r="23">
          <cell r="N23">
            <v>28.799999999999997</v>
          </cell>
        </row>
      </sheetData>
      <sheetData sheetId="2563">
        <row r="23">
          <cell r="N23">
            <v>28.799999999999997</v>
          </cell>
        </row>
      </sheetData>
      <sheetData sheetId="2564">
        <row r="23">
          <cell r="N23">
            <v>28.799999999999997</v>
          </cell>
        </row>
      </sheetData>
      <sheetData sheetId="2565">
        <row r="23">
          <cell r="N23">
            <v>28.799999999999997</v>
          </cell>
        </row>
      </sheetData>
      <sheetData sheetId="2566">
        <row r="23">
          <cell r="N23">
            <v>28.799999999999997</v>
          </cell>
        </row>
      </sheetData>
      <sheetData sheetId="2567">
        <row r="23">
          <cell r="N23">
            <v>28.799999999999997</v>
          </cell>
        </row>
      </sheetData>
      <sheetData sheetId="2568">
        <row r="23">
          <cell r="N23">
            <v>28.799999999999997</v>
          </cell>
        </row>
      </sheetData>
      <sheetData sheetId="2569">
        <row r="23">
          <cell r="N23">
            <v>28.799999999999997</v>
          </cell>
        </row>
      </sheetData>
      <sheetData sheetId="2570">
        <row r="23">
          <cell r="N23">
            <v>28.799999999999997</v>
          </cell>
        </row>
      </sheetData>
      <sheetData sheetId="2571">
        <row r="23">
          <cell r="N23">
            <v>28.799999999999997</v>
          </cell>
        </row>
      </sheetData>
      <sheetData sheetId="2572">
        <row r="23">
          <cell r="N23">
            <v>28.799999999999997</v>
          </cell>
        </row>
      </sheetData>
      <sheetData sheetId="2573">
        <row r="23">
          <cell r="N23">
            <v>28.799999999999997</v>
          </cell>
        </row>
      </sheetData>
      <sheetData sheetId="2574">
        <row r="23">
          <cell r="N23">
            <v>28.799999999999997</v>
          </cell>
        </row>
      </sheetData>
      <sheetData sheetId="2575">
        <row r="23">
          <cell r="N23">
            <v>28.799999999999997</v>
          </cell>
        </row>
      </sheetData>
      <sheetData sheetId="2576">
        <row r="23">
          <cell r="N23">
            <v>28.799999999999997</v>
          </cell>
        </row>
      </sheetData>
      <sheetData sheetId="2577">
        <row r="23">
          <cell r="N23">
            <v>28.799999999999997</v>
          </cell>
        </row>
      </sheetData>
      <sheetData sheetId="2578">
        <row r="23">
          <cell r="N23">
            <v>28.799999999999997</v>
          </cell>
        </row>
      </sheetData>
      <sheetData sheetId="2579">
        <row r="23">
          <cell r="N23">
            <v>28.799999999999997</v>
          </cell>
        </row>
      </sheetData>
      <sheetData sheetId="2580">
        <row r="23">
          <cell r="N23">
            <v>28.799999999999997</v>
          </cell>
        </row>
      </sheetData>
      <sheetData sheetId="2581">
        <row r="23">
          <cell r="N23">
            <v>28.799999999999997</v>
          </cell>
        </row>
      </sheetData>
      <sheetData sheetId="2582">
        <row r="23">
          <cell r="N23">
            <v>28.799999999999997</v>
          </cell>
        </row>
      </sheetData>
      <sheetData sheetId="2583">
        <row r="23">
          <cell r="N23">
            <v>28.799999999999997</v>
          </cell>
        </row>
      </sheetData>
      <sheetData sheetId="2584">
        <row r="23">
          <cell r="N23">
            <v>28.799999999999997</v>
          </cell>
        </row>
      </sheetData>
      <sheetData sheetId="2585">
        <row r="23">
          <cell r="N23">
            <v>28.799999999999997</v>
          </cell>
        </row>
      </sheetData>
      <sheetData sheetId="2586">
        <row r="23">
          <cell r="N23">
            <v>28.799999999999997</v>
          </cell>
        </row>
      </sheetData>
      <sheetData sheetId="2587">
        <row r="23">
          <cell r="N23">
            <v>28.799999999999997</v>
          </cell>
        </row>
      </sheetData>
      <sheetData sheetId="2588">
        <row r="23">
          <cell r="N23">
            <v>28.799999999999997</v>
          </cell>
        </row>
      </sheetData>
      <sheetData sheetId="2589">
        <row r="23">
          <cell r="N23">
            <v>28.799999999999997</v>
          </cell>
        </row>
      </sheetData>
      <sheetData sheetId="2590">
        <row r="23">
          <cell r="N23">
            <v>28.799999999999997</v>
          </cell>
        </row>
      </sheetData>
      <sheetData sheetId="2591">
        <row r="23">
          <cell r="N23">
            <v>28.799999999999997</v>
          </cell>
        </row>
      </sheetData>
      <sheetData sheetId="2592"/>
      <sheetData sheetId="2593">
        <row r="23">
          <cell r="N23">
            <v>28.799999999999997</v>
          </cell>
        </row>
      </sheetData>
      <sheetData sheetId="2594">
        <row r="23">
          <cell r="N23">
            <v>28.799999999999997</v>
          </cell>
        </row>
      </sheetData>
      <sheetData sheetId="2595">
        <row r="23">
          <cell r="N23">
            <v>28.799999999999997</v>
          </cell>
        </row>
      </sheetData>
      <sheetData sheetId="2596"/>
      <sheetData sheetId="2597">
        <row r="23">
          <cell r="N23">
            <v>28.799999999999997</v>
          </cell>
        </row>
      </sheetData>
      <sheetData sheetId="2598">
        <row r="23">
          <cell r="N23">
            <v>28.799999999999997</v>
          </cell>
        </row>
      </sheetData>
      <sheetData sheetId="2599" refreshError="1"/>
      <sheetData sheetId="2600">
        <row r="23">
          <cell r="N23">
            <v>28.799999999999997</v>
          </cell>
        </row>
      </sheetData>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ow r="23">
          <cell r="N23">
            <v>28.799999999999997</v>
          </cell>
        </row>
      </sheetData>
      <sheetData sheetId="2620">
        <row r="23">
          <cell r="N23">
            <v>28.799999999999997</v>
          </cell>
        </row>
      </sheetData>
      <sheetData sheetId="2621">
        <row r="23">
          <cell r="N23">
            <v>28.799999999999997</v>
          </cell>
        </row>
      </sheetData>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ow r="23">
          <cell r="N23">
            <v>28.799999999999997</v>
          </cell>
        </row>
      </sheetData>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row r="342">
          <cell r="K342">
            <v>1092.3399999999997</v>
          </cell>
        </row>
      </sheetData>
      <sheetData sheetId="2722"/>
      <sheetData sheetId="2723"/>
      <sheetData sheetId="2724"/>
      <sheetData sheetId="2725"/>
      <sheetData sheetId="2726"/>
      <sheetData sheetId="2727"/>
      <sheetData sheetId="2728"/>
      <sheetData sheetId="2729"/>
      <sheetData sheetId="2730"/>
      <sheetData sheetId="2731"/>
      <sheetData sheetId="2732"/>
      <sheetData sheetId="2733" refreshError="1"/>
      <sheetData sheetId="2734" refreshError="1"/>
      <sheetData sheetId="2735" refreshError="1"/>
      <sheetData sheetId="2736" refreshError="1"/>
      <sheetData sheetId="2737">
        <row r="23">
          <cell r="N23">
            <v>28.799999999999997</v>
          </cell>
        </row>
      </sheetData>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ow r="23">
          <cell r="N23">
            <v>28.799999999999997</v>
          </cell>
        </row>
      </sheetData>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up"/>
      <sheetName val="Bhn"/>
      <sheetName val="TOT-General"/>
      <sheetName val="TOT-Elk"/>
      <sheetName val="Bahan"/>
      <sheetName val="E1"/>
      <sheetName val="E2"/>
      <sheetName val="E3"/>
      <sheetName val="E4"/>
      <sheetName val="E5"/>
      <sheetName val="E6"/>
      <sheetName val="E7"/>
      <sheetName val="E8"/>
      <sheetName val="E9"/>
      <sheetName val="E10"/>
      <sheetName val="E11"/>
      <sheetName val="E12"/>
      <sheetName val="TOT-Mek"/>
      <sheetName val="M1"/>
      <sheetName val="M2"/>
      <sheetName val="M3"/>
      <sheetName val="M4"/>
      <sheetName val="M5"/>
      <sheetName val="M6"/>
      <sheetName val="M7"/>
      <sheetName val="M8"/>
      <sheetName val="M9"/>
      <sheetName val="M10"/>
      <sheetName val="M11"/>
      <sheetName val="Sheet1"/>
      <sheetName val="Sheet2"/>
      <sheetName val="Sheet3"/>
      <sheetName val="REQDELTA"/>
      <sheetName val="Currency Rate"/>
      <sheetName val="Isolasi Luar Dalam"/>
      <sheetName val="Isolasi Luar"/>
      <sheetName val="Rekap ME"/>
      <sheetName val="Penggantian Cubicle TM"/>
      <sheetName val="Ganti &amp; Tambah Breaker"/>
      <sheetName val="Pengadaan Panel TR"/>
      <sheetName val="Kabel Feeder"/>
      <sheetName val="Pengadaan Genset"/>
      <sheetName val="Pembongkaran"/>
      <sheetName val="Air Conditioning"/>
      <sheetName val="Elektrikal Retrofit"/>
      <sheetName val="Mekanikal Retrofit"/>
      <sheetName val="Penerangan"/>
      <sheetName val="BAS"/>
      <sheetName val="Harga satuan"/>
      <sheetName val="Analisa harga"/>
      <sheetName val="analisa header"/>
      <sheetName val="material kabel"/>
      <sheetName val="tk cooling twr"/>
      <sheetName val="List Harga"/>
      <sheetName val="0"/>
      <sheetName val="Summary2"/>
      <sheetName val="Panel  TM"/>
      <sheetName val="Penggantian+Penambahan Breaker"/>
      <sheetName val="Panel  TR"/>
      <sheetName val="Kabel  Feeder"/>
      <sheetName val="Generator Set"/>
      <sheetName val="Pembongkaran + Penggeseran"/>
      <sheetName val="Air Conditioner"/>
      <sheetName val="Retrofit Elektrik"/>
      <sheetName val="Retrofit Mekanik"/>
      <sheetName val="Retrofit Elektrikal (2)"/>
      <sheetName val="Retrofit Mekanik (2)"/>
      <sheetName val="Summary2 (2)"/>
      <sheetName val="BP Precast"/>
      <sheetName val="Harsat_marina"/>
      <sheetName val="ana_struktur"/>
      <sheetName val="Currency_Rate"/>
      <sheetName val="Isolasi_Luar_Dalam"/>
      <sheetName val="Isolasi_Luar"/>
      <sheetName val="Master 1.0"/>
      <sheetName val="Cover"/>
      <sheetName val="Pipe"/>
      <sheetName val="SELISIH HARGA"/>
      <sheetName val="coef"/>
      <sheetName val="STR"/>
      <sheetName val="TOWN"/>
      <sheetName val="Alat"/>
      <sheetName val="Persiapan"/>
    </sheetNames>
    <sheetDataSet>
      <sheetData sheetId="0" refreshError="1">
        <row r="76">
          <cell r="I76">
            <v>1</v>
          </cell>
          <cell r="J76">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Bul"/>
      <sheetName val="Alat"/>
      <sheetName val="SumBoQ C4"/>
      <sheetName val="BoQ C4"/>
      <sheetName val="DayWorks"/>
      <sheetName val="Analisa"/>
      <sheetName val="mat.dominan"/>
      <sheetName val="Resiko"/>
    </sheetNames>
    <sheetDataSet>
      <sheetData sheetId="0"/>
      <sheetData sheetId="1"/>
      <sheetData sheetId="2"/>
      <sheetData sheetId="3"/>
      <sheetData sheetId="4"/>
      <sheetData sheetId="5"/>
      <sheetData sheetId="6"/>
      <sheetData sheetId="7"/>
      <sheetData sheetId="8"/>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Sheet1"/>
      <sheetName val="Module1"/>
      <sheetName val="圆曲线"/>
      <sheetName val="大河"/>
      <sheetName val="排水"/>
      <sheetName val="渠渠"/>
      <sheetName val="铁路"/>
      <sheetName val="桥"/>
      <sheetName val="闸"/>
      <sheetName val="渐变段"/>
      <sheetName val="边坡拟定"/>
      <sheetName val="参数"/>
      <sheetName val="报告附表"/>
    </sheetNames>
    <definedNames>
      <definedName name="AAAA"/>
    </defined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岩性"/>
      <sheetName val="埋深"/>
      <sheetName val="降水"/>
      <sheetName val="埋深1"/>
      <sheetName val="渗补"/>
      <sheetName val="左补"/>
      <sheetName val="上升值"/>
      <sheetName val="降雨"/>
      <sheetName val="96水位"/>
      <sheetName val="Sheet4 (2)"/>
      <sheetName val="Sheet4 (3)"/>
      <sheetName val="Sheet5"/>
      <sheetName val="Sheet5 (2)"/>
      <sheetName val="Sheet6 (2)"/>
      <sheetName val="Sheet6 (3)"/>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
      <sheetName val="TS (2)"/>
    </sheetNames>
    <sheetDataSet>
      <sheetData sheetId="0"/>
      <sheetData sheetId="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ELEKTRIKAL"/>
      <sheetName val="LISTRIK"/>
      <sheetName val="TELPON"/>
      <sheetName val="SOUND"/>
      <sheetName val="F-ALARM"/>
      <sheetName val="GENSET"/>
      <sheetName val="TRAFO"/>
      <sheetName val="REKAP MEKANIKAL"/>
      <sheetName val="AC"/>
      <sheetName val="PLUMBING"/>
      <sheetName val="HYDRANT"/>
      <sheetName val="SPRINKLER"/>
      <sheetName val="ELEVATOR"/>
      <sheetName val="ESCALATOR"/>
      <sheetName val="HARSAT"/>
      <sheetName val="SAT-BHN"/>
      <sheetName val="BAG-2"/>
      <sheetName val="LO"/>
      <sheetName val="Markup"/>
      <sheetName val="Cover"/>
      <sheetName val="REKAP_ELEKTRIKAL"/>
      <sheetName val="REKAP_MEKANIKAL"/>
      <sheetName val="DAF_2"/>
      <sheetName val="Sumber Daya"/>
      <sheetName val="H.Satuan"/>
      <sheetName val="Fill this out first..."/>
      <sheetName val="HRG BHN"/>
      <sheetName val="Isolasi Luar Dalam"/>
      <sheetName val="Isolasi Luar"/>
      <sheetName val="Pt"/>
      <sheetName val="coeff"/>
      <sheetName val="Cable 150kV Ref."/>
      <sheetName val="BAHAN"/>
      <sheetName val="Fill this out first___"/>
      <sheetName val="Harga Satuan"/>
      <sheetName val="Harga Material"/>
      <sheetName val="Tataudara"/>
      <sheetName val="Cover Daf-2"/>
      <sheetName val="HS Alat"/>
      <sheetName val="iTEM hARSAT"/>
      <sheetName val="DAF-4"/>
      <sheetName val="H_Satuan"/>
      <sheetName val="Rekap Direct Cost"/>
      <sheetName val="Analisa"/>
      <sheetName val="D &amp; W sizes"/>
      <sheetName val="BoQ C4"/>
      <sheetName val="A"/>
      <sheetName val="적용환율"/>
      <sheetName val="기준"/>
      <sheetName val="BQ"/>
      <sheetName val="TOWN"/>
      <sheetName val="upahbahan"/>
      <sheetName val="BAG_2"/>
      <sheetName val="Eng_Hrs"/>
      <sheetName val="RAB"/>
      <sheetName val="tifico"/>
      <sheetName val="escon"/>
      <sheetName val="SITE-E"/>
      <sheetName val="AC_C"/>
      <sheetName val="harga"/>
      <sheetName val="Summary Electrical"/>
      <sheetName val="%"/>
      <sheetName val="Har-sat"/>
      <sheetName val="128+800"/>
      <sheetName val="Anls"/>
      <sheetName val="SAP"/>
      <sheetName val="????"/>
      <sheetName val="??"/>
      <sheetName val="MU ars"/>
      <sheetName val="Bgt_Jun-05"/>
      <sheetName val="alat,bahan,sub"/>
      <sheetName val="ARSITEKTUR"/>
      <sheetName val="ppp"/>
      <sheetName val="SPK053 (4)"/>
      <sheetName val="Pipe"/>
      <sheetName val="Dasboard"/>
      <sheetName val="H-Upah"/>
      <sheetName val="BQ Mekanikal"/>
      <sheetName val="STR"/>
      <sheetName val="MAPDC"/>
      <sheetName val="alat"/>
      <sheetName val="Break_down"/>
      <sheetName val="Currency Rate"/>
      <sheetName val="____"/>
      <sheetName val="__"/>
      <sheetName val="Material"/>
      <sheetName val="gvl"/>
      <sheetName val="REQDELTA"/>
      <sheetName val="Rate"/>
      <sheetName val="Harga ME "/>
      <sheetName val="5-Peralatan"/>
      <sheetName val="RAB.SEKRETARIAT (1)"/>
      <sheetName val="Rekap"/>
      <sheetName val="Master Edit"/>
      <sheetName val="DAF-2"/>
      <sheetName val="QSS"/>
      <sheetName val="REF.ONLY"/>
      <sheetName val="Daftar Harga"/>
      <sheetName val="HS Upah"/>
      <sheetName val="HS Sub-Kon"/>
      <sheetName val="Anal"/>
      <sheetName val="bill qty"/>
      <sheetName val="Bill-2"/>
      <sheetName val="DPKlah"/>
      <sheetName val="BQ-Tenis"/>
      <sheetName val="BOQ_Aula"/>
      <sheetName val="Prelim"/>
      <sheetName val="Persiapan"/>
      <sheetName val="UPAH"/>
      <sheetName val="NAME"/>
      <sheetName val="HSBU"/>
      <sheetName val="EurotoolsXRates"/>
      <sheetName val="DHS AC"/>
      <sheetName val="Site Expenses"/>
      <sheetName val="WI"/>
      <sheetName val="SAPON"/>
      <sheetName val="Market"/>
      <sheetName val="UPAH PEKERJA"/>
      <sheetName val="Sheet1"/>
      <sheetName val="dwa-01"/>
      <sheetName val="ANAL_BOW"/>
      <sheetName val="An.1"/>
      <sheetName val="An.3"/>
      <sheetName val="An.2"/>
      <sheetName val="Piping"/>
      <sheetName val="一発シート"/>
      <sheetName val="MEP"/>
      <sheetName val="D_S_UPAH"/>
      <sheetName val="ub"/>
      <sheetName val="RM IA"/>
      <sheetName val="E.work"/>
      <sheetName val="EXTERNAL WORK"/>
      <sheetName val="paving"/>
      <sheetName val="ponds"/>
      <sheetName val="R.wall"/>
      <sheetName val="Estimate"/>
      <sheetName val="Cost"/>
      <sheetName val="A&amp;BP"/>
      <sheetName val="HB "/>
      <sheetName val="Analisa  (2)"/>
      <sheetName val="Factor"/>
      <sheetName val="Terbilang"/>
      <sheetName val="22"/>
      <sheetName val="ENC.14"/>
      <sheetName val="DAFTAR 7"/>
      <sheetName val="DAF_1"/>
      <sheetName val="DAFTAR_8"/>
      <sheetName val="Line"/>
      <sheetName val="TV (2)"/>
      <sheetName val="CH"/>
      <sheetName val="BQ Arsit"/>
      <sheetName val="An HarSatPek"/>
      <sheetName val="Sat Bah &amp; Up"/>
      <sheetName val="CW titi kuning"/>
      <sheetName val="ERECTION"/>
      <sheetName val="REKAP_ARSITEKTUR"/>
      <sheetName val="RAB.KTR SEKR.ADMIN (1)"/>
      <sheetName val="REKAP ARSITEKTUR"/>
      <sheetName val="Saluran"/>
      <sheetName val="Rekap Prelim"/>
      <sheetName val="BQ-E20-02(Rp)"/>
      <sheetName val="DOOR&amp;WINDOW"/>
      <sheetName val="FORM X COST"/>
      <sheetName val="Analisa &amp; Upah"/>
      <sheetName val="Pag_hal"/>
      <sheetName val="304-06"/>
      <sheetName val="BAG-III"/>
      <sheetName val="HARGA ALAT"/>
      <sheetName val="meth hsl nego"/>
      <sheetName val="ELEKTRIKAL GED C"/>
      <sheetName val="Sch1"/>
      <sheetName val="#REF"/>
      <sheetName val="auto-lock"/>
      <sheetName val="EE-PROP"/>
      <sheetName val="MU"/>
      <sheetName val="INDEKS"/>
      <sheetName val="JABATAN"/>
      <sheetName val="DATA"/>
      <sheetName val="NAMES"/>
      <sheetName val="REKAP_ARSITEKTUR."/>
      <sheetName val="RAB.ADMINISTRASI PUSAT (1)"/>
      <sheetName val="Pricing"/>
      <sheetName val="Workload"/>
      <sheetName val="rptall4"/>
      <sheetName val="SNP 2"/>
      <sheetName val="rab me (by owner) "/>
      <sheetName val="BQ (by owner)"/>
      <sheetName val="rab me (fisik)"/>
      <sheetName val="SGC-Rate"/>
      <sheetName val="Motor Sytem"/>
      <sheetName val="HQ-TO"/>
      <sheetName val="villa"/>
      <sheetName val="INPUT"/>
      <sheetName val="Analisa  _2_"/>
      <sheetName val="FINISHING"/>
      <sheetName val="Data Umum Penawaran"/>
      <sheetName val="jgn dihapus!"/>
      <sheetName val="EQ"/>
      <sheetName val="MTa"/>
      <sheetName val="RESUME (2)"/>
      <sheetName val="Harsat Elektrikal "/>
      <sheetName val="BOLT"/>
      <sheetName val="Equipment"/>
      <sheetName val="Public Area"/>
      <sheetName val="Modified Store"/>
      <sheetName val="FA"/>
      <sheetName val="Analisa HS"/>
      <sheetName val="REK"/>
      <sheetName val="Sheet2"/>
      <sheetName val="Sens"/>
      <sheetName val="Mkt"/>
      <sheetName val="Trf"/>
      <sheetName val="EMS"/>
      <sheetName val="OFFICE 2 LT"/>
      <sheetName val="SEX"/>
      <sheetName val="Ahs.2"/>
      <sheetName val="ANALIS.2"/>
      <sheetName val="ANALIS.1"/>
      <sheetName val="Rekap RAP real"/>
      <sheetName val="POL"/>
      <sheetName val="EQ_an"/>
      <sheetName val="DataTeknis"/>
      <sheetName val="Price"/>
      <sheetName val="BREAKDOWN G10"/>
      <sheetName val="DATA2009"/>
      <sheetName val="01A- RAB"/>
      <sheetName val="Harga Sat Dasar"/>
      <sheetName val="Ranges"/>
      <sheetName val="SDM"/>
      <sheetName val="MAP"/>
      <sheetName val="RUMUS BEKISTING"/>
      <sheetName val=" Str"/>
      <sheetName val="BASEMENT"/>
      <sheetName val="REK MEP"/>
      <sheetName val="BQ-KOSONG"/>
      <sheetName val="analisa rev"/>
    </sheetNames>
    <sheetDataSet>
      <sheetData sheetId="0" refreshError="1"/>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Cargo"/>
      <sheetName val="Persp Cargo"/>
      <sheetName val="rekap c"/>
      <sheetName val="cargo"/>
    </sheetNames>
    <sheetDataSet>
      <sheetData sheetId="0"/>
      <sheetData sheetId="1"/>
      <sheetData sheetId="2"/>
      <sheetData sheetId="3"/>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AWARAN"/>
      <sheetName val="BQ"/>
      <sheetName val="batu kali"/>
      <sheetName val="Plesteran"/>
      <sheetName val="Macadam"/>
      <sheetName val="Penetrasi"/>
      <sheetName val="Teac"/>
      <sheetName val="btn"/>
      <sheetName val="tumbuk"/>
      <sheetName val="tumbuk (2)"/>
      <sheetName val="BAHAN"/>
      <sheetName val="SCEDUL"/>
      <sheetName val="biodata"/>
    </sheetNames>
    <sheetDataSet>
      <sheetData sheetId="0" refreshError="1"/>
      <sheetData sheetId="1">
        <row r="42">
          <cell r="P42">
            <v>1</v>
          </cell>
        </row>
        <row r="43">
          <cell r="P43">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Q struktur"/>
      <sheetName val="BOI-me"/>
      <sheetName val="Add"/>
      <sheetName val="SO"/>
      <sheetName val="AHS"/>
      <sheetName val="MUA"/>
    </sheetNames>
    <sheetDataSet>
      <sheetData sheetId="0" refreshError="1"/>
      <sheetData sheetId="1"/>
      <sheetData sheetId="2"/>
      <sheetData sheetId="3" refreshError="1"/>
      <sheetData sheetId="4"/>
      <sheetData sheetId="5"/>
      <sheetData sheetId="6"/>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DAK TERPAKAI"/>
      <sheetName val="BOQ Full"/>
      <sheetName val="BQ Mekanikal &amp; Elektrikal"/>
      <sheetName val="Analisa-Mek."/>
      <sheetName val="Material-List,mekanikal"/>
      <sheetName val="Uraian-BQ "/>
      <sheetName val="Analisa-ME (2003)"/>
      <sheetName val="Fitting-PVC"/>
      <sheetName val="VALVE-rev1"/>
      <sheetName val="BOQ me by owner"/>
      <sheetName val="rab me by owner"/>
      <sheetName val="rab me (fisik)"/>
      <sheetName val="BQ (by owner)"/>
      <sheetName val="rab me (by owner) "/>
      <sheetName val=" rab me (NON STD)"/>
      <sheetName val="rab me _fisik_"/>
      <sheetName val="BQ _by owner_"/>
      <sheetName val="rab me _by owner_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PLUMBING"/>
      <sheetName val="RKP PLUMBING"/>
      <sheetName val="PLB-RCD"/>
      <sheetName val="PLB-MNS"/>
    </sheetNames>
    <sheetDataSet>
      <sheetData sheetId="0" refreshError="1"/>
      <sheetData sheetId="1" refreshError="1">
        <row r="173">
          <cell r="G173">
            <v>0.35</v>
          </cell>
        </row>
      </sheetData>
      <sheetData sheetId="2" refreshError="1"/>
      <sheetData sheetId="3"/>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LE ALAT"/>
      <sheetName val="ATB pers (2)"/>
      <sheetName val="FOTO PR"/>
      <sheetName val="Sheet3"/>
      <sheetName val="G.umum"/>
      <sheetName val="SCHE vareto"/>
      <sheetName val="ATB pers"/>
      <sheetName val="BQ diva"/>
      <sheetName val="Item7"/>
      <sheetName val="MAT BARU AC"/>
      <sheetName val="H.Satuan"/>
      <sheetName val="CashFlow"/>
      <sheetName val="AC +"/>
      <sheetName val="an.ATB G"/>
      <sheetName val="an.AC"/>
      <sheetName val="an.ATB L"/>
      <sheetName val="ATB +"/>
      <sheetName val="Mat"/>
      <sheetName val="Alat DC"/>
      <sheetName val="Camp"/>
      <sheetName val="Kap.Tenaga"/>
      <sheetName val="H_Satuan"/>
      <sheetName val="HRG BHN"/>
      <sheetName val=""/>
      <sheetName val="Agregat Halus &amp; Kasar"/>
      <sheetName val="IDLE_ALAT"/>
      <sheetName val="ATB_pers_(2)"/>
      <sheetName val="FOTO_PR"/>
      <sheetName val="G_umum"/>
      <sheetName val="SCHE_vareto"/>
      <sheetName val="ATB_pers"/>
      <sheetName val="BQ_diva"/>
      <sheetName val="MAT_BARU_AC"/>
      <sheetName val="H_Satuan1"/>
      <sheetName val="AC_+"/>
      <sheetName val="an_ATB_G"/>
      <sheetName val="an_AC"/>
      <sheetName val="an_ATB_L"/>
      <sheetName val="ATB_+"/>
      <sheetName val="Alat_DC"/>
      <sheetName val="Kap_Tenaga"/>
      <sheetName val="DAPRO"/>
      <sheetName val="BL"/>
      <sheetName val="L3 An H Sat Mob"/>
      <sheetName val="FA"/>
      <sheetName val="Analisa HS"/>
      <sheetName val="LO"/>
      <sheetName val="Kr tengahDiva"/>
      <sheetName val="BHN"/>
      <sheetName val="Fin-Bengkel"/>
      <sheetName val="Fin-Showroom"/>
      <sheetName val="Hal_Pagar"/>
      <sheetName val="Str-Bengkel"/>
      <sheetName val="Str-Showroom"/>
      <sheetName val="BAG-2"/>
      <sheetName val="Man Power"/>
      <sheetName val="ANALISA"/>
      <sheetName val="Boq"/>
      <sheetName val="bill qty"/>
      <sheetName val="meth hsl nego"/>
      <sheetName val="SITE-E"/>
      <sheetName val="Isolasi Luar Dalam"/>
      <sheetName val="Isolasi Luar"/>
      <sheetName val="GASATAGG.XLS"/>
      <sheetName val="Informasi"/>
      <sheetName val="ANAL.BOW"/>
      <sheetName val="EXTERNAL WORK"/>
      <sheetName val="Break_down"/>
      <sheetName val="Equipment"/>
      <sheetName val="Subkon"/>
      <sheetName val="B - Norelec"/>
      <sheetName val="upahbahan"/>
      <sheetName val="rab me (by owner) "/>
      <sheetName val="BQ (by owner)"/>
      <sheetName val="rab me (fisik)"/>
      <sheetName val="LOADDAT"/>
      <sheetName val="Cover"/>
      <sheetName val="pricing"/>
      <sheetName val="Fill this out first___"/>
      <sheetName val="5-Peralatan"/>
      <sheetName val="hardas"/>
      <sheetName val="01A- RAB"/>
      <sheetName val="AC-C"/>
      <sheetName val="A"/>
      <sheetName val="Fill this out first..."/>
      <sheetName val="Markup"/>
      <sheetName val="Analisa ME (2)"/>
      <sheetName val="NP"/>
      <sheetName val="NS GD.UTAMA"/>
      <sheetName val="Valve"/>
      <sheetName val="Sanitair+Drain"/>
      <sheetName val="Flange"/>
      <sheetName val="Pipa (2)"/>
      <sheetName val="REKAP"/>
      <sheetName val="rekap mekanikal"/>
      <sheetName val="BASEMENT"/>
      <sheetName val="Anls"/>
      <sheetName val="BAG_2"/>
      <sheetName val="Analisa _ Upah"/>
      <sheetName val="Material"/>
      <sheetName val="Upah"/>
      <sheetName val="HS Alat"/>
      <sheetName val="HS Upah"/>
      <sheetName val="HS Sub-Kon"/>
      <sheetName val="Anal"/>
      <sheetName val="BOQ KSN"/>
      <sheetName val="REKAP_ARSITEKTUR."/>
      <sheetName val="Sat Upah"/>
      <sheetName val="alat,bahan,sub"/>
      <sheetName val="BTL-Persiapan"/>
      <sheetName val="BTL-Bau"/>
      <sheetName val="BTL-alat"/>
      <sheetName val="BTL-Rupa"/>
      <sheetName val="Daf 1"/>
      <sheetName val="escon"/>
      <sheetName val="STD Lanjutan"/>
      <sheetName val="NS Lanjutan"/>
      <sheetName val="Unit Rate"/>
      <sheetName val="Lamp BAP"/>
      <sheetName val="Analisa &amp; Upah"/>
      <sheetName val="Pipe"/>
      <sheetName val="M_12 _2_"/>
      <sheetName val="basic"/>
      <sheetName val="G_SUMMARY"/>
      <sheetName val="RAB.ADMINISTRASI PUSAT (1)"/>
      <sheetName val="bahan"/>
      <sheetName val="L-Mechanical"/>
      <sheetName val="KET"/>
      <sheetName val="Equip"/>
      <sheetName val="TELEPON"/>
      <sheetName val="PROTEKSI PETIR"/>
      <sheetName val="KABEL FEEDER"/>
      <sheetName val="PENRNGN &amp; KTK-KNTK"/>
      <sheetName val="REKAP-MEK"/>
      <sheetName val="EQ_an"/>
      <sheetName val="GFA-20-N"/>
      <sheetName val="RAB_HREZ"/>
      <sheetName val="ANAL_HREZ"/>
      <sheetName val="ANAL. ME"/>
      <sheetName val="BW analisa cika 2005"/>
      <sheetName val="L_Mechanical"/>
      <sheetName val="Data"/>
      <sheetName val="villa"/>
      <sheetName val="M&amp;E R"/>
      <sheetName val="RAB PERSIAPAN "/>
      <sheetName val="AHSP"/>
      <sheetName val="Scedule(S-Curve)"/>
      <sheetName val="WT-LIST"/>
      <sheetName val="ANAL_BOW"/>
      <sheetName val="1.B"/>
      <sheetName val="Bill No 2.1 Cold Water System"/>
      <sheetName val="Civil Works"/>
      <sheetName val="analysis"/>
      <sheetName val="anal_alat"/>
      <sheetName val="hsd"/>
      <sheetName val="BQ Stdr R-1"/>
      <sheetName val="MAPDC"/>
      <sheetName val="Data Ktr Bupati Tapsel"/>
      <sheetName val="BAU"/>
      <sheetName val="BoQ C4"/>
      <sheetName val="harga"/>
      <sheetName val="LISTRIK"/>
      <sheetName val="F ALARM"/>
      <sheetName val="D &amp; W sizes"/>
      <sheetName val="MADC"/>
      <sheetName val="bilangan"/>
      <sheetName val="Hsat1"/>
      <sheetName val="New MADC"/>
      <sheetName val="hs"/>
      <sheetName val="FIRE FIGHTING"/>
      <sheetName val="BQWH3"/>
      <sheetName val="AHS-E"/>
      <sheetName val="BQ-ME"/>
      <sheetName val="Rekap Prelim"/>
      <sheetName val="ALAT"/>
      <sheetName val="eq_data"/>
      <sheetName val="MAIN EQUIP AC"/>
      <sheetName val="RKP PLUMBING"/>
      <sheetName val="Master 1.0"/>
      <sheetName val="BANGUNAN PENUNJANG"/>
      <sheetName val="har-sat"/>
      <sheetName val="Persiapan"/>
      <sheetName val="AC_C"/>
      <sheetName val="Daftar berat"/>
      <sheetName val="Telephone"/>
      <sheetName val="Rek_ELEKT"/>
      <sheetName val="Fire Alarm"/>
      <sheetName val="AC"/>
      <sheetName val="Duct"/>
      <sheetName val="MON_OH"/>
      <sheetName val="BQ Arsit"/>
      <sheetName val="An HarSatPek"/>
      <sheetName val="Sat Bah &amp; Up"/>
      <sheetName val="Div2"/>
      <sheetName val="MAP-1"/>
      <sheetName val="D _ W sizes"/>
      <sheetName val="Dasboard"/>
      <sheetName val="H_Upah"/>
      <sheetName val="H-Upah"/>
      <sheetName val="Bill of Qty MEP"/>
      <sheetName val="Fin_Bengkel"/>
      <sheetName val="Fin_Showroom"/>
      <sheetName val="Str_Bengkel"/>
      <sheetName val="Str_Showroom"/>
      <sheetName val="Jadwal"/>
      <sheetName val="J"/>
      <sheetName val="sheet 2"/>
      <sheetName val="RAB ME"/>
      <sheetName val="Sheet1"/>
      <sheetName val="harsat"/>
      <sheetName val="Rkp"/>
      <sheetName val="CBL"/>
      <sheetName val="Perm. Test"/>
      <sheetName val="FINISHING"/>
      <sheetName val="Rate"/>
      <sheetName val="HB "/>
      <sheetName val="BASIC-PRICE"/>
      <sheetName val="EMS"/>
      <sheetName val="DPENSIUN"/>
      <sheetName val="Harga Satuan"/>
      <sheetName val="kki"/>
      <sheetName val="fin pro centers"/>
      <sheetName val="SUMMARY"/>
      <sheetName val="LATIH1"/>
      <sheetName val="Data2"/>
      <sheetName val="ANALISA 1"/>
      <sheetName val="4-Basic Price"/>
      <sheetName val="HSD_Alat"/>
      <sheetName val="U_rate"/>
      <sheetName val="Art"/>
      <sheetName val="CPAoC"/>
      <sheetName val="Peralatan"/>
      <sheetName val="R.A.B."/>
      <sheetName val="I-KAMAR"/>
      <sheetName val="coeff"/>
      <sheetName val="Cable 150kV Ref."/>
      <sheetName val="bahan+upah"/>
      <sheetName val="EE-PROP"/>
      <sheetName val="DUTCH CONE"/>
      <sheetName val="공정양식"/>
      <sheetName val="slab"/>
      <sheetName val="Rekap Direct Cost"/>
      <sheetName val="Urai _ Guide Post"/>
      <sheetName val="Met_Pas Batu"/>
      <sheetName val="Urai_Galian Tanah"/>
      <sheetName val="Met_ Minor"/>
      <sheetName val="Pos 4-1"/>
      <sheetName val="REKAP ARSITEKTUR"/>
      <sheetName val="anal_hs"/>
      <sheetName val="OVERHEAD"/>
      <sheetName val="rincian per proyek"/>
      <sheetName val="RAB"/>
      <sheetName val="RAW MATERIALS "/>
      <sheetName val="AHS str"/>
      <sheetName val="351BQMCN"/>
      <sheetName val="Analis"/>
      <sheetName val="NS GD.UGD"/>
      <sheetName val="STD GD.UGD"/>
      <sheetName val="DAF-2"/>
      <sheetName val="Mat.Mek"/>
      <sheetName val="Transfer Pump"/>
      <sheetName val="COST-PERSON-J.O."/>
      <sheetName val="RENTAL1"/>
      <sheetName val="Lead Schedule"/>
      <sheetName val="EQ"/>
      <sheetName val="BOI-me"/>
      <sheetName val="MUA"/>
      <sheetName val="BQ struktur"/>
      <sheetName val="AHS"/>
      <sheetName val="IDLE_ALAT1"/>
      <sheetName val="ATB_pers_(2)1"/>
      <sheetName val="FOTO_PR1"/>
      <sheetName val="G_umum1"/>
      <sheetName val="SCHE_vareto1"/>
      <sheetName val="ATB_pers1"/>
      <sheetName val="BQ_diva1"/>
      <sheetName val="MAT_BARU_AC1"/>
      <sheetName val="H_Satuan2"/>
      <sheetName val="AC_+1"/>
      <sheetName val="an_ATB_G1"/>
      <sheetName val="an_AC1"/>
      <sheetName val="an_ATB_L1"/>
      <sheetName val="ATB_+1"/>
      <sheetName val="Alat_DC1"/>
      <sheetName val="Kap_Tenaga1"/>
      <sheetName val="HRG_BHN"/>
      <sheetName val="Agregat_Halus_&amp;_Kasar"/>
      <sheetName val="Analisa_HS"/>
      <sheetName val="Kr_tengahDiva"/>
      <sheetName val="B_-_Norelec"/>
      <sheetName val="Isolasi_Luar_Dalam"/>
      <sheetName val="Isolasi_Luar"/>
      <sheetName val="Man_Power"/>
      <sheetName val="L3_An_H_Sat_Mob"/>
      <sheetName val="Analisa ME"/>
      <sheetName val="Upah Bahan"/>
      <sheetName val="index"/>
      <sheetName val="ANALIS.1"/>
      <sheetName val="Daf_ No_ _ 4_2"/>
      <sheetName val="Terbilang"/>
      <sheetName val="Daftar Upah,Bhn,&amp; alat"/>
      <sheetName val="Eng_Hrs"/>
      <sheetName val="HARGA ALAT"/>
      <sheetName val="UMUM"/>
      <sheetName val="ETAB 1"/>
      <sheetName val="Anal Koef"/>
      <sheetName val="Rekap Biaya"/>
      <sheetName val="Panel"/>
      <sheetName val="Inst_penerangan_"/>
      <sheetName val="Plumbing"/>
      <sheetName val="Petir"/>
      <sheetName val="MATV"/>
      <sheetName val="CCTV"/>
      <sheetName val="Alarm"/>
      <sheetName val="Hydran _ springkler"/>
      <sheetName val="REK"/>
      <sheetName val="FAK"/>
      <sheetName val="ana_str"/>
      <sheetName val="2_Plumbing"/>
      <sheetName val="3_FF"/>
      <sheetName val="Material&amp;Upah"/>
      <sheetName val="Piping"/>
      <sheetName val="AHSbj"/>
      <sheetName val="GH Quantity"/>
      <sheetName val="MASTER"/>
      <sheetName val="DKH"/>
      <sheetName val="KAN. LOKAL"/>
      <sheetName val="SUMBER"/>
      <sheetName val="Rates"/>
      <sheetName val="Terbilang sertifikat"/>
      <sheetName val="Market"/>
      <sheetName val="Bill 5 Summary"/>
      <sheetName val="ISIAN"/>
      <sheetName val="analisa_gedung"/>
      <sheetName val="D.1.2_LT- 1 ~ Atap"/>
      <sheetName val="Koefisien"/>
      <sheetName val="name"/>
      <sheetName val="Project_P"/>
      <sheetName val="REKAP TOTAL"/>
      <sheetName val="2.NSB."/>
      <sheetName val="2.SB"/>
      <sheetName val="pinjen"/>
      <sheetName val="M.ITEM"/>
      <sheetName val="BHN.Ars"/>
      <sheetName val="7.NS.H"/>
      <sheetName val="MAP"/>
      <sheetName val="BasicPrice"/>
      <sheetName val="ANALISA HARGA SATUAN"/>
      <sheetName val="BOOQ"/>
      <sheetName val="ENC.14"/>
      <sheetName val="Upah dan bahan"/>
      <sheetName val="analisa "/>
      <sheetName val="Estimate"/>
      <sheetName val="PRICE-COMP"/>
      <sheetName val="Input monthly capex"/>
      <sheetName val="Analisa Pusaka Jaya"/>
      <sheetName val="Bill_Qua"/>
      <sheetName val="Report detil kondisi"/>
      <sheetName val="Pengujian"/>
      <sheetName val="Mobilisasi"/>
      <sheetName val="SUM"/>
      <sheetName val="H. Dasar"/>
      <sheetName val="SDM"/>
      <sheetName val="own"/>
      <sheetName val="Up&amp;Bhn "/>
      <sheetName val="5-ALAT(1)"/>
      <sheetName val="PB_B_"/>
      <sheetName val="Analisa 2"/>
      <sheetName val="AC LOAD"/>
      <sheetName val="AKUN"/>
      <sheetName val="DAFTAR HARGA"/>
      <sheetName val="database-emp"/>
      <sheetName val="ELEMEN"/>
      <sheetName val="Sat Alat"/>
      <sheetName val="may'03"/>
      <sheetName val="PENJ.NERACA"/>
      <sheetName val="CASH FLOW"/>
      <sheetName val="struktur tdk dipakai"/>
      <sheetName val="Mtd_Pelak"/>
      <sheetName val="QSS"/>
      <sheetName val="Bill Of Quantity"/>
      <sheetName val="BGN PENUNJANG"/>
      <sheetName val="daftar_harga"/>
      <sheetName val="Bill 4 Summary"/>
      <sheetName val="REKAP ME"/>
      <sheetName val="Upah&amp;Bahan"/>
      <sheetName val="대비표"/>
      <sheetName val="AN Panel"/>
      <sheetName val="NS"/>
      <sheetName val="bill_qty"/>
      <sheetName val="meth_hsl_nego"/>
      <sheetName val="AN_Panel"/>
      <sheetName val="HS_Alat"/>
      <sheetName val="HS_Upah"/>
      <sheetName val="HS_Sub-Kon"/>
      <sheetName val="ALEK"/>
      <sheetName val="????"/>
      <sheetName val="Rincian"/>
      <sheetName val="komponen"/>
      <sheetName val="Kode"/>
      <sheetName val="KH Bahagia"/>
      <sheetName val="Bq Ars"/>
      <sheetName val="M"/>
      <sheetName val="KONTRAK INDUK BULANAN"/>
      <sheetName val="#REF"/>
      <sheetName val="Appendix 2(SatDas)"/>
      <sheetName val="Currency Rate"/>
      <sheetName val="KEBALAT"/>
      <sheetName val="FINAL"/>
      <sheetName val="CRUSER"/>
      <sheetName val="ANALISA-HST"/>
      <sheetName val="T-3.4 Cost of Equipment"/>
      <sheetName val="bq"/>
      <sheetName val="HARDAS-ALAT"/>
      <sheetName val="HARDAS-MAT"/>
      <sheetName val="dasar"/>
      <sheetName val="An H.Sat Pek.Ut"/>
      <sheetName val="list"/>
      <sheetName val="Harga Sat Das"/>
      <sheetName val="T-3.2 UP Labour"/>
      <sheetName val="T-3.3 UP Material"/>
      <sheetName val="pivot2"/>
      <sheetName val="pivot1"/>
      <sheetName val="kuantts"/>
      <sheetName val="An_Basic"/>
      <sheetName val="SOP"/>
      <sheetName val="소업1교"/>
      <sheetName val="PDMP"/>
      <sheetName val="PCE"/>
      <sheetName val="PRODUK"/>
      <sheetName val="TOOL-ME"/>
      <sheetName val="UshDeb00"/>
      <sheetName val="UPH,BHN,ALT"/>
      <sheetName val="Data-Masukan"/>
      <sheetName val="Progress"/>
      <sheetName val="T. Cs Log P III"/>
      <sheetName val="struktur"/>
      <sheetName val="B _ Norelec"/>
      <sheetName val="Site Expenses"/>
      <sheetName val="2. MVAC R1"/>
      <sheetName val="Cover Daf-2"/>
      <sheetName val="3.3b"/>
      <sheetName val="GASATAGG_XLS"/>
      <sheetName val="EXTERNAL_WORK"/>
      <sheetName val="rab_me_(by_owner)_"/>
      <sheetName val="BQ_(by_owner)"/>
      <sheetName val="rab_me_(fisik)"/>
      <sheetName val="PC"/>
      <sheetName val="CH"/>
      <sheetName val="HDasar"/>
      <sheetName val="[Kr tengahࡄiva.xls聝H_Satua聮"/>
      <sheetName val="IDL聅_AL聁T"/>
      <sheetName val="SCH聅_vareto"/>
      <sheetName val="[Kr te࡮gahࡄiva.xls聝MAT_BAR聕_AC"/>
      <sheetName val="[Kr tengahࡄiva࠮xls聝H_Satua聮1"/>
      <sheetName val="[Kࡲ tengahࡄiva.xls聝Kap聟Tenaga"/>
      <sheetName val="[Kࡲ te࡮gahࡄiva.xls聝Ana聬isa HS"/>
      <sheetName val="B -耠Nor聥lec"/>
      <sheetName val="Man耠Pow聥r"/>
      <sheetName val="[Kࡲ tengahࡄiva.xls聝5-P聥ralatan"/>
      <sheetName val="[Kࡲ te࡮gahࡄiva࠮xls聝Inf聯rmasi"/>
      <sheetName val="BTL耭ala聴"/>
      <sheetName val="BTL-Rup聡"/>
      <sheetName val="[Kr te࡮gahࡄiva.xls聝upahbahan"/>
      <sheetName val="[Kr tengahࡄiva࠮xls聝01A- RA聂"/>
      <sheetName val="BASEMEN联"/>
      <sheetName val="[Kr tengahࡄiva࠮xls聝NS GD.U联AMA"/>
      <sheetName val="[Kr tengahࡄiva.xls聝Str耭Bengkel"/>
      <sheetName val="[Kࡲ te࡮gahࡄiva࠮xls聝ANA职.BOW"/>
      <sheetName val="M_12 _2聟"/>
      <sheetName val="Mat聥ria聬"/>
      <sheetName val="[Kࡲ tengahࡄiva.xls聝G_SUMMARY"/>
      <sheetName val="GFA耭20-聎"/>
      <sheetName val="RAB聟HRE聚"/>
      <sheetName val="[Kr tengahDiva.xls聝ANAL_HREZ"/>
      <sheetName val="ANAL. M聅"/>
      <sheetName val="[Kr tengahDiva.xls聝analysis"/>
      <sheetName val="anal_al聡t"/>
      <sheetName val="[Kr tengah?iva.xls?H_Satua?"/>
      <sheetName val="IDL?_AL?T"/>
      <sheetName val="SCH?_vareto"/>
      <sheetName val="[Kr te?gah?iva.xls?MAT_BAR?_AC"/>
      <sheetName val="[Kr tengah?iva?xls?H_Satua?1"/>
      <sheetName val="[K? tengah?iva.xls?Kap?Tenaga"/>
      <sheetName val="[K? te?gah?iva.xls?Ana?isa HS"/>
      <sheetName val="B -?Nor?lec"/>
      <sheetName val="Man?Pow?r"/>
      <sheetName val="[K? tengah?iva.xls?5-P?ralatan"/>
      <sheetName val="[K? te?gah?iva?xls?Inf?rmasi"/>
      <sheetName val="BTL?ala?"/>
      <sheetName val="BTL-Rup?"/>
      <sheetName val="[Kr te?gah?iva.xls?upahbahan"/>
      <sheetName val="[Kr tengah?iva?xls?01A- RA?"/>
      <sheetName val="BASEMEN?"/>
      <sheetName val="[Kr tengah?iva?xls?NS GD.U?AMA"/>
      <sheetName val="[Kr tengah?iva.xls?Str?Bengkel"/>
      <sheetName val="[K? te?gah?iva?xls?ANA?.BOW"/>
      <sheetName val="M_12 _2?"/>
      <sheetName val="Mat?ria?"/>
      <sheetName val="[K? tengah?iva.xls?G_SUMMARY"/>
      <sheetName val="GFA?20-?"/>
      <sheetName val="RAB?HRE?"/>
      <sheetName val="[Kr tengahDiva.xls?ANAL_HREZ"/>
      <sheetName val="ANAL. M?"/>
      <sheetName val="[Kr tengahDiva.xls?analysis"/>
      <sheetName val="anal_al?t"/>
      <sheetName val="faktor"/>
      <sheetName val="Daftar_berat"/>
      <sheetName val="Fill_this_out_first___"/>
      <sheetName val="rekap_mekanikal"/>
      <sheetName val="Analisa___Upah"/>
      <sheetName val="Analisa_&amp;_Upah"/>
      <sheetName val="ANAL_BOW1"/>
      <sheetName val="M_12__2_"/>
      <sheetName val="Bill_No_2_1_Cold_Water_System"/>
      <sheetName val="Civil_Works"/>
      <sheetName val="D___W_sizes"/>
      <sheetName val="FIRE_FIGHTING"/>
      <sheetName val="Analisa_ME_(2)"/>
      <sheetName val="Fire_Alarm"/>
      <sheetName val="F_ALARM"/>
      <sheetName val="Bill_of_Qty_MEP"/>
      <sheetName val="01A-_RAB"/>
      <sheetName val="Fill_this_out_first___1"/>
      <sheetName val="1_B"/>
      <sheetName val="NS_GD_UTAMA"/>
      <sheetName val="BoQ_C4"/>
      <sheetName val="STD_Lanjutan"/>
      <sheetName val="NS_Lanjutan"/>
      <sheetName val="Sat_Upah"/>
      <sheetName val="REKAP_ARSITEKTUR_"/>
      <sheetName val="BOQ_KSN"/>
      <sheetName val="RAB_ADMINISTRASI_PUSAT_(1)"/>
      <sheetName val="ANAL__ME"/>
      <sheetName val="BW_analisa_cika_2005"/>
      <sheetName val="M&amp;E_R"/>
      <sheetName val="RAB_PERSIAPAN_"/>
      <sheetName val="Rekap_Prelim"/>
      <sheetName val="Pos_4-1"/>
      <sheetName val="PROTEKSI_PETIR"/>
      <sheetName val="KABEL_FEEDER"/>
      <sheetName val="PENRNGN_&amp;_KTK-KNTK"/>
      <sheetName val="Master_1_0"/>
      <sheetName val="BANGUNAN_PENUNJANG"/>
      <sheetName val="Mat_Mek"/>
      <sheetName val="D_&amp;_W_sizes"/>
      <sheetName val="Cable_150kV_Ref_"/>
      <sheetName val="MAIN_EQUIP_AC"/>
      <sheetName val="ANALIS_1"/>
      <sheetName val="DUTCH_CONE"/>
      <sheetName val="SAT-DAS"/>
      <sheetName val="AnalisaKantor"/>
      <sheetName val="Profil"/>
      <sheetName val="REF.ONLY"/>
      <sheetName val="List of Eqp"/>
      <sheetName val="UPA"/>
      <sheetName val="bilangkas"/>
      <sheetName val="Cash Flow bulanan"/>
      <sheetName val="Investment Valuation"/>
      <sheetName val="BoQA"/>
      <sheetName val="BasPri"/>
      <sheetName val="Bulanan"/>
      <sheetName val="Trafo"/>
      <sheetName val="Elekt"/>
      <sheetName val="PConsCS"/>
      <sheetName val="dia-in"/>
      <sheetName val="SEX"/>
      <sheetName val="Sec I ML"/>
      <sheetName val="GFA 22"/>
      <sheetName val="CC-20-N"/>
      <sheetName val="____"/>
      <sheetName val="Dashboard"/>
      <sheetName val="alm"/>
      <sheetName val="SELISIH HARGA"/>
      <sheetName val="집계표(OPTION)"/>
      <sheetName val="keb-BHN"/>
      <sheetName val="MEP"/>
      <sheetName val="D_S_UPAH"/>
      <sheetName val="U&amp;B"/>
      <sheetName val="INDEKS"/>
      <sheetName val="JABATAN"/>
      <sheetName val="List Plant"/>
      <sheetName val="SAP"/>
      <sheetName val="analisa stroke"/>
      <sheetName val="Uph&amp;bhn"/>
      <sheetName val="QUARRY"/>
      <sheetName val="Sheet2"/>
      <sheetName val="RAB_STR"/>
      <sheetName val="Hrg_Bahan"/>
      <sheetName val="Data Sei Belutu"/>
      <sheetName val="610.6"/>
      <sheetName val="610.5"/>
      <sheetName val="Data Sinabung"/>
      <sheetName val="Kuantitas"/>
      <sheetName val="ANAL TEKNIK"/>
      <sheetName val="Monitor"/>
      <sheetName val="bhn FINAL"/>
      <sheetName val="Sat~Bahu"/>
      <sheetName val="Mat.Elk"/>
      <sheetName val="AHS Isolasi"/>
      <sheetName val="Ref"/>
      <sheetName val="OHD"/>
      <sheetName val="bidang"/>
      <sheetName val="DIV1"/>
      <sheetName val="Rekapitulasi"/>
      <sheetName val="S-Curve-print"/>
      <sheetName val="MobAlt"/>
      <sheetName val="Summary Sheets"/>
      <sheetName val="Har-sat-dasr"/>
      <sheetName val="TE TS FA LAN MATV"/>
      <sheetName val="Data Pendukung"/>
      <sheetName val="Analisa-Harga"/>
      <sheetName val="chemcal"/>
      <sheetName val="Speck ARSITEK"/>
      <sheetName val="Stden center"/>
      <sheetName val="IDLE_ALAT2"/>
      <sheetName val="ATB_pers_(2)2"/>
      <sheetName val="FOTO_PR2"/>
      <sheetName val="G_umum2"/>
      <sheetName val="SCHE_vareto2"/>
      <sheetName val="ATB_pers2"/>
      <sheetName val="BQ_diva2"/>
      <sheetName val="MAT_BARU_AC2"/>
      <sheetName val="H_Satuan3"/>
      <sheetName val="AC_+2"/>
      <sheetName val="an_ATB_G2"/>
      <sheetName val="an_AC2"/>
      <sheetName val="an_ATB_L2"/>
      <sheetName val="ATB_+2"/>
      <sheetName val="Alat_DC2"/>
      <sheetName val="Kap_Tenaga2"/>
      <sheetName val="HRG_BHN1"/>
      <sheetName val="Agregat_Halus_&amp;_Kasar1"/>
      <sheetName val="Analisa_HS1"/>
      <sheetName val="L3_An_H_Sat_Mob1"/>
      <sheetName val="Kr_tengahDiva1"/>
      <sheetName val="Isolasi_Luar_Dalam1"/>
      <sheetName val="Isolasi_Luar1"/>
      <sheetName val="B_-_Norelec1"/>
      <sheetName val="Man_Power1"/>
      <sheetName val="Perm__Test"/>
      <sheetName val="KAN__LOKAL"/>
      <sheetName val="HB_"/>
      <sheetName val="Unit_Rate"/>
      <sheetName val="BQ_Stdr_R-1"/>
      <sheetName val="Transfer_Pump"/>
      <sheetName val="GH_Quantity"/>
      <sheetName val="Harga_Satuan"/>
      <sheetName val="RAW_MATERIALS_"/>
      <sheetName val="COST-PERSON-J_O_"/>
      <sheetName val="Upah_dan_bahan"/>
      <sheetName val="analisa_"/>
      <sheetName val="NS_GD_UGD"/>
      <sheetName val="STD_GD_UGD"/>
      <sheetName val="HARGA_ALAT"/>
      <sheetName val="ETAB_1"/>
      <sheetName val="sheet_2"/>
      <sheetName val="RAB_ME"/>
      <sheetName val="Pipa_(2)"/>
      <sheetName val="Lamp_BAP"/>
      <sheetName val="Analisa_ME"/>
      <sheetName val="Upah_Bahan"/>
      <sheetName val="Rekap_Direct_Cost"/>
      <sheetName val="Urai___Guide_Post"/>
      <sheetName val="Met_Pas_Batu"/>
      <sheetName val="Urai_Galian_Tanah"/>
      <sheetName val="Met__Minor"/>
      <sheetName val="AHS_str"/>
      <sheetName val="An_HarSatPek"/>
      <sheetName val="RKP_PLUMBING"/>
      <sheetName val="ANALISA_1"/>
      <sheetName val="4-Basic_Price"/>
      <sheetName val="T-3_4_Cost_of_Equipment"/>
      <sheetName val="Daf_1"/>
      <sheetName val="Data_Ktr_Bupati_Tapsel"/>
      <sheetName val="New_MADC"/>
      <sheetName val="Analisa_Pusaka_Jaya"/>
      <sheetName val="R_A_B_"/>
      <sheetName val="BQ_Arsit"/>
      <sheetName val="Sat_Bah_&amp;_Up"/>
      <sheetName val="Daf__No____4_2"/>
      <sheetName val="fin_pro_centers"/>
      <sheetName val="Lead_Schedule"/>
      <sheetName val="REKAP_ARSITEKTUR"/>
      <sheetName val="rincian_per_proyek"/>
      <sheetName val="BQ_struktur"/>
      <sheetName val="An_H_Sat_Pek_Ut"/>
      <sheetName val="Harga_Sat_Das"/>
      <sheetName val="Analisa_2"/>
      <sheetName val="T-3_2_UP_Labour"/>
      <sheetName val="T-3_3_UP_Material"/>
      <sheetName val="Hydran___springkler"/>
      <sheetName val="Report_detil_kondisi"/>
      <sheetName val="Daftar_Upah,Bhn,&amp;_alat"/>
      <sheetName val="Anal_Koef"/>
      <sheetName val="Rekap_Biaya"/>
      <sheetName val="ANALISA_HARGA_SATUAN"/>
      <sheetName val="REKAP_TOTAL"/>
      <sheetName val="2_NSB_"/>
      <sheetName val="2_SB"/>
      <sheetName val="M_ITEM"/>
      <sheetName val="BHN_Ars"/>
      <sheetName val="7_NS_H"/>
      <sheetName val="D_1_2_LT-_1_~_Atap"/>
      <sheetName val="Input_monthly_capex"/>
      <sheetName val="Bill_5_Summary"/>
      <sheetName val="Pengalaman Per"/>
      <sheetName val="ME Apt2"/>
      <sheetName val="Rate Analysis"/>
      <sheetName val="DESBT"/>
      <sheetName val="STR"/>
      <sheetName val="HARGA MATERIAL"/>
      <sheetName val="Blk B1"/>
      <sheetName val="_Kr tengahࡄiva.xls聝H_Satua聮"/>
      <sheetName val="_Kr te࡮gahࡄiva.xls聝MAT_BAR聕_AC"/>
      <sheetName val="_Kr tengahࡄiva࠮xls聝H_Satua聮1"/>
      <sheetName val="_Kࡲ tengahࡄiva.xls聝Kap聟Tenaga"/>
      <sheetName val="_Kࡲ te࡮gahࡄiva.xls聝Ana聬isa HS"/>
      <sheetName val="_Kࡲ tengahࡄiva.xls聝5-P聥ralatan"/>
      <sheetName val="_Kࡲ te࡮gahࡄiva࠮xls聝Inf聯rmasi"/>
      <sheetName val="_Kr te࡮gahࡄiva.xls聝upahbahan"/>
      <sheetName val="_Kr tengahࡄiva࠮xls聝01A- RA聂"/>
      <sheetName val="_Kr tengahࡄiva࠮xls聝NS GD.U联AMA"/>
      <sheetName val="_Kr tengahࡄiva.xls聝Str耭Bengkel"/>
      <sheetName val="_Kࡲ te࡮gahࡄiva࠮xls聝ANA职.BOW"/>
      <sheetName val="_Kࡲ tengahࡄiva.xls聝G_SUMMARY"/>
      <sheetName val="_Kr tengahDiva.xls聝ANAL_HREZ"/>
      <sheetName val="_Kr tengahDiva.xls聝analysis"/>
      <sheetName val="Analisa Harga"/>
      <sheetName val="DAF-1"/>
      <sheetName val="PileCap"/>
      <sheetName val="_Kr tengah_iva.xls_H_Satua_"/>
      <sheetName val="IDL__AL_T"/>
      <sheetName val="SCH__vareto"/>
      <sheetName val="_Kr te_gah_iva.xls_MAT_BAR__AC"/>
      <sheetName val="_Kr tengah_iva_xls_H_Satua_1"/>
      <sheetName val="_K_ tengah_iva.xls_Kap_Tenaga"/>
      <sheetName val="_K_ te_gah_iva.xls_Ana_isa HS"/>
      <sheetName val="B -_Nor_lec"/>
      <sheetName val="Man_Pow_r"/>
      <sheetName val="_K_ tengah_iva.xls_5-P_ralatan"/>
      <sheetName val="_K_ te_gah_iva_xls_Inf_rmasi"/>
      <sheetName val="BTL_ala_"/>
      <sheetName val="BTL-Rup_"/>
      <sheetName val="_Kr te_gah_iva.xls_upahbahan"/>
      <sheetName val="_Kr tengah_iva_xls_01A- RA_"/>
      <sheetName val="BASEMEN_"/>
      <sheetName val="_Kr tengah_iva_xls_NS GD.U_AMA"/>
      <sheetName val="_Kr tengah_iva.xls_Str_Bengkel"/>
      <sheetName val="_K_ te_gah_iva_xls_ANA_.BOW"/>
      <sheetName val="Mat_ria_"/>
      <sheetName val="_K_ tengah_iva.xls_G_SUMMARY"/>
      <sheetName val="GFA_20-_"/>
      <sheetName val="RAB_HRE_"/>
      <sheetName val="_Kr tengahDiva.xls_ANAL_HREZ"/>
      <sheetName val="ANAL. M_"/>
      <sheetName val="_Kr tengahDiva.xls_analysis"/>
      <sheetName val="anal_al_t"/>
      <sheetName val="Unit Cost"/>
      <sheetName val="II.MAIN-LOB"/>
      <sheetName val="Price list"/>
      <sheetName val="Quantity"/>
      <sheetName val="PAGE 1 "/>
      <sheetName val="dtxl"/>
      <sheetName val="Ｎｏ.13"/>
      <sheetName val="Harsat Bahan"/>
      <sheetName val="3.Mob"/>
      <sheetName val="PO-2"/>
      <sheetName val="DHSD"/>
      <sheetName val="Hargasatuan"/>
      <sheetName val="6-AGREGAT"/>
      <sheetName val="Sumber Daya"/>
      <sheetName val="DivVII"/>
      <sheetName val="GAJI"/>
      <sheetName val="PROD"/>
      <sheetName val="Hrg_elemen"/>
      <sheetName val="Du_lieu"/>
      <sheetName val="daftar analisa"/>
      <sheetName val="gvl"/>
      <sheetName val="PRODALAT"/>
      <sheetName val="TOTAL Agustus"/>
      <sheetName val="hub"/>
      <sheetName val="On Time"/>
      <sheetName val="Curup"/>
      <sheetName val="Prabu"/>
      <sheetName val="PESANTREN"/>
      <sheetName val="G"/>
      <sheetName val="Main"/>
      <sheetName val="List Material"/>
      <sheetName val="DAF.ALAT"/>
      <sheetName val="Page"/>
      <sheetName val="INPUT"/>
      <sheetName val="telp"/>
      <sheetName val="Ammonia"/>
      <sheetName val="Analisa HSP"/>
      <sheetName val="Galian 1"/>
      <sheetName val="AnProd"/>
      <sheetName val="TA"/>
      <sheetName val="Rencana _2_"/>
      <sheetName val="Master Edit"/>
      <sheetName val="Hst_mat"/>
      <sheetName val="BQ-4storey"/>
      <sheetName val="ANPRO"/>
      <sheetName val="L_O&amp;O"/>
      <sheetName val="F"/>
      <sheetName val="I"/>
      <sheetName val="s.g.exx"/>
      <sheetName val="Rkp Total"/>
      <sheetName val="RUMUS"/>
      <sheetName val="Koef"/>
      <sheetName val="Daf.Biaya sewa alat"/>
      <sheetName val="rekap-ans"/>
      <sheetName val="Supl.X"/>
      <sheetName val="DU&amp;B"/>
      <sheetName val="HSLAIN-LAIN"/>
      <sheetName val="An. HS"/>
      <sheetName val="K210"/>
      <sheetName val="Proposal"/>
      <sheetName val="7.공정표"/>
      <sheetName val="REQDELTA"/>
      <sheetName val="GASATAGG_XLS1"/>
      <sheetName val="EXTERNAL_WORK1"/>
      <sheetName val="rab_me_(by_owner)_1"/>
      <sheetName val="BQ_(by_owner)1"/>
      <sheetName val="rab_me_(fisik)1"/>
      <sheetName val="bill_qty1"/>
      <sheetName val="meth_hsl_nego1"/>
      <sheetName val="HS_Alat1"/>
      <sheetName val="HS_Upah1"/>
      <sheetName val="HS_Sub-Kon1"/>
      <sheetName val="Up&amp;Bhn_"/>
      <sheetName val="AN_Panel1"/>
      <sheetName val="Terbilang_sertifikat"/>
      <sheetName val="ENC_14"/>
      <sheetName val="H__Dasar"/>
      <sheetName val="KH_Bahagia"/>
      <sheetName val="Bill_Of_Quantity"/>
      <sheetName val="BGN_PENUNJANG"/>
      <sheetName val="B___Norelec"/>
      <sheetName val="Site_Expenses"/>
      <sheetName val="AC_LOAD"/>
      <sheetName val="Cover_Daf-2"/>
      <sheetName val="PENJ_NERACA"/>
      <sheetName val="CASH_FLOW"/>
      <sheetName val="[Kr_tengahࡄiva_xls聝H_Satua聮"/>
      <sheetName val="[Kr_te࡮gahࡄiva_xls聝MAT_BAR聕_AC"/>
      <sheetName val="[Kr_tengahࡄiva࠮xls聝H_Satua聮1"/>
      <sheetName val="[Kࡲ_tengahࡄiva_xls聝Kap聟Tenaga"/>
      <sheetName val="[Kࡲ_te࡮gahࡄiva_xls聝Ana聬isa_HS"/>
      <sheetName val="B_-耠Nor聥lec"/>
      <sheetName val="[Kࡲ_tengahࡄiva_xls聝5-P聥ralatan"/>
      <sheetName val="[Kࡲ_te࡮gahࡄiva࠮xls聝Inf聯rmasi"/>
      <sheetName val="[Kr_te࡮gahࡄiva_xls聝upahbahan"/>
      <sheetName val="[Kr_tengahࡄiva࠮xls聝01A-_RA聂"/>
      <sheetName val="[Kr_tengahࡄiva࠮xls聝NS_GD_U联AMA"/>
      <sheetName val="[Kr_tengahࡄiva_xls聝Str耭Bengkel"/>
      <sheetName val="[Kࡲ_te࡮gahࡄiva࠮xls聝ANA职_BOW"/>
      <sheetName val="M_12__2聟"/>
      <sheetName val="[Kࡲ_tengahࡄiva_xls聝G_SUMMARY"/>
      <sheetName val="[Kr_tengahDiva_xls聝ANAL_HREZ"/>
      <sheetName val="ANAL__M聅"/>
      <sheetName val="[Kr_tengahDiva_xls聝analysis"/>
      <sheetName val="T__Cs_Log_P_III"/>
      <sheetName val="REKAP_ME"/>
      <sheetName val="Data_Sei_Belutu"/>
      <sheetName val="610_6"/>
      <sheetName val="610_5"/>
      <sheetName val="Data_Sinabung"/>
      <sheetName val="ANAL_TEKNIK"/>
      <sheetName val="bhn_FINAL"/>
      <sheetName val="List_Plant"/>
      <sheetName val="Mat_Elk"/>
      <sheetName val="AHS_Isolasi"/>
      <sheetName val="SELISIH_HARGA"/>
      <sheetName val="Bq_Ars"/>
      <sheetName val="KONTRAK_INDUK_BULANAN"/>
      <sheetName val="Sat_Alat"/>
      <sheetName val="Bill_4_Summary"/>
      <sheetName val="UPAH BAHAN ARST"/>
      <sheetName val="ELEC STIS"/>
      <sheetName val="ANAL-TRM"/>
      <sheetName val="SATDAS"/>
      <sheetName val="Basic alat"/>
      <sheetName val="Basic bahan"/>
      <sheetName val="Basic upah"/>
      <sheetName val="Konfirm"/>
      <sheetName val="BHN-ALAT"/>
      <sheetName val="TNG"/>
      <sheetName val="Enc14"/>
      <sheetName val="DaftarHS"/>
      <sheetName val="MAP-Tot"/>
      <sheetName val="General"/>
      <sheetName val="Analisa (ok)"/>
      <sheetName val="Kuantitas &amp; Harga"/>
      <sheetName val="Vibro_Roller"/>
      <sheetName val="1.2"/>
      <sheetName val="33"/>
      <sheetName val="HB"/>
      <sheetName val="01A-_RAB1"/>
      <sheetName val="REKAP_ARSITEKTUR_1"/>
      <sheetName val="RAB_ADMINISTRASI_PUSAT_(1)1"/>
      <sheetName val="rekap_mekanikal1"/>
      <sheetName val="PROTEKSI_PETIR1"/>
      <sheetName val="KABEL_FEEDER1"/>
      <sheetName val="PENRNGN_&amp;_KTK-KNTK1"/>
      <sheetName val="Bill_No_2_1_Cold_Water_System1"/>
      <sheetName val="Civil_Works1"/>
      <sheetName val="NS_GD_UTAMA1"/>
      <sheetName val="BANGUNAN_PENUNJANG1"/>
      <sheetName val="M&amp;E_R1"/>
      <sheetName val="RAB_PERSIAPAN_1"/>
      <sheetName val="FIRE_FIGHTING1"/>
      <sheetName val="Master_1_01"/>
      <sheetName val="Fill_this_out_first___2"/>
      <sheetName val="Fill_this_out_first___3"/>
      <sheetName val="BOQ_KSN1"/>
      <sheetName val="BoQ_C41"/>
      <sheetName val="F_ALARM1"/>
      <sheetName val="STD_Lanjutan1"/>
      <sheetName val="NS_Lanjutan1"/>
      <sheetName val="ANAL_BOW2"/>
      <sheetName val="1_B1"/>
      <sheetName val="ANAL__ME1"/>
      <sheetName val="BW_analisa_cika_20051"/>
      <sheetName val="Analisa___Upah1"/>
      <sheetName val="Sat_Upah1"/>
      <sheetName val="Analisa_ME_(2)1"/>
      <sheetName val="Analisa_&amp;_Upah1"/>
      <sheetName val="M_12__2_1"/>
      <sheetName val="Daftar_berat1"/>
      <sheetName val="Fire_Alarm1"/>
      <sheetName val="D_&amp;_W_sizes1"/>
      <sheetName val="Cable_150kV_Ref_1"/>
      <sheetName val="MAIN_EQUIP_AC1"/>
      <sheetName val="Rekap_Prelim1"/>
      <sheetName val="DUTCH_CONE1"/>
      <sheetName val="Pos_4-11"/>
      <sheetName val="D___W_sizes1"/>
      <sheetName val="Bill_of_Qty_MEP1"/>
      <sheetName val="Mat_Mek1"/>
      <sheetName val="ANALIS_11"/>
      <sheetName val="GFA_22"/>
      <sheetName val="List_of_Eqp"/>
      <sheetName val="struktur_tdk_dipakai"/>
      <sheetName val="2__MVAC_R1"/>
      <sheetName val="3_3b"/>
      <sheetName val="Sec_I_ML"/>
      <sheetName val="Cash_Flow_bulanan"/>
      <sheetName val="[Kr_tengah?iva_xls?H_Satua?"/>
      <sheetName val="[Kr_te?gah?iva_xls?MAT_BAR?_AC"/>
      <sheetName val="[Kr_tengah?iva?xls?H_Satua?1"/>
      <sheetName val="[K?_tengah?iva_xls?Kap?Tenaga"/>
      <sheetName val="[K?_te?gah?iva_xls?Ana?isa_HS"/>
      <sheetName val="B_-?Nor?lec"/>
      <sheetName val="[K?_tengah?iva_xls?5-P?ralatan"/>
      <sheetName val="[K?_te?gah?iva?xls?Inf?rmasi"/>
      <sheetName val="[Kr_te?gah?iva_xls?upahbahan"/>
      <sheetName val="[Kr_tengah?iva?xls?01A-_RA?"/>
      <sheetName val="[Kr_tengah?iva?xls?NS_GD_U?AMA"/>
      <sheetName val="[Kr_tengah?iva_xls?Str?Bengkel"/>
      <sheetName val="[K?_te?gah?iva?xls?ANA?_BOW"/>
      <sheetName val="M_12__2?"/>
      <sheetName val="[K?_tengah?iva_xls?G_SUMMARY"/>
      <sheetName val="[Kr_tengahDiva_xls?ANAL_HREZ"/>
      <sheetName val="ANAL__M?"/>
      <sheetName val="[Kr_tengahDiva_xls?analysis"/>
      <sheetName val="Summary_Sheets"/>
      <sheetName val="REF_ONLY"/>
      <sheetName val="3_Mob"/>
      <sheetName val="Price_list"/>
      <sheetName val="TE_TS_FA_LAN_MATV"/>
      <sheetName val="_Kr_tengahࡄiva_xls聝H_Satua聮"/>
      <sheetName val="_Kr_te࡮gahࡄiva_xls聝MAT_BAR聕_AC"/>
      <sheetName val="_Kr_tengahࡄiva࠮xls聝H_Satua聮1"/>
      <sheetName val="_Kࡲ_tengahࡄiva_xls聝Kap聟Tenaga"/>
      <sheetName val="_Kࡲ_te࡮gahࡄiva_xls聝Ana聬isa_HS"/>
      <sheetName val="_Kࡲ_tengahࡄiva_xls聝5-P聥ralatan"/>
      <sheetName val="_Kࡲ_te࡮gahࡄiva࠮xls聝Inf聯rmasi"/>
      <sheetName val="_Kr_te࡮gahࡄiva_xls聝upahbahan"/>
      <sheetName val="_Kr_tengahࡄiva࠮xls聝01A-_RA聂"/>
      <sheetName val="_Kr_tengahࡄiva࠮xls聝NS_GD_U联AMA"/>
      <sheetName val="_Kr_tengahࡄiva_xls聝Str耭Bengkel"/>
      <sheetName val="_Kࡲ_te࡮gahࡄiva࠮xls聝ANA职_BOW"/>
      <sheetName val="_Kࡲ_tengahࡄiva_xls聝G_SUMMARY"/>
      <sheetName val="_Kr_tengahDiva_xls聝ANAL_HREZ"/>
      <sheetName val="_Kr_tengahDiva_xls聝analysis"/>
      <sheetName val="PAGE_1_"/>
      <sheetName val="ME_Apt2"/>
      <sheetName val="Rate_Analysis"/>
      <sheetName val="HARGA_MATERIAL"/>
      <sheetName val="Blk_B1"/>
      <sheetName val="IDLE_ALAT3"/>
      <sheetName val="ATB_pers_(2)3"/>
      <sheetName val="FOTO_PR3"/>
      <sheetName val="G_umum3"/>
      <sheetName val="SCHE_vareto3"/>
      <sheetName val="ATB_pers3"/>
      <sheetName val="BQ_diva3"/>
      <sheetName val="MAT_BARU_AC3"/>
      <sheetName val="H_Satuan4"/>
      <sheetName val="AC_+3"/>
      <sheetName val="an_ATB_G3"/>
      <sheetName val="an_AC3"/>
      <sheetName val="an_ATB_L3"/>
      <sheetName val="ATB_+3"/>
      <sheetName val="Alat_DC3"/>
      <sheetName val="Kap_Tenaga3"/>
      <sheetName val="HRG_BHN2"/>
      <sheetName val="Agregat_Halus_&amp;_Kasar2"/>
      <sheetName val="B_-_Norelec2"/>
      <sheetName val="01A-_RAB2"/>
      <sheetName val="Analisa_HS2"/>
      <sheetName val="Kr_tengahDiva2"/>
      <sheetName val="Isolasi_Luar_Dalam2"/>
      <sheetName val="Isolasi_Luar2"/>
      <sheetName val="REKAP_ARSITEKTUR_2"/>
      <sheetName val="RAB_ADMINISTRASI_PUSAT_(1)2"/>
      <sheetName val="Man_Power2"/>
      <sheetName val="L3_An_H_Sat_Mob2"/>
      <sheetName val="RKP_PLUMBING1"/>
      <sheetName val="HB_1"/>
      <sheetName val="rekap_mekanikal2"/>
      <sheetName val="PROTEKSI_PETIR2"/>
      <sheetName val="KABEL_FEEDER2"/>
      <sheetName val="PENRNGN_&amp;_KTK-KNTK2"/>
      <sheetName val="Bill_No_2_1_Cold_Water_System2"/>
      <sheetName val="Civil_Works2"/>
      <sheetName val="GASATAGG_XLS2"/>
      <sheetName val="rab_me_(by_owner)_2"/>
      <sheetName val="BQ_(by_owner)2"/>
      <sheetName val="NS_GD_UTAMA2"/>
      <sheetName val="BANGUNAN_PENUNJANG2"/>
      <sheetName val="M&amp;E_R2"/>
      <sheetName val="RAB_PERSIAPAN_2"/>
      <sheetName val="FIRE_FIGHTING2"/>
      <sheetName val="Master_1_02"/>
      <sheetName val="EXTERNAL_WORK2"/>
      <sheetName val="Fill_this_out_first___4"/>
      <sheetName val="Fill_this_out_first___5"/>
      <sheetName val="BOQ_KSN2"/>
      <sheetName val="BoQ_C42"/>
      <sheetName val="F_ALARM2"/>
      <sheetName val="STD_Lanjutan2"/>
      <sheetName val="NS_Lanjutan2"/>
      <sheetName val="ANAL_BOW3"/>
      <sheetName val="rab_me_(fisik)2"/>
      <sheetName val="1_B2"/>
      <sheetName val="ANAL__ME2"/>
      <sheetName val="BW_analisa_cika_20052"/>
      <sheetName val="Analisa___Upah2"/>
      <sheetName val="Sat_Upah2"/>
      <sheetName val="HS_Alat2"/>
      <sheetName val="HS_Upah2"/>
      <sheetName val="HS_Sub-Kon2"/>
      <sheetName val="Analisa_ME_(2)2"/>
      <sheetName val="sheet_21"/>
      <sheetName val="RAB_ME1"/>
      <sheetName val="Harga_Satuan1"/>
      <sheetName val="fin_pro_centers1"/>
      <sheetName val="bill_qty2"/>
      <sheetName val="meth_hsl_nego2"/>
      <sheetName val="ANALISA_11"/>
      <sheetName val="4-Basic_Price1"/>
      <sheetName val="R_A_B_1"/>
      <sheetName val="Analisa_&amp;_Upah2"/>
      <sheetName val="M_12__2_2"/>
      <sheetName val="Daftar_berat2"/>
      <sheetName val="Fire_Alarm2"/>
      <sheetName val="D_&amp;_W_sizes2"/>
      <sheetName val="Cable_150kV_Ref_2"/>
      <sheetName val="MAIN_EQUIP_AC2"/>
      <sheetName val="Rekap_Prelim2"/>
      <sheetName val="An_HarSatPek1"/>
      <sheetName val="Unit_Rate1"/>
      <sheetName val="BQ_Stdr_R-11"/>
      <sheetName val="Pipa_(2)1"/>
      <sheetName val="Lamp_BAP1"/>
      <sheetName val="DUTCH_CONE2"/>
      <sheetName val="Rekap_Direct_Cost1"/>
      <sheetName val="Urai___Guide_Post1"/>
      <sheetName val="Met_Pas_Batu1"/>
      <sheetName val="Urai_Galian_Tanah1"/>
      <sheetName val="Met__Minor1"/>
      <sheetName val="Pos_4-12"/>
      <sheetName val="Lead_Schedule1"/>
      <sheetName val="NS_GD_UGD1"/>
      <sheetName val="STD_GD_UGD1"/>
      <sheetName val="D___W_sizes2"/>
      <sheetName val="Bill_of_Qty_MEP2"/>
      <sheetName val="Mat_Mek2"/>
      <sheetName val="Transfer_Pump1"/>
      <sheetName val="RAW_MATERIALS_1"/>
      <sheetName val="COST-PERSON-J_O_1"/>
      <sheetName val="Data_Ktr_Bupati_Tapsel1"/>
      <sheetName val="BQ_struktur1"/>
      <sheetName val="Analisa_ME1"/>
      <sheetName val="Upah_Bahan1"/>
      <sheetName val="ANALIS_12"/>
      <sheetName val="REKAP_ARSITEKTUR1"/>
      <sheetName val="rincian_per_proyek1"/>
      <sheetName val="AHS_str1"/>
      <sheetName val="Daf__No____4_21"/>
      <sheetName val="BQ_Arsit1"/>
      <sheetName val="Sat_Bah_&amp;_Up1"/>
      <sheetName val="Perm__Test1"/>
      <sheetName val="New_MADC1"/>
      <sheetName val="HARGA_ALAT1"/>
      <sheetName val="ETAB_11"/>
      <sheetName val="Daf_11"/>
      <sheetName val="Anal_Koef1"/>
      <sheetName val="Rekap_Biaya1"/>
      <sheetName val="Hydran___springkler1"/>
      <sheetName val="GH_Quantity1"/>
      <sheetName val="Daftar_Upah,Bhn,&amp;_alat1"/>
      <sheetName val="KAN__LOKAL1"/>
      <sheetName val="Terbilang_sertifikat1"/>
      <sheetName val="Bill_5_Summary1"/>
      <sheetName val="Analisa_21"/>
      <sheetName val="Upah_dan_bahan1"/>
      <sheetName val="AC_LOAD1"/>
      <sheetName val="D_1_2_LT-_1_~_Atap1"/>
      <sheetName val="ENC_141"/>
      <sheetName val="2_NSB_1"/>
      <sheetName val="2_SB1"/>
      <sheetName val="M_ITEM1"/>
      <sheetName val="BHN_Ars1"/>
      <sheetName val="7_NS_H1"/>
      <sheetName val="Analisa_Pusaka_Jaya1"/>
      <sheetName val="Report_detil_kondisi1"/>
      <sheetName val="REKAP_TOTAL1"/>
      <sheetName val="Bill_Of_Quantity1"/>
      <sheetName val="BGN_PENUNJANG1"/>
      <sheetName val="KH_Bahagia1"/>
      <sheetName val="AN_Panel2"/>
      <sheetName val="KONTRAK_INDUK_BULANAN1"/>
      <sheetName val="Bq_Ars1"/>
      <sheetName val="Up&amp;Bhn_1"/>
      <sheetName val="H__Dasar1"/>
      <sheetName val="Sat_Alat1"/>
      <sheetName val="ANALISA_HARGA_SATUAN1"/>
      <sheetName val="Bill_4_Summary1"/>
      <sheetName val="GFA_221"/>
      <sheetName val="T-3_4_Cost_of_Equipment1"/>
      <sheetName val="An_H_Sat_Pek_Ut1"/>
      <sheetName val="Harga_Sat_Das1"/>
      <sheetName val="T-3_2_UP_Labour1"/>
      <sheetName val="T-3_3_UP_Material1"/>
      <sheetName val="Input_monthly_capex1"/>
      <sheetName val="PENJ_NERACA1"/>
      <sheetName val="CASH_FLOW1"/>
      <sheetName val="List_of_Eqp1"/>
      <sheetName val="REKAP_ME1"/>
      <sheetName val="SELISIH_HARGA1"/>
      <sheetName val="struktur_tdk_dipakai1"/>
      <sheetName val="B___Norelec1"/>
      <sheetName val="Site_Expenses1"/>
      <sheetName val="2__MVAC_R11"/>
      <sheetName val="Cover_Daf-21"/>
      <sheetName val="[Kr_tengahࡄiva_xls聝H_Satua聮1"/>
      <sheetName val="[Kr_te࡮gahࡄiva_xls聝MAT_BAR聕_AC1"/>
      <sheetName val="[Kr_tengahࡄiva࠮xls聝H_Satua聮11"/>
      <sheetName val="[Kࡲ_tengahࡄiva_xls聝Kap聟Tenaga1"/>
      <sheetName val="[Kࡲ_te࡮gahࡄiva_xls聝Ana聬isa_HS1"/>
      <sheetName val="B_-耠Nor聥lec1"/>
      <sheetName val="[Kࡲ_tengahࡄiva_xls聝5-P聥ralatan1"/>
      <sheetName val="[Kࡲ_te࡮gahࡄiva࠮xls聝Inf聯rmasi1"/>
      <sheetName val="[Kr_te࡮gahࡄiva_xls聝upahbahan1"/>
      <sheetName val="[Kr_tengahࡄiva࠮xls聝01A-_RA聂1"/>
      <sheetName val="[Kr_tengahࡄiva࠮xls聝NS_GD_U联AMA1"/>
      <sheetName val="[Kr_tengahࡄiva_xls聝Str耭Bengkel1"/>
      <sheetName val="[Kࡲ_te࡮gahࡄiva࠮xls聝ANA职_BOW1"/>
      <sheetName val="M_12__2聟1"/>
      <sheetName val="[Kࡲ_tengahࡄiva_xls聝G_SUMMARY1"/>
      <sheetName val="[Kr_tengahDiva_xls聝ANAL_HREZ1"/>
      <sheetName val="ANAL__M聅1"/>
      <sheetName val="[Kr_tengahDiva_xls聝analysis1"/>
      <sheetName val="3_3b1"/>
      <sheetName val="Sec_I_ML1"/>
      <sheetName val="Cash_Flow_bulanan1"/>
      <sheetName val="[Kr_tengah?iva_xls?H_Satua?1"/>
      <sheetName val="[Kr_te?gah?iva_xls?MAT_BAR?_AC1"/>
      <sheetName val="[Kr_tengah?iva?xls?H_Satua?11"/>
      <sheetName val="[K?_tengah?iva_xls?Kap?Tenaga1"/>
      <sheetName val="[K?_te?gah?iva_xls?Ana?isa_HS1"/>
      <sheetName val="B_-?Nor?lec1"/>
      <sheetName val="[K?_tengah?iva_xls?5-P?ralatan1"/>
      <sheetName val="[K?_te?gah?iva?xls?Inf?rmasi1"/>
      <sheetName val="[Kr_te?gah?iva_xls?upahbahan1"/>
      <sheetName val="[Kr_tengah?iva?xls?01A-_RA?1"/>
      <sheetName val="[Kr_tengah?iva?xls?NS_GD_U?AMA1"/>
      <sheetName val="[Kr_tengah?iva_xls?Str?Bengkel1"/>
      <sheetName val="[K?_te?gah?iva?xls?ANA?_BOW1"/>
      <sheetName val="M_12__2?1"/>
      <sheetName val="[K?_tengah?iva_xls?G_SUMMARY1"/>
      <sheetName val="[Kr_tengahDiva_xls?ANAL_HREZ1"/>
      <sheetName val="ANAL__M?1"/>
      <sheetName val="[Kr_tengahDiva_xls?analysis1"/>
      <sheetName val="Summary_Sheets1"/>
      <sheetName val="T__Cs_Log_P_III1"/>
      <sheetName val="REF_ONLY1"/>
      <sheetName val="Mat_Elk1"/>
      <sheetName val="AHS_Isolasi1"/>
      <sheetName val="Data_Sei_Belutu1"/>
      <sheetName val="610_61"/>
      <sheetName val="610_51"/>
      <sheetName val="Data_Sinabung1"/>
      <sheetName val="List_Plant1"/>
      <sheetName val="3_Mob1"/>
      <sheetName val="Price_list1"/>
      <sheetName val="ANAL_TEKNIK1"/>
      <sheetName val="bhn_FINAL1"/>
      <sheetName val="TE_TS_FA_LAN_MATV1"/>
      <sheetName val="_Kr_tengahࡄiva_xls聝H_Satua聮1"/>
      <sheetName val="_Kr_te࡮gahࡄiva_xls聝MAT_BAR聕_AC1"/>
      <sheetName val="_Kr_tengahࡄiva࠮xls聝H_Satua聮11"/>
      <sheetName val="_Kࡲ_tengahࡄiva_xls聝Kap聟Tenaga1"/>
      <sheetName val="_Kࡲ_te࡮gahࡄiva_xls聝Ana聬isa_HS1"/>
      <sheetName val="_Kࡲ_tengahࡄiva_xls聝5-P聥ralatan1"/>
      <sheetName val="_Kࡲ_te࡮gahࡄiva࠮xls聝Inf聯rmasi1"/>
      <sheetName val="_Kr_te࡮gahࡄiva_xls聝upahbahan1"/>
      <sheetName val="_Kr_tengahࡄiva࠮xls聝01A-_RA聂1"/>
      <sheetName val="_Kr_tengahࡄiva࠮xls聝NS_GD_U联AMA1"/>
      <sheetName val="_Kr_tengahࡄiva_xls聝Str耭Bengkel1"/>
      <sheetName val="_Kࡲ_te࡮gahࡄiva࠮xls聝ANA职_BOW1"/>
      <sheetName val="_Kࡲ_tengahࡄiva_xls聝G_SUMMARY1"/>
      <sheetName val="_Kr_tengahDiva_xls聝ANAL_HREZ1"/>
      <sheetName val="_Kr_tengahDiva_xls聝analysis1"/>
      <sheetName val="PAGE_1_1"/>
      <sheetName val="ME_Apt21"/>
      <sheetName val="Rate_Analysis1"/>
      <sheetName val="HARGA_MATERIAL1"/>
      <sheetName val="Blk_B11"/>
      <sheetName val="P&amp;L"/>
      <sheetName val="Vendor Information"/>
      <sheetName val="ARSITEKTUR"/>
      <sheetName val="RAB Ekstern"/>
      <sheetName val="Harsat_marina"/>
      <sheetName val="ana_struktur"/>
      <sheetName val="Basic Price"/>
      <sheetName val="Price of Equip"/>
      <sheetName val="Price of Mat"/>
      <sheetName val="mat&amp;upah"/>
      <sheetName val="a-hardsc"/>
      <sheetName val="ANALISA PEK.UMUM"/>
      <sheetName val="RAP"/>
      <sheetName val="BIIL ASLI"/>
      <sheetName val="Q'ty per m"/>
      <sheetName val="Saluran"/>
      <sheetName val="mek_REKAP"/>
      <sheetName val="C_2_8"/>
      <sheetName val="C_2_12"/>
      <sheetName val="C_2_5"/>
      <sheetName val="C_2_15"/>
      <sheetName val="UPAH&amp;BHN"/>
      <sheetName val="AI"/>
      <sheetName val="MP3"/>
      <sheetName val="Div.1"/>
      <sheetName val="Form 4,5,6"/>
      <sheetName val="DMPU&amp;DUP"/>
      <sheetName val="BoQ1"/>
      <sheetName val="RAB-NEGO"/>
      <sheetName val="PL (MONTHLY)"/>
      <sheetName val="revisiSTR-pondasi"/>
      <sheetName val="ASSUM-COMB-Prop"/>
      <sheetName val="metode"/>
      <sheetName val="LR-OKT-06"/>
      <sheetName val="JSiar"/>
      <sheetName val="SAT UPH BHN"/>
      <sheetName val="3"/>
      <sheetName val="Har_mat"/>
      <sheetName val="BQ Mekanikal"/>
      <sheetName val="Break Down"/>
      <sheetName val="table"/>
      <sheetName val="Analisa Upah &amp; Bahan Plum"/>
      <sheetName val="Cessie"/>
      <sheetName val="hitungan"/>
      <sheetName val="schman"/>
      <sheetName val="schmat"/>
      <sheetName val="Assumption &amp; Dashboard."/>
      <sheetName val="Lists"/>
      <sheetName val="Upah&amp;Bahan (2)"/>
      <sheetName val="Analisa-Harga (1F)"/>
      <sheetName val="RAB-3"/>
      <sheetName val="BUL"/>
      <sheetName val="ITB COST"/>
      <sheetName val="Luas-Tot"/>
      <sheetName val="Daf Besi"/>
      <sheetName val="M.Pekerjaan"/>
      <sheetName val="List Pla_x0000_È"/>
      <sheetName val="Summ"/>
      <sheetName val="MS"/>
      <sheetName val="ANAL-1"/>
      <sheetName val="DHS"/>
      <sheetName val="ana pt"/>
      <sheetName val="data profit"/>
      <sheetName val="0504"/>
      <sheetName val="profit"/>
      <sheetName val="sumpro"/>
      <sheetName val="srt"/>
      <sheetName val="ANALISAGATE"/>
      <sheetName val="Anl.2s.d4e"/>
      <sheetName val="FGL"/>
      <sheetName val="一発シート"/>
      <sheetName val="SubmitCal"/>
      <sheetName val="500kV BOQ"/>
      <sheetName val="Factor"/>
      <sheetName val="Data Tower"/>
      <sheetName val="RPP01 6"/>
      <sheetName val="pricelist"/>
      <sheetName val="FORM"/>
      <sheetName val="Anls-Um"/>
      <sheetName val="Daftar Kuantitas &amp; Harga"/>
      <sheetName val="Huruf"/>
      <sheetName val="info"/>
      <sheetName val="m schedule"/>
      <sheetName val="HM.MEK."/>
      <sheetName val="STOK MAT"/>
      <sheetName val="_Kr tengahDiva.xls聝analysi蕈"/>
      <sheetName val="GeneralInfo"/>
      <sheetName val="Marshal"/>
      <sheetName val="적용환율"/>
      <sheetName val="HDS Sipil"/>
      <sheetName val="BIALANG"/>
      <sheetName val="IDLE_ALAT4"/>
      <sheetName val="ATB_pers_(2)4"/>
      <sheetName val="FOTO_PR4"/>
      <sheetName val="G_umum4"/>
      <sheetName val="SCHE_vareto4"/>
      <sheetName val="ATB_pers4"/>
      <sheetName val="BQ_diva4"/>
      <sheetName val="MAT_BARU_AC4"/>
      <sheetName val="H_Satuan5"/>
      <sheetName val="AC_+4"/>
      <sheetName val="an_ATB_G4"/>
      <sheetName val="an_AC4"/>
      <sheetName val="an_ATB_L4"/>
      <sheetName val="ATB_+4"/>
      <sheetName val="Alat_DC4"/>
      <sheetName val="Kap_Tenaga4"/>
      <sheetName val="HRG_BHN3"/>
      <sheetName val="Agregat_Halus_&amp;_Kasar3"/>
      <sheetName val="Analisa_HS3"/>
      <sheetName val="Kr_tengahDiva3"/>
      <sheetName val="B_-_Norelec3"/>
      <sheetName val="01A-_RAB3"/>
      <sheetName val="Isolasi_Luar_Dalam3"/>
      <sheetName val="Isolasi_Luar3"/>
      <sheetName val="REKAP_ARSITEKTUR_3"/>
      <sheetName val="RAB_ADMINISTRASI_PUSAT_(1)3"/>
      <sheetName val="M&amp;E_R3"/>
      <sheetName val="RAB_PERSIAPAN_3"/>
      <sheetName val="Man_Power3"/>
      <sheetName val="L3_An_H_Sat_Mob3"/>
      <sheetName val="PROTEKSI_PETIR3"/>
      <sheetName val="KABEL_FEEDER3"/>
      <sheetName val="PENRNGN_&amp;_KTK-KNTK3"/>
      <sheetName val="FIRE_FIGHTING3"/>
      <sheetName val="Master_1_03"/>
      <sheetName val="Bill_No_2_1_Cold_Water_System3"/>
      <sheetName val="Civil_Works3"/>
      <sheetName val="GASATAGG_XLS3"/>
      <sheetName val="rab_me_(by_owner)_3"/>
      <sheetName val="BQ_(by_owner)3"/>
      <sheetName val="NS_GD_UTAMA3"/>
      <sheetName val="ANAL__ME3"/>
      <sheetName val="BW_analisa_cika_20053"/>
      <sheetName val="EXTERNAL_WORK3"/>
      <sheetName val="rekap_mekanikal3"/>
      <sheetName val="Analisa___Upah3"/>
      <sheetName val="Harga_Satuan2"/>
      <sheetName val="Fill_this_out_first___6"/>
      <sheetName val="ANAL_BOW4"/>
      <sheetName val="rab_me_(fisik)3"/>
      <sheetName val="Analisa_&amp;_Upah3"/>
      <sheetName val="M_12__2_3"/>
      <sheetName val="BoQ_C43"/>
      <sheetName val="BOQ_KSN3"/>
      <sheetName val="Fill_this_out_first___7"/>
      <sheetName val="F_ALARM3"/>
      <sheetName val="1_B3"/>
      <sheetName val="STD_Lanjutan3"/>
      <sheetName val="NS_Lanjutan3"/>
      <sheetName val="Sat_Upah3"/>
      <sheetName val="Daftar_berat3"/>
      <sheetName val="Fire_Alarm3"/>
      <sheetName val="BANGUNAN_PENUNJANG3"/>
      <sheetName val="HS_Alat3"/>
      <sheetName val="HS_Upah3"/>
      <sheetName val="HS_Sub-Kon3"/>
      <sheetName val="Analisa_ME_(2)3"/>
      <sheetName val="HB_2"/>
      <sheetName val="D_&amp;_W_sizes3"/>
      <sheetName val="Cable_150kV_Ref_3"/>
      <sheetName val="MAIN_EQUIP_AC3"/>
      <sheetName val="Rekap_Prelim3"/>
      <sheetName val="bill_qty3"/>
      <sheetName val="meth_hsl_nego3"/>
      <sheetName val="Unit_Rate2"/>
      <sheetName val="BQ_Stdr_R-12"/>
      <sheetName val="sheet_22"/>
      <sheetName val="RAB_ME2"/>
      <sheetName val="An_HarSatPek2"/>
      <sheetName val="RKP_PLUMBING2"/>
      <sheetName val="ANALISA_12"/>
      <sheetName val="4-Basic_Price2"/>
      <sheetName val="NS_GD_UGD2"/>
      <sheetName val="STD_GD_UGD2"/>
      <sheetName val="Transfer_Pump2"/>
      <sheetName val="D___W_sizes3"/>
      <sheetName val="Bill_of_Qty_MEP3"/>
      <sheetName val="Pipa_(2)2"/>
      <sheetName val="Lamp_BAP2"/>
      <sheetName val="Pos_4-13"/>
      <sheetName val="RAW_MATERIALS_2"/>
      <sheetName val="COST-PERSON-J_O_2"/>
      <sheetName val="fin_pro_centers2"/>
      <sheetName val="R_A_B_2"/>
      <sheetName val="DUTCH_CONE3"/>
      <sheetName val="Rekap_Direct_Cost2"/>
      <sheetName val="Urai___Guide_Post2"/>
      <sheetName val="Met_Pas_Batu2"/>
      <sheetName val="Urai_Galian_Tanah2"/>
      <sheetName val="Met__Minor2"/>
      <sheetName val="Mat_Mek3"/>
      <sheetName val="Data_Ktr_Bupati_Tapsel2"/>
      <sheetName val="AHS_str2"/>
      <sheetName val="Perm__Test2"/>
      <sheetName val="GH_Quantity2"/>
      <sheetName val="New_MADC2"/>
      <sheetName val="Anal_Koef2"/>
      <sheetName val="Rekap_Biaya2"/>
      <sheetName val="Hydran___springkler2"/>
      <sheetName val="BQ_Arsit2"/>
      <sheetName val="Sat_Bah_&amp;_Up2"/>
      <sheetName val="D_1_2_LT-_1_~_Atap2"/>
      <sheetName val="ANALIS_13"/>
      <sheetName val="Upah_Bahan2"/>
      <sheetName val="Daftar_Upah,Bhn,&amp;_alat2"/>
      <sheetName val="Lead_Schedule2"/>
      <sheetName val="REKAP_TOTAL2"/>
      <sheetName val="Daf_12"/>
      <sheetName val="2_NSB_2"/>
      <sheetName val="2_SB2"/>
      <sheetName val="M_ITEM2"/>
      <sheetName val="BHN_Ars2"/>
      <sheetName val="7_NS_H2"/>
      <sheetName val="Daf__No____4_22"/>
      <sheetName val="BQ_struktur2"/>
      <sheetName val="Analisa_ME2"/>
      <sheetName val="REKAP_ARSITEKTUR2"/>
      <sheetName val="rincian_per_proyek2"/>
      <sheetName val="HARGA_ALAT2"/>
      <sheetName val="ETAB_12"/>
      <sheetName val="KAN__LOKAL2"/>
      <sheetName val="Terbilang_sertifikat2"/>
      <sheetName val="Bill_5_Summary2"/>
      <sheetName val="Analisa_22"/>
      <sheetName val="Upah_dan_bahan2"/>
      <sheetName val="AC_LOAD2"/>
      <sheetName val="ENC_142"/>
      <sheetName val="KH_Bahagia2"/>
      <sheetName val="Analisa_Pusaka_Jaya2"/>
      <sheetName val="Report_detil_kondisi2"/>
      <sheetName val="Bill_Of_Quantity2"/>
      <sheetName val="BGN_PENUNJANG2"/>
      <sheetName val="AN_Panel3"/>
      <sheetName val="KONTRAK_INDUK_BULANAN2"/>
      <sheetName val="Bq_Ars2"/>
      <sheetName val="Up&amp;Bhn_2"/>
      <sheetName val="H__Dasar2"/>
      <sheetName val="Sat_Alat2"/>
      <sheetName val="ANALISA_HARGA_SATUAN2"/>
      <sheetName val="Bill_4_Summary2"/>
      <sheetName val="GFA_222"/>
      <sheetName val="T-3_4_Cost_of_Equipment2"/>
      <sheetName val="An_H_Sat_Pek_Ut2"/>
      <sheetName val="Harga_Sat_Das2"/>
      <sheetName val="T-3_2_UP_Labour2"/>
      <sheetName val="T-3_3_UP_Material2"/>
      <sheetName val="Input_monthly_capex2"/>
      <sheetName val="PENJ_NERACA2"/>
      <sheetName val="CASH_FLOW2"/>
      <sheetName val="REKAP_ME2"/>
      <sheetName val="SELISIH_HARGA2"/>
      <sheetName val="struktur_tdk_dipakai2"/>
      <sheetName val="List_of_Eqp2"/>
      <sheetName val="B___Norelec2"/>
      <sheetName val="Site_Expenses2"/>
      <sheetName val="2__MVAC_R12"/>
      <sheetName val="Cover_Daf-22"/>
      <sheetName val="[Kr_tengahࡄiva_xls聝H_Satua聮2"/>
      <sheetName val="[Kr_te࡮gahࡄiva_xls聝MAT_BAR聕_AC2"/>
      <sheetName val="[Kr_tengahࡄiva࠮xls聝H_Satua聮12"/>
      <sheetName val="[Kࡲ_tengahࡄiva_xls聝Kap聟Tenaga2"/>
      <sheetName val="[Kࡲ_te࡮gahࡄiva_xls聝Ana聬isa_HS2"/>
      <sheetName val="B_-耠Nor聥lec2"/>
      <sheetName val="[Kࡲ_tengahࡄiva_xls聝5-P聥ralatan2"/>
      <sheetName val="[Kࡲ_te࡮gahࡄiva࠮xls聝Inf聯rmasi2"/>
      <sheetName val="[Kr_te࡮gahࡄiva_xls聝upahbahan2"/>
      <sheetName val="[Kr_tengahࡄiva࠮xls聝01A-_RA聂2"/>
      <sheetName val="[Kr_tengahࡄiva࠮xls聝NS_GD_U联AMA2"/>
      <sheetName val="[Kr_tengahࡄiva_xls聝Str耭Bengkel2"/>
      <sheetName val="[Kࡲ_te࡮gahࡄiva࠮xls聝ANA职_BOW2"/>
      <sheetName val="M_12__2聟2"/>
      <sheetName val="[Kࡲ_tengahࡄiva_xls聝G_SUMMARY2"/>
      <sheetName val="[Kr_tengahDiva_xls聝ANAL_HREZ2"/>
      <sheetName val="ANAL__M聅2"/>
      <sheetName val="[Kr_tengahDiva_xls聝analysis2"/>
      <sheetName val="3_3b2"/>
      <sheetName val="Sec_I_ML2"/>
      <sheetName val="Cash_Flow_bulanan2"/>
      <sheetName val="[Kr_tengah?iva_xls?H_Satua?2"/>
      <sheetName val="[Kr_te?gah?iva_xls?MAT_BAR?_AC2"/>
      <sheetName val="[Kr_tengah?iva?xls?H_Satua?12"/>
      <sheetName val="[K?_tengah?iva_xls?Kap?Tenaga2"/>
      <sheetName val="[K?_te?gah?iva_xls?Ana?isa_HS2"/>
      <sheetName val="B_-?Nor?lec2"/>
      <sheetName val="[K?_tengah?iva_xls?5-P?ralatan2"/>
      <sheetName val="[K?_te?gah?iva?xls?Inf?rmasi2"/>
      <sheetName val="[Kr_te?gah?iva_xls?upahbahan2"/>
      <sheetName val="[Kr_tengah?iva?xls?01A-_RA?2"/>
      <sheetName val="[Kr_tengah?iva?xls?NS_GD_U?AMA2"/>
      <sheetName val="[Kr_tengah?iva_xls?Str?Bengkel2"/>
      <sheetName val="[K?_te?gah?iva?xls?ANA?_BOW2"/>
      <sheetName val="M_12__2?2"/>
      <sheetName val="[K?_tengah?iva_xls?G_SUMMARY2"/>
      <sheetName val="[Kr_tengahDiva_xls?ANAL_HREZ2"/>
      <sheetName val="ANAL__M?2"/>
      <sheetName val="[Kr_tengahDiva_xls?analysis2"/>
      <sheetName val="Mat_Elk2"/>
      <sheetName val="AHS_Isolasi2"/>
      <sheetName val="Data_Sei_Belutu2"/>
      <sheetName val="610_62"/>
      <sheetName val="610_52"/>
      <sheetName val="Data_Sinabung2"/>
      <sheetName val="List_Plant2"/>
      <sheetName val="T__Cs_Log_P_III2"/>
      <sheetName val="REF_ONLY2"/>
      <sheetName val="Summary_Sheets2"/>
      <sheetName val="Price_list2"/>
      <sheetName val="ANAL_TEKNIK2"/>
      <sheetName val="bhn_FINAL2"/>
      <sheetName val="_Kr_tengahࡄiva_xls聝H_Satua聮2"/>
      <sheetName val="_Kr_te࡮gahࡄiva_xls聝MAT_BAR聕_AC2"/>
      <sheetName val="_Kr_tengahࡄiva࠮xls聝H_Satua聮12"/>
      <sheetName val="_Kࡲ_tengahࡄiva_xls聝Kap聟Tenaga2"/>
      <sheetName val="_Kࡲ_te࡮gahࡄiva_xls聝Ana聬isa_HS2"/>
      <sheetName val="_Kࡲ_tengahࡄiva_xls聝5-P聥ralatan2"/>
      <sheetName val="_Kࡲ_te࡮gahࡄiva࠮xls聝Inf聯rmasi2"/>
      <sheetName val="_Kr_te࡮gahࡄiva_xls聝upahbahan2"/>
      <sheetName val="_Kr_tengahࡄiva࠮xls聝01A-_RA聂2"/>
      <sheetName val="_Kr_tengahࡄiva࠮xls聝NS_GD_U联AMA2"/>
      <sheetName val="_Kr_tengahࡄiva_xls聝Str耭Bengkel2"/>
      <sheetName val="_Kࡲ_te࡮gahࡄiva࠮xls聝ANA职_BOW2"/>
      <sheetName val="_Kࡲ_tengahࡄiva_xls聝G_SUMMARY2"/>
      <sheetName val="_Kr_tengahDiva_xls聝ANAL_HREZ2"/>
      <sheetName val="_Kr_tengahDiva_xls聝analysis2"/>
      <sheetName val="3_Mob2"/>
      <sheetName val="TE_TS_FA_LAN_MATV2"/>
      <sheetName val="PAGE_1_2"/>
      <sheetName val="ME_Apt22"/>
      <sheetName val="Rate_Analysis2"/>
      <sheetName val="HARGA_MATERIAL2"/>
      <sheetName val="Blk_B12"/>
      <sheetName val="Pengalaman_Per"/>
      <sheetName val="II_MAIN-LOB"/>
      <sheetName val="Investment_Valuation"/>
      <sheetName val="Unit_Cost"/>
      <sheetName val="analisa_stroke"/>
      <sheetName val="Rkp_Total"/>
      <sheetName val="Harsat_Bahan"/>
      <sheetName val="Appendix_2(SatDas)"/>
      <sheetName val="daftar_analisa"/>
      <sheetName val="Sumber_Daya"/>
      <sheetName val="Currency_Rate"/>
      <sheetName val="List_Material"/>
      <sheetName val="On_Time"/>
      <sheetName val="Analisa_Harga"/>
      <sheetName val="Ｎｏ_13"/>
      <sheetName val="Analisa_HSP"/>
      <sheetName val="Galian_1"/>
      <sheetName val="Basic_alat"/>
      <sheetName val="Basic_bahan"/>
      <sheetName val="Basic_upah"/>
      <sheetName val="Analisa_(ok)"/>
      <sheetName val="Kuantitas_&amp;_Harga"/>
      <sheetName val="Master_Edit"/>
      <sheetName val="1_2"/>
      <sheetName val="ELEC_STIS"/>
      <sheetName val="Div_1"/>
      <sheetName val="Form_4,5,6"/>
      <sheetName val="UPAH_BAHAN_ARST"/>
      <sheetName val="Data_Pendukung"/>
      <sheetName val="Basic_Price"/>
      <sheetName val="PL_(MONTHLY)"/>
      <sheetName val="_Kr_tengah_iva_xls_H_Satua_"/>
      <sheetName val="_Kr_te_gah_iva_xls_MAT_BAR__AC"/>
      <sheetName val="_Kr_tengah_iva_xls_H_Satua_1"/>
      <sheetName val="_K__tengah_iva_xls_Kap_Tenaga"/>
      <sheetName val="_K__te_gah_iva_xls_Ana_isa_HS"/>
      <sheetName val="B_-_Nor_lec"/>
      <sheetName val="_K__tengah_iva_xls_5-P_ralatan"/>
      <sheetName val="_K__te_gah_iva_xls_Inf_rmasi"/>
      <sheetName val="_Kr_te_gah_iva_xls_upahbahan"/>
      <sheetName val="_Kr_tengah_iva_xls_01A-_RA_"/>
      <sheetName val="_Kr_tengah_iva_xls_NS_GD_U_AMA"/>
      <sheetName val="_Kr_tengah_iva_xls_Str_Bengkel"/>
      <sheetName val="_K__te_gah_iva_xls_ANA__BOW"/>
      <sheetName val="_K__tengah_iva_xls_G_SUMMARY"/>
      <sheetName val="_Kr_tengahDiva_xls_ANAL_HREZ"/>
      <sheetName val="ANAL__M_"/>
      <sheetName val="_Kr_tengahDiva_xls_analysis"/>
      <sheetName val="7_공정표"/>
      <sheetName val="TOTAL_Agustus"/>
      <sheetName val="DAF_ALAT"/>
      <sheetName val="Vendor_Information"/>
      <sheetName val="M_Pekerjaan"/>
      <sheetName val="Analisa_Upah_&amp;_Bahan_Plum"/>
      <sheetName val="Upah&amp;Bahan_(2)"/>
      <sheetName val="Analisa-Harga_(1F)"/>
      <sheetName val="List_PlaÈ"/>
      <sheetName val="Daf_Besi"/>
      <sheetName val="ITB_COST"/>
      <sheetName val="BAHAN (2)"/>
      <sheetName val="DAF-BAHAN"/>
      <sheetName val="DAF-UPAH"/>
      <sheetName val="CASHFLOW FORECAST"/>
      <sheetName val="5-Ur-ALAT"/>
      <sheetName val="4-Basic Price-Upah"/>
      <sheetName val="GAL.BIASA"/>
      <sheetName val="DaftarHarga"/>
      <sheetName val="ANALHASA"/>
      <sheetName val="CHIPPING"/>
      <sheetName val="BANG TONG HOP (2)"/>
      <sheetName val="Dftr Isi"/>
      <sheetName val="OFFICE 2 LT"/>
      <sheetName val="(ANALISA-lain)"/>
      <sheetName val="hrg-sat.pek"/>
      <sheetName val="Anl"/>
      <sheetName val="TPI"/>
      <sheetName val="data_Asli"/>
      <sheetName val="Lt 1"/>
      <sheetName val="_Kr_te_gah_iva_xls_MAT_BAR__AC1"/>
      <sheetName val="_Kr_tengah_iva_xls_H_Satua_11"/>
      <sheetName val="_K__tengah_iva_xls_Kap_Tenaga1"/>
      <sheetName val="_K__te_gah_iva_xls_Ana_isa_HS1"/>
      <sheetName val="B_-_Nor_lec1"/>
      <sheetName val="_K__tengah_iva_xls_5-P_ralatan1"/>
      <sheetName val="_K__te_gah_iva_xls_Inf_rmasi1"/>
      <sheetName val="_Kr_te_gah_iva_xls_upahbahan1"/>
      <sheetName val="_Kr_tengah_iva_xls_01A-_RA_1"/>
      <sheetName val="_Kr_tengah_iva_xls_NS_GD_U_AMA1"/>
      <sheetName val="_Kr_tengah_iva_xls_Str_Bengkel1"/>
      <sheetName val="_K__te_gah_iva_xls_ANA__BOW1"/>
      <sheetName val="_K__tengah_iva_xls_G_SUMMARY1"/>
      <sheetName val="_Kr_tengahDiva_xls_ANAL_HREZ1"/>
      <sheetName val="ANAL__M_1"/>
      <sheetName val="_Kr_tengahDiva_xls_analysis1"/>
      <sheetName val="DafHrgSatuan"/>
      <sheetName val="AnBiaya OperasionalAlat"/>
      <sheetName val="Metod TWR"/>
      <sheetName val="Hargamat"/>
      <sheetName val="Daftar Upah"/>
      <sheetName val="Sum IF"/>
      <sheetName val="JadwaPenugasanl"/>
      <sheetName val="Uraian Analisa"/>
      <sheetName val="BQ _by owner_"/>
      <sheetName val="Material-List,mekanikal"/>
      <sheetName val="HQ-TO"/>
      <sheetName val="Daftar Paket"/>
      <sheetName val="8LT 12"/>
      <sheetName val="SPK"/>
      <sheetName val="AN.BIAYA MAKAN"/>
      <sheetName val="skenario"/>
      <sheetName val="REKAP GROSS"/>
      <sheetName val="PB(B)"/>
      <sheetName val="pipa32"/>
      <sheetName val="Manpower"/>
      <sheetName val="Equipt,Tools&amp;Cons"/>
      <sheetName val="Rekap "/>
      <sheetName val="BAHAN~"/>
      <sheetName val="HRG"/>
      <sheetName val="SAT UPAH RAPI"/>
      <sheetName val="HASAT DASAR"/>
      <sheetName val="notasi"/>
      <sheetName val="LoTA"/>
      <sheetName val="HSAT"/>
      <sheetName val="BILL"/>
      <sheetName val="Engine"/>
      <sheetName val="GRADE SKALA"/>
      <sheetName val="MASTER DATA"/>
      <sheetName val="Muh Akhir"/>
      <sheetName val="chandra"/>
      <sheetName val="Gerson"/>
      <sheetName val="Eko"/>
      <sheetName val="manda"/>
      <sheetName val="Panimba"/>
      <sheetName val="Chandra Prabowo"/>
      <sheetName val="Cover Daf_2"/>
      <sheetName val="ALATSEWA"/>
      <sheetName val="terbilang1"/>
      <sheetName val="JAD-PEL"/>
      <sheetName val="BANTU"/>
      <sheetName val="ANALISA railing"/>
      <sheetName val="B-P"/>
      <sheetName val="."/>
      <sheetName val="Cont"/>
      <sheetName val="Bhn_upah"/>
      <sheetName val="billed"/>
      <sheetName val="COST TOGO"/>
      <sheetName val="report"/>
      <sheetName val="antisipasi"/>
      <sheetName val="H Satuan Dasar"/>
      <sheetName val="perbhn"/>
      <sheetName val="waktu"/>
      <sheetName val="128+800"/>
      <sheetName val="22"/>
      <sheetName val="analisa SNI"/>
      <sheetName val="3-DIV2"/>
      <sheetName val="Assumptions"/>
      <sheetName val="Control Settings"/>
      <sheetName val="Dates &amp; Escalators"/>
      <sheetName val="Check Totals"/>
      <sheetName val="An-str(krgnyr)"/>
      <sheetName val="alt1"/>
      <sheetName val="Har Sat"/>
      <sheetName val="(htp@.. "/>
      <sheetName val="BOQ+BTL"/>
      <sheetName val="rab me _by owner_ "/>
      <sheetName val="rab me _fisik_"/>
      <sheetName val="LINK-MAST. BASIC PRICE"/>
      <sheetName val="ANA bab 6"/>
      <sheetName val="HSD ALAT"/>
      <sheetName val="HSD BAHAN"/>
      <sheetName val="HSD UPAH "/>
      <sheetName val="FP"/>
      <sheetName val="PLB"/>
      <sheetName val="岩性"/>
      <sheetName val="RAB (A) (2)"/>
      <sheetName val="Rekap-link"/>
      <sheetName val="NK"/>
      <sheetName val="Bank"/>
      <sheetName val="RAB TTB_ADM8"/>
      <sheetName val="RAPA"/>
      <sheetName val="GRAFIK "/>
      <sheetName val="10"/>
      <sheetName val="5"/>
      <sheetName val="Rekap BQ-Pompong"/>
      <sheetName val="prog-mgu"/>
      <sheetName val="PERS PENY"/>
      <sheetName val="RAB DC"/>
      <sheetName val="anal rinci"/>
      <sheetName val="PRICE"/>
      <sheetName val="Rek.An"/>
      <sheetName val="HARSAT-lain"/>
      <sheetName val="HARSAT-tanah"/>
      <sheetName val="HARSAT-lhn"/>
      <sheetName val="SILICATE"/>
      <sheetName val="hrg sat"/>
      <sheetName val="TAGIHAN"/>
      <sheetName val="DbCost"/>
      <sheetName val="brd2"/>
      <sheetName val="BUL. A"/>
      <sheetName val="41,9&amp;36,3"/>
      <sheetName val="H.Alat"/>
      <sheetName val="H.Bahan"/>
      <sheetName val="RAB-ME"/>
      <sheetName val="RAB-Pipa"/>
      <sheetName val="RAB-Sipil"/>
      <sheetName val="Rekap RAB"/>
      <sheetName val="unit 3"/>
      <sheetName val="trns-c1"/>
      <sheetName val="Rokan 1"/>
      <sheetName val="7.PEK-STRUKTUR"/>
      <sheetName val="UOA"/>
      <sheetName val="ALT"/>
      <sheetName val="BIIL_ASLI"/>
      <sheetName val="Q'ty_per_m"/>
      <sheetName val="ANALISA_PEK_UMUM"/>
      <sheetName val="Daftar_Kuantitas_&amp;_Harga"/>
      <sheetName val="Har_Sat"/>
      <sheetName val="500kV_BOQ"/>
      <sheetName val="Data_Tower"/>
      <sheetName val="Daftar_Upah"/>
      <sheetName val="Sum_IF"/>
      <sheetName val="Uraian_Analisa"/>
      <sheetName val="Speck_ARSITEK"/>
      <sheetName val="Stden_center"/>
      <sheetName val="BQ__by_owner_"/>
      <sheetName val="RPP01_6"/>
      <sheetName val="m_schedule"/>
      <sheetName val="HM_MEK_"/>
      <sheetName val="STOK_MAT"/>
      <sheetName val="_Kr_tengahDiva_xls聝analysi蕈"/>
      <sheetName val="ANALISA_railing"/>
      <sheetName val="Control_Settings"/>
      <sheetName val="Dates_&amp;_Escalators"/>
      <sheetName val="Check_Totals"/>
      <sheetName val="Rekap_BQ-Pompong"/>
      <sheetName val="PERS_PENY"/>
      <sheetName val="RAB_DC"/>
      <sheetName val="anal_rinci"/>
      <sheetName val="Rek_An"/>
      <sheetName val="hrg_sat"/>
      <sheetName val="BANG_TONG_HOP_(2)"/>
      <sheetName val="BQ_Mekanikal"/>
      <sheetName val="BUL__A"/>
      <sheetName val="rab_me__by_owner__"/>
      <sheetName val="rab_me__fisik_"/>
      <sheetName val="_"/>
      <sheetName val="Assumption_&amp;_Dashboard_"/>
      <sheetName val="SAT_UPH_BHN"/>
      <sheetName val="hrg-sat_pek"/>
      <sheetName val="Lt_1"/>
      <sheetName val="sanitair"/>
      <sheetName val="A-Pintu"/>
      <sheetName val="4.2 Public"/>
      <sheetName val="Urai _Resap pengikat"/>
      <sheetName val="대비"/>
      <sheetName val="Tata Udara"/>
      <sheetName val="BQ-E20-02(Rp)"/>
      <sheetName val="Analisa SNI STANDART "/>
      <sheetName val="K"/>
      <sheetName val="Ranges"/>
      <sheetName val="cons workpapers"/>
      <sheetName val="DB"/>
      <sheetName val="Des_05"/>
      <sheetName val="Agst"/>
      <sheetName val="Currencies"/>
      <sheetName val="_Kr tengahDiva.xls聝analysi"/>
      <sheetName val="공사내역"/>
      <sheetName val="hsat-SD"/>
      <sheetName val="an-satuan"/>
      <sheetName val="Rekap-SD"/>
      <sheetName val="BULAN 1"/>
      <sheetName val="eQUIPMENT COST"/>
      <sheetName val="SCH2"/>
      <sheetName val="Uraian"/>
      <sheetName val="harsat sdy"/>
      <sheetName val="Ana Fin"/>
      <sheetName val="rab g. menara pengawas"/>
      <sheetName val="EL"/>
      <sheetName val="tabel pnganan mslh"/>
      <sheetName val="Villa A"/>
      <sheetName val="PL"/>
      <sheetName val="Labour"/>
      <sheetName val="RAB 1"/>
      <sheetName val="RAB 2"/>
      <sheetName val="RAB 3"/>
      <sheetName val="AQC"/>
      <sheetName val="Detail-AQC"/>
      <sheetName val="TABEL-DETASIR"/>
      <sheetName val="IPA1"/>
      <sheetName val="A+Supl."/>
      <sheetName val="7"/>
      <sheetName val="Standby Alat"/>
      <sheetName val="LAP_ HARIAN"/>
      <sheetName val="PANELKAST"/>
      <sheetName val="Basic P"/>
      <sheetName val="mg"/>
      <sheetName val="Urugan Pasir"/>
      <sheetName val="PL-2"/>
      <sheetName val="Amortization Table"/>
      <sheetName val="Tax"/>
      <sheetName val="Ex_Rate"/>
      <sheetName val="extern"/>
      <sheetName val="61004"/>
      <sheetName val="BGT 07"/>
      <sheetName val="Daf Harga Satuan"/>
      <sheetName val="Uraian Upah"/>
      <sheetName val="61008"/>
      <sheetName val="RINCI"/>
      <sheetName val="H-Dasar"/>
      <sheetName val="BILL OF QUAN"/>
      <sheetName val="CAB 2"/>
      <sheetName val="Hrg.Sat"/>
      <sheetName val="urain teknis"/>
      <sheetName val="Concrete"/>
      <sheetName val="2200-3500"/>
      <sheetName val="6175-6450"/>
      <sheetName val="6475-6575"/>
      <sheetName val="PNT"/>
      <sheetName val="Unit Price"/>
      <sheetName val="3-DIV4"/>
      <sheetName val="H_ Dasar"/>
      <sheetName val="ANA bab 2"/>
      <sheetName val="D7"/>
      <sheetName val="Div 2 - Drainase"/>
      <sheetName val="Div 3 - Tanah"/>
      <sheetName val="Div 5 - Berbutir"/>
      <sheetName val="Div 6 - Aspal"/>
      <sheetName val="Div 7 - Struktur"/>
      <sheetName val="Div 8 - Peng Kondisi"/>
      <sheetName val="Sheet15"/>
      <sheetName val="rms remunerasi"/>
      <sheetName val="TL"/>
      <sheetName val="upah-prod"/>
      <sheetName val="3-DIV5"/>
      <sheetName val="ub"/>
      <sheetName val="hs-str"/>
      <sheetName val="hs_str"/>
      <sheetName val="Pag_hal"/>
      <sheetName val="LAIN-LAIN"/>
      <sheetName val="PRELIM"/>
      <sheetName val="402"/>
      <sheetName val="beam"/>
      <sheetName val="KJ 2002"/>
      <sheetName val="01.FA"/>
      <sheetName val="Bunga"/>
      <sheetName val="Mark-up"/>
      <sheetName val="HRG BAHAN _ UPAH okk"/>
      <sheetName val="HRG BAHAN &amp; UPAH okk"/>
      <sheetName val="Analis Kusen okk"/>
      <sheetName val="Mob"/>
      <sheetName val="K3"/>
      <sheetName val="MATRL"/>
      <sheetName val="Tie Beam GN"/>
      <sheetName val="Tangga GN"/>
      <sheetName val="KALKULASI"/>
      <sheetName val="LP-IDR"/>
      <sheetName val="MB"/>
      <sheetName val="Anl-BM"/>
      <sheetName val="E450"/>
      <sheetName val="산근"/>
      <sheetName val="SCHEDULE"/>
      <sheetName val="Database"/>
      <sheetName val="Kata Pengantar"/>
      <sheetName val="Ubas"/>
      <sheetName val="Marketing"/>
      <sheetName val="REKAP Tbh"/>
      <sheetName val="DAF.HRG"/>
      <sheetName val="Analisa Upah _ Bahan Plum"/>
      <sheetName val="DATA BASE"/>
      <sheetName val="baja"/>
      <sheetName val="Detail"/>
      <sheetName val="Tanaman"/>
      <sheetName val="Dash"/>
      <sheetName val="HRG SATUAN"/>
      <sheetName val="upah bahan "/>
      <sheetName val="Rinc. Harg.BHN"/>
      <sheetName val="ANA"/>
      <sheetName val="Combine2005"/>
      <sheetName val="UMUR ALAT"/>
      <sheetName val="FAKTOR MODAL CRF"/>
      <sheetName val="견적기준"/>
      <sheetName val="RAB AR&amp;STR"/>
      <sheetName val="HargaDasar"/>
      <sheetName val="H ALAT"/>
      <sheetName val="SAT"/>
      <sheetName val="REK PEN"/>
      <sheetName val="D7(1)"/>
      <sheetName val="anal-drainase,tanah&amp;ps batu"/>
      <sheetName val="anal-beton"/>
      <sheetName val="anal-aspal"/>
      <sheetName val="CH-RANC"/>
      <sheetName val="PLANT"/>
      <sheetName val="Daf.Dasar Upah&amp;Bahan"/>
      <sheetName val="Elektrikal"/>
      <sheetName val="ANALISA GRS TENGAH"/>
      <sheetName val=" INCOME STATEMENT (2)"/>
      <sheetName val="BQ-IABK"/>
      <sheetName val="MT_an"/>
      <sheetName val="AnalisaSIPIL RIIL RAP"/>
      <sheetName val="labor"/>
      <sheetName val="Schedule(overall)"/>
      <sheetName val="reinforce"/>
      <sheetName val="Faktor Konversi"/>
      <sheetName val="Spr-Mnt"/>
      <sheetName val="Bahan Upah"/>
      <sheetName val="TOTAL"/>
      <sheetName val="2. Elektrik"/>
      <sheetName val="div7"/>
      <sheetName val="6a Rekap"/>
      <sheetName val="H-Dasar-Bahan"/>
      <sheetName val="HARI"/>
      <sheetName val="D3"/>
      <sheetName val="RATE&amp;FCTR"/>
      <sheetName val="13mm E.P "/>
      <sheetName val="20mm(E.P)"/>
      <sheetName val="20mm(StaircaseP.P)"/>
      <sheetName val="13mm P.P"/>
      <sheetName val="M+MC"/>
      <sheetName val="내역서"/>
      <sheetName val="Rutin"/>
      <sheetName val="BID"/>
      <sheetName val="ERECTION"/>
      <sheetName val="BQ25"/>
      <sheetName val="REK ADD"/>
      <sheetName val="BQ22"/>
      <sheetName val="BQ23"/>
      <sheetName val="DATA_DES"/>
      <sheetName val="Pay Items"/>
      <sheetName val="DATAOKT"/>
      <sheetName val="DATE"/>
      <sheetName val="단가"/>
      <sheetName val="정부노임단가"/>
      <sheetName val="P&amp;L01-02GR"/>
      <sheetName val="일위대가목차"/>
      <sheetName val="DSBDY"/>
      <sheetName val="식재인부"/>
      <sheetName val="MT"/>
      <sheetName val="MTa"/>
      <sheetName val="DAF_2"/>
      <sheetName val="Analisa Alat"/>
      <sheetName val="SNI FIX"/>
      <sheetName val="List Pla"/>
      <sheetName val="Harga Mat "/>
      <sheetName val="HQ"/>
      <sheetName val="LIST ANHARSAT"/>
      <sheetName val="HSATUAN"/>
      <sheetName val="AR1"/>
      <sheetName val="cargo"/>
      <sheetName val="F-JKM"/>
      <sheetName val="Harga Dasar"/>
      <sheetName val="Hopf"/>
      <sheetName val="BOQ EM"/>
      <sheetName val="Field DCPT"/>
      <sheetName val="sort2"/>
      <sheetName val="civil-work"/>
      <sheetName val="Watertank"/>
      <sheetName val="DC"/>
      <sheetName val="sch"/>
      <sheetName val="Daya"/>
      <sheetName val="RESOURCES"/>
      <sheetName val="B"/>
      <sheetName val="DINDING"/>
      <sheetName val="TERMINAL"/>
      <sheetName val="OPNAME COMM-10+825-10+300"/>
      <sheetName val="Data Alat"/>
      <sheetName val="Als Struk"/>
      <sheetName val="asumsi"/>
      <sheetName val="skets"/>
      <sheetName val="LEMBAR3"/>
      <sheetName val="LEMBAR1"/>
      <sheetName val="LEMBAR2"/>
      <sheetName val="LEMBAR4"/>
      <sheetName val="LEMBAR5"/>
      <sheetName val="Harga Bahan"/>
      <sheetName val="Internal AFE Form 2 "/>
      <sheetName val="Foundation"/>
      <sheetName val="Appendix 2(SatDas´"/>
      <sheetName val="IDLE_ALAT5"/>
      <sheetName val="ATB_pers_(2)5"/>
      <sheetName val="FOTO_PR5"/>
      <sheetName val="G_umum5"/>
      <sheetName val="SCHE_vareto5"/>
      <sheetName val="ATB_pers5"/>
      <sheetName val="BQ_diva5"/>
      <sheetName val="MAT_BARU_AC5"/>
      <sheetName val="H_Satuan6"/>
      <sheetName val="AC_+5"/>
      <sheetName val="an_ATB_G5"/>
      <sheetName val="an_AC5"/>
      <sheetName val="an_ATB_L5"/>
      <sheetName val="ATB_+5"/>
      <sheetName val="Alat_DC5"/>
      <sheetName val="Kap_Tenaga5"/>
      <sheetName val="HRG_BHN4"/>
      <sheetName val="Agregat_Halus_&amp;_Kasar4"/>
      <sheetName val="Analisa_HS4"/>
      <sheetName val="bill_qty4"/>
      <sheetName val="meth_hsl_nego4"/>
      <sheetName val="Perm__Test3"/>
      <sheetName val="Kr_tengahDiva4"/>
      <sheetName val="Isolasi_Luar_Dalam4"/>
      <sheetName val="Isolasi_Luar4"/>
      <sheetName val="GASATAGG_XLS4"/>
      <sheetName val="ANAL_BOW5"/>
      <sheetName val="EXTERNAL_WORK4"/>
      <sheetName val="B_-_Norelec4"/>
      <sheetName val="L3_An_H_Sat_Mob4"/>
      <sheetName val="rab_me_(by_owner)_4"/>
      <sheetName val="BQ_(by_owner)4"/>
      <sheetName val="rab_me_(fisik)4"/>
      <sheetName val="Man_Power4"/>
      <sheetName val="01A-_RAB4"/>
      <sheetName val="rekap_mekanikal4"/>
      <sheetName val="Analisa___Upah4"/>
      <sheetName val="Analisa_&amp;_Upah4"/>
      <sheetName val="M_12__2_4"/>
      <sheetName val="ANAL__ME4"/>
      <sheetName val="BW_analisa_cika_20054"/>
      <sheetName val="M&amp;E_R4"/>
      <sheetName val="RAB_PERSIAPAN_4"/>
      <sheetName val="Fill_this_out_first___8"/>
      <sheetName val="D_&amp;_W_sizes4"/>
      <sheetName val="GH_Quantity3"/>
      <sheetName val="KAN__LOKAL3"/>
      <sheetName val="REKAP_ARSITEKTUR_4"/>
      <sheetName val="RAB_ADMINISTRASI_PUSAT_(1)4"/>
      <sheetName val="PROTEKSI_PETIR4"/>
      <sheetName val="KABEL_FEEDER4"/>
      <sheetName val="PENRNGN_&amp;_KTK-KNTK4"/>
      <sheetName val="NS_GD_UTAMA4"/>
      <sheetName val="Bill_No_2_1_Cold_Water_System4"/>
      <sheetName val="Civil_Works4"/>
      <sheetName val="1_B4"/>
      <sheetName val="FIRE_FIGHTING4"/>
      <sheetName val="Master_1_04"/>
      <sheetName val="BOQ_KSN4"/>
      <sheetName val="HS_Alat4"/>
      <sheetName val="HS_Upah4"/>
      <sheetName val="HS_Sub-Kon4"/>
      <sheetName val="Analisa_ME_(2)4"/>
      <sheetName val="Sat_Upah4"/>
      <sheetName val="Fill_this_out_first___9"/>
      <sheetName val="BoQ_C44"/>
      <sheetName val="HARGA_ALAT3"/>
      <sheetName val="ETAB_13"/>
      <sheetName val="BANGUNAN_PENUNJANG4"/>
      <sheetName val="F_ALARM4"/>
      <sheetName val="STD_Lanjutan4"/>
      <sheetName val="NS_Lanjutan4"/>
      <sheetName val="HB_3"/>
      <sheetName val="Unit_Rate3"/>
      <sheetName val="BQ_Stdr_R-13"/>
      <sheetName val="Transfer_Pump3"/>
      <sheetName val="Daftar_berat4"/>
      <sheetName val="Fire_Alarm4"/>
      <sheetName val="D___W_sizes4"/>
      <sheetName val="Bill_of_Qty_MEP4"/>
      <sheetName val="Cable_150kV_Ref_4"/>
      <sheetName val="Harga_Satuan3"/>
      <sheetName val="sheet_23"/>
      <sheetName val="RAB_ME3"/>
      <sheetName val="RAW_MATERIALS_3"/>
      <sheetName val="COST-PERSON-J_O_3"/>
      <sheetName val="Pipa_(2)3"/>
      <sheetName val="Lamp_BAP3"/>
      <sheetName val="Pos_4-14"/>
      <sheetName val="Rekap_Prelim4"/>
      <sheetName val="Mat_Mek4"/>
      <sheetName val="Analisa_ME3"/>
      <sheetName val="MAIN_EQUIP_AC4"/>
      <sheetName val="Upah_Bahan3"/>
      <sheetName val="DUTCH_CONE4"/>
      <sheetName val="Rekap_Direct_Cost3"/>
      <sheetName val="Urai___Guide_Post3"/>
      <sheetName val="Met_Pas_Batu3"/>
      <sheetName val="Urai_Galian_Tanah3"/>
      <sheetName val="Met__Minor3"/>
      <sheetName val="NS_GD_UGD3"/>
      <sheetName val="STD_GD_UGD3"/>
      <sheetName val="RKP_PLUMBING3"/>
      <sheetName val="ANALISA_13"/>
      <sheetName val="4-Basic_Price3"/>
      <sheetName val="Daf__No____4_23"/>
      <sheetName val="BQ_Arsit3"/>
      <sheetName val="An_HarSatPek3"/>
      <sheetName val="Sat_Bah_&amp;_Up3"/>
      <sheetName val="AHS_str3"/>
      <sheetName val="T-3_4_Cost_of_Equipment3"/>
      <sheetName val="fin_pro_centers3"/>
      <sheetName val="R_A_B_3"/>
      <sheetName val="Data_Ktr_Bupati_Tapsel3"/>
      <sheetName val="Lead_Schedule3"/>
      <sheetName val="New_MADC3"/>
      <sheetName val="REKAP_ARSITEKTUR3"/>
      <sheetName val="rincian_per_proyek3"/>
      <sheetName val="BQ_struktur3"/>
      <sheetName val="ANALIS_14"/>
      <sheetName val="An_H_Sat_Pek_Ut3"/>
      <sheetName val="Harga_Sat_Das3"/>
      <sheetName val="Analisa_23"/>
      <sheetName val="Upah_dan_bahan3"/>
      <sheetName val="T-3_2_UP_Labour3"/>
      <sheetName val="T-3_3_UP_Material3"/>
      <sheetName val="Bill_5_Summary3"/>
      <sheetName val="Daf_13"/>
      <sheetName val="ENC_143"/>
      <sheetName val="Daftar_Upah,Bhn,&amp;_alat3"/>
      <sheetName val="Anal_Koef3"/>
      <sheetName val="Rekap_Biaya3"/>
      <sheetName val="KH_Bahagia3"/>
      <sheetName val="Analisa_Pusaka_Jaya3"/>
      <sheetName val="Hydran___springkler3"/>
      <sheetName val="Report_detil_kondisi3"/>
      <sheetName val="ANALISA_HARGA_SATUAN3"/>
      <sheetName val="REKAP_TOTAL3"/>
      <sheetName val="2_NSB_3"/>
      <sheetName val="2_SB3"/>
      <sheetName val="M_ITEM3"/>
      <sheetName val="BHN_Ars3"/>
      <sheetName val="7_NS_H3"/>
      <sheetName val="D_1_2_LT-_1_~_Atap3"/>
      <sheetName val="Terbilang_sertifikat3"/>
      <sheetName val="Input_monthly_capex3"/>
      <sheetName val="TE_TS_FA_LAN_MATV3"/>
      <sheetName val="AC_LOAD3"/>
      <sheetName val="Bill_Of_Quantity3"/>
      <sheetName val="BGN_PENUNJANG3"/>
      <sheetName val="AN_Panel4"/>
      <sheetName val="Bq_Ars3"/>
      <sheetName val="KONTRAK_INDUK_BULANAN3"/>
      <sheetName val="Up&amp;Bhn_3"/>
      <sheetName val="H__Dasar3"/>
      <sheetName val="Sat_Alat3"/>
      <sheetName val="PENJ_NERACA3"/>
      <sheetName val="CASH_FLOW3"/>
      <sheetName val="struktur_tdk_dipakai3"/>
      <sheetName val="Appendix_2(SatDas)1"/>
      <sheetName val="List_of_Eqp3"/>
      <sheetName val="Bill_4_Summary3"/>
      <sheetName val="GFA_223"/>
      <sheetName val="REKAP_ME3"/>
      <sheetName val="SELISIH_HARGA3"/>
      <sheetName val="B___Norelec3"/>
      <sheetName val="Site_Expenses3"/>
      <sheetName val="2__MVAC_R13"/>
      <sheetName val="Cover_Daf-23"/>
      <sheetName val="3_3b3"/>
      <sheetName val="[Kr_tengahࡄiva_xls聝H_Satua聮3"/>
      <sheetName val="[Kr_te࡮gahࡄiva_xls聝MAT_BAR聕_AC3"/>
      <sheetName val="[Kr_tengahࡄiva࠮xls聝H_Satua聮13"/>
      <sheetName val="[Kࡲ_tengahࡄiva_xls聝Kap聟Tenaga3"/>
      <sheetName val="[Kࡲ_te࡮gahࡄiva_xls聝Ana聬isa_HS3"/>
      <sheetName val="B_-耠Nor聥lec3"/>
      <sheetName val="[Kࡲ_tengahࡄiva_xls聝5-P聥ralatan3"/>
      <sheetName val="[Kࡲ_te࡮gahࡄiva࠮xls聝Inf聯rmasi3"/>
      <sheetName val="[Kr_te࡮gahࡄiva_xls聝upahbahan3"/>
      <sheetName val="[Kr_tengahࡄiva࠮xls聝01A-_RA聂3"/>
      <sheetName val="[Kr_tengahࡄiva࠮xls聝NS_GD_U联AMA3"/>
      <sheetName val="[Kr_tengahࡄiva_xls聝Str耭Bengkel3"/>
      <sheetName val="[Kࡲ_te࡮gahࡄiva࠮xls聝ANA职_BOW3"/>
      <sheetName val="M_12__2聟3"/>
      <sheetName val="[Kࡲ_tengahࡄiva_xls聝G_SUMMARY3"/>
      <sheetName val="[Kr_tengahDiva_xls聝ANAL_HREZ3"/>
      <sheetName val="ANAL__M聅3"/>
      <sheetName val="[Kr_tengahDiva_xls聝analysis3"/>
      <sheetName val="[Kr_tengah?iva_xls?H_Satua?3"/>
      <sheetName val="[Kr_te?gah?iva_xls?MAT_BAR?_AC3"/>
      <sheetName val="[Kr_tengah?iva?xls?H_Satua?13"/>
      <sheetName val="[K?_tengah?iva_xls?Kap?Tenaga3"/>
      <sheetName val="[K?_te?gah?iva_xls?Ana?isa_HS3"/>
      <sheetName val="B_-?Nor?lec3"/>
      <sheetName val="[K?_tengah?iva_xls?5-P?ralatan3"/>
      <sheetName val="[K?_te?gah?iva?xls?Inf?rmasi3"/>
      <sheetName val="[Kr_te?gah?iva_xls?upahbahan3"/>
      <sheetName val="[Kr_tengah?iva?xls?01A-_RA?3"/>
      <sheetName val="[Kr_tengah?iva?xls?NS_GD_U?AMA3"/>
      <sheetName val="[Kr_tengah?iva_xls?Str?Bengkel3"/>
      <sheetName val="[K?_te?gah?iva?xls?ANA?_BOW3"/>
      <sheetName val="M_12__2?3"/>
      <sheetName val="[K?_tengah?iva_xls?G_SUMMARY3"/>
      <sheetName val="[Kr_tengahDiva_xls?ANAL_HREZ3"/>
      <sheetName val="ANAL__M?3"/>
      <sheetName val="[Kr_tengahDiva_xls?analysis3"/>
      <sheetName val="Sec_I_ML3"/>
      <sheetName val="Cash_Flow_bulanan3"/>
      <sheetName val="daftar_analisa1"/>
      <sheetName val="List_Plant3"/>
      <sheetName val="ANAL_TEKNIK3"/>
      <sheetName val="bhn_FINAL3"/>
      <sheetName val="Mat_Elk3"/>
      <sheetName val="AHS_Isolasi3"/>
      <sheetName val="Data_Sei_Belutu3"/>
      <sheetName val="610_63"/>
      <sheetName val="610_53"/>
      <sheetName val="Data_Sinabung3"/>
      <sheetName val="REF_ONLY3"/>
      <sheetName val="Investment_Valuation1"/>
      <sheetName val="Rate_Analysis3"/>
      <sheetName val="Summary_Sheets3"/>
      <sheetName val="T__Cs_Log_P_III3"/>
      <sheetName val="3_Mob3"/>
      <sheetName val="Analisa_HSP1"/>
      <sheetName val="Galian_11"/>
      <sheetName val="Analisa_(ok)1"/>
      <sheetName val="analisa_stroke1"/>
      <sheetName val="_Kr_tengahࡄiva_xls聝H_Satua聮3"/>
      <sheetName val="_Kr_te࡮gahࡄiva_xls聝MAT_BAR聕_AC3"/>
      <sheetName val="_Kr_tengahࡄiva࠮xls聝H_Satua聮13"/>
      <sheetName val="_Kࡲ_tengahࡄiva_xls聝Kap聟Tenaga3"/>
      <sheetName val="_Kࡲ_te࡮gahࡄiva_xls聝Ana聬isa_HS3"/>
      <sheetName val="_Kࡲ_tengahࡄiva_xls聝5-P聥ralatan3"/>
      <sheetName val="_Kࡲ_te࡮gahࡄiva࠮xls聝Inf聯rmasi3"/>
      <sheetName val="_Kr_te࡮gahࡄiva_xls聝upahbahan3"/>
      <sheetName val="_Kr_tengahࡄiva࠮xls聝01A-_RA聂3"/>
      <sheetName val="_Kr_tengahࡄiva࠮xls聝NS_GD_U联AMA3"/>
      <sheetName val="_Kr_tengahࡄiva_xls聝Str耭Bengkel3"/>
      <sheetName val="_Kࡲ_te࡮gahࡄiva࠮xls聝ANA职_BOW3"/>
      <sheetName val="_Kࡲ_tengahࡄiva_xls聝G_SUMMARY3"/>
      <sheetName val="_Kr_tengahDiva_xls聝ANAL_HREZ3"/>
      <sheetName val="_Kr_tengahDiva_xls聝analysis3"/>
      <sheetName val="Currency_Rate1"/>
      <sheetName val="Kuantitas_&amp;_Harga1"/>
      <sheetName val="Sumber_Daya1"/>
      <sheetName val="Analisa_Harga1"/>
      <sheetName val="Price_list3"/>
      <sheetName val="PAGE_1_3"/>
      <sheetName val="ME_Apt23"/>
      <sheetName val="HARGA_MATERIAL3"/>
      <sheetName val="Blk_B13"/>
      <sheetName val="Pengalaman_Per1"/>
      <sheetName val="Master_Edit1"/>
      <sheetName val="1_21"/>
      <sheetName val="ELEC_STIS1"/>
      <sheetName val="Harsat_Bahan1"/>
      <sheetName val="II_MAIN-LOB1"/>
      <sheetName val="Ｎｏ_131"/>
      <sheetName val="Rkp_Total1"/>
      <sheetName val="Unit_Cost1"/>
      <sheetName val="On_Time1"/>
      <sheetName val="List_Material1"/>
      <sheetName val="Div_11"/>
      <sheetName val="Form_4,5,61"/>
      <sheetName val="PL_(MONTHLY)1"/>
      <sheetName val="_Kr_tengah_iva_xls_H_Satua_2"/>
      <sheetName val="_Kr_te_gah_iva_xls_MAT_BAR__AC2"/>
      <sheetName val="_Kr_tengah_iva_xls_H_Satua_12"/>
      <sheetName val="_K__tengah_iva_xls_Kap_Tenaga2"/>
      <sheetName val="_K__te_gah_iva_xls_Ana_isa_HS2"/>
      <sheetName val="B_-_Nor_lec2"/>
      <sheetName val="_K__tengah_iva_xls_5-P_ralatan2"/>
      <sheetName val="_K__te_gah_iva_xls_Inf_rmasi2"/>
      <sheetName val="_Kr_te_gah_iva_xls_upahbahan2"/>
      <sheetName val="_Kr_tengah_iva_xls_01A-_RA_2"/>
      <sheetName val="_Kr_tengah_iva_xls_NS_GD_U_AMA2"/>
      <sheetName val="_Kr_tengah_iva_xls_Str_Bengkel2"/>
      <sheetName val="_K__te_gah_iva_xls_ANA__BOW2"/>
      <sheetName val="_K__tengah_iva_xls_G_SUMMARY2"/>
      <sheetName val="_Kr_tengahDiva_xls_ANAL_HREZ2"/>
      <sheetName val="ANAL__M_2"/>
      <sheetName val="_Kr_tengahDiva_xls_analysis2"/>
      <sheetName val="UPAH_BAHAN_ARST1"/>
      <sheetName val="BIIL_ASLI1"/>
      <sheetName val="Q'ty_per_m1"/>
      <sheetName val="Basic_alat1"/>
      <sheetName val="Basic_bahan1"/>
      <sheetName val="Basic_upah1"/>
      <sheetName val="TOTAL_Agustus1"/>
      <sheetName val="7_공정표1"/>
      <sheetName val="Daftar_Upah1"/>
      <sheetName val="Sum_IF1"/>
      <sheetName val="Uraian_Analisa1"/>
      <sheetName val="Basic_Price1"/>
      <sheetName val="Speck_ARSITEK1"/>
      <sheetName val="Stden_center1"/>
      <sheetName val="BQ__by_owner_1"/>
      <sheetName val="M_Pekerjaan1"/>
      <sheetName val="Daftar_Kuantitas_&amp;_Harga1"/>
      <sheetName val="DAF_ALAT1"/>
      <sheetName val="RPP01_61"/>
      <sheetName val="Rekap_"/>
      <sheetName val="ANALISA_PEK_UMUM1"/>
      <sheetName val="Daftar_Paket"/>
      <sheetName val="8LT_12"/>
      <sheetName val="SAT_UPAH_RAPI"/>
      <sheetName val="HASAT_DASAR"/>
      <sheetName val="AnBiaya_OperasionalAlat"/>
      <sheetName val="Rencana__2_"/>
      <sheetName val="Data_Pendukung1"/>
      <sheetName val="4-Basic_Price-Upah"/>
      <sheetName val="ana_pt"/>
      <sheetName val="GRADE_SKALA"/>
      <sheetName val="MASTER_DATA"/>
      <sheetName val="Muh_Akhir"/>
      <sheetName val="Chandra_Prabowo"/>
      <sheetName val="SAT_UPH_BHN1"/>
      <sheetName val="BQ_Mekanikal1"/>
      <sheetName val="Analisa_Upah_&amp;_Bahan_Plum1"/>
      <sheetName val="Assumption_&amp;_Dashboard_1"/>
      <sheetName val="Cover_Daf_2"/>
      <sheetName val="ANALISA_railing1"/>
      <sheetName val="REKAP_GROSS"/>
      <sheetName val="AN_BIAYA_MAKAN"/>
      <sheetName val="urain_teknis"/>
      <sheetName val="BUL__A1"/>
      <sheetName val="rab_me__by_owner__1"/>
      <sheetName val="rab_me__fisik_1"/>
      <sheetName val="_1"/>
      <sheetName val="hrg-sat_pek1"/>
      <sheetName val="_Kr_tengahDiva_xls聝analysi蕈1"/>
      <sheetName val="Lt_11"/>
      <sheetName val="Ana_Fin"/>
      <sheetName val="CAB_2"/>
      <sheetName val="STOK_MAT1"/>
      <sheetName val="BANG_TONG_HOP_(2)1"/>
      <sheetName val="analisa_SNI"/>
      <sheetName val="BAHAN_(2)"/>
      <sheetName val="Tata_Udara"/>
      <sheetName val="4_2_Public"/>
      <sheetName val="HDS_Sipil"/>
      <sheetName val="Data_Tower1"/>
      <sheetName val="COST_TOGO"/>
      <sheetName val="H_Satuan_Dasar"/>
      <sheetName val="A+Supl_"/>
      <sheetName val="hrg_sat1"/>
      <sheetName val="RAB_1"/>
      <sheetName val="RAB_2"/>
      <sheetName val="RAB_3"/>
      <sheetName val="Urai__Resap_pengikat"/>
      <sheetName val="Unit_Price"/>
      <sheetName val="500kV_BOQ1"/>
      <sheetName val="m_schedule1"/>
      <sheetName val="HM_MEK_1"/>
      <sheetName val="Control_Settings1"/>
      <sheetName val="Dates_&amp;_Escalators1"/>
      <sheetName val="Check_Totals1"/>
      <sheetName val="Rekap_BQ-Pompong1"/>
      <sheetName val="PERS_PENY1"/>
      <sheetName val="RAB_DC1"/>
      <sheetName val="anal_rinci1"/>
      <sheetName val="Rek_An1"/>
      <sheetName val="Har_Sat1"/>
      <sheetName val="LINK-MAST__BASIC_PRICE"/>
      <sheetName val="ANA_bab_6"/>
      <sheetName val="HSD_BAHAN"/>
      <sheetName val="HSD_UPAH_"/>
      <sheetName val="Price_of_Equip"/>
      <sheetName val="Price_of_Mat"/>
      <sheetName val="Upah&amp;Bahan_(2)1"/>
      <sheetName val="Analisa-Harga_(1F)1"/>
      <sheetName val="GAL_BIASA"/>
      <sheetName val="RAB_Ekstern"/>
      <sheetName val="Metod_TWR"/>
      <sheetName val="H_Alat"/>
      <sheetName val="H_Bahan"/>
      <sheetName val="Rekap_RAB"/>
      <sheetName val="unit_3"/>
      <sheetName val="Rokan_1"/>
      <sheetName val="7_PEK-STRUKTUR"/>
      <sheetName val="RBP-5"/>
      <sheetName val="DRUP (ASLI)"/>
      <sheetName val="Rekap BBM"/>
      <sheetName val="ATB"/>
      <sheetName val="LNPB-2"/>
      <sheetName val="MASTER 1"/>
      <sheetName val="Satuan"/>
      <sheetName val="L. Hr"/>
      <sheetName val="3-DIV3"/>
      <sheetName val=" BoQ Green Field option 1"/>
      <sheetName val="LR-JAN-06"/>
      <sheetName val="영업소실적"/>
      <sheetName val="u.aLAT"/>
      <sheetName val="ANALISA EL DAN ELC"/>
      <sheetName val="Harsat Bahan "/>
      <sheetName val="sh健et 2"/>
      <sheetName val="lkalibrasi BENENAIN"/>
      <sheetName val="Standby_Alat"/>
      <sheetName val="LAP__HARIAN"/>
      <sheetName val="RAB.adm"/>
      <sheetName val="Sat.adm"/>
      <sheetName val="SOUND"/>
      <sheetName val="ACCESS"/>
      <sheetName val="GPON"/>
      <sheetName val="RACK_EC"/>
      <sheetName val="GR_EC"/>
      <sheetName val="SS"/>
      <sheetName val="A.Card"/>
      <sheetName val="TLP"/>
      <sheetName val="TP"/>
      <sheetName val="D.1.7"/>
      <sheetName val="D.1.5"/>
      <sheetName val="D.2.3"/>
      <sheetName val="D.2.2"/>
      <sheetName val="ANALISA GRS kota"/>
      <sheetName val="HSP LT BS"/>
      <sheetName val="BAHAN MKNL"/>
      <sheetName val="BQBAS"/>
      <sheetName val="PP"/>
      <sheetName val="LR-AGT-06"/>
      <sheetName val="LR-APR-06"/>
      <sheetName val="PkRp"/>
      <sheetName val="An-Sipil"/>
      <sheetName val="ANALISA BANGLI"/>
      <sheetName val="DH"/>
      <sheetName val="hARGA SAT"/>
      <sheetName val="NP (2)"/>
      <sheetName val="Harsat Upah"/>
      <sheetName val="Antek1234"/>
      <sheetName val="DAF-HARSAT"/>
      <sheetName val="ANL K"/>
      <sheetName val="H. Satuan Upah &amp; Bahan"/>
      <sheetName val="Analisa Satuan Pekerjaan"/>
      <sheetName val="H. Satuan Pekerjaan"/>
      <sheetName val="satpek"/>
      <sheetName val="MONITORING PENGADAAN"/>
      <sheetName val="LNPB"/>
      <sheetName val="Pemakaian besi"/>
      <sheetName val="CIANTEN-3"/>
      <sheetName val="5-Alat"/>
      <sheetName val="4-Price"/>
      <sheetName val="4-Quarry"/>
      <sheetName val="curve s"/>
      <sheetName val="Connections"/>
      <sheetName val="DWTables"/>
      <sheetName val="bayar_04_fak"/>
      <sheetName val="D-HARGA"/>
      <sheetName val="Jenjang_Eselon"/>
      <sheetName val="MAJOR"/>
      <sheetName val="Breakdown"/>
      <sheetName val="terendah"/>
      <sheetName val="1-REKAP"/>
      <sheetName val="1-BQ"/>
      <sheetName val="3-DIV1"/>
      <sheetName val="3-DIV6"/>
      <sheetName val="DIVISI 6. A"/>
      <sheetName val="3-DIV7"/>
      <sheetName val="3-DIV7.1"/>
      <sheetName val="4-ANTEK"/>
      <sheetName val="BAHAN , UPAH , ALAT"/>
      <sheetName val="8-Lamp1 (2)"/>
      <sheetName val="8-lamp5"/>
      <sheetName val="8-Lamp6.B"/>
      <sheetName val="8-Lamp10"/>
      <sheetName val="8-Lamp9"/>
      <sheetName val="8-Lamp11"/>
      <sheetName val="8-Lamp13"/>
      <sheetName val="8-Lamp14 "/>
      <sheetName val="8-Lamp15"/>
      <sheetName val="9-DATA"/>
      <sheetName val="10-SIMAK"/>
      <sheetName val="11-S.PEN"/>
      <sheetName val="L2MO"/>
      <sheetName val="SPL"/>
      <sheetName val="841"/>
      <sheetName val="311"/>
      <sheetName val="715"/>
      <sheetName val="Df-Kuan"/>
      <sheetName val="Data_alat"/>
      <sheetName val="upah_bahan_"/>
      <sheetName val="Rinc__Harg_BHN"/>
      <sheetName val="Data_alat1"/>
      <sheetName val="upah_bahan_1"/>
      <sheetName val="Rinc__Harg_BHN1"/>
      <sheetName val="DAFTAR_HARGA1"/>
      <sheetName val="Sumber_Daya2"/>
      <sheetName val="Basic_alat2"/>
      <sheetName val="Basic_bahan2"/>
      <sheetName val="Basic_upah2"/>
      <sheetName val="Appendix_2(SatDas)2"/>
      <sheetName val="Currency_Rate2"/>
      <sheetName val="UPAH_BAHAN_ARST2"/>
      <sheetName val="ELEC_STIS2"/>
      <sheetName val="analisa_stroke2"/>
      <sheetName val="Investment_Valuation2"/>
      <sheetName val="daftar_analisa2"/>
      <sheetName val="Data_alat2"/>
      <sheetName val="upah_bahan_2"/>
      <sheetName val="Rinc__Harg_BHN2"/>
      <sheetName val="Kuantitas_&amp;_Harga2"/>
      <sheetName val="Daftar_Kuantitas_&amp;_Harga2"/>
      <sheetName val="Analisa_Harga2"/>
      <sheetName val="1_22"/>
      <sheetName val="Harga S Dasar UNTUK IDISI"/>
      <sheetName val="MPU. 6-3(4).LastonAC"/>
      <sheetName val="Data Info"/>
      <sheetName val="bahan dan upah"/>
      <sheetName val="D6-1b"/>
      <sheetName val="Sheet9"/>
      <sheetName val="ANAL RABP"/>
      <sheetName val="BQ-SIPIL"/>
      <sheetName val="daf-3(OK)"/>
      <sheetName val="daf-7(OK)"/>
      <sheetName val="Indirect_Const"/>
      <sheetName val="analt"/>
      <sheetName val="A-ALAT"/>
      <sheetName val="Perhitungan RAB"/>
      <sheetName val="MAP 1-2"/>
      <sheetName val="Schedule 11a"/>
      <sheetName val="Temporary"/>
      <sheetName val="Septick tank"/>
      <sheetName val="HD ALAT"/>
      <sheetName val="Tambahan Biaro"/>
      <sheetName val="DATA 2009"/>
      <sheetName val="DATA 2010"/>
      <sheetName val="Target Raker TW III"/>
      <sheetName val="KUB-01(10)"/>
      <sheetName val="610.04"/>
      <sheetName val="610.05"/>
      <sheetName val="610.06"/>
      <sheetName val="610.07"/>
      <sheetName val="610.08"/>
      <sheetName val="HD BAHAN"/>
      <sheetName val="BOQ CONTRACT WK"/>
      <sheetName val="AWAL"/>
      <sheetName val="Volume"/>
      <sheetName val="REKAP ELEKTRIKAL"/>
      <sheetName val="jgn dihapus!"/>
      <sheetName val="REKAP BQ "/>
      <sheetName val="1. PERSIAPAN"/>
      <sheetName val="GRAND REKAP"/>
      <sheetName val="다이꾸"/>
      <sheetName val="lap-bulan"/>
      <sheetName val="Rekap Bill"/>
      <sheetName val="Menu"/>
      <sheetName val="Daf Alat"/>
      <sheetName val="Jdw Alat"/>
      <sheetName val="S Penawar"/>
      <sheetName val="O"/>
      <sheetName val="ADD 2 (1)"/>
      <sheetName val="AssumptionValue"/>
      <sheetName val="Man Power &amp; Comp"/>
      <sheetName val="HEADCOUNT_Bud"/>
      <sheetName val="Costs_ActivityNature"/>
      <sheetName val="BQ_Tenis"/>
      <sheetName val="BOQ_Aula"/>
      <sheetName val="Order"/>
      <sheetName val="Schedule OK Status"/>
      <sheetName val="Summary and Design"/>
      <sheetName val="Daf_Dasar_Upah&amp;Bahan"/>
      <sheetName val="OFFICE_2_LT"/>
      <sheetName val="ANALISA_GRS_TENGAH"/>
      <sheetName val="_INCOME_STATEMENT_(2)"/>
      <sheetName val="HRG_BAHAN___UPAH_okk"/>
      <sheetName val="HRG_BAHAN_&amp;_UPAH_okk"/>
      <sheetName val="Analis_Kusen_okk"/>
      <sheetName val="KJ_2002"/>
      <sheetName val="Tie_Beam_GN"/>
      <sheetName val="Tangga_GN"/>
      <sheetName val="Villa_A"/>
      <sheetName val="Schedule_OK_Status"/>
      <sheetName val="D2.4"/>
      <sheetName val="D3-3"/>
      <sheetName val="D4.3 (TE)"/>
      <sheetName val="D5.3 (TF) "/>
      <sheetName val="D8.3 (TJ)"/>
      <sheetName val="trf 7 jht"/>
      <sheetName val="Por"/>
      <sheetName val="Rekap Anl"/>
      <sheetName val="Bhn+Uph"/>
      <sheetName val="AHS all"/>
      <sheetName val="dt-bum"/>
      <sheetName val="tifico"/>
      <sheetName val="LAPORAN KARYA"/>
      <sheetName val="PERFORMANCE"/>
      <sheetName val="A_2"/>
      <sheetName val="schalt"/>
      <sheetName val="schtng"/>
      <sheetName val="schbhn"/>
      <sheetName val="upah.bahan.alat"/>
      <sheetName val="analisa.K"/>
      <sheetName val="daftarkuantitas"/>
      <sheetName val="FAB-2010 sd 2011"/>
      <sheetName val="Goodwill Calculation"/>
      <sheetName val="Hg.Sat"/>
      <sheetName val="URA E450"/>
      <sheetName val="MATERIAL-UPAH"/>
      <sheetName val="Bahan "/>
      <sheetName val="rek det 1-3"/>
      <sheetName val="R1. GREJA KATHOLIK"/>
      <sheetName val="mp &amp; eq"/>
      <sheetName val="UPAH &amp; SEWA"/>
      <sheetName val="config"/>
      <sheetName val="HSBU ANA"/>
      <sheetName val="SCH5"/>
      <sheetName val="SKEMA"/>
      <sheetName val="Jalan"/>
      <sheetName val="Penwrn"/>
      <sheetName val="Hargamaterial"/>
      <sheetName val="B.T"/>
      <sheetName val="Coef"/>
      <sheetName val="H-Bahan &amp; Tenaga"/>
      <sheetName val="anal.alat"/>
      <sheetName val=" MINGGUAN"/>
      <sheetName val="analbahan"/>
      <sheetName val="petunjuk"/>
      <sheetName val="HAR_INI"/>
      <sheetName val="HAR_LALU"/>
      <sheetName val="harian"/>
      <sheetName val="REKAP."/>
      <sheetName val="AC-WC dan LAPIS PEREKAT"/>
      <sheetName val="beton k-350"/>
      <sheetName val="besi"/>
      <sheetName val="MONITOR &amp; INPUT"/>
      <sheetName val="Div"/>
      <sheetName val="unit"/>
      <sheetName val="CASHFLOW_FORECAST"/>
      <sheetName val="REKAP_ELEKTRIKAL"/>
      <sheetName val="jgn_dihapus!"/>
      <sheetName val="REKAP_BQ_"/>
      <sheetName val="_Kr_tengahDiva_xls聝analysi"/>
      <sheetName val="TONG HOP VL-NC"/>
      <sheetName val="DONGIA"/>
      <sheetName val="PRIST LIST"/>
      <sheetName val="PERALATAN PROYEK GOL III A"/>
      <sheetName val="Dist_analys"/>
      <sheetName val="Cost_BD_Steel"/>
      <sheetName val="SCH_GG &amp; SAS"/>
      <sheetName val="Data Base List"/>
      <sheetName val="HSU 2016"/>
      <sheetName val="Anal Alat Type II A"/>
      <sheetName val="Hrg Satuan &amp; Upah"/>
      <sheetName val="Divisi1"/>
      <sheetName val="MC0"/>
      <sheetName val="Analisa K"/>
      <sheetName val="HS BHN&amp;UPAH"/>
      <sheetName val="BBL"/>
      <sheetName val="JBTNAS_Des2012"/>
      <sheetName val="2"/>
      <sheetName val="4"/>
      <sheetName val="1"/>
      <sheetName val="modal"/>
      <sheetName val="ANALIS-ALAT"/>
      <sheetName val="AN-HSD"/>
      <sheetName val="AN-Agregat"/>
      <sheetName val="ANALISA-MOB"/>
      <sheetName val="sai"/>
      <sheetName val="Luas"/>
      <sheetName val="Hit Vol Str Jambi"/>
      <sheetName val="Klm-Mnl"/>
      <sheetName val="daftar"/>
      <sheetName val="Marka"/>
      <sheetName val="Bangunan Utama B"/>
      <sheetName val="Bt.Kosong"/>
      <sheetName val="teori"/>
      <sheetName val="U"/>
      <sheetName val="UP_an"/>
      <sheetName val="FIXASS_MAR"/>
      <sheetName val="vels"/>
      <sheetName val="MAPP"/>
      <sheetName val="UP-MAT-ALT"/>
      <sheetName val="Lab E (FKU)"/>
      <sheetName val="DA_List"/>
      <sheetName val="NDA_List"/>
      <sheetName val="misc"/>
      <sheetName val="LEVEL 2"/>
      <sheetName val="LEVEL 4"/>
      <sheetName val="HANGERS"/>
      <sheetName val="AHS ME "/>
      <sheetName val="BA_CCO"/>
      <sheetName val="Daf_isi"/>
      <sheetName val="PREMLIN"/>
      <sheetName val="SUB &amp; mandor"/>
      <sheetName val="EVALUASI"/>
      <sheetName val="jan"/>
      <sheetName val="FEB"/>
      <sheetName val="MAR"/>
      <sheetName val="Parameter"/>
      <sheetName val="MasterSheet"/>
      <sheetName val="Master Schedule"/>
      <sheetName val="rate-alat"/>
      <sheetName val="DAF-4"/>
      <sheetName val="本体取纏"/>
      <sheetName val="鉄骨纏め"/>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DCF"/>
      <sheetName val="In-order"/>
      <sheetName val="_Kr tengahDiva.xls聝analysi뷈"/>
      <sheetName val="_Kr tengahDiva.xls聝analysi飈"/>
      <sheetName val="_Kr tengahDiva.xls聝analysi"/>
      <sheetName val="_Kr tengahDiva.xls聝analysi鷸"/>
      <sheetName val="_Kr tengahDiva.xls聝analysi闀"/>
      <sheetName val="_Kr tengahDiva.xls聝analysi_x0005_"/>
      <sheetName val="_Kr tengahDiva.xls聝analysi魈"/>
      <sheetName val="DW"/>
      <sheetName val="STR(CANCEL)"/>
      <sheetName val="HRG- UPAH"/>
      <sheetName val="Blk-Mnl"/>
      <sheetName val="FORM X COST"/>
      <sheetName val="21"/>
      <sheetName val="PRO_DCI"/>
      <sheetName val="INST_DCI"/>
      <sheetName val="HVAC_DCI"/>
      <sheetName val="PIPE_DCI"/>
      <sheetName val="corbeldatail"/>
      <sheetName val="INSTR"/>
      <sheetName val="me"/>
      <sheetName val="5.1.ELEKTRIKAL-ELEKTRONIK"/>
      <sheetName val="AHSATBAJA"/>
      <sheetName val="lt. dasar"/>
      <sheetName val="Bangunan Utama"/>
      <sheetName val="Analisa Baku ME"/>
      <sheetName val="Analisa Baku STR ARS"/>
      <sheetName val="harsat_sdy"/>
      <sheetName val="rab_g__menara_pengawas"/>
      <sheetName val="Daf_Biaya_sewa_alat"/>
      <sheetName val="Supl_X"/>
      <sheetName val="An__HS"/>
      <sheetName val="Vendor_Information1"/>
      <sheetName val="ANA_bab_2"/>
      <sheetName val="cons_workpapers"/>
      <sheetName val="H__Dasar4"/>
      <sheetName val="BULAN_1"/>
      <sheetName val="Analisa_SNI_STANDART_"/>
      <sheetName val="anal-drainase,tanah&amp;ps_batu"/>
      <sheetName val="Basic_P"/>
      <sheetName val="Amortization_Table"/>
      <sheetName val="BGT_07"/>
      <sheetName val="ITB_COST1"/>
      <sheetName val="Daf_Besi1"/>
      <sheetName val="Anl_2s_d4e"/>
      <sheetName val="u_aLAT"/>
      <sheetName val="(htp@___"/>
      <sheetName val="RAB_(A)_(2)"/>
      <sheetName val="RAB_TTB_ADM8"/>
      <sheetName val="data_profit"/>
      <sheetName val="Dftr_Isi"/>
      <sheetName val="01_FA"/>
      <sheetName val="AnalisaSIPIL RIIL"/>
      <sheetName val="BERAT TUL."/>
      <sheetName val="bau-6"/>
      <sheetName val="prd01-5"/>
      <sheetName val="81+200"/>
      <sheetName val="Daf_Harga_Satuan"/>
      <sheetName val="Uraian_Upah"/>
      <sheetName val="UMUR_ALAT"/>
      <sheetName val="FAKTOR_MODAL_CRF"/>
      <sheetName val="eQUIPMENT_COST"/>
      <sheetName val="tabel_pnganan_mslh"/>
      <sheetName val="D_1_7"/>
      <sheetName val="D_1_5"/>
      <sheetName val="D_2_3"/>
      <sheetName val="D_2_2"/>
      <sheetName val="SCH_GG_&amp;_SAS"/>
      <sheetName val="Data_Base_List"/>
      <sheetName val="HSU_2016"/>
      <sheetName val="Goodwill_Calculation"/>
      <sheetName val="Rekap_BBM"/>
      <sheetName val="ANALISA_EL_DAN_ELC"/>
      <sheetName val="HSP_LT_BS"/>
      <sheetName val="BAHAN_MKNL"/>
      <sheetName val="Anal_Alat_Type_II_A"/>
      <sheetName val="BILL_OF_QUAN"/>
      <sheetName val="Faktor_Konversi"/>
      <sheetName val="Bahan_Upah"/>
      <sheetName val="RAB_AR&amp;STR"/>
      <sheetName val="AnalisaSIPIL_RIIL_RAP"/>
      <sheetName val="DAF.TUL"/>
      <sheetName val="dt"/>
      <sheetName val="BOW"/>
      <sheetName val="HPP X Q'TY"/>
      <sheetName val="BLOK-BJR"/>
      <sheetName val="RINCIAN-SC"/>
      <sheetName val="Bab10"/>
      <sheetName val="412"/>
      <sheetName val="SELISIHKURSSOURCE"/>
      <sheetName val="Pajak (2) Agst"/>
      <sheetName val="tetrapod"/>
      <sheetName val="2930"/>
      <sheetName val="2933"/>
      <sheetName val="2934"/>
      <sheetName val="PDPC0908"/>
      <sheetName val="smt"/>
      <sheetName val="GP-WB"/>
      <sheetName val="029Cikeas00"/>
      <sheetName val="Ex_Fin_Output"/>
      <sheetName val="Depr_calc"/>
      <sheetName val="Rencana Anggaran Biaya"/>
      <sheetName val="Mobilisasi (2)"/>
      <sheetName val="Data Umum Penawaran"/>
      <sheetName val="Pekerjaan"/>
      <sheetName val="Anas"/>
      <sheetName val="Lau Luhung"/>
      <sheetName val="JM"/>
      <sheetName val="LAMP_2.2"/>
      <sheetName val="VOL_1"/>
      <sheetName val="LUMPSUM"/>
      <sheetName val="igp-popno"/>
      <sheetName val="pt-perso"/>
      <sheetName val="res200"/>
      <sheetName val="HARDAS-UPAH"/>
      <sheetName val="chitimc"/>
      <sheetName val="dongia (2)"/>
      <sheetName val="LKVL-CK-HT-GD1"/>
      <sheetName val="gtrinh"/>
      <sheetName val="THPDMoi  (2)"/>
      <sheetName val="lam-moi"/>
      <sheetName val="6"/>
      <sheetName val="sched-induk-(Th.2008 5M)"/>
      <sheetName val="ALS4"/>
      <sheetName val="ALS1"/>
      <sheetName val="ALS5"/>
      <sheetName val="ALS3"/>
      <sheetName val="ANALISA SBU"/>
      <sheetName val="Mall"/>
      <sheetName val="REKAP HP"/>
      <sheetName val="GS Tanah Kalimas Baru (2)"/>
      <sheetName val="bilangk"/>
      <sheetName val="s_v13"/>
      <sheetName val="s_v14"/>
      <sheetName val="s_v16"/>
      <sheetName val="p_fb01"/>
      <sheetName val="p_fb02"/>
      <sheetName val="PLINT 3.1.G"/>
      <sheetName val="Pertumbuhan"/>
      <sheetName val="dok aromindo"/>
      <sheetName val="RinciBab1_Seksi1"/>
      <sheetName val="grail"/>
      <sheetName val="Ideal"/>
      <sheetName val="SORT"/>
      <sheetName val="AnAlat"/>
      <sheetName val="CODE"/>
      <sheetName val="JVFORM"/>
      <sheetName val="NOPAT_VDF"/>
      <sheetName val="Summary Page_VDF"/>
      <sheetName val="PAD-F"/>
      <sheetName val="Sat_Bahu"/>
      <sheetName val="Analys"/>
      <sheetName val="ANALI.PP"/>
      <sheetName val="HARST"/>
      <sheetName val="Up _ bhn"/>
      <sheetName val="bilangk_x0000__x0000_"/>
      <sheetName val="Sag1"/>
      <sheetName val="Hrg Readymix"/>
      <sheetName val="SP10"/>
      <sheetName val="Bill rekap"/>
      <sheetName val="Default"/>
      <sheetName val="Analisa  _2_"/>
      <sheetName val="PE-F-37 Rev 00 Paym.GBP"/>
      <sheetName val="UPAH PEKERJA"/>
      <sheetName val="ANALYS EXTERN"/>
      <sheetName val="COMM"/>
      <sheetName val="BOQ INTERN"/>
      <sheetName val="WELCOME"/>
      <sheetName val="BQ RESO"/>
      <sheetName val="REKAP INDIRECT"/>
      <sheetName val="ORGANIZATION"/>
      <sheetName val="MATRIX"/>
      <sheetName val="SUMMARY IN"/>
      <sheetName val="PROGRAM"/>
      <sheetName val="INDIRECT COST"/>
      <sheetName val="Rupiah"/>
      <sheetName val="01"/>
      <sheetName val="tgl"/>
      <sheetName val="Daftar Upah_Material_Alat"/>
      <sheetName val="STN BAHAN"/>
      <sheetName val="TJ1Q47"/>
      <sheetName val="Harga_Bahan"/>
      <sheetName val="Internal_AFE_Form_2_"/>
      <sheetName val="Rinci-Biaya"/>
      <sheetName val="Rinci-Pendapatan"/>
      <sheetName val="Pro-Base"/>
      <sheetName val="Sheet1 (3)"/>
      <sheetName val="As"/>
      <sheetName val="갑지"/>
      <sheetName val="Gal Sal"/>
      <sheetName val="HARVEST02"/>
      <sheetName val="REKAP_GROSS1"/>
      <sheetName val="AN_BIAYA_MAKAN1"/>
      <sheetName val="Daf_Dasar_Upah&amp;Bahan1"/>
      <sheetName val="OFFICE_2_LT1"/>
      <sheetName val="Ana_Fin1"/>
      <sheetName val="BAHAN_(2)1"/>
      <sheetName val="Tata_Udara1"/>
      <sheetName val="4_2_Public1"/>
      <sheetName val="ANALISA_GRS_TENGAH1"/>
      <sheetName val="_INCOME_STATEMENT_(2)1"/>
      <sheetName val="CAB_21"/>
      <sheetName val="HRG_BAHAN___UPAH_okk1"/>
      <sheetName val="HRG_BAHAN_&amp;_UPAH_okk1"/>
      <sheetName val="Analis_Kusen_okk1"/>
      <sheetName val="KJ_20021"/>
      <sheetName val="Tie_Beam_GN1"/>
      <sheetName val="Tangga_GN1"/>
      <sheetName val="Villa_A1"/>
      <sheetName val="ana_pt1"/>
      <sheetName val="ANA_bab_61"/>
      <sheetName val="HSD_BAHAN1"/>
      <sheetName val="HSD_UPAH_1"/>
      <sheetName val="7_PEK-STRUKTUR1"/>
      <sheetName val="A+Supl_1"/>
      <sheetName val="RAB_Ekstern1"/>
      <sheetName val="Standby_Alat1"/>
      <sheetName val="LAP__HARIAN1"/>
      <sheetName val="Urai__Resap_pengikat1"/>
      <sheetName val="Schedule_OK_Status1"/>
      <sheetName val="Payback Analysis"/>
      <sheetName val="BQ PL "/>
      <sheetName val="UPH BHN"/>
      <sheetName val="RESUME"/>
      <sheetName val="Normalisasi"/>
      <sheetName val="BAHAN &amp; ALAT"/>
      <sheetName val="D2"/>
      <sheetName val="D4"/>
      <sheetName val="D5"/>
      <sheetName val="D6"/>
      <sheetName val="D7(2)"/>
      <sheetName val="D8(1)"/>
      <sheetName val="D8(2)"/>
      <sheetName val="D9"/>
      <sheetName val="Agg A"/>
      <sheetName val="Agg B"/>
      <sheetName val="URAIAN "/>
      <sheetName val="LS-Rutin"/>
      <sheetName val="_Kr tengahDiva.xls聝analysi_x0000_"/>
      <sheetName val="TOWN"/>
      <sheetName val="Sdy Bhn Upah Alat"/>
      <sheetName val="VLOOK"/>
      <sheetName val="Application"/>
      <sheetName val="HALAMAN 1-60"/>
      <sheetName val="Mobil"/>
      <sheetName val="Daftar No MAPPI"/>
      <sheetName val="bct-PABRIK"/>
      <sheetName val="UTILITAS"/>
      <sheetName val="Export"/>
      <sheetName val="AGENDA"/>
      <sheetName val="Rekap -sarana luar"/>
      <sheetName val="chitiet"/>
      <sheetName val="harga Satua Dasar"/>
      <sheetName val="REKAP PRELIM 2014"/>
      <sheetName val="DIRECT COST"/>
      <sheetName val="FINAL SUM"/>
      <sheetName val="page 1"/>
      <sheetName val="ocean voyage"/>
      <sheetName val="RUMUS BEKISTING"/>
      <sheetName val="Sizing_Input_Output"/>
      <sheetName val="Sizing_Assumptions"/>
      <sheetName val="Sizing_Parameters"/>
      <sheetName val="Inputdata"/>
      <sheetName val="Perhitungan KC ke SUBKON"/>
      <sheetName val="CAT"/>
      <sheetName val="surat "/>
      <sheetName val="Ajuan"/>
      <sheetName val="Hit"/>
      <sheetName val="inst.pemrintah"/>
      <sheetName val="Bhn,Alat&amp;Upah"/>
      <sheetName val="SPREAD SHEET"/>
      <sheetName val="SGC-Rate"/>
      <sheetName val="analisa-pagar"/>
      <sheetName val="KGP Thp II"/>
      <sheetName val="DATUM"/>
      <sheetName val="BQ-Tenis"/>
      <sheetName val="james's"/>
      <sheetName val="analisa Str"/>
      <sheetName val="upah_borong"/>
      <sheetName val="satuan_pek"/>
      <sheetName val="KNO"/>
      <sheetName val="INPUT_TABLE"/>
      <sheetName val="Operation Cost "/>
      <sheetName val="Fasilitas Site"/>
      <sheetName val=" HSE Site"/>
      <sheetName val="Sekretariat Site"/>
      <sheetName val="Transport Site"/>
      <sheetName val="DAFPEK-SA"/>
      <sheetName val="SUM_ALL"/>
      <sheetName val="SUM_BB"/>
      <sheetName val="SUM_FO"/>
      <sheetName val="B1.2-BB"/>
      <sheetName val="Total for Check"/>
      <sheetName val="FAB별"/>
      <sheetName val="수량산출"/>
      <sheetName val="JadpeL-Pkt1-Kampar (4)"/>
      <sheetName val="DatabaseBarang"/>
      <sheetName val="AHSSNI"/>
      <sheetName val="aruskas"/>
      <sheetName val="List Pla_x005f_x0000_È"/>
      <sheetName val="Bill 2.1 Basement 41 "/>
      <sheetName val="ANAL2"/>
      <sheetName val="ANAL1"/>
      <sheetName val="Public Area"/>
      <sheetName val="Bill No 6 Koord &amp; Attendance"/>
      <sheetName val="met mpu"/>
      <sheetName val="Type 57  A"/>
      <sheetName val="harga lama"/>
      <sheetName val="time schedulle"/>
      <sheetName val="09"/>
      <sheetName val="analisa 09"/>
      <sheetName val="010"/>
      <sheetName val="011"/>
      <sheetName val="012"/>
      <sheetName val="013"/>
      <sheetName val="014"/>
      <sheetName val="015"/>
      <sheetName val="02"/>
      <sheetName val="03"/>
      <sheetName val="04"/>
      <sheetName val="04_REV_2"/>
      <sheetName val="05"/>
      <sheetName val="07"/>
      <sheetName val="08"/>
      <sheetName val="Analisa (2)"/>
      <sheetName val="Kell.Dind-GC"/>
      <sheetName val="EXISTING"/>
      <sheetName val="perhtg material"/>
      <sheetName val="jadwal2"/>
      <sheetName val="Harga Upah + Bahan"/>
      <sheetName val="DATA-ALAT"/>
      <sheetName val="S-Curve (Weekly)"/>
      <sheetName val="I-ME"/>
      <sheetName val=" "/>
      <sheetName val="L_TIGA"/>
      <sheetName val="L-TIGA"/>
      <sheetName val="Seg history by BT"/>
      <sheetName val="HP evol by seg"/>
      <sheetName val="2011"/>
      <sheetName val="S-1"/>
      <sheetName val="KODE BAHAN"/>
      <sheetName val="KODE UPAH"/>
      <sheetName val="INPUT AGST"/>
      <sheetName val="LMKC CB V"/>
      <sheetName val="DATA1"/>
      <sheetName val="Data P-1"/>
      <sheetName val="DAFTAR BESI KANAL C SIKU"/>
      <sheetName val="1-2"/>
      <sheetName val="DivX"/>
      <sheetName val="DivVI"/>
      <sheetName val="DivVIII"/>
      <sheetName val="Sheet6"/>
      <sheetName val="DivII"/>
      <sheetName val="DivI"/>
      <sheetName val="DivIII"/>
      <sheetName val="DivIV"/>
      <sheetName val="DivV"/>
      <sheetName val="Infumum"/>
      <sheetName val="skejul"/>
      <sheetName val="Staff"/>
      <sheetName val="Tawar"/>
      <sheetName val="Lain2"/>
      <sheetName val="pivot"/>
      <sheetName val="D.78"/>
      <sheetName val="Sat Das"/>
      <sheetName val="Analisa (ok punya)"/>
      <sheetName val="Harga Upah"/>
      <sheetName val="rekap PINTU"/>
      <sheetName val="An-Sipil(ADA KODE)"/>
      <sheetName val="DICA AKTIF"/>
      <sheetName val="EK-JAN-08"/>
      <sheetName val="3Arch"/>
      <sheetName val="Kuantitas &amp; Harga "/>
      <sheetName val="BOQ_EM"/>
      <sheetName val="Field_DCPT"/>
      <sheetName val="BOQ Seksi A"/>
      <sheetName val="Time Schedule"/>
      <sheetName val="REKAP_STRUKTUR"/>
      <sheetName val="Analis Kusen 1 ESKALASI"/>
      <sheetName val="VESEL"/>
      <sheetName val="Volume 1"/>
      <sheetName val="ketuma gal.Wed"/>
      <sheetName val="ketema AC"/>
      <sheetName val="Grading Tahap 1"/>
      <sheetName val="SKh.1.7.16.1.(3)"/>
      <sheetName val="Analisa Harsat"/>
      <sheetName val="NP7"/>
      <sheetName val="Lap-Minggu"/>
      <sheetName val="IU"/>
      <sheetName val="E"/>
      <sheetName val="Daftar Harga Bahan"/>
      <sheetName val="analisa stripping"/>
      <sheetName val="Conn. Lib"/>
      <sheetName val="BARCHART"/>
      <sheetName val="Upah+Bahan"/>
      <sheetName val="Bu_str"/>
      <sheetName val="Lamp. Bahan"/>
      <sheetName val="PEMBESIAN"/>
      <sheetName val="met-des03"/>
      <sheetName val="Data Masukan"/>
      <sheetName val="Fisik 2012"/>
      <sheetName val="Pek. Persiapan"/>
      <sheetName val="Rekap Anl.K"/>
      <sheetName val="Rekap Anl.SNI"/>
      <sheetName val="C.1"/>
      <sheetName val="C.11"/>
      <sheetName val="C.13"/>
      <sheetName val="C.15"/>
      <sheetName val="C.17"/>
      <sheetName val="C.20"/>
      <sheetName val="C.22"/>
      <sheetName val="C.24"/>
      <sheetName val="C.6"/>
      <sheetName val="C.8"/>
      <sheetName val="Harga HS"/>
      <sheetName val="Rkp B. UP"/>
      <sheetName val="D.1.2"/>
      <sheetName val="D.1.3"/>
      <sheetName val="D.1.4"/>
      <sheetName val="D.1.6"/>
      <sheetName val="D.2.1"/>
      <sheetName val="Jembatan"/>
      <sheetName val="Data-pendukung"/>
      <sheetName val="Anal-BM"/>
      <sheetName val="INF"/>
      <sheetName val="ana-alat"/>
      <sheetName val="IN OUT"/>
      <sheetName val="SPH"/>
      <sheetName val="BJA TULANGAN"/>
      <sheetName val="K500"/>
      <sheetName val="TC"/>
      <sheetName val="Drn"/>
      <sheetName val="Gali"/>
      <sheetName val="AA"/>
      <sheetName val="BB"/>
      <sheetName val="CTB"/>
      <sheetName val="OP.ALAT"/>
      <sheetName val="oe"/>
      <sheetName val="PERMINTAAN"/>
      <sheetName val="App. 2a-1"/>
      <sheetName val="App. 2a-2"/>
      <sheetName val="SCH alat"/>
      <sheetName val="CIF"/>
      <sheetName val="SCH Mat"/>
      <sheetName val="Daf Bahan"/>
      <sheetName val="Daf Sub"/>
      <sheetName val="Daf MPU"/>
      <sheetName val="Lamp.6a"/>
      <sheetName val="Lamp.6b"/>
      <sheetName val="C2"/>
      <sheetName val="G2.01"/>
      <sheetName val="Q2"/>
      <sheetName val="I.2"/>
      <sheetName val="Bekis"/>
      <sheetName val="P2"/>
      <sheetName val="input data umum"/>
      <sheetName val="Analisa Gabungan"/>
      <sheetName val="DON GIA"/>
      <sheetName val="DG"/>
      <sheetName val="VCV-BE-TONG"/>
      <sheetName val="CHITIET VL-NC"/>
      <sheetName val="Cashflow_ref"/>
      <sheetName val="TARGET RAKER "/>
      <sheetName val="target raker 1"/>
      <sheetName val="BS Assumptions"/>
      <sheetName val="bhn-upah"/>
      <sheetName val="ESC"/>
      <sheetName val="BAG-III"/>
      <sheetName val="div7-1"/>
      <sheetName val="MAP-Prog"/>
      <sheetName val="BoQ Total_lama"/>
      <sheetName val="ANSTRUK"/>
      <sheetName val="tp 45x45 (6)"/>
      <sheetName val="TEKNIS"/>
      <sheetName val="PROD 15-1"/>
      <sheetName val="HargaBahan"/>
      <sheetName val="AHS-8FO"/>
      <sheetName val="7.1(3)"/>
      <sheetName val="ANALISA TENDER"/>
      <sheetName val="RPP-6"/>
      <sheetName val="01Reg3"/>
      <sheetName val="DATA PROYEK"/>
      <sheetName val="Attachement"/>
      <sheetName val="EXTERNAL  (revisi 1)"/>
      <sheetName val="HS1b"/>
      <sheetName val="DEF"/>
      <sheetName val="BD-LS"/>
      <sheetName val="HS KALIJATI"/>
      <sheetName val="UNDER PASS"/>
      <sheetName val="Pier Head"/>
      <sheetName val="ListAnalisa"/>
      <sheetName val="Sheet5"/>
      <sheetName val="Perolehan 2007"/>
      <sheetName val="Material-mr"/>
      <sheetName val="quantyty"/>
      <sheetName val="Data-Pdk"/>
      <sheetName val="An-Lat"/>
      <sheetName val="DT PENDUKUNG"/>
      <sheetName val="URUTAN BUKA"/>
      <sheetName val="rcnPDP"/>
      <sheetName val="@ MONHTLY"/>
      <sheetName val="DAF-5"/>
      <sheetName val="Faktor Markup"/>
      <sheetName val="D8"/>
      <sheetName val="OUT"/>
      <sheetName val="fill in first"/>
      <sheetName val="HSP inen"/>
      <sheetName val="TIME"/>
      <sheetName val="BahanAnalisa"/>
      <sheetName val="ItunganMat"/>
      <sheetName val="E1-322"/>
      <sheetName val="E1-511"/>
      <sheetName val="HSP 2018"/>
      <sheetName val="ee"/>
      <sheetName val="szdfs"/>
      <sheetName val="tulang"/>
      <sheetName val="hit.BKMM"/>
      <sheetName val="DIV7-BM"/>
      <sheetName val="Agg Halus &amp; Kasar"/>
      <sheetName val="PERSONIL P1"/>
      <sheetName val="perkerasan rigid"/>
      <sheetName val="ANLS-PJ"/>
      <sheetName val="DIV.2"/>
      <sheetName val="DFT BHN"/>
      <sheetName val="DAFTAR BESI"/>
      <sheetName val="AHS_1"/>
      <sheetName val="Dbase"/>
      <sheetName val="anal-mos"/>
      <sheetName val="mob-demob"/>
      <sheetName val="DIV.3"/>
      <sheetName val="DIV.4"/>
      <sheetName val="HARSAT_BAH"/>
      <sheetName val="Equipment Data"/>
      <sheetName val="PEMAKAIAN"/>
      <sheetName val="PENERIMAAN"/>
      <sheetName val="BBM-03"/>
      <sheetName val="MK"/>
      <sheetName val="Memb Schd"/>
      <sheetName val="DIV 7"/>
      <sheetName val="anaUTama"/>
      <sheetName val="24"/>
      <sheetName val="43"/>
      <sheetName val="53 "/>
      <sheetName val="54"/>
      <sheetName val="MH CIVIL"/>
      <sheetName val="30"/>
      <sheetName val="64.14"/>
      <sheetName val="64.1"/>
      <sheetName val="64.2"/>
      <sheetName val="64.3"/>
      <sheetName val="64.4"/>
      <sheetName val="64.5"/>
      <sheetName val="17"/>
      <sheetName val="51"/>
      <sheetName val="38"/>
      <sheetName val="52"/>
      <sheetName val="23"/>
      <sheetName val="20"/>
      <sheetName val="49"/>
      <sheetName val="28"/>
      <sheetName val="29"/>
      <sheetName val="36.3"/>
      <sheetName val="36.4"/>
      <sheetName val="36.2"/>
      <sheetName val="36.1"/>
      <sheetName val="44"/>
      <sheetName val="45"/>
      <sheetName val="63"/>
      <sheetName val="MU"/>
      <sheetName val="AHS Sipil"/>
      <sheetName val="PROTECH ASIA R2"/>
      <sheetName val="Sub Pipa Waterway"/>
      <sheetName val="1.4. Kanal (NA)"/>
      <sheetName val="6.5"/>
      <sheetName val="TOTAL RKP"/>
      <sheetName val="6.4"/>
      <sheetName val="H-SAT"/>
      <sheetName val="Material&amp;Alat"/>
      <sheetName val="IDLE_ALAT6"/>
      <sheetName val="ATB_pers_(2)6"/>
      <sheetName val="FOTO_PR6"/>
      <sheetName val="G_umum6"/>
      <sheetName val="SCHE_vareto6"/>
      <sheetName val="ATB_pers6"/>
      <sheetName val="BQ_diva6"/>
      <sheetName val="MAT_BARU_AC6"/>
      <sheetName val="H_Satuan7"/>
      <sheetName val="AC_+6"/>
      <sheetName val="an_ATB_G6"/>
      <sheetName val="an_AC6"/>
      <sheetName val="an_ATB_L6"/>
      <sheetName val="ATB_+6"/>
      <sheetName val="Alat_DC6"/>
      <sheetName val="Kap_Tenaga6"/>
      <sheetName val="HRG_BHN5"/>
      <sheetName val="Agregat_Halus_&amp;_Kasar5"/>
      <sheetName val="B_-_Norelec5"/>
      <sheetName val="01A-_RAB5"/>
      <sheetName val="Analisa_HS5"/>
      <sheetName val="Kr_tengahDiva5"/>
      <sheetName val="Isolasi_Luar_Dalam5"/>
      <sheetName val="Isolasi_Luar5"/>
      <sheetName val="REKAP_ARSITEKTUR_5"/>
      <sheetName val="RAB_ADMINISTRASI_PUSAT_(1)5"/>
      <sheetName val="Man_Power5"/>
      <sheetName val="L3_An_H_Sat_Mob5"/>
      <sheetName val="RKP_PLUMBING4"/>
      <sheetName val="HB_4"/>
      <sheetName val="rekap_mekanikal5"/>
      <sheetName val="PROTEKSI_PETIR5"/>
      <sheetName val="KABEL_FEEDER5"/>
      <sheetName val="PENRNGN_&amp;_KTK-KNTK5"/>
      <sheetName val="fin_pro_centers4"/>
      <sheetName val="GASATAGG_XLS5"/>
      <sheetName val="EXTERNAL_WORK5"/>
      <sheetName val="Analisa___Upah5"/>
      <sheetName val="M&amp;E_R5"/>
      <sheetName val="RAB_PERSIAPAN_5"/>
      <sheetName val="ANAL__ME5"/>
      <sheetName val="BW_analisa_cika_20055"/>
      <sheetName val="Harga_Satuan4"/>
      <sheetName val="FIRE_FIGHTING5"/>
      <sheetName val="Master_1_05"/>
      <sheetName val="Bill_No_2_1_Cold_Water_System5"/>
      <sheetName val="Civil_Works5"/>
      <sheetName val="rab_me_(by_owner)_5"/>
      <sheetName val="BQ_(by_owner)5"/>
      <sheetName val="NS_GD_UTAMA5"/>
      <sheetName val="BANGUNAN_PENUNJANG5"/>
      <sheetName val="STD_Lanjutan5"/>
      <sheetName val="NS_Lanjutan5"/>
      <sheetName val="BoQ_C45"/>
      <sheetName val="Fill_this_out_first___10"/>
      <sheetName val="F_ALARM5"/>
      <sheetName val="Fill_this_out_first___11"/>
      <sheetName val="BOQ_KSN5"/>
      <sheetName val="ANAL_BOW6"/>
      <sheetName val="rab_me_(fisik)5"/>
      <sheetName val="1_B5"/>
      <sheetName val="Sat_Upah5"/>
      <sheetName val="HS_Alat5"/>
      <sheetName val="HS_Upah5"/>
      <sheetName val="HS_Sub-Kon5"/>
      <sheetName val="Analisa_ME_(2)5"/>
      <sheetName val="sheet_24"/>
      <sheetName val="RAB_ME4"/>
      <sheetName val="bill_qty5"/>
      <sheetName val="meth_hsl_nego5"/>
      <sheetName val="ANALISA_14"/>
      <sheetName val="4-Basic_Price4"/>
      <sheetName val="R_A_B_4"/>
      <sheetName val="Analisa_&amp;_Upah5"/>
      <sheetName val="M_12__2_5"/>
      <sheetName val="Daftar_berat5"/>
      <sheetName val="Fire_Alarm5"/>
      <sheetName val="D_&amp;_W_sizes5"/>
      <sheetName val="Cable_150kV_Ref_5"/>
      <sheetName val="MAIN_EQUIP_AC5"/>
      <sheetName val="Rekap_Prelim5"/>
      <sheetName val="An_HarSatPek4"/>
      <sheetName val="Unit_Rate4"/>
      <sheetName val="BQ_Stdr_R-14"/>
      <sheetName val="Pipa_(2)4"/>
      <sheetName val="Lamp_BAP4"/>
      <sheetName val="DUTCH_CONE5"/>
      <sheetName val="Rekap_Direct_Cost4"/>
      <sheetName val="Urai___Guide_Post4"/>
      <sheetName val="Met_Pas_Batu4"/>
      <sheetName val="Urai_Galian_Tanah4"/>
      <sheetName val="Met__Minor4"/>
      <sheetName val="Pos_4-15"/>
      <sheetName val="Lead_Schedule4"/>
      <sheetName val="NS_GD_UGD4"/>
      <sheetName val="STD_GD_UGD4"/>
      <sheetName val="D___W_sizes5"/>
      <sheetName val="Bill_of_Qty_MEP5"/>
      <sheetName val="Mat_Mek5"/>
      <sheetName val="Transfer_Pump4"/>
      <sheetName val="RAW_MATERIALS_4"/>
      <sheetName val="COST-PERSON-J_O_4"/>
      <sheetName val="Data_Ktr_Bupati_Tapsel4"/>
      <sheetName val="BQ_struktur4"/>
      <sheetName val="Analisa_ME4"/>
      <sheetName val="Upah_Bahan4"/>
      <sheetName val="ANALIS_15"/>
      <sheetName val="REKAP_ARSITEKTUR4"/>
      <sheetName val="rincian_per_proyek4"/>
      <sheetName val="AHS_str4"/>
      <sheetName val="Daf__No____4_24"/>
      <sheetName val="BQ_Arsit4"/>
      <sheetName val="Sat_Bah_&amp;_Up4"/>
      <sheetName val="Perm__Test4"/>
      <sheetName val="New_MADC4"/>
      <sheetName val="HARGA_ALAT4"/>
      <sheetName val="ETAB_14"/>
      <sheetName val="Daf_14"/>
      <sheetName val="Anal_Koef4"/>
      <sheetName val="Rekap_Biaya4"/>
      <sheetName val="Hydran___springkler4"/>
      <sheetName val="GH_Quantity4"/>
      <sheetName val="Daftar_Upah,Bhn,&amp;_alat4"/>
      <sheetName val="KAN__LOKAL4"/>
      <sheetName val="Terbilang_sertifikat4"/>
      <sheetName val="Bill_5_Summary4"/>
      <sheetName val="Analisa_24"/>
      <sheetName val="Upah_dan_bahan4"/>
      <sheetName val="AC_LOAD4"/>
      <sheetName val="D_1_2_LT-_1_~_Atap4"/>
      <sheetName val="ENC_144"/>
      <sheetName val="2_NSB_4"/>
      <sheetName val="2_SB4"/>
      <sheetName val="M_ITEM4"/>
      <sheetName val="BHN_Ars4"/>
      <sheetName val="7_NS_H4"/>
      <sheetName val="Analisa_Pusaka_Jaya4"/>
      <sheetName val="Report_detil_kondisi4"/>
      <sheetName val="REKAP_TOTAL4"/>
      <sheetName val="Bill_Of_Quantity4"/>
      <sheetName val="BGN_PENUNJANG4"/>
      <sheetName val="KH_Bahagia4"/>
      <sheetName val="AN_Panel5"/>
      <sheetName val="KONTRAK_INDUK_BULANAN4"/>
      <sheetName val="Bq_Ars4"/>
      <sheetName val="Up&amp;Bhn_4"/>
      <sheetName val="Sat_Alat4"/>
      <sheetName val="ANALISA_HARGA_SATUAN4"/>
      <sheetName val="Bill_4_Summary4"/>
      <sheetName val="GFA_224"/>
      <sheetName val="T-3_4_Cost_of_Equipment4"/>
      <sheetName val="An_H_Sat_Pek_Ut4"/>
      <sheetName val="Harga_Sat_Das4"/>
      <sheetName val="T-3_2_UP_Labour4"/>
      <sheetName val="T-3_3_UP_Material4"/>
      <sheetName val="Input_monthly_capex4"/>
      <sheetName val="PENJ_NERACA4"/>
      <sheetName val="CASH_FLOW4"/>
      <sheetName val="List_of_Eqp4"/>
      <sheetName val="REKAP_ME4"/>
      <sheetName val="SELISIH_HARGA4"/>
      <sheetName val="struktur_tdk_dipakai4"/>
      <sheetName val="B___Norelec4"/>
      <sheetName val="Site_Expenses4"/>
      <sheetName val="2__MVAC_R14"/>
      <sheetName val="Cover_Daf-24"/>
      <sheetName val="[Kr_tengahࡄiva_xls聝H_Satua聮4"/>
      <sheetName val="[Kr_te࡮gahࡄiva_xls聝MAT_BAR聕_AC4"/>
      <sheetName val="[Kr_tengahࡄiva࠮xls聝H_Satua聮14"/>
      <sheetName val="[Kࡲ_tengahࡄiva_xls聝Kap聟Tenaga4"/>
      <sheetName val="[Kࡲ_te࡮gahࡄiva_xls聝Ana聬isa_HS4"/>
      <sheetName val="B_-耠Nor聥lec4"/>
      <sheetName val="[Kࡲ_tengahࡄiva_xls聝5-P聥ralatan4"/>
      <sheetName val="[Kࡲ_te࡮gahࡄiva࠮xls聝Inf聯rmasi4"/>
      <sheetName val="[Kr_te࡮gahࡄiva_xls聝upahbahan4"/>
      <sheetName val="[Kr_tengahࡄiva࠮xls聝01A-_RA聂4"/>
      <sheetName val="[Kr_tengahࡄiva࠮xls聝NS_GD_U联AMA4"/>
      <sheetName val="[Kr_tengahࡄiva_xls聝Str耭Bengkel4"/>
      <sheetName val="[Kࡲ_te࡮gahࡄiva࠮xls聝ANA职_BOW4"/>
      <sheetName val="M_12__2聟4"/>
      <sheetName val="[Kࡲ_tengahࡄiva_xls聝G_SUMMARY4"/>
      <sheetName val="[Kr_tengahDiva_xls聝ANAL_HREZ4"/>
      <sheetName val="ANAL__M聅4"/>
      <sheetName val="[Kr_tengahDiva_xls聝analysis4"/>
      <sheetName val="3_3b4"/>
      <sheetName val="Sec_I_ML4"/>
      <sheetName val="Cash_Flow_bulanan4"/>
      <sheetName val="[Kr_tengah?iva_xls?H_Satua?4"/>
      <sheetName val="[Kr_te?gah?iva_xls?MAT_BAR?_AC4"/>
      <sheetName val="[Kr_tengah?iva?xls?H_Satua?14"/>
      <sheetName val="[K?_tengah?iva_xls?Kap?Tenaga4"/>
      <sheetName val="[K?_te?gah?iva_xls?Ana?isa_HS4"/>
      <sheetName val="B_-?Nor?lec4"/>
      <sheetName val="[K?_tengah?iva_xls?5-P?ralatan4"/>
      <sheetName val="[K?_te?gah?iva?xls?Inf?rmasi4"/>
      <sheetName val="[Kr_te?gah?iva_xls?upahbahan4"/>
      <sheetName val="[Kr_tengah?iva?xls?01A-_RA?4"/>
      <sheetName val="[Kr_tengah?iva?xls?NS_GD_U?AMA4"/>
      <sheetName val="[Kr_tengah?iva_xls?Str?Bengkel4"/>
      <sheetName val="[K?_te?gah?iva?xls?ANA?_BOW4"/>
      <sheetName val="M_12__2?4"/>
      <sheetName val="[K?_tengah?iva_xls?G_SUMMARY4"/>
      <sheetName val="[Kr_tengahDiva_xls?ANAL_HREZ4"/>
      <sheetName val="ANAL__M?4"/>
      <sheetName val="[Kr_tengahDiva_xls?analysis4"/>
      <sheetName val="T__Cs_Log_P_III4"/>
      <sheetName val="REF_ONLY4"/>
      <sheetName val="Summary_Sheets4"/>
      <sheetName val="Mat_Elk4"/>
      <sheetName val="AHS_Isolasi4"/>
      <sheetName val="Data_Sei_Belutu4"/>
      <sheetName val="610_64"/>
      <sheetName val="610_54"/>
      <sheetName val="Data_Sinabung4"/>
      <sheetName val="List_Plant4"/>
      <sheetName val="Price_list4"/>
      <sheetName val="ANAL_TEKNIK4"/>
      <sheetName val="bhn_FINAL4"/>
      <sheetName val="_Kr_tengahࡄiva_xls聝H_Satua聮4"/>
      <sheetName val="_Kr_te࡮gahࡄiva_xls聝MAT_BAR聕_AC4"/>
      <sheetName val="_Kr_tengahࡄiva࠮xls聝H_Satua聮14"/>
      <sheetName val="_Kࡲ_tengahࡄiva_xls聝Kap聟Tenaga4"/>
      <sheetName val="_Kࡲ_te࡮gahࡄiva_xls聝Ana聬isa_HS4"/>
      <sheetName val="_Kࡲ_tengahࡄiva_xls聝5-P聥ralatan4"/>
      <sheetName val="_Kࡲ_te࡮gahࡄiva࠮xls聝Inf聯rmasi4"/>
      <sheetName val="_Kr_te࡮gahࡄiva_xls聝upahbahan4"/>
      <sheetName val="_Kr_tengahࡄiva࠮xls聝01A-_RA聂4"/>
      <sheetName val="_Kr_tengahࡄiva࠮xls聝NS_GD_U联AMA4"/>
      <sheetName val="_Kr_tengahࡄiva_xls聝Str耭Bengkel4"/>
      <sheetName val="_Kࡲ_te࡮gahࡄiva࠮xls聝ANA职_BOW4"/>
      <sheetName val="_Kࡲ_tengahࡄiva_xls聝G_SUMMARY4"/>
      <sheetName val="_Kr_tengahDiva_xls聝ANAL_HREZ4"/>
      <sheetName val="_Kr_tengahDiva_xls聝analysis4"/>
      <sheetName val="3_Mob4"/>
      <sheetName val="TE_TS_FA_LAN_MATV4"/>
      <sheetName val="PAGE_1_4"/>
      <sheetName val="ME_Apt24"/>
      <sheetName val="Rate_Analysis4"/>
      <sheetName val="HARGA_MATERIAL4"/>
      <sheetName val="Blk_B14"/>
      <sheetName val="Pengalaman_Per2"/>
      <sheetName val="II_MAIN-LOB2"/>
      <sheetName val="Unit_Cost2"/>
      <sheetName val="Rkp_Total2"/>
      <sheetName val="Harsat_Bahan2"/>
      <sheetName val="List_Material2"/>
      <sheetName val="On_Time2"/>
      <sheetName val="Ｎｏ_132"/>
      <sheetName val="Analisa_HSP2"/>
      <sheetName val="Galian_12"/>
      <sheetName val="Analisa_(ok)2"/>
      <sheetName val="Master_Edit2"/>
      <sheetName val="Div_12"/>
      <sheetName val="Form_4,5,62"/>
      <sheetName val="PL_(MONTHLY)2"/>
      <sheetName val="_Kr_tengah_iva_xls_H_Satua_3"/>
      <sheetName val="_Kr_te_gah_iva_xls_MAT_BAR__AC3"/>
      <sheetName val="_Kr_tengah_iva_xls_H_Satua_13"/>
      <sheetName val="_K__tengah_iva_xls_Kap_Tenaga3"/>
      <sheetName val="_K__te_gah_iva_xls_Ana_isa_HS3"/>
      <sheetName val="B_-_Nor_lec3"/>
      <sheetName val="_K__tengah_iva_xls_5-P_ralatan3"/>
      <sheetName val="_K__te_gah_iva_xls_Inf_rmasi3"/>
      <sheetName val="_Kr_te_gah_iva_xls_upahbahan3"/>
      <sheetName val="_Kr_tengah_iva_xls_01A-_RA_3"/>
      <sheetName val="_Kr_tengah_iva_xls_NS_GD_U_AMA3"/>
      <sheetName val="_Kr_tengah_iva_xls_Str_Bengkel3"/>
      <sheetName val="_K__te_gah_iva_xls_ANA__BOW3"/>
      <sheetName val="_K__tengah_iva_xls_G_SUMMARY3"/>
      <sheetName val="_Kr_tengahDiva_xls_ANAL_HREZ3"/>
      <sheetName val="ANAL__M_3"/>
      <sheetName val="_Kr_tengahDiva_xls_analysis3"/>
      <sheetName val="Data_Pendukung2"/>
      <sheetName val="Basic_Price2"/>
      <sheetName val="7_공정표2"/>
      <sheetName val="Analisa_Upah_&amp;_Bahan_Plum2"/>
      <sheetName val="Upah&amp;Bahan_(2)2"/>
      <sheetName val="Analisa-Harga_(1F)2"/>
      <sheetName val="TOTAL_Agustus2"/>
      <sheetName val="DAF_ALAT2"/>
      <sheetName val="M_Pekerjaan2"/>
      <sheetName val="BIIL_ASLI2"/>
      <sheetName val="ANALISA_PEK_UMUM2"/>
      <sheetName val="Speck_ARSITEK2"/>
      <sheetName val="Stden_center2"/>
      <sheetName val="HDS_Sipil1"/>
      <sheetName val="Q'ty_per_m2"/>
      <sheetName val="Rencana__2_1"/>
      <sheetName val="8LT_121"/>
      <sheetName val="_2"/>
      <sheetName val="AnBiaya_OperasionalAlat1"/>
      <sheetName val="_Kr_tengahDiva_xls聝analysi蕈2"/>
      <sheetName val="hrg-sat_pek2"/>
      <sheetName val="Lt_12"/>
      <sheetName val="SAT_UPH_BHN2"/>
      <sheetName val="BQ_Mekanikal2"/>
      <sheetName val="Assumption_&amp;_Dashboard_2"/>
      <sheetName val="rab_me__by_owner__2"/>
      <sheetName val="BQ__by_owner_2"/>
      <sheetName val="rab_me__fisik_2"/>
      <sheetName val="ANALISA_railing2"/>
      <sheetName val="BUL__A2"/>
      <sheetName val="analisa_SNI1"/>
      <sheetName val="Daftar_Upah2"/>
      <sheetName val="Sum_IF2"/>
      <sheetName val="Uraian_Analisa2"/>
      <sheetName val="Control_Settings2"/>
      <sheetName val="Dates_&amp;_Escalators2"/>
      <sheetName val="Check_Totals2"/>
      <sheetName val="Har_Sat2"/>
      <sheetName val="HASAT_DASAR1"/>
      <sheetName val="SAT_UPAH_RAPI1"/>
      <sheetName val="Data_Tower2"/>
      <sheetName val="Price_of_Equip1"/>
      <sheetName val="COST_TOGO1"/>
      <sheetName val="H_Satuan_Dasar1"/>
      <sheetName val="LINK-MAST__BASIC_PRICE1"/>
      <sheetName val="Price_of_Mat1"/>
      <sheetName val="GAL_BIASA1"/>
      <sheetName val="4-Basic_Price-Upah1"/>
      <sheetName val="BANG_TONG_HOP_(2)2"/>
      <sheetName val="RPP01_62"/>
      <sheetName val="m_schedule2"/>
      <sheetName val="HM_MEK_2"/>
      <sheetName val="Rokan_11"/>
      <sheetName val="500kV_BOQ2"/>
      <sheetName val="STOK_MAT2"/>
      <sheetName val="H_Alat1"/>
      <sheetName val="H_Bahan1"/>
      <sheetName val="Rekap_RAB1"/>
      <sheetName val="unit_31"/>
      <sheetName val="Rekap_BQ-Pompong2"/>
      <sheetName val="PERS_PENY2"/>
      <sheetName val="RAB_DC2"/>
      <sheetName val="anal_rinci2"/>
      <sheetName val="Rek_An2"/>
      <sheetName val="Rekap_1"/>
      <sheetName val="hrg_sat2"/>
      <sheetName val="Daftar_Paket1"/>
      <sheetName val="Cover_Daf_21"/>
      <sheetName val="GRADE_SKALA1"/>
      <sheetName val="MASTER_DATA1"/>
      <sheetName val="Muh_Akhir1"/>
      <sheetName val="Chandra_Prabowo1"/>
      <sheetName val="urain_teknis1"/>
      <sheetName val="RAB_11"/>
      <sheetName val="RAB_21"/>
      <sheetName val="RAB_31"/>
      <sheetName val="Unit_Price1"/>
      <sheetName val="Metod_TWR1"/>
      <sheetName val="H__Dasar5"/>
      <sheetName val="D2_4"/>
      <sheetName val="D4_3_(TE)"/>
      <sheetName val="D5_3_(TF)_"/>
      <sheetName val="D8_3_(TJ)"/>
      <sheetName val="Analisa_Alat"/>
      <sheetName val="SNI_FIX"/>
      <sheetName val="List_Pla"/>
      <sheetName val="Harga_Mat_"/>
      <sheetName val="LIST_ANHARSAT"/>
      <sheetName val="Summary_and_Design"/>
      <sheetName val="Kata_Pengantar"/>
      <sheetName val="Tambahan_Biaro"/>
      <sheetName val="s_g_exx"/>
      <sheetName val="_BoQ_Green_Field_option_1"/>
      <sheetName val="L__Hr"/>
      <sheetName val="Div_2_-_Drainase"/>
      <sheetName val="Div_3_-_Tanah"/>
      <sheetName val="Div_5_-_Berbutir"/>
      <sheetName val="Div_6_-_Aspal"/>
      <sheetName val="Div_7_-_Struktur"/>
      <sheetName val="Div_8_-_Peng_Kondisi"/>
      <sheetName val="rms_remunerasi"/>
      <sheetName val="Bahan_"/>
      <sheetName val="LEVEL_2"/>
      <sheetName val="LEVEL_4"/>
      <sheetName val="Urugan_Pasir"/>
      <sheetName val="Harsat_Bahan_"/>
      <sheetName val="HD_ALAT"/>
      <sheetName val="HD_BAHAN"/>
      <sheetName val="Hrg_Satuan_&amp;_Upah"/>
      <sheetName val="rek_det_1-3"/>
      <sheetName val="H__Satuan_Upah_&amp;_Bahan"/>
      <sheetName val="Analisa_Satuan_Pekerjaan"/>
      <sheetName val="H__Satuan_Pekerjaan"/>
      <sheetName val="DATA_2009"/>
      <sheetName val="DATA_2010"/>
      <sheetName val="Target_Raker_TW_III"/>
      <sheetName val="610_04"/>
      <sheetName val="610_05"/>
      <sheetName val="610_06"/>
      <sheetName val="610_07"/>
      <sheetName val="610_08"/>
      <sheetName val="BOQ_CONTRACT_WK"/>
      <sheetName val="Schedule_11a"/>
      <sheetName val="Septick_tank"/>
      <sheetName val="PRIST_LIST"/>
      <sheetName val="PERALATAN_PROYEK_GOL_III_A"/>
      <sheetName val="REKAP_Tbh"/>
      <sheetName val="DAF_HRG"/>
      <sheetName val="Analisa_Upah___Bahan_Plum"/>
      <sheetName val="DATA_BASE"/>
      <sheetName val="Man_Power_&amp;_Comp"/>
      <sheetName val="ANALISA_GRS_kota"/>
      <sheetName val="Harga_Dasar"/>
      <sheetName val="NP_(2)"/>
      <sheetName val="Harsat_Upah"/>
      <sheetName val="AHS_ME_"/>
      <sheetName val="SUB_&amp;_mandor"/>
      <sheetName val="Master_Schedule"/>
      <sheetName val="Sensitive"/>
      <sheetName val="rab_analisa"/>
      <sheetName val="H.DASAR"/>
      <sheetName val="HS-1"/>
      <sheetName val="NAMES"/>
      <sheetName val="Analisa  (2)"/>
      <sheetName val="an. struktur"/>
      <sheetName val="H STN"/>
      <sheetName val="DUB"/>
      <sheetName val="Harga Pekerjaan"/>
      <sheetName val="Currency"/>
      <sheetName val="trf multiple dnrks"/>
      <sheetName val="Harga bahan-1"/>
      <sheetName val="rekap1"/>
      <sheetName val="trf_multiple_dnrks"/>
      <sheetName val="Harga_bahan-1"/>
      <sheetName val="Short term loan"/>
      <sheetName val="Analisa Prelim"/>
      <sheetName val="RAB STEEL "/>
      <sheetName val="Finishing Warehouse"/>
      <sheetName val="material "/>
      <sheetName val="pekerjaan "/>
      <sheetName val="BQMPALOC"/>
      <sheetName val="KP1590_E"/>
      <sheetName val="수입"/>
      <sheetName val="Koordinat"/>
      <sheetName val="Up"/>
      <sheetName val="PumpSpec"/>
      <sheetName val="bukan PNS"/>
      <sheetName val="k300 123"/>
      <sheetName val="H_S_BAHAN"/>
      <sheetName val="Aggr"/>
      <sheetName val="HG-UPAH"/>
      <sheetName val="HG_JADI"/>
      <sheetName val="U,B"/>
      <sheetName val="R.ALT"/>
      <sheetName val="HSPek"/>
      <sheetName val="HSAlat"/>
      <sheetName val="HS-SKGub"/>
      <sheetName val="HSPek 6xx-7xx"/>
      <sheetName val="경비2내역"/>
      <sheetName val="RM-034"/>
      <sheetName val="_Kr tengahDiva.xls聝analysi_x000"/>
      <sheetName val="Gen"/>
      <sheetName val="trans"/>
      <sheetName val="rekI"/>
      <sheetName val="Harsat_Pek"/>
      <sheetName val="ANALISA 2010"/>
      <sheetName val="Anals.1"/>
      <sheetName val="HARGASEWAALAT"/>
      <sheetName val="4-B Price"/>
      <sheetName val="Div 9 - Harian"/>
      <sheetName val="AHS_all"/>
      <sheetName val="sh健et_2"/>
      <sheetName val="Rekap_Anl"/>
      <sheetName val="_MINGGUAN"/>
      <sheetName val="AnalisaSIPIL_RIIL"/>
      <sheetName val="upah_bahan_alat"/>
      <sheetName val="analisa_K"/>
      <sheetName val="lkalibrasi_BENENAIN"/>
      <sheetName val="GRAFIK_"/>
      <sheetName val="ANALISA_BANGLI"/>
      <sheetName val="HARGA_SAT"/>
      <sheetName val="Lau_Luhung"/>
      <sheetName val="HRG-_UPAH"/>
      <sheetName val="FORM_X_COST"/>
      <sheetName val="TONGKE-HT"/>
      <sheetName val="forml"/>
      <sheetName val="Gia"/>
      <sheetName val="EPC"/>
      <sheetName val="Scurve"/>
      <sheetName val="Jadwal Pekerjaan"/>
      <sheetName val="Notes"/>
      <sheetName val="BAHN"/>
      <sheetName val="Cash2"/>
      <sheetName val="Upah,Bahan,Alat"/>
      <sheetName val="AnPipa&amp;acc"/>
      <sheetName val="Daf.Harga"/>
      <sheetName val="OP. ALAT"/>
      <sheetName val="OP. PERJAM"/>
      <sheetName val="B. PERSONIL"/>
      <sheetName val="Rek-Cianten1B"/>
      <sheetName val="Rek.Cianten3"/>
      <sheetName val="HARDAS-M_x0000_ê"/>
      <sheetName val="HARDAS-M"/>
      <sheetName val="sat-jadi"/>
      <sheetName val="RAB Propok"/>
      <sheetName val="ANALISA satuan poryek sungai"/>
      <sheetName val="Bill No.1"/>
      <sheetName val="HRGA SATUAN UPAH-BAHAN"/>
      <sheetName val="Harga Sat."/>
      <sheetName val="HPA"/>
      <sheetName val="BQ(Piping)"/>
      <sheetName val="PipWT"/>
      <sheetName val="ANALIS 2"/>
      <sheetName val="DATA JEMBATAN BARU"/>
      <sheetName val="DATA REHAB JEMBATAN"/>
      <sheetName val="DATA REHAB JEMBATAN (2)"/>
      <sheetName val="Anal Harsat"/>
      <sheetName val="Analis harga"/>
      <sheetName val="AHSrutin"/>
      <sheetName val="3A7.1.Jln Insitu"/>
      <sheetName val="schtot"/>
      <sheetName val="RAB TOTAL"/>
      <sheetName val="Harga S Dasar"/>
      <sheetName val="HARGA SATUAN UPAH &amp; BAHAN"/>
      <sheetName val="BIAYA ALAT"/>
      <sheetName val="BAB 2"/>
      <sheetName val="BAB 3"/>
      <sheetName val="BAB 7"/>
      <sheetName val="OPN"/>
      <sheetName val="HST"/>
      <sheetName val="AN"/>
      <sheetName val="D.UPH&amp;PEK"/>
      <sheetName val="Hardasar-PSJJ"/>
      <sheetName val="REKAP_GROSS2"/>
      <sheetName val="AN_BIAYA_MAKAN2"/>
      <sheetName val="Daf_Dasar_Upah&amp;Bahan2"/>
      <sheetName val="OFFICE_2_LT2"/>
      <sheetName val="Ana_Fin2"/>
      <sheetName val="Vendor_Information2"/>
      <sheetName val="BAHAN_(2)2"/>
      <sheetName val="Tata_Udara2"/>
      <sheetName val="4_2_Public2"/>
      <sheetName val="ANALISA_GRS_TENGAH2"/>
      <sheetName val="_INCOME_STATEMENT_(2)2"/>
      <sheetName val="CAB_22"/>
      <sheetName val="HRG_BAHAN___UPAH_okk2"/>
      <sheetName val="HRG_BAHAN_&amp;_UPAH_okk2"/>
      <sheetName val="Analis_Kusen_okk2"/>
      <sheetName val="KJ_20022"/>
      <sheetName val="Tie_Beam_GN2"/>
      <sheetName val="Tangga_GN2"/>
      <sheetName val="Villa_A2"/>
      <sheetName val="ITB_COST2"/>
      <sheetName val="Daf_Besi2"/>
      <sheetName val="ana_pt2"/>
      <sheetName val="ANA_bab_62"/>
      <sheetName val="HSD_BAHAN2"/>
      <sheetName val="HSD_UPAH_2"/>
      <sheetName val="7_PEK-STRUKTUR2"/>
      <sheetName val="A+Supl_2"/>
      <sheetName val="RAB_Ekstern2"/>
      <sheetName val="Standby_Alat2"/>
      <sheetName val="LAP__HARIAN2"/>
      <sheetName val="Urai__Resap_pengikat2"/>
      <sheetName val="Schedule_OK_Status2"/>
      <sheetName val="trf_7_jht"/>
      <sheetName val="6a_Rekap"/>
      <sheetName val="LAPORAN_KARYA"/>
      <sheetName val="A_Card"/>
      <sheetName val="Payback_Analysis"/>
      <sheetName val="Eva Schedule 1"/>
      <sheetName val="Schedule Pabrikasi"/>
      <sheetName val="13mm_E_P_"/>
      <sheetName val="20mm(E_P)"/>
      <sheetName val="20mm(StaircaseP_P)"/>
      <sheetName val="13mm_P_P"/>
      <sheetName val="REK_ADD"/>
      <sheetName val="Pay_Items"/>
      <sheetName val="IDLE_ALAT7"/>
      <sheetName val="ATB_pers_(2)7"/>
      <sheetName val="FOTO_PR7"/>
      <sheetName val="G_umum7"/>
      <sheetName val="SCHE_vareto7"/>
      <sheetName val="ATB_pers7"/>
      <sheetName val="BQ_diva7"/>
      <sheetName val="MAT_BARU_AC7"/>
      <sheetName val="H_Satuan8"/>
      <sheetName val="AC_+7"/>
      <sheetName val="an_ATB_G7"/>
      <sheetName val="an_AC7"/>
      <sheetName val="an_ATB_L7"/>
      <sheetName val="ATB_+7"/>
      <sheetName val="Alat_DC7"/>
      <sheetName val="Kap_Tenaga7"/>
      <sheetName val="HRG_BHN6"/>
      <sheetName val="Agregat_Halus_&amp;_Kasar6"/>
      <sheetName val="Analisa_HS6"/>
      <sheetName val="D_&amp;_W_sizes6"/>
      <sheetName val="Kr_tengahDiva6"/>
      <sheetName val="GASATAGG_XLS6"/>
      <sheetName val="EXTERNAL_WORK6"/>
      <sheetName val="Man_Power6"/>
      <sheetName val="L3_An_H_Sat_Mob6"/>
      <sheetName val="rekap_mekanikal6"/>
      <sheetName val="Analisa___Upah6"/>
      <sheetName val="Isolasi_Luar_Dalam6"/>
      <sheetName val="Isolasi_Luar6"/>
      <sheetName val="Analisa_&amp;_Upah6"/>
      <sheetName val="ANAL_BOW7"/>
      <sheetName val="B_-_Norelec6"/>
      <sheetName val="rab_me_(by_owner)_6"/>
      <sheetName val="BQ_(by_owner)6"/>
      <sheetName val="rab_me_(fisik)6"/>
      <sheetName val="M_12__2_6"/>
      <sheetName val="RKP_PLUMBING5"/>
      <sheetName val="STD_Lanjutan6"/>
      <sheetName val="NS_Lanjutan6"/>
      <sheetName val="Bill_No_2_1_Cold_Water_System6"/>
      <sheetName val="Civil_Works6"/>
      <sheetName val="1_B6"/>
      <sheetName val="01A-_RAB6"/>
      <sheetName val="REKAP_ARSITEKTUR_6"/>
      <sheetName val="RAB_ADMINISTRASI_PUSAT_(1)6"/>
      <sheetName val="PROTEKSI_PETIR6"/>
      <sheetName val="KABEL_FEEDER6"/>
      <sheetName val="PENRNGN_&amp;_KTK-KNTK6"/>
      <sheetName val="NS_GD_UTAMA6"/>
      <sheetName val="BoQ_C46"/>
      <sheetName val="ANAL__ME6"/>
      <sheetName val="BW_analisa_cika_20056"/>
      <sheetName val="Fill_this_out_first___12"/>
      <sheetName val="Fill_this_out_first___13"/>
      <sheetName val="BOQ_KSN6"/>
      <sheetName val="Sat_Upah6"/>
      <sheetName val="HS_Alat6"/>
      <sheetName val="HS_Upah6"/>
      <sheetName val="HS_Sub-Kon6"/>
      <sheetName val="Analisa_ME_(2)6"/>
      <sheetName val="M&amp;E_R6"/>
      <sheetName val="RAB_PERSIAPAN_6"/>
      <sheetName val="FIRE_FIGHTING6"/>
      <sheetName val="Master_1_06"/>
      <sheetName val="BANGUNAN_PENUNJANG6"/>
      <sheetName val="F_ALARM6"/>
      <sheetName val="RAW_MATERIALS_5"/>
      <sheetName val="COST-PERSON-J_O_5"/>
      <sheetName val="Analisa_ME5"/>
      <sheetName val="Rekap_Prelim6"/>
      <sheetName val="Daftar_berat6"/>
      <sheetName val="Fire_Alarm6"/>
      <sheetName val="MAIN_EQUIP_AC6"/>
      <sheetName val="Upah_Bahan5"/>
      <sheetName val="ANALIS_16"/>
      <sheetName val="Terbilang_sertifikat5"/>
      <sheetName val="bill_qty6"/>
      <sheetName val="meth_hsl_nego6"/>
      <sheetName val="HB_5"/>
      <sheetName val="Pipa_(2)5"/>
      <sheetName val="Unit_Rate5"/>
      <sheetName val="Lamp_BAP5"/>
      <sheetName val="DUTCH_CONE6"/>
      <sheetName val="Rekap_Direct_Cost5"/>
      <sheetName val="Urai___Guide_Post5"/>
      <sheetName val="Met_Pas_Batu5"/>
      <sheetName val="Urai_Galian_Tanah5"/>
      <sheetName val="Met__Minor5"/>
      <sheetName val="Pos_4-16"/>
      <sheetName val="Cable_150kV_Ref_6"/>
      <sheetName val="D___W_sizes6"/>
      <sheetName val="Daf__No____4_25"/>
      <sheetName val="BQ_Stdr_R-15"/>
      <sheetName val="BQ_Arsit5"/>
      <sheetName val="An_HarSatPek5"/>
      <sheetName val="Sat_Bah_&amp;_Up5"/>
      <sheetName val="Transfer_Pump5"/>
      <sheetName val="Bill_of_Qty_MEP6"/>
      <sheetName val="NS_GD_UGD5"/>
      <sheetName val="STD_GD_UGD5"/>
      <sheetName val="PENJ_NERACA5"/>
      <sheetName val="CASH_FLOW5"/>
      <sheetName val="Data_Ktr_Bupati_Tapsel5"/>
      <sheetName val="New_MADC5"/>
      <sheetName val="Analisa_Pusaka_Jaya5"/>
      <sheetName val="Hydran___springkler5"/>
      <sheetName val="Daf_15"/>
      <sheetName val="Perm__Test5"/>
      <sheetName val="Harga_Satuan5"/>
      <sheetName val="sheet_25"/>
      <sheetName val="RAB_ME5"/>
      <sheetName val="HARGA_ALAT5"/>
      <sheetName val="ETAB_15"/>
      <sheetName val="Mat_Mek6"/>
      <sheetName val="Input_monthly_capex5"/>
      <sheetName val="REF_ONLY5"/>
      <sheetName val="Cash_Flow_bulanan5"/>
      <sheetName val="Investment_Valuation3"/>
      <sheetName val="List_of_Eqp5"/>
      <sheetName val="ANALISA_HARGA_SATUAN5"/>
      <sheetName val="2_NSB_5"/>
      <sheetName val="2_SB5"/>
      <sheetName val="M_ITEM5"/>
      <sheetName val="BHN_Ars5"/>
      <sheetName val="7_NS_H5"/>
      <sheetName val="AHS_str5"/>
      <sheetName val="ANALISA_15"/>
      <sheetName val="4-Basic_Price5"/>
      <sheetName val="Daftar_Upah,Bhn,&amp;_alat5"/>
      <sheetName val="Lead_Schedule5"/>
      <sheetName val="Anal_Koef5"/>
      <sheetName val="Rekap_Biaya5"/>
      <sheetName val="REKAP_TOTAL5"/>
      <sheetName val="GH_Quantity5"/>
      <sheetName val="BQ_struktur5"/>
      <sheetName val="R_A_B_5"/>
      <sheetName val="Report_detil_kondisi5"/>
      <sheetName val="D_1_2_LT-_1_~_Atap5"/>
      <sheetName val="Bill_5_Summary5"/>
      <sheetName val="ENC_145"/>
      <sheetName val="fin_pro_centers5"/>
      <sheetName val="KAN__LOKAL5"/>
      <sheetName val="Upah_dan_bahan5"/>
      <sheetName val="REKAP_ARSITEKTUR5"/>
      <sheetName val="rincian_per_proyek5"/>
      <sheetName val="Bill_Of_Quantity5"/>
      <sheetName val="BGN_PENUNJANG5"/>
      <sheetName val="AC_LOAD5"/>
      <sheetName val="Analisa_25"/>
      <sheetName val="KH_Bahagia5"/>
      <sheetName val="Up&amp;Bhn_5"/>
      <sheetName val="bhn_FINAL5"/>
      <sheetName val="Sec_I_ML5"/>
      <sheetName val="AN_Panel6"/>
      <sheetName val="3_3b5"/>
      <sheetName val="[Kr_tengahࡄiva_xls聝H_Satua聮5"/>
      <sheetName val="[Kr_te࡮gahࡄiva_xls聝MAT_BAR聕_AC5"/>
      <sheetName val="[Kr_tengahࡄiva࠮xls聝H_Satua聮15"/>
      <sheetName val="[Kࡲ_tengahࡄiva_xls聝Kap聟Tenaga5"/>
      <sheetName val="[Kࡲ_te࡮gahࡄiva_xls聝Ana聬isa_HS5"/>
      <sheetName val="B_-耠Nor聥lec5"/>
      <sheetName val="[Kࡲ_tengahࡄiva_xls聝5-P聥ralatan5"/>
      <sheetName val="[Kࡲ_te࡮gahࡄiva࠮xls聝Inf聯rmasi5"/>
      <sheetName val="[Kr_te࡮gahࡄiva_xls聝upahbahan5"/>
      <sheetName val="[Kr_tengahࡄiva࠮xls聝01A-_RA聂5"/>
      <sheetName val="[Kr_tengahࡄiva࠮xls聝NS_GD_U联AMA5"/>
      <sheetName val="[Kr_tengahࡄiva_xls聝Str耭Bengkel5"/>
      <sheetName val="[Kࡲ_te࡮gahࡄiva࠮xls聝ANA职_BOW5"/>
      <sheetName val="M_12__2聟5"/>
      <sheetName val="[Kࡲ_tengahࡄiva_xls聝G_SUMMARY5"/>
      <sheetName val="[Kr_tengahDiva_xls聝ANAL_HREZ5"/>
      <sheetName val="ANAL__M聅5"/>
      <sheetName val="[Kr_tengahDiva_xls聝analysis5"/>
      <sheetName val="[Kr_tengah?iva_xls?H_Satua?5"/>
      <sheetName val="[Kr_te?gah?iva_xls?MAT_BAR?_AC5"/>
      <sheetName val="[Kr_tengah?iva?xls?H_Satua?15"/>
      <sheetName val="[K?_tengah?iva_xls?Kap?Tenaga5"/>
      <sheetName val="[K?_te?gah?iva_xls?Ana?isa_HS5"/>
      <sheetName val="B_-?Nor?lec5"/>
      <sheetName val="[K?_tengah?iva_xls?5-P?ralatan5"/>
      <sheetName val="[K?_te?gah?iva?xls?Inf?rmasi5"/>
      <sheetName val="[Kr_te?gah?iva_xls?upahbahan5"/>
      <sheetName val="[Kr_tengah?iva?xls?01A-_RA?5"/>
      <sheetName val="[Kr_tengah?iva?xls?NS_GD_U?AMA5"/>
      <sheetName val="[Kr_tengah?iva_xls?Str?Bengkel5"/>
      <sheetName val="[K?_te?gah?iva?xls?ANA?_BOW5"/>
      <sheetName val="M_12__2?5"/>
      <sheetName val="[K?_tengah?iva_xls?G_SUMMARY5"/>
      <sheetName val="[Kr_tengahDiva_xls?ANAL_HREZ5"/>
      <sheetName val="ANAL__M?5"/>
      <sheetName val="[Kr_tengahDiva_xls?analysis5"/>
      <sheetName val="H__Dasar6"/>
      <sheetName val="REKAP_ME5"/>
      <sheetName val="Bill_4_Summary5"/>
      <sheetName val="List_Material3"/>
      <sheetName val="Bq_Ars5"/>
      <sheetName val="B___Norelec5"/>
      <sheetName val="Site_Expenses5"/>
      <sheetName val="2__MVAC_R15"/>
      <sheetName val="Cover_Daf-25"/>
      <sheetName val="Rate_Analysis5"/>
      <sheetName val="GFA_225"/>
      <sheetName val="KONTRAK_INDUK_BULANAN5"/>
      <sheetName val="Sat_Alat5"/>
      <sheetName val="T-3_4_Cost_of_Equipment5"/>
      <sheetName val="An_H_Sat_Pek_Ut5"/>
      <sheetName val="Harga_Sat_Das5"/>
      <sheetName val="T-3_2_UP_Labour5"/>
      <sheetName val="T-3_3_UP_Material5"/>
      <sheetName val="SELISIH_HARGA5"/>
      <sheetName val="struktur_tdk_dipakai5"/>
      <sheetName val="T__Cs_Log_P_III5"/>
      <sheetName val="Mat_Elk5"/>
      <sheetName val="AHS_Isolasi5"/>
      <sheetName val="Data_Sei_Belutu5"/>
      <sheetName val="610_65"/>
      <sheetName val="610_55"/>
      <sheetName val="Data_Sinabung5"/>
      <sheetName val="List_Plant5"/>
      <sheetName val="Summary_Sheets5"/>
      <sheetName val="3_Mob5"/>
      <sheetName val="Price_list5"/>
      <sheetName val="ANAL_TEKNIK5"/>
      <sheetName val="_Kr_tengahࡄiva_xls聝H_Satua聮5"/>
      <sheetName val="_Kr_te࡮gahࡄiva_xls聝MAT_BAR聕_AC5"/>
      <sheetName val="_Kr_tengahࡄiva࠮xls聝H_Satua聮15"/>
      <sheetName val="_Kࡲ_tengahࡄiva_xls聝Kap聟Tenaga5"/>
      <sheetName val="_Kࡲ_te࡮gahࡄiva_xls聝Ana聬isa_HS5"/>
      <sheetName val="_Kࡲ_tengahࡄiva_xls聝5-P聥ralatan5"/>
      <sheetName val="_Kࡲ_te࡮gahࡄiva࠮xls聝Inf聯rmasi5"/>
      <sheetName val="_Kr_te࡮gahࡄiva_xls聝upahbahan5"/>
      <sheetName val="_Kr_tengahࡄiva࠮xls聝01A-_RA聂5"/>
      <sheetName val="_Kr_tengahࡄiva࠮xls聝NS_GD_U联AMA5"/>
      <sheetName val="_Kr_tengahࡄiva_xls聝Str耭Bengkel5"/>
      <sheetName val="_Kࡲ_te࡮gahࡄiva࠮xls聝ANA职_BOW5"/>
      <sheetName val="_Kࡲ_tengahࡄiva_xls聝G_SUMMARY5"/>
      <sheetName val="_Kr_tengahDiva_xls聝ANAL_HREZ5"/>
      <sheetName val="_Kr_tengahDiva_xls聝analysis5"/>
      <sheetName val="TE_TS_FA_LAN_MATV5"/>
      <sheetName val="Pengalaman_Per3"/>
      <sheetName val="ME_Apt25"/>
      <sheetName val="On_Time3"/>
      <sheetName val="analisa_stroke3"/>
      <sheetName val="Currency_Rate3"/>
      <sheetName val="HARGA_MATERIAL5"/>
      <sheetName val="Blk_B15"/>
      <sheetName val="Unit_Cost3"/>
      <sheetName val="II_MAIN-LOB3"/>
      <sheetName val="Rkp_Total3"/>
      <sheetName val="Harsat_Bahan3"/>
      <sheetName val="Appendix_2(SatDas)3"/>
      <sheetName val="daftar_analisa3"/>
      <sheetName val="PAGE_1_5"/>
      <sheetName val="Analisa_Harga3"/>
      <sheetName val="Ｎｏ_133"/>
      <sheetName val="1_23"/>
      <sheetName val="_Kr_tengah_iva_xls_H_Satua_4"/>
      <sheetName val="BIIL_ASLI3"/>
      <sheetName val="Q'ty_per_m3"/>
      <sheetName val="Sumber_Daya3"/>
      <sheetName val="TOTAL_Agustus3"/>
      <sheetName val="DAF_ALAT3"/>
      <sheetName val="Assumption_&amp;_Dashboard_3"/>
      <sheetName val="UPAH_BAHAN_ARST3"/>
      <sheetName val="ELEC_STIS3"/>
      <sheetName val="REKAP_GROSS3"/>
      <sheetName val="AN_BIAYA_MAKAN3"/>
      <sheetName val="Daf_Dasar_Upah&amp;Bahan3"/>
      <sheetName val="OFFICE_2_LT3"/>
      <sheetName val="Basic_Price3"/>
      <sheetName val="ANALISA_railing3"/>
      <sheetName val="Analisa_Upah_&amp;_Bahan_Plum3"/>
      <sheetName val="ANALISA_GRS_TENGAH3"/>
      <sheetName val="BQ_Mekanikal3"/>
      <sheetName val="_INCOME_STATEMENT_(2)3"/>
      <sheetName val="Div_13"/>
      <sheetName val="Form_4,5,63"/>
      <sheetName val="PL_(MONTHLY)3"/>
      <sheetName val="Analisa_HSP3"/>
      <sheetName val="Galian_13"/>
      <sheetName val="Basic_alat3"/>
      <sheetName val="Basic_bahan3"/>
      <sheetName val="Basic_upah3"/>
      <sheetName val="Analisa_(ok)3"/>
      <sheetName val="Kuantitas_&amp;_Harga3"/>
      <sheetName val="Master_Edit3"/>
      <sheetName val="Data_Pendukung3"/>
      <sheetName val="Ana_Fin3"/>
      <sheetName val="SAT_UPH_BHN3"/>
      <sheetName val="ANALISA_PEK_UMUM3"/>
      <sheetName val="Vendor_Information3"/>
      <sheetName val="BANG_TONG_HOP_(2)3"/>
      <sheetName val="BAHAN_(2)3"/>
      <sheetName val="Tata_Udara3"/>
      <sheetName val="rab_me__by_owner__3"/>
      <sheetName val="BQ__by_owner_3"/>
      <sheetName val="rab_me__fisik_3"/>
      <sheetName val="4_2_Public3"/>
      <sheetName val="_Kr_tengahDiva_xls聝analysi蕈3"/>
      <sheetName val="7_공정표3"/>
      <sheetName val="Lt_13"/>
      <sheetName val="CAB_23"/>
      <sheetName val="STOK_MAT3"/>
      <sheetName val="HRG_BAHAN___UPAH_okk3"/>
      <sheetName val="HRG_BAHAN_&amp;_UPAH_okk3"/>
      <sheetName val="Analis_Kusen_okk3"/>
      <sheetName val="KJ_20023"/>
      <sheetName val="Data_Tower3"/>
      <sheetName val="M_Pekerjaan3"/>
      <sheetName val="Tie_Beam_GN3"/>
      <sheetName val="Tangga_GN3"/>
      <sheetName val="Speck_ARSITEK3"/>
      <sheetName val="Stden_center3"/>
      <sheetName val="_3"/>
      <sheetName val="Villa_A3"/>
      <sheetName val="ANA_bab_63"/>
      <sheetName val="HSD_BAHAN3"/>
      <sheetName val="HSD_UPAH_3"/>
      <sheetName val="7_PEK-STRUKTUR3"/>
      <sheetName val="A+Supl_3"/>
      <sheetName val="RAB_Ekstern3"/>
      <sheetName val="Standby_Alat3"/>
      <sheetName val="LAP__HARIAN3"/>
      <sheetName val="hrg-sat_pek3"/>
      <sheetName val="hrg_sat3"/>
      <sheetName val="Urai__Resap_pengikat3"/>
      <sheetName val="Daftar_Kuantitas_&amp;_Harga3"/>
      <sheetName val="CASHFLOW_FORECAST1"/>
      <sheetName val="_Kr_tengahDiva_xls聝analysi1"/>
      <sheetName val="ITB_COST3"/>
      <sheetName val="Upah&amp;Bahan_(2)3"/>
      <sheetName val="Analisa-Harga_(1F)3"/>
      <sheetName val="Daf_Besi3"/>
      <sheetName val="ana_pt3"/>
      <sheetName val="Harsat_Bahan_1"/>
      <sheetName val="(htp@___1"/>
      <sheetName val="RAB_(A)_(2)1"/>
      <sheetName val="Daf_Biaya_sewa_alat1"/>
      <sheetName val="Supl_X1"/>
      <sheetName val="An__HS1"/>
      <sheetName val="RAB_TTB_ADM81"/>
      <sheetName val="rab_g__menara_pengawas1"/>
      <sheetName val="01_FA1"/>
      <sheetName val="ANALISA_EL_DAN_ELC1"/>
      <sheetName val="Schedule_OK_Status3"/>
      <sheetName val="BOQ_EM1"/>
      <sheetName val="Field_DCPT1"/>
      <sheetName val="eQUIPMENT_COST1"/>
      <sheetName val="A_Card1"/>
      <sheetName val="harsat_sdy1"/>
      <sheetName val="RAB_AR&amp;STR1"/>
      <sheetName val="AnalisaSIPIL_RIIL_RAP1"/>
      <sheetName val="ANA_bab_21"/>
      <sheetName val="NP_(2)1"/>
      <sheetName val="Harsat_Upah1"/>
      <sheetName val="List_Pla1"/>
      <sheetName val="L__Hr1"/>
      <sheetName val="_BoQ_Green_Field_option_11"/>
      <sheetName val="Basic_P1"/>
      <sheetName val="cons_workpapers1"/>
      <sheetName val="Summary_and_Design1"/>
      <sheetName val="H__Dasar7"/>
      <sheetName val="tabel_pnganan_mslh1"/>
      <sheetName val="Kata_Pengantar1"/>
      <sheetName val="Analisa_SNI_STANDART_1"/>
      <sheetName val="BULAN_11"/>
      <sheetName val="LAPORAN_KARYA1"/>
      <sheetName val="Analisa_Alat1"/>
      <sheetName val="SNI_FIX1"/>
      <sheetName val="Harga_Mat_1"/>
      <sheetName val="LIST_ANHARSAT1"/>
      <sheetName val="6a_Rekap1"/>
      <sheetName val="trf_7_jht1"/>
      <sheetName val="D2_41"/>
      <sheetName val="D4_3_(TE)1"/>
      <sheetName val="D5_3_(TF)_1"/>
      <sheetName val="D8_3_(TJ)1"/>
      <sheetName val="data_profit1"/>
      <sheetName val="rms_remunerasi1"/>
      <sheetName val="Anl_2s_d4e1"/>
      <sheetName val="u_aLAT1"/>
      <sheetName val="Dftr_Isi1"/>
      <sheetName val="UMUR_ALAT1"/>
      <sheetName val="FAKTOR_MODAL_CRF1"/>
      <sheetName val="13mm_E_P_1"/>
      <sheetName val="20mm(E_P)1"/>
      <sheetName val="20mm(StaircaseP_P)1"/>
      <sheetName val="13mm_P_P1"/>
      <sheetName val="REK_ADD1"/>
      <sheetName val="Pay_Items1"/>
      <sheetName val="Rekap_Anl1"/>
      <sheetName val="AHS_all1"/>
      <sheetName val="s_g_exx1"/>
      <sheetName val="Harga_Bahan1"/>
      <sheetName val="Internal_AFE_Form_2_1"/>
      <sheetName val="Amortization_Table1"/>
      <sheetName val="lkalibrasi_BENENAIN1"/>
      <sheetName val="sh健et_21"/>
      <sheetName val="Urugan_Pasir1"/>
      <sheetName val="BGT_071"/>
      <sheetName val="Daf_Harga_Satuan1"/>
      <sheetName val="Uraian_Upah1"/>
      <sheetName val="BILL_OF_QUAN1"/>
      <sheetName val="Goodwill_Calculation1"/>
      <sheetName val="Payback_Analysis1"/>
      <sheetName val="H__Satuan_Upah_&amp;_Bahan1"/>
      <sheetName val="Analisa_Satuan_Pekerjaan1"/>
      <sheetName val="H__Satuan_Pekerjaan1"/>
      <sheetName val="ANALI_PP"/>
      <sheetName val="HRG_SATUAN"/>
      <sheetName val="Eva_Schedule_1"/>
      <sheetName val="Schedule_Pabrikasi"/>
      <sheetName val="mp_&amp;_eq"/>
      <sheetName val="UPAH_&amp;_SEWA"/>
      <sheetName val="HSBU_ANA"/>
      <sheetName val="R1__GREJA_KATHOLIK"/>
      <sheetName val="B_T"/>
      <sheetName val="H-Bahan_&amp;_Tenaga"/>
      <sheetName val="anal_ala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6">
          <cell r="C106" t="str">
            <v>Hour</v>
          </cell>
          <cell r="D106">
            <v>50625</v>
          </cell>
          <cell r="E106">
            <v>25312.5</v>
          </cell>
          <cell r="F106">
            <v>5000</v>
          </cell>
          <cell r="G106">
            <v>7142.8571428571431</v>
          </cell>
          <cell r="H106">
            <v>7142.8571428571431</v>
          </cell>
          <cell r="I106">
            <v>55000</v>
          </cell>
          <cell r="J106">
            <v>6666.67</v>
          </cell>
          <cell r="K106">
            <v>7700</v>
          </cell>
          <cell r="L106">
            <v>80937.5</v>
          </cell>
          <cell r="M106">
            <v>76509.527142857143</v>
          </cell>
          <cell r="N106">
            <v>157447.02714285717</v>
          </cell>
          <cell r="O106">
            <v>80937.5</v>
          </cell>
          <cell r="P106">
            <v>76509.527142857143</v>
          </cell>
        </row>
        <row r="107">
          <cell r="C107" t="str">
            <v>Hour</v>
          </cell>
          <cell r="D107">
            <v>4500</v>
          </cell>
          <cell r="E107">
            <v>2700</v>
          </cell>
          <cell r="F107">
            <v>531</v>
          </cell>
          <cell r="G107">
            <v>4250</v>
          </cell>
          <cell r="H107">
            <v>850</v>
          </cell>
          <cell r="I107">
            <v>4250</v>
          </cell>
          <cell r="J107">
            <v>850</v>
          </cell>
          <cell r="K107">
            <v>5100</v>
          </cell>
          <cell r="L107">
            <v>0</v>
          </cell>
          <cell r="M107">
            <v>0</v>
          </cell>
          <cell r="N107">
            <v>12831</v>
          </cell>
          <cell r="O107">
            <v>7731</v>
          </cell>
          <cell r="P107">
            <v>5100</v>
          </cell>
        </row>
        <row r="108">
          <cell r="C108" t="str">
            <v>Hour</v>
          </cell>
          <cell r="D108">
            <v>2250</v>
          </cell>
          <cell r="E108">
            <v>405</v>
          </cell>
          <cell r="F108">
            <v>7600</v>
          </cell>
          <cell r="G108">
            <v>7600</v>
          </cell>
          <cell r="H108">
            <v>0</v>
          </cell>
          <cell r="I108">
            <v>5000</v>
          </cell>
          <cell r="J108">
            <v>225</v>
          </cell>
          <cell r="K108">
            <v>0</v>
          </cell>
          <cell r="L108">
            <v>2655</v>
          </cell>
          <cell r="M108">
            <v>12825</v>
          </cell>
          <cell r="N108">
            <v>15480</v>
          </cell>
          <cell r="O108">
            <v>2655</v>
          </cell>
          <cell r="P108">
            <v>12825</v>
          </cell>
        </row>
        <row r="109">
          <cell r="C109" t="str">
            <v>Hour</v>
          </cell>
          <cell r="D109">
            <v>8250</v>
          </cell>
          <cell r="E109">
            <v>3300</v>
          </cell>
          <cell r="F109">
            <v>1093.75</v>
          </cell>
          <cell r="G109">
            <v>16730</v>
          </cell>
          <cell r="H109">
            <v>0</v>
          </cell>
          <cell r="I109">
            <v>9125</v>
          </cell>
          <cell r="J109">
            <v>1600</v>
          </cell>
          <cell r="K109">
            <v>0</v>
          </cell>
          <cell r="L109">
            <v>40098.75</v>
          </cell>
          <cell r="M109">
            <v>12643.75</v>
          </cell>
          <cell r="N109">
            <v>40098.75</v>
          </cell>
          <cell r="O109">
            <v>12643.75</v>
          </cell>
          <cell r="P109">
            <v>27455</v>
          </cell>
        </row>
        <row r="110">
          <cell r="C110" t="str">
            <v>Hour</v>
          </cell>
          <cell r="D110">
            <v>22800</v>
          </cell>
          <cell r="E110">
            <v>5700</v>
          </cell>
          <cell r="F110">
            <v>0</v>
          </cell>
          <cell r="G110">
            <v>22800</v>
          </cell>
          <cell r="H110">
            <v>5700</v>
          </cell>
          <cell r="I110">
            <v>0</v>
          </cell>
          <cell r="J110">
            <v>128500</v>
          </cell>
          <cell r="K110">
            <v>100000</v>
          </cell>
          <cell r="L110">
            <v>0</v>
          </cell>
          <cell r="M110">
            <v>0</v>
          </cell>
          <cell r="N110">
            <v>128500</v>
          </cell>
          <cell r="O110">
            <v>0</v>
          </cell>
          <cell r="P110">
            <v>128500</v>
          </cell>
        </row>
        <row r="111">
          <cell r="C111" t="str">
            <v>Hour</v>
          </cell>
          <cell r="D111">
            <v>25000</v>
          </cell>
          <cell r="E111">
            <v>0</v>
          </cell>
          <cell r="F111">
            <v>0</v>
          </cell>
          <cell r="G111">
            <v>16280</v>
          </cell>
          <cell r="H111">
            <v>0</v>
          </cell>
          <cell r="I111">
            <v>15500</v>
          </cell>
          <cell r="J111">
            <v>2500</v>
          </cell>
          <cell r="K111">
            <v>0</v>
          </cell>
          <cell r="L111">
            <v>59280</v>
          </cell>
          <cell r="M111">
            <v>25000</v>
          </cell>
          <cell r="N111">
            <v>59280</v>
          </cell>
          <cell r="O111">
            <v>25000</v>
          </cell>
          <cell r="P111">
            <v>34280</v>
          </cell>
        </row>
        <row r="112">
          <cell r="C112" t="str">
            <v>Ls</v>
          </cell>
          <cell r="D112">
            <v>1000</v>
          </cell>
          <cell r="E112">
            <v>1000</v>
          </cell>
          <cell r="F112">
            <v>0</v>
          </cell>
          <cell r="G112">
            <v>1000</v>
          </cell>
          <cell r="H112">
            <v>0</v>
          </cell>
          <cell r="I112">
            <v>0</v>
          </cell>
          <cell r="J112">
            <v>0</v>
          </cell>
          <cell r="K112">
            <v>1000</v>
          </cell>
          <cell r="L112">
            <v>0</v>
          </cell>
          <cell r="M112">
            <v>0</v>
          </cell>
          <cell r="N112">
            <v>1000</v>
          </cell>
          <cell r="O112">
            <v>0</v>
          </cell>
          <cell r="P112">
            <v>1000</v>
          </cell>
        </row>
        <row r="113">
          <cell r="C113" t="str">
            <v>Hour</v>
          </cell>
          <cell r="D113">
            <v>7865</v>
          </cell>
          <cell r="E113">
            <v>5160</v>
          </cell>
          <cell r="F113">
            <v>830</v>
          </cell>
          <cell r="G113">
            <v>0</v>
          </cell>
          <cell r="H113">
            <v>0</v>
          </cell>
          <cell r="I113">
            <v>1750</v>
          </cell>
          <cell r="J113">
            <v>0</v>
          </cell>
          <cell r="K113">
            <v>0</v>
          </cell>
          <cell r="L113">
            <v>15605</v>
          </cell>
          <cell r="M113">
            <v>13855</v>
          </cell>
          <cell r="N113">
            <v>15605</v>
          </cell>
          <cell r="O113">
            <v>13855</v>
          </cell>
          <cell r="P113">
            <v>1750</v>
          </cell>
        </row>
        <row r="114">
          <cell r="C114" t="str">
            <v>Hour</v>
          </cell>
          <cell r="D114">
            <v>28500</v>
          </cell>
          <cell r="E114">
            <v>5700</v>
          </cell>
          <cell r="F114">
            <v>130000</v>
          </cell>
          <cell r="G114">
            <v>28500</v>
          </cell>
          <cell r="H114">
            <v>5700</v>
          </cell>
          <cell r="I114">
            <v>164200</v>
          </cell>
          <cell r="J114">
            <v>0</v>
          </cell>
          <cell r="K114">
            <v>130000</v>
          </cell>
          <cell r="L114">
            <v>0</v>
          </cell>
          <cell r="M114">
            <v>0</v>
          </cell>
          <cell r="N114">
            <v>164200</v>
          </cell>
          <cell r="O114">
            <v>0</v>
          </cell>
          <cell r="P114">
            <v>164200</v>
          </cell>
        </row>
        <row r="115">
          <cell r="C115" t="str">
            <v>Hour</v>
          </cell>
          <cell r="D115">
            <v>28500</v>
          </cell>
          <cell r="E115">
            <v>5700</v>
          </cell>
          <cell r="F115">
            <v>130000</v>
          </cell>
          <cell r="G115">
            <v>28500</v>
          </cell>
          <cell r="H115">
            <v>5700</v>
          </cell>
          <cell r="I115">
            <v>164200</v>
          </cell>
          <cell r="J115">
            <v>0</v>
          </cell>
          <cell r="K115">
            <v>130000</v>
          </cell>
          <cell r="L115">
            <v>0</v>
          </cell>
          <cell r="M115">
            <v>0</v>
          </cell>
          <cell r="N115">
            <v>164200</v>
          </cell>
          <cell r="O115">
            <v>0</v>
          </cell>
          <cell r="P115">
            <v>164200</v>
          </cell>
        </row>
        <row r="116">
          <cell r="C116" t="str">
            <v>Hour</v>
          </cell>
          <cell r="D116">
            <v>1750</v>
          </cell>
          <cell r="E116">
            <v>315</v>
          </cell>
          <cell r="F116">
            <v>21.88</v>
          </cell>
          <cell r="G116">
            <v>2087.5</v>
          </cell>
          <cell r="H116">
            <v>445.5</v>
          </cell>
          <cell r="I116">
            <v>875</v>
          </cell>
          <cell r="J116">
            <v>175</v>
          </cell>
          <cell r="K116">
            <v>280</v>
          </cell>
          <cell r="L116">
            <v>5949.88</v>
          </cell>
          <cell r="M116">
            <v>2086.88</v>
          </cell>
          <cell r="N116">
            <v>5949.88</v>
          </cell>
          <cell r="O116">
            <v>2086.88</v>
          </cell>
          <cell r="P116">
            <v>3863</v>
          </cell>
        </row>
        <row r="117">
          <cell r="C117" t="str">
            <v>Hour</v>
          </cell>
          <cell r="D117">
            <v>15200</v>
          </cell>
          <cell r="E117">
            <v>4300</v>
          </cell>
          <cell r="F117">
            <v>1000</v>
          </cell>
          <cell r="G117">
            <v>15200</v>
          </cell>
          <cell r="H117">
            <v>4300</v>
          </cell>
          <cell r="I117">
            <v>0</v>
          </cell>
          <cell r="J117">
            <v>1000</v>
          </cell>
          <cell r="K117">
            <v>60000</v>
          </cell>
          <cell r="L117">
            <v>0</v>
          </cell>
          <cell r="M117">
            <v>0</v>
          </cell>
          <cell r="N117">
            <v>80500</v>
          </cell>
          <cell r="O117">
            <v>0</v>
          </cell>
          <cell r="P117">
            <v>80500</v>
          </cell>
        </row>
        <row r="118">
          <cell r="C118" t="str">
            <v>Hour</v>
          </cell>
          <cell r="D118">
            <v>15200</v>
          </cell>
          <cell r="E118">
            <v>0</v>
          </cell>
          <cell r="F118">
            <v>1000</v>
          </cell>
          <cell r="G118">
            <v>15200</v>
          </cell>
          <cell r="H118">
            <v>0</v>
          </cell>
          <cell r="I118">
            <v>0</v>
          </cell>
          <cell r="J118">
            <v>1000</v>
          </cell>
          <cell r="K118">
            <v>0</v>
          </cell>
          <cell r="L118">
            <v>0</v>
          </cell>
          <cell r="M118">
            <v>0</v>
          </cell>
          <cell r="N118">
            <v>16200</v>
          </cell>
          <cell r="O118">
            <v>0</v>
          </cell>
          <cell r="P118">
            <v>16200</v>
          </cell>
        </row>
        <row r="119">
          <cell r="C119" t="str">
            <v>Hour</v>
          </cell>
          <cell r="D119">
            <v>50000</v>
          </cell>
          <cell r="E119">
            <v>0</v>
          </cell>
          <cell r="F119">
            <v>0</v>
          </cell>
          <cell r="G119">
            <v>29275</v>
          </cell>
          <cell r="H119">
            <v>0</v>
          </cell>
          <cell r="I119">
            <v>33500</v>
          </cell>
          <cell r="J119">
            <v>7500</v>
          </cell>
          <cell r="K119">
            <v>0</v>
          </cell>
          <cell r="L119">
            <v>120275</v>
          </cell>
          <cell r="M119">
            <v>50000</v>
          </cell>
          <cell r="N119">
            <v>120275</v>
          </cell>
          <cell r="O119">
            <v>50000</v>
          </cell>
          <cell r="P119">
            <v>70275</v>
          </cell>
        </row>
        <row r="120">
          <cell r="C120" t="str">
            <v>Hour</v>
          </cell>
          <cell r="D120">
            <v>0</v>
          </cell>
          <cell r="E120">
            <v>0</v>
          </cell>
          <cell r="F120">
            <v>0</v>
          </cell>
          <cell r="G120">
            <v>38000</v>
          </cell>
          <cell r="H120">
            <v>5700</v>
          </cell>
          <cell r="I120">
            <v>0</v>
          </cell>
          <cell r="J120">
            <v>0</v>
          </cell>
          <cell r="K120">
            <v>125000</v>
          </cell>
          <cell r="L120">
            <v>168700</v>
          </cell>
          <cell r="M120">
            <v>0</v>
          </cell>
          <cell r="N120">
            <v>168700</v>
          </cell>
          <cell r="O120">
            <v>0</v>
          </cell>
          <cell r="P120">
            <v>168700</v>
          </cell>
        </row>
        <row r="121">
          <cell r="O121">
            <v>0</v>
          </cell>
        </row>
        <row r="122">
          <cell r="N122">
            <v>165583</v>
          </cell>
          <cell r="O122">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ow r="106">
          <cell r="C106" t="str">
            <v>Hour</v>
          </cell>
        </row>
      </sheetData>
      <sheetData sheetId="359">
        <row r="106">
          <cell r="C106" t="str">
            <v>Hour</v>
          </cell>
        </row>
      </sheetData>
      <sheetData sheetId="360">
        <row r="106">
          <cell r="C106" t="str">
            <v>Hour</v>
          </cell>
        </row>
      </sheetData>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106">
          <cell r="C106" t="str">
            <v>Hour</v>
          </cell>
        </row>
      </sheetData>
      <sheetData sheetId="528">
        <row r="106">
          <cell r="C106" t="str">
            <v>Hour</v>
          </cell>
        </row>
      </sheetData>
      <sheetData sheetId="529">
        <row r="106">
          <cell r="C106" t="str">
            <v>Hour</v>
          </cell>
        </row>
      </sheetData>
      <sheetData sheetId="530">
        <row r="106">
          <cell r="C106" t="str">
            <v>Hour</v>
          </cell>
        </row>
      </sheetData>
      <sheetData sheetId="531">
        <row r="106">
          <cell r="C106" t="str">
            <v>Hour</v>
          </cell>
        </row>
      </sheetData>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ow r="106">
          <cell r="C106" t="str">
            <v>Hour</v>
          </cell>
        </row>
      </sheetData>
      <sheetData sheetId="553"/>
      <sheetData sheetId="554"/>
      <sheetData sheetId="555"/>
      <sheetData sheetId="556">
        <row r="106">
          <cell r="C106" t="str">
            <v>Hour</v>
          </cell>
        </row>
      </sheetData>
      <sheetData sheetId="557"/>
      <sheetData sheetId="558"/>
      <sheetData sheetId="559">
        <row r="106">
          <cell r="C106" t="str">
            <v>Hour</v>
          </cell>
        </row>
      </sheetData>
      <sheetData sheetId="560"/>
      <sheetData sheetId="561">
        <row r="106">
          <cell r="C106" t="str">
            <v>Hour</v>
          </cell>
        </row>
      </sheetData>
      <sheetData sheetId="562">
        <row r="106">
          <cell r="C106" t="str">
            <v>Hour</v>
          </cell>
        </row>
      </sheetData>
      <sheetData sheetId="563">
        <row r="106">
          <cell r="C106" t="str">
            <v>Hour</v>
          </cell>
        </row>
      </sheetData>
      <sheetData sheetId="564">
        <row r="106">
          <cell r="C106" t="str">
            <v>Hour</v>
          </cell>
        </row>
      </sheetData>
      <sheetData sheetId="565">
        <row r="106">
          <cell r="C106" t="str">
            <v>Hour</v>
          </cell>
        </row>
      </sheetData>
      <sheetData sheetId="566">
        <row r="106">
          <cell r="C106" t="str">
            <v>Hour</v>
          </cell>
        </row>
      </sheetData>
      <sheetData sheetId="567">
        <row r="106">
          <cell r="C106" t="str">
            <v>Hour</v>
          </cell>
        </row>
      </sheetData>
      <sheetData sheetId="568">
        <row r="106">
          <cell r="C106" t="str">
            <v>Hour</v>
          </cell>
        </row>
      </sheetData>
      <sheetData sheetId="569">
        <row r="106">
          <cell r="C106" t="str">
            <v>Hour</v>
          </cell>
        </row>
      </sheetData>
      <sheetData sheetId="570" refreshError="1"/>
      <sheetData sheetId="571" refreshError="1"/>
      <sheetData sheetId="572" refreshError="1"/>
      <sheetData sheetId="573">
        <row r="106">
          <cell r="C106" t="str">
            <v>Hour</v>
          </cell>
        </row>
      </sheetData>
      <sheetData sheetId="574" refreshError="1"/>
      <sheetData sheetId="575" refreshError="1"/>
      <sheetData sheetId="576"/>
      <sheetData sheetId="577">
        <row r="106">
          <cell r="C106" t="str">
            <v>Hour</v>
          </cell>
        </row>
      </sheetData>
      <sheetData sheetId="578">
        <row r="106">
          <cell r="C106" t="str">
            <v>Hour</v>
          </cell>
        </row>
      </sheetData>
      <sheetData sheetId="579" refreshError="1"/>
      <sheetData sheetId="580" refreshError="1"/>
      <sheetData sheetId="581"/>
      <sheetData sheetId="582"/>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06">
          <cell r="C106" t="str">
            <v>Hour</v>
          </cell>
        </row>
      </sheetData>
      <sheetData sheetId="708"/>
      <sheetData sheetId="709">
        <row r="106">
          <cell r="C106" t="str">
            <v>Hour</v>
          </cell>
        </row>
      </sheetData>
      <sheetData sheetId="710"/>
      <sheetData sheetId="711"/>
      <sheetData sheetId="712">
        <row r="106">
          <cell r="C106" t="str">
            <v>Hour</v>
          </cell>
        </row>
      </sheetData>
      <sheetData sheetId="713">
        <row r="106">
          <cell r="C106" t="str">
            <v>Hour</v>
          </cell>
        </row>
      </sheetData>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ow r="106">
          <cell r="C106" t="str">
            <v>Hour</v>
          </cell>
        </row>
      </sheetData>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ow r="106">
          <cell r="C106" t="str">
            <v>Hour</v>
          </cell>
        </row>
      </sheetData>
      <sheetData sheetId="832">
        <row r="106">
          <cell r="C106" t="str">
            <v>Hour</v>
          </cell>
        </row>
      </sheetData>
      <sheetData sheetId="833"/>
      <sheetData sheetId="834"/>
      <sheetData sheetId="835"/>
      <sheetData sheetId="836">
        <row r="106">
          <cell r="C106" t="str">
            <v>Hour</v>
          </cell>
        </row>
      </sheetData>
      <sheetData sheetId="837">
        <row r="106">
          <cell r="C106" t="str">
            <v>Hour</v>
          </cell>
        </row>
      </sheetData>
      <sheetData sheetId="838">
        <row r="106">
          <cell r="C106" t="str">
            <v>Hour</v>
          </cell>
        </row>
      </sheetData>
      <sheetData sheetId="839">
        <row r="106">
          <cell r="C106" t="str">
            <v>Hour</v>
          </cell>
        </row>
      </sheetData>
      <sheetData sheetId="840">
        <row r="106">
          <cell r="C106" t="str">
            <v>Hour</v>
          </cell>
        </row>
      </sheetData>
      <sheetData sheetId="841">
        <row r="106">
          <cell r="C106" t="str">
            <v>Hour</v>
          </cell>
        </row>
      </sheetData>
      <sheetData sheetId="842">
        <row r="106">
          <cell r="C106" t="str">
            <v>Hour</v>
          </cell>
        </row>
      </sheetData>
      <sheetData sheetId="843">
        <row r="106">
          <cell r="C106" t="str">
            <v>Hour</v>
          </cell>
        </row>
      </sheetData>
      <sheetData sheetId="844">
        <row r="106">
          <cell r="C106" t="str">
            <v>Hour</v>
          </cell>
        </row>
      </sheetData>
      <sheetData sheetId="845">
        <row r="106">
          <cell r="C106" t="str">
            <v>Hour</v>
          </cell>
        </row>
      </sheetData>
      <sheetData sheetId="846">
        <row r="106">
          <cell r="C106" t="str">
            <v>Hour</v>
          </cell>
        </row>
      </sheetData>
      <sheetData sheetId="847"/>
      <sheetData sheetId="848"/>
      <sheetData sheetId="849"/>
      <sheetData sheetId="850">
        <row r="106">
          <cell r="C106" t="str">
            <v>Hour</v>
          </cell>
        </row>
      </sheetData>
      <sheetData sheetId="851">
        <row r="106">
          <cell r="C106" t="str">
            <v>Hour</v>
          </cell>
        </row>
      </sheetData>
      <sheetData sheetId="852">
        <row r="106">
          <cell r="C106" t="str">
            <v>Hour</v>
          </cell>
        </row>
      </sheetData>
      <sheetData sheetId="853">
        <row r="106">
          <cell r="C106" t="str">
            <v>Hour</v>
          </cell>
        </row>
      </sheetData>
      <sheetData sheetId="854"/>
      <sheetData sheetId="855"/>
      <sheetData sheetId="856">
        <row r="106">
          <cell r="C106" t="str">
            <v>Hour</v>
          </cell>
        </row>
      </sheetData>
      <sheetData sheetId="857">
        <row r="106">
          <cell r="C106" t="str">
            <v>Hour</v>
          </cell>
        </row>
      </sheetData>
      <sheetData sheetId="858">
        <row r="106">
          <cell r="C106" t="str">
            <v>Hour</v>
          </cell>
        </row>
      </sheetData>
      <sheetData sheetId="859">
        <row r="106">
          <cell r="C106" t="str">
            <v>Hour</v>
          </cell>
        </row>
      </sheetData>
      <sheetData sheetId="860">
        <row r="106">
          <cell r="C106" t="str">
            <v>Hour</v>
          </cell>
        </row>
      </sheetData>
      <sheetData sheetId="861">
        <row r="106">
          <cell r="C106" t="str">
            <v>Hour</v>
          </cell>
        </row>
      </sheetData>
      <sheetData sheetId="862">
        <row r="106">
          <cell r="C106" t="str">
            <v>Hour</v>
          </cell>
        </row>
      </sheetData>
      <sheetData sheetId="863">
        <row r="106">
          <cell r="C106" t="str">
            <v>Hour</v>
          </cell>
        </row>
      </sheetData>
      <sheetData sheetId="864">
        <row r="106">
          <cell r="C106" t="str">
            <v>Hour</v>
          </cell>
        </row>
      </sheetData>
      <sheetData sheetId="865">
        <row r="106">
          <cell r="C106" t="str">
            <v>Hour</v>
          </cell>
        </row>
      </sheetData>
      <sheetData sheetId="866">
        <row r="106">
          <cell r="C106" t="str">
            <v>Hour</v>
          </cell>
        </row>
      </sheetData>
      <sheetData sheetId="867">
        <row r="106">
          <cell r="C106" t="str">
            <v>Hour</v>
          </cell>
        </row>
      </sheetData>
      <sheetData sheetId="868">
        <row r="106">
          <cell r="C106" t="str">
            <v>Hour</v>
          </cell>
        </row>
      </sheetData>
      <sheetData sheetId="869">
        <row r="106">
          <cell r="C106" t="str">
            <v>Hour</v>
          </cell>
        </row>
      </sheetData>
      <sheetData sheetId="870">
        <row r="106">
          <cell r="C106" t="str">
            <v>Hour</v>
          </cell>
        </row>
      </sheetData>
      <sheetData sheetId="871">
        <row r="106">
          <cell r="C106" t="str">
            <v>Hour</v>
          </cell>
        </row>
      </sheetData>
      <sheetData sheetId="872">
        <row r="106">
          <cell r="C106" t="str">
            <v>Hour</v>
          </cell>
        </row>
      </sheetData>
      <sheetData sheetId="873">
        <row r="106">
          <cell r="C106" t="str">
            <v>Hour</v>
          </cell>
        </row>
      </sheetData>
      <sheetData sheetId="874">
        <row r="106">
          <cell r="C106" t="str">
            <v>Hour</v>
          </cell>
        </row>
      </sheetData>
      <sheetData sheetId="875">
        <row r="106">
          <cell r="C106" t="str">
            <v>Hour</v>
          </cell>
        </row>
      </sheetData>
      <sheetData sheetId="876">
        <row r="106">
          <cell r="C106" t="str">
            <v>Hour</v>
          </cell>
        </row>
      </sheetData>
      <sheetData sheetId="877">
        <row r="106">
          <cell r="C106" t="str">
            <v>Hour</v>
          </cell>
        </row>
      </sheetData>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ow r="106">
          <cell r="C106" t="str">
            <v>Hour</v>
          </cell>
        </row>
      </sheetData>
      <sheetData sheetId="899">
        <row r="106">
          <cell r="C106" t="str">
            <v>Hour</v>
          </cell>
        </row>
      </sheetData>
      <sheetData sheetId="900">
        <row r="106">
          <cell r="C106" t="str">
            <v>Hour</v>
          </cell>
        </row>
      </sheetData>
      <sheetData sheetId="901">
        <row r="106">
          <cell r="C106" t="str">
            <v>Hour</v>
          </cell>
        </row>
      </sheetData>
      <sheetData sheetId="902">
        <row r="106">
          <cell r="C106" t="str">
            <v>Hour</v>
          </cell>
        </row>
      </sheetData>
      <sheetData sheetId="903">
        <row r="106">
          <cell r="C106" t="str">
            <v>Hour</v>
          </cell>
        </row>
      </sheetData>
      <sheetData sheetId="904">
        <row r="106">
          <cell r="C106" t="str">
            <v>Hour</v>
          </cell>
        </row>
      </sheetData>
      <sheetData sheetId="905">
        <row r="106">
          <cell r="C106" t="str">
            <v>Hour</v>
          </cell>
        </row>
      </sheetData>
      <sheetData sheetId="906">
        <row r="106">
          <cell r="C106" t="str">
            <v>Hour</v>
          </cell>
        </row>
      </sheetData>
      <sheetData sheetId="907">
        <row r="106">
          <cell r="C106" t="str">
            <v>Hour</v>
          </cell>
        </row>
      </sheetData>
      <sheetData sheetId="908">
        <row r="106">
          <cell r="C106" t="str">
            <v>Hour</v>
          </cell>
        </row>
      </sheetData>
      <sheetData sheetId="909">
        <row r="106">
          <cell r="C106" t="str">
            <v>Hour</v>
          </cell>
        </row>
      </sheetData>
      <sheetData sheetId="910">
        <row r="106">
          <cell r="C106" t="str">
            <v>Hour</v>
          </cell>
        </row>
      </sheetData>
      <sheetData sheetId="911">
        <row r="106">
          <cell r="C106" t="str">
            <v>Hour</v>
          </cell>
        </row>
      </sheetData>
      <sheetData sheetId="912">
        <row r="106">
          <cell r="C106" t="str">
            <v>Hour</v>
          </cell>
        </row>
      </sheetData>
      <sheetData sheetId="913">
        <row r="106">
          <cell r="C106" t="str">
            <v>Hour</v>
          </cell>
        </row>
      </sheetData>
      <sheetData sheetId="914">
        <row r="106">
          <cell r="C106" t="str">
            <v>Hour</v>
          </cell>
        </row>
      </sheetData>
      <sheetData sheetId="915">
        <row r="106">
          <cell r="C106" t="str">
            <v>Hour</v>
          </cell>
        </row>
      </sheetData>
      <sheetData sheetId="916">
        <row r="106">
          <cell r="C106" t="str">
            <v>Hour</v>
          </cell>
        </row>
      </sheetData>
      <sheetData sheetId="917">
        <row r="106">
          <cell r="C106" t="str">
            <v>Hour</v>
          </cell>
        </row>
      </sheetData>
      <sheetData sheetId="918">
        <row r="106">
          <cell r="C106" t="str">
            <v>Hour</v>
          </cell>
        </row>
      </sheetData>
      <sheetData sheetId="919">
        <row r="106">
          <cell r="C106" t="str">
            <v>Hour</v>
          </cell>
        </row>
      </sheetData>
      <sheetData sheetId="920">
        <row r="106">
          <cell r="C106" t="str">
            <v>Hour</v>
          </cell>
        </row>
      </sheetData>
      <sheetData sheetId="921">
        <row r="106">
          <cell r="C106" t="str">
            <v>Hour</v>
          </cell>
        </row>
      </sheetData>
      <sheetData sheetId="922">
        <row r="106">
          <cell r="C106" t="str">
            <v>Hour</v>
          </cell>
        </row>
      </sheetData>
      <sheetData sheetId="923">
        <row r="106">
          <cell r="C106" t="str">
            <v>Hour</v>
          </cell>
        </row>
      </sheetData>
      <sheetData sheetId="924">
        <row r="106">
          <cell r="C106" t="str">
            <v>Hour</v>
          </cell>
        </row>
      </sheetData>
      <sheetData sheetId="925">
        <row r="106">
          <cell r="C106" t="str">
            <v>Hour</v>
          </cell>
        </row>
      </sheetData>
      <sheetData sheetId="926">
        <row r="106">
          <cell r="C106" t="str">
            <v>Hour</v>
          </cell>
        </row>
      </sheetData>
      <sheetData sheetId="927">
        <row r="106">
          <cell r="C106" t="str">
            <v>Hour</v>
          </cell>
        </row>
      </sheetData>
      <sheetData sheetId="928">
        <row r="106">
          <cell r="C106" t="str">
            <v>Hour</v>
          </cell>
        </row>
      </sheetData>
      <sheetData sheetId="929">
        <row r="106">
          <cell r="C106" t="str">
            <v>Hour</v>
          </cell>
        </row>
      </sheetData>
      <sheetData sheetId="930">
        <row r="106">
          <cell r="C106" t="str">
            <v>Hour</v>
          </cell>
        </row>
      </sheetData>
      <sheetData sheetId="931">
        <row r="106">
          <cell r="C106" t="str">
            <v>Hour</v>
          </cell>
        </row>
      </sheetData>
      <sheetData sheetId="932">
        <row r="106">
          <cell r="C106" t="str">
            <v>Hour</v>
          </cell>
        </row>
      </sheetData>
      <sheetData sheetId="933">
        <row r="106">
          <cell r="C106" t="str">
            <v>Hour</v>
          </cell>
        </row>
      </sheetData>
      <sheetData sheetId="934">
        <row r="106">
          <cell r="C106" t="str">
            <v>Hour</v>
          </cell>
        </row>
      </sheetData>
      <sheetData sheetId="935">
        <row r="106">
          <cell r="C106" t="str">
            <v>Hour</v>
          </cell>
        </row>
      </sheetData>
      <sheetData sheetId="936">
        <row r="106">
          <cell r="C106" t="str">
            <v>Hour</v>
          </cell>
        </row>
      </sheetData>
      <sheetData sheetId="937">
        <row r="106">
          <cell r="C106" t="str">
            <v>Hour</v>
          </cell>
        </row>
      </sheetData>
      <sheetData sheetId="938">
        <row r="106">
          <cell r="C106" t="str">
            <v>Hour</v>
          </cell>
        </row>
      </sheetData>
      <sheetData sheetId="939">
        <row r="106">
          <cell r="C106" t="str">
            <v>Hour</v>
          </cell>
        </row>
      </sheetData>
      <sheetData sheetId="940">
        <row r="106">
          <cell r="C106" t="str">
            <v>Hour</v>
          </cell>
        </row>
      </sheetData>
      <sheetData sheetId="941">
        <row r="106">
          <cell r="C106" t="str">
            <v>Hour</v>
          </cell>
        </row>
      </sheetData>
      <sheetData sheetId="942">
        <row r="106">
          <cell r="C106" t="str">
            <v>Hour</v>
          </cell>
        </row>
      </sheetData>
      <sheetData sheetId="943">
        <row r="106">
          <cell r="C106" t="str">
            <v>Hour</v>
          </cell>
        </row>
      </sheetData>
      <sheetData sheetId="944">
        <row r="106">
          <cell r="C106" t="str">
            <v>Hour</v>
          </cell>
        </row>
      </sheetData>
      <sheetData sheetId="945">
        <row r="106">
          <cell r="C106" t="str">
            <v>Hour</v>
          </cell>
        </row>
      </sheetData>
      <sheetData sheetId="946">
        <row r="106">
          <cell r="C106" t="str">
            <v>Hour</v>
          </cell>
        </row>
      </sheetData>
      <sheetData sheetId="947">
        <row r="106">
          <cell r="C106" t="str">
            <v>Hour</v>
          </cell>
        </row>
      </sheetData>
      <sheetData sheetId="948">
        <row r="106">
          <cell r="C106" t="str">
            <v>Hour</v>
          </cell>
        </row>
      </sheetData>
      <sheetData sheetId="949">
        <row r="106">
          <cell r="C106" t="str">
            <v>Hour</v>
          </cell>
        </row>
      </sheetData>
      <sheetData sheetId="950">
        <row r="106">
          <cell r="C106" t="str">
            <v>Hour</v>
          </cell>
        </row>
      </sheetData>
      <sheetData sheetId="951">
        <row r="106">
          <cell r="C106" t="str">
            <v>Hour</v>
          </cell>
        </row>
      </sheetData>
      <sheetData sheetId="952">
        <row r="106">
          <cell r="C106" t="str">
            <v>Hour</v>
          </cell>
        </row>
      </sheetData>
      <sheetData sheetId="953">
        <row r="106">
          <cell r="C106" t="str">
            <v>Hour</v>
          </cell>
        </row>
      </sheetData>
      <sheetData sheetId="954">
        <row r="106">
          <cell r="C106" t="str">
            <v>Hour</v>
          </cell>
        </row>
      </sheetData>
      <sheetData sheetId="955">
        <row r="106">
          <cell r="C106" t="str">
            <v>Hour</v>
          </cell>
        </row>
      </sheetData>
      <sheetData sheetId="956">
        <row r="106">
          <cell r="C106" t="str">
            <v>Hour</v>
          </cell>
        </row>
      </sheetData>
      <sheetData sheetId="957">
        <row r="106">
          <cell r="C106" t="str">
            <v>Hour</v>
          </cell>
        </row>
      </sheetData>
      <sheetData sheetId="958">
        <row r="106">
          <cell r="C106" t="str">
            <v>Hour</v>
          </cell>
        </row>
      </sheetData>
      <sheetData sheetId="959">
        <row r="106">
          <cell r="C106" t="str">
            <v>Hour</v>
          </cell>
        </row>
      </sheetData>
      <sheetData sheetId="960">
        <row r="106">
          <cell r="C106" t="str">
            <v>Hour</v>
          </cell>
        </row>
      </sheetData>
      <sheetData sheetId="961">
        <row r="106">
          <cell r="C106" t="str">
            <v>Hour</v>
          </cell>
        </row>
      </sheetData>
      <sheetData sheetId="962">
        <row r="106">
          <cell r="C106" t="str">
            <v>Hour</v>
          </cell>
        </row>
      </sheetData>
      <sheetData sheetId="963">
        <row r="106">
          <cell r="C106" t="str">
            <v>Hour</v>
          </cell>
        </row>
      </sheetData>
      <sheetData sheetId="964">
        <row r="106">
          <cell r="C106" t="str">
            <v>Hour</v>
          </cell>
        </row>
      </sheetData>
      <sheetData sheetId="965">
        <row r="106">
          <cell r="C106" t="str">
            <v>Hour</v>
          </cell>
        </row>
      </sheetData>
      <sheetData sheetId="966">
        <row r="106">
          <cell r="C106" t="str">
            <v>Hour</v>
          </cell>
        </row>
      </sheetData>
      <sheetData sheetId="967">
        <row r="106">
          <cell r="C106" t="str">
            <v>Hour</v>
          </cell>
        </row>
      </sheetData>
      <sheetData sheetId="968">
        <row r="106">
          <cell r="C106" t="str">
            <v>Hour</v>
          </cell>
        </row>
      </sheetData>
      <sheetData sheetId="969">
        <row r="106">
          <cell r="C106" t="str">
            <v>Hour</v>
          </cell>
        </row>
      </sheetData>
      <sheetData sheetId="970">
        <row r="106">
          <cell r="C106" t="str">
            <v>Hour</v>
          </cell>
        </row>
      </sheetData>
      <sheetData sheetId="971">
        <row r="106">
          <cell r="C106" t="str">
            <v>Hour</v>
          </cell>
        </row>
      </sheetData>
      <sheetData sheetId="972">
        <row r="106">
          <cell r="C106" t="str">
            <v>Hour</v>
          </cell>
        </row>
      </sheetData>
      <sheetData sheetId="973">
        <row r="106">
          <cell r="C106" t="str">
            <v>Hour</v>
          </cell>
        </row>
      </sheetData>
      <sheetData sheetId="974">
        <row r="106">
          <cell r="C106" t="str">
            <v>Hour</v>
          </cell>
        </row>
      </sheetData>
      <sheetData sheetId="975">
        <row r="106">
          <cell r="C106" t="str">
            <v>Hour</v>
          </cell>
        </row>
      </sheetData>
      <sheetData sheetId="976">
        <row r="106">
          <cell r="C106" t="str">
            <v>Hour</v>
          </cell>
        </row>
      </sheetData>
      <sheetData sheetId="977">
        <row r="106">
          <cell r="C106" t="str">
            <v>Hour</v>
          </cell>
        </row>
      </sheetData>
      <sheetData sheetId="978">
        <row r="106">
          <cell r="C106" t="str">
            <v>Hour</v>
          </cell>
        </row>
      </sheetData>
      <sheetData sheetId="979">
        <row r="106">
          <cell r="C106" t="str">
            <v>Hour</v>
          </cell>
        </row>
      </sheetData>
      <sheetData sheetId="980">
        <row r="106">
          <cell r="C106" t="str">
            <v>Hour</v>
          </cell>
        </row>
      </sheetData>
      <sheetData sheetId="981">
        <row r="106">
          <cell r="C106" t="str">
            <v>Hour</v>
          </cell>
        </row>
      </sheetData>
      <sheetData sheetId="982">
        <row r="106">
          <cell r="C106" t="str">
            <v>Hour</v>
          </cell>
        </row>
      </sheetData>
      <sheetData sheetId="983">
        <row r="106">
          <cell r="C106" t="str">
            <v>Hour</v>
          </cell>
        </row>
      </sheetData>
      <sheetData sheetId="984">
        <row r="106">
          <cell r="C106" t="str">
            <v>Hour</v>
          </cell>
        </row>
      </sheetData>
      <sheetData sheetId="985">
        <row r="106">
          <cell r="C106" t="str">
            <v>Hour</v>
          </cell>
        </row>
      </sheetData>
      <sheetData sheetId="986">
        <row r="106">
          <cell r="C106" t="str">
            <v>Hour</v>
          </cell>
        </row>
      </sheetData>
      <sheetData sheetId="987">
        <row r="106">
          <cell r="C106" t="str">
            <v>Hour</v>
          </cell>
        </row>
      </sheetData>
      <sheetData sheetId="988">
        <row r="106">
          <cell r="C106" t="str">
            <v>Hour</v>
          </cell>
        </row>
      </sheetData>
      <sheetData sheetId="989">
        <row r="106">
          <cell r="C106" t="str">
            <v>Hour</v>
          </cell>
        </row>
      </sheetData>
      <sheetData sheetId="990">
        <row r="106">
          <cell r="C106" t="str">
            <v>Hour</v>
          </cell>
        </row>
      </sheetData>
      <sheetData sheetId="991">
        <row r="106">
          <cell r="C106" t="str">
            <v>Hour</v>
          </cell>
        </row>
      </sheetData>
      <sheetData sheetId="992">
        <row r="106">
          <cell r="C106" t="str">
            <v>Hour</v>
          </cell>
        </row>
      </sheetData>
      <sheetData sheetId="993">
        <row r="106">
          <cell r="C106" t="str">
            <v>Hour</v>
          </cell>
        </row>
      </sheetData>
      <sheetData sheetId="994">
        <row r="106">
          <cell r="C106" t="str">
            <v>Hour</v>
          </cell>
        </row>
      </sheetData>
      <sheetData sheetId="995">
        <row r="106">
          <cell r="C106" t="str">
            <v>Hour</v>
          </cell>
        </row>
      </sheetData>
      <sheetData sheetId="996">
        <row r="106">
          <cell r="C106" t="str">
            <v>Hour</v>
          </cell>
        </row>
      </sheetData>
      <sheetData sheetId="997">
        <row r="106">
          <cell r="C106" t="str">
            <v>Hour</v>
          </cell>
        </row>
      </sheetData>
      <sheetData sheetId="998">
        <row r="106">
          <cell r="C106" t="str">
            <v>Hour</v>
          </cell>
        </row>
      </sheetData>
      <sheetData sheetId="999">
        <row r="106">
          <cell r="C106" t="str">
            <v>Hour</v>
          </cell>
        </row>
      </sheetData>
      <sheetData sheetId="1000">
        <row r="106">
          <cell r="C106" t="str">
            <v>Hour</v>
          </cell>
        </row>
      </sheetData>
      <sheetData sheetId="1001">
        <row r="106">
          <cell r="C106" t="str">
            <v>Hour</v>
          </cell>
        </row>
      </sheetData>
      <sheetData sheetId="1002">
        <row r="106">
          <cell r="C106" t="str">
            <v>Hour</v>
          </cell>
        </row>
      </sheetData>
      <sheetData sheetId="1003">
        <row r="106">
          <cell r="C106" t="str">
            <v>Hour</v>
          </cell>
        </row>
      </sheetData>
      <sheetData sheetId="1004">
        <row r="106">
          <cell r="C106" t="str">
            <v>Hour</v>
          </cell>
        </row>
      </sheetData>
      <sheetData sheetId="1005">
        <row r="106">
          <cell r="C106" t="str">
            <v>Hour</v>
          </cell>
        </row>
      </sheetData>
      <sheetData sheetId="1006">
        <row r="106">
          <cell r="C106" t="str">
            <v>Hour</v>
          </cell>
        </row>
      </sheetData>
      <sheetData sheetId="1007">
        <row r="106">
          <cell r="C106" t="str">
            <v>Hour</v>
          </cell>
        </row>
      </sheetData>
      <sheetData sheetId="1008">
        <row r="106">
          <cell r="C106" t="str">
            <v>Hour</v>
          </cell>
        </row>
      </sheetData>
      <sheetData sheetId="1009">
        <row r="106">
          <cell r="C106" t="str">
            <v>Hour</v>
          </cell>
        </row>
      </sheetData>
      <sheetData sheetId="1010">
        <row r="106">
          <cell r="C106" t="str">
            <v>Hour</v>
          </cell>
        </row>
      </sheetData>
      <sheetData sheetId="1011">
        <row r="106">
          <cell r="C106" t="str">
            <v>Hour</v>
          </cell>
        </row>
      </sheetData>
      <sheetData sheetId="1012">
        <row r="106">
          <cell r="C106" t="str">
            <v>Hour</v>
          </cell>
        </row>
      </sheetData>
      <sheetData sheetId="1013">
        <row r="106">
          <cell r="C106" t="str">
            <v>Hour</v>
          </cell>
        </row>
      </sheetData>
      <sheetData sheetId="1014">
        <row r="106">
          <cell r="C106" t="str">
            <v>Hour</v>
          </cell>
        </row>
      </sheetData>
      <sheetData sheetId="1015">
        <row r="106">
          <cell r="C106" t="str">
            <v>Hour</v>
          </cell>
        </row>
      </sheetData>
      <sheetData sheetId="1016">
        <row r="106">
          <cell r="C106" t="str">
            <v>Hour</v>
          </cell>
        </row>
      </sheetData>
      <sheetData sheetId="1017">
        <row r="106">
          <cell r="C106" t="str">
            <v>Hour</v>
          </cell>
        </row>
      </sheetData>
      <sheetData sheetId="1018">
        <row r="106">
          <cell r="C106" t="str">
            <v>Hour</v>
          </cell>
        </row>
      </sheetData>
      <sheetData sheetId="1019">
        <row r="106">
          <cell r="C106" t="str">
            <v>Hour</v>
          </cell>
        </row>
      </sheetData>
      <sheetData sheetId="1020">
        <row r="106">
          <cell r="C106" t="str">
            <v>Hour</v>
          </cell>
        </row>
      </sheetData>
      <sheetData sheetId="1021">
        <row r="106">
          <cell r="C106" t="str">
            <v>Hour</v>
          </cell>
        </row>
      </sheetData>
      <sheetData sheetId="1022">
        <row r="106">
          <cell r="C106" t="str">
            <v>Hour</v>
          </cell>
        </row>
      </sheetData>
      <sheetData sheetId="1023">
        <row r="106">
          <cell r="C106" t="str">
            <v>Hour</v>
          </cell>
        </row>
      </sheetData>
      <sheetData sheetId="1024">
        <row r="106">
          <cell r="C106" t="str">
            <v>Hour</v>
          </cell>
        </row>
      </sheetData>
      <sheetData sheetId="1025">
        <row r="106">
          <cell r="C106" t="str">
            <v>Hour</v>
          </cell>
        </row>
      </sheetData>
      <sheetData sheetId="1026">
        <row r="106">
          <cell r="C106" t="str">
            <v>Hour</v>
          </cell>
        </row>
      </sheetData>
      <sheetData sheetId="1027">
        <row r="106">
          <cell r="C106" t="str">
            <v>Hour</v>
          </cell>
        </row>
      </sheetData>
      <sheetData sheetId="1028">
        <row r="106">
          <cell r="C106" t="str">
            <v>Hour</v>
          </cell>
        </row>
      </sheetData>
      <sheetData sheetId="1029">
        <row r="106">
          <cell r="C106" t="str">
            <v>Hour</v>
          </cell>
        </row>
      </sheetData>
      <sheetData sheetId="1030">
        <row r="106">
          <cell r="C106" t="str">
            <v>Hour</v>
          </cell>
        </row>
      </sheetData>
      <sheetData sheetId="1031">
        <row r="106">
          <cell r="C106" t="str">
            <v>Hour</v>
          </cell>
        </row>
      </sheetData>
      <sheetData sheetId="1032">
        <row r="106">
          <cell r="C106" t="str">
            <v>Hour</v>
          </cell>
        </row>
      </sheetData>
      <sheetData sheetId="1033">
        <row r="106">
          <cell r="C106" t="str">
            <v>Hour</v>
          </cell>
        </row>
      </sheetData>
      <sheetData sheetId="1034">
        <row r="106">
          <cell r="C106" t="str">
            <v>Hour</v>
          </cell>
        </row>
      </sheetData>
      <sheetData sheetId="1035">
        <row r="106">
          <cell r="C106" t="str">
            <v>Hour</v>
          </cell>
        </row>
      </sheetData>
      <sheetData sheetId="1036">
        <row r="106">
          <cell r="C106" t="str">
            <v>Hour</v>
          </cell>
        </row>
      </sheetData>
      <sheetData sheetId="1037">
        <row r="106">
          <cell r="C106" t="str">
            <v>Hour</v>
          </cell>
        </row>
      </sheetData>
      <sheetData sheetId="1038">
        <row r="106">
          <cell r="C106" t="str">
            <v>Hour</v>
          </cell>
        </row>
      </sheetData>
      <sheetData sheetId="1039">
        <row r="106">
          <cell r="C106" t="str">
            <v>Hour</v>
          </cell>
        </row>
      </sheetData>
      <sheetData sheetId="1040">
        <row r="106">
          <cell r="C106" t="str">
            <v>Hour</v>
          </cell>
        </row>
      </sheetData>
      <sheetData sheetId="1041">
        <row r="106">
          <cell r="C106" t="str">
            <v>Hour</v>
          </cell>
        </row>
      </sheetData>
      <sheetData sheetId="1042">
        <row r="106">
          <cell r="C106" t="str">
            <v>Hour</v>
          </cell>
        </row>
      </sheetData>
      <sheetData sheetId="1043">
        <row r="106">
          <cell r="C106" t="str">
            <v>Hour</v>
          </cell>
        </row>
      </sheetData>
      <sheetData sheetId="1044">
        <row r="106">
          <cell r="C106" t="str">
            <v>Hour</v>
          </cell>
        </row>
      </sheetData>
      <sheetData sheetId="1045">
        <row r="106">
          <cell r="C106" t="str">
            <v>Hour</v>
          </cell>
        </row>
      </sheetData>
      <sheetData sheetId="1046">
        <row r="106">
          <cell r="C106" t="str">
            <v>Hour</v>
          </cell>
        </row>
      </sheetData>
      <sheetData sheetId="1047">
        <row r="106">
          <cell r="C106" t="str">
            <v>Hour</v>
          </cell>
        </row>
      </sheetData>
      <sheetData sheetId="1048">
        <row r="106">
          <cell r="C106" t="str">
            <v>Hour</v>
          </cell>
        </row>
      </sheetData>
      <sheetData sheetId="1049">
        <row r="106">
          <cell r="C106" t="str">
            <v>Hour</v>
          </cell>
        </row>
      </sheetData>
      <sheetData sheetId="1050">
        <row r="106">
          <cell r="C106" t="str">
            <v>Hour</v>
          </cell>
        </row>
      </sheetData>
      <sheetData sheetId="1051">
        <row r="106">
          <cell r="C106" t="str">
            <v>Hour</v>
          </cell>
        </row>
      </sheetData>
      <sheetData sheetId="1052">
        <row r="106">
          <cell r="C106" t="str">
            <v>Hour</v>
          </cell>
        </row>
      </sheetData>
      <sheetData sheetId="1053">
        <row r="106">
          <cell r="C106" t="str">
            <v>Hour</v>
          </cell>
        </row>
      </sheetData>
      <sheetData sheetId="1054">
        <row r="106">
          <cell r="C106" t="str">
            <v>Hour</v>
          </cell>
        </row>
      </sheetData>
      <sheetData sheetId="1055">
        <row r="106">
          <cell r="C106" t="str">
            <v>Hour</v>
          </cell>
        </row>
      </sheetData>
      <sheetData sheetId="1056">
        <row r="106">
          <cell r="C106" t="str">
            <v>Hour</v>
          </cell>
        </row>
      </sheetData>
      <sheetData sheetId="1057">
        <row r="106">
          <cell r="C106" t="str">
            <v>Hour</v>
          </cell>
        </row>
      </sheetData>
      <sheetData sheetId="1058">
        <row r="106">
          <cell r="C106" t="str">
            <v>Hour</v>
          </cell>
        </row>
      </sheetData>
      <sheetData sheetId="1059">
        <row r="106">
          <cell r="C106" t="str">
            <v>Hour</v>
          </cell>
        </row>
      </sheetData>
      <sheetData sheetId="1060">
        <row r="106">
          <cell r="C106" t="str">
            <v>Hour</v>
          </cell>
        </row>
      </sheetData>
      <sheetData sheetId="1061">
        <row r="106">
          <cell r="C106" t="str">
            <v>Hour</v>
          </cell>
        </row>
      </sheetData>
      <sheetData sheetId="1062">
        <row r="106">
          <cell r="C106" t="str">
            <v>Hour</v>
          </cell>
        </row>
      </sheetData>
      <sheetData sheetId="1063">
        <row r="106">
          <cell r="C106" t="str">
            <v>Hour</v>
          </cell>
        </row>
      </sheetData>
      <sheetData sheetId="1064">
        <row r="106">
          <cell r="C106" t="str">
            <v>Hour</v>
          </cell>
        </row>
      </sheetData>
      <sheetData sheetId="1065">
        <row r="106">
          <cell r="C106" t="str">
            <v>Hour</v>
          </cell>
        </row>
      </sheetData>
      <sheetData sheetId="1066">
        <row r="106">
          <cell r="C106" t="str">
            <v>Hour</v>
          </cell>
        </row>
      </sheetData>
      <sheetData sheetId="1067">
        <row r="106">
          <cell r="C106" t="str">
            <v>Hour</v>
          </cell>
        </row>
      </sheetData>
      <sheetData sheetId="1068">
        <row r="106">
          <cell r="C106" t="str">
            <v>Hour</v>
          </cell>
        </row>
      </sheetData>
      <sheetData sheetId="1069">
        <row r="106">
          <cell r="C106" t="str">
            <v>Hour</v>
          </cell>
        </row>
      </sheetData>
      <sheetData sheetId="1070">
        <row r="106">
          <cell r="C106" t="str">
            <v>Hour</v>
          </cell>
        </row>
      </sheetData>
      <sheetData sheetId="1071">
        <row r="106">
          <cell r="C106" t="str">
            <v>Hour</v>
          </cell>
        </row>
      </sheetData>
      <sheetData sheetId="1072">
        <row r="106">
          <cell r="C106" t="str">
            <v>Hour</v>
          </cell>
        </row>
      </sheetData>
      <sheetData sheetId="1073">
        <row r="106">
          <cell r="C106" t="str">
            <v>Hour</v>
          </cell>
        </row>
      </sheetData>
      <sheetData sheetId="1074">
        <row r="106">
          <cell r="C106" t="str">
            <v>Hour</v>
          </cell>
        </row>
      </sheetData>
      <sheetData sheetId="1075">
        <row r="106">
          <cell r="C106" t="str">
            <v>Hour</v>
          </cell>
        </row>
      </sheetData>
      <sheetData sheetId="1076">
        <row r="106">
          <cell r="C106" t="str">
            <v>Hour</v>
          </cell>
        </row>
      </sheetData>
      <sheetData sheetId="1077">
        <row r="106">
          <cell r="C106" t="str">
            <v>Hour</v>
          </cell>
        </row>
      </sheetData>
      <sheetData sheetId="1078">
        <row r="106">
          <cell r="C106" t="str">
            <v>Hour</v>
          </cell>
        </row>
      </sheetData>
      <sheetData sheetId="1079">
        <row r="106">
          <cell r="C106" t="str">
            <v>Hour</v>
          </cell>
        </row>
      </sheetData>
      <sheetData sheetId="1080">
        <row r="106">
          <cell r="C106" t="str">
            <v>Hour</v>
          </cell>
        </row>
      </sheetData>
      <sheetData sheetId="1081">
        <row r="106">
          <cell r="C106" t="str">
            <v>Hour</v>
          </cell>
        </row>
      </sheetData>
      <sheetData sheetId="1082">
        <row r="106">
          <cell r="C106" t="str">
            <v>Hour</v>
          </cell>
        </row>
      </sheetData>
      <sheetData sheetId="1083">
        <row r="106">
          <cell r="C106" t="str">
            <v>Hour</v>
          </cell>
        </row>
      </sheetData>
      <sheetData sheetId="1084">
        <row r="106">
          <cell r="C106" t="str">
            <v>Hour</v>
          </cell>
        </row>
      </sheetData>
      <sheetData sheetId="1085">
        <row r="106">
          <cell r="C106" t="str">
            <v>Hour</v>
          </cell>
        </row>
      </sheetData>
      <sheetData sheetId="1086">
        <row r="106">
          <cell r="C106" t="str">
            <v>Hour</v>
          </cell>
        </row>
      </sheetData>
      <sheetData sheetId="1087">
        <row r="106">
          <cell r="C106" t="str">
            <v>Hour</v>
          </cell>
        </row>
      </sheetData>
      <sheetData sheetId="1088">
        <row r="106">
          <cell r="C106" t="str">
            <v>Hour</v>
          </cell>
        </row>
      </sheetData>
      <sheetData sheetId="1089">
        <row r="106">
          <cell r="C106" t="str">
            <v>Hour</v>
          </cell>
        </row>
      </sheetData>
      <sheetData sheetId="1090">
        <row r="106">
          <cell r="C106" t="str">
            <v>Hour</v>
          </cell>
        </row>
      </sheetData>
      <sheetData sheetId="1091">
        <row r="106">
          <cell r="C106" t="str">
            <v>Hour</v>
          </cell>
        </row>
      </sheetData>
      <sheetData sheetId="1092">
        <row r="106">
          <cell r="C106" t="str">
            <v>Hour</v>
          </cell>
        </row>
      </sheetData>
      <sheetData sheetId="1093">
        <row r="106">
          <cell r="C106" t="str">
            <v>Hour</v>
          </cell>
        </row>
      </sheetData>
      <sheetData sheetId="1094">
        <row r="106">
          <cell r="C106" t="str">
            <v>Hour</v>
          </cell>
        </row>
      </sheetData>
      <sheetData sheetId="1095">
        <row r="106">
          <cell r="C106" t="str">
            <v>Hour</v>
          </cell>
        </row>
      </sheetData>
      <sheetData sheetId="1096">
        <row r="106">
          <cell r="C106" t="str">
            <v>Hour</v>
          </cell>
        </row>
      </sheetData>
      <sheetData sheetId="1097">
        <row r="106">
          <cell r="C106" t="str">
            <v>Hour</v>
          </cell>
        </row>
      </sheetData>
      <sheetData sheetId="1098">
        <row r="106">
          <cell r="C106" t="str">
            <v>Hour</v>
          </cell>
        </row>
      </sheetData>
      <sheetData sheetId="1099">
        <row r="106">
          <cell r="C106" t="str">
            <v>Hour</v>
          </cell>
        </row>
      </sheetData>
      <sheetData sheetId="1100">
        <row r="106">
          <cell r="C106" t="str">
            <v>Hour</v>
          </cell>
        </row>
      </sheetData>
      <sheetData sheetId="1101">
        <row r="106">
          <cell r="C106" t="str">
            <v>Hour</v>
          </cell>
        </row>
      </sheetData>
      <sheetData sheetId="1102">
        <row r="106">
          <cell r="C106" t="str">
            <v>Hour</v>
          </cell>
        </row>
      </sheetData>
      <sheetData sheetId="1103">
        <row r="106">
          <cell r="C106" t="str">
            <v>Hour</v>
          </cell>
        </row>
      </sheetData>
      <sheetData sheetId="1104">
        <row r="106">
          <cell r="C106" t="str">
            <v>Hour</v>
          </cell>
        </row>
      </sheetData>
      <sheetData sheetId="1105">
        <row r="106">
          <cell r="C106" t="str">
            <v>Hour</v>
          </cell>
        </row>
      </sheetData>
      <sheetData sheetId="1106">
        <row r="106">
          <cell r="C106" t="str">
            <v>Hour</v>
          </cell>
        </row>
      </sheetData>
      <sheetData sheetId="1107">
        <row r="106">
          <cell r="C106" t="str">
            <v>Hour</v>
          </cell>
        </row>
      </sheetData>
      <sheetData sheetId="1108">
        <row r="106">
          <cell r="C106" t="str">
            <v>Hour</v>
          </cell>
        </row>
      </sheetData>
      <sheetData sheetId="1109">
        <row r="106">
          <cell r="C106" t="str">
            <v>Hour</v>
          </cell>
        </row>
      </sheetData>
      <sheetData sheetId="1110">
        <row r="106">
          <cell r="C106" t="str">
            <v>Hour</v>
          </cell>
        </row>
      </sheetData>
      <sheetData sheetId="1111">
        <row r="106">
          <cell r="C106" t="str">
            <v>Hour</v>
          </cell>
        </row>
      </sheetData>
      <sheetData sheetId="1112">
        <row r="106">
          <cell r="C106" t="str">
            <v>Hour</v>
          </cell>
        </row>
      </sheetData>
      <sheetData sheetId="1113">
        <row r="106">
          <cell r="C106" t="str">
            <v>Hour</v>
          </cell>
        </row>
      </sheetData>
      <sheetData sheetId="1114">
        <row r="106">
          <cell r="C106" t="str">
            <v>Hour</v>
          </cell>
        </row>
      </sheetData>
      <sheetData sheetId="1115">
        <row r="106">
          <cell r="C106" t="str">
            <v>Hour</v>
          </cell>
        </row>
      </sheetData>
      <sheetData sheetId="1116">
        <row r="106">
          <cell r="C106" t="str">
            <v>Hour</v>
          </cell>
        </row>
      </sheetData>
      <sheetData sheetId="1117">
        <row r="106">
          <cell r="C106" t="str">
            <v>Hour</v>
          </cell>
        </row>
      </sheetData>
      <sheetData sheetId="1118">
        <row r="106">
          <cell r="C106" t="str">
            <v>Hour</v>
          </cell>
        </row>
      </sheetData>
      <sheetData sheetId="1119">
        <row r="106">
          <cell r="C106" t="str">
            <v>Hour</v>
          </cell>
        </row>
      </sheetData>
      <sheetData sheetId="1120">
        <row r="106">
          <cell r="C106" t="str">
            <v>Hour</v>
          </cell>
        </row>
      </sheetData>
      <sheetData sheetId="1121">
        <row r="106">
          <cell r="C106" t="str">
            <v>Hour</v>
          </cell>
        </row>
      </sheetData>
      <sheetData sheetId="1122">
        <row r="106">
          <cell r="C106" t="str">
            <v>Hour</v>
          </cell>
        </row>
      </sheetData>
      <sheetData sheetId="1123">
        <row r="106">
          <cell r="C106" t="str">
            <v>Hour</v>
          </cell>
        </row>
      </sheetData>
      <sheetData sheetId="1124">
        <row r="106">
          <cell r="C106" t="str">
            <v>Hour</v>
          </cell>
        </row>
      </sheetData>
      <sheetData sheetId="1125">
        <row r="106">
          <cell r="C106" t="str">
            <v>Hour</v>
          </cell>
        </row>
      </sheetData>
      <sheetData sheetId="1126">
        <row r="106">
          <cell r="C106" t="str">
            <v>Hour</v>
          </cell>
        </row>
      </sheetData>
      <sheetData sheetId="1127">
        <row r="106">
          <cell r="C106" t="str">
            <v>Hour</v>
          </cell>
        </row>
      </sheetData>
      <sheetData sheetId="1128">
        <row r="106">
          <cell r="C106" t="str">
            <v>Hour</v>
          </cell>
        </row>
      </sheetData>
      <sheetData sheetId="1129">
        <row r="106">
          <cell r="C106" t="str">
            <v>Hour</v>
          </cell>
        </row>
      </sheetData>
      <sheetData sheetId="1130">
        <row r="106">
          <cell r="C106" t="str">
            <v>Hour</v>
          </cell>
        </row>
      </sheetData>
      <sheetData sheetId="1131">
        <row r="106">
          <cell r="C106" t="str">
            <v>Hour</v>
          </cell>
        </row>
      </sheetData>
      <sheetData sheetId="1132">
        <row r="106">
          <cell r="C106" t="str">
            <v>Hour</v>
          </cell>
        </row>
      </sheetData>
      <sheetData sheetId="1133">
        <row r="106">
          <cell r="C106" t="str">
            <v>Hour</v>
          </cell>
        </row>
      </sheetData>
      <sheetData sheetId="1134">
        <row r="106">
          <cell r="C106" t="str">
            <v>Hour</v>
          </cell>
        </row>
      </sheetData>
      <sheetData sheetId="1135">
        <row r="106">
          <cell r="C106" t="str">
            <v>Hour</v>
          </cell>
        </row>
      </sheetData>
      <sheetData sheetId="1136">
        <row r="106">
          <cell r="C106" t="str">
            <v>Hour</v>
          </cell>
        </row>
      </sheetData>
      <sheetData sheetId="1137">
        <row r="106">
          <cell r="C106" t="str">
            <v>Hour</v>
          </cell>
        </row>
      </sheetData>
      <sheetData sheetId="1138">
        <row r="106">
          <cell r="C106" t="str">
            <v>Hour</v>
          </cell>
        </row>
      </sheetData>
      <sheetData sheetId="1139">
        <row r="106">
          <cell r="C106" t="str">
            <v>Hour</v>
          </cell>
        </row>
      </sheetData>
      <sheetData sheetId="1140">
        <row r="106">
          <cell r="C106" t="str">
            <v>Hour</v>
          </cell>
        </row>
      </sheetData>
      <sheetData sheetId="1141">
        <row r="106">
          <cell r="C106" t="str">
            <v>Hour</v>
          </cell>
        </row>
      </sheetData>
      <sheetData sheetId="1142">
        <row r="106">
          <cell r="C106" t="str">
            <v>Hour</v>
          </cell>
        </row>
      </sheetData>
      <sheetData sheetId="1143">
        <row r="106">
          <cell r="C106" t="str">
            <v>Hour</v>
          </cell>
        </row>
      </sheetData>
      <sheetData sheetId="1144">
        <row r="106">
          <cell r="C106" t="str">
            <v>Hour</v>
          </cell>
        </row>
      </sheetData>
      <sheetData sheetId="1145">
        <row r="106">
          <cell r="C106" t="str">
            <v>Hour</v>
          </cell>
        </row>
      </sheetData>
      <sheetData sheetId="1146">
        <row r="106">
          <cell r="C106" t="str">
            <v>Hour</v>
          </cell>
        </row>
      </sheetData>
      <sheetData sheetId="1147">
        <row r="106">
          <cell r="C106" t="str">
            <v>Hour</v>
          </cell>
        </row>
      </sheetData>
      <sheetData sheetId="1148">
        <row r="106">
          <cell r="C106" t="str">
            <v>Hour</v>
          </cell>
        </row>
      </sheetData>
      <sheetData sheetId="1149">
        <row r="106">
          <cell r="C106" t="str">
            <v>Hour</v>
          </cell>
        </row>
      </sheetData>
      <sheetData sheetId="1150">
        <row r="106">
          <cell r="C106" t="str">
            <v>Hour</v>
          </cell>
        </row>
      </sheetData>
      <sheetData sheetId="1151">
        <row r="106">
          <cell r="C106" t="str">
            <v>Hour</v>
          </cell>
        </row>
      </sheetData>
      <sheetData sheetId="1152">
        <row r="106">
          <cell r="C106" t="str">
            <v>Hour</v>
          </cell>
        </row>
      </sheetData>
      <sheetData sheetId="1153">
        <row r="106">
          <cell r="C106" t="str">
            <v>Hour</v>
          </cell>
        </row>
      </sheetData>
      <sheetData sheetId="1154">
        <row r="106">
          <cell r="C106" t="str">
            <v>Hour</v>
          </cell>
        </row>
      </sheetData>
      <sheetData sheetId="1155">
        <row r="106">
          <cell r="C106" t="str">
            <v>Hour</v>
          </cell>
        </row>
      </sheetData>
      <sheetData sheetId="1156">
        <row r="106">
          <cell r="C106" t="str">
            <v>Hour</v>
          </cell>
        </row>
      </sheetData>
      <sheetData sheetId="1157">
        <row r="106">
          <cell r="C106" t="str">
            <v>Hour</v>
          </cell>
        </row>
      </sheetData>
      <sheetData sheetId="1158">
        <row r="106">
          <cell r="C106" t="str">
            <v>Hour</v>
          </cell>
        </row>
      </sheetData>
      <sheetData sheetId="1159">
        <row r="106">
          <cell r="C106" t="str">
            <v>Hour</v>
          </cell>
        </row>
      </sheetData>
      <sheetData sheetId="1160">
        <row r="106">
          <cell r="C106" t="str">
            <v>Hour</v>
          </cell>
        </row>
      </sheetData>
      <sheetData sheetId="1161">
        <row r="106">
          <cell r="C106" t="str">
            <v>Hour</v>
          </cell>
        </row>
      </sheetData>
      <sheetData sheetId="1162">
        <row r="106">
          <cell r="C106" t="str">
            <v>Hour</v>
          </cell>
        </row>
      </sheetData>
      <sheetData sheetId="1163">
        <row r="106">
          <cell r="C106" t="str">
            <v>Hour</v>
          </cell>
        </row>
      </sheetData>
      <sheetData sheetId="1164">
        <row r="106">
          <cell r="C106" t="str">
            <v>Hour</v>
          </cell>
        </row>
      </sheetData>
      <sheetData sheetId="1165">
        <row r="106">
          <cell r="C106" t="str">
            <v>Hour</v>
          </cell>
        </row>
      </sheetData>
      <sheetData sheetId="1166">
        <row r="106">
          <cell r="C106" t="str">
            <v>Hour</v>
          </cell>
        </row>
      </sheetData>
      <sheetData sheetId="1167">
        <row r="106">
          <cell r="C106" t="str">
            <v>Hour</v>
          </cell>
        </row>
      </sheetData>
      <sheetData sheetId="1168">
        <row r="106">
          <cell r="C106" t="str">
            <v>Hour</v>
          </cell>
        </row>
      </sheetData>
      <sheetData sheetId="1169">
        <row r="106">
          <cell r="C106" t="str">
            <v>Hour</v>
          </cell>
        </row>
      </sheetData>
      <sheetData sheetId="1170">
        <row r="106">
          <cell r="C106" t="str">
            <v>Hour</v>
          </cell>
        </row>
      </sheetData>
      <sheetData sheetId="1171">
        <row r="106">
          <cell r="C106" t="str">
            <v>Hour</v>
          </cell>
        </row>
      </sheetData>
      <sheetData sheetId="1172">
        <row r="106">
          <cell r="C106" t="str">
            <v>Hour</v>
          </cell>
        </row>
      </sheetData>
      <sheetData sheetId="1173">
        <row r="106">
          <cell r="C106" t="str">
            <v>Hour</v>
          </cell>
        </row>
      </sheetData>
      <sheetData sheetId="1174">
        <row r="106">
          <cell r="C106" t="str">
            <v>Hour</v>
          </cell>
        </row>
      </sheetData>
      <sheetData sheetId="1175">
        <row r="106">
          <cell r="C106" t="str">
            <v>Hour</v>
          </cell>
        </row>
      </sheetData>
      <sheetData sheetId="1176">
        <row r="106">
          <cell r="C106" t="str">
            <v>Hour</v>
          </cell>
        </row>
      </sheetData>
      <sheetData sheetId="1177">
        <row r="106">
          <cell r="C106" t="str">
            <v>Hour</v>
          </cell>
        </row>
      </sheetData>
      <sheetData sheetId="1178">
        <row r="106">
          <cell r="C106" t="str">
            <v>Hour</v>
          </cell>
        </row>
      </sheetData>
      <sheetData sheetId="1179">
        <row r="106">
          <cell r="C106" t="str">
            <v>Hour</v>
          </cell>
        </row>
      </sheetData>
      <sheetData sheetId="1180">
        <row r="106">
          <cell r="C106" t="str">
            <v>Hour</v>
          </cell>
        </row>
      </sheetData>
      <sheetData sheetId="1181">
        <row r="106">
          <cell r="C106" t="str">
            <v>Hour</v>
          </cell>
        </row>
      </sheetData>
      <sheetData sheetId="1182">
        <row r="106">
          <cell r="C106" t="str">
            <v>Hour</v>
          </cell>
        </row>
      </sheetData>
      <sheetData sheetId="1183">
        <row r="106">
          <cell r="C106" t="str">
            <v>Hour</v>
          </cell>
        </row>
      </sheetData>
      <sheetData sheetId="1184">
        <row r="106">
          <cell r="C106" t="str">
            <v>Hour</v>
          </cell>
        </row>
      </sheetData>
      <sheetData sheetId="1185">
        <row r="106">
          <cell r="C106" t="str">
            <v>Hour</v>
          </cell>
        </row>
      </sheetData>
      <sheetData sheetId="1186">
        <row r="106">
          <cell r="C106" t="str">
            <v>Hour</v>
          </cell>
        </row>
      </sheetData>
      <sheetData sheetId="1187">
        <row r="106">
          <cell r="C106" t="str">
            <v>Hour</v>
          </cell>
        </row>
      </sheetData>
      <sheetData sheetId="1188">
        <row r="106">
          <cell r="C106" t="str">
            <v>Hour</v>
          </cell>
        </row>
      </sheetData>
      <sheetData sheetId="1189">
        <row r="106">
          <cell r="C106" t="str">
            <v>Hour</v>
          </cell>
        </row>
      </sheetData>
      <sheetData sheetId="1190">
        <row r="106">
          <cell r="C106" t="str">
            <v>Hour</v>
          </cell>
        </row>
      </sheetData>
      <sheetData sheetId="1191">
        <row r="106">
          <cell r="C106" t="str">
            <v>Hour</v>
          </cell>
        </row>
      </sheetData>
      <sheetData sheetId="1192">
        <row r="106">
          <cell r="C106" t="str">
            <v>Hour</v>
          </cell>
        </row>
      </sheetData>
      <sheetData sheetId="1193">
        <row r="106">
          <cell r="C106" t="str">
            <v>Hour</v>
          </cell>
        </row>
      </sheetData>
      <sheetData sheetId="1194">
        <row r="106">
          <cell r="C106" t="str">
            <v>Hour</v>
          </cell>
        </row>
      </sheetData>
      <sheetData sheetId="1195">
        <row r="106">
          <cell r="C106" t="str">
            <v>Hour</v>
          </cell>
        </row>
      </sheetData>
      <sheetData sheetId="1196">
        <row r="106">
          <cell r="C106" t="str">
            <v>Hour</v>
          </cell>
        </row>
      </sheetData>
      <sheetData sheetId="1197">
        <row r="106">
          <cell r="C106" t="str">
            <v>Hour</v>
          </cell>
        </row>
      </sheetData>
      <sheetData sheetId="1198">
        <row r="106">
          <cell r="C106" t="str">
            <v>Hour</v>
          </cell>
        </row>
      </sheetData>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ow r="106">
          <cell r="C106" t="str">
            <v>Hour</v>
          </cell>
        </row>
      </sheetData>
      <sheetData sheetId="1281">
        <row r="106">
          <cell r="C106" t="str">
            <v>Hour</v>
          </cell>
        </row>
      </sheetData>
      <sheetData sheetId="1282" refreshError="1"/>
      <sheetData sheetId="1283" refreshError="1"/>
      <sheetData sheetId="1284" refreshError="1"/>
      <sheetData sheetId="1285" refreshError="1"/>
      <sheetData sheetId="1286" refreshError="1"/>
      <sheetData sheetId="1287" refreshError="1"/>
      <sheetData sheetId="1288" refreshError="1"/>
      <sheetData sheetId="1289">
        <row r="106">
          <cell r="C106" t="str">
            <v>Hour</v>
          </cell>
        </row>
      </sheetData>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ow r="106">
          <cell r="C106" t="str">
            <v>Hour</v>
          </cell>
        </row>
      </sheetData>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ow r="106">
          <cell r="C106" t="str">
            <v>Hour</v>
          </cell>
        </row>
      </sheetData>
      <sheetData sheetId="1319" refreshError="1"/>
      <sheetData sheetId="1320" refreshError="1"/>
      <sheetData sheetId="1321" refreshError="1"/>
      <sheetData sheetId="1322" refreshError="1"/>
      <sheetData sheetId="1323">
        <row r="106">
          <cell r="C106" t="str">
            <v>Hour</v>
          </cell>
        </row>
      </sheetData>
      <sheetData sheetId="1324">
        <row r="106">
          <cell r="C106" t="str">
            <v>Hour</v>
          </cell>
        </row>
      </sheetData>
      <sheetData sheetId="1325">
        <row r="106">
          <cell r="C106" t="str">
            <v>Hour</v>
          </cell>
        </row>
      </sheetData>
      <sheetData sheetId="1326">
        <row r="106">
          <cell r="C106" t="str">
            <v>Hour</v>
          </cell>
        </row>
      </sheetData>
      <sheetData sheetId="1327">
        <row r="106">
          <cell r="C106" t="str">
            <v>Hour</v>
          </cell>
        </row>
      </sheetData>
      <sheetData sheetId="1328">
        <row r="106">
          <cell r="C106" t="str">
            <v>Hour</v>
          </cell>
        </row>
      </sheetData>
      <sheetData sheetId="1329">
        <row r="106">
          <cell r="C106" t="str">
            <v>Hour</v>
          </cell>
        </row>
      </sheetData>
      <sheetData sheetId="1330">
        <row r="106">
          <cell r="C106" t="str">
            <v>Hour</v>
          </cell>
        </row>
      </sheetData>
      <sheetData sheetId="1331">
        <row r="106">
          <cell r="C106" t="str">
            <v>Hour</v>
          </cell>
        </row>
      </sheetData>
      <sheetData sheetId="1332">
        <row r="106">
          <cell r="C106" t="str">
            <v>Hour</v>
          </cell>
        </row>
      </sheetData>
      <sheetData sheetId="1333">
        <row r="106">
          <cell r="C106" t="str">
            <v>Hour</v>
          </cell>
        </row>
      </sheetData>
      <sheetData sheetId="1334">
        <row r="106">
          <cell r="C106" t="str">
            <v>Hour</v>
          </cell>
        </row>
      </sheetData>
      <sheetData sheetId="1335">
        <row r="106">
          <cell r="C106" t="str">
            <v>Hour</v>
          </cell>
        </row>
      </sheetData>
      <sheetData sheetId="1336">
        <row r="106">
          <cell r="C106" t="str">
            <v>Hour</v>
          </cell>
        </row>
      </sheetData>
      <sheetData sheetId="1337">
        <row r="106">
          <cell r="C106" t="str">
            <v>Hour</v>
          </cell>
        </row>
      </sheetData>
      <sheetData sheetId="1338">
        <row r="106">
          <cell r="C106" t="str">
            <v>Hour</v>
          </cell>
        </row>
      </sheetData>
      <sheetData sheetId="1339">
        <row r="106">
          <cell r="C106" t="str">
            <v>Hour</v>
          </cell>
        </row>
      </sheetData>
      <sheetData sheetId="1340">
        <row r="106">
          <cell r="C106" t="str">
            <v>Hour</v>
          </cell>
        </row>
      </sheetData>
      <sheetData sheetId="1341">
        <row r="106">
          <cell r="C106" t="str">
            <v>Hour</v>
          </cell>
        </row>
      </sheetData>
      <sheetData sheetId="1342">
        <row r="106">
          <cell r="C106" t="str">
            <v>Hour</v>
          </cell>
        </row>
      </sheetData>
      <sheetData sheetId="1343">
        <row r="106">
          <cell r="C106" t="str">
            <v>Hour</v>
          </cell>
        </row>
      </sheetData>
      <sheetData sheetId="1344">
        <row r="106">
          <cell r="C106" t="str">
            <v>Hour</v>
          </cell>
        </row>
      </sheetData>
      <sheetData sheetId="1345">
        <row r="106">
          <cell r="C106" t="str">
            <v>Hour</v>
          </cell>
        </row>
      </sheetData>
      <sheetData sheetId="1346">
        <row r="106">
          <cell r="C106" t="str">
            <v>Hour</v>
          </cell>
        </row>
      </sheetData>
      <sheetData sheetId="1347">
        <row r="106">
          <cell r="C106" t="str">
            <v>Hour</v>
          </cell>
        </row>
      </sheetData>
      <sheetData sheetId="1348">
        <row r="106">
          <cell r="C106" t="str">
            <v>Hour</v>
          </cell>
        </row>
      </sheetData>
      <sheetData sheetId="1349">
        <row r="106">
          <cell r="C106" t="str">
            <v>Hour</v>
          </cell>
        </row>
      </sheetData>
      <sheetData sheetId="1350">
        <row r="106">
          <cell r="C106" t="str">
            <v>Hour</v>
          </cell>
        </row>
      </sheetData>
      <sheetData sheetId="1351">
        <row r="106">
          <cell r="C106" t="str">
            <v>Hour</v>
          </cell>
        </row>
      </sheetData>
      <sheetData sheetId="1352">
        <row r="106">
          <cell r="C106" t="str">
            <v>Hour</v>
          </cell>
        </row>
      </sheetData>
      <sheetData sheetId="1353">
        <row r="106">
          <cell r="C106" t="str">
            <v>Hour</v>
          </cell>
        </row>
      </sheetData>
      <sheetData sheetId="1354">
        <row r="106">
          <cell r="C106" t="str">
            <v>Hour</v>
          </cell>
        </row>
      </sheetData>
      <sheetData sheetId="1355">
        <row r="106">
          <cell r="C106" t="str">
            <v>Hour</v>
          </cell>
        </row>
      </sheetData>
      <sheetData sheetId="1356">
        <row r="106">
          <cell r="C106" t="str">
            <v>Hour</v>
          </cell>
        </row>
      </sheetData>
      <sheetData sheetId="1357">
        <row r="106">
          <cell r="C106" t="str">
            <v>Hour</v>
          </cell>
        </row>
      </sheetData>
      <sheetData sheetId="1358">
        <row r="106">
          <cell r="C106" t="str">
            <v>Hour</v>
          </cell>
        </row>
      </sheetData>
      <sheetData sheetId="1359">
        <row r="106">
          <cell r="C106" t="str">
            <v>Hour</v>
          </cell>
        </row>
      </sheetData>
      <sheetData sheetId="1360">
        <row r="106">
          <cell r="C106" t="str">
            <v>Hour</v>
          </cell>
        </row>
      </sheetData>
      <sheetData sheetId="1361">
        <row r="106">
          <cell r="C106" t="str">
            <v>Hour</v>
          </cell>
        </row>
      </sheetData>
      <sheetData sheetId="1362">
        <row r="106">
          <cell r="C106" t="str">
            <v>Hour</v>
          </cell>
        </row>
      </sheetData>
      <sheetData sheetId="1363">
        <row r="106">
          <cell r="C106" t="str">
            <v>Hour</v>
          </cell>
        </row>
      </sheetData>
      <sheetData sheetId="1364">
        <row r="106">
          <cell r="C106" t="str">
            <v>Hour</v>
          </cell>
        </row>
      </sheetData>
      <sheetData sheetId="1365">
        <row r="106">
          <cell r="C106" t="str">
            <v>Hour</v>
          </cell>
        </row>
      </sheetData>
      <sheetData sheetId="1366">
        <row r="106">
          <cell r="C106" t="str">
            <v>Hour</v>
          </cell>
        </row>
      </sheetData>
      <sheetData sheetId="1367">
        <row r="106">
          <cell r="C106" t="str">
            <v>Hour</v>
          </cell>
        </row>
      </sheetData>
      <sheetData sheetId="1368">
        <row r="106">
          <cell r="C106" t="str">
            <v>Hour</v>
          </cell>
        </row>
      </sheetData>
      <sheetData sheetId="1369">
        <row r="106">
          <cell r="C106" t="str">
            <v>Hour</v>
          </cell>
        </row>
      </sheetData>
      <sheetData sheetId="1370">
        <row r="106">
          <cell r="C106" t="str">
            <v>Hour</v>
          </cell>
        </row>
      </sheetData>
      <sheetData sheetId="1371">
        <row r="106">
          <cell r="C106" t="str">
            <v>Hour</v>
          </cell>
        </row>
      </sheetData>
      <sheetData sheetId="1372">
        <row r="106">
          <cell r="C106" t="str">
            <v>Hour</v>
          </cell>
        </row>
      </sheetData>
      <sheetData sheetId="1373">
        <row r="106">
          <cell r="C106" t="str">
            <v>Hour</v>
          </cell>
        </row>
      </sheetData>
      <sheetData sheetId="1374">
        <row r="106">
          <cell r="C106" t="str">
            <v>Hour</v>
          </cell>
        </row>
      </sheetData>
      <sheetData sheetId="1375">
        <row r="106">
          <cell r="C106" t="str">
            <v>Hour</v>
          </cell>
        </row>
      </sheetData>
      <sheetData sheetId="1376">
        <row r="106">
          <cell r="C106" t="str">
            <v>Hour</v>
          </cell>
        </row>
      </sheetData>
      <sheetData sheetId="1377">
        <row r="106">
          <cell r="C106" t="str">
            <v>Hour</v>
          </cell>
        </row>
      </sheetData>
      <sheetData sheetId="1378">
        <row r="106">
          <cell r="C106" t="str">
            <v>Hour</v>
          </cell>
        </row>
      </sheetData>
      <sheetData sheetId="1379">
        <row r="106">
          <cell r="C106" t="str">
            <v>Hour</v>
          </cell>
        </row>
      </sheetData>
      <sheetData sheetId="1380">
        <row r="106">
          <cell r="C106" t="str">
            <v>Hour</v>
          </cell>
        </row>
      </sheetData>
      <sheetData sheetId="1381">
        <row r="106">
          <cell r="C106" t="str">
            <v>Hour</v>
          </cell>
        </row>
      </sheetData>
      <sheetData sheetId="1382">
        <row r="106">
          <cell r="C106" t="str">
            <v>Hour</v>
          </cell>
        </row>
      </sheetData>
      <sheetData sheetId="1383">
        <row r="106">
          <cell r="C106" t="str">
            <v>Hour</v>
          </cell>
        </row>
      </sheetData>
      <sheetData sheetId="1384">
        <row r="106">
          <cell r="C106" t="str">
            <v>Hour</v>
          </cell>
        </row>
      </sheetData>
      <sheetData sheetId="1385">
        <row r="106">
          <cell r="C106" t="str">
            <v>Hour</v>
          </cell>
        </row>
      </sheetData>
      <sheetData sheetId="1386">
        <row r="106">
          <cell r="C106" t="str">
            <v>Hour</v>
          </cell>
        </row>
      </sheetData>
      <sheetData sheetId="1387">
        <row r="106">
          <cell r="C106" t="str">
            <v>Hour</v>
          </cell>
        </row>
      </sheetData>
      <sheetData sheetId="1388">
        <row r="106">
          <cell r="C106" t="str">
            <v>Hour</v>
          </cell>
        </row>
      </sheetData>
      <sheetData sheetId="1389">
        <row r="106">
          <cell r="C106" t="str">
            <v>Hour</v>
          </cell>
        </row>
      </sheetData>
      <sheetData sheetId="1390">
        <row r="106">
          <cell r="C106" t="str">
            <v>Hour</v>
          </cell>
        </row>
      </sheetData>
      <sheetData sheetId="1391">
        <row r="106">
          <cell r="C106" t="str">
            <v>Hour</v>
          </cell>
        </row>
      </sheetData>
      <sheetData sheetId="1392">
        <row r="106">
          <cell r="C106" t="str">
            <v>Hour</v>
          </cell>
        </row>
      </sheetData>
      <sheetData sheetId="1393">
        <row r="106">
          <cell r="C106" t="str">
            <v>Hour</v>
          </cell>
        </row>
      </sheetData>
      <sheetData sheetId="1394">
        <row r="106">
          <cell r="C106" t="str">
            <v>Hour</v>
          </cell>
        </row>
      </sheetData>
      <sheetData sheetId="1395">
        <row r="106">
          <cell r="C106" t="str">
            <v>Hour</v>
          </cell>
        </row>
      </sheetData>
      <sheetData sheetId="1396">
        <row r="106">
          <cell r="C106" t="str">
            <v>Hour</v>
          </cell>
        </row>
      </sheetData>
      <sheetData sheetId="1397">
        <row r="106">
          <cell r="C106" t="str">
            <v>Hour</v>
          </cell>
        </row>
      </sheetData>
      <sheetData sheetId="1398">
        <row r="106">
          <cell r="C106" t="str">
            <v>Hour</v>
          </cell>
        </row>
      </sheetData>
      <sheetData sheetId="1399">
        <row r="106">
          <cell r="C106" t="str">
            <v>Hour</v>
          </cell>
        </row>
      </sheetData>
      <sheetData sheetId="1400">
        <row r="106">
          <cell r="C106" t="str">
            <v>Hour</v>
          </cell>
        </row>
      </sheetData>
      <sheetData sheetId="1401">
        <row r="106">
          <cell r="C106" t="str">
            <v>Hour</v>
          </cell>
        </row>
      </sheetData>
      <sheetData sheetId="1402">
        <row r="106">
          <cell r="C106" t="str">
            <v>Hour</v>
          </cell>
        </row>
      </sheetData>
      <sheetData sheetId="1403">
        <row r="106">
          <cell r="C106" t="str">
            <v>Hour</v>
          </cell>
        </row>
      </sheetData>
      <sheetData sheetId="1404">
        <row r="106">
          <cell r="C106" t="str">
            <v>Hour</v>
          </cell>
        </row>
      </sheetData>
      <sheetData sheetId="1405">
        <row r="106">
          <cell r="C106" t="str">
            <v>Hour</v>
          </cell>
        </row>
      </sheetData>
      <sheetData sheetId="1406">
        <row r="106">
          <cell r="C106" t="str">
            <v>Hour</v>
          </cell>
        </row>
      </sheetData>
      <sheetData sheetId="1407">
        <row r="106">
          <cell r="C106" t="str">
            <v>Hour</v>
          </cell>
        </row>
      </sheetData>
      <sheetData sheetId="1408">
        <row r="106">
          <cell r="C106" t="str">
            <v>Hour</v>
          </cell>
        </row>
      </sheetData>
      <sheetData sheetId="1409">
        <row r="106">
          <cell r="C106" t="str">
            <v>Hour</v>
          </cell>
        </row>
      </sheetData>
      <sheetData sheetId="1410">
        <row r="106">
          <cell r="C106" t="str">
            <v>Hour</v>
          </cell>
        </row>
      </sheetData>
      <sheetData sheetId="1411">
        <row r="106">
          <cell r="C106" t="str">
            <v>Hour</v>
          </cell>
        </row>
      </sheetData>
      <sheetData sheetId="1412">
        <row r="106">
          <cell r="C106" t="str">
            <v>Hour</v>
          </cell>
        </row>
      </sheetData>
      <sheetData sheetId="1413">
        <row r="106">
          <cell r="C106" t="str">
            <v>Hour</v>
          </cell>
        </row>
      </sheetData>
      <sheetData sheetId="1414">
        <row r="106">
          <cell r="C106" t="str">
            <v>Hour</v>
          </cell>
        </row>
      </sheetData>
      <sheetData sheetId="1415">
        <row r="106">
          <cell r="C106" t="str">
            <v>Hour</v>
          </cell>
        </row>
      </sheetData>
      <sheetData sheetId="1416">
        <row r="106">
          <cell r="C106" t="str">
            <v>Hour</v>
          </cell>
        </row>
      </sheetData>
      <sheetData sheetId="1417">
        <row r="106">
          <cell r="C106" t="str">
            <v>Hour</v>
          </cell>
        </row>
      </sheetData>
      <sheetData sheetId="1418">
        <row r="106">
          <cell r="C106" t="str">
            <v>Hour</v>
          </cell>
        </row>
      </sheetData>
      <sheetData sheetId="1419">
        <row r="106">
          <cell r="C106" t="str">
            <v>Hour</v>
          </cell>
        </row>
      </sheetData>
      <sheetData sheetId="1420">
        <row r="106">
          <cell r="C106" t="str">
            <v>Hour</v>
          </cell>
        </row>
      </sheetData>
      <sheetData sheetId="1421">
        <row r="106">
          <cell r="C106" t="str">
            <v>Hour</v>
          </cell>
        </row>
      </sheetData>
      <sheetData sheetId="1422">
        <row r="106">
          <cell r="C106" t="str">
            <v>Hour</v>
          </cell>
        </row>
      </sheetData>
      <sheetData sheetId="1423">
        <row r="106">
          <cell r="C106" t="str">
            <v>Hour</v>
          </cell>
        </row>
      </sheetData>
      <sheetData sheetId="1424">
        <row r="106">
          <cell r="C106" t="str">
            <v>Hour</v>
          </cell>
        </row>
      </sheetData>
      <sheetData sheetId="1425">
        <row r="106">
          <cell r="C106" t="str">
            <v>Hour</v>
          </cell>
        </row>
      </sheetData>
      <sheetData sheetId="1426">
        <row r="106">
          <cell r="C106" t="str">
            <v>Hour</v>
          </cell>
        </row>
      </sheetData>
      <sheetData sheetId="1427">
        <row r="106">
          <cell r="C106" t="str">
            <v>Hour</v>
          </cell>
        </row>
      </sheetData>
      <sheetData sheetId="1428">
        <row r="106">
          <cell r="C106" t="str">
            <v>Hour</v>
          </cell>
        </row>
      </sheetData>
      <sheetData sheetId="1429">
        <row r="106">
          <cell r="C106" t="str">
            <v>Hour</v>
          </cell>
        </row>
      </sheetData>
      <sheetData sheetId="1430">
        <row r="106">
          <cell r="C106" t="str">
            <v>Hour</v>
          </cell>
        </row>
      </sheetData>
      <sheetData sheetId="1431">
        <row r="106">
          <cell r="C106" t="str">
            <v>Hour</v>
          </cell>
        </row>
      </sheetData>
      <sheetData sheetId="1432">
        <row r="106">
          <cell r="C106" t="str">
            <v>Hour</v>
          </cell>
        </row>
      </sheetData>
      <sheetData sheetId="1433">
        <row r="106">
          <cell r="C106" t="str">
            <v>Hour</v>
          </cell>
        </row>
      </sheetData>
      <sheetData sheetId="1434">
        <row r="106">
          <cell r="C106" t="str">
            <v>Hour</v>
          </cell>
        </row>
      </sheetData>
      <sheetData sheetId="1435">
        <row r="106">
          <cell r="C106" t="str">
            <v>Hour</v>
          </cell>
        </row>
      </sheetData>
      <sheetData sheetId="1436">
        <row r="106">
          <cell r="C106" t="str">
            <v>Hour</v>
          </cell>
        </row>
      </sheetData>
      <sheetData sheetId="1437">
        <row r="106">
          <cell r="C106" t="str">
            <v>Hour</v>
          </cell>
        </row>
      </sheetData>
      <sheetData sheetId="1438">
        <row r="106">
          <cell r="C106" t="str">
            <v>Hour</v>
          </cell>
        </row>
      </sheetData>
      <sheetData sheetId="1439">
        <row r="106">
          <cell r="C106" t="str">
            <v>Hour</v>
          </cell>
        </row>
      </sheetData>
      <sheetData sheetId="1440">
        <row r="106">
          <cell r="C106" t="str">
            <v>Hour</v>
          </cell>
        </row>
      </sheetData>
      <sheetData sheetId="1441">
        <row r="106">
          <cell r="C106" t="str">
            <v>Hour</v>
          </cell>
        </row>
      </sheetData>
      <sheetData sheetId="1442">
        <row r="106">
          <cell r="C106" t="str">
            <v>Hour</v>
          </cell>
        </row>
      </sheetData>
      <sheetData sheetId="1443">
        <row r="106">
          <cell r="C106" t="str">
            <v>Hour</v>
          </cell>
        </row>
      </sheetData>
      <sheetData sheetId="1444">
        <row r="106">
          <cell r="C106" t="str">
            <v>Hour</v>
          </cell>
        </row>
      </sheetData>
      <sheetData sheetId="1445">
        <row r="106">
          <cell r="C106" t="str">
            <v>Hour</v>
          </cell>
        </row>
      </sheetData>
      <sheetData sheetId="1446">
        <row r="106">
          <cell r="C106" t="str">
            <v>Hour</v>
          </cell>
        </row>
      </sheetData>
      <sheetData sheetId="1447">
        <row r="106">
          <cell r="C106" t="str">
            <v>Hour</v>
          </cell>
        </row>
      </sheetData>
      <sheetData sheetId="1448">
        <row r="106">
          <cell r="C106" t="str">
            <v>Hour</v>
          </cell>
        </row>
      </sheetData>
      <sheetData sheetId="1449">
        <row r="106">
          <cell r="C106" t="str">
            <v>Hour</v>
          </cell>
        </row>
      </sheetData>
      <sheetData sheetId="1450">
        <row r="106">
          <cell r="C106" t="str">
            <v>Hour</v>
          </cell>
        </row>
      </sheetData>
      <sheetData sheetId="1451">
        <row r="106">
          <cell r="C106" t="str">
            <v>Hour</v>
          </cell>
        </row>
      </sheetData>
      <sheetData sheetId="1452">
        <row r="106">
          <cell r="C106" t="str">
            <v>Hour</v>
          </cell>
        </row>
      </sheetData>
      <sheetData sheetId="1453">
        <row r="106">
          <cell r="C106" t="str">
            <v>Hour</v>
          </cell>
        </row>
      </sheetData>
      <sheetData sheetId="1454">
        <row r="106">
          <cell r="C106" t="str">
            <v>Hour</v>
          </cell>
        </row>
      </sheetData>
      <sheetData sheetId="1455">
        <row r="106">
          <cell r="C106" t="str">
            <v>Hour</v>
          </cell>
        </row>
      </sheetData>
      <sheetData sheetId="1456">
        <row r="106">
          <cell r="C106" t="str">
            <v>Hour</v>
          </cell>
        </row>
      </sheetData>
      <sheetData sheetId="1457">
        <row r="106">
          <cell r="C106" t="str">
            <v>Hour</v>
          </cell>
        </row>
      </sheetData>
      <sheetData sheetId="1458">
        <row r="106">
          <cell r="C106" t="str">
            <v>Hour</v>
          </cell>
        </row>
      </sheetData>
      <sheetData sheetId="1459">
        <row r="106">
          <cell r="C106" t="str">
            <v>Hour</v>
          </cell>
        </row>
      </sheetData>
      <sheetData sheetId="1460">
        <row r="106">
          <cell r="C106" t="str">
            <v>Hour</v>
          </cell>
        </row>
      </sheetData>
      <sheetData sheetId="1461">
        <row r="106">
          <cell r="C106" t="str">
            <v>Hour</v>
          </cell>
        </row>
      </sheetData>
      <sheetData sheetId="1462">
        <row r="106">
          <cell r="C106" t="str">
            <v>Hour</v>
          </cell>
        </row>
      </sheetData>
      <sheetData sheetId="1463">
        <row r="106">
          <cell r="C106" t="str">
            <v>Hour</v>
          </cell>
        </row>
      </sheetData>
      <sheetData sheetId="1464">
        <row r="35">
          <cell r="H35">
            <v>0</v>
          </cell>
        </row>
      </sheetData>
      <sheetData sheetId="1465">
        <row r="35">
          <cell r="H35">
            <v>0</v>
          </cell>
        </row>
      </sheetData>
      <sheetData sheetId="1466">
        <row r="106">
          <cell r="C106" t="str">
            <v>Hour</v>
          </cell>
        </row>
      </sheetData>
      <sheetData sheetId="1467">
        <row r="106">
          <cell r="C106" t="str">
            <v>Hour</v>
          </cell>
        </row>
      </sheetData>
      <sheetData sheetId="1468">
        <row r="106">
          <cell r="C106" t="str">
            <v>Hour</v>
          </cell>
        </row>
      </sheetData>
      <sheetData sheetId="1469">
        <row r="106">
          <cell r="C106" t="str">
            <v>Hour</v>
          </cell>
        </row>
      </sheetData>
      <sheetData sheetId="1470">
        <row r="106">
          <cell r="C106" t="str">
            <v>Hour</v>
          </cell>
        </row>
      </sheetData>
      <sheetData sheetId="1471">
        <row r="106">
          <cell r="C106" t="str">
            <v>Hour</v>
          </cell>
        </row>
      </sheetData>
      <sheetData sheetId="1472">
        <row r="106">
          <cell r="C106" t="str">
            <v>Hour</v>
          </cell>
        </row>
      </sheetData>
      <sheetData sheetId="1473">
        <row r="106">
          <cell r="C106" t="str">
            <v>Hour</v>
          </cell>
        </row>
      </sheetData>
      <sheetData sheetId="1474">
        <row r="106">
          <cell r="C106" t="str">
            <v>Hour</v>
          </cell>
        </row>
      </sheetData>
      <sheetData sheetId="1475">
        <row r="106">
          <cell r="C106" t="str">
            <v>Hour</v>
          </cell>
        </row>
      </sheetData>
      <sheetData sheetId="1476">
        <row r="106">
          <cell r="C106" t="str">
            <v>Hour</v>
          </cell>
        </row>
      </sheetData>
      <sheetData sheetId="1477">
        <row r="106">
          <cell r="C106" t="str">
            <v>Hour</v>
          </cell>
        </row>
      </sheetData>
      <sheetData sheetId="1478">
        <row r="106">
          <cell r="C106" t="str">
            <v>Hour</v>
          </cell>
        </row>
      </sheetData>
      <sheetData sheetId="1479">
        <row r="106">
          <cell r="C106" t="str">
            <v>Hour</v>
          </cell>
        </row>
      </sheetData>
      <sheetData sheetId="1480">
        <row r="106">
          <cell r="C106" t="str">
            <v>Hour</v>
          </cell>
        </row>
      </sheetData>
      <sheetData sheetId="1481">
        <row r="106">
          <cell r="C106" t="str">
            <v>Hour</v>
          </cell>
        </row>
      </sheetData>
      <sheetData sheetId="1482">
        <row r="106">
          <cell r="C106" t="str">
            <v>Hour</v>
          </cell>
        </row>
      </sheetData>
      <sheetData sheetId="1483">
        <row r="106">
          <cell r="C106" t="str">
            <v>Hour</v>
          </cell>
        </row>
      </sheetData>
      <sheetData sheetId="1484">
        <row r="106">
          <cell r="C106" t="str">
            <v>Hour</v>
          </cell>
        </row>
      </sheetData>
      <sheetData sheetId="1485">
        <row r="106">
          <cell r="C106" t="str">
            <v>Hour</v>
          </cell>
        </row>
      </sheetData>
      <sheetData sheetId="1486">
        <row r="106">
          <cell r="C106" t="str">
            <v>Hour</v>
          </cell>
        </row>
      </sheetData>
      <sheetData sheetId="1487">
        <row r="106">
          <cell r="C106" t="str">
            <v>Hour</v>
          </cell>
        </row>
      </sheetData>
      <sheetData sheetId="1488">
        <row r="106">
          <cell r="C106" t="str">
            <v>Hour</v>
          </cell>
        </row>
      </sheetData>
      <sheetData sheetId="1489">
        <row r="106">
          <cell r="C106" t="str">
            <v>Hour</v>
          </cell>
        </row>
      </sheetData>
      <sheetData sheetId="1490">
        <row r="106">
          <cell r="C106" t="str">
            <v>Hour</v>
          </cell>
        </row>
      </sheetData>
      <sheetData sheetId="1491">
        <row r="106">
          <cell r="C106" t="str">
            <v>Hour</v>
          </cell>
        </row>
      </sheetData>
      <sheetData sheetId="1492">
        <row r="106">
          <cell r="C106" t="str">
            <v>Hour</v>
          </cell>
        </row>
      </sheetData>
      <sheetData sheetId="1493">
        <row r="106">
          <cell r="C106" t="str">
            <v>Hour</v>
          </cell>
        </row>
      </sheetData>
      <sheetData sheetId="1494">
        <row r="106">
          <cell r="C106" t="str">
            <v>Hour</v>
          </cell>
        </row>
      </sheetData>
      <sheetData sheetId="1495">
        <row r="106">
          <cell r="C106" t="str">
            <v>Hour</v>
          </cell>
        </row>
      </sheetData>
      <sheetData sheetId="1496">
        <row r="106">
          <cell r="C106" t="str">
            <v>Hour</v>
          </cell>
        </row>
      </sheetData>
      <sheetData sheetId="1497">
        <row r="106">
          <cell r="C106" t="str">
            <v>Hour</v>
          </cell>
        </row>
      </sheetData>
      <sheetData sheetId="1498">
        <row r="106">
          <cell r="C106" t="str">
            <v>Hour</v>
          </cell>
        </row>
      </sheetData>
      <sheetData sheetId="1499">
        <row r="106">
          <cell r="C106" t="str">
            <v>Hour</v>
          </cell>
        </row>
      </sheetData>
      <sheetData sheetId="1500">
        <row r="106">
          <cell r="C106" t="str">
            <v>Hour</v>
          </cell>
        </row>
      </sheetData>
      <sheetData sheetId="1501">
        <row r="106">
          <cell r="C106" t="str">
            <v>Hour</v>
          </cell>
        </row>
      </sheetData>
      <sheetData sheetId="1502">
        <row r="106">
          <cell r="C106" t="str">
            <v>Hour</v>
          </cell>
        </row>
      </sheetData>
      <sheetData sheetId="1503">
        <row r="106">
          <cell r="C106" t="str">
            <v>Hour</v>
          </cell>
        </row>
      </sheetData>
      <sheetData sheetId="1504">
        <row r="106">
          <cell r="C106" t="str">
            <v>Hour</v>
          </cell>
        </row>
      </sheetData>
      <sheetData sheetId="1505">
        <row r="106">
          <cell r="C106" t="str">
            <v>Hour</v>
          </cell>
        </row>
      </sheetData>
      <sheetData sheetId="1506">
        <row r="106">
          <cell r="C106" t="str">
            <v>Hour</v>
          </cell>
        </row>
      </sheetData>
      <sheetData sheetId="1507">
        <row r="106">
          <cell r="C106" t="str">
            <v>Hour</v>
          </cell>
        </row>
      </sheetData>
      <sheetData sheetId="1508">
        <row r="106">
          <cell r="C106" t="str">
            <v>Hour</v>
          </cell>
        </row>
      </sheetData>
      <sheetData sheetId="1509">
        <row r="106">
          <cell r="C106" t="str">
            <v>Hour</v>
          </cell>
        </row>
      </sheetData>
      <sheetData sheetId="1510">
        <row r="106">
          <cell r="C106" t="str">
            <v>Hour</v>
          </cell>
        </row>
      </sheetData>
      <sheetData sheetId="1511">
        <row r="106">
          <cell r="C106" t="str">
            <v>Hour</v>
          </cell>
        </row>
      </sheetData>
      <sheetData sheetId="1512">
        <row r="106">
          <cell r="C106" t="str">
            <v>Hour</v>
          </cell>
        </row>
      </sheetData>
      <sheetData sheetId="1513">
        <row r="106">
          <cell r="C106" t="str">
            <v>Hour</v>
          </cell>
        </row>
      </sheetData>
      <sheetData sheetId="1514">
        <row r="106">
          <cell r="C106" t="str">
            <v>Hour</v>
          </cell>
        </row>
      </sheetData>
      <sheetData sheetId="1515">
        <row r="106">
          <cell r="C106" t="str">
            <v>Hour</v>
          </cell>
        </row>
      </sheetData>
      <sheetData sheetId="1516">
        <row r="106">
          <cell r="C106" t="str">
            <v>Hour</v>
          </cell>
        </row>
      </sheetData>
      <sheetData sheetId="1517">
        <row r="106">
          <cell r="C106" t="str">
            <v>Hour</v>
          </cell>
        </row>
      </sheetData>
      <sheetData sheetId="1518">
        <row r="106">
          <cell r="C106" t="str">
            <v>Hour</v>
          </cell>
        </row>
      </sheetData>
      <sheetData sheetId="1519">
        <row r="106">
          <cell r="C106" t="str">
            <v>Hour</v>
          </cell>
        </row>
      </sheetData>
      <sheetData sheetId="1520">
        <row r="106">
          <cell r="C106" t="str">
            <v>Hour</v>
          </cell>
        </row>
      </sheetData>
      <sheetData sheetId="1521">
        <row r="106">
          <cell r="C106" t="str">
            <v>Hour</v>
          </cell>
        </row>
      </sheetData>
      <sheetData sheetId="1522">
        <row r="106">
          <cell r="C106" t="str">
            <v>Hour</v>
          </cell>
        </row>
      </sheetData>
      <sheetData sheetId="1523">
        <row r="106">
          <cell r="C106" t="str">
            <v>Hour</v>
          </cell>
        </row>
      </sheetData>
      <sheetData sheetId="1524">
        <row r="106">
          <cell r="C106" t="str">
            <v>Hour</v>
          </cell>
        </row>
      </sheetData>
      <sheetData sheetId="1525">
        <row r="106">
          <cell r="C106" t="str">
            <v>Hour</v>
          </cell>
        </row>
      </sheetData>
      <sheetData sheetId="1526">
        <row r="106">
          <cell r="C106" t="str">
            <v>Hour</v>
          </cell>
        </row>
      </sheetData>
      <sheetData sheetId="1527">
        <row r="106">
          <cell r="C106" t="str">
            <v>Hour</v>
          </cell>
        </row>
      </sheetData>
      <sheetData sheetId="1528">
        <row r="106">
          <cell r="C106" t="str">
            <v>Hour</v>
          </cell>
        </row>
      </sheetData>
      <sheetData sheetId="1529">
        <row r="106">
          <cell r="C106" t="str">
            <v>Hour</v>
          </cell>
        </row>
      </sheetData>
      <sheetData sheetId="1530">
        <row r="106">
          <cell r="C106" t="str">
            <v>Hour</v>
          </cell>
        </row>
      </sheetData>
      <sheetData sheetId="1531">
        <row r="106">
          <cell r="C106" t="str">
            <v>Hour</v>
          </cell>
        </row>
      </sheetData>
      <sheetData sheetId="1532">
        <row r="106">
          <cell r="C106" t="str">
            <v>Hour</v>
          </cell>
        </row>
      </sheetData>
      <sheetData sheetId="1533">
        <row r="106">
          <cell r="C106" t="str">
            <v>Hour</v>
          </cell>
        </row>
      </sheetData>
      <sheetData sheetId="1534">
        <row r="106">
          <cell r="C106" t="str">
            <v>Hour</v>
          </cell>
        </row>
      </sheetData>
      <sheetData sheetId="1535">
        <row r="106">
          <cell r="C106" t="str">
            <v>Hour</v>
          </cell>
        </row>
      </sheetData>
      <sheetData sheetId="1536">
        <row r="106">
          <cell r="C106" t="str">
            <v>Hour</v>
          </cell>
        </row>
      </sheetData>
      <sheetData sheetId="1537">
        <row r="106">
          <cell r="C106" t="str">
            <v>Hour</v>
          </cell>
        </row>
      </sheetData>
      <sheetData sheetId="1538">
        <row r="106">
          <cell r="C106" t="str">
            <v>Hour</v>
          </cell>
        </row>
      </sheetData>
      <sheetData sheetId="1539">
        <row r="106">
          <cell r="C106" t="str">
            <v>Hour</v>
          </cell>
        </row>
      </sheetData>
      <sheetData sheetId="1540">
        <row r="106">
          <cell r="C106" t="str">
            <v>Hour</v>
          </cell>
        </row>
      </sheetData>
      <sheetData sheetId="1541">
        <row r="106">
          <cell r="C106" t="str">
            <v>Hour</v>
          </cell>
        </row>
      </sheetData>
      <sheetData sheetId="1542">
        <row r="106">
          <cell r="C106" t="str">
            <v>Hour</v>
          </cell>
        </row>
      </sheetData>
      <sheetData sheetId="1543">
        <row r="106">
          <cell r="C106" t="str">
            <v>Hour</v>
          </cell>
        </row>
      </sheetData>
      <sheetData sheetId="1544">
        <row r="106">
          <cell r="C106" t="str">
            <v>Hour</v>
          </cell>
        </row>
      </sheetData>
      <sheetData sheetId="1545">
        <row r="106">
          <cell r="C106" t="str">
            <v>Hour</v>
          </cell>
        </row>
      </sheetData>
      <sheetData sheetId="1546">
        <row r="106">
          <cell r="C106" t="str">
            <v>Hour</v>
          </cell>
        </row>
      </sheetData>
      <sheetData sheetId="1547">
        <row r="106">
          <cell r="C106" t="str">
            <v>Hour</v>
          </cell>
        </row>
      </sheetData>
      <sheetData sheetId="1548">
        <row r="106">
          <cell r="C106" t="str">
            <v>Hour</v>
          </cell>
        </row>
      </sheetData>
      <sheetData sheetId="1549">
        <row r="106">
          <cell r="C106" t="str">
            <v>Hour</v>
          </cell>
        </row>
      </sheetData>
      <sheetData sheetId="1550">
        <row r="106">
          <cell r="C106" t="str">
            <v>Hour</v>
          </cell>
        </row>
      </sheetData>
      <sheetData sheetId="1551">
        <row r="106">
          <cell r="C106" t="str">
            <v>Hour</v>
          </cell>
        </row>
      </sheetData>
      <sheetData sheetId="1552">
        <row r="106">
          <cell r="C106" t="str">
            <v>Hour</v>
          </cell>
        </row>
      </sheetData>
      <sheetData sheetId="1553">
        <row r="106">
          <cell r="C106" t="str">
            <v>Hour</v>
          </cell>
        </row>
      </sheetData>
      <sheetData sheetId="1554">
        <row r="106">
          <cell r="C106" t="str">
            <v>Hour</v>
          </cell>
        </row>
      </sheetData>
      <sheetData sheetId="1555">
        <row r="106">
          <cell r="C106" t="str">
            <v>Hour</v>
          </cell>
        </row>
      </sheetData>
      <sheetData sheetId="1556">
        <row r="106">
          <cell r="C106" t="str">
            <v>Hour</v>
          </cell>
        </row>
      </sheetData>
      <sheetData sheetId="1557">
        <row r="106">
          <cell r="C106" t="str">
            <v>Hour</v>
          </cell>
        </row>
      </sheetData>
      <sheetData sheetId="1558">
        <row r="106">
          <cell r="C106" t="str">
            <v>Hour</v>
          </cell>
        </row>
      </sheetData>
      <sheetData sheetId="1559">
        <row r="106">
          <cell r="C106" t="str">
            <v>Hour</v>
          </cell>
        </row>
      </sheetData>
      <sheetData sheetId="1560">
        <row r="106">
          <cell r="C106" t="str">
            <v>Hour</v>
          </cell>
        </row>
      </sheetData>
      <sheetData sheetId="1561">
        <row r="106">
          <cell r="C106" t="str">
            <v>Hour</v>
          </cell>
        </row>
      </sheetData>
      <sheetData sheetId="1562">
        <row r="106">
          <cell r="C106" t="str">
            <v>Hour</v>
          </cell>
        </row>
      </sheetData>
      <sheetData sheetId="1563">
        <row r="106">
          <cell r="C106" t="str">
            <v>Hour</v>
          </cell>
        </row>
      </sheetData>
      <sheetData sheetId="1564">
        <row r="106">
          <cell r="C106" t="str">
            <v>Hour</v>
          </cell>
        </row>
      </sheetData>
      <sheetData sheetId="1565">
        <row r="106">
          <cell r="C106" t="str">
            <v>Hour</v>
          </cell>
        </row>
      </sheetData>
      <sheetData sheetId="1566">
        <row r="106">
          <cell r="C106" t="str">
            <v>Hour</v>
          </cell>
        </row>
      </sheetData>
      <sheetData sheetId="1567">
        <row r="106">
          <cell r="C106" t="str">
            <v>Hour</v>
          </cell>
        </row>
      </sheetData>
      <sheetData sheetId="1568">
        <row r="106">
          <cell r="C106" t="str">
            <v>Hour</v>
          </cell>
        </row>
      </sheetData>
      <sheetData sheetId="1569">
        <row r="106">
          <cell r="C106" t="str">
            <v>Hour</v>
          </cell>
        </row>
      </sheetData>
      <sheetData sheetId="1570">
        <row r="106">
          <cell r="C106" t="str">
            <v>Hour</v>
          </cell>
        </row>
      </sheetData>
      <sheetData sheetId="1571">
        <row r="106">
          <cell r="C106" t="str">
            <v>Hour</v>
          </cell>
        </row>
      </sheetData>
      <sheetData sheetId="1572">
        <row r="106">
          <cell r="C106" t="str">
            <v>Hour</v>
          </cell>
        </row>
      </sheetData>
      <sheetData sheetId="1573">
        <row r="106">
          <cell r="C106" t="str">
            <v>Hour</v>
          </cell>
        </row>
      </sheetData>
      <sheetData sheetId="1574">
        <row r="106">
          <cell r="C106" t="str">
            <v>Hour</v>
          </cell>
        </row>
      </sheetData>
      <sheetData sheetId="1575">
        <row r="106">
          <cell r="C106" t="str">
            <v>Hour</v>
          </cell>
        </row>
      </sheetData>
      <sheetData sheetId="1576">
        <row r="106">
          <cell r="C106" t="str">
            <v>Hour</v>
          </cell>
        </row>
      </sheetData>
      <sheetData sheetId="1577">
        <row r="106">
          <cell r="C106" t="str">
            <v>Hour</v>
          </cell>
        </row>
      </sheetData>
      <sheetData sheetId="1578">
        <row r="106">
          <cell r="C106" t="str">
            <v>Hour</v>
          </cell>
        </row>
      </sheetData>
      <sheetData sheetId="1579">
        <row r="106">
          <cell r="C106" t="str">
            <v>Hour</v>
          </cell>
        </row>
      </sheetData>
      <sheetData sheetId="1580">
        <row r="106">
          <cell r="C106" t="str">
            <v>Hour</v>
          </cell>
        </row>
      </sheetData>
      <sheetData sheetId="1581">
        <row r="106">
          <cell r="C106" t="str">
            <v>Hour</v>
          </cell>
        </row>
      </sheetData>
      <sheetData sheetId="1582">
        <row r="106">
          <cell r="C106" t="str">
            <v>Hour</v>
          </cell>
        </row>
      </sheetData>
      <sheetData sheetId="1583">
        <row r="106">
          <cell r="C106" t="str">
            <v>Hour</v>
          </cell>
        </row>
      </sheetData>
      <sheetData sheetId="1584">
        <row r="106">
          <cell r="C106" t="str">
            <v>Hour</v>
          </cell>
        </row>
      </sheetData>
      <sheetData sheetId="1585">
        <row r="106">
          <cell r="C106" t="str">
            <v>Hour</v>
          </cell>
        </row>
      </sheetData>
      <sheetData sheetId="1586">
        <row r="106">
          <cell r="C106" t="str">
            <v>Hour</v>
          </cell>
        </row>
      </sheetData>
      <sheetData sheetId="1587">
        <row r="106">
          <cell r="C106" t="str">
            <v>Hour</v>
          </cell>
        </row>
      </sheetData>
      <sheetData sheetId="1588">
        <row r="106">
          <cell r="C106" t="str">
            <v>Hour</v>
          </cell>
        </row>
      </sheetData>
      <sheetData sheetId="1589">
        <row r="106">
          <cell r="C106" t="str">
            <v>Hour</v>
          </cell>
        </row>
      </sheetData>
      <sheetData sheetId="1590">
        <row r="106">
          <cell r="C106" t="str">
            <v>Hour</v>
          </cell>
        </row>
      </sheetData>
      <sheetData sheetId="1591">
        <row r="106">
          <cell r="C106" t="str">
            <v>Hour</v>
          </cell>
        </row>
      </sheetData>
      <sheetData sheetId="1592">
        <row r="106">
          <cell r="C106" t="str">
            <v>Hour</v>
          </cell>
        </row>
      </sheetData>
      <sheetData sheetId="1593">
        <row r="106">
          <cell r="C106" t="str">
            <v>Hour</v>
          </cell>
        </row>
      </sheetData>
      <sheetData sheetId="1594">
        <row r="106">
          <cell r="C106" t="str">
            <v>Hour</v>
          </cell>
        </row>
      </sheetData>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ow r="106">
          <cell r="C106" t="str">
            <v>Hour</v>
          </cell>
        </row>
      </sheetData>
      <sheetData sheetId="1613">
        <row r="106">
          <cell r="C106" t="str">
            <v>Hour</v>
          </cell>
        </row>
      </sheetData>
      <sheetData sheetId="1614">
        <row r="106">
          <cell r="C106" t="str">
            <v>Hour</v>
          </cell>
        </row>
      </sheetData>
      <sheetData sheetId="1615">
        <row r="106">
          <cell r="C106" t="str">
            <v>Hour</v>
          </cell>
        </row>
      </sheetData>
      <sheetData sheetId="1616">
        <row r="106">
          <cell r="C106" t="str">
            <v>Hour</v>
          </cell>
        </row>
      </sheetData>
      <sheetData sheetId="1617">
        <row r="106">
          <cell r="C106" t="str">
            <v>Hour</v>
          </cell>
        </row>
      </sheetData>
      <sheetData sheetId="1618">
        <row r="106">
          <cell r="C106" t="str">
            <v>Hour</v>
          </cell>
        </row>
      </sheetData>
      <sheetData sheetId="1619">
        <row r="106">
          <cell r="C106" t="str">
            <v>Hour</v>
          </cell>
        </row>
      </sheetData>
      <sheetData sheetId="1620">
        <row r="106">
          <cell r="C106" t="str">
            <v>Hour</v>
          </cell>
        </row>
      </sheetData>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ow r="106">
          <cell r="C106" t="str">
            <v>Hour</v>
          </cell>
        </row>
      </sheetData>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06">
          <cell r="C106" t="str">
            <v>Hour</v>
          </cell>
        </row>
      </sheetData>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ow r="106">
          <cell r="C106" t="str">
            <v>Hour</v>
          </cell>
        </row>
      </sheetData>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ow r="106">
          <cell r="C106" t="str">
            <v>Hour</v>
          </cell>
        </row>
      </sheetData>
      <sheetData sheetId="1777">
        <row r="106">
          <cell r="C106" t="str">
            <v>Hour</v>
          </cell>
        </row>
      </sheetData>
      <sheetData sheetId="1778">
        <row r="106">
          <cell r="C106" t="str">
            <v>Hour</v>
          </cell>
        </row>
      </sheetData>
      <sheetData sheetId="1779">
        <row r="106">
          <cell r="C106" t="str">
            <v>Hour</v>
          </cell>
        </row>
      </sheetData>
      <sheetData sheetId="1780">
        <row r="106">
          <cell r="C106" t="str">
            <v>Hour</v>
          </cell>
        </row>
      </sheetData>
      <sheetData sheetId="1781">
        <row r="106">
          <cell r="C106" t="str">
            <v>Hour</v>
          </cell>
        </row>
      </sheetData>
      <sheetData sheetId="1782">
        <row r="106">
          <cell r="C106" t="str">
            <v>Hour</v>
          </cell>
        </row>
      </sheetData>
      <sheetData sheetId="1783">
        <row r="106">
          <cell r="C106" t="str">
            <v>Hour</v>
          </cell>
        </row>
      </sheetData>
      <sheetData sheetId="1784">
        <row r="106">
          <cell r="C106" t="str">
            <v>Hour</v>
          </cell>
        </row>
      </sheetData>
      <sheetData sheetId="1785">
        <row r="106">
          <cell r="C106" t="str">
            <v>Hour</v>
          </cell>
        </row>
      </sheetData>
      <sheetData sheetId="1786">
        <row r="106">
          <cell r="C106" t="str">
            <v>Hour</v>
          </cell>
        </row>
      </sheetData>
      <sheetData sheetId="1787">
        <row r="106">
          <cell r="C106" t="str">
            <v>Hour</v>
          </cell>
        </row>
      </sheetData>
      <sheetData sheetId="1788">
        <row r="106">
          <cell r="C106" t="str">
            <v>Hour</v>
          </cell>
        </row>
      </sheetData>
      <sheetData sheetId="1789">
        <row r="106">
          <cell r="C106" t="str">
            <v>Hour</v>
          </cell>
        </row>
      </sheetData>
      <sheetData sheetId="1790">
        <row r="106">
          <cell r="C106" t="str">
            <v>Hour</v>
          </cell>
        </row>
      </sheetData>
      <sheetData sheetId="1791">
        <row r="106">
          <cell r="C106" t="str">
            <v>Hour</v>
          </cell>
        </row>
      </sheetData>
      <sheetData sheetId="1792">
        <row r="106">
          <cell r="C106" t="str">
            <v>Hour</v>
          </cell>
        </row>
      </sheetData>
      <sheetData sheetId="1793">
        <row r="106">
          <cell r="C106" t="str">
            <v>Hour</v>
          </cell>
        </row>
      </sheetData>
      <sheetData sheetId="1794">
        <row r="106">
          <cell r="C106" t="str">
            <v>Hour</v>
          </cell>
        </row>
      </sheetData>
      <sheetData sheetId="1795">
        <row r="106">
          <cell r="C106" t="str">
            <v>Hour</v>
          </cell>
        </row>
      </sheetData>
      <sheetData sheetId="1796">
        <row r="106">
          <cell r="C106" t="str">
            <v>Hour</v>
          </cell>
        </row>
      </sheetData>
      <sheetData sheetId="1797">
        <row r="106">
          <cell r="C106" t="str">
            <v>Hour</v>
          </cell>
        </row>
      </sheetData>
      <sheetData sheetId="1798">
        <row r="106">
          <cell r="C106" t="str">
            <v>Hour</v>
          </cell>
        </row>
      </sheetData>
      <sheetData sheetId="1799">
        <row r="106">
          <cell r="C106" t="str">
            <v>Hour</v>
          </cell>
        </row>
      </sheetData>
      <sheetData sheetId="1800">
        <row r="106">
          <cell r="C106" t="str">
            <v>Hour</v>
          </cell>
        </row>
      </sheetData>
      <sheetData sheetId="1801">
        <row r="106">
          <cell r="C106" t="str">
            <v>Hour</v>
          </cell>
        </row>
      </sheetData>
      <sheetData sheetId="1802">
        <row r="106">
          <cell r="C106" t="str">
            <v>Hour</v>
          </cell>
        </row>
      </sheetData>
      <sheetData sheetId="1803">
        <row r="106">
          <cell r="C106" t="str">
            <v>Hour</v>
          </cell>
        </row>
      </sheetData>
      <sheetData sheetId="1804">
        <row r="106">
          <cell r="C106" t="str">
            <v>Hour</v>
          </cell>
        </row>
      </sheetData>
      <sheetData sheetId="1805">
        <row r="106">
          <cell r="C106" t="str">
            <v>Hour</v>
          </cell>
        </row>
      </sheetData>
      <sheetData sheetId="1806">
        <row r="106">
          <cell r="C106" t="str">
            <v>Hour</v>
          </cell>
        </row>
      </sheetData>
      <sheetData sheetId="1807">
        <row r="106">
          <cell r="C106" t="str">
            <v>Hour</v>
          </cell>
        </row>
      </sheetData>
      <sheetData sheetId="1808">
        <row r="106">
          <cell r="C106" t="str">
            <v>Hour</v>
          </cell>
        </row>
      </sheetData>
      <sheetData sheetId="1809">
        <row r="106">
          <cell r="C106" t="str">
            <v>Hour</v>
          </cell>
        </row>
      </sheetData>
      <sheetData sheetId="1810">
        <row r="106">
          <cell r="C106" t="str">
            <v>Hour</v>
          </cell>
        </row>
      </sheetData>
      <sheetData sheetId="1811">
        <row r="106">
          <cell r="C106" t="str">
            <v>Hour</v>
          </cell>
        </row>
      </sheetData>
      <sheetData sheetId="1812">
        <row r="106">
          <cell r="C106" t="str">
            <v>Hour</v>
          </cell>
        </row>
      </sheetData>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106">
          <cell r="C106" t="str">
            <v>Hour</v>
          </cell>
        </row>
      </sheetData>
      <sheetData sheetId="1824">
        <row r="106">
          <cell r="C106" t="str">
            <v>Hour</v>
          </cell>
        </row>
      </sheetData>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ow r="106">
          <cell r="C106" t="str">
            <v>Hour</v>
          </cell>
        </row>
      </sheetData>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ow r="106">
          <cell r="C106" t="str">
            <v>Hour</v>
          </cell>
        </row>
      </sheetData>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ow r="106">
          <cell r="C106" t="str">
            <v>Hour</v>
          </cell>
        </row>
      </sheetData>
      <sheetData sheetId="1932">
        <row r="106">
          <cell r="C106" t="str">
            <v>Hour</v>
          </cell>
        </row>
      </sheetData>
      <sheetData sheetId="1933" refreshError="1"/>
      <sheetData sheetId="1934" refreshError="1"/>
      <sheetData sheetId="1935" refreshError="1"/>
      <sheetData sheetId="1936" refreshError="1"/>
      <sheetData sheetId="1937">
        <row r="106">
          <cell r="C106" t="str">
            <v>Hour</v>
          </cell>
        </row>
      </sheetData>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106">
          <cell r="C106" t="str">
            <v>Hour</v>
          </cell>
        </row>
      </sheetData>
      <sheetData sheetId="1977">
        <row r="106">
          <cell r="C106" t="str">
            <v>Hour</v>
          </cell>
        </row>
      </sheetData>
      <sheetData sheetId="1978">
        <row r="106">
          <cell r="C106" t="str">
            <v>Hour</v>
          </cell>
        </row>
      </sheetData>
      <sheetData sheetId="1979">
        <row r="106">
          <cell r="C106" t="str">
            <v>Hour</v>
          </cell>
        </row>
      </sheetData>
      <sheetData sheetId="1980">
        <row r="106">
          <cell r="C106" t="str">
            <v>Hour</v>
          </cell>
        </row>
      </sheetData>
      <sheetData sheetId="1981">
        <row r="106">
          <cell r="C106" t="str">
            <v>Hour</v>
          </cell>
        </row>
      </sheetData>
      <sheetData sheetId="1982">
        <row r="106">
          <cell r="C106" t="str">
            <v>Hour</v>
          </cell>
        </row>
      </sheetData>
      <sheetData sheetId="1983">
        <row r="106">
          <cell r="C106" t="str">
            <v>Hour</v>
          </cell>
        </row>
      </sheetData>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ow r="106">
          <cell r="C106" t="str">
            <v>Hour</v>
          </cell>
        </row>
      </sheetData>
      <sheetData sheetId="2042">
        <row r="106">
          <cell r="C106" t="str">
            <v>Hour</v>
          </cell>
        </row>
      </sheetData>
      <sheetData sheetId="2043">
        <row r="106">
          <cell r="C106" t="str">
            <v>Hour</v>
          </cell>
        </row>
      </sheetData>
      <sheetData sheetId="2044">
        <row r="106">
          <cell r="C106" t="str">
            <v>Hour</v>
          </cell>
        </row>
      </sheetData>
      <sheetData sheetId="2045">
        <row r="106">
          <cell r="C106" t="str">
            <v>Hour</v>
          </cell>
        </row>
      </sheetData>
      <sheetData sheetId="2046">
        <row r="106">
          <cell r="C106" t="str">
            <v>Hour</v>
          </cell>
        </row>
      </sheetData>
      <sheetData sheetId="2047">
        <row r="106">
          <cell r="C106" t="str">
            <v>Hour</v>
          </cell>
        </row>
      </sheetData>
      <sheetData sheetId="2048">
        <row r="106">
          <cell r="C106" t="str">
            <v>Hour</v>
          </cell>
        </row>
      </sheetData>
      <sheetData sheetId="2049">
        <row r="106">
          <cell r="C106" t="str">
            <v>Hour</v>
          </cell>
        </row>
      </sheetData>
      <sheetData sheetId="2050">
        <row r="106">
          <cell r="C106" t="str">
            <v>Hour</v>
          </cell>
        </row>
      </sheetData>
      <sheetData sheetId="2051">
        <row r="106">
          <cell r="C106" t="str">
            <v>Hour</v>
          </cell>
        </row>
      </sheetData>
      <sheetData sheetId="2052">
        <row r="106">
          <cell r="C106" t="str">
            <v>Hour</v>
          </cell>
        </row>
      </sheetData>
      <sheetData sheetId="2053">
        <row r="106">
          <cell r="C106" t="str">
            <v>Hour</v>
          </cell>
        </row>
      </sheetData>
      <sheetData sheetId="2054">
        <row r="106">
          <cell r="C106" t="str">
            <v>Hour</v>
          </cell>
        </row>
      </sheetData>
      <sheetData sheetId="2055">
        <row r="106">
          <cell r="C106" t="str">
            <v>Hour</v>
          </cell>
        </row>
      </sheetData>
      <sheetData sheetId="2056">
        <row r="106">
          <cell r="C106" t="str">
            <v>Hour</v>
          </cell>
        </row>
      </sheetData>
      <sheetData sheetId="2057">
        <row r="106">
          <cell r="C106" t="str">
            <v>Hour</v>
          </cell>
        </row>
      </sheetData>
      <sheetData sheetId="2058">
        <row r="106">
          <cell r="C106" t="str">
            <v>Hour</v>
          </cell>
        </row>
      </sheetData>
      <sheetData sheetId="2059">
        <row r="106">
          <cell r="C106" t="str">
            <v>Hour</v>
          </cell>
        </row>
      </sheetData>
      <sheetData sheetId="2060">
        <row r="106">
          <cell r="C106" t="str">
            <v>Hour</v>
          </cell>
        </row>
      </sheetData>
      <sheetData sheetId="2061">
        <row r="106">
          <cell r="C106" t="str">
            <v>Hour</v>
          </cell>
        </row>
      </sheetData>
      <sheetData sheetId="2062">
        <row r="106">
          <cell r="C106" t="str">
            <v>Hour</v>
          </cell>
        </row>
      </sheetData>
      <sheetData sheetId="2063">
        <row r="106">
          <cell r="C106" t="str">
            <v>Hour</v>
          </cell>
        </row>
      </sheetData>
      <sheetData sheetId="2064">
        <row r="106">
          <cell r="C106" t="str">
            <v>Hour</v>
          </cell>
        </row>
      </sheetData>
      <sheetData sheetId="2065">
        <row r="106">
          <cell r="C106" t="str">
            <v>Hour</v>
          </cell>
        </row>
      </sheetData>
      <sheetData sheetId="2066">
        <row r="106">
          <cell r="C106" t="str">
            <v>Hour</v>
          </cell>
        </row>
      </sheetData>
      <sheetData sheetId="2067">
        <row r="106">
          <cell r="C106" t="str">
            <v>Hour</v>
          </cell>
        </row>
      </sheetData>
      <sheetData sheetId="2068">
        <row r="106">
          <cell r="C106" t="str">
            <v>Hour</v>
          </cell>
        </row>
      </sheetData>
      <sheetData sheetId="2069">
        <row r="106">
          <cell r="C106" t="str">
            <v>Hour</v>
          </cell>
        </row>
      </sheetData>
      <sheetData sheetId="2070">
        <row r="106">
          <cell r="C106" t="str">
            <v>Hour</v>
          </cell>
        </row>
      </sheetData>
      <sheetData sheetId="2071">
        <row r="106">
          <cell r="C106" t="str">
            <v>Hour</v>
          </cell>
        </row>
      </sheetData>
      <sheetData sheetId="2072">
        <row r="106">
          <cell r="C106" t="str">
            <v>Hour</v>
          </cell>
        </row>
      </sheetData>
      <sheetData sheetId="2073">
        <row r="106">
          <cell r="C106" t="str">
            <v>Hour</v>
          </cell>
        </row>
      </sheetData>
      <sheetData sheetId="2074">
        <row r="106">
          <cell r="C106" t="str">
            <v>Hour</v>
          </cell>
        </row>
      </sheetData>
      <sheetData sheetId="2075">
        <row r="106">
          <cell r="C106" t="str">
            <v>Hour</v>
          </cell>
        </row>
      </sheetData>
      <sheetData sheetId="2076">
        <row r="106">
          <cell r="C106" t="str">
            <v>Hour</v>
          </cell>
        </row>
      </sheetData>
      <sheetData sheetId="2077">
        <row r="106">
          <cell r="C106" t="str">
            <v>Hour</v>
          </cell>
        </row>
      </sheetData>
      <sheetData sheetId="2078">
        <row r="106">
          <cell r="C106" t="str">
            <v>Hour</v>
          </cell>
        </row>
      </sheetData>
      <sheetData sheetId="2079">
        <row r="106">
          <cell r="C106" t="str">
            <v>Hour</v>
          </cell>
        </row>
      </sheetData>
      <sheetData sheetId="2080">
        <row r="106">
          <cell r="C106" t="str">
            <v>Hour</v>
          </cell>
        </row>
      </sheetData>
      <sheetData sheetId="2081">
        <row r="106">
          <cell r="C106" t="str">
            <v>Hour</v>
          </cell>
        </row>
      </sheetData>
      <sheetData sheetId="2082">
        <row r="106">
          <cell r="C106" t="str">
            <v>Hour</v>
          </cell>
        </row>
      </sheetData>
      <sheetData sheetId="2083">
        <row r="106">
          <cell r="C106" t="str">
            <v>Hour</v>
          </cell>
        </row>
      </sheetData>
      <sheetData sheetId="2084">
        <row r="106">
          <cell r="C106" t="str">
            <v>Hour</v>
          </cell>
        </row>
      </sheetData>
      <sheetData sheetId="2085">
        <row r="106">
          <cell r="C106" t="str">
            <v>Hour</v>
          </cell>
        </row>
      </sheetData>
      <sheetData sheetId="2086">
        <row r="106">
          <cell r="C106" t="str">
            <v>Hour</v>
          </cell>
        </row>
      </sheetData>
      <sheetData sheetId="2087">
        <row r="106">
          <cell r="C106" t="str">
            <v>Hour</v>
          </cell>
        </row>
      </sheetData>
      <sheetData sheetId="2088">
        <row r="106">
          <cell r="C106" t="str">
            <v>Hour</v>
          </cell>
        </row>
      </sheetData>
      <sheetData sheetId="2089">
        <row r="106">
          <cell r="C106" t="str">
            <v>Hour</v>
          </cell>
        </row>
      </sheetData>
      <sheetData sheetId="2090">
        <row r="106">
          <cell r="C106" t="str">
            <v>Hour</v>
          </cell>
        </row>
      </sheetData>
      <sheetData sheetId="2091">
        <row r="106">
          <cell r="C106" t="str">
            <v>Hour</v>
          </cell>
        </row>
      </sheetData>
      <sheetData sheetId="2092">
        <row r="106">
          <cell r="C106" t="str">
            <v>Hour</v>
          </cell>
        </row>
      </sheetData>
      <sheetData sheetId="2093">
        <row r="106">
          <cell r="C106" t="str">
            <v>Hour</v>
          </cell>
        </row>
      </sheetData>
      <sheetData sheetId="2094">
        <row r="106">
          <cell r="C106" t="str">
            <v>Hour</v>
          </cell>
        </row>
      </sheetData>
      <sheetData sheetId="2095">
        <row r="106">
          <cell r="C106" t="str">
            <v>Hour</v>
          </cell>
        </row>
      </sheetData>
      <sheetData sheetId="2096">
        <row r="106">
          <cell r="C106" t="str">
            <v>Hour</v>
          </cell>
        </row>
      </sheetData>
      <sheetData sheetId="2097">
        <row r="106">
          <cell r="C106" t="str">
            <v>Hour</v>
          </cell>
        </row>
      </sheetData>
      <sheetData sheetId="2098">
        <row r="106">
          <cell r="C106" t="str">
            <v>Hour</v>
          </cell>
        </row>
      </sheetData>
      <sheetData sheetId="2099">
        <row r="106">
          <cell r="C106" t="str">
            <v>Hour</v>
          </cell>
        </row>
      </sheetData>
      <sheetData sheetId="2100">
        <row r="106">
          <cell r="C106" t="str">
            <v>Hour</v>
          </cell>
        </row>
      </sheetData>
      <sheetData sheetId="2101">
        <row r="106">
          <cell r="C106" t="str">
            <v>Hour</v>
          </cell>
        </row>
      </sheetData>
      <sheetData sheetId="2102">
        <row r="106">
          <cell r="C106" t="str">
            <v>Hour</v>
          </cell>
        </row>
      </sheetData>
      <sheetData sheetId="2103">
        <row r="106">
          <cell r="C106" t="str">
            <v>Hour</v>
          </cell>
        </row>
      </sheetData>
      <sheetData sheetId="2104">
        <row r="106">
          <cell r="C106" t="str">
            <v>Hour</v>
          </cell>
        </row>
      </sheetData>
      <sheetData sheetId="2105">
        <row r="106">
          <cell r="C106" t="str">
            <v>Hour</v>
          </cell>
        </row>
      </sheetData>
      <sheetData sheetId="2106">
        <row r="106">
          <cell r="C106" t="str">
            <v>Hour</v>
          </cell>
        </row>
      </sheetData>
      <sheetData sheetId="2107">
        <row r="106">
          <cell r="C106" t="str">
            <v>Hour</v>
          </cell>
        </row>
      </sheetData>
      <sheetData sheetId="2108">
        <row r="106">
          <cell r="C106" t="str">
            <v>Hour</v>
          </cell>
        </row>
      </sheetData>
      <sheetData sheetId="2109">
        <row r="106">
          <cell r="C106" t="str">
            <v>Hour</v>
          </cell>
        </row>
      </sheetData>
      <sheetData sheetId="2110">
        <row r="106">
          <cell r="C106" t="str">
            <v>Hour</v>
          </cell>
        </row>
      </sheetData>
      <sheetData sheetId="2111">
        <row r="106">
          <cell r="C106" t="str">
            <v>Hour</v>
          </cell>
        </row>
      </sheetData>
      <sheetData sheetId="2112">
        <row r="106">
          <cell r="C106" t="str">
            <v>Hour</v>
          </cell>
        </row>
      </sheetData>
      <sheetData sheetId="2113">
        <row r="106">
          <cell r="C106" t="str">
            <v>Hour</v>
          </cell>
        </row>
      </sheetData>
      <sheetData sheetId="2114">
        <row r="106">
          <cell r="C106" t="str">
            <v>Hour</v>
          </cell>
        </row>
      </sheetData>
      <sheetData sheetId="2115">
        <row r="106">
          <cell r="C106" t="str">
            <v>Hour</v>
          </cell>
        </row>
      </sheetData>
      <sheetData sheetId="2116">
        <row r="106">
          <cell r="C106" t="str">
            <v>Hour</v>
          </cell>
        </row>
      </sheetData>
      <sheetData sheetId="2117">
        <row r="106">
          <cell r="C106" t="str">
            <v>Hour</v>
          </cell>
        </row>
      </sheetData>
      <sheetData sheetId="2118">
        <row r="106">
          <cell r="C106" t="str">
            <v>Hour</v>
          </cell>
        </row>
      </sheetData>
      <sheetData sheetId="2119">
        <row r="106">
          <cell r="C106" t="str">
            <v>Hour</v>
          </cell>
        </row>
      </sheetData>
      <sheetData sheetId="2120">
        <row r="106">
          <cell r="C106" t="str">
            <v>Hour</v>
          </cell>
        </row>
      </sheetData>
      <sheetData sheetId="2121">
        <row r="106">
          <cell r="C106" t="str">
            <v>Hour</v>
          </cell>
        </row>
      </sheetData>
      <sheetData sheetId="2122">
        <row r="106">
          <cell r="C106" t="str">
            <v>Hour</v>
          </cell>
        </row>
      </sheetData>
      <sheetData sheetId="2123">
        <row r="106">
          <cell r="C106" t="str">
            <v>Hour</v>
          </cell>
        </row>
      </sheetData>
      <sheetData sheetId="2124">
        <row r="106">
          <cell r="C106" t="str">
            <v>Hour</v>
          </cell>
        </row>
      </sheetData>
      <sheetData sheetId="2125">
        <row r="106">
          <cell r="C106" t="str">
            <v>Hour</v>
          </cell>
        </row>
      </sheetData>
      <sheetData sheetId="2126">
        <row r="106">
          <cell r="C106" t="str">
            <v>Hour</v>
          </cell>
        </row>
      </sheetData>
      <sheetData sheetId="2127">
        <row r="106">
          <cell r="C106" t="str">
            <v>Hour</v>
          </cell>
        </row>
      </sheetData>
      <sheetData sheetId="2128">
        <row r="106">
          <cell r="C106" t="str">
            <v>Hour</v>
          </cell>
        </row>
      </sheetData>
      <sheetData sheetId="2129">
        <row r="106">
          <cell r="C106" t="str">
            <v>Hour</v>
          </cell>
        </row>
      </sheetData>
      <sheetData sheetId="2130">
        <row r="106">
          <cell r="C106" t="str">
            <v>Hour</v>
          </cell>
        </row>
      </sheetData>
      <sheetData sheetId="2131">
        <row r="106">
          <cell r="C106" t="str">
            <v>Hour</v>
          </cell>
        </row>
      </sheetData>
      <sheetData sheetId="2132">
        <row r="106">
          <cell r="C106" t="str">
            <v>Hour</v>
          </cell>
        </row>
      </sheetData>
      <sheetData sheetId="2133">
        <row r="106">
          <cell r="C106" t="str">
            <v>Hour</v>
          </cell>
        </row>
      </sheetData>
      <sheetData sheetId="2134">
        <row r="106">
          <cell r="C106" t="str">
            <v>Hour</v>
          </cell>
        </row>
      </sheetData>
      <sheetData sheetId="2135">
        <row r="106">
          <cell r="C106" t="str">
            <v>Hour</v>
          </cell>
        </row>
      </sheetData>
      <sheetData sheetId="2136">
        <row r="106">
          <cell r="C106" t="str">
            <v>Hour</v>
          </cell>
        </row>
      </sheetData>
      <sheetData sheetId="2137">
        <row r="106">
          <cell r="C106" t="str">
            <v>Hour</v>
          </cell>
        </row>
      </sheetData>
      <sheetData sheetId="2138">
        <row r="106">
          <cell r="C106" t="str">
            <v>Hour</v>
          </cell>
        </row>
      </sheetData>
      <sheetData sheetId="2139">
        <row r="106">
          <cell r="C106" t="str">
            <v>Hour</v>
          </cell>
        </row>
      </sheetData>
      <sheetData sheetId="2140">
        <row r="106">
          <cell r="C106" t="str">
            <v>Hour</v>
          </cell>
        </row>
      </sheetData>
      <sheetData sheetId="2141">
        <row r="106">
          <cell r="C106" t="str">
            <v>Hour</v>
          </cell>
        </row>
      </sheetData>
      <sheetData sheetId="2142">
        <row r="106">
          <cell r="C106" t="str">
            <v>Hour</v>
          </cell>
        </row>
      </sheetData>
      <sheetData sheetId="2143">
        <row r="106">
          <cell r="C106" t="str">
            <v>Hour</v>
          </cell>
        </row>
      </sheetData>
      <sheetData sheetId="2144">
        <row r="106">
          <cell r="C106" t="str">
            <v>Hour</v>
          </cell>
        </row>
      </sheetData>
      <sheetData sheetId="2145">
        <row r="106">
          <cell r="C106" t="str">
            <v>Hour</v>
          </cell>
        </row>
      </sheetData>
      <sheetData sheetId="2146">
        <row r="106">
          <cell r="C106" t="str">
            <v>Hour</v>
          </cell>
        </row>
      </sheetData>
      <sheetData sheetId="2147">
        <row r="106">
          <cell r="C106" t="str">
            <v>Hour</v>
          </cell>
        </row>
      </sheetData>
      <sheetData sheetId="2148">
        <row r="106">
          <cell r="C106" t="str">
            <v>Hour</v>
          </cell>
        </row>
      </sheetData>
      <sheetData sheetId="2149">
        <row r="106">
          <cell r="C106" t="str">
            <v>Hour</v>
          </cell>
        </row>
      </sheetData>
      <sheetData sheetId="2150">
        <row r="106">
          <cell r="C106" t="str">
            <v>Hour</v>
          </cell>
        </row>
      </sheetData>
      <sheetData sheetId="2151">
        <row r="106">
          <cell r="C106" t="str">
            <v>Hour</v>
          </cell>
        </row>
      </sheetData>
      <sheetData sheetId="2152">
        <row r="106">
          <cell r="C106" t="str">
            <v>Hour</v>
          </cell>
        </row>
      </sheetData>
      <sheetData sheetId="2153">
        <row r="106">
          <cell r="C106" t="str">
            <v>Hour</v>
          </cell>
        </row>
      </sheetData>
      <sheetData sheetId="2154">
        <row r="106">
          <cell r="C106" t="str">
            <v>Hour</v>
          </cell>
        </row>
      </sheetData>
      <sheetData sheetId="2155">
        <row r="106">
          <cell r="C106" t="str">
            <v>Hour</v>
          </cell>
        </row>
      </sheetData>
      <sheetData sheetId="2156">
        <row r="106">
          <cell r="C106" t="str">
            <v>Hour</v>
          </cell>
        </row>
      </sheetData>
      <sheetData sheetId="2157">
        <row r="106">
          <cell r="C106" t="str">
            <v>Hour</v>
          </cell>
        </row>
      </sheetData>
      <sheetData sheetId="2158">
        <row r="106">
          <cell r="C106" t="str">
            <v>Hour</v>
          </cell>
        </row>
      </sheetData>
      <sheetData sheetId="2159">
        <row r="106">
          <cell r="C106" t="str">
            <v>Hour</v>
          </cell>
        </row>
      </sheetData>
      <sheetData sheetId="2160">
        <row r="106">
          <cell r="C106" t="str">
            <v>Hour</v>
          </cell>
        </row>
      </sheetData>
      <sheetData sheetId="2161">
        <row r="106">
          <cell r="C106" t="str">
            <v>Hour</v>
          </cell>
        </row>
      </sheetData>
      <sheetData sheetId="2162">
        <row r="106">
          <cell r="C106" t="str">
            <v>Hour</v>
          </cell>
        </row>
      </sheetData>
      <sheetData sheetId="2163">
        <row r="106">
          <cell r="C106" t="str">
            <v>Hour</v>
          </cell>
        </row>
      </sheetData>
      <sheetData sheetId="2164">
        <row r="106">
          <cell r="C106" t="str">
            <v>Hour</v>
          </cell>
        </row>
      </sheetData>
      <sheetData sheetId="2165">
        <row r="106">
          <cell r="C106" t="str">
            <v>Hour</v>
          </cell>
        </row>
      </sheetData>
      <sheetData sheetId="2166">
        <row r="106">
          <cell r="C106" t="str">
            <v>Hour</v>
          </cell>
        </row>
      </sheetData>
      <sheetData sheetId="2167">
        <row r="106">
          <cell r="C106" t="str">
            <v>Hour</v>
          </cell>
        </row>
      </sheetData>
      <sheetData sheetId="2168">
        <row r="106">
          <cell r="C106" t="str">
            <v>Hour</v>
          </cell>
        </row>
      </sheetData>
      <sheetData sheetId="2169">
        <row r="106">
          <cell r="C106" t="str">
            <v>Hour</v>
          </cell>
        </row>
      </sheetData>
      <sheetData sheetId="2170">
        <row r="106">
          <cell r="C106" t="str">
            <v>Hour</v>
          </cell>
        </row>
      </sheetData>
      <sheetData sheetId="2171">
        <row r="106">
          <cell r="C106" t="str">
            <v>Hour</v>
          </cell>
        </row>
      </sheetData>
      <sheetData sheetId="2172">
        <row r="106">
          <cell r="C106" t="str">
            <v>Hour</v>
          </cell>
        </row>
      </sheetData>
      <sheetData sheetId="2173">
        <row r="106">
          <cell r="C106" t="str">
            <v>Hour</v>
          </cell>
        </row>
      </sheetData>
      <sheetData sheetId="2174">
        <row r="106">
          <cell r="C106" t="str">
            <v>Hour</v>
          </cell>
        </row>
      </sheetData>
      <sheetData sheetId="2175">
        <row r="106">
          <cell r="C106" t="str">
            <v>Hour</v>
          </cell>
        </row>
      </sheetData>
      <sheetData sheetId="2176">
        <row r="106">
          <cell r="C106" t="str">
            <v>Hour</v>
          </cell>
        </row>
      </sheetData>
      <sheetData sheetId="2177">
        <row r="106">
          <cell r="C106" t="str">
            <v>Hour</v>
          </cell>
        </row>
      </sheetData>
      <sheetData sheetId="2178">
        <row r="106">
          <cell r="C106" t="str">
            <v>Hour</v>
          </cell>
        </row>
      </sheetData>
      <sheetData sheetId="2179">
        <row r="106">
          <cell r="C106" t="str">
            <v>Hour</v>
          </cell>
        </row>
      </sheetData>
      <sheetData sheetId="2180">
        <row r="106">
          <cell r="C106" t="str">
            <v>Hour</v>
          </cell>
        </row>
      </sheetData>
      <sheetData sheetId="2181">
        <row r="106">
          <cell r="C106" t="str">
            <v>Hour</v>
          </cell>
        </row>
      </sheetData>
      <sheetData sheetId="2182">
        <row r="106">
          <cell r="C106" t="str">
            <v>Hour</v>
          </cell>
        </row>
      </sheetData>
      <sheetData sheetId="2183">
        <row r="106">
          <cell r="C106" t="str">
            <v>Hour</v>
          </cell>
        </row>
      </sheetData>
      <sheetData sheetId="2184">
        <row r="106">
          <cell r="C106" t="str">
            <v>Hour</v>
          </cell>
        </row>
      </sheetData>
      <sheetData sheetId="2185">
        <row r="106">
          <cell r="C106" t="str">
            <v>Hour</v>
          </cell>
        </row>
      </sheetData>
      <sheetData sheetId="2186">
        <row r="106">
          <cell r="C106" t="str">
            <v>Hour</v>
          </cell>
        </row>
      </sheetData>
      <sheetData sheetId="2187">
        <row r="106">
          <cell r="C106" t="str">
            <v>Hour</v>
          </cell>
        </row>
      </sheetData>
      <sheetData sheetId="2188">
        <row r="106">
          <cell r="C106" t="str">
            <v>Hour</v>
          </cell>
        </row>
      </sheetData>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ow r="35">
          <cell r="H35">
            <v>0</v>
          </cell>
        </row>
      </sheetData>
      <sheetData sheetId="2488">
        <row r="35">
          <cell r="H35">
            <v>0</v>
          </cell>
        </row>
      </sheetData>
      <sheetData sheetId="2489" refreshError="1"/>
      <sheetData sheetId="2490" refreshError="1"/>
      <sheetData sheetId="2491" refreshError="1"/>
      <sheetData sheetId="2492" refreshError="1"/>
      <sheetData sheetId="2493" refreshError="1"/>
      <sheetData sheetId="2494" refreshError="1"/>
      <sheetData sheetId="2495">
        <row r="35">
          <cell r="H35">
            <v>0</v>
          </cell>
        </row>
      </sheetData>
      <sheetData sheetId="2496">
        <row r="35">
          <cell r="H35">
            <v>0</v>
          </cell>
        </row>
      </sheetData>
      <sheetData sheetId="2497">
        <row r="35">
          <cell r="H35">
            <v>0</v>
          </cell>
        </row>
      </sheetData>
      <sheetData sheetId="2498">
        <row r="35">
          <cell r="H35">
            <v>0</v>
          </cell>
        </row>
      </sheetData>
      <sheetData sheetId="2499">
        <row r="35">
          <cell r="H35">
            <v>0</v>
          </cell>
        </row>
      </sheetData>
      <sheetData sheetId="2500" refreshError="1"/>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ow r="35">
          <cell r="H35">
            <v>0</v>
          </cell>
        </row>
      </sheetData>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ow r="106">
          <cell r="C106" t="str">
            <v>Hour</v>
          </cell>
        </row>
      </sheetData>
      <sheetData sheetId="2521">
        <row r="106">
          <cell r="C106" t="str">
            <v>Hour</v>
          </cell>
        </row>
      </sheetData>
      <sheetData sheetId="2522">
        <row r="106">
          <cell r="C106" t="str">
            <v>Hour</v>
          </cell>
        </row>
      </sheetData>
      <sheetData sheetId="2523">
        <row r="35">
          <cell r="H35">
            <v>0</v>
          </cell>
        </row>
      </sheetData>
      <sheetData sheetId="2524">
        <row r="35">
          <cell r="H35">
            <v>0</v>
          </cell>
        </row>
      </sheetData>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ow r="106">
          <cell r="C106" t="str">
            <v>Hour</v>
          </cell>
        </row>
      </sheetData>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ow r="35">
          <cell r="H35">
            <v>0</v>
          </cell>
        </row>
      </sheetData>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ow r="106">
          <cell r="C106" t="str">
            <v>Hour</v>
          </cell>
        </row>
      </sheetData>
      <sheetData sheetId="2620">
        <row r="106">
          <cell r="C106" t="str">
            <v>Hour</v>
          </cell>
        </row>
      </sheetData>
      <sheetData sheetId="2621">
        <row r="106">
          <cell r="C106" t="str">
            <v>Hour</v>
          </cell>
        </row>
      </sheetData>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ow r="106">
          <cell r="C106" t="str">
            <v>Hour</v>
          </cell>
        </row>
      </sheetData>
      <sheetData sheetId="2632">
        <row r="106">
          <cell r="C106" t="str">
            <v>Hour</v>
          </cell>
        </row>
      </sheetData>
      <sheetData sheetId="2633">
        <row r="106">
          <cell r="C106" t="str">
            <v>Hour</v>
          </cell>
        </row>
      </sheetData>
      <sheetData sheetId="2634" refreshError="1"/>
      <sheetData sheetId="2635">
        <row r="106">
          <cell r="C106" t="str">
            <v>Hour</v>
          </cell>
        </row>
      </sheetData>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ow r="106">
          <cell r="C106" t="str">
            <v>Hour</v>
          </cell>
        </row>
      </sheetData>
      <sheetData sheetId="2676">
        <row r="106">
          <cell r="C106" t="str">
            <v>Hour</v>
          </cell>
        </row>
      </sheetData>
      <sheetData sheetId="2677">
        <row r="106">
          <cell r="C106" t="str">
            <v>Hour</v>
          </cell>
        </row>
      </sheetData>
      <sheetData sheetId="2678" refreshError="1"/>
      <sheetData sheetId="2679" refreshError="1"/>
      <sheetData sheetId="2680" refreshError="1"/>
      <sheetData sheetId="2681">
        <row r="106">
          <cell r="C106" t="str">
            <v>Hour</v>
          </cell>
        </row>
      </sheetData>
      <sheetData sheetId="2682" refreshError="1"/>
      <sheetData sheetId="2683"/>
      <sheetData sheetId="2684">
        <row r="106">
          <cell r="C106" t="str">
            <v>Hour</v>
          </cell>
        </row>
      </sheetData>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ow r="106">
          <cell r="C106" t="str">
            <v>Hour</v>
          </cell>
        </row>
      </sheetData>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ow r="106">
          <cell r="C106" t="str">
            <v>Hour</v>
          </cell>
        </row>
      </sheetData>
      <sheetData sheetId="2755">
        <row r="106">
          <cell r="C106" t="str">
            <v>Hour</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sheetData sheetId="2855">
        <row r="106">
          <cell r="C106" t="str">
            <v>Hour</v>
          </cell>
        </row>
      </sheetData>
      <sheetData sheetId="2856">
        <row r="106">
          <cell r="C106" t="str">
            <v>Hour</v>
          </cell>
        </row>
      </sheetData>
      <sheetData sheetId="2857">
        <row r="106">
          <cell r="C106" t="str">
            <v>Hour</v>
          </cell>
        </row>
      </sheetData>
      <sheetData sheetId="2858" refreshError="1"/>
      <sheetData sheetId="2859" refreshError="1"/>
      <sheetData sheetId="2860">
        <row r="106">
          <cell r="C106" t="str">
            <v>Hour</v>
          </cell>
        </row>
      </sheetData>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ow r="106">
          <cell r="C106" t="str">
            <v>Hour</v>
          </cell>
        </row>
      </sheetData>
      <sheetData sheetId="2940">
        <row r="106">
          <cell r="C106" t="str">
            <v>Hour</v>
          </cell>
        </row>
      </sheetData>
      <sheetData sheetId="2941"/>
      <sheetData sheetId="2942" refreshError="1"/>
      <sheetData sheetId="2943"/>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ow r="106">
          <cell r="C106" t="str">
            <v>Hour</v>
          </cell>
        </row>
      </sheetData>
      <sheetData sheetId="2972">
        <row r="106">
          <cell r="C106" t="str">
            <v>Hour</v>
          </cell>
        </row>
      </sheetData>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sheetData sheetId="3152"/>
      <sheetData sheetId="3153"/>
      <sheetData sheetId="3154"/>
      <sheetData sheetId="3155"/>
      <sheetData sheetId="3156"/>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sheetData sheetId="3278" refreshError="1"/>
      <sheetData sheetId="3279" refreshError="1"/>
      <sheetData sheetId="3280" refreshError="1"/>
      <sheetData sheetId="3281"/>
      <sheetData sheetId="3282" refreshError="1"/>
      <sheetData sheetId="3283"/>
      <sheetData sheetId="3284"/>
      <sheetData sheetId="3285">
        <row r="106">
          <cell r="C106" t="str">
            <v>Hour</v>
          </cell>
        </row>
      </sheetData>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row r="106">
          <cell r="C106" t="str">
            <v>Hour</v>
          </cell>
        </row>
      </sheetData>
      <sheetData sheetId="3333">
        <row r="106">
          <cell r="C106" t="str">
            <v>Hour</v>
          </cell>
        </row>
      </sheetData>
      <sheetData sheetId="3334">
        <row r="106">
          <cell r="C106" t="str">
            <v>Hour</v>
          </cell>
        </row>
      </sheetData>
      <sheetData sheetId="3335">
        <row r="106">
          <cell r="C106" t="str">
            <v>Hour</v>
          </cell>
        </row>
      </sheetData>
      <sheetData sheetId="3336">
        <row r="106">
          <cell r="C106" t="str">
            <v>Hour</v>
          </cell>
        </row>
      </sheetData>
      <sheetData sheetId="3337">
        <row r="106">
          <cell r="C106" t="str">
            <v>Hour</v>
          </cell>
        </row>
      </sheetData>
      <sheetData sheetId="3338">
        <row r="106">
          <cell r="C106" t="str">
            <v>Hour</v>
          </cell>
        </row>
      </sheetData>
      <sheetData sheetId="3339">
        <row r="106">
          <cell r="C106" t="str">
            <v>Hour</v>
          </cell>
        </row>
      </sheetData>
      <sheetData sheetId="3340">
        <row r="106">
          <cell r="C106" t="str">
            <v>Hour</v>
          </cell>
        </row>
      </sheetData>
      <sheetData sheetId="3341">
        <row r="106">
          <cell r="C106" t="str">
            <v>Hour</v>
          </cell>
        </row>
      </sheetData>
      <sheetData sheetId="3342">
        <row r="106">
          <cell r="C106" t="str">
            <v>Hour</v>
          </cell>
        </row>
      </sheetData>
      <sheetData sheetId="3343">
        <row r="106">
          <cell r="C106" t="str">
            <v>Hour</v>
          </cell>
        </row>
      </sheetData>
      <sheetData sheetId="3344">
        <row r="106">
          <cell r="C106" t="str">
            <v>Hour</v>
          </cell>
        </row>
      </sheetData>
      <sheetData sheetId="3345">
        <row r="106">
          <cell r="C106" t="str">
            <v>Hour</v>
          </cell>
        </row>
      </sheetData>
      <sheetData sheetId="3346">
        <row r="106">
          <cell r="C106" t="str">
            <v>Hour</v>
          </cell>
        </row>
      </sheetData>
      <sheetData sheetId="3347">
        <row r="106">
          <cell r="C106" t="str">
            <v>Hour</v>
          </cell>
        </row>
      </sheetData>
      <sheetData sheetId="3348">
        <row r="106">
          <cell r="C106" t="str">
            <v>Hour</v>
          </cell>
        </row>
      </sheetData>
      <sheetData sheetId="3349">
        <row r="106">
          <cell r="C106" t="str">
            <v>Hour</v>
          </cell>
        </row>
      </sheetData>
      <sheetData sheetId="3350">
        <row r="106">
          <cell r="C106" t="str">
            <v>Hour</v>
          </cell>
        </row>
      </sheetData>
      <sheetData sheetId="3351">
        <row r="106">
          <cell r="C106" t="str">
            <v>Hour</v>
          </cell>
        </row>
      </sheetData>
      <sheetData sheetId="3352">
        <row r="106">
          <cell r="C106" t="str">
            <v>Hour</v>
          </cell>
        </row>
      </sheetData>
      <sheetData sheetId="3353">
        <row r="106">
          <cell r="C106" t="str">
            <v>Hour</v>
          </cell>
        </row>
      </sheetData>
      <sheetData sheetId="3354">
        <row r="106">
          <cell r="C106" t="str">
            <v>Hour</v>
          </cell>
        </row>
      </sheetData>
      <sheetData sheetId="3355">
        <row r="106">
          <cell r="C106" t="str">
            <v>Hour</v>
          </cell>
        </row>
      </sheetData>
      <sheetData sheetId="3356">
        <row r="106">
          <cell r="C106" t="str">
            <v>Hour</v>
          </cell>
        </row>
      </sheetData>
      <sheetData sheetId="3357">
        <row r="106">
          <cell r="C106" t="str">
            <v>Hour</v>
          </cell>
        </row>
      </sheetData>
      <sheetData sheetId="3358">
        <row r="106">
          <cell r="C106" t="str">
            <v>Hour</v>
          </cell>
        </row>
      </sheetData>
      <sheetData sheetId="3359">
        <row r="106">
          <cell r="C106" t="str">
            <v>Hour</v>
          </cell>
        </row>
      </sheetData>
      <sheetData sheetId="3360">
        <row r="106">
          <cell r="C106" t="str">
            <v>Hour</v>
          </cell>
        </row>
      </sheetData>
      <sheetData sheetId="3361">
        <row r="106">
          <cell r="C106" t="str">
            <v>Hour</v>
          </cell>
        </row>
      </sheetData>
      <sheetData sheetId="3362">
        <row r="106">
          <cell r="C106" t="str">
            <v>Hour</v>
          </cell>
        </row>
      </sheetData>
      <sheetData sheetId="3363">
        <row r="106">
          <cell r="C106" t="str">
            <v>Hour</v>
          </cell>
        </row>
      </sheetData>
      <sheetData sheetId="3364">
        <row r="106">
          <cell r="C106" t="str">
            <v>Hour</v>
          </cell>
        </row>
      </sheetData>
      <sheetData sheetId="3365">
        <row r="106">
          <cell r="C106" t="str">
            <v>Hour</v>
          </cell>
        </row>
      </sheetData>
      <sheetData sheetId="3366"/>
      <sheetData sheetId="3367">
        <row r="106">
          <cell r="C106" t="str">
            <v>Hour</v>
          </cell>
        </row>
      </sheetData>
      <sheetData sheetId="3368">
        <row r="106">
          <cell r="C106" t="str">
            <v>Hour</v>
          </cell>
        </row>
      </sheetData>
      <sheetData sheetId="3369">
        <row r="106">
          <cell r="C106" t="str">
            <v>Hour</v>
          </cell>
        </row>
      </sheetData>
      <sheetData sheetId="3370"/>
      <sheetData sheetId="3371">
        <row r="106">
          <cell r="C106" t="str">
            <v>Hour</v>
          </cell>
        </row>
      </sheetData>
      <sheetData sheetId="3372">
        <row r="106">
          <cell r="C106" t="str">
            <v>Hour</v>
          </cell>
        </row>
      </sheetData>
      <sheetData sheetId="3373">
        <row r="106">
          <cell r="C106" t="str">
            <v>Hour</v>
          </cell>
        </row>
      </sheetData>
      <sheetData sheetId="3374"/>
      <sheetData sheetId="3375">
        <row r="106">
          <cell r="C106" t="str">
            <v>Hour</v>
          </cell>
        </row>
      </sheetData>
      <sheetData sheetId="3376">
        <row r="106">
          <cell r="C106" t="str">
            <v>Hour</v>
          </cell>
        </row>
      </sheetData>
      <sheetData sheetId="3377"/>
      <sheetData sheetId="3378">
        <row r="106">
          <cell r="C106" t="str">
            <v>Hour</v>
          </cell>
        </row>
      </sheetData>
      <sheetData sheetId="3379">
        <row r="106">
          <cell r="C106" t="str">
            <v>Hour</v>
          </cell>
        </row>
      </sheetData>
      <sheetData sheetId="3380">
        <row r="106">
          <cell r="C106" t="str">
            <v>Hour</v>
          </cell>
        </row>
      </sheetData>
      <sheetData sheetId="3381">
        <row r="106">
          <cell r="C106" t="str">
            <v>Hour</v>
          </cell>
        </row>
      </sheetData>
      <sheetData sheetId="3382">
        <row r="106">
          <cell r="C106" t="str">
            <v>Hour</v>
          </cell>
        </row>
      </sheetData>
      <sheetData sheetId="3383">
        <row r="106">
          <cell r="C106" t="str">
            <v>Hour</v>
          </cell>
        </row>
      </sheetData>
      <sheetData sheetId="3384">
        <row r="106">
          <cell r="C106" t="str">
            <v>Hour</v>
          </cell>
        </row>
      </sheetData>
      <sheetData sheetId="3385"/>
      <sheetData sheetId="3386">
        <row r="106">
          <cell r="C106" t="str">
            <v>Hour</v>
          </cell>
        </row>
      </sheetData>
      <sheetData sheetId="3387">
        <row r="106">
          <cell r="C106" t="str">
            <v>Hour</v>
          </cell>
        </row>
      </sheetData>
      <sheetData sheetId="3388">
        <row r="106">
          <cell r="C106" t="str">
            <v>Hour</v>
          </cell>
        </row>
      </sheetData>
      <sheetData sheetId="3389">
        <row r="106">
          <cell r="C106" t="str">
            <v>Hour</v>
          </cell>
        </row>
      </sheetData>
      <sheetData sheetId="3390">
        <row r="106">
          <cell r="C106" t="str">
            <v>Hour</v>
          </cell>
        </row>
      </sheetData>
      <sheetData sheetId="3391">
        <row r="106">
          <cell r="C106" t="str">
            <v>Hour</v>
          </cell>
        </row>
      </sheetData>
      <sheetData sheetId="3392">
        <row r="106">
          <cell r="C106" t="str">
            <v>Hour</v>
          </cell>
        </row>
      </sheetData>
      <sheetData sheetId="3393">
        <row r="106">
          <cell r="C106" t="str">
            <v>Hour</v>
          </cell>
        </row>
      </sheetData>
      <sheetData sheetId="3394">
        <row r="106">
          <cell r="C106" t="str">
            <v>Hour</v>
          </cell>
        </row>
      </sheetData>
      <sheetData sheetId="3395">
        <row r="106">
          <cell r="C106" t="str">
            <v>Hour</v>
          </cell>
        </row>
      </sheetData>
      <sheetData sheetId="3396">
        <row r="106">
          <cell r="C106" t="str">
            <v>Hour</v>
          </cell>
        </row>
      </sheetData>
      <sheetData sheetId="3397">
        <row r="106">
          <cell r="C106" t="str">
            <v>Hour</v>
          </cell>
        </row>
      </sheetData>
      <sheetData sheetId="3398">
        <row r="106">
          <cell r="C106" t="str">
            <v>Hour</v>
          </cell>
        </row>
      </sheetData>
      <sheetData sheetId="3399">
        <row r="106">
          <cell r="C106" t="str">
            <v>Hour</v>
          </cell>
        </row>
      </sheetData>
      <sheetData sheetId="3400"/>
      <sheetData sheetId="3401">
        <row r="106">
          <cell r="C106" t="str">
            <v>Hour</v>
          </cell>
        </row>
      </sheetData>
      <sheetData sheetId="3402"/>
      <sheetData sheetId="3403">
        <row r="106">
          <cell r="C106" t="str">
            <v>Hour</v>
          </cell>
        </row>
      </sheetData>
      <sheetData sheetId="3404">
        <row r="106">
          <cell r="C106" t="str">
            <v>Hour</v>
          </cell>
        </row>
      </sheetData>
      <sheetData sheetId="3405">
        <row r="106">
          <cell r="C106" t="str">
            <v>Hour</v>
          </cell>
        </row>
      </sheetData>
      <sheetData sheetId="3406">
        <row r="106">
          <cell r="C106" t="str">
            <v>Hour</v>
          </cell>
        </row>
      </sheetData>
      <sheetData sheetId="3407">
        <row r="106">
          <cell r="C106" t="str">
            <v>Hour</v>
          </cell>
        </row>
      </sheetData>
      <sheetData sheetId="3408">
        <row r="106">
          <cell r="C106" t="str">
            <v>Hour</v>
          </cell>
        </row>
      </sheetData>
      <sheetData sheetId="3409">
        <row r="106">
          <cell r="C106" t="str">
            <v>Hour</v>
          </cell>
        </row>
      </sheetData>
      <sheetData sheetId="3410">
        <row r="106">
          <cell r="C106" t="str">
            <v>Hour</v>
          </cell>
        </row>
      </sheetData>
      <sheetData sheetId="3411"/>
      <sheetData sheetId="3412">
        <row r="106">
          <cell r="C106" t="str">
            <v>Hour</v>
          </cell>
        </row>
      </sheetData>
      <sheetData sheetId="3413">
        <row r="106">
          <cell r="C106" t="str">
            <v>Hour</v>
          </cell>
        </row>
      </sheetData>
      <sheetData sheetId="3414"/>
      <sheetData sheetId="3415">
        <row r="106">
          <cell r="C106" t="str">
            <v>Hour</v>
          </cell>
        </row>
      </sheetData>
      <sheetData sheetId="3416">
        <row r="106">
          <cell r="C106" t="str">
            <v>Hour</v>
          </cell>
        </row>
      </sheetData>
      <sheetData sheetId="3417">
        <row r="106">
          <cell r="C106" t="str">
            <v>Hour</v>
          </cell>
        </row>
      </sheetData>
      <sheetData sheetId="3418">
        <row r="106">
          <cell r="C106" t="str">
            <v>Hour</v>
          </cell>
        </row>
      </sheetData>
      <sheetData sheetId="3419">
        <row r="106">
          <cell r="C106" t="str">
            <v>Hour</v>
          </cell>
        </row>
      </sheetData>
      <sheetData sheetId="3420">
        <row r="106">
          <cell r="C106" t="str">
            <v>Hour</v>
          </cell>
        </row>
      </sheetData>
      <sheetData sheetId="3421">
        <row r="106">
          <cell r="C106" t="str">
            <v>Hour</v>
          </cell>
        </row>
      </sheetData>
      <sheetData sheetId="3422">
        <row r="106">
          <cell r="C106" t="str">
            <v>Hour</v>
          </cell>
        </row>
      </sheetData>
      <sheetData sheetId="3423">
        <row r="106">
          <cell r="C106" t="str">
            <v>Hour</v>
          </cell>
        </row>
      </sheetData>
      <sheetData sheetId="3424">
        <row r="106">
          <cell r="C106" t="str">
            <v>Hour</v>
          </cell>
        </row>
      </sheetData>
      <sheetData sheetId="3425">
        <row r="106">
          <cell r="C106" t="str">
            <v>Hour</v>
          </cell>
        </row>
      </sheetData>
      <sheetData sheetId="3426">
        <row r="106">
          <cell r="C106" t="str">
            <v>Hour</v>
          </cell>
        </row>
      </sheetData>
      <sheetData sheetId="3427">
        <row r="106">
          <cell r="C106" t="str">
            <v>Hour</v>
          </cell>
        </row>
      </sheetData>
      <sheetData sheetId="3428">
        <row r="106">
          <cell r="C106" t="str">
            <v>Hour</v>
          </cell>
        </row>
      </sheetData>
      <sheetData sheetId="3429">
        <row r="106">
          <cell r="C106" t="str">
            <v>Hour</v>
          </cell>
        </row>
      </sheetData>
      <sheetData sheetId="3430">
        <row r="106">
          <cell r="C106" t="str">
            <v>Hour</v>
          </cell>
        </row>
      </sheetData>
      <sheetData sheetId="3431">
        <row r="106">
          <cell r="C106" t="str">
            <v>Hour</v>
          </cell>
        </row>
      </sheetData>
      <sheetData sheetId="3432">
        <row r="106">
          <cell r="C106" t="str">
            <v>Hour</v>
          </cell>
        </row>
      </sheetData>
      <sheetData sheetId="3433"/>
      <sheetData sheetId="3434">
        <row r="106">
          <cell r="C106" t="str">
            <v>Hour</v>
          </cell>
        </row>
      </sheetData>
      <sheetData sheetId="3435">
        <row r="106">
          <cell r="C106" t="str">
            <v>Hour</v>
          </cell>
        </row>
      </sheetData>
      <sheetData sheetId="3436">
        <row r="106">
          <cell r="C106" t="str">
            <v>Hour</v>
          </cell>
        </row>
      </sheetData>
      <sheetData sheetId="3437">
        <row r="106">
          <cell r="C106" t="str">
            <v>Hour</v>
          </cell>
        </row>
      </sheetData>
      <sheetData sheetId="3438">
        <row r="106">
          <cell r="C106" t="str">
            <v>Hour</v>
          </cell>
        </row>
      </sheetData>
      <sheetData sheetId="3439">
        <row r="106">
          <cell r="C106" t="str">
            <v>Hour</v>
          </cell>
        </row>
      </sheetData>
      <sheetData sheetId="3440">
        <row r="106">
          <cell r="C106" t="str">
            <v>Hour</v>
          </cell>
        </row>
      </sheetData>
      <sheetData sheetId="3441">
        <row r="106">
          <cell r="C106" t="str">
            <v>Hour</v>
          </cell>
        </row>
      </sheetData>
      <sheetData sheetId="3442">
        <row r="106">
          <cell r="C106" t="str">
            <v>Hour</v>
          </cell>
        </row>
      </sheetData>
      <sheetData sheetId="3443">
        <row r="106">
          <cell r="C106" t="str">
            <v>Hour</v>
          </cell>
        </row>
      </sheetData>
      <sheetData sheetId="3444">
        <row r="106">
          <cell r="C106" t="str">
            <v>Hour</v>
          </cell>
        </row>
      </sheetData>
      <sheetData sheetId="3445">
        <row r="106">
          <cell r="C106" t="str">
            <v>Hour</v>
          </cell>
        </row>
      </sheetData>
      <sheetData sheetId="3446">
        <row r="106">
          <cell r="C106" t="str">
            <v>Hour</v>
          </cell>
        </row>
      </sheetData>
      <sheetData sheetId="3447">
        <row r="106">
          <cell r="C106" t="str">
            <v>Hour</v>
          </cell>
        </row>
      </sheetData>
      <sheetData sheetId="3448">
        <row r="106">
          <cell r="C106" t="str">
            <v>Hour</v>
          </cell>
        </row>
      </sheetData>
      <sheetData sheetId="3449">
        <row r="106">
          <cell r="C106" t="str">
            <v>Hour</v>
          </cell>
        </row>
      </sheetData>
      <sheetData sheetId="3450">
        <row r="106">
          <cell r="C106" t="str">
            <v>Hour</v>
          </cell>
        </row>
      </sheetData>
      <sheetData sheetId="3451"/>
      <sheetData sheetId="3452">
        <row r="106">
          <cell r="C106" t="str">
            <v>Hour</v>
          </cell>
        </row>
      </sheetData>
      <sheetData sheetId="3453">
        <row r="106">
          <cell r="C106" t="str">
            <v>Hour</v>
          </cell>
        </row>
      </sheetData>
      <sheetData sheetId="3454"/>
      <sheetData sheetId="3455">
        <row r="106">
          <cell r="C106" t="str">
            <v>Hour</v>
          </cell>
        </row>
      </sheetData>
      <sheetData sheetId="3456">
        <row r="106">
          <cell r="C106" t="str">
            <v>Hour</v>
          </cell>
        </row>
      </sheetData>
      <sheetData sheetId="3457">
        <row r="106">
          <cell r="C106" t="str">
            <v>Hour</v>
          </cell>
        </row>
      </sheetData>
      <sheetData sheetId="3458">
        <row r="106">
          <cell r="C106" t="str">
            <v>Hour</v>
          </cell>
        </row>
      </sheetData>
      <sheetData sheetId="3459">
        <row r="106">
          <cell r="C106" t="str">
            <v>Hour</v>
          </cell>
        </row>
      </sheetData>
      <sheetData sheetId="3460">
        <row r="106">
          <cell r="C106" t="str">
            <v>Hour</v>
          </cell>
        </row>
      </sheetData>
      <sheetData sheetId="3461">
        <row r="106">
          <cell r="C106" t="str">
            <v>Hour</v>
          </cell>
        </row>
      </sheetData>
      <sheetData sheetId="3462">
        <row r="106">
          <cell r="C106" t="str">
            <v>Hour</v>
          </cell>
        </row>
      </sheetData>
      <sheetData sheetId="3463">
        <row r="106">
          <cell r="C106" t="str">
            <v>Hour</v>
          </cell>
        </row>
      </sheetData>
      <sheetData sheetId="3464">
        <row r="106">
          <cell r="C106" t="str">
            <v>Hour</v>
          </cell>
        </row>
      </sheetData>
      <sheetData sheetId="3465">
        <row r="106">
          <cell r="C106" t="str">
            <v>Hour</v>
          </cell>
        </row>
      </sheetData>
      <sheetData sheetId="3466">
        <row r="106">
          <cell r="C106" t="str">
            <v>Hour</v>
          </cell>
        </row>
      </sheetData>
      <sheetData sheetId="3467">
        <row r="106">
          <cell r="C106" t="str">
            <v>Hour</v>
          </cell>
        </row>
      </sheetData>
      <sheetData sheetId="3468">
        <row r="106">
          <cell r="C106" t="str">
            <v>Hour</v>
          </cell>
        </row>
      </sheetData>
      <sheetData sheetId="3469">
        <row r="106">
          <cell r="C106" t="str">
            <v>Hour</v>
          </cell>
        </row>
      </sheetData>
      <sheetData sheetId="3470">
        <row r="106">
          <cell r="C106" t="str">
            <v>Hour</v>
          </cell>
        </row>
      </sheetData>
      <sheetData sheetId="3471">
        <row r="106">
          <cell r="C106" t="str">
            <v>Hour</v>
          </cell>
        </row>
      </sheetData>
      <sheetData sheetId="3472">
        <row r="106">
          <cell r="C106" t="str">
            <v>Hour</v>
          </cell>
        </row>
      </sheetData>
      <sheetData sheetId="3473">
        <row r="106">
          <cell r="C106" t="str">
            <v>Hour</v>
          </cell>
        </row>
      </sheetData>
      <sheetData sheetId="3474">
        <row r="106">
          <cell r="C106" t="str">
            <v>Hour</v>
          </cell>
        </row>
      </sheetData>
      <sheetData sheetId="3475">
        <row r="106">
          <cell r="C106" t="str">
            <v>Hour</v>
          </cell>
        </row>
      </sheetData>
      <sheetData sheetId="3476">
        <row r="106">
          <cell r="C106" t="str">
            <v>Hour</v>
          </cell>
        </row>
      </sheetData>
      <sheetData sheetId="3477">
        <row r="106">
          <cell r="C106" t="str">
            <v>Hour</v>
          </cell>
        </row>
      </sheetData>
      <sheetData sheetId="3478">
        <row r="106">
          <cell r="C106" t="str">
            <v>Hour</v>
          </cell>
        </row>
      </sheetData>
      <sheetData sheetId="3479">
        <row r="106">
          <cell r="C106" t="str">
            <v>Hour</v>
          </cell>
        </row>
      </sheetData>
      <sheetData sheetId="3480">
        <row r="106">
          <cell r="C106" t="str">
            <v>Hour</v>
          </cell>
        </row>
      </sheetData>
      <sheetData sheetId="3481">
        <row r="106">
          <cell r="C106" t="str">
            <v>Hour</v>
          </cell>
        </row>
      </sheetData>
      <sheetData sheetId="3482"/>
      <sheetData sheetId="3483">
        <row r="106">
          <cell r="C106" t="str">
            <v>Hour</v>
          </cell>
        </row>
      </sheetData>
      <sheetData sheetId="3484">
        <row r="106">
          <cell r="C106" t="str">
            <v>Hour</v>
          </cell>
        </row>
      </sheetData>
      <sheetData sheetId="3485">
        <row r="106">
          <cell r="C106" t="str">
            <v>Hour</v>
          </cell>
        </row>
      </sheetData>
      <sheetData sheetId="3486">
        <row r="106">
          <cell r="C106" t="str">
            <v>Hour</v>
          </cell>
        </row>
      </sheetData>
      <sheetData sheetId="3487">
        <row r="106">
          <cell r="C106" t="str">
            <v>Hour</v>
          </cell>
        </row>
      </sheetData>
      <sheetData sheetId="3488">
        <row r="106">
          <cell r="C106" t="str">
            <v>Hour</v>
          </cell>
        </row>
      </sheetData>
      <sheetData sheetId="3489">
        <row r="106">
          <cell r="C106" t="str">
            <v>Hour</v>
          </cell>
        </row>
      </sheetData>
      <sheetData sheetId="3490">
        <row r="106">
          <cell r="C106" t="str">
            <v>Hour</v>
          </cell>
        </row>
      </sheetData>
      <sheetData sheetId="3491">
        <row r="106">
          <cell r="C106" t="str">
            <v>Hour</v>
          </cell>
        </row>
      </sheetData>
      <sheetData sheetId="3492">
        <row r="106">
          <cell r="C106" t="str">
            <v>Hour</v>
          </cell>
        </row>
      </sheetData>
      <sheetData sheetId="3493">
        <row r="106">
          <cell r="C106" t="str">
            <v>Hour</v>
          </cell>
        </row>
      </sheetData>
      <sheetData sheetId="3494">
        <row r="106">
          <cell r="C106" t="str">
            <v>Hour</v>
          </cell>
        </row>
      </sheetData>
      <sheetData sheetId="3495"/>
      <sheetData sheetId="3496">
        <row r="106">
          <cell r="C106" t="str">
            <v>Hour</v>
          </cell>
        </row>
      </sheetData>
      <sheetData sheetId="3497">
        <row r="106">
          <cell r="C106" t="str">
            <v>Hour</v>
          </cell>
        </row>
      </sheetData>
      <sheetData sheetId="3498">
        <row r="106">
          <cell r="C106" t="str">
            <v>Hour</v>
          </cell>
        </row>
      </sheetData>
      <sheetData sheetId="3499">
        <row r="106">
          <cell r="C106" t="str">
            <v>Hour</v>
          </cell>
        </row>
      </sheetData>
      <sheetData sheetId="3500">
        <row r="106">
          <cell r="C106" t="str">
            <v>Hour</v>
          </cell>
        </row>
      </sheetData>
      <sheetData sheetId="3501">
        <row r="106">
          <cell r="C106" t="str">
            <v>Hour</v>
          </cell>
        </row>
      </sheetData>
      <sheetData sheetId="3502">
        <row r="106">
          <cell r="C106" t="str">
            <v>Hour</v>
          </cell>
        </row>
      </sheetData>
      <sheetData sheetId="3503">
        <row r="106">
          <cell r="C106" t="str">
            <v>Hour</v>
          </cell>
        </row>
      </sheetData>
      <sheetData sheetId="3504">
        <row r="106">
          <cell r="C106" t="str">
            <v>Hour</v>
          </cell>
        </row>
      </sheetData>
      <sheetData sheetId="3505">
        <row r="106">
          <cell r="C106" t="str">
            <v>Hour</v>
          </cell>
        </row>
      </sheetData>
      <sheetData sheetId="3506">
        <row r="106">
          <cell r="C106" t="str">
            <v>Hour</v>
          </cell>
        </row>
      </sheetData>
      <sheetData sheetId="3507"/>
      <sheetData sheetId="3508">
        <row r="35">
          <cell r="H35">
            <v>0</v>
          </cell>
        </row>
      </sheetData>
      <sheetData sheetId="3509">
        <row r="35">
          <cell r="H35">
            <v>0</v>
          </cell>
        </row>
      </sheetData>
      <sheetData sheetId="3510">
        <row r="35">
          <cell r="H35">
            <v>0</v>
          </cell>
        </row>
      </sheetData>
      <sheetData sheetId="3511">
        <row r="106">
          <cell r="C106" t="str">
            <v>Hour</v>
          </cell>
        </row>
      </sheetData>
      <sheetData sheetId="3512">
        <row r="106">
          <cell r="C106" t="str">
            <v>Hour</v>
          </cell>
        </row>
      </sheetData>
      <sheetData sheetId="3513"/>
      <sheetData sheetId="3514">
        <row r="106">
          <cell r="C106" t="str">
            <v>Hour</v>
          </cell>
        </row>
      </sheetData>
      <sheetData sheetId="3515">
        <row r="106">
          <cell r="C106" t="str">
            <v>Hour</v>
          </cell>
        </row>
      </sheetData>
      <sheetData sheetId="3516">
        <row r="106">
          <cell r="C106" t="str">
            <v>Hour</v>
          </cell>
        </row>
      </sheetData>
      <sheetData sheetId="3517">
        <row r="106">
          <cell r="C106" t="str">
            <v>Hour</v>
          </cell>
        </row>
      </sheetData>
      <sheetData sheetId="3518">
        <row r="106">
          <cell r="C106" t="str">
            <v>Hour</v>
          </cell>
        </row>
      </sheetData>
      <sheetData sheetId="3519">
        <row r="106">
          <cell r="C106" t="str">
            <v>Hour</v>
          </cell>
        </row>
      </sheetData>
      <sheetData sheetId="3520">
        <row r="106">
          <cell r="C106" t="str">
            <v>Hour</v>
          </cell>
        </row>
      </sheetData>
      <sheetData sheetId="3521">
        <row r="106">
          <cell r="C106" t="str">
            <v>Hour</v>
          </cell>
        </row>
      </sheetData>
      <sheetData sheetId="3522">
        <row r="106">
          <cell r="C106" t="str">
            <v>Hour</v>
          </cell>
        </row>
      </sheetData>
      <sheetData sheetId="3523">
        <row r="106">
          <cell r="C106" t="str">
            <v>Hour</v>
          </cell>
        </row>
      </sheetData>
      <sheetData sheetId="3524">
        <row r="106">
          <cell r="C106" t="str">
            <v>Hour</v>
          </cell>
        </row>
      </sheetData>
      <sheetData sheetId="3525">
        <row r="106">
          <cell r="C106" t="str">
            <v>Hour</v>
          </cell>
        </row>
      </sheetData>
      <sheetData sheetId="3526">
        <row r="106">
          <cell r="C106" t="str">
            <v>Hour</v>
          </cell>
        </row>
      </sheetData>
      <sheetData sheetId="3527">
        <row r="106">
          <cell r="C106" t="str">
            <v>Hour</v>
          </cell>
        </row>
      </sheetData>
      <sheetData sheetId="3528">
        <row r="106">
          <cell r="C106" t="str">
            <v>Hour</v>
          </cell>
        </row>
      </sheetData>
      <sheetData sheetId="3529">
        <row r="106">
          <cell r="C106" t="str">
            <v>Hour</v>
          </cell>
        </row>
      </sheetData>
      <sheetData sheetId="3530">
        <row r="106">
          <cell r="C106" t="str">
            <v>Hour</v>
          </cell>
        </row>
      </sheetData>
      <sheetData sheetId="3531">
        <row r="106">
          <cell r="C106" t="str">
            <v>Hour</v>
          </cell>
        </row>
      </sheetData>
      <sheetData sheetId="3532">
        <row r="106">
          <cell r="C106" t="str">
            <v>Hour</v>
          </cell>
        </row>
      </sheetData>
      <sheetData sheetId="3533">
        <row r="106">
          <cell r="C106" t="str">
            <v>Hour</v>
          </cell>
        </row>
      </sheetData>
      <sheetData sheetId="3534">
        <row r="106">
          <cell r="C106" t="str">
            <v>Hour</v>
          </cell>
        </row>
      </sheetData>
      <sheetData sheetId="3535">
        <row r="106">
          <cell r="C106" t="str">
            <v>Hour</v>
          </cell>
        </row>
      </sheetData>
      <sheetData sheetId="3536">
        <row r="106">
          <cell r="C106" t="str">
            <v>Hour</v>
          </cell>
        </row>
      </sheetData>
      <sheetData sheetId="3537">
        <row r="106">
          <cell r="C106" t="str">
            <v>Hour</v>
          </cell>
        </row>
      </sheetData>
      <sheetData sheetId="3538">
        <row r="106">
          <cell r="C106" t="str">
            <v>Hour</v>
          </cell>
        </row>
      </sheetData>
      <sheetData sheetId="3539">
        <row r="106">
          <cell r="C106" t="str">
            <v>Hour</v>
          </cell>
        </row>
      </sheetData>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sheetData sheetId="3747"/>
      <sheetData sheetId="3748"/>
      <sheetData sheetId="3749"/>
      <sheetData sheetId="3750"/>
      <sheetData sheetId="3751"/>
      <sheetData sheetId="3752"/>
      <sheetData sheetId="3753">
        <row r="106">
          <cell r="C106" t="str">
            <v>Hour</v>
          </cell>
        </row>
      </sheetData>
      <sheetData sheetId="3754"/>
      <sheetData sheetId="3755"/>
      <sheetData sheetId="3756"/>
      <sheetData sheetId="3757"/>
      <sheetData sheetId="3758"/>
      <sheetData sheetId="3759" refreshError="1"/>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row r="106">
          <cell r="C106" t="str">
            <v>Hour</v>
          </cell>
        </row>
      </sheetData>
      <sheetData sheetId="3778"/>
      <sheetData sheetId="3779"/>
      <sheetData sheetId="3780"/>
      <sheetData sheetId="378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ow r="106">
          <cell r="C106" t="str">
            <v>Hour</v>
          </cell>
        </row>
      </sheetData>
      <sheetData sheetId="3857">
        <row r="106">
          <cell r="C106" t="str">
            <v>Hour</v>
          </cell>
        </row>
      </sheetData>
      <sheetData sheetId="3858">
        <row r="106">
          <cell r="C106" t="str">
            <v>Hour</v>
          </cell>
        </row>
      </sheetData>
      <sheetData sheetId="3859">
        <row r="106">
          <cell r="C106" t="str">
            <v>Hour</v>
          </cell>
        </row>
      </sheetData>
      <sheetData sheetId="3860">
        <row r="106">
          <cell r="C106" t="str">
            <v>Hour</v>
          </cell>
        </row>
      </sheetData>
      <sheetData sheetId="3861">
        <row r="106">
          <cell r="C106" t="str">
            <v>Hour</v>
          </cell>
        </row>
      </sheetData>
      <sheetData sheetId="3862">
        <row r="106">
          <cell r="C106" t="str">
            <v>Hour</v>
          </cell>
        </row>
      </sheetData>
      <sheetData sheetId="3863">
        <row r="106">
          <cell r="C106" t="str">
            <v>Hour</v>
          </cell>
        </row>
      </sheetData>
      <sheetData sheetId="3864">
        <row r="106">
          <cell r="C106" t="str">
            <v>Hour</v>
          </cell>
        </row>
      </sheetData>
      <sheetData sheetId="3865">
        <row r="106">
          <cell r="C106" t="str">
            <v>Hour</v>
          </cell>
        </row>
      </sheetData>
      <sheetData sheetId="3866">
        <row r="106">
          <cell r="C106" t="str">
            <v>Hour</v>
          </cell>
        </row>
      </sheetData>
      <sheetData sheetId="3867"/>
      <sheetData sheetId="3868">
        <row r="106">
          <cell r="C106" t="str">
            <v>Hour</v>
          </cell>
        </row>
      </sheetData>
      <sheetData sheetId="3869">
        <row r="106">
          <cell r="C106" t="str">
            <v>Hour</v>
          </cell>
        </row>
      </sheetData>
      <sheetData sheetId="3870">
        <row r="106">
          <cell r="C106" t="str">
            <v>Hour</v>
          </cell>
        </row>
      </sheetData>
      <sheetData sheetId="3871">
        <row r="106">
          <cell r="C106" t="str">
            <v>Hour</v>
          </cell>
        </row>
      </sheetData>
      <sheetData sheetId="3872">
        <row r="106">
          <cell r="C106" t="str">
            <v>Hour</v>
          </cell>
        </row>
      </sheetData>
      <sheetData sheetId="3873">
        <row r="106">
          <cell r="C106" t="str">
            <v>Hour</v>
          </cell>
        </row>
      </sheetData>
      <sheetData sheetId="3874">
        <row r="106">
          <cell r="C106" t="str">
            <v>Hour</v>
          </cell>
        </row>
      </sheetData>
      <sheetData sheetId="3875">
        <row r="106">
          <cell r="C106" t="str">
            <v>Hour</v>
          </cell>
        </row>
      </sheetData>
      <sheetData sheetId="3876">
        <row r="106">
          <cell r="C106" t="str">
            <v>Hour</v>
          </cell>
        </row>
      </sheetData>
      <sheetData sheetId="3877">
        <row r="106">
          <cell r="C106" t="str">
            <v>Hour</v>
          </cell>
        </row>
      </sheetData>
      <sheetData sheetId="3878">
        <row r="106">
          <cell r="C106" t="str">
            <v>Hour</v>
          </cell>
        </row>
      </sheetData>
      <sheetData sheetId="3879">
        <row r="106">
          <cell r="C106" t="str">
            <v>Hour</v>
          </cell>
        </row>
      </sheetData>
      <sheetData sheetId="3880">
        <row r="106">
          <cell r="C106" t="str">
            <v>Hour</v>
          </cell>
        </row>
      </sheetData>
      <sheetData sheetId="3881">
        <row r="106">
          <cell r="C106" t="str">
            <v>Hour</v>
          </cell>
        </row>
      </sheetData>
      <sheetData sheetId="3882">
        <row r="106">
          <cell r="C106" t="str">
            <v>Hour</v>
          </cell>
        </row>
      </sheetData>
      <sheetData sheetId="3883">
        <row r="106">
          <cell r="C106" t="str">
            <v>Hour</v>
          </cell>
        </row>
      </sheetData>
      <sheetData sheetId="3884">
        <row r="106">
          <cell r="C106" t="str">
            <v>Hour</v>
          </cell>
        </row>
      </sheetData>
      <sheetData sheetId="3885">
        <row r="106">
          <cell r="C106" t="str">
            <v>Hour</v>
          </cell>
        </row>
      </sheetData>
      <sheetData sheetId="3886">
        <row r="106">
          <cell r="C106" t="str">
            <v>Hour</v>
          </cell>
        </row>
      </sheetData>
      <sheetData sheetId="3887"/>
      <sheetData sheetId="3888"/>
      <sheetData sheetId="3889">
        <row r="106">
          <cell r="C106" t="str">
            <v>Hour</v>
          </cell>
        </row>
      </sheetData>
      <sheetData sheetId="3890">
        <row r="106">
          <cell r="C106" t="str">
            <v>Hour</v>
          </cell>
        </row>
      </sheetData>
      <sheetData sheetId="3891">
        <row r="106">
          <cell r="C106" t="str">
            <v>Hour</v>
          </cell>
        </row>
      </sheetData>
      <sheetData sheetId="3892"/>
      <sheetData sheetId="3893"/>
      <sheetData sheetId="3894">
        <row r="106">
          <cell r="C106" t="str">
            <v>Hour</v>
          </cell>
        </row>
      </sheetData>
      <sheetData sheetId="3895"/>
      <sheetData sheetId="3896"/>
      <sheetData sheetId="3897">
        <row r="106">
          <cell r="C106" t="str">
            <v>Hour</v>
          </cell>
        </row>
      </sheetData>
      <sheetData sheetId="3898">
        <row r="106">
          <cell r="C106" t="str">
            <v>Hour</v>
          </cell>
        </row>
      </sheetData>
      <sheetData sheetId="3899">
        <row r="106">
          <cell r="C106" t="str">
            <v>Hour</v>
          </cell>
        </row>
      </sheetData>
      <sheetData sheetId="3900"/>
      <sheetData sheetId="3901"/>
      <sheetData sheetId="3902">
        <row r="106">
          <cell r="C106" t="str">
            <v>Hour</v>
          </cell>
        </row>
      </sheetData>
      <sheetData sheetId="3903">
        <row r="106">
          <cell r="C106" t="str">
            <v>Hour</v>
          </cell>
        </row>
      </sheetData>
      <sheetData sheetId="3904">
        <row r="106">
          <cell r="C106" t="str">
            <v>Hour</v>
          </cell>
        </row>
      </sheetData>
      <sheetData sheetId="3905">
        <row r="106">
          <cell r="C106" t="str">
            <v>Hour</v>
          </cell>
        </row>
      </sheetData>
      <sheetData sheetId="3906">
        <row r="106">
          <cell r="C106" t="str">
            <v>Hour</v>
          </cell>
        </row>
      </sheetData>
      <sheetData sheetId="3907">
        <row r="106">
          <cell r="C106" t="str">
            <v>Hour</v>
          </cell>
        </row>
      </sheetData>
      <sheetData sheetId="3908">
        <row r="106">
          <cell r="C106" t="str">
            <v>Hour</v>
          </cell>
        </row>
      </sheetData>
      <sheetData sheetId="3909">
        <row r="106">
          <cell r="C106" t="str">
            <v>Hour</v>
          </cell>
        </row>
      </sheetData>
      <sheetData sheetId="3910">
        <row r="106">
          <cell r="C106" t="str">
            <v>Hour</v>
          </cell>
        </row>
      </sheetData>
      <sheetData sheetId="3911">
        <row r="106">
          <cell r="C106" t="str">
            <v>Hour</v>
          </cell>
        </row>
      </sheetData>
      <sheetData sheetId="3912"/>
      <sheetData sheetId="3913"/>
      <sheetData sheetId="3914">
        <row r="106">
          <cell r="C106" t="str">
            <v>Hour</v>
          </cell>
        </row>
      </sheetData>
      <sheetData sheetId="3915">
        <row r="106">
          <cell r="C106" t="str">
            <v>Hour</v>
          </cell>
        </row>
      </sheetData>
      <sheetData sheetId="3916"/>
      <sheetData sheetId="3917">
        <row r="106">
          <cell r="C106" t="str">
            <v>Hour</v>
          </cell>
        </row>
      </sheetData>
      <sheetData sheetId="3918">
        <row r="106">
          <cell r="C106" t="str">
            <v>Hour</v>
          </cell>
        </row>
      </sheetData>
      <sheetData sheetId="3919">
        <row r="106">
          <cell r="C106" t="str">
            <v>Hour</v>
          </cell>
        </row>
      </sheetData>
      <sheetData sheetId="3920"/>
      <sheetData sheetId="3921">
        <row r="106">
          <cell r="C106" t="str">
            <v>Hour</v>
          </cell>
        </row>
      </sheetData>
      <sheetData sheetId="3922"/>
      <sheetData sheetId="3923">
        <row r="106">
          <cell r="C106" t="str">
            <v>Hour</v>
          </cell>
        </row>
      </sheetData>
      <sheetData sheetId="3924">
        <row r="106">
          <cell r="C106" t="str">
            <v>Hour</v>
          </cell>
        </row>
      </sheetData>
      <sheetData sheetId="3925"/>
      <sheetData sheetId="3926"/>
      <sheetData sheetId="3927"/>
      <sheetData sheetId="3928">
        <row r="106">
          <cell r="C106" t="str">
            <v>Hour</v>
          </cell>
        </row>
      </sheetData>
      <sheetData sheetId="3929">
        <row r="106">
          <cell r="C106" t="str">
            <v>Hour</v>
          </cell>
        </row>
      </sheetData>
      <sheetData sheetId="3930">
        <row r="106">
          <cell r="C106" t="str">
            <v>Hour</v>
          </cell>
        </row>
      </sheetData>
      <sheetData sheetId="3931"/>
      <sheetData sheetId="3932">
        <row r="106">
          <cell r="C106" t="str">
            <v>Hour</v>
          </cell>
        </row>
      </sheetData>
      <sheetData sheetId="3933">
        <row r="106">
          <cell r="C106" t="str">
            <v>Hour</v>
          </cell>
        </row>
      </sheetData>
      <sheetData sheetId="3934"/>
      <sheetData sheetId="3935"/>
      <sheetData sheetId="3936"/>
      <sheetData sheetId="3937"/>
      <sheetData sheetId="3938">
        <row r="106">
          <cell r="C106" t="str">
            <v>Hour</v>
          </cell>
        </row>
      </sheetData>
      <sheetData sheetId="3939">
        <row r="106">
          <cell r="C106" t="str">
            <v>Hour</v>
          </cell>
        </row>
      </sheetData>
      <sheetData sheetId="3940"/>
      <sheetData sheetId="3941">
        <row r="106">
          <cell r="C106" t="str">
            <v>Hour</v>
          </cell>
        </row>
      </sheetData>
      <sheetData sheetId="3942">
        <row r="106">
          <cell r="C106" t="str">
            <v>Hour</v>
          </cell>
        </row>
      </sheetData>
      <sheetData sheetId="3943">
        <row r="106">
          <cell r="C106" t="str">
            <v>Hour</v>
          </cell>
        </row>
      </sheetData>
      <sheetData sheetId="3944">
        <row r="106">
          <cell r="C106" t="str">
            <v>Hour</v>
          </cell>
        </row>
      </sheetData>
      <sheetData sheetId="3945">
        <row r="106">
          <cell r="C106" t="str">
            <v>Hour</v>
          </cell>
        </row>
      </sheetData>
      <sheetData sheetId="3946">
        <row r="106">
          <cell r="C106" t="str">
            <v>Hour</v>
          </cell>
        </row>
      </sheetData>
      <sheetData sheetId="3947"/>
      <sheetData sheetId="3948">
        <row r="106">
          <cell r="C106" t="str">
            <v>Hour</v>
          </cell>
        </row>
      </sheetData>
      <sheetData sheetId="3949"/>
      <sheetData sheetId="3950"/>
      <sheetData sheetId="3951">
        <row r="106">
          <cell r="C106" t="str">
            <v>Hour</v>
          </cell>
        </row>
      </sheetData>
      <sheetData sheetId="3952">
        <row r="106">
          <cell r="C106" t="str">
            <v>Hour</v>
          </cell>
        </row>
      </sheetData>
      <sheetData sheetId="3953">
        <row r="106">
          <cell r="C106" t="str">
            <v>Hour</v>
          </cell>
        </row>
      </sheetData>
      <sheetData sheetId="3954">
        <row r="106">
          <cell r="C106" t="str">
            <v>Hour</v>
          </cell>
        </row>
      </sheetData>
      <sheetData sheetId="3955">
        <row r="106">
          <cell r="C106" t="str">
            <v>Hour</v>
          </cell>
        </row>
      </sheetData>
      <sheetData sheetId="3956"/>
      <sheetData sheetId="3957"/>
      <sheetData sheetId="3958"/>
      <sheetData sheetId="3959">
        <row r="106">
          <cell r="C106" t="str">
            <v>Hour</v>
          </cell>
        </row>
      </sheetData>
      <sheetData sheetId="3960"/>
      <sheetData sheetId="3961">
        <row r="106">
          <cell r="C106" t="str">
            <v>Hour</v>
          </cell>
        </row>
      </sheetData>
      <sheetData sheetId="3962">
        <row r="106">
          <cell r="C106" t="str">
            <v>Hour</v>
          </cell>
        </row>
      </sheetData>
      <sheetData sheetId="3963">
        <row r="106">
          <cell r="C106" t="str">
            <v>Hour</v>
          </cell>
        </row>
      </sheetData>
      <sheetData sheetId="3964">
        <row r="106">
          <cell r="C106" t="str">
            <v>Hour</v>
          </cell>
        </row>
      </sheetData>
      <sheetData sheetId="3965">
        <row r="106">
          <cell r="C106" t="str">
            <v>Hour</v>
          </cell>
        </row>
      </sheetData>
      <sheetData sheetId="3966"/>
      <sheetData sheetId="3967"/>
      <sheetData sheetId="3968">
        <row r="106">
          <cell r="C106" t="str">
            <v>Hour</v>
          </cell>
        </row>
      </sheetData>
      <sheetData sheetId="3969">
        <row r="106">
          <cell r="C106" t="str">
            <v>Hour</v>
          </cell>
        </row>
      </sheetData>
      <sheetData sheetId="3970">
        <row r="106">
          <cell r="C106" t="str">
            <v>Hour</v>
          </cell>
        </row>
      </sheetData>
      <sheetData sheetId="3971">
        <row r="106">
          <cell r="C106" t="str">
            <v>Hour</v>
          </cell>
        </row>
      </sheetData>
      <sheetData sheetId="3972">
        <row r="106">
          <cell r="C106" t="str">
            <v>Hour</v>
          </cell>
        </row>
      </sheetData>
      <sheetData sheetId="3973">
        <row r="106">
          <cell r="C106" t="str">
            <v>Hour</v>
          </cell>
        </row>
      </sheetData>
      <sheetData sheetId="3974">
        <row r="106">
          <cell r="C106" t="str">
            <v>Hour</v>
          </cell>
        </row>
      </sheetData>
      <sheetData sheetId="3975">
        <row r="106">
          <cell r="C106" t="str">
            <v>Hour</v>
          </cell>
        </row>
      </sheetData>
      <sheetData sheetId="3976">
        <row r="106">
          <cell r="C106" t="str">
            <v>Hour</v>
          </cell>
        </row>
      </sheetData>
      <sheetData sheetId="3977">
        <row r="106">
          <cell r="C106" t="str">
            <v>Hour</v>
          </cell>
        </row>
      </sheetData>
      <sheetData sheetId="3978"/>
      <sheetData sheetId="3979">
        <row r="106">
          <cell r="C106" t="str">
            <v>Hour</v>
          </cell>
        </row>
      </sheetData>
      <sheetData sheetId="3980">
        <row r="106">
          <cell r="C106" t="str">
            <v>Hour</v>
          </cell>
        </row>
      </sheetData>
      <sheetData sheetId="3981"/>
      <sheetData sheetId="3982"/>
      <sheetData sheetId="3983"/>
      <sheetData sheetId="3984">
        <row r="106">
          <cell r="C106" t="str">
            <v>Hour</v>
          </cell>
        </row>
      </sheetData>
      <sheetData sheetId="3985"/>
      <sheetData sheetId="3986"/>
      <sheetData sheetId="3987">
        <row r="106">
          <cell r="C106" t="str">
            <v>Hour</v>
          </cell>
        </row>
      </sheetData>
      <sheetData sheetId="3988"/>
      <sheetData sheetId="3989"/>
      <sheetData sheetId="3990"/>
      <sheetData sheetId="3991"/>
      <sheetData sheetId="3992"/>
      <sheetData sheetId="3993"/>
      <sheetData sheetId="3994"/>
      <sheetData sheetId="3995"/>
      <sheetData sheetId="3996"/>
      <sheetData sheetId="3997">
        <row r="106">
          <cell r="C106" t="str">
            <v>Hour</v>
          </cell>
        </row>
      </sheetData>
      <sheetData sheetId="3998">
        <row r="106">
          <cell r="C106" t="str">
            <v>Hour</v>
          </cell>
        </row>
      </sheetData>
      <sheetData sheetId="3999">
        <row r="106">
          <cell r="C106" t="str">
            <v>Hour</v>
          </cell>
        </row>
      </sheetData>
      <sheetData sheetId="4000"/>
      <sheetData sheetId="4001"/>
      <sheetData sheetId="4002"/>
      <sheetData sheetId="4003"/>
      <sheetData sheetId="4004">
        <row r="106">
          <cell r="C106" t="str">
            <v>Hour</v>
          </cell>
        </row>
      </sheetData>
      <sheetData sheetId="4005"/>
      <sheetData sheetId="4006"/>
      <sheetData sheetId="4007">
        <row r="106">
          <cell r="C106" t="str">
            <v>Hour</v>
          </cell>
        </row>
      </sheetData>
      <sheetData sheetId="4008">
        <row r="106">
          <cell r="C106" t="str">
            <v>Hour</v>
          </cell>
        </row>
      </sheetData>
      <sheetData sheetId="4009">
        <row r="106">
          <cell r="C106" t="str">
            <v>Hour</v>
          </cell>
        </row>
      </sheetData>
      <sheetData sheetId="4010">
        <row r="106">
          <cell r="C106" t="str">
            <v>Hour</v>
          </cell>
        </row>
      </sheetData>
      <sheetData sheetId="4011">
        <row r="106">
          <cell r="C106" t="str">
            <v>Hour</v>
          </cell>
        </row>
      </sheetData>
      <sheetData sheetId="4012">
        <row r="106">
          <cell r="C106" t="str">
            <v>Hour</v>
          </cell>
        </row>
      </sheetData>
      <sheetData sheetId="4013">
        <row r="106">
          <cell r="C106" t="str">
            <v>Hour</v>
          </cell>
        </row>
      </sheetData>
      <sheetData sheetId="4014">
        <row r="106">
          <cell r="C106" t="str">
            <v>Hour</v>
          </cell>
        </row>
      </sheetData>
      <sheetData sheetId="4015">
        <row r="106">
          <cell r="C106" t="str">
            <v>Hour</v>
          </cell>
        </row>
      </sheetData>
      <sheetData sheetId="4016"/>
      <sheetData sheetId="4017"/>
      <sheetData sheetId="4018"/>
      <sheetData sheetId="4019"/>
      <sheetData sheetId="4020">
        <row r="106">
          <cell r="C106" t="str">
            <v>Hour</v>
          </cell>
        </row>
      </sheetData>
      <sheetData sheetId="4021">
        <row r="106">
          <cell r="C106" t="str">
            <v>Hour</v>
          </cell>
        </row>
      </sheetData>
      <sheetData sheetId="4022"/>
      <sheetData sheetId="4023"/>
      <sheetData sheetId="4024">
        <row r="106">
          <cell r="C106" t="str">
            <v>Hour</v>
          </cell>
        </row>
      </sheetData>
      <sheetData sheetId="4025"/>
      <sheetData sheetId="4026"/>
      <sheetData sheetId="4027"/>
      <sheetData sheetId="4028"/>
      <sheetData sheetId="4029"/>
      <sheetData sheetId="4030">
        <row r="106">
          <cell r="C106" t="str">
            <v>Hour</v>
          </cell>
        </row>
      </sheetData>
      <sheetData sheetId="4031"/>
      <sheetData sheetId="4032"/>
      <sheetData sheetId="4033"/>
      <sheetData sheetId="4034"/>
      <sheetData sheetId="4035"/>
      <sheetData sheetId="4036"/>
      <sheetData sheetId="4037">
        <row r="106">
          <cell r="C106" t="str">
            <v>Hour</v>
          </cell>
        </row>
      </sheetData>
      <sheetData sheetId="4038">
        <row r="106">
          <cell r="C106" t="str">
            <v>Hour</v>
          </cell>
        </row>
      </sheetData>
      <sheetData sheetId="4039">
        <row r="106">
          <cell r="C106" t="str">
            <v>Hour</v>
          </cell>
        </row>
      </sheetData>
      <sheetData sheetId="4040"/>
      <sheetData sheetId="4041"/>
      <sheetData sheetId="4042"/>
      <sheetData sheetId="4043"/>
      <sheetData sheetId="4044"/>
      <sheetData sheetId="4045">
        <row r="106">
          <cell r="C106" t="str">
            <v>Hour</v>
          </cell>
        </row>
      </sheetData>
      <sheetData sheetId="4046">
        <row r="106">
          <cell r="C106" t="str">
            <v>Hour</v>
          </cell>
        </row>
      </sheetData>
      <sheetData sheetId="4047">
        <row r="106">
          <cell r="C106" t="str">
            <v>Hour</v>
          </cell>
        </row>
      </sheetData>
      <sheetData sheetId="4048">
        <row r="106">
          <cell r="C106" t="str">
            <v>Hour</v>
          </cell>
        </row>
      </sheetData>
      <sheetData sheetId="4049">
        <row r="106">
          <cell r="C106" t="str">
            <v>Hour</v>
          </cell>
        </row>
      </sheetData>
      <sheetData sheetId="4050"/>
      <sheetData sheetId="4051"/>
      <sheetData sheetId="4052"/>
      <sheetData sheetId="4053">
        <row r="106">
          <cell r="C106" t="str">
            <v>Hour</v>
          </cell>
        </row>
      </sheetData>
      <sheetData sheetId="4054"/>
      <sheetData sheetId="4055"/>
      <sheetData sheetId="4056">
        <row r="106">
          <cell r="C106" t="str">
            <v>Hour</v>
          </cell>
        </row>
      </sheetData>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row r="106">
          <cell r="C106" t="str">
            <v>Hour</v>
          </cell>
        </row>
      </sheetData>
      <sheetData sheetId="4074"/>
      <sheetData sheetId="4075"/>
      <sheetData sheetId="4076"/>
      <sheetData sheetId="4077"/>
      <sheetData sheetId="4078">
        <row r="106">
          <cell r="C106" t="str">
            <v>Hour</v>
          </cell>
        </row>
      </sheetData>
      <sheetData sheetId="4079"/>
      <sheetData sheetId="4080"/>
      <sheetData sheetId="4081"/>
      <sheetData sheetId="4082"/>
      <sheetData sheetId="4083"/>
      <sheetData sheetId="4084"/>
      <sheetData sheetId="4085"/>
      <sheetData sheetId="4086"/>
      <sheetData sheetId="4087"/>
      <sheetData sheetId="4088"/>
      <sheetData sheetId="4089">
        <row r="106">
          <cell r="C106" t="str">
            <v>Hour</v>
          </cell>
        </row>
      </sheetData>
      <sheetData sheetId="4090">
        <row r="106">
          <cell r="C106" t="str">
            <v>Hour</v>
          </cell>
        </row>
      </sheetData>
      <sheetData sheetId="4091"/>
      <sheetData sheetId="4092">
        <row r="106">
          <cell r="C106" t="str">
            <v>Hour</v>
          </cell>
        </row>
      </sheetData>
      <sheetData sheetId="4093">
        <row r="106">
          <cell r="C106" t="str">
            <v>Hour</v>
          </cell>
        </row>
      </sheetData>
      <sheetData sheetId="4094"/>
      <sheetData sheetId="4095"/>
      <sheetData sheetId="4096"/>
      <sheetData sheetId="4097">
        <row r="106">
          <cell r="C106" t="str">
            <v>Hour</v>
          </cell>
        </row>
      </sheetData>
      <sheetData sheetId="4098">
        <row r="106">
          <cell r="C106" t="str">
            <v>Hour</v>
          </cell>
        </row>
      </sheetData>
      <sheetData sheetId="4099">
        <row r="106">
          <cell r="C106" t="str">
            <v>Hour</v>
          </cell>
        </row>
      </sheetData>
      <sheetData sheetId="4100"/>
      <sheetData sheetId="4101">
        <row r="106">
          <cell r="C106" t="str">
            <v>Hour</v>
          </cell>
        </row>
      </sheetData>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row r="106">
          <cell r="C106" t="str">
            <v>Hour</v>
          </cell>
        </row>
      </sheetData>
      <sheetData sheetId="4115">
        <row r="106">
          <cell r="C106" t="str">
            <v>Hour</v>
          </cell>
        </row>
      </sheetData>
      <sheetData sheetId="4116">
        <row r="106">
          <cell r="C106" t="str">
            <v>Hour</v>
          </cell>
        </row>
      </sheetData>
      <sheetData sheetId="4117"/>
      <sheetData sheetId="4118">
        <row r="106">
          <cell r="C106" t="str">
            <v>Hour</v>
          </cell>
        </row>
      </sheetData>
      <sheetData sheetId="4119"/>
      <sheetData sheetId="4120"/>
      <sheetData sheetId="4121"/>
      <sheetData sheetId="4122">
        <row r="106">
          <cell r="C106" t="str">
            <v>Hour</v>
          </cell>
        </row>
      </sheetData>
      <sheetData sheetId="4123">
        <row r="106">
          <cell r="C106" t="str">
            <v>Hour</v>
          </cell>
        </row>
      </sheetData>
      <sheetData sheetId="4124"/>
      <sheetData sheetId="4125">
        <row r="106">
          <cell r="C106" t="str">
            <v>Hour</v>
          </cell>
        </row>
      </sheetData>
      <sheetData sheetId="4126">
        <row r="106">
          <cell r="C106" t="str">
            <v>Hour</v>
          </cell>
        </row>
      </sheetData>
      <sheetData sheetId="4127"/>
      <sheetData sheetId="4128"/>
      <sheetData sheetId="4129">
        <row r="106">
          <cell r="C106" t="str">
            <v>Hour</v>
          </cell>
        </row>
      </sheetData>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row r="106">
          <cell r="C106" t="str">
            <v>Hour</v>
          </cell>
        </row>
      </sheetData>
      <sheetData sheetId="4143"/>
      <sheetData sheetId="4144"/>
      <sheetData sheetId="4145"/>
      <sheetData sheetId="4146"/>
      <sheetData sheetId="4147">
        <row r="106">
          <cell r="C106" t="str">
            <v>Hour</v>
          </cell>
        </row>
      </sheetData>
      <sheetData sheetId="4148"/>
      <sheetData sheetId="4149"/>
      <sheetData sheetId="4150">
        <row r="106">
          <cell r="C106" t="str">
            <v>Hour</v>
          </cell>
        </row>
      </sheetData>
      <sheetData sheetId="4151"/>
      <sheetData sheetId="4152"/>
      <sheetData sheetId="4153"/>
      <sheetData sheetId="4154"/>
      <sheetData sheetId="4155">
        <row r="106">
          <cell r="C106" t="str">
            <v>Hour</v>
          </cell>
        </row>
      </sheetData>
      <sheetData sheetId="4156"/>
      <sheetData sheetId="4157" refreshError="1"/>
      <sheetData sheetId="4158" refreshError="1"/>
      <sheetData sheetId="4159"/>
      <sheetData sheetId="4160">
        <row r="106">
          <cell r="C106" t="str">
            <v>Hour</v>
          </cell>
        </row>
      </sheetData>
      <sheetData sheetId="4161">
        <row r="106">
          <cell r="C106" t="str">
            <v>Hour</v>
          </cell>
        </row>
      </sheetData>
      <sheetData sheetId="4162">
        <row r="106">
          <cell r="C106" t="str">
            <v>Hour</v>
          </cell>
        </row>
      </sheetData>
      <sheetData sheetId="4163"/>
      <sheetData sheetId="4164">
        <row r="106">
          <cell r="C106" t="str">
            <v>Hour</v>
          </cell>
        </row>
      </sheetData>
      <sheetData sheetId="4165"/>
      <sheetData sheetId="4166"/>
      <sheetData sheetId="4167"/>
      <sheetData sheetId="4168"/>
      <sheetData sheetId="4169"/>
      <sheetData sheetId="4170">
        <row r="106">
          <cell r="C106" t="str">
            <v>Hour</v>
          </cell>
        </row>
      </sheetData>
      <sheetData sheetId="4171"/>
      <sheetData sheetId="4172"/>
      <sheetData sheetId="4173"/>
      <sheetData sheetId="4174"/>
      <sheetData sheetId="4175">
        <row r="106">
          <cell r="C106" t="str">
            <v>Hour</v>
          </cell>
        </row>
      </sheetData>
      <sheetData sheetId="4176">
        <row r="106">
          <cell r="C106" t="str">
            <v>Hour</v>
          </cell>
        </row>
      </sheetData>
      <sheetData sheetId="4177">
        <row r="106">
          <cell r="C106" t="str">
            <v>Hour</v>
          </cell>
        </row>
      </sheetData>
      <sheetData sheetId="4178">
        <row r="106">
          <cell r="C106" t="str">
            <v>Hour</v>
          </cell>
        </row>
      </sheetData>
      <sheetData sheetId="4179">
        <row r="106">
          <cell r="C106" t="str">
            <v>Hour</v>
          </cell>
        </row>
      </sheetData>
      <sheetData sheetId="4180"/>
      <sheetData sheetId="4181"/>
      <sheetData sheetId="4182">
        <row r="106">
          <cell r="C106" t="str">
            <v>Hour</v>
          </cell>
        </row>
      </sheetData>
      <sheetData sheetId="4183">
        <row r="106">
          <cell r="C106" t="str">
            <v>Hour</v>
          </cell>
        </row>
      </sheetData>
      <sheetData sheetId="4184"/>
      <sheetData sheetId="4185"/>
      <sheetData sheetId="4186">
        <row r="106">
          <cell r="C106" t="str">
            <v>Hour</v>
          </cell>
        </row>
      </sheetData>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row r="106">
          <cell r="C106" t="str">
            <v>Hour</v>
          </cell>
        </row>
      </sheetData>
      <sheetData sheetId="4204"/>
      <sheetData sheetId="4205"/>
      <sheetData sheetId="4206"/>
      <sheetData sheetId="4207"/>
      <sheetData sheetId="4208">
        <row r="106">
          <cell r="C106" t="str">
            <v>Hour</v>
          </cell>
        </row>
      </sheetData>
      <sheetData sheetId="4209"/>
      <sheetData sheetId="4210"/>
      <sheetData sheetId="4211"/>
      <sheetData sheetId="4212"/>
      <sheetData sheetId="4213"/>
      <sheetData sheetId="4214">
        <row r="106">
          <cell r="C106" t="str">
            <v>Hour</v>
          </cell>
        </row>
      </sheetData>
      <sheetData sheetId="4215">
        <row r="106">
          <cell r="C106" t="str">
            <v>Hour</v>
          </cell>
        </row>
      </sheetData>
      <sheetData sheetId="4216">
        <row r="106">
          <cell r="C106" t="str">
            <v>Hour</v>
          </cell>
        </row>
      </sheetData>
      <sheetData sheetId="4217">
        <row r="106">
          <cell r="C106" t="str">
            <v>Hour</v>
          </cell>
        </row>
      </sheetData>
      <sheetData sheetId="4218">
        <row r="106">
          <cell r="C106" t="str">
            <v>Hour</v>
          </cell>
        </row>
      </sheetData>
      <sheetData sheetId="4219">
        <row r="106">
          <cell r="C106" t="str">
            <v>Hour</v>
          </cell>
        </row>
      </sheetData>
      <sheetData sheetId="4220">
        <row r="106">
          <cell r="C106" t="str">
            <v>Hour</v>
          </cell>
        </row>
      </sheetData>
      <sheetData sheetId="4221"/>
      <sheetData sheetId="4222">
        <row r="106">
          <cell r="C106" t="str">
            <v>Hour</v>
          </cell>
        </row>
      </sheetData>
      <sheetData sheetId="4223">
        <row r="106">
          <cell r="C106" t="str">
            <v>Hour</v>
          </cell>
        </row>
      </sheetData>
      <sheetData sheetId="4224"/>
      <sheetData sheetId="4225"/>
      <sheetData sheetId="4226">
        <row r="106">
          <cell r="C106" t="str">
            <v>Hour</v>
          </cell>
        </row>
      </sheetData>
      <sheetData sheetId="4227"/>
      <sheetData sheetId="4228"/>
      <sheetData sheetId="4229"/>
      <sheetData sheetId="4230"/>
      <sheetData sheetId="4231"/>
      <sheetData sheetId="4232"/>
      <sheetData sheetId="4233"/>
      <sheetData sheetId="4234"/>
      <sheetData sheetId="4235" refreshError="1"/>
      <sheetData sheetId="4236">
        <row r="106">
          <cell r="C106" t="str">
            <v>Hour</v>
          </cell>
        </row>
      </sheetData>
      <sheetData sheetId="4237" refreshError="1"/>
      <sheetData sheetId="4238" refreshError="1"/>
      <sheetData sheetId="4239">
        <row r="106">
          <cell r="C106" t="str">
            <v>Hour</v>
          </cell>
        </row>
      </sheetData>
      <sheetData sheetId="4240">
        <row r="106">
          <cell r="C106" t="str">
            <v>Hour</v>
          </cell>
        </row>
      </sheetData>
      <sheetData sheetId="4241">
        <row r="106">
          <cell r="C106" t="str">
            <v>Hour</v>
          </cell>
        </row>
      </sheetData>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Bahan"/>
      <sheetName val="Harga Upah"/>
      <sheetName val="REKAP ESKALASI"/>
      <sheetName val="Analisa SNI"/>
      <sheetName val="INDEKS"/>
      <sheetName val="Analis Kusen 1 ESKALASI"/>
      <sheetName val="Analis Kusen 1"/>
      <sheetName val="RAB TOTALY"/>
      <sheetName val="RAB TOTALY (2)"/>
      <sheetName val="RAB TOTALY (3)"/>
      <sheetName val="RAB SIPIL MEJID"/>
      <sheetName val="RAB ARSITEK MASJID"/>
      <sheetName val="REKAP SMP"/>
      <sheetName val="RAB SIPIL SMP"/>
      <sheetName val="RAB ARSITEK SMP"/>
      <sheetName val="REKAP SMK ESKL"/>
      <sheetName val="RAB SMK ESKL"/>
      <sheetName val="REKAP KANTOR ESKL"/>
      <sheetName val="RAB SIPIL KANTOR ESKL"/>
      <sheetName val="RAB ARSITEK KANTOR ESKL"/>
      <sheetName val="REKAP SD ESKL"/>
      <sheetName val="RAB SD ESKL"/>
      <sheetName val="Rab Land SD ESKL"/>
      <sheetName val="REKAP SMA ESKL"/>
      <sheetName val="RAB SIPIL SMA ESKL"/>
      <sheetName val="RAB ARSITEK SMA ESKL"/>
      <sheetName val="REKAP LAB ESKL"/>
      <sheetName val="RAB SIPIL LAB ESKL"/>
      <sheetName val="RAB ARSITEK LAB ESKL"/>
      <sheetName val="REKEP MULTI ESKL"/>
      <sheetName val="RAB SIPIL MULTI ESKL"/>
      <sheetName val="RAB ARSITEK MULTI ESKL"/>
      <sheetName val="REKAP KANTIN"/>
      <sheetName val="RAB SIPIL KANTIN"/>
      <sheetName val="RAB ARSITEK KANTIN"/>
      <sheetName val="REKAP GOR ESKL"/>
      <sheetName val="RAB SIPIL GOR ESKL"/>
      <sheetName val="RAB ARSITEK GOR ESKL"/>
      <sheetName val="Rkp Lands 2 ESKL"/>
      <sheetName val="Lanscipe ESKL"/>
      <sheetName val="POS JAGA ESKL"/>
      <sheetName val="Harga Bahan ME"/>
      <sheetName val="Harga Upah ME"/>
      <sheetName val="REKAP ESKALASI ME "/>
      <sheetName val="Analisa SNI ME"/>
      <sheetName val="Rkp SMA"/>
      <sheetName val="Rab arc"/>
      <sheetName val="Rab SMA ME"/>
      <sheetName val="drain EDINTING"/>
      <sheetName val="Rkp SMP ESKL"/>
      <sheetName val="Rab SMP ME ESKL"/>
      <sheetName val="Rkp Office"/>
      <sheetName val="Rkp Lab"/>
      <sheetName val="Rkp Multi"/>
      <sheetName val="Rab Multi &amp; Lab. ME ESKL"/>
      <sheetName val="Rkp Masjid"/>
      <sheetName val="Rkp Kantin"/>
      <sheetName val="Rkp SMK ME ESKL"/>
      <sheetName val="RAB SMK ME ESKL"/>
      <sheetName val="Rekap SD ME ESKL"/>
      <sheetName val="Rab SD ME ESKL"/>
      <sheetName val="Rkp Gor ESKL"/>
      <sheetName val="Rab me Campur ESKL"/>
      <sheetName val="Lanscipe ME ESKL"/>
      <sheetName val="Rkp Lands 2 (2) ESK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2)"/>
      <sheetName val="BU "/>
      <sheetName val="harga-raw"/>
      <sheetName val="agg-plan"/>
      <sheetName val="FINALIS (4)"/>
      <sheetName val="rekap"/>
      <sheetName val="sch"/>
      <sheetName val="boq"/>
      <sheetName val="pivot2"/>
      <sheetName val="pivot1"/>
      <sheetName val="tot mat"/>
      <sheetName val="GENERAL"/>
      <sheetName val="breakdown"/>
      <sheetName val="Pricing"/>
      <sheetName val="CM_beton"/>
      <sheetName val="Rate"/>
      <sheetName val="e14"/>
      <sheetName val="SUBKON"/>
      <sheetName val="CF"/>
      <sheetName val="elektrik"/>
      <sheetName val="mob-demob"/>
      <sheetName val="Gal"/>
      <sheetName val="Timb"/>
      <sheetName val="CM_agg"/>
      <sheetName val="CM_hotmix"/>
      <sheetName val="CM_msnry"/>
      <sheetName val="Cm pancang"/>
      <sheetName val="beki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7">
          <cell r="B7">
            <v>1</v>
          </cell>
          <cell r="D7" t="str">
            <v>ENCLOSURE No. 14</v>
          </cell>
        </row>
        <row r="9">
          <cell r="D9" t="str">
            <v>BREAKDOWN OF MAJOR UNIT PRICES</v>
          </cell>
        </row>
        <row r="12">
          <cell r="D12" t="str">
            <v>Name  of Tenderer</v>
          </cell>
          <cell r="G12" t="str">
            <v>:</v>
          </cell>
          <cell r="I12" t="str">
            <v>PT. BRANTAS ABIPRAYA (PERSERO)</v>
          </cell>
        </row>
        <row r="16">
          <cell r="D16" t="str">
            <v>Price item Number</v>
          </cell>
          <cell r="I16" t="str">
            <v>I - 1</v>
          </cell>
        </row>
        <row r="17">
          <cell r="D17" t="str">
            <v>Description</v>
          </cell>
          <cell r="I17" t="str">
            <v>Contractor's temporary facilities : Office, Quarter's</v>
          </cell>
        </row>
        <row r="19">
          <cell r="D19" t="str">
            <v>Item</v>
          </cell>
          <cell r="J19" t="str">
            <v>Unit</v>
          </cell>
          <cell r="K19" t="str">
            <v>Quantity</v>
          </cell>
          <cell r="L19" t="str">
            <v>Foreign Currency</v>
          </cell>
          <cell r="N19" t="str">
            <v>Local Currency</v>
          </cell>
        </row>
        <row r="20">
          <cell r="L20" t="str">
            <v>(      )</v>
          </cell>
          <cell r="N20" t="str">
            <v>( Rp. )</v>
          </cell>
        </row>
        <row r="21">
          <cell r="L21" t="str">
            <v>Unit Price</v>
          </cell>
          <cell r="M21" t="str">
            <v>Amount</v>
          </cell>
          <cell r="N21" t="str">
            <v>Unit Price</v>
          </cell>
          <cell r="O21" t="str">
            <v>Amount</v>
          </cell>
        </row>
        <row r="23">
          <cell r="D23">
            <v>1</v>
          </cell>
          <cell r="F23" t="str">
            <v>Contractor's office</v>
          </cell>
          <cell r="J23" t="str">
            <v>m2</v>
          </cell>
          <cell r="K23">
            <v>200</v>
          </cell>
          <cell r="N23">
            <v>400000</v>
          </cell>
          <cell r="O23">
            <v>80000000</v>
          </cell>
        </row>
        <row r="24">
          <cell r="D24">
            <v>2</v>
          </cell>
          <cell r="F24" t="str">
            <v>Barp wire fence h=1.50 cm</v>
          </cell>
          <cell r="J24" t="str">
            <v>m</v>
          </cell>
          <cell r="K24">
            <v>430</v>
          </cell>
          <cell r="N24">
            <v>150000</v>
          </cell>
          <cell r="O24">
            <v>64500000</v>
          </cell>
        </row>
        <row r="25">
          <cell r="D25">
            <v>3</v>
          </cell>
          <cell r="F25" t="str">
            <v>Repair shop</v>
          </cell>
          <cell r="J25" t="str">
            <v>m2</v>
          </cell>
          <cell r="K25">
            <v>150</v>
          </cell>
          <cell r="N25">
            <v>200000</v>
          </cell>
          <cell r="O25">
            <v>30000000</v>
          </cell>
        </row>
        <row r="26">
          <cell r="D26">
            <v>4</v>
          </cell>
          <cell r="F26" t="str">
            <v>Stock Yard</v>
          </cell>
          <cell r="J26" t="str">
            <v>m2</v>
          </cell>
          <cell r="K26">
            <v>100</v>
          </cell>
          <cell r="N26">
            <v>200000</v>
          </cell>
          <cell r="O26">
            <v>20000000</v>
          </cell>
        </row>
        <row r="27">
          <cell r="D27">
            <v>5</v>
          </cell>
          <cell r="F27" t="str">
            <v>Workshop</v>
          </cell>
          <cell r="J27" t="str">
            <v>m2</v>
          </cell>
          <cell r="K27">
            <v>200</v>
          </cell>
          <cell r="N27">
            <v>200000</v>
          </cell>
          <cell r="O27">
            <v>40000000</v>
          </cell>
        </row>
        <row r="28">
          <cell r="D28">
            <v>6</v>
          </cell>
          <cell r="F28" t="str">
            <v>Contractor Quarter</v>
          </cell>
          <cell r="J28" t="str">
            <v>m2</v>
          </cell>
          <cell r="K28">
            <v>150</v>
          </cell>
          <cell r="N28">
            <v>200000</v>
          </cell>
          <cell r="O28">
            <v>30000000</v>
          </cell>
        </row>
        <row r="29">
          <cell r="D29">
            <v>7</v>
          </cell>
          <cell r="F29" t="str">
            <v>Labour camp</v>
          </cell>
          <cell r="J29" t="str">
            <v>m2</v>
          </cell>
          <cell r="K29">
            <v>200</v>
          </cell>
          <cell r="N29">
            <v>200000</v>
          </cell>
          <cell r="O29">
            <v>40000000</v>
          </cell>
        </row>
        <row r="30">
          <cell r="D30">
            <v>8</v>
          </cell>
          <cell r="F30" t="str">
            <v>Supply of electricity</v>
          </cell>
          <cell r="J30" t="str">
            <v>ls</v>
          </cell>
          <cell r="K30">
            <v>1</v>
          </cell>
          <cell r="N30">
            <v>36000000</v>
          </cell>
          <cell r="O30">
            <v>36000000</v>
          </cell>
        </row>
        <row r="31">
          <cell r="D31">
            <v>9</v>
          </cell>
          <cell r="F31" t="str">
            <v>Water supply system</v>
          </cell>
          <cell r="J31" t="str">
            <v>ls</v>
          </cell>
          <cell r="K31">
            <v>1</v>
          </cell>
          <cell r="N31">
            <v>30000000</v>
          </cell>
          <cell r="O31">
            <v>30000000</v>
          </cell>
        </row>
        <row r="32">
          <cell r="D32">
            <v>10</v>
          </cell>
          <cell r="F32" t="str">
            <v>Demolishing</v>
          </cell>
          <cell r="J32" t="str">
            <v>ls</v>
          </cell>
          <cell r="K32">
            <v>1</v>
          </cell>
          <cell r="N32">
            <v>30000000</v>
          </cell>
          <cell r="O32">
            <v>30000000</v>
          </cell>
        </row>
        <row r="34">
          <cell r="F34" t="str">
            <v>Repair Engineer's Office</v>
          </cell>
        </row>
        <row r="35">
          <cell r="D35">
            <v>11</v>
          </cell>
          <cell r="F35" t="str">
            <v>Office at Palembang</v>
          </cell>
          <cell r="J35" t="str">
            <v>m2</v>
          </cell>
          <cell r="K35">
            <v>300</v>
          </cell>
          <cell r="N35">
            <v>200000</v>
          </cell>
          <cell r="O35">
            <v>60000000</v>
          </cell>
        </row>
        <row r="36">
          <cell r="D36">
            <v>12</v>
          </cell>
          <cell r="F36" t="str">
            <v>Office at Lubuklinggau</v>
          </cell>
          <cell r="J36" t="str">
            <v>m2</v>
          </cell>
          <cell r="K36">
            <v>100</v>
          </cell>
          <cell r="N36">
            <v>200000</v>
          </cell>
          <cell r="O36">
            <v>20000000</v>
          </cell>
        </row>
        <row r="45">
          <cell r="F45" t="str">
            <v xml:space="preserve">Sub-total </v>
          </cell>
          <cell r="O45">
            <v>480500000</v>
          </cell>
        </row>
        <row r="47">
          <cell r="F47" t="str">
            <v>Indirect cost</v>
          </cell>
          <cell r="I47">
            <v>0</v>
          </cell>
          <cell r="K47">
            <v>0.1</v>
          </cell>
          <cell r="O47">
            <v>48050000</v>
          </cell>
        </row>
        <row r="49">
          <cell r="B49" t="str">
            <v>Contractor's temporary facilities : Office, Quarter's</v>
          </cell>
          <cell r="D49" t="str">
            <v>.</v>
          </cell>
          <cell r="F49" t="str">
            <v>Unit Price</v>
          </cell>
          <cell r="O49">
            <v>528550000</v>
          </cell>
        </row>
        <row r="52">
          <cell r="L52" t="str">
            <v>Tenderer's Official Representative</v>
          </cell>
        </row>
        <row r="56">
          <cell r="L56" t="str">
            <v>Signature</v>
          </cell>
        </row>
        <row r="58">
          <cell r="L58" t="str">
            <v>Name</v>
          </cell>
          <cell r="M58" t="str">
            <v>Ir. C. Thomas Pangaribuan  ,MM</v>
          </cell>
        </row>
        <row r="60">
          <cell r="L60" t="str">
            <v>Position</v>
          </cell>
          <cell r="M60" t="str">
            <v>Marketing Director</v>
          </cell>
        </row>
        <row r="62">
          <cell r="L62" t="str">
            <v>Date</v>
          </cell>
          <cell r="M62" t="str">
            <v>21  November 2005</v>
          </cell>
        </row>
        <row r="64">
          <cell r="L64" t="str">
            <v>Company stamp</v>
          </cell>
        </row>
        <row r="69">
          <cell r="B69">
            <v>2</v>
          </cell>
          <cell r="D69" t="str">
            <v>ENCLOSURE No. 14</v>
          </cell>
        </row>
        <row r="71">
          <cell r="D71" t="str">
            <v>BREAKDOWN OF MAJOR UNIT PRICES</v>
          </cell>
        </row>
        <row r="74">
          <cell r="D74" t="str">
            <v>Name  of Tenderer</v>
          </cell>
          <cell r="G74" t="str">
            <v>:</v>
          </cell>
          <cell r="I74" t="str">
            <v>PT. BRANTAS ABIPRAYA (PERSERO)</v>
          </cell>
        </row>
        <row r="78">
          <cell r="D78" t="str">
            <v>Price item Number</v>
          </cell>
          <cell r="I78" t="str">
            <v>I - 2</v>
          </cell>
        </row>
        <row r="79">
          <cell r="D79" t="str">
            <v>Description</v>
          </cell>
          <cell r="I79" t="str">
            <v>Telephone and Radio communication system</v>
          </cell>
        </row>
        <row r="81">
          <cell r="D81" t="str">
            <v>Item</v>
          </cell>
          <cell r="J81" t="str">
            <v>Unit</v>
          </cell>
          <cell r="K81" t="str">
            <v>Quantity</v>
          </cell>
          <cell r="L81" t="str">
            <v>Foreign Currency</v>
          </cell>
          <cell r="N81" t="str">
            <v>Local Currency</v>
          </cell>
        </row>
        <row r="82">
          <cell r="L82" t="str">
            <v>(      )</v>
          </cell>
          <cell r="N82" t="str">
            <v>( Rp. )</v>
          </cell>
        </row>
        <row r="83">
          <cell r="L83" t="str">
            <v>Unit Price</v>
          </cell>
          <cell r="M83" t="str">
            <v>Amount</v>
          </cell>
          <cell r="N83" t="str">
            <v>Unit Price</v>
          </cell>
          <cell r="O83" t="str">
            <v>Amount</v>
          </cell>
        </row>
        <row r="85">
          <cell r="D85">
            <v>1</v>
          </cell>
          <cell r="F85" t="str">
            <v>Radio Telecomunication</v>
          </cell>
          <cell r="J85" t="str">
            <v>set</v>
          </cell>
          <cell r="K85">
            <v>2</v>
          </cell>
          <cell r="N85">
            <v>10000000</v>
          </cell>
          <cell r="O85">
            <v>20000000</v>
          </cell>
        </row>
        <row r="86">
          <cell r="D86">
            <v>2</v>
          </cell>
          <cell r="F86" t="str">
            <v>Handy Talky</v>
          </cell>
          <cell r="J86" t="str">
            <v>set</v>
          </cell>
          <cell r="K86">
            <v>20</v>
          </cell>
          <cell r="N86">
            <v>1000000</v>
          </cell>
          <cell r="O86">
            <v>20000000</v>
          </cell>
        </row>
        <row r="87">
          <cell r="D87">
            <v>3</v>
          </cell>
          <cell r="F87" t="str">
            <v>Telephone 2 line</v>
          </cell>
          <cell r="J87" t="str">
            <v>month</v>
          </cell>
          <cell r="K87">
            <v>60</v>
          </cell>
          <cell r="N87">
            <v>1600000</v>
          </cell>
          <cell r="O87">
            <v>96000000</v>
          </cell>
        </row>
        <row r="88">
          <cell r="D88">
            <v>4</v>
          </cell>
          <cell r="O88">
            <v>0</v>
          </cell>
        </row>
        <row r="89">
          <cell r="D89">
            <v>5</v>
          </cell>
          <cell r="O89">
            <v>0</v>
          </cell>
        </row>
        <row r="90">
          <cell r="D90">
            <v>6</v>
          </cell>
          <cell r="O90">
            <v>0</v>
          </cell>
        </row>
        <row r="91">
          <cell r="D91">
            <v>7</v>
          </cell>
          <cell r="O91">
            <v>0</v>
          </cell>
        </row>
        <row r="92">
          <cell r="D92">
            <v>8</v>
          </cell>
          <cell r="O92">
            <v>0</v>
          </cell>
        </row>
        <row r="93">
          <cell r="D93">
            <v>9</v>
          </cell>
          <cell r="O93">
            <v>0</v>
          </cell>
        </row>
        <row r="94">
          <cell r="D94">
            <v>10</v>
          </cell>
          <cell r="O94">
            <v>0</v>
          </cell>
        </row>
        <row r="95">
          <cell r="D95">
            <v>11</v>
          </cell>
        </row>
        <row r="96">
          <cell r="D96">
            <v>12</v>
          </cell>
        </row>
        <row r="97">
          <cell r="D97">
            <v>13</v>
          </cell>
        </row>
        <row r="98">
          <cell r="D98">
            <v>14</v>
          </cell>
        </row>
        <row r="99">
          <cell r="D99">
            <v>15</v>
          </cell>
        </row>
        <row r="100">
          <cell r="D100">
            <v>16</v>
          </cell>
        </row>
        <row r="101">
          <cell r="D101">
            <v>17</v>
          </cell>
        </row>
        <row r="102">
          <cell r="D102">
            <v>18</v>
          </cell>
        </row>
        <row r="103">
          <cell r="D103">
            <v>19</v>
          </cell>
        </row>
        <row r="104">
          <cell r="D104">
            <v>20</v>
          </cell>
        </row>
        <row r="107">
          <cell r="F107" t="str">
            <v xml:space="preserve">Sub-total </v>
          </cell>
          <cell r="O107">
            <v>136000000</v>
          </cell>
        </row>
        <row r="109">
          <cell r="F109" t="str">
            <v>Indirect cost</v>
          </cell>
          <cell r="I109">
            <v>0</v>
          </cell>
          <cell r="K109">
            <v>0.1</v>
          </cell>
          <cell r="O109">
            <v>13600000</v>
          </cell>
        </row>
        <row r="111">
          <cell r="B111" t="str">
            <v>Telephone and Radio communication system</v>
          </cell>
          <cell r="D111" t="str">
            <v>.</v>
          </cell>
          <cell r="F111" t="str">
            <v>Unit Price</v>
          </cell>
          <cell r="O111">
            <v>149600000</v>
          </cell>
        </row>
        <row r="114">
          <cell r="L114" t="str">
            <v>Tenderer's Official Representative</v>
          </cell>
        </row>
        <row r="118">
          <cell r="L118" t="str">
            <v>Signature</v>
          </cell>
        </row>
        <row r="120">
          <cell r="L120" t="str">
            <v>Name</v>
          </cell>
          <cell r="M120" t="str">
            <v>Ir. C. Thomas Pangaribuan  ,MM</v>
          </cell>
        </row>
        <row r="122">
          <cell r="L122" t="str">
            <v>Position</v>
          </cell>
          <cell r="M122" t="str">
            <v>Marketing Director</v>
          </cell>
        </row>
        <row r="124">
          <cell r="L124" t="str">
            <v>Date</v>
          </cell>
          <cell r="M124" t="str">
            <v>21  November 2005</v>
          </cell>
        </row>
        <row r="126">
          <cell r="L126" t="str">
            <v>Company stamp</v>
          </cell>
        </row>
        <row r="131">
          <cell r="B131">
            <v>3</v>
          </cell>
          <cell r="D131" t="str">
            <v>ENCLOSURE No. 14</v>
          </cell>
        </row>
        <row r="133">
          <cell r="D133" t="str">
            <v>BREAKDOWN OF MAJOR UNIT PRICES</v>
          </cell>
        </row>
        <row r="136">
          <cell r="D136" t="str">
            <v>Name  of Tenderer</v>
          </cell>
          <cell r="G136" t="str">
            <v>:</v>
          </cell>
          <cell r="I136" t="str">
            <v>PT. BRANTAS ABIPRAYA (PERSERO)</v>
          </cell>
        </row>
        <row r="140">
          <cell r="D140" t="str">
            <v>Price item Number</v>
          </cell>
          <cell r="I140" t="str">
            <v>I - 3</v>
          </cell>
        </row>
        <row r="141">
          <cell r="D141" t="str">
            <v>Description</v>
          </cell>
          <cell r="I141" t="str">
            <v>Contractor's laboratory and laboratory equipment</v>
          </cell>
        </row>
        <row r="143">
          <cell r="D143" t="str">
            <v>Item</v>
          </cell>
          <cell r="J143" t="str">
            <v>Unit</v>
          </cell>
          <cell r="K143" t="str">
            <v>Quantity</v>
          </cell>
          <cell r="L143" t="str">
            <v>Foreign Currency</v>
          </cell>
          <cell r="N143" t="str">
            <v>Local Currency</v>
          </cell>
        </row>
        <row r="144">
          <cell r="L144" t="str">
            <v>(      )</v>
          </cell>
          <cell r="N144" t="str">
            <v>( Rp. )</v>
          </cell>
        </row>
        <row r="145">
          <cell r="L145" t="str">
            <v>Unit Price</v>
          </cell>
          <cell r="M145" t="str">
            <v>Amount</v>
          </cell>
          <cell r="N145" t="str">
            <v>Unit Price</v>
          </cell>
          <cell r="O145" t="str">
            <v>Amount</v>
          </cell>
        </row>
        <row r="147">
          <cell r="D147">
            <v>1</v>
          </cell>
          <cell r="F147" t="str">
            <v>Building</v>
          </cell>
          <cell r="J147" t="str">
            <v>m2</v>
          </cell>
          <cell r="K147">
            <v>80</v>
          </cell>
          <cell r="N147">
            <v>250000</v>
          </cell>
          <cell r="O147">
            <v>20000000</v>
          </cell>
        </row>
        <row r="148">
          <cell r="D148">
            <v>2</v>
          </cell>
          <cell r="F148" t="str">
            <v>Concete Cylinder moulds</v>
          </cell>
          <cell r="J148" t="str">
            <v>set</v>
          </cell>
          <cell r="K148">
            <v>30</v>
          </cell>
          <cell r="N148">
            <v>300000</v>
          </cell>
          <cell r="O148">
            <v>9000000</v>
          </cell>
        </row>
        <row r="149">
          <cell r="D149">
            <v>3</v>
          </cell>
          <cell r="F149" t="str">
            <v>Mortar moulds</v>
          </cell>
          <cell r="J149" t="str">
            <v>set</v>
          </cell>
          <cell r="K149">
            <v>2</v>
          </cell>
          <cell r="N149">
            <v>300000</v>
          </cell>
          <cell r="O149">
            <v>600000</v>
          </cell>
        </row>
        <row r="150">
          <cell r="D150">
            <v>4</v>
          </cell>
          <cell r="F150" t="str">
            <v>Small electric concrete mixer</v>
          </cell>
          <cell r="J150" t="str">
            <v>set</v>
          </cell>
          <cell r="K150">
            <v>1</v>
          </cell>
          <cell r="N150">
            <v>15000000</v>
          </cell>
          <cell r="O150">
            <v>15000000</v>
          </cell>
        </row>
        <row r="151">
          <cell r="D151">
            <v>5</v>
          </cell>
          <cell r="F151" t="str">
            <v>Aggregate sieves</v>
          </cell>
          <cell r="J151" t="str">
            <v>set</v>
          </cell>
          <cell r="K151">
            <v>1</v>
          </cell>
          <cell r="N151">
            <v>500000</v>
          </cell>
          <cell r="O151">
            <v>500000</v>
          </cell>
        </row>
        <row r="152">
          <cell r="D152">
            <v>6</v>
          </cell>
          <cell r="F152" t="str">
            <v>Concrete slump test equipment</v>
          </cell>
          <cell r="J152" t="str">
            <v>set</v>
          </cell>
          <cell r="K152">
            <v>6</v>
          </cell>
          <cell r="N152">
            <v>200000</v>
          </cell>
          <cell r="O152">
            <v>1200000</v>
          </cell>
        </row>
        <row r="153">
          <cell r="D153">
            <v>7</v>
          </cell>
          <cell r="F153" t="str">
            <v>Air meter for test</v>
          </cell>
          <cell r="J153" t="str">
            <v>set</v>
          </cell>
          <cell r="K153">
            <v>1</v>
          </cell>
          <cell r="N153">
            <v>500000</v>
          </cell>
          <cell r="O153">
            <v>500000</v>
          </cell>
        </row>
        <row r="154">
          <cell r="D154">
            <v>8</v>
          </cell>
          <cell r="F154" t="str">
            <v>Concrete compression strength test</v>
          </cell>
          <cell r="J154" t="str">
            <v>set</v>
          </cell>
          <cell r="K154">
            <v>2</v>
          </cell>
          <cell r="N154">
            <v>25000000</v>
          </cell>
          <cell r="O154">
            <v>50000000</v>
          </cell>
        </row>
        <row r="155">
          <cell r="D155">
            <v>9</v>
          </cell>
          <cell r="F155" t="str">
            <v>Concrete curing tank (large)</v>
          </cell>
          <cell r="J155" t="str">
            <v>set</v>
          </cell>
          <cell r="K155">
            <v>1</v>
          </cell>
          <cell r="N155">
            <v>8000000</v>
          </cell>
          <cell r="O155">
            <v>8000000</v>
          </cell>
        </row>
        <row r="156">
          <cell r="D156">
            <v>10</v>
          </cell>
          <cell r="F156" t="str">
            <v>Soil sieves</v>
          </cell>
          <cell r="J156" t="str">
            <v>set</v>
          </cell>
          <cell r="K156">
            <v>1</v>
          </cell>
          <cell r="N156">
            <v>500000</v>
          </cell>
          <cell r="O156">
            <v>500000</v>
          </cell>
        </row>
        <row r="157">
          <cell r="D157">
            <v>11</v>
          </cell>
          <cell r="F157" t="str">
            <v>Field density test equipment</v>
          </cell>
          <cell r="J157" t="str">
            <v>set</v>
          </cell>
          <cell r="K157">
            <v>2</v>
          </cell>
          <cell r="N157">
            <v>10000000</v>
          </cell>
          <cell r="O157">
            <v>20000000</v>
          </cell>
        </row>
        <row r="158">
          <cell r="D158">
            <v>12</v>
          </cell>
          <cell r="F158" t="str">
            <v>Soil Compaction Test Equipment</v>
          </cell>
          <cell r="J158" t="str">
            <v>set</v>
          </cell>
          <cell r="K158">
            <v>1</v>
          </cell>
          <cell r="N158">
            <v>10000000</v>
          </cell>
          <cell r="O158">
            <v>10000000</v>
          </cell>
        </row>
        <row r="159">
          <cell r="D159">
            <v>13</v>
          </cell>
          <cell r="F159" t="str">
            <v>In-situ concrete test hammer</v>
          </cell>
          <cell r="J159" t="str">
            <v>set</v>
          </cell>
          <cell r="K159">
            <v>2</v>
          </cell>
          <cell r="N159">
            <v>10000000</v>
          </cell>
          <cell r="O159">
            <v>20000000</v>
          </cell>
        </row>
        <row r="160">
          <cell r="D160">
            <v>14</v>
          </cell>
          <cell r="F160" t="str">
            <v>Ovens</v>
          </cell>
          <cell r="J160" t="str">
            <v>set</v>
          </cell>
          <cell r="K160">
            <v>1</v>
          </cell>
          <cell r="N160">
            <v>5000000</v>
          </cell>
          <cell r="O160">
            <v>5000000</v>
          </cell>
        </row>
        <row r="161">
          <cell r="D161">
            <v>15</v>
          </cell>
          <cell r="F161" t="str">
            <v>Scales</v>
          </cell>
          <cell r="J161" t="str">
            <v>set</v>
          </cell>
          <cell r="K161">
            <v>2</v>
          </cell>
          <cell r="N161">
            <v>1000000</v>
          </cell>
          <cell r="O161">
            <v>2000000</v>
          </cell>
        </row>
        <row r="162">
          <cell r="D162">
            <v>16</v>
          </cell>
          <cell r="F162" t="str">
            <v>Pans for materials</v>
          </cell>
          <cell r="J162" t="str">
            <v>set</v>
          </cell>
          <cell r="K162">
            <v>4</v>
          </cell>
          <cell r="N162">
            <v>200000</v>
          </cell>
          <cell r="O162">
            <v>800000</v>
          </cell>
        </row>
        <row r="163">
          <cell r="D163">
            <v>17</v>
          </cell>
          <cell r="F163" t="str">
            <v>Thermometers</v>
          </cell>
          <cell r="J163" t="str">
            <v>set</v>
          </cell>
          <cell r="K163">
            <v>1</v>
          </cell>
          <cell r="N163">
            <v>500000</v>
          </cell>
          <cell r="O163">
            <v>500000</v>
          </cell>
        </row>
        <row r="164">
          <cell r="D164">
            <v>18</v>
          </cell>
          <cell r="F164" t="str">
            <v>Cone penetrometer</v>
          </cell>
          <cell r="J164" t="str">
            <v>set</v>
          </cell>
          <cell r="K164">
            <v>1</v>
          </cell>
          <cell r="N164">
            <v>1000000</v>
          </cell>
          <cell r="O164">
            <v>1000000</v>
          </cell>
        </row>
        <row r="165">
          <cell r="D165">
            <v>19</v>
          </cell>
          <cell r="F165" t="str">
            <v>Moisture density gauge</v>
          </cell>
          <cell r="J165" t="str">
            <v>set</v>
          </cell>
          <cell r="K165">
            <v>1</v>
          </cell>
          <cell r="N165">
            <v>1000000</v>
          </cell>
          <cell r="O165">
            <v>1000000</v>
          </cell>
        </row>
        <row r="166">
          <cell r="D166">
            <v>20</v>
          </cell>
          <cell r="F166" t="str">
            <v>Laboratorian</v>
          </cell>
          <cell r="J166" t="str">
            <v>mm</v>
          </cell>
          <cell r="K166">
            <v>60</v>
          </cell>
          <cell r="N166">
            <v>1000000</v>
          </cell>
          <cell r="O166">
            <v>60000000</v>
          </cell>
        </row>
        <row r="167">
          <cell r="D167">
            <v>21</v>
          </cell>
          <cell r="F167" t="str">
            <v>Operation cost</v>
          </cell>
          <cell r="J167" t="str">
            <v>ls</v>
          </cell>
          <cell r="K167">
            <v>1</v>
          </cell>
          <cell r="N167">
            <v>25000000</v>
          </cell>
          <cell r="O167">
            <v>25000000</v>
          </cell>
        </row>
        <row r="170">
          <cell r="F170" t="str">
            <v xml:space="preserve">Sub-total </v>
          </cell>
          <cell r="O170">
            <v>250600000</v>
          </cell>
        </row>
        <row r="172">
          <cell r="F172" t="str">
            <v>Indirect cost</v>
          </cell>
          <cell r="I172">
            <v>0</v>
          </cell>
          <cell r="K172">
            <v>0.1</v>
          </cell>
          <cell r="O172">
            <v>25060000</v>
          </cell>
        </row>
        <row r="174">
          <cell r="B174" t="str">
            <v>Contractor's laboratory and laboratory equipment</v>
          </cell>
          <cell r="D174" t="str">
            <v>.</v>
          </cell>
          <cell r="F174" t="str">
            <v>Unit Price</v>
          </cell>
          <cell r="O174">
            <v>275660000</v>
          </cell>
        </row>
        <row r="177">
          <cell r="L177" t="str">
            <v>Tenderer's Official Representative</v>
          </cell>
        </row>
        <row r="181">
          <cell r="L181" t="str">
            <v>Signature</v>
          </cell>
        </row>
        <row r="183">
          <cell r="L183" t="str">
            <v>Name</v>
          </cell>
          <cell r="M183" t="str">
            <v>Ir. C. Thomas Pangaribuan  ,MM</v>
          </cell>
        </row>
        <row r="185">
          <cell r="L185" t="str">
            <v>Position</v>
          </cell>
          <cell r="M185" t="str">
            <v>Marketing Director</v>
          </cell>
        </row>
        <row r="187">
          <cell r="L187" t="str">
            <v>Date</v>
          </cell>
          <cell r="M187" t="str">
            <v>21  November 2005</v>
          </cell>
        </row>
        <row r="189">
          <cell r="L189" t="str">
            <v>Company stamp</v>
          </cell>
        </row>
        <row r="194">
          <cell r="B194">
            <v>4</v>
          </cell>
          <cell r="D194" t="str">
            <v>ENCLOSURE No. 14</v>
          </cell>
        </row>
        <row r="196">
          <cell r="D196" t="str">
            <v>BREAKDOWN OF MAJOR UNIT PRICES</v>
          </cell>
        </row>
        <row r="199">
          <cell r="D199" t="str">
            <v>Name  of Tenderer</v>
          </cell>
          <cell r="G199" t="str">
            <v>:</v>
          </cell>
          <cell r="I199" t="str">
            <v>PT. BRANTAS ABIPRAYA (PERSERO)</v>
          </cell>
        </row>
        <row r="203">
          <cell r="D203" t="str">
            <v>Price item Number</v>
          </cell>
          <cell r="I203" t="str">
            <v>I - 4</v>
          </cell>
        </row>
        <row r="204">
          <cell r="D204" t="str">
            <v>Description</v>
          </cell>
          <cell r="I204" t="str">
            <v>Medical and first aid facilities</v>
          </cell>
        </row>
        <row r="206">
          <cell r="D206" t="str">
            <v>Item</v>
          </cell>
          <cell r="J206" t="str">
            <v>Unit</v>
          </cell>
          <cell r="K206" t="str">
            <v>Quantity</v>
          </cell>
          <cell r="L206" t="str">
            <v>Foreign Currency</v>
          </cell>
          <cell r="N206" t="str">
            <v>Local Currency</v>
          </cell>
        </row>
        <row r="207">
          <cell r="L207" t="str">
            <v>(      )</v>
          </cell>
          <cell r="N207" t="str">
            <v>( Rp. )</v>
          </cell>
        </row>
        <row r="208">
          <cell r="L208" t="str">
            <v>Unit Price</v>
          </cell>
          <cell r="M208" t="str">
            <v>Amount</v>
          </cell>
          <cell r="N208" t="str">
            <v>Unit Price</v>
          </cell>
          <cell r="O208" t="str">
            <v>Amount</v>
          </cell>
        </row>
        <row r="210">
          <cell r="D210">
            <v>1</v>
          </cell>
          <cell r="F210" t="str">
            <v>Medical Equipment</v>
          </cell>
          <cell r="J210" t="str">
            <v>ls</v>
          </cell>
          <cell r="K210">
            <v>1</v>
          </cell>
          <cell r="N210">
            <v>25000000</v>
          </cell>
          <cell r="O210">
            <v>25000000</v>
          </cell>
        </row>
        <row r="211">
          <cell r="D211">
            <v>2</v>
          </cell>
          <cell r="F211" t="str">
            <v>Medicine</v>
          </cell>
          <cell r="J211" t="str">
            <v>ls</v>
          </cell>
          <cell r="K211">
            <v>1</v>
          </cell>
          <cell r="N211">
            <v>50000000</v>
          </cell>
          <cell r="O211">
            <v>50000000</v>
          </cell>
        </row>
        <row r="212">
          <cell r="O212">
            <v>0</v>
          </cell>
        </row>
        <row r="213">
          <cell r="O213">
            <v>0</v>
          </cell>
        </row>
        <row r="214">
          <cell r="O214">
            <v>0</v>
          </cell>
        </row>
        <row r="215">
          <cell r="O215">
            <v>0</v>
          </cell>
        </row>
        <row r="216">
          <cell r="O216">
            <v>0</v>
          </cell>
        </row>
        <row r="217">
          <cell r="O217">
            <v>0</v>
          </cell>
        </row>
        <row r="218">
          <cell r="O218">
            <v>0</v>
          </cell>
        </row>
        <row r="219">
          <cell r="O219">
            <v>0</v>
          </cell>
        </row>
        <row r="220">
          <cell r="O220">
            <v>0</v>
          </cell>
        </row>
        <row r="221">
          <cell r="O221">
            <v>0</v>
          </cell>
        </row>
        <row r="222">
          <cell r="O222">
            <v>0</v>
          </cell>
        </row>
        <row r="223">
          <cell r="O223">
            <v>0</v>
          </cell>
        </row>
        <row r="224">
          <cell r="O224">
            <v>0</v>
          </cell>
        </row>
        <row r="225">
          <cell r="O225">
            <v>0</v>
          </cell>
        </row>
        <row r="226">
          <cell r="O226">
            <v>0</v>
          </cell>
        </row>
        <row r="227">
          <cell r="O227">
            <v>0</v>
          </cell>
        </row>
        <row r="228">
          <cell r="O228">
            <v>0</v>
          </cell>
        </row>
        <row r="229">
          <cell r="O229">
            <v>0</v>
          </cell>
        </row>
        <row r="232">
          <cell r="F232" t="str">
            <v xml:space="preserve">Sub-total </v>
          </cell>
          <cell r="O232">
            <v>75000000</v>
          </cell>
        </row>
        <row r="234">
          <cell r="F234" t="str">
            <v>Indirect cost</v>
          </cell>
          <cell r="I234">
            <v>0</v>
          </cell>
          <cell r="K234">
            <v>0.1</v>
          </cell>
          <cell r="O234">
            <v>7500000</v>
          </cell>
        </row>
        <row r="236">
          <cell r="B236" t="str">
            <v>Medical and first aid facilities</v>
          </cell>
          <cell r="D236" t="str">
            <v>.</v>
          </cell>
          <cell r="F236" t="str">
            <v>Unit Price</v>
          </cell>
          <cell r="O236">
            <v>82500000</v>
          </cell>
        </row>
        <row r="239">
          <cell r="L239" t="str">
            <v>Tenderer's Official Representative</v>
          </cell>
        </row>
        <row r="243">
          <cell r="L243" t="str">
            <v>Signature</v>
          </cell>
        </row>
        <row r="245">
          <cell r="L245" t="str">
            <v>Name</v>
          </cell>
          <cell r="M245" t="str">
            <v>Ir. C. Thomas Pangaribuan  ,MM</v>
          </cell>
        </row>
        <row r="247">
          <cell r="L247" t="str">
            <v>Position</v>
          </cell>
          <cell r="M247" t="str">
            <v>Marketing Director</v>
          </cell>
        </row>
        <row r="249">
          <cell r="L249" t="str">
            <v>Date</v>
          </cell>
          <cell r="M249" t="str">
            <v>21  November 2005</v>
          </cell>
        </row>
        <row r="251">
          <cell r="L251" t="str">
            <v>Company stamp</v>
          </cell>
        </row>
        <row r="256">
          <cell r="B256">
            <v>5</v>
          </cell>
          <cell r="D256" t="str">
            <v>ENCLOSURE No. 14</v>
          </cell>
        </row>
        <row r="258">
          <cell r="D258" t="str">
            <v>BREAKDOWN OF MAJOR UNIT PRICES</v>
          </cell>
        </row>
        <row r="261">
          <cell r="D261" t="str">
            <v>Name  of Tenderer</v>
          </cell>
          <cell r="G261" t="str">
            <v>:</v>
          </cell>
          <cell r="I261" t="str">
            <v>PT. BRANTAS ABIPRAYA (PERSERO)</v>
          </cell>
        </row>
        <row r="265">
          <cell r="D265" t="str">
            <v>Price item Number</v>
          </cell>
          <cell r="I265" t="str">
            <v>I - 5</v>
          </cell>
        </row>
        <row r="266">
          <cell r="D266" t="str">
            <v>Description</v>
          </cell>
          <cell r="I266" t="str">
            <v>Assistance to Engineer's staff and site survey and setting-out ot the works</v>
          </cell>
        </row>
        <row r="268">
          <cell r="D268" t="str">
            <v>Item</v>
          </cell>
          <cell r="J268" t="str">
            <v>Unit</v>
          </cell>
          <cell r="K268" t="str">
            <v>Quantity</v>
          </cell>
          <cell r="L268" t="str">
            <v>Foreign Currency</v>
          </cell>
          <cell r="N268" t="str">
            <v>Local Currency</v>
          </cell>
        </row>
        <row r="269">
          <cell r="L269" t="str">
            <v>(      )</v>
          </cell>
          <cell r="N269" t="str">
            <v>( Rp. )</v>
          </cell>
        </row>
        <row r="270">
          <cell r="L270" t="str">
            <v>Unit Price</v>
          </cell>
          <cell r="M270" t="str">
            <v>Amount</v>
          </cell>
          <cell r="N270" t="str">
            <v>Unit Price</v>
          </cell>
          <cell r="O270" t="str">
            <v>Amount</v>
          </cell>
        </row>
        <row r="272">
          <cell r="D272">
            <v>1</v>
          </cell>
          <cell r="F272" t="str">
            <v>Survey equipment</v>
          </cell>
          <cell r="J272" t="str">
            <v>month</v>
          </cell>
          <cell r="K272">
            <v>30</v>
          </cell>
          <cell r="N272">
            <v>600000</v>
          </cell>
          <cell r="O272">
            <v>18000000</v>
          </cell>
        </row>
        <row r="273">
          <cell r="D273">
            <v>2</v>
          </cell>
          <cell r="F273" t="str">
            <v>Surveyor</v>
          </cell>
          <cell r="J273" t="str">
            <v>mm</v>
          </cell>
          <cell r="K273">
            <v>30</v>
          </cell>
          <cell r="N273">
            <v>1500000</v>
          </cell>
          <cell r="O273">
            <v>45000000</v>
          </cell>
        </row>
        <row r="274">
          <cell r="D274">
            <v>3</v>
          </cell>
          <cell r="F274" t="str">
            <v>Assistant surveyor</v>
          </cell>
          <cell r="J274" t="str">
            <v>mm</v>
          </cell>
          <cell r="K274">
            <v>30</v>
          </cell>
          <cell r="N274">
            <v>1000000</v>
          </cell>
          <cell r="O274">
            <v>30000000</v>
          </cell>
        </row>
        <row r="275">
          <cell r="D275">
            <v>4</v>
          </cell>
          <cell r="F275" t="str">
            <v>Wooden peg, etc</v>
          </cell>
          <cell r="J275" t="str">
            <v>ls</v>
          </cell>
          <cell r="K275">
            <v>1</v>
          </cell>
          <cell r="N275">
            <v>5000000</v>
          </cell>
          <cell r="O275">
            <v>5000000</v>
          </cell>
        </row>
        <row r="276">
          <cell r="O276">
            <v>0</v>
          </cell>
        </row>
        <row r="277">
          <cell r="O277">
            <v>0</v>
          </cell>
        </row>
        <row r="278">
          <cell r="O278">
            <v>0</v>
          </cell>
        </row>
        <row r="279">
          <cell r="O279">
            <v>0</v>
          </cell>
        </row>
        <row r="280">
          <cell r="O280">
            <v>0</v>
          </cell>
        </row>
        <row r="281">
          <cell r="O281">
            <v>0</v>
          </cell>
        </row>
        <row r="282">
          <cell r="O282">
            <v>0</v>
          </cell>
        </row>
        <row r="283">
          <cell r="O283">
            <v>0</v>
          </cell>
        </row>
        <row r="284">
          <cell r="O284">
            <v>0</v>
          </cell>
        </row>
        <row r="285">
          <cell r="O285">
            <v>0</v>
          </cell>
        </row>
        <row r="286">
          <cell r="O286">
            <v>0</v>
          </cell>
        </row>
        <row r="287">
          <cell r="O287">
            <v>0</v>
          </cell>
        </row>
        <row r="288">
          <cell r="O288">
            <v>0</v>
          </cell>
        </row>
        <row r="289">
          <cell r="O289">
            <v>0</v>
          </cell>
        </row>
        <row r="290">
          <cell r="O290">
            <v>0</v>
          </cell>
        </row>
        <row r="291">
          <cell r="O291">
            <v>0</v>
          </cell>
        </row>
        <row r="294">
          <cell r="F294" t="str">
            <v xml:space="preserve">Sub-total </v>
          </cell>
          <cell r="O294">
            <v>98000000</v>
          </cell>
        </row>
        <row r="296">
          <cell r="F296" t="str">
            <v>Indirect cost</v>
          </cell>
          <cell r="I296">
            <v>0</v>
          </cell>
          <cell r="K296">
            <v>0.1</v>
          </cell>
          <cell r="O296">
            <v>9800000</v>
          </cell>
        </row>
        <row r="298">
          <cell r="B298" t="str">
            <v>Assistance to Engineer's staff and site survey and setting-out ot the works</v>
          </cell>
          <cell r="D298" t="str">
            <v>.</v>
          </cell>
          <cell r="F298" t="str">
            <v>Unit Price</v>
          </cell>
          <cell r="O298">
            <v>107800000</v>
          </cell>
        </row>
        <row r="301">
          <cell r="L301" t="str">
            <v>Tenderer's Official Representative</v>
          </cell>
        </row>
        <row r="305">
          <cell r="L305" t="str">
            <v>Signature</v>
          </cell>
        </row>
        <row r="307">
          <cell r="L307" t="str">
            <v>Name</v>
          </cell>
          <cell r="M307" t="str">
            <v>Ir. C. Thomas Pangaribuan  ,MM</v>
          </cell>
        </row>
        <row r="309">
          <cell r="L309" t="str">
            <v>Position</v>
          </cell>
          <cell r="M309" t="str">
            <v>Marketing Director</v>
          </cell>
        </row>
        <row r="311">
          <cell r="L311" t="str">
            <v>Date</v>
          </cell>
          <cell r="M311" t="str">
            <v>21  November 2005</v>
          </cell>
        </row>
        <row r="313">
          <cell r="L313" t="str">
            <v>Company stamp</v>
          </cell>
        </row>
        <row r="318">
          <cell r="B318">
            <v>6</v>
          </cell>
          <cell r="D318" t="str">
            <v>ENCLOSURE No. 14</v>
          </cell>
        </row>
        <row r="320">
          <cell r="D320" t="str">
            <v>BREAKDOWN OF MAJOR UNIT PRICES</v>
          </cell>
        </row>
        <row r="323">
          <cell r="D323" t="str">
            <v>Name  of Tenderer</v>
          </cell>
          <cell r="G323" t="str">
            <v>:</v>
          </cell>
          <cell r="I323" t="str">
            <v>PT. BRANTAS ABIPRAYA (PERSERO)</v>
          </cell>
        </row>
        <row r="327">
          <cell r="D327" t="str">
            <v>Price item Number</v>
          </cell>
          <cell r="I327" t="str">
            <v>I - 6</v>
          </cell>
        </row>
        <row r="328">
          <cell r="D328" t="str">
            <v>Description</v>
          </cell>
          <cell r="I328" t="str">
            <v>Construction drawings and as - built drawings</v>
          </cell>
        </row>
        <row r="330">
          <cell r="D330" t="str">
            <v>Item</v>
          </cell>
          <cell r="J330" t="str">
            <v>Unit</v>
          </cell>
          <cell r="K330" t="str">
            <v>Quantity</v>
          </cell>
          <cell r="L330" t="str">
            <v>Foreign Currency</v>
          </cell>
          <cell r="N330" t="str">
            <v>Local Currency</v>
          </cell>
        </row>
        <row r="331">
          <cell r="L331" t="str">
            <v>(      )</v>
          </cell>
          <cell r="N331" t="str">
            <v>( Rp. )</v>
          </cell>
        </row>
        <row r="332">
          <cell r="L332" t="str">
            <v>Unit Price</v>
          </cell>
          <cell r="M332" t="str">
            <v>Amount</v>
          </cell>
          <cell r="N332" t="str">
            <v>Unit Price</v>
          </cell>
          <cell r="O332" t="str">
            <v>Amount</v>
          </cell>
        </row>
        <row r="334">
          <cell r="D334">
            <v>1</v>
          </cell>
          <cell r="F334" t="str">
            <v>Construction drawings</v>
          </cell>
          <cell r="J334" t="str">
            <v>sheet</v>
          </cell>
          <cell r="K334">
            <v>750</v>
          </cell>
          <cell r="N334">
            <v>25000</v>
          </cell>
          <cell r="O334">
            <v>18750000</v>
          </cell>
        </row>
        <row r="335">
          <cell r="D335">
            <v>2</v>
          </cell>
          <cell r="F335" t="str">
            <v>As-built drawings</v>
          </cell>
          <cell r="J335" t="str">
            <v>sheet</v>
          </cell>
          <cell r="K335">
            <v>750</v>
          </cell>
          <cell r="N335">
            <v>25000</v>
          </cell>
          <cell r="O335">
            <v>18750000</v>
          </cell>
        </row>
        <row r="336">
          <cell r="D336">
            <v>3</v>
          </cell>
          <cell r="F336" t="str">
            <v>Blue print ( 4 set * 2 times )</v>
          </cell>
          <cell r="J336" t="str">
            <v>sheet</v>
          </cell>
          <cell r="K336">
            <v>6000</v>
          </cell>
          <cell r="N336">
            <v>3000</v>
          </cell>
          <cell r="O336">
            <v>18000000</v>
          </cell>
        </row>
        <row r="337">
          <cell r="O337">
            <v>0</v>
          </cell>
        </row>
        <row r="338">
          <cell r="O338">
            <v>0</v>
          </cell>
        </row>
        <row r="339">
          <cell r="O339">
            <v>0</v>
          </cell>
        </row>
        <row r="340">
          <cell r="O340">
            <v>0</v>
          </cell>
        </row>
        <row r="341">
          <cell r="O341">
            <v>0</v>
          </cell>
        </row>
        <row r="342">
          <cell r="O342">
            <v>0</v>
          </cell>
        </row>
        <row r="343">
          <cell r="O343">
            <v>0</v>
          </cell>
        </row>
        <row r="344">
          <cell r="O344">
            <v>0</v>
          </cell>
        </row>
        <row r="345">
          <cell r="O345">
            <v>0</v>
          </cell>
        </row>
        <row r="346">
          <cell r="O346">
            <v>0</v>
          </cell>
        </row>
        <row r="347">
          <cell r="O347">
            <v>0</v>
          </cell>
        </row>
        <row r="348">
          <cell r="O348">
            <v>0</v>
          </cell>
        </row>
        <row r="349">
          <cell r="O349">
            <v>0</v>
          </cell>
        </row>
        <row r="350">
          <cell r="O350">
            <v>0</v>
          </cell>
        </row>
        <row r="351">
          <cell r="O351">
            <v>0</v>
          </cell>
        </row>
        <row r="352">
          <cell r="O352">
            <v>0</v>
          </cell>
        </row>
        <row r="353">
          <cell r="O353">
            <v>0</v>
          </cell>
        </row>
        <row r="356">
          <cell r="F356" t="str">
            <v xml:space="preserve">Sub-total </v>
          </cell>
          <cell r="O356">
            <v>55500000</v>
          </cell>
        </row>
        <row r="358">
          <cell r="F358" t="str">
            <v>Indirect cost</v>
          </cell>
          <cell r="I358">
            <v>0</v>
          </cell>
          <cell r="K358">
            <v>0.1</v>
          </cell>
          <cell r="O358">
            <v>5550000</v>
          </cell>
        </row>
        <row r="360">
          <cell r="B360" t="str">
            <v>Construction drawings and as - built drawings</v>
          </cell>
          <cell r="D360" t="str">
            <v>.</v>
          </cell>
          <cell r="F360" t="str">
            <v>Unit Price</v>
          </cell>
          <cell r="O360">
            <v>61050000</v>
          </cell>
        </row>
        <row r="363">
          <cell r="L363" t="str">
            <v>Tenderer's Official Representative</v>
          </cell>
        </row>
        <row r="367">
          <cell r="L367" t="str">
            <v>Signature</v>
          </cell>
        </row>
        <row r="369">
          <cell r="L369" t="str">
            <v>Name</v>
          </cell>
          <cell r="M369" t="str">
            <v>Ir. C. Thomas Pangaribuan  ,MM</v>
          </cell>
        </row>
        <row r="371">
          <cell r="L371" t="str">
            <v>Position</v>
          </cell>
          <cell r="M371" t="str">
            <v>Marketing Director</v>
          </cell>
        </row>
        <row r="373">
          <cell r="L373" t="str">
            <v>Date</v>
          </cell>
          <cell r="M373" t="str">
            <v>21  November 2005</v>
          </cell>
        </row>
        <row r="375">
          <cell r="L375" t="str">
            <v>Company stamp</v>
          </cell>
        </row>
        <row r="380">
          <cell r="B380">
            <v>7</v>
          </cell>
          <cell r="D380" t="str">
            <v>ENCLOSURE No. 14</v>
          </cell>
        </row>
        <row r="382">
          <cell r="D382" t="str">
            <v>BREAKDOWN OF MAJOR UNIT PRICES</v>
          </cell>
        </row>
        <row r="385">
          <cell r="D385" t="str">
            <v>Name  of Tenderer</v>
          </cell>
          <cell r="G385" t="str">
            <v>:</v>
          </cell>
          <cell r="I385" t="str">
            <v>PT. BRANTAS ABIPRAYA (PERSERO)</v>
          </cell>
        </row>
        <row r="389">
          <cell r="D389" t="str">
            <v>Price item Number</v>
          </cell>
          <cell r="I389" t="str">
            <v>I - 7</v>
          </cell>
        </row>
        <row r="390">
          <cell r="D390" t="str">
            <v>Description</v>
          </cell>
          <cell r="I390" t="str">
            <v>Report and photographs</v>
          </cell>
        </row>
        <row r="392">
          <cell r="D392" t="str">
            <v>Item</v>
          </cell>
          <cell r="J392" t="str">
            <v>Unit</v>
          </cell>
          <cell r="K392" t="str">
            <v>Quantity</v>
          </cell>
          <cell r="L392" t="str">
            <v>Foreign Currency</v>
          </cell>
          <cell r="N392" t="str">
            <v>Local Currency</v>
          </cell>
        </row>
        <row r="393">
          <cell r="L393" t="str">
            <v>(      )</v>
          </cell>
          <cell r="N393" t="str">
            <v>( Rp. )</v>
          </cell>
        </row>
        <row r="394">
          <cell r="L394" t="str">
            <v>Unit Price</v>
          </cell>
          <cell r="M394" t="str">
            <v>Amount</v>
          </cell>
          <cell r="N394" t="str">
            <v>Unit Price</v>
          </cell>
          <cell r="O394" t="str">
            <v>Amount</v>
          </cell>
        </row>
        <row r="396">
          <cell r="D396">
            <v>1</v>
          </cell>
          <cell r="F396" t="str">
            <v>Negative film</v>
          </cell>
          <cell r="J396" t="str">
            <v>roll</v>
          </cell>
          <cell r="K396">
            <v>150</v>
          </cell>
          <cell r="N396">
            <v>40000</v>
          </cell>
          <cell r="O396">
            <v>6000000</v>
          </cell>
        </row>
        <row r="397">
          <cell r="D397">
            <v>2</v>
          </cell>
          <cell r="F397" t="str">
            <v>Repro</v>
          </cell>
          <cell r="J397" t="str">
            <v>sheet</v>
          </cell>
          <cell r="K397">
            <v>22500</v>
          </cell>
          <cell r="N397">
            <v>1000</v>
          </cell>
          <cell r="O397">
            <v>22500000</v>
          </cell>
        </row>
        <row r="398">
          <cell r="D398">
            <v>3</v>
          </cell>
          <cell r="F398" t="str">
            <v>Album</v>
          </cell>
          <cell r="J398" t="str">
            <v>pcs</v>
          </cell>
          <cell r="K398">
            <v>150</v>
          </cell>
          <cell r="N398">
            <v>15000</v>
          </cell>
          <cell r="O398">
            <v>2250000</v>
          </cell>
        </row>
        <row r="399">
          <cell r="D399">
            <v>4</v>
          </cell>
          <cell r="F399" t="str">
            <v>CD</v>
          </cell>
          <cell r="J399" t="str">
            <v>set</v>
          </cell>
          <cell r="K399">
            <v>150</v>
          </cell>
          <cell r="N399">
            <v>10000</v>
          </cell>
          <cell r="O399">
            <v>1500000</v>
          </cell>
        </row>
        <row r="400">
          <cell r="O400">
            <v>0</v>
          </cell>
        </row>
        <row r="401">
          <cell r="O401">
            <v>0</v>
          </cell>
        </row>
        <row r="402">
          <cell r="O402">
            <v>0</v>
          </cell>
        </row>
        <row r="403">
          <cell r="O403">
            <v>0</v>
          </cell>
        </row>
        <row r="404">
          <cell r="O404">
            <v>0</v>
          </cell>
        </row>
        <row r="405">
          <cell r="O405">
            <v>0</v>
          </cell>
        </row>
        <row r="406">
          <cell r="O406">
            <v>0</v>
          </cell>
        </row>
        <row r="407">
          <cell r="O407">
            <v>0</v>
          </cell>
        </row>
        <row r="408">
          <cell r="O408">
            <v>0</v>
          </cell>
        </row>
        <row r="409">
          <cell r="O409">
            <v>0</v>
          </cell>
        </row>
        <row r="410">
          <cell r="O410">
            <v>0</v>
          </cell>
        </row>
        <row r="411">
          <cell r="O411">
            <v>0</v>
          </cell>
        </row>
        <row r="412">
          <cell r="O412">
            <v>0</v>
          </cell>
        </row>
        <row r="413">
          <cell r="O413">
            <v>0</v>
          </cell>
        </row>
        <row r="414">
          <cell r="O414">
            <v>0</v>
          </cell>
        </row>
        <row r="415">
          <cell r="O415">
            <v>0</v>
          </cell>
        </row>
        <row r="418">
          <cell r="F418" t="str">
            <v xml:space="preserve">Sub-total </v>
          </cell>
          <cell r="O418">
            <v>32250000</v>
          </cell>
        </row>
        <row r="420">
          <cell r="F420" t="str">
            <v>Indirect cost</v>
          </cell>
          <cell r="I420">
            <v>0</v>
          </cell>
          <cell r="K420">
            <v>0.1</v>
          </cell>
          <cell r="O420">
            <v>3225000</v>
          </cell>
        </row>
        <row r="422">
          <cell r="B422" t="str">
            <v>Report and photographs</v>
          </cell>
          <cell r="D422" t="str">
            <v>.</v>
          </cell>
          <cell r="F422" t="str">
            <v>Unit Price</v>
          </cell>
          <cell r="O422">
            <v>35475000</v>
          </cell>
        </row>
        <row r="425">
          <cell r="L425" t="str">
            <v>Tenderer's Official Representative</v>
          </cell>
        </row>
        <row r="429">
          <cell r="L429" t="str">
            <v>Signature</v>
          </cell>
        </row>
        <row r="431">
          <cell r="L431" t="str">
            <v>Name</v>
          </cell>
          <cell r="M431" t="str">
            <v>Ir. C. Thomas Pangaribuan  ,MM</v>
          </cell>
        </row>
        <row r="433">
          <cell r="L433" t="str">
            <v>Position</v>
          </cell>
          <cell r="M433" t="str">
            <v>Marketing Director</v>
          </cell>
        </row>
        <row r="435">
          <cell r="L435" t="str">
            <v>Date</v>
          </cell>
          <cell r="M435" t="str">
            <v>21  November 2005</v>
          </cell>
        </row>
        <row r="437">
          <cell r="L437" t="str">
            <v>Company stamp</v>
          </cell>
        </row>
        <row r="442">
          <cell r="B442">
            <v>8</v>
          </cell>
          <cell r="D442" t="str">
            <v>ENCLOSURE No. 14</v>
          </cell>
        </row>
        <row r="444">
          <cell r="D444" t="str">
            <v>BREAKDOWN OF MAJOR UNIT PRICES</v>
          </cell>
        </row>
        <row r="447">
          <cell r="D447" t="str">
            <v>Name  of Tenderer</v>
          </cell>
          <cell r="G447" t="str">
            <v>:</v>
          </cell>
          <cell r="I447" t="str">
            <v>PT. BRANTAS ABIPRAYA (PERSERO)</v>
          </cell>
        </row>
        <row r="451">
          <cell r="D451" t="str">
            <v>Price item Number</v>
          </cell>
          <cell r="I451" t="str">
            <v>I - 8</v>
          </cell>
        </row>
        <row r="452">
          <cell r="D452" t="str">
            <v>Description</v>
          </cell>
          <cell r="I452" t="str">
            <v>Temporary acces road</v>
          </cell>
        </row>
        <row r="454">
          <cell r="D454" t="str">
            <v>Item</v>
          </cell>
          <cell r="J454" t="str">
            <v>Unit</v>
          </cell>
          <cell r="K454" t="str">
            <v>Quantity</v>
          </cell>
          <cell r="L454" t="str">
            <v>Foreign Currency</v>
          </cell>
          <cell r="N454" t="str">
            <v>Local Currency</v>
          </cell>
        </row>
        <row r="455">
          <cell r="L455" t="str">
            <v>(      )</v>
          </cell>
          <cell r="N455" t="str">
            <v>( Rp. )</v>
          </cell>
        </row>
        <row r="456">
          <cell r="L456" t="str">
            <v>Unit Price</v>
          </cell>
          <cell r="M456" t="str">
            <v>Amount</v>
          </cell>
          <cell r="N456" t="str">
            <v>Unit Price</v>
          </cell>
          <cell r="O456" t="str">
            <v>Amount</v>
          </cell>
        </row>
        <row r="458">
          <cell r="D458">
            <v>1</v>
          </cell>
          <cell r="F458" t="str">
            <v>Construction, maintenance and demolished new acces road</v>
          </cell>
          <cell r="J458" t="str">
            <v>km</v>
          </cell>
          <cell r="K458">
            <v>4.5</v>
          </cell>
          <cell r="N458">
            <v>163350000</v>
          </cell>
          <cell r="O458">
            <v>735075000</v>
          </cell>
        </row>
        <row r="460">
          <cell r="D460">
            <v>2</v>
          </cell>
          <cell r="F460" t="str">
            <v xml:space="preserve">Maintenace of  Macadam  public road </v>
          </cell>
          <cell r="J460" t="str">
            <v>km</v>
          </cell>
          <cell r="K460">
            <v>3</v>
          </cell>
          <cell r="N460">
            <v>65340000</v>
          </cell>
          <cell r="O460">
            <v>196020000</v>
          </cell>
        </row>
        <row r="480">
          <cell r="F480" t="str">
            <v xml:space="preserve">Sub-total </v>
          </cell>
          <cell r="O480">
            <v>931095000</v>
          </cell>
        </row>
        <row r="482">
          <cell r="F482" t="str">
            <v>Indirect cost</v>
          </cell>
          <cell r="I482">
            <v>0</v>
          </cell>
          <cell r="K482">
            <v>0.1</v>
          </cell>
          <cell r="O482">
            <v>93109500</v>
          </cell>
        </row>
        <row r="484">
          <cell r="B484" t="str">
            <v>Temporary acces road</v>
          </cell>
          <cell r="D484" t="str">
            <v>.</v>
          </cell>
          <cell r="F484" t="str">
            <v>Unit Price</v>
          </cell>
          <cell r="O484">
            <v>1024204500</v>
          </cell>
        </row>
        <row r="487">
          <cell r="L487" t="str">
            <v>Tenderer's Official Representative</v>
          </cell>
        </row>
        <row r="491">
          <cell r="L491" t="str">
            <v>Signature</v>
          </cell>
        </row>
        <row r="493">
          <cell r="L493" t="str">
            <v>Name</v>
          </cell>
          <cell r="M493" t="str">
            <v>Ir. C. Thomas Pangaribuan  ,MM</v>
          </cell>
        </row>
        <row r="495">
          <cell r="L495" t="str">
            <v>Position</v>
          </cell>
          <cell r="M495" t="str">
            <v>Marketing Director</v>
          </cell>
        </row>
        <row r="497">
          <cell r="L497" t="str">
            <v>Date</v>
          </cell>
          <cell r="M497" t="str">
            <v>21  November 2005</v>
          </cell>
        </row>
        <row r="499">
          <cell r="L499" t="str">
            <v>Company stamp</v>
          </cell>
        </row>
        <row r="504">
          <cell r="B504">
            <v>9</v>
          </cell>
          <cell r="D504" t="str">
            <v>ENCLOSURE No. 14</v>
          </cell>
        </row>
        <row r="506">
          <cell r="D506" t="str">
            <v>BREAKDOWN OF MAJOR UNIT PRICES</v>
          </cell>
        </row>
        <row r="509">
          <cell r="D509" t="str">
            <v>Name  of Tenderer</v>
          </cell>
          <cell r="G509" t="str">
            <v>:</v>
          </cell>
          <cell r="I509" t="str">
            <v>PT. BRANTAS ABIPRAYA (PERSERO)</v>
          </cell>
        </row>
        <row r="513">
          <cell r="D513" t="str">
            <v>Price item Number</v>
          </cell>
          <cell r="I513" t="str">
            <v>I - 9</v>
          </cell>
        </row>
        <row r="514">
          <cell r="D514" t="str">
            <v>Description</v>
          </cell>
          <cell r="I514" t="str">
            <v>Temporary diversion works for highway and road</v>
          </cell>
        </row>
        <row r="516">
          <cell r="D516" t="str">
            <v>Item</v>
          </cell>
          <cell r="J516" t="str">
            <v>Unit</v>
          </cell>
          <cell r="K516" t="str">
            <v>Quantity</v>
          </cell>
          <cell r="L516" t="str">
            <v>Foreign Currency</v>
          </cell>
          <cell r="N516" t="str">
            <v>Local Currency</v>
          </cell>
        </row>
        <row r="517">
          <cell r="L517" t="str">
            <v>(      )</v>
          </cell>
          <cell r="N517" t="str">
            <v>( Rp. )</v>
          </cell>
        </row>
        <row r="518">
          <cell r="L518" t="str">
            <v>Unit Price</v>
          </cell>
          <cell r="M518" t="str">
            <v>Amount</v>
          </cell>
          <cell r="N518" t="str">
            <v>Unit Price</v>
          </cell>
          <cell r="O518" t="str">
            <v>Amount</v>
          </cell>
        </row>
        <row r="520">
          <cell r="D520">
            <v>1</v>
          </cell>
          <cell r="F520" t="str">
            <v>Construction and Removal of road ( without metalling )</v>
          </cell>
          <cell r="J520" t="str">
            <v>m</v>
          </cell>
          <cell r="K520">
            <v>80</v>
          </cell>
          <cell r="N520">
            <v>288000.00000000006</v>
          </cell>
          <cell r="O520">
            <v>23040000</v>
          </cell>
        </row>
        <row r="522">
          <cell r="D522">
            <v>2</v>
          </cell>
          <cell r="F522" t="str">
            <v>Construction and Removal of road ( use asphalt pavement )</v>
          </cell>
          <cell r="J522" t="str">
            <v>m</v>
          </cell>
          <cell r="K522">
            <v>100</v>
          </cell>
          <cell r="N522">
            <v>320456.25000000006</v>
          </cell>
          <cell r="O522">
            <v>32045625</v>
          </cell>
        </row>
        <row r="524">
          <cell r="D524">
            <v>3</v>
          </cell>
          <cell r="F524" t="str">
            <v>Maintenance of road (asphalt condition )</v>
          </cell>
          <cell r="J524" t="str">
            <v>m</v>
          </cell>
          <cell r="K524">
            <v>20</v>
          </cell>
          <cell r="N524">
            <v>160228.12500000003</v>
          </cell>
          <cell r="O524">
            <v>3204562</v>
          </cell>
        </row>
        <row r="542">
          <cell r="F542" t="str">
            <v xml:space="preserve">Sub-total </v>
          </cell>
          <cell r="O542">
            <v>58290187</v>
          </cell>
        </row>
        <row r="544">
          <cell r="F544" t="str">
            <v>Indirect cost</v>
          </cell>
          <cell r="I544">
            <v>0</v>
          </cell>
          <cell r="K544">
            <v>0.1</v>
          </cell>
          <cell r="O544">
            <v>5829018</v>
          </cell>
        </row>
        <row r="546">
          <cell r="B546" t="str">
            <v>Temporary diversion works for highway and road</v>
          </cell>
          <cell r="D546" t="str">
            <v>.</v>
          </cell>
          <cell r="F546" t="str">
            <v>Unit Price</v>
          </cell>
          <cell r="O546">
            <v>64119205</v>
          </cell>
        </row>
        <row r="549">
          <cell r="L549" t="str">
            <v>Tenderer's Official Representative</v>
          </cell>
        </row>
        <row r="553">
          <cell r="L553" t="str">
            <v>Signature</v>
          </cell>
        </row>
        <row r="555">
          <cell r="L555" t="str">
            <v>Name</v>
          </cell>
          <cell r="M555" t="str">
            <v>Ir. C. Thomas Pangaribuan  ,MM</v>
          </cell>
        </row>
        <row r="557">
          <cell r="L557" t="str">
            <v>Position</v>
          </cell>
          <cell r="M557" t="str">
            <v>Marketing Director</v>
          </cell>
        </row>
        <row r="559">
          <cell r="L559" t="str">
            <v>Date</v>
          </cell>
          <cell r="M559" t="str">
            <v>21  November 2005</v>
          </cell>
        </row>
        <row r="561">
          <cell r="L561" t="str">
            <v>Company stamp</v>
          </cell>
        </row>
        <row r="566">
          <cell r="B566">
            <v>10</v>
          </cell>
          <cell r="D566" t="str">
            <v>ENCLOSURE No. 14</v>
          </cell>
        </row>
        <row r="568">
          <cell r="D568" t="str">
            <v>BREAKDOWN OF MAJOR UNIT PRICES</v>
          </cell>
        </row>
        <row r="571">
          <cell r="D571" t="str">
            <v>Name  of Tenderer</v>
          </cell>
          <cell r="G571" t="str">
            <v>:</v>
          </cell>
          <cell r="I571" t="str">
            <v>PT. BRANTAS ABIPRAYA (PERSERO)</v>
          </cell>
        </row>
        <row r="575">
          <cell r="D575" t="str">
            <v>Price item Number</v>
          </cell>
          <cell r="I575" t="str">
            <v>I - 10</v>
          </cell>
        </row>
        <row r="576">
          <cell r="D576" t="str">
            <v>Description</v>
          </cell>
          <cell r="I576" t="str">
            <v>Temporary bridge and approach roads for miscellaneous works</v>
          </cell>
        </row>
        <row r="578">
          <cell r="D578" t="str">
            <v>Item</v>
          </cell>
          <cell r="J578" t="str">
            <v>Unit</v>
          </cell>
          <cell r="K578" t="str">
            <v>Quantity</v>
          </cell>
          <cell r="L578" t="str">
            <v>Foreign Currency</v>
          </cell>
          <cell r="N578" t="str">
            <v>Local Currency</v>
          </cell>
        </row>
        <row r="579">
          <cell r="L579" t="str">
            <v>(      )</v>
          </cell>
          <cell r="N579" t="str">
            <v>( Rp. )</v>
          </cell>
        </row>
        <row r="580">
          <cell r="L580" t="str">
            <v>Unit Price</v>
          </cell>
          <cell r="M580" t="str">
            <v>Amount</v>
          </cell>
          <cell r="N580" t="str">
            <v>Unit Price</v>
          </cell>
          <cell r="O580" t="str">
            <v>Amount</v>
          </cell>
        </row>
        <row r="582">
          <cell r="D582" t="str">
            <v>1.</v>
          </cell>
          <cell r="F582" t="str">
            <v>Materials and Plant</v>
          </cell>
        </row>
        <row r="583">
          <cell r="F583" t="str">
            <v>Stone Masonry</v>
          </cell>
          <cell r="J583" t="str">
            <v>m3</v>
          </cell>
          <cell r="K583">
            <v>36</v>
          </cell>
          <cell r="N583">
            <v>231925.89</v>
          </cell>
          <cell r="O583">
            <v>8349332</v>
          </cell>
        </row>
        <row r="584">
          <cell r="F584" t="str">
            <v xml:space="preserve">Steel Beam </v>
          </cell>
          <cell r="J584" t="str">
            <v>kg</v>
          </cell>
          <cell r="K584">
            <v>7524</v>
          </cell>
          <cell r="N584">
            <v>8000</v>
          </cell>
          <cell r="O584">
            <v>60192000</v>
          </cell>
        </row>
        <row r="585">
          <cell r="F585" t="str">
            <v>Wooden Plat</v>
          </cell>
          <cell r="J585" t="str">
            <v>m3</v>
          </cell>
          <cell r="K585">
            <v>3.2399999999999993</v>
          </cell>
          <cell r="N585">
            <v>1200000</v>
          </cell>
          <cell r="O585">
            <v>3888000</v>
          </cell>
        </row>
        <row r="586">
          <cell r="O586">
            <v>0</v>
          </cell>
        </row>
        <row r="587">
          <cell r="O587">
            <v>0</v>
          </cell>
        </row>
        <row r="588">
          <cell r="O588">
            <v>72429332</v>
          </cell>
        </row>
        <row r="589">
          <cell r="D589" t="str">
            <v>2.</v>
          </cell>
          <cell r="F589" t="str">
            <v>Contractor's Equipment</v>
          </cell>
        </row>
        <row r="590">
          <cell r="F590" t="str">
            <v>Crane 10-15 ton</v>
          </cell>
          <cell r="J590" t="str">
            <v>hour</v>
          </cell>
          <cell r="K590">
            <v>32</v>
          </cell>
          <cell r="N590">
            <v>302000</v>
          </cell>
          <cell r="O590">
            <v>9664000</v>
          </cell>
        </row>
        <row r="591">
          <cell r="F591" t="str">
            <v>tools</v>
          </cell>
          <cell r="J591" t="str">
            <v>ls</v>
          </cell>
          <cell r="K591">
            <v>1</v>
          </cell>
          <cell r="N591">
            <v>500000</v>
          </cell>
          <cell r="O591">
            <v>500000</v>
          </cell>
        </row>
        <row r="592">
          <cell r="O592">
            <v>0</v>
          </cell>
        </row>
        <row r="593">
          <cell r="O593">
            <v>0</v>
          </cell>
        </row>
        <row r="594">
          <cell r="O594">
            <v>0</v>
          </cell>
        </row>
        <row r="595">
          <cell r="O595">
            <v>0</v>
          </cell>
        </row>
        <row r="596">
          <cell r="O596">
            <v>0</v>
          </cell>
        </row>
        <row r="597">
          <cell r="O597">
            <v>10164000</v>
          </cell>
        </row>
        <row r="598">
          <cell r="D598" t="str">
            <v>3.</v>
          </cell>
          <cell r="F598" t="str">
            <v>Labor</v>
          </cell>
        </row>
        <row r="599">
          <cell r="F599" t="str">
            <v>Foreman</v>
          </cell>
          <cell r="J599" t="str">
            <v>hour</v>
          </cell>
          <cell r="K599">
            <v>64</v>
          </cell>
          <cell r="N599">
            <v>7200</v>
          </cell>
          <cell r="O599">
            <v>460800</v>
          </cell>
        </row>
        <row r="600">
          <cell r="F600" t="str">
            <v>Skilled Labour</v>
          </cell>
          <cell r="J600" t="str">
            <v>hour</v>
          </cell>
          <cell r="K600">
            <v>256</v>
          </cell>
          <cell r="N600">
            <v>6500</v>
          </cell>
          <cell r="O600">
            <v>1664000</v>
          </cell>
        </row>
        <row r="601">
          <cell r="F601" t="str">
            <v>Labour</v>
          </cell>
          <cell r="J601" t="str">
            <v>hour</v>
          </cell>
          <cell r="K601">
            <v>1024</v>
          </cell>
          <cell r="N601">
            <v>4300</v>
          </cell>
          <cell r="O601">
            <v>4403200</v>
          </cell>
        </row>
        <row r="602">
          <cell r="O602">
            <v>6528000</v>
          </cell>
        </row>
        <row r="604">
          <cell r="F604" t="str">
            <v xml:space="preserve">Sub-total </v>
          </cell>
          <cell r="O604">
            <v>89121332</v>
          </cell>
        </row>
        <row r="606">
          <cell r="F606" t="str">
            <v>Indirect cost</v>
          </cell>
          <cell r="I606">
            <v>0</v>
          </cell>
          <cell r="K606">
            <v>0.1</v>
          </cell>
          <cell r="O606">
            <v>8912133</v>
          </cell>
        </row>
        <row r="608">
          <cell r="B608" t="str">
            <v>Temporary bridge and approach roads for miscellaneous works</v>
          </cell>
          <cell r="D608" t="str">
            <v>.</v>
          </cell>
          <cell r="F608" t="str">
            <v>Unit Price</v>
          </cell>
          <cell r="O608">
            <v>98033465</v>
          </cell>
        </row>
        <row r="611">
          <cell r="L611" t="str">
            <v>Tenderer's Official Representative</v>
          </cell>
        </row>
        <row r="615">
          <cell r="L615" t="str">
            <v>Signature</v>
          </cell>
        </row>
        <row r="617">
          <cell r="L617" t="str">
            <v>Name</v>
          </cell>
          <cell r="M617" t="str">
            <v>Ir. C. Thomas Pangaribuan  ,MM</v>
          </cell>
        </row>
        <row r="619">
          <cell r="L619" t="str">
            <v>Position</v>
          </cell>
          <cell r="M619" t="str">
            <v>Marketing Director</v>
          </cell>
        </row>
        <row r="621">
          <cell r="L621" t="str">
            <v>Date</v>
          </cell>
          <cell r="M621" t="str">
            <v>21  November 2005</v>
          </cell>
        </row>
        <row r="623">
          <cell r="L623" t="str">
            <v>Company stamp</v>
          </cell>
        </row>
        <row r="628">
          <cell r="B628">
            <v>11</v>
          </cell>
          <cell r="D628" t="str">
            <v>ENCLOSURE No. 14</v>
          </cell>
        </row>
        <row r="630">
          <cell r="D630" t="str">
            <v>BREAKDOWN OF MAJOR UNIT PRICES</v>
          </cell>
        </row>
        <row r="633">
          <cell r="D633" t="str">
            <v>Name  of Tenderer</v>
          </cell>
          <cell r="G633" t="str">
            <v>:</v>
          </cell>
          <cell r="I633" t="str">
            <v>PT. BRANTAS ABIPRAYA (PERSERO)</v>
          </cell>
        </row>
        <row r="637">
          <cell r="D637" t="str">
            <v>Price item Number</v>
          </cell>
          <cell r="I637" t="str">
            <v>I - 11</v>
          </cell>
        </row>
        <row r="638">
          <cell r="D638" t="str">
            <v>Description</v>
          </cell>
          <cell r="I638" t="str">
            <v>Temporary river diversion channel for weir, including temporary bridge</v>
          </cell>
        </row>
        <row r="640">
          <cell r="D640" t="str">
            <v>Item</v>
          </cell>
          <cell r="J640" t="str">
            <v>Unit</v>
          </cell>
          <cell r="K640" t="str">
            <v>Quantity</v>
          </cell>
          <cell r="L640" t="str">
            <v>Foreign Currency</v>
          </cell>
          <cell r="N640" t="str">
            <v>Local Currency</v>
          </cell>
        </row>
        <row r="641">
          <cell r="L641" t="str">
            <v>(      )</v>
          </cell>
          <cell r="N641" t="str">
            <v>( Rp. )</v>
          </cell>
        </row>
        <row r="642">
          <cell r="L642" t="str">
            <v>Unit Price</v>
          </cell>
          <cell r="M642" t="str">
            <v>Amount</v>
          </cell>
          <cell r="N642" t="str">
            <v>Unit Price</v>
          </cell>
          <cell r="O642" t="str">
            <v>Amount</v>
          </cell>
        </row>
        <row r="644">
          <cell r="D644">
            <v>1</v>
          </cell>
          <cell r="F644" t="str">
            <v>Site Clearing</v>
          </cell>
          <cell r="J644" t="str">
            <v>m2</v>
          </cell>
          <cell r="K644">
            <v>64000</v>
          </cell>
          <cell r="N644">
            <v>1117.07</v>
          </cell>
          <cell r="O644">
            <v>71492480</v>
          </cell>
        </row>
        <row r="646">
          <cell r="D646">
            <v>2</v>
          </cell>
          <cell r="F646" t="str">
            <v>Excavation</v>
          </cell>
          <cell r="J646" t="str">
            <v>m3</v>
          </cell>
          <cell r="K646">
            <v>179100</v>
          </cell>
          <cell r="N646">
            <v>3768.67</v>
          </cell>
          <cell r="O646">
            <v>674968797</v>
          </cell>
        </row>
        <row r="648">
          <cell r="D648">
            <v>3</v>
          </cell>
          <cell r="F648" t="str">
            <v>Backfill (type B )</v>
          </cell>
          <cell r="J648" t="str">
            <v>m3</v>
          </cell>
          <cell r="K648">
            <v>143300</v>
          </cell>
          <cell r="N648">
            <v>2853.2649999999999</v>
          </cell>
          <cell r="O648">
            <v>408872874</v>
          </cell>
        </row>
        <row r="650">
          <cell r="D650">
            <v>4</v>
          </cell>
          <cell r="F650" t="str">
            <v>Temporary  Bridge</v>
          </cell>
          <cell r="J650" t="str">
            <v>ls</v>
          </cell>
          <cell r="K650">
            <v>1</v>
          </cell>
          <cell r="N650">
            <v>300000000</v>
          </cell>
          <cell r="O650">
            <v>300000000</v>
          </cell>
        </row>
        <row r="666">
          <cell r="F666" t="str">
            <v xml:space="preserve">Sub-total </v>
          </cell>
          <cell r="O666">
            <v>1455334151</v>
          </cell>
        </row>
        <row r="668">
          <cell r="F668" t="str">
            <v>Indirect cost</v>
          </cell>
          <cell r="I668">
            <v>0</v>
          </cell>
          <cell r="K668">
            <v>0.1</v>
          </cell>
          <cell r="O668">
            <v>145533415</v>
          </cell>
        </row>
        <row r="670">
          <cell r="B670" t="str">
            <v>Temporary river diversion channel for weir, including temporary bridge</v>
          </cell>
          <cell r="D670" t="str">
            <v>.</v>
          </cell>
          <cell r="F670" t="str">
            <v>Unit Price</v>
          </cell>
          <cell r="O670">
            <v>1600867566</v>
          </cell>
        </row>
        <row r="673">
          <cell r="L673" t="str">
            <v>Tenderer's Official Representative</v>
          </cell>
        </row>
        <row r="677">
          <cell r="L677" t="str">
            <v>Signature</v>
          </cell>
        </row>
        <row r="679">
          <cell r="L679" t="str">
            <v>Name</v>
          </cell>
          <cell r="M679" t="str">
            <v>Ir. C. Thomas Pangaribuan  ,MM</v>
          </cell>
        </row>
        <row r="681">
          <cell r="L681" t="str">
            <v>Position</v>
          </cell>
          <cell r="M681" t="str">
            <v>Marketing Director</v>
          </cell>
        </row>
        <row r="683">
          <cell r="L683" t="str">
            <v>Date</v>
          </cell>
          <cell r="M683" t="str">
            <v>21  November 2005</v>
          </cell>
        </row>
        <row r="685">
          <cell r="L685" t="str">
            <v>Company stamp</v>
          </cell>
        </row>
        <row r="690">
          <cell r="B690">
            <v>12</v>
          </cell>
          <cell r="D690" t="str">
            <v>ENCLOSURE No. 14</v>
          </cell>
        </row>
        <row r="692">
          <cell r="D692" t="str">
            <v>BREAKDOWN OF MAJOR UNIT PRICES</v>
          </cell>
        </row>
        <row r="695">
          <cell r="D695" t="str">
            <v>Name  of Tenderer</v>
          </cell>
          <cell r="G695" t="str">
            <v>:</v>
          </cell>
          <cell r="I695" t="str">
            <v>PT. BRANTAS ABIPRAYA (PERSERO)</v>
          </cell>
        </row>
        <row r="699">
          <cell r="D699" t="str">
            <v>Price item Number</v>
          </cell>
          <cell r="I699" t="str">
            <v>I - 12</v>
          </cell>
        </row>
        <row r="700">
          <cell r="D700" t="str">
            <v>Description</v>
          </cell>
          <cell r="I700" t="str">
            <v>Temporary cofferdam with de-watering for weir construction</v>
          </cell>
        </row>
        <row r="702">
          <cell r="D702" t="str">
            <v>Item</v>
          </cell>
          <cell r="J702" t="str">
            <v>Unit</v>
          </cell>
          <cell r="K702" t="str">
            <v>Quantity</v>
          </cell>
          <cell r="L702" t="str">
            <v>Foreign Currency</v>
          </cell>
          <cell r="N702" t="str">
            <v>Local Currency</v>
          </cell>
        </row>
        <row r="703">
          <cell r="L703" t="str">
            <v>(      )</v>
          </cell>
          <cell r="N703" t="str">
            <v>( Rp. )</v>
          </cell>
        </row>
        <row r="704">
          <cell r="L704" t="str">
            <v>Unit Price</v>
          </cell>
          <cell r="M704" t="str">
            <v>Amount</v>
          </cell>
          <cell r="N704" t="str">
            <v>Unit Price</v>
          </cell>
          <cell r="O704" t="str">
            <v>Amount</v>
          </cell>
        </row>
        <row r="706">
          <cell r="D706">
            <v>1</v>
          </cell>
          <cell r="F706" t="str">
            <v>Embankment</v>
          </cell>
          <cell r="J706" t="str">
            <v>m3</v>
          </cell>
          <cell r="K706">
            <v>14300</v>
          </cell>
          <cell r="N706">
            <v>5074.53</v>
          </cell>
          <cell r="O706">
            <v>72565779</v>
          </cell>
        </row>
        <row r="708">
          <cell r="D708">
            <v>2</v>
          </cell>
          <cell r="F708" t="str">
            <v>Bamboo Pile</v>
          </cell>
          <cell r="J708" t="str">
            <v>m</v>
          </cell>
          <cell r="K708">
            <v>500</v>
          </cell>
          <cell r="N708">
            <v>6500</v>
          </cell>
          <cell r="O708">
            <v>3250000</v>
          </cell>
        </row>
        <row r="710">
          <cell r="D710">
            <v>3</v>
          </cell>
          <cell r="F710" t="str">
            <v>Excavation</v>
          </cell>
          <cell r="J710" t="str">
            <v>m3</v>
          </cell>
          <cell r="K710">
            <v>14300</v>
          </cell>
          <cell r="N710">
            <v>3768.67</v>
          </cell>
          <cell r="O710">
            <v>53891981</v>
          </cell>
        </row>
        <row r="712">
          <cell r="D712">
            <v>4</v>
          </cell>
          <cell r="F712" t="str">
            <v>Submersible pump</v>
          </cell>
          <cell r="J712" t="str">
            <v>hr</v>
          </cell>
          <cell r="K712">
            <v>1500</v>
          </cell>
          <cell r="N712">
            <v>50600</v>
          </cell>
          <cell r="O712">
            <v>75900000</v>
          </cell>
        </row>
        <row r="714">
          <cell r="D714">
            <v>5</v>
          </cell>
          <cell r="F714" t="str">
            <v>Steel Sheet Pile</v>
          </cell>
          <cell r="J714" t="str">
            <v>kg</v>
          </cell>
          <cell r="K714">
            <v>22000</v>
          </cell>
          <cell r="N714">
            <v>8500</v>
          </cell>
          <cell r="O714">
            <v>187000000</v>
          </cell>
        </row>
        <row r="716">
          <cell r="D716">
            <v>6</v>
          </cell>
          <cell r="F716" t="str">
            <v>Driving  SSP</v>
          </cell>
          <cell r="J716" t="str">
            <v>m</v>
          </cell>
          <cell r="K716">
            <v>898.125</v>
          </cell>
          <cell r="N716">
            <v>40000</v>
          </cell>
          <cell r="O716">
            <v>35925000</v>
          </cell>
        </row>
        <row r="728">
          <cell r="F728" t="str">
            <v xml:space="preserve">Sub-total </v>
          </cell>
          <cell r="O728">
            <v>428532760</v>
          </cell>
        </row>
        <row r="730">
          <cell r="F730" t="str">
            <v>Indirect cost</v>
          </cell>
          <cell r="I730">
            <v>0</v>
          </cell>
          <cell r="K730">
            <v>0.1</v>
          </cell>
          <cell r="O730">
            <v>42853276</v>
          </cell>
        </row>
        <row r="732">
          <cell r="B732" t="str">
            <v>Temporary cofferdam with de-watering for weir construction</v>
          </cell>
          <cell r="D732" t="str">
            <v>.</v>
          </cell>
          <cell r="F732" t="str">
            <v>Unit Price</v>
          </cell>
          <cell r="O732">
            <v>471386036</v>
          </cell>
        </row>
        <row r="735">
          <cell r="L735" t="str">
            <v>Tenderer's Official Representative</v>
          </cell>
        </row>
        <row r="739">
          <cell r="L739" t="str">
            <v>Signature</v>
          </cell>
        </row>
        <row r="741">
          <cell r="L741" t="str">
            <v>Name</v>
          </cell>
          <cell r="M741" t="str">
            <v>Ir. C. Thomas Pangaribuan  ,MM</v>
          </cell>
        </row>
        <row r="743">
          <cell r="L743" t="str">
            <v>Position</v>
          </cell>
          <cell r="M743" t="str">
            <v>Marketing Director</v>
          </cell>
        </row>
        <row r="745">
          <cell r="L745" t="str">
            <v>Date</v>
          </cell>
          <cell r="M745" t="str">
            <v>21  November 2005</v>
          </cell>
        </row>
        <row r="747">
          <cell r="L747" t="str">
            <v>Company stamp</v>
          </cell>
        </row>
        <row r="752">
          <cell r="B752">
            <v>13</v>
          </cell>
          <cell r="D752" t="str">
            <v>ENCLOSURE No. 14</v>
          </cell>
        </row>
        <row r="754">
          <cell r="D754" t="str">
            <v>BREAKDOWN OF MAJOR UNIT PRICES</v>
          </cell>
        </row>
        <row r="757">
          <cell r="D757" t="str">
            <v>Name  of Tenderer</v>
          </cell>
          <cell r="G757" t="str">
            <v>:</v>
          </cell>
          <cell r="I757" t="str">
            <v>PT. BRANTAS ABIPRAYA (PERSERO)</v>
          </cell>
        </row>
        <row r="761">
          <cell r="D761" t="str">
            <v>Price item Number</v>
          </cell>
          <cell r="I761" t="str">
            <v>I - 13</v>
          </cell>
        </row>
        <row r="762">
          <cell r="D762" t="str">
            <v>Description</v>
          </cell>
          <cell r="I762" t="str">
            <v>Temporary river diversion  for canal structures</v>
          </cell>
        </row>
        <row r="764">
          <cell r="D764" t="str">
            <v>Item</v>
          </cell>
          <cell r="J764" t="str">
            <v>Unit</v>
          </cell>
          <cell r="K764" t="str">
            <v>Quantity</v>
          </cell>
          <cell r="L764" t="str">
            <v>Foreign Currency</v>
          </cell>
          <cell r="N764" t="str">
            <v>Local Currency</v>
          </cell>
        </row>
        <row r="765">
          <cell r="L765" t="str">
            <v>(      )</v>
          </cell>
          <cell r="N765" t="str">
            <v>( Rp. )</v>
          </cell>
        </row>
        <row r="766">
          <cell r="L766" t="str">
            <v>Unit Price</v>
          </cell>
          <cell r="M766" t="str">
            <v>Amount</v>
          </cell>
          <cell r="N766" t="str">
            <v>Unit Price</v>
          </cell>
          <cell r="O766" t="str">
            <v>Amount</v>
          </cell>
        </row>
        <row r="768">
          <cell r="D768">
            <v>1</v>
          </cell>
          <cell r="F768" t="str">
            <v>Site Clearing</v>
          </cell>
          <cell r="J768" t="str">
            <v>m2</v>
          </cell>
          <cell r="K768">
            <v>5000</v>
          </cell>
          <cell r="N768">
            <v>1117.07</v>
          </cell>
          <cell r="O768">
            <v>5585350</v>
          </cell>
        </row>
        <row r="770">
          <cell r="D770">
            <v>2</v>
          </cell>
          <cell r="F770" t="str">
            <v>Excavation</v>
          </cell>
          <cell r="J770" t="str">
            <v>m3</v>
          </cell>
          <cell r="K770">
            <v>12000</v>
          </cell>
          <cell r="N770">
            <v>3768.67</v>
          </cell>
          <cell r="O770">
            <v>45224040</v>
          </cell>
        </row>
        <row r="772">
          <cell r="D772">
            <v>3</v>
          </cell>
          <cell r="F772" t="str">
            <v>Backfill (type B )</v>
          </cell>
          <cell r="J772" t="str">
            <v>m3</v>
          </cell>
          <cell r="K772">
            <v>10800</v>
          </cell>
          <cell r="N772">
            <v>2853.2649999999999</v>
          </cell>
          <cell r="O772">
            <v>30815262</v>
          </cell>
        </row>
        <row r="790">
          <cell r="F790" t="str">
            <v xml:space="preserve">Sub-total </v>
          </cell>
          <cell r="O790">
            <v>81624652</v>
          </cell>
        </row>
        <row r="792">
          <cell r="F792" t="str">
            <v>Indirect cost</v>
          </cell>
          <cell r="I792">
            <v>0</v>
          </cell>
          <cell r="K792">
            <v>0.1</v>
          </cell>
          <cell r="O792">
            <v>8162465</v>
          </cell>
        </row>
        <row r="794">
          <cell r="B794" t="str">
            <v>Temporary river diversion  for canal structures</v>
          </cell>
          <cell r="D794" t="str">
            <v>.</v>
          </cell>
          <cell r="F794" t="str">
            <v>Unit Price</v>
          </cell>
          <cell r="O794">
            <v>89787117</v>
          </cell>
        </row>
        <row r="797">
          <cell r="L797" t="str">
            <v>Tenderer's Official Representative</v>
          </cell>
        </row>
        <row r="801">
          <cell r="L801" t="str">
            <v>Signature</v>
          </cell>
        </row>
        <row r="803">
          <cell r="L803" t="str">
            <v>Name</v>
          </cell>
          <cell r="M803" t="str">
            <v>Ir. C. Thomas Pangaribuan  ,MM</v>
          </cell>
        </row>
        <row r="805">
          <cell r="L805" t="str">
            <v>Position</v>
          </cell>
          <cell r="M805" t="str">
            <v>Marketing Director</v>
          </cell>
        </row>
        <row r="807">
          <cell r="L807" t="str">
            <v>Date</v>
          </cell>
          <cell r="M807" t="str">
            <v>21  November 2005</v>
          </cell>
        </row>
        <row r="809">
          <cell r="L809" t="str">
            <v>Company stamp</v>
          </cell>
        </row>
        <row r="814">
          <cell r="B814">
            <v>14</v>
          </cell>
          <cell r="D814" t="str">
            <v>ENCLOSURE No. 14</v>
          </cell>
        </row>
        <row r="816">
          <cell r="D816" t="str">
            <v>BREAKDOWN OF MAJOR UNIT PRICES</v>
          </cell>
        </row>
        <row r="819">
          <cell r="D819" t="str">
            <v>Name  of Tenderer</v>
          </cell>
          <cell r="G819" t="str">
            <v>:</v>
          </cell>
          <cell r="I819" t="str">
            <v>PT. BRANTAS ABIPRAYA (PERSERO)</v>
          </cell>
        </row>
        <row r="823">
          <cell r="D823" t="str">
            <v>Price item Number</v>
          </cell>
          <cell r="I823" t="str">
            <v>I - 14</v>
          </cell>
        </row>
        <row r="824">
          <cell r="D824" t="str">
            <v>Description</v>
          </cell>
          <cell r="I824" t="str">
            <v>Temporary cofferdam with de-watering for canal structures</v>
          </cell>
        </row>
        <row r="826">
          <cell r="D826" t="str">
            <v>Item</v>
          </cell>
          <cell r="J826" t="str">
            <v>Unit</v>
          </cell>
          <cell r="K826" t="str">
            <v>Quantity</v>
          </cell>
          <cell r="L826" t="str">
            <v>Foreign Currency</v>
          </cell>
          <cell r="N826" t="str">
            <v>Local Currency</v>
          </cell>
        </row>
        <row r="827">
          <cell r="L827" t="str">
            <v>(      )</v>
          </cell>
          <cell r="N827" t="str">
            <v>( Rp. )</v>
          </cell>
        </row>
        <row r="828">
          <cell r="L828" t="str">
            <v>Unit Price</v>
          </cell>
          <cell r="M828" t="str">
            <v>Amount</v>
          </cell>
          <cell r="N828" t="str">
            <v>Unit Price</v>
          </cell>
          <cell r="O828" t="str">
            <v>Amount</v>
          </cell>
        </row>
        <row r="830">
          <cell r="D830">
            <v>1</v>
          </cell>
          <cell r="F830" t="str">
            <v>Embankment</v>
          </cell>
          <cell r="J830" t="str">
            <v>m3</v>
          </cell>
          <cell r="K830">
            <v>7560</v>
          </cell>
          <cell r="N830">
            <v>5074.53</v>
          </cell>
          <cell r="O830">
            <v>38363446</v>
          </cell>
        </row>
        <row r="832">
          <cell r="D832">
            <v>2</v>
          </cell>
          <cell r="F832" t="str">
            <v>Bamboo Pile</v>
          </cell>
          <cell r="J832" t="str">
            <v>m</v>
          </cell>
          <cell r="K832">
            <v>265</v>
          </cell>
          <cell r="N832">
            <v>6500</v>
          </cell>
          <cell r="O832">
            <v>1722500</v>
          </cell>
        </row>
        <row r="834">
          <cell r="D834">
            <v>3</v>
          </cell>
          <cell r="F834" t="str">
            <v>Excavation</v>
          </cell>
          <cell r="J834" t="str">
            <v>m3</v>
          </cell>
          <cell r="K834">
            <v>7560</v>
          </cell>
          <cell r="N834">
            <v>3768.67</v>
          </cell>
          <cell r="O834">
            <v>28491145</v>
          </cell>
        </row>
        <row r="836">
          <cell r="D836">
            <v>3</v>
          </cell>
          <cell r="F836" t="str">
            <v>Submersible pump</v>
          </cell>
          <cell r="J836" t="str">
            <v>hr</v>
          </cell>
          <cell r="K836">
            <v>1134</v>
          </cell>
          <cell r="N836">
            <v>50600</v>
          </cell>
          <cell r="O836">
            <v>57380400</v>
          </cell>
        </row>
        <row r="852">
          <cell r="F852" t="str">
            <v xml:space="preserve">Sub-total </v>
          </cell>
          <cell r="O852">
            <v>125957491</v>
          </cell>
        </row>
        <row r="854">
          <cell r="F854" t="str">
            <v>Indirect cost</v>
          </cell>
          <cell r="I854">
            <v>0</v>
          </cell>
          <cell r="K854">
            <v>0.1</v>
          </cell>
          <cell r="O854">
            <v>12595749</v>
          </cell>
        </row>
        <row r="856">
          <cell r="B856" t="str">
            <v>Temporary cofferdam with de-watering for canal structures</v>
          </cell>
          <cell r="D856" t="str">
            <v>.</v>
          </cell>
          <cell r="F856" t="str">
            <v>Unit Price</v>
          </cell>
          <cell r="O856">
            <v>138553240</v>
          </cell>
        </row>
        <row r="859">
          <cell r="L859" t="str">
            <v>Tenderer's Official Representative</v>
          </cell>
        </row>
        <row r="863">
          <cell r="L863" t="str">
            <v>Signature</v>
          </cell>
        </row>
        <row r="865">
          <cell r="L865" t="str">
            <v>Name</v>
          </cell>
          <cell r="M865" t="str">
            <v>Ir. C. Thomas Pangaribuan  ,MM</v>
          </cell>
        </row>
        <row r="867">
          <cell r="L867" t="str">
            <v>Position</v>
          </cell>
          <cell r="M867" t="str">
            <v>Marketing Director</v>
          </cell>
        </row>
        <row r="869">
          <cell r="L869" t="str">
            <v>Date</v>
          </cell>
          <cell r="M869" t="str">
            <v>21  November 2005</v>
          </cell>
        </row>
        <row r="871">
          <cell r="L871" t="str">
            <v>Company stamp</v>
          </cell>
        </row>
        <row r="876">
          <cell r="B876">
            <v>15</v>
          </cell>
          <cell r="D876" t="str">
            <v>ENCLOSURE No. 14</v>
          </cell>
        </row>
        <row r="878">
          <cell r="D878" t="str">
            <v>BREAKDOWN OF MAJOR UNIT PRICES</v>
          </cell>
        </row>
        <row r="881">
          <cell r="D881" t="str">
            <v>Name  of Tenderer</v>
          </cell>
          <cell r="G881" t="str">
            <v>:</v>
          </cell>
          <cell r="I881" t="str">
            <v>PT. BRANTAS ABIPRAYA (PERSERO)</v>
          </cell>
        </row>
        <row r="885">
          <cell r="D885" t="str">
            <v>Price item Number</v>
          </cell>
          <cell r="I885" t="str">
            <v>I - 15</v>
          </cell>
        </row>
        <row r="886">
          <cell r="D886" t="str">
            <v>Description</v>
          </cell>
          <cell r="I886" t="str">
            <v>Hand auger boring for checking foundation of canal, structure, etc</v>
          </cell>
        </row>
        <row r="888">
          <cell r="D888" t="str">
            <v>Item</v>
          </cell>
          <cell r="J888" t="str">
            <v>Unit</v>
          </cell>
          <cell r="K888" t="str">
            <v>Quantity</v>
          </cell>
          <cell r="L888" t="str">
            <v>Foreign Currency</v>
          </cell>
          <cell r="N888" t="str">
            <v>Local Currency</v>
          </cell>
        </row>
        <row r="889">
          <cell r="L889" t="str">
            <v>(      )</v>
          </cell>
          <cell r="N889" t="str">
            <v>( Rp. )</v>
          </cell>
        </row>
        <row r="890">
          <cell r="L890" t="str">
            <v>Unit Price</v>
          </cell>
          <cell r="M890" t="str">
            <v>Amount</v>
          </cell>
          <cell r="N890" t="str">
            <v>Unit Price</v>
          </cell>
          <cell r="O890" t="str">
            <v>Amount</v>
          </cell>
        </row>
        <row r="892">
          <cell r="D892">
            <v>1</v>
          </cell>
          <cell r="F892" t="str">
            <v>Hand auger boring for checking foundation of canal, structure, etc</v>
          </cell>
          <cell r="J892" t="str">
            <v>m</v>
          </cell>
          <cell r="K892">
            <v>1</v>
          </cell>
          <cell r="N892">
            <v>100000</v>
          </cell>
          <cell r="O892">
            <v>100000</v>
          </cell>
        </row>
        <row r="914">
          <cell r="F914" t="str">
            <v xml:space="preserve">Sub-total </v>
          </cell>
          <cell r="O914">
            <v>100000</v>
          </cell>
        </row>
        <row r="916">
          <cell r="F916" t="str">
            <v>Indirect cost</v>
          </cell>
          <cell r="I916">
            <v>0</v>
          </cell>
          <cell r="K916">
            <v>0.1</v>
          </cell>
          <cell r="O916">
            <v>10000</v>
          </cell>
        </row>
        <row r="918">
          <cell r="B918" t="str">
            <v>Hand auger boring for checking foundation of canal, structure, etc</v>
          </cell>
          <cell r="D918" t="str">
            <v>.</v>
          </cell>
          <cell r="F918" t="str">
            <v>Unit Price</v>
          </cell>
          <cell r="O918">
            <v>110000</v>
          </cell>
        </row>
        <row r="921">
          <cell r="L921" t="str">
            <v>Tenderer's Official Representative</v>
          </cell>
        </row>
        <row r="925">
          <cell r="L925" t="str">
            <v>Signature</v>
          </cell>
        </row>
        <row r="927">
          <cell r="L927" t="str">
            <v>Name</v>
          </cell>
          <cell r="M927" t="str">
            <v>Ir. C. Thomas Pangaribuan  ,MM</v>
          </cell>
        </row>
        <row r="929">
          <cell r="L929" t="str">
            <v>Position</v>
          </cell>
          <cell r="M929" t="str">
            <v>Marketing Director</v>
          </cell>
        </row>
        <row r="931">
          <cell r="L931" t="str">
            <v>Date</v>
          </cell>
          <cell r="M931" t="str">
            <v>21  November 2005</v>
          </cell>
        </row>
        <row r="933">
          <cell r="L933" t="str">
            <v>Company stamp</v>
          </cell>
        </row>
        <row r="938">
          <cell r="B938">
            <v>16</v>
          </cell>
          <cell r="D938" t="str">
            <v>ENCLOSURE No. 14</v>
          </cell>
        </row>
        <row r="940">
          <cell r="D940" t="str">
            <v>BREAKDOWN OF MAJOR UNIT PRICES</v>
          </cell>
        </row>
        <row r="943">
          <cell r="D943" t="str">
            <v>Name  of Tenderer</v>
          </cell>
          <cell r="G943" t="str">
            <v>:</v>
          </cell>
          <cell r="I943" t="str">
            <v>PT. BRANTAS ABIPRAYA (PERSERO)</v>
          </cell>
        </row>
        <row r="947">
          <cell r="D947" t="str">
            <v>Price item Number</v>
          </cell>
          <cell r="I947" t="str">
            <v>I - 16</v>
          </cell>
        </row>
        <row r="948">
          <cell r="D948" t="str">
            <v>Description</v>
          </cell>
          <cell r="I948" t="str">
            <v>Dutchcone penetration test</v>
          </cell>
        </row>
        <row r="950">
          <cell r="D950" t="str">
            <v>Item</v>
          </cell>
          <cell r="J950" t="str">
            <v>Unit</v>
          </cell>
          <cell r="K950" t="str">
            <v>Quantity</v>
          </cell>
          <cell r="L950" t="str">
            <v>Foreign Currency</v>
          </cell>
          <cell r="N950" t="str">
            <v>Local Currency</v>
          </cell>
        </row>
        <row r="951">
          <cell r="L951" t="str">
            <v>(      )</v>
          </cell>
          <cell r="N951" t="str">
            <v>( Rp. )</v>
          </cell>
        </row>
        <row r="952">
          <cell r="L952" t="str">
            <v>Unit Price</v>
          </cell>
          <cell r="M952" t="str">
            <v>Amount</v>
          </cell>
          <cell r="N952" t="str">
            <v>Unit Price</v>
          </cell>
          <cell r="O952" t="str">
            <v>Amount</v>
          </cell>
        </row>
        <row r="954">
          <cell r="D954">
            <v>1</v>
          </cell>
          <cell r="F954" t="str">
            <v>Dutchcone penetration test</v>
          </cell>
          <cell r="J954">
            <v>10123</v>
          </cell>
          <cell r="K954">
            <v>1</v>
          </cell>
          <cell r="N954">
            <v>250000</v>
          </cell>
          <cell r="O954">
            <v>250000</v>
          </cell>
        </row>
        <row r="976">
          <cell r="F976" t="str">
            <v xml:space="preserve">Sub-total </v>
          </cell>
          <cell r="O976">
            <v>250000</v>
          </cell>
        </row>
        <row r="978">
          <cell r="F978" t="str">
            <v>Indirect cost</v>
          </cell>
          <cell r="I978">
            <v>0</v>
          </cell>
          <cell r="K978">
            <v>0.1</v>
          </cell>
          <cell r="O978">
            <v>25000</v>
          </cell>
        </row>
        <row r="980">
          <cell r="B980" t="str">
            <v>Dutchcone penetration test</v>
          </cell>
          <cell r="D980" t="str">
            <v>.</v>
          </cell>
          <cell r="F980" t="str">
            <v>Unit Price</v>
          </cell>
          <cell r="O980">
            <v>275000</v>
          </cell>
        </row>
        <row r="983">
          <cell r="L983" t="str">
            <v>Tenderer's Official Representative</v>
          </cell>
        </row>
        <row r="987">
          <cell r="L987" t="str">
            <v>Signature</v>
          </cell>
        </row>
        <row r="989">
          <cell r="L989" t="str">
            <v>Name</v>
          </cell>
          <cell r="M989" t="str">
            <v>Ir. C. Thomas Pangaribuan  ,MM</v>
          </cell>
        </row>
        <row r="991">
          <cell r="L991" t="str">
            <v>Position</v>
          </cell>
          <cell r="M991" t="str">
            <v>Marketing Director</v>
          </cell>
        </row>
        <row r="993">
          <cell r="L993" t="str">
            <v>Date</v>
          </cell>
          <cell r="M993" t="str">
            <v>21  November 2005</v>
          </cell>
        </row>
        <row r="995">
          <cell r="L995" t="str">
            <v>Company stamp</v>
          </cell>
        </row>
        <row r="1000">
          <cell r="B1000">
            <v>17</v>
          </cell>
          <cell r="D1000" t="str">
            <v>ENCLOSURE No. 14</v>
          </cell>
        </row>
        <row r="1002">
          <cell r="D1002" t="str">
            <v>BREAKDOWN OF MAJOR UNIT PRICES</v>
          </cell>
        </row>
        <row r="1005">
          <cell r="D1005" t="str">
            <v>Name  of Tenderer</v>
          </cell>
          <cell r="G1005" t="str">
            <v>:</v>
          </cell>
          <cell r="I1005" t="str">
            <v>PT. BRANTAS ABIPRAYA (PERSERO)</v>
          </cell>
        </row>
        <row r="1009">
          <cell r="D1009" t="str">
            <v>Price item Number</v>
          </cell>
          <cell r="I1009" t="str">
            <v>I - 17</v>
          </cell>
        </row>
        <row r="1010">
          <cell r="D1010" t="str">
            <v>Description</v>
          </cell>
          <cell r="I1010" t="str">
            <v>Loading test of concrete pile in the site including cost of equipment, test operating, material, staff, observation reporting and all other related work and material (excluding pile material and pile driving works )</v>
          </cell>
        </row>
        <row r="1012">
          <cell r="D1012" t="str">
            <v>Item</v>
          </cell>
          <cell r="J1012" t="str">
            <v>Unit</v>
          </cell>
          <cell r="K1012" t="str">
            <v>Quantity</v>
          </cell>
          <cell r="L1012" t="str">
            <v>Foreign Currency</v>
          </cell>
          <cell r="N1012" t="str">
            <v>Local Currency</v>
          </cell>
        </row>
        <row r="1013">
          <cell r="L1013" t="str">
            <v>(      )</v>
          </cell>
          <cell r="N1013" t="str">
            <v>( Rp. )</v>
          </cell>
        </row>
        <row r="1014">
          <cell r="L1014" t="str">
            <v>Unit Price</v>
          </cell>
          <cell r="M1014" t="str">
            <v>Amount</v>
          </cell>
          <cell r="N1014" t="str">
            <v>Unit Price</v>
          </cell>
          <cell r="O1014" t="str">
            <v>Amount</v>
          </cell>
        </row>
        <row r="1016">
          <cell r="D1016">
            <v>1</v>
          </cell>
          <cell r="F1016" t="str">
            <v>Loading test of concrete pile in the site including cost of equipment, test operating, material, staff, observation reporting and all other related work and material (excluding pile material and pile driving works )</v>
          </cell>
          <cell r="J1016" t="str">
            <v>test-pile</v>
          </cell>
          <cell r="K1016">
            <v>1</v>
          </cell>
          <cell r="N1016">
            <v>5000000</v>
          </cell>
          <cell r="O1016">
            <v>5000000</v>
          </cell>
        </row>
        <row r="1038">
          <cell r="F1038" t="str">
            <v xml:space="preserve">Sub-total </v>
          </cell>
          <cell r="O1038">
            <v>5000000</v>
          </cell>
        </row>
        <row r="1040">
          <cell r="F1040" t="str">
            <v>Indirect cost</v>
          </cell>
          <cell r="I1040">
            <v>0</v>
          </cell>
          <cell r="K1040">
            <v>0.1</v>
          </cell>
          <cell r="O1040">
            <v>500000</v>
          </cell>
        </row>
        <row r="1042">
          <cell r="B1042" t="str">
            <v>Loading test of concrete pile in the site including cost of equipment, test operating, material, staff, observation reporting and all other related work and material (excluding pile material and pile driving works )</v>
          </cell>
          <cell r="D1042" t="str">
            <v>.</v>
          </cell>
          <cell r="F1042" t="str">
            <v>Unit Price</v>
          </cell>
          <cell r="O1042">
            <v>5500000</v>
          </cell>
        </row>
        <row r="1045">
          <cell r="L1045" t="str">
            <v>Tenderer's Official Representative</v>
          </cell>
        </row>
        <row r="1049">
          <cell r="L1049" t="str">
            <v>Signature</v>
          </cell>
        </row>
        <row r="1051">
          <cell r="L1051" t="str">
            <v>Name</v>
          </cell>
          <cell r="M1051" t="str">
            <v>Ir. C. Thomas Pangaribuan  ,MM</v>
          </cell>
        </row>
        <row r="1053">
          <cell r="L1053" t="str">
            <v>Position</v>
          </cell>
          <cell r="M1053" t="str">
            <v>Marketing Director</v>
          </cell>
        </row>
        <row r="1055">
          <cell r="L1055" t="str">
            <v>Date</v>
          </cell>
          <cell r="M1055" t="str">
            <v>21  November 2005</v>
          </cell>
        </row>
        <row r="1057">
          <cell r="L1057" t="str">
            <v>Company stamp</v>
          </cell>
        </row>
        <row r="1062">
          <cell r="B1062">
            <v>18</v>
          </cell>
          <cell r="D1062" t="str">
            <v>ENCLOSURE No. 14</v>
          </cell>
        </row>
        <row r="1064">
          <cell r="D1064" t="str">
            <v>BREAKDOWN OF MAJOR UNIT PRICES</v>
          </cell>
        </row>
        <row r="1067">
          <cell r="D1067" t="str">
            <v>Name  of Tenderer</v>
          </cell>
          <cell r="G1067" t="str">
            <v>:</v>
          </cell>
          <cell r="I1067" t="str">
            <v>PT. BRANTAS ABIPRAYA (PERSERO)</v>
          </cell>
        </row>
        <row r="1071">
          <cell r="D1071" t="str">
            <v>Price item Number</v>
          </cell>
          <cell r="I1071" t="str">
            <v>I - 18</v>
          </cell>
        </row>
        <row r="1072">
          <cell r="D1072" t="str">
            <v>Description</v>
          </cell>
          <cell r="I1072" t="str">
            <v>Exploratory core boring investigation (dia 86mm) including cost of mobilization and demobilization , engineer, technician, labour, equipment, related survey, plat forming, reporting and all related work and material</v>
          </cell>
        </row>
        <row r="1074">
          <cell r="D1074" t="str">
            <v>Item</v>
          </cell>
          <cell r="J1074" t="str">
            <v>Unit</v>
          </cell>
          <cell r="K1074" t="str">
            <v>Quantity</v>
          </cell>
          <cell r="L1074" t="str">
            <v>Foreign Currency</v>
          </cell>
          <cell r="N1074" t="str">
            <v>Local Currency</v>
          </cell>
        </row>
        <row r="1075">
          <cell r="L1075" t="str">
            <v>(      )</v>
          </cell>
          <cell r="N1075" t="str">
            <v>( Rp. )</v>
          </cell>
        </row>
        <row r="1076">
          <cell r="L1076" t="str">
            <v>Unit Price</v>
          </cell>
          <cell r="M1076" t="str">
            <v>Amount</v>
          </cell>
          <cell r="N1076" t="str">
            <v>Unit Price</v>
          </cell>
          <cell r="O1076" t="str">
            <v>Amount</v>
          </cell>
        </row>
        <row r="1078">
          <cell r="D1078">
            <v>1</v>
          </cell>
          <cell r="F1078" t="str">
            <v>Exploratory core boring investigation (dia 86mm) including cost of mobilization and demobilization , engineer, technician, labour, equipment, related survey, plat forming, reporting and all related work and material</v>
          </cell>
          <cell r="J1078" t="str">
            <v>m</v>
          </cell>
          <cell r="K1078">
            <v>1</v>
          </cell>
          <cell r="N1078">
            <v>200000</v>
          </cell>
          <cell r="O1078">
            <v>200000</v>
          </cell>
        </row>
        <row r="1100">
          <cell r="F1100" t="str">
            <v xml:space="preserve">Sub-total </v>
          </cell>
          <cell r="O1100">
            <v>200000</v>
          </cell>
        </row>
        <row r="1102">
          <cell r="F1102" t="str">
            <v>Indirect cost</v>
          </cell>
          <cell r="I1102">
            <v>0</v>
          </cell>
          <cell r="K1102">
            <v>0.1</v>
          </cell>
          <cell r="O1102">
            <v>20000</v>
          </cell>
        </row>
        <row r="1104">
          <cell r="B1104" t="str">
            <v>Exploratory core boring investigation (dia 86mm) including cost of mobilization and demobilization , engineer, technician, labour, equipment, related survey, plat forming, reporting and all related work and material</v>
          </cell>
          <cell r="D1104" t="str">
            <v>.</v>
          </cell>
          <cell r="F1104" t="str">
            <v>Unit Price</v>
          </cell>
          <cell r="O1104">
            <v>220000</v>
          </cell>
        </row>
        <row r="1107">
          <cell r="L1107" t="str">
            <v>Tenderer's Official Representative</v>
          </cell>
        </row>
        <row r="1111">
          <cell r="L1111" t="str">
            <v>Signature</v>
          </cell>
        </row>
        <row r="1113">
          <cell r="L1113" t="str">
            <v>Name</v>
          </cell>
          <cell r="M1113" t="str">
            <v>Ir. C. Thomas Pangaribuan  ,MM</v>
          </cell>
        </row>
        <row r="1115">
          <cell r="L1115" t="str">
            <v>Position</v>
          </cell>
          <cell r="M1115" t="str">
            <v>Marketing Director</v>
          </cell>
        </row>
        <row r="1117">
          <cell r="L1117" t="str">
            <v>Date</v>
          </cell>
          <cell r="M1117" t="str">
            <v>21  November 2005</v>
          </cell>
        </row>
        <row r="1119">
          <cell r="L1119" t="str">
            <v>Company stamp</v>
          </cell>
        </row>
        <row r="1124">
          <cell r="B1124">
            <v>19</v>
          </cell>
          <cell r="D1124" t="str">
            <v>ENCLOSURE No. 14</v>
          </cell>
        </row>
        <row r="1126">
          <cell r="D1126" t="str">
            <v>BREAKDOWN OF MAJOR UNIT PRICES</v>
          </cell>
        </row>
        <row r="1129">
          <cell r="D1129" t="str">
            <v>Name  of Tenderer</v>
          </cell>
          <cell r="G1129" t="str">
            <v>:</v>
          </cell>
          <cell r="I1129" t="str">
            <v>PT. BRANTAS ABIPRAYA (PERSERO)</v>
          </cell>
        </row>
        <row r="1133">
          <cell r="D1133" t="str">
            <v>Price item Number</v>
          </cell>
          <cell r="I1133" t="str">
            <v>I - 19</v>
          </cell>
        </row>
        <row r="1134">
          <cell r="D1134" t="str">
            <v>Description</v>
          </cell>
          <cell r="I1134" t="str">
            <v>Standart penetration test including cost of mobilization and demobilization , engineer, technician, labour, equipment, realted survey, plat forming, reporting and other related work and material</v>
          </cell>
        </row>
        <row r="1136">
          <cell r="D1136" t="str">
            <v>Item</v>
          </cell>
          <cell r="J1136" t="str">
            <v>Unit</v>
          </cell>
          <cell r="K1136" t="str">
            <v>Quantity</v>
          </cell>
          <cell r="L1136" t="str">
            <v>Foreign Currency</v>
          </cell>
          <cell r="N1136" t="str">
            <v>Local Currency</v>
          </cell>
        </row>
        <row r="1137">
          <cell r="L1137" t="str">
            <v>(      )</v>
          </cell>
          <cell r="N1137" t="str">
            <v>( Rp. )</v>
          </cell>
        </row>
        <row r="1138">
          <cell r="L1138" t="str">
            <v>Unit Price</v>
          </cell>
          <cell r="M1138" t="str">
            <v>Amount</v>
          </cell>
          <cell r="N1138" t="str">
            <v>Unit Price</v>
          </cell>
          <cell r="O1138" t="str">
            <v>Amount</v>
          </cell>
        </row>
        <row r="1140">
          <cell r="D1140">
            <v>1</v>
          </cell>
          <cell r="F1140" t="str">
            <v>Standart penetration test including cost of mobilization and demobilization , engineer, technician, labour, equipment, realted survey, plat forming, reporting and other related work and material</v>
          </cell>
          <cell r="J1140" t="str">
            <v>test - time</v>
          </cell>
          <cell r="K1140">
            <v>1</v>
          </cell>
          <cell r="N1140">
            <v>200000</v>
          </cell>
          <cell r="O1140">
            <v>200000</v>
          </cell>
        </row>
        <row r="1162">
          <cell r="F1162" t="str">
            <v xml:space="preserve">Sub-total </v>
          </cell>
          <cell r="O1162">
            <v>200000</v>
          </cell>
        </row>
        <row r="1164">
          <cell r="F1164" t="str">
            <v>Indirect cost</v>
          </cell>
          <cell r="I1164">
            <v>0</v>
          </cell>
          <cell r="K1164">
            <v>0.1</v>
          </cell>
          <cell r="O1164">
            <v>20000</v>
          </cell>
        </row>
        <row r="1166">
          <cell r="B1166" t="str">
            <v>Standart penetration test including cost of mobilization and demobilization , engineer, technician, labour, equipment, realted survey, plat forming, reporting and other related work and material</v>
          </cell>
          <cell r="D1166" t="str">
            <v>.</v>
          </cell>
          <cell r="F1166" t="str">
            <v>Unit Price</v>
          </cell>
          <cell r="O1166">
            <v>220000</v>
          </cell>
        </row>
        <row r="1169">
          <cell r="L1169" t="str">
            <v>Tenderer's Official Representative</v>
          </cell>
        </row>
        <row r="1173">
          <cell r="L1173" t="str">
            <v>Signature</v>
          </cell>
        </row>
        <row r="1175">
          <cell r="L1175" t="str">
            <v>Name</v>
          </cell>
          <cell r="M1175" t="str">
            <v>Ir. C. Thomas Pangaribuan  ,MM</v>
          </cell>
        </row>
        <row r="1177">
          <cell r="L1177" t="str">
            <v>Position</v>
          </cell>
          <cell r="M1177" t="str">
            <v>Marketing Director</v>
          </cell>
        </row>
        <row r="1179">
          <cell r="L1179" t="str">
            <v>Date</v>
          </cell>
          <cell r="M1179" t="str">
            <v>21  November 2005</v>
          </cell>
        </row>
        <row r="1181">
          <cell r="L1181" t="str">
            <v>Company stamp</v>
          </cell>
        </row>
        <row r="1186">
          <cell r="B1186">
            <v>20</v>
          </cell>
          <cell r="D1186" t="str">
            <v>ENCLOSURE No. 14</v>
          </cell>
        </row>
        <row r="1188">
          <cell r="D1188" t="str">
            <v>BREAKDOWN OF MAJOR UNIT PRICES</v>
          </cell>
        </row>
        <row r="1191">
          <cell r="D1191" t="str">
            <v>Name  of Tenderer</v>
          </cell>
          <cell r="G1191" t="str">
            <v>:</v>
          </cell>
          <cell r="I1191" t="str">
            <v>PT. BRANTAS ABIPRAYA (PERSERO)</v>
          </cell>
        </row>
        <row r="1195">
          <cell r="D1195" t="str">
            <v>Price item Number</v>
          </cell>
          <cell r="I1195" t="str">
            <v>I - 20</v>
          </cell>
        </row>
        <row r="1196">
          <cell r="D1196" t="str">
            <v>Description</v>
          </cell>
          <cell r="I1196" t="str">
            <v xml:space="preserve">Undisturbed sampling by means of thin walled tube sample or other method including the transportation cost of obtaining samples in the site </v>
          </cell>
        </row>
        <row r="1198">
          <cell r="D1198" t="str">
            <v>Item</v>
          </cell>
          <cell r="J1198" t="str">
            <v>Unit</v>
          </cell>
          <cell r="K1198" t="str">
            <v>Quantity</v>
          </cell>
          <cell r="L1198" t="str">
            <v>Foreign Currency</v>
          </cell>
          <cell r="N1198" t="str">
            <v>Local Currency</v>
          </cell>
        </row>
        <row r="1199">
          <cell r="L1199" t="str">
            <v>(      )</v>
          </cell>
          <cell r="N1199" t="str">
            <v>( Rp. )</v>
          </cell>
        </row>
        <row r="1200">
          <cell r="L1200" t="str">
            <v>Unit Price</v>
          </cell>
          <cell r="M1200" t="str">
            <v>Amount</v>
          </cell>
          <cell r="N1200" t="str">
            <v>Unit Price</v>
          </cell>
          <cell r="O1200" t="str">
            <v>Amount</v>
          </cell>
        </row>
        <row r="1202">
          <cell r="D1202">
            <v>1</v>
          </cell>
          <cell r="F1202" t="str">
            <v xml:space="preserve">Undisturbed sampling by means of thin walled tube sample or other method including the transportation cost of obtaining samples in the site </v>
          </cell>
          <cell r="J1202" t="str">
            <v>sample</v>
          </cell>
          <cell r="K1202">
            <v>1</v>
          </cell>
          <cell r="N1202">
            <v>100000</v>
          </cell>
          <cell r="O1202">
            <v>100000</v>
          </cell>
        </row>
        <row r="1224">
          <cell r="F1224" t="str">
            <v xml:space="preserve">Sub-total </v>
          </cell>
          <cell r="O1224">
            <v>100000</v>
          </cell>
        </row>
        <row r="1226">
          <cell r="F1226" t="str">
            <v>Indirect cost</v>
          </cell>
          <cell r="I1226">
            <v>0</v>
          </cell>
          <cell r="K1226">
            <v>0.1</v>
          </cell>
          <cell r="O1226">
            <v>10000</v>
          </cell>
        </row>
        <row r="1228">
          <cell r="B1228" t="str">
            <v xml:space="preserve">Undisturbed sampling by means of thin walled tube sample or other method including the transportation cost of obtaining samples in the site </v>
          </cell>
          <cell r="D1228" t="str">
            <v>.</v>
          </cell>
          <cell r="F1228" t="str">
            <v>Unit Price</v>
          </cell>
          <cell r="O1228">
            <v>110000</v>
          </cell>
        </row>
        <row r="1231">
          <cell r="L1231" t="str">
            <v>Tenderer's Official Representative</v>
          </cell>
        </row>
        <row r="1235">
          <cell r="L1235" t="str">
            <v>Signature</v>
          </cell>
        </row>
        <row r="1237">
          <cell r="L1237" t="str">
            <v>Name</v>
          </cell>
          <cell r="M1237" t="str">
            <v>Ir. C. Thomas Pangaribuan  ,MM</v>
          </cell>
        </row>
        <row r="1239">
          <cell r="L1239" t="str">
            <v>Position</v>
          </cell>
          <cell r="M1239" t="str">
            <v>Marketing Director</v>
          </cell>
        </row>
        <row r="1241">
          <cell r="L1241" t="str">
            <v>Date</v>
          </cell>
          <cell r="M1241" t="str">
            <v>21  November 2005</v>
          </cell>
        </row>
        <row r="1243">
          <cell r="L1243" t="str">
            <v>Company stamp</v>
          </cell>
        </row>
        <row r="1248">
          <cell r="B1248">
            <v>21</v>
          </cell>
          <cell r="D1248" t="str">
            <v>ENCLOSURE No. 14</v>
          </cell>
        </row>
        <row r="1250">
          <cell r="D1250" t="str">
            <v>BREAKDOWN OF MAJOR UNIT PRICES</v>
          </cell>
        </row>
        <row r="1253">
          <cell r="D1253" t="str">
            <v>Name  of Tenderer</v>
          </cell>
          <cell r="G1253" t="str">
            <v>:</v>
          </cell>
          <cell r="I1253" t="str">
            <v>PT. BRANTAS ABIPRAYA (PERSERO)</v>
          </cell>
        </row>
        <row r="1257">
          <cell r="D1257" t="str">
            <v>Price item Number</v>
          </cell>
          <cell r="I1257" t="str">
            <v>I - 21</v>
          </cell>
        </row>
        <row r="1258">
          <cell r="D1258" t="str">
            <v>Description</v>
          </cell>
          <cell r="I1258" t="str">
            <v>Physical test of sampled material by boring or specified by the engineer ( Specific gravity, Moisture contents, Grainsize analysis, Atterberg limit, Density, excluding material for embankment)</v>
          </cell>
        </row>
        <row r="1260">
          <cell r="D1260" t="str">
            <v>Item</v>
          </cell>
          <cell r="J1260" t="str">
            <v>Unit</v>
          </cell>
          <cell r="K1260" t="str">
            <v>Quantity</v>
          </cell>
          <cell r="L1260" t="str">
            <v>Foreign Currency</v>
          </cell>
          <cell r="N1260" t="str">
            <v>Local Currency</v>
          </cell>
        </row>
        <row r="1261">
          <cell r="L1261" t="str">
            <v>(      )</v>
          </cell>
          <cell r="N1261" t="str">
            <v>( Rp. )</v>
          </cell>
        </row>
        <row r="1262">
          <cell r="L1262" t="str">
            <v>Unit Price</v>
          </cell>
          <cell r="M1262" t="str">
            <v>Amount</v>
          </cell>
          <cell r="N1262" t="str">
            <v>Unit Price</v>
          </cell>
          <cell r="O1262" t="str">
            <v>Amount</v>
          </cell>
        </row>
        <row r="1264">
          <cell r="D1264">
            <v>1</v>
          </cell>
          <cell r="F1264" t="str">
            <v>Physical test of sampled material by boring or specified by the engineer ( Specific gravity, Moisture contents, Grainsize analysis, Atterberg limit, Density, excluding material for embankment)</v>
          </cell>
          <cell r="J1264" t="str">
            <v>sample</v>
          </cell>
          <cell r="K1264">
            <v>1</v>
          </cell>
          <cell r="N1264">
            <v>200000</v>
          </cell>
          <cell r="O1264">
            <v>200000</v>
          </cell>
        </row>
        <row r="1286">
          <cell r="F1286" t="str">
            <v xml:space="preserve">Sub-total </v>
          </cell>
          <cell r="O1286">
            <v>200000</v>
          </cell>
        </row>
        <row r="1288">
          <cell r="F1288" t="str">
            <v>Indirect cost</v>
          </cell>
          <cell r="I1288">
            <v>0</v>
          </cell>
          <cell r="K1288">
            <v>0.1</v>
          </cell>
          <cell r="O1288">
            <v>20000</v>
          </cell>
        </row>
        <row r="1290">
          <cell r="B1290" t="str">
            <v>Physical test of sampled material by boring or specified by the engineer ( Specific gravity, Moisture contents, Grainsize analysis, Atterberg limit, Density, excluding material for embankment)</v>
          </cell>
          <cell r="D1290" t="str">
            <v>.</v>
          </cell>
          <cell r="F1290" t="str">
            <v>Unit Price</v>
          </cell>
          <cell r="O1290">
            <v>220000</v>
          </cell>
        </row>
        <row r="1293">
          <cell r="L1293" t="str">
            <v>Tenderer's Official Representative</v>
          </cell>
        </row>
        <row r="1297">
          <cell r="L1297" t="str">
            <v>Signature</v>
          </cell>
        </row>
        <row r="1299">
          <cell r="L1299" t="str">
            <v>Name</v>
          </cell>
          <cell r="M1299" t="str">
            <v>Ir. C. Thomas Pangaribuan  ,MM</v>
          </cell>
        </row>
        <row r="1301">
          <cell r="L1301" t="str">
            <v>Position</v>
          </cell>
          <cell r="M1301" t="str">
            <v>Marketing Director</v>
          </cell>
        </row>
        <row r="1303">
          <cell r="L1303" t="str">
            <v>Date</v>
          </cell>
          <cell r="M1303" t="str">
            <v>21  November 2005</v>
          </cell>
        </row>
        <row r="1305">
          <cell r="L1305" t="str">
            <v>Company stamp</v>
          </cell>
        </row>
        <row r="1310">
          <cell r="B1310">
            <v>22</v>
          </cell>
          <cell r="D1310" t="str">
            <v>ENCLOSURE No. 14</v>
          </cell>
        </row>
        <row r="1312">
          <cell r="D1312" t="str">
            <v>BREAKDOWN OF MAJOR UNIT PRICES</v>
          </cell>
        </row>
        <row r="1315">
          <cell r="D1315" t="str">
            <v>Name  of Tenderer</v>
          </cell>
          <cell r="G1315" t="str">
            <v>:</v>
          </cell>
          <cell r="I1315" t="str">
            <v>PT. BRANTAS ABIPRAYA (PERSERO)</v>
          </cell>
        </row>
        <row r="1319">
          <cell r="D1319" t="str">
            <v>Price item Number</v>
          </cell>
          <cell r="I1319" t="str">
            <v>I - 22</v>
          </cell>
        </row>
        <row r="1320">
          <cell r="D1320" t="str">
            <v>Description</v>
          </cell>
          <cell r="I1320" t="str">
            <v xml:space="preserve">Unconfined compressive strength test </v>
          </cell>
        </row>
        <row r="1321">
          <cell r="I1321" t="str">
            <v>.</v>
          </cell>
        </row>
        <row r="1322">
          <cell r="D1322" t="str">
            <v>Item</v>
          </cell>
          <cell r="J1322" t="str">
            <v>Unit</v>
          </cell>
          <cell r="K1322" t="str">
            <v>Quantity</v>
          </cell>
          <cell r="L1322" t="str">
            <v>Foreign Currency</v>
          </cell>
          <cell r="N1322" t="str">
            <v>Local Currency</v>
          </cell>
        </row>
        <row r="1323">
          <cell r="L1323" t="str">
            <v>(      )</v>
          </cell>
          <cell r="N1323" t="str">
            <v>( Rp. )</v>
          </cell>
        </row>
        <row r="1324">
          <cell r="L1324" t="str">
            <v>Unit Price</v>
          </cell>
          <cell r="M1324" t="str">
            <v>Amount</v>
          </cell>
          <cell r="N1324" t="str">
            <v>Unit Price</v>
          </cell>
          <cell r="O1324" t="str">
            <v>Amount</v>
          </cell>
        </row>
        <row r="1326">
          <cell r="D1326">
            <v>1</v>
          </cell>
          <cell r="F1326" t="str">
            <v xml:space="preserve">Unconfined compressive strength test </v>
          </cell>
          <cell r="J1326" t="str">
            <v>sample</v>
          </cell>
          <cell r="K1326">
            <v>1</v>
          </cell>
          <cell r="N1326">
            <v>200000</v>
          </cell>
          <cell r="O1326">
            <v>200000</v>
          </cell>
        </row>
        <row r="1348">
          <cell r="F1348" t="str">
            <v xml:space="preserve">Sub-total </v>
          </cell>
          <cell r="O1348">
            <v>200000</v>
          </cell>
        </row>
        <row r="1350">
          <cell r="F1350" t="str">
            <v>Indirect cost</v>
          </cell>
          <cell r="I1350">
            <v>0</v>
          </cell>
          <cell r="K1350">
            <v>0.1</v>
          </cell>
          <cell r="O1350">
            <v>20000</v>
          </cell>
        </row>
        <row r="1352">
          <cell r="B1352" t="str">
            <v xml:space="preserve">Unconfined compressive strength test </v>
          </cell>
          <cell r="D1352" t="str">
            <v>.</v>
          </cell>
          <cell r="F1352" t="str">
            <v>Unit Price</v>
          </cell>
          <cell r="O1352">
            <v>220000</v>
          </cell>
        </row>
        <row r="1355">
          <cell r="L1355" t="str">
            <v>Tenderer's Official Representative</v>
          </cell>
        </row>
        <row r="1359">
          <cell r="L1359" t="str">
            <v>Signature</v>
          </cell>
        </row>
        <row r="1361">
          <cell r="L1361" t="str">
            <v>Name</v>
          </cell>
          <cell r="M1361" t="str">
            <v>Ir. C. Thomas Pangaribuan  ,MM</v>
          </cell>
        </row>
        <row r="1363">
          <cell r="L1363" t="str">
            <v>Position</v>
          </cell>
          <cell r="M1363" t="str">
            <v>Marketing Director</v>
          </cell>
        </row>
        <row r="1365">
          <cell r="L1365" t="str">
            <v>Date</v>
          </cell>
          <cell r="M1365" t="str">
            <v>21  November 2005</v>
          </cell>
        </row>
        <row r="1367">
          <cell r="L1367" t="str">
            <v>Company stamp</v>
          </cell>
        </row>
        <row r="1372">
          <cell r="B1372">
            <v>23</v>
          </cell>
          <cell r="D1372" t="str">
            <v>ENCLOSURE No. 14</v>
          </cell>
        </row>
        <row r="1374">
          <cell r="D1374" t="str">
            <v>BREAKDOWN OF MAJOR UNIT PRICES</v>
          </cell>
        </row>
        <row r="1377">
          <cell r="D1377" t="str">
            <v>Name  of Tenderer</v>
          </cell>
          <cell r="G1377" t="str">
            <v>:</v>
          </cell>
          <cell r="I1377" t="str">
            <v>PT. BRANTAS ABIPRAYA (PERSERO)</v>
          </cell>
        </row>
        <row r="1381">
          <cell r="D1381" t="str">
            <v>Price item Number</v>
          </cell>
          <cell r="I1381" t="str">
            <v>I - 23</v>
          </cell>
        </row>
        <row r="1382">
          <cell r="D1382" t="str">
            <v>Description</v>
          </cell>
          <cell r="I1382" t="str">
            <v>Triaxial UU test ( Un-consolidated Undrain test )</v>
          </cell>
        </row>
        <row r="1384">
          <cell r="D1384" t="str">
            <v>Item</v>
          </cell>
          <cell r="J1384" t="str">
            <v>Unit</v>
          </cell>
          <cell r="K1384" t="str">
            <v>Quantity</v>
          </cell>
          <cell r="L1384" t="str">
            <v>Foreign Currency</v>
          </cell>
          <cell r="N1384" t="str">
            <v>Local Currency</v>
          </cell>
        </row>
        <row r="1385">
          <cell r="L1385" t="str">
            <v>(      )</v>
          </cell>
          <cell r="N1385" t="str">
            <v>( Rp. )</v>
          </cell>
        </row>
        <row r="1386">
          <cell r="L1386" t="str">
            <v>Unit Price</v>
          </cell>
          <cell r="M1386" t="str">
            <v>Amount</v>
          </cell>
          <cell r="N1386" t="str">
            <v>Unit Price</v>
          </cell>
          <cell r="O1386" t="str">
            <v>Amount</v>
          </cell>
        </row>
        <row r="1388">
          <cell r="D1388">
            <v>1</v>
          </cell>
          <cell r="F1388" t="str">
            <v>Triaxial UU test ( Un-consolidated Undrain test )</v>
          </cell>
          <cell r="J1388" t="str">
            <v>sample</v>
          </cell>
          <cell r="K1388">
            <v>1</v>
          </cell>
          <cell r="N1388">
            <v>200000</v>
          </cell>
          <cell r="O1388">
            <v>200000</v>
          </cell>
        </row>
        <row r="1410">
          <cell r="F1410" t="str">
            <v xml:space="preserve">Sub-total </v>
          </cell>
          <cell r="O1410">
            <v>200000</v>
          </cell>
        </row>
        <row r="1412">
          <cell r="F1412" t="str">
            <v>Indirect cost</v>
          </cell>
          <cell r="I1412">
            <v>0</v>
          </cell>
          <cell r="K1412">
            <v>0.1</v>
          </cell>
          <cell r="O1412">
            <v>20000</v>
          </cell>
        </row>
        <row r="1414">
          <cell r="B1414" t="str">
            <v>Triaxial UU test ( Un-consolidated Undrain test )</v>
          </cell>
          <cell r="D1414" t="str">
            <v>.</v>
          </cell>
          <cell r="F1414" t="str">
            <v>Unit Price</v>
          </cell>
          <cell r="O1414">
            <v>220000</v>
          </cell>
        </row>
        <row r="1417">
          <cell r="L1417" t="str">
            <v>Tenderer's Official Representative</v>
          </cell>
        </row>
        <row r="1421">
          <cell r="L1421" t="str">
            <v>Signature</v>
          </cell>
        </row>
        <row r="1423">
          <cell r="L1423" t="str">
            <v>Name</v>
          </cell>
          <cell r="M1423" t="str">
            <v>Ir. C. Thomas Pangaribuan  ,MM</v>
          </cell>
        </row>
        <row r="1425">
          <cell r="L1425" t="str">
            <v>Position</v>
          </cell>
          <cell r="M1425" t="str">
            <v>Marketing Director</v>
          </cell>
        </row>
        <row r="1427">
          <cell r="L1427" t="str">
            <v>Date</v>
          </cell>
          <cell r="M1427" t="str">
            <v>21  November 2005</v>
          </cell>
        </row>
        <row r="1429">
          <cell r="L1429" t="str">
            <v>Company stamp</v>
          </cell>
        </row>
        <row r="1434">
          <cell r="B1434">
            <v>24</v>
          </cell>
          <cell r="D1434" t="str">
            <v>ENCLOSURE No. 14</v>
          </cell>
        </row>
        <row r="1436">
          <cell r="D1436" t="str">
            <v>BREAKDOWN OF MAJOR UNIT PRICES</v>
          </cell>
        </row>
        <row r="1439">
          <cell r="D1439" t="str">
            <v>Name  of Tenderer</v>
          </cell>
          <cell r="G1439" t="str">
            <v>:</v>
          </cell>
          <cell r="I1439" t="str">
            <v>PT. BRANTAS ABIPRAYA (PERSERO)</v>
          </cell>
        </row>
        <row r="1443">
          <cell r="D1443" t="str">
            <v>Price item Number</v>
          </cell>
          <cell r="I1443" t="str">
            <v>I - 24</v>
          </cell>
        </row>
        <row r="1444">
          <cell r="D1444" t="str">
            <v>Description</v>
          </cell>
          <cell r="I1444" t="str">
            <v>Triaxial CU test ( Consolidated Undrained test )</v>
          </cell>
        </row>
        <row r="1446">
          <cell r="D1446" t="str">
            <v>Item</v>
          </cell>
          <cell r="J1446" t="str">
            <v>Unit</v>
          </cell>
          <cell r="K1446" t="str">
            <v>Quantity</v>
          </cell>
          <cell r="L1446" t="str">
            <v>Foreign Currency</v>
          </cell>
          <cell r="N1446" t="str">
            <v>Local Currency</v>
          </cell>
        </row>
        <row r="1447">
          <cell r="L1447" t="str">
            <v>(      )</v>
          </cell>
          <cell r="N1447" t="str">
            <v>( Rp. )</v>
          </cell>
        </row>
        <row r="1448">
          <cell r="L1448" t="str">
            <v>Unit Price</v>
          </cell>
          <cell r="M1448" t="str">
            <v>Amount</v>
          </cell>
          <cell r="N1448" t="str">
            <v>Unit Price</v>
          </cell>
          <cell r="O1448" t="str">
            <v>Amount</v>
          </cell>
        </row>
        <row r="1450">
          <cell r="D1450">
            <v>1</v>
          </cell>
          <cell r="F1450" t="str">
            <v>Triaxial CU test ( Consolidated Undrained test )</v>
          </cell>
          <cell r="J1450" t="str">
            <v>sample</v>
          </cell>
          <cell r="K1450">
            <v>1</v>
          </cell>
          <cell r="N1450">
            <v>300000</v>
          </cell>
          <cell r="O1450">
            <v>300000</v>
          </cell>
        </row>
        <row r="1472">
          <cell r="F1472" t="str">
            <v xml:space="preserve">Sub-total </v>
          </cell>
          <cell r="O1472">
            <v>300000</v>
          </cell>
        </row>
        <row r="1474">
          <cell r="F1474" t="str">
            <v>Indirect cost</v>
          </cell>
          <cell r="I1474">
            <v>0</v>
          </cell>
          <cell r="K1474">
            <v>0.1</v>
          </cell>
          <cell r="O1474">
            <v>30000</v>
          </cell>
        </row>
        <row r="1476">
          <cell r="B1476" t="str">
            <v>Triaxial CU test ( Consolidated Undrained test )</v>
          </cell>
          <cell r="D1476" t="str">
            <v>.</v>
          </cell>
          <cell r="F1476" t="str">
            <v>Unit Price</v>
          </cell>
          <cell r="O1476">
            <v>330000</v>
          </cell>
        </row>
        <row r="1479">
          <cell r="L1479" t="str">
            <v>Tenderer's Official Representative</v>
          </cell>
        </row>
        <row r="1483">
          <cell r="L1483" t="str">
            <v>Signature</v>
          </cell>
        </row>
        <row r="1485">
          <cell r="L1485" t="str">
            <v>Name</v>
          </cell>
          <cell r="M1485" t="str">
            <v>Ir. C. Thomas Pangaribuan  ,MM</v>
          </cell>
        </row>
        <row r="1487">
          <cell r="L1487" t="str">
            <v>Position</v>
          </cell>
          <cell r="M1487" t="str">
            <v>Marketing Director</v>
          </cell>
        </row>
        <row r="1489">
          <cell r="L1489" t="str">
            <v>Date</v>
          </cell>
          <cell r="M1489" t="str">
            <v>21  November 2005</v>
          </cell>
        </row>
        <row r="1491">
          <cell r="L1491" t="str">
            <v>Company stamp</v>
          </cell>
        </row>
        <row r="1496">
          <cell r="B1496">
            <v>25</v>
          </cell>
          <cell r="D1496" t="str">
            <v>ENCLOSURE No. 14</v>
          </cell>
        </row>
        <row r="1498">
          <cell r="D1498" t="str">
            <v>BREAKDOWN OF MAJOR UNIT PRICES</v>
          </cell>
        </row>
        <row r="1501">
          <cell r="D1501" t="str">
            <v>Name  of Tenderer</v>
          </cell>
          <cell r="G1501" t="str">
            <v>:</v>
          </cell>
          <cell r="I1501" t="str">
            <v>PT. BRANTAS ABIPRAYA (PERSERO)</v>
          </cell>
        </row>
        <row r="1505">
          <cell r="D1505" t="str">
            <v>Price item Number</v>
          </cell>
          <cell r="I1505" t="str">
            <v>I - 25</v>
          </cell>
        </row>
        <row r="1506">
          <cell r="D1506" t="str">
            <v>Description</v>
          </cell>
          <cell r="I1506" t="str">
            <v>Consolidation test</v>
          </cell>
        </row>
        <row r="1508">
          <cell r="D1508" t="str">
            <v>Item</v>
          </cell>
          <cell r="J1508" t="str">
            <v>Unit</v>
          </cell>
          <cell r="K1508" t="str">
            <v>Quantity</v>
          </cell>
          <cell r="L1508" t="str">
            <v>Foreign Currency</v>
          </cell>
          <cell r="N1508" t="str">
            <v>Local Currency</v>
          </cell>
        </row>
        <row r="1509">
          <cell r="L1509" t="str">
            <v>(      )</v>
          </cell>
          <cell r="N1509" t="str">
            <v>( Rp. )</v>
          </cell>
        </row>
        <row r="1510">
          <cell r="L1510" t="str">
            <v>Unit Price</v>
          </cell>
          <cell r="M1510" t="str">
            <v>Amount</v>
          </cell>
          <cell r="N1510" t="str">
            <v>Unit Price</v>
          </cell>
          <cell r="O1510" t="str">
            <v>Amount</v>
          </cell>
        </row>
        <row r="1512">
          <cell r="D1512">
            <v>1</v>
          </cell>
          <cell r="F1512" t="str">
            <v>Consolidation test</v>
          </cell>
          <cell r="J1512" t="str">
            <v>sample</v>
          </cell>
          <cell r="K1512">
            <v>1</v>
          </cell>
          <cell r="N1512">
            <v>200000</v>
          </cell>
          <cell r="O1512">
            <v>200000</v>
          </cell>
        </row>
        <row r="1534">
          <cell r="F1534" t="str">
            <v xml:space="preserve">Sub-total </v>
          </cell>
          <cell r="O1534">
            <v>200000</v>
          </cell>
        </row>
        <row r="1536">
          <cell r="F1536" t="str">
            <v>Indirect cost</v>
          </cell>
          <cell r="I1536">
            <v>0</v>
          </cell>
          <cell r="K1536">
            <v>0.1</v>
          </cell>
          <cell r="O1536">
            <v>20000</v>
          </cell>
        </row>
        <row r="1538">
          <cell r="B1538" t="str">
            <v>Consolidation test</v>
          </cell>
          <cell r="D1538" t="str">
            <v>.</v>
          </cell>
          <cell r="F1538" t="str">
            <v>Unit Price</v>
          </cell>
          <cell r="O1538">
            <v>220000</v>
          </cell>
        </row>
        <row r="1541">
          <cell r="L1541" t="str">
            <v>Tenderer's Official Representative</v>
          </cell>
        </row>
        <row r="1545">
          <cell r="L1545" t="str">
            <v>Signature</v>
          </cell>
        </row>
        <row r="1547">
          <cell r="L1547" t="str">
            <v>Name</v>
          </cell>
          <cell r="M1547" t="str">
            <v>Ir. C. Thomas Pangaribuan  ,MM</v>
          </cell>
        </row>
        <row r="1549">
          <cell r="L1549" t="str">
            <v>Position</v>
          </cell>
          <cell r="M1549" t="str">
            <v>Marketing Director</v>
          </cell>
        </row>
        <row r="1551">
          <cell r="L1551" t="str">
            <v>Date</v>
          </cell>
          <cell r="M1551" t="str">
            <v>21  November 2005</v>
          </cell>
        </row>
        <row r="1553">
          <cell r="L1553" t="str">
            <v>Company stamp</v>
          </cell>
        </row>
        <row r="1558">
          <cell r="B1558">
            <v>26</v>
          </cell>
          <cell r="D1558" t="str">
            <v>ENCLOSURE No. 14</v>
          </cell>
        </row>
        <row r="1560">
          <cell r="D1560" t="str">
            <v>BREAKDOWN OF MAJOR UNIT PRICES</v>
          </cell>
        </row>
        <row r="1563">
          <cell r="D1563" t="str">
            <v>Name  of Tenderer</v>
          </cell>
          <cell r="G1563" t="str">
            <v>:</v>
          </cell>
          <cell r="I1563" t="str">
            <v>PT. BRANTAS ABIPRAYA (PERSERO)</v>
          </cell>
        </row>
        <row r="1567">
          <cell r="D1567" t="str">
            <v>Price item Number</v>
          </cell>
          <cell r="I1567" t="str">
            <v>I - 26</v>
          </cell>
        </row>
        <row r="1568">
          <cell r="D1568" t="str">
            <v>Description</v>
          </cell>
          <cell r="I1568" t="str">
            <v>Permeability test</v>
          </cell>
        </row>
        <row r="1570">
          <cell r="D1570" t="str">
            <v>Item</v>
          </cell>
          <cell r="J1570" t="str">
            <v>Unit</v>
          </cell>
          <cell r="K1570" t="str">
            <v>Quantity</v>
          </cell>
          <cell r="L1570" t="str">
            <v>Foreign Currency</v>
          </cell>
          <cell r="N1570" t="str">
            <v>Local Currency</v>
          </cell>
        </row>
        <row r="1571">
          <cell r="L1571" t="str">
            <v>(      )</v>
          </cell>
          <cell r="N1571" t="str">
            <v>( Rp. )</v>
          </cell>
        </row>
        <row r="1572">
          <cell r="L1572" t="str">
            <v>Unit Price</v>
          </cell>
          <cell r="M1572" t="str">
            <v>Amount</v>
          </cell>
          <cell r="N1572" t="str">
            <v>Unit Price</v>
          </cell>
          <cell r="O1572" t="str">
            <v>Amount</v>
          </cell>
        </row>
        <row r="1574">
          <cell r="D1574">
            <v>1</v>
          </cell>
          <cell r="F1574" t="str">
            <v>Permeability test</v>
          </cell>
          <cell r="J1574" t="str">
            <v>sample</v>
          </cell>
          <cell r="K1574">
            <v>1</v>
          </cell>
          <cell r="N1574">
            <v>200000</v>
          </cell>
          <cell r="O1574">
            <v>200000</v>
          </cell>
        </row>
        <row r="1596">
          <cell r="F1596" t="str">
            <v xml:space="preserve">Sub-total </v>
          </cell>
          <cell r="O1596">
            <v>200000</v>
          </cell>
        </row>
        <row r="1598">
          <cell r="F1598" t="str">
            <v>Indirect cost</v>
          </cell>
          <cell r="I1598">
            <v>0</v>
          </cell>
          <cell r="K1598">
            <v>0.1</v>
          </cell>
          <cell r="O1598">
            <v>20000</v>
          </cell>
        </row>
        <row r="1600">
          <cell r="B1600" t="str">
            <v>Permeability test</v>
          </cell>
          <cell r="D1600" t="str">
            <v>.</v>
          </cell>
          <cell r="F1600" t="str">
            <v>Unit Price</v>
          </cell>
          <cell r="O1600">
            <v>220000</v>
          </cell>
        </row>
        <row r="1603">
          <cell r="L1603" t="str">
            <v>Tenderer's Official Representative</v>
          </cell>
        </row>
        <row r="1607">
          <cell r="L1607" t="str">
            <v>Signature</v>
          </cell>
        </row>
        <row r="1609">
          <cell r="L1609" t="str">
            <v>Name</v>
          </cell>
          <cell r="M1609" t="str">
            <v>Ir. C. Thomas Pangaribuan  ,MM</v>
          </cell>
        </row>
        <row r="1611">
          <cell r="L1611" t="str">
            <v>Position</v>
          </cell>
          <cell r="M1611" t="str">
            <v>Marketing Director</v>
          </cell>
        </row>
        <row r="1613">
          <cell r="L1613" t="str">
            <v>Date</v>
          </cell>
          <cell r="M1613" t="str">
            <v>21  November 2005</v>
          </cell>
        </row>
        <row r="1615">
          <cell r="L1615" t="str">
            <v>Company stamp</v>
          </cell>
        </row>
        <row r="1620">
          <cell r="B1620">
            <v>27</v>
          </cell>
          <cell r="D1620" t="str">
            <v>ENCLOSURE No. 14</v>
          </cell>
        </row>
        <row r="1622">
          <cell r="D1622" t="str">
            <v>BREAKDOWN OF MAJOR UNIT PRICES</v>
          </cell>
        </row>
        <row r="1625">
          <cell r="D1625" t="str">
            <v>Name  of Tenderer</v>
          </cell>
          <cell r="G1625" t="str">
            <v>:</v>
          </cell>
          <cell r="I1625" t="str">
            <v>PT. BRANTAS ABIPRAYA (PERSERO)</v>
          </cell>
        </row>
        <row r="1629">
          <cell r="D1629" t="str">
            <v>Price item Number</v>
          </cell>
          <cell r="I1629" t="str">
            <v>I - 27</v>
          </cell>
        </row>
        <row r="1630">
          <cell r="D1630" t="str">
            <v>Description</v>
          </cell>
          <cell r="I1630" t="str">
            <v>Field vane shear test</v>
          </cell>
        </row>
        <row r="1632">
          <cell r="D1632" t="str">
            <v>Item</v>
          </cell>
          <cell r="J1632" t="str">
            <v>Unit</v>
          </cell>
          <cell r="K1632" t="str">
            <v>Quantity</v>
          </cell>
          <cell r="L1632" t="str">
            <v>Foreign Currency</v>
          </cell>
          <cell r="N1632" t="str">
            <v>Local Currency</v>
          </cell>
        </row>
        <row r="1633">
          <cell r="L1633" t="str">
            <v>(      )</v>
          </cell>
          <cell r="N1633" t="str">
            <v>( Rp. )</v>
          </cell>
        </row>
        <row r="1634">
          <cell r="L1634" t="str">
            <v>Unit Price</v>
          </cell>
          <cell r="M1634" t="str">
            <v>Amount</v>
          </cell>
          <cell r="N1634" t="str">
            <v>Unit Price</v>
          </cell>
          <cell r="O1634" t="str">
            <v>Amount</v>
          </cell>
        </row>
        <row r="1636">
          <cell r="D1636">
            <v>1</v>
          </cell>
          <cell r="F1636" t="str">
            <v>Field vane shear test</v>
          </cell>
          <cell r="J1636" t="str">
            <v>times</v>
          </cell>
          <cell r="K1636">
            <v>1</v>
          </cell>
          <cell r="N1636">
            <v>200000</v>
          </cell>
          <cell r="O1636">
            <v>200000</v>
          </cell>
        </row>
        <row r="1658">
          <cell r="F1658" t="str">
            <v xml:space="preserve">Sub-total </v>
          </cell>
          <cell r="O1658">
            <v>200000</v>
          </cell>
        </row>
        <row r="1660">
          <cell r="F1660" t="str">
            <v>Indirect cost</v>
          </cell>
          <cell r="I1660">
            <v>0</v>
          </cell>
          <cell r="K1660">
            <v>0.1</v>
          </cell>
          <cell r="O1660">
            <v>20000</v>
          </cell>
        </row>
        <row r="1662">
          <cell r="B1662" t="str">
            <v>Field vane shear test</v>
          </cell>
          <cell r="D1662" t="str">
            <v>.</v>
          </cell>
          <cell r="F1662" t="str">
            <v>Unit Price</v>
          </cell>
          <cell r="O1662">
            <v>220000</v>
          </cell>
        </row>
        <row r="1665">
          <cell r="L1665" t="str">
            <v>Tenderer's Official Representative</v>
          </cell>
        </row>
        <row r="1669">
          <cell r="L1669" t="str">
            <v>Signature</v>
          </cell>
        </row>
        <row r="1671">
          <cell r="L1671" t="str">
            <v>Name</v>
          </cell>
          <cell r="M1671" t="str">
            <v>Ir. C. Thomas Pangaribuan  ,MM</v>
          </cell>
        </row>
        <row r="1673">
          <cell r="L1673" t="str">
            <v>Position</v>
          </cell>
          <cell r="M1673" t="str">
            <v>Marketing Director</v>
          </cell>
        </row>
        <row r="1675">
          <cell r="L1675" t="str">
            <v>Date</v>
          </cell>
          <cell r="M1675" t="str">
            <v>21  November 2005</v>
          </cell>
        </row>
        <row r="1677">
          <cell r="L1677" t="str">
            <v>Company stamp</v>
          </cell>
        </row>
        <row r="1682">
          <cell r="B1682">
            <v>28</v>
          </cell>
          <cell r="D1682" t="str">
            <v>ENCLOSURE No. 14</v>
          </cell>
        </row>
        <row r="1684">
          <cell r="D1684" t="str">
            <v>BREAKDOWN OF MAJOR UNIT PRICES</v>
          </cell>
        </row>
        <row r="1687">
          <cell r="D1687" t="str">
            <v>Name  of Tenderer</v>
          </cell>
          <cell r="G1687" t="str">
            <v>:</v>
          </cell>
          <cell r="I1687" t="str">
            <v>PT. BRANTAS ABIPRAYA (PERSERO)</v>
          </cell>
        </row>
        <row r="1691">
          <cell r="D1691" t="str">
            <v>Price item Number</v>
          </cell>
          <cell r="I1691" t="str">
            <v>I - 28</v>
          </cell>
        </row>
        <row r="1692">
          <cell r="D1692" t="str">
            <v>Description</v>
          </cell>
          <cell r="I1692" t="str">
            <v>Field permeability test</v>
          </cell>
        </row>
        <row r="1694">
          <cell r="D1694" t="str">
            <v>Item</v>
          </cell>
          <cell r="J1694" t="str">
            <v>Unit</v>
          </cell>
          <cell r="K1694" t="str">
            <v>Quantity</v>
          </cell>
          <cell r="L1694" t="str">
            <v>Foreign Currency</v>
          </cell>
          <cell r="N1694" t="str">
            <v>Local Currency</v>
          </cell>
        </row>
        <row r="1695">
          <cell r="L1695" t="str">
            <v>(      )</v>
          </cell>
          <cell r="N1695" t="str">
            <v>( Rp. )</v>
          </cell>
        </row>
        <row r="1696">
          <cell r="L1696" t="str">
            <v>Unit Price</v>
          </cell>
          <cell r="M1696" t="str">
            <v>Amount</v>
          </cell>
          <cell r="N1696" t="str">
            <v>Unit Price</v>
          </cell>
          <cell r="O1696" t="str">
            <v>Amount</v>
          </cell>
        </row>
        <row r="1698">
          <cell r="D1698">
            <v>1</v>
          </cell>
          <cell r="F1698" t="str">
            <v>Field permeability test</v>
          </cell>
          <cell r="J1698" t="str">
            <v>times</v>
          </cell>
          <cell r="K1698">
            <v>1</v>
          </cell>
          <cell r="N1698">
            <v>200000</v>
          </cell>
          <cell r="O1698">
            <v>200000</v>
          </cell>
        </row>
        <row r="1720">
          <cell r="F1720" t="str">
            <v xml:space="preserve">Sub-total </v>
          </cell>
          <cell r="O1720">
            <v>200000</v>
          </cell>
        </row>
        <row r="1722">
          <cell r="F1722" t="str">
            <v>Indirect cost</v>
          </cell>
          <cell r="I1722">
            <v>0</v>
          </cell>
          <cell r="K1722">
            <v>0.1</v>
          </cell>
          <cell r="O1722">
            <v>20000</v>
          </cell>
        </row>
        <row r="1724">
          <cell r="B1724" t="str">
            <v>Field permeability test</v>
          </cell>
          <cell r="D1724" t="str">
            <v>.</v>
          </cell>
          <cell r="F1724" t="str">
            <v>Unit Price</v>
          </cell>
          <cell r="O1724">
            <v>220000</v>
          </cell>
        </row>
        <row r="1727">
          <cell r="L1727" t="str">
            <v>Tenderer's Official Representative</v>
          </cell>
        </row>
        <row r="1731">
          <cell r="L1731" t="str">
            <v>Signature</v>
          </cell>
        </row>
        <row r="1733">
          <cell r="L1733" t="str">
            <v>Name</v>
          </cell>
          <cell r="M1733" t="str">
            <v>Ir. C. Thomas Pangaribuan  ,MM</v>
          </cell>
        </row>
        <row r="1735">
          <cell r="L1735" t="str">
            <v>Position</v>
          </cell>
          <cell r="M1735" t="str">
            <v>Marketing Director</v>
          </cell>
        </row>
        <row r="1737">
          <cell r="L1737" t="str">
            <v>Date</v>
          </cell>
          <cell r="M1737" t="str">
            <v>21  November 2005</v>
          </cell>
        </row>
        <row r="1739">
          <cell r="L1739" t="str">
            <v>Company stamp</v>
          </cell>
        </row>
        <row r="1744">
          <cell r="B1744">
            <v>29</v>
          </cell>
          <cell r="D1744" t="str">
            <v>ENCLOSURE No. 14</v>
          </cell>
        </row>
        <row r="1746">
          <cell r="D1746" t="str">
            <v>BREAKDOWN OF MAJOR UNIT PRICES</v>
          </cell>
        </row>
        <row r="1749">
          <cell r="D1749" t="str">
            <v>Name  of Tenderer</v>
          </cell>
          <cell r="G1749" t="str">
            <v>:</v>
          </cell>
          <cell r="I1749" t="str">
            <v>PT. BRANTAS ABIPRAYA (PERSERO)</v>
          </cell>
        </row>
        <row r="1753">
          <cell r="D1753" t="str">
            <v>Price item Number</v>
          </cell>
          <cell r="I1753" t="str">
            <v>I - 29</v>
          </cell>
        </row>
        <row r="1754">
          <cell r="D1754" t="str">
            <v>Description</v>
          </cell>
          <cell r="I1754" t="str">
            <v>Water pressure test (Lugeon Test)</v>
          </cell>
        </row>
        <row r="1756">
          <cell r="D1756" t="str">
            <v>Item</v>
          </cell>
          <cell r="J1756" t="str">
            <v>Unit</v>
          </cell>
          <cell r="K1756" t="str">
            <v>Quantity</v>
          </cell>
          <cell r="L1756" t="str">
            <v>Foreign Currency</v>
          </cell>
          <cell r="N1756" t="str">
            <v>Local Currency</v>
          </cell>
        </row>
        <row r="1757">
          <cell r="L1757" t="str">
            <v>(      )</v>
          </cell>
          <cell r="N1757" t="str">
            <v>( Rp. )</v>
          </cell>
        </row>
        <row r="1758">
          <cell r="L1758" t="str">
            <v>Unit Price</v>
          </cell>
          <cell r="M1758" t="str">
            <v>Amount</v>
          </cell>
          <cell r="N1758" t="str">
            <v>Unit Price</v>
          </cell>
          <cell r="O1758" t="str">
            <v>Amount</v>
          </cell>
        </row>
        <row r="1760">
          <cell r="D1760">
            <v>1</v>
          </cell>
          <cell r="F1760" t="str">
            <v>Water pressure test (Lugeon Test)</v>
          </cell>
          <cell r="J1760" t="str">
            <v>times</v>
          </cell>
          <cell r="K1760">
            <v>1</v>
          </cell>
          <cell r="N1760">
            <v>200000</v>
          </cell>
          <cell r="O1760">
            <v>200000</v>
          </cell>
        </row>
        <row r="1782">
          <cell r="F1782" t="str">
            <v xml:space="preserve">Sub-total </v>
          </cell>
          <cell r="O1782">
            <v>200000</v>
          </cell>
        </row>
        <row r="1784">
          <cell r="F1784" t="str">
            <v>Indirect cost</v>
          </cell>
          <cell r="I1784">
            <v>0</v>
          </cell>
          <cell r="K1784">
            <v>0.1</v>
          </cell>
          <cell r="O1784">
            <v>20000</v>
          </cell>
        </row>
        <row r="1786">
          <cell r="B1786" t="str">
            <v>Water pressure test (Lugeon Test)</v>
          </cell>
          <cell r="D1786" t="str">
            <v>.</v>
          </cell>
          <cell r="F1786" t="str">
            <v>Unit Price</v>
          </cell>
          <cell r="O1786">
            <v>220000</v>
          </cell>
        </row>
        <row r="1789">
          <cell r="L1789" t="str">
            <v>Tenderer's Official Representative</v>
          </cell>
        </row>
        <row r="1793">
          <cell r="L1793" t="str">
            <v>Signature</v>
          </cell>
        </row>
        <row r="1795">
          <cell r="L1795" t="str">
            <v>Name</v>
          </cell>
          <cell r="M1795" t="str">
            <v>Ir. C. Thomas Pangaribuan  ,MM</v>
          </cell>
        </row>
        <row r="1797">
          <cell r="L1797" t="str">
            <v>Position</v>
          </cell>
          <cell r="M1797" t="str">
            <v>Marketing Director</v>
          </cell>
        </row>
        <row r="1799">
          <cell r="L1799" t="str">
            <v>Date</v>
          </cell>
          <cell r="M1799" t="str">
            <v>21  November 2005</v>
          </cell>
        </row>
        <row r="1801">
          <cell r="L1801" t="str">
            <v>Company stamp</v>
          </cell>
        </row>
        <row r="1806">
          <cell r="B1806">
            <v>30</v>
          </cell>
          <cell r="D1806" t="str">
            <v>ENCLOSURE No. 14</v>
          </cell>
        </row>
        <row r="1808">
          <cell r="D1808" t="str">
            <v>BREAKDOWN OF MAJOR UNIT PRICES</v>
          </cell>
        </row>
        <row r="1811">
          <cell r="D1811" t="str">
            <v>Name  of Tenderer</v>
          </cell>
          <cell r="G1811" t="str">
            <v>:</v>
          </cell>
          <cell r="I1811" t="str">
            <v>PT. BRANTAS ABIPRAYA (PERSERO)</v>
          </cell>
        </row>
        <row r="1815">
          <cell r="D1815" t="str">
            <v>Price item Number</v>
          </cell>
          <cell r="I1815" t="str">
            <v>I - 30</v>
          </cell>
        </row>
        <row r="1816">
          <cell r="D1816" t="str">
            <v>Description</v>
          </cell>
          <cell r="I1816" t="str">
            <v>Observation and monitoring of surface settement plate / benchmark, underground settlement plate, embankment, etc</v>
          </cell>
        </row>
        <row r="1818">
          <cell r="D1818" t="str">
            <v>Item</v>
          </cell>
          <cell r="J1818" t="str">
            <v>Unit</v>
          </cell>
          <cell r="K1818" t="str">
            <v>Quantity</v>
          </cell>
          <cell r="L1818" t="str">
            <v>Foreign Currency</v>
          </cell>
          <cell r="N1818" t="str">
            <v>Local Currency</v>
          </cell>
        </row>
        <row r="1819">
          <cell r="L1819" t="str">
            <v>(      )</v>
          </cell>
          <cell r="N1819" t="str">
            <v>( Rp. )</v>
          </cell>
        </row>
        <row r="1820">
          <cell r="L1820" t="str">
            <v>Unit Price</v>
          </cell>
          <cell r="M1820" t="str">
            <v>Amount</v>
          </cell>
          <cell r="N1820" t="str">
            <v>Unit Price</v>
          </cell>
          <cell r="O1820" t="str">
            <v>Amount</v>
          </cell>
        </row>
        <row r="1822">
          <cell r="D1822">
            <v>1</v>
          </cell>
          <cell r="F1822" t="str">
            <v>Observation and monitoring of surface settement plate / benchmark, underground settlement plate, embankment, etc</v>
          </cell>
          <cell r="J1822" t="str">
            <v>ls</v>
          </cell>
          <cell r="K1822">
            <v>1</v>
          </cell>
          <cell r="N1822">
            <v>12600000</v>
          </cell>
          <cell r="O1822">
            <v>12600000</v>
          </cell>
        </row>
        <row r="1844">
          <cell r="F1844" t="str">
            <v xml:space="preserve">Sub-total </v>
          </cell>
          <cell r="O1844">
            <v>12600000</v>
          </cell>
        </row>
        <row r="1846">
          <cell r="F1846" t="str">
            <v>Indirect cost</v>
          </cell>
          <cell r="I1846">
            <v>0</v>
          </cell>
          <cell r="K1846">
            <v>0.1</v>
          </cell>
          <cell r="O1846">
            <v>1260000</v>
          </cell>
        </row>
        <row r="1848">
          <cell r="B1848" t="str">
            <v>Observation and monitoring of surface settement plate / benchmark, underground settlement plate, embankment, etc</v>
          </cell>
          <cell r="D1848" t="str">
            <v>.</v>
          </cell>
          <cell r="F1848" t="str">
            <v>Unit Price</v>
          </cell>
          <cell r="O1848">
            <v>13860000</v>
          </cell>
        </row>
        <row r="1851">
          <cell r="L1851" t="str">
            <v>Tenderer's Official Representative</v>
          </cell>
        </row>
        <row r="1855">
          <cell r="L1855" t="str">
            <v>Signature</v>
          </cell>
        </row>
        <row r="1857">
          <cell r="L1857" t="str">
            <v>Name</v>
          </cell>
          <cell r="M1857" t="str">
            <v>Ir. C. Thomas Pangaribuan  ,MM</v>
          </cell>
        </row>
        <row r="1859">
          <cell r="L1859" t="str">
            <v>Position</v>
          </cell>
          <cell r="M1859" t="str">
            <v>Marketing Director</v>
          </cell>
        </row>
        <row r="1861">
          <cell r="L1861" t="str">
            <v>Date</v>
          </cell>
          <cell r="M1861" t="str">
            <v>21  November 2005</v>
          </cell>
        </row>
        <row r="1863">
          <cell r="L1863" t="str">
            <v>Company stamp</v>
          </cell>
        </row>
        <row r="1868">
          <cell r="B1868">
            <v>31</v>
          </cell>
          <cell r="D1868" t="str">
            <v>ENCLOSURE No. 14</v>
          </cell>
        </row>
        <row r="1870">
          <cell r="D1870" t="str">
            <v>BREAKDOWN OF MAJOR UNIT PRICES</v>
          </cell>
        </row>
        <row r="1873">
          <cell r="D1873" t="str">
            <v>Name  of Tenderer</v>
          </cell>
          <cell r="G1873" t="str">
            <v>:</v>
          </cell>
          <cell r="I1873" t="str">
            <v>PT. BRANTAS ABIPRAYA (PERSERO)</v>
          </cell>
        </row>
        <row r="1877">
          <cell r="D1877" t="str">
            <v>Price item Number</v>
          </cell>
          <cell r="I1877" t="str">
            <v>I - 31</v>
          </cell>
        </row>
        <row r="1878">
          <cell r="D1878" t="str">
            <v>Description</v>
          </cell>
          <cell r="I1878" t="str">
            <v>Gate keeper house, type 50</v>
          </cell>
        </row>
        <row r="1880">
          <cell r="D1880" t="str">
            <v>Item</v>
          </cell>
          <cell r="J1880" t="str">
            <v>Unit</v>
          </cell>
          <cell r="K1880" t="str">
            <v>Quantity</v>
          </cell>
          <cell r="L1880" t="str">
            <v>Foreign Currency</v>
          </cell>
          <cell r="N1880" t="str">
            <v>Local Currency</v>
          </cell>
        </row>
        <row r="1881">
          <cell r="L1881" t="str">
            <v>(      )</v>
          </cell>
          <cell r="N1881" t="str">
            <v>( Rp. )</v>
          </cell>
        </row>
        <row r="1882">
          <cell r="L1882" t="str">
            <v>Unit Price</v>
          </cell>
          <cell r="M1882" t="str">
            <v>Amount</v>
          </cell>
          <cell r="N1882" t="str">
            <v>Unit Price</v>
          </cell>
          <cell r="O1882" t="str">
            <v>Amount</v>
          </cell>
        </row>
        <row r="1884">
          <cell r="D1884">
            <v>1</v>
          </cell>
          <cell r="F1884" t="str">
            <v>Gate keeper house, type 50</v>
          </cell>
          <cell r="J1884" t="str">
            <v>nos</v>
          </cell>
          <cell r="K1884">
            <v>1</v>
          </cell>
          <cell r="N1884">
            <v>25000000</v>
          </cell>
          <cell r="O1884">
            <v>25000000</v>
          </cell>
        </row>
        <row r="1906">
          <cell r="F1906" t="str">
            <v xml:space="preserve">Sub-total </v>
          </cell>
          <cell r="O1906">
            <v>25000000</v>
          </cell>
        </row>
        <row r="1908">
          <cell r="F1908" t="str">
            <v>Indirect cost</v>
          </cell>
          <cell r="I1908">
            <v>0</v>
          </cell>
          <cell r="K1908">
            <v>0.1</v>
          </cell>
          <cell r="O1908">
            <v>2500000</v>
          </cell>
        </row>
        <row r="1910">
          <cell r="B1910" t="str">
            <v>Gate keeper house, type 50</v>
          </cell>
          <cell r="D1910" t="str">
            <v>.</v>
          </cell>
          <cell r="F1910" t="str">
            <v>Unit Price</v>
          </cell>
          <cell r="O1910">
            <v>27500000</v>
          </cell>
        </row>
        <row r="1913">
          <cell r="L1913" t="str">
            <v>Tenderer's Official Representative</v>
          </cell>
        </row>
        <row r="1917">
          <cell r="L1917" t="str">
            <v>Signature</v>
          </cell>
        </row>
        <row r="1919">
          <cell r="L1919" t="str">
            <v>Name</v>
          </cell>
          <cell r="M1919" t="str">
            <v>Ir. C. Thomas Pangaribuan  ,MM</v>
          </cell>
        </row>
        <row r="1921">
          <cell r="L1921" t="str">
            <v>Position</v>
          </cell>
          <cell r="M1921" t="str">
            <v>Marketing Director</v>
          </cell>
        </row>
        <row r="1923">
          <cell r="L1923" t="str">
            <v>Date</v>
          </cell>
          <cell r="M1923" t="str">
            <v>21  November 2005</v>
          </cell>
        </row>
        <row r="1925">
          <cell r="L1925" t="str">
            <v>Company stamp</v>
          </cell>
        </row>
      </sheetData>
      <sheetData sheetId="12" refreshError="1"/>
      <sheetData sheetId="13" refreshError="1">
        <row r="15">
          <cell r="D15" t="str">
            <v>Stripping</v>
          </cell>
          <cell r="E15" t="str">
            <v>cu.m</v>
          </cell>
          <cell r="F15">
            <v>537103</v>
          </cell>
          <cell r="H15">
            <v>102.00000000000001</v>
          </cell>
          <cell r="Z15">
            <v>4629.8599999999997</v>
          </cell>
          <cell r="AA15">
            <v>4615.51</v>
          </cell>
          <cell r="AB15">
            <v>2479004267.5300002</v>
          </cell>
          <cell r="AC15">
            <v>10000</v>
          </cell>
          <cell r="AK15">
            <v>0</v>
          </cell>
          <cell r="AL15">
            <v>0</v>
          </cell>
          <cell r="AM15">
            <v>10000</v>
          </cell>
          <cell r="AQ15">
            <v>102.00000000000001</v>
          </cell>
          <cell r="AU15">
            <v>196</v>
          </cell>
          <cell r="AV15">
            <v>105272188</v>
          </cell>
          <cell r="AZ15">
            <v>0</v>
          </cell>
          <cell r="BA15">
            <v>0</v>
          </cell>
          <cell r="BB15">
            <v>4811.51</v>
          </cell>
          <cell r="BC15">
            <v>2584276455.5300002</v>
          </cell>
          <cell r="BE15">
            <v>4615.51</v>
          </cell>
          <cell r="BF15">
            <v>0</v>
          </cell>
          <cell r="BG15">
            <v>196</v>
          </cell>
          <cell r="BH15">
            <v>4811.51</v>
          </cell>
        </row>
        <row r="16">
          <cell r="G16" t="str">
            <v>Buldozer D65</v>
          </cell>
          <cell r="H16">
            <v>102.00000000000001</v>
          </cell>
          <cell r="I16" t="str">
            <v>hour</v>
          </cell>
          <cell r="J16">
            <v>0.5</v>
          </cell>
          <cell r="K16">
            <v>4.8999999999999998E-3</v>
          </cell>
          <cell r="L16">
            <v>20</v>
          </cell>
          <cell r="M16">
            <v>25</v>
          </cell>
          <cell r="N16">
            <v>7</v>
          </cell>
          <cell r="O16">
            <v>1</v>
          </cell>
          <cell r="P16">
            <v>3500</v>
          </cell>
          <cell r="Q16">
            <v>537103</v>
          </cell>
          <cell r="R16">
            <v>2632.85</v>
          </cell>
          <cell r="S16">
            <v>0.75</v>
          </cell>
          <cell r="T16">
            <v>185000</v>
          </cell>
          <cell r="U16">
            <v>102510</v>
          </cell>
          <cell r="V16">
            <v>487077250</v>
          </cell>
          <cell r="W16">
            <v>269893453.5</v>
          </cell>
          <cell r="X16">
            <v>906.86</v>
          </cell>
          <cell r="Y16">
            <v>502.49</v>
          </cell>
          <cell r="Z16">
            <v>1409.35</v>
          </cell>
          <cell r="AA16">
            <v>1408.79</v>
          </cell>
          <cell r="AB16">
            <v>756665335.37</v>
          </cell>
          <cell r="AC16">
            <v>10001</v>
          </cell>
          <cell r="AM16">
            <v>10001</v>
          </cell>
          <cell r="AN16" t="str">
            <v>Foreman</v>
          </cell>
          <cell r="AO16" t="str">
            <v>hour</v>
          </cell>
          <cell r="AP16">
            <v>1</v>
          </cell>
          <cell r="AQ16">
            <v>102.00000000000001</v>
          </cell>
          <cell r="AR16">
            <v>537103</v>
          </cell>
          <cell r="AS16">
            <v>9.7999999999999997E-3</v>
          </cell>
          <cell r="AT16">
            <v>7200</v>
          </cell>
          <cell r="AU16">
            <v>70</v>
          </cell>
          <cell r="AV16">
            <v>37597210</v>
          </cell>
          <cell r="AW16">
            <v>0</v>
          </cell>
          <cell r="AX16">
            <v>0</v>
          </cell>
          <cell r="AY16">
            <v>1</v>
          </cell>
          <cell r="AZ16">
            <v>0</v>
          </cell>
          <cell r="BA16">
            <v>0</v>
          </cell>
        </row>
        <row r="17">
          <cell r="G17" t="str">
            <v>Excavator, 0.8m3</v>
          </cell>
          <cell r="H17">
            <v>69.816315789473677</v>
          </cell>
          <cell r="I17" t="str">
            <v>hour</v>
          </cell>
          <cell r="J17">
            <v>0.5</v>
          </cell>
          <cell r="K17">
            <v>7.1000000000000004E-3</v>
          </cell>
          <cell r="L17">
            <v>20</v>
          </cell>
          <cell r="M17">
            <v>25</v>
          </cell>
          <cell r="N17">
            <v>7</v>
          </cell>
          <cell r="O17">
            <v>1</v>
          </cell>
          <cell r="P17">
            <v>3500</v>
          </cell>
          <cell r="Q17">
            <v>537103</v>
          </cell>
          <cell r="R17">
            <v>3846.54</v>
          </cell>
          <cell r="S17">
            <v>1.0900000000000001</v>
          </cell>
          <cell r="T17">
            <v>165000</v>
          </cell>
          <cell r="U17">
            <v>58140</v>
          </cell>
          <cell r="V17">
            <v>634679100</v>
          </cell>
          <cell r="W17">
            <v>223637835.59999999</v>
          </cell>
          <cell r="X17">
            <v>1181.67</v>
          </cell>
          <cell r="Y17">
            <v>416.37</v>
          </cell>
          <cell r="Z17">
            <v>1598.04</v>
          </cell>
          <cell r="AA17">
            <v>1584.29</v>
          </cell>
          <cell r="AB17">
            <v>850926911.87</v>
          </cell>
          <cell r="AC17">
            <v>10002</v>
          </cell>
          <cell r="AM17">
            <v>10002</v>
          </cell>
          <cell r="AN17" t="str">
            <v>Labour</v>
          </cell>
          <cell r="AO17" t="str">
            <v>hour</v>
          </cell>
          <cell r="AP17">
            <v>3</v>
          </cell>
          <cell r="AQ17">
            <v>102.00000000000001</v>
          </cell>
          <cell r="AR17">
            <v>537103</v>
          </cell>
          <cell r="AS17">
            <v>2.9399999999999999E-2</v>
          </cell>
          <cell r="AT17">
            <v>4300</v>
          </cell>
          <cell r="AU17">
            <v>126</v>
          </cell>
          <cell r="AV17">
            <v>67674978</v>
          </cell>
        </row>
        <row r="18">
          <cell r="G18" t="str">
            <v>Dump Truck 10t</v>
          </cell>
          <cell r="H18">
            <v>37.035825964709431</v>
          </cell>
          <cell r="I18" t="str">
            <v>hour</v>
          </cell>
          <cell r="J18">
            <v>0.5</v>
          </cell>
          <cell r="K18">
            <v>1.35E-2</v>
          </cell>
          <cell r="L18">
            <v>20</v>
          </cell>
          <cell r="M18">
            <v>25</v>
          </cell>
          <cell r="N18">
            <v>7</v>
          </cell>
          <cell r="O18">
            <v>1</v>
          </cell>
          <cell r="P18">
            <v>3500</v>
          </cell>
          <cell r="Q18">
            <v>537103</v>
          </cell>
          <cell r="R18">
            <v>7251.12</v>
          </cell>
          <cell r="S18">
            <v>2.0699999999999998</v>
          </cell>
          <cell r="T18">
            <v>60000</v>
          </cell>
          <cell r="U18">
            <v>60180</v>
          </cell>
          <cell r="V18">
            <v>435067200</v>
          </cell>
          <cell r="W18">
            <v>436372401.59999996</v>
          </cell>
          <cell r="X18">
            <v>810.02</v>
          </cell>
          <cell r="Y18">
            <v>812.45</v>
          </cell>
          <cell r="Z18">
            <v>1622.47</v>
          </cell>
          <cell r="AA18">
            <v>1622.43</v>
          </cell>
          <cell r="AB18">
            <v>871412020.29000008</v>
          </cell>
          <cell r="AC18">
            <v>10003</v>
          </cell>
          <cell r="AM18">
            <v>10003</v>
          </cell>
        </row>
        <row r="19">
          <cell r="AC19">
            <v>10004</v>
          </cell>
          <cell r="AM19">
            <v>10004</v>
          </cell>
        </row>
        <row r="20">
          <cell r="AC20">
            <v>10005</v>
          </cell>
          <cell r="AM20">
            <v>10005</v>
          </cell>
        </row>
        <row r="21">
          <cell r="AA21">
            <v>0</v>
          </cell>
          <cell r="AC21">
            <v>10006</v>
          </cell>
          <cell r="AM21">
            <v>10006</v>
          </cell>
        </row>
        <row r="22">
          <cell r="AA22">
            <v>0</v>
          </cell>
          <cell r="AC22">
            <v>10007</v>
          </cell>
          <cell r="AM22">
            <v>10007</v>
          </cell>
        </row>
        <row r="23">
          <cell r="D23" t="str">
            <v>Clearing and grubing type - A</v>
          </cell>
          <cell r="E23" t="str">
            <v>sq.m</v>
          </cell>
          <cell r="F23">
            <v>705364</v>
          </cell>
          <cell r="H23">
            <v>510.00000000000006</v>
          </cell>
          <cell r="Z23">
            <v>1046.25</v>
          </cell>
          <cell r="AA23">
            <v>1020.0699999999999</v>
          </cell>
          <cell r="AB23">
            <v>719520655.48000002</v>
          </cell>
          <cell r="AC23">
            <v>10010</v>
          </cell>
          <cell r="AK23">
            <v>0</v>
          </cell>
          <cell r="AL23">
            <v>0</v>
          </cell>
          <cell r="AM23">
            <v>10010</v>
          </cell>
          <cell r="AQ23">
            <v>510.00000000000006</v>
          </cell>
          <cell r="AU23">
            <v>97</v>
          </cell>
          <cell r="AV23">
            <v>68420308</v>
          </cell>
          <cell r="AZ23">
            <v>0</v>
          </cell>
          <cell r="BA23">
            <v>0</v>
          </cell>
          <cell r="BB23">
            <v>1117.07</v>
          </cell>
          <cell r="BC23">
            <v>787940963.48000002</v>
          </cell>
          <cell r="BE23">
            <v>1020.0699999999999</v>
          </cell>
          <cell r="BF23">
            <v>0</v>
          </cell>
          <cell r="BG23">
            <v>97</v>
          </cell>
          <cell r="BH23">
            <v>1117.07</v>
          </cell>
        </row>
        <row r="24">
          <cell r="F24">
            <v>0.2</v>
          </cell>
          <cell r="G24" t="str">
            <v>Buldozer D65</v>
          </cell>
          <cell r="H24">
            <v>510.00000000000006</v>
          </cell>
          <cell r="I24" t="str">
            <v>hour</v>
          </cell>
          <cell r="J24">
            <v>0.6</v>
          </cell>
          <cell r="K24">
            <v>1.1000000000000001E-3</v>
          </cell>
          <cell r="L24">
            <v>20</v>
          </cell>
          <cell r="M24">
            <v>25</v>
          </cell>
          <cell r="N24">
            <v>7</v>
          </cell>
          <cell r="O24">
            <v>1</v>
          </cell>
          <cell r="P24">
            <v>3500</v>
          </cell>
          <cell r="Q24">
            <v>705364</v>
          </cell>
          <cell r="R24">
            <v>829.84</v>
          </cell>
          <cell r="S24">
            <v>0.23</v>
          </cell>
          <cell r="T24">
            <v>185000</v>
          </cell>
          <cell r="U24">
            <v>102510</v>
          </cell>
          <cell r="V24">
            <v>153520400</v>
          </cell>
          <cell r="W24">
            <v>85066898.400000006</v>
          </cell>
          <cell r="X24">
            <v>217.64</v>
          </cell>
          <cell r="Y24">
            <v>120.6</v>
          </cell>
          <cell r="Z24">
            <v>338.24</v>
          </cell>
          <cell r="AA24">
            <v>316.26</v>
          </cell>
          <cell r="AB24">
            <v>223078418.63999999</v>
          </cell>
          <cell r="AC24">
            <v>10011</v>
          </cell>
          <cell r="AM24">
            <v>10011</v>
          </cell>
          <cell r="AN24" t="str">
            <v>Foreman</v>
          </cell>
          <cell r="AO24" t="str">
            <v>hour</v>
          </cell>
          <cell r="AP24">
            <v>1</v>
          </cell>
          <cell r="AQ24">
            <v>510.00000000000006</v>
          </cell>
          <cell r="AR24">
            <v>705364</v>
          </cell>
          <cell r="AS24">
            <v>1.9E-3</v>
          </cell>
          <cell r="AT24">
            <v>7200</v>
          </cell>
          <cell r="AU24">
            <v>13</v>
          </cell>
          <cell r="AV24">
            <v>9169732</v>
          </cell>
          <cell r="AW24">
            <v>0</v>
          </cell>
          <cell r="AX24">
            <v>0</v>
          </cell>
          <cell r="AY24">
            <v>1</v>
          </cell>
          <cell r="AZ24">
            <v>0</v>
          </cell>
          <cell r="BA24">
            <v>0</v>
          </cell>
        </row>
        <row r="25">
          <cell r="G25" t="str">
            <v>Excavator, 0.8m3</v>
          </cell>
          <cell r="H25">
            <v>349.08157894736837</v>
          </cell>
          <cell r="I25" t="str">
            <v>hour</v>
          </cell>
          <cell r="J25">
            <v>0.6</v>
          </cell>
          <cell r="K25">
            <v>1.6999999999999999E-3</v>
          </cell>
          <cell r="L25">
            <v>20</v>
          </cell>
          <cell r="M25">
            <v>25</v>
          </cell>
          <cell r="N25">
            <v>7</v>
          </cell>
          <cell r="O25">
            <v>1</v>
          </cell>
          <cell r="P25">
            <v>3500</v>
          </cell>
          <cell r="Q25">
            <v>705364</v>
          </cell>
          <cell r="R25">
            <v>1212.3699999999999</v>
          </cell>
          <cell r="S25">
            <v>0.34</v>
          </cell>
          <cell r="T25">
            <v>165000</v>
          </cell>
          <cell r="U25">
            <v>58140</v>
          </cell>
          <cell r="V25">
            <v>200041049.99999997</v>
          </cell>
          <cell r="W25">
            <v>70487191.799999997</v>
          </cell>
          <cell r="X25">
            <v>283.58999999999997</v>
          </cell>
          <cell r="Y25">
            <v>99.93</v>
          </cell>
          <cell r="Z25">
            <v>383.52</v>
          </cell>
          <cell r="AA25">
            <v>379.33</v>
          </cell>
          <cell r="AB25">
            <v>267565726.11999997</v>
          </cell>
          <cell r="AC25">
            <v>10012</v>
          </cell>
          <cell r="AM25">
            <v>10012</v>
          </cell>
          <cell r="AN25" t="str">
            <v>Labour</v>
          </cell>
          <cell r="AO25" t="str">
            <v>hour</v>
          </cell>
          <cell r="AP25">
            <v>10</v>
          </cell>
          <cell r="AQ25">
            <v>510.00000000000006</v>
          </cell>
          <cell r="AR25">
            <v>705364</v>
          </cell>
          <cell r="AS25">
            <v>1.9599999999999999E-2</v>
          </cell>
          <cell r="AT25">
            <v>4300</v>
          </cell>
          <cell r="AU25">
            <v>84</v>
          </cell>
          <cell r="AV25">
            <v>59250576</v>
          </cell>
        </row>
        <row r="26">
          <cell r="E26" t="str">
            <v>tanah + rumput , alang2</v>
          </cell>
          <cell r="G26" t="str">
            <v>Dump Truck 10t</v>
          </cell>
          <cell r="H26">
            <v>185.17912982354716</v>
          </cell>
          <cell r="I26" t="str">
            <v>hour</v>
          </cell>
          <cell r="J26">
            <v>0.5</v>
          </cell>
          <cell r="K26">
            <v>2.7000000000000001E-3</v>
          </cell>
          <cell r="L26">
            <v>20</v>
          </cell>
          <cell r="M26">
            <v>25</v>
          </cell>
          <cell r="N26">
            <v>7</v>
          </cell>
          <cell r="O26">
            <v>1</v>
          </cell>
          <cell r="P26">
            <v>3500</v>
          </cell>
          <cell r="Q26">
            <v>705364</v>
          </cell>
          <cell r="R26">
            <v>1904.54</v>
          </cell>
          <cell r="S26">
            <v>0.54</v>
          </cell>
          <cell r="T26">
            <v>60000</v>
          </cell>
          <cell r="U26">
            <v>60180</v>
          </cell>
          <cell r="V26">
            <v>114272400</v>
          </cell>
          <cell r="W26">
            <v>114615217.2</v>
          </cell>
          <cell r="X26">
            <v>162</v>
          </cell>
          <cell r="Y26">
            <v>162.49</v>
          </cell>
          <cell r="Z26">
            <v>324.49</v>
          </cell>
          <cell r="AA26">
            <v>324.48</v>
          </cell>
          <cell r="AB26">
            <v>228876510.72</v>
          </cell>
          <cell r="AC26">
            <v>10013</v>
          </cell>
          <cell r="AM26">
            <v>10013</v>
          </cell>
        </row>
        <row r="27">
          <cell r="AC27">
            <v>10014</v>
          </cell>
          <cell r="AM27">
            <v>10014</v>
          </cell>
        </row>
        <row r="28">
          <cell r="AC28">
            <v>10015</v>
          </cell>
          <cell r="AM28">
            <v>10015</v>
          </cell>
        </row>
        <row r="29">
          <cell r="AA29">
            <v>0</v>
          </cell>
          <cell r="AC29">
            <v>10016</v>
          </cell>
          <cell r="AM29">
            <v>10016</v>
          </cell>
        </row>
        <row r="30">
          <cell r="AA30">
            <v>0</v>
          </cell>
          <cell r="AC30">
            <v>10017</v>
          </cell>
          <cell r="AM30">
            <v>10017</v>
          </cell>
        </row>
        <row r="31">
          <cell r="D31" t="str">
            <v>Clearing and grubing type - B</v>
          </cell>
          <cell r="E31" t="str">
            <v>sq.m</v>
          </cell>
          <cell r="F31">
            <v>232908</v>
          </cell>
          <cell r="H31">
            <v>510.00000000000006</v>
          </cell>
          <cell r="Z31">
            <v>1483.8400000000001</v>
          </cell>
          <cell r="AA31">
            <v>1460.72</v>
          </cell>
          <cell r="AB31">
            <v>340213373.75999999</v>
          </cell>
          <cell r="AC31">
            <v>10020</v>
          </cell>
          <cell r="AK31">
            <v>0</v>
          </cell>
          <cell r="AL31">
            <v>0</v>
          </cell>
          <cell r="AM31">
            <v>10020</v>
          </cell>
          <cell r="AQ31">
            <v>255.00000000000003</v>
          </cell>
          <cell r="AU31">
            <v>196</v>
          </cell>
          <cell r="AV31">
            <v>45649968</v>
          </cell>
          <cell r="AZ31">
            <v>0</v>
          </cell>
          <cell r="BA31">
            <v>0</v>
          </cell>
          <cell r="BB31">
            <v>1656.72</v>
          </cell>
          <cell r="BC31">
            <v>385863341.75999999</v>
          </cell>
          <cell r="BE31">
            <v>1460.72</v>
          </cell>
          <cell r="BF31">
            <v>0</v>
          </cell>
          <cell r="BG31">
            <v>196</v>
          </cell>
          <cell r="BH31">
            <v>1656.72</v>
          </cell>
        </row>
        <row r="32">
          <cell r="G32" t="str">
            <v>Buldozer D65</v>
          </cell>
          <cell r="H32">
            <v>510.00000000000006</v>
          </cell>
          <cell r="I32" t="str">
            <v>hour</v>
          </cell>
          <cell r="J32">
            <v>0.5</v>
          </cell>
          <cell r="K32">
            <v>8.9999999999999998E-4</v>
          </cell>
          <cell r="L32">
            <v>20</v>
          </cell>
          <cell r="M32">
            <v>25</v>
          </cell>
          <cell r="N32">
            <v>7</v>
          </cell>
          <cell r="O32">
            <v>1</v>
          </cell>
          <cell r="P32">
            <v>3500</v>
          </cell>
          <cell r="Q32">
            <v>232908</v>
          </cell>
          <cell r="R32">
            <v>228.34</v>
          </cell>
          <cell r="S32">
            <v>0.06</v>
          </cell>
          <cell r="T32">
            <v>185000</v>
          </cell>
          <cell r="U32">
            <v>102510</v>
          </cell>
          <cell r="V32">
            <v>42242900</v>
          </cell>
          <cell r="W32">
            <v>23407133.399999999</v>
          </cell>
          <cell r="X32">
            <v>181.37</v>
          </cell>
          <cell r="Y32">
            <v>100.49</v>
          </cell>
          <cell r="Z32">
            <v>281.86</v>
          </cell>
          <cell r="AA32">
            <v>258.75</v>
          </cell>
          <cell r="AB32">
            <v>60264945</v>
          </cell>
          <cell r="AC32">
            <v>10021</v>
          </cell>
          <cell r="AM32">
            <v>10021</v>
          </cell>
          <cell r="AN32" t="str">
            <v>Foreman</v>
          </cell>
          <cell r="AO32" t="str">
            <v>hour</v>
          </cell>
          <cell r="AP32">
            <v>1</v>
          </cell>
          <cell r="AQ32">
            <v>255.00000000000003</v>
          </cell>
          <cell r="AR32">
            <v>232908</v>
          </cell>
          <cell r="AS32">
            <v>3.8999999999999998E-3</v>
          </cell>
          <cell r="AT32">
            <v>7200</v>
          </cell>
          <cell r="AU32">
            <v>28</v>
          </cell>
          <cell r="AV32">
            <v>6521424</v>
          </cell>
          <cell r="AW32">
            <v>0</v>
          </cell>
          <cell r="AX32">
            <v>0</v>
          </cell>
          <cell r="AY32">
            <v>1</v>
          </cell>
          <cell r="AZ32">
            <v>0</v>
          </cell>
          <cell r="BA32">
            <v>0</v>
          </cell>
        </row>
        <row r="33">
          <cell r="G33" t="str">
            <v>Chain Saw</v>
          </cell>
          <cell r="H33">
            <v>10</v>
          </cell>
          <cell r="I33" t="str">
            <v>hour</v>
          </cell>
          <cell r="J33">
            <v>0.5</v>
          </cell>
          <cell r="K33">
            <v>0.05</v>
          </cell>
          <cell r="L33">
            <v>20</v>
          </cell>
          <cell r="M33">
            <v>25</v>
          </cell>
          <cell r="N33">
            <v>7</v>
          </cell>
          <cell r="O33">
            <v>1</v>
          </cell>
          <cell r="P33">
            <v>3500</v>
          </cell>
          <cell r="Q33">
            <v>232908</v>
          </cell>
          <cell r="R33">
            <v>11645.4</v>
          </cell>
          <cell r="S33">
            <v>3.32</v>
          </cell>
          <cell r="T33">
            <v>8000</v>
          </cell>
          <cell r="U33">
            <v>3060</v>
          </cell>
          <cell r="V33">
            <v>93163200</v>
          </cell>
          <cell r="W33">
            <v>35634924</v>
          </cell>
          <cell r="X33">
            <v>400</v>
          </cell>
          <cell r="Y33">
            <v>153</v>
          </cell>
          <cell r="Z33">
            <v>553</v>
          </cell>
          <cell r="AA33">
            <v>553</v>
          </cell>
          <cell r="AB33">
            <v>128798124</v>
          </cell>
          <cell r="AC33">
            <v>10022</v>
          </cell>
          <cell r="AM33">
            <v>10022</v>
          </cell>
          <cell r="AN33" t="str">
            <v>Labour</v>
          </cell>
          <cell r="AO33" t="str">
            <v>hour</v>
          </cell>
          <cell r="AP33">
            <v>10</v>
          </cell>
          <cell r="AQ33">
            <v>255.00000000000003</v>
          </cell>
          <cell r="AR33">
            <v>232908</v>
          </cell>
          <cell r="AS33">
            <v>3.9199999999999999E-2</v>
          </cell>
          <cell r="AT33">
            <v>4300</v>
          </cell>
          <cell r="AU33">
            <v>168</v>
          </cell>
          <cell r="AV33">
            <v>39128544</v>
          </cell>
        </row>
        <row r="34">
          <cell r="E34" t="str">
            <v>alang2 + pohon kecil2</v>
          </cell>
          <cell r="G34" t="str">
            <v>Dump Truck 10t</v>
          </cell>
          <cell r="H34">
            <v>185.17912982354716</v>
          </cell>
          <cell r="I34" t="str">
            <v>hour</v>
          </cell>
          <cell r="J34">
            <v>1</v>
          </cell>
          <cell r="K34">
            <v>5.4000000000000003E-3</v>
          </cell>
          <cell r="L34">
            <v>20</v>
          </cell>
          <cell r="M34">
            <v>25</v>
          </cell>
          <cell r="N34">
            <v>7</v>
          </cell>
          <cell r="O34">
            <v>1</v>
          </cell>
          <cell r="P34">
            <v>3500</v>
          </cell>
          <cell r="Q34">
            <v>232908</v>
          </cell>
          <cell r="R34">
            <v>1257.74</v>
          </cell>
          <cell r="S34">
            <v>0.35</v>
          </cell>
          <cell r="T34">
            <v>60000</v>
          </cell>
          <cell r="U34">
            <v>60180</v>
          </cell>
          <cell r="V34">
            <v>75464400</v>
          </cell>
          <cell r="W34">
            <v>75690793.200000003</v>
          </cell>
          <cell r="X34">
            <v>324</v>
          </cell>
          <cell r="Y34">
            <v>324.98</v>
          </cell>
          <cell r="Z34">
            <v>648.98</v>
          </cell>
          <cell r="AA34">
            <v>648.97</v>
          </cell>
          <cell r="AB34">
            <v>151150304.76000002</v>
          </cell>
          <cell r="AC34">
            <v>10023</v>
          </cell>
          <cell r="AM34">
            <v>10023</v>
          </cell>
        </row>
        <row r="35">
          <cell r="AC35">
            <v>10024</v>
          </cell>
          <cell r="AM35">
            <v>10024</v>
          </cell>
        </row>
        <row r="36">
          <cell r="AC36">
            <v>10025</v>
          </cell>
          <cell r="AM36">
            <v>10025</v>
          </cell>
        </row>
        <row r="37">
          <cell r="AA37">
            <v>0</v>
          </cell>
          <cell r="AC37">
            <v>10026</v>
          </cell>
          <cell r="AM37">
            <v>10026</v>
          </cell>
        </row>
        <row r="38">
          <cell r="AA38">
            <v>0</v>
          </cell>
          <cell r="AC38">
            <v>10027</v>
          </cell>
          <cell r="AM38">
            <v>10027</v>
          </cell>
        </row>
        <row r="39">
          <cell r="D39" t="str">
            <v>Excavation type - A without hauling distance</v>
          </cell>
          <cell r="E39" t="str">
            <v>cu.m</v>
          </cell>
          <cell r="F39">
            <v>819150</v>
          </cell>
          <cell r="H39">
            <v>64.421052631578959</v>
          </cell>
          <cell r="Z39">
            <v>3463.76</v>
          </cell>
          <cell r="AA39">
            <v>3458.67</v>
          </cell>
          <cell r="AB39">
            <v>2833169530.5</v>
          </cell>
          <cell r="AC39">
            <v>10030</v>
          </cell>
          <cell r="AK39">
            <v>0</v>
          </cell>
          <cell r="AL39">
            <v>0</v>
          </cell>
          <cell r="AM39">
            <v>10030</v>
          </cell>
          <cell r="AQ39">
            <v>64.421052631578959</v>
          </cell>
          <cell r="AU39">
            <v>310</v>
          </cell>
          <cell r="AV39">
            <v>253936500</v>
          </cell>
          <cell r="AZ39">
            <v>0</v>
          </cell>
          <cell r="BA39">
            <v>0</v>
          </cell>
          <cell r="BB39">
            <v>3768.67</v>
          </cell>
          <cell r="BC39">
            <v>3087106030.5</v>
          </cell>
          <cell r="BE39">
            <v>3458.67</v>
          </cell>
          <cell r="BF39">
            <v>0</v>
          </cell>
          <cell r="BG39">
            <v>310</v>
          </cell>
          <cell r="BH39">
            <v>3768.67</v>
          </cell>
        </row>
        <row r="40">
          <cell r="G40" t="str">
            <v>Excavator, 0.8m3</v>
          </cell>
          <cell r="H40">
            <v>64.421052631578959</v>
          </cell>
          <cell r="I40" t="str">
            <v>hour</v>
          </cell>
          <cell r="J40">
            <v>1</v>
          </cell>
          <cell r="K40">
            <v>1.55E-2</v>
          </cell>
          <cell r="L40">
            <v>20</v>
          </cell>
          <cell r="M40">
            <v>25</v>
          </cell>
          <cell r="N40">
            <v>7</v>
          </cell>
          <cell r="O40">
            <v>1</v>
          </cell>
          <cell r="P40">
            <v>3500</v>
          </cell>
          <cell r="Q40">
            <v>819150</v>
          </cell>
          <cell r="R40">
            <v>12715.56</v>
          </cell>
          <cell r="S40">
            <v>3.63</v>
          </cell>
          <cell r="T40">
            <v>165000</v>
          </cell>
          <cell r="U40">
            <v>58140</v>
          </cell>
          <cell r="V40">
            <v>2098067400</v>
          </cell>
          <cell r="W40">
            <v>739282658.39999998</v>
          </cell>
          <cell r="X40">
            <v>2561.27</v>
          </cell>
          <cell r="Y40">
            <v>902.49</v>
          </cell>
          <cell r="Z40">
            <v>3463.76</v>
          </cell>
          <cell r="AA40">
            <v>3458.67</v>
          </cell>
          <cell r="AB40">
            <v>2833169530.5</v>
          </cell>
          <cell r="AC40">
            <v>10031</v>
          </cell>
          <cell r="AM40">
            <v>10031</v>
          </cell>
          <cell r="AN40" t="str">
            <v>Foreman</v>
          </cell>
          <cell r="AO40" t="str">
            <v>hour</v>
          </cell>
          <cell r="AP40">
            <v>1</v>
          </cell>
          <cell r="AQ40">
            <v>64.421052631578959</v>
          </cell>
          <cell r="AR40">
            <v>819150</v>
          </cell>
          <cell r="AS40">
            <v>1.55E-2</v>
          </cell>
          <cell r="AT40">
            <v>7200</v>
          </cell>
          <cell r="AU40">
            <v>111</v>
          </cell>
          <cell r="AV40">
            <v>90925650</v>
          </cell>
          <cell r="AW40">
            <v>0</v>
          </cell>
          <cell r="AX40">
            <v>0</v>
          </cell>
          <cell r="AY40">
            <v>1</v>
          </cell>
          <cell r="AZ40">
            <v>0</v>
          </cell>
          <cell r="BA40">
            <v>0</v>
          </cell>
        </row>
        <row r="41">
          <cell r="E41" t="str">
            <v>galian biasa</v>
          </cell>
          <cell r="AC41">
            <v>10032</v>
          </cell>
          <cell r="AM41">
            <v>10032</v>
          </cell>
          <cell r="AN41" t="str">
            <v>Labour</v>
          </cell>
          <cell r="AO41" t="str">
            <v>hour</v>
          </cell>
          <cell r="AP41">
            <v>3</v>
          </cell>
          <cell r="AQ41">
            <v>64.421052631578959</v>
          </cell>
          <cell r="AR41">
            <v>819150</v>
          </cell>
          <cell r="AS41">
            <v>4.65E-2</v>
          </cell>
          <cell r="AT41">
            <v>4300</v>
          </cell>
          <cell r="AU41">
            <v>199</v>
          </cell>
          <cell r="AV41">
            <v>163010850</v>
          </cell>
        </row>
        <row r="42">
          <cell r="AC42">
            <v>10033</v>
          </cell>
          <cell r="AM42">
            <v>10033</v>
          </cell>
        </row>
        <row r="43">
          <cell r="AC43">
            <v>10034</v>
          </cell>
          <cell r="AM43">
            <v>10034</v>
          </cell>
        </row>
        <row r="44">
          <cell r="AC44">
            <v>10035</v>
          </cell>
          <cell r="AM44">
            <v>10035</v>
          </cell>
        </row>
        <row r="45">
          <cell r="AA45">
            <v>0</v>
          </cell>
          <cell r="AC45">
            <v>10036</v>
          </cell>
          <cell r="AM45">
            <v>10036</v>
          </cell>
        </row>
        <row r="46">
          <cell r="AA46">
            <v>0</v>
          </cell>
          <cell r="AC46">
            <v>10037</v>
          </cell>
          <cell r="AM46">
            <v>10037</v>
          </cell>
        </row>
        <row r="47">
          <cell r="D47" t="str">
            <v>Excavation type - A with hauling distance 0.1 - 1 km</v>
          </cell>
          <cell r="E47" t="str">
            <v>cu.m</v>
          </cell>
          <cell r="F47">
            <v>143540</v>
          </cell>
          <cell r="H47">
            <v>69.816315789473677</v>
          </cell>
          <cell r="Z47">
            <v>5629.79</v>
          </cell>
          <cell r="AA47">
            <v>5618.5300000000007</v>
          </cell>
          <cell r="AB47">
            <v>806483796.20000005</v>
          </cell>
          <cell r="AC47">
            <v>10040</v>
          </cell>
          <cell r="AK47">
            <v>0</v>
          </cell>
          <cell r="AL47">
            <v>0</v>
          </cell>
          <cell r="AM47">
            <v>10040</v>
          </cell>
          <cell r="AQ47">
            <v>69.816315789473677</v>
          </cell>
          <cell r="AU47">
            <v>286</v>
          </cell>
          <cell r="AV47">
            <v>41052440</v>
          </cell>
          <cell r="AZ47">
            <v>0</v>
          </cell>
          <cell r="BA47">
            <v>0</v>
          </cell>
          <cell r="BB47">
            <v>5904.5300000000007</v>
          </cell>
          <cell r="BC47">
            <v>847536236.20000005</v>
          </cell>
          <cell r="BE47">
            <v>5618.5300000000007</v>
          </cell>
          <cell r="BF47">
            <v>0</v>
          </cell>
          <cell r="BG47">
            <v>286</v>
          </cell>
          <cell r="BH47">
            <v>5904.5300000000007</v>
          </cell>
        </row>
        <row r="48">
          <cell r="G48" t="str">
            <v>Excavator, 0.8m3</v>
          </cell>
          <cell r="H48">
            <v>69.816315789473677</v>
          </cell>
          <cell r="I48" t="str">
            <v>hour</v>
          </cell>
          <cell r="J48">
            <v>1</v>
          </cell>
          <cell r="K48">
            <v>1.43E-2</v>
          </cell>
          <cell r="L48">
            <v>20</v>
          </cell>
          <cell r="M48">
            <v>25</v>
          </cell>
          <cell r="N48">
            <v>7</v>
          </cell>
          <cell r="O48">
            <v>1</v>
          </cell>
          <cell r="P48">
            <v>3500</v>
          </cell>
          <cell r="Q48">
            <v>143540</v>
          </cell>
          <cell r="R48">
            <v>2055.96</v>
          </cell>
          <cell r="S48">
            <v>0.57999999999999996</v>
          </cell>
          <cell r="T48">
            <v>165000</v>
          </cell>
          <cell r="U48">
            <v>58140</v>
          </cell>
          <cell r="V48">
            <v>339233400</v>
          </cell>
          <cell r="W48">
            <v>119533514.40000001</v>
          </cell>
          <cell r="X48">
            <v>2363.33</v>
          </cell>
          <cell r="Y48">
            <v>832.75</v>
          </cell>
          <cell r="Z48">
            <v>3196.08</v>
          </cell>
          <cell r="AA48">
            <v>3190.9</v>
          </cell>
          <cell r="AB48">
            <v>458021786</v>
          </cell>
          <cell r="AC48">
            <v>10041</v>
          </cell>
          <cell r="AM48">
            <v>10041</v>
          </cell>
          <cell r="AN48" t="str">
            <v>Foreman</v>
          </cell>
          <cell r="AO48" t="str">
            <v>hour</v>
          </cell>
          <cell r="AP48">
            <v>1</v>
          </cell>
          <cell r="AQ48">
            <v>69.816315789473677</v>
          </cell>
          <cell r="AR48">
            <v>143540</v>
          </cell>
          <cell r="AS48">
            <v>1.43E-2</v>
          </cell>
          <cell r="AT48">
            <v>7200</v>
          </cell>
          <cell r="AU48">
            <v>102</v>
          </cell>
          <cell r="AV48">
            <v>14641080</v>
          </cell>
          <cell r="AW48">
            <v>0</v>
          </cell>
          <cell r="AX48">
            <v>0</v>
          </cell>
          <cell r="AY48">
            <v>1</v>
          </cell>
          <cell r="AZ48">
            <v>0</v>
          </cell>
          <cell r="BA48">
            <v>0</v>
          </cell>
        </row>
        <row r="49">
          <cell r="G49" t="str">
            <v>Dump Truck 10t</v>
          </cell>
          <cell r="H49">
            <v>37.035825964709431</v>
          </cell>
          <cell r="I49" t="str">
            <v>hour</v>
          </cell>
          <cell r="J49">
            <v>0.75</v>
          </cell>
          <cell r="K49">
            <v>2.0199999999999999E-2</v>
          </cell>
          <cell r="L49">
            <v>20</v>
          </cell>
          <cell r="M49">
            <v>25</v>
          </cell>
          <cell r="N49">
            <v>7</v>
          </cell>
          <cell r="O49">
            <v>1</v>
          </cell>
          <cell r="P49">
            <v>3500</v>
          </cell>
          <cell r="Q49">
            <v>143540</v>
          </cell>
          <cell r="R49">
            <v>2906.78</v>
          </cell>
          <cell r="S49">
            <v>0.83</v>
          </cell>
          <cell r="T49">
            <v>60000</v>
          </cell>
          <cell r="U49">
            <v>60180</v>
          </cell>
          <cell r="V49">
            <v>174406800</v>
          </cell>
          <cell r="W49">
            <v>174930020.40000001</v>
          </cell>
          <cell r="X49">
            <v>1215.03</v>
          </cell>
          <cell r="Y49">
            <v>1218.68</v>
          </cell>
          <cell r="Z49">
            <v>2433.71</v>
          </cell>
          <cell r="AA49">
            <v>2427.63</v>
          </cell>
          <cell r="AB49">
            <v>348462010.19999999</v>
          </cell>
          <cell r="AC49">
            <v>10042</v>
          </cell>
          <cell r="AM49">
            <v>10042</v>
          </cell>
          <cell r="AN49" t="str">
            <v>Labour</v>
          </cell>
          <cell r="AO49" t="str">
            <v>hour</v>
          </cell>
          <cell r="AP49">
            <v>3</v>
          </cell>
          <cell r="AQ49">
            <v>69.816315789473677</v>
          </cell>
          <cell r="AR49">
            <v>143540</v>
          </cell>
          <cell r="AS49">
            <v>4.2900000000000001E-2</v>
          </cell>
          <cell r="AT49">
            <v>4300</v>
          </cell>
          <cell r="AU49">
            <v>184</v>
          </cell>
          <cell r="AV49">
            <v>26411360</v>
          </cell>
        </row>
        <row r="50">
          <cell r="AC50">
            <v>10043</v>
          </cell>
          <cell r="AM50">
            <v>10043</v>
          </cell>
        </row>
        <row r="51">
          <cell r="AC51">
            <v>10044</v>
          </cell>
          <cell r="AM51">
            <v>10044</v>
          </cell>
        </row>
        <row r="52">
          <cell r="AC52">
            <v>10045</v>
          </cell>
          <cell r="AM52">
            <v>10045</v>
          </cell>
        </row>
        <row r="53">
          <cell r="AA53">
            <v>0</v>
          </cell>
          <cell r="AC53">
            <v>10046</v>
          </cell>
          <cell r="AM53">
            <v>10046</v>
          </cell>
        </row>
        <row r="54">
          <cell r="AA54">
            <v>0</v>
          </cell>
          <cell r="AC54">
            <v>10047</v>
          </cell>
          <cell r="AM54">
            <v>10047</v>
          </cell>
        </row>
        <row r="55">
          <cell r="D55" t="str">
            <v>Excavation type - A with hauling distance 1 - 3 km</v>
          </cell>
          <cell r="E55" t="str">
            <v>cu.m</v>
          </cell>
          <cell r="F55">
            <v>197707</v>
          </cell>
          <cell r="H55">
            <v>69.816315789473677</v>
          </cell>
          <cell r="Z55">
            <v>7002.1</v>
          </cell>
          <cell r="AA55">
            <v>6988.58</v>
          </cell>
          <cell r="AB55">
            <v>1381691186.0599999</v>
          </cell>
          <cell r="AC55">
            <v>10050</v>
          </cell>
          <cell r="AK55">
            <v>0</v>
          </cell>
          <cell r="AL55">
            <v>0</v>
          </cell>
          <cell r="AM55">
            <v>10050</v>
          </cell>
          <cell r="AQ55">
            <v>69.816315789473677</v>
          </cell>
          <cell r="AU55">
            <v>286</v>
          </cell>
          <cell r="AV55">
            <v>56544202</v>
          </cell>
          <cell r="AZ55">
            <v>0</v>
          </cell>
          <cell r="BA55">
            <v>0</v>
          </cell>
          <cell r="BB55">
            <v>7274.58</v>
          </cell>
          <cell r="BC55">
            <v>1438235388.0599999</v>
          </cell>
          <cell r="BE55">
            <v>6988.58</v>
          </cell>
          <cell r="BF55">
            <v>0</v>
          </cell>
          <cell r="BG55">
            <v>286</v>
          </cell>
          <cell r="BH55">
            <v>7274.58</v>
          </cell>
        </row>
        <row r="56">
          <cell r="G56" t="str">
            <v>Excavator, 0.8m3</v>
          </cell>
          <cell r="H56">
            <v>69.816315789473677</v>
          </cell>
          <cell r="I56" t="str">
            <v>hour</v>
          </cell>
          <cell r="J56">
            <v>1</v>
          </cell>
          <cell r="K56">
            <v>1.43E-2</v>
          </cell>
          <cell r="L56">
            <v>20</v>
          </cell>
          <cell r="M56">
            <v>25</v>
          </cell>
          <cell r="N56">
            <v>7</v>
          </cell>
          <cell r="O56">
            <v>1</v>
          </cell>
          <cell r="P56">
            <v>3500</v>
          </cell>
          <cell r="Q56">
            <v>197707</v>
          </cell>
          <cell r="R56">
            <v>2831.81</v>
          </cell>
          <cell r="S56">
            <v>0.8</v>
          </cell>
          <cell r="T56">
            <v>165000</v>
          </cell>
          <cell r="U56">
            <v>58140</v>
          </cell>
          <cell r="V56">
            <v>467248650</v>
          </cell>
          <cell r="W56">
            <v>164641433.40000001</v>
          </cell>
          <cell r="X56">
            <v>2363.33</v>
          </cell>
          <cell r="Y56">
            <v>832.75</v>
          </cell>
          <cell r="Z56">
            <v>3196.08</v>
          </cell>
          <cell r="AA56">
            <v>3190.9</v>
          </cell>
          <cell r="AB56">
            <v>630863266.30000007</v>
          </cell>
          <cell r="AC56">
            <v>10051</v>
          </cell>
          <cell r="AM56">
            <v>10051</v>
          </cell>
          <cell r="AN56" t="str">
            <v>Foreman</v>
          </cell>
          <cell r="AO56" t="str">
            <v>hour</v>
          </cell>
          <cell r="AP56">
            <v>1</v>
          </cell>
          <cell r="AQ56">
            <v>69.816315789473677</v>
          </cell>
          <cell r="AR56">
            <v>197707</v>
          </cell>
          <cell r="AS56">
            <v>1.43E-2</v>
          </cell>
          <cell r="AT56">
            <v>7200</v>
          </cell>
          <cell r="AU56">
            <v>102</v>
          </cell>
          <cell r="AV56">
            <v>20166114</v>
          </cell>
          <cell r="AW56">
            <v>0</v>
          </cell>
          <cell r="AX56">
            <v>0</v>
          </cell>
          <cell r="AY56">
            <v>1</v>
          </cell>
          <cell r="AZ56">
            <v>0</v>
          </cell>
          <cell r="BA56">
            <v>0</v>
          </cell>
        </row>
        <row r="57">
          <cell r="G57" t="str">
            <v>Dump Truck 10t</v>
          </cell>
          <cell r="H57">
            <v>23.68220579277898</v>
          </cell>
          <cell r="I57" t="str">
            <v>hour</v>
          </cell>
          <cell r="J57">
            <v>0.75</v>
          </cell>
          <cell r="K57">
            <v>3.1600000000000003E-2</v>
          </cell>
          <cell r="L57">
            <v>20</v>
          </cell>
          <cell r="M57">
            <v>25</v>
          </cell>
          <cell r="N57">
            <v>7</v>
          </cell>
          <cell r="O57">
            <v>1</v>
          </cell>
          <cell r="P57">
            <v>3500</v>
          </cell>
          <cell r="Q57">
            <v>197707</v>
          </cell>
          <cell r="R57">
            <v>6261.25</v>
          </cell>
          <cell r="S57">
            <v>1.78</v>
          </cell>
          <cell r="T57">
            <v>60000</v>
          </cell>
          <cell r="U57">
            <v>60180</v>
          </cell>
          <cell r="V57">
            <v>375675000</v>
          </cell>
          <cell r="W57">
            <v>376802025</v>
          </cell>
          <cell r="X57">
            <v>1900.16</v>
          </cell>
          <cell r="Y57">
            <v>1905.86</v>
          </cell>
          <cell r="Z57">
            <v>3806.02</v>
          </cell>
          <cell r="AA57">
            <v>3797.68</v>
          </cell>
          <cell r="AB57">
            <v>750827919.75999999</v>
          </cell>
          <cell r="AC57">
            <v>10052</v>
          </cell>
          <cell r="AM57">
            <v>10052</v>
          </cell>
          <cell r="AN57" t="str">
            <v>Labour</v>
          </cell>
          <cell r="AO57" t="str">
            <v>hour</v>
          </cell>
          <cell r="AP57">
            <v>3</v>
          </cell>
          <cell r="AQ57">
            <v>69.816315789473677</v>
          </cell>
          <cell r="AR57">
            <v>197707</v>
          </cell>
          <cell r="AS57">
            <v>4.2900000000000001E-2</v>
          </cell>
          <cell r="AT57">
            <v>4300</v>
          </cell>
          <cell r="AU57">
            <v>184</v>
          </cell>
          <cell r="AV57">
            <v>36378088</v>
          </cell>
        </row>
        <row r="58">
          <cell r="AC58">
            <v>10053</v>
          </cell>
          <cell r="AM58">
            <v>10053</v>
          </cell>
        </row>
        <row r="59">
          <cell r="AC59">
            <v>10054</v>
          </cell>
          <cell r="AM59">
            <v>10054</v>
          </cell>
        </row>
        <row r="60">
          <cell r="AC60">
            <v>10055</v>
          </cell>
          <cell r="AM60">
            <v>10055</v>
          </cell>
        </row>
        <row r="61">
          <cell r="AA61">
            <v>0</v>
          </cell>
          <cell r="AC61">
            <v>10056</v>
          </cell>
          <cell r="AM61">
            <v>10056</v>
          </cell>
        </row>
        <row r="62">
          <cell r="AA62">
            <v>0</v>
          </cell>
          <cell r="AC62">
            <v>10057</v>
          </cell>
          <cell r="AM62">
            <v>10057</v>
          </cell>
        </row>
        <row r="63">
          <cell r="D63" t="str">
            <v>Excavation type - A with hauling distance 3 - 5 km</v>
          </cell>
          <cell r="E63" t="str">
            <v>cu.m</v>
          </cell>
          <cell r="F63">
            <v>34794</v>
          </cell>
          <cell r="H63">
            <v>69.816315789473677</v>
          </cell>
          <cell r="Z63">
            <v>10120.93</v>
          </cell>
          <cell r="AA63">
            <v>10113.26</v>
          </cell>
          <cell r="AB63">
            <v>351880768.44</v>
          </cell>
          <cell r="AC63">
            <v>10060</v>
          </cell>
          <cell r="AK63">
            <v>0</v>
          </cell>
          <cell r="AL63">
            <v>0</v>
          </cell>
          <cell r="AM63">
            <v>10060</v>
          </cell>
          <cell r="AQ63">
            <v>69.816315789473677</v>
          </cell>
          <cell r="AU63">
            <v>286</v>
          </cell>
          <cell r="AV63">
            <v>9951084</v>
          </cell>
          <cell r="AZ63">
            <v>0</v>
          </cell>
          <cell r="BA63">
            <v>0</v>
          </cell>
          <cell r="BB63">
            <v>10399.26</v>
          </cell>
          <cell r="BC63">
            <v>361831852.44</v>
          </cell>
          <cell r="BE63">
            <v>10113.26</v>
          </cell>
          <cell r="BF63">
            <v>0</v>
          </cell>
          <cell r="BG63">
            <v>286</v>
          </cell>
          <cell r="BH63">
            <v>10399.26</v>
          </cell>
        </row>
        <row r="64">
          <cell r="G64" t="str">
            <v>Excavator, 0.8m3</v>
          </cell>
          <cell r="H64">
            <v>69.816315789473677</v>
          </cell>
          <cell r="I64" t="str">
            <v>hour</v>
          </cell>
          <cell r="J64">
            <v>1</v>
          </cell>
          <cell r="K64">
            <v>1.43E-2</v>
          </cell>
          <cell r="L64">
            <v>20</v>
          </cell>
          <cell r="M64">
            <v>25</v>
          </cell>
          <cell r="N64">
            <v>7</v>
          </cell>
          <cell r="O64">
            <v>1</v>
          </cell>
          <cell r="P64">
            <v>3500</v>
          </cell>
          <cell r="Q64">
            <v>34794</v>
          </cell>
          <cell r="R64">
            <v>498.36</v>
          </cell>
          <cell r="S64">
            <v>0.14000000000000001</v>
          </cell>
          <cell r="T64">
            <v>165000</v>
          </cell>
          <cell r="U64">
            <v>58140</v>
          </cell>
          <cell r="V64">
            <v>82229400</v>
          </cell>
          <cell r="W64">
            <v>28974650.400000002</v>
          </cell>
          <cell r="X64">
            <v>2363.3200000000002</v>
          </cell>
          <cell r="Y64">
            <v>832.74</v>
          </cell>
          <cell r="Z64">
            <v>3196.0600000000004</v>
          </cell>
          <cell r="AA64">
            <v>3190.9</v>
          </cell>
          <cell r="AB64">
            <v>111024174.60000001</v>
          </cell>
          <cell r="AC64">
            <v>10061</v>
          </cell>
          <cell r="AM64">
            <v>10061</v>
          </cell>
          <cell r="AN64" t="str">
            <v>Foreman</v>
          </cell>
          <cell r="AO64" t="str">
            <v>hour</v>
          </cell>
          <cell r="AP64">
            <v>1</v>
          </cell>
          <cell r="AQ64">
            <v>69.816315789473677</v>
          </cell>
          <cell r="AR64">
            <v>34794</v>
          </cell>
          <cell r="AS64">
            <v>1.43E-2</v>
          </cell>
          <cell r="AT64">
            <v>7200</v>
          </cell>
          <cell r="AU64">
            <v>102</v>
          </cell>
          <cell r="AV64">
            <v>3548988</v>
          </cell>
          <cell r="AW64">
            <v>0</v>
          </cell>
          <cell r="AX64">
            <v>0</v>
          </cell>
          <cell r="AY64">
            <v>1</v>
          </cell>
          <cell r="AZ64">
            <v>0</v>
          </cell>
          <cell r="BA64">
            <v>0</v>
          </cell>
        </row>
        <row r="65">
          <cell r="G65" t="str">
            <v>Dump Truck 10t</v>
          </cell>
          <cell r="H65">
            <v>13.016109482141619</v>
          </cell>
          <cell r="I65" t="str">
            <v>hour</v>
          </cell>
          <cell r="J65">
            <v>0.75</v>
          </cell>
          <cell r="K65">
            <v>5.7599999999999998E-2</v>
          </cell>
          <cell r="L65">
            <v>20</v>
          </cell>
          <cell r="M65">
            <v>25</v>
          </cell>
          <cell r="N65">
            <v>7</v>
          </cell>
          <cell r="O65">
            <v>1</v>
          </cell>
          <cell r="P65">
            <v>3500</v>
          </cell>
          <cell r="Q65">
            <v>34794</v>
          </cell>
          <cell r="R65">
            <v>2004.86</v>
          </cell>
          <cell r="S65">
            <v>0.56999999999999995</v>
          </cell>
          <cell r="T65">
            <v>60000</v>
          </cell>
          <cell r="U65">
            <v>60180</v>
          </cell>
          <cell r="V65">
            <v>120291600</v>
          </cell>
          <cell r="W65">
            <v>120652474.8</v>
          </cell>
          <cell r="X65">
            <v>3457.25</v>
          </cell>
          <cell r="Y65">
            <v>3467.62</v>
          </cell>
          <cell r="Z65">
            <v>6924.87</v>
          </cell>
          <cell r="AA65">
            <v>6922.36</v>
          </cell>
          <cell r="AB65">
            <v>240856593.83999997</v>
          </cell>
          <cell r="AC65">
            <v>10062</v>
          </cell>
          <cell r="AM65">
            <v>10062</v>
          </cell>
          <cell r="AN65" t="str">
            <v>Labour</v>
          </cell>
          <cell r="AO65" t="str">
            <v>hour</v>
          </cell>
          <cell r="AP65">
            <v>3</v>
          </cell>
          <cell r="AQ65">
            <v>69.816315789473677</v>
          </cell>
          <cell r="AR65">
            <v>34794</v>
          </cell>
          <cell r="AS65">
            <v>4.2900000000000001E-2</v>
          </cell>
          <cell r="AT65">
            <v>4300</v>
          </cell>
          <cell r="AU65">
            <v>184</v>
          </cell>
          <cell r="AV65">
            <v>6402096</v>
          </cell>
        </row>
        <row r="66">
          <cell r="AC66">
            <v>10063</v>
          </cell>
          <cell r="AM66">
            <v>10063</v>
          </cell>
        </row>
        <row r="67">
          <cell r="AC67">
            <v>10064</v>
          </cell>
          <cell r="AM67">
            <v>10064</v>
          </cell>
        </row>
        <row r="68">
          <cell r="AC68">
            <v>10065</v>
          </cell>
          <cell r="AM68">
            <v>10065</v>
          </cell>
        </row>
        <row r="69">
          <cell r="AA69">
            <v>0</v>
          </cell>
          <cell r="AC69">
            <v>10066</v>
          </cell>
          <cell r="AM69">
            <v>10066</v>
          </cell>
        </row>
        <row r="70">
          <cell r="AA70">
            <v>0</v>
          </cell>
          <cell r="AC70">
            <v>10067</v>
          </cell>
          <cell r="AM70">
            <v>10067</v>
          </cell>
        </row>
        <row r="71">
          <cell r="D71" t="str">
            <v>Excavation type - C</v>
          </cell>
          <cell r="E71" t="str">
            <v>cu.m</v>
          </cell>
          <cell r="F71">
            <v>20833</v>
          </cell>
          <cell r="H71">
            <v>48.871421052631568</v>
          </cell>
          <cell r="Z71">
            <v>7103.13</v>
          </cell>
          <cell r="AA71">
            <v>7087.84</v>
          </cell>
          <cell r="AB71">
            <v>147660970.72</v>
          </cell>
          <cell r="AC71">
            <v>10070</v>
          </cell>
          <cell r="AK71">
            <v>0</v>
          </cell>
          <cell r="AL71">
            <v>0</v>
          </cell>
          <cell r="AM71">
            <v>10070</v>
          </cell>
          <cell r="AQ71">
            <v>48.871421052631568</v>
          </cell>
          <cell r="AU71">
            <v>2053</v>
          </cell>
          <cell r="AV71">
            <v>42770149</v>
          </cell>
          <cell r="AZ71">
            <v>0</v>
          </cell>
          <cell r="BA71">
            <v>0</v>
          </cell>
          <cell r="BB71">
            <v>9140.84</v>
          </cell>
          <cell r="BC71">
            <v>190431119.72</v>
          </cell>
          <cell r="BE71">
            <v>7087.84</v>
          </cell>
          <cell r="BF71">
            <v>0</v>
          </cell>
          <cell r="BG71">
            <v>2053</v>
          </cell>
          <cell r="BH71">
            <v>9140.84</v>
          </cell>
        </row>
        <row r="72">
          <cell r="G72" t="str">
            <v>Excavator, 0.8m3</v>
          </cell>
          <cell r="H72">
            <v>48.871421052631568</v>
          </cell>
          <cell r="I72" t="str">
            <v>hour</v>
          </cell>
          <cell r="J72">
            <v>1</v>
          </cell>
          <cell r="K72">
            <v>2.0400000000000001E-2</v>
          </cell>
          <cell r="L72">
            <v>20</v>
          </cell>
          <cell r="M72">
            <v>25</v>
          </cell>
          <cell r="N72">
            <v>7</v>
          </cell>
          <cell r="O72">
            <v>1</v>
          </cell>
          <cell r="P72">
            <v>3500</v>
          </cell>
          <cell r="Q72">
            <v>20833</v>
          </cell>
          <cell r="R72">
            <v>426.28</v>
          </cell>
          <cell r="S72">
            <v>0.12</v>
          </cell>
          <cell r="T72">
            <v>165000</v>
          </cell>
          <cell r="U72">
            <v>58140</v>
          </cell>
          <cell r="V72">
            <v>70336200</v>
          </cell>
          <cell r="W72">
            <v>24783919.199999999</v>
          </cell>
          <cell r="X72">
            <v>3376.19</v>
          </cell>
          <cell r="Y72">
            <v>1189.6400000000001</v>
          </cell>
          <cell r="Z72">
            <v>4565.83</v>
          </cell>
          <cell r="AA72">
            <v>4552.05</v>
          </cell>
          <cell r="AB72">
            <v>94832857.650000006</v>
          </cell>
          <cell r="AC72">
            <v>10071</v>
          </cell>
          <cell r="AM72">
            <v>10071</v>
          </cell>
          <cell r="AN72" t="str">
            <v>Foreman</v>
          </cell>
          <cell r="AO72" t="str">
            <v>hour</v>
          </cell>
          <cell r="AP72">
            <v>2</v>
          </cell>
          <cell r="AQ72">
            <v>48.871421052631568</v>
          </cell>
          <cell r="AR72">
            <v>20833</v>
          </cell>
          <cell r="AS72">
            <v>4.0899999999999999E-2</v>
          </cell>
          <cell r="AT72">
            <v>7200</v>
          </cell>
          <cell r="AU72">
            <v>294</v>
          </cell>
          <cell r="AV72">
            <v>6124902</v>
          </cell>
          <cell r="AW72">
            <v>0</v>
          </cell>
          <cell r="AX72">
            <v>0</v>
          </cell>
          <cell r="AY72">
            <v>1</v>
          </cell>
          <cell r="AZ72">
            <v>0</v>
          </cell>
          <cell r="BA72">
            <v>0</v>
          </cell>
        </row>
        <row r="73">
          <cell r="E73" t="str">
            <v>galian struktur</v>
          </cell>
          <cell r="G73" t="str">
            <v>Dump Truck 10t</v>
          </cell>
          <cell r="H73">
            <v>23.68220579277898</v>
          </cell>
          <cell r="I73" t="str">
            <v>hour</v>
          </cell>
          <cell r="J73">
            <v>0.5</v>
          </cell>
          <cell r="K73">
            <v>2.1100000000000001E-2</v>
          </cell>
          <cell r="L73">
            <v>20</v>
          </cell>
          <cell r="M73">
            <v>25</v>
          </cell>
          <cell r="N73">
            <v>7</v>
          </cell>
          <cell r="O73">
            <v>1</v>
          </cell>
          <cell r="P73">
            <v>3500</v>
          </cell>
          <cell r="Q73">
            <v>20833</v>
          </cell>
          <cell r="R73">
            <v>439.84</v>
          </cell>
          <cell r="S73">
            <v>0.12</v>
          </cell>
          <cell r="T73">
            <v>60000</v>
          </cell>
          <cell r="U73">
            <v>60180</v>
          </cell>
          <cell r="V73">
            <v>26390400</v>
          </cell>
          <cell r="W73">
            <v>26469571.199999999</v>
          </cell>
          <cell r="X73">
            <v>1266.75</v>
          </cell>
          <cell r="Y73">
            <v>1270.55</v>
          </cell>
          <cell r="Z73">
            <v>2537.3000000000002</v>
          </cell>
          <cell r="AA73">
            <v>2535.79</v>
          </cell>
          <cell r="AB73">
            <v>52828113.07</v>
          </cell>
          <cell r="AC73">
            <v>10072</v>
          </cell>
          <cell r="AM73">
            <v>10072</v>
          </cell>
          <cell r="AN73" t="str">
            <v>Labour</v>
          </cell>
          <cell r="AO73" t="str">
            <v>hour</v>
          </cell>
          <cell r="AP73">
            <v>20</v>
          </cell>
          <cell r="AQ73">
            <v>48.871421052631568</v>
          </cell>
          <cell r="AR73">
            <v>20833</v>
          </cell>
          <cell r="AS73">
            <v>0.40920000000000001</v>
          </cell>
          <cell r="AT73">
            <v>4300</v>
          </cell>
          <cell r="AU73">
            <v>1759</v>
          </cell>
          <cell r="AV73">
            <v>36645247</v>
          </cell>
        </row>
        <row r="74">
          <cell r="AC74">
            <v>10073</v>
          </cell>
          <cell r="AM74">
            <v>10073</v>
          </cell>
        </row>
        <row r="75">
          <cell r="AC75">
            <v>10074</v>
          </cell>
          <cell r="AM75">
            <v>10074</v>
          </cell>
        </row>
        <row r="76">
          <cell r="AC76">
            <v>10075</v>
          </cell>
          <cell r="AM76">
            <v>10075</v>
          </cell>
        </row>
        <row r="77">
          <cell r="AA77">
            <v>0</v>
          </cell>
          <cell r="AC77">
            <v>10076</v>
          </cell>
          <cell r="AM77">
            <v>10076</v>
          </cell>
        </row>
        <row r="78">
          <cell r="AA78">
            <v>0</v>
          </cell>
          <cell r="AC78">
            <v>10077</v>
          </cell>
          <cell r="AM78">
            <v>10077</v>
          </cell>
        </row>
        <row r="79">
          <cell r="D79" t="str">
            <v xml:space="preserve">Excavation type - D </v>
          </cell>
          <cell r="E79" t="str">
            <v>cu.m</v>
          </cell>
          <cell r="F79">
            <v>25391</v>
          </cell>
          <cell r="H79">
            <v>41.889789473684203</v>
          </cell>
          <cell r="Z79">
            <v>7864.05</v>
          </cell>
          <cell r="AA79">
            <v>7846.5199999999995</v>
          </cell>
          <cell r="AB79">
            <v>199230989.31999999</v>
          </cell>
          <cell r="AC79">
            <v>10080</v>
          </cell>
          <cell r="AK79">
            <v>0</v>
          </cell>
          <cell r="AL79">
            <v>0</v>
          </cell>
          <cell r="AM79">
            <v>10080</v>
          </cell>
          <cell r="AQ79">
            <v>41.889789473684203</v>
          </cell>
          <cell r="AU79">
            <v>2395</v>
          </cell>
          <cell r="AV79">
            <v>60811445</v>
          </cell>
          <cell r="AZ79">
            <v>0</v>
          </cell>
          <cell r="BA79">
            <v>0</v>
          </cell>
          <cell r="BB79">
            <v>10241.52</v>
          </cell>
          <cell r="BC79">
            <v>260042434.31999999</v>
          </cell>
          <cell r="BE79">
            <v>7846.5199999999995</v>
          </cell>
          <cell r="BF79">
            <v>0</v>
          </cell>
          <cell r="BG79">
            <v>2395</v>
          </cell>
          <cell r="BH79">
            <v>10241.52</v>
          </cell>
        </row>
        <row r="80">
          <cell r="G80" t="str">
            <v>Excavator, 0.8m3</v>
          </cell>
          <cell r="H80">
            <v>41.889789473684203</v>
          </cell>
          <cell r="I80" t="str">
            <v>hour</v>
          </cell>
          <cell r="J80">
            <v>1</v>
          </cell>
          <cell r="K80">
            <v>2.3800000000000002E-2</v>
          </cell>
          <cell r="L80">
            <v>20</v>
          </cell>
          <cell r="M80">
            <v>25</v>
          </cell>
          <cell r="N80">
            <v>7</v>
          </cell>
          <cell r="O80">
            <v>1</v>
          </cell>
          <cell r="P80">
            <v>3500</v>
          </cell>
          <cell r="Q80">
            <v>25391</v>
          </cell>
          <cell r="R80">
            <v>606.13</v>
          </cell>
          <cell r="S80">
            <v>0.17</v>
          </cell>
          <cell r="T80">
            <v>165000</v>
          </cell>
          <cell r="U80">
            <v>58140</v>
          </cell>
          <cell r="V80">
            <v>100011450</v>
          </cell>
          <cell r="W80">
            <v>35240398.200000003</v>
          </cell>
          <cell r="X80">
            <v>3938.85</v>
          </cell>
          <cell r="Y80">
            <v>1387.9</v>
          </cell>
          <cell r="Z80">
            <v>5326.75</v>
          </cell>
          <cell r="AA80">
            <v>5310.73</v>
          </cell>
          <cell r="AB80">
            <v>134844745.42999998</v>
          </cell>
          <cell r="AC80">
            <v>10081</v>
          </cell>
          <cell r="AM80">
            <v>10081</v>
          </cell>
          <cell r="AN80" t="str">
            <v>Foreman</v>
          </cell>
          <cell r="AO80" t="str">
            <v>hour</v>
          </cell>
          <cell r="AP80">
            <v>2</v>
          </cell>
          <cell r="AQ80">
            <v>41.889789473684203</v>
          </cell>
          <cell r="AR80">
            <v>25391</v>
          </cell>
          <cell r="AS80">
            <v>4.7699999999999999E-2</v>
          </cell>
          <cell r="AT80">
            <v>7200</v>
          </cell>
          <cell r="AU80">
            <v>343</v>
          </cell>
          <cell r="AV80">
            <v>8709113</v>
          </cell>
          <cell r="AW80">
            <v>0</v>
          </cell>
          <cell r="AX80">
            <v>0</v>
          </cell>
          <cell r="AY80">
            <v>1</v>
          </cell>
          <cell r="AZ80">
            <v>0</v>
          </cell>
          <cell r="BA80">
            <v>0</v>
          </cell>
        </row>
        <row r="81">
          <cell r="G81" t="str">
            <v>Dump Truck 10t</v>
          </cell>
          <cell r="H81">
            <v>23.68220579277898</v>
          </cell>
          <cell r="I81" t="str">
            <v>hour</v>
          </cell>
          <cell r="J81">
            <v>0.5</v>
          </cell>
          <cell r="K81">
            <v>2.1100000000000001E-2</v>
          </cell>
          <cell r="L81">
            <v>20</v>
          </cell>
          <cell r="M81">
            <v>25</v>
          </cell>
          <cell r="N81">
            <v>7</v>
          </cell>
          <cell r="O81">
            <v>1</v>
          </cell>
          <cell r="P81">
            <v>3500</v>
          </cell>
          <cell r="Q81">
            <v>25391</v>
          </cell>
          <cell r="R81">
            <v>536.07000000000005</v>
          </cell>
          <cell r="S81">
            <v>0.15</v>
          </cell>
          <cell r="T81">
            <v>60000</v>
          </cell>
          <cell r="U81">
            <v>60180</v>
          </cell>
          <cell r="V81">
            <v>32164200.000000004</v>
          </cell>
          <cell r="W81">
            <v>32260692.600000001</v>
          </cell>
          <cell r="X81">
            <v>1266.75</v>
          </cell>
          <cell r="Y81">
            <v>1270.55</v>
          </cell>
          <cell r="Z81">
            <v>2537.3000000000002</v>
          </cell>
          <cell r="AA81">
            <v>2535.79</v>
          </cell>
          <cell r="AB81">
            <v>64386243.890000001</v>
          </cell>
          <cell r="AC81">
            <v>10082</v>
          </cell>
          <cell r="AM81">
            <v>10082</v>
          </cell>
          <cell r="AN81" t="str">
            <v>Labour</v>
          </cell>
          <cell r="AO81" t="str">
            <v>hour</v>
          </cell>
          <cell r="AP81">
            <v>20</v>
          </cell>
          <cell r="AQ81">
            <v>41.889789473684203</v>
          </cell>
          <cell r="AR81">
            <v>25391</v>
          </cell>
          <cell r="AS81">
            <v>0.47739999999999999</v>
          </cell>
          <cell r="AT81">
            <v>4300</v>
          </cell>
          <cell r="AU81">
            <v>2052</v>
          </cell>
          <cell r="AV81">
            <v>52102332</v>
          </cell>
        </row>
        <row r="82">
          <cell r="E82" t="str">
            <v xml:space="preserve">gal. under water </v>
          </cell>
          <cell r="AC82">
            <v>10083</v>
          </cell>
          <cell r="AM82">
            <v>10083</v>
          </cell>
        </row>
        <row r="83">
          <cell r="E83" t="str">
            <v xml:space="preserve"> without dewatering for canal</v>
          </cell>
          <cell r="AC83">
            <v>10084</v>
          </cell>
          <cell r="AM83">
            <v>10084</v>
          </cell>
        </row>
        <row r="84">
          <cell r="AC84">
            <v>10085</v>
          </cell>
          <cell r="AM84">
            <v>10085</v>
          </cell>
        </row>
        <row r="85">
          <cell r="AA85">
            <v>0</v>
          </cell>
          <cell r="AC85">
            <v>10086</v>
          </cell>
          <cell r="AM85">
            <v>10086</v>
          </cell>
        </row>
        <row r="86">
          <cell r="AA86">
            <v>0</v>
          </cell>
          <cell r="AC86">
            <v>10087</v>
          </cell>
          <cell r="AM86">
            <v>10087</v>
          </cell>
        </row>
        <row r="87">
          <cell r="D87" t="str">
            <v xml:space="preserve">Excavation type - E </v>
          </cell>
          <cell r="E87" t="str">
            <v>cu.m</v>
          </cell>
          <cell r="F87">
            <v>70001</v>
          </cell>
          <cell r="H87">
            <v>34.908157894736839</v>
          </cell>
          <cell r="Z87">
            <v>19291.39</v>
          </cell>
          <cell r="AA87">
            <v>19265.190000000002</v>
          </cell>
          <cell r="AB87">
            <v>1348582565.1900001</v>
          </cell>
          <cell r="AC87">
            <v>10090</v>
          </cell>
          <cell r="AK87">
            <v>0</v>
          </cell>
          <cell r="AL87">
            <v>0</v>
          </cell>
          <cell r="AM87">
            <v>10090</v>
          </cell>
          <cell r="AQ87">
            <v>34.908157894736839</v>
          </cell>
          <cell r="AU87">
            <v>2465</v>
          </cell>
          <cell r="AV87">
            <v>172552465</v>
          </cell>
          <cell r="AZ87">
            <v>0</v>
          </cell>
          <cell r="BA87">
            <v>0</v>
          </cell>
          <cell r="BB87">
            <v>21730.190000000002</v>
          </cell>
          <cell r="BC87">
            <v>1521135030.1900001</v>
          </cell>
          <cell r="BE87">
            <v>19265.190000000002</v>
          </cell>
          <cell r="BF87">
            <v>0</v>
          </cell>
          <cell r="BG87">
            <v>2465</v>
          </cell>
          <cell r="BH87">
            <v>21730.190000000002</v>
          </cell>
        </row>
        <row r="88">
          <cell r="G88" t="str">
            <v>Excavator, 0.8m3</v>
          </cell>
          <cell r="H88">
            <v>34.908157894736839</v>
          </cell>
          <cell r="I88" t="str">
            <v>hour</v>
          </cell>
          <cell r="J88">
            <v>2</v>
          </cell>
          <cell r="K88">
            <v>5.7200000000000001E-2</v>
          </cell>
          <cell r="L88">
            <v>20</v>
          </cell>
          <cell r="M88">
            <v>25</v>
          </cell>
          <cell r="N88">
            <v>7</v>
          </cell>
          <cell r="O88">
            <v>1</v>
          </cell>
          <cell r="P88">
            <v>3500</v>
          </cell>
          <cell r="Q88">
            <v>70001</v>
          </cell>
          <cell r="R88">
            <v>4010.58</v>
          </cell>
          <cell r="S88">
            <v>1.1399999999999999</v>
          </cell>
          <cell r="T88">
            <v>165000</v>
          </cell>
          <cell r="U88">
            <v>58140</v>
          </cell>
          <cell r="V88">
            <v>661745700</v>
          </cell>
          <cell r="W88">
            <v>233175121.19999999</v>
          </cell>
          <cell r="X88">
            <v>9453.3700000000008</v>
          </cell>
          <cell r="Y88">
            <v>3331.02</v>
          </cell>
          <cell r="Z88">
            <v>12784.390000000001</v>
          </cell>
          <cell r="AA88">
            <v>12763.6</v>
          </cell>
          <cell r="AB88">
            <v>893464763.60000002</v>
          </cell>
          <cell r="AC88">
            <v>10091</v>
          </cell>
          <cell r="AM88">
            <v>10091</v>
          </cell>
          <cell r="AN88" t="str">
            <v>Foreman</v>
          </cell>
          <cell r="AO88" t="str">
            <v>hour</v>
          </cell>
          <cell r="AP88">
            <v>3</v>
          </cell>
          <cell r="AQ88">
            <v>34.908157894736839</v>
          </cell>
          <cell r="AR88">
            <v>70001</v>
          </cell>
          <cell r="AS88">
            <v>8.5900000000000004E-2</v>
          </cell>
          <cell r="AT88">
            <v>7200</v>
          </cell>
          <cell r="AU88">
            <v>618</v>
          </cell>
          <cell r="AV88">
            <v>43260618</v>
          </cell>
          <cell r="AW88">
            <v>0</v>
          </cell>
          <cell r="AX88">
            <v>0</v>
          </cell>
          <cell r="AY88">
            <v>1</v>
          </cell>
          <cell r="AZ88">
            <v>0</v>
          </cell>
          <cell r="BA88">
            <v>0</v>
          </cell>
        </row>
        <row r="89">
          <cell r="G89" t="str">
            <v>Ponton</v>
          </cell>
          <cell r="H89">
            <v>34.908157894736839</v>
          </cell>
          <cell r="I89" t="str">
            <v>hour</v>
          </cell>
          <cell r="J89">
            <v>1</v>
          </cell>
          <cell r="K89">
            <v>2.86E-2</v>
          </cell>
          <cell r="L89">
            <v>20</v>
          </cell>
          <cell r="M89">
            <v>25</v>
          </cell>
          <cell r="N89">
            <v>7</v>
          </cell>
          <cell r="O89">
            <v>1</v>
          </cell>
          <cell r="P89">
            <v>3500</v>
          </cell>
          <cell r="Q89">
            <v>70001</v>
          </cell>
          <cell r="R89">
            <v>2005.29</v>
          </cell>
          <cell r="S89">
            <v>0.56999999999999995</v>
          </cell>
          <cell r="T89">
            <v>50000</v>
          </cell>
          <cell r="U89">
            <v>0</v>
          </cell>
          <cell r="V89">
            <v>100264500</v>
          </cell>
          <cell r="W89">
            <v>0</v>
          </cell>
          <cell r="X89">
            <v>1432.32</v>
          </cell>
          <cell r="Y89">
            <v>0</v>
          </cell>
          <cell r="Z89">
            <v>1432.32</v>
          </cell>
          <cell r="AA89">
            <v>1430</v>
          </cell>
          <cell r="AB89">
            <v>100101430</v>
          </cell>
          <cell r="AC89">
            <v>10092</v>
          </cell>
          <cell r="AM89">
            <v>10092</v>
          </cell>
          <cell r="AN89" t="str">
            <v>Labour</v>
          </cell>
          <cell r="AO89" t="str">
            <v>hour</v>
          </cell>
          <cell r="AP89">
            <v>15</v>
          </cell>
          <cell r="AQ89">
            <v>34.908157894736839</v>
          </cell>
          <cell r="AR89">
            <v>70001</v>
          </cell>
          <cell r="AS89">
            <v>0.42959999999999998</v>
          </cell>
          <cell r="AT89">
            <v>4300</v>
          </cell>
          <cell r="AU89">
            <v>1847</v>
          </cell>
          <cell r="AV89">
            <v>129291847</v>
          </cell>
        </row>
        <row r="90">
          <cell r="E90" t="str">
            <v>galian lumpur di kanal</v>
          </cell>
          <cell r="G90" t="str">
            <v>Dump Truck 10t</v>
          </cell>
          <cell r="H90">
            <v>23.68220579277898</v>
          </cell>
          <cell r="I90" t="str">
            <v>hour</v>
          </cell>
          <cell r="J90">
            <v>1</v>
          </cell>
          <cell r="K90">
            <v>4.2200000000000001E-2</v>
          </cell>
          <cell r="L90">
            <v>20</v>
          </cell>
          <cell r="M90">
            <v>25</v>
          </cell>
          <cell r="N90">
            <v>7</v>
          </cell>
          <cell r="O90">
            <v>1</v>
          </cell>
          <cell r="P90">
            <v>3500</v>
          </cell>
          <cell r="Q90">
            <v>70001</v>
          </cell>
          <cell r="R90">
            <v>2955.84</v>
          </cell>
          <cell r="S90">
            <v>0.84</v>
          </cell>
          <cell r="T90">
            <v>60000</v>
          </cell>
          <cell r="U90">
            <v>60180</v>
          </cell>
          <cell r="V90">
            <v>177350400</v>
          </cell>
          <cell r="W90">
            <v>177882451.20000002</v>
          </cell>
          <cell r="X90">
            <v>2533.54</v>
          </cell>
          <cell r="Y90">
            <v>2541.14</v>
          </cell>
          <cell r="Z90">
            <v>5074.68</v>
          </cell>
          <cell r="AA90">
            <v>5071.59</v>
          </cell>
          <cell r="AB90">
            <v>355016371.59000003</v>
          </cell>
          <cell r="AC90">
            <v>10093</v>
          </cell>
          <cell r="AM90">
            <v>10093</v>
          </cell>
        </row>
        <row r="91">
          <cell r="AC91">
            <v>10094</v>
          </cell>
          <cell r="AM91">
            <v>10094</v>
          </cell>
        </row>
        <row r="92">
          <cell r="AC92">
            <v>10095</v>
          </cell>
          <cell r="AM92">
            <v>10095</v>
          </cell>
        </row>
        <row r="93">
          <cell r="AA93">
            <v>0</v>
          </cell>
          <cell r="AC93">
            <v>10096</v>
          </cell>
          <cell r="AM93">
            <v>10096</v>
          </cell>
        </row>
        <row r="94">
          <cell r="AA94">
            <v>0</v>
          </cell>
          <cell r="AC94">
            <v>10097</v>
          </cell>
          <cell r="AM94">
            <v>10097</v>
          </cell>
        </row>
        <row r="95">
          <cell r="D95" t="str">
            <v xml:space="preserve">Excavation type - F </v>
          </cell>
          <cell r="E95" t="str">
            <v>cu.m</v>
          </cell>
          <cell r="F95">
            <v>1888</v>
          </cell>
          <cell r="H95">
            <v>24.435710526315784</v>
          </cell>
          <cell r="Z95">
            <v>22709.850000000002</v>
          </cell>
          <cell r="AA95">
            <v>22691.7</v>
          </cell>
          <cell r="AB95">
            <v>42841929.599999994</v>
          </cell>
          <cell r="AC95">
            <v>10100</v>
          </cell>
          <cell r="AK95">
            <v>0</v>
          </cell>
          <cell r="AL95">
            <v>0</v>
          </cell>
          <cell r="AM95">
            <v>10100</v>
          </cell>
          <cell r="AQ95">
            <v>24.435710526315784</v>
          </cell>
          <cell r="AU95">
            <v>3522</v>
          </cell>
          <cell r="AV95">
            <v>6649536</v>
          </cell>
          <cell r="AZ95">
            <v>0</v>
          </cell>
          <cell r="BA95">
            <v>0</v>
          </cell>
          <cell r="BB95">
            <v>26213.7</v>
          </cell>
          <cell r="BC95">
            <v>49491465.599999994</v>
          </cell>
          <cell r="BE95">
            <v>22691.7</v>
          </cell>
          <cell r="BF95">
            <v>0</v>
          </cell>
          <cell r="BG95">
            <v>3522</v>
          </cell>
          <cell r="BH95">
            <v>26213.7</v>
          </cell>
        </row>
        <row r="96">
          <cell r="G96" t="str">
            <v>Excavator &amp; Hid. Breaker, 1.3 ton</v>
          </cell>
          <cell r="H96">
            <v>24.435710526315784</v>
          </cell>
          <cell r="I96" t="str">
            <v>jam</v>
          </cell>
          <cell r="J96">
            <v>1</v>
          </cell>
          <cell r="K96">
            <v>4.0899999999999999E-2</v>
          </cell>
          <cell r="L96">
            <v>1</v>
          </cell>
          <cell r="M96">
            <v>25</v>
          </cell>
          <cell r="N96">
            <v>7</v>
          </cell>
          <cell r="O96">
            <v>1</v>
          </cell>
          <cell r="P96">
            <v>175</v>
          </cell>
          <cell r="Q96">
            <v>1888</v>
          </cell>
          <cell r="R96">
            <v>77.260000000000005</v>
          </cell>
          <cell r="S96">
            <v>0.44</v>
          </cell>
          <cell r="T96">
            <v>328600</v>
          </cell>
          <cell r="U96">
            <v>58140</v>
          </cell>
          <cell r="V96">
            <v>25387636</v>
          </cell>
          <cell r="W96">
            <v>4491896.4000000004</v>
          </cell>
          <cell r="X96">
            <v>13446.84</v>
          </cell>
          <cell r="Y96">
            <v>2379.1799999999998</v>
          </cell>
          <cell r="Z96">
            <v>15826.02</v>
          </cell>
          <cell r="AA96">
            <v>15817.66</v>
          </cell>
          <cell r="AB96">
            <v>29863742.079999998</v>
          </cell>
          <cell r="AC96">
            <v>10101</v>
          </cell>
          <cell r="AM96">
            <v>10101</v>
          </cell>
          <cell r="AN96" t="str">
            <v>Foreman</v>
          </cell>
          <cell r="AO96" t="str">
            <v>hour</v>
          </cell>
          <cell r="AP96">
            <v>3</v>
          </cell>
          <cell r="AQ96">
            <v>24.435710526315784</v>
          </cell>
          <cell r="AR96">
            <v>1888</v>
          </cell>
          <cell r="AS96">
            <v>0.1227</v>
          </cell>
          <cell r="AT96">
            <v>7200</v>
          </cell>
          <cell r="AU96">
            <v>883</v>
          </cell>
          <cell r="AV96">
            <v>1667104</v>
          </cell>
          <cell r="AW96">
            <v>0</v>
          </cell>
          <cell r="AX96">
            <v>0</v>
          </cell>
          <cell r="AY96">
            <v>1</v>
          </cell>
          <cell r="AZ96">
            <v>0</v>
          </cell>
          <cell r="BA96">
            <v>0</v>
          </cell>
        </row>
        <row r="97">
          <cell r="G97" t="str">
            <v>Buldozer D85</v>
          </cell>
          <cell r="H97">
            <v>81.600000000000023</v>
          </cell>
          <cell r="I97" t="str">
            <v>hour</v>
          </cell>
          <cell r="J97">
            <v>0.5</v>
          </cell>
          <cell r="K97">
            <v>6.1000000000000004E-3</v>
          </cell>
          <cell r="L97">
            <v>1</v>
          </cell>
          <cell r="M97">
            <v>25</v>
          </cell>
          <cell r="N97">
            <v>7</v>
          </cell>
          <cell r="O97">
            <v>1</v>
          </cell>
          <cell r="P97">
            <v>175</v>
          </cell>
          <cell r="Q97">
            <v>1888</v>
          </cell>
          <cell r="R97">
            <v>11.56</v>
          </cell>
          <cell r="S97">
            <v>0.06</v>
          </cell>
          <cell r="T97">
            <v>225000</v>
          </cell>
          <cell r="U97">
            <v>145350</v>
          </cell>
          <cell r="V97">
            <v>2601000</v>
          </cell>
          <cell r="W97">
            <v>1680246</v>
          </cell>
          <cell r="X97">
            <v>1377.64</v>
          </cell>
          <cell r="Y97">
            <v>889.96</v>
          </cell>
          <cell r="Z97">
            <v>2267.6000000000004</v>
          </cell>
          <cell r="AA97">
            <v>2259.13</v>
          </cell>
          <cell r="AB97">
            <v>4265237.4400000004</v>
          </cell>
          <cell r="AC97">
            <v>10102</v>
          </cell>
          <cell r="AM97">
            <v>10102</v>
          </cell>
          <cell r="AN97" t="str">
            <v>Labour</v>
          </cell>
          <cell r="AO97" t="str">
            <v>hour</v>
          </cell>
          <cell r="AP97">
            <v>15</v>
          </cell>
          <cell r="AQ97">
            <v>24.435710526315784</v>
          </cell>
          <cell r="AR97">
            <v>1888</v>
          </cell>
          <cell r="AS97">
            <v>0.61380000000000001</v>
          </cell>
          <cell r="AT97">
            <v>4300</v>
          </cell>
          <cell r="AU97">
            <v>2639</v>
          </cell>
          <cell r="AV97">
            <v>4982432</v>
          </cell>
        </row>
        <row r="98">
          <cell r="E98" t="str">
            <v>galian batu lunak</v>
          </cell>
          <cell r="G98" t="str">
            <v>Dump Truck 10t</v>
          </cell>
          <cell r="H98">
            <v>13.016109482141619</v>
          </cell>
          <cell r="I98" t="str">
            <v>hour</v>
          </cell>
          <cell r="J98">
            <v>0.5</v>
          </cell>
          <cell r="K98">
            <v>3.8399999999999997E-2</v>
          </cell>
          <cell r="L98">
            <v>1</v>
          </cell>
          <cell r="M98">
            <v>25</v>
          </cell>
          <cell r="N98">
            <v>7</v>
          </cell>
          <cell r="O98">
            <v>1</v>
          </cell>
          <cell r="P98">
            <v>175</v>
          </cell>
          <cell r="Q98">
            <v>1888</v>
          </cell>
          <cell r="R98">
            <v>72.52</v>
          </cell>
          <cell r="S98">
            <v>0.41</v>
          </cell>
          <cell r="T98">
            <v>60000</v>
          </cell>
          <cell r="U98">
            <v>60180</v>
          </cell>
          <cell r="V98">
            <v>4351200</v>
          </cell>
          <cell r="W98">
            <v>4364253.5999999996</v>
          </cell>
          <cell r="X98">
            <v>2304.66</v>
          </cell>
          <cell r="Y98">
            <v>2311.5700000000002</v>
          </cell>
          <cell r="Z98">
            <v>4616.2299999999996</v>
          </cell>
          <cell r="AA98">
            <v>4614.91</v>
          </cell>
          <cell r="AB98">
            <v>8712950.0800000001</v>
          </cell>
          <cell r="AC98">
            <v>10103</v>
          </cell>
          <cell r="AM98">
            <v>10103</v>
          </cell>
        </row>
        <row r="99">
          <cell r="AC99">
            <v>10104</v>
          </cell>
          <cell r="AM99">
            <v>10104</v>
          </cell>
        </row>
        <row r="100">
          <cell r="AC100">
            <v>10105</v>
          </cell>
          <cell r="AM100">
            <v>10105</v>
          </cell>
        </row>
        <row r="101">
          <cell r="AA101">
            <v>0</v>
          </cell>
          <cell r="AC101">
            <v>10106</v>
          </cell>
          <cell r="AM101">
            <v>10106</v>
          </cell>
        </row>
        <row r="102">
          <cell r="AA102">
            <v>0</v>
          </cell>
          <cell r="AC102">
            <v>10107</v>
          </cell>
          <cell r="AM102">
            <v>10107</v>
          </cell>
        </row>
        <row r="103">
          <cell r="D103" t="str">
            <v>Earthfill type - A1 from excavated material</v>
          </cell>
          <cell r="E103" t="str">
            <v>cu.m</v>
          </cell>
          <cell r="F103">
            <v>773849</v>
          </cell>
          <cell r="H103">
            <v>102.00000000000001</v>
          </cell>
          <cell r="Z103">
            <v>4809.67</v>
          </cell>
          <cell r="AA103">
            <v>4794.53</v>
          </cell>
          <cell r="AB103">
            <v>3710242245.9699998</v>
          </cell>
          <cell r="AC103">
            <v>10110</v>
          </cell>
          <cell r="AK103">
            <v>0</v>
          </cell>
          <cell r="AL103">
            <v>0</v>
          </cell>
          <cell r="AM103">
            <v>10110</v>
          </cell>
          <cell r="AQ103">
            <v>102.00000000000001</v>
          </cell>
          <cell r="AU103">
            <v>280</v>
          </cell>
          <cell r="AV103">
            <v>216677720</v>
          </cell>
          <cell r="AZ103">
            <v>0</v>
          </cell>
          <cell r="BA103">
            <v>0</v>
          </cell>
          <cell r="BB103">
            <v>5074.53</v>
          </cell>
          <cell r="BC103">
            <v>3926919965.9699998</v>
          </cell>
          <cell r="BE103">
            <v>4794.53</v>
          </cell>
          <cell r="BF103">
            <v>0</v>
          </cell>
          <cell r="BG103">
            <v>280</v>
          </cell>
          <cell r="BH103">
            <v>5074.53</v>
          </cell>
        </row>
        <row r="104">
          <cell r="G104" t="str">
            <v>Buldozer D65</v>
          </cell>
          <cell r="H104">
            <v>102.00000000000001</v>
          </cell>
          <cell r="I104" t="str">
            <v>hour</v>
          </cell>
          <cell r="J104">
            <v>0.5</v>
          </cell>
          <cell r="K104">
            <v>4.8999999999999998E-3</v>
          </cell>
          <cell r="L104">
            <v>20</v>
          </cell>
          <cell r="M104">
            <v>25</v>
          </cell>
          <cell r="N104">
            <v>7</v>
          </cell>
          <cell r="O104">
            <v>1</v>
          </cell>
          <cell r="P104">
            <v>3500</v>
          </cell>
          <cell r="Q104">
            <v>773849</v>
          </cell>
          <cell r="R104">
            <v>3793.37</v>
          </cell>
          <cell r="S104">
            <v>1.08</v>
          </cell>
          <cell r="T104">
            <v>185000</v>
          </cell>
          <cell r="U104">
            <v>102510</v>
          </cell>
          <cell r="V104">
            <v>701773450</v>
          </cell>
          <cell r="W104">
            <v>388858358.69999999</v>
          </cell>
          <cell r="X104">
            <v>906.86</v>
          </cell>
          <cell r="Y104">
            <v>502.49</v>
          </cell>
          <cell r="Z104">
            <v>1409.35</v>
          </cell>
          <cell r="AA104">
            <v>1408.79</v>
          </cell>
          <cell r="AB104">
            <v>1090190732.71</v>
          </cell>
          <cell r="AC104">
            <v>10111</v>
          </cell>
          <cell r="AM104">
            <v>10111</v>
          </cell>
          <cell r="AN104" t="str">
            <v>Foreman</v>
          </cell>
          <cell r="AO104" t="str">
            <v>hour</v>
          </cell>
          <cell r="AP104">
            <v>1</v>
          </cell>
          <cell r="AQ104">
            <v>102.00000000000001</v>
          </cell>
          <cell r="AR104">
            <v>773849</v>
          </cell>
          <cell r="AS104">
            <v>9.7999999999999997E-3</v>
          </cell>
          <cell r="AT104">
            <v>7200</v>
          </cell>
          <cell r="AU104">
            <v>70</v>
          </cell>
          <cell r="AV104">
            <v>54169430</v>
          </cell>
          <cell r="AW104">
            <v>0</v>
          </cell>
          <cell r="AX104">
            <v>0</v>
          </cell>
          <cell r="AY104">
            <v>1</v>
          </cell>
          <cell r="AZ104">
            <v>0</v>
          </cell>
          <cell r="BA104">
            <v>0</v>
          </cell>
        </row>
        <row r="105">
          <cell r="G105" t="str">
            <v>Vibrator Roller 8t</v>
          </cell>
          <cell r="H105">
            <v>81</v>
          </cell>
          <cell r="I105" t="str">
            <v>hour</v>
          </cell>
          <cell r="J105">
            <v>1</v>
          </cell>
          <cell r="K105">
            <v>1.23E-2</v>
          </cell>
          <cell r="L105">
            <v>20</v>
          </cell>
          <cell r="M105">
            <v>25</v>
          </cell>
          <cell r="N105">
            <v>7</v>
          </cell>
          <cell r="O105">
            <v>1</v>
          </cell>
          <cell r="P105">
            <v>3500</v>
          </cell>
          <cell r="Q105">
            <v>773849</v>
          </cell>
          <cell r="R105">
            <v>9553.69</v>
          </cell>
          <cell r="S105">
            <v>2.72</v>
          </cell>
          <cell r="T105">
            <v>150000</v>
          </cell>
          <cell r="U105">
            <v>86700</v>
          </cell>
          <cell r="V105">
            <v>1433053500</v>
          </cell>
          <cell r="W105">
            <v>828304923</v>
          </cell>
          <cell r="X105">
            <v>1851.85</v>
          </cell>
          <cell r="Y105">
            <v>1070.3699999999999</v>
          </cell>
          <cell r="Z105">
            <v>2922.22</v>
          </cell>
          <cell r="AA105">
            <v>2911.41</v>
          </cell>
          <cell r="AB105">
            <v>2252991717.0899997</v>
          </cell>
          <cell r="AC105">
            <v>10112</v>
          </cell>
          <cell r="AM105">
            <v>10112</v>
          </cell>
          <cell r="AN105" t="str">
            <v>Labour</v>
          </cell>
          <cell r="AO105" t="str">
            <v>hour</v>
          </cell>
          <cell r="AP105">
            <v>5</v>
          </cell>
          <cell r="AQ105">
            <v>102.00000000000001</v>
          </cell>
          <cell r="AR105">
            <v>773849</v>
          </cell>
          <cell r="AS105">
            <v>4.9000000000000002E-2</v>
          </cell>
          <cell r="AT105">
            <v>4300</v>
          </cell>
          <cell r="AU105">
            <v>210</v>
          </cell>
          <cell r="AV105">
            <v>162508290</v>
          </cell>
        </row>
        <row r="106">
          <cell r="G106" t="str">
            <v>Water Tanker 5000 lt</v>
          </cell>
          <cell r="H106">
            <v>18</v>
          </cell>
          <cell r="I106" t="str">
            <v>hour</v>
          </cell>
          <cell r="J106">
            <v>0.1</v>
          </cell>
          <cell r="K106">
            <v>5.4999999999999997E-3</v>
          </cell>
          <cell r="L106">
            <v>20</v>
          </cell>
          <cell r="M106">
            <v>25</v>
          </cell>
          <cell r="N106">
            <v>7</v>
          </cell>
          <cell r="O106">
            <v>1</v>
          </cell>
          <cell r="P106">
            <v>3500</v>
          </cell>
          <cell r="Q106">
            <v>773849</v>
          </cell>
          <cell r="R106">
            <v>4299.16</v>
          </cell>
          <cell r="S106">
            <v>1.22</v>
          </cell>
          <cell r="T106">
            <v>65000</v>
          </cell>
          <cell r="U106">
            <v>3060</v>
          </cell>
          <cell r="V106">
            <v>279445400</v>
          </cell>
          <cell r="W106">
            <v>13155429.6</v>
          </cell>
          <cell r="X106">
            <v>361.11</v>
          </cell>
          <cell r="Y106">
            <v>16.989999999999998</v>
          </cell>
          <cell r="Z106">
            <v>378.1</v>
          </cell>
          <cell r="AA106">
            <v>374.33</v>
          </cell>
          <cell r="AB106">
            <v>289674896.17000002</v>
          </cell>
          <cell r="AC106">
            <v>10113</v>
          </cell>
          <cell r="AM106">
            <v>10113</v>
          </cell>
        </row>
        <row r="107">
          <cell r="G107" t="str">
            <v>tools</v>
          </cell>
          <cell r="H107">
            <v>1</v>
          </cell>
          <cell r="I107" t="str">
            <v>ls</v>
          </cell>
          <cell r="J107">
            <v>1</v>
          </cell>
          <cell r="K107">
            <v>1</v>
          </cell>
          <cell r="L107">
            <v>20</v>
          </cell>
          <cell r="M107">
            <v>25</v>
          </cell>
          <cell r="N107">
            <v>7</v>
          </cell>
          <cell r="O107">
            <v>1</v>
          </cell>
          <cell r="P107">
            <v>3500</v>
          </cell>
          <cell r="Q107">
            <v>773849</v>
          </cell>
          <cell r="R107">
            <v>773849</v>
          </cell>
          <cell r="S107">
            <v>221.09</v>
          </cell>
          <cell r="T107">
            <v>100</v>
          </cell>
          <cell r="U107">
            <v>0</v>
          </cell>
          <cell r="V107">
            <v>77384900</v>
          </cell>
          <cell r="W107">
            <v>0</v>
          </cell>
          <cell r="X107">
            <v>100</v>
          </cell>
          <cell r="Y107">
            <v>0</v>
          </cell>
          <cell r="Z107">
            <v>100</v>
          </cell>
          <cell r="AA107">
            <v>100</v>
          </cell>
          <cell r="AB107">
            <v>77384900</v>
          </cell>
          <cell r="AC107">
            <v>10114</v>
          </cell>
          <cell r="AM107">
            <v>10114</v>
          </cell>
        </row>
        <row r="108">
          <cell r="AC108">
            <v>10115</v>
          </cell>
          <cell r="AM108">
            <v>10115</v>
          </cell>
        </row>
        <row r="109">
          <cell r="AA109">
            <v>0</v>
          </cell>
          <cell r="AC109">
            <v>10116</v>
          </cell>
          <cell r="AM109">
            <v>10116</v>
          </cell>
        </row>
        <row r="110">
          <cell r="AA110">
            <v>0</v>
          </cell>
          <cell r="AC110">
            <v>10117</v>
          </cell>
          <cell r="AM110">
            <v>10117</v>
          </cell>
        </row>
        <row r="111">
          <cell r="D111" t="str">
            <v>Earthfill type - B1 from borrow area distance 0.1 - 1 km</v>
          </cell>
          <cell r="E111" t="str">
            <v>cu.m</v>
          </cell>
          <cell r="F111">
            <v>750201</v>
          </cell>
          <cell r="H111">
            <v>67.378285714285724</v>
          </cell>
          <cell r="Z111">
            <v>11365.7</v>
          </cell>
          <cell r="AA111">
            <v>11329.839999999998</v>
          </cell>
          <cell r="AB111">
            <v>8499657297.8399992</v>
          </cell>
          <cell r="AC111">
            <v>10120</v>
          </cell>
          <cell r="AK111">
            <v>2400</v>
          </cell>
          <cell r="AL111">
            <v>1800482400</v>
          </cell>
          <cell r="AM111">
            <v>10120</v>
          </cell>
          <cell r="AQ111">
            <v>67.378285714285724</v>
          </cell>
          <cell r="AU111">
            <v>297</v>
          </cell>
          <cell r="AV111">
            <v>222809697</v>
          </cell>
          <cell r="AZ111">
            <v>0</v>
          </cell>
          <cell r="BA111">
            <v>0</v>
          </cell>
          <cell r="BB111">
            <v>14026.839999999998</v>
          </cell>
          <cell r="BC111">
            <v>10522949394.84</v>
          </cell>
          <cell r="BE111">
            <v>11329.839999999998</v>
          </cell>
          <cell r="BF111">
            <v>2400</v>
          </cell>
          <cell r="BG111">
            <v>297</v>
          </cell>
          <cell r="BH111">
            <v>14026.839999999998</v>
          </cell>
        </row>
        <row r="112">
          <cell r="G112" t="str">
            <v>Excavator, 0.8m3</v>
          </cell>
          <cell r="H112">
            <v>67.378285714285724</v>
          </cell>
          <cell r="I112" t="str">
            <v>hour</v>
          </cell>
          <cell r="J112">
            <v>1</v>
          </cell>
          <cell r="K112">
            <v>1.4800000000000001E-2</v>
          </cell>
          <cell r="L112">
            <v>20</v>
          </cell>
          <cell r="M112">
            <v>25</v>
          </cell>
          <cell r="N112">
            <v>7</v>
          </cell>
          <cell r="O112">
            <v>1</v>
          </cell>
          <cell r="P112">
            <v>3500</v>
          </cell>
          <cell r="Q112">
            <v>750201</v>
          </cell>
          <cell r="R112">
            <v>11134.16</v>
          </cell>
          <cell r="S112">
            <v>3.18</v>
          </cell>
          <cell r="T112">
            <v>165000</v>
          </cell>
          <cell r="U112">
            <v>58140</v>
          </cell>
          <cell r="V112">
            <v>1837136400</v>
          </cell>
          <cell r="W112">
            <v>647340062.39999998</v>
          </cell>
          <cell r="X112">
            <v>2448.85</v>
          </cell>
          <cell r="Y112">
            <v>862.88</v>
          </cell>
          <cell r="Z112">
            <v>3311.73</v>
          </cell>
          <cell r="AA112">
            <v>3302.47</v>
          </cell>
          <cell r="AB112">
            <v>2477516296.4699998</v>
          </cell>
          <cell r="AC112">
            <v>10121</v>
          </cell>
          <cell r="AD112" t="str">
            <v>Borrow Material</v>
          </cell>
          <cell r="AE112" t="str">
            <v>m3</v>
          </cell>
          <cell r="AF112">
            <v>1.2</v>
          </cell>
          <cell r="AG112">
            <v>750201</v>
          </cell>
          <cell r="AH112">
            <v>900241.2</v>
          </cell>
          <cell r="AI112">
            <v>45012.06</v>
          </cell>
          <cell r="AJ112">
            <v>2000</v>
          </cell>
          <cell r="AK112">
            <v>2400</v>
          </cell>
          <cell r="AL112">
            <v>1800482400</v>
          </cell>
          <cell r="AM112">
            <v>10121</v>
          </cell>
          <cell r="AN112" t="str">
            <v>Foreman</v>
          </cell>
          <cell r="AO112" t="str">
            <v>hour</v>
          </cell>
          <cell r="AP112">
            <v>1</v>
          </cell>
          <cell r="AQ112">
            <v>67.378285714285724</v>
          </cell>
          <cell r="AR112">
            <v>750201</v>
          </cell>
          <cell r="AS112">
            <v>1.4800000000000001E-2</v>
          </cell>
          <cell r="AT112">
            <v>7200</v>
          </cell>
          <cell r="AU112">
            <v>106</v>
          </cell>
          <cell r="AV112">
            <v>79521306</v>
          </cell>
          <cell r="AW112">
            <v>0</v>
          </cell>
          <cell r="AX112">
            <v>0</v>
          </cell>
          <cell r="AY112">
            <v>1</v>
          </cell>
          <cell r="AZ112">
            <v>0</v>
          </cell>
          <cell r="BA112">
            <v>0</v>
          </cell>
        </row>
        <row r="113">
          <cell r="G113" t="str">
            <v>Dump Truck 10t</v>
          </cell>
          <cell r="H113">
            <v>37.04324814460729</v>
          </cell>
          <cell r="I113" t="str">
            <v>hour</v>
          </cell>
          <cell r="J113">
            <v>1</v>
          </cell>
          <cell r="K113">
            <v>2.69E-2</v>
          </cell>
          <cell r="L113">
            <v>20</v>
          </cell>
          <cell r="M113">
            <v>25</v>
          </cell>
          <cell r="N113">
            <v>7</v>
          </cell>
          <cell r="O113">
            <v>1</v>
          </cell>
          <cell r="P113">
            <v>3500</v>
          </cell>
          <cell r="Q113">
            <v>750201</v>
          </cell>
          <cell r="R113">
            <v>20252.03</v>
          </cell>
          <cell r="S113">
            <v>5.78</v>
          </cell>
          <cell r="T113">
            <v>60000</v>
          </cell>
          <cell r="U113">
            <v>60180</v>
          </cell>
          <cell r="V113">
            <v>1215121800</v>
          </cell>
          <cell r="W113">
            <v>1218767165.3999999</v>
          </cell>
          <cell r="X113">
            <v>1619.72</v>
          </cell>
          <cell r="Y113">
            <v>1624.58</v>
          </cell>
          <cell r="Z113">
            <v>3244.3</v>
          </cell>
          <cell r="AA113">
            <v>3232.84</v>
          </cell>
          <cell r="AB113">
            <v>2425279800.8400002</v>
          </cell>
          <cell r="AC113">
            <v>10122</v>
          </cell>
          <cell r="AM113">
            <v>10122</v>
          </cell>
          <cell r="AN113" t="str">
            <v>Labour</v>
          </cell>
          <cell r="AO113" t="str">
            <v>hour</v>
          </cell>
          <cell r="AP113">
            <v>3</v>
          </cell>
          <cell r="AQ113">
            <v>67.378285714285724</v>
          </cell>
          <cell r="AR113">
            <v>750201</v>
          </cell>
          <cell r="AS113">
            <v>4.4499999999999998E-2</v>
          </cell>
          <cell r="AT113">
            <v>4300</v>
          </cell>
          <cell r="AU113">
            <v>191</v>
          </cell>
          <cell r="AV113">
            <v>143288391</v>
          </cell>
        </row>
        <row r="114">
          <cell r="G114" t="str">
            <v>Buldozer D65</v>
          </cell>
          <cell r="H114">
            <v>102.00000000000001</v>
          </cell>
          <cell r="I114" t="str">
            <v>hour</v>
          </cell>
          <cell r="J114">
            <v>0.5</v>
          </cell>
          <cell r="K114">
            <v>4.8999999999999998E-3</v>
          </cell>
          <cell r="L114">
            <v>20</v>
          </cell>
          <cell r="M114">
            <v>25</v>
          </cell>
          <cell r="N114">
            <v>7</v>
          </cell>
          <cell r="O114">
            <v>1</v>
          </cell>
          <cell r="P114">
            <v>3500</v>
          </cell>
          <cell r="Q114">
            <v>750201</v>
          </cell>
          <cell r="R114">
            <v>3677.45</v>
          </cell>
          <cell r="S114">
            <v>1.05</v>
          </cell>
          <cell r="T114">
            <v>185000</v>
          </cell>
          <cell r="U114">
            <v>102510</v>
          </cell>
          <cell r="V114">
            <v>680328250</v>
          </cell>
          <cell r="W114">
            <v>376975399.5</v>
          </cell>
          <cell r="X114">
            <v>906.86</v>
          </cell>
          <cell r="Y114">
            <v>502.49</v>
          </cell>
          <cell r="Z114">
            <v>1409.35</v>
          </cell>
          <cell r="AA114">
            <v>1408.79</v>
          </cell>
          <cell r="AB114">
            <v>1056875666.79</v>
          </cell>
          <cell r="AC114">
            <v>10123</v>
          </cell>
          <cell r="AM114">
            <v>10123</v>
          </cell>
        </row>
        <row r="115">
          <cell r="G115" t="str">
            <v>Vibrator Roller 8t</v>
          </cell>
          <cell r="H115">
            <v>81</v>
          </cell>
          <cell r="I115" t="str">
            <v>hour</v>
          </cell>
          <cell r="J115">
            <v>1</v>
          </cell>
          <cell r="K115">
            <v>1.23E-2</v>
          </cell>
          <cell r="L115">
            <v>20</v>
          </cell>
          <cell r="M115">
            <v>25</v>
          </cell>
          <cell r="N115">
            <v>7</v>
          </cell>
          <cell r="O115">
            <v>1</v>
          </cell>
          <cell r="P115">
            <v>3500</v>
          </cell>
          <cell r="Q115">
            <v>750201</v>
          </cell>
          <cell r="R115">
            <v>9261.74</v>
          </cell>
          <cell r="S115">
            <v>2.64</v>
          </cell>
          <cell r="T115">
            <v>150000</v>
          </cell>
          <cell r="U115">
            <v>86700</v>
          </cell>
          <cell r="V115">
            <v>1389261000</v>
          </cell>
          <cell r="W115">
            <v>802992858</v>
          </cell>
          <cell r="X115">
            <v>1851.85</v>
          </cell>
          <cell r="Y115">
            <v>1070.3699999999999</v>
          </cell>
          <cell r="Z115">
            <v>2922.22</v>
          </cell>
          <cell r="AA115">
            <v>2911.41</v>
          </cell>
          <cell r="AB115">
            <v>2184142693.4099998</v>
          </cell>
          <cell r="AC115">
            <v>10124</v>
          </cell>
          <cell r="AM115">
            <v>10124</v>
          </cell>
        </row>
        <row r="116">
          <cell r="G116" t="str">
            <v>Water Tanker 5000 lt</v>
          </cell>
          <cell r="H116">
            <v>18</v>
          </cell>
          <cell r="I116" t="str">
            <v>hour</v>
          </cell>
          <cell r="J116">
            <v>0.1</v>
          </cell>
          <cell r="K116">
            <v>5.4999999999999997E-3</v>
          </cell>
          <cell r="L116">
            <v>20</v>
          </cell>
          <cell r="M116">
            <v>25</v>
          </cell>
          <cell r="N116">
            <v>7</v>
          </cell>
          <cell r="O116">
            <v>1</v>
          </cell>
          <cell r="P116">
            <v>3500</v>
          </cell>
          <cell r="Q116">
            <v>750201</v>
          </cell>
          <cell r="R116">
            <v>4167.78</v>
          </cell>
          <cell r="S116">
            <v>1.19</v>
          </cell>
          <cell r="T116">
            <v>65000</v>
          </cell>
          <cell r="U116">
            <v>3060</v>
          </cell>
          <cell r="V116">
            <v>270905700</v>
          </cell>
          <cell r="W116">
            <v>12753406.799999999</v>
          </cell>
          <cell r="X116">
            <v>361.11</v>
          </cell>
          <cell r="Y116">
            <v>16.989999999999998</v>
          </cell>
          <cell r="Z116">
            <v>378.1</v>
          </cell>
          <cell r="AA116">
            <v>374.33</v>
          </cell>
          <cell r="AB116">
            <v>280822740.32999998</v>
          </cell>
          <cell r="AC116">
            <v>10125</v>
          </cell>
          <cell r="AM116">
            <v>10125</v>
          </cell>
        </row>
        <row r="117">
          <cell r="G117" t="str">
            <v>tools</v>
          </cell>
          <cell r="H117">
            <v>1</v>
          </cell>
          <cell r="I117" t="str">
            <v>ls</v>
          </cell>
          <cell r="J117">
            <v>1</v>
          </cell>
          <cell r="K117">
            <v>1</v>
          </cell>
          <cell r="L117">
            <v>20</v>
          </cell>
          <cell r="M117">
            <v>25</v>
          </cell>
          <cell r="N117">
            <v>7</v>
          </cell>
          <cell r="O117">
            <v>1</v>
          </cell>
          <cell r="P117">
            <v>3500</v>
          </cell>
          <cell r="Q117">
            <v>750201</v>
          </cell>
          <cell r="R117">
            <v>750201</v>
          </cell>
          <cell r="S117">
            <v>214.34</v>
          </cell>
          <cell r="T117">
            <v>100</v>
          </cell>
          <cell r="U117">
            <v>0</v>
          </cell>
          <cell r="V117">
            <v>75020100</v>
          </cell>
          <cell r="W117">
            <v>0</v>
          </cell>
          <cell r="X117">
            <v>100</v>
          </cell>
          <cell r="Y117">
            <v>0</v>
          </cell>
          <cell r="Z117">
            <v>100</v>
          </cell>
          <cell r="AA117">
            <v>100</v>
          </cell>
          <cell r="AB117">
            <v>75020100</v>
          </cell>
          <cell r="AC117">
            <v>10126</v>
          </cell>
          <cell r="AM117">
            <v>10126</v>
          </cell>
        </row>
        <row r="118">
          <cell r="AA118">
            <v>0</v>
          </cell>
          <cell r="AC118">
            <v>10127</v>
          </cell>
          <cell r="AM118">
            <v>10127</v>
          </cell>
        </row>
        <row r="119">
          <cell r="D119" t="str">
            <v>Earthfill type - B1 from borrow area distance 1 - 3 km</v>
          </cell>
          <cell r="E119" t="str">
            <v>cu.m</v>
          </cell>
          <cell r="F119">
            <v>54956</v>
          </cell>
          <cell r="H119">
            <v>67.378285714285724</v>
          </cell>
          <cell r="Z119">
            <v>10469.82</v>
          </cell>
          <cell r="AA119">
            <v>13697.38</v>
          </cell>
          <cell r="AB119">
            <v>752753215.27999997</v>
          </cell>
          <cell r="AC119">
            <v>10130</v>
          </cell>
          <cell r="AK119">
            <v>2400</v>
          </cell>
          <cell r="AL119">
            <v>131894400</v>
          </cell>
          <cell r="AM119">
            <v>10130</v>
          </cell>
          <cell r="AQ119">
            <v>67.378285714285724</v>
          </cell>
          <cell r="AU119">
            <v>297</v>
          </cell>
          <cell r="AV119">
            <v>16321932</v>
          </cell>
          <cell r="AZ119">
            <v>0</v>
          </cell>
          <cell r="BA119">
            <v>0</v>
          </cell>
          <cell r="BB119">
            <v>16394.379999999997</v>
          </cell>
          <cell r="BC119">
            <v>900969547.27999997</v>
          </cell>
          <cell r="BE119">
            <v>13697.38</v>
          </cell>
          <cell r="BF119">
            <v>2400</v>
          </cell>
          <cell r="BG119">
            <v>297</v>
          </cell>
          <cell r="BH119">
            <v>16394.379999999997</v>
          </cell>
        </row>
        <row r="120">
          <cell r="G120" t="str">
            <v>Excavator, 0.8m3</v>
          </cell>
          <cell r="H120">
            <v>67.378285714285724</v>
          </cell>
          <cell r="I120" t="str">
            <v>hour</v>
          </cell>
          <cell r="J120">
            <v>1</v>
          </cell>
          <cell r="K120">
            <v>1.4800000000000001E-2</v>
          </cell>
          <cell r="L120">
            <v>20</v>
          </cell>
          <cell r="M120">
            <v>25</v>
          </cell>
          <cell r="N120">
            <v>7</v>
          </cell>
          <cell r="O120">
            <v>1</v>
          </cell>
          <cell r="P120">
            <v>3500</v>
          </cell>
          <cell r="Q120">
            <v>54956</v>
          </cell>
          <cell r="R120">
            <v>407.81</v>
          </cell>
          <cell r="S120">
            <v>0.11</v>
          </cell>
          <cell r="T120">
            <v>165000</v>
          </cell>
          <cell r="U120">
            <v>58140</v>
          </cell>
          <cell r="V120">
            <v>67288650</v>
          </cell>
          <cell r="W120">
            <v>23710073.399999999</v>
          </cell>
          <cell r="X120">
            <v>1224.4000000000001</v>
          </cell>
          <cell r="Y120">
            <v>431.43</v>
          </cell>
          <cell r="Z120">
            <v>1655.8300000000002</v>
          </cell>
          <cell r="AA120">
            <v>3302.47</v>
          </cell>
          <cell r="AB120">
            <v>181490541.31999999</v>
          </cell>
          <cell r="AC120">
            <v>10131</v>
          </cell>
          <cell r="AD120" t="str">
            <v>Borrow Material</v>
          </cell>
          <cell r="AE120" t="str">
            <v>m3</v>
          </cell>
          <cell r="AF120">
            <v>1.2</v>
          </cell>
          <cell r="AG120">
            <v>54956</v>
          </cell>
          <cell r="AH120">
            <v>65947.199999999997</v>
          </cell>
          <cell r="AI120">
            <v>3297.3599999999997</v>
          </cell>
          <cell r="AJ120">
            <v>2000</v>
          </cell>
          <cell r="AK120">
            <v>2400</v>
          </cell>
          <cell r="AL120">
            <v>131894400</v>
          </cell>
          <cell r="AM120">
            <v>10131</v>
          </cell>
          <cell r="AN120" t="str">
            <v>Foreman</v>
          </cell>
          <cell r="AO120" t="str">
            <v>hour</v>
          </cell>
          <cell r="AP120">
            <v>1</v>
          </cell>
          <cell r="AQ120">
            <v>67.378285714285724</v>
          </cell>
          <cell r="AR120">
            <v>54956</v>
          </cell>
          <cell r="AS120">
            <v>1.4800000000000001E-2</v>
          </cell>
          <cell r="AT120">
            <v>7200</v>
          </cell>
          <cell r="AU120">
            <v>106</v>
          </cell>
          <cell r="AV120">
            <v>5825336</v>
          </cell>
          <cell r="AW120">
            <v>0</v>
          </cell>
          <cell r="AX120">
            <v>0</v>
          </cell>
          <cell r="AY120">
            <v>1</v>
          </cell>
          <cell r="AZ120">
            <v>0</v>
          </cell>
          <cell r="BA120">
            <v>0</v>
          </cell>
        </row>
        <row r="121">
          <cell r="E121" t="str">
            <v>borrow pit</v>
          </cell>
          <cell r="G121" t="str">
            <v>Dump Truck 10t</v>
          </cell>
          <cell r="H121">
            <v>21.422354584057683</v>
          </cell>
          <cell r="I121" t="str">
            <v>hour</v>
          </cell>
          <cell r="J121">
            <v>1</v>
          </cell>
          <cell r="K121">
            <v>4.6600000000000003E-2</v>
          </cell>
          <cell r="L121">
            <v>20</v>
          </cell>
          <cell r="M121">
            <v>25</v>
          </cell>
          <cell r="N121">
            <v>7</v>
          </cell>
          <cell r="O121">
            <v>1</v>
          </cell>
          <cell r="P121">
            <v>3500</v>
          </cell>
          <cell r="Q121">
            <v>54956</v>
          </cell>
          <cell r="R121">
            <v>2565.35</v>
          </cell>
          <cell r="S121">
            <v>0.73</v>
          </cell>
          <cell r="T121">
            <v>60000</v>
          </cell>
          <cell r="U121">
            <v>60180</v>
          </cell>
          <cell r="V121">
            <v>153921000</v>
          </cell>
          <cell r="W121">
            <v>154382763</v>
          </cell>
          <cell r="X121">
            <v>2800.8</v>
          </cell>
          <cell r="Y121">
            <v>2809.2</v>
          </cell>
          <cell r="Z121">
            <v>5610</v>
          </cell>
          <cell r="AA121">
            <v>5600.38</v>
          </cell>
          <cell r="AB121">
            <v>307774483.28000003</v>
          </cell>
          <cell r="AC121">
            <v>10132</v>
          </cell>
          <cell r="AM121">
            <v>10132</v>
          </cell>
          <cell r="AN121" t="str">
            <v>Labour</v>
          </cell>
          <cell r="AO121" t="str">
            <v>hour</v>
          </cell>
          <cell r="AP121">
            <v>3</v>
          </cell>
          <cell r="AQ121">
            <v>67.378285714285724</v>
          </cell>
          <cell r="AR121">
            <v>54956</v>
          </cell>
          <cell r="AS121">
            <v>4.4499999999999998E-2</v>
          </cell>
          <cell r="AT121">
            <v>4300</v>
          </cell>
          <cell r="AU121">
            <v>191</v>
          </cell>
          <cell r="AV121">
            <v>10496596</v>
          </cell>
        </row>
        <row r="122">
          <cell r="E122" t="str">
            <v>gal type C</v>
          </cell>
          <cell r="G122" t="str">
            <v>Buldozer D65</v>
          </cell>
          <cell r="H122">
            <v>102.00000000000001</v>
          </cell>
          <cell r="I122" t="str">
            <v>hour</v>
          </cell>
          <cell r="J122">
            <v>0.5</v>
          </cell>
          <cell r="K122">
            <v>4.8999999999999998E-3</v>
          </cell>
          <cell r="L122">
            <v>20</v>
          </cell>
          <cell r="M122">
            <v>25</v>
          </cell>
          <cell r="N122">
            <v>7</v>
          </cell>
          <cell r="O122">
            <v>1</v>
          </cell>
          <cell r="P122">
            <v>3500</v>
          </cell>
          <cell r="Q122">
            <v>54956</v>
          </cell>
          <cell r="R122">
            <v>53.87</v>
          </cell>
          <cell r="S122">
            <v>0.01</v>
          </cell>
          <cell r="T122">
            <v>185000</v>
          </cell>
          <cell r="U122">
            <v>102510</v>
          </cell>
          <cell r="V122">
            <v>9965950</v>
          </cell>
          <cell r="W122">
            <v>5522213.7000000002</v>
          </cell>
          <cell r="X122">
            <v>181.34</v>
          </cell>
          <cell r="Y122">
            <v>100.48</v>
          </cell>
          <cell r="Z122">
            <v>281.82</v>
          </cell>
          <cell r="AA122">
            <v>1408.79</v>
          </cell>
          <cell r="AB122">
            <v>77421463.239999995</v>
          </cell>
          <cell r="AC122">
            <v>10133</v>
          </cell>
          <cell r="AM122">
            <v>10133</v>
          </cell>
        </row>
        <row r="123">
          <cell r="G123" t="str">
            <v>Vibrator Roller 8t</v>
          </cell>
          <cell r="H123">
            <v>81</v>
          </cell>
          <cell r="I123" t="str">
            <v>hour</v>
          </cell>
          <cell r="J123">
            <v>1</v>
          </cell>
          <cell r="K123">
            <v>1.23E-2</v>
          </cell>
          <cell r="L123">
            <v>20</v>
          </cell>
          <cell r="M123">
            <v>25</v>
          </cell>
          <cell r="N123">
            <v>7</v>
          </cell>
          <cell r="O123">
            <v>1</v>
          </cell>
          <cell r="P123">
            <v>3500</v>
          </cell>
          <cell r="Q123">
            <v>54956</v>
          </cell>
          <cell r="R123">
            <v>678.46</v>
          </cell>
          <cell r="S123">
            <v>0.19</v>
          </cell>
          <cell r="T123">
            <v>150000</v>
          </cell>
          <cell r="U123">
            <v>86700</v>
          </cell>
          <cell r="V123">
            <v>101769000</v>
          </cell>
          <cell r="W123">
            <v>58822482</v>
          </cell>
          <cell r="X123">
            <v>1851.82</v>
          </cell>
          <cell r="Y123">
            <v>1070.3499999999999</v>
          </cell>
          <cell r="Z123">
            <v>2922.17</v>
          </cell>
          <cell r="AA123">
            <v>2911.41</v>
          </cell>
          <cell r="AB123">
            <v>159999447.95999998</v>
          </cell>
          <cell r="AC123">
            <v>10134</v>
          </cell>
          <cell r="AM123">
            <v>10134</v>
          </cell>
        </row>
        <row r="124">
          <cell r="G124" t="str">
            <v>Water Tanker 5000 lt</v>
          </cell>
          <cell r="H124">
            <v>18</v>
          </cell>
          <cell r="I124" t="str">
            <v>hour</v>
          </cell>
          <cell r="J124">
            <v>0.1</v>
          </cell>
          <cell r="K124">
            <v>5.4999999999999997E-3</v>
          </cell>
          <cell r="L124">
            <v>20</v>
          </cell>
          <cell r="M124">
            <v>25</v>
          </cell>
          <cell r="N124">
            <v>7</v>
          </cell>
          <cell r="O124">
            <v>1</v>
          </cell>
          <cell r="P124">
            <v>3500</v>
          </cell>
          <cell r="Q124">
            <v>54956</v>
          </cell>
          <cell r="R124">
            <v>0</v>
          </cell>
          <cell r="S124">
            <v>0</v>
          </cell>
          <cell r="T124">
            <v>65000</v>
          </cell>
          <cell r="U124">
            <v>3060</v>
          </cell>
          <cell r="V124">
            <v>0</v>
          </cell>
          <cell r="W124">
            <v>0</v>
          </cell>
          <cell r="X124">
            <v>0</v>
          </cell>
          <cell r="Y124">
            <v>0</v>
          </cell>
          <cell r="Z124">
            <v>0</v>
          </cell>
          <cell r="AA124">
            <v>374.33</v>
          </cell>
          <cell r="AB124">
            <v>20571679.48</v>
          </cell>
          <cell r="AC124">
            <v>10135</v>
          </cell>
          <cell r="AM124">
            <v>10135</v>
          </cell>
        </row>
        <row r="125">
          <cell r="G125" t="str">
            <v>tools</v>
          </cell>
          <cell r="H125">
            <v>1</v>
          </cell>
          <cell r="I125" t="str">
            <v>ls</v>
          </cell>
          <cell r="J125">
            <v>1</v>
          </cell>
          <cell r="K125">
            <v>1</v>
          </cell>
          <cell r="L125">
            <v>20</v>
          </cell>
          <cell r="M125">
            <v>25</v>
          </cell>
          <cell r="N125">
            <v>7</v>
          </cell>
          <cell r="O125">
            <v>1</v>
          </cell>
          <cell r="P125">
            <v>3500</v>
          </cell>
          <cell r="Q125">
            <v>54956</v>
          </cell>
          <cell r="R125">
            <v>0</v>
          </cell>
          <cell r="S125">
            <v>0</v>
          </cell>
          <cell r="T125">
            <v>100</v>
          </cell>
          <cell r="U125">
            <v>0</v>
          </cell>
          <cell r="V125">
            <v>0</v>
          </cell>
          <cell r="W125">
            <v>0</v>
          </cell>
          <cell r="X125">
            <v>0</v>
          </cell>
          <cell r="Y125">
            <v>0</v>
          </cell>
          <cell r="Z125">
            <v>0</v>
          </cell>
          <cell r="AA125">
            <v>100</v>
          </cell>
          <cell r="AB125">
            <v>5495600</v>
          </cell>
          <cell r="AC125">
            <v>10136</v>
          </cell>
          <cell r="AM125">
            <v>10136</v>
          </cell>
        </row>
        <row r="126">
          <cell r="AA126">
            <v>0</v>
          </cell>
          <cell r="AC126">
            <v>10137</v>
          </cell>
          <cell r="AM126">
            <v>10137</v>
          </cell>
        </row>
        <row r="127">
          <cell r="D127" t="str">
            <v xml:space="preserve">Backfill type - A    </v>
          </cell>
          <cell r="E127" t="str">
            <v>cu.m</v>
          </cell>
          <cell r="F127">
            <v>17006</v>
          </cell>
          <cell r="H127">
            <v>102.00000000000001</v>
          </cell>
          <cell r="Z127">
            <v>4809.58</v>
          </cell>
          <cell r="AA127">
            <v>4794.53</v>
          </cell>
          <cell r="AB127">
            <v>81535777.180000007</v>
          </cell>
          <cell r="AC127">
            <v>10140</v>
          </cell>
          <cell r="AK127">
            <v>0</v>
          </cell>
          <cell r="AL127">
            <v>0</v>
          </cell>
          <cell r="AM127">
            <v>10140</v>
          </cell>
          <cell r="AQ127">
            <v>102.00000000000001</v>
          </cell>
          <cell r="AU127">
            <v>912</v>
          </cell>
          <cell r="AV127">
            <v>15509472</v>
          </cell>
          <cell r="AZ127">
            <v>0</v>
          </cell>
          <cell r="BA127">
            <v>0</v>
          </cell>
          <cell r="BB127">
            <v>5706.53</v>
          </cell>
          <cell r="BC127">
            <v>97045249.180000007</v>
          </cell>
          <cell r="BE127">
            <v>4794.53</v>
          </cell>
          <cell r="BF127">
            <v>0</v>
          </cell>
          <cell r="BG127">
            <v>912</v>
          </cell>
          <cell r="BH127">
            <v>5706.53</v>
          </cell>
        </row>
        <row r="128">
          <cell r="G128" t="str">
            <v>Buldozer D65</v>
          </cell>
          <cell r="H128">
            <v>102.00000000000001</v>
          </cell>
          <cell r="I128" t="str">
            <v>hour</v>
          </cell>
          <cell r="J128">
            <v>0.5</v>
          </cell>
          <cell r="K128">
            <v>4.8999999999999998E-3</v>
          </cell>
          <cell r="L128">
            <v>20</v>
          </cell>
          <cell r="M128">
            <v>25</v>
          </cell>
          <cell r="N128">
            <v>7</v>
          </cell>
          <cell r="O128">
            <v>1</v>
          </cell>
          <cell r="P128">
            <v>3500</v>
          </cell>
          <cell r="Q128">
            <v>17006</v>
          </cell>
          <cell r="R128">
            <v>83.36</v>
          </cell>
          <cell r="S128">
            <v>0.02</v>
          </cell>
          <cell r="T128">
            <v>185000</v>
          </cell>
          <cell r="U128">
            <v>102510</v>
          </cell>
          <cell r="V128">
            <v>15421600</v>
          </cell>
          <cell r="W128">
            <v>8545233.5999999996</v>
          </cell>
          <cell r="X128">
            <v>906.83</v>
          </cell>
          <cell r="Y128">
            <v>502.48</v>
          </cell>
          <cell r="Z128">
            <v>1409.31</v>
          </cell>
          <cell r="AA128">
            <v>1408.79</v>
          </cell>
          <cell r="AB128">
            <v>23957882.739999998</v>
          </cell>
          <cell r="AC128">
            <v>10141</v>
          </cell>
          <cell r="AM128">
            <v>10141</v>
          </cell>
          <cell r="AN128" t="str">
            <v>Foreman</v>
          </cell>
          <cell r="AO128" t="str">
            <v>hour</v>
          </cell>
          <cell r="AP128">
            <v>1</v>
          </cell>
          <cell r="AQ128">
            <v>102.00000000000001</v>
          </cell>
          <cell r="AR128">
            <v>17006</v>
          </cell>
          <cell r="AS128">
            <v>9.7999999999999997E-3</v>
          </cell>
          <cell r="AT128">
            <v>7200</v>
          </cell>
          <cell r="AU128">
            <v>70</v>
          </cell>
          <cell r="AV128">
            <v>1190420</v>
          </cell>
          <cell r="AW128">
            <v>0</v>
          </cell>
          <cell r="AX128">
            <v>0</v>
          </cell>
          <cell r="AY128">
            <v>1</v>
          </cell>
          <cell r="AZ128">
            <v>0</v>
          </cell>
          <cell r="BA128">
            <v>0</v>
          </cell>
        </row>
        <row r="129">
          <cell r="E129" t="str">
            <v>with control for compaction</v>
          </cell>
          <cell r="G129" t="str">
            <v>Vibrator Roller 8t</v>
          </cell>
          <cell r="H129">
            <v>81</v>
          </cell>
          <cell r="I129" t="str">
            <v>hour</v>
          </cell>
          <cell r="J129">
            <v>1</v>
          </cell>
          <cell r="K129">
            <v>1.23E-2</v>
          </cell>
          <cell r="L129">
            <v>20</v>
          </cell>
          <cell r="M129">
            <v>25</v>
          </cell>
          <cell r="N129">
            <v>7</v>
          </cell>
          <cell r="O129">
            <v>1</v>
          </cell>
          <cell r="P129">
            <v>3500</v>
          </cell>
          <cell r="Q129">
            <v>17006</v>
          </cell>
          <cell r="R129">
            <v>209.95</v>
          </cell>
          <cell r="S129">
            <v>0.05</v>
          </cell>
          <cell r="T129">
            <v>150000</v>
          </cell>
          <cell r="U129">
            <v>86700</v>
          </cell>
          <cell r="V129">
            <v>31492500</v>
          </cell>
          <cell r="W129">
            <v>18202665</v>
          </cell>
          <cell r="X129">
            <v>1851.84</v>
          </cell>
          <cell r="Y129">
            <v>1070.3599999999999</v>
          </cell>
          <cell r="Z129">
            <v>2922.2</v>
          </cell>
          <cell r="AA129">
            <v>2911.41</v>
          </cell>
          <cell r="AB129">
            <v>49511438.460000001</v>
          </cell>
          <cell r="AC129">
            <v>10142</v>
          </cell>
          <cell r="AM129">
            <v>10142</v>
          </cell>
          <cell r="AN129" t="str">
            <v>Labour</v>
          </cell>
          <cell r="AO129" t="str">
            <v>hour</v>
          </cell>
          <cell r="AP129">
            <v>20</v>
          </cell>
          <cell r="AQ129">
            <v>102.00000000000001</v>
          </cell>
          <cell r="AR129">
            <v>17006</v>
          </cell>
          <cell r="AS129">
            <v>0.19600000000000001</v>
          </cell>
          <cell r="AT129">
            <v>4300</v>
          </cell>
          <cell r="AU129">
            <v>842</v>
          </cell>
          <cell r="AV129">
            <v>14319052</v>
          </cell>
        </row>
        <row r="130">
          <cell r="G130" t="str">
            <v>Water Tanker 5000 lt</v>
          </cell>
          <cell r="H130">
            <v>18</v>
          </cell>
          <cell r="I130" t="str">
            <v>hour</v>
          </cell>
          <cell r="J130">
            <v>0.1</v>
          </cell>
          <cell r="K130">
            <v>5.4999999999999997E-3</v>
          </cell>
          <cell r="L130">
            <v>20</v>
          </cell>
          <cell r="M130">
            <v>25</v>
          </cell>
          <cell r="N130">
            <v>7</v>
          </cell>
          <cell r="O130">
            <v>1</v>
          </cell>
          <cell r="P130">
            <v>3500</v>
          </cell>
          <cell r="Q130">
            <v>17006</v>
          </cell>
          <cell r="R130">
            <v>94.47</v>
          </cell>
          <cell r="S130">
            <v>0.02</v>
          </cell>
          <cell r="T130">
            <v>65000</v>
          </cell>
          <cell r="U130">
            <v>3060</v>
          </cell>
          <cell r="V130">
            <v>6140550</v>
          </cell>
          <cell r="W130">
            <v>289078.2</v>
          </cell>
          <cell r="X130">
            <v>361.08</v>
          </cell>
          <cell r="Y130">
            <v>16.989999999999998</v>
          </cell>
          <cell r="Z130">
            <v>378.07</v>
          </cell>
          <cell r="AA130">
            <v>374.33</v>
          </cell>
          <cell r="AB130">
            <v>6365855.9799999995</v>
          </cell>
          <cell r="AC130">
            <v>10143</v>
          </cell>
          <cell r="AM130">
            <v>10143</v>
          </cell>
        </row>
        <row r="131">
          <cell r="G131" t="str">
            <v>tools</v>
          </cell>
          <cell r="H131">
            <v>1</v>
          </cell>
          <cell r="I131" t="str">
            <v>ls</v>
          </cell>
          <cell r="J131">
            <v>1</v>
          </cell>
          <cell r="K131">
            <v>1</v>
          </cell>
          <cell r="L131">
            <v>20</v>
          </cell>
          <cell r="M131">
            <v>25</v>
          </cell>
          <cell r="N131">
            <v>7</v>
          </cell>
          <cell r="O131">
            <v>1</v>
          </cell>
          <cell r="P131">
            <v>3500</v>
          </cell>
          <cell r="Q131">
            <v>17006</v>
          </cell>
          <cell r="R131">
            <v>17006</v>
          </cell>
          <cell r="S131">
            <v>4.8499999999999996</v>
          </cell>
          <cell r="T131">
            <v>100</v>
          </cell>
          <cell r="U131">
            <v>0</v>
          </cell>
          <cell r="V131">
            <v>1700600</v>
          </cell>
          <cell r="W131">
            <v>0</v>
          </cell>
          <cell r="X131">
            <v>100</v>
          </cell>
          <cell r="Y131">
            <v>0</v>
          </cell>
          <cell r="Z131">
            <v>100</v>
          </cell>
          <cell r="AA131">
            <v>100</v>
          </cell>
          <cell r="AB131">
            <v>1700600</v>
          </cell>
          <cell r="AC131">
            <v>10144</v>
          </cell>
          <cell r="AM131">
            <v>10144</v>
          </cell>
        </row>
        <row r="132">
          <cell r="AC132">
            <v>10145</v>
          </cell>
          <cell r="AM132">
            <v>10145</v>
          </cell>
        </row>
        <row r="133">
          <cell r="AA133">
            <v>0</v>
          </cell>
          <cell r="AC133">
            <v>10146</v>
          </cell>
          <cell r="AM133">
            <v>10146</v>
          </cell>
        </row>
        <row r="134">
          <cell r="AA134">
            <v>0</v>
          </cell>
          <cell r="AC134">
            <v>10147</v>
          </cell>
          <cell r="AM134">
            <v>10147</v>
          </cell>
        </row>
        <row r="135">
          <cell r="D135" t="str">
            <v>Sod Facing</v>
          </cell>
          <cell r="E135" t="str">
            <v>sq.m</v>
          </cell>
          <cell r="F135">
            <v>289480</v>
          </cell>
          <cell r="H135">
            <v>200</v>
          </cell>
          <cell r="Z135">
            <v>95.8</v>
          </cell>
          <cell r="AA135">
            <v>95.8</v>
          </cell>
          <cell r="AB135">
            <v>27732184</v>
          </cell>
          <cell r="AC135">
            <v>10150</v>
          </cell>
          <cell r="AK135">
            <v>2950</v>
          </cell>
          <cell r="AL135">
            <v>853966000</v>
          </cell>
          <cell r="AM135">
            <v>10150</v>
          </cell>
          <cell r="AQ135">
            <v>100</v>
          </cell>
          <cell r="AU135">
            <v>287</v>
          </cell>
          <cell r="AV135">
            <v>83080760</v>
          </cell>
          <cell r="AZ135">
            <v>0</v>
          </cell>
          <cell r="BA135">
            <v>0</v>
          </cell>
          <cell r="BB135">
            <v>3332.8</v>
          </cell>
          <cell r="BC135">
            <v>964778944</v>
          </cell>
          <cell r="BE135">
            <v>95.8</v>
          </cell>
          <cell r="BF135">
            <v>2950</v>
          </cell>
          <cell r="BG135">
            <v>287</v>
          </cell>
          <cell r="BH135">
            <v>3332.8</v>
          </cell>
        </row>
        <row r="136">
          <cell r="G136" t="str">
            <v>Engine Pump 2"</v>
          </cell>
          <cell r="H136">
            <v>200</v>
          </cell>
          <cell r="I136" t="str">
            <v>hour</v>
          </cell>
          <cell r="J136">
            <v>1</v>
          </cell>
          <cell r="K136">
            <v>5.0000000000000001E-3</v>
          </cell>
          <cell r="L136">
            <v>2</v>
          </cell>
          <cell r="M136">
            <v>25</v>
          </cell>
          <cell r="N136">
            <v>7</v>
          </cell>
          <cell r="O136">
            <v>1</v>
          </cell>
          <cell r="P136">
            <v>350</v>
          </cell>
          <cell r="Q136">
            <v>289480</v>
          </cell>
          <cell r="R136">
            <v>1447.4</v>
          </cell>
          <cell r="S136">
            <v>4.13</v>
          </cell>
          <cell r="T136">
            <v>10000</v>
          </cell>
          <cell r="U136">
            <v>8160</v>
          </cell>
          <cell r="V136">
            <v>14474000</v>
          </cell>
          <cell r="W136">
            <v>11810784</v>
          </cell>
          <cell r="X136">
            <v>50</v>
          </cell>
          <cell r="Y136">
            <v>40.799999999999997</v>
          </cell>
          <cell r="Z136">
            <v>90.8</v>
          </cell>
          <cell r="AA136">
            <v>90.8</v>
          </cell>
          <cell r="AB136">
            <v>26284784</v>
          </cell>
          <cell r="AC136">
            <v>10151</v>
          </cell>
          <cell r="AD136" t="str">
            <v>Sodding Material</v>
          </cell>
          <cell r="AE136" t="str">
            <v>m2</v>
          </cell>
          <cell r="AF136">
            <v>1.1000000000000001</v>
          </cell>
          <cell r="AG136">
            <v>289480</v>
          </cell>
          <cell r="AH136">
            <v>318428</v>
          </cell>
          <cell r="AI136">
            <v>159214</v>
          </cell>
          <cell r="AJ136">
            <v>2500</v>
          </cell>
          <cell r="AK136">
            <v>2750</v>
          </cell>
          <cell r="AL136">
            <v>796070000</v>
          </cell>
          <cell r="AM136">
            <v>10151</v>
          </cell>
          <cell r="AN136" t="str">
            <v>Foreman</v>
          </cell>
          <cell r="AO136" t="str">
            <v>hour</v>
          </cell>
          <cell r="AP136">
            <v>1</v>
          </cell>
          <cell r="AQ136">
            <v>100</v>
          </cell>
          <cell r="AR136">
            <v>289480</v>
          </cell>
          <cell r="AS136">
            <v>0.01</v>
          </cell>
          <cell r="AT136">
            <v>7200</v>
          </cell>
          <cell r="AU136">
            <v>72</v>
          </cell>
          <cell r="AV136">
            <v>20842560</v>
          </cell>
          <cell r="AW136">
            <v>0</v>
          </cell>
          <cell r="AX136">
            <v>0</v>
          </cell>
          <cell r="AY136">
            <v>1</v>
          </cell>
          <cell r="AZ136">
            <v>0</v>
          </cell>
          <cell r="BA136">
            <v>0</v>
          </cell>
        </row>
        <row r="137">
          <cell r="G137" t="str">
            <v>tools</v>
          </cell>
          <cell r="H137">
            <v>1</v>
          </cell>
          <cell r="I137" t="str">
            <v>ls</v>
          </cell>
          <cell r="J137">
            <v>1</v>
          </cell>
          <cell r="K137">
            <v>1</v>
          </cell>
          <cell r="L137">
            <v>2</v>
          </cell>
          <cell r="M137">
            <v>25</v>
          </cell>
          <cell r="N137">
            <v>7</v>
          </cell>
          <cell r="O137">
            <v>1</v>
          </cell>
          <cell r="P137">
            <v>350</v>
          </cell>
          <cell r="Q137">
            <v>289480</v>
          </cell>
          <cell r="R137">
            <v>289480</v>
          </cell>
          <cell r="S137">
            <v>827.08</v>
          </cell>
          <cell r="T137">
            <v>5</v>
          </cell>
          <cell r="U137">
            <v>0</v>
          </cell>
          <cell r="V137">
            <v>1447400</v>
          </cell>
          <cell r="W137">
            <v>0</v>
          </cell>
          <cell r="X137">
            <v>5</v>
          </cell>
          <cell r="Y137">
            <v>0</v>
          </cell>
          <cell r="Z137">
            <v>5</v>
          </cell>
          <cell r="AA137">
            <v>5</v>
          </cell>
          <cell r="AB137">
            <v>1447400</v>
          </cell>
          <cell r="AC137">
            <v>10152</v>
          </cell>
          <cell r="AD137" t="str">
            <v>Fertilizer</v>
          </cell>
          <cell r="AE137" t="str">
            <v>kg</v>
          </cell>
          <cell r="AF137">
            <v>0.1</v>
          </cell>
          <cell r="AG137">
            <v>289480</v>
          </cell>
          <cell r="AH137">
            <v>28948</v>
          </cell>
          <cell r="AI137">
            <v>14474</v>
          </cell>
          <cell r="AJ137">
            <v>2000</v>
          </cell>
          <cell r="AK137">
            <v>200</v>
          </cell>
          <cell r="AL137">
            <v>57896000</v>
          </cell>
          <cell r="AM137">
            <v>10152</v>
          </cell>
          <cell r="AN137" t="str">
            <v>Labour</v>
          </cell>
          <cell r="AO137" t="str">
            <v>hour</v>
          </cell>
          <cell r="AP137">
            <v>5</v>
          </cell>
          <cell r="AQ137">
            <v>100</v>
          </cell>
          <cell r="AR137">
            <v>289480</v>
          </cell>
          <cell r="AS137">
            <v>0.05</v>
          </cell>
          <cell r="AT137">
            <v>4300</v>
          </cell>
          <cell r="AU137">
            <v>215</v>
          </cell>
          <cell r="AV137">
            <v>62238200</v>
          </cell>
        </row>
        <row r="138">
          <cell r="AC138">
            <v>10153</v>
          </cell>
          <cell r="AM138">
            <v>10153</v>
          </cell>
        </row>
        <row r="139">
          <cell r="AC139">
            <v>10154</v>
          </cell>
          <cell r="AM139">
            <v>10154</v>
          </cell>
        </row>
        <row r="140">
          <cell r="AC140">
            <v>10155</v>
          </cell>
          <cell r="AM140">
            <v>10155</v>
          </cell>
        </row>
        <row r="141">
          <cell r="AA141">
            <v>0</v>
          </cell>
          <cell r="AC141">
            <v>10156</v>
          </cell>
          <cell r="AM141">
            <v>10156</v>
          </cell>
        </row>
        <row r="142">
          <cell r="AA142">
            <v>0</v>
          </cell>
          <cell r="AC142">
            <v>10157</v>
          </cell>
          <cell r="AM142">
            <v>10157</v>
          </cell>
        </row>
        <row r="143">
          <cell r="D143" t="str">
            <v>Concrete type - A</v>
          </cell>
          <cell r="E143" t="str">
            <v>cu.m</v>
          </cell>
          <cell r="F143">
            <v>3703</v>
          </cell>
          <cell r="H143">
            <v>6</v>
          </cell>
          <cell r="Z143">
            <v>42805.83</v>
          </cell>
          <cell r="AA143">
            <v>42797.67</v>
          </cell>
          <cell r="AB143">
            <v>158479772.00999999</v>
          </cell>
          <cell r="AC143">
            <v>10160</v>
          </cell>
          <cell r="AF143">
            <v>0.95</v>
          </cell>
          <cell r="AK143">
            <v>343278</v>
          </cell>
          <cell r="AL143">
            <v>1271158434</v>
          </cell>
          <cell r="AM143">
            <v>10160</v>
          </cell>
          <cell r="AQ143">
            <v>6</v>
          </cell>
          <cell r="AU143">
            <v>33998</v>
          </cell>
          <cell r="AV143">
            <v>125894594</v>
          </cell>
          <cell r="AZ143">
            <v>0</v>
          </cell>
          <cell r="BA143">
            <v>0</v>
          </cell>
          <cell r="BB143">
            <v>420073.67</v>
          </cell>
          <cell r="BC143">
            <v>1555532800.01</v>
          </cell>
          <cell r="BE143">
            <v>42797.67</v>
          </cell>
          <cell r="BF143">
            <v>343278</v>
          </cell>
          <cell r="BG143">
            <v>33998</v>
          </cell>
          <cell r="BH143">
            <v>420073.67</v>
          </cell>
        </row>
        <row r="144">
          <cell r="E144" t="str">
            <v>K225</v>
          </cell>
          <cell r="G144" t="str">
            <v>Batching Plant, 40 m3 / hr</v>
          </cell>
          <cell r="H144">
            <v>25</v>
          </cell>
          <cell r="I144" t="str">
            <v>hour</v>
          </cell>
          <cell r="J144">
            <v>1</v>
          </cell>
          <cell r="K144">
            <v>0.04</v>
          </cell>
          <cell r="L144">
            <v>2</v>
          </cell>
          <cell r="M144">
            <v>25</v>
          </cell>
          <cell r="N144">
            <v>7</v>
          </cell>
          <cell r="O144">
            <v>1</v>
          </cell>
          <cell r="P144">
            <v>350</v>
          </cell>
          <cell r="Q144">
            <v>3703</v>
          </cell>
          <cell r="R144">
            <v>148.12</v>
          </cell>
          <cell r="S144">
            <v>0.42</v>
          </cell>
          <cell r="T144">
            <v>400000</v>
          </cell>
          <cell r="U144">
            <v>204000</v>
          </cell>
          <cell r="V144">
            <v>59248000</v>
          </cell>
          <cell r="W144">
            <v>30216480</v>
          </cell>
          <cell r="X144">
            <v>16000</v>
          </cell>
          <cell r="Y144">
            <v>8160</v>
          </cell>
          <cell r="Z144">
            <v>24160</v>
          </cell>
          <cell r="AA144">
            <v>24160</v>
          </cell>
          <cell r="AB144">
            <v>89464480</v>
          </cell>
          <cell r="AC144">
            <v>10161</v>
          </cell>
          <cell r="AD144" t="str">
            <v>Portland Cement</v>
          </cell>
          <cell r="AE144" t="str">
            <v>kg</v>
          </cell>
          <cell r="AF144">
            <v>329.17500000000001</v>
          </cell>
          <cell r="AG144">
            <v>3703</v>
          </cell>
          <cell r="AH144">
            <v>1218935.0250000001</v>
          </cell>
          <cell r="AI144">
            <v>609467.51250000007</v>
          </cell>
          <cell r="AJ144">
            <v>680</v>
          </cell>
          <cell r="AK144">
            <v>223839</v>
          </cell>
          <cell r="AL144">
            <v>828875817</v>
          </cell>
          <cell r="AM144">
            <v>10161</v>
          </cell>
          <cell r="AN144" t="str">
            <v>Foreman</v>
          </cell>
          <cell r="AO144" t="str">
            <v>hour</v>
          </cell>
          <cell r="AP144">
            <v>2</v>
          </cell>
          <cell r="AQ144">
            <v>6</v>
          </cell>
          <cell r="AR144">
            <v>3703</v>
          </cell>
          <cell r="AS144">
            <v>0.33329999999999999</v>
          </cell>
          <cell r="AT144">
            <v>7200</v>
          </cell>
          <cell r="AU144">
            <v>2399</v>
          </cell>
          <cell r="AV144">
            <v>8883497</v>
          </cell>
          <cell r="AW144">
            <v>0</v>
          </cell>
          <cell r="AX144">
            <v>0</v>
          </cell>
          <cell r="AY144">
            <v>1</v>
          </cell>
          <cell r="AZ144">
            <v>0</v>
          </cell>
          <cell r="BA144">
            <v>0</v>
          </cell>
        </row>
        <row r="145">
          <cell r="G145" t="str">
            <v>Concrete Mixer, 0.35 m3</v>
          </cell>
          <cell r="H145">
            <v>6</v>
          </cell>
          <cell r="I145" t="str">
            <v>hour</v>
          </cell>
          <cell r="J145">
            <v>0.25</v>
          </cell>
          <cell r="K145">
            <v>4.1599999999999998E-2</v>
          </cell>
          <cell r="L145">
            <v>2</v>
          </cell>
          <cell r="M145">
            <v>25</v>
          </cell>
          <cell r="N145">
            <v>7</v>
          </cell>
          <cell r="O145">
            <v>1</v>
          </cell>
          <cell r="P145">
            <v>350</v>
          </cell>
          <cell r="Q145">
            <v>3703</v>
          </cell>
          <cell r="R145">
            <v>154.29</v>
          </cell>
          <cell r="S145">
            <v>0.44</v>
          </cell>
          <cell r="T145">
            <v>60000</v>
          </cell>
          <cell r="U145">
            <v>40800</v>
          </cell>
          <cell r="V145">
            <v>9257400</v>
          </cell>
          <cell r="W145">
            <v>6295032</v>
          </cell>
          <cell r="X145">
            <v>2499.9699999999998</v>
          </cell>
          <cell r="Y145">
            <v>1699.98</v>
          </cell>
          <cell r="Z145">
            <v>4199.95</v>
          </cell>
          <cell r="AA145">
            <v>4193.28</v>
          </cell>
          <cell r="AB145">
            <v>15527715.84</v>
          </cell>
          <cell r="AC145">
            <v>10162</v>
          </cell>
          <cell r="AD145" t="str">
            <v>Coarse Aggregat</v>
          </cell>
          <cell r="AE145" t="str">
            <v>m3</v>
          </cell>
          <cell r="AF145">
            <v>0.75539999999999985</v>
          </cell>
          <cell r="AG145">
            <v>3703</v>
          </cell>
          <cell r="AH145">
            <v>2797.2461999999996</v>
          </cell>
          <cell r="AI145">
            <v>1398.6230999999998</v>
          </cell>
          <cell r="AJ145">
            <v>115000</v>
          </cell>
          <cell r="AK145">
            <v>86871</v>
          </cell>
          <cell r="AL145">
            <v>321683313</v>
          </cell>
          <cell r="AM145">
            <v>10162</v>
          </cell>
          <cell r="AN145" t="str">
            <v>Skilled Labour</v>
          </cell>
          <cell r="AO145" t="str">
            <v>hour</v>
          </cell>
          <cell r="AP145">
            <v>8</v>
          </cell>
          <cell r="AQ145">
            <v>6</v>
          </cell>
          <cell r="AR145">
            <v>3703</v>
          </cell>
          <cell r="AS145">
            <v>1.3332999999999999</v>
          </cell>
          <cell r="AT145">
            <v>6500</v>
          </cell>
          <cell r="AU145">
            <v>8666</v>
          </cell>
          <cell r="AV145">
            <v>32090198</v>
          </cell>
        </row>
        <row r="146">
          <cell r="F146">
            <v>185.15</v>
          </cell>
          <cell r="G146" t="str">
            <v>Concrete Vibrator, d2"</v>
          </cell>
          <cell r="H146">
            <v>6</v>
          </cell>
          <cell r="I146" t="str">
            <v>hour</v>
          </cell>
          <cell r="J146">
            <v>1</v>
          </cell>
          <cell r="K146">
            <v>0.1666</v>
          </cell>
          <cell r="L146">
            <v>2</v>
          </cell>
          <cell r="M146">
            <v>25</v>
          </cell>
          <cell r="N146">
            <v>7</v>
          </cell>
          <cell r="O146">
            <v>1</v>
          </cell>
          <cell r="P146">
            <v>350</v>
          </cell>
          <cell r="Q146">
            <v>3703</v>
          </cell>
          <cell r="R146">
            <v>617.16</v>
          </cell>
          <cell r="S146">
            <v>1.76</v>
          </cell>
          <cell r="T146">
            <v>7500</v>
          </cell>
          <cell r="U146">
            <v>20400</v>
          </cell>
          <cell r="V146">
            <v>4628700</v>
          </cell>
          <cell r="W146">
            <v>12590064</v>
          </cell>
          <cell r="X146">
            <v>1249.98</v>
          </cell>
          <cell r="Y146">
            <v>3399.96</v>
          </cell>
          <cell r="Z146">
            <v>4649.9400000000005</v>
          </cell>
          <cell r="AA146">
            <v>4648.1400000000003</v>
          </cell>
          <cell r="AB146">
            <v>17212062.420000002</v>
          </cell>
          <cell r="AC146">
            <v>10163</v>
          </cell>
          <cell r="AD146" t="str">
            <v>Sand</v>
          </cell>
          <cell r="AE146" t="str">
            <v>m3</v>
          </cell>
          <cell r="AF146">
            <v>0.54280239520958096</v>
          </cell>
          <cell r="AG146">
            <v>3703</v>
          </cell>
          <cell r="AH146">
            <v>2009.9972694610783</v>
          </cell>
          <cell r="AI146">
            <v>1004.9986347305392</v>
          </cell>
          <cell r="AJ146">
            <v>60000</v>
          </cell>
          <cell r="AK146">
            <v>32568</v>
          </cell>
          <cell r="AL146">
            <v>120599304</v>
          </cell>
          <cell r="AM146">
            <v>10163</v>
          </cell>
          <cell r="AN146" t="str">
            <v>Labour</v>
          </cell>
          <cell r="AO146" t="str">
            <v>hour</v>
          </cell>
          <cell r="AP146">
            <v>32</v>
          </cell>
          <cell r="AQ146">
            <v>6</v>
          </cell>
          <cell r="AR146">
            <v>3703</v>
          </cell>
          <cell r="AS146">
            <v>5.3333000000000004</v>
          </cell>
          <cell r="AT146">
            <v>4300</v>
          </cell>
          <cell r="AU146">
            <v>22933</v>
          </cell>
          <cell r="AV146">
            <v>84920899</v>
          </cell>
        </row>
        <row r="147">
          <cell r="G147" t="str">
            <v xml:space="preserve">Concrete pump </v>
          </cell>
          <cell r="H147">
            <v>20</v>
          </cell>
          <cell r="I147" t="str">
            <v>hour</v>
          </cell>
          <cell r="J147">
            <v>0.5</v>
          </cell>
          <cell r="K147">
            <v>2.5000000000000001E-2</v>
          </cell>
          <cell r="L147">
            <v>2</v>
          </cell>
          <cell r="M147">
            <v>25</v>
          </cell>
          <cell r="N147">
            <v>7</v>
          </cell>
          <cell r="O147">
            <v>1</v>
          </cell>
          <cell r="P147">
            <v>350</v>
          </cell>
          <cell r="Q147">
            <v>3703</v>
          </cell>
          <cell r="R147">
            <v>92.57</v>
          </cell>
          <cell r="S147">
            <v>0.26</v>
          </cell>
          <cell r="T147">
            <v>156250</v>
          </cell>
          <cell r="U147">
            <v>61200</v>
          </cell>
          <cell r="V147">
            <v>14464062.499999998</v>
          </cell>
          <cell r="W147">
            <v>5665284</v>
          </cell>
          <cell r="X147">
            <v>3906.03</v>
          </cell>
          <cell r="Y147">
            <v>1529.91</v>
          </cell>
          <cell r="Z147">
            <v>5435.9400000000005</v>
          </cell>
          <cell r="AA147">
            <v>5436.25</v>
          </cell>
          <cell r="AB147">
            <v>20130433.75</v>
          </cell>
          <cell r="AC147">
            <v>10164</v>
          </cell>
          <cell r="AM147">
            <v>10164</v>
          </cell>
        </row>
        <row r="148">
          <cell r="G148" t="str">
            <v>Chute</v>
          </cell>
          <cell r="H148">
            <v>1</v>
          </cell>
          <cell r="I148" t="str">
            <v>ls</v>
          </cell>
          <cell r="J148">
            <v>0.5</v>
          </cell>
          <cell r="K148">
            <v>0.5</v>
          </cell>
          <cell r="L148">
            <v>2</v>
          </cell>
          <cell r="M148">
            <v>25</v>
          </cell>
          <cell r="N148">
            <v>7</v>
          </cell>
          <cell r="O148">
            <v>1</v>
          </cell>
          <cell r="P148">
            <v>350</v>
          </cell>
          <cell r="Q148">
            <v>3703</v>
          </cell>
          <cell r="R148">
            <v>1851.5</v>
          </cell>
          <cell r="S148">
            <v>5.29</v>
          </cell>
          <cell r="T148">
            <v>1000</v>
          </cell>
          <cell r="U148">
            <v>0</v>
          </cell>
          <cell r="V148">
            <v>1851500</v>
          </cell>
          <cell r="W148">
            <v>0</v>
          </cell>
          <cell r="X148">
            <v>500</v>
          </cell>
          <cell r="Y148">
            <v>0</v>
          </cell>
          <cell r="Z148">
            <v>500</v>
          </cell>
          <cell r="AA148">
            <v>500</v>
          </cell>
          <cell r="AB148">
            <v>1851500</v>
          </cell>
          <cell r="AC148">
            <v>10165</v>
          </cell>
          <cell r="AM148">
            <v>10165</v>
          </cell>
        </row>
        <row r="149">
          <cell r="G149" t="str">
            <v>Agitator Truck</v>
          </cell>
          <cell r="H149">
            <v>5</v>
          </cell>
          <cell r="I149" t="str">
            <v>hour</v>
          </cell>
          <cell r="J149">
            <v>0.2</v>
          </cell>
          <cell r="K149">
            <v>0.04</v>
          </cell>
          <cell r="L149">
            <v>2</v>
          </cell>
          <cell r="M149">
            <v>25</v>
          </cell>
          <cell r="N149">
            <v>7</v>
          </cell>
          <cell r="O149">
            <v>1</v>
          </cell>
          <cell r="P149">
            <v>350</v>
          </cell>
          <cell r="Q149">
            <v>3703</v>
          </cell>
          <cell r="R149">
            <v>148.12</v>
          </cell>
          <cell r="S149">
            <v>0.42</v>
          </cell>
          <cell r="T149">
            <v>20000</v>
          </cell>
          <cell r="U149">
            <v>76500</v>
          </cell>
          <cell r="V149">
            <v>2962400</v>
          </cell>
          <cell r="W149">
            <v>11331180</v>
          </cell>
          <cell r="X149">
            <v>800</v>
          </cell>
          <cell r="Y149">
            <v>3060</v>
          </cell>
          <cell r="Z149">
            <v>3860</v>
          </cell>
          <cell r="AA149">
            <v>3860</v>
          </cell>
          <cell r="AB149">
            <v>14293580</v>
          </cell>
          <cell r="AC149">
            <v>10166</v>
          </cell>
          <cell r="AM149">
            <v>10166</v>
          </cell>
        </row>
        <row r="150">
          <cell r="AC150">
            <v>10167</v>
          </cell>
          <cell r="AM150">
            <v>10167</v>
          </cell>
        </row>
        <row r="151">
          <cell r="D151" t="str">
            <v>Concrete type - B</v>
          </cell>
          <cell r="E151" t="str">
            <v>cu.m</v>
          </cell>
          <cell r="F151">
            <v>15555</v>
          </cell>
          <cell r="H151">
            <v>25</v>
          </cell>
          <cell r="Z151">
            <v>42806.13</v>
          </cell>
          <cell r="AA151">
            <v>42797.67</v>
          </cell>
          <cell r="AB151">
            <v>665717756.8499999</v>
          </cell>
          <cell r="AC151">
            <v>10170</v>
          </cell>
          <cell r="AK151">
            <v>324921</v>
          </cell>
          <cell r="AL151">
            <v>5054146155</v>
          </cell>
          <cell r="AM151">
            <v>10170</v>
          </cell>
          <cell r="AQ151">
            <v>25</v>
          </cell>
          <cell r="AU151">
            <v>8160</v>
          </cell>
          <cell r="AV151">
            <v>126928800</v>
          </cell>
          <cell r="AZ151">
            <v>0</v>
          </cell>
          <cell r="BA151">
            <v>0</v>
          </cell>
          <cell r="BB151">
            <v>375878.67</v>
          </cell>
          <cell r="BC151">
            <v>5846792711.8500004</v>
          </cell>
          <cell r="BE151">
            <v>42797.67</v>
          </cell>
          <cell r="BF151">
            <v>324921</v>
          </cell>
          <cell r="BG151">
            <v>8160</v>
          </cell>
          <cell r="BH151">
            <v>375878.67</v>
          </cell>
        </row>
        <row r="152">
          <cell r="E152" t="str">
            <v>K175</v>
          </cell>
          <cell r="G152" t="str">
            <v>Batching Plant, 40 m3 / hr</v>
          </cell>
          <cell r="H152">
            <v>25</v>
          </cell>
          <cell r="I152" t="str">
            <v>hour</v>
          </cell>
          <cell r="J152">
            <v>1</v>
          </cell>
          <cell r="K152">
            <v>0.04</v>
          </cell>
          <cell r="L152">
            <v>2</v>
          </cell>
          <cell r="M152">
            <v>25</v>
          </cell>
          <cell r="N152">
            <v>7</v>
          </cell>
          <cell r="O152">
            <v>1</v>
          </cell>
          <cell r="P152">
            <v>350</v>
          </cell>
          <cell r="Q152">
            <v>15555</v>
          </cell>
          <cell r="R152">
            <v>622.20000000000005</v>
          </cell>
          <cell r="S152">
            <v>1.77</v>
          </cell>
          <cell r="T152">
            <v>400000</v>
          </cell>
          <cell r="U152">
            <v>204000</v>
          </cell>
          <cell r="V152">
            <v>248880000.00000003</v>
          </cell>
          <cell r="W152">
            <v>126928800.00000001</v>
          </cell>
          <cell r="X152">
            <v>16000</v>
          </cell>
          <cell r="Y152">
            <v>8160</v>
          </cell>
          <cell r="Z152">
            <v>24160</v>
          </cell>
          <cell r="AA152">
            <v>24160</v>
          </cell>
          <cell r="AB152">
            <v>375808800</v>
          </cell>
          <cell r="AC152">
            <v>10171</v>
          </cell>
          <cell r="AD152" t="str">
            <v>Portland Cement</v>
          </cell>
          <cell r="AE152" t="str">
            <v>kg</v>
          </cell>
          <cell r="AF152">
            <v>299.25</v>
          </cell>
          <cell r="AG152">
            <v>15555</v>
          </cell>
          <cell r="AH152">
            <v>4654833.75</v>
          </cell>
          <cell r="AI152">
            <v>2327416.875</v>
          </cell>
          <cell r="AJ152">
            <v>680</v>
          </cell>
          <cell r="AK152">
            <v>203490</v>
          </cell>
          <cell r="AL152">
            <v>3165286950</v>
          </cell>
          <cell r="AM152">
            <v>10171</v>
          </cell>
          <cell r="AN152" t="str">
            <v>Foreman</v>
          </cell>
          <cell r="AO152" t="str">
            <v>hour</v>
          </cell>
          <cell r="AP152">
            <v>2</v>
          </cell>
          <cell r="AQ152">
            <v>25</v>
          </cell>
          <cell r="AR152">
            <v>15555</v>
          </cell>
          <cell r="AS152">
            <v>0.08</v>
          </cell>
          <cell r="AT152">
            <v>7200</v>
          </cell>
          <cell r="AU152">
            <v>576</v>
          </cell>
          <cell r="AV152">
            <v>8959680</v>
          </cell>
          <cell r="AW152">
            <v>0</v>
          </cell>
          <cell r="AX152">
            <v>0</v>
          </cell>
          <cell r="AY152">
            <v>1</v>
          </cell>
          <cell r="AZ152">
            <v>0</v>
          </cell>
          <cell r="BA152">
            <v>0</v>
          </cell>
        </row>
        <row r="153">
          <cell r="G153" t="str">
            <v>Concrete Mixer, 0.35 m3</v>
          </cell>
          <cell r="H153">
            <v>6</v>
          </cell>
          <cell r="I153" t="str">
            <v>hour</v>
          </cell>
          <cell r="J153">
            <v>0.25</v>
          </cell>
          <cell r="K153">
            <v>4.1599999999999998E-2</v>
          </cell>
          <cell r="L153">
            <v>2</v>
          </cell>
          <cell r="M153">
            <v>25</v>
          </cell>
          <cell r="N153">
            <v>7</v>
          </cell>
          <cell r="O153">
            <v>1</v>
          </cell>
          <cell r="P153">
            <v>350</v>
          </cell>
          <cell r="Q153">
            <v>15555</v>
          </cell>
          <cell r="R153">
            <v>648.12</v>
          </cell>
          <cell r="S153">
            <v>1.85</v>
          </cell>
          <cell r="T153">
            <v>60000</v>
          </cell>
          <cell r="U153">
            <v>40800</v>
          </cell>
          <cell r="V153">
            <v>38887200</v>
          </cell>
          <cell r="W153">
            <v>26443296</v>
          </cell>
          <cell r="X153">
            <v>2499.98</v>
          </cell>
          <cell r="Y153">
            <v>1699.98</v>
          </cell>
          <cell r="Z153">
            <v>4199.96</v>
          </cell>
          <cell r="AA153">
            <v>4193.28</v>
          </cell>
          <cell r="AB153">
            <v>65226470.399999999</v>
          </cell>
          <cell r="AC153">
            <v>10172</v>
          </cell>
          <cell r="AD153" t="str">
            <v>Coarse Aggregat</v>
          </cell>
          <cell r="AE153" t="str">
            <v>m3</v>
          </cell>
          <cell r="AF153">
            <v>0.7679999999999999</v>
          </cell>
          <cell r="AG153">
            <v>15555</v>
          </cell>
          <cell r="AH153">
            <v>11946.239999999998</v>
          </cell>
          <cell r="AI153">
            <v>5973.119999999999</v>
          </cell>
          <cell r="AJ153">
            <v>115000</v>
          </cell>
          <cell r="AK153">
            <v>88320</v>
          </cell>
          <cell r="AL153">
            <v>1373817600</v>
          </cell>
          <cell r="AM153">
            <v>10172</v>
          </cell>
          <cell r="AN153" t="str">
            <v>Skilled Labour</v>
          </cell>
          <cell r="AO153" t="str">
            <v>hour</v>
          </cell>
          <cell r="AP153">
            <v>8</v>
          </cell>
          <cell r="AQ153">
            <v>25</v>
          </cell>
          <cell r="AR153">
            <v>15555</v>
          </cell>
          <cell r="AS153">
            <v>0.32</v>
          </cell>
          <cell r="AT153">
            <v>6500</v>
          </cell>
          <cell r="AU153">
            <v>2080</v>
          </cell>
          <cell r="AV153">
            <v>32354400</v>
          </cell>
        </row>
        <row r="154">
          <cell r="G154" t="str">
            <v>Concrete Vibrator, d2"</v>
          </cell>
          <cell r="H154">
            <v>6</v>
          </cell>
          <cell r="I154" t="str">
            <v>hour</v>
          </cell>
          <cell r="J154">
            <v>1</v>
          </cell>
          <cell r="K154">
            <v>0.1666</v>
          </cell>
          <cell r="L154">
            <v>2</v>
          </cell>
          <cell r="M154">
            <v>25</v>
          </cell>
          <cell r="N154">
            <v>7</v>
          </cell>
          <cell r="O154">
            <v>1</v>
          </cell>
          <cell r="P154">
            <v>350</v>
          </cell>
          <cell r="Q154">
            <v>15555</v>
          </cell>
          <cell r="R154">
            <v>2592.5</v>
          </cell>
          <cell r="S154">
            <v>7.4</v>
          </cell>
          <cell r="T154">
            <v>7500</v>
          </cell>
          <cell r="U154">
            <v>20400</v>
          </cell>
          <cell r="V154">
            <v>19443750</v>
          </cell>
          <cell r="W154">
            <v>52887000</v>
          </cell>
          <cell r="X154">
            <v>1250</v>
          </cell>
          <cell r="Y154">
            <v>3400</v>
          </cell>
          <cell r="Z154">
            <v>4650</v>
          </cell>
          <cell r="AA154">
            <v>4648.1400000000003</v>
          </cell>
          <cell r="AB154">
            <v>72301817.700000003</v>
          </cell>
          <cell r="AC154">
            <v>10173</v>
          </cell>
          <cell r="AD154" t="str">
            <v>Sand</v>
          </cell>
          <cell r="AE154" t="str">
            <v>m3</v>
          </cell>
          <cell r="AF154">
            <v>0.55185628742514981</v>
          </cell>
          <cell r="AG154">
            <v>15555</v>
          </cell>
          <cell r="AH154">
            <v>8584.1245508982047</v>
          </cell>
          <cell r="AI154">
            <v>4292.0622754491023</v>
          </cell>
          <cell r="AJ154">
            <v>60000</v>
          </cell>
          <cell r="AK154">
            <v>33111</v>
          </cell>
          <cell r="AL154">
            <v>515041605</v>
          </cell>
          <cell r="AM154">
            <v>10173</v>
          </cell>
          <cell r="AN154" t="str">
            <v>Labour</v>
          </cell>
          <cell r="AO154" t="str">
            <v>hour</v>
          </cell>
          <cell r="AP154">
            <v>32</v>
          </cell>
          <cell r="AQ154">
            <v>25</v>
          </cell>
          <cell r="AR154">
            <v>15555</v>
          </cell>
          <cell r="AS154">
            <v>1.28</v>
          </cell>
          <cell r="AT154">
            <v>4300</v>
          </cell>
          <cell r="AU154">
            <v>5504</v>
          </cell>
          <cell r="AV154">
            <v>85614720</v>
          </cell>
        </row>
        <row r="155">
          <cell r="G155" t="str">
            <v xml:space="preserve">Concrete pump </v>
          </cell>
          <cell r="H155">
            <v>20</v>
          </cell>
          <cell r="I155" t="str">
            <v>hour</v>
          </cell>
          <cell r="J155">
            <v>0.5</v>
          </cell>
          <cell r="K155">
            <v>2.5000000000000001E-2</v>
          </cell>
          <cell r="L155">
            <v>2</v>
          </cell>
          <cell r="M155">
            <v>25</v>
          </cell>
          <cell r="N155">
            <v>7</v>
          </cell>
          <cell r="O155">
            <v>1</v>
          </cell>
          <cell r="P155">
            <v>350</v>
          </cell>
          <cell r="Q155">
            <v>15555</v>
          </cell>
          <cell r="R155">
            <v>388.87</v>
          </cell>
          <cell r="S155">
            <v>1.1100000000000001</v>
          </cell>
          <cell r="T155">
            <v>156250</v>
          </cell>
          <cell r="U155">
            <v>61200</v>
          </cell>
          <cell r="V155">
            <v>60760937.5</v>
          </cell>
          <cell r="W155">
            <v>23798844</v>
          </cell>
          <cell r="X155">
            <v>3906.19</v>
          </cell>
          <cell r="Y155">
            <v>1529.98</v>
          </cell>
          <cell r="Z155">
            <v>5436.17</v>
          </cell>
          <cell r="AA155">
            <v>5436.25</v>
          </cell>
          <cell r="AB155">
            <v>84560868.75</v>
          </cell>
          <cell r="AC155">
            <v>10174</v>
          </cell>
          <cell r="AM155">
            <v>10174</v>
          </cell>
        </row>
        <row r="156">
          <cell r="G156" t="str">
            <v>Chute</v>
          </cell>
          <cell r="H156">
            <v>1</v>
          </cell>
          <cell r="I156" t="str">
            <v>ls</v>
          </cell>
          <cell r="J156">
            <v>0.5</v>
          </cell>
          <cell r="K156">
            <v>0.5</v>
          </cell>
          <cell r="L156">
            <v>2</v>
          </cell>
          <cell r="M156">
            <v>25</v>
          </cell>
          <cell r="N156">
            <v>7</v>
          </cell>
          <cell r="O156">
            <v>1</v>
          </cell>
          <cell r="P156">
            <v>350</v>
          </cell>
          <cell r="Q156">
            <v>15555</v>
          </cell>
          <cell r="R156">
            <v>7777.5</v>
          </cell>
          <cell r="S156">
            <v>22.22</v>
          </cell>
          <cell r="T156">
            <v>1000</v>
          </cell>
          <cell r="U156">
            <v>0</v>
          </cell>
          <cell r="V156">
            <v>7777500</v>
          </cell>
          <cell r="W156">
            <v>0</v>
          </cell>
          <cell r="X156">
            <v>500</v>
          </cell>
          <cell r="Y156">
            <v>0</v>
          </cell>
          <cell r="Z156">
            <v>500</v>
          </cell>
          <cell r="AA156">
            <v>500</v>
          </cell>
          <cell r="AB156">
            <v>7777500</v>
          </cell>
          <cell r="AC156">
            <v>10175</v>
          </cell>
          <cell r="AM156">
            <v>10175</v>
          </cell>
        </row>
        <row r="157">
          <cell r="G157" t="str">
            <v>Agitator Truck</v>
          </cell>
          <cell r="H157">
            <v>5</v>
          </cell>
          <cell r="I157" t="str">
            <v>hour</v>
          </cell>
          <cell r="J157">
            <v>0.2</v>
          </cell>
          <cell r="K157">
            <v>0.04</v>
          </cell>
          <cell r="L157">
            <v>2</v>
          </cell>
          <cell r="M157">
            <v>25</v>
          </cell>
          <cell r="N157">
            <v>7</v>
          </cell>
          <cell r="O157">
            <v>1</v>
          </cell>
          <cell r="P157">
            <v>350</v>
          </cell>
          <cell r="Q157">
            <v>15555</v>
          </cell>
          <cell r="R157">
            <v>622.20000000000005</v>
          </cell>
          <cell r="S157">
            <v>1.77</v>
          </cell>
          <cell r="T157">
            <v>20000</v>
          </cell>
          <cell r="U157">
            <v>76500</v>
          </cell>
          <cell r="V157">
            <v>12444000</v>
          </cell>
          <cell r="W157">
            <v>47598300</v>
          </cell>
          <cell r="X157">
            <v>800</v>
          </cell>
          <cell r="Y157">
            <v>3060</v>
          </cell>
          <cell r="Z157">
            <v>3860</v>
          </cell>
          <cell r="AA157">
            <v>3860</v>
          </cell>
          <cell r="AB157">
            <v>60042300</v>
          </cell>
          <cell r="AC157">
            <v>10176</v>
          </cell>
          <cell r="AM157">
            <v>10176</v>
          </cell>
        </row>
        <row r="158">
          <cell r="AC158">
            <v>10177</v>
          </cell>
          <cell r="AM158">
            <v>10177</v>
          </cell>
        </row>
        <row r="159">
          <cell r="D159" t="str">
            <v>Concrete type - C</v>
          </cell>
          <cell r="E159" t="str">
            <v>cu.m</v>
          </cell>
          <cell r="F159">
            <v>7317</v>
          </cell>
          <cell r="H159">
            <v>25</v>
          </cell>
          <cell r="Z159">
            <v>48721.09</v>
          </cell>
          <cell r="AA159">
            <v>42797.67</v>
          </cell>
          <cell r="AB159">
            <v>313150551.38999999</v>
          </cell>
          <cell r="AC159">
            <v>10180</v>
          </cell>
          <cell r="AK159">
            <v>296066</v>
          </cell>
          <cell r="AL159">
            <v>2166314922</v>
          </cell>
          <cell r="AM159">
            <v>10180</v>
          </cell>
          <cell r="AQ159">
            <v>25</v>
          </cell>
          <cell r="AU159">
            <v>8160</v>
          </cell>
          <cell r="AV159">
            <v>59706720</v>
          </cell>
          <cell r="AZ159">
            <v>0</v>
          </cell>
          <cell r="BA159">
            <v>0</v>
          </cell>
          <cell r="BB159">
            <v>347023.67</v>
          </cell>
          <cell r="BC159">
            <v>2539172193.3899999</v>
          </cell>
          <cell r="BE159">
            <v>42797.67</v>
          </cell>
          <cell r="BF159">
            <v>296066</v>
          </cell>
          <cell r="BG159">
            <v>8160</v>
          </cell>
          <cell r="BH159">
            <v>347023.67</v>
          </cell>
        </row>
        <row r="160">
          <cell r="E160" t="str">
            <v>K125</v>
          </cell>
          <cell r="G160" t="str">
            <v>Batching Plant, 40 m3 / hr</v>
          </cell>
          <cell r="H160">
            <v>25</v>
          </cell>
          <cell r="I160" t="str">
            <v>hour</v>
          </cell>
          <cell r="J160">
            <v>1</v>
          </cell>
          <cell r="K160">
            <v>0.04</v>
          </cell>
          <cell r="L160">
            <v>2</v>
          </cell>
          <cell r="M160">
            <v>25</v>
          </cell>
          <cell r="N160">
            <v>7</v>
          </cell>
          <cell r="O160">
            <v>1</v>
          </cell>
          <cell r="P160">
            <v>350</v>
          </cell>
          <cell r="Q160">
            <v>7317</v>
          </cell>
          <cell r="R160">
            <v>292.68</v>
          </cell>
          <cell r="S160">
            <v>0.83</v>
          </cell>
          <cell r="T160">
            <v>400000</v>
          </cell>
          <cell r="U160">
            <v>204000</v>
          </cell>
          <cell r="V160">
            <v>117072000</v>
          </cell>
          <cell r="W160">
            <v>59706720</v>
          </cell>
          <cell r="X160">
            <v>16000</v>
          </cell>
          <cell r="Y160">
            <v>8160</v>
          </cell>
          <cell r="Z160">
            <v>24160</v>
          </cell>
          <cell r="AA160">
            <v>24160</v>
          </cell>
          <cell r="AB160">
            <v>176778720</v>
          </cell>
          <cell r="AC160">
            <v>10181</v>
          </cell>
          <cell r="AD160" t="str">
            <v>Portland Cement</v>
          </cell>
          <cell r="AE160" t="str">
            <v>kg</v>
          </cell>
          <cell r="AF160">
            <v>249.375</v>
          </cell>
          <cell r="AG160">
            <v>7317</v>
          </cell>
          <cell r="AH160">
            <v>1824676.875</v>
          </cell>
          <cell r="AI160">
            <v>912338.4375</v>
          </cell>
          <cell r="AJ160">
            <v>680</v>
          </cell>
          <cell r="AK160">
            <v>169575</v>
          </cell>
          <cell r="AL160">
            <v>1240780275</v>
          </cell>
          <cell r="AM160">
            <v>10181</v>
          </cell>
          <cell r="AN160" t="str">
            <v>Foreman</v>
          </cell>
          <cell r="AO160" t="str">
            <v>hour</v>
          </cell>
          <cell r="AP160">
            <v>2</v>
          </cell>
          <cell r="AQ160">
            <v>25</v>
          </cell>
          <cell r="AR160">
            <v>7317</v>
          </cell>
          <cell r="AS160">
            <v>0.08</v>
          </cell>
          <cell r="AT160">
            <v>7200</v>
          </cell>
          <cell r="AU160">
            <v>576</v>
          </cell>
          <cell r="AV160">
            <v>4214592</v>
          </cell>
          <cell r="AW160">
            <v>0</v>
          </cell>
          <cell r="AX160">
            <v>0</v>
          </cell>
          <cell r="AY160">
            <v>1</v>
          </cell>
          <cell r="AZ160">
            <v>0</v>
          </cell>
          <cell r="BA160">
            <v>0</v>
          </cell>
        </row>
        <row r="161">
          <cell r="G161" t="str">
            <v>Concrete Mixer, 0.35 m3</v>
          </cell>
          <cell r="H161">
            <v>6</v>
          </cell>
          <cell r="I161" t="str">
            <v>hour</v>
          </cell>
          <cell r="J161">
            <v>0.25</v>
          </cell>
          <cell r="K161">
            <v>4.1599999999999998E-2</v>
          </cell>
          <cell r="L161">
            <v>2</v>
          </cell>
          <cell r="M161">
            <v>25</v>
          </cell>
          <cell r="N161">
            <v>7</v>
          </cell>
          <cell r="O161">
            <v>1</v>
          </cell>
          <cell r="P161">
            <v>350</v>
          </cell>
          <cell r="Q161">
            <v>7317</v>
          </cell>
          <cell r="R161">
            <v>1219.5</v>
          </cell>
          <cell r="S161">
            <v>3.48</v>
          </cell>
          <cell r="T161">
            <v>60000</v>
          </cell>
          <cell r="U161">
            <v>40800</v>
          </cell>
          <cell r="V161">
            <v>73170000</v>
          </cell>
          <cell r="W161">
            <v>49755600</v>
          </cell>
          <cell r="X161">
            <v>10000</v>
          </cell>
          <cell r="Y161">
            <v>6800</v>
          </cell>
          <cell r="Z161">
            <v>16800</v>
          </cell>
          <cell r="AA161">
            <v>4193.28</v>
          </cell>
          <cell r="AB161">
            <v>30682229.759999998</v>
          </cell>
          <cell r="AC161">
            <v>10182</v>
          </cell>
          <cell r="AD161" t="str">
            <v>Coarse Aggregat</v>
          </cell>
          <cell r="AE161" t="str">
            <v>m3</v>
          </cell>
          <cell r="AF161">
            <v>0.8</v>
          </cell>
          <cell r="AG161">
            <v>7317</v>
          </cell>
          <cell r="AH161">
            <v>5853.6</v>
          </cell>
          <cell r="AI161">
            <v>2926.8</v>
          </cell>
          <cell r="AJ161">
            <v>115000</v>
          </cell>
          <cell r="AK161">
            <v>92000</v>
          </cell>
          <cell r="AL161">
            <v>673164000</v>
          </cell>
          <cell r="AM161">
            <v>10182</v>
          </cell>
          <cell r="AN161" t="str">
            <v>Skilled Labour</v>
          </cell>
          <cell r="AO161" t="str">
            <v>hour</v>
          </cell>
          <cell r="AP161">
            <v>8</v>
          </cell>
          <cell r="AQ161">
            <v>25</v>
          </cell>
          <cell r="AR161">
            <v>7317</v>
          </cell>
          <cell r="AS161">
            <v>0.32</v>
          </cell>
          <cell r="AT161">
            <v>6500</v>
          </cell>
          <cell r="AU161">
            <v>2080</v>
          </cell>
          <cell r="AV161">
            <v>15219360</v>
          </cell>
        </row>
        <row r="162">
          <cell r="G162" t="str">
            <v>Concrete Vibrator, d2"</v>
          </cell>
          <cell r="H162">
            <v>6</v>
          </cell>
          <cell r="I162" t="str">
            <v>hour</v>
          </cell>
          <cell r="J162">
            <v>1</v>
          </cell>
          <cell r="K162">
            <v>0.1666</v>
          </cell>
          <cell r="L162">
            <v>2</v>
          </cell>
          <cell r="M162">
            <v>25</v>
          </cell>
          <cell r="N162">
            <v>7</v>
          </cell>
          <cell r="O162">
            <v>1</v>
          </cell>
          <cell r="P162">
            <v>350</v>
          </cell>
          <cell r="Q162">
            <v>7317</v>
          </cell>
          <cell r="R162">
            <v>609.75</v>
          </cell>
          <cell r="S162">
            <v>1.74</v>
          </cell>
          <cell r="T162">
            <v>7500</v>
          </cell>
          <cell r="U162">
            <v>20400</v>
          </cell>
          <cell r="V162">
            <v>4573125</v>
          </cell>
          <cell r="W162">
            <v>12438900</v>
          </cell>
          <cell r="X162">
            <v>625</v>
          </cell>
          <cell r="Y162">
            <v>1700</v>
          </cell>
          <cell r="Z162">
            <v>2325</v>
          </cell>
          <cell r="AA162">
            <v>4648.1400000000003</v>
          </cell>
          <cell r="AB162">
            <v>34010440.380000003</v>
          </cell>
          <cell r="AC162">
            <v>10183</v>
          </cell>
          <cell r="AD162" t="str">
            <v>Sand</v>
          </cell>
          <cell r="AE162" t="str">
            <v>m3</v>
          </cell>
          <cell r="AF162">
            <v>0.5748502994011977</v>
          </cell>
          <cell r="AG162">
            <v>7317</v>
          </cell>
          <cell r="AH162">
            <v>4206.1796407185639</v>
          </cell>
          <cell r="AI162">
            <v>2103.0898203592819</v>
          </cell>
          <cell r="AJ162">
            <v>60000</v>
          </cell>
          <cell r="AK162">
            <v>34491</v>
          </cell>
          <cell r="AL162">
            <v>252370647</v>
          </cell>
          <cell r="AM162">
            <v>10183</v>
          </cell>
          <cell r="AN162" t="str">
            <v>Labour</v>
          </cell>
          <cell r="AO162" t="str">
            <v>hour</v>
          </cell>
          <cell r="AP162">
            <v>32</v>
          </cell>
          <cell r="AQ162">
            <v>25</v>
          </cell>
          <cell r="AR162">
            <v>7317</v>
          </cell>
          <cell r="AS162">
            <v>1.28</v>
          </cell>
          <cell r="AT162">
            <v>4300</v>
          </cell>
          <cell r="AU162">
            <v>5504</v>
          </cell>
          <cell r="AV162">
            <v>40272768</v>
          </cell>
        </row>
        <row r="163">
          <cell r="G163" t="str">
            <v xml:space="preserve">Concrete pump </v>
          </cell>
          <cell r="H163">
            <v>20</v>
          </cell>
          <cell r="I163" t="str">
            <v>hour</v>
          </cell>
          <cell r="J163">
            <v>0.5</v>
          </cell>
          <cell r="K163">
            <v>2.5000000000000001E-2</v>
          </cell>
          <cell r="L163">
            <v>2</v>
          </cell>
          <cell r="M163">
            <v>25</v>
          </cell>
          <cell r="N163">
            <v>7</v>
          </cell>
          <cell r="O163">
            <v>1</v>
          </cell>
          <cell r="P163">
            <v>350</v>
          </cell>
          <cell r="Q163">
            <v>7317</v>
          </cell>
          <cell r="R163">
            <v>182.92</v>
          </cell>
          <cell r="S163">
            <v>0.52</v>
          </cell>
          <cell r="T163">
            <v>156250</v>
          </cell>
          <cell r="U163">
            <v>61200</v>
          </cell>
          <cell r="V163">
            <v>28581249.999999996</v>
          </cell>
          <cell r="W163">
            <v>11194704</v>
          </cell>
          <cell r="X163">
            <v>3906.14</v>
          </cell>
          <cell r="Y163">
            <v>1529.95</v>
          </cell>
          <cell r="Z163">
            <v>5436.09</v>
          </cell>
          <cell r="AA163">
            <v>5436.25</v>
          </cell>
          <cell r="AB163">
            <v>39777041.25</v>
          </cell>
          <cell r="AC163">
            <v>10184</v>
          </cell>
          <cell r="AM163">
            <v>10184</v>
          </cell>
        </row>
        <row r="164">
          <cell r="G164" t="str">
            <v>Chute</v>
          </cell>
          <cell r="H164">
            <v>1</v>
          </cell>
          <cell r="I164" t="str">
            <v>ls</v>
          </cell>
          <cell r="J164">
            <v>0.5</v>
          </cell>
          <cell r="K164">
            <v>0.5</v>
          </cell>
          <cell r="L164">
            <v>2</v>
          </cell>
          <cell r="M164">
            <v>25</v>
          </cell>
          <cell r="N164">
            <v>7</v>
          </cell>
          <cell r="O164">
            <v>1</v>
          </cell>
          <cell r="P164">
            <v>350</v>
          </cell>
          <cell r="Q164">
            <v>7317</v>
          </cell>
          <cell r="R164">
            <v>0</v>
          </cell>
          <cell r="S164">
            <v>0</v>
          </cell>
          <cell r="T164">
            <v>1000</v>
          </cell>
          <cell r="U164">
            <v>0</v>
          </cell>
          <cell r="V164">
            <v>0</v>
          </cell>
          <cell r="W164">
            <v>0</v>
          </cell>
          <cell r="X164">
            <v>0</v>
          </cell>
          <cell r="Y164">
            <v>0</v>
          </cell>
          <cell r="Z164">
            <v>0</v>
          </cell>
          <cell r="AA164">
            <v>500</v>
          </cell>
          <cell r="AB164">
            <v>3658500</v>
          </cell>
          <cell r="AC164">
            <v>10185</v>
          </cell>
          <cell r="AM164">
            <v>10185</v>
          </cell>
        </row>
        <row r="165">
          <cell r="G165" t="str">
            <v>Agitator Truck</v>
          </cell>
          <cell r="H165">
            <v>5</v>
          </cell>
          <cell r="I165" t="str">
            <v>hour</v>
          </cell>
          <cell r="J165">
            <v>0.2</v>
          </cell>
          <cell r="K165">
            <v>0.04</v>
          </cell>
          <cell r="L165">
            <v>2</v>
          </cell>
          <cell r="M165">
            <v>25</v>
          </cell>
          <cell r="N165">
            <v>7</v>
          </cell>
          <cell r="O165">
            <v>1</v>
          </cell>
          <cell r="P165">
            <v>350</v>
          </cell>
          <cell r="Q165">
            <v>7317</v>
          </cell>
          <cell r="R165">
            <v>0</v>
          </cell>
          <cell r="S165">
            <v>0</v>
          </cell>
          <cell r="T165">
            <v>20000</v>
          </cell>
          <cell r="U165">
            <v>76500</v>
          </cell>
          <cell r="V165">
            <v>0</v>
          </cell>
          <cell r="W165">
            <v>0</v>
          </cell>
          <cell r="X165">
            <v>0</v>
          </cell>
          <cell r="Y165">
            <v>0</v>
          </cell>
          <cell r="Z165">
            <v>0</v>
          </cell>
          <cell r="AA165">
            <v>3860</v>
          </cell>
          <cell r="AB165">
            <v>28243620</v>
          </cell>
          <cell r="AC165">
            <v>10186</v>
          </cell>
          <cell r="AM165">
            <v>10186</v>
          </cell>
        </row>
        <row r="166">
          <cell r="AC166">
            <v>10187</v>
          </cell>
          <cell r="AM166">
            <v>10187</v>
          </cell>
        </row>
        <row r="167">
          <cell r="D167" t="str">
            <v>Concrete type - D</v>
          </cell>
          <cell r="E167" t="str">
            <v>cu.m</v>
          </cell>
          <cell r="F167">
            <v>812</v>
          </cell>
          <cell r="H167">
            <v>25</v>
          </cell>
          <cell r="Z167">
            <v>5148</v>
          </cell>
          <cell r="AA167">
            <v>9997</v>
          </cell>
          <cell r="AB167">
            <v>8117564</v>
          </cell>
          <cell r="AC167">
            <v>10190</v>
          </cell>
          <cell r="AK167">
            <v>265945</v>
          </cell>
          <cell r="AL167">
            <v>215947340</v>
          </cell>
          <cell r="AM167">
            <v>10190</v>
          </cell>
          <cell r="AQ167">
            <v>5</v>
          </cell>
          <cell r="AU167">
            <v>26160</v>
          </cell>
          <cell r="AV167">
            <v>21241920</v>
          </cell>
          <cell r="AZ167">
            <v>0</v>
          </cell>
          <cell r="BA167">
            <v>0</v>
          </cell>
          <cell r="BB167">
            <v>302102</v>
          </cell>
          <cell r="BC167">
            <v>245306824</v>
          </cell>
          <cell r="BE167">
            <v>9997</v>
          </cell>
          <cell r="BF167">
            <v>265945</v>
          </cell>
          <cell r="BG167">
            <v>26160</v>
          </cell>
          <cell r="BH167">
            <v>302102</v>
          </cell>
        </row>
        <row r="168">
          <cell r="E168" t="str">
            <v>K100</v>
          </cell>
          <cell r="G168" t="str">
            <v>Concrete Mixer, 0.35 m3</v>
          </cell>
          <cell r="H168">
            <v>25</v>
          </cell>
          <cell r="I168" t="str">
            <v>hour</v>
          </cell>
          <cell r="J168">
            <v>1</v>
          </cell>
          <cell r="K168">
            <v>0.04</v>
          </cell>
          <cell r="L168">
            <v>1</v>
          </cell>
          <cell r="M168">
            <v>25</v>
          </cell>
          <cell r="N168">
            <v>7</v>
          </cell>
          <cell r="O168">
            <v>1</v>
          </cell>
          <cell r="P168">
            <v>175</v>
          </cell>
          <cell r="Q168">
            <v>812</v>
          </cell>
          <cell r="R168">
            <v>32.479999999999997</v>
          </cell>
          <cell r="S168">
            <v>0.18</v>
          </cell>
          <cell r="T168">
            <v>60000</v>
          </cell>
          <cell r="U168">
            <v>40800</v>
          </cell>
          <cell r="V168">
            <v>1948799.9999999998</v>
          </cell>
          <cell r="W168">
            <v>1325183.9999999998</v>
          </cell>
          <cell r="X168">
            <v>2400</v>
          </cell>
          <cell r="Y168">
            <v>1632</v>
          </cell>
          <cell r="Z168">
            <v>4032</v>
          </cell>
          <cell r="AA168">
            <v>4032</v>
          </cell>
          <cell r="AB168">
            <v>3273984</v>
          </cell>
          <cell r="AC168">
            <v>10191</v>
          </cell>
          <cell r="AD168" t="str">
            <v>Portland Cement</v>
          </cell>
          <cell r="AE168" t="str">
            <v>kg</v>
          </cell>
          <cell r="AF168">
            <v>199.5</v>
          </cell>
          <cell r="AG168">
            <v>812</v>
          </cell>
          <cell r="AH168">
            <v>161994</v>
          </cell>
          <cell r="AI168">
            <v>161994</v>
          </cell>
          <cell r="AJ168">
            <v>680</v>
          </cell>
          <cell r="AK168">
            <v>135660</v>
          </cell>
          <cell r="AL168">
            <v>110155920</v>
          </cell>
          <cell r="AM168">
            <v>10191</v>
          </cell>
          <cell r="AN168" t="str">
            <v>Foreman</v>
          </cell>
          <cell r="AO168" t="str">
            <v>hour</v>
          </cell>
          <cell r="AP168">
            <v>2</v>
          </cell>
          <cell r="AQ168">
            <v>5</v>
          </cell>
          <cell r="AR168">
            <v>812</v>
          </cell>
          <cell r="AS168">
            <v>0.4</v>
          </cell>
          <cell r="AT168">
            <v>7200</v>
          </cell>
          <cell r="AU168">
            <v>2880</v>
          </cell>
          <cell r="AV168">
            <v>2338560</v>
          </cell>
          <cell r="AW168">
            <v>0</v>
          </cell>
          <cell r="AX168">
            <v>0</v>
          </cell>
          <cell r="AY168">
            <v>1</v>
          </cell>
          <cell r="AZ168">
            <v>0</v>
          </cell>
          <cell r="BA168">
            <v>0</v>
          </cell>
        </row>
        <row r="169">
          <cell r="G169" t="str">
            <v>Concrete Vibrator, d2"</v>
          </cell>
          <cell r="H169">
            <v>25</v>
          </cell>
          <cell r="I169" t="str">
            <v>hour</v>
          </cell>
          <cell r="J169">
            <v>1</v>
          </cell>
          <cell r="K169">
            <v>0.04</v>
          </cell>
          <cell r="L169">
            <v>1</v>
          </cell>
          <cell r="M169">
            <v>25</v>
          </cell>
          <cell r="N169">
            <v>7</v>
          </cell>
          <cell r="O169">
            <v>1</v>
          </cell>
          <cell r="P169">
            <v>175</v>
          </cell>
          <cell r="Q169">
            <v>812</v>
          </cell>
          <cell r="R169">
            <v>32.479999999999997</v>
          </cell>
          <cell r="S169">
            <v>0.18</v>
          </cell>
          <cell r="T169">
            <v>7500</v>
          </cell>
          <cell r="U169">
            <v>20400</v>
          </cell>
          <cell r="V169">
            <v>243599.99999999997</v>
          </cell>
          <cell r="W169">
            <v>662591.99999999988</v>
          </cell>
          <cell r="X169">
            <v>300</v>
          </cell>
          <cell r="Y169">
            <v>816</v>
          </cell>
          <cell r="Z169">
            <v>1116</v>
          </cell>
          <cell r="AA169">
            <v>1116</v>
          </cell>
          <cell r="AB169">
            <v>906192</v>
          </cell>
          <cell r="AC169">
            <v>10192</v>
          </cell>
          <cell r="AD169" t="str">
            <v>Coarse Aggregat</v>
          </cell>
          <cell r="AE169" t="str">
            <v>m3</v>
          </cell>
          <cell r="AF169">
            <v>0.82399999999999973</v>
          </cell>
          <cell r="AG169">
            <v>812</v>
          </cell>
          <cell r="AH169">
            <v>669.08799999999974</v>
          </cell>
          <cell r="AI169">
            <v>669.08799999999974</v>
          </cell>
          <cell r="AJ169">
            <v>115000</v>
          </cell>
          <cell r="AK169">
            <v>94760</v>
          </cell>
          <cell r="AL169">
            <v>76945120</v>
          </cell>
          <cell r="AM169">
            <v>10192</v>
          </cell>
          <cell r="AN169" t="str">
            <v>Skilled Labour</v>
          </cell>
          <cell r="AO169" t="str">
            <v>hour</v>
          </cell>
          <cell r="AP169">
            <v>6</v>
          </cell>
          <cell r="AQ169">
            <v>5</v>
          </cell>
          <cell r="AR169">
            <v>812</v>
          </cell>
          <cell r="AS169">
            <v>1.2</v>
          </cell>
          <cell r="AT169">
            <v>6500</v>
          </cell>
          <cell r="AU169">
            <v>7800</v>
          </cell>
          <cell r="AV169">
            <v>6333600</v>
          </cell>
        </row>
        <row r="170">
          <cell r="G170" t="str">
            <v xml:space="preserve">Concrete pump </v>
          </cell>
          <cell r="H170">
            <v>25</v>
          </cell>
          <cell r="I170" t="str">
            <v>hour</v>
          </cell>
          <cell r="J170">
            <v>0.5</v>
          </cell>
          <cell r="K170">
            <v>0.02</v>
          </cell>
          <cell r="L170">
            <v>1</v>
          </cell>
          <cell r="M170">
            <v>25</v>
          </cell>
          <cell r="N170">
            <v>7</v>
          </cell>
          <cell r="O170">
            <v>1</v>
          </cell>
          <cell r="P170">
            <v>175</v>
          </cell>
          <cell r="Q170">
            <v>812</v>
          </cell>
          <cell r="R170">
            <v>0</v>
          </cell>
          <cell r="S170">
            <v>0</v>
          </cell>
          <cell r="T170">
            <v>156250</v>
          </cell>
          <cell r="U170">
            <v>61200</v>
          </cell>
          <cell r="V170">
            <v>0</v>
          </cell>
          <cell r="W170">
            <v>0</v>
          </cell>
          <cell r="X170">
            <v>0</v>
          </cell>
          <cell r="Y170">
            <v>0</v>
          </cell>
          <cell r="Z170">
            <v>0</v>
          </cell>
          <cell r="AA170">
            <v>4349</v>
          </cell>
          <cell r="AB170">
            <v>3531388</v>
          </cell>
          <cell r="AC170">
            <v>10193</v>
          </cell>
          <cell r="AD170" t="str">
            <v>Sand</v>
          </cell>
          <cell r="AE170" t="str">
            <v>m3</v>
          </cell>
          <cell r="AF170">
            <v>0.5920958083832335</v>
          </cell>
          <cell r="AG170">
            <v>812</v>
          </cell>
          <cell r="AH170">
            <v>480.7817964071856</v>
          </cell>
          <cell r="AI170">
            <v>480.7817964071856</v>
          </cell>
          <cell r="AJ170">
            <v>60000</v>
          </cell>
          <cell r="AK170">
            <v>35525</v>
          </cell>
          <cell r="AL170">
            <v>28846300</v>
          </cell>
          <cell r="AM170">
            <v>10193</v>
          </cell>
          <cell r="AN170" t="str">
            <v>Labour</v>
          </cell>
          <cell r="AO170" t="str">
            <v>hour</v>
          </cell>
          <cell r="AP170">
            <v>18</v>
          </cell>
          <cell r="AQ170">
            <v>5</v>
          </cell>
          <cell r="AR170">
            <v>812</v>
          </cell>
          <cell r="AS170">
            <v>3.6</v>
          </cell>
          <cell r="AT170">
            <v>4300</v>
          </cell>
          <cell r="AU170">
            <v>15480</v>
          </cell>
          <cell r="AV170">
            <v>12569760</v>
          </cell>
        </row>
        <row r="171">
          <cell r="G171" t="str">
            <v>Chute</v>
          </cell>
          <cell r="H171">
            <v>1</v>
          </cell>
          <cell r="I171" t="str">
            <v>ls</v>
          </cell>
          <cell r="J171">
            <v>0.5</v>
          </cell>
          <cell r="K171">
            <v>0.5</v>
          </cell>
          <cell r="L171">
            <v>1</v>
          </cell>
          <cell r="M171">
            <v>25</v>
          </cell>
          <cell r="N171">
            <v>7</v>
          </cell>
          <cell r="O171">
            <v>1</v>
          </cell>
          <cell r="P171">
            <v>175</v>
          </cell>
          <cell r="Q171">
            <v>812</v>
          </cell>
          <cell r="R171">
            <v>0</v>
          </cell>
          <cell r="S171">
            <v>0</v>
          </cell>
          <cell r="T171">
            <v>1000</v>
          </cell>
          <cell r="U171">
            <v>0</v>
          </cell>
          <cell r="V171">
            <v>0</v>
          </cell>
          <cell r="W171">
            <v>0</v>
          </cell>
          <cell r="X171">
            <v>0</v>
          </cell>
          <cell r="Y171">
            <v>0</v>
          </cell>
          <cell r="Z171">
            <v>0</v>
          </cell>
          <cell r="AA171">
            <v>500</v>
          </cell>
          <cell r="AB171">
            <v>406000</v>
          </cell>
          <cell r="AC171">
            <v>10194</v>
          </cell>
          <cell r="AM171">
            <v>10194</v>
          </cell>
        </row>
        <row r="172">
          <cell r="AC172">
            <v>10195</v>
          </cell>
          <cell r="AM172">
            <v>10195</v>
          </cell>
        </row>
        <row r="173">
          <cell r="AC173">
            <v>10196</v>
          </cell>
          <cell r="AM173">
            <v>10196</v>
          </cell>
        </row>
        <row r="174">
          <cell r="AC174">
            <v>10197</v>
          </cell>
          <cell r="AM174">
            <v>10197</v>
          </cell>
        </row>
        <row r="175">
          <cell r="D175" t="str">
            <v>Plastic fiber concrete lining</v>
          </cell>
          <cell r="E175" t="str">
            <v>cu.m</v>
          </cell>
          <cell r="F175">
            <v>678</v>
          </cell>
          <cell r="H175">
            <v>4</v>
          </cell>
          <cell r="Z175">
            <v>26200</v>
          </cell>
          <cell r="AA175">
            <v>26200</v>
          </cell>
          <cell r="AB175">
            <v>17763600</v>
          </cell>
          <cell r="AC175">
            <v>10200</v>
          </cell>
          <cell r="AK175">
            <v>459921</v>
          </cell>
          <cell r="AL175">
            <v>311826438</v>
          </cell>
          <cell r="AM175">
            <v>10200</v>
          </cell>
          <cell r="AQ175">
            <v>4</v>
          </cell>
          <cell r="AU175">
            <v>63600</v>
          </cell>
          <cell r="AV175">
            <v>43120800</v>
          </cell>
          <cell r="AZ175">
            <v>0</v>
          </cell>
          <cell r="BA175">
            <v>0</v>
          </cell>
          <cell r="BB175">
            <v>549721</v>
          </cell>
          <cell r="BC175">
            <v>372710838</v>
          </cell>
          <cell r="BE175">
            <v>26200</v>
          </cell>
          <cell r="BF175">
            <v>459921</v>
          </cell>
          <cell r="BG175">
            <v>63600</v>
          </cell>
          <cell r="BH175">
            <v>549721</v>
          </cell>
        </row>
        <row r="176">
          <cell r="G176" t="str">
            <v>Concrete Mixer, 0.35 m3</v>
          </cell>
          <cell r="H176">
            <v>4</v>
          </cell>
          <cell r="I176" t="str">
            <v>hour</v>
          </cell>
          <cell r="J176">
            <v>1</v>
          </cell>
          <cell r="K176">
            <v>0.25</v>
          </cell>
          <cell r="L176">
            <v>1</v>
          </cell>
          <cell r="M176">
            <v>25</v>
          </cell>
          <cell r="N176">
            <v>7</v>
          </cell>
          <cell r="O176">
            <v>1</v>
          </cell>
          <cell r="P176">
            <v>175</v>
          </cell>
          <cell r="Q176">
            <v>678</v>
          </cell>
          <cell r="R176">
            <v>169.5</v>
          </cell>
          <cell r="S176">
            <v>0.96</v>
          </cell>
          <cell r="T176">
            <v>60000</v>
          </cell>
          <cell r="U176">
            <v>40800</v>
          </cell>
          <cell r="V176">
            <v>10170000</v>
          </cell>
          <cell r="W176">
            <v>6915600</v>
          </cell>
          <cell r="X176">
            <v>15000</v>
          </cell>
          <cell r="Y176">
            <v>10200</v>
          </cell>
          <cell r="Z176">
            <v>25200</v>
          </cell>
          <cell r="AA176">
            <v>25200</v>
          </cell>
          <cell r="AB176">
            <v>17085600</v>
          </cell>
          <cell r="AC176">
            <v>10201</v>
          </cell>
          <cell r="AD176" t="str">
            <v>Portland Cement</v>
          </cell>
          <cell r="AE176" t="str">
            <v>kg</v>
          </cell>
          <cell r="AF176">
            <v>299.25</v>
          </cell>
          <cell r="AG176">
            <v>678</v>
          </cell>
          <cell r="AH176">
            <v>202891.5</v>
          </cell>
          <cell r="AI176">
            <v>202891.5</v>
          </cell>
          <cell r="AJ176">
            <v>680</v>
          </cell>
          <cell r="AK176">
            <v>203490</v>
          </cell>
          <cell r="AL176">
            <v>137966220</v>
          </cell>
          <cell r="AM176">
            <v>10201</v>
          </cell>
          <cell r="AN176" t="str">
            <v>Foreman</v>
          </cell>
          <cell r="AO176" t="str">
            <v>hour</v>
          </cell>
          <cell r="AP176">
            <v>3</v>
          </cell>
          <cell r="AQ176">
            <v>4</v>
          </cell>
          <cell r="AR176">
            <v>678</v>
          </cell>
          <cell r="AS176">
            <v>0.75</v>
          </cell>
          <cell r="AT176">
            <v>7200</v>
          </cell>
          <cell r="AU176">
            <v>5400</v>
          </cell>
          <cell r="AV176">
            <v>3661200</v>
          </cell>
          <cell r="AW176">
            <v>0</v>
          </cell>
          <cell r="AX176">
            <v>0</v>
          </cell>
          <cell r="AY176">
            <v>1</v>
          </cell>
          <cell r="AZ176">
            <v>0</v>
          </cell>
          <cell r="BA176">
            <v>0</v>
          </cell>
        </row>
        <row r="177">
          <cell r="E177" t="str">
            <v>k175</v>
          </cell>
          <cell r="G177" t="str">
            <v>Chute</v>
          </cell>
          <cell r="H177">
            <v>1</v>
          </cell>
          <cell r="I177" t="str">
            <v>ls</v>
          </cell>
          <cell r="J177">
            <v>1</v>
          </cell>
          <cell r="K177">
            <v>1</v>
          </cell>
          <cell r="L177">
            <v>1</v>
          </cell>
          <cell r="M177">
            <v>25</v>
          </cell>
          <cell r="N177">
            <v>7</v>
          </cell>
          <cell r="O177">
            <v>1</v>
          </cell>
          <cell r="P177">
            <v>175</v>
          </cell>
          <cell r="Q177">
            <v>678</v>
          </cell>
          <cell r="R177">
            <v>678</v>
          </cell>
          <cell r="S177">
            <v>3.87</v>
          </cell>
          <cell r="T177">
            <v>1000</v>
          </cell>
          <cell r="U177">
            <v>0</v>
          </cell>
          <cell r="V177">
            <v>678000</v>
          </cell>
          <cell r="W177">
            <v>0</v>
          </cell>
          <cell r="X177">
            <v>1000</v>
          </cell>
          <cell r="Y177">
            <v>0</v>
          </cell>
          <cell r="Z177">
            <v>1000</v>
          </cell>
          <cell r="AA177">
            <v>1000</v>
          </cell>
          <cell r="AB177">
            <v>678000</v>
          </cell>
          <cell r="AC177">
            <v>10202</v>
          </cell>
          <cell r="AD177" t="str">
            <v>Coarse Aggregat</v>
          </cell>
          <cell r="AE177" t="str">
            <v>m3</v>
          </cell>
          <cell r="AF177">
            <v>0.7679999999999999</v>
          </cell>
          <cell r="AG177">
            <v>678</v>
          </cell>
          <cell r="AH177">
            <v>520.70399999999995</v>
          </cell>
          <cell r="AI177">
            <v>520.70399999999995</v>
          </cell>
          <cell r="AJ177">
            <v>115000</v>
          </cell>
          <cell r="AK177">
            <v>88320</v>
          </cell>
          <cell r="AL177">
            <v>59880960</v>
          </cell>
          <cell r="AM177">
            <v>10202</v>
          </cell>
          <cell r="AN177" t="str">
            <v>Skilled Labour</v>
          </cell>
          <cell r="AO177" t="str">
            <v>hour</v>
          </cell>
          <cell r="AP177">
            <v>12</v>
          </cell>
          <cell r="AQ177">
            <v>4</v>
          </cell>
          <cell r="AR177">
            <v>678</v>
          </cell>
          <cell r="AS177">
            <v>3</v>
          </cell>
          <cell r="AT177">
            <v>6500</v>
          </cell>
          <cell r="AU177">
            <v>19500</v>
          </cell>
          <cell r="AV177">
            <v>13221000</v>
          </cell>
        </row>
        <row r="178">
          <cell r="AC178">
            <v>10203</v>
          </cell>
          <cell r="AD178" t="str">
            <v>Sand</v>
          </cell>
          <cell r="AE178" t="str">
            <v>m3</v>
          </cell>
          <cell r="AF178">
            <v>0.55185628742514981</v>
          </cell>
          <cell r="AG178">
            <v>678</v>
          </cell>
          <cell r="AH178">
            <v>374.15856287425157</v>
          </cell>
          <cell r="AI178">
            <v>374.15856287425157</v>
          </cell>
          <cell r="AJ178">
            <v>60000</v>
          </cell>
          <cell r="AK178">
            <v>33111</v>
          </cell>
          <cell r="AL178">
            <v>22449258</v>
          </cell>
          <cell r="AM178">
            <v>10203</v>
          </cell>
          <cell r="AN178" t="str">
            <v>Labour</v>
          </cell>
          <cell r="AO178" t="str">
            <v>hour</v>
          </cell>
          <cell r="AP178">
            <v>36</v>
          </cell>
          <cell r="AQ178">
            <v>4</v>
          </cell>
          <cell r="AR178">
            <v>678</v>
          </cell>
          <cell r="AS178">
            <v>9</v>
          </cell>
          <cell r="AT178">
            <v>4300</v>
          </cell>
          <cell r="AU178">
            <v>38700</v>
          </cell>
          <cell r="AV178">
            <v>26238600</v>
          </cell>
        </row>
        <row r="179">
          <cell r="AC179">
            <v>10204</v>
          </cell>
          <cell r="AD179" t="str">
            <v>Plastic Fibre</v>
          </cell>
          <cell r="AE179" t="str">
            <v>kg</v>
          </cell>
          <cell r="AF179">
            <v>2.25</v>
          </cell>
          <cell r="AG179">
            <v>678</v>
          </cell>
          <cell r="AH179">
            <v>1525.5</v>
          </cell>
          <cell r="AI179">
            <v>1525.5</v>
          </cell>
          <cell r="AJ179">
            <v>60000</v>
          </cell>
          <cell r="AK179">
            <v>135000</v>
          </cell>
          <cell r="AL179">
            <v>91530000</v>
          </cell>
          <cell r="AM179">
            <v>10204</v>
          </cell>
        </row>
        <row r="180">
          <cell r="AC180">
            <v>10205</v>
          </cell>
          <cell r="AM180">
            <v>10205</v>
          </cell>
        </row>
        <row r="181">
          <cell r="AC181">
            <v>10206</v>
          </cell>
          <cell r="AM181">
            <v>10206</v>
          </cell>
        </row>
        <row r="182">
          <cell r="AC182">
            <v>10207</v>
          </cell>
          <cell r="AM182">
            <v>10207</v>
          </cell>
        </row>
        <row r="183">
          <cell r="D183" t="str">
            <v>Form work type - A1</v>
          </cell>
          <cell r="E183" t="str">
            <v>sq.m</v>
          </cell>
          <cell r="F183">
            <v>22120</v>
          </cell>
          <cell r="H183">
            <v>1</v>
          </cell>
          <cell r="Z183">
            <v>500</v>
          </cell>
          <cell r="AA183">
            <v>500</v>
          </cell>
          <cell r="AB183">
            <v>11060000</v>
          </cell>
          <cell r="AC183">
            <v>10210</v>
          </cell>
          <cell r="AK183">
            <v>15725</v>
          </cell>
          <cell r="AL183">
            <v>347837000</v>
          </cell>
          <cell r="AM183">
            <v>10210</v>
          </cell>
          <cell r="AQ183">
            <v>3.5</v>
          </cell>
          <cell r="AU183">
            <v>15599</v>
          </cell>
          <cell r="AV183">
            <v>345049880</v>
          </cell>
          <cell r="AZ183">
            <v>0</v>
          </cell>
          <cell r="BA183">
            <v>0</v>
          </cell>
          <cell r="BB183">
            <v>31824</v>
          </cell>
          <cell r="BC183">
            <v>703946880</v>
          </cell>
          <cell r="BE183">
            <v>500</v>
          </cell>
          <cell r="BF183">
            <v>15725</v>
          </cell>
          <cell r="BG183">
            <v>15599</v>
          </cell>
          <cell r="BH183">
            <v>31824</v>
          </cell>
        </row>
        <row r="184">
          <cell r="F184" t="str">
            <v>gak pake support</v>
          </cell>
          <cell r="G184" t="str">
            <v>tools</v>
          </cell>
          <cell r="H184">
            <v>1</v>
          </cell>
          <cell r="I184" t="str">
            <v>ls</v>
          </cell>
          <cell r="J184">
            <v>1</v>
          </cell>
          <cell r="K184">
            <v>1</v>
          </cell>
          <cell r="L184">
            <v>3</v>
          </cell>
          <cell r="M184">
            <v>25</v>
          </cell>
          <cell r="N184">
            <v>7</v>
          </cell>
          <cell r="O184">
            <v>1</v>
          </cell>
          <cell r="P184">
            <v>525</v>
          </cell>
          <cell r="Q184">
            <v>22120</v>
          </cell>
          <cell r="R184">
            <v>22120</v>
          </cell>
          <cell r="S184">
            <v>42.13</v>
          </cell>
          <cell r="T184">
            <v>500</v>
          </cell>
          <cell r="U184">
            <v>0</v>
          </cell>
          <cell r="V184">
            <v>11060000</v>
          </cell>
          <cell r="W184">
            <v>0</v>
          </cell>
          <cell r="X184">
            <v>500</v>
          </cell>
          <cell r="Y184">
            <v>0</v>
          </cell>
          <cell r="Z184">
            <v>500</v>
          </cell>
          <cell r="AA184">
            <v>500</v>
          </cell>
          <cell r="AB184">
            <v>11060000</v>
          </cell>
          <cell r="AC184">
            <v>10211</v>
          </cell>
          <cell r="AD184" t="str">
            <v>Multiplex</v>
          </cell>
          <cell r="AE184" t="str">
            <v>sheet</v>
          </cell>
          <cell r="AF184">
            <v>0.14000000000000001</v>
          </cell>
          <cell r="AG184">
            <v>22120</v>
          </cell>
          <cell r="AH184">
            <v>3096.8</v>
          </cell>
          <cell r="AI184">
            <v>1032.2666666666667</v>
          </cell>
          <cell r="AJ184">
            <v>65000</v>
          </cell>
          <cell r="AK184">
            <v>9100</v>
          </cell>
          <cell r="AL184">
            <v>201292000</v>
          </cell>
          <cell r="AM184">
            <v>10211</v>
          </cell>
          <cell r="AN184" t="str">
            <v>Foreman</v>
          </cell>
          <cell r="AO184" t="str">
            <v>hour</v>
          </cell>
          <cell r="AP184">
            <v>1</v>
          </cell>
          <cell r="AQ184">
            <v>3.5</v>
          </cell>
          <cell r="AR184">
            <v>22120</v>
          </cell>
          <cell r="AS184">
            <v>0.28570000000000001</v>
          </cell>
          <cell r="AT184">
            <v>7200</v>
          </cell>
          <cell r="AU184">
            <v>2057</v>
          </cell>
          <cell r="AV184">
            <v>45500840</v>
          </cell>
          <cell r="AW184">
            <v>0</v>
          </cell>
          <cell r="AX184">
            <v>0</v>
          </cell>
          <cell r="AY184">
            <v>1</v>
          </cell>
          <cell r="AZ184">
            <v>0</v>
          </cell>
          <cell r="BA184">
            <v>0</v>
          </cell>
        </row>
        <row r="185">
          <cell r="AC185">
            <v>10212</v>
          </cell>
          <cell r="AD185" t="str">
            <v xml:space="preserve">Wood </v>
          </cell>
          <cell r="AE185" t="str">
            <v>m3</v>
          </cell>
          <cell r="AF185">
            <v>3.7499999999999999E-3</v>
          </cell>
          <cell r="AG185">
            <v>22120</v>
          </cell>
          <cell r="AH185">
            <v>82.95</v>
          </cell>
          <cell r="AI185">
            <v>27.650000000000002</v>
          </cell>
          <cell r="AJ185">
            <v>1200000</v>
          </cell>
          <cell r="AK185">
            <v>4500</v>
          </cell>
          <cell r="AL185">
            <v>99540000</v>
          </cell>
          <cell r="AM185">
            <v>10212</v>
          </cell>
          <cell r="AN185" t="str">
            <v>Skilled Labour</v>
          </cell>
          <cell r="AO185" t="str">
            <v>hour</v>
          </cell>
          <cell r="AP185">
            <v>2</v>
          </cell>
          <cell r="AQ185">
            <v>3.5</v>
          </cell>
          <cell r="AR185">
            <v>22120</v>
          </cell>
          <cell r="AS185">
            <v>0.57140000000000002</v>
          </cell>
          <cell r="AT185">
            <v>6500</v>
          </cell>
          <cell r="AU185">
            <v>3714</v>
          </cell>
          <cell r="AV185">
            <v>82153680</v>
          </cell>
        </row>
        <row r="186">
          <cell r="AC186">
            <v>10213</v>
          </cell>
          <cell r="AD186" t="str">
            <v>Nails</v>
          </cell>
          <cell r="AE186" t="str">
            <v>kg</v>
          </cell>
          <cell r="AF186">
            <v>0.2</v>
          </cell>
          <cell r="AG186">
            <v>22120</v>
          </cell>
          <cell r="AH186">
            <v>4424</v>
          </cell>
          <cell r="AI186">
            <v>1474.6666666666667</v>
          </cell>
          <cell r="AJ186">
            <v>8500</v>
          </cell>
          <cell r="AK186">
            <v>1700</v>
          </cell>
          <cell r="AL186">
            <v>37604000</v>
          </cell>
          <cell r="AM186">
            <v>10213</v>
          </cell>
          <cell r="AN186" t="str">
            <v>Labour</v>
          </cell>
          <cell r="AO186" t="str">
            <v>hour</v>
          </cell>
          <cell r="AP186">
            <v>8</v>
          </cell>
          <cell r="AQ186">
            <v>3.5</v>
          </cell>
          <cell r="AR186">
            <v>22120</v>
          </cell>
          <cell r="AS186">
            <v>2.2856999999999998</v>
          </cell>
          <cell r="AT186">
            <v>4300</v>
          </cell>
          <cell r="AU186">
            <v>9828</v>
          </cell>
          <cell r="AV186">
            <v>217395360</v>
          </cell>
        </row>
        <row r="187">
          <cell r="AC187">
            <v>10214</v>
          </cell>
          <cell r="AD187" t="str">
            <v>Teak Oil</v>
          </cell>
          <cell r="AE187" t="str">
            <v>litre</v>
          </cell>
          <cell r="AF187">
            <v>0.05</v>
          </cell>
          <cell r="AG187">
            <v>22120</v>
          </cell>
          <cell r="AH187">
            <v>1106</v>
          </cell>
          <cell r="AI187">
            <v>368.66666666666669</v>
          </cell>
          <cell r="AJ187">
            <v>8500</v>
          </cell>
          <cell r="AK187">
            <v>425</v>
          </cell>
          <cell r="AL187">
            <v>9401000</v>
          </cell>
          <cell r="AM187">
            <v>10214</v>
          </cell>
        </row>
        <row r="188">
          <cell r="AC188">
            <v>10215</v>
          </cell>
          <cell r="AM188">
            <v>10215</v>
          </cell>
        </row>
        <row r="189">
          <cell r="AC189">
            <v>10216</v>
          </cell>
          <cell r="AM189">
            <v>10216</v>
          </cell>
        </row>
        <row r="190">
          <cell r="AA190">
            <v>0</v>
          </cell>
          <cell r="AC190">
            <v>10217</v>
          </cell>
          <cell r="AM190">
            <v>10217</v>
          </cell>
        </row>
        <row r="191">
          <cell r="D191" t="str">
            <v>Form work type - A2</v>
          </cell>
          <cell r="E191" t="str">
            <v>sq.m</v>
          </cell>
          <cell r="F191">
            <v>20608</v>
          </cell>
          <cell r="H191">
            <v>1</v>
          </cell>
          <cell r="Z191">
            <v>500</v>
          </cell>
          <cell r="AA191">
            <v>500</v>
          </cell>
          <cell r="AB191">
            <v>10304000</v>
          </cell>
          <cell r="AC191">
            <v>10220</v>
          </cell>
          <cell r="AK191">
            <v>25225</v>
          </cell>
          <cell r="AL191">
            <v>519836800</v>
          </cell>
          <cell r="AM191">
            <v>10220</v>
          </cell>
          <cell r="AQ191">
            <v>2</v>
          </cell>
          <cell r="AU191">
            <v>23000</v>
          </cell>
          <cell r="AV191">
            <v>473984000</v>
          </cell>
          <cell r="AZ191">
            <v>0</v>
          </cell>
          <cell r="BA191">
            <v>0</v>
          </cell>
          <cell r="BB191">
            <v>48725</v>
          </cell>
          <cell r="BC191">
            <v>1004124800</v>
          </cell>
          <cell r="BE191">
            <v>500</v>
          </cell>
          <cell r="BF191">
            <v>25225</v>
          </cell>
          <cell r="BG191">
            <v>23000</v>
          </cell>
          <cell r="BH191">
            <v>48725</v>
          </cell>
        </row>
        <row r="192">
          <cell r="F192" t="str">
            <v>pake support ringan</v>
          </cell>
          <cell r="G192" t="str">
            <v>tools</v>
          </cell>
          <cell r="H192">
            <v>1</v>
          </cell>
          <cell r="I192" t="str">
            <v>ls</v>
          </cell>
          <cell r="J192">
            <v>1</v>
          </cell>
          <cell r="K192">
            <v>1</v>
          </cell>
          <cell r="L192">
            <v>3</v>
          </cell>
          <cell r="M192">
            <v>25</v>
          </cell>
          <cell r="N192">
            <v>7</v>
          </cell>
          <cell r="O192">
            <v>1</v>
          </cell>
          <cell r="P192">
            <v>525</v>
          </cell>
          <cell r="Q192">
            <v>20608</v>
          </cell>
          <cell r="R192">
            <v>20608</v>
          </cell>
          <cell r="S192">
            <v>39.25</v>
          </cell>
          <cell r="T192">
            <v>500</v>
          </cell>
          <cell r="U192">
            <v>0</v>
          </cell>
          <cell r="V192">
            <v>10304000</v>
          </cell>
          <cell r="W192">
            <v>0</v>
          </cell>
          <cell r="X192">
            <v>500</v>
          </cell>
          <cell r="Y192">
            <v>0</v>
          </cell>
          <cell r="Z192">
            <v>500</v>
          </cell>
          <cell r="AA192">
            <v>500</v>
          </cell>
          <cell r="AB192">
            <v>10304000</v>
          </cell>
          <cell r="AC192">
            <v>10221</v>
          </cell>
          <cell r="AD192" t="str">
            <v>Multiplex</v>
          </cell>
          <cell r="AE192" t="str">
            <v>sheet</v>
          </cell>
          <cell r="AF192">
            <v>0.14000000000000001</v>
          </cell>
          <cell r="AG192">
            <v>20608</v>
          </cell>
          <cell r="AH192">
            <v>2885.1200000000003</v>
          </cell>
          <cell r="AI192">
            <v>961.70666666666682</v>
          </cell>
          <cell r="AJ192">
            <v>65000</v>
          </cell>
          <cell r="AK192">
            <v>9100</v>
          </cell>
          <cell r="AL192">
            <v>187532800</v>
          </cell>
          <cell r="AM192">
            <v>10221</v>
          </cell>
          <cell r="AN192" t="str">
            <v>Foreman</v>
          </cell>
          <cell r="AO192" t="str">
            <v>hour</v>
          </cell>
          <cell r="AP192">
            <v>1</v>
          </cell>
          <cell r="AQ192">
            <v>2</v>
          </cell>
          <cell r="AR192">
            <v>20608</v>
          </cell>
          <cell r="AS192">
            <v>0.5</v>
          </cell>
          <cell r="AT192">
            <v>7200</v>
          </cell>
          <cell r="AU192">
            <v>3600</v>
          </cell>
          <cell r="AV192">
            <v>74188800</v>
          </cell>
          <cell r="AW192">
            <v>0</v>
          </cell>
          <cell r="AX192">
            <v>0</v>
          </cell>
          <cell r="AY192">
            <v>1</v>
          </cell>
          <cell r="AZ192">
            <v>0</v>
          </cell>
          <cell r="BA192">
            <v>0</v>
          </cell>
        </row>
        <row r="193">
          <cell r="F193" t="str">
            <v>s/d 2 meter</v>
          </cell>
          <cell r="AC193">
            <v>10222</v>
          </cell>
          <cell r="AD193" t="str">
            <v xml:space="preserve">Wood </v>
          </cell>
          <cell r="AE193" t="str">
            <v>m3</v>
          </cell>
          <cell r="AF193">
            <v>7.4999999999999997E-3</v>
          </cell>
          <cell r="AG193">
            <v>20608</v>
          </cell>
          <cell r="AH193">
            <v>154.56</v>
          </cell>
          <cell r="AI193">
            <v>51.52</v>
          </cell>
          <cell r="AJ193">
            <v>1200000</v>
          </cell>
          <cell r="AK193">
            <v>9000</v>
          </cell>
          <cell r="AL193">
            <v>185472000</v>
          </cell>
          <cell r="AM193">
            <v>10222</v>
          </cell>
          <cell r="AN193" t="str">
            <v>Skilled Labour</v>
          </cell>
          <cell r="AO193" t="str">
            <v>hour</v>
          </cell>
          <cell r="AP193">
            <v>2</v>
          </cell>
          <cell r="AQ193">
            <v>2</v>
          </cell>
          <cell r="AR193">
            <v>20608</v>
          </cell>
          <cell r="AS193">
            <v>1</v>
          </cell>
          <cell r="AT193">
            <v>6500</v>
          </cell>
          <cell r="AU193">
            <v>6500</v>
          </cell>
          <cell r="AV193">
            <v>133952000</v>
          </cell>
        </row>
        <row r="194">
          <cell r="AC194">
            <v>10223</v>
          </cell>
          <cell r="AD194" t="str">
            <v>Nails</v>
          </cell>
          <cell r="AE194" t="str">
            <v>kg</v>
          </cell>
          <cell r="AF194">
            <v>0.2</v>
          </cell>
          <cell r="AG194">
            <v>20608</v>
          </cell>
          <cell r="AH194">
            <v>4121.6000000000004</v>
          </cell>
          <cell r="AI194">
            <v>1373.8666666666668</v>
          </cell>
          <cell r="AJ194">
            <v>8500</v>
          </cell>
          <cell r="AK194">
            <v>1700</v>
          </cell>
          <cell r="AL194">
            <v>35033600</v>
          </cell>
          <cell r="AM194">
            <v>10223</v>
          </cell>
          <cell r="AN194" t="str">
            <v>Labour</v>
          </cell>
          <cell r="AO194" t="str">
            <v>hour</v>
          </cell>
          <cell r="AP194">
            <v>6</v>
          </cell>
          <cell r="AQ194">
            <v>2</v>
          </cell>
          <cell r="AR194">
            <v>20608</v>
          </cell>
          <cell r="AS194">
            <v>3</v>
          </cell>
          <cell r="AT194">
            <v>4300</v>
          </cell>
          <cell r="AU194">
            <v>12900</v>
          </cell>
          <cell r="AV194">
            <v>265843200</v>
          </cell>
        </row>
        <row r="195">
          <cell r="AC195">
            <v>10224</v>
          </cell>
          <cell r="AD195" t="str">
            <v>Teak Oil</v>
          </cell>
          <cell r="AE195" t="str">
            <v>litre</v>
          </cell>
          <cell r="AF195">
            <v>0.05</v>
          </cell>
          <cell r="AG195">
            <v>20608</v>
          </cell>
          <cell r="AH195">
            <v>1030.4000000000001</v>
          </cell>
          <cell r="AI195">
            <v>343.4666666666667</v>
          </cell>
          <cell r="AJ195">
            <v>8500</v>
          </cell>
          <cell r="AK195">
            <v>425</v>
          </cell>
          <cell r="AL195">
            <v>8758400</v>
          </cell>
          <cell r="AM195">
            <v>10224</v>
          </cell>
        </row>
        <row r="196">
          <cell r="AC196">
            <v>10225</v>
          </cell>
          <cell r="AD196" t="str">
            <v>Scafolding</v>
          </cell>
          <cell r="AE196" t="str">
            <v>m3</v>
          </cell>
          <cell r="AF196">
            <v>1.0000000000000002E-2</v>
          </cell>
          <cell r="AG196">
            <v>20608</v>
          </cell>
          <cell r="AH196">
            <v>206.08000000000004</v>
          </cell>
          <cell r="AI196">
            <v>68.693333333333342</v>
          </cell>
          <cell r="AJ196">
            <v>500000</v>
          </cell>
          <cell r="AK196">
            <v>5000</v>
          </cell>
          <cell r="AL196">
            <v>103040000</v>
          </cell>
          <cell r="AM196">
            <v>10225</v>
          </cell>
        </row>
        <row r="197">
          <cell r="AC197">
            <v>10226</v>
          </cell>
          <cell r="AM197">
            <v>10226</v>
          </cell>
        </row>
        <row r="198">
          <cell r="AA198">
            <v>0</v>
          </cell>
          <cell r="AC198">
            <v>10227</v>
          </cell>
          <cell r="AM198">
            <v>10227</v>
          </cell>
        </row>
        <row r="199">
          <cell r="D199" t="str">
            <v>Form work type - A3</v>
          </cell>
          <cell r="E199" t="str">
            <v>sq.m</v>
          </cell>
          <cell r="F199">
            <v>6043</v>
          </cell>
          <cell r="H199">
            <v>1</v>
          </cell>
          <cell r="Z199">
            <v>500</v>
          </cell>
          <cell r="AA199">
            <v>500</v>
          </cell>
          <cell r="AB199">
            <v>3021500</v>
          </cell>
          <cell r="AC199">
            <v>10230</v>
          </cell>
          <cell r="AK199">
            <v>32605</v>
          </cell>
          <cell r="AL199">
            <v>197032015</v>
          </cell>
          <cell r="AM199">
            <v>10230</v>
          </cell>
          <cell r="AQ199">
            <v>1.5</v>
          </cell>
          <cell r="AU199">
            <v>36398</v>
          </cell>
          <cell r="AV199">
            <v>219953114</v>
          </cell>
          <cell r="AZ199">
            <v>0</v>
          </cell>
          <cell r="BA199">
            <v>0</v>
          </cell>
          <cell r="BB199">
            <v>69503</v>
          </cell>
          <cell r="BC199">
            <v>420006629</v>
          </cell>
          <cell r="BE199">
            <v>500</v>
          </cell>
          <cell r="BF199">
            <v>32605</v>
          </cell>
          <cell r="BG199">
            <v>36398</v>
          </cell>
          <cell r="BH199">
            <v>69503</v>
          </cell>
        </row>
        <row r="200">
          <cell r="F200" t="str">
            <v>pake support berat</v>
          </cell>
          <cell r="G200" t="str">
            <v>tools</v>
          </cell>
          <cell r="H200">
            <v>1</v>
          </cell>
          <cell r="I200" t="str">
            <v>ls</v>
          </cell>
          <cell r="J200">
            <v>1</v>
          </cell>
          <cell r="K200">
            <v>1</v>
          </cell>
          <cell r="L200">
            <v>3</v>
          </cell>
          <cell r="M200">
            <v>25</v>
          </cell>
          <cell r="N200">
            <v>7</v>
          </cell>
          <cell r="O200">
            <v>1</v>
          </cell>
          <cell r="P200">
            <v>525</v>
          </cell>
          <cell r="Q200">
            <v>6043</v>
          </cell>
          <cell r="R200">
            <v>6043</v>
          </cell>
          <cell r="S200">
            <v>11.51</v>
          </cell>
          <cell r="T200">
            <v>500</v>
          </cell>
          <cell r="U200">
            <v>0</v>
          </cell>
          <cell r="V200">
            <v>3021500</v>
          </cell>
          <cell r="W200">
            <v>0</v>
          </cell>
          <cell r="X200">
            <v>500</v>
          </cell>
          <cell r="Y200">
            <v>0</v>
          </cell>
          <cell r="Z200">
            <v>500</v>
          </cell>
          <cell r="AA200">
            <v>500</v>
          </cell>
          <cell r="AB200">
            <v>3021500</v>
          </cell>
          <cell r="AC200">
            <v>10231</v>
          </cell>
          <cell r="AD200" t="str">
            <v>Multiplex</v>
          </cell>
          <cell r="AE200" t="str">
            <v>sheet</v>
          </cell>
          <cell r="AF200">
            <v>0.14000000000000001</v>
          </cell>
          <cell r="AG200">
            <v>6043</v>
          </cell>
          <cell r="AH200">
            <v>846.0200000000001</v>
          </cell>
          <cell r="AI200">
            <v>282.00666666666672</v>
          </cell>
          <cell r="AJ200">
            <v>65000</v>
          </cell>
          <cell r="AK200">
            <v>9100</v>
          </cell>
          <cell r="AL200">
            <v>54991300</v>
          </cell>
          <cell r="AM200">
            <v>10231</v>
          </cell>
          <cell r="AN200" t="str">
            <v>Foreman</v>
          </cell>
          <cell r="AO200" t="str">
            <v>hour</v>
          </cell>
          <cell r="AP200">
            <v>1</v>
          </cell>
          <cell r="AQ200">
            <v>1.5</v>
          </cell>
          <cell r="AR200">
            <v>6043</v>
          </cell>
          <cell r="AS200">
            <v>0.66659999999999997</v>
          </cell>
          <cell r="AT200">
            <v>7200</v>
          </cell>
          <cell r="AU200">
            <v>4799</v>
          </cell>
          <cell r="AV200">
            <v>29000357</v>
          </cell>
          <cell r="AW200">
            <v>0</v>
          </cell>
          <cell r="AX200">
            <v>0</v>
          </cell>
          <cell r="AY200">
            <v>1</v>
          </cell>
          <cell r="AZ200">
            <v>0</v>
          </cell>
          <cell r="BA200">
            <v>0</v>
          </cell>
        </row>
        <row r="201">
          <cell r="F201" t="str">
            <v>s/d 5 m</v>
          </cell>
          <cell r="AC201">
            <v>10232</v>
          </cell>
          <cell r="AD201" t="str">
            <v xml:space="preserve">Wood </v>
          </cell>
          <cell r="AE201" t="str">
            <v>m3</v>
          </cell>
          <cell r="AF201">
            <v>7.4999999999999997E-3</v>
          </cell>
          <cell r="AG201">
            <v>6043</v>
          </cell>
          <cell r="AH201">
            <v>45.322499999999998</v>
          </cell>
          <cell r="AI201">
            <v>15.1075</v>
          </cell>
          <cell r="AJ201">
            <v>1200000</v>
          </cell>
          <cell r="AK201">
            <v>9000</v>
          </cell>
          <cell r="AL201">
            <v>54387000</v>
          </cell>
          <cell r="AM201">
            <v>10232</v>
          </cell>
          <cell r="AN201" t="str">
            <v>Skilled Labour</v>
          </cell>
          <cell r="AO201" t="str">
            <v>hour</v>
          </cell>
          <cell r="AP201">
            <v>2</v>
          </cell>
          <cell r="AQ201">
            <v>1.5</v>
          </cell>
          <cell r="AR201">
            <v>6043</v>
          </cell>
          <cell r="AS201">
            <v>1.3332999999999999</v>
          </cell>
          <cell r="AT201">
            <v>6500</v>
          </cell>
          <cell r="AU201">
            <v>8666</v>
          </cell>
          <cell r="AV201">
            <v>52368638</v>
          </cell>
        </row>
        <row r="202">
          <cell r="AC202">
            <v>10233</v>
          </cell>
          <cell r="AD202" t="str">
            <v>Nails</v>
          </cell>
          <cell r="AE202" t="str">
            <v>kg</v>
          </cell>
          <cell r="AF202">
            <v>0.33</v>
          </cell>
          <cell r="AG202">
            <v>6043</v>
          </cell>
          <cell r="AH202">
            <v>1994.19</v>
          </cell>
          <cell r="AI202">
            <v>664.73</v>
          </cell>
          <cell r="AJ202">
            <v>8500</v>
          </cell>
          <cell r="AK202">
            <v>2805</v>
          </cell>
          <cell r="AL202">
            <v>16950615</v>
          </cell>
          <cell r="AM202">
            <v>10233</v>
          </cell>
          <cell r="AN202" t="str">
            <v>Labour</v>
          </cell>
          <cell r="AO202" t="str">
            <v>hour</v>
          </cell>
          <cell r="AP202">
            <v>8</v>
          </cell>
          <cell r="AQ202">
            <v>1.5</v>
          </cell>
          <cell r="AR202">
            <v>6043</v>
          </cell>
          <cell r="AS202">
            <v>5.3333000000000004</v>
          </cell>
          <cell r="AT202">
            <v>4300</v>
          </cell>
          <cell r="AU202">
            <v>22933</v>
          </cell>
          <cell r="AV202">
            <v>138584119</v>
          </cell>
        </row>
        <row r="203">
          <cell r="AC203">
            <v>10234</v>
          </cell>
          <cell r="AD203" t="str">
            <v>Teak Oil</v>
          </cell>
          <cell r="AE203" t="str">
            <v>litre</v>
          </cell>
          <cell r="AF203">
            <v>0.2</v>
          </cell>
          <cell r="AG203">
            <v>6043</v>
          </cell>
          <cell r="AH203">
            <v>1208.6000000000001</v>
          </cell>
          <cell r="AI203">
            <v>402.86666666666673</v>
          </cell>
          <cell r="AJ203">
            <v>8500</v>
          </cell>
          <cell r="AK203">
            <v>1700</v>
          </cell>
          <cell r="AL203">
            <v>10273100</v>
          </cell>
          <cell r="AM203">
            <v>10234</v>
          </cell>
        </row>
        <row r="204">
          <cell r="AC204">
            <v>10235</v>
          </cell>
          <cell r="AD204" t="str">
            <v>Scafolding</v>
          </cell>
          <cell r="AE204" t="str">
            <v>m3</v>
          </cell>
          <cell r="AF204">
            <v>2.0000000000000004E-2</v>
          </cell>
          <cell r="AG204">
            <v>6043</v>
          </cell>
          <cell r="AH204">
            <v>120.86000000000003</v>
          </cell>
          <cell r="AI204">
            <v>40.286666666666676</v>
          </cell>
          <cell r="AJ204">
            <v>500000</v>
          </cell>
          <cell r="AK204">
            <v>10000</v>
          </cell>
          <cell r="AL204">
            <v>60430000</v>
          </cell>
          <cell r="AM204">
            <v>10235</v>
          </cell>
        </row>
        <row r="205">
          <cell r="AC205">
            <v>10236</v>
          </cell>
          <cell r="AM205">
            <v>10236</v>
          </cell>
        </row>
        <row r="206">
          <cell r="AA206">
            <v>0</v>
          </cell>
          <cell r="AC206">
            <v>10237</v>
          </cell>
          <cell r="AM206">
            <v>10237</v>
          </cell>
        </row>
        <row r="207">
          <cell r="D207" t="str">
            <v>Reinforcement bar  , deform</v>
          </cell>
          <cell r="E207" t="str">
            <v>ton</v>
          </cell>
          <cell r="F207">
            <v>1341</v>
          </cell>
          <cell r="H207">
            <v>0.2</v>
          </cell>
          <cell r="Z207">
            <v>101000</v>
          </cell>
          <cell r="AA207">
            <v>101000</v>
          </cell>
          <cell r="AB207">
            <v>135441000</v>
          </cell>
          <cell r="AC207">
            <v>10240</v>
          </cell>
          <cell r="AK207">
            <v>5904000</v>
          </cell>
          <cell r="AL207">
            <v>7917264000</v>
          </cell>
          <cell r="AM207">
            <v>10240</v>
          </cell>
          <cell r="AQ207">
            <v>0.2</v>
          </cell>
          <cell r="AU207">
            <v>187000</v>
          </cell>
          <cell r="AV207">
            <v>250767000</v>
          </cell>
          <cell r="AZ207">
            <v>0</v>
          </cell>
          <cell r="BA207">
            <v>0</v>
          </cell>
          <cell r="BB207">
            <v>6192000</v>
          </cell>
          <cell r="BC207">
            <v>8303472000</v>
          </cell>
          <cell r="BE207">
            <v>101000</v>
          </cell>
          <cell r="BF207">
            <v>5904000</v>
          </cell>
          <cell r="BG207">
            <v>187000</v>
          </cell>
          <cell r="BH207">
            <v>6192000</v>
          </cell>
        </row>
        <row r="208">
          <cell r="G208" t="str">
            <v>Bar Bender</v>
          </cell>
          <cell r="H208">
            <v>0.2</v>
          </cell>
          <cell r="I208" t="str">
            <v>hour</v>
          </cell>
          <cell r="J208">
            <v>1</v>
          </cell>
          <cell r="K208">
            <v>5</v>
          </cell>
          <cell r="L208">
            <v>3</v>
          </cell>
          <cell r="M208">
            <v>25</v>
          </cell>
          <cell r="N208">
            <v>7</v>
          </cell>
          <cell r="O208">
            <v>1</v>
          </cell>
          <cell r="P208">
            <v>525</v>
          </cell>
          <cell r="Q208">
            <v>1341</v>
          </cell>
          <cell r="R208">
            <v>6705</v>
          </cell>
          <cell r="S208">
            <v>12.77</v>
          </cell>
          <cell r="T208">
            <v>5000</v>
          </cell>
          <cell r="U208">
            <v>5100</v>
          </cell>
          <cell r="V208">
            <v>33525000</v>
          </cell>
          <cell r="W208">
            <v>34195500</v>
          </cell>
          <cell r="X208">
            <v>25000</v>
          </cell>
          <cell r="Y208">
            <v>25500</v>
          </cell>
          <cell r="Z208">
            <v>50500</v>
          </cell>
          <cell r="AA208">
            <v>50500</v>
          </cell>
          <cell r="AB208">
            <v>67720500</v>
          </cell>
          <cell r="AC208">
            <v>10241</v>
          </cell>
          <cell r="AD208" t="str">
            <v>Reinforcement Bar, Deform</v>
          </cell>
          <cell r="AE208" t="str">
            <v>kg</v>
          </cell>
          <cell r="AF208">
            <v>1025</v>
          </cell>
          <cell r="AG208">
            <v>1341</v>
          </cell>
          <cell r="AH208">
            <v>1374525</v>
          </cell>
          <cell r="AI208">
            <v>458175</v>
          </cell>
          <cell r="AJ208">
            <v>5600</v>
          </cell>
          <cell r="AK208">
            <v>5740000</v>
          </cell>
          <cell r="AL208">
            <v>7697340000</v>
          </cell>
          <cell r="AM208">
            <v>10241</v>
          </cell>
          <cell r="AN208" t="str">
            <v>Foreman</v>
          </cell>
          <cell r="AO208" t="str">
            <v>hour</v>
          </cell>
          <cell r="AP208">
            <v>1</v>
          </cell>
          <cell r="AQ208">
            <v>0.2</v>
          </cell>
          <cell r="AR208">
            <v>1341</v>
          </cell>
          <cell r="AS208">
            <v>5</v>
          </cell>
          <cell r="AT208">
            <v>7200</v>
          </cell>
          <cell r="AU208">
            <v>36000</v>
          </cell>
          <cell r="AV208">
            <v>48276000</v>
          </cell>
          <cell r="AW208">
            <v>0</v>
          </cell>
          <cell r="AX208">
            <v>0</v>
          </cell>
          <cell r="AY208">
            <v>1</v>
          </cell>
          <cell r="AZ208">
            <v>0</v>
          </cell>
          <cell r="BA208">
            <v>0</v>
          </cell>
        </row>
        <row r="209">
          <cell r="G209" t="str">
            <v>Bar Cutter</v>
          </cell>
          <cell r="H209">
            <v>0.2</v>
          </cell>
          <cell r="I209" t="str">
            <v>hour</v>
          </cell>
          <cell r="J209">
            <v>1</v>
          </cell>
          <cell r="K209">
            <v>5</v>
          </cell>
          <cell r="L209">
            <v>3</v>
          </cell>
          <cell r="M209">
            <v>25</v>
          </cell>
          <cell r="N209">
            <v>7</v>
          </cell>
          <cell r="O209">
            <v>1</v>
          </cell>
          <cell r="P209">
            <v>525</v>
          </cell>
          <cell r="Q209">
            <v>1341</v>
          </cell>
          <cell r="R209">
            <v>6705</v>
          </cell>
          <cell r="S209">
            <v>12.77</v>
          </cell>
          <cell r="T209">
            <v>5000</v>
          </cell>
          <cell r="U209">
            <v>5100</v>
          </cell>
          <cell r="V209">
            <v>33525000</v>
          </cell>
          <cell r="W209">
            <v>34195500</v>
          </cell>
          <cell r="X209">
            <v>25000</v>
          </cell>
          <cell r="Y209">
            <v>25500</v>
          </cell>
          <cell r="Z209">
            <v>50500</v>
          </cell>
          <cell r="AA209">
            <v>50500</v>
          </cell>
          <cell r="AB209">
            <v>67720500</v>
          </cell>
          <cell r="AC209">
            <v>10242</v>
          </cell>
          <cell r="AD209" t="str">
            <v>Wire</v>
          </cell>
          <cell r="AE209" t="str">
            <v>kg</v>
          </cell>
          <cell r="AF209">
            <v>20.5</v>
          </cell>
          <cell r="AG209">
            <v>1341</v>
          </cell>
          <cell r="AH209">
            <v>27490.5</v>
          </cell>
          <cell r="AI209">
            <v>9163.5</v>
          </cell>
          <cell r="AJ209">
            <v>8000</v>
          </cell>
          <cell r="AK209">
            <v>164000</v>
          </cell>
          <cell r="AL209">
            <v>219924000</v>
          </cell>
          <cell r="AM209">
            <v>10242</v>
          </cell>
          <cell r="AN209" t="str">
            <v>Skilled Labour</v>
          </cell>
          <cell r="AO209" t="str">
            <v>hour</v>
          </cell>
          <cell r="AP209">
            <v>2</v>
          </cell>
          <cell r="AQ209">
            <v>0.2</v>
          </cell>
          <cell r="AR209">
            <v>1341</v>
          </cell>
          <cell r="AS209">
            <v>10</v>
          </cell>
          <cell r="AT209">
            <v>6500</v>
          </cell>
          <cell r="AU209">
            <v>65000</v>
          </cell>
          <cell r="AV209">
            <v>87165000</v>
          </cell>
        </row>
        <row r="210">
          <cell r="AC210">
            <v>10243</v>
          </cell>
          <cell r="AM210">
            <v>10243</v>
          </cell>
          <cell r="AN210" t="str">
            <v>Labour</v>
          </cell>
          <cell r="AO210" t="str">
            <v>hour</v>
          </cell>
          <cell r="AP210">
            <v>4</v>
          </cell>
          <cell r="AQ210">
            <v>0.2</v>
          </cell>
          <cell r="AR210">
            <v>1341</v>
          </cell>
          <cell r="AS210">
            <v>20</v>
          </cell>
          <cell r="AT210">
            <v>4300</v>
          </cell>
          <cell r="AU210">
            <v>86000</v>
          </cell>
          <cell r="AV210">
            <v>115326000</v>
          </cell>
        </row>
        <row r="211">
          <cell r="AC211">
            <v>10244</v>
          </cell>
          <cell r="AM211">
            <v>10244</v>
          </cell>
        </row>
        <row r="212">
          <cell r="AC212">
            <v>10245</v>
          </cell>
          <cell r="AM212">
            <v>10245</v>
          </cell>
        </row>
        <row r="213">
          <cell r="AC213">
            <v>10246</v>
          </cell>
          <cell r="AM213">
            <v>10246</v>
          </cell>
        </row>
        <row r="214">
          <cell r="AA214">
            <v>0</v>
          </cell>
          <cell r="AC214">
            <v>10247</v>
          </cell>
          <cell r="AM214">
            <v>10247</v>
          </cell>
        </row>
        <row r="215">
          <cell r="D215" t="str">
            <v>Reinforcement bar , round</v>
          </cell>
          <cell r="E215" t="str">
            <v>ton</v>
          </cell>
          <cell r="F215">
            <v>341</v>
          </cell>
          <cell r="H215">
            <v>0.2</v>
          </cell>
          <cell r="Z215">
            <v>101000</v>
          </cell>
          <cell r="AA215">
            <v>101000</v>
          </cell>
          <cell r="AB215">
            <v>34441000</v>
          </cell>
          <cell r="AC215">
            <v>10250</v>
          </cell>
          <cell r="AK215">
            <v>5750250</v>
          </cell>
          <cell r="AL215">
            <v>1960835250</v>
          </cell>
          <cell r="AM215">
            <v>10250</v>
          </cell>
          <cell r="AQ215">
            <v>0.2</v>
          </cell>
          <cell r="AU215">
            <v>187000</v>
          </cell>
          <cell r="AV215">
            <v>63767000</v>
          </cell>
          <cell r="AZ215">
            <v>0</v>
          </cell>
          <cell r="BA215">
            <v>0</v>
          </cell>
          <cell r="BB215">
            <v>6038250</v>
          </cell>
          <cell r="BC215">
            <v>2059043250</v>
          </cell>
          <cell r="BE215">
            <v>101000</v>
          </cell>
          <cell r="BF215">
            <v>5750250</v>
          </cell>
          <cell r="BG215">
            <v>187000</v>
          </cell>
          <cell r="BH215">
            <v>6038250</v>
          </cell>
        </row>
        <row r="216">
          <cell r="G216" t="str">
            <v>Bar Bender</v>
          </cell>
          <cell r="H216">
            <v>0.2</v>
          </cell>
          <cell r="I216" t="str">
            <v>hour</v>
          </cell>
          <cell r="J216">
            <v>1</v>
          </cell>
          <cell r="K216">
            <v>5</v>
          </cell>
          <cell r="L216">
            <v>3</v>
          </cell>
          <cell r="M216">
            <v>25</v>
          </cell>
          <cell r="N216">
            <v>7</v>
          </cell>
          <cell r="O216">
            <v>1</v>
          </cell>
          <cell r="P216">
            <v>525</v>
          </cell>
          <cell r="Q216">
            <v>341</v>
          </cell>
          <cell r="R216">
            <v>1705</v>
          </cell>
          <cell r="S216">
            <v>3.24</v>
          </cell>
          <cell r="T216">
            <v>5000</v>
          </cell>
          <cell r="U216">
            <v>5100</v>
          </cell>
          <cell r="V216">
            <v>8525000</v>
          </cell>
          <cell r="W216">
            <v>8695500</v>
          </cell>
          <cell r="X216">
            <v>25000</v>
          </cell>
          <cell r="Y216">
            <v>25500</v>
          </cell>
          <cell r="Z216">
            <v>50500</v>
          </cell>
          <cell r="AA216">
            <v>50500</v>
          </cell>
          <cell r="AB216">
            <v>17220500</v>
          </cell>
          <cell r="AC216">
            <v>10251</v>
          </cell>
          <cell r="AD216" t="str">
            <v>Reinforcement Bar, Round</v>
          </cell>
          <cell r="AE216" t="str">
            <v>kg</v>
          </cell>
          <cell r="AF216">
            <v>1025</v>
          </cell>
          <cell r="AG216">
            <v>341</v>
          </cell>
          <cell r="AH216">
            <v>349525</v>
          </cell>
          <cell r="AI216">
            <v>116508.33333333333</v>
          </cell>
          <cell r="AJ216">
            <v>5450</v>
          </cell>
          <cell r="AK216">
            <v>5586250</v>
          </cell>
          <cell r="AL216">
            <v>1904911250</v>
          </cell>
          <cell r="AM216">
            <v>10251</v>
          </cell>
          <cell r="AN216" t="str">
            <v>Foreman</v>
          </cell>
          <cell r="AO216" t="str">
            <v>hour</v>
          </cell>
          <cell r="AP216">
            <v>1</v>
          </cell>
          <cell r="AQ216">
            <v>0.2</v>
          </cell>
          <cell r="AR216">
            <v>341</v>
          </cell>
          <cell r="AS216">
            <v>5</v>
          </cell>
          <cell r="AT216">
            <v>7200</v>
          </cell>
          <cell r="AU216">
            <v>36000</v>
          </cell>
          <cell r="AV216">
            <v>12276000</v>
          </cell>
          <cell r="AW216">
            <v>0</v>
          </cell>
          <cell r="AX216">
            <v>0</v>
          </cell>
          <cell r="AY216">
            <v>1</v>
          </cell>
          <cell r="AZ216">
            <v>0</v>
          </cell>
          <cell r="BA216">
            <v>0</v>
          </cell>
        </row>
        <row r="217">
          <cell r="G217" t="str">
            <v>Bar Cutter</v>
          </cell>
          <cell r="H217">
            <v>0.2</v>
          </cell>
          <cell r="I217" t="str">
            <v>hour</v>
          </cell>
          <cell r="J217">
            <v>1</v>
          </cell>
          <cell r="K217">
            <v>5</v>
          </cell>
          <cell r="L217">
            <v>3</v>
          </cell>
          <cell r="M217">
            <v>25</v>
          </cell>
          <cell r="N217">
            <v>7</v>
          </cell>
          <cell r="O217">
            <v>1</v>
          </cell>
          <cell r="P217">
            <v>525</v>
          </cell>
          <cell r="Q217">
            <v>341</v>
          </cell>
          <cell r="R217">
            <v>1705</v>
          </cell>
          <cell r="S217">
            <v>3.24</v>
          </cell>
          <cell r="T217">
            <v>5000</v>
          </cell>
          <cell r="U217">
            <v>5100</v>
          </cell>
          <cell r="V217">
            <v>8525000</v>
          </cell>
          <cell r="W217">
            <v>8695500</v>
          </cell>
          <cell r="X217">
            <v>25000</v>
          </cell>
          <cell r="Y217">
            <v>25500</v>
          </cell>
          <cell r="Z217">
            <v>50500</v>
          </cell>
          <cell r="AA217">
            <v>50500</v>
          </cell>
          <cell r="AB217">
            <v>17220500</v>
          </cell>
          <cell r="AC217">
            <v>10252</v>
          </cell>
          <cell r="AD217" t="str">
            <v>Wire</v>
          </cell>
          <cell r="AE217" t="str">
            <v>kg</v>
          </cell>
          <cell r="AF217">
            <v>20.5</v>
          </cell>
          <cell r="AG217">
            <v>341</v>
          </cell>
          <cell r="AH217">
            <v>6990.5</v>
          </cell>
          <cell r="AI217">
            <v>2330.1666666666665</v>
          </cell>
          <cell r="AJ217">
            <v>8000</v>
          </cell>
          <cell r="AK217">
            <v>164000</v>
          </cell>
          <cell r="AL217">
            <v>55924000</v>
          </cell>
          <cell r="AM217">
            <v>10252</v>
          </cell>
          <cell r="AN217" t="str">
            <v>Skilled Labour</v>
          </cell>
          <cell r="AO217" t="str">
            <v>hour</v>
          </cell>
          <cell r="AP217">
            <v>2</v>
          </cell>
          <cell r="AQ217">
            <v>0.2</v>
          </cell>
          <cell r="AR217">
            <v>341</v>
          </cell>
          <cell r="AS217">
            <v>10</v>
          </cell>
          <cell r="AT217">
            <v>6500</v>
          </cell>
          <cell r="AU217">
            <v>65000</v>
          </cell>
          <cell r="AV217">
            <v>22165000</v>
          </cell>
        </row>
        <row r="218">
          <cell r="AC218">
            <v>10253</v>
          </cell>
          <cell r="AM218">
            <v>10253</v>
          </cell>
          <cell r="AN218" t="str">
            <v>Labour</v>
          </cell>
          <cell r="AO218" t="str">
            <v>hour</v>
          </cell>
          <cell r="AP218">
            <v>4</v>
          </cell>
          <cell r="AQ218">
            <v>0.2</v>
          </cell>
          <cell r="AR218">
            <v>341</v>
          </cell>
          <cell r="AS218">
            <v>20</v>
          </cell>
          <cell r="AT218">
            <v>4300</v>
          </cell>
          <cell r="AU218">
            <v>86000</v>
          </cell>
          <cell r="AV218">
            <v>29326000</v>
          </cell>
        </row>
        <row r="219">
          <cell r="AC219">
            <v>10254</v>
          </cell>
          <cell r="AM219">
            <v>10254</v>
          </cell>
        </row>
        <row r="220">
          <cell r="AC220">
            <v>10255</v>
          </cell>
          <cell r="AM220">
            <v>10255</v>
          </cell>
        </row>
        <row r="221">
          <cell r="AC221">
            <v>10256</v>
          </cell>
          <cell r="AM221">
            <v>10256</v>
          </cell>
        </row>
        <row r="222">
          <cell r="AA222">
            <v>0</v>
          </cell>
          <cell r="AC222">
            <v>10257</v>
          </cell>
          <cell r="AM222">
            <v>10257</v>
          </cell>
        </row>
        <row r="223">
          <cell r="D223" t="str">
            <v>Precast Conc. Block 1.4x1.4x0.7 inc. Re-Bar</v>
          </cell>
          <cell r="E223" t="str">
            <v>nos</v>
          </cell>
          <cell r="F223">
            <v>432</v>
          </cell>
          <cell r="H223">
            <v>5</v>
          </cell>
          <cell r="Z223">
            <v>60900</v>
          </cell>
          <cell r="AA223">
            <v>60900</v>
          </cell>
          <cell r="AB223">
            <v>26308800</v>
          </cell>
          <cell r="AC223">
            <v>10260</v>
          </cell>
          <cell r="AK223">
            <v>629000</v>
          </cell>
          <cell r="AL223">
            <v>271728000</v>
          </cell>
          <cell r="AM223">
            <v>10260</v>
          </cell>
          <cell r="AQ223">
            <v>2.5</v>
          </cell>
          <cell r="AU223">
            <v>18400</v>
          </cell>
          <cell r="AV223">
            <v>7948800</v>
          </cell>
          <cell r="AZ223">
            <v>0</v>
          </cell>
          <cell r="BA223">
            <v>0</v>
          </cell>
          <cell r="BB223">
            <v>708300</v>
          </cell>
          <cell r="BC223">
            <v>305985600</v>
          </cell>
          <cell r="BE223">
            <v>60900</v>
          </cell>
          <cell r="BF223">
            <v>629000</v>
          </cell>
          <cell r="BG223">
            <v>18400</v>
          </cell>
          <cell r="BH223">
            <v>708300</v>
          </cell>
        </row>
        <row r="224">
          <cell r="G224" t="str">
            <v>Crane 10-15 ton</v>
          </cell>
          <cell r="H224">
            <v>5</v>
          </cell>
          <cell r="I224" t="str">
            <v>hour</v>
          </cell>
          <cell r="J224">
            <v>1</v>
          </cell>
          <cell r="K224">
            <v>0.2</v>
          </cell>
          <cell r="L224">
            <v>1</v>
          </cell>
          <cell r="M224">
            <v>25</v>
          </cell>
          <cell r="N224">
            <v>7</v>
          </cell>
          <cell r="O224">
            <v>1</v>
          </cell>
          <cell r="P224">
            <v>175</v>
          </cell>
          <cell r="Q224">
            <v>432</v>
          </cell>
          <cell r="R224">
            <v>86.4</v>
          </cell>
          <cell r="S224">
            <v>0.49</v>
          </cell>
          <cell r="T224">
            <v>200000</v>
          </cell>
          <cell r="U224">
            <v>102000</v>
          </cell>
          <cell r="V224">
            <v>17280000</v>
          </cell>
          <cell r="W224">
            <v>8812800</v>
          </cell>
          <cell r="X224">
            <v>40000</v>
          </cell>
          <cell r="Y224">
            <v>20400</v>
          </cell>
          <cell r="Z224">
            <v>60400</v>
          </cell>
          <cell r="AA224">
            <v>60400</v>
          </cell>
          <cell r="AB224">
            <v>26092800</v>
          </cell>
          <cell r="AC224">
            <v>10261</v>
          </cell>
          <cell r="AD224" t="str">
            <v>Concrete block 1.4x1.4x0.7 m</v>
          </cell>
          <cell r="AE224" t="str">
            <v>nos</v>
          </cell>
          <cell r="AF224">
            <v>1</v>
          </cell>
          <cell r="AG224">
            <v>432</v>
          </cell>
          <cell r="AH224">
            <v>432</v>
          </cell>
          <cell r="AI224">
            <v>432</v>
          </cell>
          <cell r="AJ224">
            <v>629000</v>
          </cell>
          <cell r="AK224">
            <v>629000</v>
          </cell>
          <cell r="AL224">
            <v>271728000</v>
          </cell>
          <cell r="AM224">
            <v>10261</v>
          </cell>
          <cell r="AN224" t="str">
            <v>Foreman</v>
          </cell>
          <cell r="AO224" t="str">
            <v>hour</v>
          </cell>
          <cell r="AP224">
            <v>1</v>
          </cell>
          <cell r="AQ224">
            <v>2.5</v>
          </cell>
          <cell r="AR224">
            <v>432</v>
          </cell>
          <cell r="AS224">
            <v>0.4</v>
          </cell>
          <cell r="AT224">
            <v>7200</v>
          </cell>
          <cell r="AU224">
            <v>2880</v>
          </cell>
          <cell r="AV224">
            <v>1244160</v>
          </cell>
          <cell r="AW224">
            <v>0</v>
          </cell>
          <cell r="AX224">
            <v>0</v>
          </cell>
          <cell r="AY224">
            <v>1</v>
          </cell>
          <cell r="AZ224">
            <v>0</v>
          </cell>
          <cell r="BA224">
            <v>0</v>
          </cell>
        </row>
        <row r="225">
          <cell r="G225" t="str">
            <v>tools</v>
          </cell>
          <cell r="H225">
            <v>1</v>
          </cell>
          <cell r="I225" t="str">
            <v>ls</v>
          </cell>
          <cell r="J225">
            <v>1</v>
          </cell>
          <cell r="K225">
            <v>1</v>
          </cell>
          <cell r="L225">
            <v>1</v>
          </cell>
          <cell r="M225">
            <v>25</v>
          </cell>
          <cell r="N225">
            <v>7</v>
          </cell>
          <cell r="O225">
            <v>1</v>
          </cell>
          <cell r="P225">
            <v>175</v>
          </cell>
          <cell r="Q225">
            <v>432</v>
          </cell>
          <cell r="R225">
            <v>432</v>
          </cell>
          <cell r="S225">
            <v>2.46</v>
          </cell>
          <cell r="T225">
            <v>500</v>
          </cell>
          <cell r="U225">
            <v>0</v>
          </cell>
          <cell r="V225">
            <v>216000</v>
          </cell>
          <cell r="W225">
            <v>0</v>
          </cell>
          <cell r="X225">
            <v>500</v>
          </cell>
          <cell r="Y225">
            <v>0</v>
          </cell>
          <cell r="Z225">
            <v>500</v>
          </cell>
          <cell r="AA225">
            <v>500</v>
          </cell>
          <cell r="AB225">
            <v>216000</v>
          </cell>
          <cell r="AC225">
            <v>10262</v>
          </cell>
          <cell r="AM225">
            <v>10262</v>
          </cell>
          <cell r="AN225" t="str">
            <v>Skilled Labour</v>
          </cell>
          <cell r="AO225" t="str">
            <v>hour</v>
          </cell>
          <cell r="AP225">
            <v>2</v>
          </cell>
          <cell r="AQ225">
            <v>2.5</v>
          </cell>
          <cell r="AR225">
            <v>432</v>
          </cell>
          <cell r="AS225">
            <v>0.8</v>
          </cell>
          <cell r="AT225">
            <v>6500</v>
          </cell>
          <cell r="AU225">
            <v>5200</v>
          </cell>
          <cell r="AV225">
            <v>2246400</v>
          </cell>
        </row>
        <row r="226">
          <cell r="AC226">
            <v>10263</v>
          </cell>
          <cell r="AM226">
            <v>10263</v>
          </cell>
          <cell r="AN226" t="str">
            <v>Labour</v>
          </cell>
          <cell r="AO226" t="str">
            <v>hour</v>
          </cell>
          <cell r="AP226">
            <v>6</v>
          </cell>
          <cell r="AQ226">
            <v>2.5</v>
          </cell>
          <cell r="AR226">
            <v>432</v>
          </cell>
          <cell r="AS226">
            <v>2.4</v>
          </cell>
          <cell r="AT226">
            <v>4300</v>
          </cell>
          <cell r="AU226">
            <v>10320</v>
          </cell>
          <cell r="AV226">
            <v>4458240</v>
          </cell>
        </row>
        <row r="227">
          <cell r="AC227">
            <v>10264</v>
          </cell>
          <cell r="AM227">
            <v>10264</v>
          </cell>
        </row>
        <row r="228">
          <cell r="AC228">
            <v>10265</v>
          </cell>
          <cell r="AM228">
            <v>10265</v>
          </cell>
        </row>
        <row r="229">
          <cell r="AC229">
            <v>10266</v>
          </cell>
          <cell r="AM229">
            <v>10266</v>
          </cell>
        </row>
        <row r="230">
          <cell r="AA230">
            <v>0</v>
          </cell>
          <cell r="AC230">
            <v>10267</v>
          </cell>
          <cell r="AM230">
            <v>10267</v>
          </cell>
        </row>
        <row r="231">
          <cell r="D231" t="str">
            <v>Stone masonry Type - A</v>
          </cell>
          <cell r="E231" t="str">
            <v>cu.m</v>
          </cell>
          <cell r="F231">
            <v>2723</v>
          </cell>
          <cell r="H231">
            <v>1.5</v>
          </cell>
          <cell r="Z231">
            <v>7766.65</v>
          </cell>
          <cell r="AA231">
            <v>7765.89</v>
          </cell>
          <cell r="AB231">
            <v>21146518.470000003</v>
          </cell>
          <cell r="AC231">
            <v>10270</v>
          </cell>
          <cell r="AK231">
            <v>222800</v>
          </cell>
          <cell r="AL231">
            <v>606684400</v>
          </cell>
          <cell r="AM231">
            <v>10270</v>
          </cell>
          <cell r="AQ231">
            <v>1.5</v>
          </cell>
          <cell r="AU231">
            <v>14960</v>
          </cell>
          <cell r="AV231">
            <v>40736080</v>
          </cell>
          <cell r="AZ231">
            <v>0</v>
          </cell>
          <cell r="BA231">
            <v>0</v>
          </cell>
          <cell r="BB231">
            <v>245525.89</v>
          </cell>
          <cell r="BC231">
            <v>668566998.47000003</v>
          </cell>
          <cell r="BE231">
            <v>7765.89</v>
          </cell>
          <cell r="BF231">
            <v>222800</v>
          </cell>
          <cell r="BG231">
            <v>14960</v>
          </cell>
          <cell r="BH231">
            <v>245525.89</v>
          </cell>
        </row>
        <row r="232">
          <cell r="G232" t="str">
            <v>Concrete  Mixer  0.25 m3</v>
          </cell>
          <cell r="H232">
            <v>1.5</v>
          </cell>
          <cell r="I232" t="str">
            <v>hour</v>
          </cell>
          <cell r="J232">
            <v>1</v>
          </cell>
          <cell r="K232">
            <v>0.66659999999999997</v>
          </cell>
          <cell r="L232">
            <v>15</v>
          </cell>
          <cell r="M232">
            <v>25</v>
          </cell>
          <cell r="N232">
            <v>7</v>
          </cell>
          <cell r="O232">
            <v>1</v>
          </cell>
          <cell r="P232">
            <v>2625</v>
          </cell>
          <cell r="Q232">
            <v>2723</v>
          </cell>
          <cell r="R232">
            <v>1815.33</v>
          </cell>
          <cell r="S232">
            <v>0.69</v>
          </cell>
          <cell r="T232">
            <v>4000</v>
          </cell>
          <cell r="U232">
            <v>7650</v>
          </cell>
          <cell r="V232">
            <v>7261320</v>
          </cell>
          <cell r="W232">
            <v>13887274.5</v>
          </cell>
          <cell r="X232">
            <v>2666.66</v>
          </cell>
          <cell r="Y232">
            <v>5099.99</v>
          </cell>
          <cell r="Z232">
            <v>7766.65</v>
          </cell>
          <cell r="AA232">
            <v>7765.89</v>
          </cell>
          <cell r="AB232">
            <v>21146518.470000003</v>
          </cell>
          <cell r="AC232">
            <v>10271</v>
          </cell>
          <cell r="AD232" t="str">
            <v>Portland Cement</v>
          </cell>
          <cell r="AE232" t="str">
            <v>kg</v>
          </cell>
          <cell r="AF232">
            <v>160</v>
          </cell>
          <cell r="AG232">
            <v>2723</v>
          </cell>
          <cell r="AH232">
            <v>435680</v>
          </cell>
          <cell r="AI232">
            <v>29045.333333333332</v>
          </cell>
          <cell r="AJ232">
            <v>680</v>
          </cell>
          <cell r="AK232">
            <v>108800</v>
          </cell>
          <cell r="AL232">
            <v>296262400</v>
          </cell>
          <cell r="AM232">
            <v>10271</v>
          </cell>
          <cell r="AN232" t="str">
            <v>Foreman</v>
          </cell>
          <cell r="AO232" t="str">
            <v>hour</v>
          </cell>
          <cell r="AP232">
            <v>0.6</v>
          </cell>
          <cell r="AQ232">
            <v>1.5</v>
          </cell>
          <cell r="AR232">
            <v>2723</v>
          </cell>
          <cell r="AS232">
            <v>0.4</v>
          </cell>
          <cell r="AT232">
            <v>7200</v>
          </cell>
          <cell r="AU232">
            <v>2880</v>
          </cell>
          <cell r="AV232">
            <v>7842240</v>
          </cell>
          <cell r="AW232">
            <v>0</v>
          </cell>
          <cell r="AX232">
            <v>0</v>
          </cell>
          <cell r="AY232">
            <v>1</v>
          </cell>
          <cell r="AZ232">
            <v>0</v>
          </cell>
          <cell r="BA232">
            <v>0</v>
          </cell>
        </row>
        <row r="233">
          <cell r="AC233">
            <v>10272</v>
          </cell>
          <cell r="AD233" t="str">
            <v>Sand</v>
          </cell>
          <cell r="AE233" t="str">
            <v>m3</v>
          </cell>
          <cell r="AF233">
            <v>0.4</v>
          </cell>
          <cell r="AG233">
            <v>2723</v>
          </cell>
          <cell r="AH233">
            <v>1089.2</v>
          </cell>
          <cell r="AI233">
            <v>72.61333333333333</v>
          </cell>
          <cell r="AJ233">
            <v>60000</v>
          </cell>
          <cell r="AK233">
            <v>24000</v>
          </cell>
          <cell r="AL233">
            <v>65352000</v>
          </cell>
          <cell r="AM233">
            <v>10272</v>
          </cell>
          <cell r="AN233" t="str">
            <v>Skilled Labour</v>
          </cell>
          <cell r="AO233" t="str">
            <v>hour</v>
          </cell>
          <cell r="AP233">
            <v>1.2</v>
          </cell>
          <cell r="AQ233">
            <v>1.5</v>
          </cell>
          <cell r="AR233">
            <v>2723</v>
          </cell>
          <cell r="AS233">
            <v>0.8</v>
          </cell>
          <cell r="AT233">
            <v>6500</v>
          </cell>
          <cell r="AU233">
            <v>5200</v>
          </cell>
          <cell r="AV233">
            <v>14159600</v>
          </cell>
        </row>
        <row r="234">
          <cell r="AC234">
            <v>10273</v>
          </cell>
          <cell r="AD234" t="str">
            <v>River Stone</v>
          </cell>
          <cell r="AE234" t="str">
            <v>m3</v>
          </cell>
          <cell r="AF234">
            <v>1.2</v>
          </cell>
          <cell r="AG234">
            <v>2723</v>
          </cell>
          <cell r="AH234">
            <v>3267.6</v>
          </cell>
          <cell r="AI234">
            <v>217.84</v>
          </cell>
          <cell r="AJ234">
            <v>75000</v>
          </cell>
          <cell r="AK234">
            <v>90000</v>
          </cell>
          <cell r="AL234">
            <v>245070000</v>
          </cell>
          <cell r="AM234">
            <v>10273</v>
          </cell>
          <cell r="AN234" t="str">
            <v>Labour</v>
          </cell>
          <cell r="AO234" t="str">
            <v>hour</v>
          </cell>
          <cell r="AP234">
            <v>2.4</v>
          </cell>
          <cell r="AQ234">
            <v>1.5</v>
          </cell>
          <cell r="AR234">
            <v>2723</v>
          </cell>
          <cell r="AS234">
            <v>1.6</v>
          </cell>
          <cell r="AT234">
            <v>4300</v>
          </cell>
          <cell r="AU234">
            <v>6880</v>
          </cell>
          <cell r="AV234">
            <v>18734240</v>
          </cell>
        </row>
        <row r="235">
          <cell r="AC235">
            <v>10274</v>
          </cell>
          <cell r="AM235">
            <v>10274</v>
          </cell>
        </row>
        <row r="236">
          <cell r="AC236">
            <v>10275</v>
          </cell>
          <cell r="AM236">
            <v>10275</v>
          </cell>
        </row>
        <row r="237">
          <cell r="AC237">
            <v>10276</v>
          </cell>
          <cell r="AM237">
            <v>10276</v>
          </cell>
        </row>
        <row r="238">
          <cell r="AC238">
            <v>10277</v>
          </cell>
          <cell r="AM238">
            <v>10277</v>
          </cell>
        </row>
        <row r="239">
          <cell r="D239" t="str">
            <v>Stone masonry Type - B</v>
          </cell>
          <cell r="E239" t="str">
            <v>cu.m</v>
          </cell>
          <cell r="F239">
            <v>21210</v>
          </cell>
          <cell r="H239">
            <v>1.5</v>
          </cell>
          <cell r="Z239">
            <v>7766.66</v>
          </cell>
          <cell r="AA239">
            <v>7765.89</v>
          </cell>
          <cell r="AB239">
            <v>164714526.90000001</v>
          </cell>
          <cell r="AC239">
            <v>10280</v>
          </cell>
          <cell r="AK239">
            <v>209200</v>
          </cell>
          <cell r="AL239">
            <v>4437132000</v>
          </cell>
          <cell r="AM239">
            <v>10280</v>
          </cell>
          <cell r="AQ239">
            <v>1.5</v>
          </cell>
          <cell r="AU239">
            <v>14960</v>
          </cell>
          <cell r="AV239">
            <v>317301600</v>
          </cell>
          <cell r="AZ239">
            <v>0</v>
          </cell>
          <cell r="BA239">
            <v>0</v>
          </cell>
          <cell r="BB239">
            <v>231925.89</v>
          </cell>
          <cell r="BC239">
            <v>4919148126.8999996</v>
          </cell>
          <cell r="BE239">
            <v>7765.89</v>
          </cell>
          <cell r="BF239">
            <v>209200</v>
          </cell>
          <cell r="BG239">
            <v>14960</v>
          </cell>
          <cell r="BH239">
            <v>231925.89</v>
          </cell>
        </row>
        <row r="240">
          <cell r="G240" t="str">
            <v>Concrete  Mixer  0.25 m3</v>
          </cell>
          <cell r="H240">
            <v>1.5</v>
          </cell>
          <cell r="I240" t="str">
            <v>hour</v>
          </cell>
          <cell r="J240">
            <v>1</v>
          </cell>
          <cell r="K240">
            <v>0.66659999999999997</v>
          </cell>
          <cell r="L240">
            <v>15</v>
          </cell>
          <cell r="M240">
            <v>25</v>
          </cell>
          <cell r="N240">
            <v>7</v>
          </cell>
          <cell r="O240">
            <v>1</v>
          </cell>
          <cell r="P240">
            <v>2625</v>
          </cell>
          <cell r="Q240">
            <v>21210</v>
          </cell>
          <cell r="R240">
            <v>14140</v>
          </cell>
          <cell r="S240">
            <v>5.38</v>
          </cell>
          <cell r="T240">
            <v>4000</v>
          </cell>
          <cell r="U240">
            <v>7650</v>
          </cell>
          <cell r="V240">
            <v>56560000</v>
          </cell>
          <cell r="W240">
            <v>108171000</v>
          </cell>
          <cell r="X240">
            <v>2666.66</v>
          </cell>
          <cell r="Y240">
            <v>5100</v>
          </cell>
          <cell r="Z240">
            <v>7766.66</v>
          </cell>
          <cell r="AA240">
            <v>7765.89</v>
          </cell>
          <cell r="AB240">
            <v>164714526.90000001</v>
          </cell>
          <cell r="AC240">
            <v>10281</v>
          </cell>
          <cell r="AD240" t="str">
            <v>Portland Cement</v>
          </cell>
          <cell r="AE240" t="str">
            <v>kg</v>
          </cell>
          <cell r="AF240">
            <v>140</v>
          </cell>
          <cell r="AG240">
            <v>21210</v>
          </cell>
          <cell r="AH240">
            <v>2969400</v>
          </cell>
          <cell r="AI240">
            <v>197960</v>
          </cell>
          <cell r="AJ240">
            <v>680</v>
          </cell>
          <cell r="AK240">
            <v>95200</v>
          </cell>
          <cell r="AL240">
            <v>2019192000</v>
          </cell>
          <cell r="AM240">
            <v>10281</v>
          </cell>
          <cell r="AN240" t="str">
            <v>Foreman</v>
          </cell>
          <cell r="AO240" t="str">
            <v>hour</v>
          </cell>
          <cell r="AP240">
            <v>0.6</v>
          </cell>
          <cell r="AQ240">
            <v>1.5</v>
          </cell>
          <cell r="AR240">
            <v>21210</v>
          </cell>
          <cell r="AS240">
            <v>0.4</v>
          </cell>
          <cell r="AT240">
            <v>7200</v>
          </cell>
          <cell r="AU240">
            <v>2880</v>
          </cell>
          <cell r="AV240">
            <v>61084800</v>
          </cell>
          <cell r="AW240">
            <v>0</v>
          </cell>
          <cell r="AX240">
            <v>0</v>
          </cell>
          <cell r="AY240">
            <v>1</v>
          </cell>
          <cell r="AZ240">
            <v>0</v>
          </cell>
          <cell r="BA240">
            <v>0</v>
          </cell>
        </row>
        <row r="241">
          <cell r="AC241">
            <v>10282</v>
          </cell>
          <cell r="AD241" t="str">
            <v>Sand</v>
          </cell>
          <cell r="AE241" t="str">
            <v>m3</v>
          </cell>
          <cell r="AF241">
            <v>0.4</v>
          </cell>
          <cell r="AG241">
            <v>21210</v>
          </cell>
          <cell r="AH241">
            <v>8484</v>
          </cell>
          <cell r="AI241">
            <v>565.6</v>
          </cell>
          <cell r="AJ241">
            <v>60000</v>
          </cell>
          <cell r="AK241">
            <v>24000</v>
          </cell>
          <cell r="AL241">
            <v>509040000</v>
          </cell>
          <cell r="AM241">
            <v>10282</v>
          </cell>
          <cell r="AN241" t="str">
            <v>Skilled Labour</v>
          </cell>
          <cell r="AO241" t="str">
            <v>hour</v>
          </cell>
          <cell r="AP241">
            <v>1.2</v>
          </cell>
          <cell r="AQ241">
            <v>1.5</v>
          </cell>
          <cell r="AR241">
            <v>21210</v>
          </cell>
          <cell r="AS241">
            <v>0.8</v>
          </cell>
          <cell r="AT241">
            <v>6500</v>
          </cell>
          <cell r="AU241">
            <v>5200</v>
          </cell>
          <cell r="AV241">
            <v>110292000</v>
          </cell>
        </row>
        <row r="242">
          <cell r="AC242">
            <v>10283</v>
          </cell>
          <cell r="AD242" t="str">
            <v>River Stone</v>
          </cell>
          <cell r="AE242" t="str">
            <v>m3</v>
          </cell>
          <cell r="AF242">
            <v>1.2</v>
          </cell>
          <cell r="AG242">
            <v>21210</v>
          </cell>
          <cell r="AH242">
            <v>25452</v>
          </cell>
          <cell r="AI242">
            <v>1696.8</v>
          </cell>
          <cell r="AJ242">
            <v>75000</v>
          </cell>
          <cell r="AK242">
            <v>90000</v>
          </cell>
          <cell r="AL242">
            <v>1908900000</v>
          </cell>
          <cell r="AM242">
            <v>10283</v>
          </cell>
          <cell r="AN242" t="str">
            <v>Labour</v>
          </cell>
          <cell r="AO242" t="str">
            <v>hour</v>
          </cell>
          <cell r="AP242">
            <v>2.4</v>
          </cell>
          <cell r="AQ242">
            <v>1.5</v>
          </cell>
          <cell r="AR242">
            <v>21210</v>
          </cell>
          <cell r="AS242">
            <v>1.6</v>
          </cell>
          <cell r="AT242">
            <v>4300</v>
          </cell>
          <cell r="AU242">
            <v>6880</v>
          </cell>
          <cell r="AV242">
            <v>145924800</v>
          </cell>
        </row>
        <row r="243">
          <cell r="AC243">
            <v>10284</v>
          </cell>
          <cell r="AM243">
            <v>10284</v>
          </cell>
        </row>
        <row r="244">
          <cell r="AC244">
            <v>10285</v>
          </cell>
          <cell r="AM244">
            <v>10285</v>
          </cell>
        </row>
        <row r="245">
          <cell r="AC245">
            <v>10286</v>
          </cell>
          <cell r="AM245">
            <v>10286</v>
          </cell>
        </row>
        <row r="246">
          <cell r="AC246">
            <v>10287</v>
          </cell>
          <cell r="AM246">
            <v>10287</v>
          </cell>
        </row>
        <row r="247">
          <cell r="D247" t="str">
            <v>Plastering (mortal 1 : 3)</v>
          </cell>
          <cell r="E247" t="str">
            <v>sq.m</v>
          </cell>
          <cell r="F247">
            <v>6404</v>
          </cell>
          <cell r="H247">
            <v>10</v>
          </cell>
          <cell r="Z247">
            <v>1165</v>
          </cell>
          <cell r="AA247">
            <v>1165</v>
          </cell>
          <cell r="AB247">
            <v>7460660</v>
          </cell>
          <cell r="AC247">
            <v>10290</v>
          </cell>
          <cell r="AK247">
            <v>6637</v>
          </cell>
          <cell r="AL247">
            <v>42503348</v>
          </cell>
          <cell r="AM247">
            <v>10290</v>
          </cell>
          <cell r="AQ247">
            <v>10</v>
          </cell>
          <cell r="AU247">
            <v>3740</v>
          </cell>
          <cell r="AV247">
            <v>23950960</v>
          </cell>
          <cell r="AZ247">
            <v>0</v>
          </cell>
          <cell r="BA247">
            <v>0</v>
          </cell>
          <cell r="BB247">
            <v>11542</v>
          </cell>
          <cell r="BC247">
            <v>73914968</v>
          </cell>
          <cell r="BE247">
            <v>1165</v>
          </cell>
          <cell r="BF247">
            <v>6637</v>
          </cell>
          <cell r="BG247">
            <v>3740</v>
          </cell>
          <cell r="BH247">
            <v>11542</v>
          </cell>
        </row>
        <row r="248">
          <cell r="G248" t="str">
            <v>Concrete  Mixer  0.25 m3</v>
          </cell>
          <cell r="H248">
            <v>10</v>
          </cell>
          <cell r="I248" t="str">
            <v>hour</v>
          </cell>
          <cell r="J248">
            <v>1</v>
          </cell>
          <cell r="K248">
            <v>0.1</v>
          </cell>
          <cell r="L248">
            <v>15</v>
          </cell>
          <cell r="M248">
            <v>25</v>
          </cell>
          <cell r="N248">
            <v>7</v>
          </cell>
          <cell r="O248">
            <v>1</v>
          </cell>
          <cell r="P248">
            <v>2625</v>
          </cell>
          <cell r="Q248">
            <v>6404</v>
          </cell>
          <cell r="R248">
            <v>640.4</v>
          </cell>
          <cell r="S248">
            <v>0.24</v>
          </cell>
          <cell r="T248">
            <v>4000</v>
          </cell>
          <cell r="U248">
            <v>7650</v>
          </cell>
          <cell r="V248">
            <v>2561600</v>
          </cell>
          <cell r="W248">
            <v>4899060</v>
          </cell>
          <cell r="X248">
            <v>400</v>
          </cell>
          <cell r="Y248">
            <v>765</v>
          </cell>
          <cell r="Z248">
            <v>1165</v>
          </cell>
          <cell r="AA248">
            <v>1165</v>
          </cell>
          <cell r="AB248">
            <v>7460660</v>
          </cell>
          <cell r="AC248">
            <v>10291</v>
          </cell>
          <cell r="AD248" t="str">
            <v>Portland Cement</v>
          </cell>
          <cell r="AE248" t="str">
            <v>kg</v>
          </cell>
          <cell r="AF248">
            <v>7.476</v>
          </cell>
          <cell r="AG248">
            <v>6404</v>
          </cell>
          <cell r="AH248">
            <v>47876.303999999996</v>
          </cell>
          <cell r="AI248">
            <v>3191.7535999999996</v>
          </cell>
          <cell r="AJ248">
            <v>680</v>
          </cell>
          <cell r="AK248">
            <v>5083</v>
          </cell>
          <cell r="AL248">
            <v>32551532</v>
          </cell>
          <cell r="AM248">
            <v>10291</v>
          </cell>
          <cell r="AN248" t="str">
            <v>Foreman</v>
          </cell>
          <cell r="AO248" t="str">
            <v>hour</v>
          </cell>
          <cell r="AP248">
            <v>1</v>
          </cell>
          <cell r="AQ248">
            <v>10</v>
          </cell>
          <cell r="AR248">
            <v>6404</v>
          </cell>
          <cell r="AS248">
            <v>0.1</v>
          </cell>
          <cell r="AT248">
            <v>7200</v>
          </cell>
          <cell r="AU248">
            <v>720</v>
          </cell>
          <cell r="AV248">
            <v>4610880</v>
          </cell>
          <cell r="AW248">
            <v>0</v>
          </cell>
          <cell r="AX248">
            <v>0</v>
          </cell>
          <cell r="AY248">
            <v>1</v>
          </cell>
          <cell r="AZ248">
            <v>0</v>
          </cell>
          <cell r="BA248">
            <v>0</v>
          </cell>
        </row>
        <row r="249">
          <cell r="AC249">
            <v>10292</v>
          </cell>
          <cell r="AD249" t="str">
            <v>Sand</v>
          </cell>
          <cell r="AE249" t="str">
            <v>m3</v>
          </cell>
          <cell r="AF249">
            <v>2.5899999999999999E-2</v>
          </cell>
          <cell r="AG249">
            <v>6404</v>
          </cell>
          <cell r="AH249">
            <v>165.86359999999999</v>
          </cell>
          <cell r="AI249">
            <v>11.057573333333332</v>
          </cell>
          <cell r="AJ249">
            <v>60000</v>
          </cell>
          <cell r="AK249">
            <v>1554</v>
          </cell>
          <cell r="AL249">
            <v>9951816</v>
          </cell>
          <cell r="AM249">
            <v>10292</v>
          </cell>
          <cell r="AN249" t="str">
            <v>Skilled Labour</v>
          </cell>
          <cell r="AO249" t="str">
            <v>hour</v>
          </cell>
          <cell r="AP249">
            <v>2</v>
          </cell>
          <cell r="AQ249">
            <v>10</v>
          </cell>
          <cell r="AR249">
            <v>6404</v>
          </cell>
          <cell r="AS249">
            <v>0.2</v>
          </cell>
          <cell r="AT249">
            <v>6500</v>
          </cell>
          <cell r="AU249">
            <v>1300</v>
          </cell>
          <cell r="AV249">
            <v>8325200</v>
          </cell>
        </row>
        <row r="250">
          <cell r="AC250">
            <v>10293</v>
          </cell>
          <cell r="AM250">
            <v>10293</v>
          </cell>
          <cell r="AN250" t="str">
            <v>Labour</v>
          </cell>
          <cell r="AO250" t="str">
            <v>hour</v>
          </cell>
          <cell r="AP250">
            <v>4</v>
          </cell>
          <cell r="AQ250">
            <v>10</v>
          </cell>
          <cell r="AR250">
            <v>6404</v>
          </cell>
          <cell r="AS250">
            <v>0.4</v>
          </cell>
          <cell r="AT250">
            <v>4300</v>
          </cell>
          <cell r="AU250">
            <v>1720</v>
          </cell>
          <cell r="AV250">
            <v>11014880</v>
          </cell>
        </row>
        <row r="251">
          <cell r="AC251">
            <v>10294</v>
          </cell>
          <cell r="AM251">
            <v>10294</v>
          </cell>
        </row>
        <row r="252">
          <cell r="AC252">
            <v>10295</v>
          </cell>
          <cell r="AM252">
            <v>10295</v>
          </cell>
        </row>
        <row r="253">
          <cell r="AC253">
            <v>10296</v>
          </cell>
          <cell r="AM253">
            <v>10296</v>
          </cell>
        </row>
        <row r="254">
          <cell r="AC254">
            <v>10297</v>
          </cell>
          <cell r="AM254">
            <v>10297</v>
          </cell>
        </row>
        <row r="255">
          <cell r="D255" t="str">
            <v>Surfacing and pointing</v>
          </cell>
          <cell r="E255" t="str">
            <v>sq.m</v>
          </cell>
          <cell r="F255">
            <v>47837</v>
          </cell>
          <cell r="H255">
            <v>10</v>
          </cell>
          <cell r="Z255">
            <v>1165</v>
          </cell>
          <cell r="AA255">
            <v>1165</v>
          </cell>
          <cell r="AB255">
            <v>55730105</v>
          </cell>
          <cell r="AC255">
            <v>10300</v>
          </cell>
          <cell r="AK255">
            <v>5891</v>
          </cell>
          <cell r="AL255">
            <v>281807767</v>
          </cell>
          <cell r="AM255">
            <v>10300</v>
          </cell>
          <cell r="AQ255">
            <v>10</v>
          </cell>
          <cell r="AU255">
            <v>3740</v>
          </cell>
          <cell r="AV255">
            <v>178910380</v>
          </cell>
          <cell r="AZ255">
            <v>0</v>
          </cell>
          <cell r="BA255">
            <v>0</v>
          </cell>
          <cell r="BB255">
            <v>10796</v>
          </cell>
          <cell r="BC255">
            <v>516448252</v>
          </cell>
          <cell r="BE255">
            <v>1165</v>
          </cell>
          <cell r="BF255">
            <v>5891</v>
          </cell>
          <cell r="BG255">
            <v>3740</v>
          </cell>
          <cell r="BH255">
            <v>10796</v>
          </cell>
        </row>
        <row r="256">
          <cell r="G256" t="str">
            <v>Concrete  Mixer  0.25 m3</v>
          </cell>
          <cell r="H256">
            <v>10</v>
          </cell>
          <cell r="I256" t="str">
            <v>hour</v>
          </cell>
          <cell r="J256">
            <v>1</v>
          </cell>
          <cell r="K256">
            <v>0.1</v>
          </cell>
          <cell r="L256">
            <v>15</v>
          </cell>
          <cell r="M256">
            <v>25</v>
          </cell>
          <cell r="N256">
            <v>7</v>
          </cell>
          <cell r="O256">
            <v>1</v>
          </cell>
          <cell r="P256">
            <v>2625</v>
          </cell>
          <cell r="Q256">
            <v>47837</v>
          </cell>
          <cell r="R256">
            <v>4783.7</v>
          </cell>
          <cell r="S256">
            <v>1.82</v>
          </cell>
          <cell r="T256">
            <v>4000</v>
          </cell>
          <cell r="U256">
            <v>7650</v>
          </cell>
          <cell r="V256">
            <v>19134800</v>
          </cell>
          <cell r="W256">
            <v>36595305</v>
          </cell>
          <cell r="X256">
            <v>400</v>
          </cell>
          <cell r="Y256">
            <v>765</v>
          </cell>
          <cell r="Z256">
            <v>1165</v>
          </cell>
          <cell r="AA256">
            <v>1165</v>
          </cell>
          <cell r="AB256">
            <v>55730105</v>
          </cell>
          <cell r="AC256">
            <v>10301</v>
          </cell>
          <cell r="AD256" t="str">
            <v>Portland Cement</v>
          </cell>
          <cell r="AE256" t="str">
            <v>kg</v>
          </cell>
          <cell r="AF256">
            <v>6.6341200000000002</v>
          </cell>
          <cell r="AG256">
            <v>47837</v>
          </cell>
          <cell r="AH256">
            <v>317356.39844000002</v>
          </cell>
          <cell r="AI256">
            <v>21157.093229333335</v>
          </cell>
          <cell r="AJ256">
            <v>680</v>
          </cell>
          <cell r="AK256">
            <v>4511</v>
          </cell>
          <cell r="AL256">
            <v>215792707</v>
          </cell>
          <cell r="AM256">
            <v>10301</v>
          </cell>
          <cell r="AN256" t="str">
            <v>Foreman</v>
          </cell>
          <cell r="AO256" t="str">
            <v>hour</v>
          </cell>
          <cell r="AP256">
            <v>1</v>
          </cell>
          <cell r="AQ256">
            <v>10</v>
          </cell>
          <cell r="AR256">
            <v>47837</v>
          </cell>
          <cell r="AS256">
            <v>0.1</v>
          </cell>
          <cell r="AT256">
            <v>7200</v>
          </cell>
          <cell r="AU256">
            <v>720</v>
          </cell>
          <cell r="AV256">
            <v>34442640</v>
          </cell>
          <cell r="AW256">
            <v>0</v>
          </cell>
          <cell r="AX256">
            <v>0</v>
          </cell>
          <cell r="AY256">
            <v>1</v>
          </cell>
          <cell r="AZ256">
            <v>0</v>
          </cell>
          <cell r="BA256">
            <v>0</v>
          </cell>
        </row>
        <row r="257">
          <cell r="AC257">
            <v>10302</v>
          </cell>
          <cell r="AD257" t="str">
            <v>Sand</v>
          </cell>
          <cell r="AE257" t="str">
            <v>m3</v>
          </cell>
          <cell r="AF257">
            <v>2.3E-2</v>
          </cell>
          <cell r="AG257">
            <v>47837</v>
          </cell>
          <cell r="AH257">
            <v>1100.251</v>
          </cell>
          <cell r="AI257">
            <v>73.350066666666663</v>
          </cell>
          <cell r="AJ257">
            <v>60000</v>
          </cell>
          <cell r="AK257">
            <v>1380</v>
          </cell>
          <cell r="AL257">
            <v>66015060</v>
          </cell>
          <cell r="AM257">
            <v>10302</v>
          </cell>
          <cell r="AN257" t="str">
            <v>Skilled Labour</v>
          </cell>
          <cell r="AO257" t="str">
            <v>hour</v>
          </cell>
          <cell r="AP257">
            <v>2</v>
          </cell>
          <cell r="AQ257">
            <v>10</v>
          </cell>
          <cell r="AR257">
            <v>47837</v>
          </cell>
          <cell r="AS257">
            <v>0.2</v>
          </cell>
          <cell r="AT257">
            <v>6500</v>
          </cell>
          <cell r="AU257">
            <v>1300</v>
          </cell>
          <cell r="AV257">
            <v>62188100</v>
          </cell>
        </row>
        <row r="258">
          <cell r="AC258">
            <v>10303</v>
          </cell>
          <cell r="AM258">
            <v>10303</v>
          </cell>
          <cell r="AN258" t="str">
            <v>Labour</v>
          </cell>
          <cell r="AO258" t="str">
            <v>hour</v>
          </cell>
          <cell r="AP258">
            <v>4</v>
          </cell>
          <cell r="AQ258">
            <v>10</v>
          </cell>
          <cell r="AR258">
            <v>47837</v>
          </cell>
          <cell r="AS258">
            <v>0.4</v>
          </cell>
          <cell r="AT258">
            <v>4300</v>
          </cell>
          <cell r="AU258">
            <v>1720</v>
          </cell>
          <cell r="AV258">
            <v>82279640</v>
          </cell>
        </row>
        <row r="259">
          <cell r="AC259">
            <v>10304</v>
          </cell>
          <cell r="AM259">
            <v>10304</v>
          </cell>
        </row>
        <row r="260">
          <cell r="AC260">
            <v>10305</v>
          </cell>
          <cell r="AM260">
            <v>10305</v>
          </cell>
        </row>
        <row r="261">
          <cell r="AC261">
            <v>10306</v>
          </cell>
          <cell r="AM261">
            <v>10306</v>
          </cell>
        </row>
        <row r="262">
          <cell r="AC262">
            <v>10307</v>
          </cell>
          <cell r="AM262">
            <v>10307</v>
          </cell>
        </row>
        <row r="263">
          <cell r="D263" t="str">
            <v>Gabion Mattress</v>
          </cell>
          <cell r="E263" t="str">
            <v>cu.m</v>
          </cell>
          <cell r="F263">
            <v>1561</v>
          </cell>
          <cell r="H263">
            <v>1</v>
          </cell>
          <cell r="Z263">
            <v>2500</v>
          </cell>
          <cell r="AA263">
            <v>2500</v>
          </cell>
          <cell r="AB263">
            <v>3902500</v>
          </cell>
          <cell r="AC263">
            <v>10310</v>
          </cell>
          <cell r="AK263">
            <v>351800</v>
          </cell>
          <cell r="AL263">
            <v>549159800</v>
          </cell>
          <cell r="AM263">
            <v>10310</v>
          </cell>
          <cell r="AQ263">
            <v>2</v>
          </cell>
          <cell r="AU263">
            <v>23000</v>
          </cell>
          <cell r="AV263">
            <v>35903000</v>
          </cell>
          <cell r="AZ263">
            <v>0</v>
          </cell>
          <cell r="BA263">
            <v>0</v>
          </cell>
          <cell r="BB263">
            <v>377300</v>
          </cell>
          <cell r="BC263">
            <v>588965300</v>
          </cell>
          <cell r="BE263">
            <v>2500</v>
          </cell>
          <cell r="BF263">
            <v>351800</v>
          </cell>
          <cell r="BG263">
            <v>23000</v>
          </cell>
          <cell r="BH263">
            <v>377300</v>
          </cell>
        </row>
        <row r="264">
          <cell r="G264" t="str">
            <v>tools</v>
          </cell>
          <cell r="H264">
            <v>1</v>
          </cell>
          <cell r="I264" t="str">
            <v>ls</v>
          </cell>
          <cell r="J264">
            <v>1</v>
          </cell>
          <cell r="K264">
            <v>1</v>
          </cell>
          <cell r="L264">
            <v>2</v>
          </cell>
          <cell r="M264">
            <v>25</v>
          </cell>
          <cell r="N264">
            <v>7</v>
          </cell>
          <cell r="O264">
            <v>1</v>
          </cell>
          <cell r="P264">
            <v>350</v>
          </cell>
          <cell r="Q264">
            <v>1561</v>
          </cell>
          <cell r="R264">
            <v>1561</v>
          </cell>
          <cell r="S264">
            <v>4.46</v>
          </cell>
          <cell r="T264">
            <v>2500</v>
          </cell>
          <cell r="U264">
            <v>0</v>
          </cell>
          <cell r="V264">
            <v>3902500</v>
          </cell>
          <cell r="W264">
            <v>0</v>
          </cell>
          <cell r="X264">
            <v>2500</v>
          </cell>
          <cell r="Y264">
            <v>0</v>
          </cell>
          <cell r="Z264">
            <v>2500</v>
          </cell>
          <cell r="AA264">
            <v>2500</v>
          </cell>
          <cell r="AB264">
            <v>3902500</v>
          </cell>
          <cell r="AC264">
            <v>10311</v>
          </cell>
          <cell r="AD264" t="str">
            <v>Gabions  Mattress</v>
          </cell>
          <cell r="AE264" t="str">
            <v>m3</v>
          </cell>
          <cell r="AF264">
            <v>1</v>
          </cell>
          <cell r="AG264">
            <v>1561</v>
          </cell>
          <cell r="AH264">
            <v>1561</v>
          </cell>
          <cell r="AI264">
            <v>780.5</v>
          </cell>
          <cell r="AJ264">
            <v>261800</v>
          </cell>
          <cell r="AK264">
            <v>261800</v>
          </cell>
          <cell r="AL264">
            <v>408669800</v>
          </cell>
          <cell r="AM264">
            <v>10311</v>
          </cell>
          <cell r="AN264" t="str">
            <v>Foreman</v>
          </cell>
          <cell r="AO264" t="str">
            <v>hour</v>
          </cell>
          <cell r="AP264">
            <v>1</v>
          </cell>
          <cell r="AQ264">
            <v>2</v>
          </cell>
          <cell r="AR264">
            <v>1561</v>
          </cell>
          <cell r="AS264">
            <v>0.5</v>
          </cell>
          <cell r="AT264">
            <v>7200</v>
          </cell>
          <cell r="AU264">
            <v>3600</v>
          </cell>
          <cell r="AV264">
            <v>5619600</v>
          </cell>
          <cell r="AW264">
            <v>0</v>
          </cell>
          <cell r="AX264">
            <v>0</v>
          </cell>
          <cell r="AY264">
            <v>1</v>
          </cell>
          <cell r="AZ264">
            <v>0</v>
          </cell>
          <cell r="BA264">
            <v>0</v>
          </cell>
        </row>
        <row r="265">
          <cell r="AC265">
            <v>10312</v>
          </cell>
          <cell r="AD265" t="str">
            <v>River Stone</v>
          </cell>
          <cell r="AE265" t="str">
            <v>m3</v>
          </cell>
          <cell r="AF265">
            <v>1.2</v>
          </cell>
          <cell r="AG265">
            <v>1561</v>
          </cell>
          <cell r="AH265">
            <v>1873.1999999999998</v>
          </cell>
          <cell r="AI265">
            <v>936.59999999999991</v>
          </cell>
          <cell r="AJ265">
            <v>75000</v>
          </cell>
          <cell r="AK265">
            <v>90000</v>
          </cell>
          <cell r="AL265">
            <v>140490000</v>
          </cell>
          <cell r="AM265">
            <v>10312</v>
          </cell>
          <cell r="AN265" t="str">
            <v>Skilled Labour</v>
          </cell>
          <cell r="AO265" t="str">
            <v>hour</v>
          </cell>
          <cell r="AP265">
            <v>2</v>
          </cell>
          <cell r="AQ265">
            <v>2</v>
          </cell>
          <cell r="AR265">
            <v>1561</v>
          </cell>
          <cell r="AS265">
            <v>1</v>
          </cell>
          <cell r="AT265">
            <v>6500</v>
          </cell>
          <cell r="AU265">
            <v>6500</v>
          </cell>
          <cell r="AV265">
            <v>10146500</v>
          </cell>
        </row>
        <row r="266">
          <cell r="AC266">
            <v>10313</v>
          </cell>
          <cell r="AM266">
            <v>10313</v>
          </cell>
          <cell r="AN266" t="str">
            <v>Labour</v>
          </cell>
          <cell r="AO266" t="str">
            <v>hour</v>
          </cell>
          <cell r="AP266">
            <v>6</v>
          </cell>
          <cell r="AQ266">
            <v>2</v>
          </cell>
          <cell r="AR266">
            <v>1561</v>
          </cell>
          <cell r="AS266">
            <v>3</v>
          </cell>
          <cell r="AT266">
            <v>4300</v>
          </cell>
          <cell r="AU266">
            <v>12900</v>
          </cell>
          <cell r="AV266">
            <v>20136900</v>
          </cell>
        </row>
        <row r="267">
          <cell r="AC267">
            <v>10314</v>
          </cell>
          <cell r="AM267">
            <v>10314</v>
          </cell>
        </row>
        <row r="268">
          <cell r="AC268">
            <v>10315</v>
          </cell>
          <cell r="AM268">
            <v>10315</v>
          </cell>
        </row>
        <row r="269">
          <cell r="AC269">
            <v>10316</v>
          </cell>
          <cell r="AM269">
            <v>10316</v>
          </cell>
        </row>
        <row r="270">
          <cell r="AA270">
            <v>0</v>
          </cell>
          <cell r="AC270">
            <v>10317</v>
          </cell>
          <cell r="AM270">
            <v>10317</v>
          </cell>
        </row>
        <row r="271">
          <cell r="D271" t="str">
            <v>Gravel or Cobblestone fill ( f 10 - 50 cm )</v>
          </cell>
          <cell r="E271" t="str">
            <v>cu.m</v>
          </cell>
          <cell r="F271">
            <v>50</v>
          </cell>
          <cell r="H271">
            <v>5</v>
          </cell>
          <cell r="Z271">
            <v>3599</v>
          </cell>
          <cell r="AA271">
            <v>3599</v>
          </cell>
          <cell r="AB271">
            <v>179950</v>
          </cell>
          <cell r="AC271">
            <v>10320</v>
          </cell>
          <cell r="AK271">
            <v>90000</v>
          </cell>
          <cell r="AL271">
            <v>4500000</v>
          </cell>
          <cell r="AM271">
            <v>10320</v>
          </cell>
          <cell r="AQ271">
            <v>5</v>
          </cell>
          <cell r="AU271">
            <v>7480</v>
          </cell>
          <cell r="AV271">
            <v>374000</v>
          </cell>
          <cell r="AZ271">
            <v>0</v>
          </cell>
          <cell r="BA271">
            <v>0</v>
          </cell>
          <cell r="BB271">
            <v>101079</v>
          </cell>
          <cell r="BC271">
            <v>5053950</v>
          </cell>
          <cell r="BE271">
            <v>3599</v>
          </cell>
          <cell r="BF271">
            <v>90000</v>
          </cell>
          <cell r="BG271">
            <v>7480</v>
          </cell>
          <cell r="BH271">
            <v>101079</v>
          </cell>
        </row>
        <row r="272">
          <cell r="G272" t="str">
            <v>Tamper 80 kg</v>
          </cell>
          <cell r="H272">
            <v>5</v>
          </cell>
          <cell r="I272" t="str">
            <v>hour</v>
          </cell>
          <cell r="J272">
            <v>1</v>
          </cell>
          <cell r="K272">
            <v>0.2</v>
          </cell>
          <cell r="L272">
            <v>1</v>
          </cell>
          <cell r="M272">
            <v>25</v>
          </cell>
          <cell r="N272">
            <v>7</v>
          </cell>
          <cell r="O272">
            <v>1</v>
          </cell>
          <cell r="P272">
            <v>175</v>
          </cell>
          <cell r="Q272">
            <v>50</v>
          </cell>
          <cell r="R272">
            <v>10</v>
          </cell>
          <cell r="S272">
            <v>0.05</v>
          </cell>
          <cell r="T272">
            <v>9375</v>
          </cell>
          <cell r="U272">
            <v>6120</v>
          </cell>
          <cell r="V272">
            <v>93750</v>
          </cell>
          <cell r="W272">
            <v>61200</v>
          </cell>
          <cell r="X272">
            <v>1875</v>
          </cell>
          <cell r="Y272">
            <v>1224</v>
          </cell>
          <cell r="Z272">
            <v>3099</v>
          </cell>
          <cell r="AA272">
            <v>3099</v>
          </cell>
          <cell r="AB272">
            <v>154950</v>
          </cell>
          <cell r="AC272">
            <v>10321</v>
          </cell>
          <cell r="AD272" t="str">
            <v>Gravel</v>
          </cell>
          <cell r="AE272" t="str">
            <v>m3</v>
          </cell>
          <cell r="AF272">
            <v>1.2</v>
          </cell>
          <cell r="AG272">
            <v>50</v>
          </cell>
          <cell r="AH272">
            <v>60</v>
          </cell>
          <cell r="AI272">
            <v>60</v>
          </cell>
          <cell r="AJ272">
            <v>75000</v>
          </cell>
          <cell r="AK272">
            <v>90000</v>
          </cell>
          <cell r="AL272">
            <v>4500000</v>
          </cell>
          <cell r="AM272">
            <v>10321</v>
          </cell>
          <cell r="AN272" t="str">
            <v>Foreman</v>
          </cell>
          <cell r="AO272" t="str">
            <v>hour</v>
          </cell>
          <cell r="AP272">
            <v>1</v>
          </cell>
          <cell r="AQ272">
            <v>5</v>
          </cell>
          <cell r="AR272">
            <v>50</v>
          </cell>
          <cell r="AS272">
            <v>0.2</v>
          </cell>
          <cell r="AT272">
            <v>7200</v>
          </cell>
          <cell r="AU272">
            <v>1440</v>
          </cell>
          <cell r="AV272">
            <v>72000</v>
          </cell>
          <cell r="AW272">
            <v>0</v>
          </cell>
          <cell r="AX272">
            <v>0</v>
          </cell>
          <cell r="AY272">
            <v>1</v>
          </cell>
          <cell r="AZ272">
            <v>0</v>
          </cell>
          <cell r="BA272">
            <v>0</v>
          </cell>
        </row>
        <row r="273">
          <cell r="G273" t="str">
            <v>tools</v>
          </cell>
          <cell r="H273">
            <v>1</v>
          </cell>
          <cell r="I273" t="str">
            <v>ls</v>
          </cell>
          <cell r="J273">
            <v>1</v>
          </cell>
          <cell r="K273">
            <v>1</v>
          </cell>
          <cell r="L273">
            <v>1</v>
          </cell>
          <cell r="M273">
            <v>25</v>
          </cell>
          <cell r="N273">
            <v>7</v>
          </cell>
          <cell r="O273">
            <v>1</v>
          </cell>
          <cell r="P273">
            <v>175</v>
          </cell>
          <cell r="Q273">
            <v>50</v>
          </cell>
          <cell r="R273">
            <v>50</v>
          </cell>
          <cell r="S273">
            <v>0.28000000000000003</v>
          </cell>
          <cell r="T273">
            <v>500</v>
          </cell>
          <cell r="U273">
            <v>0</v>
          </cell>
          <cell r="V273">
            <v>25000</v>
          </cell>
          <cell r="W273">
            <v>0</v>
          </cell>
          <cell r="X273">
            <v>500</v>
          </cell>
          <cell r="Y273">
            <v>0</v>
          </cell>
          <cell r="Z273">
            <v>500</v>
          </cell>
          <cell r="AA273">
            <v>500</v>
          </cell>
          <cell r="AB273">
            <v>25000</v>
          </cell>
          <cell r="AC273">
            <v>10322</v>
          </cell>
          <cell r="AM273">
            <v>10322</v>
          </cell>
          <cell r="AN273" t="str">
            <v>Skilled Labour</v>
          </cell>
          <cell r="AO273" t="str">
            <v>hour</v>
          </cell>
          <cell r="AP273">
            <v>2</v>
          </cell>
          <cell r="AQ273">
            <v>5</v>
          </cell>
          <cell r="AR273">
            <v>50</v>
          </cell>
          <cell r="AS273">
            <v>0.4</v>
          </cell>
          <cell r="AT273">
            <v>6500</v>
          </cell>
          <cell r="AU273">
            <v>2600</v>
          </cell>
          <cell r="AV273">
            <v>130000</v>
          </cell>
        </row>
        <row r="274">
          <cell r="AC274">
            <v>10323</v>
          </cell>
          <cell r="AM274">
            <v>10323</v>
          </cell>
          <cell r="AN274" t="str">
            <v>Labour</v>
          </cell>
          <cell r="AO274" t="str">
            <v>hour</v>
          </cell>
          <cell r="AP274">
            <v>4</v>
          </cell>
          <cell r="AQ274">
            <v>5</v>
          </cell>
          <cell r="AR274">
            <v>50</v>
          </cell>
          <cell r="AS274">
            <v>0.8</v>
          </cell>
          <cell r="AT274">
            <v>4300</v>
          </cell>
          <cell r="AU274">
            <v>3440</v>
          </cell>
          <cell r="AV274">
            <v>172000</v>
          </cell>
        </row>
        <row r="275">
          <cell r="AC275">
            <v>10324</v>
          </cell>
          <cell r="AM275">
            <v>10324</v>
          </cell>
        </row>
        <row r="276">
          <cell r="AC276">
            <v>10325</v>
          </cell>
          <cell r="AM276">
            <v>10325</v>
          </cell>
        </row>
        <row r="277">
          <cell r="AC277">
            <v>10326</v>
          </cell>
          <cell r="AM277">
            <v>10326</v>
          </cell>
        </row>
        <row r="278">
          <cell r="AA278">
            <v>0</v>
          </cell>
          <cell r="AC278">
            <v>10327</v>
          </cell>
          <cell r="AM278">
            <v>10327</v>
          </cell>
        </row>
        <row r="279">
          <cell r="D279" t="str">
            <v>Gravel or Cobblestone fill ( f 20 mm )</v>
          </cell>
          <cell r="E279" t="str">
            <v>cu.m</v>
          </cell>
          <cell r="F279">
            <v>100</v>
          </cell>
          <cell r="H279">
            <v>5</v>
          </cell>
          <cell r="Z279">
            <v>3599</v>
          </cell>
          <cell r="AA279">
            <v>3599</v>
          </cell>
          <cell r="AB279">
            <v>359900</v>
          </cell>
          <cell r="AC279">
            <v>10330</v>
          </cell>
          <cell r="AK279">
            <v>90000</v>
          </cell>
          <cell r="AL279">
            <v>9000000</v>
          </cell>
          <cell r="AM279">
            <v>10330</v>
          </cell>
          <cell r="AQ279">
            <v>4</v>
          </cell>
          <cell r="AU279">
            <v>9350</v>
          </cell>
          <cell r="AV279">
            <v>935000</v>
          </cell>
          <cell r="AZ279">
            <v>0</v>
          </cell>
          <cell r="BA279">
            <v>0</v>
          </cell>
          <cell r="BB279">
            <v>102949</v>
          </cell>
          <cell r="BC279">
            <v>10294900</v>
          </cell>
          <cell r="BE279">
            <v>3599</v>
          </cell>
          <cell r="BF279">
            <v>90000</v>
          </cell>
          <cell r="BG279">
            <v>9350</v>
          </cell>
          <cell r="BH279">
            <v>102949</v>
          </cell>
        </row>
        <row r="280">
          <cell r="G280" t="str">
            <v>Tamper 80 kg</v>
          </cell>
          <cell r="H280">
            <v>5</v>
          </cell>
          <cell r="I280" t="str">
            <v>hour</v>
          </cell>
          <cell r="J280">
            <v>1</v>
          </cell>
          <cell r="K280">
            <v>0.2</v>
          </cell>
          <cell r="L280">
            <v>1</v>
          </cell>
          <cell r="M280">
            <v>25</v>
          </cell>
          <cell r="N280">
            <v>7</v>
          </cell>
          <cell r="O280">
            <v>1</v>
          </cell>
          <cell r="P280">
            <v>175</v>
          </cell>
          <cell r="Q280">
            <v>100</v>
          </cell>
          <cell r="R280">
            <v>20</v>
          </cell>
          <cell r="S280">
            <v>0.11</v>
          </cell>
          <cell r="T280">
            <v>9375</v>
          </cell>
          <cell r="U280">
            <v>6120</v>
          </cell>
          <cell r="V280">
            <v>187500</v>
          </cell>
          <cell r="W280">
            <v>122400</v>
          </cell>
          <cell r="X280">
            <v>1875</v>
          </cell>
          <cell r="Y280">
            <v>1224</v>
          </cell>
          <cell r="Z280">
            <v>3099</v>
          </cell>
          <cell r="AA280">
            <v>3099</v>
          </cell>
          <cell r="AB280">
            <v>309900</v>
          </cell>
          <cell r="AC280">
            <v>10331</v>
          </cell>
          <cell r="AD280" t="str">
            <v>Gravel</v>
          </cell>
          <cell r="AE280" t="str">
            <v>m3</v>
          </cell>
          <cell r="AF280">
            <v>1.2</v>
          </cell>
          <cell r="AG280">
            <v>100</v>
          </cell>
          <cell r="AH280">
            <v>120</v>
          </cell>
          <cell r="AI280">
            <v>120</v>
          </cell>
          <cell r="AJ280">
            <v>75000</v>
          </cell>
          <cell r="AK280">
            <v>90000</v>
          </cell>
          <cell r="AL280">
            <v>9000000</v>
          </cell>
          <cell r="AM280">
            <v>10331</v>
          </cell>
          <cell r="AN280" t="str">
            <v>Foreman</v>
          </cell>
          <cell r="AO280" t="str">
            <v>hour</v>
          </cell>
          <cell r="AP280">
            <v>1</v>
          </cell>
          <cell r="AQ280">
            <v>4</v>
          </cell>
          <cell r="AR280">
            <v>100</v>
          </cell>
          <cell r="AS280">
            <v>0.25</v>
          </cell>
          <cell r="AT280">
            <v>7200</v>
          </cell>
          <cell r="AU280">
            <v>1800</v>
          </cell>
          <cell r="AV280">
            <v>180000</v>
          </cell>
          <cell r="AW280">
            <v>0</v>
          </cell>
          <cell r="AX280">
            <v>0</v>
          </cell>
          <cell r="AY280">
            <v>1</v>
          </cell>
          <cell r="AZ280">
            <v>0</v>
          </cell>
          <cell r="BA280">
            <v>0</v>
          </cell>
        </row>
        <row r="281">
          <cell r="G281" t="str">
            <v>tools</v>
          </cell>
          <cell r="H281">
            <v>1</v>
          </cell>
          <cell r="I281" t="str">
            <v>ls</v>
          </cell>
          <cell r="J281">
            <v>1</v>
          </cell>
          <cell r="K281">
            <v>1</v>
          </cell>
          <cell r="L281">
            <v>1</v>
          </cell>
          <cell r="M281">
            <v>25</v>
          </cell>
          <cell r="N281">
            <v>7</v>
          </cell>
          <cell r="O281">
            <v>1</v>
          </cell>
          <cell r="P281">
            <v>175</v>
          </cell>
          <cell r="Q281">
            <v>100</v>
          </cell>
          <cell r="R281">
            <v>100</v>
          </cell>
          <cell r="S281">
            <v>0.56999999999999995</v>
          </cell>
          <cell r="T281">
            <v>500</v>
          </cell>
          <cell r="U281">
            <v>0</v>
          </cell>
          <cell r="V281">
            <v>50000</v>
          </cell>
          <cell r="W281">
            <v>0</v>
          </cell>
          <cell r="X281">
            <v>500</v>
          </cell>
          <cell r="Y281">
            <v>0</v>
          </cell>
          <cell r="Z281">
            <v>500</v>
          </cell>
          <cell r="AA281">
            <v>500</v>
          </cell>
          <cell r="AB281">
            <v>50000</v>
          </cell>
          <cell r="AC281">
            <v>10332</v>
          </cell>
          <cell r="AM281">
            <v>10332</v>
          </cell>
          <cell r="AN281" t="str">
            <v>Skilled Labour</v>
          </cell>
          <cell r="AO281" t="str">
            <v>hour</v>
          </cell>
          <cell r="AP281">
            <v>2</v>
          </cell>
          <cell r="AQ281">
            <v>4</v>
          </cell>
          <cell r="AR281">
            <v>100</v>
          </cell>
          <cell r="AS281">
            <v>0.5</v>
          </cell>
          <cell r="AT281">
            <v>6500</v>
          </cell>
          <cell r="AU281">
            <v>3250</v>
          </cell>
          <cell r="AV281">
            <v>325000</v>
          </cell>
        </row>
        <row r="282">
          <cell r="AC282">
            <v>10333</v>
          </cell>
          <cell r="AM282">
            <v>10333</v>
          </cell>
          <cell r="AN282" t="str">
            <v>Labour</v>
          </cell>
          <cell r="AO282" t="str">
            <v>hour</v>
          </cell>
          <cell r="AP282">
            <v>4</v>
          </cell>
          <cell r="AQ282">
            <v>4</v>
          </cell>
          <cell r="AR282">
            <v>100</v>
          </cell>
          <cell r="AS282">
            <v>1</v>
          </cell>
          <cell r="AT282">
            <v>4300</v>
          </cell>
          <cell r="AU282">
            <v>4300</v>
          </cell>
          <cell r="AV282">
            <v>430000</v>
          </cell>
        </row>
        <row r="283">
          <cell r="AC283">
            <v>10334</v>
          </cell>
          <cell r="AM283">
            <v>10334</v>
          </cell>
        </row>
        <row r="284">
          <cell r="AC284">
            <v>10335</v>
          </cell>
          <cell r="AM284">
            <v>10335</v>
          </cell>
        </row>
        <row r="285">
          <cell r="AC285">
            <v>10336</v>
          </cell>
          <cell r="AM285">
            <v>10336</v>
          </cell>
        </row>
        <row r="286">
          <cell r="AA286">
            <v>0</v>
          </cell>
          <cell r="AC286">
            <v>10337</v>
          </cell>
          <cell r="AM286">
            <v>10337</v>
          </cell>
        </row>
        <row r="287">
          <cell r="D287" t="str">
            <v>Gravel fill (f 10-50 mm )</v>
          </cell>
          <cell r="E287" t="str">
            <v>cu.m</v>
          </cell>
          <cell r="F287">
            <v>100</v>
          </cell>
          <cell r="H287">
            <v>5</v>
          </cell>
          <cell r="Z287">
            <v>3599</v>
          </cell>
          <cell r="AA287">
            <v>3599</v>
          </cell>
          <cell r="AB287">
            <v>359900</v>
          </cell>
          <cell r="AC287">
            <v>10340</v>
          </cell>
          <cell r="AK287">
            <v>90000</v>
          </cell>
          <cell r="AL287">
            <v>9000000</v>
          </cell>
          <cell r="AM287">
            <v>10340</v>
          </cell>
          <cell r="AQ287">
            <v>3</v>
          </cell>
          <cell r="AU287">
            <v>12464</v>
          </cell>
          <cell r="AV287">
            <v>1246400</v>
          </cell>
          <cell r="AZ287">
            <v>0</v>
          </cell>
          <cell r="BA287">
            <v>0</v>
          </cell>
          <cell r="BB287">
            <v>106063</v>
          </cell>
          <cell r="BC287">
            <v>10606300</v>
          </cell>
          <cell r="BE287">
            <v>3599</v>
          </cell>
          <cell r="BF287">
            <v>90000</v>
          </cell>
          <cell r="BG287">
            <v>12464</v>
          </cell>
          <cell r="BH287">
            <v>106063</v>
          </cell>
        </row>
        <row r="288">
          <cell r="G288" t="str">
            <v>Tamper 80 kg</v>
          </cell>
          <cell r="H288">
            <v>5</v>
          </cell>
          <cell r="I288" t="str">
            <v>hour</v>
          </cell>
          <cell r="J288">
            <v>1</v>
          </cell>
          <cell r="K288">
            <v>0.2</v>
          </cell>
          <cell r="L288">
            <v>1</v>
          </cell>
          <cell r="M288">
            <v>25</v>
          </cell>
          <cell r="N288">
            <v>7</v>
          </cell>
          <cell r="O288">
            <v>1</v>
          </cell>
          <cell r="P288">
            <v>175</v>
          </cell>
          <cell r="Q288">
            <v>100</v>
          </cell>
          <cell r="R288">
            <v>20</v>
          </cell>
          <cell r="S288">
            <v>0.11</v>
          </cell>
          <cell r="T288">
            <v>9375</v>
          </cell>
          <cell r="U288">
            <v>6120</v>
          </cell>
          <cell r="V288">
            <v>187500</v>
          </cell>
          <cell r="W288">
            <v>122400</v>
          </cell>
          <cell r="X288">
            <v>1875</v>
          </cell>
          <cell r="Y288">
            <v>1224</v>
          </cell>
          <cell r="Z288">
            <v>3099</v>
          </cell>
          <cell r="AA288">
            <v>3099</v>
          </cell>
          <cell r="AB288">
            <v>309900</v>
          </cell>
          <cell r="AC288">
            <v>10341</v>
          </cell>
          <cell r="AD288" t="str">
            <v>Gravel</v>
          </cell>
          <cell r="AE288" t="str">
            <v>m3</v>
          </cell>
          <cell r="AF288">
            <v>1.2</v>
          </cell>
          <cell r="AG288">
            <v>100</v>
          </cell>
          <cell r="AH288">
            <v>120</v>
          </cell>
          <cell r="AI288">
            <v>120</v>
          </cell>
          <cell r="AJ288">
            <v>75000</v>
          </cell>
          <cell r="AK288">
            <v>90000</v>
          </cell>
          <cell r="AL288">
            <v>9000000</v>
          </cell>
          <cell r="AM288">
            <v>10341</v>
          </cell>
          <cell r="AN288" t="str">
            <v>Foreman</v>
          </cell>
          <cell r="AO288" t="str">
            <v>hour</v>
          </cell>
          <cell r="AP288">
            <v>1</v>
          </cell>
          <cell r="AQ288">
            <v>3</v>
          </cell>
          <cell r="AR288">
            <v>100</v>
          </cell>
          <cell r="AS288">
            <v>0.33329999999999999</v>
          </cell>
          <cell r="AT288">
            <v>7200</v>
          </cell>
          <cell r="AU288">
            <v>2399</v>
          </cell>
          <cell r="AV288">
            <v>239900</v>
          </cell>
          <cell r="AW288">
            <v>0</v>
          </cell>
          <cell r="AX288">
            <v>0</v>
          </cell>
          <cell r="AY288">
            <v>1</v>
          </cell>
          <cell r="AZ288">
            <v>0</v>
          </cell>
          <cell r="BA288">
            <v>0</v>
          </cell>
        </row>
        <row r="289">
          <cell r="G289" t="str">
            <v>tools</v>
          </cell>
          <cell r="H289">
            <v>1</v>
          </cell>
          <cell r="I289" t="str">
            <v>ls</v>
          </cell>
          <cell r="J289">
            <v>1</v>
          </cell>
          <cell r="K289">
            <v>1</v>
          </cell>
          <cell r="L289">
            <v>1</v>
          </cell>
          <cell r="M289">
            <v>25</v>
          </cell>
          <cell r="N289">
            <v>7</v>
          </cell>
          <cell r="O289">
            <v>1</v>
          </cell>
          <cell r="P289">
            <v>175</v>
          </cell>
          <cell r="Q289">
            <v>100</v>
          </cell>
          <cell r="R289">
            <v>100</v>
          </cell>
          <cell r="S289">
            <v>0.56999999999999995</v>
          </cell>
          <cell r="T289">
            <v>500</v>
          </cell>
          <cell r="U289">
            <v>0</v>
          </cell>
          <cell r="V289">
            <v>50000</v>
          </cell>
          <cell r="W289">
            <v>0</v>
          </cell>
          <cell r="X289">
            <v>500</v>
          </cell>
          <cell r="Y289">
            <v>0</v>
          </cell>
          <cell r="Z289">
            <v>500</v>
          </cell>
          <cell r="AA289">
            <v>500</v>
          </cell>
          <cell r="AB289">
            <v>50000</v>
          </cell>
          <cell r="AC289">
            <v>10342</v>
          </cell>
          <cell r="AM289">
            <v>10342</v>
          </cell>
          <cell r="AN289" t="str">
            <v>Skilled Labour</v>
          </cell>
          <cell r="AO289" t="str">
            <v>hour</v>
          </cell>
          <cell r="AP289">
            <v>2</v>
          </cell>
          <cell r="AQ289">
            <v>3</v>
          </cell>
          <cell r="AR289">
            <v>100</v>
          </cell>
          <cell r="AS289">
            <v>0.66659999999999997</v>
          </cell>
          <cell r="AT289">
            <v>6500</v>
          </cell>
          <cell r="AU289">
            <v>4332</v>
          </cell>
          <cell r="AV289">
            <v>433200</v>
          </cell>
        </row>
        <row r="290">
          <cell r="AC290">
            <v>10343</v>
          </cell>
          <cell r="AM290">
            <v>10343</v>
          </cell>
          <cell r="AN290" t="str">
            <v>Labour</v>
          </cell>
          <cell r="AO290" t="str">
            <v>hour</v>
          </cell>
          <cell r="AP290">
            <v>4</v>
          </cell>
          <cell r="AQ290">
            <v>3</v>
          </cell>
          <cell r="AR290">
            <v>100</v>
          </cell>
          <cell r="AS290">
            <v>1.3332999999999999</v>
          </cell>
          <cell r="AT290">
            <v>4300</v>
          </cell>
          <cell r="AU290">
            <v>5733</v>
          </cell>
          <cell r="AV290">
            <v>573300</v>
          </cell>
        </row>
        <row r="291">
          <cell r="AC291">
            <v>10344</v>
          </cell>
          <cell r="AM291">
            <v>10344</v>
          </cell>
        </row>
        <row r="292">
          <cell r="AC292">
            <v>10345</v>
          </cell>
          <cell r="AM292">
            <v>10345</v>
          </cell>
        </row>
        <row r="293">
          <cell r="AC293">
            <v>10346</v>
          </cell>
          <cell r="AM293">
            <v>10346</v>
          </cell>
        </row>
        <row r="294">
          <cell r="AA294">
            <v>0</v>
          </cell>
          <cell r="AC294">
            <v>10347</v>
          </cell>
          <cell r="AM294">
            <v>10347</v>
          </cell>
        </row>
        <row r="295">
          <cell r="D295" t="str">
            <v>Ungraded sand gravel fill</v>
          </cell>
          <cell r="E295" t="str">
            <v>cu.m</v>
          </cell>
          <cell r="F295">
            <v>6764</v>
          </cell>
          <cell r="H295">
            <v>5</v>
          </cell>
          <cell r="Z295">
            <v>3599</v>
          </cell>
          <cell r="AA295">
            <v>3599</v>
          </cell>
          <cell r="AB295">
            <v>24343636</v>
          </cell>
          <cell r="AC295">
            <v>10350</v>
          </cell>
          <cell r="AK295">
            <v>90000</v>
          </cell>
          <cell r="AL295">
            <v>608760000</v>
          </cell>
          <cell r="AM295">
            <v>10350</v>
          </cell>
          <cell r="AQ295">
            <v>10</v>
          </cell>
          <cell r="AU295">
            <v>3740</v>
          </cell>
          <cell r="AV295">
            <v>25297360</v>
          </cell>
          <cell r="AZ295">
            <v>0</v>
          </cell>
          <cell r="BA295">
            <v>0</v>
          </cell>
          <cell r="BB295">
            <v>97339</v>
          </cell>
          <cell r="BC295">
            <v>658400996</v>
          </cell>
          <cell r="BE295">
            <v>3599</v>
          </cell>
          <cell r="BF295">
            <v>90000</v>
          </cell>
          <cell r="BG295">
            <v>3740</v>
          </cell>
          <cell r="BH295">
            <v>97339</v>
          </cell>
        </row>
        <row r="296">
          <cell r="G296" t="str">
            <v>Tamper 80 kg</v>
          </cell>
          <cell r="H296">
            <v>5</v>
          </cell>
          <cell r="I296" t="str">
            <v>hour</v>
          </cell>
          <cell r="J296">
            <v>1</v>
          </cell>
          <cell r="K296">
            <v>0.2</v>
          </cell>
          <cell r="L296">
            <v>1</v>
          </cell>
          <cell r="M296">
            <v>25</v>
          </cell>
          <cell r="N296">
            <v>7</v>
          </cell>
          <cell r="O296">
            <v>1</v>
          </cell>
          <cell r="P296">
            <v>175</v>
          </cell>
          <cell r="Q296">
            <v>6764</v>
          </cell>
          <cell r="R296">
            <v>1352.8</v>
          </cell>
          <cell r="S296">
            <v>7.73</v>
          </cell>
          <cell r="T296">
            <v>9375</v>
          </cell>
          <cell r="U296">
            <v>6120</v>
          </cell>
          <cell r="V296">
            <v>12682500</v>
          </cell>
          <cell r="W296">
            <v>8279136</v>
          </cell>
          <cell r="X296">
            <v>1875</v>
          </cell>
          <cell r="Y296">
            <v>1224</v>
          </cell>
          <cell r="Z296">
            <v>3099</v>
          </cell>
          <cell r="AA296">
            <v>3099</v>
          </cell>
          <cell r="AB296">
            <v>20961636</v>
          </cell>
          <cell r="AC296">
            <v>10351</v>
          </cell>
          <cell r="AD296" t="str">
            <v>Gravel</v>
          </cell>
          <cell r="AE296" t="str">
            <v>m3</v>
          </cell>
          <cell r="AF296">
            <v>1.2</v>
          </cell>
          <cell r="AG296">
            <v>6764</v>
          </cell>
          <cell r="AH296">
            <v>8116.7999999999993</v>
          </cell>
          <cell r="AI296">
            <v>8116.7999999999993</v>
          </cell>
          <cell r="AJ296">
            <v>75000</v>
          </cell>
          <cell r="AK296">
            <v>90000</v>
          </cell>
          <cell r="AL296">
            <v>608760000</v>
          </cell>
          <cell r="AM296">
            <v>10351</v>
          </cell>
          <cell r="AN296" t="str">
            <v>Foreman</v>
          </cell>
          <cell r="AO296" t="str">
            <v>hour</v>
          </cell>
          <cell r="AP296">
            <v>1</v>
          </cell>
          <cell r="AQ296">
            <v>10</v>
          </cell>
          <cell r="AR296">
            <v>6764</v>
          </cell>
          <cell r="AS296">
            <v>0.1</v>
          </cell>
          <cell r="AT296">
            <v>7200</v>
          </cell>
          <cell r="AU296">
            <v>720</v>
          </cell>
          <cell r="AV296">
            <v>4870080</v>
          </cell>
          <cell r="AW296">
            <v>0</v>
          </cell>
          <cell r="AX296">
            <v>0</v>
          </cell>
          <cell r="AY296">
            <v>1</v>
          </cell>
          <cell r="AZ296">
            <v>0</v>
          </cell>
          <cell r="BA296">
            <v>0</v>
          </cell>
        </row>
        <row r="297">
          <cell r="G297" t="str">
            <v>tools</v>
          </cell>
          <cell r="H297">
            <v>1</v>
          </cell>
          <cell r="I297" t="str">
            <v>ls</v>
          </cell>
          <cell r="J297">
            <v>1</v>
          </cell>
          <cell r="K297">
            <v>1</v>
          </cell>
          <cell r="L297">
            <v>1</v>
          </cell>
          <cell r="M297">
            <v>25</v>
          </cell>
          <cell r="N297">
            <v>7</v>
          </cell>
          <cell r="O297">
            <v>1</v>
          </cell>
          <cell r="P297">
            <v>175</v>
          </cell>
          <cell r="Q297">
            <v>6764</v>
          </cell>
          <cell r="R297">
            <v>6764</v>
          </cell>
          <cell r="S297">
            <v>38.65</v>
          </cell>
          <cell r="T297">
            <v>500</v>
          </cell>
          <cell r="U297">
            <v>0</v>
          </cell>
          <cell r="V297">
            <v>3382000</v>
          </cell>
          <cell r="W297">
            <v>0</v>
          </cell>
          <cell r="X297">
            <v>500</v>
          </cell>
          <cell r="Y297">
            <v>0</v>
          </cell>
          <cell r="Z297">
            <v>500</v>
          </cell>
          <cell r="AA297">
            <v>500</v>
          </cell>
          <cell r="AB297">
            <v>3382000</v>
          </cell>
          <cell r="AC297">
            <v>10352</v>
          </cell>
          <cell r="AM297">
            <v>10352</v>
          </cell>
          <cell r="AN297" t="str">
            <v>Skilled Labour</v>
          </cell>
          <cell r="AO297" t="str">
            <v>hour</v>
          </cell>
          <cell r="AP297">
            <v>2</v>
          </cell>
          <cell r="AQ297">
            <v>10</v>
          </cell>
          <cell r="AR297">
            <v>6764</v>
          </cell>
          <cell r="AS297">
            <v>0.2</v>
          </cell>
          <cell r="AT297">
            <v>6500</v>
          </cell>
          <cell r="AU297">
            <v>1300</v>
          </cell>
          <cell r="AV297">
            <v>8793200</v>
          </cell>
        </row>
        <row r="298">
          <cell r="AC298">
            <v>10353</v>
          </cell>
          <cell r="AM298">
            <v>10353</v>
          </cell>
          <cell r="AN298" t="str">
            <v>Labour</v>
          </cell>
          <cell r="AO298" t="str">
            <v>hour</v>
          </cell>
          <cell r="AP298">
            <v>4</v>
          </cell>
          <cell r="AQ298">
            <v>10</v>
          </cell>
          <cell r="AR298">
            <v>6764</v>
          </cell>
          <cell r="AS298">
            <v>0.4</v>
          </cell>
          <cell r="AT298">
            <v>4300</v>
          </cell>
          <cell r="AU298">
            <v>1720</v>
          </cell>
          <cell r="AV298">
            <v>11634080</v>
          </cell>
        </row>
        <row r="299">
          <cell r="AC299">
            <v>10354</v>
          </cell>
          <cell r="AM299">
            <v>10354</v>
          </cell>
        </row>
        <row r="300">
          <cell r="AC300">
            <v>10355</v>
          </cell>
          <cell r="AM300">
            <v>10355</v>
          </cell>
        </row>
        <row r="301">
          <cell r="AC301">
            <v>10356</v>
          </cell>
          <cell r="AM301">
            <v>10356</v>
          </cell>
        </row>
        <row r="302">
          <cell r="AA302">
            <v>0</v>
          </cell>
          <cell r="AC302">
            <v>10357</v>
          </cell>
          <cell r="AM302">
            <v>10357</v>
          </cell>
        </row>
        <row r="303">
          <cell r="D303" t="str">
            <v>Graded sand and gravel filter</v>
          </cell>
          <cell r="E303" t="str">
            <v>cu.m</v>
          </cell>
          <cell r="F303">
            <v>1584</v>
          </cell>
          <cell r="H303">
            <v>5</v>
          </cell>
          <cell r="Z303">
            <v>3599</v>
          </cell>
          <cell r="AA303">
            <v>3599</v>
          </cell>
          <cell r="AB303">
            <v>5700816</v>
          </cell>
          <cell r="AC303">
            <v>10360</v>
          </cell>
          <cell r="AK303">
            <v>90000</v>
          </cell>
          <cell r="AL303">
            <v>142560000</v>
          </cell>
          <cell r="AM303">
            <v>10360</v>
          </cell>
          <cell r="AQ303">
            <v>5</v>
          </cell>
          <cell r="AU303">
            <v>7480</v>
          </cell>
          <cell r="AV303">
            <v>11848320</v>
          </cell>
          <cell r="AZ303">
            <v>0</v>
          </cell>
          <cell r="BA303">
            <v>0</v>
          </cell>
          <cell r="BB303">
            <v>101079</v>
          </cell>
          <cell r="BC303">
            <v>160109136</v>
          </cell>
          <cell r="BE303">
            <v>3599</v>
          </cell>
          <cell r="BF303">
            <v>90000</v>
          </cell>
          <cell r="BG303">
            <v>7480</v>
          </cell>
          <cell r="BH303">
            <v>101079</v>
          </cell>
        </row>
        <row r="304">
          <cell r="G304" t="str">
            <v>Tamper 80 kg</v>
          </cell>
          <cell r="H304">
            <v>5</v>
          </cell>
          <cell r="I304" t="str">
            <v>hour</v>
          </cell>
          <cell r="J304">
            <v>1</v>
          </cell>
          <cell r="K304">
            <v>0.2</v>
          </cell>
          <cell r="L304">
            <v>1</v>
          </cell>
          <cell r="M304">
            <v>25</v>
          </cell>
          <cell r="N304">
            <v>7</v>
          </cell>
          <cell r="O304">
            <v>1</v>
          </cell>
          <cell r="P304">
            <v>175</v>
          </cell>
          <cell r="Q304">
            <v>1584</v>
          </cell>
          <cell r="R304">
            <v>316.8</v>
          </cell>
          <cell r="S304">
            <v>1.81</v>
          </cell>
          <cell r="T304">
            <v>9375</v>
          </cell>
          <cell r="U304">
            <v>6120</v>
          </cell>
          <cell r="V304">
            <v>2970000</v>
          </cell>
          <cell r="W304">
            <v>1938816</v>
          </cell>
          <cell r="X304">
            <v>1875</v>
          </cell>
          <cell r="Y304">
            <v>1224</v>
          </cell>
          <cell r="Z304">
            <v>3099</v>
          </cell>
          <cell r="AA304">
            <v>3099</v>
          </cell>
          <cell r="AB304">
            <v>4908816</v>
          </cell>
          <cell r="AC304">
            <v>10361</v>
          </cell>
          <cell r="AD304" t="str">
            <v>Gravel</v>
          </cell>
          <cell r="AE304" t="str">
            <v>m3</v>
          </cell>
          <cell r="AF304">
            <v>1.2</v>
          </cell>
          <cell r="AG304">
            <v>1584</v>
          </cell>
          <cell r="AH304">
            <v>1900.8</v>
          </cell>
          <cell r="AI304">
            <v>1900.8</v>
          </cell>
          <cell r="AJ304">
            <v>75000</v>
          </cell>
          <cell r="AK304">
            <v>90000</v>
          </cell>
          <cell r="AL304">
            <v>142560000</v>
          </cell>
          <cell r="AM304">
            <v>10361</v>
          </cell>
          <cell r="AN304" t="str">
            <v>Foreman</v>
          </cell>
          <cell r="AO304" t="str">
            <v>hour</v>
          </cell>
          <cell r="AP304">
            <v>1</v>
          </cell>
          <cell r="AQ304">
            <v>5</v>
          </cell>
          <cell r="AR304">
            <v>1584</v>
          </cell>
          <cell r="AS304">
            <v>0.2</v>
          </cell>
          <cell r="AT304">
            <v>7200</v>
          </cell>
          <cell r="AU304">
            <v>1440</v>
          </cell>
          <cell r="AV304">
            <v>2280960</v>
          </cell>
          <cell r="AW304">
            <v>0</v>
          </cell>
          <cell r="AX304">
            <v>0</v>
          </cell>
          <cell r="AY304">
            <v>1</v>
          </cell>
          <cell r="AZ304">
            <v>0</v>
          </cell>
          <cell r="BA304">
            <v>0</v>
          </cell>
        </row>
        <row r="305">
          <cell r="G305" t="str">
            <v>tools</v>
          </cell>
          <cell r="H305">
            <v>1</v>
          </cell>
          <cell r="I305" t="str">
            <v>ls</v>
          </cell>
          <cell r="J305">
            <v>1</v>
          </cell>
          <cell r="K305">
            <v>1</v>
          </cell>
          <cell r="L305">
            <v>1</v>
          </cell>
          <cell r="M305">
            <v>25</v>
          </cell>
          <cell r="N305">
            <v>7</v>
          </cell>
          <cell r="O305">
            <v>1</v>
          </cell>
          <cell r="P305">
            <v>175</v>
          </cell>
          <cell r="Q305">
            <v>1584</v>
          </cell>
          <cell r="R305">
            <v>1584</v>
          </cell>
          <cell r="S305">
            <v>9.0500000000000007</v>
          </cell>
          <cell r="T305">
            <v>500</v>
          </cell>
          <cell r="U305">
            <v>0</v>
          </cell>
          <cell r="V305">
            <v>792000</v>
          </cell>
          <cell r="W305">
            <v>0</v>
          </cell>
          <cell r="X305">
            <v>500</v>
          </cell>
          <cell r="Y305">
            <v>0</v>
          </cell>
          <cell r="Z305">
            <v>500</v>
          </cell>
          <cell r="AA305">
            <v>500</v>
          </cell>
          <cell r="AB305">
            <v>792000</v>
          </cell>
          <cell r="AC305">
            <v>10362</v>
          </cell>
          <cell r="AM305">
            <v>10362</v>
          </cell>
          <cell r="AN305" t="str">
            <v>Skilled Labour</v>
          </cell>
          <cell r="AO305" t="str">
            <v>hour</v>
          </cell>
          <cell r="AP305">
            <v>2</v>
          </cell>
          <cell r="AQ305">
            <v>5</v>
          </cell>
          <cell r="AR305">
            <v>1584</v>
          </cell>
          <cell r="AS305">
            <v>0.4</v>
          </cell>
          <cell r="AT305">
            <v>6500</v>
          </cell>
          <cell r="AU305">
            <v>2600</v>
          </cell>
          <cell r="AV305">
            <v>4118400</v>
          </cell>
        </row>
        <row r="306">
          <cell r="AC306">
            <v>10363</v>
          </cell>
          <cell r="AM306">
            <v>10363</v>
          </cell>
          <cell r="AN306" t="str">
            <v>Labour</v>
          </cell>
          <cell r="AO306" t="str">
            <v>hour</v>
          </cell>
          <cell r="AP306">
            <v>4</v>
          </cell>
          <cell r="AQ306">
            <v>5</v>
          </cell>
          <cell r="AR306">
            <v>1584</v>
          </cell>
          <cell r="AS306">
            <v>0.8</v>
          </cell>
          <cell r="AT306">
            <v>4300</v>
          </cell>
          <cell r="AU306">
            <v>3440</v>
          </cell>
          <cell r="AV306">
            <v>5448960</v>
          </cell>
        </row>
        <row r="307">
          <cell r="AC307">
            <v>10364</v>
          </cell>
          <cell r="AM307">
            <v>10364</v>
          </cell>
        </row>
        <row r="308">
          <cell r="AC308">
            <v>10365</v>
          </cell>
          <cell r="AM308">
            <v>10365</v>
          </cell>
        </row>
        <row r="309">
          <cell r="AC309">
            <v>10366</v>
          </cell>
          <cell r="AM309">
            <v>10366</v>
          </cell>
        </row>
        <row r="310">
          <cell r="AA310">
            <v>0</v>
          </cell>
          <cell r="AC310">
            <v>10367</v>
          </cell>
          <cell r="AM310">
            <v>10367</v>
          </cell>
        </row>
        <row r="311">
          <cell r="D311" t="str">
            <v>Riprap Protection</v>
          </cell>
          <cell r="E311" t="str">
            <v>cu.m</v>
          </cell>
          <cell r="F311">
            <v>19</v>
          </cell>
          <cell r="H311">
            <v>10</v>
          </cell>
          <cell r="Z311">
            <v>22814</v>
          </cell>
          <cell r="AA311">
            <v>22814</v>
          </cell>
          <cell r="AB311">
            <v>433466</v>
          </cell>
          <cell r="AC311">
            <v>10370</v>
          </cell>
          <cell r="AK311">
            <v>90000</v>
          </cell>
          <cell r="AL311">
            <v>1710000</v>
          </cell>
          <cell r="AM311">
            <v>10370</v>
          </cell>
          <cell r="AQ311">
            <v>1.5</v>
          </cell>
          <cell r="AU311">
            <v>30665</v>
          </cell>
          <cell r="AV311">
            <v>582635</v>
          </cell>
          <cell r="AZ311">
            <v>0</v>
          </cell>
          <cell r="BA311">
            <v>0</v>
          </cell>
          <cell r="BB311">
            <v>143479</v>
          </cell>
          <cell r="BC311">
            <v>2726101</v>
          </cell>
          <cell r="BE311">
            <v>22814</v>
          </cell>
          <cell r="BF311">
            <v>90000</v>
          </cell>
          <cell r="BG311">
            <v>30665</v>
          </cell>
          <cell r="BH311">
            <v>143479</v>
          </cell>
        </row>
        <row r="312">
          <cell r="G312" t="str">
            <v>Excavator, 0.8m3</v>
          </cell>
          <cell r="H312">
            <v>10</v>
          </cell>
          <cell r="I312" t="str">
            <v>hour</v>
          </cell>
          <cell r="J312">
            <v>1</v>
          </cell>
          <cell r="K312">
            <v>0.1</v>
          </cell>
          <cell r="L312">
            <v>1</v>
          </cell>
          <cell r="M312">
            <v>25</v>
          </cell>
          <cell r="N312">
            <v>7</v>
          </cell>
          <cell r="O312">
            <v>1</v>
          </cell>
          <cell r="P312">
            <v>175</v>
          </cell>
          <cell r="Q312">
            <v>19</v>
          </cell>
          <cell r="R312">
            <v>1.9</v>
          </cell>
          <cell r="S312">
            <v>0.01</v>
          </cell>
          <cell r="T312">
            <v>165000</v>
          </cell>
          <cell r="U312">
            <v>58140</v>
          </cell>
          <cell r="V312">
            <v>313500</v>
          </cell>
          <cell r="W312">
            <v>110466</v>
          </cell>
          <cell r="X312">
            <v>16500</v>
          </cell>
          <cell r="Y312">
            <v>5814</v>
          </cell>
          <cell r="Z312">
            <v>22314</v>
          </cell>
          <cell r="AA312">
            <v>22314</v>
          </cell>
          <cell r="AB312">
            <v>423966</v>
          </cell>
          <cell r="AC312">
            <v>10371</v>
          </cell>
          <cell r="AD312" t="str">
            <v>River Stone</v>
          </cell>
          <cell r="AE312" t="str">
            <v>m3</v>
          </cell>
          <cell r="AF312">
            <v>1.2</v>
          </cell>
          <cell r="AG312">
            <v>19</v>
          </cell>
          <cell r="AH312">
            <v>22.8</v>
          </cell>
          <cell r="AI312">
            <v>22.8</v>
          </cell>
          <cell r="AJ312">
            <v>75000</v>
          </cell>
          <cell r="AK312">
            <v>90000</v>
          </cell>
          <cell r="AL312">
            <v>1710000</v>
          </cell>
          <cell r="AM312">
            <v>10371</v>
          </cell>
          <cell r="AN312" t="str">
            <v>Foreman</v>
          </cell>
          <cell r="AO312" t="str">
            <v>hour</v>
          </cell>
          <cell r="AP312">
            <v>1</v>
          </cell>
          <cell r="AQ312">
            <v>1.5</v>
          </cell>
          <cell r="AR312">
            <v>19</v>
          </cell>
          <cell r="AS312">
            <v>0.66659999999999997</v>
          </cell>
          <cell r="AT312">
            <v>7200</v>
          </cell>
          <cell r="AU312">
            <v>4799</v>
          </cell>
          <cell r="AV312">
            <v>91181</v>
          </cell>
          <cell r="AW312">
            <v>0</v>
          </cell>
          <cell r="AX312">
            <v>0</v>
          </cell>
          <cell r="AY312">
            <v>1</v>
          </cell>
          <cell r="AZ312">
            <v>0</v>
          </cell>
          <cell r="BA312">
            <v>0</v>
          </cell>
        </row>
        <row r="313">
          <cell r="G313" t="str">
            <v>tools</v>
          </cell>
          <cell r="H313">
            <v>1</v>
          </cell>
          <cell r="I313" t="str">
            <v>ls</v>
          </cell>
          <cell r="J313">
            <v>1</v>
          </cell>
          <cell r="K313">
            <v>1</v>
          </cell>
          <cell r="L313">
            <v>1</v>
          </cell>
          <cell r="M313">
            <v>25</v>
          </cell>
          <cell r="N313">
            <v>7</v>
          </cell>
          <cell r="O313">
            <v>1</v>
          </cell>
          <cell r="P313">
            <v>175</v>
          </cell>
          <cell r="Q313">
            <v>19</v>
          </cell>
          <cell r="R313">
            <v>19</v>
          </cell>
          <cell r="S313">
            <v>0.1</v>
          </cell>
          <cell r="T313">
            <v>500</v>
          </cell>
          <cell r="U313">
            <v>0</v>
          </cell>
          <cell r="V313">
            <v>9500</v>
          </cell>
          <cell r="W313">
            <v>0</v>
          </cell>
          <cell r="X313">
            <v>500</v>
          </cell>
          <cell r="Y313">
            <v>0</v>
          </cell>
          <cell r="Z313">
            <v>500</v>
          </cell>
          <cell r="AA313">
            <v>500</v>
          </cell>
          <cell r="AB313">
            <v>9500</v>
          </cell>
          <cell r="AC313">
            <v>10372</v>
          </cell>
          <cell r="AM313">
            <v>10372</v>
          </cell>
          <cell r="AN313" t="str">
            <v>Skilled Labour</v>
          </cell>
          <cell r="AO313" t="str">
            <v>hour</v>
          </cell>
          <cell r="AP313">
            <v>2</v>
          </cell>
          <cell r="AQ313">
            <v>1.5</v>
          </cell>
          <cell r="AR313">
            <v>19</v>
          </cell>
          <cell r="AS313">
            <v>1.3332999999999999</v>
          </cell>
          <cell r="AT313">
            <v>6500</v>
          </cell>
          <cell r="AU313">
            <v>8666</v>
          </cell>
          <cell r="AV313">
            <v>164654</v>
          </cell>
        </row>
        <row r="314">
          <cell r="AC314">
            <v>10373</v>
          </cell>
          <cell r="AM314">
            <v>10373</v>
          </cell>
          <cell r="AN314" t="str">
            <v>Labour</v>
          </cell>
          <cell r="AO314" t="str">
            <v>hour</v>
          </cell>
          <cell r="AP314">
            <v>6</v>
          </cell>
          <cell r="AQ314">
            <v>1.5</v>
          </cell>
          <cell r="AR314">
            <v>19</v>
          </cell>
          <cell r="AS314">
            <v>4</v>
          </cell>
          <cell r="AT314">
            <v>4300</v>
          </cell>
          <cell r="AU314">
            <v>17200</v>
          </cell>
          <cell r="AV314">
            <v>326800</v>
          </cell>
        </row>
        <row r="315">
          <cell r="AC315">
            <v>10374</v>
          </cell>
          <cell r="AM315">
            <v>10374</v>
          </cell>
        </row>
        <row r="316">
          <cell r="AC316">
            <v>10375</v>
          </cell>
          <cell r="AM316">
            <v>10375</v>
          </cell>
        </row>
        <row r="317">
          <cell r="AC317">
            <v>10376</v>
          </cell>
          <cell r="AM317">
            <v>10376</v>
          </cell>
        </row>
        <row r="318">
          <cell r="AA318">
            <v>0</v>
          </cell>
          <cell r="AC318">
            <v>10377</v>
          </cell>
          <cell r="AM318">
            <v>10377</v>
          </cell>
        </row>
        <row r="319">
          <cell r="D319" t="str">
            <v>Geotextile filter type -1 under gabion mattress</v>
          </cell>
          <cell r="E319" t="str">
            <v>sq.m</v>
          </cell>
          <cell r="F319">
            <v>900</v>
          </cell>
          <cell r="H319">
            <v>1</v>
          </cell>
          <cell r="Z319">
            <v>500</v>
          </cell>
          <cell r="AA319">
            <v>500</v>
          </cell>
          <cell r="AB319">
            <v>450000</v>
          </cell>
          <cell r="AC319">
            <v>10380</v>
          </cell>
          <cell r="AK319">
            <v>28350</v>
          </cell>
          <cell r="AL319">
            <v>25515000</v>
          </cell>
          <cell r="AM319">
            <v>10380</v>
          </cell>
          <cell r="AQ319">
            <v>10</v>
          </cell>
          <cell r="AU319">
            <v>5460</v>
          </cell>
          <cell r="AV319">
            <v>4914000</v>
          </cell>
          <cell r="AZ319">
            <v>0</v>
          </cell>
          <cell r="BA319">
            <v>0</v>
          </cell>
          <cell r="BB319">
            <v>34310</v>
          </cell>
          <cell r="BC319">
            <v>30879000</v>
          </cell>
          <cell r="BE319">
            <v>500</v>
          </cell>
          <cell r="BF319">
            <v>28350</v>
          </cell>
          <cell r="BG319">
            <v>5460</v>
          </cell>
          <cell r="BH319">
            <v>34310</v>
          </cell>
        </row>
        <row r="320">
          <cell r="G320" t="str">
            <v>tools</v>
          </cell>
          <cell r="H320">
            <v>1</v>
          </cell>
          <cell r="I320" t="str">
            <v>ls</v>
          </cell>
          <cell r="J320">
            <v>1</v>
          </cell>
          <cell r="K320">
            <v>1</v>
          </cell>
          <cell r="L320">
            <v>1</v>
          </cell>
          <cell r="M320">
            <v>25</v>
          </cell>
          <cell r="N320">
            <v>7</v>
          </cell>
          <cell r="O320">
            <v>1</v>
          </cell>
          <cell r="P320">
            <v>175</v>
          </cell>
          <cell r="Q320">
            <v>900</v>
          </cell>
          <cell r="R320">
            <v>900</v>
          </cell>
          <cell r="S320">
            <v>5.14</v>
          </cell>
          <cell r="T320">
            <v>500</v>
          </cell>
          <cell r="U320">
            <v>0</v>
          </cell>
          <cell r="V320">
            <v>450000</v>
          </cell>
          <cell r="W320">
            <v>0</v>
          </cell>
          <cell r="X320">
            <v>500</v>
          </cell>
          <cell r="Y320">
            <v>0</v>
          </cell>
          <cell r="Z320">
            <v>500</v>
          </cell>
          <cell r="AA320">
            <v>500</v>
          </cell>
          <cell r="AB320">
            <v>450000</v>
          </cell>
          <cell r="AC320">
            <v>10381</v>
          </cell>
          <cell r="AD320" t="str">
            <v>Geotextile Filter</v>
          </cell>
          <cell r="AE320" t="str">
            <v>m2</v>
          </cell>
          <cell r="AF320">
            <v>1.05</v>
          </cell>
          <cell r="AG320">
            <v>900</v>
          </cell>
          <cell r="AH320">
            <v>945</v>
          </cell>
          <cell r="AI320">
            <v>945</v>
          </cell>
          <cell r="AJ320">
            <v>27000</v>
          </cell>
          <cell r="AK320">
            <v>28350</v>
          </cell>
          <cell r="AL320">
            <v>25515000</v>
          </cell>
          <cell r="AM320">
            <v>10381</v>
          </cell>
          <cell r="AN320" t="str">
            <v>Foreman</v>
          </cell>
          <cell r="AO320" t="str">
            <v>hour</v>
          </cell>
          <cell r="AP320">
            <v>1</v>
          </cell>
          <cell r="AQ320">
            <v>10</v>
          </cell>
          <cell r="AR320">
            <v>900</v>
          </cell>
          <cell r="AS320">
            <v>0.1</v>
          </cell>
          <cell r="AT320">
            <v>7200</v>
          </cell>
          <cell r="AU320">
            <v>720</v>
          </cell>
          <cell r="AV320">
            <v>648000</v>
          </cell>
          <cell r="AW320">
            <v>0</v>
          </cell>
          <cell r="AX320">
            <v>0</v>
          </cell>
          <cell r="AY320">
            <v>1</v>
          </cell>
          <cell r="AZ320">
            <v>0</v>
          </cell>
          <cell r="BA320">
            <v>0</v>
          </cell>
        </row>
        <row r="321">
          <cell r="AC321">
            <v>10382</v>
          </cell>
          <cell r="AM321">
            <v>10382</v>
          </cell>
          <cell r="AN321" t="str">
            <v>Skilled Labour</v>
          </cell>
          <cell r="AO321" t="str">
            <v>hour</v>
          </cell>
          <cell r="AP321">
            <v>2</v>
          </cell>
          <cell r="AQ321">
            <v>10</v>
          </cell>
          <cell r="AR321">
            <v>900</v>
          </cell>
          <cell r="AS321">
            <v>0.2</v>
          </cell>
          <cell r="AT321">
            <v>6500</v>
          </cell>
          <cell r="AU321">
            <v>1300</v>
          </cell>
          <cell r="AV321">
            <v>1170000</v>
          </cell>
        </row>
        <row r="322">
          <cell r="AC322">
            <v>10383</v>
          </cell>
          <cell r="AM322">
            <v>10383</v>
          </cell>
          <cell r="AN322" t="str">
            <v>Labour</v>
          </cell>
          <cell r="AO322" t="str">
            <v>hour</v>
          </cell>
          <cell r="AP322">
            <v>8</v>
          </cell>
          <cell r="AQ322">
            <v>10</v>
          </cell>
          <cell r="AR322">
            <v>900</v>
          </cell>
          <cell r="AS322">
            <v>0.8</v>
          </cell>
          <cell r="AT322">
            <v>4300</v>
          </cell>
          <cell r="AU322">
            <v>3440</v>
          </cell>
          <cell r="AV322">
            <v>3096000</v>
          </cell>
        </row>
        <row r="323">
          <cell r="AC323">
            <v>10384</v>
          </cell>
          <cell r="AM323">
            <v>10384</v>
          </cell>
        </row>
        <row r="324">
          <cell r="AC324">
            <v>10385</v>
          </cell>
          <cell r="AM324">
            <v>10385</v>
          </cell>
        </row>
        <row r="325">
          <cell r="AC325">
            <v>10386</v>
          </cell>
          <cell r="AM325">
            <v>10386</v>
          </cell>
        </row>
        <row r="326">
          <cell r="AA326">
            <v>0</v>
          </cell>
          <cell r="AC326">
            <v>10387</v>
          </cell>
          <cell r="AM326">
            <v>10387</v>
          </cell>
        </row>
        <row r="327">
          <cell r="D327" t="str">
            <v>Geotextile filter, type -1 for gabion mattress</v>
          </cell>
          <cell r="E327" t="str">
            <v>sq.m</v>
          </cell>
          <cell r="F327">
            <v>125</v>
          </cell>
          <cell r="H327">
            <v>1</v>
          </cell>
          <cell r="Z327">
            <v>500</v>
          </cell>
          <cell r="AA327">
            <v>500</v>
          </cell>
          <cell r="AB327">
            <v>62500</v>
          </cell>
          <cell r="AC327">
            <v>10390</v>
          </cell>
          <cell r="AK327">
            <v>28350</v>
          </cell>
          <cell r="AL327">
            <v>3543750</v>
          </cell>
          <cell r="AM327">
            <v>10390</v>
          </cell>
          <cell r="AQ327">
            <v>12</v>
          </cell>
          <cell r="AU327">
            <v>4547</v>
          </cell>
          <cell r="AV327">
            <v>568375</v>
          </cell>
          <cell r="AZ327">
            <v>0</v>
          </cell>
          <cell r="BA327">
            <v>0</v>
          </cell>
          <cell r="BB327">
            <v>33397</v>
          </cell>
          <cell r="BC327">
            <v>4174625</v>
          </cell>
          <cell r="BE327">
            <v>500</v>
          </cell>
          <cell r="BF327">
            <v>28350</v>
          </cell>
          <cell r="BG327">
            <v>4547</v>
          </cell>
          <cell r="BH327">
            <v>33397</v>
          </cell>
        </row>
        <row r="328">
          <cell r="G328" t="str">
            <v>tools</v>
          </cell>
          <cell r="H328">
            <v>1</v>
          </cell>
          <cell r="I328" t="str">
            <v>ls</v>
          </cell>
          <cell r="J328">
            <v>1</v>
          </cell>
          <cell r="K328">
            <v>1</v>
          </cell>
          <cell r="L328">
            <v>1</v>
          </cell>
          <cell r="M328">
            <v>25</v>
          </cell>
          <cell r="N328">
            <v>7</v>
          </cell>
          <cell r="O328">
            <v>1</v>
          </cell>
          <cell r="P328">
            <v>175</v>
          </cell>
          <cell r="Q328">
            <v>125</v>
          </cell>
          <cell r="R328">
            <v>125</v>
          </cell>
          <cell r="S328">
            <v>0.71</v>
          </cell>
          <cell r="T328">
            <v>500</v>
          </cell>
          <cell r="U328">
            <v>0</v>
          </cell>
          <cell r="V328">
            <v>62500</v>
          </cell>
          <cell r="W328">
            <v>0</v>
          </cell>
          <cell r="X328">
            <v>500</v>
          </cell>
          <cell r="Y328">
            <v>0</v>
          </cell>
          <cell r="Z328">
            <v>500</v>
          </cell>
          <cell r="AA328">
            <v>500</v>
          </cell>
          <cell r="AB328">
            <v>62500</v>
          </cell>
          <cell r="AC328">
            <v>10391</v>
          </cell>
          <cell r="AD328" t="str">
            <v>Geotextile Filter</v>
          </cell>
          <cell r="AE328" t="str">
            <v>m2</v>
          </cell>
          <cell r="AF328">
            <v>1.05</v>
          </cell>
          <cell r="AG328">
            <v>125</v>
          </cell>
          <cell r="AH328">
            <v>131.25</v>
          </cell>
          <cell r="AI328">
            <v>131.25</v>
          </cell>
          <cell r="AJ328">
            <v>27000</v>
          </cell>
          <cell r="AK328">
            <v>28350</v>
          </cell>
          <cell r="AL328">
            <v>3543750</v>
          </cell>
          <cell r="AM328">
            <v>10391</v>
          </cell>
          <cell r="AN328" t="str">
            <v>Foreman</v>
          </cell>
          <cell r="AO328" t="str">
            <v>hour</v>
          </cell>
          <cell r="AP328">
            <v>1</v>
          </cell>
          <cell r="AQ328">
            <v>12</v>
          </cell>
          <cell r="AR328">
            <v>125</v>
          </cell>
          <cell r="AS328">
            <v>8.3299999999999999E-2</v>
          </cell>
          <cell r="AT328">
            <v>7200</v>
          </cell>
          <cell r="AU328">
            <v>599</v>
          </cell>
          <cell r="AV328">
            <v>74875</v>
          </cell>
          <cell r="AW328">
            <v>0</v>
          </cell>
          <cell r="AX328">
            <v>0</v>
          </cell>
          <cell r="AY328">
            <v>1</v>
          </cell>
          <cell r="AZ328">
            <v>0</v>
          </cell>
          <cell r="BA328">
            <v>0</v>
          </cell>
        </row>
        <row r="329">
          <cell r="AC329">
            <v>10392</v>
          </cell>
          <cell r="AM329">
            <v>10392</v>
          </cell>
          <cell r="AN329" t="str">
            <v>Skilled Labour</v>
          </cell>
          <cell r="AO329" t="str">
            <v>hour</v>
          </cell>
          <cell r="AP329">
            <v>2</v>
          </cell>
          <cell r="AQ329">
            <v>12</v>
          </cell>
          <cell r="AR329">
            <v>125</v>
          </cell>
          <cell r="AS329">
            <v>0.1666</v>
          </cell>
          <cell r="AT329">
            <v>6500</v>
          </cell>
          <cell r="AU329">
            <v>1082</v>
          </cell>
          <cell r="AV329">
            <v>135250</v>
          </cell>
        </row>
        <row r="330">
          <cell r="AC330">
            <v>10393</v>
          </cell>
          <cell r="AM330">
            <v>10393</v>
          </cell>
          <cell r="AN330" t="str">
            <v>Labour</v>
          </cell>
          <cell r="AO330" t="str">
            <v>hour</v>
          </cell>
          <cell r="AP330">
            <v>8</v>
          </cell>
          <cell r="AQ330">
            <v>12</v>
          </cell>
          <cell r="AR330">
            <v>125</v>
          </cell>
          <cell r="AS330">
            <v>0.66659999999999997</v>
          </cell>
          <cell r="AT330">
            <v>4300</v>
          </cell>
          <cell r="AU330">
            <v>2866</v>
          </cell>
          <cell r="AV330">
            <v>358250</v>
          </cell>
        </row>
        <row r="331">
          <cell r="AC331">
            <v>10394</v>
          </cell>
          <cell r="AM331">
            <v>10394</v>
          </cell>
        </row>
        <row r="332">
          <cell r="AC332">
            <v>10395</v>
          </cell>
          <cell r="AM332">
            <v>10395</v>
          </cell>
        </row>
        <row r="333">
          <cell r="AC333">
            <v>10396</v>
          </cell>
          <cell r="AM333">
            <v>10396</v>
          </cell>
        </row>
        <row r="334">
          <cell r="AA334">
            <v>0</v>
          </cell>
          <cell r="AC334">
            <v>10397</v>
          </cell>
          <cell r="AM334">
            <v>10397</v>
          </cell>
        </row>
        <row r="335">
          <cell r="D335" t="str">
            <v>Road metalling type - B1</v>
          </cell>
          <cell r="E335" t="str">
            <v>sq.m</v>
          </cell>
          <cell r="F335">
            <v>100</v>
          </cell>
          <cell r="H335">
            <v>259.375</v>
          </cell>
          <cell r="Z335">
            <v>2209.9</v>
          </cell>
          <cell r="AA335">
            <v>2209.9</v>
          </cell>
          <cell r="AB335">
            <v>220990</v>
          </cell>
          <cell r="AC335">
            <v>10400</v>
          </cell>
          <cell r="AK335">
            <v>20700</v>
          </cell>
          <cell r="AL335">
            <v>2070000</v>
          </cell>
          <cell r="AM335">
            <v>10400</v>
          </cell>
          <cell r="AQ335">
            <v>259.375</v>
          </cell>
          <cell r="AU335">
            <v>209</v>
          </cell>
          <cell r="AV335">
            <v>20900</v>
          </cell>
          <cell r="AZ335">
            <v>0</v>
          </cell>
          <cell r="BA335">
            <v>0</v>
          </cell>
          <cell r="BB335">
            <v>23118.9</v>
          </cell>
          <cell r="BC335">
            <v>2311890</v>
          </cell>
          <cell r="BE335">
            <v>2209.9</v>
          </cell>
          <cell r="BF335">
            <v>20700</v>
          </cell>
          <cell r="BG335">
            <v>209</v>
          </cell>
          <cell r="BH335">
            <v>23118.9</v>
          </cell>
        </row>
        <row r="336">
          <cell r="E336" t="str">
            <v>tebal</v>
          </cell>
          <cell r="F336">
            <v>0.25</v>
          </cell>
          <cell r="G336" t="str">
            <v xml:space="preserve">Motor Grader </v>
          </cell>
          <cell r="H336">
            <v>346.86567164179098</v>
          </cell>
          <cell r="I336" t="str">
            <v>hour</v>
          </cell>
          <cell r="J336">
            <v>1</v>
          </cell>
          <cell r="K336">
            <v>2.8E-3</v>
          </cell>
          <cell r="L336">
            <v>1</v>
          </cell>
          <cell r="M336">
            <v>25</v>
          </cell>
          <cell r="N336">
            <v>7</v>
          </cell>
          <cell r="O336">
            <v>1</v>
          </cell>
          <cell r="P336">
            <v>175</v>
          </cell>
          <cell r="Q336">
            <v>100</v>
          </cell>
          <cell r="R336">
            <v>0.28000000000000003</v>
          </cell>
          <cell r="S336">
            <v>0</v>
          </cell>
          <cell r="T336">
            <v>160000</v>
          </cell>
          <cell r="U336">
            <v>89250</v>
          </cell>
          <cell r="V336">
            <v>44800.000000000007</v>
          </cell>
          <cell r="W336">
            <v>24990.000000000004</v>
          </cell>
          <cell r="X336">
            <v>448</v>
          </cell>
          <cell r="Y336">
            <v>249.9</v>
          </cell>
          <cell r="Z336">
            <v>697.9</v>
          </cell>
          <cell r="AA336">
            <v>697.9</v>
          </cell>
          <cell r="AB336">
            <v>69790</v>
          </cell>
          <cell r="AC336">
            <v>10401</v>
          </cell>
          <cell r="AD336" t="str">
            <v>Rubble Stone</v>
          </cell>
          <cell r="AE336" t="str">
            <v>m3</v>
          </cell>
          <cell r="AF336">
            <v>0.18</v>
          </cell>
          <cell r="AG336">
            <v>100</v>
          </cell>
          <cell r="AH336">
            <v>18</v>
          </cell>
          <cell r="AI336">
            <v>18</v>
          </cell>
          <cell r="AJ336">
            <v>75000</v>
          </cell>
          <cell r="AK336">
            <v>13500</v>
          </cell>
          <cell r="AL336">
            <v>1350000</v>
          </cell>
          <cell r="AM336">
            <v>10401</v>
          </cell>
          <cell r="AN336" t="str">
            <v>Foreman</v>
          </cell>
          <cell r="AO336" t="str">
            <v>hour</v>
          </cell>
          <cell r="AP336">
            <v>1</v>
          </cell>
          <cell r="AQ336">
            <v>259.375</v>
          </cell>
          <cell r="AR336">
            <v>100</v>
          </cell>
          <cell r="AS336">
            <v>3.8E-3</v>
          </cell>
          <cell r="AT336">
            <v>7200</v>
          </cell>
          <cell r="AU336">
            <v>27</v>
          </cell>
          <cell r="AV336">
            <v>2700</v>
          </cell>
          <cell r="AW336">
            <v>0</v>
          </cell>
          <cell r="AX336">
            <v>0</v>
          </cell>
          <cell r="AY336">
            <v>1</v>
          </cell>
          <cell r="AZ336">
            <v>0</v>
          </cell>
          <cell r="BA336">
            <v>0</v>
          </cell>
        </row>
        <row r="337">
          <cell r="G337" t="str">
            <v>Vibrator Roller 8t</v>
          </cell>
          <cell r="H337">
            <v>259.375</v>
          </cell>
          <cell r="I337" t="str">
            <v>hour</v>
          </cell>
          <cell r="J337">
            <v>1</v>
          </cell>
          <cell r="K337">
            <v>3.8E-3</v>
          </cell>
          <cell r="L337">
            <v>1</v>
          </cell>
          <cell r="M337">
            <v>25</v>
          </cell>
          <cell r="N337">
            <v>7</v>
          </cell>
          <cell r="O337">
            <v>1</v>
          </cell>
          <cell r="P337">
            <v>175</v>
          </cell>
          <cell r="Q337">
            <v>100</v>
          </cell>
          <cell r="R337">
            <v>0.38</v>
          </cell>
          <cell r="S337">
            <v>0</v>
          </cell>
          <cell r="T337">
            <v>150000</v>
          </cell>
          <cell r="U337">
            <v>86700</v>
          </cell>
          <cell r="V337">
            <v>57000</v>
          </cell>
          <cell r="W337">
            <v>32946</v>
          </cell>
          <cell r="X337">
            <v>570</v>
          </cell>
          <cell r="Y337">
            <v>329.46</v>
          </cell>
          <cell r="Z337">
            <v>899.46</v>
          </cell>
          <cell r="AA337">
            <v>899.46</v>
          </cell>
          <cell r="AB337">
            <v>89946</v>
          </cell>
          <cell r="AC337">
            <v>10402</v>
          </cell>
          <cell r="AD337" t="str">
            <v>Sand</v>
          </cell>
          <cell r="AE337" t="str">
            <v>m3</v>
          </cell>
          <cell r="AF337">
            <v>0.12</v>
          </cell>
          <cell r="AG337">
            <v>100</v>
          </cell>
          <cell r="AH337">
            <v>12</v>
          </cell>
          <cell r="AI337">
            <v>12</v>
          </cell>
          <cell r="AJ337">
            <v>60000</v>
          </cell>
          <cell r="AK337">
            <v>7200</v>
          </cell>
          <cell r="AL337">
            <v>720000</v>
          </cell>
          <cell r="AM337">
            <v>10402</v>
          </cell>
          <cell r="AN337" t="str">
            <v>Skilled Labour</v>
          </cell>
          <cell r="AO337" t="str">
            <v>hour</v>
          </cell>
          <cell r="AP337">
            <v>2</v>
          </cell>
          <cell r="AQ337">
            <v>259.375</v>
          </cell>
          <cell r="AR337">
            <v>100</v>
          </cell>
          <cell r="AS337">
            <v>7.7000000000000002E-3</v>
          </cell>
          <cell r="AT337">
            <v>6500</v>
          </cell>
          <cell r="AU337">
            <v>50</v>
          </cell>
          <cell r="AV337">
            <v>5000</v>
          </cell>
        </row>
        <row r="338">
          <cell r="G338" t="str">
            <v>Water Tanker 5000 lt</v>
          </cell>
          <cell r="H338">
            <v>33.199999999999996</v>
          </cell>
          <cell r="I338" t="str">
            <v>hour</v>
          </cell>
          <cell r="J338">
            <v>0.3</v>
          </cell>
          <cell r="K338">
            <v>8.9999999999999993E-3</v>
          </cell>
          <cell r="L338">
            <v>1</v>
          </cell>
          <cell r="M338">
            <v>25</v>
          </cell>
          <cell r="N338">
            <v>7</v>
          </cell>
          <cell r="O338">
            <v>1</v>
          </cell>
          <cell r="P338">
            <v>175</v>
          </cell>
          <cell r="Q338">
            <v>100</v>
          </cell>
          <cell r="R338">
            <v>0.9</v>
          </cell>
          <cell r="S338">
            <v>0</v>
          </cell>
          <cell r="T338">
            <v>65000</v>
          </cell>
          <cell r="U338">
            <v>3060</v>
          </cell>
          <cell r="V338">
            <v>58500</v>
          </cell>
          <cell r="W338">
            <v>2754</v>
          </cell>
          <cell r="X338">
            <v>585</v>
          </cell>
          <cell r="Y338">
            <v>27.54</v>
          </cell>
          <cell r="Z338">
            <v>612.54</v>
          </cell>
          <cell r="AA338">
            <v>612.54</v>
          </cell>
          <cell r="AB338">
            <v>61254</v>
          </cell>
          <cell r="AC338">
            <v>10403</v>
          </cell>
          <cell r="AM338">
            <v>10403</v>
          </cell>
          <cell r="AN338" t="str">
            <v>Labour</v>
          </cell>
          <cell r="AO338" t="str">
            <v>hour</v>
          </cell>
          <cell r="AP338">
            <v>8</v>
          </cell>
          <cell r="AQ338">
            <v>259.375</v>
          </cell>
          <cell r="AR338">
            <v>100</v>
          </cell>
          <cell r="AS338">
            <v>3.0800000000000001E-2</v>
          </cell>
          <cell r="AT338">
            <v>4300</v>
          </cell>
          <cell r="AU338">
            <v>132</v>
          </cell>
          <cell r="AV338">
            <v>13200</v>
          </cell>
        </row>
        <row r="339">
          <cell r="AC339">
            <v>10404</v>
          </cell>
          <cell r="AM339">
            <v>10404</v>
          </cell>
        </row>
        <row r="340">
          <cell r="AC340">
            <v>10405</v>
          </cell>
          <cell r="AM340">
            <v>10405</v>
          </cell>
        </row>
        <row r="341">
          <cell r="AC341">
            <v>10406</v>
          </cell>
          <cell r="AM341">
            <v>10406</v>
          </cell>
        </row>
        <row r="342">
          <cell r="AA342">
            <v>0</v>
          </cell>
          <cell r="AC342">
            <v>10407</v>
          </cell>
          <cell r="AM342">
            <v>10407</v>
          </cell>
        </row>
        <row r="343">
          <cell r="D343" t="str">
            <v>Road metalling type - B2</v>
          </cell>
          <cell r="E343" t="str">
            <v>sq.m</v>
          </cell>
          <cell r="F343">
            <v>83065</v>
          </cell>
          <cell r="H343">
            <v>162.109375</v>
          </cell>
          <cell r="Z343">
            <v>5236.76</v>
          </cell>
          <cell r="AA343">
            <v>5215</v>
          </cell>
          <cell r="AB343">
            <v>433183975</v>
          </cell>
          <cell r="AC343">
            <v>10410</v>
          </cell>
          <cell r="AK343">
            <v>17640</v>
          </cell>
          <cell r="AL343">
            <v>1465266600</v>
          </cell>
          <cell r="AM343">
            <v>10410</v>
          </cell>
          <cell r="AQ343">
            <v>81.0546875</v>
          </cell>
          <cell r="AU343">
            <v>1307</v>
          </cell>
          <cell r="AV343">
            <v>108565955</v>
          </cell>
          <cell r="AZ343">
            <v>0</v>
          </cell>
          <cell r="BA343">
            <v>0</v>
          </cell>
          <cell r="BB343">
            <v>24162</v>
          </cell>
          <cell r="BC343">
            <v>2007016530</v>
          </cell>
          <cell r="BE343">
            <v>5215</v>
          </cell>
          <cell r="BF343">
            <v>17640</v>
          </cell>
          <cell r="BG343">
            <v>1307</v>
          </cell>
          <cell r="BH343">
            <v>24162</v>
          </cell>
        </row>
        <row r="344">
          <cell r="E344" t="str">
            <v>tebal</v>
          </cell>
          <cell r="F344">
            <v>0.4</v>
          </cell>
          <cell r="G344" t="str">
            <v>Wheel Loader 1,0-1,6 M3</v>
          </cell>
          <cell r="H344">
            <v>208.29383571428571</v>
          </cell>
          <cell r="I344" t="str">
            <v>hour</v>
          </cell>
          <cell r="J344">
            <v>1</v>
          </cell>
          <cell r="K344">
            <v>4.7999999999999996E-3</v>
          </cell>
          <cell r="L344">
            <v>2</v>
          </cell>
          <cell r="M344">
            <v>25</v>
          </cell>
          <cell r="N344">
            <v>7</v>
          </cell>
          <cell r="O344">
            <v>1</v>
          </cell>
          <cell r="P344">
            <v>350</v>
          </cell>
          <cell r="Q344">
            <v>83065</v>
          </cell>
          <cell r="R344">
            <v>398.78</v>
          </cell>
          <cell r="S344">
            <v>1.1299999999999999</v>
          </cell>
          <cell r="T344">
            <v>150000</v>
          </cell>
          <cell r="U344">
            <v>13260</v>
          </cell>
          <cell r="V344">
            <v>59816999.999999993</v>
          </cell>
          <cell r="W344">
            <v>5287822.8</v>
          </cell>
          <cell r="X344">
            <v>720.12</v>
          </cell>
          <cell r="Y344">
            <v>63.65</v>
          </cell>
          <cell r="Z344">
            <v>783.77</v>
          </cell>
          <cell r="AA344">
            <v>783.64</v>
          </cell>
          <cell r="AB344">
            <v>65093056.600000001</v>
          </cell>
          <cell r="AC344">
            <v>10411</v>
          </cell>
          <cell r="AD344" t="str">
            <v>Base Course</v>
          </cell>
          <cell r="AE344" t="str">
            <v>m3</v>
          </cell>
          <cell r="AF344">
            <v>0.252</v>
          </cell>
          <cell r="AG344">
            <v>83065</v>
          </cell>
          <cell r="AH344">
            <v>20932.38</v>
          </cell>
          <cell r="AI344">
            <v>10466.19</v>
          </cell>
          <cell r="AJ344">
            <v>70000</v>
          </cell>
          <cell r="AK344">
            <v>17640</v>
          </cell>
          <cell r="AL344">
            <v>1465266600</v>
          </cell>
          <cell r="AM344">
            <v>10411</v>
          </cell>
          <cell r="AN344" t="str">
            <v>Foreman</v>
          </cell>
          <cell r="AO344" t="str">
            <v>hour</v>
          </cell>
          <cell r="AP344">
            <v>1</v>
          </cell>
          <cell r="AQ344">
            <v>81.0546875</v>
          </cell>
          <cell r="AR344">
            <v>83065</v>
          </cell>
          <cell r="AS344">
            <v>1.23E-2</v>
          </cell>
          <cell r="AT344">
            <v>7200</v>
          </cell>
          <cell r="AU344">
            <v>88</v>
          </cell>
          <cell r="AV344">
            <v>7309720</v>
          </cell>
          <cell r="AW344">
            <v>0</v>
          </cell>
          <cell r="AX344">
            <v>0</v>
          </cell>
          <cell r="AY344">
            <v>1</v>
          </cell>
          <cell r="AZ344">
            <v>0</v>
          </cell>
          <cell r="BA344">
            <v>0</v>
          </cell>
        </row>
        <row r="345">
          <cell r="G345" t="str">
            <v>Dump Truck 10t</v>
          </cell>
          <cell r="H345">
            <v>79.315095533523248</v>
          </cell>
          <cell r="I345" t="str">
            <v>hour</v>
          </cell>
          <cell r="J345">
            <v>1</v>
          </cell>
          <cell r="K345">
            <v>1.26E-2</v>
          </cell>
          <cell r="L345">
            <v>2</v>
          </cell>
          <cell r="M345">
            <v>25</v>
          </cell>
          <cell r="N345">
            <v>7</v>
          </cell>
          <cell r="O345">
            <v>1</v>
          </cell>
          <cell r="P345">
            <v>350</v>
          </cell>
          <cell r="Q345">
            <v>83065</v>
          </cell>
          <cell r="R345">
            <v>1047.27</v>
          </cell>
          <cell r="S345">
            <v>2.99</v>
          </cell>
          <cell r="T345">
            <v>60000</v>
          </cell>
          <cell r="U345">
            <v>60180</v>
          </cell>
          <cell r="V345">
            <v>62836200</v>
          </cell>
          <cell r="W345">
            <v>63024708.600000001</v>
          </cell>
          <cell r="X345">
            <v>756.47</v>
          </cell>
          <cell r="Y345">
            <v>758.73</v>
          </cell>
          <cell r="Z345">
            <v>1515.2</v>
          </cell>
          <cell r="AA345">
            <v>1514.26</v>
          </cell>
          <cell r="AB345">
            <v>125782006.90000001</v>
          </cell>
          <cell r="AC345">
            <v>10412</v>
          </cell>
          <cell r="AM345">
            <v>10412</v>
          </cell>
          <cell r="AN345" t="str">
            <v>Skilled Labour</v>
          </cell>
          <cell r="AO345" t="str">
            <v>hour</v>
          </cell>
          <cell r="AP345">
            <v>2</v>
          </cell>
          <cell r="AQ345">
            <v>81.0546875</v>
          </cell>
          <cell r="AR345">
            <v>83065</v>
          </cell>
          <cell r="AS345">
            <v>2.46E-2</v>
          </cell>
          <cell r="AT345">
            <v>6500</v>
          </cell>
          <cell r="AU345">
            <v>159</v>
          </cell>
          <cell r="AV345">
            <v>13207335</v>
          </cell>
        </row>
        <row r="346">
          <cell r="G346" t="str">
            <v xml:space="preserve">Motor Grader </v>
          </cell>
          <cell r="H346">
            <v>216.79104477611935</v>
          </cell>
          <cell r="I346" t="str">
            <v>hour</v>
          </cell>
          <cell r="J346">
            <v>1</v>
          </cell>
          <cell r="K346">
            <v>4.5999999999999999E-3</v>
          </cell>
          <cell r="L346">
            <v>2</v>
          </cell>
          <cell r="M346">
            <v>25</v>
          </cell>
          <cell r="N346">
            <v>7</v>
          </cell>
          <cell r="O346">
            <v>1</v>
          </cell>
          <cell r="P346">
            <v>350</v>
          </cell>
          <cell r="Q346">
            <v>83065</v>
          </cell>
          <cell r="R346">
            <v>383.15</v>
          </cell>
          <cell r="S346">
            <v>1.0900000000000001</v>
          </cell>
          <cell r="T346">
            <v>160000</v>
          </cell>
          <cell r="U346">
            <v>89250</v>
          </cell>
          <cell r="V346">
            <v>61304000</v>
          </cell>
          <cell r="W346">
            <v>34196137.5</v>
          </cell>
          <cell r="X346">
            <v>738.02</v>
          </cell>
          <cell r="Y346">
            <v>411.67</v>
          </cell>
          <cell r="Z346">
            <v>1149.69</v>
          </cell>
          <cell r="AA346">
            <v>1146.55</v>
          </cell>
          <cell r="AB346">
            <v>95238175.75</v>
          </cell>
          <cell r="AC346">
            <v>10413</v>
          </cell>
          <cell r="AM346">
            <v>10413</v>
          </cell>
          <cell r="AN346" t="str">
            <v>Labour</v>
          </cell>
          <cell r="AO346" t="str">
            <v>hour</v>
          </cell>
          <cell r="AP346">
            <v>20</v>
          </cell>
          <cell r="AQ346">
            <v>81.0546875</v>
          </cell>
          <cell r="AR346">
            <v>83065</v>
          </cell>
          <cell r="AS346">
            <v>0.2467</v>
          </cell>
          <cell r="AT346">
            <v>4300</v>
          </cell>
          <cell r="AU346">
            <v>1060</v>
          </cell>
          <cell r="AV346">
            <v>88048900</v>
          </cell>
        </row>
        <row r="347">
          <cell r="G347" t="str">
            <v>Vibrator Roller 8t</v>
          </cell>
          <cell r="H347">
            <v>162.109375</v>
          </cell>
          <cell r="I347" t="str">
            <v>hour</v>
          </cell>
          <cell r="J347">
            <v>1</v>
          </cell>
          <cell r="K347">
            <v>6.1000000000000004E-3</v>
          </cell>
          <cell r="L347">
            <v>2</v>
          </cell>
          <cell r="M347">
            <v>25</v>
          </cell>
          <cell r="N347">
            <v>7</v>
          </cell>
          <cell r="O347">
            <v>1</v>
          </cell>
          <cell r="P347">
            <v>350</v>
          </cell>
          <cell r="Q347">
            <v>83065</v>
          </cell>
          <cell r="R347">
            <v>512.4</v>
          </cell>
          <cell r="S347">
            <v>1.46</v>
          </cell>
          <cell r="T347">
            <v>150000</v>
          </cell>
          <cell r="U347">
            <v>86700</v>
          </cell>
          <cell r="V347">
            <v>76860000</v>
          </cell>
          <cell r="W347">
            <v>44425080</v>
          </cell>
          <cell r="X347">
            <v>925.29</v>
          </cell>
          <cell r="Y347">
            <v>534.82000000000005</v>
          </cell>
          <cell r="Z347">
            <v>1460.1100000000001</v>
          </cell>
          <cell r="AA347">
            <v>1443.87</v>
          </cell>
          <cell r="AB347">
            <v>119935061.55</v>
          </cell>
          <cell r="AC347">
            <v>10414</v>
          </cell>
          <cell r="AM347">
            <v>10414</v>
          </cell>
        </row>
        <row r="348">
          <cell r="G348" t="str">
            <v>Water Tanker 5000 lt</v>
          </cell>
          <cell r="H348">
            <v>20.749999999999996</v>
          </cell>
          <cell r="I348" t="str">
            <v>hour</v>
          </cell>
          <cell r="J348">
            <v>0.1</v>
          </cell>
          <cell r="K348">
            <v>4.7999999999999996E-3</v>
          </cell>
          <cell r="L348">
            <v>2</v>
          </cell>
          <cell r="M348">
            <v>25</v>
          </cell>
          <cell r="N348">
            <v>7</v>
          </cell>
          <cell r="O348">
            <v>1</v>
          </cell>
          <cell r="P348">
            <v>350</v>
          </cell>
          <cell r="Q348">
            <v>83065</v>
          </cell>
          <cell r="R348">
            <v>400.31</v>
          </cell>
          <cell r="S348">
            <v>1.1399999999999999</v>
          </cell>
          <cell r="T348">
            <v>65000</v>
          </cell>
          <cell r="U348">
            <v>3060</v>
          </cell>
          <cell r="V348">
            <v>26020150</v>
          </cell>
          <cell r="W348">
            <v>1224948.6000000001</v>
          </cell>
          <cell r="X348">
            <v>313.25</v>
          </cell>
          <cell r="Y348">
            <v>14.74</v>
          </cell>
          <cell r="Z348">
            <v>327.99</v>
          </cell>
          <cell r="AA348">
            <v>326.68</v>
          </cell>
          <cell r="AB348">
            <v>27135674.199999999</v>
          </cell>
          <cell r="AC348">
            <v>10415</v>
          </cell>
          <cell r="AM348">
            <v>10415</v>
          </cell>
        </row>
        <row r="349">
          <cell r="AC349">
            <v>10416</v>
          </cell>
          <cell r="AM349">
            <v>10416</v>
          </cell>
        </row>
        <row r="350">
          <cell r="AA350">
            <v>0</v>
          </cell>
          <cell r="AC350">
            <v>10417</v>
          </cell>
          <cell r="AM350">
            <v>10417</v>
          </cell>
        </row>
        <row r="351">
          <cell r="D351" t="str">
            <v>Road pavement type - B3</v>
          </cell>
          <cell r="E351" t="str">
            <v>sq.m</v>
          </cell>
          <cell r="F351">
            <v>12206</v>
          </cell>
          <cell r="Z351">
            <v>0</v>
          </cell>
          <cell r="AA351">
            <v>0</v>
          </cell>
          <cell r="AB351">
            <v>0</v>
          </cell>
          <cell r="AC351">
            <v>10420</v>
          </cell>
          <cell r="AK351">
            <v>95955</v>
          </cell>
          <cell r="AL351">
            <v>1171226730</v>
          </cell>
          <cell r="AM351">
            <v>10420</v>
          </cell>
          <cell r="AQ351">
            <v>40</v>
          </cell>
          <cell r="AU351">
            <v>2655</v>
          </cell>
          <cell r="AV351">
            <v>32406930</v>
          </cell>
          <cell r="AZ351">
            <v>0</v>
          </cell>
          <cell r="BA351">
            <v>0</v>
          </cell>
          <cell r="BB351">
            <v>98610</v>
          </cell>
          <cell r="BC351">
            <v>1203633660</v>
          </cell>
          <cell r="BE351">
            <v>0</v>
          </cell>
          <cell r="BF351">
            <v>95955</v>
          </cell>
          <cell r="BG351">
            <v>2655</v>
          </cell>
          <cell r="BH351">
            <v>98610</v>
          </cell>
        </row>
        <row r="352">
          <cell r="L352">
            <v>2</v>
          </cell>
          <cell r="M352">
            <v>25</v>
          </cell>
          <cell r="N352">
            <v>7</v>
          </cell>
          <cell r="O352">
            <v>1</v>
          </cell>
          <cell r="P352">
            <v>350</v>
          </cell>
          <cell r="Q352">
            <v>12206</v>
          </cell>
          <cell r="AC352">
            <v>10421</v>
          </cell>
          <cell r="AD352" t="str">
            <v>Base Course</v>
          </cell>
          <cell r="AE352" t="str">
            <v>m3</v>
          </cell>
          <cell r="AF352">
            <v>0.15</v>
          </cell>
          <cell r="AG352">
            <v>12206</v>
          </cell>
          <cell r="AH352">
            <v>1830.8999999999999</v>
          </cell>
          <cell r="AI352">
            <v>915.44999999999993</v>
          </cell>
          <cell r="AJ352">
            <v>70000</v>
          </cell>
          <cell r="AK352">
            <v>10500</v>
          </cell>
          <cell r="AL352">
            <v>128163000</v>
          </cell>
          <cell r="AM352">
            <v>10421</v>
          </cell>
          <cell r="AN352" t="str">
            <v>Foreman</v>
          </cell>
          <cell r="AO352" t="str">
            <v>hour</v>
          </cell>
          <cell r="AP352">
            <v>1</v>
          </cell>
          <cell r="AQ352">
            <v>40</v>
          </cell>
          <cell r="AR352">
            <v>12206</v>
          </cell>
          <cell r="AS352">
            <v>2.5000000000000001E-2</v>
          </cell>
          <cell r="AT352">
            <v>7200</v>
          </cell>
          <cell r="AU352">
            <v>180</v>
          </cell>
          <cell r="AV352">
            <v>2197080</v>
          </cell>
          <cell r="AW352">
            <v>0</v>
          </cell>
          <cell r="AX352">
            <v>0</v>
          </cell>
          <cell r="AY352">
            <v>1</v>
          </cell>
          <cell r="AZ352">
            <v>0</v>
          </cell>
          <cell r="BA352">
            <v>0</v>
          </cell>
        </row>
        <row r="353">
          <cell r="L353">
            <v>2</v>
          </cell>
          <cell r="M353">
            <v>25</v>
          </cell>
          <cell r="N353">
            <v>7</v>
          </cell>
          <cell r="O353">
            <v>1</v>
          </cell>
          <cell r="P353">
            <v>350</v>
          </cell>
          <cell r="Q353">
            <v>12206</v>
          </cell>
          <cell r="AC353">
            <v>10422</v>
          </cell>
          <cell r="AD353" t="str">
            <v>Asphalt Cement</v>
          </cell>
          <cell r="AE353" t="str">
            <v>m3</v>
          </cell>
          <cell r="AF353">
            <v>0.05</v>
          </cell>
          <cell r="AG353">
            <v>12206</v>
          </cell>
          <cell r="AH353">
            <v>610.30000000000007</v>
          </cell>
          <cell r="AI353">
            <v>305.15000000000003</v>
          </cell>
          <cell r="AJ353">
            <v>1709100</v>
          </cell>
          <cell r="AK353">
            <v>85455</v>
          </cell>
          <cell r="AL353">
            <v>1043063730</v>
          </cell>
          <cell r="AM353">
            <v>10422</v>
          </cell>
          <cell r="AN353" t="str">
            <v>Skilled Labour</v>
          </cell>
          <cell r="AO353" t="str">
            <v>hour</v>
          </cell>
          <cell r="AP353">
            <v>2</v>
          </cell>
          <cell r="AQ353">
            <v>40</v>
          </cell>
          <cell r="AR353">
            <v>12206</v>
          </cell>
          <cell r="AS353">
            <v>0.05</v>
          </cell>
          <cell r="AT353">
            <v>6500</v>
          </cell>
          <cell r="AU353">
            <v>325</v>
          </cell>
          <cell r="AV353">
            <v>3966950</v>
          </cell>
        </row>
        <row r="354">
          <cell r="L354">
            <v>2</v>
          </cell>
          <cell r="M354">
            <v>25</v>
          </cell>
          <cell r="N354">
            <v>7</v>
          </cell>
          <cell r="O354">
            <v>1</v>
          </cell>
          <cell r="P354">
            <v>350</v>
          </cell>
          <cell r="Q354">
            <v>12206</v>
          </cell>
          <cell r="AC354">
            <v>10423</v>
          </cell>
          <cell r="AM354">
            <v>10423</v>
          </cell>
          <cell r="AN354" t="str">
            <v>Labour</v>
          </cell>
          <cell r="AO354" t="str">
            <v>hour</v>
          </cell>
          <cell r="AP354">
            <v>20</v>
          </cell>
          <cell r="AQ354">
            <v>40</v>
          </cell>
          <cell r="AR354">
            <v>12206</v>
          </cell>
          <cell r="AS354">
            <v>0.5</v>
          </cell>
          <cell r="AT354">
            <v>4300</v>
          </cell>
          <cell r="AU354">
            <v>2150</v>
          </cell>
          <cell r="AV354">
            <v>26242900</v>
          </cell>
        </row>
        <row r="355">
          <cell r="L355">
            <v>2</v>
          </cell>
          <cell r="M355">
            <v>25</v>
          </cell>
          <cell r="N355">
            <v>7</v>
          </cell>
          <cell r="O355">
            <v>1</v>
          </cell>
          <cell r="P355">
            <v>350</v>
          </cell>
          <cell r="Q355">
            <v>12206</v>
          </cell>
          <cell r="AC355">
            <v>10424</v>
          </cell>
          <cell r="AM355">
            <v>10424</v>
          </cell>
        </row>
        <row r="356">
          <cell r="L356">
            <v>2</v>
          </cell>
          <cell r="M356">
            <v>25</v>
          </cell>
          <cell r="N356">
            <v>7</v>
          </cell>
          <cell r="O356">
            <v>1</v>
          </cell>
          <cell r="P356">
            <v>350</v>
          </cell>
          <cell r="Q356">
            <v>12206</v>
          </cell>
          <cell r="AC356">
            <v>10425</v>
          </cell>
          <cell r="AM356">
            <v>10425</v>
          </cell>
        </row>
        <row r="357">
          <cell r="L357">
            <v>2</v>
          </cell>
          <cell r="M357">
            <v>25</v>
          </cell>
          <cell r="N357">
            <v>7</v>
          </cell>
          <cell r="O357">
            <v>1</v>
          </cell>
          <cell r="P357">
            <v>350</v>
          </cell>
          <cell r="Q357">
            <v>12206</v>
          </cell>
          <cell r="AC357">
            <v>10426</v>
          </cell>
          <cell r="AM357">
            <v>10426</v>
          </cell>
        </row>
        <row r="358">
          <cell r="L358">
            <v>2</v>
          </cell>
          <cell r="M358">
            <v>25</v>
          </cell>
          <cell r="N358">
            <v>7</v>
          </cell>
          <cell r="O358">
            <v>1</v>
          </cell>
          <cell r="P358">
            <v>350</v>
          </cell>
          <cell r="Q358">
            <v>12206</v>
          </cell>
          <cell r="AC358">
            <v>10427</v>
          </cell>
          <cell r="AM358">
            <v>10427</v>
          </cell>
        </row>
        <row r="359">
          <cell r="D359" t="str">
            <v>Road pavement type - B4</v>
          </cell>
          <cell r="E359" t="str">
            <v>sq.m</v>
          </cell>
          <cell r="F359">
            <v>120</v>
          </cell>
          <cell r="Z359">
            <v>0</v>
          </cell>
          <cell r="AA359">
            <v>0</v>
          </cell>
          <cell r="AB359">
            <v>0</v>
          </cell>
          <cell r="AC359">
            <v>10430</v>
          </cell>
          <cell r="AK359">
            <v>352320</v>
          </cell>
          <cell r="AL359">
            <v>42278400</v>
          </cell>
          <cell r="AM359">
            <v>10430</v>
          </cell>
          <cell r="AQ359">
            <v>40</v>
          </cell>
          <cell r="AU359">
            <v>2655</v>
          </cell>
          <cell r="AV359">
            <v>318600</v>
          </cell>
          <cell r="AZ359">
            <v>0</v>
          </cell>
          <cell r="BA359">
            <v>0</v>
          </cell>
          <cell r="BB359">
            <v>354975</v>
          </cell>
          <cell r="BC359">
            <v>42597000</v>
          </cell>
          <cell r="BE359">
            <v>0</v>
          </cell>
          <cell r="BF359">
            <v>352320</v>
          </cell>
          <cell r="BG359">
            <v>2655</v>
          </cell>
          <cell r="BH359">
            <v>354975</v>
          </cell>
        </row>
        <row r="360">
          <cell r="L360">
            <v>1</v>
          </cell>
          <cell r="M360">
            <v>25</v>
          </cell>
          <cell r="N360">
            <v>7</v>
          </cell>
          <cell r="O360">
            <v>1</v>
          </cell>
          <cell r="P360">
            <v>175</v>
          </cell>
          <cell r="Q360">
            <v>120</v>
          </cell>
          <cell r="AC360">
            <v>10431</v>
          </cell>
          <cell r="AD360" t="str">
            <v>Base Course</v>
          </cell>
          <cell r="AE360" t="str">
            <v>m3</v>
          </cell>
          <cell r="AF360">
            <v>0.15</v>
          </cell>
          <cell r="AG360">
            <v>120</v>
          </cell>
          <cell r="AH360">
            <v>18</v>
          </cell>
          <cell r="AI360">
            <v>18</v>
          </cell>
          <cell r="AJ360">
            <v>70000</v>
          </cell>
          <cell r="AK360">
            <v>10500</v>
          </cell>
          <cell r="AL360">
            <v>1260000</v>
          </cell>
          <cell r="AM360">
            <v>10431</v>
          </cell>
          <cell r="AN360" t="str">
            <v>Foreman</v>
          </cell>
          <cell r="AO360" t="str">
            <v>hour</v>
          </cell>
          <cell r="AP360">
            <v>1</v>
          </cell>
          <cell r="AQ360">
            <v>40</v>
          </cell>
          <cell r="AR360">
            <v>120</v>
          </cell>
          <cell r="AS360">
            <v>2.5000000000000001E-2</v>
          </cell>
          <cell r="AT360">
            <v>7200</v>
          </cell>
          <cell r="AU360">
            <v>180</v>
          </cell>
          <cell r="AV360">
            <v>21600</v>
          </cell>
          <cell r="AW360">
            <v>0</v>
          </cell>
          <cell r="AX360">
            <v>0</v>
          </cell>
          <cell r="AY360">
            <v>1</v>
          </cell>
          <cell r="AZ360">
            <v>0</v>
          </cell>
          <cell r="BA360">
            <v>0</v>
          </cell>
        </row>
        <row r="361">
          <cell r="L361">
            <v>1</v>
          </cell>
          <cell r="M361">
            <v>25</v>
          </cell>
          <cell r="N361">
            <v>7</v>
          </cell>
          <cell r="O361">
            <v>1</v>
          </cell>
          <cell r="P361">
            <v>175</v>
          </cell>
          <cell r="Q361">
            <v>120</v>
          </cell>
          <cell r="AC361">
            <v>10432</v>
          </cell>
          <cell r="AD361" t="str">
            <v>Asphalt Cement</v>
          </cell>
          <cell r="AE361" t="str">
            <v>m3</v>
          </cell>
          <cell r="AF361">
            <v>0.2</v>
          </cell>
          <cell r="AG361">
            <v>120</v>
          </cell>
          <cell r="AH361">
            <v>24</v>
          </cell>
          <cell r="AI361">
            <v>24</v>
          </cell>
          <cell r="AJ361">
            <v>1709100</v>
          </cell>
          <cell r="AK361">
            <v>341820</v>
          </cell>
          <cell r="AL361">
            <v>41018400</v>
          </cell>
          <cell r="AM361">
            <v>10432</v>
          </cell>
          <cell r="AN361" t="str">
            <v>Skilled Labour</v>
          </cell>
          <cell r="AO361" t="str">
            <v>hour</v>
          </cell>
          <cell r="AP361">
            <v>2</v>
          </cell>
          <cell r="AQ361">
            <v>40</v>
          </cell>
          <cell r="AR361">
            <v>120</v>
          </cell>
          <cell r="AS361">
            <v>0.05</v>
          </cell>
          <cell r="AT361">
            <v>6500</v>
          </cell>
          <cell r="AU361">
            <v>325</v>
          </cell>
          <cell r="AV361">
            <v>39000</v>
          </cell>
        </row>
        <row r="362">
          <cell r="L362">
            <v>1</v>
          </cell>
          <cell r="M362">
            <v>25</v>
          </cell>
          <cell r="N362">
            <v>7</v>
          </cell>
          <cell r="O362">
            <v>1</v>
          </cell>
          <cell r="P362">
            <v>175</v>
          </cell>
          <cell r="Q362">
            <v>120</v>
          </cell>
          <cell r="AC362">
            <v>10433</v>
          </cell>
          <cell r="AM362">
            <v>10433</v>
          </cell>
          <cell r="AN362" t="str">
            <v>Labour</v>
          </cell>
          <cell r="AO362" t="str">
            <v>hour</v>
          </cell>
          <cell r="AP362">
            <v>20</v>
          </cell>
          <cell r="AQ362">
            <v>40</v>
          </cell>
          <cell r="AR362">
            <v>120</v>
          </cell>
          <cell r="AS362">
            <v>0.5</v>
          </cell>
          <cell r="AT362">
            <v>4300</v>
          </cell>
          <cell r="AU362">
            <v>2150</v>
          </cell>
          <cell r="AV362">
            <v>258000</v>
          </cell>
        </row>
        <row r="363">
          <cell r="L363">
            <v>1</v>
          </cell>
          <cell r="M363">
            <v>25</v>
          </cell>
          <cell r="N363">
            <v>7</v>
          </cell>
          <cell r="O363">
            <v>1</v>
          </cell>
          <cell r="P363">
            <v>175</v>
          </cell>
          <cell r="Q363">
            <v>120</v>
          </cell>
          <cell r="AC363">
            <v>10434</v>
          </cell>
          <cell r="AM363">
            <v>10434</v>
          </cell>
        </row>
        <row r="364">
          <cell r="L364">
            <v>1</v>
          </cell>
          <cell r="M364">
            <v>25</v>
          </cell>
          <cell r="N364">
            <v>7</v>
          </cell>
          <cell r="O364">
            <v>1</v>
          </cell>
          <cell r="P364">
            <v>175</v>
          </cell>
          <cell r="Q364">
            <v>120</v>
          </cell>
          <cell r="AC364">
            <v>10435</v>
          </cell>
          <cell r="AM364">
            <v>10435</v>
          </cell>
        </row>
        <row r="365">
          <cell r="L365">
            <v>1</v>
          </cell>
          <cell r="M365">
            <v>25</v>
          </cell>
          <cell r="N365">
            <v>7</v>
          </cell>
          <cell r="O365">
            <v>1</v>
          </cell>
          <cell r="P365">
            <v>175</v>
          </cell>
          <cell r="Q365">
            <v>120</v>
          </cell>
          <cell r="AC365">
            <v>10436</v>
          </cell>
          <cell r="AM365">
            <v>10436</v>
          </cell>
        </row>
        <row r="366">
          <cell r="L366">
            <v>1</v>
          </cell>
          <cell r="M366">
            <v>25</v>
          </cell>
          <cell r="N366">
            <v>7</v>
          </cell>
          <cell r="O366">
            <v>1</v>
          </cell>
          <cell r="P366">
            <v>175</v>
          </cell>
          <cell r="Q366">
            <v>120</v>
          </cell>
          <cell r="AC366">
            <v>10437</v>
          </cell>
          <cell r="AM366">
            <v>10437</v>
          </cell>
        </row>
        <row r="367">
          <cell r="D367" t="str">
            <v>Asphalt concrete, t = 5 cm</v>
          </cell>
          <cell r="E367" t="str">
            <v>sq.m</v>
          </cell>
          <cell r="F367">
            <v>326</v>
          </cell>
          <cell r="H367">
            <v>347.82608695652175</v>
          </cell>
          <cell r="Z367">
            <v>10622.500000000002</v>
          </cell>
          <cell r="AA367">
            <v>10439.07</v>
          </cell>
          <cell r="AB367">
            <v>3403136.8199999994</v>
          </cell>
          <cell r="AC367">
            <v>10440</v>
          </cell>
          <cell r="AK367">
            <v>49235</v>
          </cell>
          <cell r="AL367">
            <v>16050610</v>
          </cell>
          <cell r="AM367">
            <v>10440</v>
          </cell>
          <cell r="AQ367">
            <v>347.82608695652175</v>
          </cell>
          <cell r="AU367">
            <v>143</v>
          </cell>
          <cell r="AV367">
            <v>46618</v>
          </cell>
          <cell r="AZ367">
            <v>0</v>
          </cell>
          <cell r="BA367">
            <v>0</v>
          </cell>
          <cell r="BB367">
            <v>59817.07</v>
          </cell>
          <cell r="BC367">
            <v>19500364.82</v>
          </cell>
          <cell r="BE367">
            <v>10439.07</v>
          </cell>
          <cell r="BF367">
            <v>49235</v>
          </cell>
          <cell r="BG367">
            <v>143</v>
          </cell>
          <cell r="BH367">
            <v>59817.07</v>
          </cell>
        </row>
        <row r="368">
          <cell r="G368" t="str">
            <v>Wheel Loader 1,0-1,6 M3</v>
          </cell>
          <cell r="H368">
            <v>921.6</v>
          </cell>
          <cell r="I368" t="str">
            <v>hour</v>
          </cell>
          <cell r="J368">
            <v>1</v>
          </cell>
          <cell r="K368">
            <v>1E-3</v>
          </cell>
          <cell r="L368">
            <v>1</v>
          </cell>
          <cell r="M368">
            <v>25</v>
          </cell>
          <cell r="N368">
            <v>7</v>
          </cell>
          <cell r="O368">
            <v>1</v>
          </cell>
          <cell r="P368">
            <v>175</v>
          </cell>
          <cell r="Q368">
            <v>326</v>
          </cell>
          <cell r="R368">
            <v>0.35</v>
          </cell>
          <cell r="S368">
            <v>0</v>
          </cell>
          <cell r="T368">
            <v>150000</v>
          </cell>
          <cell r="U368">
            <v>13260</v>
          </cell>
          <cell r="V368">
            <v>52500</v>
          </cell>
          <cell r="W368">
            <v>4641</v>
          </cell>
          <cell r="X368">
            <v>161.04</v>
          </cell>
          <cell r="Y368">
            <v>14.23</v>
          </cell>
          <cell r="Z368">
            <v>175.26999999999998</v>
          </cell>
          <cell r="AA368">
            <v>163.26</v>
          </cell>
          <cell r="AB368">
            <v>53222.759999999995</v>
          </cell>
          <cell r="AC368">
            <v>10441</v>
          </cell>
          <cell r="AD368" t="str">
            <v xml:space="preserve">Asphalt </v>
          </cell>
          <cell r="AE368" t="str">
            <v>kg</v>
          </cell>
          <cell r="AF368">
            <v>8.1506249999999998</v>
          </cell>
          <cell r="AG368">
            <v>326</v>
          </cell>
          <cell r="AH368">
            <v>2657.1037499999998</v>
          </cell>
          <cell r="AI368">
            <v>2657.1037499999998</v>
          </cell>
          <cell r="AJ368">
            <v>5000</v>
          </cell>
          <cell r="AK368">
            <v>40753</v>
          </cell>
          <cell r="AL368">
            <v>13285478</v>
          </cell>
          <cell r="AM368">
            <v>10441</v>
          </cell>
          <cell r="AN368" t="str">
            <v>Foreman</v>
          </cell>
          <cell r="AO368" t="str">
            <v>hour</v>
          </cell>
          <cell r="AP368">
            <v>1</v>
          </cell>
          <cell r="AQ368">
            <v>347.82608695652175</v>
          </cell>
          <cell r="AR368">
            <v>326</v>
          </cell>
          <cell r="AS368">
            <v>2.8E-3</v>
          </cell>
          <cell r="AT368">
            <v>7200</v>
          </cell>
          <cell r="AU368">
            <v>20</v>
          </cell>
          <cell r="AV368">
            <v>6520</v>
          </cell>
          <cell r="AW368">
            <v>0</v>
          </cell>
          <cell r="AX368">
            <v>0</v>
          </cell>
          <cell r="AY368">
            <v>1</v>
          </cell>
          <cell r="AZ368">
            <v>0</v>
          </cell>
          <cell r="BA368">
            <v>0</v>
          </cell>
        </row>
        <row r="369">
          <cell r="G369" t="str">
            <v>AMP</v>
          </cell>
          <cell r="H369">
            <v>347.82608695652175</v>
          </cell>
          <cell r="I369" t="str">
            <v>hour</v>
          </cell>
          <cell r="J369">
            <v>1</v>
          </cell>
          <cell r="K369">
            <v>2.8E-3</v>
          </cell>
          <cell r="L369">
            <v>1</v>
          </cell>
          <cell r="M369">
            <v>25</v>
          </cell>
          <cell r="N369">
            <v>7</v>
          </cell>
          <cell r="O369">
            <v>1</v>
          </cell>
          <cell r="P369">
            <v>175</v>
          </cell>
          <cell r="Q369">
            <v>326</v>
          </cell>
          <cell r="R369">
            <v>0.93</v>
          </cell>
          <cell r="S369">
            <v>0</v>
          </cell>
          <cell r="T369">
            <v>600000</v>
          </cell>
          <cell r="U369">
            <v>2040000</v>
          </cell>
          <cell r="V369">
            <v>558000</v>
          </cell>
          <cell r="W369">
            <v>1897200</v>
          </cell>
          <cell r="X369">
            <v>1711.65</v>
          </cell>
          <cell r="Y369">
            <v>5819.63</v>
          </cell>
          <cell r="Z369">
            <v>7531.2800000000007</v>
          </cell>
          <cell r="AA369">
            <v>7392</v>
          </cell>
          <cell r="AB369">
            <v>2409792</v>
          </cell>
          <cell r="AC369">
            <v>10442</v>
          </cell>
          <cell r="AD369" t="str">
            <v>Coarse Aggregat</v>
          </cell>
          <cell r="AE369" t="str">
            <v>m3</v>
          </cell>
          <cell r="AF369">
            <v>3.0043750000000004E-2</v>
          </cell>
          <cell r="AG369">
            <v>326</v>
          </cell>
          <cell r="AH369">
            <v>9.7942625000000021</v>
          </cell>
          <cell r="AI369">
            <v>9.7942625000000021</v>
          </cell>
          <cell r="AJ369">
            <v>115000</v>
          </cell>
          <cell r="AK369">
            <v>3455</v>
          </cell>
          <cell r="AL369">
            <v>1126330</v>
          </cell>
          <cell r="AM369">
            <v>10442</v>
          </cell>
          <cell r="AN369" t="str">
            <v>Labour</v>
          </cell>
          <cell r="AO369" t="str">
            <v>hour</v>
          </cell>
          <cell r="AP369">
            <v>10</v>
          </cell>
          <cell r="AQ369">
            <v>347.82608695652175</v>
          </cell>
          <cell r="AR369">
            <v>326</v>
          </cell>
          <cell r="AS369">
            <v>2.87E-2</v>
          </cell>
          <cell r="AT369">
            <v>4300</v>
          </cell>
          <cell r="AU369">
            <v>123</v>
          </cell>
          <cell r="AV369">
            <v>40098</v>
          </cell>
        </row>
        <row r="370">
          <cell r="G370" t="str">
            <v xml:space="preserve">Genset </v>
          </cell>
          <cell r="H370">
            <v>347.82608695652175</v>
          </cell>
          <cell r="I370" t="str">
            <v>hour</v>
          </cell>
          <cell r="J370">
            <v>1</v>
          </cell>
          <cell r="K370">
            <v>2.8E-3</v>
          </cell>
          <cell r="L370">
            <v>1</v>
          </cell>
          <cell r="M370">
            <v>25</v>
          </cell>
          <cell r="N370">
            <v>7</v>
          </cell>
          <cell r="O370">
            <v>1</v>
          </cell>
          <cell r="P370">
            <v>175</v>
          </cell>
          <cell r="Q370">
            <v>326</v>
          </cell>
          <cell r="R370">
            <v>0.93</v>
          </cell>
          <cell r="S370">
            <v>0</v>
          </cell>
          <cell r="T370">
            <v>60000</v>
          </cell>
          <cell r="U370">
            <v>178500</v>
          </cell>
          <cell r="V370">
            <v>55800</v>
          </cell>
          <cell r="W370">
            <v>166005</v>
          </cell>
          <cell r="X370">
            <v>171.16</v>
          </cell>
          <cell r="Y370">
            <v>509.21</v>
          </cell>
          <cell r="Z370">
            <v>680.37</v>
          </cell>
          <cell r="AA370">
            <v>667.8</v>
          </cell>
          <cell r="AB370">
            <v>217702.8</v>
          </cell>
          <cell r="AC370">
            <v>10443</v>
          </cell>
          <cell r="AD370" t="str">
            <v>Fine Aggregat</v>
          </cell>
          <cell r="AE370" t="str">
            <v>m3</v>
          </cell>
          <cell r="AF370">
            <v>3.1625E-2</v>
          </cell>
          <cell r="AG370">
            <v>326</v>
          </cell>
          <cell r="AH370">
            <v>10.309749999999999</v>
          </cell>
          <cell r="AI370">
            <v>10.309749999999999</v>
          </cell>
          <cell r="AJ370">
            <v>115000</v>
          </cell>
          <cell r="AK370">
            <v>3636</v>
          </cell>
          <cell r="AL370">
            <v>1185336</v>
          </cell>
          <cell r="AM370">
            <v>10443</v>
          </cell>
        </row>
        <row r="371">
          <cell r="G371" t="str">
            <v>Dump Truck 10t</v>
          </cell>
          <cell r="H371">
            <v>77.153620761825039</v>
          </cell>
          <cell r="I371" t="str">
            <v>hour</v>
          </cell>
          <cell r="J371">
            <v>1</v>
          </cell>
          <cell r="K371">
            <v>1.29E-2</v>
          </cell>
          <cell r="L371">
            <v>1</v>
          </cell>
          <cell r="M371">
            <v>25</v>
          </cell>
          <cell r="N371">
            <v>7</v>
          </cell>
          <cell r="O371">
            <v>1</v>
          </cell>
          <cell r="P371">
            <v>175</v>
          </cell>
          <cell r="Q371">
            <v>326</v>
          </cell>
          <cell r="R371">
            <v>4.22</v>
          </cell>
          <cell r="S371">
            <v>0.02</v>
          </cell>
          <cell r="T371">
            <v>60000</v>
          </cell>
          <cell r="U371">
            <v>60180</v>
          </cell>
          <cell r="V371">
            <v>253199.99999999997</v>
          </cell>
          <cell r="W371">
            <v>253959.59999999998</v>
          </cell>
          <cell r="X371">
            <v>776.68</v>
          </cell>
          <cell r="Y371">
            <v>779.01</v>
          </cell>
          <cell r="Z371">
            <v>1555.69</v>
          </cell>
          <cell r="AA371">
            <v>1550.32</v>
          </cell>
          <cell r="AB371">
            <v>505404.32</v>
          </cell>
          <cell r="AC371">
            <v>10444</v>
          </cell>
          <cell r="AD371" t="str">
            <v>Filler</v>
          </cell>
          <cell r="AE371" t="str">
            <v>kg</v>
          </cell>
          <cell r="AF371">
            <v>6.9574999999999996</v>
          </cell>
          <cell r="AG371">
            <v>326</v>
          </cell>
          <cell r="AH371">
            <v>2268.145</v>
          </cell>
          <cell r="AI371">
            <v>2268.145</v>
          </cell>
          <cell r="AJ371">
            <v>200</v>
          </cell>
          <cell r="AK371">
            <v>1391</v>
          </cell>
          <cell r="AL371">
            <v>453466</v>
          </cell>
          <cell r="AM371">
            <v>10444</v>
          </cell>
        </row>
        <row r="372">
          <cell r="G372" t="str">
            <v xml:space="preserve">Asphalt Finisher </v>
          </cell>
          <cell r="H372">
            <v>1050</v>
          </cell>
          <cell r="I372" t="str">
            <v>hour</v>
          </cell>
          <cell r="J372">
            <v>1</v>
          </cell>
          <cell r="K372">
            <v>8.9999999999999998E-4</v>
          </cell>
          <cell r="L372">
            <v>1</v>
          </cell>
          <cell r="M372">
            <v>25</v>
          </cell>
          <cell r="N372">
            <v>7</v>
          </cell>
          <cell r="O372">
            <v>1</v>
          </cell>
          <cell r="P372">
            <v>175</v>
          </cell>
          <cell r="Q372">
            <v>326</v>
          </cell>
          <cell r="R372">
            <v>0.31</v>
          </cell>
          <cell r="S372">
            <v>0</v>
          </cell>
          <cell r="T372">
            <v>187500</v>
          </cell>
          <cell r="U372">
            <v>94350</v>
          </cell>
          <cell r="V372">
            <v>58125</v>
          </cell>
          <cell r="W372">
            <v>29248.5</v>
          </cell>
          <cell r="X372">
            <v>178.29</v>
          </cell>
          <cell r="Y372">
            <v>89.71</v>
          </cell>
          <cell r="Z372">
            <v>268</v>
          </cell>
          <cell r="AA372">
            <v>253.66</v>
          </cell>
          <cell r="AB372">
            <v>82693.16</v>
          </cell>
          <cell r="AC372">
            <v>10445</v>
          </cell>
          <cell r="AM372">
            <v>10445</v>
          </cell>
        </row>
        <row r="373">
          <cell r="G373" t="str">
            <v>Tandem Roller</v>
          </cell>
          <cell r="H373">
            <v>640</v>
          </cell>
          <cell r="I373" t="str">
            <v>hour</v>
          </cell>
          <cell r="J373">
            <v>1</v>
          </cell>
          <cell r="K373">
            <v>1.5E-3</v>
          </cell>
          <cell r="L373">
            <v>1</v>
          </cell>
          <cell r="M373">
            <v>25</v>
          </cell>
          <cell r="N373">
            <v>7</v>
          </cell>
          <cell r="O373">
            <v>1</v>
          </cell>
          <cell r="P373">
            <v>175</v>
          </cell>
          <cell r="Q373">
            <v>326</v>
          </cell>
          <cell r="R373">
            <v>0.5</v>
          </cell>
          <cell r="S373">
            <v>0</v>
          </cell>
          <cell r="T373">
            <v>62500</v>
          </cell>
          <cell r="U373">
            <v>77520</v>
          </cell>
          <cell r="V373">
            <v>31250</v>
          </cell>
          <cell r="W373">
            <v>38760</v>
          </cell>
          <cell r="X373">
            <v>95.85</v>
          </cell>
          <cell r="Y373">
            <v>118.89</v>
          </cell>
          <cell r="Z373">
            <v>214.74</v>
          </cell>
          <cell r="AA373">
            <v>210.03</v>
          </cell>
          <cell r="AB373">
            <v>68469.78</v>
          </cell>
          <cell r="AC373">
            <v>10446</v>
          </cell>
          <cell r="AM373">
            <v>10446</v>
          </cell>
        </row>
        <row r="374">
          <cell r="G374" t="str">
            <v xml:space="preserve">P. Tyre Roller </v>
          </cell>
          <cell r="H374">
            <v>906.66666666666663</v>
          </cell>
          <cell r="I374" t="str">
            <v>hour</v>
          </cell>
          <cell r="J374">
            <v>1</v>
          </cell>
          <cell r="K374">
            <v>1.1000000000000001E-3</v>
          </cell>
          <cell r="L374">
            <v>1</v>
          </cell>
          <cell r="M374">
            <v>25</v>
          </cell>
          <cell r="N374">
            <v>7</v>
          </cell>
          <cell r="O374">
            <v>1</v>
          </cell>
          <cell r="P374">
            <v>175</v>
          </cell>
          <cell r="Q374">
            <v>326</v>
          </cell>
          <cell r="R374">
            <v>0.35</v>
          </cell>
          <cell r="S374">
            <v>0</v>
          </cell>
          <cell r="T374">
            <v>100000</v>
          </cell>
          <cell r="U374">
            <v>83640</v>
          </cell>
          <cell r="V374">
            <v>35000</v>
          </cell>
          <cell r="W374">
            <v>29273.999999999996</v>
          </cell>
          <cell r="X374">
            <v>107.36</v>
          </cell>
          <cell r="Y374">
            <v>89.79</v>
          </cell>
          <cell r="Z374">
            <v>197.15</v>
          </cell>
          <cell r="AA374">
            <v>202</v>
          </cell>
          <cell r="AB374">
            <v>65852</v>
          </cell>
          <cell r="AC374">
            <v>10447</v>
          </cell>
          <cell r="AM374">
            <v>10447</v>
          </cell>
        </row>
        <row r="375">
          <cell r="D375" t="str">
            <v>Furnishing of precast concrete pile 400 x 400 mm including pile cap</v>
          </cell>
          <cell r="E375" t="str">
            <v>lin.m</v>
          </cell>
          <cell r="F375">
            <v>691</v>
          </cell>
          <cell r="H375">
            <v>15</v>
          </cell>
          <cell r="Z375">
            <v>20630.41</v>
          </cell>
          <cell r="AA375">
            <v>20613.2</v>
          </cell>
          <cell r="AB375">
            <v>14243721.200000001</v>
          </cell>
          <cell r="AC375">
            <v>10450</v>
          </cell>
          <cell r="AK375">
            <v>320000</v>
          </cell>
          <cell r="AL375">
            <v>221120000</v>
          </cell>
          <cell r="AM375">
            <v>10450</v>
          </cell>
          <cell r="AQ375">
            <v>15</v>
          </cell>
          <cell r="AU375">
            <v>4211</v>
          </cell>
          <cell r="AV375">
            <v>2909801</v>
          </cell>
          <cell r="AZ375">
            <v>0</v>
          </cell>
          <cell r="BA375">
            <v>0</v>
          </cell>
          <cell r="BB375">
            <v>344824.2</v>
          </cell>
          <cell r="BC375">
            <v>238273522.19999999</v>
          </cell>
          <cell r="BE375">
            <v>20613.2</v>
          </cell>
          <cell r="BF375">
            <v>320000</v>
          </cell>
          <cell r="BG375">
            <v>4211</v>
          </cell>
          <cell r="BH375">
            <v>344824.2</v>
          </cell>
        </row>
        <row r="376">
          <cell r="G376" t="str">
            <v>Crane 10-15 ton</v>
          </cell>
          <cell r="H376">
            <v>15</v>
          </cell>
          <cell r="I376" t="str">
            <v>hour</v>
          </cell>
          <cell r="J376">
            <v>1</v>
          </cell>
          <cell r="K376">
            <v>6.6600000000000006E-2</v>
          </cell>
          <cell r="L376">
            <v>1</v>
          </cell>
          <cell r="M376">
            <v>25</v>
          </cell>
          <cell r="N376">
            <v>7</v>
          </cell>
          <cell r="O376">
            <v>1</v>
          </cell>
          <cell r="P376">
            <v>175</v>
          </cell>
          <cell r="Q376">
            <v>691</v>
          </cell>
          <cell r="R376">
            <v>46.06</v>
          </cell>
          <cell r="S376">
            <v>0.26</v>
          </cell>
          <cell r="T376">
            <v>200000</v>
          </cell>
          <cell r="U376">
            <v>102000</v>
          </cell>
          <cell r="V376">
            <v>9212000</v>
          </cell>
          <cell r="W376">
            <v>4698120</v>
          </cell>
          <cell r="X376">
            <v>13331.4</v>
          </cell>
          <cell r="Y376">
            <v>6799.01</v>
          </cell>
          <cell r="Z376">
            <v>20130.41</v>
          </cell>
          <cell r="AA376">
            <v>20113.2</v>
          </cell>
          <cell r="AB376">
            <v>13898221.200000001</v>
          </cell>
          <cell r="AC376">
            <v>10451</v>
          </cell>
          <cell r="AD376" t="str">
            <v>Concrete pile 400x400 mm</v>
          </cell>
          <cell r="AE376" t="str">
            <v>m</v>
          </cell>
          <cell r="AF376">
            <v>1</v>
          </cell>
          <cell r="AG376">
            <v>691</v>
          </cell>
          <cell r="AH376">
            <v>691</v>
          </cell>
          <cell r="AI376">
            <v>691</v>
          </cell>
          <cell r="AJ376">
            <v>320000</v>
          </cell>
          <cell r="AK376">
            <v>320000</v>
          </cell>
          <cell r="AL376">
            <v>221120000</v>
          </cell>
          <cell r="AM376">
            <v>10451</v>
          </cell>
          <cell r="AN376" t="str">
            <v>Foreman</v>
          </cell>
          <cell r="AO376" t="str">
            <v>hour</v>
          </cell>
          <cell r="AP376">
            <v>1</v>
          </cell>
          <cell r="AQ376">
            <v>15</v>
          </cell>
          <cell r="AR376">
            <v>691</v>
          </cell>
          <cell r="AS376">
            <v>6.6600000000000006E-2</v>
          </cell>
          <cell r="AT376">
            <v>7200</v>
          </cell>
          <cell r="AU376">
            <v>479</v>
          </cell>
          <cell r="AV376">
            <v>330989</v>
          </cell>
          <cell r="AW376">
            <v>0</v>
          </cell>
          <cell r="AX376">
            <v>0</v>
          </cell>
          <cell r="AY376">
            <v>1</v>
          </cell>
          <cell r="AZ376">
            <v>0</v>
          </cell>
          <cell r="BA376">
            <v>0</v>
          </cell>
        </row>
        <row r="377">
          <cell r="E377" t="str">
            <v>400*280*50 mm</v>
          </cell>
          <cell r="G377" t="str">
            <v>tools</v>
          </cell>
          <cell r="H377">
            <v>1</v>
          </cell>
          <cell r="I377" t="str">
            <v>ls</v>
          </cell>
          <cell r="J377">
            <v>1</v>
          </cell>
          <cell r="K377">
            <v>1</v>
          </cell>
          <cell r="L377">
            <v>1</v>
          </cell>
          <cell r="M377">
            <v>25</v>
          </cell>
          <cell r="N377">
            <v>7</v>
          </cell>
          <cell r="O377">
            <v>1</v>
          </cell>
          <cell r="P377">
            <v>175</v>
          </cell>
          <cell r="Q377">
            <v>691</v>
          </cell>
          <cell r="R377">
            <v>691</v>
          </cell>
          <cell r="S377">
            <v>3.94</v>
          </cell>
          <cell r="T377">
            <v>500</v>
          </cell>
          <cell r="U377">
            <v>0</v>
          </cell>
          <cell r="V377">
            <v>345500</v>
          </cell>
          <cell r="W377">
            <v>0</v>
          </cell>
          <cell r="X377">
            <v>500</v>
          </cell>
          <cell r="Y377">
            <v>0</v>
          </cell>
          <cell r="Z377">
            <v>500</v>
          </cell>
          <cell r="AA377">
            <v>500</v>
          </cell>
          <cell r="AB377">
            <v>345500</v>
          </cell>
          <cell r="AC377">
            <v>10452</v>
          </cell>
          <cell r="AM377">
            <v>10452</v>
          </cell>
          <cell r="AN377" t="str">
            <v>Skilled Labour</v>
          </cell>
          <cell r="AO377" t="str">
            <v>hour</v>
          </cell>
          <cell r="AP377">
            <v>2</v>
          </cell>
          <cell r="AQ377">
            <v>15</v>
          </cell>
          <cell r="AR377">
            <v>691</v>
          </cell>
          <cell r="AS377">
            <v>0.1333</v>
          </cell>
          <cell r="AT377">
            <v>6500</v>
          </cell>
          <cell r="AU377">
            <v>866</v>
          </cell>
          <cell r="AV377">
            <v>598406</v>
          </cell>
        </row>
        <row r="378">
          <cell r="AC378">
            <v>10453</v>
          </cell>
          <cell r="AM378">
            <v>10453</v>
          </cell>
          <cell r="AN378" t="str">
            <v>Labour</v>
          </cell>
          <cell r="AO378" t="str">
            <v>hour</v>
          </cell>
          <cell r="AP378">
            <v>10</v>
          </cell>
          <cell r="AQ378">
            <v>15</v>
          </cell>
          <cell r="AR378">
            <v>691</v>
          </cell>
          <cell r="AS378">
            <v>0.66659999999999997</v>
          </cell>
          <cell r="AT378">
            <v>4300</v>
          </cell>
          <cell r="AU378">
            <v>2866</v>
          </cell>
          <cell r="AV378">
            <v>1980406</v>
          </cell>
        </row>
        <row r="379">
          <cell r="AC379">
            <v>10454</v>
          </cell>
          <cell r="AM379">
            <v>10454</v>
          </cell>
        </row>
        <row r="380">
          <cell r="AC380">
            <v>10455</v>
          </cell>
          <cell r="AM380">
            <v>10455</v>
          </cell>
        </row>
        <row r="381">
          <cell r="AC381">
            <v>10456</v>
          </cell>
          <cell r="AM381">
            <v>10456</v>
          </cell>
        </row>
        <row r="382">
          <cell r="AA382">
            <v>0</v>
          </cell>
          <cell r="AC382">
            <v>10457</v>
          </cell>
          <cell r="AM382">
            <v>10457</v>
          </cell>
        </row>
        <row r="383">
          <cell r="D383" t="str">
            <v>Driving of precast concrete pile 400 x 400 mm</v>
          </cell>
          <cell r="E383" t="str">
            <v>lin.m</v>
          </cell>
          <cell r="F383">
            <v>691</v>
          </cell>
          <cell r="H383">
            <v>5.1000000000000005</v>
          </cell>
          <cell r="Z383">
            <v>81754.77</v>
          </cell>
          <cell r="AA383">
            <v>81722.399999999994</v>
          </cell>
          <cell r="AB383">
            <v>56470178.400000006</v>
          </cell>
          <cell r="AC383">
            <v>10460</v>
          </cell>
          <cell r="AM383">
            <v>10460</v>
          </cell>
          <cell r="AQ383">
            <v>5.1000000000000005</v>
          </cell>
          <cell r="AU383">
            <v>24782</v>
          </cell>
          <cell r="AV383">
            <v>17124362</v>
          </cell>
          <cell r="AZ383">
            <v>0</v>
          </cell>
          <cell r="BA383">
            <v>0</v>
          </cell>
          <cell r="BB383">
            <v>106504.4</v>
          </cell>
          <cell r="BC383">
            <v>73594540.400000006</v>
          </cell>
          <cell r="BE383">
            <v>81722.399999999994</v>
          </cell>
          <cell r="BF383">
            <v>0</v>
          </cell>
          <cell r="BG383">
            <v>24782</v>
          </cell>
          <cell r="BH383">
            <v>106504.4</v>
          </cell>
        </row>
        <row r="384">
          <cell r="G384" t="str">
            <v>Crane On track 35 ton</v>
          </cell>
          <cell r="H384">
            <v>5.1000000000000005</v>
          </cell>
          <cell r="I384" t="str">
            <v>hour</v>
          </cell>
          <cell r="J384">
            <v>1</v>
          </cell>
          <cell r="K384">
            <v>0.19600000000000001</v>
          </cell>
          <cell r="L384">
            <v>1</v>
          </cell>
          <cell r="M384">
            <v>25</v>
          </cell>
          <cell r="N384">
            <v>7</v>
          </cell>
          <cell r="O384">
            <v>1</v>
          </cell>
          <cell r="P384">
            <v>175</v>
          </cell>
          <cell r="Q384">
            <v>691</v>
          </cell>
          <cell r="R384">
            <v>135.49</v>
          </cell>
          <cell r="S384">
            <v>0.77</v>
          </cell>
          <cell r="T384">
            <v>160000</v>
          </cell>
          <cell r="U384">
            <v>127500</v>
          </cell>
          <cell r="V384">
            <v>21678400</v>
          </cell>
          <cell r="W384">
            <v>17274975</v>
          </cell>
          <cell r="X384">
            <v>31372.5</v>
          </cell>
          <cell r="Y384">
            <v>24999.96</v>
          </cell>
          <cell r="Z384">
            <v>56372.46</v>
          </cell>
          <cell r="AA384">
            <v>56350</v>
          </cell>
          <cell r="AB384">
            <v>38937850</v>
          </cell>
          <cell r="AC384">
            <v>10461</v>
          </cell>
          <cell r="AM384">
            <v>10461</v>
          </cell>
          <cell r="AN384" t="str">
            <v>Foreman</v>
          </cell>
          <cell r="AO384" t="str">
            <v>hour</v>
          </cell>
          <cell r="AP384">
            <v>2</v>
          </cell>
          <cell r="AQ384">
            <v>5.1000000000000005</v>
          </cell>
          <cell r="AR384">
            <v>691</v>
          </cell>
          <cell r="AS384">
            <v>0.3921</v>
          </cell>
          <cell r="AT384">
            <v>7200</v>
          </cell>
          <cell r="AU384">
            <v>2823</v>
          </cell>
          <cell r="AV384">
            <v>1950693</v>
          </cell>
          <cell r="AW384">
            <v>0</v>
          </cell>
          <cell r="AX384">
            <v>0</v>
          </cell>
          <cell r="AY384">
            <v>1</v>
          </cell>
          <cell r="AZ384">
            <v>0</v>
          </cell>
          <cell r="BA384">
            <v>0</v>
          </cell>
        </row>
        <row r="385">
          <cell r="G385" t="str">
            <v>Diesel Hammer 4.5 ton</v>
          </cell>
          <cell r="H385">
            <v>5.1000000000000005</v>
          </cell>
          <cell r="I385" t="str">
            <v>hour</v>
          </cell>
          <cell r="J385">
            <v>1</v>
          </cell>
          <cell r="K385">
            <v>0.19600000000000001</v>
          </cell>
          <cell r="L385">
            <v>1</v>
          </cell>
          <cell r="M385">
            <v>25</v>
          </cell>
          <cell r="N385">
            <v>7</v>
          </cell>
          <cell r="O385">
            <v>1</v>
          </cell>
          <cell r="P385">
            <v>175</v>
          </cell>
          <cell r="Q385">
            <v>691</v>
          </cell>
          <cell r="R385">
            <v>135.49</v>
          </cell>
          <cell r="S385">
            <v>0.77</v>
          </cell>
          <cell r="T385">
            <v>30000</v>
          </cell>
          <cell r="U385">
            <v>96900</v>
          </cell>
          <cell r="V385">
            <v>4064700.0000000005</v>
          </cell>
          <cell r="W385">
            <v>13128981</v>
          </cell>
          <cell r="X385">
            <v>5882.34</v>
          </cell>
          <cell r="Y385">
            <v>18999.97</v>
          </cell>
          <cell r="Z385">
            <v>24882.31</v>
          </cell>
          <cell r="AA385">
            <v>24872.400000000001</v>
          </cell>
          <cell r="AB385">
            <v>17186828.400000002</v>
          </cell>
          <cell r="AC385">
            <v>10462</v>
          </cell>
          <cell r="AM385">
            <v>10462</v>
          </cell>
          <cell r="AN385" t="str">
            <v>Skilled Labour</v>
          </cell>
          <cell r="AO385" t="str">
            <v>hour</v>
          </cell>
          <cell r="AP385">
            <v>4</v>
          </cell>
          <cell r="AQ385">
            <v>5.1000000000000005</v>
          </cell>
          <cell r="AR385">
            <v>691</v>
          </cell>
          <cell r="AS385">
            <v>0.7843</v>
          </cell>
          <cell r="AT385">
            <v>6500</v>
          </cell>
          <cell r="AU385">
            <v>5097</v>
          </cell>
          <cell r="AV385">
            <v>3522027</v>
          </cell>
        </row>
        <row r="386">
          <cell r="G386" t="str">
            <v>tools</v>
          </cell>
          <cell r="H386">
            <v>1</v>
          </cell>
          <cell r="I386" t="str">
            <v>ls</v>
          </cell>
          <cell r="J386">
            <v>1</v>
          </cell>
          <cell r="K386">
            <v>1</v>
          </cell>
          <cell r="L386">
            <v>1</v>
          </cell>
          <cell r="M386">
            <v>25</v>
          </cell>
          <cell r="N386">
            <v>7</v>
          </cell>
          <cell r="O386">
            <v>1</v>
          </cell>
          <cell r="P386">
            <v>175</v>
          </cell>
          <cell r="Q386">
            <v>691</v>
          </cell>
          <cell r="R386">
            <v>691</v>
          </cell>
          <cell r="S386">
            <v>3.94</v>
          </cell>
          <cell r="T386">
            <v>500</v>
          </cell>
          <cell r="U386">
            <v>0</v>
          </cell>
          <cell r="V386">
            <v>345500</v>
          </cell>
          <cell r="W386">
            <v>0</v>
          </cell>
          <cell r="X386">
            <v>500</v>
          </cell>
          <cell r="Y386">
            <v>0</v>
          </cell>
          <cell r="Z386">
            <v>500</v>
          </cell>
          <cell r="AA386">
            <v>500</v>
          </cell>
          <cell r="AB386">
            <v>345500</v>
          </cell>
          <cell r="AC386">
            <v>10463</v>
          </cell>
          <cell r="AM386">
            <v>10463</v>
          </cell>
          <cell r="AN386" t="str">
            <v>Labour</v>
          </cell>
          <cell r="AO386" t="str">
            <v>hour</v>
          </cell>
          <cell r="AP386">
            <v>20</v>
          </cell>
          <cell r="AQ386">
            <v>5.1000000000000005</v>
          </cell>
          <cell r="AR386">
            <v>691</v>
          </cell>
          <cell r="AS386">
            <v>3.9215</v>
          </cell>
          <cell r="AT386">
            <v>4300</v>
          </cell>
          <cell r="AU386">
            <v>16862</v>
          </cell>
          <cell r="AV386">
            <v>11651642</v>
          </cell>
        </row>
        <row r="387">
          <cell r="AC387">
            <v>10464</v>
          </cell>
          <cell r="AM387">
            <v>10464</v>
          </cell>
        </row>
        <row r="388">
          <cell r="AC388">
            <v>10465</v>
          </cell>
          <cell r="AM388">
            <v>10465</v>
          </cell>
        </row>
        <row r="389">
          <cell r="AC389">
            <v>10466</v>
          </cell>
          <cell r="AM389">
            <v>10466</v>
          </cell>
        </row>
        <row r="390">
          <cell r="AC390">
            <v>10467</v>
          </cell>
          <cell r="AM390">
            <v>10467</v>
          </cell>
        </row>
        <row r="391">
          <cell r="D391" t="str">
            <v>Dowel bars f 25 mm, L = 1.0 m</v>
          </cell>
          <cell r="E391" t="str">
            <v>nos</v>
          </cell>
          <cell r="F391">
            <v>2954</v>
          </cell>
          <cell r="H391">
            <v>1</v>
          </cell>
          <cell r="Z391">
            <v>500</v>
          </cell>
          <cell r="AA391">
            <v>500</v>
          </cell>
          <cell r="AB391">
            <v>1477000</v>
          </cell>
          <cell r="AC391">
            <v>10470</v>
          </cell>
          <cell r="AK391">
            <v>12050</v>
          </cell>
          <cell r="AL391">
            <v>35595700</v>
          </cell>
          <cell r="AM391">
            <v>10470</v>
          </cell>
          <cell r="AQ391">
            <v>10</v>
          </cell>
          <cell r="AU391">
            <v>3740</v>
          </cell>
          <cell r="AV391">
            <v>11047960</v>
          </cell>
          <cell r="AZ391">
            <v>0</v>
          </cell>
          <cell r="BA391">
            <v>0</v>
          </cell>
          <cell r="BB391">
            <v>16290</v>
          </cell>
          <cell r="BC391">
            <v>48120660</v>
          </cell>
          <cell r="BE391">
            <v>500</v>
          </cell>
          <cell r="BF391">
            <v>12050</v>
          </cell>
          <cell r="BG391">
            <v>3740</v>
          </cell>
          <cell r="BH391">
            <v>16290</v>
          </cell>
        </row>
        <row r="392">
          <cell r="G392" t="str">
            <v>tools</v>
          </cell>
          <cell r="H392">
            <v>1</v>
          </cell>
          <cell r="I392" t="str">
            <v>ls</v>
          </cell>
          <cell r="J392">
            <v>1</v>
          </cell>
          <cell r="K392">
            <v>1</v>
          </cell>
          <cell r="L392">
            <v>2</v>
          </cell>
          <cell r="M392">
            <v>25</v>
          </cell>
          <cell r="N392">
            <v>7</v>
          </cell>
          <cell r="O392">
            <v>1</v>
          </cell>
          <cell r="P392">
            <v>350</v>
          </cell>
          <cell r="Q392">
            <v>2954</v>
          </cell>
          <cell r="R392">
            <v>2954</v>
          </cell>
          <cell r="S392">
            <v>8.44</v>
          </cell>
          <cell r="T392">
            <v>500</v>
          </cell>
          <cell r="U392">
            <v>0</v>
          </cell>
          <cell r="V392">
            <v>1477000</v>
          </cell>
          <cell r="W392">
            <v>0</v>
          </cell>
          <cell r="X392">
            <v>500</v>
          </cell>
          <cell r="Y392">
            <v>0</v>
          </cell>
          <cell r="Z392">
            <v>500</v>
          </cell>
          <cell r="AA392">
            <v>500</v>
          </cell>
          <cell r="AB392">
            <v>1477000</v>
          </cell>
          <cell r="AC392">
            <v>10471</v>
          </cell>
          <cell r="AD392" t="str">
            <v>Dowel bar f 25 mm L=1m</v>
          </cell>
          <cell r="AE392" t="str">
            <v>nos</v>
          </cell>
          <cell r="AF392">
            <v>1</v>
          </cell>
          <cell r="AG392">
            <v>2954</v>
          </cell>
          <cell r="AH392">
            <v>2954</v>
          </cell>
          <cell r="AI392">
            <v>1477</v>
          </cell>
          <cell r="AJ392">
            <v>10400</v>
          </cell>
          <cell r="AK392">
            <v>10400</v>
          </cell>
          <cell r="AL392">
            <v>30721600</v>
          </cell>
          <cell r="AM392">
            <v>10471</v>
          </cell>
          <cell r="AN392" t="str">
            <v>Foreman</v>
          </cell>
          <cell r="AO392" t="str">
            <v>hour</v>
          </cell>
          <cell r="AP392">
            <v>1</v>
          </cell>
          <cell r="AQ392">
            <v>10</v>
          </cell>
          <cell r="AR392">
            <v>2954</v>
          </cell>
          <cell r="AS392">
            <v>0.1</v>
          </cell>
          <cell r="AT392">
            <v>7200</v>
          </cell>
          <cell r="AU392">
            <v>720</v>
          </cell>
          <cell r="AV392">
            <v>2126880</v>
          </cell>
          <cell r="AW392">
            <v>0</v>
          </cell>
          <cell r="AX392">
            <v>0</v>
          </cell>
          <cell r="AY392">
            <v>1</v>
          </cell>
          <cell r="AZ392">
            <v>0</v>
          </cell>
          <cell r="BA392">
            <v>0</v>
          </cell>
        </row>
        <row r="393">
          <cell r="AC393">
            <v>10472</v>
          </cell>
          <cell r="AD393" t="str">
            <v>PVC Pipe f 35 mm</v>
          </cell>
          <cell r="AE393" t="str">
            <v>m</v>
          </cell>
          <cell r="AF393">
            <v>0.55000000000000004</v>
          </cell>
          <cell r="AG393">
            <v>2954</v>
          </cell>
          <cell r="AH393">
            <v>1624.7</v>
          </cell>
          <cell r="AI393">
            <v>812.35</v>
          </cell>
          <cell r="AJ393">
            <v>3000</v>
          </cell>
          <cell r="AK393">
            <v>1650</v>
          </cell>
          <cell r="AL393">
            <v>4874100</v>
          </cell>
          <cell r="AM393">
            <v>10472</v>
          </cell>
          <cell r="AN393" t="str">
            <v>Skilled Labour</v>
          </cell>
          <cell r="AO393" t="str">
            <v>hour</v>
          </cell>
          <cell r="AP393">
            <v>2</v>
          </cell>
          <cell r="AQ393">
            <v>10</v>
          </cell>
          <cell r="AR393">
            <v>2954</v>
          </cell>
          <cell r="AS393">
            <v>0.2</v>
          </cell>
          <cell r="AT393">
            <v>6500</v>
          </cell>
          <cell r="AU393">
            <v>1300</v>
          </cell>
          <cell r="AV393">
            <v>3840200</v>
          </cell>
        </row>
        <row r="394">
          <cell r="AC394">
            <v>10473</v>
          </cell>
          <cell r="AM394">
            <v>10473</v>
          </cell>
          <cell r="AN394" t="str">
            <v>Labour</v>
          </cell>
          <cell r="AO394" t="str">
            <v>hour</v>
          </cell>
          <cell r="AP394">
            <v>4</v>
          </cell>
          <cell r="AQ394">
            <v>10</v>
          </cell>
          <cell r="AR394">
            <v>2954</v>
          </cell>
          <cell r="AS394">
            <v>0.4</v>
          </cell>
          <cell r="AT394">
            <v>4300</v>
          </cell>
          <cell r="AU394">
            <v>1720</v>
          </cell>
          <cell r="AV394">
            <v>5080880</v>
          </cell>
        </row>
        <row r="395">
          <cell r="AC395">
            <v>10474</v>
          </cell>
          <cell r="AM395">
            <v>10474</v>
          </cell>
        </row>
        <row r="396">
          <cell r="AC396">
            <v>10475</v>
          </cell>
          <cell r="AM396">
            <v>10475</v>
          </cell>
        </row>
        <row r="397">
          <cell r="AC397">
            <v>10476</v>
          </cell>
          <cell r="AM397">
            <v>10476</v>
          </cell>
        </row>
        <row r="398">
          <cell r="AA398">
            <v>0</v>
          </cell>
          <cell r="AC398">
            <v>10477</v>
          </cell>
          <cell r="AM398">
            <v>10477</v>
          </cell>
        </row>
        <row r="399">
          <cell r="D399" t="str">
            <v>Dowel bars f 19 mm, L = 1.0 m</v>
          </cell>
          <cell r="E399" t="str">
            <v>nos</v>
          </cell>
          <cell r="F399">
            <v>12410</v>
          </cell>
          <cell r="H399">
            <v>1</v>
          </cell>
          <cell r="Z399">
            <v>500</v>
          </cell>
          <cell r="AA399">
            <v>500</v>
          </cell>
          <cell r="AB399">
            <v>6205000</v>
          </cell>
          <cell r="AC399">
            <v>10480</v>
          </cell>
          <cell r="AK399">
            <v>7450</v>
          </cell>
          <cell r="AL399">
            <v>92454500</v>
          </cell>
          <cell r="AM399">
            <v>10480</v>
          </cell>
          <cell r="AQ399">
            <v>10</v>
          </cell>
          <cell r="AU399">
            <v>3740</v>
          </cell>
          <cell r="AV399">
            <v>46413400</v>
          </cell>
          <cell r="AZ399">
            <v>0</v>
          </cell>
          <cell r="BA399">
            <v>0</v>
          </cell>
          <cell r="BB399">
            <v>11690</v>
          </cell>
          <cell r="BC399">
            <v>145072900</v>
          </cell>
          <cell r="BE399">
            <v>500</v>
          </cell>
          <cell r="BF399">
            <v>7450</v>
          </cell>
          <cell r="BG399">
            <v>3740</v>
          </cell>
          <cell r="BH399">
            <v>11690</v>
          </cell>
        </row>
        <row r="400">
          <cell r="G400" t="str">
            <v>tools</v>
          </cell>
          <cell r="H400">
            <v>1</v>
          </cell>
          <cell r="I400" t="str">
            <v>ls</v>
          </cell>
          <cell r="J400">
            <v>1</v>
          </cell>
          <cell r="K400">
            <v>1</v>
          </cell>
          <cell r="L400">
            <v>2</v>
          </cell>
          <cell r="M400">
            <v>25</v>
          </cell>
          <cell r="N400">
            <v>7</v>
          </cell>
          <cell r="O400">
            <v>1</v>
          </cell>
          <cell r="P400">
            <v>350</v>
          </cell>
          <cell r="Q400">
            <v>12410</v>
          </cell>
          <cell r="R400">
            <v>12410</v>
          </cell>
          <cell r="S400">
            <v>35.450000000000003</v>
          </cell>
          <cell r="T400">
            <v>500</v>
          </cell>
          <cell r="U400">
            <v>0</v>
          </cell>
          <cell r="V400">
            <v>6205000</v>
          </cell>
          <cell r="W400">
            <v>0</v>
          </cell>
          <cell r="X400">
            <v>500</v>
          </cell>
          <cell r="Y400">
            <v>0</v>
          </cell>
          <cell r="Z400">
            <v>500</v>
          </cell>
          <cell r="AA400">
            <v>500</v>
          </cell>
          <cell r="AB400">
            <v>6205000</v>
          </cell>
          <cell r="AC400">
            <v>10481</v>
          </cell>
          <cell r="AD400" t="str">
            <v>Dowel bar f 19 mm L=1m</v>
          </cell>
          <cell r="AE400" t="str">
            <v>nos</v>
          </cell>
          <cell r="AF400">
            <v>1</v>
          </cell>
          <cell r="AG400">
            <v>12410</v>
          </cell>
          <cell r="AH400">
            <v>12410</v>
          </cell>
          <cell r="AI400">
            <v>6205</v>
          </cell>
          <cell r="AJ400">
            <v>5800</v>
          </cell>
          <cell r="AK400">
            <v>5800</v>
          </cell>
          <cell r="AL400">
            <v>71978000</v>
          </cell>
          <cell r="AM400">
            <v>10481</v>
          </cell>
          <cell r="AN400" t="str">
            <v>Foreman</v>
          </cell>
          <cell r="AO400" t="str">
            <v>hour</v>
          </cell>
          <cell r="AP400">
            <v>1</v>
          </cell>
          <cell r="AQ400">
            <v>10</v>
          </cell>
          <cell r="AR400">
            <v>12410</v>
          </cell>
          <cell r="AS400">
            <v>0.1</v>
          </cell>
          <cell r="AT400">
            <v>7200</v>
          </cell>
          <cell r="AU400">
            <v>720</v>
          </cell>
          <cell r="AV400">
            <v>8935200</v>
          </cell>
          <cell r="AW400">
            <v>0</v>
          </cell>
          <cell r="AX400">
            <v>0</v>
          </cell>
          <cell r="AY400">
            <v>1</v>
          </cell>
          <cell r="AZ400">
            <v>0</v>
          </cell>
          <cell r="BA400">
            <v>0</v>
          </cell>
        </row>
        <row r="401">
          <cell r="AC401">
            <v>10482</v>
          </cell>
          <cell r="AD401" t="str">
            <v>PVC Pipe f 35 mm</v>
          </cell>
          <cell r="AE401" t="str">
            <v>m</v>
          </cell>
          <cell r="AF401">
            <v>0.55000000000000004</v>
          </cell>
          <cell r="AG401">
            <v>12410</v>
          </cell>
          <cell r="AH401">
            <v>6825.5000000000009</v>
          </cell>
          <cell r="AI401">
            <v>3412.7500000000005</v>
          </cell>
          <cell r="AJ401">
            <v>3000</v>
          </cell>
          <cell r="AK401">
            <v>1650</v>
          </cell>
          <cell r="AL401">
            <v>20476500</v>
          </cell>
          <cell r="AM401">
            <v>10482</v>
          </cell>
          <cell r="AN401" t="str">
            <v>Skilled Labour</v>
          </cell>
          <cell r="AO401" t="str">
            <v>hour</v>
          </cell>
          <cell r="AP401">
            <v>2</v>
          </cell>
          <cell r="AQ401">
            <v>10</v>
          </cell>
          <cell r="AR401">
            <v>12410</v>
          </cell>
          <cell r="AS401">
            <v>0.2</v>
          </cell>
          <cell r="AT401">
            <v>6500</v>
          </cell>
          <cell r="AU401">
            <v>1300</v>
          </cell>
          <cell r="AV401">
            <v>16133000</v>
          </cell>
        </row>
        <row r="402">
          <cell r="AC402">
            <v>10483</v>
          </cell>
          <cell r="AM402">
            <v>10483</v>
          </cell>
          <cell r="AN402" t="str">
            <v>Labour</v>
          </cell>
          <cell r="AO402" t="str">
            <v>hour</v>
          </cell>
          <cell r="AP402">
            <v>4</v>
          </cell>
          <cell r="AQ402">
            <v>10</v>
          </cell>
          <cell r="AR402">
            <v>12410</v>
          </cell>
          <cell r="AS402">
            <v>0.4</v>
          </cell>
          <cell r="AT402">
            <v>4300</v>
          </cell>
          <cell r="AU402">
            <v>1720</v>
          </cell>
          <cell r="AV402">
            <v>21345200</v>
          </cell>
        </row>
        <row r="403">
          <cell r="AC403">
            <v>10484</v>
          </cell>
          <cell r="AM403">
            <v>10484</v>
          </cell>
        </row>
        <row r="404">
          <cell r="AC404">
            <v>10485</v>
          </cell>
          <cell r="AM404">
            <v>10485</v>
          </cell>
        </row>
        <row r="405">
          <cell r="AC405">
            <v>10486</v>
          </cell>
          <cell r="AM405">
            <v>10486</v>
          </cell>
        </row>
        <row r="406">
          <cell r="AA406">
            <v>0</v>
          </cell>
          <cell r="AC406">
            <v>10487</v>
          </cell>
          <cell r="AM406">
            <v>10487</v>
          </cell>
        </row>
        <row r="407">
          <cell r="D407" t="str">
            <v>Joint filler</v>
          </cell>
          <cell r="E407" t="str">
            <v>sq.m</v>
          </cell>
          <cell r="F407">
            <v>7076</v>
          </cell>
          <cell r="H407">
            <v>1</v>
          </cell>
          <cell r="Z407">
            <v>500</v>
          </cell>
          <cell r="AA407">
            <v>500</v>
          </cell>
          <cell r="AB407">
            <v>3538000</v>
          </cell>
          <cell r="AC407">
            <v>10490</v>
          </cell>
          <cell r="AK407">
            <v>68250</v>
          </cell>
          <cell r="AL407">
            <v>482937000</v>
          </cell>
          <cell r="AM407">
            <v>10490</v>
          </cell>
          <cell r="AQ407">
            <v>5</v>
          </cell>
          <cell r="AU407">
            <v>7480</v>
          </cell>
          <cell r="AV407">
            <v>52928480</v>
          </cell>
          <cell r="AZ407">
            <v>0</v>
          </cell>
          <cell r="BA407">
            <v>0</v>
          </cell>
          <cell r="BB407">
            <v>76230</v>
          </cell>
          <cell r="BC407">
            <v>539403480</v>
          </cell>
          <cell r="BE407">
            <v>500</v>
          </cell>
          <cell r="BF407">
            <v>68250</v>
          </cell>
          <cell r="BG407">
            <v>7480</v>
          </cell>
          <cell r="BH407">
            <v>76230</v>
          </cell>
        </row>
        <row r="408">
          <cell r="G408" t="str">
            <v>tools</v>
          </cell>
          <cell r="H408">
            <v>1</v>
          </cell>
          <cell r="I408" t="str">
            <v>ls</v>
          </cell>
          <cell r="J408">
            <v>1</v>
          </cell>
          <cell r="K408">
            <v>1</v>
          </cell>
          <cell r="L408">
            <v>2</v>
          </cell>
          <cell r="M408">
            <v>25</v>
          </cell>
          <cell r="N408">
            <v>7</v>
          </cell>
          <cell r="O408">
            <v>1</v>
          </cell>
          <cell r="P408">
            <v>350</v>
          </cell>
          <cell r="Q408">
            <v>7076</v>
          </cell>
          <cell r="R408">
            <v>7076</v>
          </cell>
          <cell r="S408">
            <v>20.21</v>
          </cell>
          <cell r="T408">
            <v>500</v>
          </cell>
          <cell r="U408">
            <v>0</v>
          </cell>
          <cell r="V408">
            <v>3538000</v>
          </cell>
          <cell r="W408">
            <v>0</v>
          </cell>
          <cell r="X408">
            <v>500</v>
          </cell>
          <cell r="Y408">
            <v>0</v>
          </cell>
          <cell r="Z408">
            <v>500</v>
          </cell>
          <cell r="AA408">
            <v>500</v>
          </cell>
          <cell r="AB408">
            <v>3538000</v>
          </cell>
          <cell r="AC408">
            <v>10491</v>
          </cell>
          <cell r="AD408" t="str">
            <v>Joint filler t=10mm</v>
          </cell>
          <cell r="AE408" t="str">
            <v>m2</v>
          </cell>
          <cell r="AF408">
            <v>1.05</v>
          </cell>
          <cell r="AG408">
            <v>7076</v>
          </cell>
          <cell r="AH408">
            <v>7429.8</v>
          </cell>
          <cell r="AI408">
            <v>3714.9</v>
          </cell>
          <cell r="AJ408">
            <v>65000</v>
          </cell>
          <cell r="AK408">
            <v>68250</v>
          </cell>
          <cell r="AL408">
            <v>482937000</v>
          </cell>
          <cell r="AM408">
            <v>10491</v>
          </cell>
          <cell r="AN408" t="str">
            <v>Foreman</v>
          </cell>
          <cell r="AO408" t="str">
            <v>hour</v>
          </cell>
          <cell r="AP408">
            <v>1</v>
          </cell>
          <cell r="AQ408">
            <v>5</v>
          </cell>
          <cell r="AR408">
            <v>7076</v>
          </cell>
          <cell r="AS408">
            <v>0.2</v>
          </cell>
          <cell r="AT408">
            <v>7200</v>
          </cell>
          <cell r="AU408">
            <v>1440</v>
          </cell>
          <cell r="AV408">
            <v>10189440</v>
          </cell>
          <cell r="AW408">
            <v>0</v>
          </cell>
          <cell r="AX408">
            <v>0</v>
          </cell>
          <cell r="AY408">
            <v>1</v>
          </cell>
          <cell r="AZ408">
            <v>0</v>
          </cell>
          <cell r="BA408">
            <v>0</v>
          </cell>
        </row>
        <row r="409">
          <cell r="AC409">
            <v>10492</v>
          </cell>
          <cell r="AM409">
            <v>10492</v>
          </cell>
          <cell r="AN409" t="str">
            <v>Skilled Labour</v>
          </cell>
          <cell r="AO409" t="str">
            <v>hour</v>
          </cell>
          <cell r="AP409">
            <v>2</v>
          </cell>
          <cell r="AQ409">
            <v>5</v>
          </cell>
          <cell r="AR409">
            <v>7076</v>
          </cell>
          <cell r="AS409">
            <v>0.4</v>
          </cell>
          <cell r="AT409">
            <v>6500</v>
          </cell>
          <cell r="AU409">
            <v>2600</v>
          </cell>
          <cell r="AV409">
            <v>18397600</v>
          </cell>
        </row>
        <row r="410">
          <cell r="AC410">
            <v>10493</v>
          </cell>
          <cell r="AM410">
            <v>10493</v>
          </cell>
          <cell r="AN410" t="str">
            <v>Labour</v>
          </cell>
          <cell r="AO410" t="str">
            <v>hour</v>
          </cell>
          <cell r="AP410">
            <v>4</v>
          </cell>
          <cell r="AQ410">
            <v>5</v>
          </cell>
          <cell r="AR410">
            <v>7076</v>
          </cell>
          <cell r="AS410">
            <v>0.8</v>
          </cell>
          <cell r="AT410">
            <v>4300</v>
          </cell>
          <cell r="AU410">
            <v>3440</v>
          </cell>
          <cell r="AV410">
            <v>24341440</v>
          </cell>
        </row>
        <row r="411">
          <cell r="AC411">
            <v>10494</v>
          </cell>
          <cell r="AM411">
            <v>10494</v>
          </cell>
        </row>
        <row r="412">
          <cell r="AC412">
            <v>10495</v>
          </cell>
          <cell r="AM412">
            <v>10495</v>
          </cell>
        </row>
        <row r="413">
          <cell r="AC413">
            <v>10496</v>
          </cell>
          <cell r="AM413">
            <v>10496</v>
          </cell>
        </row>
        <row r="414">
          <cell r="AA414">
            <v>0</v>
          </cell>
          <cell r="AC414">
            <v>10497</v>
          </cell>
          <cell r="AM414">
            <v>10497</v>
          </cell>
        </row>
        <row r="415">
          <cell r="D415" t="str">
            <v>Joint sealent</v>
          </cell>
          <cell r="E415" t="str">
            <v>m</v>
          </cell>
          <cell r="F415">
            <v>4495</v>
          </cell>
          <cell r="H415">
            <v>1</v>
          </cell>
          <cell r="Z415">
            <v>500</v>
          </cell>
          <cell r="AA415">
            <v>500</v>
          </cell>
          <cell r="AB415">
            <v>2247500</v>
          </cell>
          <cell r="AC415">
            <v>10500</v>
          </cell>
          <cell r="AK415">
            <v>47250</v>
          </cell>
          <cell r="AL415">
            <v>212388750</v>
          </cell>
          <cell r="AM415">
            <v>10500</v>
          </cell>
          <cell r="AQ415">
            <v>4</v>
          </cell>
          <cell r="AU415">
            <v>2337</v>
          </cell>
          <cell r="AV415">
            <v>10504815</v>
          </cell>
          <cell r="AZ415">
            <v>0</v>
          </cell>
          <cell r="BA415">
            <v>0</v>
          </cell>
          <cell r="BB415">
            <v>50087</v>
          </cell>
          <cell r="BC415">
            <v>225141065</v>
          </cell>
          <cell r="BE415">
            <v>500</v>
          </cell>
          <cell r="BF415">
            <v>47250</v>
          </cell>
          <cell r="BG415">
            <v>2337</v>
          </cell>
          <cell r="BH415">
            <v>50087</v>
          </cell>
        </row>
        <row r="416">
          <cell r="G416" t="str">
            <v>tools</v>
          </cell>
          <cell r="H416">
            <v>1</v>
          </cell>
          <cell r="I416" t="str">
            <v>ls</v>
          </cell>
          <cell r="J416">
            <v>1</v>
          </cell>
          <cell r="K416">
            <v>1</v>
          </cell>
          <cell r="L416">
            <v>2</v>
          </cell>
          <cell r="M416">
            <v>25</v>
          </cell>
          <cell r="N416">
            <v>7</v>
          </cell>
          <cell r="O416">
            <v>1</v>
          </cell>
          <cell r="P416">
            <v>350</v>
          </cell>
          <cell r="Q416">
            <v>4495</v>
          </cell>
          <cell r="R416">
            <v>4495</v>
          </cell>
          <cell r="S416">
            <v>12.84</v>
          </cell>
          <cell r="T416">
            <v>500</v>
          </cell>
          <cell r="U416">
            <v>0</v>
          </cell>
          <cell r="V416">
            <v>2247500</v>
          </cell>
          <cell r="W416">
            <v>0</v>
          </cell>
          <cell r="X416">
            <v>500</v>
          </cell>
          <cell r="Y416">
            <v>0</v>
          </cell>
          <cell r="Z416">
            <v>500</v>
          </cell>
          <cell r="AA416">
            <v>500</v>
          </cell>
          <cell r="AB416">
            <v>2247500</v>
          </cell>
          <cell r="AC416">
            <v>10501</v>
          </cell>
          <cell r="AD416" t="str">
            <v>Joint Sealant</v>
          </cell>
          <cell r="AE416" t="str">
            <v>kg</v>
          </cell>
          <cell r="AF416">
            <v>0.35</v>
          </cell>
          <cell r="AG416">
            <v>4495</v>
          </cell>
          <cell r="AH416">
            <v>1573.25</v>
          </cell>
          <cell r="AI416">
            <v>786.625</v>
          </cell>
          <cell r="AJ416">
            <v>135000</v>
          </cell>
          <cell r="AK416">
            <v>47250</v>
          </cell>
          <cell r="AL416">
            <v>212388750</v>
          </cell>
          <cell r="AM416">
            <v>10501</v>
          </cell>
          <cell r="AN416" t="str">
            <v>Foreman</v>
          </cell>
          <cell r="AO416" t="str">
            <v>hour</v>
          </cell>
          <cell r="AP416">
            <v>0.25</v>
          </cell>
          <cell r="AQ416">
            <v>4</v>
          </cell>
          <cell r="AR416">
            <v>4495</v>
          </cell>
          <cell r="AS416">
            <v>6.25E-2</v>
          </cell>
          <cell r="AT416">
            <v>7200</v>
          </cell>
          <cell r="AU416">
            <v>450</v>
          </cell>
          <cell r="AV416">
            <v>2022750</v>
          </cell>
          <cell r="AW416">
            <v>0</v>
          </cell>
          <cell r="AX416">
            <v>0</v>
          </cell>
          <cell r="AY416">
            <v>1</v>
          </cell>
          <cell r="AZ416">
            <v>0</v>
          </cell>
          <cell r="BA416">
            <v>0</v>
          </cell>
        </row>
        <row r="417">
          <cell r="AC417">
            <v>10502</v>
          </cell>
          <cell r="AM417">
            <v>10502</v>
          </cell>
          <cell r="AN417" t="str">
            <v>Skilled Labour</v>
          </cell>
          <cell r="AO417" t="str">
            <v>hour</v>
          </cell>
          <cell r="AP417">
            <v>0.5</v>
          </cell>
          <cell r="AQ417">
            <v>4</v>
          </cell>
          <cell r="AR417">
            <v>4495</v>
          </cell>
          <cell r="AS417">
            <v>0.125</v>
          </cell>
          <cell r="AT417">
            <v>6500</v>
          </cell>
          <cell r="AU417">
            <v>812</v>
          </cell>
          <cell r="AV417">
            <v>3649940</v>
          </cell>
        </row>
        <row r="418">
          <cell r="AC418">
            <v>10503</v>
          </cell>
          <cell r="AM418">
            <v>10503</v>
          </cell>
          <cell r="AN418" t="str">
            <v>Labour</v>
          </cell>
          <cell r="AO418" t="str">
            <v>hour</v>
          </cell>
          <cell r="AP418">
            <v>1</v>
          </cell>
          <cell r="AQ418">
            <v>4</v>
          </cell>
          <cell r="AR418">
            <v>4495</v>
          </cell>
          <cell r="AS418">
            <v>0.25</v>
          </cell>
          <cell r="AT418">
            <v>4300</v>
          </cell>
          <cell r="AU418">
            <v>1075</v>
          </cell>
          <cell r="AV418">
            <v>4832125</v>
          </cell>
        </row>
        <row r="419">
          <cell r="AC419">
            <v>10504</v>
          </cell>
          <cell r="AM419">
            <v>10504</v>
          </cell>
        </row>
        <row r="420">
          <cell r="AC420">
            <v>10505</v>
          </cell>
          <cell r="AM420">
            <v>10505</v>
          </cell>
        </row>
        <row r="421">
          <cell r="AC421">
            <v>10506</v>
          </cell>
          <cell r="AM421">
            <v>10506</v>
          </cell>
        </row>
        <row r="422">
          <cell r="AA422">
            <v>0</v>
          </cell>
          <cell r="AC422">
            <v>10507</v>
          </cell>
          <cell r="AM422">
            <v>10507</v>
          </cell>
        </row>
        <row r="423">
          <cell r="D423" t="str">
            <v>Water stop for construction joint profiles, width = 190 mm</v>
          </cell>
          <cell r="E423" t="str">
            <v>m</v>
          </cell>
          <cell r="F423">
            <v>140</v>
          </cell>
          <cell r="H423">
            <v>1</v>
          </cell>
          <cell r="Z423">
            <v>500</v>
          </cell>
          <cell r="AA423">
            <v>500</v>
          </cell>
          <cell r="AB423">
            <v>70000</v>
          </cell>
          <cell r="AC423">
            <v>10510</v>
          </cell>
          <cell r="AK423">
            <v>45517</v>
          </cell>
          <cell r="AL423">
            <v>6372380</v>
          </cell>
          <cell r="AM423">
            <v>10510</v>
          </cell>
          <cell r="AQ423">
            <v>5</v>
          </cell>
          <cell r="AU423">
            <v>7480</v>
          </cell>
          <cell r="AV423">
            <v>1047200</v>
          </cell>
          <cell r="AZ423">
            <v>0</v>
          </cell>
          <cell r="BA423">
            <v>0</v>
          </cell>
          <cell r="BB423">
            <v>53497</v>
          </cell>
          <cell r="BC423">
            <v>7489580</v>
          </cell>
          <cell r="BE423">
            <v>500</v>
          </cell>
          <cell r="BF423">
            <v>45517</v>
          </cell>
          <cell r="BG423">
            <v>7480</v>
          </cell>
          <cell r="BH423">
            <v>53497</v>
          </cell>
        </row>
        <row r="424">
          <cell r="G424" t="str">
            <v>tools</v>
          </cell>
          <cell r="H424">
            <v>1</v>
          </cell>
          <cell r="I424" t="str">
            <v>ls</v>
          </cell>
          <cell r="J424">
            <v>1</v>
          </cell>
          <cell r="K424">
            <v>1</v>
          </cell>
          <cell r="L424">
            <v>2</v>
          </cell>
          <cell r="M424">
            <v>25</v>
          </cell>
          <cell r="N424">
            <v>7</v>
          </cell>
          <cell r="O424">
            <v>1</v>
          </cell>
          <cell r="P424">
            <v>350</v>
          </cell>
          <cell r="Q424">
            <v>140</v>
          </cell>
          <cell r="R424">
            <v>140</v>
          </cell>
          <cell r="S424">
            <v>0.4</v>
          </cell>
          <cell r="T424">
            <v>500</v>
          </cell>
          <cell r="U424">
            <v>0</v>
          </cell>
          <cell r="V424">
            <v>70000</v>
          </cell>
          <cell r="W424">
            <v>0</v>
          </cell>
          <cell r="X424">
            <v>500</v>
          </cell>
          <cell r="Y424">
            <v>0</v>
          </cell>
          <cell r="Z424">
            <v>500</v>
          </cell>
          <cell r="AA424">
            <v>500</v>
          </cell>
          <cell r="AB424">
            <v>70000</v>
          </cell>
          <cell r="AC424">
            <v>10511</v>
          </cell>
          <cell r="AD424" t="str">
            <v>Waterstop A19</v>
          </cell>
          <cell r="AE424" t="str">
            <v>m</v>
          </cell>
          <cell r="AF424">
            <v>1.05</v>
          </cell>
          <cell r="AG424">
            <v>140</v>
          </cell>
          <cell r="AH424">
            <v>147</v>
          </cell>
          <cell r="AI424">
            <v>73.5</v>
          </cell>
          <cell r="AJ424">
            <v>43350</v>
          </cell>
          <cell r="AK424">
            <v>45517</v>
          </cell>
          <cell r="AL424">
            <v>6372380</v>
          </cell>
          <cell r="AM424">
            <v>10511</v>
          </cell>
          <cell r="AN424" t="str">
            <v>Foreman</v>
          </cell>
          <cell r="AO424" t="str">
            <v>hour</v>
          </cell>
          <cell r="AP424">
            <v>1</v>
          </cell>
          <cell r="AQ424">
            <v>5</v>
          </cell>
          <cell r="AR424">
            <v>140</v>
          </cell>
          <cell r="AS424">
            <v>0.2</v>
          </cell>
          <cell r="AT424">
            <v>7200</v>
          </cell>
          <cell r="AU424">
            <v>1440</v>
          </cell>
          <cell r="AV424">
            <v>201600</v>
          </cell>
          <cell r="AW424">
            <v>0</v>
          </cell>
          <cell r="AX424">
            <v>0</v>
          </cell>
          <cell r="AY424">
            <v>1</v>
          </cell>
          <cell r="AZ424">
            <v>0</v>
          </cell>
          <cell r="BA424">
            <v>0</v>
          </cell>
        </row>
        <row r="425">
          <cell r="AC425">
            <v>10512</v>
          </cell>
          <cell r="AM425">
            <v>10512</v>
          </cell>
          <cell r="AN425" t="str">
            <v>Skilled Labour</v>
          </cell>
          <cell r="AO425" t="str">
            <v>hour</v>
          </cell>
          <cell r="AP425">
            <v>2</v>
          </cell>
          <cell r="AQ425">
            <v>5</v>
          </cell>
          <cell r="AR425">
            <v>140</v>
          </cell>
          <cell r="AS425">
            <v>0.4</v>
          </cell>
          <cell r="AT425">
            <v>6500</v>
          </cell>
          <cell r="AU425">
            <v>2600</v>
          </cell>
          <cell r="AV425">
            <v>364000</v>
          </cell>
        </row>
        <row r="426">
          <cell r="AC426">
            <v>10513</v>
          </cell>
          <cell r="AM426">
            <v>10513</v>
          </cell>
          <cell r="AN426" t="str">
            <v>Labour</v>
          </cell>
          <cell r="AO426" t="str">
            <v>hour</v>
          </cell>
          <cell r="AP426">
            <v>4</v>
          </cell>
          <cell r="AQ426">
            <v>5</v>
          </cell>
          <cell r="AR426">
            <v>140</v>
          </cell>
          <cell r="AS426">
            <v>0.8</v>
          </cell>
          <cell r="AT426">
            <v>4300</v>
          </cell>
          <cell r="AU426">
            <v>3440</v>
          </cell>
          <cell r="AV426">
            <v>481600</v>
          </cell>
        </row>
        <row r="427">
          <cell r="AC427">
            <v>10514</v>
          </cell>
          <cell r="AM427">
            <v>10514</v>
          </cell>
        </row>
        <row r="428">
          <cell r="AC428">
            <v>10515</v>
          </cell>
          <cell r="AM428">
            <v>10515</v>
          </cell>
        </row>
        <row r="429">
          <cell r="AC429">
            <v>10516</v>
          </cell>
          <cell r="AM429">
            <v>10516</v>
          </cell>
        </row>
        <row r="430">
          <cell r="AA430">
            <v>0</v>
          </cell>
          <cell r="AC430">
            <v>10517</v>
          </cell>
          <cell r="AM430">
            <v>10517</v>
          </cell>
        </row>
        <row r="431">
          <cell r="D431" t="str">
            <v>Water stop for construction joint profiles, width = 240 mm</v>
          </cell>
          <cell r="E431" t="str">
            <v>m</v>
          </cell>
          <cell r="F431">
            <v>924</v>
          </cell>
          <cell r="H431">
            <v>1</v>
          </cell>
          <cell r="Z431">
            <v>500</v>
          </cell>
          <cell r="AA431">
            <v>500</v>
          </cell>
          <cell r="AB431">
            <v>462000</v>
          </cell>
          <cell r="AC431">
            <v>10520</v>
          </cell>
          <cell r="AK431">
            <v>64023</v>
          </cell>
          <cell r="AL431">
            <v>59157252</v>
          </cell>
          <cell r="AM431">
            <v>10520</v>
          </cell>
          <cell r="AQ431">
            <v>5</v>
          </cell>
          <cell r="AU431">
            <v>7480</v>
          </cell>
          <cell r="AV431">
            <v>6911520</v>
          </cell>
          <cell r="AZ431">
            <v>0</v>
          </cell>
          <cell r="BA431">
            <v>0</v>
          </cell>
          <cell r="BB431">
            <v>72003</v>
          </cell>
          <cell r="BC431">
            <v>66530772</v>
          </cell>
          <cell r="BE431">
            <v>500</v>
          </cell>
          <cell r="BF431">
            <v>64023</v>
          </cell>
          <cell r="BG431">
            <v>7480</v>
          </cell>
          <cell r="BH431">
            <v>72003</v>
          </cell>
        </row>
        <row r="432">
          <cell r="G432" t="str">
            <v>tools</v>
          </cell>
          <cell r="H432">
            <v>1</v>
          </cell>
          <cell r="I432" t="str">
            <v>ls</v>
          </cell>
          <cell r="J432">
            <v>1</v>
          </cell>
          <cell r="K432">
            <v>1</v>
          </cell>
          <cell r="L432">
            <v>2</v>
          </cell>
          <cell r="M432">
            <v>25</v>
          </cell>
          <cell r="N432">
            <v>7</v>
          </cell>
          <cell r="O432">
            <v>1</v>
          </cell>
          <cell r="P432">
            <v>350</v>
          </cell>
          <cell r="Q432">
            <v>924</v>
          </cell>
          <cell r="R432">
            <v>924</v>
          </cell>
          <cell r="S432">
            <v>2.64</v>
          </cell>
          <cell r="T432">
            <v>500</v>
          </cell>
          <cell r="U432">
            <v>0</v>
          </cell>
          <cell r="V432">
            <v>462000</v>
          </cell>
          <cell r="W432">
            <v>0</v>
          </cell>
          <cell r="X432">
            <v>500</v>
          </cell>
          <cell r="Y432">
            <v>0</v>
          </cell>
          <cell r="Z432">
            <v>500</v>
          </cell>
          <cell r="AA432">
            <v>500</v>
          </cell>
          <cell r="AB432">
            <v>462000</v>
          </cell>
          <cell r="AC432">
            <v>10521</v>
          </cell>
          <cell r="AD432" t="str">
            <v>Waterstop A24</v>
          </cell>
          <cell r="AE432" t="str">
            <v>m</v>
          </cell>
          <cell r="AF432">
            <v>1.05</v>
          </cell>
          <cell r="AG432">
            <v>924</v>
          </cell>
          <cell r="AH432">
            <v>970.2</v>
          </cell>
          <cell r="AI432">
            <v>485.1</v>
          </cell>
          <cell r="AJ432">
            <v>60975</v>
          </cell>
          <cell r="AK432">
            <v>64023</v>
          </cell>
          <cell r="AL432">
            <v>59157252</v>
          </cell>
          <cell r="AM432">
            <v>10521</v>
          </cell>
          <cell r="AN432" t="str">
            <v>Foreman</v>
          </cell>
          <cell r="AO432" t="str">
            <v>hour</v>
          </cell>
          <cell r="AP432">
            <v>1</v>
          </cell>
          <cell r="AQ432">
            <v>5</v>
          </cell>
          <cell r="AR432">
            <v>924</v>
          </cell>
          <cell r="AS432">
            <v>0.2</v>
          </cell>
          <cell r="AT432">
            <v>7200</v>
          </cell>
          <cell r="AU432">
            <v>1440</v>
          </cell>
          <cell r="AV432">
            <v>1330560</v>
          </cell>
          <cell r="AW432">
            <v>0</v>
          </cell>
          <cell r="AX432">
            <v>0</v>
          </cell>
          <cell r="AY432">
            <v>1</v>
          </cell>
          <cell r="AZ432">
            <v>0</v>
          </cell>
          <cell r="BA432">
            <v>0</v>
          </cell>
        </row>
        <row r="433">
          <cell r="AC433">
            <v>10522</v>
          </cell>
          <cell r="AM433">
            <v>10522</v>
          </cell>
          <cell r="AN433" t="str">
            <v>Skilled Labour</v>
          </cell>
          <cell r="AO433" t="str">
            <v>hour</v>
          </cell>
          <cell r="AP433">
            <v>2</v>
          </cell>
          <cell r="AQ433">
            <v>5</v>
          </cell>
          <cell r="AR433">
            <v>924</v>
          </cell>
          <cell r="AS433">
            <v>0.4</v>
          </cell>
          <cell r="AT433">
            <v>6500</v>
          </cell>
          <cell r="AU433">
            <v>2600</v>
          </cell>
          <cell r="AV433">
            <v>2402400</v>
          </cell>
        </row>
        <row r="434">
          <cell r="AC434">
            <v>10523</v>
          </cell>
          <cell r="AM434">
            <v>10523</v>
          </cell>
          <cell r="AN434" t="str">
            <v>Labour</v>
          </cell>
          <cell r="AO434" t="str">
            <v>hour</v>
          </cell>
          <cell r="AP434">
            <v>4</v>
          </cell>
          <cell r="AQ434">
            <v>5</v>
          </cell>
          <cell r="AR434">
            <v>924</v>
          </cell>
          <cell r="AS434">
            <v>0.8</v>
          </cell>
          <cell r="AT434">
            <v>4300</v>
          </cell>
          <cell r="AU434">
            <v>3440</v>
          </cell>
          <cell r="AV434">
            <v>3178560</v>
          </cell>
        </row>
        <row r="435">
          <cell r="AC435">
            <v>10524</v>
          </cell>
          <cell r="AM435">
            <v>10524</v>
          </cell>
        </row>
        <row r="436">
          <cell r="AC436">
            <v>10525</v>
          </cell>
          <cell r="AM436">
            <v>10525</v>
          </cell>
        </row>
        <row r="437">
          <cell r="AC437">
            <v>10526</v>
          </cell>
          <cell r="AM437">
            <v>10526</v>
          </cell>
        </row>
        <row r="438">
          <cell r="AA438">
            <v>0</v>
          </cell>
          <cell r="AC438">
            <v>10527</v>
          </cell>
          <cell r="AM438">
            <v>10527</v>
          </cell>
        </row>
        <row r="439">
          <cell r="D439" t="str">
            <v>Water stop for construction joint profiles, width = 320 mm</v>
          </cell>
          <cell r="E439" t="str">
            <v>m</v>
          </cell>
          <cell r="F439">
            <v>1301</v>
          </cell>
          <cell r="H439">
            <v>1</v>
          </cell>
          <cell r="Z439">
            <v>500</v>
          </cell>
          <cell r="AA439">
            <v>500</v>
          </cell>
          <cell r="AB439">
            <v>650500</v>
          </cell>
          <cell r="AC439">
            <v>10530</v>
          </cell>
          <cell r="AK439">
            <v>90956</v>
          </cell>
          <cell r="AL439">
            <v>118333756</v>
          </cell>
          <cell r="AM439">
            <v>10530</v>
          </cell>
          <cell r="AQ439">
            <v>5</v>
          </cell>
          <cell r="AU439">
            <v>7480</v>
          </cell>
          <cell r="AV439">
            <v>9731480</v>
          </cell>
          <cell r="AZ439">
            <v>0</v>
          </cell>
          <cell r="BA439">
            <v>0</v>
          </cell>
          <cell r="BB439">
            <v>98936</v>
          </cell>
          <cell r="BC439">
            <v>128715736</v>
          </cell>
          <cell r="BE439">
            <v>500</v>
          </cell>
          <cell r="BF439">
            <v>90956</v>
          </cell>
          <cell r="BG439">
            <v>7480</v>
          </cell>
          <cell r="BH439">
            <v>98936</v>
          </cell>
        </row>
        <row r="440">
          <cell r="G440" t="str">
            <v>tools</v>
          </cell>
          <cell r="H440">
            <v>1</v>
          </cell>
          <cell r="I440" t="str">
            <v>ls</v>
          </cell>
          <cell r="J440">
            <v>1</v>
          </cell>
          <cell r="K440">
            <v>1</v>
          </cell>
          <cell r="L440">
            <v>2</v>
          </cell>
          <cell r="M440">
            <v>25</v>
          </cell>
          <cell r="N440">
            <v>7</v>
          </cell>
          <cell r="O440">
            <v>1</v>
          </cell>
          <cell r="P440">
            <v>350</v>
          </cell>
          <cell r="Q440">
            <v>1301</v>
          </cell>
          <cell r="R440">
            <v>1301</v>
          </cell>
          <cell r="S440">
            <v>3.71</v>
          </cell>
          <cell r="T440">
            <v>500</v>
          </cell>
          <cell r="U440">
            <v>0</v>
          </cell>
          <cell r="V440">
            <v>650500</v>
          </cell>
          <cell r="W440">
            <v>0</v>
          </cell>
          <cell r="X440">
            <v>500</v>
          </cell>
          <cell r="Y440">
            <v>0</v>
          </cell>
          <cell r="Z440">
            <v>500</v>
          </cell>
          <cell r="AA440">
            <v>500</v>
          </cell>
          <cell r="AB440">
            <v>650500</v>
          </cell>
          <cell r="AC440">
            <v>10531</v>
          </cell>
          <cell r="AD440" t="str">
            <v>Waterstop  A32</v>
          </cell>
          <cell r="AE440" t="str">
            <v>m</v>
          </cell>
          <cell r="AF440">
            <v>1.05</v>
          </cell>
          <cell r="AG440">
            <v>1301</v>
          </cell>
          <cell r="AH440">
            <v>1366.05</v>
          </cell>
          <cell r="AI440">
            <v>683.02499999999998</v>
          </cell>
          <cell r="AJ440">
            <v>86625</v>
          </cell>
          <cell r="AK440">
            <v>90956</v>
          </cell>
          <cell r="AL440">
            <v>118333756</v>
          </cell>
          <cell r="AM440">
            <v>10531</v>
          </cell>
          <cell r="AN440" t="str">
            <v>Foreman</v>
          </cell>
          <cell r="AO440" t="str">
            <v>hour</v>
          </cell>
          <cell r="AP440">
            <v>1</v>
          </cell>
          <cell r="AQ440">
            <v>5</v>
          </cell>
          <cell r="AR440">
            <v>1301</v>
          </cell>
          <cell r="AS440">
            <v>0.2</v>
          </cell>
          <cell r="AT440">
            <v>7200</v>
          </cell>
          <cell r="AU440">
            <v>1440</v>
          </cell>
          <cell r="AV440">
            <v>1873440</v>
          </cell>
          <cell r="AW440">
            <v>0</v>
          </cell>
          <cell r="AX440">
            <v>0</v>
          </cell>
          <cell r="AY440">
            <v>1</v>
          </cell>
          <cell r="AZ440">
            <v>0</v>
          </cell>
          <cell r="BA440">
            <v>0</v>
          </cell>
        </row>
        <row r="441">
          <cell r="AC441">
            <v>10532</v>
          </cell>
          <cell r="AM441">
            <v>10532</v>
          </cell>
          <cell r="AN441" t="str">
            <v>Skilled Labour</v>
          </cell>
          <cell r="AO441" t="str">
            <v>hour</v>
          </cell>
          <cell r="AP441">
            <v>2</v>
          </cell>
          <cell r="AQ441">
            <v>5</v>
          </cell>
          <cell r="AR441">
            <v>1301</v>
          </cell>
          <cell r="AS441">
            <v>0.4</v>
          </cell>
          <cell r="AT441">
            <v>6500</v>
          </cell>
          <cell r="AU441">
            <v>2600</v>
          </cell>
          <cell r="AV441">
            <v>3382600</v>
          </cell>
        </row>
        <row r="442">
          <cell r="AC442">
            <v>10533</v>
          </cell>
          <cell r="AM442">
            <v>10533</v>
          </cell>
          <cell r="AN442" t="str">
            <v>Labour</v>
          </cell>
          <cell r="AO442" t="str">
            <v>hour</v>
          </cell>
          <cell r="AP442">
            <v>4</v>
          </cell>
          <cell r="AQ442">
            <v>5</v>
          </cell>
          <cell r="AR442">
            <v>1301</v>
          </cell>
          <cell r="AS442">
            <v>0.8</v>
          </cell>
          <cell r="AT442">
            <v>4300</v>
          </cell>
          <cell r="AU442">
            <v>3440</v>
          </cell>
          <cell r="AV442">
            <v>4475440</v>
          </cell>
        </row>
        <row r="443">
          <cell r="AC443">
            <v>10534</v>
          </cell>
          <cell r="AM443">
            <v>10534</v>
          </cell>
        </row>
        <row r="444">
          <cell r="AC444">
            <v>10535</v>
          </cell>
          <cell r="AM444">
            <v>10535</v>
          </cell>
        </row>
        <row r="445">
          <cell r="AC445">
            <v>10536</v>
          </cell>
          <cell r="AM445">
            <v>10536</v>
          </cell>
        </row>
        <row r="446">
          <cell r="AA446">
            <v>0</v>
          </cell>
          <cell r="AC446">
            <v>10537</v>
          </cell>
          <cell r="AM446">
            <v>10537</v>
          </cell>
        </row>
        <row r="447">
          <cell r="D447" t="str">
            <v>Water stop for expantion joint profiles, width = 190 mm</v>
          </cell>
          <cell r="E447" t="str">
            <v>m</v>
          </cell>
          <cell r="F447">
            <v>280</v>
          </cell>
          <cell r="H447">
            <v>1</v>
          </cell>
          <cell r="Z447">
            <v>500</v>
          </cell>
          <cell r="AA447">
            <v>500</v>
          </cell>
          <cell r="AB447">
            <v>140000</v>
          </cell>
          <cell r="AC447">
            <v>10540</v>
          </cell>
          <cell r="AK447">
            <v>58983</v>
          </cell>
          <cell r="AL447">
            <v>16515240</v>
          </cell>
          <cell r="AM447">
            <v>10540</v>
          </cell>
          <cell r="AQ447">
            <v>5</v>
          </cell>
          <cell r="AU447">
            <v>7480</v>
          </cell>
          <cell r="AV447">
            <v>2094400</v>
          </cell>
          <cell r="AZ447">
            <v>0</v>
          </cell>
          <cell r="BA447">
            <v>0</v>
          </cell>
          <cell r="BB447">
            <v>66963</v>
          </cell>
          <cell r="BC447">
            <v>18749640</v>
          </cell>
          <cell r="BE447">
            <v>500</v>
          </cell>
          <cell r="BF447">
            <v>58983</v>
          </cell>
          <cell r="BG447">
            <v>7480</v>
          </cell>
          <cell r="BH447">
            <v>66963</v>
          </cell>
        </row>
        <row r="448">
          <cell r="G448" t="str">
            <v>tools</v>
          </cell>
          <cell r="H448">
            <v>1</v>
          </cell>
          <cell r="I448" t="str">
            <v>ls</v>
          </cell>
          <cell r="J448">
            <v>1</v>
          </cell>
          <cell r="K448">
            <v>1</v>
          </cell>
          <cell r="L448">
            <v>2</v>
          </cell>
          <cell r="M448">
            <v>25</v>
          </cell>
          <cell r="N448">
            <v>7</v>
          </cell>
          <cell r="O448">
            <v>1</v>
          </cell>
          <cell r="P448">
            <v>350</v>
          </cell>
          <cell r="Q448">
            <v>280</v>
          </cell>
          <cell r="R448">
            <v>280</v>
          </cell>
          <cell r="S448">
            <v>0.8</v>
          </cell>
          <cell r="T448">
            <v>500</v>
          </cell>
          <cell r="U448">
            <v>0</v>
          </cell>
          <cell r="V448">
            <v>140000</v>
          </cell>
          <cell r="W448">
            <v>0</v>
          </cell>
          <cell r="X448">
            <v>500</v>
          </cell>
          <cell r="Y448">
            <v>0</v>
          </cell>
          <cell r="Z448">
            <v>500</v>
          </cell>
          <cell r="AA448">
            <v>500</v>
          </cell>
          <cell r="AB448">
            <v>140000</v>
          </cell>
          <cell r="AC448">
            <v>10541</v>
          </cell>
          <cell r="AD448" t="str">
            <v>Waterstop  D19</v>
          </cell>
          <cell r="AE448" t="str">
            <v>m</v>
          </cell>
          <cell r="AF448">
            <v>1.05</v>
          </cell>
          <cell r="AG448">
            <v>280</v>
          </cell>
          <cell r="AH448">
            <v>294</v>
          </cell>
          <cell r="AI448">
            <v>147</v>
          </cell>
          <cell r="AJ448">
            <v>56175</v>
          </cell>
          <cell r="AK448">
            <v>58983</v>
          </cell>
          <cell r="AL448">
            <v>16515240</v>
          </cell>
          <cell r="AM448">
            <v>10541</v>
          </cell>
          <cell r="AN448" t="str">
            <v>Foreman</v>
          </cell>
          <cell r="AO448" t="str">
            <v>hour</v>
          </cell>
          <cell r="AP448">
            <v>1</v>
          </cell>
          <cell r="AQ448">
            <v>5</v>
          </cell>
          <cell r="AR448">
            <v>280</v>
          </cell>
          <cell r="AS448">
            <v>0.2</v>
          </cell>
          <cell r="AT448">
            <v>7200</v>
          </cell>
          <cell r="AU448">
            <v>1440</v>
          </cell>
          <cell r="AV448">
            <v>403200</v>
          </cell>
          <cell r="AW448">
            <v>0</v>
          </cell>
          <cell r="AX448">
            <v>0</v>
          </cell>
          <cell r="AY448">
            <v>1</v>
          </cell>
          <cell r="AZ448">
            <v>0</v>
          </cell>
          <cell r="BA448">
            <v>0</v>
          </cell>
        </row>
        <row r="449">
          <cell r="AC449">
            <v>10542</v>
          </cell>
          <cell r="AM449">
            <v>10542</v>
          </cell>
          <cell r="AN449" t="str">
            <v>Skilled Labour</v>
          </cell>
          <cell r="AO449" t="str">
            <v>hour</v>
          </cell>
          <cell r="AP449">
            <v>2</v>
          </cell>
          <cell r="AQ449">
            <v>5</v>
          </cell>
          <cell r="AR449">
            <v>280</v>
          </cell>
          <cell r="AS449">
            <v>0.4</v>
          </cell>
          <cell r="AT449">
            <v>6500</v>
          </cell>
          <cell r="AU449">
            <v>2600</v>
          </cell>
          <cell r="AV449">
            <v>728000</v>
          </cell>
        </row>
        <row r="450">
          <cell r="AC450">
            <v>10543</v>
          </cell>
          <cell r="AM450">
            <v>10543</v>
          </cell>
          <cell r="AN450" t="str">
            <v>Labour</v>
          </cell>
          <cell r="AO450" t="str">
            <v>hour</v>
          </cell>
          <cell r="AP450">
            <v>4</v>
          </cell>
          <cell r="AQ450">
            <v>5</v>
          </cell>
          <cell r="AR450">
            <v>280</v>
          </cell>
          <cell r="AS450">
            <v>0.8</v>
          </cell>
          <cell r="AT450">
            <v>4300</v>
          </cell>
          <cell r="AU450">
            <v>3440</v>
          </cell>
          <cell r="AV450">
            <v>963200</v>
          </cell>
        </row>
        <row r="451">
          <cell r="AC451">
            <v>10544</v>
          </cell>
          <cell r="AM451">
            <v>10544</v>
          </cell>
        </row>
        <row r="452">
          <cell r="AC452">
            <v>10545</v>
          </cell>
          <cell r="AM452">
            <v>10545</v>
          </cell>
        </row>
        <row r="453">
          <cell r="AC453">
            <v>10546</v>
          </cell>
          <cell r="AM453">
            <v>10546</v>
          </cell>
        </row>
        <row r="454">
          <cell r="AA454">
            <v>0</v>
          </cell>
          <cell r="AC454">
            <v>10547</v>
          </cell>
          <cell r="AM454">
            <v>10547</v>
          </cell>
        </row>
        <row r="455">
          <cell r="D455" t="str">
            <v>Water stop for expantion joint profiles, width = 240 mm</v>
          </cell>
          <cell r="E455" t="str">
            <v>m</v>
          </cell>
          <cell r="F455">
            <v>1334</v>
          </cell>
          <cell r="H455">
            <v>1</v>
          </cell>
          <cell r="Z455">
            <v>500</v>
          </cell>
          <cell r="AA455">
            <v>500</v>
          </cell>
          <cell r="AB455">
            <v>667000</v>
          </cell>
          <cell r="AC455">
            <v>10550</v>
          </cell>
          <cell r="AK455">
            <v>79301</v>
          </cell>
          <cell r="AL455">
            <v>105787534</v>
          </cell>
          <cell r="AM455">
            <v>10550</v>
          </cell>
          <cell r="AQ455">
            <v>5</v>
          </cell>
          <cell r="AU455">
            <v>7480</v>
          </cell>
          <cell r="AV455">
            <v>9978320</v>
          </cell>
          <cell r="AZ455">
            <v>0</v>
          </cell>
          <cell r="BA455">
            <v>0</v>
          </cell>
          <cell r="BB455">
            <v>87281</v>
          </cell>
          <cell r="BC455">
            <v>116432854</v>
          </cell>
          <cell r="BE455">
            <v>500</v>
          </cell>
          <cell r="BF455">
            <v>79301</v>
          </cell>
          <cell r="BG455">
            <v>7480</v>
          </cell>
          <cell r="BH455">
            <v>87281</v>
          </cell>
        </row>
        <row r="456">
          <cell r="G456" t="str">
            <v>tools</v>
          </cell>
          <cell r="H456">
            <v>1</v>
          </cell>
          <cell r="I456" t="str">
            <v>ls</v>
          </cell>
          <cell r="J456">
            <v>1</v>
          </cell>
          <cell r="K456">
            <v>1</v>
          </cell>
          <cell r="L456">
            <v>2</v>
          </cell>
          <cell r="M456">
            <v>25</v>
          </cell>
          <cell r="N456">
            <v>7</v>
          </cell>
          <cell r="O456">
            <v>1</v>
          </cell>
          <cell r="P456">
            <v>350</v>
          </cell>
          <cell r="Q456">
            <v>1334</v>
          </cell>
          <cell r="R456">
            <v>1334</v>
          </cell>
          <cell r="S456">
            <v>3.81</v>
          </cell>
          <cell r="T456">
            <v>500</v>
          </cell>
          <cell r="U456">
            <v>0</v>
          </cell>
          <cell r="V456">
            <v>667000</v>
          </cell>
          <cell r="W456">
            <v>0</v>
          </cell>
          <cell r="X456">
            <v>500</v>
          </cell>
          <cell r="Y456">
            <v>0</v>
          </cell>
          <cell r="Z456">
            <v>500</v>
          </cell>
          <cell r="AA456">
            <v>500</v>
          </cell>
          <cell r="AB456">
            <v>667000</v>
          </cell>
          <cell r="AC456">
            <v>10551</v>
          </cell>
          <cell r="AD456" t="str">
            <v>Waterstop  D24</v>
          </cell>
          <cell r="AE456" t="str">
            <v>m</v>
          </cell>
          <cell r="AF456">
            <v>1.05</v>
          </cell>
          <cell r="AG456">
            <v>1334</v>
          </cell>
          <cell r="AH456">
            <v>1400.7</v>
          </cell>
          <cell r="AI456">
            <v>700.35</v>
          </cell>
          <cell r="AJ456">
            <v>75525</v>
          </cell>
          <cell r="AK456">
            <v>79301</v>
          </cell>
          <cell r="AL456">
            <v>105787534</v>
          </cell>
          <cell r="AM456">
            <v>10551</v>
          </cell>
          <cell r="AN456" t="str">
            <v>Foreman</v>
          </cell>
          <cell r="AO456" t="str">
            <v>hour</v>
          </cell>
          <cell r="AP456">
            <v>1</v>
          </cell>
          <cell r="AQ456">
            <v>5</v>
          </cell>
          <cell r="AR456">
            <v>1334</v>
          </cell>
          <cell r="AS456">
            <v>0.2</v>
          </cell>
          <cell r="AT456">
            <v>7200</v>
          </cell>
          <cell r="AU456">
            <v>1440</v>
          </cell>
          <cell r="AV456">
            <v>1920960</v>
          </cell>
          <cell r="AW456">
            <v>0</v>
          </cell>
          <cell r="AX456">
            <v>0</v>
          </cell>
          <cell r="AY456">
            <v>1</v>
          </cell>
          <cell r="AZ456">
            <v>0</v>
          </cell>
          <cell r="BA456">
            <v>0</v>
          </cell>
        </row>
        <row r="457">
          <cell r="AC457">
            <v>10552</v>
          </cell>
          <cell r="AM457">
            <v>10552</v>
          </cell>
          <cell r="AN457" t="str">
            <v>Skilled Labour</v>
          </cell>
          <cell r="AO457" t="str">
            <v>hour</v>
          </cell>
          <cell r="AP457">
            <v>2</v>
          </cell>
          <cell r="AQ457">
            <v>5</v>
          </cell>
          <cell r="AR457">
            <v>1334</v>
          </cell>
          <cell r="AS457">
            <v>0.4</v>
          </cell>
          <cell r="AT457">
            <v>6500</v>
          </cell>
          <cell r="AU457">
            <v>2600</v>
          </cell>
          <cell r="AV457">
            <v>3468400</v>
          </cell>
        </row>
        <row r="458">
          <cell r="AC458">
            <v>10553</v>
          </cell>
          <cell r="AM458">
            <v>10553</v>
          </cell>
          <cell r="AN458" t="str">
            <v>Labour</v>
          </cell>
          <cell r="AO458" t="str">
            <v>hour</v>
          </cell>
          <cell r="AP458">
            <v>4</v>
          </cell>
          <cell r="AQ458">
            <v>5</v>
          </cell>
          <cell r="AR458">
            <v>1334</v>
          </cell>
          <cell r="AS458">
            <v>0.8</v>
          </cell>
          <cell r="AT458">
            <v>4300</v>
          </cell>
          <cell r="AU458">
            <v>3440</v>
          </cell>
          <cell r="AV458">
            <v>4588960</v>
          </cell>
        </row>
        <row r="459">
          <cell r="AC459">
            <v>10554</v>
          </cell>
          <cell r="AM459">
            <v>10554</v>
          </cell>
        </row>
        <row r="460">
          <cell r="AC460">
            <v>10555</v>
          </cell>
          <cell r="AM460">
            <v>10555</v>
          </cell>
        </row>
        <row r="461">
          <cell r="AC461">
            <v>10556</v>
          </cell>
          <cell r="AM461">
            <v>10556</v>
          </cell>
        </row>
        <row r="462">
          <cell r="AA462">
            <v>0</v>
          </cell>
          <cell r="AC462">
            <v>10557</v>
          </cell>
          <cell r="AM462">
            <v>10557</v>
          </cell>
        </row>
        <row r="463">
          <cell r="D463" t="str">
            <v>Water stop for expantion joint profiles, width = 320 mm</v>
          </cell>
          <cell r="E463" t="str">
            <v>m</v>
          </cell>
          <cell r="F463">
            <v>330</v>
          </cell>
          <cell r="H463">
            <v>1</v>
          </cell>
          <cell r="Z463">
            <v>500</v>
          </cell>
          <cell r="AA463">
            <v>500</v>
          </cell>
          <cell r="AB463">
            <v>165000</v>
          </cell>
          <cell r="AC463">
            <v>10560</v>
          </cell>
          <cell r="AK463">
            <v>119621</v>
          </cell>
          <cell r="AL463">
            <v>39474930</v>
          </cell>
          <cell r="AM463">
            <v>10560</v>
          </cell>
          <cell r="AQ463">
            <v>5</v>
          </cell>
          <cell r="AU463">
            <v>7480</v>
          </cell>
          <cell r="AV463">
            <v>2468400</v>
          </cell>
          <cell r="AZ463">
            <v>0</v>
          </cell>
          <cell r="BA463">
            <v>0</v>
          </cell>
          <cell r="BB463">
            <v>127601</v>
          </cell>
          <cell r="BC463">
            <v>42108330</v>
          </cell>
          <cell r="BE463">
            <v>500</v>
          </cell>
          <cell r="BF463">
            <v>119621</v>
          </cell>
          <cell r="BG463">
            <v>7480</v>
          </cell>
          <cell r="BH463">
            <v>127601</v>
          </cell>
        </row>
        <row r="464">
          <cell r="G464" t="str">
            <v>tools</v>
          </cell>
          <cell r="H464">
            <v>1</v>
          </cell>
          <cell r="I464" t="str">
            <v>ls</v>
          </cell>
          <cell r="J464">
            <v>1</v>
          </cell>
          <cell r="K464">
            <v>1</v>
          </cell>
          <cell r="L464">
            <v>2</v>
          </cell>
          <cell r="M464">
            <v>25</v>
          </cell>
          <cell r="N464">
            <v>7</v>
          </cell>
          <cell r="O464">
            <v>1</v>
          </cell>
          <cell r="P464">
            <v>350</v>
          </cell>
          <cell r="Q464">
            <v>330</v>
          </cell>
          <cell r="R464">
            <v>330</v>
          </cell>
          <cell r="S464">
            <v>0.94</v>
          </cell>
          <cell r="T464">
            <v>500</v>
          </cell>
          <cell r="U464">
            <v>0</v>
          </cell>
          <cell r="V464">
            <v>165000</v>
          </cell>
          <cell r="W464">
            <v>0</v>
          </cell>
          <cell r="X464">
            <v>500</v>
          </cell>
          <cell r="Y464">
            <v>0</v>
          </cell>
          <cell r="Z464">
            <v>500</v>
          </cell>
          <cell r="AA464">
            <v>500</v>
          </cell>
          <cell r="AB464">
            <v>165000</v>
          </cell>
          <cell r="AC464">
            <v>10561</v>
          </cell>
          <cell r="AD464" t="str">
            <v>Waterstop  D32</v>
          </cell>
          <cell r="AE464" t="str">
            <v>m</v>
          </cell>
          <cell r="AF464">
            <v>1.05</v>
          </cell>
          <cell r="AG464">
            <v>330</v>
          </cell>
          <cell r="AH464">
            <v>346.5</v>
          </cell>
          <cell r="AI464">
            <v>173.25</v>
          </cell>
          <cell r="AJ464">
            <v>113925</v>
          </cell>
          <cell r="AK464">
            <v>119621</v>
          </cell>
          <cell r="AL464">
            <v>39474930</v>
          </cell>
          <cell r="AM464">
            <v>10561</v>
          </cell>
          <cell r="AN464" t="str">
            <v>Foreman</v>
          </cell>
          <cell r="AO464" t="str">
            <v>hour</v>
          </cell>
          <cell r="AP464">
            <v>1</v>
          </cell>
          <cell r="AQ464">
            <v>5</v>
          </cell>
          <cell r="AR464">
            <v>330</v>
          </cell>
          <cell r="AS464">
            <v>0.2</v>
          </cell>
          <cell r="AT464">
            <v>7200</v>
          </cell>
          <cell r="AU464">
            <v>1440</v>
          </cell>
          <cell r="AV464">
            <v>475200</v>
          </cell>
          <cell r="AW464">
            <v>0</v>
          </cell>
          <cell r="AX464">
            <v>0</v>
          </cell>
          <cell r="AY464">
            <v>1</v>
          </cell>
          <cell r="AZ464">
            <v>0</v>
          </cell>
          <cell r="BA464">
            <v>0</v>
          </cell>
        </row>
        <row r="465">
          <cell r="AC465">
            <v>10562</v>
          </cell>
          <cell r="AM465">
            <v>10562</v>
          </cell>
          <cell r="AN465" t="str">
            <v>Skilled Labour</v>
          </cell>
          <cell r="AO465" t="str">
            <v>hour</v>
          </cell>
          <cell r="AP465">
            <v>2</v>
          </cell>
          <cell r="AQ465">
            <v>5</v>
          </cell>
          <cell r="AR465">
            <v>330</v>
          </cell>
          <cell r="AS465">
            <v>0.4</v>
          </cell>
          <cell r="AT465">
            <v>6500</v>
          </cell>
          <cell r="AU465">
            <v>2600</v>
          </cell>
          <cell r="AV465">
            <v>858000</v>
          </cell>
        </row>
        <row r="466">
          <cell r="AC466">
            <v>10563</v>
          </cell>
          <cell r="AM466">
            <v>10563</v>
          </cell>
          <cell r="AN466" t="str">
            <v>Labour</v>
          </cell>
          <cell r="AO466" t="str">
            <v>hour</v>
          </cell>
          <cell r="AP466">
            <v>4</v>
          </cell>
          <cell r="AQ466">
            <v>5</v>
          </cell>
          <cell r="AR466">
            <v>330</v>
          </cell>
          <cell r="AS466">
            <v>0.8</v>
          </cell>
          <cell r="AT466">
            <v>4300</v>
          </cell>
          <cell r="AU466">
            <v>3440</v>
          </cell>
          <cell r="AV466">
            <v>1135200</v>
          </cell>
        </row>
        <row r="467">
          <cell r="AC467">
            <v>10564</v>
          </cell>
          <cell r="AM467">
            <v>10564</v>
          </cell>
        </row>
        <row r="468">
          <cell r="AC468">
            <v>10565</v>
          </cell>
          <cell r="AM468">
            <v>10565</v>
          </cell>
        </row>
        <row r="469">
          <cell r="AC469">
            <v>10566</v>
          </cell>
          <cell r="AM469">
            <v>10566</v>
          </cell>
        </row>
        <row r="470">
          <cell r="AA470">
            <v>0</v>
          </cell>
          <cell r="AC470">
            <v>10567</v>
          </cell>
          <cell r="AM470">
            <v>10567</v>
          </cell>
        </row>
        <row r="471">
          <cell r="D471" t="str">
            <v>Expantion joint for bridge</v>
          </cell>
          <cell r="E471" t="str">
            <v>pair</v>
          </cell>
          <cell r="F471">
            <v>16</v>
          </cell>
          <cell r="H471">
            <v>1</v>
          </cell>
          <cell r="Z471">
            <v>500</v>
          </cell>
          <cell r="AA471">
            <v>500</v>
          </cell>
          <cell r="AB471">
            <v>8000</v>
          </cell>
          <cell r="AC471">
            <v>10570</v>
          </cell>
          <cell r="AK471">
            <v>4410000</v>
          </cell>
          <cell r="AL471">
            <v>70560000</v>
          </cell>
          <cell r="AM471">
            <v>10570</v>
          </cell>
          <cell r="AQ471">
            <v>0.25</v>
          </cell>
          <cell r="AU471">
            <v>149600</v>
          </cell>
          <cell r="AV471">
            <v>2393600</v>
          </cell>
          <cell r="AZ471">
            <v>0</v>
          </cell>
          <cell r="BA471">
            <v>0</v>
          </cell>
          <cell r="BB471">
            <v>4560100</v>
          </cell>
          <cell r="BC471">
            <v>72961600</v>
          </cell>
          <cell r="BE471">
            <v>500</v>
          </cell>
          <cell r="BF471">
            <v>4410000</v>
          </cell>
          <cell r="BG471">
            <v>149600</v>
          </cell>
          <cell r="BH471">
            <v>4560100</v>
          </cell>
        </row>
        <row r="472">
          <cell r="G472" t="str">
            <v>tools</v>
          </cell>
          <cell r="H472">
            <v>1</v>
          </cell>
          <cell r="I472" t="str">
            <v>ls</v>
          </cell>
          <cell r="J472">
            <v>1</v>
          </cell>
          <cell r="K472">
            <v>1</v>
          </cell>
          <cell r="L472">
            <v>1</v>
          </cell>
          <cell r="M472">
            <v>25</v>
          </cell>
          <cell r="N472">
            <v>7</v>
          </cell>
          <cell r="O472">
            <v>1</v>
          </cell>
          <cell r="P472">
            <v>175</v>
          </cell>
          <cell r="Q472">
            <v>16</v>
          </cell>
          <cell r="R472">
            <v>16</v>
          </cell>
          <cell r="S472">
            <v>0.09</v>
          </cell>
          <cell r="T472">
            <v>500</v>
          </cell>
          <cell r="U472">
            <v>0</v>
          </cell>
          <cell r="V472">
            <v>8000</v>
          </cell>
          <cell r="W472">
            <v>0</v>
          </cell>
          <cell r="X472">
            <v>500</v>
          </cell>
          <cell r="Y472">
            <v>0</v>
          </cell>
          <cell r="Z472">
            <v>500</v>
          </cell>
          <cell r="AA472">
            <v>500</v>
          </cell>
          <cell r="AB472">
            <v>8000</v>
          </cell>
          <cell r="AC472">
            <v>10571</v>
          </cell>
          <cell r="AD472" t="str">
            <v>Expantion Joint</v>
          </cell>
          <cell r="AE472" t="str">
            <v>pair</v>
          </cell>
          <cell r="AF472">
            <v>1.05</v>
          </cell>
          <cell r="AG472">
            <v>16</v>
          </cell>
          <cell r="AH472">
            <v>16.8</v>
          </cell>
          <cell r="AI472">
            <v>16.8</v>
          </cell>
          <cell r="AJ472">
            <v>4200000</v>
          </cell>
          <cell r="AK472">
            <v>4410000</v>
          </cell>
          <cell r="AL472">
            <v>70560000</v>
          </cell>
          <cell r="AM472">
            <v>10571</v>
          </cell>
          <cell r="AN472" t="str">
            <v>Foreman</v>
          </cell>
          <cell r="AO472" t="str">
            <v>hour</v>
          </cell>
          <cell r="AP472">
            <v>1</v>
          </cell>
          <cell r="AQ472">
            <v>0.25</v>
          </cell>
          <cell r="AR472">
            <v>16</v>
          </cell>
          <cell r="AS472">
            <v>4</v>
          </cell>
          <cell r="AT472">
            <v>7200</v>
          </cell>
          <cell r="AU472">
            <v>28800</v>
          </cell>
          <cell r="AV472">
            <v>460800</v>
          </cell>
          <cell r="AW472">
            <v>0</v>
          </cell>
          <cell r="AX472">
            <v>0</v>
          </cell>
          <cell r="AY472">
            <v>1</v>
          </cell>
          <cell r="AZ472">
            <v>0</v>
          </cell>
          <cell r="BA472">
            <v>0</v>
          </cell>
        </row>
        <row r="473">
          <cell r="AC473">
            <v>10572</v>
          </cell>
          <cell r="AM473">
            <v>10572</v>
          </cell>
          <cell r="AN473" t="str">
            <v>Skilled Labour</v>
          </cell>
          <cell r="AO473" t="str">
            <v>hour</v>
          </cell>
          <cell r="AP473">
            <v>2</v>
          </cell>
          <cell r="AQ473">
            <v>0.25</v>
          </cell>
          <cell r="AR473">
            <v>16</v>
          </cell>
          <cell r="AS473">
            <v>8</v>
          </cell>
          <cell r="AT473">
            <v>6500</v>
          </cell>
          <cell r="AU473">
            <v>52000</v>
          </cell>
          <cell r="AV473">
            <v>832000</v>
          </cell>
        </row>
        <row r="474">
          <cell r="AC474">
            <v>10573</v>
          </cell>
          <cell r="AM474">
            <v>10573</v>
          </cell>
          <cell r="AN474" t="str">
            <v>Labour</v>
          </cell>
          <cell r="AO474" t="str">
            <v>hour</v>
          </cell>
          <cell r="AP474">
            <v>4</v>
          </cell>
          <cell r="AQ474">
            <v>0.25</v>
          </cell>
          <cell r="AR474">
            <v>16</v>
          </cell>
          <cell r="AS474">
            <v>16</v>
          </cell>
          <cell r="AT474">
            <v>4300</v>
          </cell>
          <cell r="AU474">
            <v>68800</v>
          </cell>
          <cell r="AV474">
            <v>1100800</v>
          </cell>
        </row>
        <row r="475">
          <cell r="AC475">
            <v>10574</v>
          </cell>
          <cell r="AM475">
            <v>10574</v>
          </cell>
        </row>
        <row r="476">
          <cell r="AC476">
            <v>10575</v>
          </cell>
          <cell r="AM476">
            <v>10575</v>
          </cell>
        </row>
        <row r="477">
          <cell r="AC477">
            <v>10576</v>
          </cell>
          <cell r="AM477">
            <v>10576</v>
          </cell>
        </row>
        <row r="478">
          <cell r="AA478">
            <v>0</v>
          </cell>
          <cell r="AC478">
            <v>10577</v>
          </cell>
          <cell r="AM478">
            <v>10577</v>
          </cell>
        </row>
        <row r="479">
          <cell r="D479" t="str">
            <v>Elastic bridge bearing pad</v>
          </cell>
          <cell r="E479" t="str">
            <v>nos</v>
          </cell>
          <cell r="F479">
            <v>70</v>
          </cell>
          <cell r="H479">
            <v>1</v>
          </cell>
          <cell r="Z479">
            <v>500</v>
          </cell>
          <cell r="AA479">
            <v>500</v>
          </cell>
          <cell r="AB479">
            <v>35000</v>
          </cell>
          <cell r="AC479">
            <v>10580</v>
          </cell>
          <cell r="AK479">
            <v>682500</v>
          </cell>
          <cell r="AL479">
            <v>47775000</v>
          </cell>
          <cell r="AM479">
            <v>10580</v>
          </cell>
          <cell r="AQ479">
            <v>0.5</v>
          </cell>
          <cell r="AU479">
            <v>74800</v>
          </cell>
          <cell r="AV479">
            <v>5236000</v>
          </cell>
          <cell r="AZ479">
            <v>0</v>
          </cell>
          <cell r="BA479">
            <v>0</v>
          </cell>
          <cell r="BB479">
            <v>757800</v>
          </cell>
          <cell r="BC479">
            <v>53046000</v>
          </cell>
          <cell r="BE479">
            <v>500</v>
          </cell>
          <cell r="BF479">
            <v>682500</v>
          </cell>
          <cell r="BG479">
            <v>74800</v>
          </cell>
          <cell r="BH479">
            <v>757800</v>
          </cell>
        </row>
        <row r="480">
          <cell r="G480" t="str">
            <v>tools</v>
          </cell>
          <cell r="H480">
            <v>1</v>
          </cell>
          <cell r="I480" t="str">
            <v>ls</v>
          </cell>
          <cell r="J480">
            <v>1</v>
          </cell>
          <cell r="K480">
            <v>1</v>
          </cell>
          <cell r="L480">
            <v>1</v>
          </cell>
          <cell r="M480">
            <v>25</v>
          </cell>
          <cell r="N480">
            <v>7</v>
          </cell>
          <cell r="O480">
            <v>1</v>
          </cell>
          <cell r="P480">
            <v>175</v>
          </cell>
          <cell r="Q480">
            <v>70</v>
          </cell>
          <cell r="R480">
            <v>70</v>
          </cell>
          <cell r="S480">
            <v>0.4</v>
          </cell>
          <cell r="T480">
            <v>500</v>
          </cell>
          <cell r="U480">
            <v>0</v>
          </cell>
          <cell r="V480">
            <v>35000</v>
          </cell>
          <cell r="W480">
            <v>0</v>
          </cell>
          <cell r="X480">
            <v>500</v>
          </cell>
          <cell r="Y480">
            <v>0</v>
          </cell>
          <cell r="Z480">
            <v>500</v>
          </cell>
          <cell r="AA480">
            <v>500</v>
          </cell>
          <cell r="AB480">
            <v>35000</v>
          </cell>
          <cell r="AC480">
            <v>10581</v>
          </cell>
          <cell r="AD480" t="str">
            <v>Elastic bearing pad</v>
          </cell>
          <cell r="AE480" t="str">
            <v>nos</v>
          </cell>
          <cell r="AF480">
            <v>1.05</v>
          </cell>
          <cell r="AG480">
            <v>70</v>
          </cell>
          <cell r="AH480">
            <v>73.5</v>
          </cell>
          <cell r="AI480">
            <v>73.5</v>
          </cell>
          <cell r="AJ480">
            <v>650000</v>
          </cell>
          <cell r="AK480">
            <v>682500</v>
          </cell>
          <cell r="AL480">
            <v>47775000</v>
          </cell>
          <cell r="AM480">
            <v>10581</v>
          </cell>
          <cell r="AN480" t="str">
            <v>Foreman</v>
          </cell>
          <cell r="AO480" t="str">
            <v>hour</v>
          </cell>
          <cell r="AP480">
            <v>1</v>
          </cell>
          <cell r="AQ480">
            <v>0.5</v>
          </cell>
          <cell r="AR480">
            <v>70</v>
          </cell>
          <cell r="AS480">
            <v>2</v>
          </cell>
          <cell r="AT480">
            <v>7200</v>
          </cell>
          <cell r="AU480">
            <v>14400</v>
          </cell>
          <cell r="AV480">
            <v>1008000</v>
          </cell>
          <cell r="AW480">
            <v>0</v>
          </cell>
          <cell r="AX480">
            <v>0</v>
          </cell>
          <cell r="AY480">
            <v>1</v>
          </cell>
          <cell r="AZ480">
            <v>0</v>
          </cell>
          <cell r="BA480">
            <v>0</v>
          </cell>
        </row>
        <row r="481">
          <cell r="AC481">
            <v>10582</v>
          </cell>
          <cell r="AM481">
            <v>10582</v>
          </cell>
          <cell r="AN481" t="str">
            <v>Skilled Labour</v>
          </cell>
          <cell r="AO481" t="str">
            <v>hour</v>
          </cell>
          <cell r="AP481">
            <v>2</v>
          </cell>
          <cell r="AQ481">
            <v>0.5</v>
          </cell>
          <cell r="AR481">
            <v>70</v>
          </cell>
          <cell r="AS481">
            <v>4</v>
          </cell>
          <cell r="AT481">
            <v>6500</v>
          </cell>
          <cell r="AU481">
            <v>26000</v>
          </cell>
          <cell r="AV481">
            <v>1820000</v>
          </cell>
        </row>
        <row r="482">
          <cell r="AC482">
            <v>10583</v>
          </cell>
          <cell r="AM482">
            <v>10583</v>
          </cell>
          <cell r="AN482" t="str">
            <v>Labour</v>
          </cell>
          <cell r="AO482" t="str">
            <v>hour</v>
          </cell>
          <cell r="AP482">
            <v>4</v>
          </cell>
          <cell r="AQ482">
            <v>0.5</v>
          </cell>
          <cell r="AR482">
            <v>70</v>
          </cell>
          <cell r="AS482">
            <v>8</v>
          </cell>
          <cell r="AT482">
            <v>4300</v>
          </cell>
          <cell r="AU482">
            <v>34400</v>
          </cell>
          <cell r="AV482">
            <v>2408000</v>
          </cell>
        </row>
        <row r="483">
          <cell r="AC483">
            <v>10584</v>
          </cell>
          <cell r="AM483">
            <v>10584</v>
          </cell>
        </row>
        <row r="484">
          <cell r="AC484">
            <v>10585</v>
          </cell>
          <cell r="AM484">
            <v>10585</v>
          </cell>
        </row>
        <row r="485">
          <cell r="AC485">
            <v>10586</v>
          </cell>
          <cell r="AM485">
            <v>10586</v>
          </cell>
        </row>
        <row r="486">
          <cell r="AA486">
            <v>0</v>
          </cell>
          <cell r="AC486">
            <v>10587</v>
          </cell>
          <cell r="AM486">
            <v>10587</v>
          </cell>
        </row>
        <row r="487">
          <cell r="D487" t="str">
            <v>Exploitation Boards</v>
          </cell>
          <cell r="E487" t="str">
            <v>nos</v>
          </cell>
          <cell r="F487">
            <v>71</v>
          </cell>
          <cell r="H487">
            <v>1</v>
          </cell>
          <cell r="Z487">
            <v>500</v>
          </cell>
          <cell r="AA487">
            <v>500</v>
          </cell>
          <cell r="AB487">
            <v>35500</v>
          </cell>
          <cell r="AC487">
            <v>10590</v>
          </cell>
          <cell r="AK487">
            <v>367500</v>
          </cell>
          <cell r="AL487">
            <v>26092500</v>
          </cell>
          <cell r="AM487">
            <v>10590</v>
          </cell>
          <cell r="AQ487">
            <v>1</v>
          </cell>
          <cell r="AU487">
            <v>37400</v>
          </cell>
          <cell r="AV487">
            <v>2655400</v>
          </cell>
          <cell r="AZ487">
            <v>0</v>
          </cell>
          <cell r="BA487">
            <v>0</v>
          </cell>
          <cell r="BB487">
            <v>405400</v>
          </cell>
          <cell r="BC487">
            <v>28783400</v>
          </cell>
          <cell r="BE487">
            <v>500</v>
          </cell>
          <cell r="BF487">
            <v>367500</v>
          </cell>
          <cell r="BG487">
            <v>37400</v>
          </cell>
          <cell r="BH487">
            <v>405400</v>
          </cell>
        </row>
        <row r="488">
          <cell r="G488" t="str">
            <v>tools</v>
          </cell>
          <cell r="H488">
            <v>1</v>
          </cell>
          <cell r="I488" t="str">
            <v>ls</v>
          </cell>
          <cell r="J488">
            <v>1</v>
          </cell>
          <cell r="K488">
            <v>1</v>
          </cell>
          <cell r="L488">
            <v>1</v>
          </cell>
          <cell r="M488">
            <v>25</v>
          </cell>
          <cell r="N488">
            <v>7</v>
          </cell>
          <cell r="O488">
            <v>1</v>
          </cell>
          <cell r="P488">
            <v>175</v>
          </cell>
          <cell r="Q488">
            <v>71</v>
          </cell>
          <cell r="R488">
            <v>71</v>
          </cell>
          <cell r="S488">
            <v>0.4</v>
          </cell>
          <cell r="T488">
            <v>500</v>
          </cell>
          <cell r="U488">
            <v>0</v>
          </cell>
          <cell r="V488">
            <v>35500</v>
          </cell>
          <cell r="W488">
            <v>0</v>
          </cell>
          <cell r="X488">
            <v>500</v>
          </cell>
          <cell r="Y488">
            <v>0</v>
          </cell>
          <cell r="Z488">
            <v>500</v>
          </cell>
          <cell r="AA488">
            <v>500</v>
          </cell>
          <cell r="AB488">
            <v>35500</v>
          </cell>
          <cell r="AC488">
            <v>10591</v>
          </cell>
          <cell r="AD488" t="str">
            <v>Exploitation Board</v>
          </cell>
          <cell r="AE488" t="str">
            <v>nos</v>
          </cell>
          <cell r="AF488">
            <v>1.05</v>
          </cell>
          <cell r="AG488">
            <v>71</v>
          </cell>
          <cell r="AH488">
            <v>74.55</v>
          </cell>
          <cell r="AI488">
            <v>74.55</v>
          </cell>
          <cell r="AJ488">
            <v>350000</v>
          </cell>
          <cell r="AK488">
            <v>367500</v>
          </cell>
          <cell r="AL488">
            <v>26092500</v>
          </cell>
          <cell r="AM488">
            <v>10591</v>
          </cell>
          <cell r="AN488" t="str">
            <v>Foreman</v>
          </cell>
          <cell r="AO488" t="str">
            <v>hour</v>
          </cell>
          <cell r="AP488">
            <v>1</v>
          </cell>
          <cell r="AQ488">
            <v>1</v>
          </cell>
          <cell r="AR488">
            <v>71</v>
          </cell>
          <cell r="AS488">
            <v>1</v>
          </cell>
          <cell r="AT488">
            <v>7200</v>
          </cell>
          <cell r="AU488">
            <v>7200</v>
          </cell>
          <cell r="AV488">
            <v>511200</v>
          </cell>
          <cell r="AW488">
            <v>0</v>
          </cell>
          <cell r="AX488">
            <v>0</v>
          </cell>
          <cell r="AY488">
            <v>1</v>
          </cell>
          <cell r="AZ488">
            <v>0</v>
          </cell>
          <cell r="BA488">
            <v>0</v>
          </cell>
        </row>
        <row r="489">
          <cell r="AC489">
            <v>10592</v>
          </cell>
          <cell r="AM489">
            <v>10592</v>
          </cell>
          <cell r="AN489" t="str">
            <v>Skilled Labour</v>
          </cell>
          <cell r="AO489" t="str">
            <v>hour</v>
          </cell>
          <cell r="AP489">
            <v>2</v>
          </cell>
          <cell r="AQ489">
            <v>1</v>
          </cell>
          <cell r="AR489">
            <v>71</v>
          </cell>
          <cell r="AS489">
            <v>2</v>
          </cell>
          <cell r="AT489">
            <v>6500</v>
          </cell>
          <cell r="AU489">
            <v>13000</v>
          </cell>
          <cell r="AV489">
            <v>923000</v>
          </cell>
        </row>
        <row r="490">
          <cell r="AC490">
            <v>10593</v>
          </cell>
          <cell r="AM490">
            <v>10593</v>
          </cell>
          <cell r="AN490" t="str">
            <v>Labour</v>
          </cell>
          <cell r="AO490" t="str">
            <v>hour</v>
          </cell>
          <cell r="AP490">
            <v>4</v>
          </cell>
          <cell r="AQ490">
            <v>1</v>
          </cell>
          <cell r="AR490">
            <v>71</v>
          </cell>
          <cell r="AS490">
            <v>4</v>
          </cell>
          <cell r="AT490">
            <v>4300</v>
          </cell>
          <cell r="AU490">
            <v>17200</v>
          </cell>
          <cell r="AV490">
            <v>1221200</v>
          </cell>
        </row>
        <row r="491">
          <cell r="AC491">
            <v>10594</v>
          </cell>
          <cell r="AM491">
            <v>10594</v>
          </cell>
        </row>
        <row r="492">
          <cell r="AC492">
            <v>10595</v>
          </cell>
          <cell r="AM492">
            <v>10595</v>
          </cell>
        </row>
        <row r="493">
          <cell r="AC493">
            <v>10596</v>
          </cell>
          <cell r="AM493">
            <v>10596</v>
          </cell>
        </row>
        <row r="494">
          <cell r="AA494">
            <v>0</v>
          </cell>
          <cell r="AC494">
            <v>10597</v>
          </cell>
          <cell r="AM494">
            <v>10597</v>
          </cell>
        </row>
        <row r="495">
          <cell r="D495" t="str">
            <v>Fence</v>
          </cell>
          <cell r="E495" t="str">
            <v>m</v>
          </cell>
          <cell r="F495">
            <v>300</v>
          </cell>
          <cell r="H495">
            <v>2</v>
          </cell>
          <cell r="Z495">
            <v>18150</v>
          </cell>
          <cell r="AA495">
            <v>18150</v>
          </cell>
          <cell r="AB495">
            <v>5445000</v>
          </cell>
          <cell r="AC495">
            <v>10600</v>
          </cell>
          <cell r="AK495">
            <v>182341</v>
          </cell>
          <cell r="AL495">
            <v>54702300</v>
          </cell>
          <cell r="AM495">
            <v>10600</v>
          </cell>
          <cell r="AQ495">
            <v>2</v>
          </cell>
          <cell r="AU495">
            <v>18700</v>
          </cell>
          <cell r="AV495">
            <v>5610000</v>
          </cell>
          <cell r="AZ495">
            <v>0</v>
          </cell>
          <cell r="BA495">
            <v>0</v>
          </cell>
          <cell r="BB495">
            <v>219191</v>
          </cell>
          <cell r="BC495">
            <v>65757300</v>
          </cell>
          <cell r="BE495">
            <v>18150</v>
          </cell>
          <cell r="BF495">
            <v>182341</v>
          </cell>
          <cell r="BG495">
            <v>18700</v>
          </cell>
          <cell r="BH495">
            <v>219191</v>
          </cell>
        </row>
        <row r="496">
          <cell r="G496" t="str">
            <v>Engine Welder</v>
          </cell>
          <cell r="H496">
            <v>2</v>
          </cell>
          <cell r="I496" t="str">
            <v>hour</v>
          </cell>
          <cell r="J496">
            <v>1</v>
          </cell>
          <cell r="K496">
            <v>0.5</v>
          </cell>
          <cell r="L496">
            <v>1</v>
          </cell>
          <cell r="M496">
            <v>25</v>
          </cell>
          <cell r="N496">
            <v>7</v>
          </cell>
          <cell r="O496">
            <v>1</v>
          </cell>
          <cell r="P496">
            <v>175</v>
          </cell>
          <cell r="Q496">
            <v>300</v>
          </cell>
          <cell r="R496">
            <v>150</v>
          </cell>
          <cell r="S496">
            <v>0.85</v>
          </cell>
          <cell r="T496">
            <v>20000</v>
          </cell>
          <cell r="U496">
            <v>15300</v>
          </cell>
          <cell r="V496">
            <v>3000000</v>
          </cell>
          <cell r="W496">
            <v>2295000</v>
          </cell>
          <cell r="X496">
            <v>10000</v>
          </cell>
          <cell r="Y496">
            <v>7650</v>
          </cell>
          <cell r="Z496">
            <v>17650</v>
          </cell>
          <cell r="AA496">
            <v>17650</v>
          </cell>
          <cell r="AB496">
            <v>5295000</v>
          </cell>
          <cell r="AC496">
            <v>10601</v>
          </cell>
          <cell r="AD496" t="str">
            <v>Barbed Wire</v>
          </cell>
          <cell r="AE496" t="str">
            <v>kg</v>
          </cell>
          <cell r="AF496">
            <v>0.36603764999999999</v>
          </cell>
          <cell r="AG496">
            <v>300</v>
          </cell>
          <cell r="AH496">
            <v>109.811295</v>
          </cell>
          <cell r="AI496">
            <v>109.811295</v>
          </cell>
          <cell r="AJ496">
            <v>8000</v>
          </cell>
          <cell r="AK496">
            <v>2928</v>
          </cell>
          <cell r="AL496">
            <v>878400</v>
          </cell>
          <cell r="AM496">
            <v>10601</v>
          </cell>
          <cell r="AN496" t="str">
            <v>Foreman</v>
          </cell>
          <cell r="AO496" t="str">
            <v>hour</v>
          </cell>
          <cell r="AP496">
            <v>1</v>
          </cell>
          <cell r="AQ496">
            <v>2</v>
          </cell>
          <cell r="AR496">
            <v>300</v>
          </cell>
          <cell r="AS496">
            <v>0.5</v>
          </cell>
          <cell r="AT496">
            <v>7200</v>
          </cell>
          <cell r="AU496">
            <v>3600</v>
          </cell>
          <cell r="AV496">
            <v>1080000</v>
          </cell>
          <cell r="AW496">
            <v>0</v>
          </cell>
          <cell r="AX496">
            <v>0</v>
          </cell>
          <cell r="AY496">
            <v>1</v>
          </cell>
          <cell r="AZ496">
            <v>0</v>
          </cell>
          <cell r="BA496">
            <v>0</v>
          </cell>
        </row>
        <row r="497">
          <cell r="G497" t="str">
            <v>tools</v>
          </cell>
          <cell r="H497">
            <v>1</v>
          </cell>
          <cell r="I497" t="str">
            <v>ls</v>
          </cell>
          <cell r="J497">
            <v>1</v>
          </cell>
          <cell r="K497">
            <v>1</v>
          </cell>
          <cell r="L497">
            <v>1</v>
          </cell>
          <cell r="M497">
            <v>25</v>
          </cell>
          <cell r="N497">
            <v>7</v>
          </cell>
          <cell r="O497">
            <v>1</v>
          </cell>
          <cell r="P497">
            <v>175</v>
          </cell>
          <cell r="Q497">
            <v>300</v>
          </cell>
          <cell r="R497">
            <v>300</v>
          </cell>
          <cell r="S497">
            <v>1.71</v>
          </cell>
          <cell r="T497">
            <v>500</v>
          </cell>
          <cell r="U497">
            <v>0</v>
          </cell>
          <cell r="V497">
            <v>150000</v>
          </cell>
          <cell r="W497">
            <v>0</v>
          </cell>
          <cell r="X497">
            <v>500</v>
          </cell>
          <cell r="Y497">
            <v>0</v>
          </cell>
          <cell r="Z497">
            <v>500</v>
          </cell>
          <cell r="AA497">
            <v>500</v>
          </cell>
          <cell r="AB497">
            <v>150000</v>
          </cell>
          <cell r="AC497">
            <v>10602</v>
          </cell>
          <cell r="AD497" t="str">
            <v>Steel Wire</v>
          </cell>
          <cell r="AE497" t="str">
            <v>kg</v>
          </cell>
          <cell r="AF497">
            <v>0.8676448000000001</v>
          </cell>
          <cell r="AG497">
            <v>300</v>
          </cell>
          <cell r="AH497">
            <v>260.29344000000003</v>
          </cell>
          <cell r="AI497">
            <v>260.29344000000003</v>
          </cell>
          <cell r="AJ497">
            <v>7000</v>
          </cell>
          <cell r="AK497">
            <v>6073</v>
          </cell>
          <cell r="AL497">
            <v>1821900</v>
          </cell>
          <cell r="AM497">
            <v>10602</v>
          </cell>
          <cell r="AN497" t="str">
            <v>Skilled Labour</v>
          </cell>
          <cell r="AO497" t="str">
            <v>hour</v>
          </cell>
          <cell r="AP497">
            <v>2</v>
          </cell>
          <cell r="AQ497">
            <v>2</v>
          </cell>
          <cell r="AR497">
            <v>300</v>
          </cell>
          <cell r="AS497">
            <v>1</v>
          </cell>
          <cell r="AT497">
            <v>6500</v>
          </cell>
          <cell r="AU497">
            <v>6500</v>
          </cell>
          <cell r="AV497">
            <v>1950000</v>
          </cell>
        </row>
        <row r="498">
          <cell r="AC498">
            <v>10603</v>
          </cell>
          <cell r="AD498" t="str">
            <v>Wire Fabric</v>
          </cell>
          <cell r="AE498" t="str">
            <v>m2</v>
          </cell>
          <cell r="AF498">
            <v>1.55</v>
          </cell>
          <cell r="AG498">
            <v>300</v>
          </cell>
          <cell r="AH498">
            <v>465</v>
          </cell>
          <cell r="AI498">
            <v>465</v>
          </cell>
          <cell r="AJ498">
            <v>24000</v>
          </cell>
          <cell r="AK498">
            <v>37200</v>
          </cell>
          <cell r="AL498">
            <v>11160000</v>
          </cell>
          <cell r="AM498">
            <v>10603</v>
          </cell>
          <cell r="AN498" t="str">
            <v>Labour</v>
          </cell>
          <cell r="AO498" t="str">
            <v>hour</v>
          </cell>
          <cell r="AP498">
            <v>4</v>
          </cell>
          <cell r="AQ498">
            <v>2</v>
          </cell>
          <cell r="AR498">
            <v>300</v>
          </cell>
          <cell r="AS498">
            <v>2</v>
          </cell>
          <cell r="AT498">
            <v>4300</v>
          </cell>
          <cell r="AU498">
            <v>8600</v>
          </cell>
          <cell r="AV498">
            <v>2580000</v>
          </cell>
        </row>
        <row r="499">
          <cell r="AC499">
            <v>10604</v>
          </cell>
          <cell r="AD499" t="str">
            <v>L45x45x3 mm</v>
          </cell>
          <cell r="AE499" t="str">
            <v>m</v>
          </cell>
          <cell r="AF499">
            <v>2</v>
          </cell>
          <cell r="AG499">
            <v>300</v>
          </cell>
          <cell r="AH499">
            <v>600</v>
          </cell>
          <cell r="AI499">
            <v>600</v>
          </cell>
          <cell r="AJ499">
            <v>15000</v>
          </cell>
          <cell r="AK499">
            <v>30000</v>
          </cell>
          <cell r="AL499">
            <v>9000000</v>
          </cell>
          <cell r="AM499">
            <v>10604</v>
          </cell>
        </row>
        <row r="500">
          <cell r="AC500">
            <v>10605</v>
          </cell>
          <cell r="AD500" t="str">
            <v>L65x65x6  mm @ 200 cm</v>
          </cell>
          <cell r="AE500" t="str">
            <v>m</v>
          </cell>
          <cell r="AF500">
            <v>2.25</v>
          </cell>
          <cell r="AG500">
            <v>300</v>
          </cell>
          <cell r="AH500">
            <v>675</v>
          </cell>
          <cell r="AI500">
            <v>675</v>
          </cell>
          <cell r="AJ500">
            <v>40000</v>
          </cell>
          <cell r="AK500">
            <v>90000</v>
          </cell>
          <cell r="AL500">
            <v>27000000</v>
          </cell>
          <cell r="AM500">
            <v>10605</v>
          </cell>
        </row>
        <row r="501">
          <cell r="AC501">
            <v>10606</v>
          </cell>
          <cell r="AD501" t="str">
            <v>Mortar</v>
          </cell>
          <cell r="AE501" t="str">
            <v>m3</v>
          </cell>
          <cell r="AF501">
            <v>1.6000000000000004E-2</v>
          </cell>
          <cell r="AG501">
            <v>300</v>
          </cell>
          <cell r="AH501">
            <v>4.8000000000000007</v>
          </cell>
          <cell r="AI501">
            <v>4.8000000000000007</v>
          </cell>
          <cell r="AJ501">
            <v>540000</v>
          </cell>
          <cell r="AK501">
            <v>8640</v>
          </cell>
          <cell r="AL501">
            <v>2592000</v>
          </cell>
          <cell r="AM501">
            <v>10606</v>
          </cell>
        </row>
        <row r="502">
          <cell r="AA502">
            <v>0</v>
          </cell>
          <cell r="AC502">
            <v>10607</v>
          </cell>
          <cell r="AD502" t="str">
            <v>Welding rod</v>
          </cell>
          <cell r="AE502" t="str">
            <v>kg</v>
          </cell>
          <cell r="AF502">
            <v>0.25</v>
          </cell>
          <cell r="AG502">
            <v>300</v>
          </cell>
          <cell r="AH502">
            <v>75</v>
          </cell>
          <cell r="AI502">
            <v>75</v>
          </cell>
          <cell r="AJ502">
            <v>30000</v>
          </cell>
          <cell r="AK502">
            <v>7500</v>
          </cell>
          <cell r="AL502">
            <v>2250000</v>
          </cell>
          <cell r="AM502">
            <v>10607</v>
          </cell>
        </row>
        <row r="503">
          <cell r="D503" t="str">
            <v>Staff gauge</v>
          </cell>
          <cell r="E503" t="str">
            <v>m</v>
          </cell>
          <cell r="F503">
            <v>264</v>
          </cell>
          <cell r="H503">
            <v>1</v>
          </cell>
          <cell r="Z503">
            <v>500</v>
          </cell>
          <cell r="AA503">
            <v>500</v>
          </cell>
          <cell r="AB503">
            <v>132000</v>
          </cell>
          <cell r="AC503">
            <v>10610</v>
          </cell>
          <cell r="AK503">
            <v>86350</v>
          </cell>
          <cell r="AL503">
            <v>22796400</v>
          </cell>
          <cell r="AM503">
            <v>10610</v>
          </cell>
          <cell r="AQ503">
            <v>2</v>
          </cell>
          <cell r="AU503">
            <v>18700</v>
          </cell>
          <cell r="AV503">
            <v>4936800</v>
          </cell>
          <cell r="AZ503">
            <v>0</v>
          </cell>
          <cell r="BA503">
            <v>0</v>
          </cell>
          <cell r="BB503">
            <v>105550</v>
          </cell>
          <cell r="BC503">
            <v>27865200</v>
          </cell>
          <cell r="BE503">
            <v>500</v>
          </cell>
          <cell r="BF503">
            <v>86350</v>
          </cell>
          <cell r="BG503">
            <v>18700</v>
          </cell>
          <cell r="BH503">
            <v>105550</v>
          </cell>
        </row>
        <row r="504">
          <cell r="G504" t="str">
            <v>tools</v>
          </cell>
          <cell r="H504">
            <v>1</v>
          </cell>
          <cell r="I504" t="str">
            <v>ls</v>
          </cell>
          <cell r="J504">
            <v>1</v>
          </cell>
          <cell r="K504">
            <v>1</v>
          </cell>
          <cell r="L504">
            <v>1</v>
          </cell>
          <cell r="M504">
            <v>25</v>
          </cell>
          <cell r="N504">
            <v>7</v>
          </cell>
          <cell r="O504">
            <v>1</v>
          </cell>
          <cell r="P504">
            <v>175</v>
          </cell>
          <cell r="Q504">
            <v>264</v>
          </cell>
          <cell r="R504">
            <v>264</v>
          </cell>
          <cell r="S504">
            <v>1.5</v>
          </cell>
          <cell r="T504">
            <v>500</v>
          </cell>
          <cell r="U504">
            <v>0</v>
          </cell>
          <cell r="V504">
            <v>132000</v>
          </cell>
          <cell r="W504">
            <v>0</v>
          </cell>
          <cell r="X504">
            <v>500</v>
          </cell>
          <cell r="Y504">
            <v>0</v>
          </cell>
          <cell r="Z504">
            <v>500</v>
          </cell>
          <cell r="AA504">
            <v>500</v>
          </cell>
          <cell r="AB504">
            <v>132000</v>
          </cell>
          <cell r="AC504">
            <v>10611</v>
          </cell>
          <cell r="AD504" t="str">
            <v>Staff gauge</v>
          </cell>
          <cell r="AE504" t="str">
            <v>m</v>
          </cell>
          <cell r="AF504">
            <v>1.1000000000000001</v>
          </cell>
          <cell r="AG504">
            <v>264</v>
          </cell>
          <cell r="AH504">
            <v>290.40000000000003</v>
          </cell>
          <cell r="AI504">
            <v>290.40000000000003</v>
          </cell>
          <cell r="AJ504">
            <v>78500</v>
          </cell>
          <cell r="AK504">
            <v>86350</v>
          </cell>
          <cell r="AL504">
            <v>22796400</v>
          </cell>
          <cell r="AM504">
            <v>10611</v>
          </cell>
          <cell r="AN504" t="str">
            <v>Foreman</v>
          </cell>
          <cell r="AO504" t="str">
            <v>hour</v>
          </cell>
          <cell r="AP504">
            <v>1</v>
          </cell>
          <cell r="AQ504">
            <v>2</v>
          </cell>
          <cell r="AR504">
            <v>264</v>
          </cell>
          <cell r="AS504">
            <v>0.5</v>
          </cell>
          <cell r="AT504">
            <v>7200</v>
          </cell>
          <cell r="AU504">
            <v>3600</v>
          </cell>
          <cell r="AV504">
            <v>950400</v>
          </cell>
          <cell r="AW504">
            <v>0</v>
          </cell>
          <cell r="AX504">
            <v>0</v>
          </cell>
          <cell r="AY504">
            <v>1</v>
          </cell>
          <cell r="AZ504">
            <v>0</v>
          </cell>
          <cell r="BA504">
            <v>0</v>
          </cell>
        </row>
        <row r="505">
          <cell r="AC505">
            <v>10612</v>
          </cell>
          <cell r="AM505">
            <v>10612</v>
          </cell>
          <cell r="AN505" t="str">
            <v>Skilled Labour</v>
          </cell>
          <cell r="AO505" t="str">
            <v>hour</v>
          </cell>
          <cell r="AP505">
            <v>2</v>
          </cell>
          <cell r="AQ505">
            <v>2</v>
          </cell>
          <cell r="AR505">
            <v>264</v>
          </cell>
          <cell r="AS505">
            <v>1</v>
          </cell>
          <cell r="AT505">
            <v>6500</v>
          </cell>
          <cell r="AU505">
            <v>6500</v>
          </cell>
          <cell r="AV505">
            <v>1716000</v>
          </cell>
        </row>
        <row r="506">
          <cell r="AC506">
            <v>10613</v>
          </cell>
          <cell r="AM506">
            <v>10613</v>
          </cell>
          <cell r="AN506" t="str">
            <v>Labour</v>
          </cell>
          <cell r="AO506" t="str">
            <v>hour</v>
          </cell>
          <cell r="AP506">
            <v>4</v>
          </cell>
          <cell r="AQ506">
            <v>2</v>
          </cell>
          <cell r="AR506">
            <v>264</v>
          </cell>
          <cell r="AS506">
            <v>2</v>
          </cell>
          <cell r="AT506">
            <v>4300</v>
          </cell>
          <cell r="AU506">
            <v>8600</v>
          </cell>
          <cell r="AV506">
            <v>2270400</v>
          </cell>
        </row>
        <row r="507">
          <cell r="AC507">
            <v>10614</v>
          </cell>
          <cell r="AM507">
            <v>10614</v>
          </cell>
        </row>
        <row r="508">
          <cell r="AC508">
            <v>10615</v>
          </cell>
          <cell r="AM508">
            <v>10615</v>
          </cell>
        </row>
        <row r="509">
          <cell r="AC509">
            <v>10616</v>
          </cell>
          <cell r="AM509">
            <v>10616</v>
          </cell>
        </row>
        <row r="510">
          <cell r="AA510">
            <v>0</v>
          </cell>
          <cell r="AC510">
            <v>10617</v>
          </cell>
          <cell r="AM510">
            <v>10617</v>
          </cell>
        </row>
        <row r="511">
          <cell r="D511" t="str">
            <v>Hektometer post</v>
          </cell>
          <cell r="E511" t="str">
            <v>nos</v>
          </cell>
          <cell r="F511">
            <v>486</v>
          </cell>
          <cell r="H511">
            <v>20</v>
          </cell>
          <cell r="Z511">
            <v>6509</v>
          </cell>
          <cell r="AA511">
            <v>6509</v>
          </cell>
          <cell r="AB511">
            <v>3163374</v>
          </cell>
          <cell r="AC511">
            <v>10620</v>
          </cell>
          <cell r="AK511">
            <v>50232</v>
          </cell>
          <cell r="AL511">
            <v>24412752</v>
          </cell>
          <cell r="AM511">
            <v>10620</v>
          </cell>
          <cell r="AQ511">
            <v>20</v>
          </cell>
          <cell r="AU511">
            <v>2085</v>
          </cell>
          <cell r="AV511">
            <v>1013310</v>
          </cell>
          <cell r="AZ511">
            <v>0</v>
          </cell>
          <cell r="BA511">
            <v>0</v>
          </cell>
          <cell r="BB511">
            <v>58826</v>
          </cell>
          <cell r="BC511">
            <v>28589436</v>
          </cell>
          <cell r="BE511">
            <v>6509</v>
          </cell>
          <cell r="BF511">
            <v>50232</v>
          </cell>
          <cell r="BG511">
            <v>2085</v>
          </cell>
          <cell r="BH511">
            <v>58826</v>
          </cell>
        </row>
        <row r="512">
          <cell r="G512" t="str">
            <v>Dump Truck 10t</v>
          </cell>
          <cell r="H512">
            <v>20</v>
          </cell>
          <cell r="I512" t="str">
            <v>hour</v>
          </cell>
          <cell r="J512">
            <v>1</v>
          </cell>
          <cell r="K512">
            <v>0.05</v>
          </cell>
          <cell r="L512">
            <v>1</v>
          </cell>
          <cell r="M512">
            <v>25</v>
          </cell>
          <cell r="N512">
            <v>7</v>
          </cell>
          <cell r="O512">
            <v>1</v>
          </cell>
          <cell r="P512">
            <v>175</v>
          </cell>
          <cell r="Q512">
            <v>486</v>
          </cell>
          <cell r="R512">
            <v>24.3</v>
          </cell>
          <cell r="S512">
            <v>0.13</v>
          </cell>
          <cell r="T512">
            <v>60000</v>
          </cell>
          <cell r="U512">
            <v>60180</v>
          </cell>
          <cell r="V512">
            <v>1458000</v>
          </cell>
          <cell r="W512">
            <v>1462374</v>
          </cell>
          <cell r="X512">
            <v>3000</v>
          </cell>
          <cell r="Y512">
            <v>3009</v>
          </cell>
          <cell r="Z512">
            <v>6009</v>
          </cell>
          <cell r="AA512">
            <v>6009</v>
          </cell>
          <cell r="AB512">
            <v>2920374</v>
          </cell>
          <cell r="AC512">
            <v>10621</v>
          </cell>
          <cell r="AD512" t="str">
            <v>Concrete K175</v>
          </cell>
          <cell r="AE512" t="str">
            <v>m3</v>
          </cell>
          <cell r="AF512">
            <v>3.5437500000000004E-2</v>
          </cell>
          <cell r="AG512">
            <v>486</v>
          </cell>
          <cell r="AH512">
            <v>17.222625000000001</v>
          </cell>
          <cell r="AI512">
            <v>17.222625000000001</v>
          </cell>
          <cell r="AJ512">
            <v>420000</v>
          </cell>
          <cell r="AK512">
            <v>14883</v>
          </cell>
          <cell r="AL512">
            <v>7233138</v>
          </cell>
          <cell r="AM512">
            <v>10621</v>
          </cell>
          <cell r="AN512" t="str">
            <v>Foreman</v>
          </cell>
          <cell r="AO512" t="str">
            <v>hour</v>
          </cell>
          <cell r="AP512">
            <v>1</v>
          </cell>
          <cell r="AQ512">
            <v>20</v>
          </cell>
          <cell r="AR512">
            <v>486</v>
          </cell>
          <cell r="AS512">
            <v>0.05</v>
          </cell>
          <cell r="AT512">
            <v>7200</v>
          </cell>
          <cell r="AU512">
            <v>360</v>
          </cell>
          <cell r="AV512">
            <v>174960</v>
          </cell>
          <cell r="AW512">
            <v>0</v>
          </cell>
          <cell r="AX512">
            <v>0</v>
          </cell>
          <cell r="AY512">
            <v>1</v>
          </cell>
          <cell r="AZ512">
            <v>0</v>
          </cell>
          <cell r="BA512">
            <v>0</v>
          </cell>
        </row>
        <row r="513">
          <cell r="G513" t="str">
            <v>tools</v>
          </cell>
          <cell r="H513">
            <v>1</v>
          </cell>
          <cell r="I513" t="str">
            <v>ls</v>
          </cell>
          <cell r="J513">
            <v>1</v>
          </cell>
          <cell r="K513">
            <v>1</v>
          </cell>
          <cell r="L513">
            <v>1</v>
          </cell>
          <cell r="M513">
            <v>25</v>
          </cell>
          <cell r="N513">
            <v>7</v>
          </cell>
          <cell r="O513">
            <v>1</v>
          </cell>
          <cell r="P513">
            <v>175</v>
          </cell>
          <cell r="Q513">
            <v>486</v>
          </cell>
          <cell r="R513">
            <v>486</v>
          </cell>
          <cell r="S513">
            <v>2.77</v>
          </cell>
          <cell r="T513">
            <v>500</v>
          </cell>
          <cell r="U513">
            <v>0</v>
          </cell>
          <cell r="V513">
            <v>243000</v>
          </cell>
          <cell r="W513">
            <v>0</v>
          </cell>
          <cell r="X513">
            <v>500</v>
          </cell>
          <cell r="Y513">
            <v>0</v>
          </cell>
          <cell r="Z513">
            <v>500</v>
          </cell>
          <cell r="AA513">
            <v>500</v>
          </cell>
          <cell r="AB513">
            <v>243000</v>
          </cell>
          <cell r="AC513">
            <v>10622</v>
          </cell>
          <cell r="AD513" t="str">
            <v>Reinforcement Bar, Round</v>
          </cell>
          <cell r="AE513" t="str">
            <v>kg</v>
          </cell>
          <cell r="AF513">
            <v>4.6512000000000002</v>
          </cell>
          <cell r="AG513">
            <v>486</v>
          </cell>
          <cell r="AH513">
            <v>2260.4832000000001</v>
          </cell>
          <cell r="AI513">
            <v>2260.4832000000001</v>
          </cell>
          <cell r="AJ513">
            <v>5450</v>
          </cell>
          <cell r="AK513">
            <v>25349</v>
          </cell>
          <cell r="AL513">
            <v>12319614</v>
          </cell>
          <cell r="AM513">
            <v>10622</v>
          </cell>
          <cell r="AN513" t="str">
            <v>Skilled Labour</v>
          </cell>
          <cell r="AO513" t="str">
            <v>hour</v>
          </cell>
          <cell r="AP513">
            <v>2</v>
          </cell>
          <cell r="AQ513">
            <v>20</v>
          </cell>
          <cell r="AR513">
            <v>486</v>
          </cell>
          <cell r="AS513">
            <v>0.1</v>
          </cell>
          <cell r="AT513">
            <v>6500</v>
          </cell>
          <cell r="AU513">
            <v>650</v>
          </cell>
          <cell r="AV513">
            <v>315900</v>
          </cell>
        </row>
        <row r="514">
          <cell r="AC514">
            <v>10623</v>
          </cell>
          <cell r="AD514" t="str">
            <v>Paint and others</v>
          </cell>
          <cell r="AE514" t="str">
            <v>litre</v>
          </cell>
          <cell r="AF514">
            <v>1</v>
          </cell>
          <cell r="AG514">
            <v>486</v>
          </cell>
          <cell r="AH514">
            <v>486</v>
          </cell>
          <cell r="AI514">
            <v>486</v>
          </cell>
          <cell r="AJ514">
            <v>10000</v>
          </cell>
          <cell r="AK514">
            <v>10000</v>
          </cell>
          <cell r="AL514">
            <v>4860000</v>
          </cell>
          <cell r="AM514">
            <v>10623</v>
          </cell>
          <cell r="AN514" t="str">
            <v>Labour</v>
          </cell>
          <cell r="AO514" t="str">
            <v>hour</v>
          </cell>
          <cell r="AP514">
            <v>5</v>
          </cell>
          <cell r="AQ514">
            <v>20</v>
          </cell>
          <cell r="AR514">
            <v>486</v>
          </cell>
          <cell r="AS514">
            <v>0.25</v>
          </cell>
          <cell r="AT514">
            <v>4300</v>
          </cell>
          <cell r="AU514">
            <v>1075</v>
          </cell>
          <cell r="AV514">
            <v>522450</v>
          </cell>
        </row>
        <row r="515">
          <cell r="AC515">
            <v>10624</v>
          </cell>
          <cell r="AM515">
            <v>10624</v>
          </cell>
        </row>
        <row r="516">
          <cell r="AC516">
            <v>10625</v>
          </cell>
          <cell r="AM516">
            <v>10625</v>
          </cell>
        </row>
        <row r="517">
          <cell r="AC517">
            <v>10626</v>
          </cell>
          <cell r="AM517">
            <v>10626</v>
          </cell>
        </row>
        <row r="518">
          <cell r="AA518">
            <v>0</v>
          </cell>
          <cell r="AC518">
            <v>10627</v>
          </cell>
          <cell r="AM518">
            <v>10627</v>
          </cell>
        </row>
        <row r="519">
          <cell r="D519" t="str">
            <v>Kilometer post</v>
          </cell>
          <cell r="E519" t="str">
            <v>nos</v>
          </cell>
          <cell r="F519">
            <v>54</v>
          </cell>
          <cell r="H519">
            <v>15</v>
          </cell>
          <cell r="Z519">
            <v>8512</v>
          </cell>
          <cell r="AA519">
            <v>8503.98</v>
          </cell>
          <cell r="AB519">
            <v>459214.92</v>
          </cell>
          <cell r="AC519">
            <v>10630</v>
          </cell>
          <cell r="AK519">
            <v>192118</v>
          </cell>
          <cell r="AL519">
            <v>10374372</v>
          </cell>
          <cell r="AM519">
            <v>10630</v>
          </cell>
          <cell r="AQ519">
            <v>15</v>
          </cell>
          <cell r="AU519">
            <v>2778</v>
          </cell>
          <cell r="AV519">
            <v>150012</v>
          </cell>
          <cell r="AZ519">
            <v>0</v>
          </cell>
          <cell r="BA519">
            <v>0</v>
          </cell>
          <cell r="BB519">
            <v>203399.98</v>
          </cell>
          <cell r="BC519">
            <v>10983598.92</v>
          </cell>
          <cell r="BE519">
            <v>8503.98</v>
          </cell>
          <cell r="BF519">
            <v>192118</v>
          </cell>
          <cell r="BG519">
            <v>2778</v>
          </cell>
          <cell r="BH519">
            <v>203399.98</v>
          </cell>
        </row>
        <row r="520">
          <cell r="G520" t="str">
            <v>Dump Truck 10t</v>
          </cell>
          <cell r="H520">
            <v>15</v>
          </cell>
          <cell r="I520" t="str">
            <v>hour</v>
          </cell>
          <cell r="J520">
            <v>1</v>
          </cell>
          <cell r="K520">
            <v>6.6600000000000006E-2</v>
          </cell>
          <cell r="L520">
            <v>1</v>
          </cell>
          <cell r="M520">
            <v>25</v>
          </cell>
          <cell r="N520">
            <v>7</v>
          </cell>
          <cell r="O520">
            <v>1</v>
          </cell>
          <cell r="P520">
            <v>175</v>
          </cell>
          <cell r="Q520">
            <v>54</v>
          </cell>
          <cell r="R520">
            <v>3.6</v>
          </cell>
          <cell r="S520">
            <v>0.02</v>
          </cell>
          <cell r="T520">
            <v>60000</v>
          </cell>
          <cell r="U520">
            <v>60180</v>
          </cell>
          <cell r="V520">
            <v>216000</v>
          </cell>
          <cell r="W520">
            <v>216648</v>
          </cell>
          <cell r="X520">
            <v>4000</v>
          </cell>
          <cell r="Y520">
            <v>4012</v>
          </cell>
          <cell r="Z520">
            <v>8012</v>
          </cell>
          <cell r="AA520">
            <v>8003.98</v>
          </cell>
          <cell r="AB520">
            <v>432214.92</v>
          </cell>
          <cell r="AC520">
            <v>10631</v>
          </cell>
          <cell r="AD520" t="str">
            <v>Concrete K175</v>
          </cell>
          <cell r="AE520" t="str">
            <v>m3</v>
          </cell>
          <cell r="AF520">
            <v>0.16537500000000002</v>
          </cell>
          <cell r="AG520">
            <v>54</v>
          </cell>
          <cell r="AH520">
            <v>8.9302500000000009</v>
          </cell>
          <cell r="AI520">
            <v>8.9302500000000009</v>
          </cell>
          <cell r="AJ520">
            <v>420000</v>
          </cell>
          <cell r="AK520">
            <v>69457</v>
          </cell>
          <cell r="AL520">
            <v>3750678</v>
          </cell>
          <cell r="AM520">
            <v>10631</v>
          </cell>
          <cell r="AN520" t="str">
            <v>Foreman</v>
          </cell>
          <cell r="AO520" t="str">
            <v>hour</v>
          </cell>
          <cell r="AP520">
            <v>1</v>
          </cell>
          <cell r="AQ520">
            <v>15</v>
          </cell>
          <cell r="AR520">
            <v>54</v>
          </cell>
          <cell r="AS520">
            <v>6.6600000000000006E-2</v>
          </cell>
          <cell r="AT520">
            <v>7200</v>
          </cell>
          <cell r="AU520">
            <v>479</v>
          </cell>
          <cell r="AV520">
            <v>25866</v>
          </cell>
          <cell r="AW520">
            <v>0</v>
          </cell>
          <cell r="AX520">
            <v>0</v>
          </cell>
          <cell r="AY520">
            <v>1</v>
          </cell>
          <cell r="AZ520">
            <v>0</v>
          </cell>
          <cell r="BA520">
            <v>0</v>
          </cell>
        </row>
        <row r="521">
          <cell r="G521" t="str">
            <v>tools</v>
          </cell>
          <cell r="H521">
            <v>1</v>
          </cell>
          <cell r="I521" t="str">
            <v>ls</v>
          </cell>
          <cell r="J521">
            <v>1</v>
          </cell>
          <cell r="K521">
            <v>1</v>
          </cell>
          <cell r="L521">
            <v>1</v>
          </cell>
          <cell r="M521">
            <v>25</v>
          </cell>
          <cell r="N521">
            <v>7</v>
          </cell>
          <cell r="O521">
            <v>1</v>
          </cell>
          <cell r="P521">
            <v>175</v>
          </cell>
          <cell r="Q521">
            <v>54</v>
          </cell>
          <cell r="R521">
            <v>54</v>
          </cell>
          <cell r="S521">
            <v>0.3</v>
          </cell>
          <cell r="T521">
            <v>500</v>
          </cell>
          <cell r="U521">
            <v>0</v>
          </cell>
          <cell r="V521">
            <v>27000</v>
          </cell>
          <cell r="W521">
            <v>0</v>
          </cell>
          <cell r="X521">
            <v>500</v>
          </cell>
          <cell r="Y521">
            <v>0</v>
          </cell>
          <cell r="Z521">
            <v>500</v>
          </cell>
          <cell r="AA521">
            <v>500</v>
          </cell>
          <cell r="AB521">
            <v>27000</v>
          </cell>
          <cell r="AC521">
            <v>10632</v>
          </cell>
          <cell r="AD521" t="str">
            <v>Reinforcement Bar, Round</v>
          </cell>
          <cell r="AE521" t="str">
            <v>kg</v>
          </cell>
          <cell r="AF521">
            <v>20.671900000000001</v>
          </cell>
          <cell r="AG521">
            <v>54</v>
          </cell>
          <cell r="AH521">
            <v>1116.2826</v>
          </cell>
          <cell r="AI521">
            <v>1116.2826</v>
          </cell>
          <cell r="AJ521">
            <v>5450</v>
          </cell>
          <cell r="AK521">
            <v>112661</v>
          </cell>
          <cell r="AL521">
            <v>6083694</v>
          </cell>
          <cell r="AM521">
            <v>10632</v>
          </cell>
          <cell r="AN521" t="str">
            <v>Skilled Labour</v>
          </cell>
          <cell r="AO521" t="str">
            <v>hour</v>
          </cell>
          <cell r="AP521">
            <v>2</v>
          </cell>
          <cell r="AQ521">
            <v>15</v>
          </cell>
          <cell r="AR521">
            <v>54</v>
          </cell>
          <cell r="AS521">
            <v>0.1333</v>
          </cell>
          <cell r="AT521">
            <v>6500</v>
          </cell>
          <cell r="AU521">
            <v>866</v>
          </cell>
          <cell r="AV521">
            <v>46764</v>
          </cell>
        </row>
        <row r="522">
          <cell r="AC522">
            <v>10633</v>
          </cell>
          <cell r="AD522" t="str">
            <v>Paint and others</v>
          </cell>
          <cell r="AE522" t="str">
            <v>litre</v>
          </cell>
          <cell r="AF522">
            <v>1</v>
          </cell>
          <cell r="AG522">
            <v>54</v>
          </cell>
          <cell r="AH522">
            <v>54</v>
          </cell>
          <cell r="AI522">
            <v>54</v>
          </cell>
          <cell r="AJ522">
            <v>10000</v>
          </cell>
          <cell r="AK522">
            <v>10000</v>
          </cell>
          <cell r="AL522">
            <v>540000</v>
          </cell>
          <cell r="AM522">
            <v>10633</v>
          </cell>
          <cell r="AN522" t="str">
            <v>Labour</v>
          </cell>
          <cell r="AO522" t="str">
            <v>hour</v>
          </cell>
          <cell r="AP522">
            <v>5</v>
          </cell>
          <cell r="AQ522">
            <v>15</v>
          </cell>
          <cell r="AR522">
            <v>54</v>
          </cell>
          <cell r="AS522">
            <v>0.33329999999999999</v>
          </cell>
          <cell r="AT522">
            <v>4300</v>
          </cell>
          <cell r="AU522">
            <v>1433</v>
          </cell>
          <cell r="AV522">
            <v>77382</v>
          </cell>
        </row>
        <row r="523">
          <cell r="AC523">
            <v>10634</v>
          </cell>
          <cell r="AM523">
            <v>10634</v>
          </cell>
        </row>
        <row r="524">
          <cell r="AC524">
            <v>10635</v>
          </cell>
          <cell r="AM524">
            <v>10635</v>
          </cell>
        </row>
        <row r="525">
          <cell r="AC525">
            <v>10636</v>
          </cell>
          <cell r="AM525">
            <v>10636</v>
          </cell>
        </row>
        <row r="526">
          <cell r="AA526">
            <v>0</v>
          </cell>
          <cell r="AC526">
            <v>10637</v>
          </cell>
          <cell r="AM526">
            <v>10637</v>
          </cell>
        </row>
        <row r="527">
          <cell r="D527" t="str">
            <v>Nomenclature (name plates) of structure</v>
          </cell>
          <cell r="E527" t="str">
            <v>nos</v>
          </cell>
          <cell r="F527">
            <v>201</v>
          </cell>
          <cell r="H527">
            <v>1</v>
          </cell>
          <cell r="Z527">
            <v>500</v>
          </cell>
          <cell r="AA527">
            <v>500</v>
          </cell>
          <cell r="AB527">
            <v>100500</v>
          </cell>
          <cell r="AC527">
            <v>10640</v>
          </cell>
          <cell r="AK527">
            <v>300000</v>
          </cell>
          <cell r="AL527">
            <v>60300000</v>
          </cell>
          <cell r="AM527">
            <v>10640</v>
          </cell>
          <cell r="AQ527">
            <v>0.5</v>
          </cell>
          <cell r="AU527">
            <v>37400</v>
          </cell>
          <cell r="AV527">
            <v>7517400</v>
          </cell>
          <cell r="AZ527">
            <v>0</v>
          </cell>
          <cell r="BA527">
            <v>0</v>
          </cell>
          <cell r="BB527">
            <v>337900</v>
          </cell>
          <cell r="BC527">
            <v>67917900</v>
          </cell>
          <cell r="BE527">
            <v>500</v>
          </cell>
          <cell r="BF527">
            <v>300000</v>
          </cell>
          <cell r="BG527">
            <v>37400</v>
          </cell>
          <cell r="BH527">
            <v>337900</v>
          </cell>
        </row>
        <row r="528">
          <cell r="G528" t="str">
            <v>tools</v>
          </cell>
          <cell r="H528">
            <v>1</v>
          </cell>
          <cell r="I528" t="str">
            <v>ls</v>
          </cell>
          <cell r="J528">
            <v>1</v>
          </cell>
          <cell r="K528">
            <v>1</v>
          </cell>
          <cell r="L528">
            <v>1</v>
          </cell>
          <cell r="M528">
            <v>25</v>
          </cell>
          <cell r="N528">
            <v>7</v>
          </cell>
          <cell r="O528">
            <v>1</v>
          </cell>
          <cell r="P528">
            <v>175</v>
          </cell>
          <cell r="Q528">
            <v>201</v>
          </cell>
          <cell r="R528">
            <v>201</v>
          </cell>
          <cell r="S528">
            <v>1.1399999999999999</v>
          </cell>
          <cell r="T528">
            <v>500</v>
          </cell>
          <cell r="U528">
            <v>0</v>
          </cell>
          <cell r="V528">
            <v>100500</v>
          </cell>
          <cell r="W528">
            <v>0</v>
          </cell>
          <cell r="X528">
            <v>500</v>
          </cell>
          <cell r="Y528">
            <v>0</v>
          </cell>
          <cell r="Z528">
            <v>500</v>
          </cell>
          <cell r="AA528">
            <v>500</v>
          </cell>
          <cell r="AB528">
            <v>100500</v>
          </cell>
          <cell r="AC528">
            <v>10641</v>
          </cell>
          <cell r="AD528" t="str">
            <v>Name plates for structure</v>
          </cell>
          <cell r="AE528" t="str">
            <v>nos</v>
          </cell>
          <cell r="AF528">
            <v>1</v>
          </cell>
          <cell r="AG528">
            <v>201</v>
          </cell>
          <cell r="AH528">
            <v>201</v>
          </cell>
          <cell r="AI528">
            <v>201</v>
          </cell>
          <cell r="AJ528">
            <v>300000</v>
          </cell>
          <cell r="AK528">
            <v>300000</v>
          </cell>
          <cell r="AL528">
            <v>60300000</v>
          </cell>
          <cell r="AM528">
            <v>10641</v>
          </cell>
          <cell r="AN528" t="str">
            <v>Foreman</v>
          </cell>
          <cell r="AO528" t="str">
            <v>hour</v>
          </cell>
          <cell r="AP528">
            <v>0.5</v>
          </cell>
          <cell r="AQ528">
            <v>0.5</v>
          </cell>
          <cell r="AR528">
            <v>201</v>
          </cell>
          <cell r="AS528">
            <v>1</v>
          </cell>
          <cell r="AT528">
            <v>7200</v>
          </cell>
          <cell r="AU528">
            <v>7200</v>
          </cell>
          <cell r="AV528">
            <v>1447200</v>
          </cell>
          <cell r="AW528">
            <v>0</v>
          </cell>
          <cell r="AX528">
            <v>0</v>
          </cell>
          <cell r="AY528">
            <v>1</v>
          </cell>
          <cell r="AZ528">
            <v>0</v>
          </cell>
          <cell r="BA528">
            <v>0</v>
          </cell>
        </row>
        <row r="529">
          <cell r="AC529">
            <v>10642</v>
          </cell>
          <cell r="AM529">
            <v>10642</v>
          </cell>
          <cell r="AN529" t="str">
            <v>Skilled Labour</v>
          </cell>
          <cell r="AO529" t="str">
            <v>hour</v>
          </cell>
          <cell r="AP529">
            <v>1</v>
          </cell>
          <cell r="AQ529">
            <v>0.5</v>
          </cell>
          <cell r="AR529">
            <v>201</v>
          </cell>
          <cell r="AS529">
            <v>2</v>
          </cell>
          <cell r="AT529">
            <v>6500</v>
          </cell>
          <cell r="AU529">
            <v>13000</v>
          </cell>
          <cell r="AV529">
            <v>2613000</v>
          </cell>
        </row>
        <row r="530">
          <cell r="AC530">
            <v>10643</v>
          </cell>
          <cell r="AM530">
            <v>10643</v>
          </cell>
          <cell r="AN530" t="str">
            <v>Labour</v>
          </cell>
          <cell r="AO530" t="str">
            <v>hour</v>
          </cell>
          <cell r="AP530">
            <v>2</v>
          </cell>
          <cell r="AQ530">
            <v>0.5</v>
          </cell>
          <cell r="AR530">
            <v>201</v>
          </cell>
          <cell r="AS530">
            <v>4</v>
          </cell>
          <cell r="AT530">
            <v>4300</v>
          </cell>
          <cell r="AU530">
            <v>17200</v>
          </cell>
          <cell r="AV530">
            <v>3457200</v>
          </cell>
        </row>
        <row r="531">
          <cell r="AC531">
            <v>10644</v>
          </cell>
          <cell r="AM531">
            <v>10644</v>
          </cell>
        </row>
        <row r="532">
          <cell r="AC532">
            <v>10645</v>
          </cell>
          <cell r="AM532">
            <v>10645</v>
          </cell>
        </row>
        <row r="533">
          <cell r="AC533">
            <v>10646</v>
          </cell>
          <cell r="AM533">
            <v>10646</v>
          </cell>
        </row>
        <row r="534">
          <cell r="AA534">
            <v>0</v>
          </cell>
          <cell r="AC534">
            <v>10647</v>
          </cell>
          <cell r="AM534">
            <v>10647</v>
          </cell>
        </row>
        <row r="535">
          <cell r="D535" t="str">
            <v>Nomenclature(name plates) of weir</v>
          </cell>
          <cell r="E535" t="str">
            <v>nos</v>
          </cell>
          <cell r="F535">
            <v>1</v>
          </cell>
          <cell r="H535">
            <v>1</v>
          </cell>
          <cell r="Z535">
            <v>500</v>
          </cell>
          <cell r="AA535">
            <v>500</v>
          </cell>
          <cell r="AB535">
            <v>500</v>
          </cell>
          <cell r="AC535">
            <v>10650</v>
          </cell>
          <cell r="AK535">
            <v>3500000</v>
          </cell>
          <cell r="AL535">
            <v>3500000</v>
          </cell>
          <cell r="AM535">
            <v>10650</v>
          </cell>
          <cell r="AQ535">
            <v>0.25</v>
          </cell>
          <cell r="AU535">
            <v>74800</v>
          </cell>
          <cell r="AV535">
            <v>74800</v>
          </cell>
          <cell r="AZ535">
            <v>0</v>
          </cell>
          <cell r="BA535">
            <v>0</v>
          </cell>
          <cell r="BB535">
            <v>3575300</v>
          </cell>
          <cell r="BC535">
            <v>3575300</v>
          </cell>
          <cell r="BE535">
            <v>500</v>
          </cell>
          <cell r="BF535">
            <v>3500000</v>
          </cell>
          <cell r="BG535">
            <v>74800</v>
          </cell>
          <cell r="BH535">
            <v>3575300</v>
          </cell>
        </row>
        <row r="536">
          <cell r="G536" t="str">
            <v>tools</v>
          </cell>
          <cell r="H536">
            <v>1</v>
          </cell>
          <cell r="I536" t="str">
            <v>ls</v>
          </cell>
          <cell r="J536">
            <v>1</v>
          </cell>
          <cell r="K536">
            <v>1</v>
          </cell>
          <cell r="L536">
            <v>1</v>
          </cell>
          <cell r="M536">
            <v>25</v>
          </cell>
          <cell r="N536">
            <v>7</v>
          </cell>
          <cell r="O536">
            <v>1</v>
          </cell>
          <cell r="P536">
            <v>175</v>
          </cell>
          <cell r="Q536">
            <v>1</v>
          </cell>
          <cell r="R536">
            <v>1</v>
          </cell>
          <cell r="S536">
            <v>0</v>
          </cell>
          <cell r="T536">
            <v>500</v>
          </cell>
          <cell r="U536">
            <v>0</v>
          </cell>
          <cell r="V536">
            <v>500</v>
          </cell>
          <cell r="W536">
            <v>0</v>
          </cell>
          <cell r="X536">
            <v>500</v>
          </cell>
          <cell r="Y536">
            <v>0</v>
          </cell>
          <cell r="Z536">
            <v>500</v>
          </cell>
          <cell r="AA536">
            <v>500</v>
          </cell>
          <cell r="AB536">
            <v>500</v>
          </cell>
          <cell r="AC536">
            <v>10651</v>
          </cell>
          <cell r="AD536" t="str">
            <v>Name plates for weir</v>
          </cell>
          <cell r="AE536" t="str">
            <v>nos</v>
          </cell>
          <cell r="AF536">
            <v>1</v>
          </cell>
          <cell r="AG536">
            <v>1</v>
          </cell>
          <cell r="AH536">
            <v>1</v>
          </cell>
          <cell r="AI536">
            <v>1</v>
          </cell>
          <cell r="AJ536">
            <v>3500000</v>
          </cell>
          <cell r="AK536">
            <v>3500000</v>
          </cell>
          <cell r="AL536">
            <v>3500000</v>
          </cell>
          <cell r="AM536">
            <v>10651</v>
          </cell>
          <cell r="AN536" t="str">
            <v>Foreman</v>
          </cell>
          <cell r="AO536" t="str">
            <v>hour</v>
          </cell>
          <cell r="AP536">
            <v>0.5</v>
          </cell>
          <cell r="AQ536">
            <v>0.25</v>
          </cell>
          <cell r="AR536">
            <v>1</v>
          </cell>
          <cell r="AS536">
            <v>2</v>
          </cell>
          <cell r="AT536">
            <v>7200</v>
          </cell>
          <cell r="AU536">
            <v>14400</v>
          </cell>
          <cell r="AV536">
            <v>14400</v>
          </cell>
          <cell r="AW536">
            <v>0</v>
          </cell>
          <cell r="AX536">
            <v>0</v>
          </cell>
          <cell r="AY536">
            <v>1</v>
          </cell>
          <cell r="AZ536">
            <v>0</v>
          </cell>
          <cell r="BA536">
            <v>0</v>
          </cell>
        </row>
        <row r="537">
          <cell r="AC537">
            <v>10652</v>
          </cell>
          <cell r="AM537">
            <v>10652</v>
          </cell>
          <cell r="AN537" t="str">
            <v>Skilled Labour</v>
          </cell>
          <cell r="AO537" t="str">
            <v>hour</v>
          </cell>
          <cell r="AP537">
            <v>1</v>
          </cell>
          <cell r="AQ537">
            <v>0.25</v>
          </cell>
          <cell r="AR537">
            <v>1</v>
          </cell>
          <cell r="AS537">
            <v>4</v>
          </cell>
          <cell r="AT537">
            <v>6500</v>
          </cell>
          <cell r="AU537">
            <v>26000</v>
          </cell>
          <cell r="AV537">
            <v>26000</v>
          </cell>
        </row>
        <row r="538">
          <cell r="AC538">
            <v>10653</v>
          </cell>
          <cell r="AM538">
            <v>10653</v>
          </cell>
          <cell r="AN538" t="str">
            <v>Labour</v>
          </cell>
          <cell r="AO538" t="str">
            <v>hour</v>
          </cell>
          <cell r="AP538">
            <v>2</v>
          </cell>
          <cell r="AQ538">
            <v>0.25</v>
          </cell>
          <cell r="AR538">
            <v>1</v>
          </cell>
          <cell r="AS538">
            <v>8</v>
          </cell>
          <cell r="AT538">
            <v>4300</v>
          </cell>
          <cell r="AU538">
            <v>34400</v>
          </cell>
          <cell r="AV538">
            <v>34400</v>
          </cell>
        </row>
        <row r="539">
          <cell r="AC539">
            <v>10654</v>
          </cell>
          <cell r="AM539">
            <v>10654</v>
          </cell>
        </row>
        <row r="540">
          <cell r="AC540">
            <v>10655</v>
          </cell>
          <cell r="AM540">
            <v>10655</v>
          </cell>
        </row>
        <row r="541">
          <cell r="AC541">
            <v>10656</v>
          </cell>
          <cell r="AM541">
            <v>10656</v>
          </cell>
        </row>
        <row r="542">
          <cell r="AA542">
            <v>0</v>
          </cell>
          <cell r="AC542">
            <v>10657</v>
          </cell>
          <cell r="AM542">
            <v>10657</v>
          </cell>
        </row>
        <row r="543">
          <cell r="D543" t="str">
            <v xml:space="preserve">Galvanized Iron Pipe, f 32 mm for handrail </v>
          </cell>
          <cell r="E543" t="str">
            <v>m</v>
          </cell>
          <cell r="F543">
            <v>400</v>
          </cell>
          <cell r="H543">
            <v>2</v>
          </cell>
          <cell r="Z543">
            <v>18150</v>
          </cell>
          <cell r="AA543">
            <v>18150</v>
          </cell>
          <cell r="AB543">
            <v>7260000</v>
          </cell>
          <cell r="AC543">
            <v>10660</v>
          </cell>
          <cell r="AK543">
            <v>26100</v>
          </cell>
          <cell r="AL543">
            <v>10440000</v>
          </cell>
          <cell r="AM543">
            <v>10660</v>
          </cell>
          <cell r="AQ543">
            <v>2</v>
          </cell>
          <cell r="AU543">
            <v>18700</v>
          </cell>
          <cell r="AV543">
            <v>7480000</v>
          </cell>
          <cell r="AZ543">
            <v>0</v>
          </cell>
          <cell r="BA543">
            <v>0</v>
          </cell>
          <cell r="BB543">
            <v>62950</v>
          </cell>
          <cell r="BC543">
            <v>25180000</v>
          </cell>
          <cell r="BE543">
            <v>18150</v>
          </cell>
          <cell r="BF543">
            <v>26100</v>
          </cell>
          <cell r="BG543">
            <v>18700</v>
          </cell>
          <cell r="BH543">
            <v>62950</v>
          </cell>
        </row>
        <row r="544">
          <cell r="G544" t="str">
            <v>Engine Welder</v>
          </cell>
          <cell r="H544">
            <v>2</v>
          </cell>
          <cell r="I544" t="str">
            <v>hour</v>
          </cell>
          <cell r="J544">
            <v>1</v>
          </cell>
          <cell r="K544">
            <v>0.5</v>
          </cell>
          <cell r="L544">
            <v>1</v>
          </cell>
          <cell r="M544">
            <v>25</v>
          </cell>
          <cell r="N544">
            <v>7</v>
          </cell>
          <cell r="O544">
            <v>1</v>
          </cell>
          <cell r="P544">
            <v>175</v>
          </cell>
          <cell r="Q544">
            <v>400</v>
          </cell>
          <cell r="R544">
            <v>200</v>
          </cell>
          <cell r="S544">
            <v>1.1399999999999999</v>
          </cell>
          <cell r="T544">
            <v>20000</v>
          </cell>
          <cell r="U544">
            <v>15300</v>
          </cell>
          <cell r="V544">
            <v>4000000</v>
          </cell>
          <cell r="W544">
            <v>3060000</v>
          </cell>
          <cell r="X544">
            <v>10000</v>
          </cell>
          <cell r="Y544">
            <v>7650</v>
          </cell>
          <cell r="Z544">
            <v>17650</v>
          </cell>
          <cell r="AA544">
            <v>17650</v>
          </cell>
          <cell r="AB544">
            <v>7060000</v>
          </cell>
          <cell r="AC544">
            <v>10661</v>
          </cell>
          <cell r="AD544" t="str">
            <v>Galvanize Iron Pipe f 32 mm</v>
          </cell>
          <cell r="AE544" t="str">
            <v>m</v>
          </cell>
          <cell r="AF544">
            <v>1.05</v>
          </cell>
          <cell r="AG544">
            <v>400</v>
          </cell>
          <cell r="AH544">
            <v>420</v>
          </cell>
          <cell r="AI544">
            <v>420</v>
          </cell>
          <cell r="AJ544">
            <v>22000</v>
          </cell>
          <cell r="AK544">
            <v>23100</v>
          </cell>
          <cell r="AL544">
            <v>9240000</v>
          </cell>
          <cell r="AM544">
            <v>10661</v>
          </cell>
          <cell r="AN544" t="str">
            <v>Foreman</v>
          </cell>
          <cell r="AO544" t="str">
            <v>hour</v>
          </cell>
          <cell r="AP544">
            <v>1</v>
          </cell>
          <cell r="AQ544">
            <v>2</v>
          </cell>
          <cell r="AR544">
            <v>400</v>
          </cell>
          <cell r="AS544">
            <v>0.5</v>
          </cell>
          <cell r="AT544">
            <v>7200</v>
          </cell>
          <cell r="AU544">
            <v>3600</v>
          </cell>
          <cell r="AV544">
            <v>1440000</v>
          </cell>
          <cell r="AW544">
            <v>0</v>
          </cell>
          <cell r="AX544">
            <v>0</v>
          </cell>
          <cell r="AY544">
            <v>1</v>
          </cell>
          <cell r="AZ544">
            <v>0</v>
          </cell>
          <cell r="BA544">
            <v>0</v>
          </cell>
        </row>
        <row r="545">
          <cell r="G545" t="str">
            <v>tools</v>
          </cell>
          <cell r="H545">
            <v>1</v>
          </cell>
          <cell r="I545" t="str">
            <v>ls</v>
          </cell>
          <cell r="J545">
            <v>1</v>
          </cell>
          <cell r="K545">
            <v>1</v>
          </cell>
          <cell r="L545">
            <v>1</v>
          </cell>
          <cell r="M545">
            <v>25</v>
          </cell>
          <cell r="N545">
            <v>7</v>
          </cell>
          <cell r="O545">
            <v>1</v>
          </cell>
          <cell r="P545">
            <v>175</v>
          </cell>
          <cell r="Q545">
            <v>400</v>
          </cell>
          <cell r="R545">
            <v>400</v>
          </cell>
          <cell r="S545">
            <v>2.2799999999999998</v>
          </cell>
          <cell r="T545">
            <v>500</v>
          </cell>
          <cell r="U545">
            <v>0</v>
          </cell>
          <cell r="V545">
            <v>200000</v>
          </cell>
          <cell r="W545">
            <v>0</v>
          </cell>
          <cell r="X545">
            <v>500</v>
          </cell>
          <cell r="Y545">
            <v>0</v>
          </cell>
          <cell r="Z545">
            <v>500</v>
          </cell>
          <cell r="AA545">
            <v>500</v>
          </cell>
          <cell r="AB545">
            <v>200000</v>
          </cell>
          <cell r="AC545">
            <v>10662</v>
          </cell>
          <cell r="AD545" t="str">
            <v>Welding rod</v>
          </cell>
          <cell r="AE545" t="str">
            <v>kg</v>
          </cell>
          <cell r="AF545">
            <v>0.1</v>
          </cell>
          <cell r="AG545">
            <v>400</v>
          </cell>
          <cell r="AH545">
            <v>40</v>
          </cell>
          <cell r="AI545">
            <v>40</v>
          </cell>
          <cell r="AJ545">
            <v>30000</v>
          </cell>
          <cell r="AK545">
            <v>3000</v>
          </cell>
          <cell r="AL545">
            <v>1200000</v>
          </cell>
          <cell r="AM545">
            <v>10662</v>
          </cell>
          <cell r="AN545" t="str">
            <v>Skilled Labour</v>
          </cell>
          <cell r="AO545" t="str">
            <v>hour</v>
          </cell>
          <cell r="AP545">
            <v>2</v>
          </cell>
          <cell r="AQ545">
            <v>2</v>
          </cell>
          <cell r="AR545">
            <v>400</v>
          </cell>
          <cell r="AS545">
            <v>1</v>
          </cell>
          <cell r="AT545">
            <v>6500</v>
          </cell>
          <cell r="AU545">
            <v>6500</v>
          </cell>
          <cell r="AV545">
            <v>2600000</v>
          </cell>
        </row>
        <row r="546">
          <cell r="AC546">
            <v>10663</v>
          </cell>
          <cell r="AM546">
            <v>10663</v>
          </cell>
          <cell r="AN546" t="str">
            <v>Labour</v>
          </cell>
          <cell r="AO546" t="str">
            <v>hour</v>
          </cell>
          <cell r="AP546">
            <v>4</v>
          </cell>
          <cell r="AQ546">
            <v>2</v>
          </cell>
          <cell r="AR546">
            <v>400</v>
          </cell>
          <cell r="AS546">
            <v>2</v>
          </cell>
          <cell r="AT546">
            <v>4300</v>
          </cell>
          <cell r="AU546">
            <v>8600</v>
          </cell>
          <cell r="AV546">
            <v>3440000</v>
          </cell>
        </row>
        <row r="547">
          <cell r="AC547">
            <v>10664</v>
          </cell>
          <cell r="AM547">
            <v>10664</v>
          </cell>
        </row>
        <row r="548">
          <cell r="AC548">
            <v>10665</v>
          </cell>
          <cell r="AM548">
            <v>10665</v>
          </cell>
        </row>
        <row r="549">
          <cell r="AC549">
            <v>10666</v>
          </cell>
          <cell r="AM549">
            <v>10666</v>
          </cell>
        </row>
        <row r="550">
          <cell r="AA550">
            <v>0</v>
          </cell>
          <cell r="AC550">
            <v>10667</v>
          </cell>
          <cell r="AM550">
            <v>10667</v>
          </cell>
        </row>
        <row r="551">
          <cell r="D551" t="str">
            <v>Galvanized Iron Pipe, f 50 mm for handrail</v>
          </cell>
          <cell r="E551" t="str">
            <v>m</v>
          </cell>
          <cell r="F551">
            <v>570</v>
          </cell>
          <cell r="H551">
            <v>2</v>
          </cell>
          <cell r="Z551">
            <v>18150</v>
          </cell>
          <cell r="AA551">
            <v>18150</v>
          </cell>
          <cell r="AB551">
            <v>10345500</v>
          </cell>
          <cell r="AC551">
            <v>10670</v>
          </cell>
          <cell r="AK551">
            <v>36600</v>
          </cell>
          <cell r="AL551">
            <v>20862000</v>
          </cell>
          <cell r="AM551">
            <v>10670</v>
          </cell>
          <cell r="AQ551">
            <v>2</v>
          </cell>
          <cell r="AU551">
            <v>18700</v>
          </cell>
          <cell r="AV551">
            <v>10659000</v>
          </cell>
          <cell r="AZ551">
            <v>0</v>
          </cell>
          <cell r="BA551">
            <v>0</v>
          </cell>
          <cell r="BB551">
            <v>73450</v>
          </cell>
          <cell r="BC551">
            <v>41866500</v>
          </cell>
          <cell r="BE551">
            <v>18150</v>
          </cell>
          <cell r="BF551">
            <v>36600</v>
          </cell>
          <cell r="BG551">
            <v>18700</v>
          </cell>
          <cell r="BH551">
            <v>73450</v>
          </cell>
        </row>
        <row r="552">
          <cell r="G552" t="str">
            <v>Engine Welder</v>
          </cell>
          <cell r="H552">
            <v>2</v>
          </cell>
          <cell r="I552" t="str">
            <v>hour</v>
          </cell>
          <cell r="J552">
            <v>1</v>
          </cell>
          <cell r="K552">
            <v>0.5</v>
          </cell>
          <cell r="L552">
            <v>1</v>
          </cell>
          <cell r="M552">
            <v>25</v>
          </cell>
          <cell r="N552">
            <v>7</v>
          </cell>
          <cell r="O552">
            <v>1</v>
          </cell>
          <cell r="P552">
            <v>175</v>
          </cell>
          <cell r="Q552">
            <v>570</v>
          </cell>
          <cell r="R552">
            <v>285</v>
          </cell>
          <cell r="S552">
            <v>1.62</v>
          </cell>
          <cell r="T552">
            <v>20000</v>
          </cell>
          <cell r="U552">
            <v>15300</v>
          </cell>
          <cell r="V552">
            <v>5700000</v>
          </cell>
          <cell r="W552">
            <v>4360500</v>
          </cell>
          <cell r="X552">
            <v>10000</v>
          </cell>
          <cell r="Y552">
            <v>7650</v>
          </cell>
          <cell r="Z552">
            <v>17650</v>
          </cell>
          <cell r="AA552">
            <v>17650</v>
          </cell>
          <cell r="AB552">
            <v>10060500</v>
          </cell>
          <cell r="AC552">
            <v>10671</v>
          </cell>
          <cell r="AD552" t="str">
            <v>Galvanize Iron Pipe f 50 mm</v>
          </cell>
          <cell r="AE552" t="str">
            <v>m</v>
          </cell>
          <cell r="AF552">
            <v>1.05</v>
          </cell>
          <cell r="AG552">
            <v>570</v>
          </cell>
          <cell r="AH552">
            <v>598.5</v>
          </cell>
          <cell r="AI552">
            <v>598.5</v>
          </cell>
          <cell r="AJ552">
            <v>32000</v>
          </cell>
          <cell r="AK552">
            <v>33600</v>
          </cell>
          <cell r="AL552">
            <v>19152000</v>
          </cell>
          <cell r="AM552">
            <v>10671</v>
          </cell>
          <cell r="AN552" t="str">
            <v>Foreman</v>
          </cell>
          <cell r="AO552" t="str">
            <v>hour</v>
          </cell>
          <cell r="AP552">
            <v>1</v>
          </cell>
          <cell r="AQ552">
            <v>2</v>
          </cell>
          <cell r="AR552">
            <v>570</v>
          </cell>
          <cell r="AS552">
            <v>0.5</v>
          </cell>
          <cell r="AT552">
            <v>7200</v>
          </cell>
          <cell r="AU552">
            <v>3600</v>
          </cell>
          <cell r="AV552">
            <v>2052000</v>
          </cell>
          <cell r="AW552">
            <v>0</v>
          </cell>
          <cell r="AX552">
            <v>0</v>
          </cell>
          <cell r="AY552">
            <v>1</v>
          </cell>
          <cell r="AZ552">
            <v>0</v>
          </cell>
          <cell r="BA552">
            <v>0</v>
          </cell>
        </row>
        <row r="553">
          <cell r="G553" t="str">
            <v>tools</v>
          </cell>
          <cell r="H553">
            <v>1</v>
          </cell>
          <cell r="I553" t="str">
            <v>ls</v>
          </cell>
          <cell r="J553">
            <v>1</v>
          </cell>
          <cell r="K553">
            <v>1</v>
          </cell>
          <cell r="L553">
            <v>1</v>
          </cell>
          <cell r="M553">
            <v>25</v>
          </cell>
          <cell r="N553">
            <v>7</v>
          </cell>
          <cell r="O553">
            <v>1</v>
          </cell>
          <cell r="P553">
            <v>175</v>
          </cell>
          <cell r="Q553">
            <v>570</v>
          </cell>
          <cell r="R553">
            <v>570</v>
          </cell>
          <cell r="S553">
            <v>3.25</v>
          </cell>
          <cell r="T553">
            <v>500</v>
          </cell>
          <cell r="U553">
            <v>0</v>
          </cell>
          <cell r="V553">
            <v>285000</v>
          </cell>
          <cell r="W553">
            <v>0</v>
          </cell>
          <cell r="X553">
            <v>500</v>
          </cell>
          <cell r="Y553">
            <v>0</v>
          </cell>
          <cell r="Z553">
            <v>500</v>
          </cell>
          <cell r="AA553">
            <v>500</v>
          </cell>
          <cell r="AB553">
            <v>285000</v>
          </cell>
          <cell r="AC553">
            <v>10672</v>
          </cell>
          <cell r="AD553" t="str">
            <v>Welding rod</v>
          </cell>
          <cell r="AE553" t="str">
            <v>kg</v>
          </cell>
          <cell r="AF553">
            <v>0.1</v>
          </cell>
          <cell r="AG553">
            <v>570</v>
          </cell>
          <cell r="AH553">
            <v>57</v>
          </cell>
          <cell r="AI553">
            <v>57</v>
          </cell>
          <cell r="AJ553">
            <v>30000</v>
          </cell>
          <cell r="AK553">
            <v>3000</v>
          </cell>
          <cell r="AL553">
            <v>1710000</v>
          </cell>
          <cell r="AM553">
            <v>10672</v>
          </cell>
          <cell r="AN553" t="str">
            <v>Skilled Labour</v>
          </cell>
          <cell r="AO553" t="str">
            <v>hour</v>
          </cell>
          <cell r="AP553">
            <v>2</v>
          </cell>
          <cell r="AQ553">
            <v>2</v>
          </cell>
          <cell r="AR553">
            <v>570</v>
          </cell>
          <cell r="AS553">
            <v>1</v>
          </cell>
          <cell r="AT553">
            <v>6500</v>
          </cell>
          <cell r="AU553">
            <v>6500</v>
          </cell>
          <cell r="AV553">
            <v>3705000</v>
          </cell>
        </row>
        <row r="554">
          <cell r="AC554">
            <v>10673</v>
          </cell>
          <cell r="AM554">
            <v>10673</v>
          </cell>
          <cell r="AN554" t="str">
            <v>Labour</v>
          </cell>
          <cell r="AO554" t="str">
            <v>hour</v>
          </cell>
          <cell r="AP554">
            <v>4</v>
          </cell>
          <cell r="AQ554">
            <v>2</v>
          </cell>
          <cell r="AR554">
            <v>570</v>
          </cell>
          <cell r="AS554">
            <v>2</v>
          </cell>
          <cell r="AT554">
            <v>4300</v>
          </cell>
          <cell r="AU554">
            <v>8600</v>
          </cell>
          <cell r="AV554">
            <v>4902000</v>
          </cell>
        </row>
        <row r="555">
          <cell r="AC555">
            <v>10674</v>
          </cell>
          <cell r="AM555">
            <v>10674</v>
          </cell>
        </row>
        <row r="556">
          <cell r="AC556">
            <v>10675</v>
          </cell>
          <cell r="AM556">
            <v>10675</v>
          </cell>
        </row>
        <row r="557">
          <cell r="AC557">
            <v>10676</v>
          </cell>
          <cell r="AM557">
            <v>10676</v>
          </cell>
        </row>
        <row r="558">
          <cell r="AA558">
            <v>0</v>
          </cell>
          <cell r="AC558">
            <v>10677</v>
          </cell>
          <cell r="AM558">
            <v>10677</v>
          </cell>
        </row>
        <row r="559">
          <cell r="D559" t="str">
            <v xml:space="preserve">Galvanized Iron Pipe, f 75 mm for handrail </v>
          </cell>
          <cell r="E559" t="str">
            <v>m</v>
          </cell>
          <cell r="F559">
            <v>1604</v>
          </cell>
          <cell r="H559">
            <v>2</v>
          </cell>
          <cell r="Z559">
            <v>18150</v>
          </cell>
          <cell r="AA559">
            <v>18150</v>
          </cell>
          <cell r="AB559">
            <v>29112600</v>
          </cell>
          <cell r="AC559">
            <v>10680</v>
          </cell>
          <cell r="AK559">
            <v>72150</v>
          </cell>
          <cell r="AL559">
            <v>115728600</v>
          </cell>
          <cell r="AM559">
            <v>10680</v>
          </cell>
          <cell r="AQ559">
            <v>1.5</v>
          </cell>
          <cell r="AU559">
            <v>24931</v>
          </cell>
          <cell r="AV559">
            <v>39989324</v>
          </cell>
          <cell r="AZ559">
            <v>0</v>
          </cell>
          <cell r="BA559">
            <v>0</v>
          </cell>
          <cell r="BB559">
            <v>115231</v>
          </cell>
          <cell r="BC559">
            <v>184830524</v>
          </cell>
          <cell r="BE559">
            <v>18150</v>
          </cell>
          <cell r="BF559">
            <v>72150</v>
          </cell>
          <cell r="BG559">
            <v>24931</v>
          </cell>
          <cell r="BH559">
            <v>115231</v>
          </cell>
        </row>
        <row r="560">
          <cell r="G560" t="str">
            <v>Engine Welder</v>
          </cell>
          <cell r="H560">
            <v>2</v>
          </cell>
          <cell r="I560" t="str">
            <v>hour</v>
          </cell>
          <cell r="J560">
            <v>1</v>
          </cell>
          <cell r="K560">
            <v>0.5</v>
          </cell>
          <cell r="L560">
            <v>2</v>
          </cell>
          <cell r="M560">
            <v>25</v>
          </cell>
          <cell r="N560">
            <v>7</v>
          </cell>
          <cell r="O560">
            <v>1</v>
          </cell>
          <cell r="P560">
            <v>350</v>
          </cell>
          <cell r="Q560">
            <v>1604</v>
          </cell>
          <cell r="R560">
            <v>802</v>
          </cell>
          <cell r="S560">
            <v>2.29</v>
          </cell>
          <cell r="T560">
            <v>20000</v>
          </cell>
          <cell r="U560">
            <v>15300</v>
          </cell>
          <cell r="V560">
            <v>16040000</v>
          </cell>
          <cell r="W560">
            <v>12270600</v>
          </cell>
          <cell r="X560">
            <v>10000</v>
          </cell>
          <cell r="Y560">
            <v>7650</v>
          </cell>
          <cell r="Z560">
            <v>17650</v>
          </cell>
          <cell r="AA560">
            <v>17650</v>
          </cell>
          <cell r="AB560">
            <v>28310600</v>
          </cell>
          <cell r="AC560">
            <v>10681</v>
          </cell>
          <cell r="AD560" t="str">
            <v>Galvanize Iron Pipe f 75 mm</v>
          </cell>
          <cell r="AE560" t="str">
            <v>m</v>
          </cell>
          <cell r="AF560">
            <v>1.05</v>
          </cell>
          <cell r="AG560">
            <v>1604</v>
          </cell>
          <cell r="AH560">
            <v>1684.2</v>
          </cell>
          <cell r="AI560">
            <v>842.1</v>
          </cell>
          <cell r="AJ560">
            <v>63000</v>
          </cell>
          <cell r="AK560">
            <v>66150</v>
          </cell>
          <cell r="AL560">
            <v>106104600</v>
          </cell>
          <cell r="AM560">
            <v>10681</v>
          </cell>
          <cell r="AN560" t="str">
            <v>Foreman</v>
          </cell>
          <cell r="AO560" t="str">
            <v>hour</v>
          </cell>
          <cell r="AP560">
            <v>1</v>
          </cell>
          <cell r="AQ560">
            <v>1.5</v>
          </cell>
          <cell r="AR560">
            <v>1604</v>
          </cell>
          <cell r="AS560">
            <v>0.66659999999999997</v>
          </cell>
          <cell r="AT560">
            <v>7200</v>
          </cell>
          <cell r="AU560">
            <v>4799</v>
          </cell>
          <cell r="AV560">
            <v>7697596</v>
          </cell>
          <cell r="AW560">
            <v>0</v>
          </cell>
          <cell r="AX560">
            <v>0</v>
          </cell>
          <cell r="AY560">
            <v>1</v>
          </cell>
          <cell r="AZ560">
            <v>0</v>
          </cell>
          <cell r="BA560">
            <v>0</v>
          </cell>
        </row>
        <row r="561">
          <cell r="G561" t="str">
            <v>tools</v>
          </cell>
          <cell r="H561">
            <v>1</v>
          </cell>
          <cell r="I561" t="str">
            <v>ls</v>
          </cell>
          <cell r="J561">
            <v>1</v>
          </cell>
          <cell r="K561">
            <v>1</v>
          </cell>
          <cell r="L561">
            <v>2</v>
          </cell>
          <cell r="M561">
            <v>25</v>
          </cell>
          <cell r="N561">
            <v>7</v>
          </cell>
          <cell r="O561">
            <v>1</v>
          </cell>
          <cell r="P561">
            <v>350</v>
          </cell>
          <cell r="Q561">
            <v>1604</v>
          </cell>
          <cell r="R561">
            <v>1604</v>
          </cell>
          <cell r="S561">
            <v>4.58</v>
          </cell>
          <cell r="T561">
            <v>500</v>
          </cell>
          <cell r="U561">
            <v>0</v>
          </cell>
          <cell r="V561">
            <v>802000</v>
          </cell>
          <cell r="W561">
            <v>0</v>
          </cell>
          <cell r="X561">
            <v>500</v>
          </cell>
          <cell r="Y561">
            <v>0</v>
          </cell>
          <cell r="Z561">
            <v>500</v>
          </cell>
          <cell r="AA561">
            <v>500</v>
          </cell>
          <cell r="AB561">
            <v>802000</v>
          </cell>
          <cell r="AC561">
            <v>10682</v>
          </cell>
          <cell r="AD561" t="str">
            <v>Welding rod</v>
          </cell>
          <cell r="AE561" t="str">
            <v>kg</v>
          </cell>
          <cell r="AF561">
            <v>0.2</v>
          </cell>
          <cell r="AG561">
            <v>1604</v>
          </cell>
          <cell r="AH561">
            <v>320.8</v>
          </cell>
          <cell r="AI561">
            <v>160.4</v>
          </cell>
          <cell r="AJ561">
            <v>30000</v>
          </cell>
          <cell r="AK561">
            <v>6000</v>
          </cell>
          <cell r="AL561">
            <v>9624000</v>
          </cell>
          <cell r="AM561">
            <v>10682</v>
          </cell>
          <cell r="AN561" t="str">
            <v>Skilled Labour</v>
          </cell>
          <cell r="AO561" t="str">
            <v>hour</v>
          </cell>
          <cell r="AP561">
            <v>2</v>
          </cell>
          <cell r="AQ561">
            <v>1.5</v>
          </cell>
          <cell r="AR561">
            <v>1604</v>
          </cell>
          <cell r="AS561">
            <v>1.3332999999999999</v>
          </cell>
          <cell r="AT561">
            <v>6500</v>
          </cell>
          <cell r="AU561">
            <v>8666</v>
          </cell>
          <cell r="AV561">
            <v>13900264</v>
          </cell>
        </row>
        <row r="562">
          <cell r="AC562">
            <v>10683</v>
          </cell>
          <cell r="AM562">
            <v>10683</v>
          </cell>
          <cell r="AN562" t="str">
            <v>Labour</v>
          </cell>
          <cell r="AO562" t="str">
            <v>hour</v>
          </cell>
          <cell r="AP562">
            <v>4</v>
          </cell>
          <cell r="AQ562">
            <v>1.5</v>
          </cell>
          <cell r="AR562">
            <v>1604</v>
          </cell>
          <cell r="AS562">
            <v>2.6665999999999999</v>
          </cell>
          <cell r="AT562">
            <v>4300</v>
          </cell>
          <cell r="AU562">
            <v>11466</v>
          </cell>
          <cell r="AV562">
            <v>18391464</v>
          </cell>
        </row>
        <row r="563">
          <cell r="AC563">
            <v>10684</v>
          </cell>
          <cell r="AM563">
            <v>10684</v>
          </cell>
        </row>
        <row r="564">
          <cell r="AC564">
            <v>10685</v>
          </cell>
          <cell r="AM564">
            <v>10685</v>
          </cell>
        </row>
        <row r="565">
          <cell r="AC565">
            <v>10686</v>
          </cell>
          <cell r="AM565">
            <v>10686</v>
          </cell>
        </row>
        <row r="566">
          <cell r="AA566">
            <v>0</v>
          </cell>
          <cell r="AC566">
            <v>10687</v>
          </cell>
          <cell r="AM566">
            <v>10687</v>
          </cell>
        </row>
        <row r="567">
          <cell r="D567" t="str">
            <v>PVC pipe f 35 mm</v>
          </cell>
          <cell r="E567" t="str">
            <v>m</v>
          </cell>
          <cell r="F567">
            <v>100</v>
          </cell>
          <cell r="H567">
            <v>2</v>
          </cell>
          <cell r="Z567">
            <v>18150</v>
          </cell>
          <cell r="AA567">
            <v>18150</v>
          </cell>
          <cell r="AB567">
            <v>1815000</v>
          </cell>
          <cell r="AC567">
            <v>10690</v>
          </cell>
          <cell r="AK567">
            <v>3150</v>
          </cell>
          <cell r="AL567">
            <v>315000</v>
          </cell>
          <cell r="AM567">
            <v>10690</v>
          </cell>
          <cell r="AQ567">
            <v>10</v>
          </cell>
          <cell r="AU567">
            <v>3740</v>
          </cell>
          <cell r="AV567">
            <v>374000</v>
          </cell>
          <cell r="AZ567">
            <v>0</v>
          </cell>
          <cell r="BA567">
            <v>0</v>
          </cell>
          <cell r="BB567">
            <v>25040</v>
          </cell>
          <cell r="BC567">
            <v>2504000</v>
          </cell>
          <cell r="BE567">
            <v>18150</v>
          </cell>
          <cell r="BF567">
            <v>3150</v>
          </cell>
          <cell r="BG567">
            <v>3740</v>
          </cell>
          <cell r="BH567">
            <v>25040</v>
          </cell>
        </row>
        <row r="568">
          <cell r="G568" t="str">
            <v>Engine Welder</v>
          </cell>
          <cell r="H568">
            <v>2</v>
          </cell>
          <cell r="I568" t="str">
            <v>hour</v>
          </cell>
          <cell r="J568">
            <v>1</v>
          </cell>
          <cell r="K568">
            <v>0.5</v>
          </cell>
          <cell r="L568">
            <v>1</v>
          </cell>
          <cell r="M568">
            <v>25</v>
          </cell>
          <cell r="N568">
            <v>7</v>
          </cell>
          <cell r="O568">
            <v>1</v>
          </cell>
          <cell r="P568">
            <v>175</v>
          </cell>
          <cell r="Q568">
            <v>100</v>
          </cell>
          <cell r="R568">
            <v>50</v>
          </cell>
          <cell r="S568">
            <v>0.28000000000000003</v>
          </cell>
          <cell r="T568">
            <v>20000</v>
          </cell>
          <cell r="U568">
            <v>15300</v>
          </cell>
          <cell r="V568">
            <v>1000000</v>
          </cell>
          <cell r="W568">
            <v>765000</v>
          </cell>
          <cell r="X568">
            <v>10000</v>
          </cell>
          <cell r="Y568">
            <v>7650</v>
          </cell>
          <cell r="Z568">
            <v>17650</v>
          </cell>
          <cell r="AA568">
            <v>17650</v>
          </cell>
          <cell r="AB568">
            <v>1765000</v>
          </cell>
          <cell r="AC568">
            <v>10691</v>
          </cell>
          <cell r="AD568" t="str">
            <v>PVC Pipe f 35 mm</v>
          </cell>
          <cell r="AE568" t="str">
            <v>m</v>
          </cell>
          <cell r="AF568">
            <v>1.05</v>
          </cell>
          <cell r="AG568">
            <v>100</v>
          </cell>
          <cell r="AH568">
            <v>105</v>
          </cell>
          <cell r="AI568">
            <v>105</v>
          </cell>
          <cell r="AJ568">
            <v>3000</v>
          </cell>
          <cell r="AK568">
            <v>3150</v>
          </cell>
          <cell r="AL568">
            <v>315000</v>
          </cell>
          <cell r="AM568">
            <v>10691</v>
          </cell>
          <cell r="AN568" t="str">
            <v>Foreman</v>
          </cell>
          <cell r="AO568" t="str">
            <v>hour</v>
          </cell>
          <cell r="AP568">
            <v>1</v>
          </cell>
          <cell r="AQ568">
            <v>10</v>
          </cell>
          <cell r="AR568">
            <v>100</v>
          </cell>
          <cell r="AS568">
            <v>0.1</v>
          </cell>
          <cell r="AT568">
            <v>7200</v>
          </cell>
          <cell r="AU568">
            <v>720</v>
          </cell>
          <cell r="AV568">
            <v>72000</v>
          </cell>
          <cell r="AW568">
            <v>0</v>
          </cell>
          <cell r="AX568">
            <v>0</v>
          </cell>
          <cell r="AY568">
            <v>1</v>
          </cell>
          <cell r="AZ568">
            <v>0</v>
          </cell>
          <cell r="BA568">
            <v>0</v>
          </cell>
        </row>
        <row r="569">
          <cell r="G569" t="str">
            <v>tools</v>
          </cell>
          <cell r="H569">
            <v>1</v>
          </cell>
          <cell r="I569" t="str">
            <v>ls</v>
          </cell>
          <cell r="J569">
            <v>1</v>
          </cell>
          <cell r="K569">
            <v>1</v>
          </cell>
          <cell r="L569">
            <v>1</v>
          </cell>
          <cell r="M569">
            <v>25</v>
          </cell>
          <cell r="N569">
            <v>7</v>
          </cell>
          <cell r="O569">
            <v>1</v>
          </cell>
          <cell r="P569">
            <v>175</v>
          </cell>
          <cell r="Q569">
            <v>100</v>
          </cell>
          <cell r="R569">
            <v>100</v>
          </cell>
          <cell r="S569">
            <v>0.56999999999999995</v>
          </cell>
          <cell r="T569">
            <v>500</v>
          </cell>
          <cell r="U569">
            <v>0</v>
          </cell>
          <cell r="V569">
            <v>50000</v>
          </cell>
          <cell r="W569">
            <v>0</v>
          </cell>
          <cell r="X569">
            <v>500</v>
          </cell>
          <cell r="Y569">
            <v>0</v>
          </cell>
          <cell r="Z569">
            <v>500</v>
          </cell>
          <cell r="AA569">
            <v>500</v>
          </cell>
          <cell r="AB569">
            <v>50000</v>
          </cell>
          <cell r="AC569">
            <v>10692</v>
          </cell>
          <cell r="AM569">
            <v>10692</v>
          </cell>
          <cell r="AN569" t="str">
            <v>Skilled Labour</v>
          </cell>
          <cell r="AO569" t="str">
            <v>hour</v>
          </cell>
          <cell r="AP569">
            <v>2</v>
          </cell>
          <cell r="AQ569">
            <v>10</v>
          </cell>
          <cell r="AR569">
            <v>100</v>
          </cell>
          <cell r="AS569">
            <v>0.2</v>
          </cell>
          <cell r="AT569">
            <v>6500</v>
          </cell>
          <cell r="AU569">
            <v>1300</v>
          </cell>
          <cell r="AV569">
            <v>130000</v>
          </cell>
        </row>
        <row r="570">
          <cell r="AC570">
            <v>10693</v>
          </cell>
          <cell r="AM570">
            <v>10693</v>
          </cell>
          <cell r="AN570" t="str">
            <v>Labour</v>
          </cell>
          <cell r="AO570" t="str">
            <v>hour</v>
          </cell>
          <cell r="AP570">
            <v>4</v>
          </cell>
          <cell r="AQ570">
            <v>10</v>
          </cell>
          <cell r="AR570">
            <v>100</v>
          </cell>
          <cell r="AS570">
            <v>0.4</v>
          </cell>
          <cell r="AT570">
            <v>4300</v>
          </cell>
          <cell r="AU570">
            <v>1720</v>
          </cell>
          <cell r="AV570">
            <v>172000</v>
          </cell>
        </row>
        <row r="571">
          <cell r="AC571">
            <v>10694</v>
          </cell>
          <cell r="AM571">
            <v>10694</v>
          </cell>
        </row>
        <row r="572">
          <cell r="AC572">
            <v>10695</v>
          </cell>
          <cell r="AM572">
            <v>10695</v>
          </cell>
        </row>
        <row r="573">
          <cell r="AC573">
            <v>10696</v>
          </cell>
          <cell r="AM573">
            <v>10696</v>
          </cell>
        </row>
        <row r="574">
          <cell r="AA574">
            <v>0</v>
          </cell>
          <cell r="AC574">
            <v>10697</v>
          </cell>
          <cell r="AM574">
            <v>10697</v>
          </cell>
        </row>
        <row r="575">
          <cell r="D575" t="str">
            <v>PVC drain hole,  for bridge, f 100 mm L=50 cm</v>
          </cell>
          <cell r="E575" t="str">
            <v>set</v>
          </cell>
          <cell r="F575">
            <v>44</v>
          </cell>
          <cell r="H575">
            <v>1</v>
          </cell>
          <cell r="Z575">
            <v>500</v>
          </cell>
          <cell r="AA575">
            <v>500</v>
          </cell>
          <cell r="AB575">
            <v>22000</v>
          </cell>
          <cell r="AC575">
            <v>10700</v>
          </cell>
          <cell r="AK575">
            <v>6562</v>
          </cell>
          <cell r="AL575">
            <v>288728</v>
          </cell>
          <cell r="AM575">
            <v>10700</v>
          </cell>
          <cell r="AQ575">
            <v>10</v>
          </cell>
          <cell r="AU575">
            <v>3740</v>
          </cell>
          <cell r="AV575">
            <v>164560</v>
          </cell>
          <cell r="AZ575">
            <v>0</v>
          </cell>
          <cell r="BA575">
            <v>0</v>
          </cell>
          <cell r="BB575">
            <v>10802</v>
          </cell>
          <cell r="BC575">
            <v>475288</v>
          </cell>
          <cell r="BE575">
            <v>500</v>
          </cell>
          <cell r="BF575">
            <v>6562</v>
          </cell>
          <cell r="BG575">
            <v>3740</v>
          </cell>
          <cell r="BH575">
            <v>10802</v>
          </cell>
        </row>
        <row r="576">
          <cell r="G576" t="str">
            <v>tools</v>
          </cell>
          <cell r="H576">
            <v>1</v>
          </cell>
          <cell r="I576" t="str">
            <v>ls</v>
          </cell>
          <cell r="J576">
            <v>1</v>
          </cell>
          <cell r="K576">
            <v>1</v>
          </cell>
          <cell r="L576">
            <v>1</v>
          </cell>
          <cell r="M576">
            <v>25</v>
          </cell>
          <cell r="N576">
            <v>7</v>
          </cell>
          <cell r="O576">
            <v>1</v>
          </cell>
          <cell r="P576">
            <v>175</v>
          </cell>
          <cell r="Q576">
            <v>44</v>
          </cell>
          <cell r="R576">
            <v>44</v>
          </cell>
          <cell r="S576">
            <v>0.25</v>
          </cell>
          <cell r="T576">
            <v>500</v>
          </cell>
          <cell r="U576">
            <v>0</v>
          </cell>
          <cell r="V576">
            <v>22000</v>
          </cell>
          <cell r="W576">
            <v>0</v>
          </cell>
          <cell r="X576">
            <v>500</v>
          </cell>
          <cell r="Y576">
            <v>0</v>
          </cell>
          <cell r="Z576">
            <v>500</v>
          </cell>
          <cell r="AA576">
            <v>500</v>
          </cell>
          <cell r="AB576">
            <v>22000</v>
          </cell>
          <cell r="AC576">
            <v>10701</v>
          </cell>
          <cell r="AD576" t="str">
            <v>PVC Pipe f 100 mm</v>
          </cell>
          <cell r="AE576" t="str">
            <v>m</v>
          </cell>
          <cell r="AF576">
            <v>0.52500000000000002</v>
          </cell>
          <cell r="AG576">
            <v>44</v>
          </cell>
          <cell r="AH576">
            <v>23.1</v>
          </cell>
          <cell r="AI576">
            <v>23.1</v>
          </cell>
          <cell r="AJ576">
            <v>12500</v>
          </cell>
          <cell r="AK576">
            <v>6562</v>
          </cell>
          <cell r="AL576">
            <v>288728</v>
          </cell>
          <cell r="AM576">
            <v>10701</v>
          </cell>
          <cell r="AN576" t="str">
            <v>Foreman</v>
          </cell>
          <cell r="AO576" t="str">
            <v>hour</v>
          </cell>
          <cell r="AP576">
            <v>1</v>
          </cell>
          <cell r="AQ576">
            <v>10</v>
          </cell>
          <cell r="AR576">
            <v>44</v>
          </cell>
          <cell r="AS576">
            <v>0.1</v>
          </cell>
          <cell r="AT576">
            <v>7200</v>
          </cell>
          <cell r="AU576">
            <v>720</v>
          </cell>
          <cell r="AV576">
            <v>31680</v>
          </cell>
          <cell r="AW576">
            <v>0</v>
          </cell>
          <cell r="AX576">
            <v>0</v>
          </cell>
          <cell r="AY576">
            <v>1</v>
          </cell>
          <cell r="AZ576">
            <v>0</v>
          </cell>
          <cell r="BA576">
            <v>0</v>
          </cell>
        </row>
        <row r="577">
          <cell r="AC577">
            <v>10702</v>
          </cell>
          <cell r="AM577">
            <v>10702</v>
          </cell>
          <cell r="AN577" t="str">
            <v>Skilled Labour</v>
          </cell>
          <cell r="AO577" t="str">
            <v>hour</v>
          </cell>
          <cell r="AP577">
            <v>2</v>
          </cell>
          <cell r="AQ577">
            <v>10</v>
          </cell>
          <cell r="AR577">
            <v>44</v>
          </cell>
          <cell r="AS577">
            <v>0.2</v>
          </cell>
          <cell r="AT577">
            <v>6500</v>
          </cell>
          <cell r="AU577">
            <v>1300</v>
          </cell>
          <cell r="AV577">
            <v>57200</v>
          </cell>
        </row>
        <row r="578">
          <cell r="AC578">
            <v>10703</v>
          </cell>
          <cell r="AM578">
            <v>10703</v>
          </cell>
          <cell r="AN578" t="str">
            <v>Labour</v>
          </cell>
          <cell r="AO578" t="str">
            <v>hour</v>
          </cell>
          <cell r="AP578">
            <v>4</v>
          </cell>
          <cell r="AQ578">
            <v>10</v>
          </cell>
          <cell r="AR578">
            <v>44</v>
          </cell>
          <cell r="AS578">
            <v>0.4</v>
          </cell>
          <cell r="AT578">
            <v>4300</v>
          </cell>
          <cell r="AU578">
            <v>1720</v>
          </cell>
          <cell r="AV578">
            <v>75680</v>
          </cell>
        </row>
        <row r="579">
          <cell r="AC579">
            <v>10704</v>
          </cell>
          <cell r="AM579">
            <v>10704</v>
          </cell>
        </row>
        <row r="580">
          <cell r="AC580">
            <v>10705</v>
          </cell>
          <cell r="AM580">
            <v>10705</v>
          </cell>
        </row>
        <row r="581">
          <cell r="AC581">
            <v>10706</v>
          </cell>
          <cell r="AM581">
            <v>10706</v>
          </cell>
        </row>
        <row r="582">
          <cell r="AA582">
            <v>0</v>
          </cell>
          <cell r="AC582">
            <v>10707</v>
          </cell>
          <cell r="AM582">
            <v>10707</v>
          </cell>
        </row>
        <row r="583">
          <cell r="D583" t="str">
            <v xml:space="preserve">PVC weep hole with valve (f 50 mm) </v>
          </cell>
          <cell r="E583" t="str">
            <v>set</v>
          </cell>
          <cell r="F583">
            <v>234</v>
          </cell>
          <cell r="H583">
            <v>1</v>
          </cell>
          <cell r="Z583">
            <v>500</v>
          </cell>
          <cell r="AA583">
            <v>500</v>
          </cell>
          <cell r="AB583">
            <v>117000</v>
          </cell>
          <cell r="AC583">
            <v>10710</v>
          </cell>
          <cell r="AK583">
            <v>6550</v>
          </cell>
          <cell r="AL583">
            <v>1532700</v>
          </cell>
          <cell r="AM583">
            <v>10710</v>
          </cell>
          <cell r="AQ583">
            <v>5</v>
          </cell>
          <cell r="AU583">
            <v>7480</v>
          </cell>
          <cell r="AV583">
            <v>1750320</v>
          </cell>
          <cell r="AZ583">
            <v>0</v>
          </cell>
          <cell r="BA583">
            <v>0</v>
          </cell>
          <cell r="BB583">
            <v>14530</v>
          </cell>
          <cell r="BC583">
            <v>3400020</v>
          </cell>
          <cell r="BE583">
            <v>500</v>
          </cell>
          <cell r="BF583">
            <v>6550</v>
          </cell>
          <cell r="BG583">
            <v>7480</v>
          </cell>
          <cell r="BH583">
            <v>14530</v>
          </cell>
        </row>
        <row r="584">
          <cell r="G584" t="str">
            <v>tools</v>
          </cell>
          <cell r="H584">
            <v>1</v>
          </cell>
          <cell r="I584" t="str">
            <v>ls</v>
          </cell>
          <cell r="J584">
            <v>1</v>
          </cell>
          <cell r="K584">
            <v>1</v>
          </cell>
          <cell r="L584">
            <v>1</v>
          </cell>
          <cell r="M584">
            <v>25</v>
          </cell>
          <cell r="N584">
            <v>7</v>
          </cell>
          <cell r="O584">
            <v>1</v>
          </cell>
          <cell r="P584">
            <v>175</v>
          </cell>
          <cell r="Q584">
            <v>234</v>
          </cell>
          <cell r="R584">
            <v>234</v>
          </cell>
          <cell r="S584">
            <v>1.33</v>
          </cell>
          <cell r="T584">
            <v>500</v>
          </cell>
          <cell r="U584">
            <v>0</v>
          </cell>
          <cell r="V584">
            <v>117000</v>
          </cell>
          <cell r="W584">
            <v>0</v>
          </cell>
          <cell r="X584">
            <v>500</v>
          </cell>
          <cell r="Y584">
            <v>0</v>
          </cell>
          <cell r="Z584">
            <v>500</v>
          </cell>
          <cell r="AA584">
            <v>500</v>
          </cell>
          <cell r="AB584">
            <v>117000</v>
          </cell>
          <cell r="AC584">
            <v>10711</v>
          </cell>
          <cell r="AD584" t="str">
            <v>PVC Pipe f 50 mm</v>
          </cell>
          <cell r="AE584" t="str">
            <v>m</v>
          </cell>
          <cell r="AF584">
            <v>1</v>
          </cell>
          <cell r="AG584">
            <v>234</v>
          </cell>
          <cell r="AH584">
            <v>234</v>
          </cell>
          <cell r="AI584">
            <v>234</v>
          </cell>
          <cell r="AJ584">
            <v>5000</v>
          </cell>
          <cell r="AK584">
            <v>5000</v>
          </cell>
          <cell r="AL584">
            <v>1170000</v>
          </cell>
          <cell r="AM584">
            <v>10711</v>
          </cell>
          <cell r="AN584" t="str">
            <v>Foreman</v>
          </cell>
          <cell r="AO584" t="str">
            <v>hour</v>
          </cell>
          <cell r="AP584">
            <v>1</v>
          </cell>
          <cell r="AQ584">
            <v>5</v>
          </cell>
          <cell r="AR584">
            <v>234</v>
          </cell>
          <cell r="AS584">
            <v>0.2</v>
          </cell>
          <cell r="AT584">
            <v>7200</v>
          </cell>
          <cell r="AU584">
            <v>1440</v>
          </cell>
          <cell r="AV584">
            <v>336960</v>
          </cell>
          <cell r="AW584">
            <v>0</v>
          </cell>
          <cell r="AX584">
            <v>0</v>
          </cell>
          <cell r="AY584">
            <v>1</v>
          </cell>
          <cell r="AZ584">
            <v>0</v>
          </cell>
          <cell r="BA584">
            <v>0</v>
          </cell>
        </row>
        <row r="585">
          <cell r="AC585">
            <v>10712</v>
          </cell>
          <cell r="AD585" t="str">
            <v>Ijuk</v>
          </cell>
          <cell r="AE585" t="str">
            <v>kg</v>
          </cell>
          <cell r="AF585">
            <v>0.1</v>
          </cell>
          <cell r="AG585">
            <v>234</v>
          </cell>
          <cell r="AH585">
            <v>23.400000000000002</v>
          </cell>
          <cell r="AI585">
            <v>23.400000000000002</v>
          </cell>
          <cell r="AJ585">
            <v>8000</v>
          </cell>
          <cell r="AK585">
            <v>800</v>
          </cell>
          <cell r="AL585">
            <v>187200</v>
          </cell>
          <cell r="AM585">
            <v>10712</v>
          </cell>
          <cell r="AN585" t="str">
            <v>Skilled Labour</v>
          </cell>
          <cell r="AO585" t="str">
            <v>hour</v>
          </cell>
          <cell r="AP585">
            <v>2</v>
          </cell>
          <cell r="AQ585">
            <v>5</v>
          </cell>
          <cell r="AR585">
            <v>234</v>
          </cell>
          <cell r="AS585">
            <v>0.4</v>
          </cell>
          <cell r="AT585">
            <v>6500</v>
          </cell>
          <cell r="AU585">
            <v>2600</v>
          </cell>
          <cell r="AV585">
            <v>608400</v>
          </cell>
        </row>
        <row r="586">
          <cell r="AC586">
            <v>10713</v>
          </cell>
          <cell r="AD586" t="str">
            <v>Gravel</v>
          </cell>
          <cell r="AE586" t="str">
            <v>m3</v>
          </cell>
          <cell r="AF586">
            <v>0.01</v>
          </cell>
          <cell r="AG586">
            <v>234</v>
          </cell>
          <cell r="AH586">
            <v>2.34</v>
          </cell>
          <cell r="AI586">
            <v>2.34</v>
          </cell>
          <cell r="AJ586">
            <v>75000</v>
          </cell>
          <cell r="AK586">
            <v>750</v>
          </cell>
          <cell r="AL586">
            <v>175500</v>
          </cell>
          <cell r="AM586">
            <v>10713</v>
          </cell>
          <cell r="AN586" t="str">
            <v>Labour</v>
          </cell>
          <cell r="AO586" t="str">
            <v>hour</v>
          </cell>
          <cell r="AP586">
            <v>4</v>
          </cell>
          <cell r="AQ586">
            <v>5</v>
          </cell>
          <cell r="AR586">
            <v>234</v>
          </cell>
          <cell r="AS586">
            <v>0.8</v>
          </cell>
          <cell r="AT586">
            <v>4300</v>
          </cell>
          <cell r="AU586">
            <v>3440</v>
          </cell>
          <cell r="AV586">
            <v>804960</v>
          </cell>
        </row>
        <row r="587">
          <cell r="AC587">
            <v>10714</v>
          </cell>
          <cell r="AM587">
            <v>10714</v>
          </cell>
        </row>
        <row r="588">
          <cell r="AC588">
            <v>10715</v>
          </cell>
          <cell r="AM588">
            <v>10715</v>
          </cell>
        </row>
        <row r="589">
          <cell r="AC589">
            <v>10716</v>
          </cell>
          <cell r="AM589">
            <v>10716</v>
          </cell>
        </row>
        <row r="590">
          <cell r="AA590">
            <v>0</v>
          </cell>
          <cell r="AC590">
            <v>10717</v>
          </cell>
          <cell r="AM590">
            <v>10717</v>
          </cell>
        </row>
        <row r="591">
          <cell r="D591" t="str">
            <v>PVC weep hole (f 50 mm) for weir</v>
          </cell>
          <cell r="E591" t="str">
            <v>set</v>
          </cell>
          <cell r="F591">
            <v>839</v>
          </cell>
          <cell r="H591">
            <v>1</v>
          </cell>
          <cell r="Z591">
            <v>500</v>
          </cell>
          <cell r="AA591">
            <v>500</v>
          </cell>
          <cell r="AB591">
            <v>419500</v>
          </cell>
          <cell r="AC591">
            <v>10720</v>
          </cell>
          <cell r="AK591">
            <v>6550</v>
          </cell>
          <cell r="AL591">
            <v>5495450</v>
          </cell>
          <cell r="AM591">
            <v>10720</v>
          </cell>
          <cell r="AQ591">
            <v>5</v>
          </cell>
          <cell r="AU591">
            <v>7480</v>
          </cell>
          <cell r="AV591">
            <v>6275720</v>
          </cell>
          <cell r="AZ591">
            <v>0</v>
          </cell>
          <cell r="BA591">
            <v>0</v>
          </cell>
          <cell r="BB591">
            <v>14530</v>
          </cell>
          <cell r="BC591">
            <v>12190670</v>
          </cell>
          <cell r="BE591">
            <v>500</v>
          </cell>
          <cell r="BF591">
            <v>6550</v>
          </cell>
          <cell r="BG591">
            <v>7480</v>
          </cell>
          <cell r="BH591">
            <v>14530</v>
          </cell>
        </row>
        <row r="592">
          <cell r="G592" t="str">
            <v>tools</v>
          </cell>
          <cell r="H592">
            <v>1</v>
          </cell>
          <cell r="I592" t="str">
            <v>ls</v>
          </cell>
          <cell r="J592">
            <v>1</v>
          </cell>
          <cell r="K592">
            <v>1</v>
          </cell>
          <cell r="L592">
            <v>1</v>
          </cell>
          <cell r="M592">
            <v>25</v>
          </cell>
          <cell r="N592">
            <v>7</v>
          </cell>
          <cell r="O592">
            <v>1</v>
          </cell>
          <cell r="P592">
            <v>175</v>
          </cell>
          <cell r="Q592">
            <v>839</v>
          </cell>
          <cell r="R592">
            <v>839</v>
          </cell>
          <cell r="S592">
            <v>4.79</v>
          </cell>
          <cell r="T592">
            <v>500</v>
          </cell>
          <cell r="U592">
            <v>0</v>
          </cell>
          <cell r="V592">
            <v>419500</v>
          </cell>
          <cell r="W592">
            <v>0</v>
          </cell>
          <cell r="X592">
            <v>500</v>
          </cell>
          <cell r="Y592">
            <v>0</v>
          </cell>
          <cell r="Z592">
            <v>500</v>
          </cell>
          <cell r="AA592">
            <v>500</v>
          </cell>
          <cell r="AB592">
            <v>419500</v>
          </cell>
          <cell r="AC592">
            <v>10721</v>
          </cell>
          <cell r="AD592" t="str">
            <v>PVC Pipe f 50 mm</v>
          </cell>
          <cell r="AE592" t="str">
            <v>m</v>
          </cell>
          <cell r="AF592">
            <v>1</v>
          </cell>
          <cell r="AG592">
            <v>839</v>
          </cell>
          <cell r="AH592">
            <v>839</v>
          </cell>
          <cell r="AI592">
            <v>839</v>
          </cell>
          <cell r="AJ592">
            <v>5000</v>
          </cell>
          <cell r="AK592">
            <v>5000</v>
          </cell>
          <cell r="AL592">
            <v>4195000</v>
          </cell>
          <cell r="AM592">
            <v>10721</v>
          </cell>
          <cell r="AN592" t="str">
            <v>Foreman</v>
          </cell>
          <cell r="AO592" t="str">
            <v>hour</v>
          </cell>
          <cell r="AP592">
            <v>1</v>
          </cell>
          <cell r="AQ592">
            <v>5</v>
          </cell>
          <cell r="AR592">
            <v>839</v>
          </cell>
          <cell r="AS592">
            <v>0.2</v>
          </cell>
          <cell r="AT592">
            <v>7200</v>
          </cell>
          <cell r="AU592">
            <v>1440</v>
          </cell>
          <cell r="AV592">
            <v>1208160</v>
          </cell>
          <cell r="AW592">
            <v>0</v>
          </cell>
          <cell r="AX592">
            <v>0</v>
          </cell>
          <cell r="AY592">
            <v>1</v>
          </cell>
          <cell r="AZ592">
            <v>0</v>
          </cell>
          <cell r="BA592">
            <v>0</v>
          </cell>
        </row>
        <row r="593">
          <cell r="AC593">
            <v>10722</v>
          </cell>
          <cell r="AD593" t="str">
            <v>Ijuk</v>
          </cell>
          <cell r="AE593" t="str">
            <v>kg</v>
          </cell>
          <cell r="AF593">
            <v>0.1</v>
          </cell>
          <cell r="AG593">
            <v>839</v>
          </cell>
          <cell r="AH593">
            <v>83.9</v>
          </cell>
          <cell r="AI593">
            <v>83.9</v>
          </cell>
          <cell r="AJ593">
            <v>8000</v>
          </cell>
          <cell r="AK593">
            <v>800</v>
          </cell>
          <cell r="AL593">
            <v>671200</v>
          </cell>
          <cell r="AM593">
            <v>10722</v>
          </cell>
          <cell r="AN593" t="str">
            <v>Skilled Labour</v>
          </cell>
          <cell r="AO593" t="str">
            <v>hour</v>
          </cell>
          <cell r="AP593">
            <v>2</v>
          </cell>
          <cell r="AQ593">
            <v>5</v>
          </cell>
          <cell r="AR593">
            <v>839</v>
          </cell>
          <cell r="AS593">
            <v>0.4</v>
          </cell>
          <cell r="AT593">
            <v>6500</v>
          </cell>
          <cell r="AU593">
            <v>2600</v>
          </cell>
          <cell r="AV593">
            <v>2181400</v>
          </cell>
        </row>
        <row r="594">
          <cell r="AC594">
            <v>10723</v>
          </cell>
          <cell r="AD594" t="str">
            <v>Gravel</v>
          </cell>
          <cell r="AE594" t="str">
            <v>m3</v>
          </cell>
          <cell r="AF594">
            <v>0.01</v>
          </cell>
          <cell r="AG594">
            <v>839</v>
          </cell>
          <cell r="AH594">
            <v>8.39</v>
          </cell>
          <cell r="AI594">
            <v>8.39</v>
          </cell>
          <cell r="AJ594">
            <v>75000</v>
          </cell>
          <cell r="AK594">
            <v>750</v>
          </cell>
          <cell r="AL594">
            <v>629250</v>
          </cell>
          <cell r="AM594">
            <v>10723</v>
          </cell>
          <cell r="AN594" t="str">
            <v>Labour</v>
          </cell>
          <cell r="AO594" t="str">
            <v>hour</v>
          </cell>
          <cell r="AP594">
            <v>4</v>
          </cell>
          <cell r="AQ594">
            <v>5</v>
          </cell>
          <cell r="AR594">
            <v>839</v>
          </cell>
          <cell r="AS594">
            <v>0.8</v>
          </cell>
          <cell r="AT594">
            <v>4300</v>
          </cell>
          <cell r="AU594">
            <v>3440</v>
          </cell>
          <cell r="AV594">
            <v>2886160</v>
          </cell>
        </row>
        <row r="595">
          <cell r="AC595">
            <v>10724</v>
          </cell>
          <cell r="AM595">
            <v>10724</v>
          </cell>
        </row>
        <row r="596">
          <cell r="AC596">
            <v>10725</v>
          </cell>
          <cell r="AM596">
            <v>10725</v>
          </cell>
        </row>
        <row r="597">
          <cell r="AC597">
            <v>10726</v>
          </cell>
          <cell r="AM597">
            <v>10726</v>
          </cell>
        </row>
        <row r="598">
          <cell r="AA598">
            <v>0</v>
          </cell>
          <cell r="AC598">
            <v>10727</v>
          </cell>
          <cell r="AM598">
            <v>10727</v>
          </cell>
        </row>
        <row r="599">
          <cell r="D599" t="str">
            <v>PVC Pipe f 100 mm for under drain</v>
          </cell>
          <cell r="E599" t="str">
            <v>m</v>
          </cell>
          <cell r="F599">
            <v>1450</v>
          </cell>
          <cell r="H599">
            <v>1</v>
          </cell>
          <cell r="Z599">
            <v>500</v>
          </cell>
          <cell r="AA599">
            <v>500</v>
          </cell>
          <cell r="AB599">
            <v>725000</v>
          </cell>
          <cell r="AC599">
            <v>10730</v>
          </cell>
          <cell r="AK599">
            <v>13125</v>
          </cell>
          <cell r="AL599">
            <v>19031250</v>
          </cell>
          <cell r="AM599">
            <v>10730</v>
          </cell>
          <cell r="AQ599">
            <v>5</v>
          </cell>
          <cell r="AU599">
            <v>7480</v>
          </cell>
          <cell r="AV599">
            <v>10846000</v>
          </cell>
          <cell r="AZ599">
            <v>0</v>
          </cell>
          <cell r="BA599">
            <v>0</v>
          </cell>
          <cell r="BB599">
            <v>21105</v>
          </cell>
          <cell r="BC599">
            <v>30602250</v>
          </cell>
          <cell r="BE599">
            <v>500</v>
          </cell>
          <cell r="BF599">
            <v>13125</v>
          </cell>
          <cell r="BG599">
            <v>7480</v>
          </cell>
          <cell r="BH599">
            <v>21105</v>
          </cell>
        </row>
        <row r="600">
          <cell r="G600" t="str">
            <v>tools</v>
          </cell>
          <cell r="H600">
            <v>1</v>
          </cell>
          <cell r="I600" t="str">
            <v>ls</v>
          </cell>
          <cell r="J600">
            <v>1</v>
          </cell>
          <cell r="K600">
            <v>1</v>
          </cell>
          <cell r="L600">
            <v>1</v>
          </cell>
          <cell r="M600">
            <v>25</v>
          </cell>
          <cell r="N600">
            <v>7</v>
          </cell>
          <cell r="O600">
            <v>1</v>
          </cell>
          <cell r="P600">
            <v>175</v>
          </cell>
          <cell r="Q600">
            <v>1450</v>
          </cell>
          <cell r="R600">
            <v>1450</v>
          </cell>
          <cell r="S600">
            <v>8.2799999999999994</v>
          </cell>
          <cell r="T600">
            <v>500</v>
          </cell>
          <cell r="U600">
            <v>0</v>
          </cell>
          <cell r="V600">
            <v>725000</v>
          </cell>
          <cell r="W600">
            <v>0</v>
          </cell>
          <cell r="X600">
            <v>500</v>
          </cell>
          <cell r="Y600">
            <v>0</v>
          </cell>
          <cell r="Z600">
            <v>500</v>
          </cell>
          <cell r="AA600">
            <v>500</v>
          </cell>
          <cell r="AB600">
            <v>725000</v>
          </cell>
          <cell r="AC600">
            <v>10731</v>
          </cell>
          <cell r="AD600" t="str">
            <v>PVC Pipe f 100 mm</v>
          </cell>
          <cell r="AE600" t="str">
            <v>m</v>
          </cell>
          <cell r="AF600">
            <v>1.05</v>
          </cell>
          <cell r="AG600">
            <v>1450</v>
          </cell>
          <cell r="AH600">
            <v>1522.5</v>
          </cell>
          <cell r="AI600">
            <v>1522.5</v>
          </cell>
          <cell r="AJ600">
            <v>12500</v>
          </cell>
          <cell r="AK600">
            <v>13125</v>
          </cell>
          <cell r="AL600">
            <v>19031250</v>
          </cell>
          <cell r="AM600">
            <v>10731</v>
          </cell>
          <cell r="AN600" t="str">
            <v>Foreman</v>
          </cell>
          <cell r="AO600" t="str">
            <v>hour</v>
          </cell>
          <cell r="AP600">
            <v>1</v>
          </cell>
          <cell r="AQ600">
            <v>5</v>
          </cell>
          <cell r="AR600">
            <v>1450</v>
          </cell>
          <cell r="AS600">
            <v>0.2</v>
          </cell>
          <cell r="AT600">
            <v>7200</v>
          </cell>
          <cell r="AU600">
            <v>1440</v>
          </cell>
          <cell r="AV600">
            <v>2088000</v>
          </cell>
          <cell r="AW600">
            <v>0</v>
          </cell>
          <cell r="AX600">
            <v>0</v>
          </cell>
          <cell r="AY600">
            <v>1</v>
          </cell>
          <cell r="AZ600">
            <v>0</v>
          </cell>
          <cell r="BA600">
            <v>0</v>
          </cell>
        </row>
        <row r="601">
          <cell r="AC601">
            <v>10732</v>
          </cell>
          <cell r="AM601">
            <v>10732</v>
          </cell>
          <cell r="AN601" t="str">
            <v>Skilled Labour</v>
          </cell>
          <cell r="AO601" t="str">
            <v>hour</v>
          </cell>
          <cell r="AP601">
            <v>2</v>
          </cell>
          <cell r="AQ601">
            <v>5</v>
          </cell>
          <cell r="AR601">
            <v>1450</v>
          </cell>
          <cell r="AS601">
            <v>0.4</v>
          </cell>
          <cell r="AT601">
            <v>6500</v>
          </cell>
          <cell r="AU601">
            <v>2600</v>
          </cell>
          <cell r="AV601">
            <v>3770000</v>
          </cell>
        </row>
        <row r="602">
          <cell r="AC602">
            <v>10733</v>
          </cell>
          <cell r="AM602">
            <v>10733</v>
          </cell>
          <cell r="AN602" t="str">
            <v>Labour</v>
          </cell>
          <cell r="AO602" t="str">
            <v>hour</v>
          </cell>
          <cell r="AP602">
            <v>4</v>
          </cell>
          <cell r="AQ602">
            <v>5</v>
          </cell>
          <cell r="AR602">
            <v>1450</v>
          </cell>
          <cell r="AS602">
            <v>0.8</v>
          </cell>
          <cell r="AT602">
            <v>4300</v>
          </cell>
          <cell r="AU602">
            <v>3440</v>
          </cell>
          <cell r="AV602">
            <v>4988000</v>
          </cell>
        </row>
        <row r="603">
          <cell r="AC603">
            <v>10734</v>
          </cell>
          <cell r="AM603">
            <v>10734</v>
          </cell>
        </row>
        <row r="604">
          <cell r="AC604">
            <v>10735</v>
          </cell>
          <cell r="AM604">
            <v>10735</v>
          </cell>
        </row>
        <row r="605">
          <cell r="AC605">
            <v>10736</v>
          </cell>
          <cell r="AM605">
            <v>10736</v>
          </cell>
        </row>
        <row r="606">
          <cell r="AA606">
            <v>0</v>
          </cell>
          <cell r="AC606">
            <v>10737</v>
          </cell>
          <cell r="AM606">
            <v>10737</v>
          </cell>
        </row>
        <row r="607">
          <cell r="D607" t="str">
            <v>PVC Pipe for under drain (f 100 mm)</v>
          </cell>
          <cell r="E607" t="str">
            <v>m</v>
          </cell>
          <cell r="F607">
            <v>335</v>
          </cell>
          <cell r="H607">
            <v>1</v>
          </cell>
          <cell r="Z607">
            <v>500</v>
          </cell>
          <cell r="AA607">
            <v>500</v>
          </cell>
          <cell r="AB607">
            <v>167500</v>
          </cell>
          <cell r="AC607">
            <v>10740</v>
          </cell>
          <cell r="AK607">
            <v>13125</v>
          </cell>
          <cell r="AL607">
            <v>4396875</v>
          </cell>
          <cell r="AM607">
            <v>10740</v>
          </cell>
          <cell r="AQ607">
            <v>5</v>
          </cell>
          <cell r="AU607">
            <v>7480</v>
          </cell>
          <cell r="AV607">
            <v>2505800</v>
          </cell>
          <cell r="AZ607">
            <v>0</v>
          </cell>
          <cell r="BA607">
            <v>0</v>
          </cell>
          <cell r="BB607">
            <v>21105</v>
          </cell>
          <cell r="BC607">
            <v>7070175</v>
          </cell>
          <cell r="BE607">
            <v>500</v>
          </cell>
          <cell r="BF607">
            <v>13125</v>
          </cell>
          <cell r="BG607">
            <v>7480</v>
          </cell>
          <cell r="BH607">
            <v>21105</v>
          </cell>
        </row>
        <row r="608">
          <cell r="G608" t="str">
            <v>tools</v>
          </cell>
          <cell r="H608">
            <v>1</v>
          </cell>
          <cell r="I608" t="str">
            <v>ls</v>
          </cell>
          <cell r="J608">
            <v>1</v>
          </cell>
          <cell r="K608">
            <v>1</v>
          </cell>
          <cell r="L608">
            <v>1</v>
          </cell>
          <cell r="M608">
            <v>25</v>
          </cell>
          <cell r="N608">
            <v>7</v>
          </cell>
          <cell r="O608">
            <v>1</v>
          </cell>
          <cell r="P608">
            <v>175</v>
          </cell>
          <cell r="Q608">
            <v>335</v>
          </cell>
          <cell r="R608">
            <v>335</v>
          </cell>
          <cell r="S608">
            <v>1.91</v>
          </cell>
          <cell r="T608">
            <v>500</v>
          </cell>
          <cell r="U608">
            <v>0</v>
          </cell>
          <cell r="V608">
            <v>167500</v>
          </cell>
          <cell r="W608">
            <v>0</v>
          </cell>
          <cell r="X608">
            <v>500</v>
          </cell>
          <cell r="Y608">
            <v>0</v>
          </cell>
          <cell r="Z608">
            <v>500</v>
          </cell>
          <cell r="AA608">
            <v>500</v>
          </cell>
          <cell r="AB608">
            <v>167500</v>
          </cell>
          <cell r="AC608">
            <v>10741</v>
          </cell>
          <cell r="AD608" t="str">
            <v>PVC Pipe f 100 mm</v>
          </cell>
          <cell r="AE608" t="str">
            <v>m</v>
          </cell>
          <cell r="AF608">
            <v>1.05</v>
          </cell>
          <cell r="AG608">
            <v>335</v>
          </cell>
          <cell r="AH608">
            <v>351.75</v>
          </cell>
          <cell r="AI608">
            <v>351.75</v>
          </cell>
          <cell r="AJ608">
            <v>12500</v>
          </cell>
          <cell r="AK608">
            <v>13125</v>
          </cell>
          <cell r="AL608">
            <v>4396875</v>
          </cell>
          <cell r="AM608">
            <v>10741</v>
          </cell>
          <cell r="AN608" t="str">
            <v>Foreman</v>
          </cell>
          <cell r="AO608" t="str">
            <v>hour</v>
          </cell>
          <cell r="AP608">
            <v>1</v>
          </cell>
          <cell r="AQ608">
            <v>5</v>
          </cell>
          <cell r="AR608">
            <v>335</v>
          </cell>
          <cell r="AS608">
            <v>0.2</v>
          </cell>
          <cell r="AT608">
            <v>7200</v>
          </cell>
          <cell r="AU608">
            <v>1440</v>
          </cell>
          <cell r="AV608">
            <v>482400</v>
          </cell>
          <cell r="AW608">
            <v>0</v>
          </cell>
          <cell r="AX608">
            <v>0</v>
          </cell>
          <cell r="AY608">
            <v>1</v>
          </cell>
          <cell r="AZ608">
            <v>0</v>
          </cell>
          <cell r="BA608">
            <v>0</v>
          </cell>
        </row>
        <row r="609">
          <cell r="AC609">
            <v>10742</v>
          </cell>
          <cell r="AM609">
            <v>10742</v>
          </cell>
          <cell r="AN609" t="str">
            <v>Skilled Labour</v>
          </cell>
          <cell r="AO609" t="str">
            <v>hour</v>
          </cell>
          <cell r="AP609">
            <v>2</v>
          </cell>
          <cell r="AQ609">
            <v>5</v>
          </cell>
          <cell r="AR609">
            <v>335</v>
          </cell>
          <cell r="AS609">
            <v>0.4</v>
          </cell>
          <cell r="AT609">
            <v>6500</v>
          </cell>
          <cell r="AU609">
            <v>2600</v>
          </cell>
          <cell r="AV609">
            <v>871000</v>
          </cell>
        </row>
        <row r="610">
          <cell r="AC610">
            <v>10743</v>
          </cell>
          <cell r="AM610">
            <v>10743</v>
          </cell>
          <cell r="AN610" t="str">
            <v>Labour</v>
          </cell>
          <cell r="AO610" t="str">
            <v>hour</v>
          </cell>
          <cell r="AP610">
            <v>4</v>
          </cell>
          <cell r="AQ610">
            <v>5</v>
          </cell>
          <cell r="AR610">
            <v>335</v>
          </cell>
          <cell r="AS610">
            <v>0.8</v>
          </cell>
          <cell r="AT610">
            <v>4300</v>
          </cell>
          <cell r="AU610">
            <v>3440</v>
          </cell>
          <cell r="AV610">
            <v>1152400</v>
          </cell>
        </row>
        <row r="611">
          <cell r="AC611">
            <v>10744</v>
          </cell>
          <cell r="AM611">
            <v>10744</v>
          </cell>
        </row>
        <row r="612">
          <cell r="AC612">
            <v>10745</v>
          </cell>
          <cell r="AM612">
            <v>10745</v>
          </cell>
        </row>
        <row r="613">
          <cell r="AC613">
            <v>10746</v>
          </cell>
          <cell r="AM613">
            <v>10746</v>
          </cell>
        </row>
        <row r="614">
          <cell r="AA614">
            <v>0</v>
          </cell>
          <cell r="AC614">
            <v>10747</v>
          </cell>
          <cell r="AM614">
            <v>10747</v>
          </cell>
        </row>
        <row r="615">
          <cell r="D615" t="str">
            <v xml:space="preserve">PVC Pipe for bridge, L=100 cm (f 100 mm) </v>
          </cell>
          <cell r="E615" t="str">
            <v>set</v>
          </cell>
          <cell r="F615">
            <v>100</v>
          </cell>
          <cell r="H615">
            <v>1</v>
          </cell>
          <cell r="Z615">
            <v>500</v>
          </cell>
          <cell r="AA615">
            <v>500</v>
          </cell>
          <cell r="AB615">
            <v>50000</v>
          </cell>
          <cell r="AC615">
            <v>10750</v>
          </cell>
          <cell r="AK615">
            <v>13125</v>
          </cell>
          <cell r="AL615">
            <v>1312500</v>
          </cell>
          <cell r="AM615">
            <v>10750</v>
          </cell>
          <cell r="AQ615">
            <v>5</v>
          </cell>
          <cell r="AU615">
            <v>7480</v>
          </cell>
          <cell r="AV615">
            <v>748000</v>
          </cell>
          <cell r="AZ615">
            <v>0</v>
          </cell>
          <cell r="BA615">
            <v>0</v>
          </cell>
          <cell r="BB615">
            <v>21105</v>
          </cell>
          <cell r="BC615">
            <v>2110500</v>
          </cell>
          <cell r="BE615">
            <v>500</v>
          </cell>
          <cell r="BF615">
            <v>13125</v>
          </cell>
          <cell r="BG615">
            <v>7480</v>
          </cell>
          <cell r="BH615">
            <v>21105</v>
          </cell>
        </row>
        <row r="616">
          <cell r="G616" t="str">
            <v>tools</v>
          </cell>
          <cell r="H616">
            <v>1</v>
          </cell>
          <cell r="I616" t="str">
            <v>ls</v>
          </cell>
          <cell r="J616">
            <v>1</v>
          </cell>
          <cell r="K616">
            <v>1</v>
          </cell>
          <cell r="L616">
            <v>1</v>
          </cell>
          <cell r="M616">
            <v>25</v>
          </cell>
          <cell r="N616">
            <v>7</v>
          </cell>
          <cell r="O616">
            <v>1</v>
          </cell>
          <cell r="P616">
            <v>175</v>
          </cell>
          <cell r="Q616">
            <v>100</v>
          </cell>
          <cell r="R616">
            <v>100</v>
          </cell>
          <cell r="S616">
            <v>0.56999999999999995</v>
          </cell>
          <cell r="T616">
            <v>500</v>
          </cell>
          <cell r="U616">
            <v>0</v>
          </cell>
          <cell r="V616">
            <v>50000</v>
          </cell>
          <cell r="W616">
            <v>0</v>
          </cell>
          <cell r="X616">
            <v>500</v>
          </cell>
          <cell r="Y616">
            <v>0</v>
          </cell>
          <cell r="Z616">
            <v>500</v>
          </cell>
          <cell r="AA616">
            <v>500</v>
          </cell>
          <cell r="AB616">
            <v>50000</v>
          </cell>
          <cell r="AC616">
            <v>10751</v>
          </cell>
          <cell r="AD616" t="str">
            <v>PVC Pipe f 100 mm</v>
          </cell>
          <cell r="AE616" t="str">
            <v>m</v>
          </cell>
          <cell r="AF616">
            <v>1.05</v>
          </cell>
          <cell r="AG616">
            <v>100</v>
          </cell>
          <cell r="AH616">
            <v>105</v>
          </cell>
          <cell r="AI616">
            <v>105</v>
          </cell>
          <cell r="AJ616">
            <v>12500</v>
          </cell>
          <cell r="AK616">
            <v>13125</v>
          </cell>
          <cell r="AL616">
            <v>1312500</v>
          </cell>
          <cell r="AM616">
            <v>10751</v>
          </cell>
          <cell r="AN616" t="str">
            <v>Foreman</v>
          </cell>
          <cell r="AO616" t="str">
            <v>hour</v>
          </cell>
          <cell r="AP616">
            <v>1</v>
          </cell>
          <cell r="AQ616">
            <v>5</v>
          </cell>
          <cell r="AR616">
            <v>100</v>
          </cell>
          <cell r="AS616">
            <v>0.2</v>
          </cell>
          <cell r="AT616">
            <v>7200</v>
          </cell>
          <cell r="AU616">
            <v>1440</v>
          </cell>
          <cell r="AV616">
            <v>144000</v>
          </cell>
          <cell r="AW616">
            <v>0</v>
          </cell>
          <cell r="AX616">
            <v>0</v>
          </cell>
          <cell r="AY616">
            <v>1</v>
          </cell>
          <cell r="AZ616">
            <v>0</v>
          </cell>
          <cell r="BA616">
            <v>0</v>
          </cell>
        </row>
        <row r="617">
          <cell r="AC617">
            <v>10752</v>
          </cell>
          <cell r="AM617">
            <v>10752</v>
          </cell>
          <cell r="AN617" t="str">
            <v>Skilled Labour</v>
          </cell>
          <cell r="AO617" t="str">
            <v>hour</v>
          </cell>
          <cell r="AP617">
            <v>2</v>
          </cell>
          <cell r="AQ617">
            <v>5</v>
          </cell>
          <cell r="AR617">
            <v>100</v>
          </cell>
          <cell r="AS617">
            <v>0.4</v>
          </cell>
          <cell r="AT617">
            <v>6500</v>
          </cell>
          <cell r="AU617">
            <v>2600</v>
          </cell>
          <cell r="AV617">
            <v>260000</v>
          </cell>
        </row>
        <row r="618">
          <cell r="AC618">
            <v>10753</v>
          </cell>
          <cell r="AM618">
            <v>10753</v>
          </cell>
          <cell r="AN618" t="str">
            <v>Labour</v>
          </cell>
          <cell r="AO618" t="str">
            <v>hour</v>
          </cell>
          <cell r="AP618">
            <v>4</v>
          </cell>
          <cell r="AQ618">
            <v>5</v>
          </cell>
          <cell r="AR618">
            <v>100</v>
          </cell>
          <cell r="AS618">
            <v>0.8</v>
          </cell>
          <cell r="AT618">
            <v>4300</v>
          </cell>
          <cell r="AU618">
            <v>3440</v>
          </cell>
          <cell r="AV618">
            <v>344000</v>
          </cell>
        </row>
        <row r="619">
          <cell r="AC619">
            <v>10754</v>
          </cell>
          <cell r="AM619">
            <v>10754</v>
          </cell>
        </row>
        <row r="620">
          <cell r="AC620">
            <v>10755</v>
          </cell>
          <cell r="AM620">
            <v>10755</v>
          </cell>
        </row>
        <row r="621">
          <cell r="AC621">
            <v>10756</v>
          </cell>
          <cell r="AM621">
            <v>10756</v>
          </cell>
        </row>
        <row r="622">
          <cell r="AA622">
            <v>0</v>
          </cell>
          <cell r="AC622">
            <v>10757</v>
          </cell>
          <cell r="AM622">
            <v>10757</v>
          </cell>
        </row>
        <row r="623">
          <cell r="D623" t="str">
            <v>Steel bridge bearings</v>
          </cell>
          <cell r="E623" t="str">
            <v>pair</v>
          </cell>
          <cell r="F623">
            <v>24</v>
          </cell>
          <cell r="H623">
            <v>1</v>
          </cell>
          <cell r="Z623">
            <v>500</v>
          </cell>
          <cell r="AA623">
            <v>500</v>
          </cell>
          <cell r="AB623">
            <v>12000</v>
          </cell>
          <cell r="AC623">
            <v>10760</v>
          </cell>
          <cell r="AK623">
            <v>3150000</v>
          </cell>
          <cell r="AL623">
            <v>75600000</v>
          </cell>
          <cell r="AM623">
            <v>10760</v>
          </cell>
          <cell r="AQ623">
            <v>0.5</v>
          </cell>
          <cell r="AU623">
            <v>74800</v>
          </cell>
          <cell r="AV623">
            <v>1795200</v>
          </cell>
          <cell r="AZ623">
            <v>0</v>
          </cell>
          <cell r="BA623">
            <v>0</v>
          </cell>
          <cell r="BB623">
            <v>3225300</v>
          </cell>
          <cell r="BC623">
            <v>77407200</v>
          </cell>
          <cell r="BE623">
            <v>500</v>
          </cell>
          <cell r="BF623">
            <v>3150000</v>
          </cell>
          <cell r="BG623">
            <v>74800</v>
          </cell>
          <cell r="BH623">
            <v>3225300</v>
          </cell>
        </row>
        <row r="624">
          <cell r="G624" t="str">
            <v>tools</v>
          </cell>
          <cell r="H624">
            <v>1</v>
          </cell>
          <cell r="I624" t="str">
            <v>ls</v>
          </cell>
          <cell r="J624">
            <v>1</v>
          </cell>
          <cell r="K624">
            <v>1</v>
          </cell>
          <cell r="L624">
            <v>1</v>
          </cell>
          <cell r="M624">
            <v>25</v>
          </cell>
          <cell r="N624">
            <v>7</v>
          </cell>
          <cell r="O624">
            <v>1</v>
          </cell>
          <cell r="P624">
            <v>175</v>
          </cell>
          <cell r="Q624">
            <v>24</v>
          </cell>
          <cell r="R624">
            <v>24</v>
          </cell>
          <cell r="S624">
            <v>0.13</v>
          </cell>
          <cell r="T624">
            <v>500</v>
          </cell>
          <cell r="U624">
            <v>0</v>
          </cell>
          <cell r="V624">
            <v>12000</v>
          </cell>
          <cell r="W624">
            <v>0</v>
          </cell>
          <cell r="X624">
            <v>500</v>
          </cell>
          <cell r="Y624">
            <v>0</v>
          </cell>
          <cell r="Z624">
            <v>500</v>
          </cell>
          <cell r="AA624">
            <v>500</v>
          </cell>
          <cell r="AB624">
            <v>12000</v>
          </cell>
          <cell r="AC624">
            <v>10761</v>
          </cell>
          <cell r="AD624" t="str">
            <v>Steel bridge bearing</v>
          </cell>
          <cell r="AE624" t="str">
            <v>nos</v>
          </cell>
          <cell r="AF624">
            <v>1.05</v>
          </cell>
          <cell r="AG624">
            <v>24</v>
          </cell>
          <cell r="AH624">
            <v>25.200000000000003</v>
          </cell>
          <cell r="AI624">
            <v>25.200000000000003</v>
          </cell>
          <cell r="AJ624">
            <v>3000000</v>
          </cell>
          <cell r="AK624">
            <v>3150000</v>
          </cell>
          <cell r="AL624">
            <v>75600000</v>
          </cell>
          <cell r="AM624">
            <v>10761</v>
          </cell>
          <cell r="AN624" t="str">
            <v>Foreman</v>
          </cell>
          <cell r="AO624" t="str">
            <v>hour</v>
          </cell>
          <cell r="AP624">
            <v>1</v>
          </cell>
          <cell r="AQ624">
            <v>0.5</v>
          </cell>
          <cell r="AR624">
            <v>24</v>
          </cell>
          <cell r="AS624">
            <v>2</v>
          </cell>
          <cell r="AT624">
            <v>7200</v>
          </cell>
          <cell r="AU624">
            <v>14400</v>
          </cell>
          <cell r="AV624">
            <v>345600</v>
          </cell>
          <cell r="AW624">
            <v>0</v>
          </cell>
          <cell r="AX624">
            <v>0</v>
          </cell>
          <cell r="AY624">
            <v>1</v>
          </cell>
          <cell r="AZ624">
            <v>0</v>
          </cell>
          <cell r="BA624">
            <v>0</v>
          </cell>
        </row>
        <row r="625">
          <cell r="AC625">
            <v>10762</v>
          </cell>
          <cell r="AM625">
            <v>10762</v>
          </cell>
          <cell r="AN625" t="str">
            <v>Skilled Labour</v>
          </cell>
          <cell r="AO625" t="str">
            <v>hour</v>
          </cell>
          <cell r="AP625">
            <v>2</v>
          </cell>
          <cell r="AQ625">
            <v>0.5</v>
          </cell>
          <cell r="AR625">
            <v>24</v>
          </cell>
          <cell r="AS625">
            <v>4</v>
          </cell>
          <cell r="AT625">
            <v>6500</v>
          </cell>
          <cell r="AU625">
            <v>26000</v>
          </cell>
          <cell r="AV625">
            <v>624000</v>
          </cell>
        </row>
        <row r="626">
          <cell r="AC626">
            <v>10763</v>
          </cell>
          <cell r="AM626">
            <v>10763</v>
          </cell>
          <cell r="AN626" t="str">
            <v>Labour</v>
          </cell>
          <cell r="AO626" t="str">
            <v>hour</v>
          </cell>
          <cell r="AP626">
            <v>4</v>
          </cell>
          <cell r="AQ626">
            <v>0.5</v>
          </cell>
          <cell r="AR626">
            <v>24</v>
          </cell>
          <cell r="AS626">
            <v>8</v>
          </cell>
          <cell r="AT626">
            <v>4300</v>
          </cell>
          <cell r="AU626">
            <v>34400</v>
          </cell>
          <cell r="AV626">
            <v>825600</v>
          </cell>
        </row>
        <row r="627">
          <cell r="AC627">
            <v>10764</v>
          </cell>
          <cell r="AM627">
            <v>10764</v>
          </cell>
        </row>
        <row r="628">
          <cell r="AC628">
            <v>10765</v>
          </cell>
          <cell r="AM628">
            <v>10765</v>
          </cell>
        </row>
        <row r="629">
          <cell r="AC629">
            <v>10766</v>
          </cell>
          <cell r="AM629">
            <v>10766</v>
          </cell>
        </row>
        <row r="630">
          <cell r="AA630">
            <v>0</v>
          </cell>
          <cell r="AC630">
            <v>10767</v>
          </cell>
          <cell r="AM630">
            <v>10767</v>
          </cell>
        </row>
        <row r="631">
          <cell r="D631" t="str">
            <v>Structural steel work</v>
          </cell>
          <cell r="E631" t="str">
            <v>kg</v>
          </cell>
          <cell r="F631">
            <v>6145</v>
          </cell>
          <cell r="H631">
            <v>150</v>
          </cell>
          <cell r="Z631">
            <v>134.62</v>
          </cell>
          <cell r="AA631">
            <v>133.32</v>
          </cell>
          <cell r="AB631">
            <v>819251.39999999991</v>
          </cell>
          <cell r="AC631">
            <v>10770</v>
          </cell>
          <cell r="AK631">
            <v>5890</v>
          </cell>
          <cell r="AL631">
            <v>36194050</v>
          </cell>
          <cell r="AM631">
            <v>10770</v>
          </cell>
          <cell r="AQ631">
            <v>150</v>
          </cell>
          <cell r="AU631">
            <v>247</v>
          </cell>
          <cell r="AV631">
            <v>1517815</v>
          </cell>
          <cell r="AZ631">
            <v>0</v>
          </cell>
          <cell r="BA631">
            <v>0</v>
          </cell>
          <cell r="BB631">
            <v>6270.32</v>
          </cell>
          <cell r="BC631">
            <v>38531116.399999999</v>
          </cell>
          <cell r="BE631">
            <v>133.32</v>
          </cell>
          <cell r="BF631">
            <v>5890</v>
          </cell>
          <cell r="BG631">
            <v>247</v>
          </cell>
          <cell r="BH631">
            <v>6270.32</v>
          </cell>
        </row>
        <row r="632">
          <cell r="G632" t="str">
            <v>Bar Bender</v>
          </cell>
          <cell r="H632">
            <v>150</v>
          </cell>
          <cell r="I632" t="str">
            <v>hour</v>
          </cell>
          <cell r="J632">
            <v>1</v>
          </cell>
          <cell r="K632">
            <v>6.6E-3</v>
          </cell>
          <cell r="L632">
            <v>1</v>
          </cell>
          <cell r="M632">
            <v>25</v>
          </cell>
          <cell r="N632">
            <v>7</v>
          </cell>
          <cell r="O632">
            <v>1</v>
          </cell>
          <cell r="P632">
            <v>175</v>
          </cell>
          <cell r="Q632">
            <v>6145</v>
          </cell>
          <cell r="R632">
            <v>40.96</v>
          </cell>
          <cell r="S632">
            <v>0.23</v>
          </cell>
          <cell r="T632">
            <v>5000</v>
          </cell>
          <cell r="U632">
            <v>5100</v>
          </cell>
          <cell r="V632">
            <v>204800</v>
          </cell>
          <cell r="W632">
            <v>208896</v>
          </cell>
          <cell r="X632">
            <v>33.32</v>
          </cell>
          <cell r="Y632">
            <v>33.99</v>
          </cell>
          <cell r="Z632">
            <v>67.31</v>
          </cell>
          <cell r="AA632">
            <v>66.66</v>
          </cell>
          <cell r="AB632">
            <v>409625.69999999995</v>
          </cell>
          <cell r="AC632">
            <v>10771</v>
          </cell>
          <cell r="AD632" t="str">
            <v>Reinforcement Bar, Round</v>
          </cell>
          <cell r="AE632" t="str">
            <v>kg</v>
          </cell>
          <cell r="AF632">
            <v>1.05</v>
          </cell>
          <cell r="AG632">
            <v>6145</v>
          </cell>
          <cell r="AH632">
            <v>6452.25</v>
          </cell>
          <cell r="AI632">
            <v>6452.25</v>
          </cell>
          <cell r="AJ632">
            <v>5450</v>
          </cell>
          <cell r="AK632">
            <v>5722</v>
          </cell>
          <cell r="AL632">
            <v>35161690</v>
          </cell>
          <cell r="AM632">
            <v>10771</v>
          </cell>
          <cell r="AN632" t="str">
            <v>Foreman</v>
          </cell>
          <cell r="AO632" t="str">
            <v>hour</v>
          </cell>
          <cell r="AP632">
            <v>1</v>
          </cell>
          <cell r="AQ632">
            <v>150</v>
          </cell>
          <cell r="AR632">
            <v>6145</v>
          </cell>
          <cell r="AS632">
            <v>6.6E-3</v>
          </cell>
          <cell r="AT632">
            <v>7200</v>
          </cell>
          <cell r="AU632">
            <v>47</v>
          </cell>
          <cell r="AV632">
            <v>288815</v>
          </cell>
          <cell r="AW632">
            <v>0</v>
          </cell>
          <cell r="AX632">
            <v>0</v>
          </cell>
          <cell r="AY632">
            <v>1</v>
          </cell>
          <cell r="AZ632">
            <v>0</v>
          </cell>
          <cell r="BA632">
            <v>0</v>
          </cell>
        </row>
        <row r="633">
          <cell r="G633" t="str">
            <v>Bar Cutter</v>
          </cell>
          <cell r="H633">
            <v>150</v>
          </cell>
          <cell r="I633" t="str">
            <v>hour</v>
          </cell>
          <cell r="J633">
            <v>1</v>
          </cell>
          <cell r="K633">
            <v>6.6E-3</v>
          </cell>
          <cell r="L633">
            <v>1</v>
          </cell>
          <cell r="M633">
            <v>25</v>
          </cell>
          <cell r="N633">
            <v>7</v>
          </cell>
          <cell r="O633">
            <v>1</v>
          </cell>
          <cell r="P633">
            <v>175</v>
          </cell>
          <cell r="Q633">
            <v>6145</v>
          </cell>
          <cell r="R633">
            <v>40.96</v>
          </cell>
          <cell r="S633">
            <v>0.23</v>
          </cell>
          <cell r="T633">
            <v>5000</v>
          </cell>
          <cell r="U633">
            <v>5100</v>
          </cell>
          <cell r="V633">
            <v>204800</v>
          </cell>
          <cell r="W633">
            <v>208896</v>
          </cell>
          <cell r="X633">
            <v>33.32</v>
          </cell>
          <cell r="Y633">
            <v>33.99</v>
          </cell>
          <cell r="Z633">
            <v>67.31</v>
          </cell>
          <cell r="AA633">
            <v>66.66</v>
          </cell>
          <cell r="AB633">
            <v>409625.69999999995</v>
          </cell>
          <cell r="AC633">
            <v>10772</v>
          </cell>
          <cell r="AD633" t="str">
            <v>Wire</v>
          </cell>
          <cell r="AE633" t="str">
            <v>kg</v>
          </cell>
          <cell r="AF633">
            <v>2.1000000000000001E-2</v>
          </cell>
          <cell r="AG633">
            <v>6145</v>
          </cell>
          <cell r="AH633">
            <v>129.04500000000002</v>
          </cell>
          <cell r="AI633">
            <v>129.04500000000002</v>
          </cell>
          <cell r="AJ633">
            <v>8000</v>
          </cell>
          <cell r="AK633">
            <v>168</v>
          </cell>
          <cell r="AL633">
            <v>1032360</v>
          </cell>
          <cell r="AM633">
            <v>10772</v>
          </cell>
          <cell r="AN633" t="str">
            <v>Skilled Labour</v>
          </cell>
          <cell r="AO633" t="str">
            <v>hour</v>
          </cell>
          <cell r="AP633">
            <v>2</v>
          </cell>
          <cell r="AQ633">
            <v>150</v>
          </cell>
          <cell r="AR633">
            <v>6145</v>
          </cell>
          <cell r="AS633">
            <v>1.3299999999999999E-2</v>
          </cell>
          <cell r="AT633">
            <v>6500</v>
          </cell>
          <cell r="AU633">
            <v>86</v>
          </cell>
          <cell r="AV633">
            <v>528470</v>
          </cell>
        </row>
        <row r="634">
          <cell r="AC634">
            <v>10773</v>
          </cell>
          <cell r="AM634">
            <v>10773</v>
          </cell>
          <cell r="AN634" t="str">
            <v>Labour</v>
          </cell>
          <cell r="AO634" t="str">
            <v>hour</v>
          </cell>
          <cell r="AP634">
            <v>4</v>
          </cell>
          <cell r="AQ634">
            <v>150</v>
          </cell>
          <cell r="AR634">
            <v>6145</v>
          </cell>
          <cell r="AS634">
            <v>2.6599999999999999E-2</v>
          </cell>
          <cell r="AT634">
            <v>4300</v>
          </cell>
          <cell r="AU634">
            <v>114</v>
          </cell>
          <cell r="AV634">
            <v>700530</v>
          </cell>
        </row>
        <row r="635">
          <cell r="AC635">
            <v>10774</v>
          </cell>
          <cell r="AM635">
            <v>10774</v>
          </cell>
        </row>
        <row r="636">
          <cell r="AC636">
            <v>10775</v>
          </cell>
          <cell r="AM636">
            <v>10775</v>
          </cell>
        </row>
        <row r="637">
          <cell r="AC637">
            <v>10776</v>
          </cell>
          <cell r="AM637">
            <v>10776</v>
          </cell>
        </row>
        <row r="638">
          <cell r="AA638">
            <v>0</v>
          </cell>
          <cell r="AC638">
            <v>10777</v>
          </cell>
          <cell r="AM638">
            <v>10777</v>
          </cell>
        </row>
        <row r="639">
          <cell r="D639" t="str">
            <v>Mercury lighting for weir</v>
          </cell>
          <cell r="E639" t="str">
            <v>nos</v>
          </cell>
          <cell r="F639">
            <v>6</v>
          </cell>
          <cell r="H639">
            <v>1</v>
          </cell>
          <cell r="Z639">
            <v>50000</v>
          </cell>
          <cell r="AA639">
            <v>50000</v>
          </cell>
          <cell r="AB639">
            <v>300000</v>
          </cell>
          <cell r="AC639">
            <v>10780</v>
          </cell>
          <cell r="AK639">
            <v>8500000</v>
          </cell>
          <cell r="AL639">
            <v>51000000</v>
          </cell>
          <cell r="AM639">
            <v>10780</v>
          </cell>
          <cell r="AQ639">
            <v>0.125</v>
          </cell>
          <cell r="AU639">
            <v>299200</v>
          </cell>
          <cell r="AV639">
            <v>1795200</v>
          </cell>
          <cell r="AZ639">
            <v>0</v>
          </cell>
          <cell r="BA639">
            <v>0</v>
          </cell>
          <cell r="BB639">
            <v>8849200</v>
          </cell>
          <cell r="BC639">
            <v>53095200</v>
          </cell>
          <cell r="BE639">
            <v>50000</v>
          </cell>
          <cell r="BF639">
            <v>8500000</v>
          </cell>
          <cell r="BG639">
            <v>299200</v>
          </cell>
          <cell r="BH639">
            <v>8849200</v>
          </cell>
        </row>
        <row r="640">
          <cell r="G640" t="str">
            <v>tools</v>
          </cell>
          <cell r="H640">
            <v>1</v>
          </cell>
          <cell r="I640" t="str">
            <v>ls</v>
          </cell>
          <cell r="J640">
            <v>1</v>
          </cell>
          <cell r="K640">
            <v>1</v>
          </cell>
          <cell r="L640">
            <v>1</v>
          </cell>
          <cell r="M640">
            <v>25</v>
          </cell>
          <cell r="N640">
            <v>7</v>
          </cell>
          <cell r="O640">
            <v>1</v>
          </cell>
          <cell r="P640">
            <v>175</v>
          </cell>
          <cell r="Q640">
            <v>6</v>
          </cell>
          <cell r="R640">
            <v>6</v>
          </cell>
          <cell r="S640">
            <v>0.03</v>
          </cell>
          <cell r="T640">
            <v>50000</v>
          </cell>
          <cell r="U640">
            <v>0</v>
          </cell>
          <cell r="V640">
            <v>300000</v>
          </cell>
          <cell r="W640">
            <v>0</v>
          </cell>
          <cell r="X640">
            <v>50000</v>
          </cell>
          <cell r="Y640">
            <v>0</v>
          </cell>
          <cell r="Z640">
            <v>50000</v>
          </cell>
          <cell r="AA640">
            <v>50000</v>
          </cell>
          <cell r="AB640">
            <v>300000</v>
          </cell>
          <cell r="AC640">
            <v>10781</v>
          </cell>
          <cell r="AD640" t="str">
            <v>Mercury Lighting include pole</v>
          </cell>
          <cell r="AE640" t="str">
            <v>set</v>
          </cell>
          <cell r="AF640">
            <v>1</v>
          </cell>
          <cell r="AG640">
            <v>6</v>
          </cell>
          <cell r="AH640">
            <v>6</v>
          </cell>
          <cell r="AI640">
            <v>6</v>
          </cell>
          <cell r="AJ640">
            <v>8500000</v>
          </cell>
          <cell r="AK640">
            <v>8500000</v>
          </cell>
          <cell r="AL640">
            <v>51000000</v>
          </cell>
          <cell r="AM640">
            <v>10781</v>
          </cell>
          <cell r="AN640" t="str">
            <v>Foreman</v>
          </cell>
          <cell r="AO640" t="str">
            <v>hour</v>
          </cell>
          <cell r="AP640">
            <v>1</v>
          </cell>
          <cell r="AQ640">
            <v>0.125</v>
          </cell>
          <cell r="AR640">
            <v>6</v>
          </cell>
          <cell r="AS640">
            <v>8</v>
          </cell>
          <cell r="AT640">
            <v>7200</v>
          </cell>
          <cell r="AU640">
            <v>57600</v>
          </cell>
          <cell r="AV640">
            <v>345600</v>
          </cell>
          <cell r="AW640">
            <v>0</v>
          </cell>
          <cell r="AX640">
            <v>0</v>
          </cell>
          <cell r="AY640">
            <v>1</v>
          </cell>
          <cell r="AZ640">
            <v>0</v>
          </cell>
          <cell r="BA640">
            <v>0</v>
          </cell>
        </row>
        <row r="641">
          <cell r="AC641">
            <v>10782</v>
          </cell>
          <cell r="AM641">
            <v>10782</v>
          </cell>
          <cell r="AN641" t="str">
            <v>Skilled Labour</v>
          </cell>
          <cell r="AO641" t="str">
            <v>hour</v>
          </cell>
          <cell r="AP641">
            <v>2</v>
          </cell>
          <cell r="AQ641">
            <v>0.125</v>
          </cell>
          <cell r="AR641">
            <v>6</v>
          </cell>
          <cell r="AS641">
            <v>16</v>
          </cell>
          <cell r="AT641">
            <v>6500</v>
          </cell>
          <cell r="AU641">
            <v>104000</v>
          </cell>
          <cell r="AV641">
            <v>624000</v>
          </cell>
        </row>
        <row r="642">
          <cell r="AC642">
            <v>10783</v>
          </cell>
          <cell r="AM642">
            <v>10783</v>
          </cell>
          <cell r="AN642" t="str">
            <v>Labour</v>
          </cell>
          <cell r="AO642" t="str">
            <v>hour</v>
          </cell>
          <cell r="AP642">
            <v>4</v>
          </cell>
          <cell r="AQ642">
            <v>0.125</v>
          </cell>
          <cell r="AR642">
            <v>6</v>
          </cell>
          <cell r="AS642">
            <v>32</v>
          </cell>
          <cell r="AT642">
            <v>4300</v>
          </cell>
          <cell r="AU642">
            <v>137600</v>
          </cell>
          <cell r="AV642">
            <v>825600</v>
          </cell>
        </row>
        <row r="643">
          <cell r="AC643">
            <v>10784</v>
          </cell>
          <cell r="AM643">
            <v>10784</v>
          </cell>
        </row>
        <row r="644">
          <cell r="AC644">
            <v>10785</v>
          </cell>
          <cell r="AM644">
            <v>10785</v>
          </cell>
        </row>
        <row r="645">
          <cell r="AC645">
            <v>10786</v>
          </cell>
          <cell r="AM645">
            <v>10786</v>
          </cell>
        </row>
        <row r="646">
          <cell r="AA646">
            <v>0</v>
          </cell>
          <cell r="AC646">
            <v>10787</v>
          </cell>
          <cell r="AM646">
            <v>10787</v>
          </cell>
        </row>
        <row r="647">
          <cell r="D647" t="str">
            <v>Operation house and generator house for gate of weir</v>
          </cell>
          <cell r="E647" t="str">
            <v>sq.m</v>
          </cell>
          <cell r="F647">
            <v>142</v>
          </cell>
          <cell r="AZ647">
            <v>700000</v>
          </cell>
          <cell r="BA647">
            <v>99400000</v>
          </cell>
          <cell r="BB647">
            <v>700000</v>
          </cell>
          <cell r="BC647">
            <v>99400000</v>
          </cell>
        </row>
        <row r="648">
          <cell r="AZ648">
            <v>700000</v>
          </cell>
          <cell r="BA648">
            <v>99400000</v>
          </cell>
        </row>
        <row r="655">
          <cell r="D655" t="str">
            <v>Electrification for gate hoists</v>
          </cell>
          <cell r="E655" t="str">
            <v>set</v>
          </cell>
          <cell r="F655">
            <v>1</v>
          </cell>
        </row>
        <row r="663">
          <cell r="D663" t="str">
            <v>Stop Log</v>
          </cell>
          <cell r="E663" t="str">
            <v>cu.m</v>
          </cell>
          <cell r="F663">
            <v>50</v>
          </cell>
          <cell r="H663">
            <v>1</v>
          </cell>
          <cell r="Z663">
            <v>500</v>
          </cell>
          <cell r="AA663">
            <v>500</v>
          </cell>
          <cell r="AB663">
            <v>25000</v>
          </cell>
          <cell r="AC663">
            <v>10810</v>
          </cell>
          <cell r="AK663">
            <v>2100000</v>
          </cell>
          <cell r="AL663">
            <v>105000000</v>
          </cell>
          <cell r="AM663">
            <v>10810</v>
          </cell>
          <cell r="AQ663">
            <v>0.25</v>
          </cell>
          <cell r="AU663">
            <v>149600</v>
          </cell>
          <cell r="AV663">
            <v>7480000</v>
          </cell>
          <cell r="AZ663">
            <v>0</v>
          </cell>
          <cell r="BA663">
            <v>0</v>
          </cell>
          <cell r="BB663">
            <v>2250100</v>
          </cell>
          <cell r="BC663">
            <v>112505000</v>
          </cell>
          <cell r="BE663">
            <v>500</v>
          </cell>
          <cell r="BF663">
            <v>2100000</v>
          </cell>
          <cell r="BG663">
            <v>149600</v>
          </cell>
          <cell r="BH663">
            <v>2250100</v>
          </cell>
        </row>
        <row r="664">
          <cell r="G664" t="str">
            <v>tools</v>
          </cell>
          <cell r="H664">
            <v>1</v>
          </cell>
          <cell r="I664" t="str">
            <v>ls</v>
          </cell>
          <cell r="J664">
            <v>1</v>
          </cell>
          <cell r="K664">
            <v>1</v>
          </cell>
          <cell r="L664">
            <v>1</v>
          </cell>
          <cell r="M664">
            <v>25</v>
          </cell>
          <cell r="N664">
            <v>7</v>
          </cell>
          <cell r="O664">
            <v>1</v>
          </cell>
          <cell r="P664">
            <v>175</v>
          </cell>
          <cell r="Q664">
            <v>50</v>
          </cell>
          <cell r="R664">
            <v>50</v>
          </cell>
          <cell r="S664">
            <v>0.28000000000000003</v>
          </cell>
          <cell r="T664">
            <v>500</v>
          </cell>
          <cell r="U664">
            <v>0</v>
          </cell>
          <cell r="V664">
            <v>25000</v>
          </cell>
          <cell r="W664">
            <v>0</v>
          </cell>
          <cell r="X664">
            <v>500</v>
          </cell>
          <cell r="Y664">
            <v>0</v>
          </cell>
          <cell r="Z664">
            <v>500</v>
          </cell>
          <cell r="AA664">
            <v>500</v>
          </cell>
          <cell r="AB664">
            <v>25000</v>
          </cell>
          <cell r="AC664">
            <v>10811</v>
          </cell>
          <cell r="AD664" t="str">
            <v>Wooden Stop log</v>
          </cell>
          <cell r="AE664" t="str">
            <v>m3</v>
          </cell>
          <cell r="AF664">
            <v>1.05</v>
          </cell>
          <cell r="AG664">
            <v>50</v>
          </cell>
          <cell r="AH664">
            <v>52.5</v>
          </cell>
          <cell r="AI664">
            <v>52.5</v>
          </cell>
          <cell r="AJ664">
            <v>2000000</v>
          </cell>
          <cell r="AK664">
            <v>2100000</v>
          </cell>
          <cell r="AL664">
            <v>105000000</v>
          </cell>
          <cell r="AM664">
            <v>10811</v>
          </cell>
          <cell r="AN664" t="str">
            <v>Foreman</v>
          </cell>
          <cell r="AO664" t="str">
            <v>hour</v>
          </cell>
          <cell r="AP664">
            <v>1</v>
          </cell>
          <cell r="AQ664">
            <v>0.25</v>
          </cell>
          <cell r="AR664">
            <v>50</v>
          </cell>
          <cell r="AS664">
            <v>4</v>
          </cell>
          <cell r="AT664">
            <v>7200</v>
          </cell>
          <cell r="AU664">
            <v>28800</v>
          </cell>
          <cell r="AV664">
            <v>1440000</v>
          </cell>
          <cell r="AW664">
            <v>0</v>
          </cell>
          <cell r="AX664">
            <v>0</v>
          </cell>
          <cell r="AY664">
            <v>1</v>
          </cell>
          <cell r="AZ664">
            <v>0</v>
          </cell>
          <cell r="BA664">
            <v>0</v>
          </cell>
        </row>
        <row r="665">
          <cell r="AC665">
            <v>10812</v>
          </cell>
          <cell r="AM665">
            <v>10812</v>
          </cell>
          <cell r="AN665" t="str">
            <v>Skilled Labour</v>
          </cell>
          <cell r="AO665" t="str">
            <v>hour</v>
          </cell>
          <cell r="AP665">
            <v>2</v>
          </cell>
          <cell r="AQ665">
            <v>0.25</v>
          </cell>
          <cell r="AR665">
            <v>50</v>
          </cell>
          <cell r="AS665">
            <v>8</v>
          </cell>
          <cell r="AT665">
            <v>6500</v>
          </cell>
          <cell r="AU665">
            <v>52000</v>
          </cell>
          <cell r="AV665">
            <v>2600000</v>
          </cell>
        </row>
        <row r="666">
          <cell r="AC666">
            <v>10813</v>
          </cell>
          <cell r="AM666">
            <v>10813</v>
          </cell>
          <cell r="AN666" t="str">
            <v>Labour</v>
          </cell>
          <cell r="AO666" t="str">
            <v>hour</v>
          </cell>
          <cell r="AP666">
            <v>4</v>
          </cell>
          <cell r="AQ666">
            <v>0.25</v>
          </cell>
          <cell r="AR666">
            <v>50</v>
          </cell>
          <cell r="AS666">
            <v>16</v>
          </cell>
          <cell r="AT666">
            <v>4300</v>
          </cell>
          <cell r="AU666">
            <v>68800</v>
          </cell>
          <cell r="AV666">
            <v>3440000</v>
          </cell>
        </row>
        <row r="667">
          <cell r="AC667">
            <v>10814</v>
          </cell>
          <cell r="AM667">
            <v>10814</v>
          </cell>
        </row>
        <row r="668">
          <cell r="AC668">
            <v>10815</v>
          </cell>
          <cell r="AM668">
            <v>10815</v>
          </cell>
        </row>
        <row r="669">
          <cell r="AC669">
            <v>10816</v>
          </cell>
          <cell r="AM669">
            <v>10816</v>
          </cell>
        </row>
        <row r="670">
          <cell r="AA670">
            <v>0</v>
          </cell>
          <cell r="AC670">
            <v>10817</v>
          </cell>
          <cell r="AM670">
            <v>10817</v>
          </cell>
        </row>
        <row r="671">
          <cell r="D671" t="str">
            <v>Flap valve ( f 100 mm )</v>
          </cell>
          <cell r="E671" t="str">
            <v>set</v>
          </cell>
          <cell r="F671">
            <v>3120</v>
          </cell>
          <cell r="H671">
            <v>1</v>
          </cell>
          <cell r="Z671">
            <v>500</v>
          </cell>
          <cell r="AA671">
            <v>500</v>
          </cell>
          <cell r="AB671">
            <v>1560000</v>
          </cell>
          <cell r="AC671">
            <v>10820</v>
          </cell>
          <cell r="AK671">
            <v>17250</v>
          </cell>
          <cell r="AL671">
            <v>53820000</v>
          </cell>
          <cell r="AM671">
            <v>10820</v>
          </cell>
          <cell r="AQ671">
            <v>5</v>
          </cell>
          <cell r="AU671">
            <v>7480</v>
          </cell>
          <cell r="AV671">
            <v>23337600</v>
          </cell>
          <cell r="AZ671">
            <v>0</v>
          </cell>
          <cell r="BA671">
            <v>0</v>
          </cell>
          <cell r="BB671">
            <v>25230</v>
          </cell>
          <cell r="BC671">
            <v>78717600</v>
          </cell>
          <cell r="BE671">
            <v>500</v>
          </cell>
          <cell r="BF671">
            <v>17250</v>
          </cell>
          <cell r="BG671">
            <v>7480</v>
          </cell>
          <cell r="BH671">
            <v>25230</v>
          </cell>
        </row>
        <row r="672">
          <cell r="G672" t="str">
            <v>tools</v>
          </cell>
          <cell r="H672">
            <v>1</v>
          </cell>
          <cell r="I672" t="str">
            <v>ls</v>
          </cell>
          <cell r="J672">
            <v>1</v>
          </cell>
          <cell r="K672">
            <v>1</v>
          </cell>
          <cell r="L672">
            <v>1</v>
          </cell>
          <cell r="M672">
            <v>25</v>
          </cell>
          <cell r="N672">
            <v>7</v>
          </cell>
          <cell r="O672">
            <v>1</v>
          </cell>
          <cell r="P672">
            <v>175</v>
          </cell>
          <cell r="Q672">
            <v>3120</v>
          </cell>
          <cell r="R672">
            <v>3120</v>
          </cell>
          <cell r="S672">
            <v>17.82</v>
          </cell>
          <cell r="T672">
            <v>500</v>
          </cell>
          <cell r="U672">
            <v>0</v>
          </cell>
          <cell r="V672">
            <v>1560000</v>
          </cell>
          <cell r="W672">
            <v>0</v>
          </cell>
          <cell r="X672">
            <v>500</v>
          </cell>
          <cell r="Y672">
            <v>0</v>
          </cell>
          <cell r="Z672">
            <v>500</v>
          </cell>
          <cell r="AA672">
            <v>500</v>
          </cell>
          <cell r="AB672">
            <v>1560000</v>
          </cell>
          <cell r="AC672">
            <v>10821</v>
          </cell>
          <cell r="AD672" t="str">
            <v>Flap valve</v>
          </cell>
          <cell r="AE672" t="str">
            <v>nos</v>
          </cell>
          <cell r="AF672">
            <v>1</v>
          </cell>
          <cell r="AG672">
            <v>3120</v>
          </cell>
          <cell r="AH672">
            <v>3120</v>
          </cell>
          <cell r="AI672">
            <v>3120</v>
          </cell>
          <cell r="AJ672">
            <v>17250</v>
          </cell>
          <cell r="AK672">
            <v>17250</v>
          </cell>
          <cell r="AL672">
            <v>53820000</v>
          </cell>
          <cell r="AM672">
            <v>10821</v>
          </cell>
          <cell r="AN672" t="str">
            <v>Foreman</v>
          </cell>
          <cell r="AO672" t="str">
            <v>hour</v>
          </cell>
          <cell r="AP672">
            <v>1</v>
          </cell>
          <cell r="AQ672">
            <v>5</v>
          </cell>
          <cell r="AR672">
            <v>3120</v>
          </cell>
          <cell r="AS672">
            <v>0.2</v>
          </cell>
          <cell r="AT672">
            <v>7200</v>
          </cell>
          <cell r="AU672">
            <v>1440</v>
          </cell>
          <cell r="AV672">
            <v>4492800</v>
          </cell>
          <cell r="AW672">
            <v>0</v>
          </cell>
          <cell r="AX672">
            <v>0</v>
          </cell>
          <cell r="AY672">
            <v>1</v>
          </cell>
          <cell r="AZ672">
            <v>0</v>
          </cell>
          <cell r="BA672">
            <v>0</v>
          </cell>
        </row>
        <row r="673">
          <cell r="AC673">
            <v>10822</v>
          </cell>
          <cell r="AM673">
            <v>10822</v>
          </cell>
          <cell r="AN673" t="str">
            <v>Skilled Labour</v>
          </cell>
          <cell r="AO673" t="str">
            <v>hour</v>
          </cell>
          <cell r="AP673">
            <v>2</v>
          </cell>
          <cell r="AQ673">
            <v>5</v>
          </cell>
          <cell r="AR673">
            <v>3120</v>
          </cell>
          <cell r="AS673">
            <v>0.4</v>
          </cell>
          <cell r="AT673">
            <v>6500</v>
          </cell>
          <cell r="AU673">
            <v>2600</v>
          </cell>
          <cell r="AV673">
            <v>8112000</v>
          </cell>
        </row>
        <row r="674">
          <cell r="AC674">
            <v>10823</v>
          </cell>
          <cell r="AM674">
            <v>10823</v>
          </cell>
          <cell r="AN674" t="str">
            <v>Labour</v>
          </cell>
          <cell r="AO674" t="str">
            <v>hour</v>
          </cell>
          <cell r="AP674">
            <v>4</v>
          </cell>
          <cell r="AQ674">
            <v>5</v>
          </cell>
          <cell r="AR674">
            <v>3120</v>
          </cell>
          <cell r="AS674">
            <v>0.8</v>
          </cell>
          <cell r="AT674">
            <v>4300</v>
          </cell>
          <cell r="AU674">
            <v>3440</v>
          </cell>
          <cell r="AV674">
            <v>10732800</v>
          </cell>
        </row>
        <row r="675">
          <cell r="AC675">
            <v>10824</v>
          </cell>
          <cell r="AM675">
            <v>10824</v>
          </cell>
        </row>
        <row r="676">
          <cell r="AC676">
            <v>10825</v>
          </cell>
          <cell r="AM676">
            <v>10825</v>
          </cell>
        </row>
        <row r="677">
          <cell r="AC677">
            <v>10826</v>
          </cell>
          <cell r="AM677">
            <v>10826</v>
          </cell>
        </row>
        <row r="678">
          <cell r="AA678">
            <v>0</v>
          </cell>
          <cell r="AC678">
            <v>10827</v>
          </cell>
          <cell r="AM678">
            <v>10827</v>
          </cell>
        </row>
        <row r="679">
          <cell r="D679" t="str">
            <v>Stop Log type I</v>
          </cell>
          <cell r="E679" t="str">
            <v>nos</v>
          </cell>
          <cell r="F679">
            <v>4</v>
          </cell>
          <cell r="H679">
            <v>1</v>
          </cell>
          <cell r="Z679">
            <v>500</v>
          </cell>
          <cell r="AA679">
            <v>500</v>
          </cell>
          <cell r="AB679">
            <v>2000</v>
          </cell>
          <cell r="AC679">
            <v>10830</v>
          </cell>
          <cell r="AK679">
            <v>8978200</v>
          </cell>
          <cell r="AL679">
            <v>35912800</v>
          </cell>
          <cell r="AM679">
            <v>10830</v>
          </cell>
          <cell r="AQ679">
            <v>0.25</v>
          </cell>
          <cell r="AU679">
            <v>149600</v>
          </cell>
          <cell r="AV679">
            <v>598400</v>
          </cell>
          <cell r="AZ679">
            <v>0</v>
          </cell>
          <cell r="BA679">
            <v>0</v>
          </cell>
          <cell r="BB679">
            <v>9128300</v>
          </cell>
          <cell r="BC679">
            <v>36513200</v>
          </cell>
          <cell r="BE679">
            <v>500</v>
          </cell>
          <cell r="BF679">
            <v>8978200</v>
          </cell>
          <cell r="BG679">
            <v>149600</v>
          </cell>
          <cell r="BH679">
            <v>9128300</v>
          </cell>
        </row>
        <row r="680">
          <cell r="G680" t="str">
            <v>tools</v>
          </cell>
          <cell r="H680">
            <v>1</v>
          </cell>
          <cell r="I680" t="str">
            <v>ls</v>
          </cell>
          <cell r="J680">
            <v>1</v>
          </cell>
          <cell r="K680">
            <v>1</v>
          </cell>
          <cell r="L680">
            <v>1</v>
          </cell>
          <cell r="M680">
            <v>25</v>
          </cell>
          <cell r="N680">
            <v>7</v>
          </cell>
          <cell r="O680">
            <v>1</v>
          </cell>
          <cell r="P680">
            <v>175</v>
          </cell>
          <cell r="Q680">
            <v>4</v>
          </cell>
          <cell r="R680">
            <v>4</v>
          </cell>
          <cell r="S680">
            <v>0.02</v>
          </cell>
          <cell r="T680">
            <v>500</v>
          </cell>
          <cell r="U680">
            <v>0</v>
          </cell>
          <cell r="V680">
            <v>2000</v>
          </cell>
          <cell r="W680">
            <v>0</v>
          </cell>
          <cell r="X680">
            <v>500</v>
          </cell>
          <cell r="Y680">
            <v>0</v>
          </cell>
          <cell r="Z680">
            <v>500</v>
          </cell>
          <cell r="AA680">
            <v>500</v>
          </cell>
          <cell r="AB680">
            <v>2000</v>
          </cell>
          <cell r="AC680">
            <v>10831</v>
          </cell>
          <cell r="AD680" t="str">
            <v>Stoplog type I</v>
          </cell>
          <cell r="AE680" t="str">
            <v>set</v>
          </cell>
          <cell r="AF680">
            <v>1</v>
          </cell>
          <cell r="AG680">
            <v>4</v>
          </cell>
          <cell r="AH680">
            <v>4</v>
          </cell>
          <cell r="AI680">
            <v>4</v>
          </cell>
          <cell r="AJ680">
            <v>8978200</v>
          </cell>
          <cell r="AK680">
            <v>8978200</v>
          </cell>
          <cell r="AL680">
            <v>35912800</v>
          </cell>
          <cell r="AM680">
            <v>10831</v>
          </cell>
          <cell r="AN680" t="str">
            <v>Foreman</v>
          </cell>
          <cell r="AO680" t="str">
            <v>hour</v>
          </cell>
          <cell r="AP680">
            <v>1</v>
          </cell>
          <cell r="AQ680">
            <v>0.25</v>
          </cell>
          <cell r="AR680">
            <v>4</v>
          </cell>
          <cell r="AS680">
            <v>4</v>
          </cell>
          <cell r="AT680">
            <v>7200</v>
          </cell>
          <cell r="AU680">
            <v>28800</v>
          </cell>
          <cell r="AV680">
            <v>115200</v>
          </cell>
          <cell r="AW680">
            <v>0</v>
          </cell>
          <cell r="AX680">
            <v>0</v>
          </cell>
          <cell r="AY680">
            <v>1</v>
          </cell>
          <cell r="AZ680">
            <v>0</v>
          </cell>
          <cell r="BA680">
            <v>0</v>
          </cell>
        </row>
        <row r="681">
          <cell r="AC681">
            <v>10832</v>
          </cell>
          <cell r="AM681">
            <v>10832</v>
          </cell>
          <cell r="AN681" t="str">
            <v>Skilled Labour</v>
          </cell>
          <cell r="AO681" t="str">
            <v>hour</v>
          </cell>
          <cell r="AP681">
            <v>2</v>
          </cell>
          <cell r="AQ681">
            <v>0.25</v>
          </cell>
          <cell r="AR681">
            <v>4</v>
          </cell>
          <cell r="AS681">
            <v>8</v>
          </cell>
          <cell r="AT681">
            <v>6500</v>
          </cell>
          <cell r="AU681">
            <v>52000</v>
          </cell>
          <cell r="AV681">
            <v>208000</v>
          </cell>
        </row>
        <row r="682">
          <cell r="AC682">
            <v>10833</v>
          </cell>
          <cell r="AM682">
            <v>10833</v>
          </cell>
          <cell r="AN682" t="str">
            <v>Labour</v>
          </cell>
          <cell r="AO682" t="str">
            <v>hour</v>
          </cell>
          <cell r="AP682">
            <v>4</v>
          </cell>
          <cell r="AQ682">
            <v>0.25</v>
          </cell>
          <cell r="AR682">
            <v>4</v>
          </cell>
          <cell r="AS682">
            <v>16</v>
          </cell>
          <cell r="AT682">
            <v>4300</v>
          </cell>
          <cell r="AU682">
            <v>68800</v>
          </cell>
          <cell r="AV682">
            <v>275200</v>
          </cell>
        </row>
        <row r="683">
          <cell r="AC683">
            <v>10834</v>
          </cell>
          <cell r="AM683">
            <v>10834</v>
          </cell>
        </row>
        <row r="684">
          <cell r="AC684">
            <v>10835</v>
          </cell>
          <cell r="AM684">
            <v>10835</v>
          </cell>
        </row>
        <row r="685">
          <cell r="AC685">
            <v>10836</v>
          </cell>
          <cell r="AM685">
            <v>10836</v>
          </cell>
        </row>
        <row r="686">
          <cell r="AA686">
            <v>0</v>
          </cell>
          <cell r="AC686">
            <v>10837</v>
          </cell>
          <cell r="AM686">
            <v>10837</v>
          </cell>
        </row>
        <row r="687">
          <cell r="D687" t="str">
            <v>Stop Log type II</v>
          </cell>
          <cell r="E687" t="str">
            <v>nos</v>
          </cell>
          <cell r="F687">
            <v>10</v>
          </cell>
          <cell r="H687">
            <v>1</v>
          </cell>
          <cell r="Z687">
            <v>500</v>
          </cell>
          <cell r="AA687">
            <v>500</v>
          </cell>
          <cell r="AB687">
            <v>5000</v>
          </cell>
          <cell r="AC687">
            <v>10840</v>
          </cell>
          <cell r="AK687">
            <v>12977200</v>
          </cell>
          <cell r="AL687">
            <v>129772000</v>
          </cell>
          <cell r="AM687">
            <v>10840</v>
          </cell>
          <cell r="AQ687">
            <v>0.25</v>
          </cell>
          <cell r="AU687">
            <v>149600</v>
          </cell>
          <cell r="AV687">
            <v>1496000</v>
          </cell>
          <cell r="AZ687">
            <v>0</v>
          </cell>
          <cell r="BA687">
            <v>0</v>
          </cell>
          <cell r="BB687">
            <v>13127300</v>
          </cell>
          <cell r="BC687">
            <v>131273000</v>
          </cell>
          <cell r="BE687">
            <v>500</v>
          </cell>
          <cell r="BF687">
            <v>12977200</v>
          </cell>
          <cell r="BG687">
            <v>149600</v>
          </cell>
          <cell r="BH687">
            <v>13127300</v>
          </cell>
        </row>
        <row r="688">
          <cell r="G688" t="str">
            <v>tools</v>
          </cell>
          <cell r="H688">
            <v>1</v>
          </cell>
          <cell r="I688" t="str">
            <v>ls</v>
          </cell>
          <cell r="J688">
            <v>1</v>
          </cell>
          <cell r="K688">
            <v>1</v>
          </cell>
          <cell r="L688">
            <v>1</v>
          </cell>
          <cell r="M688">
            <v>25</v>
          </cell>
          <cell r="N688">
            <v>7</v>
          </cell>
          <cell r="O688">
            <v>1</v>
          </cell>
          <cell r="P688">
            <v>175</v>
          </cell>
          <cell r="Q688">
            <v>10</v>
          </cell>
          <cell r="R688">
            <v>10</v>
          </cell>
          <cell r="S688">
            <v>0.05</v>
          </cell>
          <cell r="T688">
            <v>500</v>
          </cell>
          <cell r="U688">
            <v>0</v>
          </cell>
          <cell r="V688">
            <v>5000</v>
          </cell>
          <cell r="W688">
            <v>0</v>
          </cell>
          <cell r="X688">
            <v>500</v>
          </cell>
          <cell r="Y688">
            <v>0</v>
          </cell>
          <cell r="Z688">
            <v>500</v>
          </cell>
          <cell r="AA688">
            <v>500</v>
          </cell>
          <cell r="AB688">
            <v>5000</v>
          </cell>
          <cell r="AC688">
            <v>10841</v>
          </cell>
          <cell r="AD688" t="str">
            <v>Stoplog type II</v>
          </cell>
          <cell r="AE688" t="str">
            <v>set</v>
          </cell>
          <cell r="AF688">
            <v>1</v>
          </cell>
          <cell r="AG688">
            <v>10</v>
          </cell>
          <cell r="AH688">
            <v>10</v>
          </cell>
          <cell r="AI688">
            <v>10</v>
          </cell>
          <cell r="AJ688">
            <v>12977200</v>
          </cell>
          <cell r="AK688">
            <v>12977200</v>
          </cell>
          <cell r="AL688">
            <v>129772000</v>
          </cell>
          <cell r="AM688">
            <v>10841</v>
          </cell>
          <cell r="AN688" t="str">
            <v>Foreman</v>
          </cell>
          <cell r="AO688" t="str">
            <v>hour</v>
          </cell>
          <cell r="AP688">
            <v>1</v>
          </cell>
          <cell r="AQ688">
            <v>0.25</v>
          </cell>
          <cell r="AR688">
            <v>10</v>
          </cell>
          <cell r="AS688">
            <v>4</v>
          </cell>
          <cell r="AT688">
            <v>7200</v>
          </cell>
          <cell r="AU688">
            <v>28800</v>
          </cell>
          <cell r="AV688">
            <v>288000</v>
          </cell>
          <cell r="AW688">
            <v>0</v>
          </cell>
          <cell r="AX688">
            <v>0</v>
          </cell>
          <cell r="AY688">
            <v>1</v>
          </cell>
          <cell r="AZ688">
            <v>0</v>
          </cell>
          <cell r="BA688">
            <v>0</v>
          </cell>
        </row>
        <row r="689">
          <cell r="AC689">
            <v>10842</v>
          </cell>
          <cell r="AM689">
            <v>10842</v>
          </cell>
          <cell r="AN689" t="str">
            <v>Skilled Labour</v>
          </cell>
          <cell r="AO689" t="str">
            <v>hour</v>
          </cell>
          <cell r="AP689">
            <v>2</v>
          </cell>
          <cell r="AQ689">
            <v>0.25</v>
          </cell>
          <cell r="AR689">
            <v>10</v>
          </cell>
          <cell r="AS689">
            <v>8</v>
          </cell>
          <cell r="AT689">
            <v>6500</v>
          </cell>
          <cell r="AU689">
            <v>52000</v>
          </cell>
          <cell r="AV689">
            <v>520000</v>
          </cell>
        </row>
        <row r="690">
          <cell r="AC690">
            <v>10843</v>
          </cell>
          <cell r="AM690">
            <v>10843</v>
          </cell>
          <cell r="AN690" t="str">
            <v>Labour</v>
          </cell>
          <cell r="AO690" t="str">
            <v>hour</v>
          </cell>
          <cell r="AP690">
            <v>4</v>
          </cell>
          <cell r="AQ690">
            <v>0.25</v>
          </cell>
          <cell r="AR690">
            <v>10</v>
          </cell>
          <cell r="AS690">
            <v>16</v>
          </cell>
          <cell r="AT690">
            <v>4300</v>
          </cell>
          <cell r="AU690">
            <v>68800</v>
          </cell>
          <cell r="AV690">
            <v>688000</v>
          </cell>
        </row>
        <row r="691">
          <cell r="AC691">
            <v>10844</v>
          </cell>
          <cell r="AM691">
            <v>10844</v>
          </cell>
        </row>
        <row r="692">
          <cell r="AC692">
            <v>10845</v>
          </cell>
          <cell r="AM692">
            <v>10845</v>
          </cell>
        </row>
        <row r="693">
          <cell r="AC693">
            <v>10846</v>
          </cell>
          <cell r="AM693">
            <v>10846</v>
          </cell>
        </row>
        <row r="694">
          <cell r="AA694">
            <v>0</v>
          </cell>
          <cell r="AC694">
            <v>10847</v>
          </cell>
          <cell r="AM694">
            <v>10847</v>
          </cell>
        </row>
        <row r="695">
          <cell r="D695" t="str">
            <v xml:space="preserve">Scouring Gate b = 2.00 m </v>
          </cell>
          <cell r="E695" t="str">
            <v>set</v>
          </cell>
          <cell r="F695">
            <v>4</v>
          </cell>
          <cell r="H695">
            <v>1</v>
          </cell>
          <cell r="Z695">
            <v>500</v>
          </cell>
          <cell r="AA695">
            <v>500</v>
          </cell>
          <cell r="AB695">
            <v>2000</v>
          </cell>
          <cell r="AC695">
            <v>10850</v>
          </cell>
          <cell r="AK695">
            <v>173287200</v>
          </cell>
          <cell r="AL695">
            <v>693148800</v>
          </cell>
          <cell r="AM695">
            <v>10850</v>
          </cell>
          <cell r="AQ695">
            <v>0.5</v>
          </cell>
          <cell r="AU695">
            <v>74800</v>
          </cell>
          <cell r="AV695">
            <v>299200</v>
          </cell>
          <cell r="AZ695">
            <v>0</v>
          </cell>
          <cell r="BA695">
            <v>0</v>
          </cell>
          <cell r="BB695">
            <v>173362500</v>
          </cell>
          <cell r="BC695">
            <v>693450000</v>
          </cell>
          <cell r="BE695">
            <v>500</v>
          </cell>
          <cell r="BF695">
            <v>173287200</v>
          </cell>
          <cell r="BG695">
            <v>74800</v>
          </cell>
          <cell r="BH695">
            <v>173362500</v>
          </cell>
        </row>
        <row r="696">
          <cell r="G696" t="str">
            <v>tools</v>
          </cell>
          <cell r="H696">
            <v>1</v>
          </cell>
          <cell r="I696" t="str">
            <v>ls</v>
          </cell>
          <cell r="J696">
            <v>1</v>
          </cell>
          <cell r="K696">
            <v>1</v>
          </cell>
          <cell r="L696">
            <v>1</v>
          </cell>
          <cell r="M696">
            <v>25</v>
          </cell>
          <cell r="N696">
            <v>7</v>
          </cell>
          <cell r="O696">
            <v>1</v>
          </cell>
          <cell r="P696">
            <v>175</v>
          </cell>
          <cell r="Q696">
            <v>4</v>
          </cell>
          <cell r="R696">
            <v>4</v>
          </cell>
          <cell r="S696">
            <v>0.02</v>
          </cell>
          <cell r="T696">
            <v>500</v>
          </cell>
          <cell r="U696">
            <v>0</v>
          </cell>
          <cell r="V696">
            <v>2000</v>
          </cell>
          <cell r="W696">
            <v>0</v>
          </cell>
          <cell r="X696">
            <v>500</v>
          </cell>
          <cell r="Y696">
            <v>0</v>
          </cell>
          <cell r="Z696">
            <v>500</v>
          </cell>
          <cell r="AA696">
            <v>500</v>
          </cell>
          <cell r="AB696">
            <v>2000</v>
          </cell>
          <cell r="AC696">
            <v>10851</v>
          </cell>
          <cell r="AD696" t="str">
            <v xml:space="preserve">Scouring Gate b = 2.00 m </v>
          </cell>
          <cell r="AE696" t="str">
            <v>set</v>
          </cell>
          <cell r="AF696">
            <v>1</v>
          </cell>
          <cell r="AG696">
            <v>4</v>
          </cell>
          <cell r="AH696">
            <v>4</v>
          </cell>
          <cell r="AI696">
            <v>4</v>
          </cell>
          <cell r="AJ696">
            <v>173287200</v>
          </cell>
          <cell r="AK696">
            <v>173287200</v>
          </cell>
          <cell r="AL696">
            <v>693148800</v>
          </cell>
          <cell r="AM696">
            <v>10851</v>
          </cell>
          <cell r="AN696" t="str">
            <v>Foreman</v>
          </cell>
          <cell r="AO696" t="str">
            <v>hour</v>
          </cell>
          <cell r="AP696">
            <v>1</v>
          </cell>
          <cell r="AQ696">
            <v>0.5</v>
          </cell>
          <cell r="AR696">
            <v>4</v>
          </cell>
          <cell r="AS696">
            <v>2</v>
          </cell>
          <cell r="AT696">
            <v>7200</v>
          </cell>
          <cell r="AU696">
            <v>14400</v>
          </cell>
          <cell r="AV696">
            <v>57600</v>
          </cell>
          <cell r="AW696">
            <v>0</v>
          </cell>
          <cell r="AX696">
            <v>0</v>
          </cell>
          <cell r="AY696">
            <v>1</v>
          </cell>
          <cell r="AZ696">
            <v>0</v>
          </cell>
          <cell r="BA696">
            <v>0</v>
          </cell>
        </row>
        <row r="697">
          <cell r="AC697">
            <v>10852</v>
          </cell>
          <cell r="AM697">
            <v>10852</v>
          </cell>
          <cell r="AN697" t="str">
            <v>Skilled Labour</v>
          </cell>
          <cell r="AO697" t="str">
            <v>hour</v>
          </cell>
          <cell r="AP697">
            <v>2</v>
          </cell>
          <cell r="AQ697">
            <v>0.5</v>
          </cell>
          <cell r="AR697">
            <v>4</v>
          </cell>
          <cell r="AS697">
            <v>4</v>
          </cell>
          <cell r="AT697">
            <v>6500</v>
          </cell>
          <cell r="AU697">
            <v>26000</v>
          </cell>
          <cell r="AV697">
            <v>104000</v>
          </cell>
        </row>
        <row r="698">
          <cell r="AC698">
            <v>10853</v>
          </cell>
          <cell r="AM698">
            <v>10853</v>
          </cell>
          <cell r="AN698" t="str">
            <v>Labour</v>
          </cell>
          <cell r="AO698" t="str">
            <v>hour</v>
          </cell>
          <cell r="AP698">
            <v>4</v>
          </cell>
          <cell r="AQ698">
            <v>0.5</v>
          </cell>
          <cell r="AR698">
            <v>4</v>
          </cell>
          <cell r="AS698">
            <v>8</v>
          </cell>
          <cell r="AT698">
            <v>4300</v>
          </cell>
          <cell r="AU698">
            <v>34400</v>
          </cell>
          <cell r="AV698">
            <v>137600</v>
          </cell>
        </row>
        <row r="699">
          <cell r="AC699">
            <v>10854</v>
          </cell>
          <cell r="AM699">
            <v>10854</v>
          </cell>
        </row>
        <row r="700">
          <cell r="AC700">
            <v>10855</v>
          </cell>
          <cell r="AM700">
            <v>10855</v>
          </cell>
        </row>
        <row r="701">
          <cell r="AC701">
            <v>10856</v>
          </cell>
          <cell r="AM701">
            <v>10856</v>
          </cell>
        </row>
        <row r="702">
          <cell r="AA702">
            <v>0</v>
          </cell>
          <cell r="AC702">
            <v>10857</v>
          </cell>
          <cell r="AM702">
            <v>10857</v>
          </cell>
        </row>
        <row r="703">
          <cell r="D703" t="str">
            <v>Intake gate, b = 2.25 m</v>
          </cell>
          <cell r="E703" t="str">
            <v>set</v>
          </cell>
          <cell r="F703">
            <v>3</v>
          </cell>
          <cell r="H703">
            <v>1</v>
          </cell>
          <cell r="Z703">
            <v>500</v>
          </cell>
          <cell r="AA703">
            <v>500</v>
          </cell>
          <cell r="AB703">
            <v>1500</v>
          </cell>
          <cell r="AC703">
            <v>10860</v>
          </cell>
          <cell r="AK703">
            <v>147225600</v>
          </cell>
          <cell r="AL703">
            <v>441676800</v>
          </cell>
          <cell r="AM703">
            <v>10860</v>
          </cell>
          <cell r="AQ703">
            <v>0.5</v>
          </cell>
          <cell r="AU703">
            <v>74800</v>
          </cell>
          <cell r="AV703">
            <v>224400</v>
          </cell>
          <cell r="AZ703">
            <v>0</v>
          </cell>
          <cell r="BA703">
            <v>0</v>
          </cell>
          <cell r="BB703">
            <v>147300900</v>
          </cell>
          <cell r="BC703">
            <v>441902700</v>
          </cell>
          <cell r="BE703">
            <v>500</v>
          </cell>
          <cell r="BF703">
            <v>147225600</v>
          </cell>
          <cell r="BG703">
            <v>74800</v>
          </cell>
          <cell r="BH703">
            <v>147300900</v>
          </cell>
        </row>
        <row r="704">
          <cell r="G704" t="str">
            <v>tools</v>
          </cell>
          <cell r="H704">
            <v>1</v>
          </cell>
          <cell r="I704" t="str">
            <v>ls</v>
          </cell>
          <cell r="J704">
            <v>1</v>
          </cell>
          <cell r="K704">
            <v>1</v>
          </cell>
          <cell r="L704">
            <v>1</v>
          </cell>
          <cell r="M704">
            <v>25</v>
          </cell>
          <cell r="N704">
            <v>7</v>
          </cell>
          <cell r="O704">
            <v>1</v>
          </cell>
          <cell r="P704">
            <v>175</v>
          </cell>
          <cell r="Q704">
            <v>3</v>
          </cell>
          <cell r="R704">
            <v>3</v>
          </cell>
          <cell r="S704">
            <v>0.01</v>
          </cell>
          <cell r="T704">
            <v>500</v>
          </cell>
          <cell r="U704">
            <v>0</v>
          </cell>
          <cell r="V704">
            <v>1500</v>
          </cell>
          <cell r="W704">
            <v>0</v>
          </cell>
          <cell r="X704">
            <v>500</v>
          </cell>
          <cell r="Y704">
            <v>0</v>
          </cell>
          <cell r="Z704">
            <v>500</v>
          </cell>
          <cell r="AA704">
            <v>500</v>
          </cell>
          <cell r="AB704">
            <v>1500</v>
          </cell>
          <cell r="AC704">
            <v>10861</v>
          </cell>
          <cell r="AD704" t="str">
            <v>Intake gate, b = 2.25 m</v>
          </cell>
          <cell r="AE704" t="str">
            <v>set</v>
          </cell>
          <cell r="AF704">
            <v>1</v>
          </cell>
          <cell r="AG704">
            <v>3</v>
          </cell>
          <cell r="AH704">
            <v>3</v>
          </cell>
          <cell r="AI704">
            <v>3</v>
          </cell>
          <cell r="AJ704">
            <v>147225600</v>
          </cell>
          <cell r="AK704">
            <v>147225600</v>
          </cell>
          <cell r="AL704">
            <v>441676800</v>
          </cell>
          <cell r="AM704">
            <v>10861</v>
          </cell>
          <cell r="AN704" t="str">
            <v>Foreman</v>
          </cell>
          <cell r="AO704" t="str">
            <v>hour</v>
          </cell>
          <cell r="AP704">
            <v>1</v>
          </cell>
          <cell r="AQ704">
            <v>0.5</v>
          </cell>
          <cell r="AR704">
            <v>3</v>
          </cell>
          <cell r="AS704">
            <v>2</v>
          </cell>
          <cell r="AT704">
            <v>7200</v>
          </cell>
          <cell r="AU704">
            <v>14400</v>
          </cell>
          <cell r="AV704">
            <v>43200</v>
          </cell>
          <cell r="AW704">
            <v>0</v>
          </cell>
          <cell r="AX704">
            <v>0</v>
          </cell>
          <cell r="AY704">
            <v>1</v>
          </cell>
          <cell r="AZ704">
            <v>0</v>
          </cell>
          <cell r="BA704">
            <v>0</v>
          </cell>
        </row>
        <row r="705">
          <cell r="AC705">
            <v>10862</v>
          </cell>
          <cell r="AM705">
            <v>10862</v>
          </cell>
          <cell r="AN705" t="str">
            <v>Skilled Labour</v>
          </cell>
          <cell r="AO705" t="str">
            <v>hour</v>
          </cell>
          <cell r="AP705">
            <v>2</v>
          </cell>
          <cell r="AQ705">
            <v>0.5</v>
          </cell>
          <cell r="AR705">
            <v>3</v>
          </cell>
          <cell r="AS705">
            <v>4</v>
          </cell>
          <cell r="AT705">
            <v>6500</v>
          </cell>
          <cell r="AU705">
            <v>26000</v>
          </cell>
          <cell r="AV705">
            <v>78000</v>
          </cell>
        </row>
        <row r="706">
          <cell r="AC706">
            <v>10863</v>
          </cell>
          <cell r="AM706">
            <v>10863</v>
          </cell>
          <cell r="AN706" t="str">
            <v>Labour</v>
          </cell>
          <cell r="AO706" t="str">
            <v>hour</v>
          </cell>
          <cell r="AP706">
            <v>4</v>
          </cell>
          <cell r="AQ706">
            <v>0.5</v>
          </cell>
          <cell r="AR706">
            <v>3</v>
          </cell>
          <cell r="AS706">
            <v>8</v>
          </cell>
          <cell r="AT706">
            <v>4300</v>
          </cell>
          <cell r="AU706">
            <v>34400</v>
          </cell>
          <cell r="AV706">
            <v>103200</v>
          </cell>
        </row>
        <row r="707">
          <cell r="AC707">
            <v>10864</v>
          </cell>
          <cell r="AM707">
            <v>10864</v>
          </cell>
        </row>
        <row r="708">
          <cell r="AC708">
            <v>10865</v>
          </cell>
          <cell r="AM708">
            <v>10865</v>
          </cell>
        </row>
        <row r="709">
          <cell r="AC709">
            <v>10866</v>
          </cell>
          <cell r="AM709">
            <v>10866</v>
          </cell>
        </row>
        <row r="710">
          <cell r="AA710">
            <v>0</v>
          </cell>
          <cell r="AC710">
            <v>10867</v>
          </cell>
          <cell r="AM710">
            <v>10867</v>
          </cell>
        </row>
        <row r="711">
          <cell r="D711" t="str">
            <v>Control gate b = 2.00 m</v>
          </cell>
          <cell r="E711" t="str">
            <v>set</v>
          </cell>
          <cell r="F711">
            <v>4</v>
          </cell>
          <cell r="H711">
            <v>1</v>
          </cell>
          <cell r="Z711">
            <v>500</v>
          </cell>
          <cell r="AA711">
            <v>500</v>
          </cell>
          <cell r="AB711">
            <v>2000</v>
          </cell>
          <cell r="AC711">
            <v>10870</v>
          </cell>
          <cell r="AK711">
            <v>165073600</v>
          </cell>
          <cell r="AL711">
            <v>660294400</v>
          </cell>
          <cell r="AM711">
            <v>10870</v>
          </cell>
          <cell r="AQ711">
            <v>0.5</v>
          </cell>
          <cell r="AU711">
            <v>74800</v>
          </cell>
          <cell r="AV711">
            <v>299200</v>
          </cell>
          <cell r="AZ711">
            <v>0</v>
          </cell>
          <cell r="BA711">
            <v>0</v>
          </cell>
          <cell r="BB711">
            <v>165148900</v>
          </cell>
          <cell r="BC711">
            <v>660595600</v>
          </cell>
          <cell r="BE711">
            <v>500</v>
          </cell>
          <cell r="BF711">
            <v>165073600</v>
          </cell>
          <cell r="BG711">
            <v>74800</v>
          </cell>
          <cell r="BH711">
            <v>165148900</v>
          </cell>
        </row>
        <row r="712">
          <cell r="G712" t="str">
            <v>tools</v>
          </cell>
          <cell r="H712">
            <v>1</v>
          </cell>
          <cell r="I712" t="str">
            <v>ls</v>
          </cell>
          <cell r="J712">
            <v>1</v>
          </cell>
          <cell r="K712">
            <v>1</v>
          </cell>
          <cell r="L712">
            <v>1</v>
          </cell>
          <cell r="M712">
            <v>25</v>
          </cell>
          <cell r="N712">
            <v>7</v>
          </cell>
          <cell r="O712">
            <v>1</v>
          </cell>
          <cell r="P712">
            <v>175</v>
          </cell>
          <cell r="Q712">
            <v>4</v>
          </cell>
          <cell r="R712">
            <v>4</v>
          </cell>
          <cell r="S712">
            <v>0.02</v>
          </cell>
          <cell r="T712">
            <v>500</v>
          </cell>
          <cell r="U712">
            <v>0</v>
          </cell>
          <cell r="V712">
            <v>2000</v>
          </cell>
          <cell r="W712">
            <v>0</v>
          </cell>
          <cell r="X712">
            <v>500</v>
          </cell>
          <cell r="Y712">
            <v>0</v>
          </cell>
          <cell r="Z712">
            <v>500</v>
          </cell>
          <cell r="AA712">
            <v>500</v>
          </cell>
          <cell r="AB712">
            <v>2000</v>
          </cell>
          <cell r="AC712">
            <v>10871</v>
          </cell>
          <cell r="AD712" t="str">
            <v>Control gate b = 2.00 m</v>
          </cell>
          <cell r="AE712" t="str">
            <v>set</v>
          </cell>
          <cell r="AF712">
            <v>1</v>
          </cell>
          <cell r="AG712">
            <v>4</v>
          </cell>
          <cell r="AH712">
            <v>4</v>
          </cell>
          <cell r="AI712">
            <v>4</v>
          </cell>
          <cell r="AJ712">
            <v>165073600</v>
          </cell>
          <cell r="AK712">
            <v>165073600</v>
          </cell>
          <cell r="AL712">
            <v>660294400</v>
          </cell>
          <cell r="AM712">
            <v>10871</v>
          </cell>
          <cell r="AN712" t="str">
            <v>Foreman</v>
          </cell>
          <cell r="AO712" t="str">
            <v>hour</v>
          </cell>
          <cell r="AP712">
            <v>1</v>
          </cell>
          <cell r="AQ712">
            <v>0.5</v>
          </cell>
          <cell r="AR712">
            <v>4</v>
          </cell>
          <cell r="AS712">
            <v>2</v>
          </cell>
          <cell r="AT712">
            <v>7200</v>
          </cell>
          <cell r="AU712">
            <v>14400</v>
          </cell>
          <cell r="AV712">
            <v>57600</v>
          </cell>
          <cell r="AW712">
            <v>0</v>
          </cell>
          <cell r="AX712">
            <v>0</v>
          </cell>
          <cell r="AY712">
            <v>1</v>
          </cell>
          <cell r="AZ712">
            <v>0</v>
          </cell>
          <cell r="BA712">
            <v>0</v>
          </cell>
        </row>
        <row r="713">
          <cell r="AC713">
            <v>10872</v>
          </cell>
          <cell r="AM713">
            <v>10872</v>
          </cell>
          <cell r="AN713" t="str">
            <v>Skilled Labour</v>
          </cell>
          <cell r="AO713" t="str">
            <v>hour</v>
          </cell>
          <cell r="AP713">
            <v>2</v>
          </cell>
          <cell r="AQ713">
            <v>0.5</v>
          </cell>
          <cell r="AR713">
            <v>4</v>
          </cell>
          <cell r="AS713">
            <v>4</v>
          </cell>
          <cell r="AT713">
            <v>6500</v>
          </cell>
          <cell r="AU713">
            <v>26000</v>
          </cell>
          <cell r="AV713">
            <v>104000</v>
          </cell>
        </row>
        <row r="714">
          <cell r="AC714">
            <v>10873</v>
          </cell>
          <cell r="AM714">
            <v>10873</v>
          </cell>
          <cell r="AN714" t="str">
            <v>Labour</v>
          </cell>
          <cell r="AO714" t="str">
            <v>hour</v>
          </cell>
          <cell r="AP714">
            <v>4</v>
          </cell>
          <cell r="AQ714">
            <v>0.5</v>
          </cell>
          <cell r="AR714">
            <v>4</v>
          </cell>
          <cell r="AS714">
            <v>8</v>
          </cell>
          <cell r="AT714">
            <v>4300</v>
          </cell>
          <cell r="AU714">
            <v>34400</v>
          </cell>
          <cell r="AV714">
            <v>137600</v>
          </cell>
        </row>
        <row r="715">
          <cell r="AC715">
            <v>10874</v>
          </cell>
          <cell r="AM715">
            <v>10874</v>
          </cell>
        </row>
        <row r="716">
          <cell r="AC716">
            <v>10875</v>
          </cell>
          <cell r="AM716">
            <v>10875</v>
          </cell>
        </row>
        <row r="717">
          <cell r="AC717">
            <v>10876</v>
          </cell>
          <cell r="AM717">
            <v>10876</v>
          </cell>
        </row>
        <row r="718">
          <cell r="AA718">
            <v>0</v>
          </cell>
          <cell r="AC718">
            <v>10877</v>
          </cell>
          <cell r="AM718">
            <v>10877</v>
          </cell>
        </row>
        <row r="719">
          <cell r="D719" t="str">
            <v>Crump de gruyter b = 0.5 m</v>
          </cell>
          <cell r="E719" t="str">
            <v>set</v>
          </cell>
          <cell r="F719">
            <v>99</v>
          </cell>
          <cell r="H719">
            <v>1</v>
          </cell>
          <cell r="Z719">
            <v>500</v>
          </cell>
          <cell r="AA719">
            <v>500</v>
          </cell>
          <cell r="AB719">
            <v>49500</v>
          </cell>
          <cell r="AC719">
            <v>10880</v>
          </cell>
          <cell r="AK719">
            <v>6896000</v>
          </cell>
          <cell r="AL719">
            <v>682704000</v>
          </cell>
          <cell r="AM719">
            <v>10880</v>
          </cell>
          <cell r="AQ719">
            <v>0.5</v>
          </cell>
          <cell r="AU719">
            <v>74800</v>
          </cell>
          <cell r="AV719">
            <v>7405200</v>
          </cell>
          <cell r="AZ719">
            <v>0</v>
          </cell>
          <cell r="BA719">
            <v>0</v>
          </cell>
          <cell r="BB719">
            <v>6971300</v>
          </cell>
          <cell r="BC719">
            <v>690158700</v>
          </cell>
          <cell r="BE719">
            <v>500</v>
          </cell>
          <cell r="BF719">
            <v>6896000</v>
          </cell>
          <cell r="BG719">
            <v>74800</v>
          </cell>
          <cell r="BH719">
            <v>6971300</v>
          </cell>
        </row>
        <row r="720">
          <cell r="G720" t="str">
            <v>tools</v>
          </cell>
          <cell r="H720">
            <v>1</v>
          </cell>
          <cell r="I720" t="str">
            <v>ls</v>
          </cell>
          <cell r="J720">
            <v>1</v>
          </cell>
          <cell r="K720">
            <v>1</v>
          </cell>
          <cell r="L720">
            <v>2</v>
          </cell>
          <cell r="M720">
            <v>25</v>
          </cell>
          <cell r="N720">
            <v>7</v>
          </cell>
          <cell r="O720">
            <v>1</v>
          </cell>
          <cell r="P720">
            <v>350</v>
          </cell>
          <cell r="Q720">
            <v>99</v>
          </cell>
          <cell r="R720">
            <v>99</v>
          </cell>
          <cell r="S720">
            <v>0.28000000000000003</v>
          </cell>
          <cell r="T720">
            <v>500</v>
          </cell>
          <cell r="U720">
            <v>0</v>
          </cell>
          <cell r="V720">
            <v>49500</v>
          </cell>
          <cell r="W720">
            <v>0</v>
          </cell>
          <cell r="X720">
            <v>500</v>
          </cell>
          <cell r="Y720">
            <v>0</v>
          </cell>
          <cell r="Z720">
            <v>500</v>
          </cell>
          <cell r="AA720">
            <v>500</v>
          </cell>
          <cell r="AB720">
            <v>49500</v>
          </cell>
          <cell r="AC720">
            <v>10881</v>
          </cell>
          <cell r="AD720" t="str">
            <v>Crump de gruyter b = 0.5 m</v>
          </cell>
          <cell r="AE720" t="str">
            <v>set</v>
          </cell>
          <cell r="AF720">
            <v>1</v>
          </cell>
          <cell r="AG720">
            <v>99</v>
          </cell>
          <cell r="AH720">
            <v>99</v>
          </cell>
          <cell r="AI720">
            <v>49.5</v>
          </cell>
          <cell r="AJ720">
            <v>6896000</v>
          </cell>
          <cell r="AK720">
            <v>6896000</v>
          </cell>
          <cell r="AL720">
            <v>682704000</v>
          </cell>
          <cell r="AM720">
            <v>10881</v>
          </cell>
          <cell r="AN720" t="str">
            <v>Foreman</v>
          </cell>
          <cell r="AO720" t="str">
            <v>hour</v>
          </cell>
          <cell r="AP720">
            <v>1</v>
          </cell>
          <cell r="AQ720">
            <v>0.5</v>
          </cell>
          <cell r="AR720">
            <v>99</v>
          </cell>
          <cell r="AS720">
            <v>2</v>
          </cell>
          <cell r="AT720">
            <v>7200</v>
          </cell>
          <cell r="AU720">
            <v>14400</v>
          </cell>
          <cell r="AV720">
            <v>1425600</v>
          </cell>
          <cell r="AW720">
            <v>0</v>
          </cell>
          <cell r="AX720">
            <v>0</v>
          </cell>
          <cell r="AY720">
            <v>1</v>
          </cell>
          <cell r="AZ720">
            <v>0</v>
          </cell>
          <cell r="BA720">
            <v>0</v>
          </cell>
        </row>
        <row r="721">
          <cell r="AC721">
            <v>10882</v>
          </cell>
          <cell r="AM721">
            <v>10882</v>
          </cell>
          <cell r="AN721" t="str">
            <v>Skilled Labour</v>
          </cell>
          <cell r="AO721" t="str">
            <v>hour</v>
          </cell>
          <cell r="AP721">
            <v>2</v>
          </cell>
          <cell r="AQ721">
            <v>0.5</v>
          </cell>
          <cell r="AR721">
            <v>99</v>
          </cell>
          <cell r="AS721">
            <v>4</v>
          </cell>
          <cell r="AT721">
            <v>6500</v>
          </cell>
          <cell r="AU721">
            <v>26000</v>
          </cell>
          <cell r="AV721">
            <v>2574000</v>
          </cell>
        </row>
        <row r="722">
          <cell r="AC722">
            <v>10883</v>
          </cell>
          <cell r="AM722">
            <v>10883</v>
          </cell>
          <cell r="AN722" t="str">
            <v>Labour</v>
          </cell>
          <cell r="AO722" t="str">
            <v>hour</v>
          </cell>
          <cell r="AP722">
            <v>4</v>
          </cell>
          <cell r="AQ722">
            <v>0.5</v>
          </cell>
          <cell r="AR722">
            <v>99</v>
          </cell>
          <cell r="AS722">
            <v>8</v>
          </cell>
          <cell r="AT722">
            <v>4300</v>
          </cell>
          <cell r="AU722">
            <v>34400</v>
          </cell>
          <cell r="AV722">
            <v>3405600</v>
          </cell>
        </row>
        <row r="723">
          <cell r="AC723">
            <v>10884</v>
          </cell>
          <cell r="AM723">
            <v>10884</v>
          </cell>
        </row>
        <row r="724">
          <cell r="AC724">
            <v>10885</v>
          </cell>
          <cell r="AM724">
            <v>10885</v>
          </cell>
        </row>
        <row r="725">
          <cell r="AC725">
            <v>10886</v>
          </cell>
          <cell r="AM725">
            <v>10886</v>
          </cell>
        </row>
        <row r="726">
          <cell r="AA726">
            <v>0</v>
          </cell>
          <cell r="AC726">
            <v>10887</v>
          </cell>
          <cell r="AM726">
            <v>10887</v>
          </cell>
        </row>
        <row r="727">
          <cell r="D727" t="str">
            <v>Crump de gruyter b = 0.75 m</v>
          </cell>
          <cell r="E727" t="str">
            <v>set</v>
          </cell>
          <cell r="F727">
            <v>1</v>
          </cell>
          <cell r="H727">
            <v>1</v>
          </cell>
          <cell r="Z727">
            <v>500</v>
          </cell>
          <cell r="AA727">
            <v>500</v>
          </cell>
          <cell r="AB727">
            <v>500</v>
          </cell>
          <cell r="AC727">
            <v>10890</v>
          </cell>
          <cell r="AK727">
            <v>7280000</v>
          </cell>
          <cell r="AL727">
            <v>7280000</v>
          </cell>
          <cell r="AM727">
            <v>10890</v>
          </cell>
          <cell r="AQ727">
            <v>0.5</v>
          </cell>
          <cell r="AU727">
            <v>74800</v>
          </cell>
          <cell r="AV727">
            <v>74800</v>
          </cell>
          <cell r="AZ727">
            <v>0</v>
          </cell>
          <cell r="BA727">
            <v>0</v>
          </cell>
          <cell r="BB727">
            <v>7355300</v>
          </cell>
          <cell r="BC727">
            <v>7355300</v>
          </cell>
          <cell r="BE727">
            <v>500</v>
          </cell>
          <cell r="BF727">
            <v>7280000</v>
          </cell>
          <cell r="BG727">
            <v>74800</v>
          </cell>
          <cell r="BH727">
            <v>7355300</v>
          </cell>
        </row>
        <row r="728">
          <cell r="G728" t="str">
            <v>tools</v>
          </cell>
          <cell r="H728">
            <v>1</v>
          </cell>
          <cell r="I728" t="str">
            <v>ls</v>
          </cell>
          <cell r="J728">
            <v>1</v>
          </cell>
          <cell r="K728">
            <v>1</v>
          </cell>
          <cell r="L728">
            <v>1</v>
          </cell>
          <cell r="M728">
            <v>25</v>
          </cell>
          <cell r="N728">
            <v>7</v>
          </cell>
          <cell r="O728">
            <v>1</v>
          </cell>
          <cell r="P728">
            <v>175</v>
          </cell>
          <cell r="Q728">
            <v>1</v>
          </cell>
          <cell r="R728">
            <v>1</v>
          </cell>
          <cell r="S728">
            <v>0</v>
          </cell>
          <cell r="T728">
            <v>500</v>
          </cell>
          <cell r="U728">
            <v>0</v>
          </cell>
          <cell r="V728">
            <v>500</v>
          </cell>
          <cell r="W728">
            <v>0</v>
          </cell>
          <cell r="X728">
            <v>500</v>
          </cell>
          <cell r="Y728">
            <v>0</v>
          </cell>
          <cell r="Z728">
            <v>500</v>
          </cell>
          <cell r="AA728">
            <v>500</v>
          </cell>
          <cell r="AB728">
            <v>500</v>
          </cell>
          <cell r="AC728">
            <v>10891</v>
          </cell>
          <cell r="AD728" t="str">
            <v>Crump de gruyter b = 0.75 m</v>
          </cell>
          <cell r="AE728" t="str">
            <v>set</v>
          </cell>
          <cell r="AF728">
            <v>1</v>
          </cell>
          <cell r="AG728">
            <v>1</v>
          </cell>
          <cell r="AH728">
            <v>1</v>
          </cell>
          <cell r="AI728">
            <v>1</v>
          </cell>
          <cell r="AJ728">
            <v>7280000</v>
          </cell>
          <cell r="AK728">
            <v>7280000</v>
          </cell>
          <cell r="AL728">
            <v>7280000</v>
          </cell>
          <cell r="AM728">
            <v>10891</v>
          </cell>
          <cell r="AN728" t="str">
            <v>Foreman</v>
          </cell>
          <cell r="AO728" t="str">
            <v>hour</v>
          </cell>
          <cell r="AP728">
            <v>1</v>
          </cell>
          <cell r="AQ728">
            <v>0.5</v>
          </cell>
          <cell r="AR728">
            <v>1</v>
          </cell>
          <cell r="AS728">
            <v>2</v>
          </cell>
          <cell r="AT728">
            <v>7200</v>
          </cell>
          <cell r="AU728">
            <v>14400</v>
          </cell>
          <cell r="AV728">
            <v>14400</v>
          </cell>
          <cell r="AW728">
            <v>0</v>
          </cell>
          <cell r="AX728">
            <v>0</v>
          </cell>
          <cell r="AY728">
            <v>1</v>
          </cell>
          <cell r="AZ728">
            <v>0</v>
          </cell>
          <cell r="BA728">
            <v>0</v>
          </cell>
        </row>
        <row r="729">
          <cell r="AC729">
            <v>10892</v>
          </cell>
          <cell r="AM729">
            <v>10892</v>
          </cell>
          <cell r="AN729" t="str">
            <v>Skilled Labour</v>
          </cell>
          <cell r="AO729" t="str">
            <v>hour</v>
          </cell>
          <cell r="AP729">
            <v>2</v>
          </cell>
          <cell r="AQ729">
            <v>0.5</v>
          </cell>
          <cell r="AR729">
            <v>1</v>
          </cell>
          <cell r="AS729">
            <v>4</v>
          </cell>
          <cell r="AT729">
            <v>6500</v>
          </cell>
          <cell r="AU729">
            <v>26000</v>
          </cell>
          <cell r="AV729">
            <v>26000</v>
          </cell>
        </row>
        <row r="730">
          <cell r="AC730">
            <v>10893</v>
          </cell>
          <cell r="AM730">
            <v>10893</v>
          </cell>
          <cell r="AN730" t="str">
            <v>Labour</v>
          </cell>
          <cell r="AO730" t="str">
            <v>hour</v>
          </cell>
          <cell r="AP730">
            <v>4</v>
          </cell>
          <cell r="AQ730">
            <v>0.5</v>
          </cell>
          <cell r="AR730">
            <v>1</v>
          </cell>
          <cell r="AS730">
            <v>8</v>
          </cell>
          <cell r="AT730">
            <v>4300</v>
          </cell>
          <cell r="AU730">
            <v>34400</v>
          </cell>
          <cell r="AV730">
            <v>34400</v>
          </cell>
        </row>
        <row r="731">
          <cell r="AC731">
            <v>10894</v>
          </cell>
          <cell r="AM731">
            <v>10894</v>
          </cell>
        </row>
        <row r="732">
          <cell r="AC732">
            <v>10895</v>
          </cell>
          <cell r="AM732">
            <v>10895</v>
          </cell>
        </row>
        <row r="733">
          <cell r="AC733">
            <v>10896</v>
          </cell>
          <cell r="AM733">
            <v>10896</v>
          </cell>
        </row>
        <row r="734">
          <cell r="AA734">
            <v>0</v>
          </cell>
          <cell r="AC734">
            <v>10897</v>
          </cell>
          <cell r="AM734">
            <v>10897</v>
          </cell>
        </row>
        <row r="735">
          <cell r="D735" t="str">
            <v>Slide gate, b = 0.4 m</v>
          </cell>
          <cell r="E735" t="str">
            <v>set</v>
          </cell>
          <cell r="F735">
            <v>2</v>
          </cell>
          <cell r="H735">
            <v>1</v>
          </cell>
          <cell r="Z735">
            <v>500</v>
          </cell>
          <cell r="AA735">
            <v>500</v>
          </cell>
          <cell r="AB735">
            <v>1000</v>
          </cell>
          <cell r="AC735">
            <v>10900</v>
          </cell>
          <cell r="AK735">
            <v>6320000</v>
          </cell>
          <cell r="AL735">
            <v>12640000</v>
          </cell>
          <cell r="AM735">
            <v>10900</v>
          </cell>
          <cell r="AQ735">
            <v>0.5</v>
          </cell>
          <cell r="AU735">
            <v>74800</v>
          </cell>
          <cell r="AV735">
            <v>149600</v>
          </cell>
          <cell r="AZ735">
            <v>0</v>
          </cell>
          <cell r="BA735">
            <v>0</v>
          </cell>
          <cell r="BB735">
            <v>6395300</v>
          </cell>
          <cell r="BC735">
            <v>12790600</v>
          </cell>
          <cell r="BE735">
            <v>500</v>
          </cell>
          <cell r="BF735">
            <v>6320000</v>
          </cell>
          <cell r="BG735">
            <v>74800</v>
          </cell>
          <cell r="BH735">
            <v>6395300</v>
          </cell>
        </row>
        <row r="736">
          <cell r="G736" t="str">
            <v>tools</v>
          </cell>
          <cell r="H736">
            <v>1</v>
          </cell>
          <cell r="I736" t="str">
            <v>ls</v>
          </cell>
          <cell r="J736">
            <v>1</v>
          </cell>
          <cell r="K736">
            <v>1</v>
          </cell>
          <cell r="L736">
            <v>1</v>
          </cell>
          <cell r="M736">
            <v>25</v>
          </cell>
          <cell r="N736">
            <v>7</v>
          </cell>
          <cell r="O736">
            <v>1</v>
          </cell>
          <cell r="P736">
            <v>175</v>
          </cell>
          <cell r="Q736">
            <v>2</v>
          </cell>
          <cell r="R736">
            <v>2</v>
          </cell>
          <cell r="S736">
            <v>0.01</v>
          </cell>
          <cell r="T736">
            <v>500</v>
          </cell>
          <cell r="U736">
            <v>0</v>
          </cell>
          <cell r="V736">
            <v>1000</v>
          </cell>
          <cell r="W736">
            <v>0</v>
          </cell>
          <cell r="X736">
            <v>500</v>
          </cell>
          <cell r="Y736">
            <v>0</v>
          </cell>
          <cell r="Z736">
            <v>500</v>
          </cell>
          <cell r="AA736">
            <v>500</v>
          </cell>
          <cell r="AB736">
            <v>1000</v>
          </cell>
          <cell r="AC736">
            <v>10901</v>
          </cell>
          <cell r="AD736" t="str">
            <v>Slide gate, b = 0.4 m</v>
          </cell>
          <cell r="AE736" t="str">
            <v>set</v>
          </cell>
          <cell r="AF736">
            <v>1</v>
          </cell>
          <cell r="AG736">
            <v>2</v>
          </cell>
          <cell r="AH736">
            <v>2</v>
          </cell>
          <cell r="AI736">
            <v>2</v>
          </cell>
          <cell r="AJ736">
            <v>6320000</v>
          </cell>
          <cell r="AK736">
            <v>6320000</v>
          </cell>
          <cell r="AL736">
            <v>12640000</v>
          </cell>
          <cell r="AM736">
            <v>10901</v>
          </cell>
          <cell r="AN736" t="str">
            <v>Foreman</v>
          </cell>
          <cell r="AO736" t="str">
            <v>hour</v>
          </cell>
          <cell r="AP736">
            <v>1</v>
          </cell>
          <cell r="AQ736">
            <v>0.5</v>
          </cell>
          <cell r="AR736">
            <v>2</v>
          </cell>
          <cell r="AS736">
            <v>2</v>
          </cell>
          <cell r="AT736">
            <v>7200</v>
          </cell>
          <cell r="AU736">
            <v>14400</v>
          </cell>
          <cell r="AV736">
            <v>28800</v>
          </cell>
          <cell r="AW736">
            <v>0</v>
          </cell>
          <cell r="AX736">
            <v>0</v>
          </cell>
          <cell r="AY736">
            <v>1</v>
          </cell>
          <cell r="AZ736">
            <v>0</v>
          </cell>
          <cell r="BA736">
            <v>0</v>
          </cell>
        </row>
        <row r="737">
          <cell r="AC737">
            <v>10902</v>
          </cell>
          <cell r="AM737">
            <v>10902</v>
          </cell>
          <cell r="AN737" t="str">
            <v>Skilled Labour</v>
          </cell>
          <cell r="AO737" t="str">
            <v>hour</v>
          </cell>
          <cell r="AP737">
            <v>2</v>
          </cell>
          <cell r="AQ737">
            <v>0.5</v>
          </cell>
          <cell r="AR737">
            <v>2</v>
          </cell>
          <cell r="AS737">
            <v>4</v>
          </cell>
          <cell r="AT737">
            <v>6500</v>
          </cell>
          <cell r="AU737">
            <v>26000</v>
          </cell>
          <cell r="AV737">
            <v>52000</v>
          </cell>
        </row>
        <row r="738">
          <cell r="AC738">
            <v>10903</v>
          </cell>
          <cell r="AM738">
            <v>10903</v>
          </cell>
          <cell r="AN738" t="str">
            <v>Labour</v>
          </cell>
          <cell r="AO738" t="str">
            <v>hour</v>
          </cell>
          <cell r="AP738">
            <v>4</v>
          </cell>
          <cell r="AQ738">
            <v>0.5</v>
          </cell>
          <cell r="AR738">
            <v>2</v>
          </cell>
          <cell r="AS738">
            <v>8</v>
          </cell>
          <cell r="AT738">
            <v>4300</v>
          </cell>
          <cell r="AU738">
            <v>34400</v>
          </cell>
          <cell r="AV738">
            <v>68800</v>
          </cell>
        </row>
        <row r="739">
          <cell r="AC739">
            <v>10904</v>
          </cell>
          <cell r="AM739">
            <v>10904</v>
          </cell>
        </row>
        <row r="740">
          <cell r="AC740">
            <v>10905</v>
          </cell>
          <cell r="AM740">
            <v>10905</v>
          </cell>
        </row>
        <row r="741">
          <cell r="AC741">
            <v>10906</v>
          </cell>
          <cell r="AM741">
            <v>10906</v>
          </cell>
        </row>
        <row r="742">
          <cell r="AA742">
            <v>0</v>
          </cell>
          <cell r="AC742">
            <v>10907</v>
          </cell>
          <cell r="AM742">
            <v>10907</v>
          </cell>
        </row>
        <row r="743">
          <cell r="D743" t="str">
            <v>Slide gate, b = 0.5 m</v>
          </cell>
          <cell r="E743" t="str">
            <v>set</v>
          </cell>
          <cell r="F743">
            <v>6</v>
          </cell>
          <cell r="H743">
            <v>1</v>
          </cell>
          <cell r="Z743">
            <v>500</v>
          </cell>
          <cell r="AA743">
            <v>500</v>
          </cell>
          <cell r="AB743">
            <v>3000</v>
          </cell>
          <cell r="AC743">
            <v>10910</v>
          </cell>
          <cell r="AK743">
            <v>6640000</v>
          </cell>
          <cell r="AL743">
            <v>39840000</v>
          </cell>
          <cell r="AM743">
            <v>10910</v>
          </cell>
          <cell r="AQ743">
            <v>0.5</v>
          </cell>
          <cell r="AU743">
            <v>74800</v>
          </cell>
          <cell r="AV743">
            <v>448800</v>
          </cell>
          <cell r="AZ743">
            <v>0</v>
          </cell>
          <cell r="BA743">
            <v>0</v>
          </cell>
          <cell r="BB743">
            <v>6715300</v>
          </cell>
          <cell r="BC743">
            <v>40291800</v>
          </cell>
          <cell r="BE743">
            <v>500</v>
          </cell>
          <cell r="BF743">
            <v>6640000</v>
          </cell>
          <cell r="BG743">
            <v>74800</v>
          </cell>
          <cell r="BH743">
            <v>6715300</v>
          </cell>
        </row>
        <row r="744">
          <cell r="G744" t="str">
            <v>tools</v>
          </cell>
          <cell r="H744">
            <v>1</v>
          </cell>
          <cell r="I744" t="str">
            <v>ls</v>
          </cell>
          <cell r="J744">
            <v>1</v>
          </cell>
          <cell r="K744">
            <v>1</v>
          </cell>
          <cell r="L744">
            <v>1</v>
          </cell>
          <cell r="M744">
            <v>25</v>
          </cell>
          <cell r="N744">
            <v>7</v>
          </cell>
          <cell r="O744">
            <v>1</v>
          </cell>
          <cell r="P744">
            <v>175</v>
          </cell>
          <cell r="Q744">
            <v>6</v>
          </cell>
          <cell r="R744">
            <v>6</v>
          </cell>
          <cell r="S744">
            <v>0.03</v>
          </cell>
          <cell r="T744">
            <v>500</v>
          </cell>
          <cell r="U744">
            <v>0</v>
          </cell>
          <cell r="V744">
            <v>3000</v>
          </cell>
          <cell r="W744">
            <v>0</v>
          </cell>
          <cell r="X744">
            <v>500</v>
          </cell>
          <cell r="Y744">
            <v>0</v>
          </cell>
          <cell r="Z744">
            <v>500</v>
          </cell>
          <cell r="AA744">
            <v>500</v>
          </cell>
          <cell r="AB744">
            <v>3000</v>
          </cell>
          <cell r="AC744">
            <v>10911</v>
          </cell>
          <cell r="AD744" t="str">
            <v>Slide gate, b = 0.5 m</v>
          </cell>
          <cell r="AE744" t="str">
            <v>set</v>
          </cell>
          <cell r="AF744">
            <v>1</v>
          </cell>
          <cell r="AG744">
            <v>6</v>
          </cell>
          <cell r="AH744">
            <v>6</v>
          </cell>
          <cell r="AI744">
            <v>6</v>
          </cell>
          <cell r="AJ744">
            <v>6640000</v>
          </cell>
          <cell r="AK744">
            <v>6640000</v>
          </cell>
          <cell r="AL744">
            <v>39840000</v>
          </cell>
          <cell r="AM744">
            <v>10911</v>
          </cell>
          <cell r="AN744" t="str">
            <v>Foreman</v>
          </cell>
          <cell r="AO744" t="str">
            <v>hour</v>
          </cell>
          <cell r="AP744">
            <v>1</v>
          </cell>
          <cell r="AQ744">
            <v>0.5</v>
          </cell>
          <cell r="AR744">
            <v>6</v>
          </cell>
          <cell r="AS744">
            <v>2</v>
          </cell>
          <cell r="AT744">
            <v>7200</v>
          </cell>
          <cell r="AU744">
            <v>14400</v>
          </cell>
          <cell r="AV744">
            <v>86400</v>
          </cell>
          <cell r="AW744">
            <v>0</v>
          </cell>
          <cell r="AX744">
            <v>0</v>
          </cell>
          <cell r="AY744">
            <v>1</v>
          </cell>
          <cell r="AZ744">
            <v>0</v>
          </cell>
          <cell r="BA744">
            <v>0</v>
          </cell>
        </row>
        <row r="745">
          <cell r="AC745">
            <v>10912</v>
          </cell>
          <cell r="AM745">
            <v>10912</v>
          </cell>
          <cell r="AN745" t="str">
            <v>Skilled Labour</v>
          </cell>
          <cell r="AO745" t="str">
            <v>hour</v>
          </cell>
          <cell r="AP745">
            <v>2</v>
          </cell>
          <cell r="AQ745">
            <v>0.5</v>
          </cell>
          <cell r="AR745">
            <v>6</v>
          </cell>
          <cell r="AS745">
            <v>4</v>
          </cell>
          <cell r="AT745">
            <v>6500</v>
          </cell>
          <cell r="AU745">
            <v>26000</v>
          </cell>
          <cell r="AV745">
            <v>156000</v>
          </cell>
        </row>
        <row r="746">
          <cell r="AC746">
            <v>10913</v>
          </cell>
          <cell r="AM746">
            <v>10913</v>
          </cell>
          <cell r="AN746" t="str">
            <v>Labour</v>
          </cell>
          <cell r="AO746" t="str">
            <v>hour</v>
          </cell>
          <cell r="AP746">
            <v>4</v>
          </cell>
          <cell r="AQ746">
            <v>0.5</v>
          </cell>
          <cell r="AR746">
            <v>6</v>
          </cell>
          <cell r="AS746">
            <v>8</v>
          </cell>
          <cell r="AT746">
            <v>4300</v>
          </cell>
          <cell r="AU746">
            <v>34400</v>
          </cell>
          <cell r="AV746">
            <v>206400</v>
          </cell>
        </row>
        <row r="747">
          <cell r="AC747">
            <v>10914</v>
          </cell>
          <cell r="AM747">
            <v>10914</v>
          </cell>
        </row>
        <row r="748">
          <cell r="AC748">
            <v>10915</v>
          </cell>
          <cell r="AM748">
            <v>10915</v>
          </cell>
        </row>
        <row r="749">
          <cell r="AC749">
            <v>10916</v>
          </cell>
          <cell r="AM749">
            <v>10916</v>
          </cell>
        </row>
        <row r="750">
          <cell r="AA750">
            <v>0</v>
          </cell>
          <cell r="AC750">
            <v>10917</v>
          </cell>
          <cell r="AM750">
            <v>10917</v>
          </cell>
        </row>
        <row r="751">
          <cell r="D751" t="str">
            <v>Slide gate, b = 0.75 m</v>
          </cell>
          <cell r="E751" t="str">
            <v>set</v>
          </cell>
          <cell r="F751">
            <v>5</v>
          </cell>
          <cell r="H751">
            <v>1</v>
          </cell>
          <cell r="Z751">
            <v>500</v>
          </cell>
          <cell r="AA751">
            <v>500</v>
          </cell>
          <cell r="AB751">
            <v>2500</v>
          </cell>
          <cell r="AC751">
            <v>10920</v>
          </cell>
          <cell r="AK751">
            <v>7080000</v>
          </cell>
          <cell r="AL751">
            <v>35400000</v>
          </cell>
          <cell r="AM751">
            <v>10920</v>
          </cell>
          <cell r="AQ751">
            <v>0.5</v>
          </cell>
          <cell r="AU751">
            <v>74800</v>
          </cell>
          <cell r="AV751">
            <v>374000</v>
          </cell>
          <cell r="AZ751">
            <v>0</v>
          </cell>
          <cell r="BA751">
            <v>0</v>
          </cell>
          <cell r="BB751">
            <v>7155300</v>
          </cell>
          <cell r="BC751">
            <v>35776500</v>
          </cell>
          <cell r="BE751">
            <v>500</v>
          </cell>
          <cell r="BF751">
            <v>7080000</v>
          </cell>
          <cell r="BG751">
            <v>74800</v>
          </cell>
          <cell r="BH751">
            <v>7155300</v>
          </cell>
        </row>
        <row r="752">
          <cell r="G752" t="str">
            <v>tools</v>
          </cell>
          <cell r="H752">
            <v>1</v>
          </cell>
          <cell r="I752" t="str">
            <v>ls</v>
          </cell>
          <cell r="J752">
            <v>1</v>
          </cell>
          <cell r="K752">
            <v>1</v>
          </cell>
          <cell r="L752">
            <v>1</v>
          </cell>
          <cell r="M752">
            <v>25</v>
          </cell>
          <cell r="N752">
            <v>7</v>
          </cell>
          <cell r="O752">
            <v>1</v>
          </cell>
          <cell r="P752">
            <v>175</v>
          </cell>
          <cell r="Q752">
            <v>5</v>
          </cell>
          <cell r="R752">
            <v>5</v>
          </cell>
          <cell r="S752">
            <v>0.02</v>
          </cell>
          <cell r="T752">
            <v>500</v>
          </cell>
          <cell r="U752">
            <v>0</v>
          </cell>
          <cell r="V752">
            <v>2500</v>
          </cell>
          <cell r="W752">
            <v>0</v>
          </cell>
          <cell r="X752">
            <v>500</v>
          </cell>
          <cell r="Y752">
            <v>0</v>
          </cell>
          <cell r="Z752">
            <v>500</v>
          </cell>
          <cell r="AA752">
            <v>500</v>
          </cell>
          <cell r="AB752">
            <v>2500</v>
          </cell>
          <cell r="AC752">
            <v>10921</v>
          </cell>
          <cell r="AD752" t="str">
            <v>Slide gate, b = 0.75 m</v>
          </cell>
          <cell r="AE752" t="str">
            <v>set</v>
          </cell>
          <cell r="AF752">
            <v>1</v>
          </cell>
          <cell r="AG752">
            <v>5</v>
          </cell>
          <cell r="AH752">
            <v>5</v>
          </cell>
          <cell r="AI752">
            <v>5</v>
          </cell>
          <cell r="AJ752">
            <v>7080000</v>
          </cell>
          <cell r="AK752">
            <v>7080000</v>
          </cell>
          <cell r="AL752">
            <v>35400000</v>
          </cell>
          <cell r="AM752">
            <v>10921</v>
          </cell>
          <cell r="AN752" t="str">
            <v>Foreman</v>
          </cell>
          <cell r="AO752" t="str">
            <v>hour</v>
          </cell>
          <cell r="AP752">
            <v>1</v>
          </cell>
          <cell r="AQ752">
            <v>0.5</v>
          </cell>
          <cell r="AR752">
            <v>5</v>
          </cell>
          <cell r="AS752">
            <v>2</v>
          </cell>
          <cell r="AT752">
            <v>7200</v>
          </cell>
          <cell r="AU752">
            <v>14400</v>
          </cell>
          <cell r="AV752">
            <v>72000</v>
          </cell>
          <cell r="AW752">
            <v>0</v>
          </cell>
          <cell r="AX752">
            <v>0</v>
          </cell>
          <cell r="AY752">
            <v>1</v>
          </cell>
          <cell r="AZ752">
            <v>0</v>
          </cell>
          <cell r="BA752">
            <v>0</v>
          </cell>
        </row>
        <row r="753">
          <cell r="AC753">
            <v>10922</v>
          </cell>
          <cell r="AM753">
            <v>10922</v>
          </cell>
          <cell r="AN753" t="str">
            <v>Skilled Labour</v>
          </cell>
          <cell r="AO753" t="str">
            <v>hour</v>
          </cell>
          <cell r="AP753">
            <v>2</v>
          </cell>
          <cell r="AQ753">
            <v>0.5</v>
          </cell>
          <cell r="AR753">
            <v>5</v>
          </cell>
          <cell r="AS753">
            <v>4</v>
          </cell>
          <cell r="AT753">
            <v>6500</v>
          </cell>
          <cell r="AU753">
            <v>26000</v>
          </cell>
          <cell r="AV753">
            <v>130000</v>
          </cell>
        </row>
        <row r="754">
          <cell r="AC754">
            <v>10923</v>
          </cell>
          <cell r="AM754">
            <v>10923</v>
          </cell>
          <cell r="AN754" t="str">
            <v>Labour</v>
          </cell>
          <cell r="AO754" t="str">
            <v>hour</v>
          </cell>
          <cell r="AP754">
            <v>4</v>
          </cell>
          <cell r="AQ754">
            <v>0.5</v>
          </cell>
          <cell r="AR754">
            <v>5</v>
          </cell>
          <cell r="AS754">
            <v>8</v>
          </cell>
          <cell r="AT754">
            <v>4300</v>
          </cell>
          <cell r="AU754">
            <v>34400</v>
          </cell>
          <cell r="AV754">
            <v>172000</v>
          </cell>
        </row>
        <row r="755">
          <cell r="AC755">
            <v>10924</v>
          </cell>
          <cell r="AM755">
            <v>10924</v>
          </cell>
        </row>
        <row r="756">
          <cell r="AC756">
            <v>10925</v>
          </cell>
          <cell r="AM756">
            <v>10925</v>
          </cell>
        </row>
        <row r="757">
          <cell r="AC757">
            <v>10926</v>
          </cell>
          <cell r="AM757">
            <v>10926</v>
          </cell>
        </row>
        <row r="758">
          <cell r="AA758">
            <v>0</v>
          </cell>
          <cell r="AC758">
            <v>10927</v>
          </cell>
          <cell r="AM758">
            <v>10927</v>
          </cell>
        </row>
        <row r="759">
          <cell r="D759" t="str">
            <v>Slide gate, b = 0.8 m</v>
          </cell>
          <cell r="E759" t="str">
            <v>set</v>
          </cell>
          <cell r="F759">
            <v>2</v>
          </cell>
          <cell r="H759">
            <v>1</v>
          </cell>
          <cell r="Z759">
            <v>500</v>
          </cell>
          <cell r="AA759">
            <v>500</v>
          </cell>
          <cell r="AB759">
            <v>1000</v>
          </cell>
          <cell r="AC759">
            <v>10930</v>
          </cell>
          <cell r="AK759">
            <v>7192000</v>
          </cell>
          <cell r="AL759">
            <v>14384000</v>
          </cell>
          <cell r="AM759">
            <v>10930</v>
          </cell>
          <cell r="AQ759">
            <v>0.5</v>
          </cell>
          <cell r="AU759">
            <v>74800</v>
          </cell>
          <cell r="AV759">
            <v>149600</v>
          </cell>
          <cell r="AZ759">
            <v>0</v>
          </cell>
          <cell r="BA759">
            <v>0</v>
          </cell>
          <cell r="BB759">
            <v>7267300</v>
          </cell>
          <cell r="BC759">
            <v>14534600</v>
          </cell>
          <cell r="BE759">
            <v>500</v>
          </cell>
          <cell r="BF759">
            <v>7192000</v>
          </cell>
          <cell r="BG759">
            <v>74800</v>
          </cell>
          <cell r="BH759">
            <v>7267300</v>
          </cell>
        </row>
        <row r="760">
          <cell r="G760" t="str">
            <v>tools</v>
          </cell>
          <cell r="H760">
            <v>1</v>
          </cell>
          <cell r="I760" t="str">
            <v>ls</v>
          </cell>
          <cell r="J760">
            <v>1</v>
          </cell>
          <cell r="K760">
            <v>1</v>
          </cell>
          <cell r="L760">
            <v>1</v>
          </cell>
          <cell r="M760">
            <v>25</v>
          </cell>
          <cell r="N760">
            <v>7</v>
          </cell>
          <cell r="O760">
            <v>1</v>
          </cell>
          <cell r="P760">
            <v>175</v>
          </cell>
          <cell r="Q760">
            <v>2</v>
          </cell>
          <cell r="R760">
            <v>2</v>
          </cell>
          <cell r="S760">
            <v>0.01</v>
          </cell>
          <cell r="T760">
            <v>500</v>
          </cell>
          <cell r="U760">
            <v>0</v>
          </cell>
          <cell r="V760">
            <v>1000</v>
          </cell>
          <cell r="W760">
            <v>0</v>
          </cell>
          <cell r="X760">
            <v>500</v>
          </cell>
          <cell r="Y760">
            <v>0</v>
          </cell>
          <cell r="Z760">
            <v>500</v>
          </cell>
          <cell r="AA760">
            <v>500</v>
          </cell>
          <cell r="AB760">
            <v>1000</v>
          </cell>
          <cell r="AC760">
            <v>10931</v>
          </cell>
          <cell r="AD760" t="str">
            <v>Slide gate, b = 0.8 m</v>
          </cell>
          <cell r="AE760" t="str">
            <v>set</v>
          </cell>
          <cell r="AF760">
            <v>1</v>
          </cell>
          <cell r="AG760">
            <v>2</v>
          </cell>
          <cell r="AH760">
            <v>2</v>
          </cell>
          <cell r="AI760">
            <v>2</v>
          </cell>
          <cell r="AJ760">
            <v>7192000</v>
          </cell>
          <cell r="AK760">
            <v>7192000</v>
          </cell>
          <cell r="AL760">
            <v>14384000</v>
          </cell>
          <cell r="AM760">
            <v>10931</v>
          </cell>
          <cell r="AN760" t="str">
            <v>Foreman</v>
          </cell>
          <cell r="AO760" t="str">
            <v>hour</v>
          </cell>
          <cell r="AP760">
            <v>1</v>
          </cell>
          <cell r="AQ760">
            <v>0.5</v>
          </cell>
          <cell r="AR760">
            <v>2</v>
          </cell>
          <cell r="AS760">
            <v>2</v>
          </cell>
          <cell r="AT760">
            <v>7200</v>
          </cell>
          <cell r="AU760">
            <v>14400</v>
          </cell>
          <cell r="AV760">
            <v>28800</v>
          </cell>
          <cell r="AW760">
            <v>0</v>
          </cell>
          <cell r="AX760">
            <v>0</v>
          </cell>
          <cell r="AY760">
            <v>1</v>
          </cell>
          <cell r="AZ760">
            <v>0</v>
          </cell>
          <cell r="BA760">
            <v>0</v>
          </cell>
        </row>
        <row r="761">
          <cell r="AC761">
            <v>10932</v>
          </cell>
          <cell r="AM761">
            <v>10932</v>
          </cell>
          <cell r="AN761" t="str">
            <v>Skilled Labour</v>
          </cell>
          <cell r="AO761" t="str">
            <v>hour</v>
          </cell>
          <cell r="AP761">
            <v>2</v>
          </cell>
          <cell r="AQ761">
            <v>0.5</v>
          </cell>
          <cell r="AR761">
            <v>2</v>
          </cell>
          <cell r="AS761">
            <v>4</v>
          </cell>
          <cell r="AT761">
            <v>6500</v>
          </cell>
          <cell r="AU761">
            <v>26000</v>
          </cell>
          <cell r="AV761">
            <v>52000</v>
          </cell>
        </row>
        <row r="762">
          <cell r="AC762">
            <v>10933</v>
          </cell>
          <cell r="AM762">
            <v>10933</v>
          </cell>
          <cell r="AN762" t="str">
            <v>Labour</v>
          </cell>
          <cell r="AO762" t="str">
            <v>hour</v>
          </cell>
          <cell r="AP762">
            <v>4</v>
          </cell>
          <cell r="AQ762">
            <v>0.5</v>
          </cell>
          <cell r="AR762">
            <v>2</v>
          </cell>
          <cell r="AS762">
            <v>8</v>
          </cell>
          <cell r="AT762">
            <v>4300</v>
          </cell>
          <cell r="AU762">
            <v>34400</v>
          </cell>
          <cell r="AV762">
            <v>68800</v>
          </cell>
        </row>
        <row r="763">
          <cell r="AC763">
            <v>10934</v>
          </cell>
          <cell r="AM763">
            <v>10934</v>
          </cell>
        </row>
        <row r="764">
          <cell r="AC764">
            <v>10935</v>
          </cell>
          <cell r="AM764">
            <v>10935</v>
          </cell>
        </row>
        <row r="765">
          <cell r="AC765">
            <v>10936</v>
          </cell>
          <cell r="AM765">
            <v>10936</v>
          </cell>
        </row>
        <row r="766">
          <cell r="AA766">
            <v>0</v>
          </cell>
          <cell r="AC766">
            <v>10937</v>
          </cell>
          <cell r="AM766">
            <v>10937</v>
          </cell>
        </row>
        <row r="767">
          <cell r="D767" t="str">
            <v>Slide gate, b = 0.85 m</v>
          </cell>
          <cell r="E767" t="str">
            <v>set</v>
          </cell>
          <cell r="F767">
            <v>1</v>
          </cell>
          <cell r="H767">
            <v>1</v>
          </cell>
          <cell r="Z767">
            <v>500</v>
          </cell>
          <cell r="AA767">
            <v>500</v>
          </cell>
          <cell r="AB767">
            <v>500</v>
          </cell>
          <cell r="AC767">
            <v>10940</v>
          </cell>
          <cell r="AK767">
            <v>7520000</v>
          </cell>
          <cell r="AL767">
            <v>7520000</v>
          </cell>
          <cell r="AM767">
            <v>10940</v>
          </cell>
          <cell r="AQ767">
            <v>0.5</v>
          </cell>
          <cell r="AU767">
            <v>74800</v>
          </cell>
          <cell r="AV767">
            <v>74800</v>
          </cell>
          <cell r="AZ767">
            <v>0</v>
          </cell>
          <cell r="BA767">
            <v>0</v>
          </cell>
          <cell r="BB767">
            <v>7595300</v>
          </cell>
          <cell r="BC767">
            <v>7595300</v>
          </cell>
          <cell r="BE767">
            <v>500</v>
          </cell>
          <cell r="BF767">
            <v>7520000</v>
          </cell>
          <cell r="BG767">
            <v>74800</v>
          </cell>
          <cell r="BH767">
            <v>7595300</v>
          </cell>
        </row>
        <row r="768">
          <cell r="G768" t="str">
            <v>tools</v>
          </cell>
          <cell r="H768">
            <v>1</v>
          </cell>
          <cell r="I768" t="str">
            <v>ls</v>
          </cell>
          <cell r="J768">
            <v>1</v>
          </cell>
          <cell r="K768">
            <v>1</v>
          </cell>
          <cell r="L768">
            <v>1</v>
          </cell>
          <cell r="M768">
            <v>25</v>
          </cell>
          <cell r="N768">
            <v>7</v>
          </cell>
          <cell r="O768">
            <v>1</v>
          </cell>
          <cell r="P768">
            <v>175</v>
          </cell>
          <cell r="Q768">
            <v>1</v>
          </cell>
          <cell r="R768">
            <v>1</v>
          </cell>
          <cell r="S768">
            <v>0</v>
          </cell>
          <cell r="T768">
            <v>500</v>
          </cell>
          <cell r="U768">
            <v>0</v>
          </cell>
          <cell r="V768">
            <v>500</v>
          </cell>
          <cell r="W768">
            <v>0</v>
          </cell>
          <cell r="X768">
            <v>500</v>
          </cell>
          <cell r="Y768">
            <v>0</v>
          </cell>
          <cell r="Z768">
            <v>500</v>
          </cell>
          <cell r="AA768">
            <v>500</v>
          </cell>
          <cell r="AB768">
            <v>500</v>
          </cell>
          <cell r="AC768">
            <v>10941</v>
          </cell>
          <cell r="AD768" t="str">
            <v>Slide gate, b = 0.85 m</v>
          </cell>
          <cell r="AE768" t="str">
            <v>set</v>
          </cell>
          <cell r="AF768">
            <v>1</v>
          </cell>
          <cell r="AG768">
            <v>1</v>
          </cell>
          <cell r="AH768">
            <v>1</v>
          </cell>
          <cell r="AI768">
            <v>1</v>
          </cell>
          <cell r="AJ768">
            <v>7520000</v>
          </cell>
          <cell r="AK768">
            <v>7520000</v>
          </cell>
          <cell r="AL768">
            <v>7520000</v>
          </cell>
          <cell r="AM768">
            <v>10941</v>
          </cell>
          <cell r="AN768" t="str">
            <v>Foreman</v>
          </cell>
          <cell r="AO768" t="str">
            <v>hour</v>
          </cell>
          <cell r="AP768">
            <v>1</v>
          </cell>
          <cell r="AQ768">
            <v>0.5</v>
          </cell>
          <cell r="AR768">
            <v>1</v>
          </cell>
          <cell r="AS768">
            <v>2</v>
          </cell>
          <cell r="AT768">
            <v>7200</v>
          </cell>
          <cell r="AU768">
            <v>14400</v>
          </cell>
          <cell r="AV768">
            <v>14400</v>
          </cell>
          <cell r="AW768">
            <v>0</v>
          </cell>
          <cell r="AX768">
            <v>0</v>
          </cell>
          <cell r="AY768">
            <v>1</v>
          </cell>
          <cell r="AZ768">
            <v>0</v>
          </cell>
          <cell r="BA768">
            <v>0</v>
          </cell>
        </row>
        <row r="769">
          <cell r="AC769">
            <v>10942</v>
          </cell>
          <cell r="AM769">
            <v>10942</v>
          </cell>
          <cell r="AN769" t="str">
            <v>Skilled Labour</v>
          </cell>
          <cell r="AO769" t="str">
            <v>hour</v>
          </cell>
          <cell r="AP769">
            <v>2</v>
          </cell>
          <cell r="AQ769">
            <v>0.5</v>
          </cell>
          <cell r="AR769">
            <v>1</v>
          </cell>
          <cell r="AS769">
            <v>4</v>
          </cell>
          <cell r="AT769">
            <v>6500</v>
          </cell>
          <cell r="AU769">
            <v>26000</v>
          </cell>
          <cell r="AV769">
            <v>26000</v>
          </cell>
        </row>
        <row r="770">
          <cell r="AC770">
            <v>10943</v>
          </cell>
          <cell r="AM770">
            <v>10943</v>
          </cell>
          <cell r="AN770" t="str">
            <v>Labour</v>
          </cell>
          <cell r="AO770" t="str">
            <v>hour</v>
          </cell>
          <cell r="AP770">
            <v>4</v>
          </cell>
          <cell r="AQ770">
            <v>0.5</v>
          </cell>
          <cell r="AR770">
            <v>1</v>
          </cell>
          <cell r="AS770">
            <v>8</v>
          </cell>
          <cell r="AT770">
            <v>4300</v>
          </cell>
          <cell r="AU770">
            <v>34400</v>
          </cell>
          <cell r="AV770">
            <v>34400</v>
          </cell>
        </row>
        <row r="771">
          <cell r="AC771">
            <v>10944</v>
          </cell>
          <cell r="AM771">
            <v>10944</v>
          </cell>
        </row>
        <row r="772">
          <cell r="AC772">
            <v>10945</v>
          </cell>
          <cell r="AM772">
            <v>10945</v>
          </cell>
        </row>
        <row r="773">
          <cell r="AC773">
            <v>10946</v>
          </cell>
          <cell r="AM773">
            <v>10946</v>
          </cell>
        </row>
        <row r="774">
          <cell r="AA774">
            <v>0</v>
          </cell>
          <cell r="AC774">
            <v>10947</v>
          </cell>
          <cell r="AM774">
            <v>10947</v>
          </cell>
        </row>
        <row r="775">
          <cell r="D775" t="str">
            <v>Slide gate, b = 1.0 m</v>
          </cell>
          <cell r="E775" t="str">
            <v>set</v>
          </cell>
          <cell r="F775">
            <v>14</v>
          </cell>
          <cell r="H775">
            <v>1</v>
          </cell>
          <cell r="Z775">
            <v>500</v>
          </cell>
          <cell r="AA775">
            <v>500</v>
          </cell>
          <cell r="AB775">
            <v>7000</v>
          </cell>
          <cell r="AC775">
            <v>10950</v>
          </cell>
          <cell r="AK775">
            <v>9500000</v>
          </cell>
          <cell r="AL775">
            <v>133000000</v>
          </cell>
          <cell r="AM775">
            <v>10950</v>
          </cell>
          <cell r="AQ775">
            <v>0.5</v>
          </cell>
          <cell r="AU775">
            <v>74800</v>
          </cell>
          <cell r="AV775">
            <v>1047200</v>
          </cell>
          <cell r="AZ775">
            <v>0</v>
          </cell>
          <cell r="BA775">
            <v>0</v>
          </cell>
          <cell r="BB775">
            <v>9575300</v>
          </cell>
          <cell r="BC775">
            <v>134054200</v>
          </cell>
          <cell r="BE775">
            <v>500</v>
          </cell>
          <cell r="BF775">
            <v>9500000</v>
          </cell>
          <cell r="BG775">
            <v>74800</v>
          </cell>
          <cell r="BH775">
            <v>9575300</v>
          </cell>
        </row>
        <row r="776">
          <cell r="G776" t="str">
            <v>tools</v>
          </cell>
          <cell r="H776">
            <v>1</v>
          </cell>
          <cell r="I776" t="str">
            <v>ls</v>
          </cell>
          <cell r="J776">
            <v>1</v>
          </cell>
          <cell r="K776">
            <v>1</v>
          </cell>
          <cell r="L776">
            <v>1</v>
          </cell>
          <cell r="M776">
            <v>25</v>
          </cell>
          <cell r="N776">
            <v>7</v>
          </cell>
          <cell r="O776">
            <v>1</v>
          </cell>
          <cell r="P776">
            <v>175</v>
          </cell>
          <cell r="Q776">
            <v>14</v>
          </cell>
          <cell r="R776">
            <v>14</v>
          </cell>
          <cell r="S776">
            <v>0.08</v>
          </cell>
          <cell r="T776">
            <v>500</v>
          </cell>
          <cell r="U776">
            <v>0</v>
          </cell>
          <cell r="V776">
            <v>7000</v>
          </cell>
          <cell r="W776">
            <v>0</v>
          </cell>
          <cell r="X776">
            <v>500</v>
          </cell>
          <cell r="Y776">
            <v>0</v>
          </cell>
          <cell r="Z776">
            <v>500</v>
          </cell>
          <cell r="AA776">
            <v>500</v>
          </cell>
          <cell r="AB776">
            <v>7000</v>
          </cell>
          <cell r="AC776">
            <v>10951</v>
          </cell>
          <cell r="AD776" t="str">
            <v>Slide gate, b = 1.0 m</v>
          </cell>
          <cell r="AE776" t="str">
            <v>set</v>
          </cell>
          <cell r="AF776">
            <v>1</v>
          </cell>
          <cell r="AG776">
            <v>14</v>
          </cell>
          <cell r="AH776">
            <v>14</v>
          </cell>
          <cell r="AI776">
            <v>14</v>
          </cell>
          <cell r="AJ776">
            <v>9500000</v>
          </cell>
          <cell r="AK776">
            <v>9500000</v>
          </cell>
          <cell r="AL776">
            <v>133000000</v>
          </cell>
          <cell r="AM776">
            <v>10951</v>
          </cell>
          <cell r="AN776" t="str">
            <v>Foreman</v>
          </cell>
          <cell r="AO776" t="str">
            <v>hour</v>
          </cell>
          <cell r="AP776">
            <v>1</v>
          </cell>
          <cell r="AQ776">
            <v>0.5</v>
          </cell>
          <cell r="AR776">
            <v>14</v>
          </cell>
          <cell r="AS776">
            <v>2</v>
          </cell>
          <cell r="AT776">
            <v>7200</v>
          </cell>
          <cell r="AU776">
            <v>14400</v>
          </cell>
          <cell r="AV776">
            <v>201600</v>
          </cell>
          <cell r="AW776">
            <v>0</v>
          </cell>
          <cell r="AX776">
            <v>0</v>
          </cell>
          <cell r="AY776">
            <v>1</v>
          </cell>
          <cell r="AZ776">
            <v>0</v>
          </cell>
          <cell r="BA776">
            <v>0</v>
          </cell>
        </row>
        <row r="777">
          <cell r="AC777">
            <v>10952</v>
          </cell>
          <cell r="AM777">
            <v>10952</v>
          </cell>
          <cell r="AN777" t="str">
            <v>Skilled Labour</v>
          </cell>
          <cell r="AO777" t="str">
            <v>hour</v>
          </cell>
          <cell r="AP777">
            <v>2</v>
          </cell>
          <cell r="AQ777">
            <v>0.5</v>
          </cell>
          <cell r="AR777">
            <v>14</v>
          </cell>
          <cell r="AS777">
            <v>4</v>
          </cell>
          <cell r="AT777">
            <v>6500</v>
          </cell>
          <cell r="AU777">
            <v>26000</v>
          </cell>
          <cell r="AV777">
            <v>364000</v>
          </cell>
        </row>
        <row r="778">
          <cell r="AC778">
            <v>10953</v>
          </cell>
          <cell r="AM778">
            <v>10953</v>
          </cell>
          <cell r="AN778" t="str">
            <v>Labour</v>
          </cell>
          <cell r="AO778" t="str">
            <v>hour</v>
          </cell>
          <cell r="AP778">
            <v>4</v>
          </cell>
          <cell r="AQ778">
            <v>0.5</v>
          </cell>
          <cell r="AR778">
            <v>14</v>
          </cell>
          <cell r="AS778">
            <v>8</v>
          </cell>
          <cell r="AT778">
            <v>4300</v>
          </cell>
          <cell r="AU778">
            <v>34400</v>
          </cell>
          <cell r="AV778">
            <v>481600</v>
          </cell>
        </row>
        <row r="779">
          <cell r="AC779">
            <v>10954</v>
          </cell>
          <cell r="AM779">
            <v>10954</v>
          </cell>
        </row>
        <row r="780">
          <cell r="AC780">
            <v>10955</v>
          </cell>
          <cell r="AM780">
            <v>10955</v>
          </cell>
        </row>
        <row r="781">
          <cell r="AC781">
            <v>10956</v>
          </cell>
          <cell r="AM781">
            <v>10956</v>
          </cell>
        </row>
        <row r="782">
          <cell r="AA782">
            <v>0</v>
          </cell>
          <cell r="AC782">
            <v>10957</v>
          </cell>
          <cell r="AM782">
            <v>10957</v>
          </cell>
        </row>
        <row r="783">
          <cell r="D783" t="str">
            <v>Slide gate, b = 1.20 m</v>
          </cell>
          <cell r="E783" t="str">
            <v>set</v>
          </cell>
          <cell r="F783">
            <v>2</v>
          </cell>
          <cell r="H783">
            <v>1</v>
          </cell>
          <cell r="Z783">
            <v>500</v>
          </cell>
          <cell r="AA783">
            <v>500</v>
          </cell>
          <cell r="AB783">
            <v>1000</v>
          </cell>
          <cell r="AC783">
            <v>10960</v>
          </cell>
          <cell r="AK783">
            <v>16400000</v>
          </cell>
          <cell r="AL783">
            <v>32800000</v>
          </cell>
          <cell r="AM783">
            <v>10960</v>
          </cell>
          <cell r="AQ783">
            <v>0.5</v>
          </cell>
          <cell r="AU783">
            <v>74800</v>
          </cell>
          <cell r="AV783">
            <v>149600</v>
          </cell>
          <cell r="AZ783">
            <v>0</v>
          </cell>
          <cell r="BA783">
            <v>0</v>
          </cell>
          <cell r="BB783">
            <v>16475300</v>
          </cell>
          <cell r="BC783">
            <v>32950600</v>
          </cell>
          <cell r="BE783">
            <v>500</v>
          </cell>
          <cell r="BF783">
            <v>16400000</v>
          </cell>
          <cell r="BG783">
            <v>74800</v>
          </cell>
          <cell r="BH783">
            <v>16475300</v>
          </cell>
        </row>
        <row r="784">
          <cell r="G784" t="str">
            <v>tools</v>
          </cell>
          <cell r="H784">
            <v>1</v>
          </cell>
          <cell r="I784" t="str">
            <v>ls</v>
          </cell>
          <cell r="J784">
            <v>1</v>
          </cell>
          <cell r="K784">
            <v>1</v>
          </cell>
          <cell r="L784">
            <v>1</v>
          </cell>
          <cell r="M784">
            <v>25</v>
          </cell>
          <cell r="N784">
            <v>7</v>
          </cell>
          <cell r="O784">
            <v>1</v>
          </cell>
          <cell r="P784">
            <v>175</v>
          </cell>
          <cell r="Q784">
            <v>2</v>
          </cell>
          <cell r="R784">
            <v>2</v>
          </cell>
          <cell r="S784">
            <v>0.01</v>
          </cell>
          <cell r="T784">
            <v>500</v>
          </cell>
          <cell r="U784">
            <v>0</v>
          </cell>
          <cell r="V784">
            <v>1000</v>
          </cell>
          <cell r="W784">
            <v>0</v>
          </cell>
          <cell r="X784">
            <v>500</v>
          </cell>
          <cell r="Y784">
            <v>0</v>
          </cell>
          <cell r="Z784">
            <v>500</v>
          </cell>
          <cell r="AA784">
            <v>500</v>
          </cell>
          <cell r="AB784">
            <v>1000</v>
          </cell>
          <cell r="AC784">
            <v>10961</v>
          </cell>
          <cell r="AD784" t="str">
            <v>Slide gate, b = 1.20 m</v>
          </cell>
          <cell r="AE784" t="str">
            <v>set</v>
          </cell>
          <cell r="AF784">
            <v>1</v>
          </cell>
          <cell r="AG784">
            <v>2</v>
          </cell>
          <cell r="AH784">
            <v>2</v>
          </cell>
          <cell r="AI784">
            <v>2</v>
          </cell>
          <cell r="AJ784">
            <v>16400000</v>
          </cell>
          <cell r="AK784">
            <v>16400000</v>
          </cell>
          <cell r="AL784">
            <v>32800000</v>
          </cell>
          <cell r="AM784">
            <v>10961</v>
          </cell>
          <cell r="AN784" t="str">
            <v>Foreman</v>
          </cell>
          <cell r="AO784" t="str">
            <v>hour</v>
          </cell>
          <cell r="AP784">
            <v>1</v>
          </cell>
          <cell r="AQ784">
            <v>0.5</v>
          </cell>
          <cell r="AR784">
            <v>2</v>
          </cell>
          <cell r="AS784">
            <v>2</v>
          </cell>
          <cell r="AT784">
            <v>7200</v>
          </cell>
          <cell r="AU784">
            <v>14400</v>
          </cell>
          <cell r="AV784">
            <v>28800</v>
          </cell>
          <cell r="AW784">
            <v>0</v>
          </cell>
          <cell r="AX784">
            <v>0</v>
          </cell>
          <cell r="AY784">
            <v>1</v>
          </cell>
          <cell r="AZ784">
            <v>0</v>
          </cell>
          <cell r="BA784">
            <v>0</v>
          </cell>
        </row>
        <row r="785">
          <cell r="AC785">
            <v>10962</v>
          </cell>
          <cell r="AM785">
            <v>10962</v>
          </cell>
          <cell r="AN785" t="str">
            <v>Skilled Labour</v>
          </cell>
          <cell r="AO785" t="str">
            <v>hour</v>
          </cell>
          <cell r="AP785">
            <v>2</v>
          </cell>
          <cell r="AQ785">
            <v>0.5</v>
          </cell>
          <cell r="AR785">
            <v>2</v>
          </cell>
          <cell r="AS785">
            <v>4</v>
          </cell>
          <cell r="AT785">
            <v>6500</v>
          </cell>
          <cell r="AU785">
            <v>26000</v>
          </cell>
          <cell r="AV785">
            <v>52000</v>
          </cell>
        </row>
        <row r="786">
          <cell r="AC786">
            <v>10963</v>
          </cell>
          <cell r="AM786">
            <v>10963</v>
          </cell>
          <cell r="AN786" t="str">
            <v>Labour</v>
          </cell>
          <cell r="AO786" t="str">
            <v>hour</v>
          </cell>
          <cell r="AP786">
            <v>4</v>
          </cell>
          <cell r="AQ786">
            <v>0.5</v>
          </cell>
          <cell r="AR786">
            <v>2</v>
          </cell>
          <cell r="AS786">
            <v>8</v>
          </cell>
          <cell r="AT786">
            <v>4300</v>
          </cell>
          <cell r="AU786">
            <v>34400</v>
          </cell>
          <cell r="AV786">
            <v>68800</v>
          </cell>
        </row>
        <row r="787">
          <cell r="AC787">
            <v>10964</v>
          </cell>
          <cell r="AM787">
            <v>10964</v>
          </cell>
        </row>
        <row r="788">
          <cell r="AC788">
            <v>10965</v>
          </cell>
          <cell r="AM788">
            <v>10965</v>
          </cell>
        </row>
        <row r="789">
          <cell r="AC789">
            <v>10966</v>
          </cell>
          <cell r="AM789">
            <v>10966</v>
          </cell>
        </row>
        <row r="790">
          <cell r="AA790">
            <v>0</v>
          </cell>
          <cell r="AC790">
            <v>10967</v>
          </cell>
          <cell r="AM790">
            <v>10967</v>
          </cell>
        </row>
        <row r="791">
          <cell r="D791" t="str">
            <v>Slide gate, b = 1.25 m</v>
          </cell>
          <cell r="E791" t="str">
            <v>set</v>
          </cell>
          <cell r="F791">
            <v>2</v>
          </cell>
          <cell r="H791">
            <v>1</v>
          </cell>
          <cell r="Z791">
            <v>500</v>
          </cell>
          <cell r="AA791">
            <v>500</v>
          </cell>
          <cell r="AB791">
            <v>1000</v>
          </cell>
          <cell r="AC791">
            <v>10970</v>
          </cell>
          <cell r="AK791">
            <v>16720000</v>
          </cell>
          <cell r="AL791">
            <v>33440000</v>
          </cell>
          <cell r="AM791">
            <v>10970</v>
          </cell>
          <cell r="AQ791">
            <v>0.5</v>
          </cell>
          <cell r="AU791">
            <v>74800</v>
          </cell>
          <cell r="AV791">
            <v>149600</v>
          </cell>
          <cell r="AZ791">
            <v>0</v>
          </cell>
          <cell r="BA791">
            <v>0</v>
          </cell>
          <cell r="BB791">
            <v>16795300</v>
          </cell>
          <cell r="BC791">
            <v>33590600</v>
          </cell>
          <cell r="BE791">
            <v>500</v>
          </cell>
          <cell r="BF791">
            <v>16720000</v>
          </cell>
          <cell r="BG791">
            <v>74800</v>
          </cell>
          <cell r="BH791">
            <v>16795300</v>
          </cell>
        </row>
        <row r="792">
          <cell r="G792" t="str">
            <v>tools</v>
          </cell>
          <cell r="H792">
            <v>1</v>
          </cell>
          <cell r="I792" t="str">
            <v>ls</v>
          </cell>
          <cell r="J792">
            <v>1</v>
          </cell>
          <cell r="K792">
            <v>1</v>
          </cell>
          <cell r="L792">
            <v>1</v>
          </cell>
          <cell r="M792">
            <v>25</v>
          </cell>
          <cell r="N792">
            <v>7</v>
          </cell>
          <cell r="O792">
            <v>1</v>
          </cell>
          <cell r="P792">
            <v>175</v>
          </cell>
          <cell r="Q792">
            <v>2</v>
          </cell>
          <cell r="R792">
            <v>2</v>
          </cell>
          <cell r="S792">
            <v>0.01</v>
          </cell>
          <cell r="T792">
            <v>500</v>
          </cell>
          <cell r="U792">
            <v>0</v>
          </cell>
          <cell r="V792">
            <v>1000</v>
          </cell>
          <cell r="W792">
            <v>0</v>
          </cell>
          <cell r="X792">
            <v>500</v>
          </cell>
          <cell r="Y792">
            <v>0</v>
          </cell>
          <cell r="Z792">
            <v>500</v>
          </cell>
          <cell r="AA792">
            <v>500</v>
          </cell>
          <cell r="AB792">
            <v>1000</v>
          </cell>
          <cell r="AC792">
            <v>10971</v>
          </cell>
          <cell r="AD792" t="str">
            <v>Slide gate, b = 1.25 m</v>
          </cell>
          <cell r="AE792" t="str">
            <v>set</v>
          </cell>
          <cell r="AF792">
            <v>1</v>
          </cell>
          <cell r="AG792">
            <v>2</v>
          </cell>
          <cell r="AH792">
            <v>2</v>
          </cell>
          <cell r="AI792">
            <v>2</v>
          </cell>
          <cell r="AJ792">
            <v>16720000</v>
          </cell>
          <cell r="AK792">
            <v>16720000</v>
          </cell>
          <cell r="AL792">
            <v>33440000</v>
          </cell>
          <cell r="AM792">
            <v>10971</v>
          </cell>
          <cell r="AN792" t="str">
            <v>Foreman</v>
          </cell>
          <cell r="AO792" t="str">
            <v>hour</v>
          </cell>
          <cell r="AP792">
            <v>1</v>
          </cell>
          <cell r="AQ792">
            <v>0.5</v>
          </cell>
          <cell r="AR792">
            <v>2</v>
          </cell>
          <cell r="AS792">
            <v>2</v>
          </cell>
          <cell r="AT792">
            <v>7200</v>
          </cell>
          <cell r="AU792">
            <v>14400</v>
          </cell>
          <cell r="AV792">
            <v>28800</v>
          </cell>
          <cell r="AW792">
            <v>0</v>
          </cell>
          <cell r="AX792">
            <v>0</v>
          </cell>
          <cell r="AY792">
            <v>1</v>
          </cell>
          <cell r="AZ792">
            <v>0</v>
          </cell>
          <cell r="BA792">
            <v>0</v>
          </cell>
        </row>
        <row r="793">
          <cell r="AC793">
            <v>10972</v>
          </cell>
          <cell r="AM793">
            <v>10972</v>
          </cell>
          <cell r="AN793" t="str">
            <v>Skilled Labour</v>
          </cell>
          <cell r="AO793" t="str">
            <v>hour</v>
          </cell>
          <cell r="AP793">
            <v>2</v>
          </cell>
          <cell r="AQ793">
            <v>0.5</v>
          </cell>
          <cell r="AR793">
            <v>2</v>
          </cell>
          <cell r="AS793">
            <v>4</v>
          </cell>
          <cell r="AT793">
            <v>6500</v>
          </cell>
          <cell r="AU793">
            <v>26000</v>
          </cell>
          <cell r="AV793">
            <v>52000</v>
          </cell>
        </row>
        <row r="794">
          <cell r="AC794">
            <v>10973</v>
          </cell>
          <cell r="AM794">
            <v>10973</v>
          </cell>
          <cell r="AN794" t="str">
            <v>Labour</v>
          </cell>
          <cell r="AO794" t="str">
            <v>hour</v>
          </cell>
          <cell r="AP794">
            <v>4</v>
          </cell>
          <cell r="AQ794">
            <v>0.5</v>
          </cell>
          <cell r="AR794">
            <v>2</v>
          </cell>
          <cell r="AS794">
            <v>8</v>
          </cell>
          <cell r="AT794">
            <v>4300</v>
          </cell>
          <cell r="AU794">
            <v>34400</v>
          </cell>
          <cell r="AV794">
            <v>68800</v>
          </cell>
        </row>
        <row r="795">
          <cell r="AC795">
            <v>10974</v>
          </cell>
          <cell r="AM795">
            <v>10974</v>
          </cell>
        </row>
        <row r="796">
          <cell r="AC796">
            <v>10975</v>
          </cell>
          <cell r="AM796">
            <v>10975</v>
          </cell>
        </row>
        <row r="797">
          <cell r="AC797">
            <v>10976</v>
          </cell>
          <cell r="AM797">
            <v>10976</v>
          </cell>
        </row>
        <row r="798">
          <cell r="AA798">
            <v>0</v>
          </cell>
          <cell r="AC798">
            <v>10977</v>
          </cell>
          <cell r="AM798">
            <v>10977</v>
          </cell>
        </row>
        <row r="799">
          <cell r="D799" t="str">
            <v>Slide gate, b = 1.30 m</v>
          </cell>
          <cell r="E799" t="str">
            <v>set</v>
          </cell>
          <cell r="F799">
            <v>1</v>
          </cell>
          <cell r="H799">
            <v>1</v>
          </cell>
          <cell r="Z799">
            <v>500</v>
          </cell>
          <cell r="AA799">
            <v>500</v>
          </cell>
          <cell r="AB799">
            <v>500</v>
          </cell>
          <cell r="AC799">
            <v>10980</v>
          </cell>
          <cell r="AK799">
            <v>18160000</v>
          </cell>
          <cell r="AL799">
            <v>18160000</v>
          </cell>
          <cell r="AM799">
            <v>10980</v>
          </cell>
          <cell r="AQ799">
            <v>0.5</v>
          </cell>
          <cell r="AU799">
            <v>74800</v>
          </cell>
          <cell r="AV799">
            <v>74800</v>
          </cell>
          <cell r="AZ799">
            <v>0</v>
          </cell>
          <cell r="BA799">
            <v>0</v>
          </cell>
          <cell r="BB799">
            <v>18235300</v>
          </cell>
          <cell r="BC799">
            <v>18235300</v>
          </cell>
          <cell r="BE799">
            <v>500</v>
          </cell>
          <cell r="BF799">
            <v>18160000</v>
          </cell>
          <cell r="BG799">
            <v>74800</v>
          </cell>
          <cell r="BH799">
            <v>18235300</v>
          </cell>
        </row>
        <row r="800">
          <cell r="G800" t="str">
            <v>tools</v>
          </cell>
          <cell r="H800">
            <v>1</v>
          </cell>
          <cell r="I800" t="str">
            <v>ls</v>
          </cell>
          <cell r="J800">
            <v>1</v>
          </cell>
          <cell r="K800">
            <v>1</v>
          </cell>
          <cell r="L800">
            <v>1</v>
          </cell>
          <cell r="M800">
            <v>25</v>
          </cell>
          <cell r="N800">
            <v>7</v>
          </cell>
          <cell r="O800">
            <v>1</v>
          </cell>
          <cell r="P800">
            <v>175</v>
          </cell>
          <cell r="Q800">
            <v>1</v>
          </cell>
          <cell r="R800">
            <v>1</v>
          </cell>
          <cell r="S800">
            <v>0</v>
          </cell>
          <cell r="T800">
            <v>500</v>
          </cell>
          <cell r="U800">
            <v>0</v>
          </cell>
          <cell r="V800">
            <v>500</v>
          </cell>
          <cell r="W800">
            <v>0</v>
          </cell>
          <cell r="X800">
            <v>500</v>
          </cell>
          <cell r="Y800">
            <v>0</v>
          </cell>
          <cell r="Z800">
            <v>500</v>
          </cell>
          <cell r="AA800">
            <v>500</v>
          </cell>
          <cell r="AB800">
            <v>500</v>
          </cell>
          <cell r="AC800">
            <v>10981</v>
          </cell>
          <cell r="AD800" t="str">
            <v>Slide gate, b = 1.30 m</v>
          </cell>
          <cell r="AE800" t="str">
            <v>set</v>
          </cell>
          <cell r="AF800">
            <v>1</v>
          </cell>
          <cell r="AG800">
            <v>1</v>
          </cell>
          <cell r="AH800">
            <v>1</v>
          </cell>
          <cell r="AI800">
            <v>1</v>
          </cell>
          <cell r="AJ800">
            <v>18160000</v>
          </cell>
          <cell r="AK800">
            <v>18160000</v>
          </cell>
          <cell r="AL800">
            <v>18160000</v>
          </cell>
          <cell r="AM800">
            <v>10981</v>
          </cell>
          <cell r="AN800" t="str">
            <v>Foreman</v>
          </cell>
          <cell r="AO800" t="str">
            <v>hour</v>
          </cell>
          <cell r="AP800">
            <v>1</v>
          </cell>
          <cell r="AQ800">
            <v>0.5</v>
          </cell>
          <cell r="AR800">
            <v>1</v>
          </cell>
          <cell r="AS800">
            <v>2</v>
          </cell>
          <cell r="AT800">
            <v>7200</v>
          </cell>
          <cell r="AU800">
            <v>14400</v>
          </cell>
          <cell r="AV800">
            <v>14400</v>
          </cell>
          <cell r="AW800">
            <v>0</v>
          </cell>
          <cell r="AX800">
            <v>0</v>
          </cell>
          <cell r="AY800">
            <v>1</v>
          </cell>
          <cell r="AZ800">
            <v>0</v>
          </cell>
          <cell r="BA800">
            <v>0</v>
          </cell>
        </row>
        <row r="801">
          <cell r="AC801">
            <v>10982</v>
          </cell>
          <cell r="AM801">
            <v>10982</v>
          </cell>
          <cell r="AN801" t="str">
            <v>Skilled Labour</v>
          </cell>
          <cell r="AO801" t="str">
            <v>hour</v>
          </cell>
          <cell r="AP801">
            <v>2</v>
          </cell>
          <cell r="AQ801">
            <v>0.5</v>
          </cell>
          <cell r="AR801">
            <v>1</v>
          </cell>
          <cell r="AS801">
            <v>4</v>
          </cell>
          <cell r="AT801">
            <v>6500</v>
          </cell>
          <cell r="AU801">
            <v>26000</v>
          </cell>
          <cell r="AV801">
            <v>26000</v>
          </cell>
        </row>
        <row r="802">
          <cell r="AC802">
            <v>10983</v>
          </cell>
          <cell r="AM802">
            <v>10983</v>
          </cell>
          <cell r="AN802" t="str">
            <v>Labour</v>
          </cell>
          <cell r="AO802" t="str">
            <v>hour</v>
          </cell>
          <cell r="AP802">
            <v>4</v>
          </cell>
          <cell r="AQ802">
            <v>0.5</v>
          </cell>
          <cell r="AR802">
            <v>1</v>
          </cell>
          <cell r="AS802">
            <v>8</v>
          </cell>
          <cell r="AT802">
            <v>4300</v>
          </cell>
          <cell r="AU802">
            <v>34400</v>
          </cell>
          <cell r="AV802">
            <v>34400</v>
          </cell>
        </row>
        <row r="803">
          <cell r="AC803">
            <v>10984</v>
          </cell>
          <cell r="AM803">
            <v>10984</v>
          </cell>
        </row>
        <row r="804">
          <cell r="AC804">
            <v>10985</v>
          </cell>
          <cell r="AM804">
            <v>10985</v>
          </cell>
        </row>
        <row r="805">
          <cell r="AC805">
            <v>10986</v>
          </cell>
          <cell r="AM805">
            <v>10986</v>
          </cell>
        </row>
        <row r="806">
          <cell r="AA806">
            <v>0</v>
          </cell>
          <cell r="AC806">
            <v>10987</v>
          </cell>
          <cell r="AM806">
            <v>10987</v>
          </cell>
        </row>
        <row r="807">
          <cell r="D807" t="str">
            <v>Slide gate, b = 1.50 m</v>
          </cell>
          <cell r="E807" t="str">
            <v>set</v>
          </cell>
          <cell r="F807">
            <v>115</v>
          </cell>
          <cell r="H807">
            <v>1</v>
          </cell>
          <cell r="Z807">
            <v>500</v>
          </cell>
          <cell r="AA807">
            <v>500</v>
          </cell>
          <cell r="AB807">
            <v>57500</v>
          </cell>
          <cell r="AC807">
            <v>10990</v>
          </cell>
          <cell r="AK807">
            <v>24705600</v>
          </cell>
          <cell r="AL807">
            <v>2841144000</v>
          </cell>
          <cell r="AM807">
            <v>10990</v>
          </cell>
          <cell r="AQ807">
            <v>0.5</v>
          </cell>
          <cell r="AU807">
            <v>74800</v>
          </cell>
          <cell r="AV807">
            <v>8602000</v>
          </cell>
          <cell r="AZ807">
            <v>0</v>
          </cell>
          <cell r="BA807">
            <v>0</v>
          </cell>
          <cell r="BB807">
            <v>24780900</v>
          </cell>
          <cell r="BC807">
            <v>2849803500</v>
          </cell>
          <cell r="BE807">
            <v>500</v>
          </cell>
          <cell r="BF807">
            <v>24705600</v>
          </cell>
          <cell r="BG807">
            <v>74800</v>
          </cell>
          <cell r="BH807">
            <v>24780900</v>
          </cell>
        </row>
        <row r="808">
          <cell r="G808" t="str">
            <v>tools</v>
          </cell>
          <cell r="H808">
            <v>1</v>
          </cell>
          <cell r="I808" t="str">
            <v>ls</v>
          </cell>
          <cell r="J808">
            <v>1</v>
          </cell>
          <cell r="K808">
            <v>1</v>
          </cell>
          <cell r="L808">
            <v>1</v>
          </cell>
          <cell r="M808">
            <v>25</v>
          </cell>
          <cell r="N808">
            <v>7</v>
          </cell>
          <cell r="O808">
            <v>1</v>
          </cell>
          <cell r="P808">
            <v>175</v>
          </cell>
          <cell r="Q808">
            <v>115</v>
          </cell>
          <cell r="R808">
            <v>115</v>
          </cell>
          <cell r="S808">
            <v>0.65</v>
          </cell>
          <cell r="T808">
            <v>500</v>
          </cell>
          <cell r="U808">
            <v>0</v>
          </cell>
          <cell r="V808">
            <v>57500</v>
          </cell>
          <cell r="W808">
            <v>0</v>
          </cell>
          <cell r="X808">
            <v>500</v>
          </cell>
          <cell r="Y808">
            <v>0</v>
          </cell>
          <cell r="Z808">
            <v>500</v>
          </cell>
          <cell r="AA808">
            <v>500</v>
          </cell>
          <cell r="AB808">
            <v>57500</v>
          </cell>
          <cell r="AC808">
            <v>10991</v>
          </cell>
          <cell r="AD808" t="str">
            <v>Slide gate, b = 1.50 m</v>
          </cell>
          <cell r="AE808" t="str">
            <v>set</v>
          </cell>
          <cell r="AF808">
            <v>1</v>
          </cell>
          <cell r="AG808">
            <v>115</v>
          </cell>
          <cell r="AH808">
            <v>115</v>
          </cell>
          <cell r="AI808">
            <v>115</v>
          </cell>
          <cell r="AJ808">
            <v>24705600</v>
          </cell>
          <cell r="AK808">
            <v>24705600</v>
          </cell>
          <cell r="AL808">
            <v>2841144000</v>
          </cell>
          <cell r="AM808">
            <v>10991</v>
          </cell>
          <cell r="AN808" t="str">
            <v>Foreman</v>
          </cell>
          <cell r="AO808" t="str">
            <v>hour</v>
          </cell>
          <cell r="AP808">
            <v>1</v>
          </cell>
          <cell r="AQ808">
            <v>0.5</v>
          </cell>
          <cell r="AR808">
            <v>115</v>
          </cell>
          <cell r="AS808">
            <v>2</v>
          </cell>
          <cell r="AT808">
            <v>7200</v>
          </cell>
          <cell r="AU808">
            <v>14400</v>
          </cell>
          <cell r="AV808">
            <v>1656000</v>
          </cell>
          <cell r="AW808">
            <v>0</v>
          </cell>
          <cell r="AX808">
            <v>0</v>
          </cell>
          <cell r="AY808">
            <v>1</v>
          </cell>
          <cell r="AZ808">
            <v>0</v>
          </cell>
          <cell r="BA808">
            <v>0</v>
          </cell>
        </row>
        <row r="809">
          <cell r="AC809">
            <v>10992</v>
          </cell>
          <cell r="AM809">
            <v>10992</v>
          </cell>
          <cell r="AN809" t="str">
            <v>Skilled Labour</v>
          </cell>
          <cell r="AO809" t="str">
            <v>hour</v>
          </cell>
          <cell r="AP809">
            <v>2</v>
          </cell>
          <cell r="AQ809">
            <v>0.5</v>
          </cell>
          <cell r="AR809">
            <v>115</v>
          </cell>
          <cell r="AS809">
            <v>4</v>
          </cell>
          <cell r="AT809">
            <v>6500</v>
          </cell>
          <cell r="AU809">
            <v>26000</v>
          </cell>
          <cell r="AV809">
            <v>2990000</v>
          </cell>
        </row>
        <row r="810">
          <cell r="AC810">
            <v>10993</v>
          </cell>
          <cell r="AM810">
            <v>10993</v>
          </cell>
          <cell r="AN810" t="str">
            <v>Labour</v>
          </cell>
          <cell r="AO810" t="str">
            <v>hour</v>
          </cell>
          <cell r="AP810">
            <v>4</v>
          </cell>
          <cell r="AQ810">
            <v>0.5</v>
          </cell>
          <cell r="AR810">
            <v>115</v>
          </cell>
          <cell r="AS810">
            <v>8</v>
          </cell>
          <cell r="AT810">
            <v>4300</v>
          </cell>
          <cell r="AU810">
            <v>34400</v>
          </cell>
          <cell r="AV810">
            <v>3956000</v>
          </cell>
        </row>
        <row r="811">
          <cell r="AC811">
            <v>10994</v>
          </cell>
          <cell r="AM811">
            <v>10994</v>
          </cell>
        </row>
        <row r="812">
          <cell r="AC812">
            <v>10995</v>
          </cell>
          <cell r="AM812">
            <v>10995</v>
          </cell>
        </row>
        <row r="813">
          <cell r="AC813">
            <v>10996</v>
          </cell>
          <cell r="AM813">
            <v>10996</v>
          </cell>
        </row>
        <row r="814">
          <cell r="AA814">
            <v>0</v>
          </cell>
          <cell r="AC814">
            <v>10997</v>
          </cell>
          <cell r="AM814">
            <v>10997</v>
          </cell>
        </row>
        <row r="815">
          <cell r="D815" t="str">
            <v>Spare part and tools for Gate and accessories</v>
          </cell>
          <cell r="E815" t="str">
            <v>ls</v>
          </cell>
          <cell r="F815">
            <v>1</v>
          </cell>
          <cell r="H815">
            <v>1</v>
          </cell>
          <cell r="Z815">
            <v>500</v>
          </cell>
          <cell r="AA815">
            <v>500</v>
          </cell>
          <cell r="AB815">
            <v>500</v>
          </cell>
          <cell r="AC815">
            <v>11000</v>
          </cell>
          <cell r="AK815">
            <v>52000000</v>
          </cell>
          <cell r="AL815">
            <v>52000000</v>
          </cell>
          <cell r="AM815">
            <v>11000</v>
          </cell>
          <cell r="AQ815">
            <v>0.5</v>
          </cell>
          <cell r="AU815">
            <v>74800</v>
          </cell>
          <cell r="AV815">
            <v>74800</v>
          </cell>
          <cell r="AZ815">
            <v>0</v>
          </cell>
          <cell r="BA815">
            <v>0</v>
          </cell>
          <cell r="BB815">
            <v>52075300</v>
          </cell>
          <cell r="BC815">
            <v>52075300</v>
          </cell>
          <cell r="BE815">
            <v>500</v>
          </cell>
          <cell r="BF815">
            <v>52000000</v>
          </cell>
          <cell r="BG815">
            <v>74800</v>
          </cell>
          <cell r="BH815">
            <v>52075300</v>
          </cell>
        </row>
        <row r="816">
          <cell r="G816" t="str">
            <v>tools</v>
          </cell>
          <cell r="H816">
            <v>1</v>
          </cell>
          <cell r="I816" t="str">
            <v>ls</v>
          </cell>
          <cell r="J816">
            <v>1</v>
          </cell>
          <cell r="K816">
            <v>1</v>
          </cell>
          <cell r="L816">
            <v>1</v>
          </cell>
          <cell r="M816">
            <v>25</v>
          </cell>
          <cell r="N816">
            <v>7</v>
          </cell>
          <cell r="O816">
            <v>1</v>
          </cell>
          <cell r="P816">
            <v>175</v>
          </cell>
          <cell r="Q816">
            <v>1</v>
          </cell>
          <cell r="R816">
            <v>1</v>
          </cell>
          <cell r="S816">
            <v>0</v>
          </cell>
          <cell r="T816">
            <v>500</v>
          </cell>
          <cell r="U816">
            <v>0</v>
          </cell>
          <cell r="V816">
            <v>500</v>
          </cell>
          <cell r="W816">
            <v>0</v>
          </cell>
          <cell r="X816">
            <v>500</v>
          </cell>
          <cell r="Y816">
            <v>0</v>
          </cell>
          <cell r="Z816">
            <v>500</v>
          </cell>
          <cell r="AA816">
            <v>500</v>
          </cell>
          <cell r="AB816">
            <v>500</v>
          </cell>
          <cell r="AC816">
            <v>11001</v>
          </cell>
          <cell r="AD816" t="str">
            <v>Spare Part &amp; Tools</v>
          </cell>
          <cell r="AE816" t="str">
            <v>set</v>
          </cell>
          <cell r="AF816">
            <v>1</v>
          </cell>
          <cell r="AG816">
            <v>1</v>
          </cell>
          <cell r="AH816">
            <v>1</v>
          </cell>
          <cell r="AI816">
            <v>1</v>
          </cell>
          <cell r="AJ816">
            <v>52000000</v>
          </cell>
          <cell r="AK816">
            <v>52000000</v>
          </cell>
          <cell r="AL816">
            <v>52000000</v>
          </cell>
          <cell r="AM816">
            <v>11001</v>
          </cell>
          <cell r="AN816" t="str">
            <v>Foreman</v>
          </cell>
          <cell r="AO816" t="str">
            <v>hour</v>
          </cell>
          <cell r="AP816">
            <v>1</v>
          </cell>
          <cell r="AQ816">
            <v>0.5</v>
          </cell>
          <cell r="AR816">
            <v>1</v>
          </cell>
          <cell r="AS816">
            <v>2</v>
          </cell>
          <cell r="AT816">
            <v>7200</v>
          </cell>
          <cell r="AU816">
            <v>14400</v>
          </cell>
          <cell r="AV816">
            <v>14400</v>
          </cell>
          <cell r="AW816">
            <v>0</v>
          </cell>
          <cell r="AX816">
            <v>0</v>
          </cell>
          <cell r="AY816">
            <v>1</v>
          </cell>
          <cell r="AZ816">
            <v>0</v>
          </cell>
          <cell r="BA816">
            <v>0</v>
          </cell>
        </row>
        <row r="817">
          <cell r="AC817">
            <v>11002</v>
          </cell>
          <cell r="AM817">
            <v>11002</v>
          </cell>
          <cell r="AN817" t="str">
            <v>Skilled Labour</v>
          </cell>
          <cell r="AO817" t="str">
            <v>hour</v>
          </cell>
          <cell r="AP817">
            <v>2</v>
          </cell>
          <cell r="AQ817">
            <v>0.5</v>
          </cell>
          <cell r="AR817">
            <v>1</v>
          </cell>
          <cell r="AS817">
            <v>4</v>
          </cell>
          <cell r="AT817">
            <v>6500</v>
          </cell>
          <cell r="AU817">
            <v>26000</v>
          </cell>
          <cell r="AV817">
            <v>26000</v>
          </cell>
        </row>
        <row r="818">
          <cell r="AC818">
            <v>11003</v>
          </cell>
          <cell r="AM818">
            <v>11003</v>
          </cell>
          <cell r="AN818" t="str">
            <v>Labour</v>
          </cell>
          <cell r="AO818" t="str">
            <v>hour</v>
          </cell>
          <cell r="AP818">
            <v>4</v>
          </cell>
          <cell r="AQ818">
            <v>0.5</v>
          </cell>
          <cell r="AR818">
            <v>1</v>
          </cell>
          <cell r="AS818">
            <v>8</v>
          </cell>
          <cell r="AT818">
            <v>4300</v>
          </cell>
          <cell r="AU818">
            <v>34400</v>
          </cell>
          <cell r="AV818">
            <v>34400</v>
          </cell>
        </row>
        <row r="819">
          <cell r="AC819">
            <v>11004</v>
          </cell>
          <cell r="AM819">
            <v>11004</v>
          </cell>
        </row>
        <row r="820">
          <cell r="AC820">
            <v>11005</v>
          </cell>
          <cell r="AM820">
            <v>11005</v>
          </cell>
        </row>
        <row r="821">
          <cell r="AC821">
            <v>11006</v>
          </cell>
          <cell r="AM821">
            <v>11006</v>
          </cell>
        </row>
        <row r="822">
          <cell r="AA822">
            <v>0</v>
          </cell>
          <cell r="AC822">
            <v>11007</v>
          </cell>
          <cell r="AM822">
            <v>11007</v>
          </cell>
        </row>
        <row r="823">
          <cell r="D823" t="str">
            <v>Monorail crane with chain block 2.5 ton with accessories</v>
          </cell>
          <cell r="E823" t="str">
            <v>set</v>
          </cell>
          <cell r="F823">
            <v>3</v>
          </cell>
          <cell r="H823">
            <v>1</v>
          </cell>
          <cell r="Z823">
            <v>500</v>
          </cell>
          <cell r="AA823">
            <v>500</v>
          </cell>
          <cell r="AB823">
            <v>1500</v>
          </cell>
          <cell r="AC823">
            <v>11010</v>
          </cell>
          <cell r="AK823">
            <v>12800000</v>
          </cell>
          <cell r="AL823">
            <v>38400000</v>
          </cell>
          <cell r="AM823">
            <v>11010</v>
          </cell>
          <cell r="AQ823">
            <v>0.5</v>
          </cell>
          <cell r="AU823">
            <v>74800</v>
          </cell>
          <cell r="AV823">
            <v>224400</v>
          </cell>
          <cell r="AZ823">
            <v>0</v>
          </cell>
          <cell r="BA823">
            <v>0</v>
          </cell>
          <cell r="BB823">
            <v>12875300</v>
          </cell>
          <cell r="BC823">
            <v>38625900</v>
          </cell>
          <cell r="BE823">
            <v>500</v>
          </cell>
          <cell r="BF823">
            <v>12800000</v>
          </cell>
          <cell r="BG823">
            <v>74800</v>
          </cell>
          <cell r="BH823">
            <v>12875300</v>
          </cell>
        </row>
        <row r="824">
          <cell r="G824" t="str">
            <v>tools</v>
          </cell>
          <cell r="H824">
            <v>1</v>
          </cell>
          <cell r="I824" t="str">
            <v>ls</v>
          </cell>
          <cell r="J824">
            <v>1</v>
          </cell>
          <cell r="K824">
            <v>1</v>
          </cell>
          <cell r="L824">
            <v>1</v>
          </cell>
          <cell r="M824">
            <v>25</v>
          </cell>
          <cell r="N824">
            <v>7</v>
          </cell>
          <cell r="O824">
            <v>1</v>
          </cell>
          <cell r="P824">
            <v>175</v>
          </cell>
          <cell r="Q824">
            <v>3</v>
          </cell>
          <cell r="R824">
            <v>3</v>
          </cell>
          <cell r="S824">
            <v>0.01</v>
          </cell>
          <cell r="T824">
            <v>500</v>
          </cell>
          <cell r="U824">
            <v>0</v>
          </cell>
          <cell r="V824">
            <v>1500</v>
          </cell>
          <cell r="W824">
            <v>0</v>
          </cell>
          <cell r="X824">
            <v>500</v>
          </cell>
          <cell r="Y824">
            <v>0</v>
          </cell>
          <cell r="Z824">
            <v>500</v>
          </cell>
          <cell r="AA824">
            <v>500</v>
          </cell>
          <cell r="AB824">
            <v>1500</v>
          </cell>
          <cell r="AC824">
            <v>11011</v>
          </cell>
          <cell r="AD824" t="str">
            <v>Monorail crane with chain block 2.5 ton with accessories</v>
          </cell>
          <cell r="AE824" t="str">
            <v>set</v>
          </cell>
          <cell r="AF824">
            <v>1</v>
          </cell>
          <cell r="AG824">
            <v>3</v>
          </cell>
          <cell r="AH824">
            <v>3</v>
          </cell>
          <cell r="AI824">
            <v>3</v>
          </cell>
          <cell r="AJ824">
            <v>12800000</v>
          </cell>
          <cell r="AK824">
            <v>12800000</v>
          </cell>
          <cell r="AL824">
            <v>38400000</v>
          </cell>
          <cell r="AM824">
            <v>11011</v>
          </cell>
          <cell r="AN824" t="str">
            <v>Foreman</v>
          </cell>
          <cell r="AO824" t="str">
            <v>hour</v>
          </cell>
          <cell r="AP824">
            <v>1</v>
          </cell>
          <cell r="AQ824">
            <v>0.5</v>
          </cell>
          <cell r="AR824">
            <v>3</v>
          </cell>
          <cell r="AS824">
            <v>2</v>
          </cell>
          <cell r="AT824">
            <v>7200</v>
          </cell>
          <cell r="AU824">
            <v>14400</v>
          </cell>
          <cell r="AV824">
            <v>43200</v>
          </cell>
          <cell r="AW824">
            <v>0</v>
          </cell>
          <cell r="AX824">
            <v>0</v>
          </cell>
          <cell r="AY824">
            <v>1</v>
          </cell>
          <cell r="AZ824">
            <v>0</v>
          </cell>
          <cell r="BA824">
            <v>0</v>
          </cell>
        </row>
        <row r="825">
          <cell r="AC825">
            <v>11012</v>
          </cell>
          <cell r="AM825">
            <v>11012</v>
          </cell>
          <cell r="AN825" t="str">
            <v>Skilled Labour</v>
          </cell>
          <cell r="AO825" t="str">
            <v>hour</v>
          </cell>
          <cell r="AP825">
            <v>2</v>
          </cell>
          <cell r="AQ825">
            <v>0.5</v>
          </cell>
          <cell r="AR825">
            <v>3</v>
          </cell>
          <cell r="AS825">
            <v>4</v>
          </cell>
          <cell r="AT825">
            <v>6500</v>
          </cell>
          <cell r="AU825">
            <v>26000</v>
          </cell>
          <cell r="AV825">
            <v>78000</v>
          </cell>
        </row>
        <row r="826">
          <cell r="AC826">
            <v>11013</v>
          </cell>
          <cell r="AM826">
            <v>11013</v>
          </cell>
          <cell r="AN826" t="str">
            <v>Labour</v>
          </cell>
          <cell r="AO826" t="str">
            <v>hour</v>
          </cell>
          <cell r="AP826">
            <v>4</v>
          </cell>
          <cell r="AQ826">
            <v>0.5</v>
          </cell>
          <cell r="AR826">
            <v>3</v>
          </cell>
          <cell r="AS826">
            <v>8</v>
          </cell>
          <cell r="AT826">
            <v>4300</v>
          </cell>
          <cell r="AU826">
            <v>34400</v>
          </cell>
          <cell r="AV826">
            <v>103200</v>
          </cell>
        </row>
        <row r="827">
          <cell r="AC827">
            <v>11014</v>
          </cell>
          <cell r="AM827">
            <v>11014</v>
          </cell>
        </row>
        <row r="828">
          <cell r="AC828">
            <v>11015</v>
          </cell>
          <cell r="AM828">
            <v>11015</v>
          </cell>
        </row>
        <row r="829">
          <cell r="AC829">
            <v>11016</v>
          </cell>
          <cell r="AM829">
            <v>11016</v>
          </cell>
        </row>
        <row r="830">
          <cell r="AA830">
            <v>0</v>
          </cell>
          <cell r="AC830">
            <v>11017</v>
          </cell>
          <cell r="AM830">
            <v>11017</v>
          </cell>
        </row>
        <row r="831">
          <cell r="D831" t="str">
            <v>Diesel engine generator set</v>
          </cell>
          <cell r="E831" t="str">
            <v>set</v>
          </cell>
          <cell r="F831">
            <v>2</v>
          </cell>
        </row>
        <row r="839">
          <cell r="D839" t="str">
            <v>Fuel oil tank with piping system</v>
          </cell>
          <cell r="E839" t="str">
            <v>set</v>
          </cell>
          <cell r="F839">
            <v>1</v>
          </cell>
        </row>
        <row r="847">
          <cell r="D847" t="str">
            <v>Main distribution board and DC unit</v>
          </cell>
          <cell r="E847" t="str">
            <v>set</v>
          </cell>
          <cell r="F847">
            <v>1</v>
          </cell>
        </row>
        <row r="855">
          <cell r="D855" t="str">
            <v>Dry Masonry (Cobblestone fill (min f 20 cm))</v>
          </cell>
          <cell r="E855" t="str">
            <v>cu.m</v>
          </cell>
          <cell r="F855">
            <v>1143</v>
          </cell>
          <cell r="H855">
            <v>1</v>
          </cell>
          <cell r="Z855">
            <v>500</v>
          </cell>
          <cell r="AA855">
            <v>500</v>
          </cell>
          <cell r="AB855">
            <v>571500</v>
          </cell>
          <cell r="AC855">
            <v>11050</v>
          </cell>
          <cell r="AK855">
            <v>90000</v>
          </cell>
          <cell r="AL855">
            <v>102870000</v>
          </cell>
          <cell r="AM855">
            <v>11050</v>
          </cell>
          <cell r="AQ855">
            <v>2</v>
          </cell>
          <cell r="AU855">
            <v>31600</v>
          </cell>
          <cell r="AV855">
            <v>36118800</v>
          </cell>
          <cell r="AZ855">
            <v>0</v>
          </cell>
          <cell r="BA855">
            <v>0</v>
          </cell>
          <cell r="BB855">
            <v>122100</v>
          </cell>
          <cell r="BC855">
            <v>139560300</v>
          </cell>
          <cell r="BE855">
            <v>500</v>
          </cell>
          <cell r="BF855">
            <v>90000</v>
          </cell>
          <cell r="BG855">
            <v>31600</v>
          </cell>
          <cell r="BH855">
            <v>122100</v>
          </cell>
        </row>
        <row r="856">
          <cell r="G856" t="str">
            <v>tools</v>
          </cell>
          <cell r="H856">
            <v>1</v>
          </cell>
          <cell r="I856" t="str">
            <v>ls</v>
          </cell>
          <cell r="J856">
            <v>1</v>
          </cell>
          <cell r="K856">
            <v>1</v>
          </cell>
          <cell r="L856">
            <v>1</v>
          </cell>
          <cell r="M856">
            <v>25</v>
          </cell>
          <cell r="N856">
            <v>7</v>
          </cell>
          <cell r="O856">
            <v>1</v>
          </cell>
          <cell r="P856">
            <v>175</v>
          </cell>
          <cell r="Q856">
            <v>1143</v>
          </cell>
          <cell r="R856">
            <v>1143</v>
          </cell>
          <cell r="S856">
            <v>6.53</v>
          </cell>
          <cell r="T856">
            <v>500</v>
          </cell>
          <cell r="U856">
            <v>0</v>
          </cell>
          <cell r="V856">
            <v>571500</v>
          </cell>
          <cell r="W856">
            <v>0</v>
          </cell>
          <cell r="X856">
            <v>500</v>
          </cell>
          <cell r="Y856">
            <v>0</v>
          </cell>
          <cell r="Z856">
            <v>500</v>
          </cell>
          <cell r="AA856">
            <v>500</v>
          </cell>
          <cell r="AB856">
            <v>571500</v>
          </cell>
          <cell r="AC856">
            <v>11051</v>
          </cell>
          <cell r="AD856" t="str">
            <v>River Stone</v>
          </cell>
          <cell r="AE856" t="str">
            <v>m3</v>
          </cell>
          <cell r="AF856">
            <v>1.2</v>
          </cell>
          <cell r="AG856">
            <v>1143</v>
          </cell>
          <cell r="AH856">
            <v>1371.6</v>
          </cell>
          <cell r="AI856">
            <v>1371.6</v>
          </cell>
          <cell r="AJ856">
            <v>75000</v>
          </cell>
          <cell r="AK856">
            <v>90000</v>
          </cell>
          <cell r="AL856">
            <v>102870000</v>
          </cell>
          <cell r="AM856">
            <v>11051</v>
          </cell>
          <cell r="AN856" t="str">
            <v>Foreman</v>
          </cell>
          <cell r="AO856" t="str">
            <v>hour</v>
          </cell>
          <cell r="AP856">
            <v>1</v>
          </cell>
          <cell r="AQ856">
            <v>2</v>
          </cell>
          <cell r="AR856">
            <v>1143</v>
          </cell>
          <cell r="AS856">
            <v>0.5</v>
          </cell>
          <cell r="AT856">
            <v>7200</v>
          </cell>
          <cell r="AU856">
            <v>3600</v>
          </cell>
          <cell r="AV856">
            <v>4114800</v>
          </cell>
          <cell r="AW856">
            <v>0</v>
          </cell>
          <cell r="AX856">
            <v>0</v>
          </cell>
          <cell r="AY856">
            <v>1</v>
          </cell>
          <cell r="AZ856">
            <v>0</v>
          </cell>
          <cell r="BA856">
            <v>0</v>
          </cell>
        </row>
        <row r="857">
          <cell r="AC857">
            <v>11052</v>
          </cell>
          <cell r="AM857">
            <v>11052</v>
          </cell>
          <cell r="AN857" t="str">
            <v>Skilled Labour</v>
          </cell>
          <cell r="AO857" t="str">
            <v>hour</v>
          </cell>
          <cell r="AP857">
            <v>2</v>
          </cell>
          <cell r="AQ857">
            <v>2</v>
          </cell>
          <cell r="AR857">
            <v>1143</v>
          </cell>
          <cell r="AS857">
            <v>1</v>
          </cell>
          <cell r="AT857">
            <v>6500</v>
          </cell>
          <cell r="AU857">
            <v>6500</v>
          </cell>
          <cell r="AV857">
            <v>7429500</v>
          </cell>
        </row>
        <row r="858">
          <cell r="AC858">
            <v>11053</v>
          </cell>
          <cell r="AM858">
            <v>11053</v>
          </cell>
          <cell r="AN858" t="str">
            <v>Labour</v>
          </cell>
          <cell r="AO858" t="str">
            <v>hour</v>
          </cell>
          <cell r="AP858">
            <v>10</v>
          </cell>
          <cell r="AQ858">
            <v>2</v>
          </cell>
          <cell r="AR858">
            <v>1143</v>
          </cell>
          <cell r="AS858">
            <v>5</v>
          </cell>
          <cell r="AT858">
            <v>4300</v>
          </cell>
          <cell r="AU858">
            <v>21500</v>
          </cell>
          <cell r="AV858">
            <v>24574500</v>
          </cell>
        </row>
        <row r="859">
          <cell r="AC859">
            <v>11054</v>
          </cell>
          <cell r="AM859">
            <v>11054</v>
          </cell>
        </row>
        <row r="860">
          <cell r="AC860">
            <v>11055</v>
          </cell>
          <cell r="AM860">
            <v>11055</v>
          </cell>
        </row>
        <row r="861">
          <cell r="AC861">
            <v>11056</v>
          </cell>
          <cell r="AM861">
            <v>11056</v>
          </cell>
        </row>
        <row r="862">
          <cell r="AA862">
            <v>0</v>
          </cell>
          <cell r="AC862">
            <v>11057</v>
          </cell>
          <cell r="AM862">
            <v>11057</v>
          </cell>
        </row>
        <row r="863">
          <cell r="D863" t="str">
            <v>Furnishing of concrete sheet pile, b=0.5 m</v>
          </cell>
          <cell r="E863" t="str">
            <v>lin.m</v>
          </cell>
          <cell r="F863">
            <v>1970</v>
          </cell>
          <cell r="H863">
            <v>50</v>
          </cell>
          <cell r="Z863">
            <v>6540</v>
          </cell>
          <cell r="AA863">
            <v>6540</v>
          </cell>
          <cell r="AB863">
            <v>12883800</v>
          </cell>
          <cell r="AC863">
            <v>11060</v>
          </cell>
          <cell r="AK863">
            <v>210000</v>
          </cell>
          <cell r="AL863">
            <v>413700000</v>
          </cell>
          <cell r="AM863">
            <v>11060</v>
          </cell>
          <cell r="AQ863">
            <v>50</v>
          </cell>
          <cell r="AU863">
            <v>632</v>
          </cell>
          <cell r="AV863">
            <v>1245040</v>
          </cell>
          <cell r="AZ863">
            <v>0</v>
          </cell>
          <cell r="BA863">
            <v>0</v>
          </cell>
          <cell r="BB863">
            <v>217172</v>
          </cell>
          <cell r="BC863">
            <v>427828840</v>
          </cell>
          <cell r="BE863">
            <v>6540</v>
          </cell>
          <cell r="BF863">
            <v>210000</v>
          </cell>
          <cell r="BG863">
            <v>632</v>
          </cell>
          <cell r="BH863">
            <v>217172</v>
          </cell>
        </row>
        <row r="864">
          <cell r="G864" t="str">
            <v>Crane 10-15 ton</v>
          </cell>
          <cell r="H864">
            <v>50</v>
          </cell>
          <cell r="I864" t="str">
            <v>hour</v>
          </cell>
          <cell r="J864">
            <v>1</v>
          </cell>
          <cell r="K864">
            <v>0.02</v>
          </cell>
          <cell r="L864">
            <v>1</v>
          </cell>
          <cell r="M864">
            <v>25</v>
          </cell>
          <cell r="N864">
            <v>7</v>
          </cell>
          <cell r="O864">
            <v>1</v>
          </cell>
          <cell r="P864">
            <v>175</v>
          </cell>
          <cell r="Q864">
            <v>1970</v>
          </cell>
          <cell r="R864">
            <v>39.4</v>
          </cell>
          <cell r="S864">
            <v>0.22</v>
          </cell>
          <cell r="T864">
            <v>200000</v>
          </cell>
          <cell r="U864">
            <v>102000</v>
          </cell>
          <cell r="V864">
            <v>7880000</v>
          </cell>
          <cell r="W864">
            <v>4018800</v>
          </cell>
          <cell r="X864">
            <v>4000</v>
          </cell>
          <cell r="Y864">
            <v>2040</v>
          </cell>
          <cell r="Z864">
            <v>6040</v>
          </cell>
          <cell r="AA864">
            <v>6040</v>
          </cell>
          <cell r="AB864">
            <v>11898800</v>
          </cell>
          <cell r="AC864">
            <v>11061</v>
          </cell>
          <cell r="AD864" t="str">
            <v>Concrete sheet pile, b=0.5m</v>
          </cell>
          <cell r="AE864" t="str">
            <v>m</v>
          </cell>
          <cell r="AF864">
            <v>1</v>
          </cell>
          <cell r="AG864">
            <v>1970</v>
          </cell>
          <cell r="AH864">
            <v>1970</v>
          </cell>
          <cell r="AI864">
            <v>1970</v>
          </cell>
          <cell r="AJ864">
            <v>210000</v>
          </cell>
          <cell r="AK864">
            <v>210000</v>
          </cell>
          <cell r="AL864">
            <v>413700000</v>
          </cell>
          <cell r="AM864">
            <v>11061</v>
          </cell>
          <cell r="AN864" t="str">
            <v>Foreman</v>
          </cell>
          <cell r="AO864" t="str">
            <v>hour</v>
          </cell>
          <cell r="AP864">
            <v>0.5</v>
          </cell>
          <cell r="AQ864">
            <v>50</v>
          </cell>
          <cell r="AR864">
            <v>1970</v>
          </cell>
          <cell r="AS864">
            <v>0.01</v>
          </cell>
          <cell r="AT864">
            <v>7200</v>
          </cell>
          <cell r="AU864">
            <v>72</v>
          </cell>
          <cell r="AV864">
            <v>141840</v>
          </cell>
          <cell r="AW864">
            <v>0</v>
          </cell>
          <cell r="AX864">
            <v>0</v>
          </cell>
          <cell r="AY864">
            <v>1</v>
          </cell>
          <cell r="AZ864">
            <v>0</v>
          </cell>
          <cell r="BA864">
            <v>0</v>
          </cell>
        </row>
        <row r="865">
          <cell r="G865" t="str">
            <v>tools</v>
          </cell>
          <cell r="H865">
            <v>1</v>
          </cell>
          <cell r="I865" t="str">
            <v>ls</v>
          </cell>
          <cell r="J865">
            <v>1</v>
          </cell>
          <cell r="K865">
            <v>1</v>
          </cell>
          <cell r="L865">
            <v>1</v>
          </cell>
          <cell r="M865">
            <v>25</v>
          </cell>
          <cell r="N865">
            <v>7</v>
          </cell>
          <cell r="O865">
            <v>1</v>
          </cell>
          <cell r="P865">
            <v>175</v>
          </cell>
          <cell r="Q865">
            <v>1970</v>
          </cell>
          <cell r="R865">
            <v>1970</v>
          </cell>
          <cell r="S865">
            <v>11.25</v>
          </cell>
          <cell r="T865">
            <v>500</v>
          </cell>
          <cell r="U865">
            <v>0</v>
          </cell>
          <cell r="V865">
            <v>985000</v>
          </cell>
          <cell r="W865">
            <v>0</v>
          </cell>
          <cell r="X865">
            <v>500</v>
          </cell>
          <cell r="Y865">
            <v>0</v>
          </cell>
          <cell r="Z865">
            <v>500</v>
          </cell>
          <cell r="AA865">
            <v>500</v>
          </cell>
          <cell r="AB865">
            <v>985000</v>
          </cell>
          <cell r="AC865">
            <v>11062</v>
          </cell>
          <cell r="AM865">
            <v>11062</v>
          </cell>
          <cell r="AN865" t="str">
            <v>Skilled Labour</v>
          </cell>
          <cell r="AO865" t="str">
            <v>hour</v>
          </cell>
          <cell r="AP865">
            <v>1</v>
          </cell>
          <cell r="AQ865">
            <v>50</v>
          </cell>
          <cell r="AR865">
            <v>1970</v>
          </cell>
          <cell r="AS865">
            <v>0.02</v>
          </cell>
          <cell r="AT865">
            <v>6500</v>
          </cell>
          <cell r="AU865">
            <v>130</v>
          </cell>
          <cell r="AV865">
            <v>256100</v>
          </cell>
        </row>
        <row r="866">
          <cell r="AC866">
            <v>11063</v>
          </cell>
          <cell r="AM866">
            <v>11063</v>
          </cell>
          <cell r="AN866" t="str">
            <v>Labour</v>
          </cell>
          <cell r="AO866" t="str">
            <v>hour</v>
          </cell>
          <cell r="AP866">
            <v>5</v>
          </cell>
          <cell r="AQ866">
            <v>50</v>
          </cell>
          <cell r="AR866">
            <v>1970</v>
          </cell>
          <cell r="AS866">
            <v>0.1</v>
          </cell>
          <cell r="AT866">
            <v>4300</v>
          </cell>
          <cell r="AU866">
            <v>430</v>
          </cell>
          <cell r="AV866">
            <v>847100</v>
          </cell>
        </row>
        <row r="867">
          <cell r="AC867">
            <v>11064</v>
          </cell>
          <cell r="AM867">
            <v>11064</v>
          </cell>
        </row>
        <row r="868">
          <cell r="AC868">
            <v>11065</v>
          </cell>
          <cell r="AM868">
            <v>11065</v>
          </cell>
        </row>
        <row r="869">
          <cell r="AC869">
            <v>11066</v>
          </cell>
          <cell r="AM869">
            <v>11066</v>
          </cell>
        </row>
        <row r="870">
          <cell r="AA870">
            <v>0</v>
          </cell>
          <cell r="AC870">
            <v>11067</v>
          </cell>
          <cell r="AM870">
            <v>11067</v>
          </cell>
        </row>
        <row r="871">
          <cell r="D871" t="str">
            <v>Driving  of concrete sheet pile, b=0.5 m</v>
          </cell>
          <cell r="E871" t="str">
            <v>lin.m</v>
          </cell>
          <cell r="F871">
            <v>985</v>
          </cell>
          <cell r="H871">
            <v>8</v>
          </cell>
          <cell r="Z871">
            <v>71247.100000000006</v>
          </cell>
          <cell r="AA871">
            <v>71250</v>
          </cell>
          <cell r="AB871">
            <v>70181250</v>
          </cell>
          <cell r="AC871">
            <v>11070</v>
          </cell>
          <cell r="AM871">
            <v>11070</v>
          </cell>
          <cell r="AQ871">
            <v>8</v>
          </cell>
          <cell r="AU871">
            <v>3949</v>
          </cell>
          <cell r="AV871">
            <v>3889765</v>
          </cell>
          <cell r="AZ871">
            <v>0</v>
          </cell>
          <cell r="BA871">
            <v>0</v>
          </cell>
          <cell r="BB871">
            <v>75199</v>
          </cell>
          <cell r="BC871">
            <v>74071015</v>
          </cell>
          <cell r="BE871">
            <v>71250</v>
          </cell>
          <cell r="BF871">
            <v>0</v>
          </cell>
          <cell r="BG871">
            <v>3949</v>
          </cell>
          <cell r="BH871">
            <v>75199</v>
          </cell>
        </row>
        <row r="872">
          <cell r="G872" t="str">
            <v>Crane On track 35 ton</v>
          </cell>
          <cell r="H872">
            <v>8</v>
          </cell>
          <cell r="I872" t="str">
            <v>hour</v>
          </cell>
          <cell r="J872">
            <v>1</v>
          </cell>
          <cell r="K872">
            <v>0.125</v>
          </cell>
          <cell r="L872">
            <v>1</v>
          </cell>
          <cell r="M872">
            <v>25</v>
          </cell>
          <cell r="N872">
            <v>7</v>
          </cell>
          <cell r="O872">
            <v>1</v>
          </cell>
          <cell r="P872">
            <v>175</v>
          </cell>
          <cell r="Q872">
            <v>985</v>
          </cell>
          <cell r="R872">
            <v>123.12</v>
          </cell>
          <cell r="S872">
            <v>0.7</v>
          </cell>
          <cell r="T872">
            <v>160000</v>
          </cell>
          <cell r="U872">
            <v>127500</v>
          </cell>
          <cell r="V872">
            <v>19699200</v>
          </cell>
          <cell r="W872">
            <v>15697800</v>
          </cell>
          <cell r="X872">
            <v>19999.18</v>
          </cell>
          <cell r="Y872">
            <v>15936.85</v>
          </cell>
          <cell r="Z872">
            <v>35936.03</v>
          </cell>
          <cell r="AA872">
            <v>35937.5</v>
          </cell>
          <cell r="AB872">
            <v>35398437.5</v>
          </cell>
          <cell r="AC872">
            <v>11071</v>
          </cell>
          <cell r="AM872">
            <v>11071</v>
          </cell>
          <cell r="AN872" t="str">
            <v>Foreman</v>
          </cell>
          <cell r="AO872" t="str">
            <v>hour</v>
          </cell>
          <cell r="AP872">
            <v>0.5</v>
          </cell>
          <cell r="AQ872">
            <v>8</v>
          </cell>
          <cell r="AR872">
            <v>985</v>
          </cell>
          <cell r="AS872">
            <v>6.25E-2</v>
          </cell>
          <cell r="AT872">
            <v>7200</v>
          </cell>
          <cell r="AU872">
            <v>450</v>
          </cell>
          <cell r="AV872">
            <v>443250</v>
          </cell>
          <cell r="AW872">
            <v>0</v>
          </cell>
          <cell r="AX872">
            <v>0</v>
          </cell>
          <cell r="AY872">
            <v>1</v>
          </cell>
          <cell r="AZ872">
            <v>0</v>
          </cell>
          <cell r="BA872">
            <v>0</v>
          </cell>
        </row>
        <row r="873">
          <cell r="G873" t="str">
            <v>Vibro Hammer</v>
          </cell>
          <cell r="H873">
            <v>8</v>
          </cell>
          <cell r="I873" t="str">
            <v>hour</v>
          </cell>
          <cell r="J873">
            <v>1</v>
          </cell>
          <cell r="K873">
            <v>0.125</v>
          </cell>
          <cell r="L873">
            <v>1</v>
          </cell>
          <cell r="M873">
            <v>25</v>
          </cell>
          <cell r="N873">
            <v>7</v>
          </cell>
          <cell r="O873">
            <v>1</v>
          </cell>
          <cell r="P873">
            <v>175</v>
          </cell>
          <cell r="Q873">
            <v>985</v>
          </cell>
          <cell r="R873">
            <v>123.12</v>
          </cell>
          <cell r="S873">
            <v>0.7</v>
          </cell>
          <cell r="T873">
            <v>40000</v>
          </cell>
          <cell r="U873">
            <v>0</v>
          </cell>
          <cell r="V873">
            <v>4924800</v>
          </cell>
          <cell r="W873">
            <v>0</v>
          </cell>
          <cell r="X873">
            <v>4999.79</v>
          </cell>
          <cell r="Y873">
            <v>0</v>
          </cell>
          <cell r="Z873">
            <v>4999.79</v>
          </cell>
          <cell r="AA873">
            <v>5000</v>
          </cell>
          <cell r="AB873">
            <v>4925000</v>
          </cell>
          <cell r="AC873">
            <v>11072</v>
          </cell>
          <cell r="AM873">
            <v>11072</v>
          </cell>
          <cell r="AN873" t="str">
            <v>Skilled Labour</v>
          </cell>
          <cell r="AO873" t="str">
            <v>hour</v>
          </cell>
          <cell r="AP873">
            <v>1</v>
          </cell>
          <cell r="AQ873">
            <v>8</v>
          </cell>
          <cell r="AR873">
            <v>985</v>
          </cell>
          <cell r="AS873">
            <v>0.125</v>
          </cell>
          <cell r="AT873">
            <v>6500</v>
          </cell>
          <cell r="AU873">
            <v>812</v>
          </cell>
          <cell r="AV873">
            <v>799820</v>
          </cell>
        </row>
        <row r="874">
          <cell r="G874" t="str">
            <v xml:space="preserve">Genset </v>
          </cell>
          <cell r="H874">
            <v>8</v>
          </cell>
          <cell r="I874" t="str">
            <v>hour</v>
          </cell>
          <cell r="J874">
            <v>1</v>
          </cell>
          <cell r="K874">
            <v>0.125</v>
          </cell>
          <cell r="L874">
            <v>1</v>
          </cell>
          <cell r="M874">
            <v>25</v>
          </cell>
          <cell r="N874">
            <v>7</v>
          </cell>
          <cell r="O874">
            <v>1</v>
          </cell>
          <cell r="P874">
            <v>175</v>
          </cell>
          <cell r="Q874">
            <v>985</v>
          </cell>
          <cell r="R874">
            <v>123.12</v>
          </cell>
          <cell r="S874">
            <v>0.7</v>
          </cell>
          <cell r="T874">
            <v>60000</v>
          </cell>
          <cell r="U874">
            <v>178500</v>
          </cell>
          <cell r="V874">
            <v>7387200</v>
          </cell>
          <cell r="W874">
            <v>21976920</v>
          </cell>
          <cell r="X874">
            <v>7499.69</v>
          </cell>
          <cell r="Y874">
            <v>22311.59</v>
          </cell>
          <cell r="Z874">
            <v>29811.279999999999</v>
          </cell>
          <cell r="AA874">
            <v>29812.5</v>
          </cell>
          <cell r="AB874">
            <v>29365312.5</v>
          </cell>
          <cell r="AC874">
            <v>11073</v>
          </cell>
          <cell r="AM874">
            <v>11073</v>
          </cell>
          <cell r="AN874" t="str">
            <v>Labour</v>
          </cell>
          <cell r="AO874" t="str">
            <v>hour</v>
          </cell>
          <cell r="AP874">
            <v>5</v>
          </cell>
          <cell r="AQ874">
            <v>8</v>
          </cell>
          <cell r="AR874">
            <v>985</v>
          </cell>
          <cell r="AS874">
            <v>0.625</v>
          </cell>
          <cell r="AT874">
            <v>4300</v>
          </cell>
          <cell r="AU874">
            <v>2687</v>
          </cell>
          <cell r="AV874">
            <v>2646695</v>
          </cell>
        </row>
        <row r="875">
          <cell r="G875" t="str">
            <v>tools</v>
          </cell>
          <cell r="H875">
            <v>1</v>
          </cell>
          <cell r="I875" t="str">
            <v>ls</v>
          </cell>
          <cell r="J875">
            <v>1</v>
          </cell>
          <cell r="K875">
            <v>1</v>
          </cell>
          <cell r="L875">
            <v>1</v>
          </cell>
          <cell r="M875">
            <v>25</v>
          </cell>
          <cell r="N875">
            <v>7</v>
          </cell>
          <cell r="O875">
            <v>1</v>
          </cell>
          <cell r="P875">
            <v>175</v>
          </cell>
          <cell r="Q875">
            <v>985</v>
          </cell>
          <cell r="R875">
            <v>985</v>
          </cell>
          <cell r="S875">
            <v>5.62</v>
          </cell>
          <cell r="T875">
            <v>500</v>
          </cell>
          <cell r="U875">
            <v>0</v>
          </cell>
          <cell r="V875">
            <v>492500</v>
          </cell>
          <cell r="W875">
            <v>0</v>
          </cell>
          <cell r="X875">
            <v>500</v>
          </cell>
          <cell r="Y875">
            <v>0</v>
          </cell>
          <cell r="Z875">
            <v>500</v>
          </cell>
          <cell r="AA875">
            <v>500</v>
          </cell>
          <cell r="AB875">
            <v>492500</v>
          </cell>
          <cell r="AC875">
            <v>11074</v>
          </cell>
          <cell r="AM875">
            <v>11074</v>
          </cell>
        </row>
        <row r="876">
          <cell r="AC876">
            <v>11075</v>
          </cell>
          <cell r="AM876">
            <v>11075</v>
          </cell>
        </row>
        <row r="877">
          <cell r="AC877">
            <v>11076</v>
          </cell>
          <cell r="AM877">
            <v>11076</v>
          </cell>
        </row>
        <row r="878">
          <cell r="AC878">
            <v>11077</v>
          </cell>
          <cell r="AM878">
            <v>11077</v>
          </cell>
        </row>
        <row r="879">
          <cell r="D879" t="e">
            <v>#N/A</v>
          </cell>
          <cell r="E879" t="e">
            <v>#N/A</v>
          </cell>
          <cell r="F879" t="e">
            <v>#N/A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q"/>
      <sheetName val="BQ-Segmen"/>
      <sheetName val="BQ-BUAS"/>
      <sheetName val="Rumus"/>
      <sheetName val="kapasitas"/>
      <sheetName val="mob. dem"/>
      <sheetName val="siap"/>
      <sheetName val="pek. tanah"/>
      <sheetName val="konstruksi"/>
      <sheetName val="Gorong2"/>
      <sheetName val="B0"/>
      <sheetName val="CBC"/>
      <sheetName val="LPB"/>
      <sheetName val="Urug"/>
      <sheetName val="k. batu kali"/>
      <sheetName val="H_Satuan"/>
      <sheetName val="MAPDC"/>
      <sheetName val="data"/>
      <sheetName val="Rekap"/>
      <sheetName val="Analisa &amp; Upah"/>
      <sheetName val="AN. TAMPL"/>
      <sheetName val="input"/>
      <sheetName val="SAT"/>
      <sheetName val="Material"/>
      <sheetName val="Bill Of Quantity"/>
      <sheetName val="Cover"/>
      <sheetName val="rab me (by owner) "/>
      <sheetName val="BQ (by owner)"/>
      <sheetName val="rab me (fisik)"/>
      <sheetName val="PC"/>
      <sheetName val="Balok"/>
      <sheetName val="HB "/>
      <sheetName val="harsat"/>
      <sheetName val="BAHAN"/>
      <sheetName val="NS GD.UGD"/>
      <sheetName val="STD GD.UGD"/>
      <sheetName val="K"/>
      <sheetName val="NP (4)"/>
      <sheetName val="DIV7-BM"/>
      <sheetName val="Analisa ME"/>
      <sheetName val="harga bahan"/>
      <sheetName val="MAIN BQ"/>
      <sheetName val="Harsat BHN AR,M"/>
      <sheetName val="bhn-upah"/>
      <sheetName val="AC"/>
      <sheetName val="FP"/>
      <sheetName val="PLB"/>
      <sheetName val="NS GD.UTAMA"/>
      <sheetName val="Analisa 2"/>
      <sheetName val="BQ.AC.FAN"/>
      <sheetName val="DAF_1"/>
      <sheetName val="DRUP (ASLI)"/>
      <sheetName val="DAF-1"/>
      <sheetName val="SITE-E"/>
      <sheetName val="ANAL"/>
      <sheetName val="LISTRIK"/>
      <sheetName val="Upah+Bahan"/>
      <sheetName val="DAF-5"/>
      <sheetName val="01A- RAB"/>
      <sheetName val="rab - persiapan &amp; lantai-1"/>
      <sheetName val="analisa"/>
      <sheetName val="3-DIV5"/>
      <sheetName val="ANALISA-A"/>
      <sheetName val="Panel,feeder,elek"/>
      <sheetName val="HRG BHN"/>
      <sheetName val="iTEM hARSAT"/>
      <sheetName val="DAF_4"/>
      <sheetName val="villa"/>
      <sheetName val="box culvert"/>
      <sheetName val="escon"/>
      <sheetName val="NP (2)"/>
      <sheetName val="cargo"/>
      <sheetName val="HSD"/>
      <sheetName val="data RSUD KIS"/>
      <sheetName val="Bahan-Upah"/>
      <sheetName val="BAU"/>
      <sheetName val="DRUP _ASLI_"/>
      <sheetName val="Stden center"/>
      <sheetName val="Sheet1"/>
      <sheetName val="FLAF&amp;PARTSI"/>
      <sheetName val="Man_Power_Const"/>
      <sheetName val="STR"/>
      <sheetName val="div3"/>
      <sheetName val="HS"/>
      <sheetName val="Analis Kusen 1 ESKALASI"/>
      <sheetName val="Concrete"/>
      <sheetName val="ahs3"/>
      <sheetName val="EXTERNAL WORK"/>
      <sheetName val="RAB AR&amp;STR"/>
      <sheetName val="Analisa Satuan"/>
      <sheetName val="SEX"/>
      <sheetName val="BasicPrice"/>
      <sheetName val="Upah"/>
      <sheetName val="TOEC"/>
      <sheetName val="Div10"/>
      <sheetName val="Fill this out first..."/>
      <sheetName val="Anl.+"/>
      <sheetName val="112-885"/>
      <sheetName val="ELEC STIS"/>
      <sheetName val="RKP PLUMBING"/>
      <sheetName val="Supl.X"/>
      <sheetName val="analis"/>
      <sheetName val="DAFTAR HARGA"/>
      <sheetName val="REK"/>
      <sheetName val="Bag-9Add"/>
      <sheetName val="Bag-1"/>
      <sheetName val="Bag-2"/>
      <sheetName val="Fin_Bengkel"/>
      <sheetName val="Fin_Showroom"/>
      <sheetName val="Hal_Pagar"/>
      <sheetName val="Str_Bengkel"/>
      <sheetName val="Str_Showroom"/>
      <sheetName val="L_Mechanical"/>
      <sheetName val="Ahs.2"/>
      <sheetName val="Ahs.1"/>
      <sheetName val="Analisa Harga Satuan"/>
      <sheetName val="BASEMENT"/>
      <sheetName val="Anls"/>
      <sheetName val="Satpek"/>
      <sheetName val="ahs1"/>
      <sheetName val="AHS"/>
      <sheetName val="boq"/>
      <sheetName val="Elektrikal"/>
      <sheetName val="기준"/>
      <sheetName val="REQDELTA"/>
      <sheetName val="Mekanikal"/>
      <sheetName val="gabungan (2)"/>
      <sheetName val="Galian batu"/>
      <sheetName val="NP"/>
      <sheetName val="SALURAN"/>
      <sheetName val="BL"/>
      <sheetName val="index"/>
      <sheetName val="A"/>
      <sheetName val="GFA-20-N"/>
      <sheetName val="Student"/>
      <sheetName val="H_Satuan1"/>
      <sheetName val="mob__dem"/>
      <sheetName val="pek__tanah"/>
      <sheetName val="k__batu_kali"/>
      <sheetName val="meth hsl nego"/>
      <sheetName val="arp-3a"/>
      <sheetName val="REF.ONLY"/>
      <sheetName val="KR Luar"/>
      <sheetName val="SUM"/>
      <sheetName val="GLP-DISCOUNT"/>
      <sheetName val="GLP 2001"/>
      <sheetName val="EE-PROP"/>
      <sheetName val="Costos"/>
      <sheetName val="finalisasi"/>
      <sheetName val="Met_Pas Batu"/>
      <sheetName val="Met_ Minor"/>
      <sheetName val="공정양식"/>
      <sheetName val="QSS"/>
      <sheetName val="pricelist"/>
      <sheetName val="1.B"/>
      <sheetName val="G_SUMMARY"/>
      <sheetName val="Daftar berat"/>
      <sheetName val="AC_C"/>
      <sheetName val="Dasboard"/>
      <sheetName val="H-Upah"/>
      <sheetName val="Data Upah"/>
      <sheetName val="BASIC"/>
      <sheetName val="TBL_BANTU"/>
      <sheetName val="Markup"/>
      <sheetName val="Analisa_ME"/>
      <sheetName val="harga_bahan"/>
      <sheetName val="rab_me_(by_owner)_"/>
      <sheetName val="BQ_(by_owner)"/>
      <sheetName val="rab_me_(fisik)"/>
      <sheetName val="Analisa_&amp;_Upah"/>
      <sheetName val="AN__TAMPL"/>
      <sheetName val="01A-_RAB"/>
      <sheetName val="REMUNERASISTANDAR"/>
      <sheetName val="TABEL-DETASIR"/>
      <sheetName val="Fin-Bengkel"/>
      <sheetName val="Fin-Showroom"/>
      <sheetName val="Str-Bengkel"/>
      <sheetName val="Str-Showroom"/>
      <sheetName val="DC-akses bandara"/>
      <sheetName val="Bill of Qty MEP"/>
      <sheetName val="Unit"/>
      <sheetName val="."/>
      <sheetName val="%"/>
      <sheetName val="anaUTama"/>
      <sheetName val="Group"/>
      <sheetName val="ahs_utama"/>
      <sheetName val="Form A"/>
      <sheetName val="GalianAlatBerat"/>
      <sheetName val="Haulling"/>
      <sheetName val="Faktor"/>
      <sheetName val="_x0000_0_x0000_1_x0000_0_x0000_0_x0000_0_x0000_1_x0000__x0000_6_x0000_0_x0000_¯耀㣋_x0000__x0000__x0000__x0000__x0000__x0001__x0000__x0000_耀ÿ"/>
      <sheetName val="Plint_List"/>
      <sheetName val="Luar"/>
      <sheetName val="Pintu Jendela"/>
      <sheetName val="UPH,BHN,ALT"/>
      <sheetName val="NP (3)"/>
      <sheetName val="ANLS_ BETON R. KELAS"/>
      <sheetName val="AHS - Sipil"/>
      <sheetName val="Isolasi Luar Dalam"/>
      <sheetName val="Isolasi Luar"/>
      <sheetName val="Mall"/>
      <sheetName val="KONTRAK INDUK BULANAN"/>
      <sheetName val="@UpahBahan"/>
      <sheetName val="BGN PENUNJANG"/>
      <sheetName val="RKP. TOTAL"/>
      <sheetName val="B.as"/>
      <sheetName val="RAB"/>
      <sheetName val="설계조건"/>
      <sheetName val="단면검토"/>
      <sheetName val="isian"/>
      <sheetName val="dasar"/>
      <sheetName val="3-DIV2"/>
      <sheetName val="Tata Udara"/>
      <sheetName val="Plumbing"/>
      <sheetName val="Surat"/>
      <sheetName val="3-DIV3"/>
      <sheetName val="rekap mekanikal"/>
      <sheetName val="div-2"/>
      <sheetName val="MAP"/>
      <sheetName val="RKP"/>
      <sheetName val="TSS"/>
      <sheetName val="Analisa BOW"/>
      <sheetName val="_x005f_x0000_0_x005f_x0000_1_x005f_x0000_0_x005f_x0000_"/>
      <sheetName val="gtrinh"/>
      <sheetName val="H_Satuan2"/>
      <sheetName val="mob__dem1"/>
      <sheetName val="pek__tanah1"/>
      <sheetName val="k__batu_kali1"/>
      <sheetName val="NS_GD_UGD"/>
      <sheetName val="STD_GD_UGD"/>
      <sheetName val="NP_(4)"/>
      <sheetName val="Bill_Of_Quantity"/>
      <sheetName val="HB_"/>
      <sheetName val="MAIN_BQ"/>
      <sheetName val="Harsat_BHN_AR,M"/>
      <sheetName val="NS_GD_UTAMA"/>
      <sheetName val="Analisa_2"/>
      <sheetName val="BQ_AC_FAN"/>
      <sheetName val="DRUP_(ASLI)"/>
      <sheetName val="HRG_BHN"/>
      <sheetName val="iTEM_hARSAT"/>
      <sheetName val="3-DIV4"/>
      <sheetName val="NP-7"/>
      <sheetName val="HSLAIN-LAIN"/>
      <sheetName val="UNIT PRICE"/>
      <sheetName val="an tek NP"/>
      <sheetName val="1"/>
      <sheetName val="Teknis"/>
      <sheetName val="FAK"/>
      <sheetName val="Investment Valuation"/>
      <sheetName val="Cabling Data&amp;Power"/>
      <sheetName val="5-Peralatan"/>
      <sheetName val="?0?1?0?0?0?1??6?0?¯耀㣋?????_x0001_??耀ÿ"/>
      <sheetName val="FORMESTIMASI"/>
      <sheetName val="Terbilang"/>
      <sheetName val="L-Mechanical"/>
      <sheetName val="Harga"/>
      <sheetName val="DAF_3.1"/>
      <sheetName val="DAF_3.11"/>
      <sheetName val="_x0000_0_x0000_1_x0000_0_x0000_0_x0000_0_x0000_1_x0000__x0000_6_x0000_0_x0000_¯??_x0000__x0000__x0000__x0000__x0000__x0001__x0000__x0000_?ÿ"/>
      <sheetName val="_x0000_¯??_x0000__x0000__x0000__x0000__x0000__x0001__x0000__x0000_?ÿ?_x0000_?English_x0000_ENW_x0000_en"/>
      <sheetName val="ANALISA PEK.UMUM"/>
      <sheetName val="Anls teknis"/>
      <sheetName val="DIVI3"/>
      <sheetName val="HB_1"/>
      <sheetName val="H_Satuan3"/>
      <sheetName val="mob__dem2"/>
      <sheetName val="pek__tanah2"/>
      <sheetName val="k__batu_kali2"/>
      <sheetName val="HB_2"/>
      <sheetName val="Bill 5 Summary"/>
      <sheetName val="Bill 4 Summary"/>
      <sheetName val="Informasi"/>
      <sheetName val="HRG BAHAN &amp; UPAH okk"/>
      <sheetName val="Analis Kusen okk"/>
      <sheetName val="DAFT_HARG_SAT_PEK."/>
      <sheetName val="DAFT_ALAT,UPAH &amp; MAT"/>
      <sheetName val=""/>
      <sheetName val="Rincigaji"/>
      <sheetName val="Prod 15-5"/>
      <sheetName val="ANGGARAN"/>
      <sheetName val="GENERAL"/>
      <sheetName val="Pricing"/>
      <sheetName val="D6 (2)"/>
      <sheetName val="Data2"/>
      <sheetName val="5.Anhas"/>
      <sheetName val="Blk-Mnl lt.3-lt.atap"/>
      <sheetName val="Klm-Mnl"/>
      <sheetName val="Daf 1"/>
      <sheetName val="Analisa Upah &amp; Bahan Plum"/>
      <sheetName val="Telephone"/>
      <sheetName val="Rek_ELEKT"/>
      <sheetName val="Bill_2"/>
      <sheetName val="Alat B"/>
      <sheetName val="Bahan B"/>
      <sheetName val="Upah B"/>
      <sheetName val="RAP"/>
      <sheetName val="Sub"/>
      <sheetName val="gajiDasar"/>
      <sheetName val="PROD_03_1"/>
      <sheetName val="BQ. AC"/>
      <sheetName val="rincian per proyek"/>
      <sheetName val="bukan PNS"/>
      <sheetName val="Input monthly capex"/>
      <sheetName val="경비2내역"/>
      <sheetName val="Div2"/>
      <sheetName val="SAP"/>
      <sheetName val="Urai _Resap pengikat"/>
      <sheetName val="ANALISA ALAT BERAT"/>
      <sheetName val="Antek1"/>
      <sheetName val="HARSAT-lain"/>
      <sheetName val="HARSAT-tanah"/>
      <sheetName val="product"/>
      <sheetName val="Pipe"/>
      <sheetName val="RBP- 2"/>
      <sheetName val="OP. ALAT"/>
      <sheetName val="OP. PERJAM"/>
      <sheetName val="B. PERSONIL"/>
      <sheetName val="KAN. LOKAL"/>
      <sheetName val="BAB_5_2_BiaLang"/>
      <sheetName val="pivot1"/>
      <sheetName val="Appendix 2(SatDas)"/>
      <sheetName val="A+Supl."/>
      <sheetName val="Analisa RAP"/>
      <sheetName val="Alat"/>
      <sheetName val="Telusur"/>
      <sheetName val="Analisa RAB"/>
      <sheetName val="GE-1-2"/>
      <sheetName val="PL"/>
      <sheetName val="rek ME"/>
      <sheetName val="RINCIAN"/>
      <sheetName val="p_fb01"/>
      <sheetName val="p_fb02"/>
      <sheetName val="PLINT 3.1.G"/>
      <sheetName val="s_v13"/>
      <sheetName val="s_v14"/>
      <sheetName val="s_v16"/>
      <sheetName val="Mk Minor"/>
      <sheetName val="NS Lanjutan"/>
      <sheetName val="STD Lanjutan"/>
      <sheetName val="?0?1?0?0?0?1??6?0?¯???????_x0001_???ÿ"/>
      <sheetName val="?¯???????_x0001_???ÿ???English?ENW?en"/>
      <sheetName val="HS-Divisi 3"/>
      <sheetName val="DAFTAR_HARGA"/>
      <sheetName val="rab_-_persiapan_&amp;_lantai-1"/>
      <sheetName val="Anl_+"/>
      <sheetName val="ELEC_STIS"/>
      <sheetName val="RKP_PLUMBING"/>
      <sheetName val="1_B"/>
      <sheetName val="Analis_Kusen_1_ESKALASI"/>
      <sheetName val="Isolasi_Luar_Dalam"/>
      <sheetName val="Isolasi_Luar"/>
      <sheetName val="Supl_X"/>
      <sheetName val="EXTERNAL_WORK"/>
      <sheetName val="DRUP__ASLI_"/>
      <sheetName val="Stden_center"/>
      <sheetName val="box_culvert"/>
      <sheetName val="_"/>
      <sheetName val="bhn FINAL"/>
      <sheetName val="SAT-DAS"/>
      <sheetName val="Master Edit"/>
      <sheetName val="MARK UP"/>
      <sheetName val="_x005f_x0000_¯___x005f_x0000__x005f_x0000__x005f_x0000_"/>
      <sheetName val="_0_1_0_0_0_1__6_0_¯耀㣋______x000"/>
      <sheetName val="H_Satuan5"/>
      <sheetName val="mob__dem4"/>
      <sheetName val="pek__tanah4"/>
      <sheetName val="k__batu_kali4"/>
      <sheetName val="Analisa_&amp;_Upah3"/>
      <sheetName val="AN__TAMPL3"/>
      <sheetName val="Bill_Of_Quantity3"/>
      <sheetName val="rab_me_(by_owner)_3"/>
      <sheetName val="BQ_(by_owner)3"/>
      <sheetName val="rab_me_(fisik)3"/>
      <sheetName val="HB_3"/>
      <sheetName val="NP_(4)3"/>
      <sheetName val="DRUP__ASLI_2"/>
      <sheetName val="Stden_center2"/>
      <sheetName val="HRG_BHN3"/>
      <sheetName val="DRUP_(ASLI)3"/>
      <sheetName val="NS_GD_UGD3"/>
      <sheetName val="STD_GD_UGD3"/>
      <sheetName val="Analisa_ME3"/>
      <sheetName val="harga_bahan3"/>
      <sheetName val="MAIN_BQ3"/>
      <sheetName val="Harsat_BHN_AR,M3"/>
      <sheetName val="BQ_AC_FAN3"/>
      <sheetName val="01A-_RAB3"/>
      <sheetName val="Anl_+2"/>
      <sheetName val="iTEM_hARSAT3"/>
      <sheetName val="box_culvert2"/>
      <sheetName val="NS_GD_UTAMA3"/>
      <sheetName val="Analisa_23"/>
      <sheetName val="rab_-_persiapan_&amp;_lantai-12"/>
      <sheetName val="NP_(2)2"/>
      <sheetName val="data_RSUD_KIS2"/>
      <sheetName val="Analis_Kusen_1_ESKALASI2"/>
      <sheetName val="EXTERNAL_WORK2"/>
      <sheetName val="RAB_AR&amp;STR2"/>
      <sheetName val="Analisa_Satuan2"/>
      <sheetName val="Fill_this_out_first___2"/>
      <sheetName val="ELEC_STIS2"/>
      <sheetName val="RKP_PLUMBING2"/>
      <sheetName val="Supl_X2"/>
      <sheetName val="DAFTAR_HARGA2"/>
      <sheetName val="Ahs_22"/>
      <sheetName val="Ahs_12"/>
      <sheetName val="Analisa_Harga_Satuan2"/>
      <sheetName val="gabungan_(2)2"/>
      <sheetName val="Galian_batu2"/>
      <sheetName val="meth_hsl_nego2"/>
      <sheetName val="REF_ONLY2"/>
      <sheetName val="KR_Luar2"/>
      <sheetName val="GLP_20012"/>
      <sheetName val="Met_Pas_Batu2"/>
      <sheetName val="Met__Minor2"/>
      <sheetName val="1_B2"/>
      <sheetName val="Daftar_berat2"/>
      <sheetName val="Data_Upah2"/>
      <sheetName val="DC-akses_bandara2"/>
      <sheetName val="Bill_of_Qty_MEP2"/>
      <sheetName val="_2"/>
      <sheetName val="01000160¯耀㣋耀ÿ"/>
      <sheetName val="Pintu_Jendela2"/>
      <sheetName val="rekap_mekanikal2"/>
      <sheetName val="Isolasi_Luar_Dalam2"/>
      <sheetName val="Isolasi_Luar2"/>
      <sheetName val="AHS_-_Sipil2"/>
      <sheetName val="ANLS__BETON_R__KELAS2"/>
      <sheetName val="NP_(3)2"/>
      <sheetName val="BGN_PENUNJANG2"/>
      <sheetName val="Analisa_BOW2"/>
      <sheetName val="Form_A2"/>
      <sheetName val="KONTRAK_INDUK_BULANAN2"/>
      <sheetName val="RKP__TOTAL2"/>
      <sheetName val="B_as2"/>
      <sheetName val="Prod_15-52"/>
      <sheetName val="H_Satuan4"/>
      <sheetName val="mob__dem3"/>
      <sheetName val="pek__tanah3"/>
      <sheetName val="k__batu_kali3"/>
      <sheetName val="Analisa_&amp;_Upah2"/>
      <sheetName val="AN__TAMPL2"/>
      <sheetName val="Bill_Of_Quantity2"/>
      <sheetName val="rab_me_(by_owner)_2"/>
      <sheetName val="BQ_(by_owner)2"/>
      <sheetName val="rab_me_(fisik)2"/>
      <sheetName val="NP_(4)2"/>
      <sheetName val="DRUP__ASLI_1"/>
      <sheetName val="Stden_center1"/>
      <sheetName val="HRG_BHN2"/>
      <sheetName val="DRUP_(ASLI)2"/>
      <sheetName val="NS_GD_UGD2"/>
      <sheetName val="STD_GD_UGD2"/>
      <sheetName val="Analisa_ME2"/>
      <sheetName val="harga_bahan2"/>
      <sheetName val="MAIN_BQ2"/>
      <sheetName val="Harsat_BHN_AR,M2"/>
      <sheetName val="BQ_AC_FAN2"/>
      <sheetName val="01A-_RAB2"/>
      <sheetName val="Anl_+1"/>
      <sheetName val="iTEM_hARSAT2"/>
      <sheetName val="box_culvert1"/>
      <sheetName val="NS_GD_UTAMA2"/>
      <sheetName val="Analisa_22"/>
      <sheetName val="rab_-_persiapan_&amp;_lantai-11"/>
      <sheetName val="NP_(2)1"/>
      <sheetName val="data_RSUD_KIS1"/>
      <sheetName val="Analis_Kusen_1_ESKALASI1"/>
      <sheetName val="EXTERNAL_WORK1"/>
      <sheetName val="RAB_AR&amp;STR1"/>
      <sheetName val="Analisa_Satuan1"/>
      <sheetName val="Fill_this_out_first___1"/>
      <sheetName val="ELEC_STIS1"/>
      <sheetName val="RKP_PLUMBING1"/>
      <sheetName val="Supl_X1"/>
      <sheetName val="DAFTAR_HARGA1"/>
      <sheetName val="Ahs_21"/>
      <sheetName val="Ahs_11"/>
      <sheetName val="Analisa_Harga_Satuan1"/>
      <sheetName val="gabungan_(2)1"/>
      <sheetName val="Galian_batu1"/>
      <sheetName val="meth_hsl_nego1"/>
      <sheetName val="REF_ONLY1"/>
      <sheetName val="KR_Luar1"/>
      <sheetName val="GLP_20011"/>
      <sheetName val="Met_Pas_Batu1"/>
      <sheetName val="Met__Minor1"/>
      <sheetName val="1_B1"/>
      <sheetName val="Daftar_berat1"/>
      <sheetName val="Data_Upah1"/>
      <sheetName val="DC-akses_bandara1"/>
      <sheetName val="Bill_of_Qty_MEP1"/>
      <sheetName val="_1"/>
      <sheetName val="Pintu_Jendela1"/>
      <sheetName val="rekap_mekanikal1"/>
      <sheetName val="Isolasi_Luar_Dalam1"/>
      <sheetName val="Isolasi_Luar1"/>
      <sheetName val="AHS_-_Sipil1"/>
      <sheetName val="ANLS__BETON_R__KELAS1"/>
      <sheetName val="NP_(3)1"/>
      <sheetName val="BGN_PENUNJANG1"/>
      <sheetName val="Analisa_BOW1"/>
      <sheetName val="Form_A1"/>
      <sheetName val="KONTRAK_INDUK_BULANAN1"/>
      <sheetName val="RKP__TOTAL1"/>
      <sheetName val="B_as1"/>
      <sheetName val="Prod_15-51"/>
      <sheetName val="Tata_Udara1"/>
      <sheetName val="Analisa_&amp;_Upah1"/>
      <sheetName val="AN__TAMPL1"/>
      <sheetName val="Bill_Of_Quantity1"/>
      <sheetName val="rab_me_(by_owner)_1"/>
      <sheetName val="BQ_(by_owner)1"/>
      <sheetName val="rab_me_(fisik)1"/>
      <sheetName val="NP_(4)1"/>
      <sheetName val="HRG_BHN1"/>
      <sheetName val="DRUP_(ASLI)1"/>
      <sheetName val="NS_GD_UGD1"/>
      <sheetName val="STD_GD_UGD1"/>
      <sheetName val="Analisa_ME1"/>
      <sheetName val="harga_bahan1"/>
      <sheetName val="MAIN_BQ1"/>
      <sheetName val="Harsat_BHN_AR,M1"/>
      <sheetName val="BQ_AC_FAN1"/>
      <sheetName val="01A-_RAB1"/>
      <sheetName val="iTEM_hARSAT1"/>
      <sheetName val="NS_GD_UTAMA1"/>
      <sheetName val="Analisa_21"/>
      <sheetName val="NP_(2)"/>
      <sheetName val="data_RSUD_KIS"/>
      <sheetName val="RAB_AR&amp;STR"/>
      <sheetName val="Analisa_Satuan"/>
      <sheetName val="Fill_this_out_first___"/>
      <sheetName val="Ahs_2"/>
      <sheetName val="Ahs_1"/>
      <sheetName val="Analisa_Harga_Satuan"/>
      <sheetName val="gabungan_(2)"/>
      <sheetName val="Galian_batu"/>
      <sheetName val="meth_hsl_nego"/>
      <sheetName val="REF_ONLY"/>
      <sheetName val="KR_Luar"/>
      <sheetName val="GLP_2001"/>
      <sheetName val="Met_Pas_Batu"/>
      <sheetName val="Met__Minor"/>
      <sheetName val="Daftar_berat"/>
      <sheetName val="Data_Upah"/>
      <sheetName val="DC-akses_bandara"/>
      <sheetName val="Bill_of_Qty_MEP"/>
      <sheetName val="Pintu_Jendela"/>
      <sheetName val="rekap_mekanikal"/>
      <sheetName val="AHS_-_Sipil"/>
      <sheetName val="ANLS__BETON_R__KELAS"/>
      <sheetName val="NP_(3)"/>
      <sheetName val="BGN_PENUNJANG"/>
      <sheetName val="Analisa_BOW"/>
      <sheetName val="Form_A"/>
      <sheetName val="KONTRAK_INDUK_BULANAN"/>
      <sheetName val="RKP__TOTAL"/>
      <sheetName val="B_as"/>
      <sheetName val="Prod_15-5"/>
      <sheetName val="Tata_Udara"/>
      <sheetName val="anaMob"/>
      <sheetName val="??"/>
      <sheetName val="????"/>
      <sheetName val="Sat~Bahu"/>
      <sheetName val="NAME"/>
      <sheetName val="Daftar Upah"/>
      <sheetName val="_0_1_0_0_0_1__6_0_¯耀㣋______x0001___耀ÿ"/>
      <sheetName val="SCH"/>
      <sheetName val="NSTD"/>
      <sheetName val="STD"/>
      <sheetName val="Analisa HSP"/>
      <sheetName val="Monitor"/>
      <sheetName val="BHN-UPH-ALT"/>
      <sheetName val="_x0000_0_x0000_1_x0000_0_x0000_"/>
      <sheetName val="F ALARM"/>
      <sheetName val="Analisa Harga"/>
      <sheetName val="SIMPRO(AGST)"/>
      <sheetName val="Price_List"/>
      <sheetName val="PRICE LIST"/>
      <sheetName val="Harga Satuan"/>
      <sheetName val="TT04"/>
      <sheetName val="gvl"/>
      <sheetName val="daftar harga satuan"/>
      <sheetName val="Admin"/>
      <sheetName val="c"/>
      <sheetName val="f"/>
      <sheetName val="SPEC"/>
      <sheetName val="List of Eqp"/>
      <sheetName val="UPA"/>
      <sheetName val="Anl.2s.d4e"/>
      <sheetName val="DATABASE"/>
      <sheetName val="HARGA MATERIAL"/>
      <sheetName val="Rekap Direct Cost"/>
      <sheetName val="Analisa -Baku"/>
      <sheetName val="Bq-Pk-A"/>
      <sheetName val="Summary"/>
      <sheetName val="Rate"/>
      <sheetName val="S-Curve"/>
      <sheetName val="3.1.2a"/>
      <sheetName val="3.1.1a"/>
      <sheetName val="Vibro_Roller"/>
      <sheetName val="Agregat Halus &amp; Kasar"/>
      <sheetName val="Rutin"/>
      <sheetName val="BQ.jln"/>
      <sheetName val="BQ.jem"/>
      <sheetName val="Rekapitulasi"/>
      <sheetName val="dil"/>
      <sheetName val="Penawaran"/>
      <sheetName val="Master 1.0"/>
      <sheetName val="Sheet3"/>
      <sheetName val="Foundation"/>
      <sheetName val="Analis Tambahan"/>
      <sheetName val="Analys"/>
      <sheetName val="pelita lapen"/>
      <sheetName val="DAF-2"/>
      <sheetName val="01.FA"/>
      <sheetName val="analisa (2)"/>
      <sheetName val="GAJI"/>
      <sheetName val="Urai _ Guide Post"/>
      <sheetName val="Urai_Galian Tanah"/>
      <sheetName val="Estimate"/>
      <sheetName val="Man Power"/>
      <sheetName val="ALEK"/>
      <sheetName val="DC-akses_bandara3"/>
      <sheetName val="Hua Yang Quarterly"/>
      <sheetName val="An"/>
      <sheetName val="An.2"/>
      <sheetName val="_0_1_0_0_0_1__6_0_¯________x0001____ÿ"/>
      <sheetName val="_¯________x0001____ÿ___English_ENW_en"/>
      <sheetName val="6-AGREGAT"/>
      <sheetName val="an_tek_NP"/>
      <sheetName val="bukan_PNS"/>
      <sheetName val="RBP-_2"/>
      <sheetName val="OP__ALAT"/>
      <sheetName val="OP__PERJAM"/>
      <sheetName val="B__PERSONIL"/>
      <sheetName val="KAN__LOKAL"/>
      <sheetName val="an_tek_NP1"/>
      <sheetName val="bukan_PNS1"/>
      <sheetName val="RBP-_21"/>
      <sheetName val="OP__ALAT1"/>
      <sheetName val="OP__PERJAM1"/>
      <sheetName val="B__PERSONIL1"/>
      <sheetName val="KAN__LOKAL1"/>
      <sheetName val="GRAPMARS"/>
      <sheetName val="DIV 7"/>
      <sheetName val="Kode"/>
      <sheetName val="Hst_mat"/>
      <sheetName val="Urugan Pasir"/>
      <sheetName val="?0?1?0?0?0?1??6?0?¯耀㣋?????_x000"/>
      <sheetName val="_x005f_x0000_¯??_x005f_x0000__x005f_x0000__x005f_x0000_"/>
      <sheetName val="_x005f_x005f_x005f_x0000_0_x005f_x005f_x005f_x0000_1_x0"/>
      <sheetName val="Hrg"/>
      <sheetName val="F1c DATA ADM6"/>
      <sheetName val="Galian 1"/>
      <sheetName val="Perm. Test"/>
      <sheetName val="DafHrgSatuan"/>
      <sheetName val="Eng_Hrs"/>
      <sheetName val="H Satuan Dasar"/>
      <sheetName val="PConsCS"/>
      <sheetName val="dia-in"/>
      <sheetName val="__"/>
      <sheetName val="____"/>
      <sheetName val="struktur"/>
      <sheetName val="Bill rekap"/>
      <sheetName val="Bill of Qty"/>
      <sheetName val="CODE"/>
      <sheetName val="Analysis"/>
      <sheetName val="5.1.ELEKTRIKAL-ELEKTRONIK"/>
      <sheetName val="DAF-BAHAN"/>
      <sheetName val="DAF-UPAH"/>
      <sheetName val="DAF-9"/>
      <sheetName val="PileCap"/>
      <sheetName val="AHSP"/>
      <sheetName val="Hardas"/>
      <sheetName val="NP2"/>
      <sheetName val="RAB 1 PRABUMULIH LEMBAK KM 330+"/>
      <sheetName val="Unit Rate"/>
      <sheetName val="Beton"/>
      <sheetName val="Break_down"/>
      <sheetName val="4-Basic Price"/>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BQ-E20-02(Rp)"/>
      <sheetName val="CapExpAppForm"/>
      <sheetName val="Hal.010MUKAMC"/>
      <sheetName val="Sat. Pek."/>
      <sheetName val="Alat (2)"/>
      <sheetName val="Input Data"/>
      <sheetName val="An-2"/>
      <sheetName val="An-4"/>
      <sheetName val="FINISHING"/>
      <sheetName val="HrgBahan"/>
      <sheetName val="PP"/>
      <sheetName val="AnalAdjust"/>
      <sheetName val="_x0000_¯___x0000__x0000__x0000_"/>
      <sheetName val="_x005f_x0000_0_x005f_x0000_1_x0"/>
      <sheetName val="_0_1_0_0_0_1__6_0_¯________x000"/>
      <sheetName val="_¯________x0001____ÿ___English_"/>
      <sheetName val="_x005f_x0000_¯___x005f_x0000__x"/>
      <sheetName val="2.2"/>
      <sheetName val="Lead Schedule"/>
      <sheetName val="적용환율"/>
      <sheetName val="Manual"/>
      <sheetName val="5_Anhas"/>
      <sheetName val="Analisa_Upah_&amp;_Bahan_Plum"/>
      <sheetName val="Bill_5_Summary"/>
      <sheetName val="Bill_4_Summary"/>
      <sheetName val="DAF_3_1"/>
      <sheetName val="DAF_3_11"/>
      <sheetName val="01000160¯???ÿ"/>
      <sheetName val="¯???ÿ??EnglishENWen"/>
      <sheetName val="ANALISA_PEK_UMUM"/>
      <sheetName val="?0?1?0?0?0?1??6?0?¯耀㣋???????耀ÿ"/>
      <sheetName val="UNIT_PRICE"/>
      <sheetName val="Anls_teknis"/>
      <sheetName val="Investment_Valuation"/>
      <sheetName val="Cabling_Data&amp;Power"/>
      <sheetName val="Blk-Mnl_lt_3-lt_atap"/>
      <sheetName val="Alat_B"/>
      <sheetName val="Bahan_B"/>
      <sheetName val="Upah_B"/>
      <sheetName val="BQ__AC"/>
      <sheetName val="rincian_per_proyek"/>
      <sheetName val="HRG_BAHAN_&amp;_UPAH_okk"/>
      <sheetName val="Analis_Kusen_okk"/>
      <sheetName val="A+Supl_"/>
      <sheetName val="rek_ME"/>
      <sheetName val="Input_monthly_capex"/>
      <sheetName val="Analisa_RAP"/>
      <sheetName val="Analisa_RAB"/>
      <sheetName val="List_of_Eqp"/>
      <sheetName val="MARK_UP"/>
      <sheetName val="ANALISA_ALAT_BERAT"/>
      <sheetName val="Anl_2s_d4e"/>
      <sheetName val="bhn_FINAL"/>
      <sheetName val="Mk_Minor"/>
      <sheetName val="Master_Edit"/>
      <sheetName val="010"/>
      <sheetName val="HARGA_MATERIAL"/>
      <sheetName val="Rekap_Direct_Cost"/>
      <sheetName val="Analisa_-Baku"/>
      <sheetName val="3_1_2a"/>
      <sheetName val="3_1_1a"/>
      <sheetName val="Urai___Guide_Post"/>
      <sheetName val="Urai_Galian_Tanah"/>
      <sheetName val="F_ALARM"/>
      <sheetName val="Analisa_Harga"/>
      <sheetName val="_0_1_0_0_0_1__6_0_¯耀㣋_______耀ÿ"/>
      <sheetName val="Man_Power"/>
      <sheetName val="D6_(2)"/>
      <sheetName val="Lead_Schedule"/>
      <sheetName val="PLINT_3_1_G"/>
      <sheetName val="NS_Lanjutan"/>
      <sheetName val="STD_Lanjutan"/>
      <sheetName val="?0?1?0?0?0?1??6?0?¯??????????ÿ"/>
      <sheetName val="?¯??????????ÿ???English?ENW?en"/>
      <sheetName val="DAFT_HARG_SAT_PEK_"/>
      <sheetName val="DAFT_ALAT,UPAH_&amp;_MAT"/>
      <sheetName val="HB_4"/>
      <sheetName val="5_Anhas1"/>
      <sheetName val="Analisa_Upah_&amp;_Bahan_Plum1"/>
      <sheetName val="Bill_5_Summary1"/>
      <sheetName val="Bill_4_Summary1"/>
      <sheetName val="DAF_3_12"/>
      <sheetName val="DAF_3_111"/>
      <sheetName val="ANALISA_PEK_UMUM1"/>
      <sheetName val="UNIT_PRICE1"/>
      <sheetName val="Anls_teknis1"/>
      <sheetName val="Investment_Valuation1"/>
      <sheetName val="Cabling_Data&amp;Power1"/>
      <sheetName val="Blk-Mnl_lt_3-lt_atap1"/>
      <sheetName val="Alat_B1"/>
      <sheetName val="Bahan_B1"/>
      <sheetName val="Upah_B1"/>
      <sheetName val="BQ__AC1"/>
      <sheetName val="rincian_per_proyek1"/>
      <sheetName val="HRG_BAHAN_&amp;_UPAH_okk1"/>
      <sheetName val="Analis_Kusen_okk1"/>
      <sheetName val="A+Supl_1"/>
      <sheetName val="rek_ME1"/>
      <sheetName val="Input_monthly_capex1"/>
      <sheetName val="Analisa_RAP1"/>
      <sheetName val="Analisa_RAB1"/>
      <sheetName val="List_of_Eqp1"/>
      <sheetName val="MARK_UP1"/>
      <sheetName val="ANALISA_ALAT_BERAT1"/>
      <sheetName val="Anl_2s_d4e1"/>
      <sheetName val="bhn_FINAL1"/>
      <sheetName val="Mk_Minor1"/>
      <sheetName val="Master_Edit1"/>
      <sheetName val="HARGA_MATERIAL1"/>
      <sheetName val="Rekap_Direct_Cost1"/>
      <sheetName val="Analisa_-Baku1"/>
      <sheetName val="3_1_2a1"/>
      <sheetName val="3_1_1a1"/>
      <sheetName val="Urai___Guide_Post1"/>
      <sheetName val="Urai_Galian_Tanah1"/>
      <sheetName val="F_ALARM1"/>
      <sheetName val="Analisa_Harga1"/>
      <sheetName val="Man_Power1"/>
      <sheetName val="D6_(2)1"/>
      <sheetName val="Lead_Schedule1"/>
      <sheetName val="PLINT_3_1_G1"/>
      <sheetName val="NS_Lanjutan1"/>
      <sheetName val="STD_Lanjutan1"/>
      <sheetName val="DAFT_HARG_SAT_PEK_1"/>
      <sheetName val="DAFT_ALAT,UPAH_&amp;_MAT1"/>
      <sheetName val="9"/>
      <sheetName val="LAL - PASAR PAGI "/>
      <sheetName val="Bongkar"/>
      <sheetName val="_x005f_x005f_x005f_x0000_0_x005"/>
      <sheetName val="Fill this out first___"/>
      <sheetName val="Gal Sal"/>
      <sheetName val="HargaSat"/>
      <sheetName val="a.2"/>
      <sheetName val="Agregat_Halus_&amp;_Kasar"/>
      <sheetName val="Hrg Sat"/>
      <sheetName val="DATAOKT"/>
      <sheetName val="BUSWAY"/>
      <sheetName val="analisa Str"/>
      <sheetName val="610.07A"/>
      <sheetName val="Analisa_&amp;_Upah4"/>
      <sheetName val="AN__TAMPL4"/>
      <sheetName val="TL"/>
      <sheetName val="struktur tdk dipakai"/>
      <sheetName val="AC unit"/>
      <sheetName val="EL acc"/>
      <sheetName val="EL lamp"/>
      <sheetName val="EL outlet"/>
      <sheetName val="Chiller acc"/>
      <sheetName val="Pipa PL"/>
      <sheetName val="PK acc"/>
      <sheetName val="PL acc"/>
      <sheetName val="PK valve"/>
      <sheetName val="PL valve"/>
      <sheetName val="AC valve"/>
      <sheetName val="PK pipe"/>
      <sheetName val="EL kabel"/>
      <sheetName val="AC power"/>
      <sheetName val="EL tray"/>
      <sheetName val="PL power"/>
      <sheetName val="PL unit"/>
      <sheetName val="PK unit"/>
      <sheetName val="EL arde"/>
      <sheetName val="metode"/>
      <sheetName val="Harga Satuan Bahan "/>
      <sheetName val="Galian"/>
      <sheetName val="AC-WC"/>
      <sheetName val="Cold Miling"/>
      <sheetName val="Blk-Mnl"/>
      <sheetName val="_¯________x005f_x0001____ÿ___English_"/>
      <sheetName val="_x005f_x005f_x005f_x0000_¯___x005f_x005f_x005f_x0000__x"/>
      <sheetName val="_¯________x005f_x005f_x005f_x0001____ÿ___En"/>
      <sheetName val="?0?1?0?0?0?1??6?0?¯???????_x000"/>
      <sheetName val="?¯???????_x005f_x0001_???ÿ???English?"/>
      <sheetName val="_¯________x005f_x0001____ÿ___En"/>
      <sheetName val="Rek Tot"/>
      <sheetName val="RANGE"/>
      <sheetName val="PNT"/>
      <sheetName val="SUMBER DAYA"/>
      <sheetName val="P2-Px"/>
      <sheetName val="STR(CANCEL)"/>
      <sheetName val="An str"/>
      <sheetName val="resap"/>
      <sheetName val="besi"/>
      <sheetName val="Rigid25"/>
      <sheetName val="gal biasa"/>
      <sheetName val="AN-MAJOR"/>
      <sheetName val="An_pdkg"/>
      <sheetName val="AHS-1"/>
      <sheetName val="tifico"/>
      <sheetName val="PESANTREN"/>
      <sheetName val="G"/>
      <sheetName val="Curup"/>
      <sheetName val="Prabu"/>
      <sheetName val="On Time"/>
      <sheetName val="BoQA"/>
      <sheetName val="List Material"/>
      <sheetName val="LS_Rutin"/>
      <sheetName val="Prs"/>
      <sheetName val="prd01-5"/>
      <sheetName val="일위대가목차"/>
      <sheetName val="hs_str"/>
      <sheetName val="Budget"/>
      <sheetName val="FRM-00"/>
      <sheetName val="BBM-03"/>
      <sheetName val="Rekap Addendum"/>
      <sheetName val="1.GasAcct"/>
      <sheetName val="7"/>
      <sheetName val="Cover1"/>
      <sheetName val="mu"/>
      <sheetName val="Umum"/>
      <sheetName val="Harga Sat Dasar"/>
      <sheetName val="ARP-10"/>
      <sheetName val="DIVISI 3"/>
      <sheetName val="Div.7.2"/>
      <sheetName val="Pt"/>
      <sheetName val="Data WI"/>
      <sheetName val="PkRp"/>
      <sheetName val="Hg.Sat"/>
      <sheetName val="Har Sat"/>
      <sheetName val="Input T. Schedule"/>
      <sheetName val="Hargamat"/>
      <sheetName val="ANALHASA"/>
      <sheetName val="Kuantitas &amp; Harga"/>
      <sheetName val="BQ External"/>
      <sheetName val="civil-work"/>
      <sheetName val="Watertank"/>
      <sheetName val="SDM"/>
      <sheetName val="Hsat1"/>
      <sheetName val="OwnEq"/>
      <sheetName val="610.05"/>
      <sheetName val="610.06"/>
      <sheetName val="610.07"/>
      <sheetName val="610.08"/>
      <sheetName val="ANTEK"/>
      <sheetName val="610.04"/>
      <sheetName val="MPU. 6-3(4).LastonAC"/>
      <sheetName val="Data Info"/>
      <sheetName val="bahan dan upah"/>
      <sheetName val="MAP2"/>
      <sheetName val="anal-mpu"/>
      <sheetName val="Rekap Analisa"/>
      <sheetName val="SDMTA"/>
      <sheetName val="Analisa K"/>
      <sheetName val="hst  LAMP_1"/>
      <sheetName val="BAHAN (2)"/>
      <sheetName val=" "/>
      <sheetName val="Tray&amp;Ladder"/>
      <sheetName val="Duct"/>
      <sheetName val="Other"/>
      <sheetName val="_x005f_x005f_x005f_x005f_x005f_x005f_x005f_x0000_0_x005"/>
      <sheetName val="_x005f_x005f_x005f_x0000_¯??_x005f_x005f_x005f_x0000__x"/>
      <sheetName val="_x005f_x005f_x005f_x005f_x005f_x005f_x005f_x005f_x005f_x005f_"/>
      <sheetName val="_x005f_x005f_x005f_x005f_x005f_x005f_x005f_x0000_¯??_x0"/>
      <sheetName val="sheet 2"/>
      <sheetName val="RAB ME"/>
      <sheetName val="Summary Sheets"/>
      <sheetName val="RAB-3"/>
      <sheetName val="BUL"/>
      <sheetName val="Data-Masukan"/>
      <sheetName val="S Curve"/>
      <sheetName val="Rekap S Curve (4)"/>
      <sheetName val="Rekap S Curve (3)"/>
      <sheetName val="?0?1?0?"/>
      <sheetName val="Data Masukan"/>
      <sheetName val="Fisik 2012"/>
      <sheetName val="Pek. Persiapan"/>
      <sheetName val="Rekap Anl.K"/>
      <sheetName val="Rekap Anl.SNI"/>
      <sheetName val="TRNS-C1"/>
      <sheetName val="har-sat"/>
      <sheetName val="Meto"/>
      <sheetName val="Jenjang_Eselon"/>
      <sheetName val="note"/>
      <sheetName val="H_Satuan6"/>
      <sheetName val="mob__dem5"/>
      <sheetName val="pek__tanah5"/>
      <sheetName val="k__batu_kali5"/>
      <sheetName val="HB_5"/>
      <sheetName val="01A-_RAB4"/>
      <sheetName val="Analisa_ME4"/>
      <sheetName val="harga_bahan4"/>
      <sheetName val="rab_me_(by_owner)_4"/>
      <sheetName val="BQ_(by_owner)4"/>
      <sheetName val="rab_me_(fisik)4"/>
      <sheetName val="Anl_+3"/>
      <sheetName val="Bill_Of_Quantity4"/>
      <sheetName val="NP_(4)4"/>
      <sheetName val="HRG_BHN4"/>
      <sheetName val="BQ_AC_FAN4"/>
      <sheetName val="DRUP_(ASLI)4"/>
      <sheetName val="MAIN_BQ4"/>
      <sheetName val="Harsat_BHN_AR,M4"/>
      <sheetName val="Analis_Kusen_1_ESKALASI3"/>
      <sheetName val="Analisa_24"/>
      <sheetName val="NS_GD_UGD4"/>
      <sheetName val="STD_GD_UGD4"/>
      <sheetName val="NS_GD_UTAMA4"/>
      <sheetName val="rab_-_persiapan_&amp;_lantai-13"/>
      <sheetName val="RKP_PLUMBING3"/>
      <sheetName val="ELEC_STIS3"/>
      <sheetName val="DAFTAR_HARGA3"/>
      <sheetName val="iTEM_hARSAT4"/>
      <sheetName val="Ahs_23"/>
      <sheetName val="Ahs_13"/>
      <sheetName val="KR_Luar3"/>
      <sheetName val="Supl_X3"/>
      <sheetName val="DRUP__ASLI_3"/>
      <sheetName val="Stden_center3"/>
      <sheetName val="REF_ONLY3"/>
      <sheetName val="Daftar_berat3"/>
      <sheetName val="Pintu_Jendela3"/>
      <sheetName val="meth_hsl_nego3"/>
      <sheetName val="box_culvert3"/>
      <sheetName val="Analisa_Harga_Satuan3"/>
      <sheetName val="Data_Upah3"/>
      <sheetName val="AHS_-_Sipil3"/>
      <sheetName val="EXTERNAL_WORK3"/>
      <sheetName val="data_RSUD_KIS3"/>
      <sheetName val="RAB_AR&amp;STR3"/>
      <sheetName val="NP_(2)3"/>
      <sheetName val="Analisa_Satuan3"/>
      <sheetName val="1_B3"/>
      <sheetName val="ANLS__BETON_R__KELAS3"/>
      <sheetName val="DC-akses_bandara4"/>
      <sheetName val="Fill_this_out_first___3"/>
      <sheetName val="Isolasi_Luar_Dalam3"/>
      <sheetName val="Isolasi_Luar3"/>
      <sheetName val="NP_(3)3"/>
      <sheetName val="GLP_20013"/>
      <sheetName val="Met_Pas_Batu3"/>
      <sheetName val="Met__Minor3"/>
      <sheetName val="_3"/>
      <sheetName val="rekap_mekanikal3"/>
      <sheetName val="BGN_PENUNJANG3"/>
      <sheetName val="Bill_of_Qty_MEP3"/>
      <sheetName val="Form_A3"/>
      <sheetName val="gabungan_(2)3"/>
      <sheetName val="Galian_batu3"/>
      <sheetName val="RKP__TOTAL3"/>
      <sheetName val="B_as3"/>
      <sheetName val="KONTRAK_INDUK_BULANAN3"/>
      <sheetName val="Analisa_BOW3"/>
      <sheetName val="5_Anhas2"/>
      <sheetName val="Tata_Udara2"/>
      <sheetName val="DAF_3_13"/>
      <sheetName val="DAF_3_112"/>
      <sheetName val="ANALISA_PEK_UMUM2"/>
      <sheetName val="UNIT_PRICE2"/>
      <sheetName val="Analisa_Upah_&amp;_Bahan_Plum2"/>
      <sheetName val="Bill_5_Summary2"/>
      <sheetName val="Bill_4_Summary2"/>
      <sheetName val="Anls_teknis2"/>
      <sheetName val="Blk-Mnl_lt_3-lt_atap2"/>
      <sheetName val="Investment_Valuation2"/>
      <sheetName val="Cabling_Data&amp;Power2"/>
      <sheetName val="Alat_B2"/>
      <sheetName val="Bahan_B2"/>
      <sheetName val="Upah_B2"/>
      <sheetName val="an_tek_NP2"/>
      <sheetName val="BQ__AC2"/>
      <sheetName val="rincian_per_proyek2"/>
      <sheetName val="A+Supl_2"/>
      <sheetName val="HRG_BAHAN_&amp;_UPAH_okk2"/>
      <sheetName val="Analis_Kusen_okk2"/>
      <sheetName val="rek_ME2"/>
      <sheetName val="RBP-_22"/>
      <sheetName val="OP__ALAT2"/>
      <sheetName val="OP__PERJAM2"/>
      <sheetName val="B__PERSONIL2"/>
      <sheetName val="KAN__LOKAL2"/>
      <sheetName val="bukan_PNS2"/>
      <sheetName val="Input_monthly_capex2"/>
      <sheetName val="Prod_15-53"/>
      <sheetName val="Analisa_RAP2"/>
      <sheetName val="Analisa_RAB2"/>
      <sheetName val="List_of_Eqp2"/>
      <sheetName val="MARK_UP2"/>
      <sheetName val="ANALISA_ALAT_BERAT2"/>
      <sheetName val="Anl_2s_d4e2"/>
      <sheetName val="bhn_FINAL2"/>
      <sheetName val="Mk_Minor2"/>
      <sheetName val="Master_Edit2"/>
      <sheetName val="HARGA_MATERIAL2"/>
      <sheetName val="Rekap_Direct_Cost2"/>
      <sheetName val="Analisa_-Baku2"/>
      <sheetName val="Urai___Guide_Post2"/>
      <sheetName val="Urai_Galian_Tanah2"/>
      <sheetName val="3_1_2a2"/>
      <sheetName val="3_1_1a2"/>
      <sheetName val="F_ALARM2"/>
      <sheetName val="Analisa_Harga2"/>
      <sheetName val="PLINT_3_1_G2"/>
      <sheetName val="NS_Lanjutan2"/>
      <sheetName val="STD_Lanjutan2"/>
      <sheetName val="D6_(2)2"/>
      <sheetName val="Man_Power2"/>
      <sheetName val="Lead_Schedule2"/>
      <sheetName val="DAFT_HARG_SAT_PEK_2"/>
      <sheetName val="DAFT_ALAT,UPAH_&amp;_MAT2"/>
      <sheetName val="Analis_Tambahan"/>
      <sheetName val="pelita_lapen"/>
      <sheetName val="Daftar_Upah"/>
      <sheetName val="Urai__Resap_pengikat"/>
      <sheetName val="01_FA"/>
      <sheetName val="BQ_jln"/>
      <sheetName val="BQ_jem"/>
      <sheetName val="Appendix_2(SatDas)"/>
      <sheetName val="DIV_7"/>
      <sheetName val="Agregat_Halus_&amp;_Kasar1"/>
      <sheetName val="HS-Divisi_3"/>
      <sheetName val="daftar_harga_satuan"/>
      <sheetName val="analisa_(2)"/>
      <sheetName val="Hua_Yang_Quarterly"/>
      <sheetName val="An_2"/>
      <sheetName val="On_Time"/>
      <sheetName val="List_Material"/>
      <sheetName val="Perm__Test"/>
      <sheetName val="Hrg_Sat"/>
      <sheetName val="F1c_DATA_ADM6"/>
      <sheetName val="Galian_1"/>
      <sheetName val="LAL_-_PASAR_PAGI_"/>
      <sheetName val="Fill_this_out_first___4"/>
      <sheetName val="Master_1_0"/>
      <sheetName val="Rekap_Addendum"/>
      <sheetName val="a_2"/>
      <sheetName val="analisa_Str"/>
      <sheetName val="610_07A"/>
      <sheetName val="Harga_Satuan"/>
      <sheetName val="struktur_tdk_dipakai"/>
      <sheetName val="An_str"/>
      <sheetName val="AC_unit"/>
      <sheetName val="EL_acc"/>
      <sheetName val="EL_lamp"/>
      <sheetName val="EL_outlet"/>
      <sheetName val="Chiller_acc"/>
      <sheetName val="Pipa_PL"/>
      <sheetName val="PK_acc"/>
      <sheetName val="PL_acc"/>
      <sheetName val="PK_valve"/>
      <sheetName val="PL_valve"/>
      <sheetName val="AC_valve"/>
      <sheetName val="PK_pipe"/>
      <sheetName val="EL_kabel"/>
      <sheetName val="AC_power"/>
      <sheetName val="EL_tray"/>
      <sheetName val="PL_power"/>
      <sheetName val="PL_unit"/>
      <sheetName val="PK_unit"/>
      <sheetName val="EL_arde"/>
      <sheetName val="Bill_rekap"/>
      <sheetName val="Bill_of_Qty"/>
      <sheetName val="_0_1_0_0_0_1__6_0_¯__________ÿ"/>
      <sheetName val="_¯__________ÿ___English_ENW_en"/>
      <sheetName val="H_Satuan_Dasar"/>
      <sheetName val="Analisa_HSP"/>
      <sheetName val="_¯__________ÿ___English_"/>
      <sheetName val="1_GasAcct"/>
      <sheetName val="Harga_Sat_Dasar"/>
      <sheetName val="Volume"/>
      <sheetName val="Daf.Dasar Upah&amp;Bahan"/>
      <sheetName val="Assumptions"/>
      <sheetName val="skenario"/>
      <sheetName val="calc-2"/>
      <sheetName val="ANALISA EDIT"/>
      <sheetName val="_x0000_0_x0000_1_x0"/>
      <sheetName val="_x0000_¯___x0000__x"/>
      <sheetName val="ANLS MPU"/>
      <sheetName val="DSP"/>
      <sheetName val="HARGA DSR"/>
      <sheetName val="Abpek"/>
      <sheetName val="an. major"/>
      <sheetName val="Upah Bahan"/>
      <sheetName val="bahan upah"/>
      <sheetName val="BOOQ"/>
      <sheetName val="01000160¯___ÿ"/>
      <sheetName val="¯___ÿ__EnglishENWen"/>
      <sheetName val="_x005f_x005f_x005f_x0000_¯___x0"/>
      <sheetName val="_¯________x005f_x005f_x00"/>
      <sheetName val="SAT.UPAH"/>
      <sheetName val="breakdown"/>
      <sheetName val="NAMES"/>
      <sheetName val="Daftar Harga Upah"/>
      <sheetName val="CHART HB AC - WC"/>
      <sheetName val="Daf-Har-Pening"/>
      <sheetName val="ALAT1"/>
      <sheetName val="PO-2"/>
      <sheetName val="DivVII"/>
      <sheetName val="Gali_Sal"/>
      <sheetName val="B-PRICE"/>
      <sheetName val="Legend"/>
      <sheetName val="ANALISA railing"/>
      <sheetName val="HARGA SAT"/>
      <sheetName val="LO"/>
      <sheetName val="D &amp; W sizes"/>
      <sheetName val="EQ_an"/>
      <sheetName val="Prod_Alat"/>
      <sheetName val="DHSD"/>
      <sheetName val="_¯________x0001____ÿ___En"/>
      <sheetName val="_0_1_0_"/>
      <sheetName val="_x005f_x0000_0_x005"/>
      <sheetName val="_x005f_x005f_x005f_x005f_"/>
      <sheetName val="PEK-PERKERASAN"/>
      <sheetName val="PEK ASPAL"/>
      <sheetName val="PEK-STRUKTUR"/>
      <sheetName val="PEK-MINOR"/>
      <sheetName val="10"/>
      <sheetName val="5"/>
      <sheetName val="UP_an"/>
      <sheetName val="RAB FULL"/>
      <sheetName val="anal rinci"/>
      <sheetName val="SCHEDULE"/>
      <sheetName val="Luas-Tot"/>
      <sheetName val="DKH"/>
      <sheetName val="Du_lieu"/>
      <sheetName val="EQ"/>
      <sheetName val="PRICE"/>
      <sheetName val="UBA RAB"/>
      <sheetName val="Daftar Upah,Bhn,&amp; alat"/>
      <sheetName val="7.1(3)"/>
      <sheetName val="IPA1"/>
      <sheetName val="Material&amp;Upah"/>
      <sheetName val="Rekap 1"/>
      <sheetName val="D HARGA"/>
      <sheetName val="RATE&amp;FCTR"/>
      <sheetName val="BOQ건축"/>
      <sheetName val="REKAP Prbndingn"/>
      <sheetName val="bd"/>
      <sheetName val="BRD"/>
      <sheetName val="BANTU"/>
      <sheetName val="terbilang1"/>
      <sheetName val="ANAL_P4"/>
      <sheetName val="DATA_2009"/>
      <sheetName val="RWD-02"/>
      <sheetName val="Param"/>
      <sheetName val="WT-LIST"/>
      <sheetName val="DIV.9"/>
      <sheetName val="HARGA DASAR"/>
      <sheetName val="BHN-ALAT"/>
      <sheetName val="MAPP"/>
      <sheetName val="BHN+KMK"/>
      <sheetName val="eval"/>
      <sheetName val="DKH_2"/>
      <sheetName val="Stay Cable-1"/>
      <sheetName val="DKH_1"/>
      <sheetName val="SUB+KMK"/>
      <sheetName val="TNG"/>
      <sheetName val="COAT&amp;WRAP-QIOT-#3"/>
      <sheetName val="PNT-QUOT-#3"/>
      <sheetName val="625-925"/>
      <sheetName val="125-325"/>
      <sheetName val="PLANT"/>
      <sheetName val="Engine"/>
      <sheetName val="Peralatan Utama"/>
      <sheetName val="ANAL.BOW"/>
      <sheetName val="DashBoard"/>
      <sheetName val="div.2"/>
      <sheetName val="div.3 Tanah"/>
      <sheetName val="div.4 Sirtu"/>
      <sheetName val="div.5"/>
      <sheetName val="div.7 Beton"/>
      <sheetName val="div.8"/>
      <sheetName val="_x005f"/>
      <sheetName val="DIV 6"/>
      <sheetName val="BoQ Total_lama"/>
      <sheetName val="3.1 (1) CS"/>
      <sheetName val="Aspal"/>
      <sheetName val="Spek Fin "/>
      <sheetName val="REKAP TOTAL"/>
      <sheetName val="Luas Bangunan"/>
      <sheetName val="Spek ME"/>
      <sheetName val="Arsitektur"/>
      <sheetName val="ASEM내역"/>
      <sheetName val="Bank"/>
      <sheetName val="Bunga"/>
      <sheetName val="Mark-up"/>
      <sheetName val="JUMLAHAN TOTAL "/>
      <sheetName val="岩性"/>
      <sheetName val="Analisa SNI"/>
      <sheetName val="ANALISA SM"/>
      <sheetName val="BAG-III"/>
      <sheetName val="TA"/>
      <sheetName val="U&amp;B"/>
      <sheetName val="ANL"/>
      <sheetName val="MINAT"/>
      <sheetName val="HarAlat"/>
      <sheetName val="an.utara"/>
      <sheetName val="rekap-ans"/>
      <sheetName val="ANAL-TRM"/>
      <sheetName val="bialangsung"/>
      <sheetName val="Bill_Qua"/>
      <sheetName val="ANALISA-HST"/>
      <sheetName val="Hrg Readymix"/>
      <sheetName val="_x005f_x0000_¯___x0"/>
      <sheetName val="_¯________x00"/>
      <sheetName val="7.PEK-STRUKTUR"/>
      <sheetName val="GRAND REKAP"/>
      <sheetName val="div7"/>
      <sheetName val="di2"/>
      <sheetName val="div71"/>
      <sheetName val="div4"/>
      <sheetName val="Harga S Dasar"/>
      <sheetName val="HARGA PEK"/>
      <sheetName val="BQ-Structur"/>
      <sheetName val="Rekap RAP real (2)"/>
      <sheetName val="3 Koef Alat"/>
      <sheetName val="perkerasan rigid"/>
      <sheetName val="HargaDasar"/>
      <sheetName val="Transfer Pump"/>
      <sheetName val="Sal"/>
      <sheetName val="RAB VOL"/>
      <sheetName val="Daf.Biaya sewa alat"/>
      <sheetName val="HSD_Alat"/>
      <sheetName val="DI.Gadung-1"/>
      <sheetName val="SAPON"/>
      <sheetName val="BILL"/>
      <sheetName val="Metod TWR"/>
      <sheetName val="대비표"/>
      <sheetName val="351BQMCN"/>
      <sheetName val="BLM TERBAYAR"/>
      <sheetName val="ANAL RABP"/>
      <sheetName val="BAHAN &amp; ALAT "/>
      <sheetName val="상반기손익차2총괄"/>
      <sheetName val="PENGADAAN"/>
      <sheetName val="REF HARGA DASAR 2016"/>
      <sheetName val="NS"/>
      <sheetName val="Cash Flow bulanan"/>
      <sheetName val="Cash2"/>
      <sheetName val="402"/>
      <sheetName val="beam"/>
      <sheetName val="KJ 2002"/>
      <sheetName val="Calculation Sheet"/>
      <sheetName val="HARGA ALAT"/>
      <sheetName val="Valve PL"/>
      <sheetName val="Peralatan PL"/>
      <sheetName val="Prod15-8"/>
      <sheetName val="BQ-Marga Tiga"/>
      <sheetName val="RPP01-5"/>
      <sheetName val="DaftarHarga"/>
      <sheetName val="Harga Baru"/>
      <sheetName val="TRBP"/>
      <sheetName val="Tariptunda"/>
      <sheetName val="Tanah"/>
      <sheetName val="Exch.rate"/>
      <sheetName val="JobDetails"/>
      <sheetName val="5.1-5.4(1)-5.4(2)"/>
      <sheetName val="BoQ(APBN)"/>
      <sheetName val="mc adam"/>
      <sheetName val="ps batu&amp;brjg"/>
      <sheetName val="Rekap Biaya"/>
      <sheetName val="Keterangan"/>
      <sheetName val="O&amp;O"/>
      <sheetName val="INDEKS"/>
      <sheetName val="JABATAN"/>
      <sheetName val="T. Cs Log P III"/>
      <sheetName val="Anl-II"/>
      <sheetName val="STR &amp; ARS"/>
      <sheetName val="bahan+upah"/>
      <sheetName val="41,9&amp;36,3"/>
      <sheetName val="HARVEST02"/>
      <sheetName val="REKAP GROSS"/>
      <sheetName val="Mobilindo"/>
      <sheetName val="eq_data"/>
      <sheetName val="Bill 2.3"/>
      <sheetName val="Bill 2.5B"/>
      <sheetName val="Bill 2.1"/>
      <sheetName val="Parameter"/>
      <sheetName val="61004"/>
      <sheetName val="61007"/>
      <sheetName val="61008"/>
      <sheetName val="JM"/>
      <sheetName val="H-Dasar"/>
      <sheetName val="AnalisaSIPIL RIIL"/>
      <sheetName val="EDTL"/>
      <sheetName val="an-satuan"/>
      <sheetName val="KOEF"/>
      <sheetName val="Konfirm"/>
      <sheetName val="Rekap "/>
      <sheetName val="Transfer Master"/>
      <sheetName val="Transfer"/>
      <sheetName val="K3-Gaji Kontrak"/>
      <sheetName val="Gaji Kontrak"/>
      <sheetName val="K3-Honor"/>
      <sheetName val="Kwitansi Honor"/>
      <sheetName val="DAF.HRG"/>
      <sheetName val="FIRE FIGHTING"/>
      <sheetName val="Harga "/>
      <sheetName val="ANSAT K'AYI"/>
      <sheetName val="HARGA (2)"/>
      <sheetName val="ANAL ALAT"/>
      <sheetName val="Upah, alat &amp; harsat"/>
      <sheetName val="STA"/>
      <sheetName val="DSN"/>
      <sheetName val="anal-drainase,tanah&amp;ps batu"/>
      <sheetName val="anal-beton"/>
      <sheetName val="anal-aspal"/>
      <sheetName val="anal-mos"/>
      <sheetName val="CH"/>
      <sheetName val="Jagorawi"/>
      <sheetName val="Basic Price"/>
      <sheetName val="D7"/>
      <sheetName val="Maleleng"/>
      <sheetName val="B_7"/>
      <sheetName val="B_6"/>
      <sheetName val="3-DIV8"/>
      <sheetName val="FRP-E04-1"/>
      <sheetName val="DIV.1"/>
      <sheetName val="A-ALAT"/>
      <sheetName val="lamp 9"/>
      <sheetName val="ANALALAT"/>
      <sheetName val="Df-Kuan"/>
      <sheetName val="?¯__???"/>
      <sheetName val="_x005f_x005f_x005f_x005F_x005f_x0000_0_x005"/>
      <sheetName val="_x005f_x0000_¯??_x005f_x0000__x"/>
      <sheetName val="_x005f_x005f_x005f_x005F_x005f_x005f_x005f_x005f_"/>
      <sheetName val="_x005f_x005f_x005f_x005F_x005f_x0000_¯??_x0"/>
      <sheetName val="SEC-6"/>
      <sheetName val="8410(Kerb)"/>
      <sheetName val="GeneralInfo"/>
      <sheetName val="ETAB 1"/>
      <sheetName val="_x005f_x005f_x005f_x005f_x005f_x005f_x005f_x0000_¯___x0"/>
      <sheetName val="Rebar"/>
      <sheetName val="DATA PROYEK"/>
      <sheetName val="ListAnalisa"/>
      <sheetName val="Rekap Prelim"/>
      <sheetName val="BACK - UP-GALIAN (ALAT)"/>
      <sheetName val="D4"/>
      <sheetName val="D6"/>
      <sheetName val="Bahan1"/>
      <sheetName val="Analisa ME UPT"/>
      <sheetName val="DBKoef"/>
      <sheetName val="RAB Ekstern"/>
      <sheetName val="analis_abow"/>
      <sheetName val="analis_k100"/>
      <sheetName val="analis_k200"/>
      <sheetName val="analis_k400"/>
      <sheetName val="analis_k500"/>
      <sheetName val="analis_k600"/>
      <sheetName val="analis_k700"/>
      <sheetName val="plat_duicker"/>
      <sheetName val="materials"/>
      <sheetName val="Bhan"/>
      <sheetName val="B.O.Q"/>
      <sheetName val="May"/>
      <sheetName val="M+MC"/>
      <sheetName val="P&amp;L01-02GR"/>
      <sheetName val="ERECTION"/>
      <sheetName val="BID9697"/>
      <sheetName val="DATAJUNI"/>
      <sheetName val="BID"/>
      <sheetName val="RAB (A) (2)"/>
      <sheetName val="DIV1"/>
      <sheetName val="설계"/>
      <sheetName val="(1)본선수량집계"/>
      <sheetName val="Pay Items"/>
      <sheetName val="H.Sat. Pekerjaan"/>
      <sheetName val="H. Bahan"/>
      <sheetName val="Analisa H.Sat."/>
      <sheetName val="DON GIA"/>
      <sheetName val="CHITIET VL_NC"/>
      <sheetName val="Tiepdia"/>
      <sheetName val="TDTKP"/>
      <sheetName val="TONGKE3p "/>
      <sheetName val="VCV_BE_TONG"/>
      <sheetName val="TNHCHINH"/>
      <sheetName val="D8"/>
      <sheetName val="공사금액 내역 (1)"/>
      <sheetName val="bhn "/>
      <sheetName val="TYPE-A"/>
      <sheetName val="#REF"/>
      <sheetName val="STRUKTUR-1"/>
      <sheetName val="TJ1Q47"/>
      <sheetName val="_x0000_0_x005"/>
      <sheetName val="_x005f_x005f_"/>
      <sheetName val="tarip"/>
      <sheetName val="H Sat Jembatan"/>
      <sheetName val="S.BAHAN"/>
      <sheetName val="S.UPAH"/>
      <sheetName val="SchC"/>
      <sheetName val="SchA"/>
      <sheetName val="SewAlat"/>
      <sheetName val="SchB"/>
      <sheetName val="SchD"/>
      <sheetName val="Re 1)"/>
      <sheetName val="Harga Mat "/>
      <sheetName val="Panel"/>
      <sheetName val="_x0000_¯??_x0000__x0000__x0000_"/>
      <sheetName val="?¯???????_x0001_???ÿ???English?"/>
      <sheetName val="_x005f_x005f_x005f_x0000_¯??_x0"/>
      <sheetName val="BQ-Tenis"/>
      <sheetName val="Prelim"/>
      <sheetName val="HB"/>
      <sheetName val="pivot2"/>
      <sheetName val="841"/>
      <sheetName val="811"/>
      <sheetName val="Peralatan"/>
      <sheetName val="Ana. PU"/>
      <sheetName val="UnitRate22"/>
      <sheetName val="SD (1)"/>
      <sheetName val="BQ-1"/>
      <sheetName val="Data 3"/>
      <sheetName val="AHS 3"/>
      <sheetName val="BOQ 3"/>
      <sheetName val="lamp. 12"/>
      <sheetName val="Surat2"/>
      <sheetName val="Eval. Arus Kas"/>
      <sheetName val="ENC.14"/>
      <sheetName val="Menu"/>
      <sheetName val="Bill 2.1 Basement 41 "/>
      <sheetName val="BYYALAT"/>
      <sheetName val="forml"/>
      <sheetName val="MING I"/>
      <sheetName val="Bangunan Utama"/>
      <sheetName val="4"/>
      <sheetName val="2"/>
      <sheetName val="PERNYATAAN"/>
      <sheetName val="Data Umum Penawaran"/>
      <sheetName val="ITB COST"/>
      <sheetName val="costing_ESDV"/>
      <sheetName val="HRG BAHAN _ UPAH okk"/>
      <sheetName val="costing_MOV"/>
      <sheetName val="costing_Press"/>
      <sheetName val="B"/>
      <sheetName val="MP3"/>
      <sheetName val="REKAP ELEKTRIKAL"/>
      <sheetName val="hsp-STR-ARS"/>
      <sheetName val="DMPU"/>
      <sheetName val="DEPR"/>
      <sheetName val="BQ INT"/>
      <sheetName val="analisa 1"/>
      <sheetName val="PK-PPK Elektrikal"/>
      <sheetName val="R.A.B."/>
      <sheetName val="HrgUpahBahan"/>
      <sheetName val="2-JTW"/>
      <sheetName val="Factor"/>
      <sheetName val="Currency Rate"/>
      <sheetName val="Conn. Lib"/>
      <sheetName val="61005"/>
      <sheetName val="61006"/>
      <sheetName val="MOBILISASI"/>
      <sheetName val="FA"/>
      <sheetName val="SOUND"/>
      <sheetName val="CCTV"/>
      <sheetName val="ACCESS"/>
      <sheetName val="GPON"/>
      <sheetName val="RACK_EC"/>
      <sheetName val="GR_EC"/>
      <sheetName val="SS"/>
      <sheetName val="A.Card"/>
      <sheetName val="TLP"/>
      <sheetName val="TP"/>
      <sheetName val="D.Kamar"/>
      <sheetName val="compaction"/>
      <sheetName val="Analisa_&amp;_Upah5"/>
      <sheetName val="AN__TAMPL5"/>
      <sheetName val="SUMBER_DAYA"/>
      <sheetName val="Har_Sat"/>
      <sheetName val="610_05"/>
      <sheetName val="610_06"/>
      <sheetName val="610_07"/>
      <sheetName val="610_08"/>
      <sheetName val="610_04"/>
      <sheetName val="MPU__6-3(4)_LastonAC"/>
      <sheetName val="Data_Info"/>
      <sheetName val="bahan_dan_upah"/>
      <sheetName val="5_1_ELEKTRIKAL-ELEKTRONIK"/>
      <sheetName val="Daftar_Harga_Upah"/>
      <sheetName val="CHART_HB_AC_-_WC"/>
      <sheetName val="Urugan_Pasir"/>
      <sheetName val="Rek_Tot"/>
      <sheetName val="an__major"/>
      <sheetName val="Analisa_K"/>
      <sheetName val="hst__LAMP_1"/>
      <sheetName val="_4"/>
      <sheetName val="S_Curve"/>
      <sheetName val="Rekap_S_Curve_(4)"/>
      <sheetName val="Rekap_S_Curve_(3)"/>
      <sheetName val="Daf_Dasar_Upah&amp;Bahan"/>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Unit_Rate"/>
      <sheetName val="RAB_1_PRABUMULIH_LEMBAK_KM_330+"/>
      <sheetName val="Hal_010MUKAMC"/>
      <sheetName val="BAHAN_(2)"/>
      <sheetName val="ANALISA_railing"/>
      <sheetName val="HARGA_SAT"/>
      <sheetName val="D_&amp;_W_sizes"/>
      <sheetName val="01_x0"/>
      <sheetName val="_¯__________ÿ___En"/>
      <sheetName val="REKAP_GROSS"/>
      <sheetName val="JUMLAHAN_TOTAL_"/>
      <sheetName val="Cold_Miling"/>
      <sheetName val="Data_Masukan"/>
      <sheetName val="Fisik_2012"/>
      <sheetName val="Pek__Persiapan"/>
      <sheetName val="Harga_Satuan_Bahan_"/>
      <sheetName val="ANALISA_EDIT"/>
      <sheetName val="Rekap_Anl_K"/>
      <sheetName val="Rekap_Anl_SNI"/>
      <sheetName val="STR_&amp;_ARS"/>
      <sheetName val="Ana__PU"/>
      <sheetName val="2_2"/>
      <sheetName val="Spek_Fin_"/>
      <sheetName val="REKAP_TOTAL"/>
      <sheetName val="Luas_Bangunan"/>
      <sheetName val="Spek_ME"/>
      <sheetName val="Data_WI"/>
      <sheetName val="Transfer_Pump"/>
      <sheetName val="an_utara"/>
      <sheetName val="div_2"/>
      <sheetName val="div_3_Tanah"/>
      <sheetName val="div_4_Sirtu"/>
      <sheetName val="div_5"/>
      <sheetName val="div_7_Beton"/>
      <sheetName val="div_8"/>
      <sheetName val="Peralatan_Utama"/>
      <sheetName val="ANAL_RABP"/>
      <sheetName val="BAHAN_&amp;_ALAT_"/>
      <sheetName val="Upah_Bahan"/>
      <sheetName val="bahan_upah"/>
      <sheetName val="ANLS_MPU"/>
      <sheetName val="SD_(1)"/>
      <sheetName val="DIVISI_3"/>
      <sheetName val="Div_7_2"/>
      <sheetName val="Data_Umum_Penawaran"/>
      <sheetName val="ITB_COST"/>
      <sheetName val="HRG_BAHAN___UPAH_okk"/>
      <sheetName val="REKAP_ELEKTRIKAL"/>
      <sheetName val="4-Basic_Price"/>
      <sheetName val="HARGA_DSR"/>
      <sheetName val="Lamp-2(Alat)"/>
      <sheetName val="Lamp-2(Bahan)"/>
      <sheetName val="Lamp-2(Upah)"/>
      <sheetName val="UNIT-PRICE"/>
      <sheetName val="Rekap RKDK Maret'17 "/>
      <sheetName val="Uraian Analisa"/>
      <sheetName val="(8)"/>
      <sheetName val="(9)"/>
      <sheetName val="(2)"/>
      <sheetName val="(1)"/>
      <sheetName val="(3)"/>
      <sheetName val="(4)"/>
      <sheetName val="(10)"/>
      <sheetName val="(5)"/>
      <sheetName val="(7)"/>
      <sheetName val="(6)"/>
      <sheetName val="REKAP DINDING"/>
      <sheetName val="sampul"/>
      <sheetName val="DAFTAR HARGA BAHAN "/>
      <sheetName val="NK"/>
      <sheetName val="SUM_PERS_STRUK"/>
      <sheetName val="bq m&amp;e_r"/>
      <sheetName val="Risalah KOM"/>
      <sheetName val="M.Pekerjaan"/>
      <sheetName val="Harga Bahan &amp; Upah"/>
      <sheetName val="DSBDY"/>
      <sheetName val="D-3 (M)"/>
      <sheetName val="D-7 (M)"/>
      <sheetName val="AnalisaHS"/>
      <sheetName val="Plasteran"/>
      <sheetName val="HRG DSR APP"/>
      <sheetName val="Hrgdsrupah"/>
      <sheetName val="KEBUT BHN"/>
      <sheetName val="NP_MRK"/>
      <sheetName val="bahan SNI"/>
      <sheetName val="BQ-Str"/>
      <sheetName val="Floor finishes"/>
      <sheetName val="#REF!"/>
      <sheetName val="BQ25"/>
      <sheetName val="SUMBER"/>
      <sheetName val="Material-mr"/>
      <sheetName val="dt6"/>
      <sheetName val="DT9"/>
      <sheetName val="Prime"/>
      <sheetName val="GalSal"/>
      <sheetName val="spesifikasi"/>
      <sheetName val="sudut"/>
      <sheetName val="STD GD.UTAMA"/>
      <sheetName val="SKEDUL AV-05"/>
      <sheetName val="Anal-1"/>
      <sheetName val="MP-P"/>
      <sheetName val="2. MVAC R1"/>
      <sheetName val="Batasan"/>
      <sheetName val="Hsatuan-OK"/>
      <sheetName val="Equipment"/>
      <sheetName val="sch-Eq"/>
      <sheetName val="Waktu"/>
      <sheetName val="Consumable"/>
      <sheetName val="All Division by SBU"/>
      <sheetName val="smt"/>
      <sheetName val="Asumsi"/>
      <sheetName val="Marshal"/>
      <sheetName val="S_DAYA"/>
      <sheetName val="영업소실적"/>
      <sheetName val="Ans SNI"/>
      <sheetName val="UMUM-PU"/>
      <sheetName val="R1. GREJA KATHOLIK"/>
      <sheetName val="SPH"/>
      <sheetName val="BJA TULANGAN"/>
      <sheetName val="BAJA"/>
      <sheetName val="K500"/>
      <sheetName val="TC"/>
      <sheetName val="ATB"/>
      <sheetName val="Drn"/>
      <sheetName val="Gali"/>
      <sheetName val="AA"/>
      <sheetName val="BB"/>
      <sheetName val="CTB"/>
      <sheetName val="OP.ALAT"/>
      <sheetName val="oe"/>
      <sheetName val="EVALUASI"/>
      <sheetName val="PERMINTAAN"/>
      <sheetName val="App. 2a-1"/>
      <sheetName val="App. 2a-2"/>
      <sheetName val="SCH alat"/>
      <sheetName val="MOB"/>
      <sheetName val="CIF"/>
      <sheetName val="SCH Mat"/>
      <sheetName val="Daf Bahan"/>
      <sheetName val="Daf Sub"/>
      <sheetName val="Daf MPU"/>
      <sheetName val="Lamp.6a"/>
      <sheetName val="Lamp.6b"/>
      <sheetName val="Temporary"/>
      <sheetName val="Schedule 11a"/>
      <sheetName val="Basic P"/>
      <sheetName val="Pac.-2"/>
      <sheetName val="List Plant"/>
      <sheetName val="Rekap DBAK"/>
      <sheetName val="ME UMY"/>
      <sheetName val="HSBU "/>
      <sheetName val="beton.jembatan dolago.abutmen."/>
      <sheetName val="Subcont"/>
      <sheetName val="rab-SAPHIR"/>
      <sheetName val="Data Alat"/>
      <sheetName val="daftarbhn"/>
      <sheetName val="HSD Alat"/>
      <sheetName val="HSD Bahan"/>
      <sheetName val="HSD Upah"/>
      <sheetName val="daftar upah,bahan,alat"/>
      <sheetName val="DC"/>
      <sheetName val="RPP01 3"/>
      <sheetName val="Isian Biodata"/>
      <sheetName val="BL (1)"/>
      <sheetName val="pivot"/>
      <sheetName val="Rekap Anl"/>
      <sheetName val="AnMobilisasi"/>
      <sheetName val="Harian"/>
      <sheetName val="An_Basic"/>
      <sheetName val="LUMPSUM"/>
      <sheetName val="BACK"/>
      <sheetName val="AHSrutin"/>
      <sheetName val="Div5"/>
      <sheetName val="Div6"/>
      <sheetName val="Div8"/>
      <sheetName val="DB"/>
      <sheetName val="UPAH&amp;BHN"/>
      <sheetName val="FORMAT"/>
      <sheetName val="Analisa Quarry"/>
      <sheetName val="BOQ INTERN"/>
      <sheetName val="DU-5"/>
      <sheetName val="perkerasan_rigid"/>
      <sheetName val="SAT_UPAH"/>
      <sheetName val="HARGA_(2)"/>
      <sheetName val="ANAL_ALAT"/>
      <sheetName val="Upah,_alat_&amp;_harsat"/>
      <sheetName val="Analisa.Hourly"/>
      <sheetName val="Rek.Analisa"/>
      <sheetName val="_x005f_x005f_x005F"/>
      <sheetName val="HS-2"/>
      <sheetName val="PRIST LIST"/>
      <sheetName val="D.BOARD"/>
      <sheetName val="SUB &amp; mandor"/>
      <sheetName val="brd2"/>
      <sheetName val="DATA2009"/>
      <sheetName val="Main"/>
      <sheetName val="HSATUAN"/>
      <sheetName val="TOTAL UPAH"/>
      <sheetName val="Man Power &amp; Comp"/>
      <sheetName val="B.T"/>
      <sheetName val="REFERENCE TABLE"/>
      <sheetName val="Harsat Bahan"/>
      <sheetName val="Harsat Upah"/>
      <sheetName val="Daf-4.5_Final"/>
      <sheetName val="Daftar Harga Material"/>
      <sheetName val="ETAB_1"/>
      <sheetName val="Sat__Pek_"/>
      <sheetName val="Alat_(2)"/>
      <sheetName val="Input_Data"/>
      <sheetName val="Analisa_SNI"/>
      <sheetName val="Valve_PL"/>
      <sheetName val="Peralatan_PL"/>
      <sheetName val="Harsat_Bahan"/>
      <sheetName val="Harsat_Upah"/>
      <sheetName val="Daf-4_5_Final"/>
      <sheetName val="7_1(3)"/>
      <sheetName val="BQ_External"/>
      <sheetName val="Kuantitas_&amp;_Harga"/>
      <sheetName val="Rekap_Analisa"/>
      <sheetName val="Hg_Sat"/>
      <sheetName val="Input_T__Schedule"/>
      <sheetName val="Daftar_Harga_Material"/>
      <sheetName val="An.1"/>
      <sheetName val="An.3"/>
      <sheetName val="BQTOLTP"/>
      <sheetName val="BOQ EM"/>
      <sheetName val="Drainase"/>
      <sheetName val="WBS"/>
      <sheetName val="Perhit.Alat"/>
      <sheetName val="div7.3(1)"/>
      <sheetName val="rab 4"/>
      <sheetName val="H_Satuan16"/>
      <sheetName val="mob__dem15"/>
      <sheetName val="pek__tanah15"/>
      <sheetName val="k__batu_kali15"/>
      <sheetName val="rab_me_(by_owner)_15"/>
      <sheetName val="BQ_(by_owner)15"/>
      <sheetName val="rab_me_(fisik)15"/>
      <sheetName val="HB_14"/>
      <sheetName val="Analisa_ME15"/>
      <sheetName val="NS_GD_UGD14"/>
      <sheetName val="STD_GD_UGD14"/>
      <sheetName val="harga_bahan15"/>
      <sheetName val="Analisa_&amp;_Upah15"/>
      <sheetName val="AN__TAMPL15"/>
      <sheetName val="01A-_RAB15"/>
      <sheetName val="rab_-_persiapan_&amp;_lantai-114"/>
      <sheetName val="HRG_BHN14"/>
      <sheetName val="Bill_Of_Quantity14"/>
      <sheetName val="DRUP_(ASLI)14"/>
      <sheetName val="NS_GD_UTAMA14"/>
      <sheetName val="Analis_Kusen_1_ESKALASI14"/>
      <sheetName val="Analisa_214"/>
      <sheetName val="BQ_AC_FAN14"/>
      <sheetName val="iTEM_hARSAT14"/>
      <sheetName val="NP_(4)14"/>
      <sheetName val="Anl_+14"/>
      <sheetName val="ELEC_STIS14"/>
      <sheetName val="RKP_PLUMBING14"/>
      <sheetName val="Supl_X14"/>
      <sheetName val="MAIN_BQ14"/>
      <sheetName val="Harsat_BHN_AR,M14"/>
      <sheetName val="Ahs_214"/>
      <sheetName val="Ahs_114"/>
      <sheetName val="Daftar_berat14"/>
      <sheetName val="Pintu_Jendela14"/>
      <sheetName val="DRUP__ASLI_14"/>
      <sheetName val="Stden_center14"/>
      <sheetName val="DAFTAR_HARGA14"/>
      <sheetName val="KR_Luar14"/>
      <sheetName val="REF_ONLY14"/>
      <sheetName val="meth_hsl_nego14"/>
      <sheetName val="box_culvert14"/>
      <sheetName val="GLP_200114"/>
      <sheetName val="Met_Pas_Batu14"/>
      <sheetName val="Met__Minor14"/>
      <sheetName val="1_B14"/>
      <sheetName val="Analisa_Harga_Satuan14"/>
      <sheetName val="Data_Upah14"/>
      <sheetName val="EXTERNAL_WORK14"/>
      <sheetName val="NP_(2)14"/>
      <sheetName val="data_RSUD_KIS14"/>
      <sheetName val="DC-akses_bandara14"/>
      <sheetName val="Bill_of_Qty_MEP14"/>
      <sheetName val="Alat_B14"/>
      <sheetName val="Bahan_B14"/>
      <sheetName val="Upah_B14"/>
      <sheetName val="Analisa_Upah_&amp;_Bahan_Plum14"/>
      <sheetName val="AHS_-_Sipil14"/>
      <sheetName val="RAB_AR&amp;STR14"/>
      <sheetName val="Analisa_Satuan14"/>
      <sheetName val="ANLS__BETON_R__KELAS14"/>
      <sheetName val="Fill_this_out_first___14"/>
      <sheetName val="Isolasi_Luar_Dalam14"/>
      <sheetName val="Isolasi_Luar14"/>
      <sheetName val="NP_(3)14"/>
      <sheetName val="_14"/>
      <sheetName val="gabungan_(2)14"/>
      <sheetName val="Galian_batu14"/>
      <sheetName val="Form_A14"/>
      <sheetName val="BGN_PENUNJANG14"/>
      <sheetName val="RKP__TOTAL14"/>
      <sheetName val="B_as14"/>
      <sheetName val="KONTRAK_INDUK_BULANAN14"/>
      <sheetName val="Analisa_BOW14"/>
      <sheetName val="H_Satuan8"/>
      <sheetName val="mob__dem7"/>
      <sheetName val="pek__tanah7"/>
      <sheetName val="k__batu_kali7"/>
      <sheetName val="rab_me_(by_owner)_7"/>
      <sheetName val="BQ_(by_owner)7"/>
      <sheetName val="rab_me_(fisik)7"/>
      <sheetName val="HB_6"/>
      <sheetName val="Analisa_ME7"/>
      <sheetName val="NS_GD_UGD6"/>
      <sheetName val="STD_GD_UGD6"/>
      <sheetName val="harga_bahan7"/>
      <sheetName val="Analisa_&amp;_Upah7"/>
      <sheetName val="AN__TAMPL7"/>
      <sheetName val="01A-_RAB7"/>
      <sheetName val="rab_-_persiapan_&amp;_lantai-16"/>
      <sheetName val="HRG_BHN6"/>
      <sheetName val="Bill_Of_Quantity6"/>
      <sheetName val="DRUP_(ASLI)6"/>
      <sheetName val="NS_GD_UTAMA6"/>
      <sheetName val="Analis_Kusen_1_ESKALASI6"/>
      <sheetName val="Analisa_26"/>
      <sheetName val="BQ_AC_FAN6"/>
      <sheetName val="iTEM_hARSAT6"/>
      <sheetName val="NP_(4)6"/>
      <sheetName val="Anl_+6"/>
      <sheetName val="ELEC_STIS6"/>
      <sheetName val="RKP_PLUMBING6"/>
      <sheetName val="Supl_X6"/>
      <sheetName val="MAIN_BQ6"/>
      <sheetName val="Harsat_BHN_AR,M6"/>
      <sheetName val="Ahs_26"/>
      <sheetName val="Ahs_16"/>
      <sheetName val="Daftar_berat6"/>
      <sheetName val="Pintu_Jendela6"/>
      <sheetName val="DRUP__ASLI_6"/>
      <sheetName val="Stden_center6"/>
      <sheetName val="DAFTAR_HARGA6"/>
      <sheetName val="KR_Luar6"/>
      <sheetName val="REF_ONLY6"/>
      <sheetName val="meth_hsl_nego6"/>
      <sheetName val="box_culvert6"/>
      <sheetName val="GLP_20016"/>
      <sheetName val="Met_Pas_Batu6"/>
      <sheetName val="Met__Minor6"/>
      <sheetName val="1_B6"/>
      <sheetName val="Analisa_Harga_Satuan6"/>
      <sheetName val="Data_Upah6"/>
      <sheetName val="EXTERNAL_WORK6"/>
      <sheetName val="NP_(2)6"/>
      <sheetName val="data_RSUD_KIS6"/>
      <sheetName val="DC-akses_bandara6"/>
      <sheetName val="Bill_of_Qty_MEP6"/>
      <sheetName val="Alat_B6"/>
      <sheetName val="Bahan_B6"/>
      <sheetName val="Upah_B6"/>
      <sheetName val="Analisa_Upah_&amp;_Bahan_Plum6"/>
      <sheetName val="AHS_-_Sipil6"/>
      <sheetName val="RAB_AR&amp;STR6"/>
      <sheetName val="Analisa_Satuan6"/>
      <sheetName val="ANLS__BETON_R__KELAS6"/>
      <sheetName val="Fill_this_out_first___6"/>
      <sheetName val="Isolasi_Luar_Dalam6"/>
      <sheetName val="Isolasi_Luar6"/>
      <sheetName val="NP_(3)6"/>
      <sheetName val="_6"/>
      <sheetName val="gabungan_(2)6"/>
      <sheetName val="Galian_batu6"/>
      <sheetName val="Form_A6"/>
      <sheetName val="BGN_PENUNJANG6"/>
      <sheetName val="RKP__TOTAL6"/>
      <sheetName val="B_as6"/>
      <sheetName val="KONTRAK_INDUK_BULANAN6"/>
      <sheetName val="Analisa_BOW6"/>
      <sheetName val="rab_me_(by_owner)_5"/>
      <sheetName val="BQ_(by_owner)5"/>
      <sheetName val="rab_me_(fisik)5"/>
      <sheetName val="Analisa_ME5"/>
      <sheetName val="harga_bahan5"/>
      <sheetName val="01A-_RAB5"/>
      <sheetName val="rab_-_persiapan_&amp;_lantai-14"/>
      <sheetName val="Analis_Kusen_1_ESKALASI4"/>
      <sheetName val="Anl_+4"/>
      <sheetName val="ELEC_STIS4"/>
      <sheetName val="RKP_PLUMBING4"/>
      <sheetName val="Supl_X4"/>
      <sheetName val="Ahs_24"/>
      <sheetName val="Ahs_14"/>
      <sheetName val="Daftar_berat4"/>
      <sheetName val="Pintu_Jendela4"/>
      <sheetName val="DRUP__ASLI_4"/>
      <sheetName val="Stden_center4"/>
      <sheetName val="DAFTAR_HARGA4"/>
      <sheetName val="KR_Luar4"/>
      <sheetName val="REF_ONLY4"/>
      <sheetName val="meth_hsl_nego4"/>
      <sheetName val="box_culvert4"/>
      <sheetName val="GLP_20014"/>
      <sheetName val="Met_Pas_Batu4"/>
      <sheetName val="Met__Minor4"/>
      <sheetName val="1_B4"/>
      <sheetName val="Analisa_Harga_Satuan4"/>
      <sheetName val="Data_Upah4"/>
      <sheetName val="EXTERNAL_WORK4"/>
      <sheetName val="NP_(2)4"/>
      <sheetName val="data_RSUD_KIS4"/>
      <sheetName val="Bill_of_Qty_MEP4"/>
      <sheetName val="Alat_B4"/>
      <sheetName val="Bahan_B4"/>
      <sheetName val="Upah_B4"/>
      <sheetName val="Analisa_Upah_&amp;_Bahan_Plum4"/>
      <sheetName val="AHS_-_Sipil4"/>
      <sheetName val="RAB_AR&amp;STR4"/>
      <sheetName val="Analisa_Satuan4"/>
      <sheetName val="ANLS__BETON_R__KELAS4"/>
      <sheetName val="Isolasi_Luar_Dalam4"/>
      <sheetName val="Isolasi_Luar4"/>
      <sheetName val="NP_(3)4"/>
      <sheetName val="gabungan_(2)4"/>
      <sheetName val="Galian_batu4"/>
      <sheetName val="Form_A4"/>
      <sheetName val="BGN_PENUNJANG4"/>
      <sheetName val="RKP__TOTAL4"/>
      <sheetName val="B_as4"/>
      <sheetName val="KONTRAK_INDUK_BULANAN4"/>
      <sheetName val="Analisa_BOW4"/>
      <sheetName val="Alat_B3"/>
      <sheetName val="Bahan_B3"/>
      <sheetName val="Upah_B3"/>
      <sheetName val="Analisa_Upah_&amp;_Bahan_Plum3"/>
      <sheetName val="H_Satuan7"/>
      <sheetName val="mob__dem6"/>
      <sheetName val="pek__tanah6"/>
      <sheetName val="k__batu_kali6"/>
      <sheetName val="rab_me_(by_owner)_6"/>
      <sheetName val="BQ_(by_owner)6"/>
      <sheetName val="rab_me_(fisik)6"/>
      <sheetName val="Analisa_ME6"/>
      <sheetName val="NS_GD_UGD5"/>
      <sheetName val="STD_GD_UGD5"/>
      <sheetName val="harga_bahan6"/>
      <sheetName val="Analisa_&amp;_Upah6"/>
      <sheetName val="AN__TAMPL6"/>
      <sheetName val="01A-_RAB6"/>
      <sheetName val="rab_-_persiapan_&amp;_lantai-15"/>
      <sheetName val="HRG_BHN5"/>
      <sheetName val="Bill_Of_Quantity5"/>
      <sheetName val="DRUP_(ASLI)5"/>
      <sheetName val="NS_GD_UTAMA5"/>
      <sheetName val="Analis_Kusen_1_ESKALASI5"/>
      <sheetName val="Analisa_25"/>
      <sheetName val="BQ_AC_FAN5"/>
      <sheetName val="iTEM_hARSAT5"/>
      <sheetName val="NP_(4)5"/>
      <sheetName val="Anl_+5"/>
      <sheetName val="ELEC_STIS5"/>
      <sheetName val="RKP_PLUMBING5"/>
      <sheetName val="Supl_X5"/>
      <sheetName val="MAIN_BQ5"/>
      <sheetName val="Harsat_BHN_AR,M5"/>
      <sheetName val="Ahs_25"/>
      <sheetName val="Ahs_15"/>
      <sheetName val="Daftar_berat5"/>
      <sheetName val="Pintu_Jendela5"/>
      <sheetName val="DRUP__ASLI_5"/>
      <sheetName val="Stden_center5"/>
      <sheetName val="DAFTAR_HARGA5"/>
      <sheetName val="KR_Luar5"/>
      <sheetName val="REF_ONLY5"/>
      <sheetName val="meth_hsl_nego5"/>
      <sheetName val="box_culvert5"/>
      <sheetName val="GLP_20015"/>
      <sheetName val="Met_Pas_Batu5"/>
      <sheetName val="Met__Minor5"/>
      <sheetName val="1_B5"/>
      <sheetName val="Analisa_Harga_Satuan5"/>
      <sheetName val="Data_Upah5"/>
      <sheetName val="EXTERNAL_WORK5"/>
      <sheetName val="NP_(2)5"/>
      <sheetName val="data_RSUD_KIS5"/>
      <sheetName val="DC-akses_bandara5"/>
      <sheetName val="Bill_of_Qty_MEP5"/>
      <sheetName val="Alat_B5"/>
      <sheetName val="Bahan_B5"/>
      <sheetName val="Upah_B5"/>
      <sheetName val="Analisa_Upah_&amp;_Bahan_Plum5"/>
      <sheetName val="AHS_-_Sipil5"/>
      <sheetName val="RAB_AR&amp;STR5"/>
      <sheetName val="Analisa_Satuan5"/>
      <sheetName val="ANLS__BETON_R__KELAS5"/>
      <sheetName val="Fill_this_out_first___5"/>
      <sheetName val="Isolasi_Luar_Dalam5"/>
      <sheetName val="Isolasi_Luar5"/>
      <sheetName val="NP_(3)5"/>
      <sheetName val="_5"/>
      <sheetName val="gabungan_(2)5"/>
      <sheetName val="Galian_batu5"/>
      <sheetName val="Form_A5"/>
      <sheetName val="BGN_PENUNJANG5"/>
      <sheetName val="RKP__TOTAL5"/>
      <sheetName val="B_as5"/>
      <sheetName val="KONTRAK_INDUK_BULANAN5"/>
      <sheetName val="Analisa_BOW5"/>
      <sheetName val="H_Satuan9"/>
      <sheetName val="mob__dem8"/>
      <sheetName val="pek__tanah8"/>
      <sheetName val="k__batu_kali8"/>
      <sheetName val="rab_me_(by_owner)_8"/>
      <sheetName val="BQ_(by_owner)8"/>
      <sheetName val="rab_me_(fisik)8"/>
      <sheetName val="HB_7"/>
      <sheetName val="Analisa_ME8"/>
      <sheetName val="NS_GD_UGD7"/>
      <sheetName val="STD_GD_UGD7"/>
      <sheetName val="harga_bahan8"/>
      <sheetName val="Analisa_&amp;_Upah8"/>
      <sheetName val="AN__TAMPL8"/>
      <sheetName val="01A-_RAB8"/>
      <sheetName val="rab_-_persiapan_&amp;_lantai-17"/>
      <sheetName val="HRG_BHN7"/>
      <sheetName val="Bill_Of_Quantity7"/>
      <sheetName val="DRUP_(ASLI)7"/>
      <sheetName val="NS_GD_UTAMA7"/>
      <sheetName val="Analis_Kusen_1_ESKALASI7"/>
      <sheetName val="Analisa_27"/>
      <sheetName val="BQ_AC_FAN7"/>
      <sheetName val="iTEM_hARSAT7"/>
      <sheetName val="NP_(4)7"/>
      <sheetName val="Anl_+7"/>
      <sheetName val="ELEC_STIS7"/>
      <sheetName val="RKP_PLUMBING7"/>
      <sheetName val="Supl_X7"/>
      <sheetName val="MAIN_BQ7"/>
      <sheetName val="Harsat_BHN_AR,M7"/>
      <sheetName val="Ahs_27"/>
      <sheetName val="Ahs_17"/>
      <sheetName val="Daftar_berat7"/>
      <sheetName val="Pintu_Jendela7"/>
      <sheetName val="DRUP__ASLI_7"/>
      <sheetName val="Stden_center7"/>
      <sheetName val="DAFTAR_HARGA7"/>
      <sheetName val="KR_Luar7"/>
      <sheetName val="REF_ONLY7"/>
      <sheetName val="meth_hsl_nego7"/>
      <sheetName val="box_culvert7"/>
      <sheetName val="GLP_20017"/>
      <sheetName val="Met_Pas_Batu7"/>
      <sheetName val="Met__Minor7"/>
      <sheetName val="1_B7"/>
      <sheetName val="Analisa_Harga_Satuan7"/>
      <sheetName val="Data_Upah7"/>
      <sheetName val="EXTERNAL_WORK7"/>
      <sheetName val="NP_(2)7"/>
      <sheetName val="data_RSUD_KIS7"/>
      <sheetName val="DC-akses_bandara7"/>
      <sheetName val="Bill_of_Qty_MEP7"/>
      <sheetName val="Alat_B7"/>
      <sheetName val="Bahan_B7"/>
      <sheetName val="Upah_B7"/>
      <sheetName val="Analisa_Upah_&amp;_Bahan_Plum7"/>
      <sheetName val="AHS_-_Sipil7"/>
      <sheetName val="RAB_AR&amp;STR7"/>
      <sheetName val="Analisa_Satuan7"/>
      <sheetName val="ANLS__BETON_R__KELAS7"/>
      <sheetName val="Fill_this_out_first___7"/>
      <sheetName val="Isolasi_Luar_Dalam7"/>
      <sheetName val="Isolasi_Luar7"/>
      <sheetName val="NP_(3)7"/>
      <sheetName val="_7"/>
      <sheetName val="gabungan_(2)7"/>
      <sheetName val="Galian_batu7"/>
      <sheetName val="Form_A7"/>
      <sheetName val="BGN_PENUNJANG7"/>
      <sheetName val="RKP__TOTAL7"/>
      <sheetName val="B_as7"/>
      <sheetName val="KONTRAK_INDUK_BULANAN7"/>
      <sheetName val="Analisa_BOW7"/>
      <sheetName val="H_Satuan10"/>
      <sheetName val="mob__dem9"/>
      <sheetName val="pek__tanah9"/>
      <sheetName val="k__batu_kali9"/>
      <sheetName val="rab_me_(by_owner)_9"/>
      <sheetName val="BQ_(by_owner)9"/>
      <sheetName val="rab_me_(fisik)9"/>
      <sheetName val="HB_8"/>
      <sheetName val="Analisa_ME9"/>
      <sheetName val="NS_GD_UGD8"/>
      <sheetName val="STD_GD_UGD8"/>
      <sheetName val="harga_bahan9"/>
      <sheetName val="Analisa_&amp;_Upah9"/>
      <sheetName val="AN__TAMPL9"/>
      <sheetName val="01A-_RAB9"/>
      <sheetName val="rab_-_persiapan_&amp;_lantai-18"/>
      <sheetName val="HRG_BHN8"/>
      <sheetName val="Bill_Of_Quantity8"/>
      <sheetName val="DRUP_(ASLI)8"/>
      <sheetName val="NS_GD_UTAMA8"/>
      <sheetName val="Analis_Kusen_1_ESKALASI8"/>
      <sheetName val="Analisa_28"/>
      <sheetName val="BQ_AC_FAN8"/>
      <sheetName val="iTEM_hARSAT8"/>
      <sheetName val="NP_(4)8"/>
      <sheetName val="Anl_+8"/>
      <sheetName val="ELEC_STIS8"/>
      <sheetName val="RKP_PLUMBING8"/>
      <sheetName val="Supl_X8"/>
      <sheetName val="MAIN_BQ8"/>
      <sheetName val="Harsat_BHN_AR,M8"/>
      <sheetName val="Ahs_28"/>
      <sheetName val="Ahs_18"/>
      <sheetName val="Daftar_berat8"/>
      <sheetName val="Pintu_Jendela8"/>
      <sheetName val="DRUP__ASLI_8"/>
      <sheetName val="Stden_center8"/>
      <sheetName val="DAFTAR_HARGA8"/>
      <sheetName val="KR_Luar8"/>
      <sheetName val="REF_ONLY8"/>
      <sheetName val="meth_hsl_nego8"/>
      <sheetName val="box_culvert8"/>
      <sheetName val="GLP_20018"/>
      <sheetName val="Met_Pas_Batu8"/>
      <sheetName val="Met__Minor8"/>
      <sheetName val="1_B8"/>
      <sheetName val="Analisa_Harga_Satuan8"/>
      <sheetName val="Data_Upah8"/>
      <sheetName val="EXTERNAL_WORK8"/>
      <sheetName val="NP_(2)8"/>
      <sheetName val="data_RSUD_KIS8"/>
      <sheetName val="DC-akses_bandara8"/>
      <sheetName val="Bill_of_Qty_MEP8"/>
      <sheetName val="Alat_B8"/>
      <sheetName val="Bahan_B8"/>
      <sheetName val="Upah_B8"/>
      <sheetName val="Analisa_Upah_&amp;_Bahan_Plum8"/>
      <sheetName val="AHS_-_Sipil8"/>
      <sheetName val="RAB_AR&amp;STR8"/>
      <sheetName val="Analisa_Satuan8"/>
      <sheetName val="ANLS__BETON_R__KELAS8"/>
      <sheetName val="Fill_this_out_first___8"/>
      <sheetName val="Isolasi_Luar_Dalam8"/>
      <sheetName val="Isolasi_Luar8"/>
      <sheetName val="NP_(3)8"/>
      <sheetName val="_8"/>
      <sheetName val="gabungan_(2)8"/>
      <sheetName val="Galian_batu8"/>
      <sheetName val="Form_A8"/>
      <sheetName val="BGN_PENUNJANG8"/>
      <sheetName val="RKP__TOTAL8"/>
      <sheetName val="B_as8"/>
      <sheetName val="KONTRAK_INDUK_BULANAN8"/>
      <sheetName val="Analisa_BOW8"/>
      <sheetName val="H_Satuan11"/>
      <sheetName val="mob__dem10"/>
      <sheetName val="pek__tanah10"/>
      <sheetName val="k__batu_kali10"/>
      <sheetName val="rab_me_(by_owner)_10"/>
      <sheetName val="BQ_(by_owner)10"/>
      <sheetName val="rab_me_(fisik)10"/>
      <sheetName val="HB_9"/>
      <sheetName val="Analisa_ME10"/>
      <sheetName val="NS_GD_UGD9"/>
      <sheetName val="STD_GD_UGD9"/>
      <sheetName val="harga_bahan10"/>
      <sheetName val="Analisa_&amp;_Upah10"/>
      <sheetName val="AN__TAMPL10"/>
      <sheetName val="01A-_RAB10"/>
      <sheetName val="rab_-_persiapan_&amp;_lantai-19"/>
      <sheetName val="HRG_BHN9"/>
      <sheetName val="Bill_Of_Quantity9"/>
      <sheetName val="DRUP_(ASLI)9"/>
      <sheetName val="NS_GD_UTAMA9"/>
      <sheetName val="Analis_Kusen_1_ESKALASI9"/>
      <sheetName val="Analisa_29"/>
      <sheetName val="BQ_AC_FAN9"/>
      <sheetName val="iTEM_hARSAT9"/>
      <sheetName val="NP_(4)9"/>
      <sheetName val="Anl_+9"/>
      <sheetName val="ELEC_STIS9"/>
      <sheetName val="RKP_PLUMBING9"/>
      <sheetName val="Supl_X9"/>
      <sheetName val="MAIN_BQ9"/>
      <sheetName val="Harsat_BHN_AR,M9"/>
      <sheetName val="Ahs_29"/>
      <sheetName val="Ahs_19"/>
      <sheetName val="Daftar_berat9"/>
      <sheetName val="Pintu_Jendela9"/>
      <sheetName val="DRUP__ASLI_9"/>
      <sheetName val="Stden_center9"/>
      <sheetName val="DAFTAR_HARGA9"/>
      <sheetName val="KR_Luar9"/>
      <sheetName val="REF_ONLY9"/>
      <sheetName val="meth_hsl_nego9"/>
      <sheetName val="box_culvert9"/>
      <sheetName val="GLP_20019"/>
      <sheetName val="Met_Pas_Batu9"/>
      <sheetName val="Met__Minor9"/>
      <sheetName val="1_B9"/>
      <sheetName val="Analisa_Harga_Satuan9"/>
      <sheetName val="Data_Upah9"/>
      <sheetName val="EXTERNAL_WORK9"/>
      <sheetName val="NP_(2)9"/>
      <sheetName val="data_RSUD_KIS9"/>
      <sheetName val="DC-akses_bandara9"/>
      <sheetName val="Bill_of_Qty_MEP9"/>
      <sheetName val="Alat_B9"/>
      <sheetName val="Bahan_B9"/>
      <sheetName val="Upah_B9"/>
      <sheetName val="Analisa_Upah_&amp;_Bahan_Plum9"/>
      <sheetName val="AHS_-_Sipil9"/>
      <sheetName val="RAB_AR&amp;STR9"/>
      <sheetName val="Analisa_Satuan9"/>
      <sheetName val="ANLS__BETON_R__KELAS9"/>
      <sheetName val="Fill_this_out_first___9"/>
      <sheetName val="Isolasi_Luar_Dalam9"/>
      <sheetName val="Isolasi_Luar9"/>
      <sheetName val="NP_(3)9"/>
      <sheetName val="_9"/>
      <sheetName val="gabungan_(2)9"/>
      <sheetName val="Galian_batu9"/>
      <sheetName val="Form_A9"/>
      <sheetName val="BGN_PENUNJANG9"/>
      <sheetName val="RKP__TOTAL9"/>
      <sheetName val="B_as9"/>
      <sheetName val="KONTRAK_INDUK_BULANAN9"/>
      <sheetName val="Analisa_BOW9"/>
      <sheetName val="H_Satuan12"/>
      <sheetName val="mob__dem11"/>
      <sheetName val="pek__tanah11"/>
      <sheetName val="k__batu_kali11"/>
      <sheetName val="rab_me_(by_owner)_11"/>
      <sheetName val="BQ_(by_owner)11"/>
      <sheetName val="rab_me_(fisik)11"/>
      <sheetName val="HB_10"/>
      <sheetName val="Analisa_ME11"/>
      <sheetName val="NS_GD_UGD10"/>
      <sheetName val="STD_GD_UGD10"/>
      <sheetName val="harga_bahan11"/>
      <sheetName val="Analisa_&amp;_Upah11"/>
      <sheetName val="AN__TAMPL11"/>
      <sheetName val="01A-_RAB11"/>
      <sheetName val="rab_-_persiapan_&amp;_lantai-110"/>
      <sheetName val="HRG_BHN10"/>
      <sheetName val="Bill_Of_Quantity10"/>
      <sheetName val="DRUP_(ASLI)10"/>
      <sheetName val="NS_GD_UTAMA10"/>
      <sheetName val="Analis_Kusen_1_ESKALASI10"/>
      <sheetName val="Analisa_210"/>
      <sheetName val="BQ_AC_FAN10"/>
      <sheetName val="iTEM_hARSAT10"/>
      <sheetName val="NP_(4)10"/>
      <sheetName val="Anl_+10"/>
      <sheetName val="ELEC_STIS10"/>
      <sheetName val="RKP_PLUMBING10"/>
      <sheetName val="Supl_X10"/>
      <sheetName val="MAIN_BQ10"/>
      <sheetName val="Harsat_BHN_AR,M10"/>
      <sheetName val="Ahs_210"/>
      <sheetName val="Ahs_110"/>
      <sheetName val="Daftar_berat10"/>
      <sheetName val="Pintu_Jendela10"/>
      <sheetName val="DRUP__ASLI_10"/>
      <sheetName val="Stden_center10"/>
      <sheetName val="DAFTAR_HARGA10"/>
      <sheetName val="KR_Luar10"/>
      <sheetName val="REF_ONLY10"/>
      <sheetName val="meth_hsl_nego10"/>
      <sheetName val="box_culvert10"/>
      <sheetName val="GLP_200110"/>
      <sheetName val="Met_Pas_Batu10"/>
      <sheetName val="Met__Minor10"/>
      <sheetName val="1_B10"/>
      <sheetName val="Analisa_Harga_Satuan10"/>
      <sheetName val="Data_Upah10"/>
      <sheetName val="EXTERNAL_WORK10"/>
      <sheetName val="NP_(2)10"/>
      <sheetName val="data_RSUD_KIS10"/>
      <sheetName val="DC-akses_bandara10"/>
      <sheetName val="Bill_of_Qty_MEP10"/>
      <sheetName val="Alat_B10"/>
      <sheetName val="Bahan_B10"/>
      <sheetName val="Upah_B10"/>
      <sheetName val="Analisa_Upah_&amp;_Bahan_Plum10"/>
      <sheetName val="AHS_-_Sipil10"/>
      <sheetName val="RAB_AR&amp;STR10"/>
      <sheetName val="Analisa_Satuan10"/>
      <sheetName val="ANLS__BETON_R__KELAS10"/>
      <sheetName val="Fill_this_out_first___10"/>
      <sheetName val="Isolasi_Luar_Dalam10"/>
      <sheetName val="Isolasi_Luar10"/>
      <sheetName val="NP_(3)10"/>
      <sheetName val="_10"/>
      <sheetName val="gabungan_(2)10"/>
      <sheetName val="Galian_batu10"/>
      <sheetName val="Form_A10"/>
      <sheetName val="BGN_PENUNJANG10"/>
      <sheetName val="RKP__TOTAL10"/>
      <sheetName val="B_as10"/>
      <sheetName val="KONTRAK_INDUK_BULANAN10"/>
      <sheetName val="Analisa_BOW10"/>
      <sheetName val="H_Satuan15"/>
      <sheetName val="mob__dem14"/>
      <sheetName val="pek__tanah14"/>
      <sheetName val="k__batu_kali14"/>
      <sheetName val="rab_me_(by_owner)_14"/>
      <sheetName val="BQ_(by_owner)14"/>
      <sheetName val="rab_me_(fisik)14"/>
      <sheetName val="HB_13"/>
      <sheetName val="Analisa_ME14"/>
      <sheetName val="NS_GD_UGD13"/>
      <sheetName val="STD_GD_UGD13"/>
      <sheetName val="harga_bahan14"/>
      <sheetName val="Analisa_&amp;_Upah14"/>
      <sheetName val="AN__TAMPL14"/>
      <sheetName val="01A-_RAB14"/>
      <sheetName val="rab_-_persiapan_&amp;_lantai-113"/>
      <sheetName val="HRG_BHN13"/>
      <sheetName val="Bill_Of_Quantity13"/>
      <sheetName val="DRUP_(ASLI)13"/>
      <sheetName val="NS_GD_UTAMA13"/>
      <sheetName val="Analis_Kusen_1_ESKALASI13"/>
      <sheetName val="Analisa_213"/>
      <sheetName val="BQ_AC_FAN13"/>
      <sheetName val="iTEM_hARSAT13"/>
      <sheetName val="NP_(4)13"/>
      <sheetName val="Anl_+13"/>
      <sheetName val="ELEC_STIS13"/>
      <sheetName val="RKP_PLUMBING13"/>
      <sheetName val="Supl_X13"/>
      <sheetName val="MAIN_BQ13"/>
      <sheetName val="Harsat_BHN_AR,M13"/>
      <sheetName val="Ahs_213"/>
      <sheetName val="Ahs_113"/>
      <sheetName val="Daftar_berat13"/>
      <sheetName val="Pintu_Jendela13"/>
      <sheetName val="DRUP__ASLI_13"/>
      <sheetName val="Stden_center13"/>
      <sheetName val="DAFTAR_HARGA13"/>
      <sheetName val="KR_Luar13"/>
      <sheetName val="REF_ONLY13"/>
      <sheetName val="meth_hsl_nego13"/>
      <sheetName val="box_culvert13"/>
      <sheetName val="GLP_200113"/>
      <sheetName val="Met_Pas_Batu13"/>
      <sheetName val="Met__Minor13"/>
      <sheetName val="1_B13"/>
      <sheetName val="Analisa_Harga_Satuan13"/>
      <sheetName val="Data_Upah13"/>
      <sheetName val="EXTERNAL_WORK13"/>
      <sheetName val="NP_(2)13"/>
      <sheetName val="data_RSUD_KIS13"/>
      <sheetName val="DC-akses_bandara13"/>
      <sheetName val="Bill_of_Qty_MEP13"/>
      <sheetName val="Alat_B13"/>
      <sheetName val="Bahan_B13"/>
      <sheetName val="Upah_B13"/>
      <sheetName val="Analisa_Upah_&amp;_Bahan_Plum13"/>
      <sheetName val="AHS_-_Sipil13"/>
      <sheetName val="RAB_AR&amp;STR13"/>
      <sheetName val="Analisa_Satuan13"/>
      <sheetName val="ANLS__BETON_R__KELAS13"/>
      <sheetName val="Fill_this_out_first___13"/>
      <sheetName val="Isolasi_Luar_Dalam13"/>
      <sheetName val="Isolasi_Luar13"/>
      <sheetName val="NP_(3)13"/>
      <sheetName val="_13"/>
      <sheetName val="gabungan_(2)13"/>
      <sheetName val="Galian_batu13"/>
      <sheetName val="Form_A13"/>
      <sheetName val="BGN_PENUNJANG13"/>
      <sheetName val="RKP__TOTAL13"/>
      <sheetName val="B_as13"/>
      <sheetName val="KONTRAK_INDUK_BULANAN13"/>
      <sheetName val="Analisa_BOW13"/>
      <sheetName val="H_Satuan13"/>
      <sheetName val="mob__dem12"/>
      <sheetName val="pek__tanah12"/>
      <sheetName val="k__batu_kali12"/>
      <sheetName val="rab_me_(by_owner)_12"/>
      <sheetName val="BQ_(by_owner)12"/>
      <sheetName val="rab_me_(fisik)12"/>
      <sheetName val="HB_11"/>
      <sheetName val="Analisa_ME12"/>
      <sheetName val="NS_GD_UGD11"/>
      <sheetName val="STD_GD_UGD11"/>
      <sheetName val="harga_bahan12"/>
      <sheetName val="Analisa_&amp;_Upah12"/>
      <sheetName val="AN__TAMPL12"/>
      <sheetName val="01A-_RAB12"/>
      <sheetName val="rab_-_persiapan_&amp;_lantai-111"/>
      <sheetName val="HRG_BHN11"/>
      <sheetName val="Bill_Of_Quantity11"/>
      <sheetName val="DRUP_(ASLI)11"/>
      <sheetName val="NS_GD_UTAMA11"/>
      <sheetName val="Analis_Kusen_1_ESKALASI11"/>
      <sheetName val="Analisa_211"/>
      <sheetName val="BQ_AC_FAN11"/>
      <sheetName val="iTEM_hARSAT11"/>
      <sheetName val="NP_(4)11"/>
      <sheetName val="Anl_+11"/>
      <sheetName val="ELEC_STIS11"/>
      <sheetName val="RKP_PLUMBING11"/>
      <sheetName val="Supl_X11"/>
      <sheetName val="MAIN_BQ11"/>
      <sheetName val="Harsat_BHN_AR,M11"/>
      <sheetName val="Ahs_211"/>
      <sheetName val="Ahs_111"/>
      <sheetName val="Daftar_berat11"/>
      <sheetName val="Pintu_Jendela11"/>
      <sheetName val="DRUP__ASLI_11"/>
      <sheetName val="Stden_center11"/>
      <sheetName val="DAFTAR_HARGA11"/>
      <sheetName val="KR_Luar11"/>
      <sheetName val="REF_ONLY11"/>
      <sheetName val="meth_hsl_nego11"/>
      <sheetName val="box_culvert11"/>
      <sheetName val="GLP_200111"/>
      <sheetName val="Met_Pas_Batu11"/>
      <sheetName val="Met__Minor11"/>
      <sheetName val="1_B11"/>
      <sheetName val="Analisa_Harga_Satuan11"/>
      <sheetName val="Data_Upah11"/>
      <sheetName val="EXTERNAL_WORK11"/>
      <sheetName val="NP_(2)11"/>
      <sheetName val="data_RSUD_KIS11"/>
      <sheetName val="DC-akses_bandara11"/>
      <sheetName val="Bill_of_Qty_MEP11"/>
      <sheetName val="Alat_B11"/>
      <sheetName val="Bahan_B11"/>
      <sheetName val="Upah_B11"/>
      <sheetName val="Analisa_Upah_&amp;_Bahan_Plum11"/>
      <sheetName val="AHS_-_Sipil11"/>
      <sheetName val="RAB_AR&amp;STR11"/>
      <sheetName val="Analisa_Satuan11"/>
      <sheetName val="ANLS__BETON_R__KELAS11"/>
      <sheetName val="Fill_this_out_first___11"/>
      <sheetName val="Isolasi_Luar_Dalam11"/>
      <sheetName val="Isolasi_Luar11"/>
      <sheetName val="NP_(3)11"/>
      <sheetName val="_11"/>
      <sheetName val="gabungan_(2)11"/>
      <sheetName val="Galian_batu11"/>
      <sheetName val="Form_A11"/>
      <sheetName val="BGN_PENUNJANG11"/>
      <sheetName val="RKP__TOTAL11"/>
      <sheetName val="B_as11"/>
      <sheetName val="KONTRAK_INDUK_BULANAN11"/>
      <sheetName val="Analisa_BOW11"/>
      <sheetName val="H_Satuan14"/>
      <sheetName val="mob__dem13"/>
      <sheetName val="pek__tanah13"/>
      <sheetName val="k__batu_kali13"/>
      <sheetName val="rab_me_(by_owner)_13"/>
      <sheetName val="BQ_(by_owner)13"/>
      <sheetName val="rab_me_(fisik)13"/>
      <sheetName val="HB_12"/>
      <sheetName val="Analisa_ME13"/>
      <sheetName val="NS_GD_UGD12"/>
      <sheetName val="STD_GD_UGD12"/>
      <sheetName val="harga_bahan13"/>
      <sheetName val="Analisa_&amp;_Upah13"/>
      <sheetName val="AN__TAMPL13"/>
      <sheetName val="01A-_RAB13"/>
      <sheetName val="rab_-_persiapan_&amp;_lantai-112"/>
      <sheetName val="HRG_BHN12"/>
      <sheetName val="Bill_Of_Quantity12"/>
      <sheetName val="DRUP_(ASLI)12"/>
      <sheetName val="NS_GD_UTAMA12"/>
      <sheetName val="Analis_Kusen_1_ESKALASI12"/>
      <sheetName val="Analisa_212"/>
      <sheetName val="BQ_AC_FAN12"/>
      <sheetName val="iTEM_hARSAT12"/>
      <sheetName val="NP_(4)12"/>
      <sheetName val="Anl_+12"/>
      <sheetName val="ELEC_STIS12"/>
      <sheetName val="RKP_PLUMBING12"/>
      <sheetName val="Supl_X12"/>
      <sheetName val="MAIN_BQ12"/>
      <sheetName val="Harsat_BHN_AR,M12"/>
      <sheetName val="Ahs_212"/>
      <sheetName val="Ahs_112"/>
      <sheetName val="Daftar_berat12"/>
      <sheetName val="Pintu_Jendela12"/>
      <sheetName val="DRUP__ASLI_12"/>
      <sheetName val="Stden_center12"/>
      <sheetName val="DAFTAR_HARGA12"/>
      <sheetName val="KR_Luar12"/>
      <sheetName val="REF_ONLY12"/>
      <sheetName val="meth_hsl_nego12"/>
      <sheetName val="box_culvert12"/>
      <sheetName val="GLP_200112"/>
      <sheetName val="Met_Pas_Batu12"/>
      <sheetName val="Met__Minor12"/>
      <sheetName val="1_B12"/>
      <sheetName val="Analisa_Harga_Satuan12"/>
      <sheetName val="Data_Upah12"/>
      <sheetName val="EXTERNAL_WORK12"/>
      <sheetName val="NP_(2)12"/>
      <sheetName val="data_RSUD_KIS12"/>
      <sheetName val="DC-akses_bandara12"/>
      <sheetName val="Bill_of_Qty_MEP12"/>
      <sheetName val="Alat_B12"/>
      <sheetName val="Bahan_B12"/>
      <sheetName val="Upah_B12"/>
      <sheetName val="Analisa_Upah_&amp;_Bahan_Plum12"/>
      <sheetName val="AHS_-_Sipil12"/>
      <sheetName val="RAB_AR&amp;STR12"/>
      <sheetName val="Analisa_Satuan12"/>
      <sheetName val="ANLS__BETON_R__KELAS12"/>
      <sheetName val="Fill_this_out_first___12"/>
      <sheetName val="Isolasi_Luar_Dalam12"/>
      <sheetName val="Isolasi_Luar12"/>
      <sheetName val="NP_(3)12"/>
      <sheetName val="_12"/>
      <sheetName val="gabungan_(2)12"/>
      <sheetName val="Galian_batu12"/>
      <sheetName val="Form_A12"/>
      <sheetName val="BGN_PENUNJANG12"/>
      <sheetName val="RKP__TOTAL12"/>
      <sheetName val="B_as12"/>
      <sheetName val="KONTRAK_INDUK_BULANAN12"/>
      <sheetName val="Analisa_BOW12"/>
      <sheetName val="H_Satuan21"/>
      <sheetName val="mob__dem20"/>
      <sheetName val="pek__tanah20"/>
      <sheetName val="k__batu_kali20"/>
      <sheetName val="rab_me_(by_owner)_20"/>
      <sheetName val="BQ_(by_owner)20"/>
      <sheetName val="rab_me_(fisik)20"/>
      <sheetName val="HB_19"/>
      <sheetName val="Analisa_ME20"/>
      <sheetName val="NS_GD_UGD19"/>
      <sheetName val="STD_GD_UGD19"/>
      <sheetName val="harga_bahan20"/>
      <sheetName val="Analisa_&amp;_Upah20"/>
      <sheetName val="AN__TAMPL20"/>
      <sheetName val="01A-_RAB20"/>
      <sheetName val="rab_-_persiapan_&amp;_lantai-119"/>
      <sheetName val="HRG_BHN19"/>
      <sheetName val="Bill_Of_Quantity19"/>
      <sheetName val="DRUP_(ASLI)19"/>
      <sheetName val="NS_GD_UTAMA19"/>
      <sheetName val="Analis_Kusen_1_ESKALASI19"/>
      <sheetName val="Analisa_219"/>
      <sheetName val="BQ_AC_FAN19"/>
      <sheetName val="iTEM_hARSAT19"/>
      <sheetName val="NP_(4)19"/>
      <sheetName val="Anl_+19"/>
      <sheetName val="ELEC_STIS19"/>
      <sheetName val="RKP_PLUMBING19"/>
      <sheetName val="Supl_X19"/>
      <sheetName val="MAIN_BQ19"/>
      <sheetName val="Harsat_BHN_AR,M19"/>
      <sheetName val="Ahs_219"/>
      <sheetName val="Ahs_119"/>
      <sheetName val="Daftar_berat19"/>
      <sheetName val="Pintu_Jendela19"/>
      <sheetName val="DRUP__ASLI_19"/>
      <sheetName val="Stden_center19"/>
      <sheetName val="DAFTAR_HARGA19"/>
      <sheetName val="KR_Luar19"/>
      <sheetName val="REF_ONLY19"/>
      <sheetName val="meth_hsl_nego19"/>
      <sheetName val="box_culvert19"/>
      <sheetName val="GLP_200119"/>
      <sheetName val="Met_Pas_Batu19"/>
      <sheetName val="Met__Minor19"/>
      <sheetName val="1_B19"/>
      <sheetName val="Analisa_Harga_Satuan19"/>
      <sheetName val="Data_Upah19"/>
      <sheetName val="EXTERNAL_WORK19"/>
      <sheetName val="NP_(2)19"/>
      <sheetName val="data_RSUD_KIS19"/>
      <sheetName val="DC-akses_bandara19"/>
      <sheetName val="Bill_of_Qty_MEP19"/>
      <sheetName val="Alat_B19"/>
      <sheetName val="Bahan_B19"/>
      <sheetName val="Upah_B19"/>
      <sheetName val="Analisa_Upah_&amp;_Bahan_Plum19"/>
      <sheetName val="AHS_-_Sipil19"/>
      <sheetName val="RAB_AR&amp;STR19"/>
      <sheetName val="Analisa_Satuan19"/>
      <sheetName val="ANLS__BETON_R__KELAS19"/>
      <sheetName val="Fill_this_out_first___19"/>
      <sheetName val="Isolasi_Luar_Dalam19"/>
      <sheetName val="Isolasi_Luar19"/>
      <sheetName val="NP_(3)19"/>
      <sheetName val="_19"/>
      <sheetName val="gabungan_(2)19"/>
      <sheetName val="Galian_batu19"/>
      <sheetName val="Form_A19"/>
      <sheetName val="BGN_PENUNJANG19"/>
      <sheetName val="RKP__TOTAL19"/>
      <sheetName val="B_as19"/>
      <sheetName val="KONTRAK_INDUK_BULANAN19"/>
      <sheetName val="Analisa_BOW19"/>
      <sheetName val="H_Satuan17"/>
      <sheetName val="mob__dem16"/>
      <sheetName val="pek__tanah16"/>
      <sheetName val="k__batu_kali16"/>
      <sheetName val="rab_me_(by_owner)_16"/>
      <sheetName val="BQ_(by_owner)16"/>
      <sheetName val="rab_me_(fisik)16"/>
      <sheetName val="HB_15"/>
      <sheetName val="Analisa_ME16"/>
      <sheetName val="NS_GD_UGD15"/>
      <sheetName val="STD_GD_UGD15"/>
      <sheetName val="harga_bahan16"/>
      <sheetName val="Analisa_&amp;_Upah16"/>
      <sheetName val="AN__TAMPL16"/>
      <sheetName val="01A-_RAB16"/>
      <sheetName val="rab_-_persiapan_&amp;_lantai-115"/>
      <sheetName val="HRG_BHN15"/>
      <sheetName val="Bill_Of_Quantity15"/>
      <sheetName val="DRUP_(ASLI)15"/>
      <sheetName val="NS_GD_UTAMA15"/>
      <sheetName val="Analis_Kusen_1_ESKALASI15"/>
      <sheetName val="Analisa_215"/>
      <sheetName val="BQ_AC_FAN15"/>
      <sheetName val="iTEM_hARSAT15"/>
      <sheetName val="NP_(4)15"/>
      <sheetName val="Anl_+15"/>
      <sheetName val="ELEC_STIS15"/>
      <sheetName val="RKP_PLUMBING15"/>
      <sheetName val="Supl_X15"/>
      <sheetName val="MAIN_BQ15"/>
      <sheetName val="Harsat_BHN_AR,M15"/>
      <sheetName val="Ahs_215"/>
      <sheetName val="Ahs_115"/>
      <sheetName val="Daftar_berat15"/>
      <sheetName val="Pintu_Jendela15"/>
      <sheetName val="DRUP__ASLI_15"/>
      <sheetName val="Stden_center15"/>
      <sheetName val="DAFTAR_HARGA15"/>
      <sheetName val="KR_Luar15"/>
      <sheetName val="REF_ONLY15"/>
      <sheetName val="meth_hsl_nego15"/>
      <sheetName val="box_culvert15"/>
      <sheetName val="GLP_200115"/>
      <sheetName val="Met_Pas_Batu15"/>
      <sheetName val="Met__Minor15"/>
      <sheetName val="1_B15"/>
      <sheetName val="Analisa_Harga_Satuan15"/>
      <sheetName val="Data_Upah15"/>
      <sheetName val="EXTERNAL_WORK15"/>
      <sheetName val="NP_(2)15"/>
      <sheetName val="data_RSUD_KIS15"/>
      <sheetName val="DC-akses_bandara15"/>
      <sheetName val="Bill_of_Qty_MEP15"/>
      <sheetName val="Alat_B15"/>
      <sheetName val="Bahan_B15"/>
      <sheetName val="Upah_B15"/>
      <sheetName val="Analisa_Upah_&amp;_Bahan_Plum15"/>
      <sheetName val="AHS_-_Sipil15"/>
      <sheetName val="RAB_AR&amp;STR15"/>
      <sheetName val="Analisa_Satuan15"/>
      <sheetName val="ANLS__BETON_R__KELAS15"/>
      <sheetName val="Fill_this_out_first___15"/>
      <sheetName val="Isolasi_Luar_Dalam15"/>
      <sheetName val="Isolasi_Luar15"/>
      <sheetName val="NP_(3)15"/>
      <sheetName val="_15"/>
      <sheetName val="gabungan_(2)15"/>
      <sheetName val="Galian_batu15"/>
      <sheetName val="Form_A15"/>
      <sheetName val="BGN_PENUNJANG15"/>
      <sheetName val="RKP__TOTAL15"/>
      <sheetName val="B_as15"/>
      <sheetName val="KONTRAK_INDUK_BULANAN15"/>
      <sheetName val="Analisa_BOW15"/>
      <sheetName val="H_Satuan18"/>
      <sheetName val="mob__dem17"/>
      <sheetName val="pek__tanah17"/>
      <sheetName val="k__batu_kali17"/>
      <sheetName val="rab_me_(by_owner)_17"/>
      <sheetName val="BQ_(by_owner)17"/>
      <sheetName val="rab_me_(fisik)17"/>
      <sheetName val="HB_16"/>
      <sheetName val="Analisa_ME17"/>
      <sheetName val="NS_GD_UGD16"/>
      <sheetName val="STD_GD_UGD16"/>
      <sheetName val="harga_bahan17"/>
      <sheetName val="Analisa_&amp;_Upah17"/>
      <sheetName val="AN__TAMPL17"/>
      <sheetName val="01A-_RAB17"/>
      <sheetName val="rab_-_persiapan_&amp;_lantai-116"/>
      <sheetName val="HRG_BHN16"/>
      <sheetName val="Bill_Of_Quantity16"/>
      <sheetName val="DRUP_(ASLI)16"/>
      <sheetName val="NS_GD_UTAMA16"/>
      <sheetName val="Analis_Kusen_1_ESKALASI16"/>
      <sheetName val="Analisa_216"/>
      <sheetName val="BQ_AC_FAN16"/>
      <sheetName val="iTEM_hARSAT16"/>
      <sheetName val="NP_(4)16"/>
      <sheetName val="Anl_+16"/>
      <sheetName val="ELEC_STIS16"/>
      <sheetName val="RKP_PLUMBING16"/>
      <sheetName val="Supl_X16"/>
      <sheetName val="MAIN_BQ16"/>
      <sheetName val="Harsat_BHN_AR,M16"/>
      <sheetName val="Ahs_216"/>
      <sheetName val="Ahs_116"/>
      <sheetName val="Daftar_berat16"/>
      <sheetName val="Pintu_Jendela16"/>
      <sheetName val="DRUP__ASLI_16"/>
      <sheetName val="Stden_center16"/>
      <sheetName val="DAFTAR_HARGA16"/>
      <sheetName val="KR_Luar16"/>
      <sheetName val="REF_ONLY16"/>
      <sheetName val="meth_hsl_nego16"/>
      <sheetName val="box_culvert16"/>
      <sheetName val="GLP_200116"/>
      <sheetName val="Met_Pas_Batu16"/>
      <sheetName val="Met__Minor16"/>
      <sheetName val="1_B16"/>
      <sheetName val="Analisa_Harga_Satuan16"/>
      <sheetName val="Data_Upah16"/>
      <sheetName val="EXTERNAL_WORK16"/>
      <sheetName val="NP_(2)16"/>
      <sheetName val="data_RSUD_KIS16"/>
      <sheetName val="DC-akses_bandara16"/>
      <sheetName val="Bill_of_Qty_MEP16"/>
      <sheetName val="Alat_B16"/>
      <sheetName val="Bahan_B16"/>
      <sheetName val="Upah_B16"/>
      <sheetName val="Analisa_Upah_&amp;_Bahan_Plum16"/>
      <sheetName val="AHS_-_Sipil16"/>
      <sheetName val="RAB_AR&amp;STR16"/>
      <sheetName val="Analisa_Satuan16"/>
      <sheetName val="ANLS__BETON_R__KELAS16"/>
      <sheetName val="Fill_this_out_first___16"/>
      <sheetName val="Isolasi_Luar_Dalam16"/>
      <sheetName val="Isolasi_Luar16"/>
      <sheetName val="NP_(3)16"/>
      <sheetName val="_16"/>
      <sheetName val="gabungan_(2)16"/>
      <sheetName val="Galian_batu16"/>
      <sheetName val="Form_A16"/>
      <sheetName val="BGN_PENUNJANG16"/>
      <sheetName val="RKP__TOTAL16"/>
      <sheetName val="B_as16"/>
      <sheetName val="KONTRAK_INDUK_BULANAN16"/>
      <sheetName val="Analisa_BOW16"/>
      <sheetName val="H_Satuan19"/>
      <sheetName val="mob__dem18"/>
      <sheetName val="pek__tanah18"/>
      <sheetName val="k__batu_kali18"/>
      <sheetName val="rab_me_(by_owner)_18"/>
      <sheetName val="BQ_(by_owner)18"/>
      <sheetName val="rab_me_(fisik)18"/>
      <sheetName val="HB_17"/>
      <sheetName val="Analisa_ME18"/>
      <sheetName val="NS_GD_UGD17"/>
      <sheetName val="STD_GD_UGD17"/>
      <sheetName val="harga_bahan18"/>
      <sheetName val="Analisa_&amp;_Upah18"/>
      <sheetName val="AN__TAMPL18"/>
      <sheetName val="01A-_RAB18"/>
      <sheetName val="rab_-_persiapan_&amp;_lantai-117"/>
      <sheetName val="HRG_BHN17"/>
      <sheetName val="Bill_Of_Quantity17"/>
      <sheetName val="DRUP_(ASLI)17"/>
      <sheetName val="NS_GD_UTAMA17"/>
      <sheetName val="Analis_Kusen_1_ESKALASI17"/>
      <sheetName val="Analisa_217"/>
      <sheetName val="BQ_AC_FAN17"/>
      <sheetName val="iTEM_hARSAT17"/>
      <sheetName val="NP_(4)17"/>
      <sheetName val="Anl_+17"/>
      <sheetName val="ELEC_STIS17"/>
      <sheetName val="RKP_PLUMBING17"/>
      <sheetName val="Supl_X17"/>
      <sheetName val="MAIN_BQ17"/>
      <sheetName val="Harsat_BHN_AR,M17"/>
      <sheetName val="Ahs_217"/>
      <sheetName val="Ahs_117"/>
      <sheetName val="Daftar_berat17"/>
      <sheetName val="Pintu_Jendela17"/>
      <sheetName val="DRUP__ASLI_17"/>
      <sheetName val="Stden_center17"/>
      <sheetName val="DAFTAR_HARGA17"/>
      <sheetName val="KR_Luar17"/>
      <sheetName val="REF_ONLY17"/>
      <sheetName val="meth_hsl_nego17"/>
      <sheetName val="box_culvert17"/>
      <sheetName val="GLP_200117"/>
      <sheetName val="Met_Pas_Batu17"/>
      <sheetName val="Met__Minor17"/>
      <sheetName val="1_B17"/>
      <sheetName val="Analisa_Harga_Satuan17"/>
      <sheetName val="Data_Upah17"/>
      <sheetName val="EXTERNAL_WORK17"/>
      <sheetName val="NP_(2)17"/>
      <sheetName val="data_RSUD_KIS17"/>
      <sheetName val="DC-akses_bandara17"/>
      <sheetName val="Bill_of_Qty_MEP17"/>
      <sheetName val="Alat_B17"/>
      <sheetName val="Bahan_B17"/>
      <sheetName val="Upah_B17"/>
      <sheetName val="Analisa_Upah_&amp;_Bahan_Plum17"/>
      <sheetName val="AHS_-_Sipil17"/>
      <sheetName val="RAB_AR&amp;STR17"/>
      <sheetName val="Analisa_Satuan17"/>
      <sheetName val="ANLS__BETON_R__KELAS17"/>
      <sheetName val="Fill_this_out_first___17"/>
      <sheetName val="Isolasi_Luar_Dalam17"/>
      <sheetName val="Isolasi_Luar17"/>
      <sheetName val="NP_(3)17"/>
      <sheetName val="_17"/>
      <sheetName val="gabungan_(2)17"/>
      <sheetName val="Galian_batu17"/>
      <sheetName val="Form_A17"/>
      <sheetName val="BGN_PENUNJANG17"/>
      <sheetName val="RKP__TOTAL17"/>
      <sheetName val="B_as17"/>
      <sheetName val="KONTRAK_INDUK_BULANAN17"/>
      <sheetName val="Analisa_BOW17"/>
      <sheetName val="H_Satuan20"/>
      <sheetName val="mob__dem19"/>
      <sheetName val="pek__tanah19"/>
      <sheetName val="k__batu_kali19"/>
      <sheetName val="rab_me_(by_owner)_19"/>
      <sheetName val="BQ_(by_owner)19"/>
      <sheetName val="rab_me_(fisik)19"/>
      <sheetName val="HB_18"/>
      <sheetName val="Analisa_ME19"/>
      <sheetName val="NS_GD_UGD18"/>
      <sheetName val="STD_GD_UGD18"/>
      <sheetName val="harga_bahan19"/>
      <sheetName val="Analisa_&amp;_Upah19"/>
      <sheetName val="AN__TAMPL19"/>
      <sheetName val="01A-_RAB19"/>
      <sheetName val="rab_-_persiapan_&amp;_lantai-118"/>
      <sheetName val="HRG_BHN18"/>
      <sheetName val="Bill_Of_Quantity18"/>
      <sheetName val="DRUP_(ASLI)18"/>
      <sheetName val="NS_GD_UTAMA18"/>
      <sheetName val="Analis_Kusen_1_ESKALASI18"/>
      <sheetName val="Analisa_218"/>
      <sheetName val="BQ_AC_FAN18"/>
      <sheetName val="iTEM_hARSAT18"/>
      <sheetName val="NP_(4)18"/>
      <sheetName val="Anl_+18"/>
      <sheetName val="ELEC_STIS18"/>
      <sheetName val="RKP_PLUMBING18"/>
      <sheetName val="Supl_X18"/>
      <sheetName val="MAIN_BQ18"/>
      <sheetName val="Harsat_BHN_AR,M18"/>
      <sheetName val="Ahs_218"/>
      <sheetName val="Ahs_118"/>
      <sheetName val="Daftar_berat18"/>
      <sheetName val="Pintu_Jendela18"/>
      <sheetName val="DRUP__ASLI_18"/>
      <sheetName val="Stden_center18"/>
      <sheetName val="DAFTAR_HARGA18"/>
      <sheetName val="KR_Luar18"/>
      <sheetName val="REF_ONLY18"/>
      <sheetName val="meth_hsl_nego18"/>
      <sheetName val="box_culvert18"/>
      <sheetName val="GLP_200118"/>
      <sheetName val="Met_Pas_Batu18"/>
      <sheetName val="Met__Minor18"/>
      <sheetName val="1_B18"/>
      <sheetName val="Analisa_Harga_Satuan18"/>
      <sheetName val="Data_Upah18"/>
      <sheetName val="EXTERNAL_WORK18"/>
      <sheetName val="NP_(2)18"/>
      <sheetName val="data_RSUD_KIS18"/>
      <sheetName val="DC-akses_bandara18"/>
      <sheetName val="Bill_of_Qty_MEP18"/>
      <sheetName val="Alat_B18"/>
      <sheetName val="Bahan_B18"/>
      <sheetName val="Upah_B18"/>
      <sheetName val="Analisa_Upah_&amp;_Bahan_Plum18"/>
      <sheetName val="AHS_-_Sipil18"/>
      <sheetName val="RAB_AR&amp;STR18"/>
      <sheetName val="Analisa_Satuan18"/>
      <sheetName val="ANLS__BETON_R__KELAS18"/>
      <sheetName val="Fill_this_out_first___18"/>
      <sheetName val="Isolasi_Luar_Dalam18"/>
      <sheetName val="Isolasi_Luar18"/>
      <sheetName val="NP_(3)18"/>
      <sheetName val="_18"/>
      <sheetName val="gabungan_(2)18"/>
      <sheetName val="Galian_batu18"/>
      <sheetName val="Form_A18"/>
      <sheetName val="BGN_PENUNJANG18"/>
      <sheetName val="RKP__TOTAL18"/>
      <sheetName val="B_as18"/>
      <sheetName val="KONTRAK_INDUK_BULANAN18"/>
      <sheetName val="Analisa_BOW18"/>
      <sheetName val="H_Satuan22"/>
      <sheetName val="mob__dem21"/>
      <sheetName val="pek__tanah21"/>
      <sheetName val="k__batu_kali21"/>
      <sheetName val="rab_me_(by_owner)_21"/>
      <sheetName val="BQ_(by_owner)21"/>
      <sheetName val="rab_me_(fisik)21"/>
      <sheetName val="HB_20"/>
      <sheetName val="Analisa_ME21"/>
      <sheetName val="NS_GD_UGD20"/>
      <sheetName val="STD_GD_UGD20"/>
      <sheetName val="harga_bahan21"/>
      <sheetName val="Analisa_&amp;_Upah21"/>
      <sheetName val="AN__TAMPL21"/>
      <sheetName val="01A-_RAB21"/>
      <sheetName val="rab_-_persiapan_&amp;_lantai-120"/>
      <sheetName val="HRG_BHN20"/>
      <sheetName val="Bill_Of_Quantity20"/>
      <sheetName val="DRUP_(ASLI)20"/>
      <sheetName val="NS_GD_UTAMA20"/>
      <sheetName val="Analis_Kusen_1_ESKALASI20"/>
      <sheetName val="Analisa_220"/>
      <sheetName val="BQ_AC_FAN20"/>
      <sheetName val="iTEM_hARSAT20"/>
      <sheetName val="NP_(4)20"/>
      <sheetName val="Anl_+20"/>
      <sheetName val="ELEC_STIS20"/>
      <sheetName val="RKP_PLUMBING20"/>
      <sheetName val="Supl_X20"/>
      <sheetName val="MAIN_BQ20"/>
      <sheetName val="Harsat_BHN_AR,M20"/>
      <sheetName val="Ahs_220"/>
      <sheetName val="Ahs_120"/>
      <sheetName val="Daftar_berat20"/>
      <sheetName val="Pintu_Jendela20"/>
      <sheetName val="DRUP__ASLI_20"/>
      <sheetName val="Stden_center20"/>
      <sheetName val="DAFTAR_HARGA20"/>
      <sheetName val="KR_Luar20"/>
      <sheetName val="REF_ONLY20"/>
      <sheetName val="meth_hsl_nego20"/>
      <sheetName val="box_culvert20"/>
      <sheetName val="GLP_200120"/>
      <sheetName val="Met_Pas_Batu20"/>
      <sheetName val="Met__Minor20"/>
      <sheetName val="1_B20"/>
      <sheetName val="Analisa_Harga_Satuan20"/>
      <sheetName val="Data_Upah20"/>
      <sheetName val="EXTERNAL_WORK20"/>
      <sheetName val="NP_(2)20"/>
      <sheetName val="data_RSUD_KIS20"/>
      <sheetName val="DC-akses_bandara20"/>
      <sheetName val="Bill_of_Qty_MEP20"/>
      <sheetName val="Alat_B20"/>
      <sheetName val="Bahan_B20"/>
      <sheetName val="Upah_B20"/>
      <sheetName val="Analisa_Upah_&amp;_Bahan_Plum20"/>
      <sheetName val="AHS_-_Sipil20"/>
      <sheetName val="RAB_AR&amp;STR20"/>
      <sheetName val="Analisa_Satuan20"/>
      <sheetName val="ANLS__BETON_R__KELAS20"/>
      <sheetName val="Fill_this_out_first___20"/>
      <sheetName val="Isolasi_Luar_Dalam20"/>
      <sheetName val="Isolasi_Luar20"/>
      <sheetName val="NP_(3)20"/>
      <sheetName val="_20"/>
      <sheetName val="gabungan_(2)20"/>
      <sheetName val="Galian_batu20"/>
      <sheetName val="Form_A20"/>
      <sheetName val="BGN_PENUNJANG20"/>
      <sheetName val="RKP__TOTAL20"/>
      <sheetName val="B_as20"/>
      <sheetName val="KONTRAK_INDUK_BULANAN20"/>
      <sheetName val="Analisa_BOW20"/>
      <sheetName val="upah-rtjk"/>
      <sheetName val="ANALISA satuan poryek sungai"/>
      <sheetName val="AHS Aspal"/>
      <sheetName val="An. Alat"/>
      <sheetName val="RAB.SEKRETARIAT (1)"/>
      <sheetName val="2div7+1"/>
      <sheetName val="D9"/>
      <sheetName val="jadwal"/>
      <sheetName val="UPAH BAHAN "/>
      <sheetName val="General2"/>
      <sheetName val="諸経費"/>
      <sheetName val="清水計算営業税率関連"/>
      <sheetName val="PE-F-37 Rev 00 Paym.GBP"/>
      <sheetName val="概総括1"/>
      <sheetName val="Anal. Alat"/>
      <sheetName val="antek12a-13"/>
      <sheetName val="Sat Bah &amp; Up"/>
      <sheetName val="Hrg.Sat"/>
      <sheetName val="Gia"/>
      <sheetName val="CONTRIBUSI"/>
      <sheetName val="Olah"/>
      <sheetName val="anal rab"/>
      <sheetName val="DATA 2009"/>
      <sheetName val="DATA 2010"/>
      <sheetName val="Kinerja Proyek"/>
      <sheetName val="Target Raker TW III"/>
      <sheetName val="KUB-01(10)"/>
      <sheetName val="Main Office"/>
      <sheetName val="umu"/>
      <sheetName val="Uraian"/>
      <sheetName val="DATA 2"/>
      <sheetName val="COST"/>
      <sheetName val="sai"/>
      <sheetName val="an. struktur"/>
      <sheetName val="RAW MATERIALS "/>
      <sheetName val="COST-PERSON-J.O."/>
      <sheetName val="RENTAL1"/>
      <sheetName val="Septick tank"/>
      <sheetName val="Subkon"/>
      <sheetName val="UnitRatePaket1"/>
      <sheetName val="Overhead"/>
      <sheetName val="DU&amp;B"/>
      <sheetName val="RA"/>
      <sheetName val="5-ALAT(1)"/>
      <sheetName val="D7(1)"/>
      <sheetName val="schbhn"/>
      <sheetName val="schalt"/>
      <sheetName val="schtng"/>
      <sheetName val="ahs (doors-windows)"/>
      <sheetName val="CS_SS892"/>
      <sheetName val="CS_SS191"/>
      <sheetName val="CS_SS192"/>
      <sheetName val="CS_SS961"/>
      <sheetName val="CS_SS391"/>
      <sheetName val="CS_SS791"/>
      <sheetName val="CS_SS491"/>
      <sheetName val="CS_SS492"/>
      <sheetName val="MVCable"/>
      <sheetName val="COCable"/>
      <sheetName val="BQ Arsit"/>
      <sheetName val="An HarSatPek"/>
      <sheetName val="Inputs"/>
      <sheetName val="daftar"/>
      <sheetName val="Gaji Pokok"/>
      <sheetName val="T. Proyek-Jabatan"/>
      <sheetName val="T. Lokasi"/>
      <sheetName val="T. Rumah"/>
      <sheetName val="T. Transport"/>
      <sheetName val="NP _2_"/>
      <sheetName val="Vol_dinding"/>
      <sheetName val="BQ_THPII"/>
      <sheetName val="PIK_QUO"/>
      <sheetName val="Info"/>
      <sheetName val="Rekap Bill"/>
      <sheetName val="Cashflow"/>
      <sheetName val="Bhn"/>
      <sheetName val="AHS - Riel"/>
      <sheetName val="Superstruc"/>
      <sheetName val="Quantity"/>
      <sheetName val="Fees and GC's Manloader"/>
      <sheetName val="Shell &amp; Core"/>
      <sheetName val="ISI1108B"/>
      <sheetName val="List"/>
      <sheetName val="rap rinci"/>
      <sheetName val="Koefisien"/>
      <sheetName val="ANALISA TENDER"/>
      <sheetName val="REKAP.VOLUME"/>
      <sheetName val="Calculation_Sheet"/>
      <sheetName val="rekap_mekanikal4"/>
      <sheetName val="UNIT_PRICE3"/>
      <sheetName val="DAFT_HARG_SAT_PEK_3"/>
      <sheetName val="DAFT_ALAT,UPAH_&amp;_MAT3"/>
      <sheetName val="5_Anhas3"/>
      <sheetName val="Bill_5_Summary3"/>
      <sheetName val="Bill_4_Summary3"/>
      <sheetName val="Tata_Udara3"/>
      <sheetName val="DAF_3_14"/>
      <sheetName val="DAF_3_113"/>
      <sheetName val="ANALISA_PEK_UMUM3"/>
      <sheetName val="Anls_teknis3"/>
      <sheetName val="Investment_Valuation3"/>
      <sheetName val="Cabling_Data&amp;Power3"/>
      <sheetName val="Blk-Mnl_lt_3-lt_atap3"/>
      <sheetName val="an_tek_NP3"/>
      <sheetName val="BQ__AC3"/>
      <sheetName val="rincian_per_proyek3"/>
      <sheetName val="HRG_BAHAN_&amp;_UPAH_okk3"/>
      <sheetName val="Analis_Kusen_okk3"/>
      <sheetName val="A+Supl_3"/>
      <sheetName val="rek_ME3"/>
      <sheetName val="RBP-_23"/>
      <sheetName val="OP__ALAT3"/>
      <sheetName val="OP__PERJAM3"/>
      <sheetName val="B__PERSONIL3"/>
      <sheetName val="KAN__LOKAL3"/>
      <sheetName val="bukan_PNS3"/>
      <sheetName val="Input_monthly_capex3"/>
      <sheetName val="Prod_15-54"/>
      <sheetName val="Analisa_RAP3"/>
      <sheetName val="Analisa_RAB3"/>
      <sheetName val="Perm__Test1"/>
      <sheetName val="Hrg_Sat1"/>
      <sheetName val="HARGA_MATERIAL3"/>
      <sheetName val="MARK_UP3"/>
      <sheetName val="F_ALARM3"/>
      <sheetName val="Analisa_Harga3"/>
      <sheetName val="Agregat_Halus_&amp;_Kasar2"/>
      <sheetName val="analisa_Str1"/>
      <sheetName val="610_07A1"/>
      <sheetName val="ANALISA_ALAT_BERAT3"/>
      <sheetName val="D6_(2)3"/>
      <sheetName val="Urai__Resap_pengikat1"/>
      <sheetName val="HS-Divisi_31"/>
      <sheetName val="Mk_Minor3"/>
      <sheetName val="PLINT_3_1_G3"/>
      <sheetName val="NS_Lanjutan3"/>
      <sheetName val="STD_Lanjutan3"/>
      <sheetName val="Daftar_Upah1"/>
      <sheetName val="Analis_Tambahan1"/>
      <sheetName val="pelita_lapen1"/>
      <sheetName val="bhn_FINAL3"/>
      <sheetName val="Appendix_2(SatDas)1"/>
      <sheetName val="List_of_Eqp3"/>
      <sheetName val="Anl_2s_d4e3"/>
      <sheetName val="Master_Edit3"/>
      <sheetName val="a_21"/>
      <sheetName val="daftar_harga_satuan1"/>
      <sheetName val="Rekap_Direct_Cost3"/>
      <sheetName val="Analisa_-Baku3"/>
      <sheetName val="3_1_2a3"/>
      <sheetName val="3_1_1a3"/>
      <sheetName val="Urai___Guide_Post3"/>
      <sheetName val="Urai_Galian_Tanah3"/>
      <sheetName val="Man_Power3"/>
      <sheetName val="Lead_Schedule3"/>
      <sheetName val="BQ_jln1"/>
      <sheetName val="BQ_jem1"/>
      <sheetName val="DIV_71"/>
      <sheetName val="01_FA1"/>
      <sheetName val="Harga_Satuan1"/>
      <sheetName val="Hua_Yang_Quarterly1"/>
      <sheetName val="An_21"/>
      <sheetName val="On_Time1"/>
      <sheetName val="List_Material1"/>
      <sheetName val="H_Satuan_Dasar1"/>
      <sheetName val="analisa_(2)1"/>
      <sheetName val="F1c_DATA_ADM61"/>
      <sheetName val="Galian_11"/>
      <sheetName val="LAL_-_PASAR_PAGI_1"/>
      <sheetName val="Master_1_01"/>
      <sheetName val="struktur_tdk_dipakai1"/>
      <sheetName val="An_str1"/>
      <sheetName val="Analisa_HSP1"/>
      <sheetName val="Rekap_Addendum1"/>
      <sheetName val="AC_unit1"/>
      <sheetName val="EL_acc1"/>
      <sheetName val="EL_lamp1"/>
      <sheetName val="EL_outlet1"/>
      <sheetName val="Chiller_acc1"/>
      <sheetName val="Pipa_PL1"/>
      <sheetName val="PK_acc1"/>
      <sheetName val="PL_acc1"/>
      <sheetName val="PK_valve1"/>
      <sheetName val="PL_valve1"/>
      <sheetName val="AC_valve1"/>
      <sheetName val="PK_pipe1"/>
      <sheetName val="EL_kabel1"/>
      <sheetName val="AC_power1"/>
      <sheetName val="EL_tray1"/>
      <sheetName val="PL_power1"/>
      <sheetName val="PL_unit1"/>
      <sheetName val="PK_unit1"/>
      <sheetName val="EL_arde1"/>
      <sheetName val="1_GasAcct1"/>
      <sheetName val="Bill_rekap1"/>
      <sheetName val="Bill_of_Qty1"/>
      <sheetName val="Harga_Sat_Dasar1"/>
      <sheetName val="sheet_2"/>
      <sheetName val="RAB_ME"/>
      <sheetName val="Summary_Sheets"/>
      <sheetName val="PEK_ASPAL"/>
      <sheetName val="Rekap_"/>
      <sheetName val="Transfer_Master"/>
      <sheetName val="K3-Gaji_Kontrak"/>
      <sheetName val="Gaji_Kontrak"/>
      <sheetName val="Kwitansi_Honor"/>
      <sheetName val="All_Division_by_SBU"/>
      <sheetName val="Daftar_Upah,Bhn,&amp;_alat"/>
      <sheetName val="Daf_Biaya_sewa_alat"/>
      <sheetName val="DIV_9"/>
      <sheetName val="HARGA_DASAR"/>
      <sheetName val="UBA_RAB"/>
      <sheetName val="ANAL_BOW"/>
      <sheetName val="DI_Gadung-1"/>
      <sheetName val="?¯??????????ÿ???English?"/>
      <sheetName val="Gal_Sal"/>
      <sheetName val="gal_biasa"/>
      <sheetName val="7_PEK-STRUKTUR"/>
      <sheetName val="BoQ_Total_lama"/>
      <sheetName val="Harga_Baru"/>
      <sheetName val="Rekap_1"/>
      <sheetName val="D_HARGA"/>
      <sheetName val="DIV_6"/>
      <sheetName val="RAB_FULL"/>
      <sheetName val="anal_rinci"/>
      <sheetName val="Exch_rate"/>
      <sheetName val="REKAP_DINDING"/>
      <sheetName val="mc_adam"/>
      <sheetName val="ps_batu&amp;brjg"/>
      <sheetName val="Rekap_Biaya"/>
      <sheetName val="T__Cs_Log_P_III"/>
      <sheetName val="AI"/>
      <sheetName val="Abutment"/>
      <sheetName val="BASE"/>
      <sheetName val="RESUM"/>
      <sheetName val="PERALATAN PROYEK GOL III A"/>
      <sheetName val="rms remunerasi"/>
      <sheetName val="input data umum"/>
      <sheetName val="HRPar"/>
      <sheetName val="LAMP_2.2"/>
      <sheetName val="RinciBab1_Seksi1"/>
      <sheetName val="grail"/>
      <sheetName val="VOL_1"/>
      <sheetName val="HS-BOW"/>
      <sheetName val="PB(B)"/>
      <sheetName val="PB_B_"/>
      <sheetName val="GS Tanah Kalimas Baru (2)"/>
      <sheetName val="bau-6"/>
      <sheetName val="52+425"/>
      <sheetName val="Stay_Cable-1"/>
      <sheetName val="5_1-5_4(1)-5_4(2)"/>
      <sheetName val="anal-drainase,tanah&amp;ps_batu"/>
      <sheetName val="REKAP_Prbndingn"/>
      <sheetName val="Analisa_ME_UPT"/>
      <sheetName val="AnalisaSIPIL_RIIL"/>
      <sheetName val="GRAND_REKAP"/>
      <sheetName val="Hrg_Readymix"/>
      <sheetName val="Harga_S_Dasar"/>
      <sheetName val="HARGA_PEK"/>
      <sheetName val="Rekap_RAP_real_(2)"/>
      <sheetName val="3_Koef_Alat"/>
      <sheetName val="Metod_TWR"/>
      <sheetName val="Data_3"/>
      <sheetName val="AHS_3"/>
      <sheetName val="BOQ_3"/>
      <sheetName val="ANSAT_K'AYI"/>
      <sheetName val="Basic_Price"/>
      <sheetName val="DIV_1"/>
      <sheetName val="lamp_9"/>
      <sheetName val="REF_HARGA_DASAR_2016"/>
      <sheetName val="Harga bahan-1"/>
      <sheetName val="rekap1"/>
      <sheetName val="DETAIL POS 123"/>
      <sheetName val="TOWN"/>
      <sheetName val="REKA. ANALISA"/>
      <sheetName val="II.3 HSD"/>
      <sheetName val="DEF"/>
      <sheetName val="GP-WB"/>
      <sheetName val="telp"/>
      <sheetName val="bearing PDMR1"/>
      <sheetName val="Bearing-1"/>
      <sheetName val="Stay Cable PDMR1"/>
      <sheetName val="Post Tens-1"/>
      <sheetName val="BTN-PS"/>
      <sheetName val="LOKASI RIG Litbang"/>
      <sheetName val="BLOK-BJR"/>
      <sheetName val="chitimc"/>
      <sheetName val="dongia (2)"/>
      <sheetName val="LKVL-CK-HT-GD1"/>
      <sheetName val="lam-moi"/>
      <sheetName val="THPDMoi  (2)"/>
      <sheetName val="k300 123"/>
      <sheetName val="H_S_BAHAN"/>
      <sheetName val="arab"/>
      <sheetName val="Faktor Konversi"/>
      <sheetName val="CONSUMABLES-PRICE"/>
      <sheetName val="BOW"/>
      <sheetName val="k341k612"/>
      <sheetName val="dwa-01"/>
      <sheetName val="REKAP."/>
      <sheetName val="Uba"/>
      <sheetName val="HS ALAT"/>
      <sheetName val="HS UPAH"/>
      <sheetName val="HS BAHAN"/>
      <sheetName val="PRODALAT"/>
      <sheetName val="MATERIAL-UPAH"/>
      <sheetName val="HSBU ANA"/>
      <sheetName val="ANALIS ALAT"/>
      <sheetName val="SNI"/>
      <sheetName val="HB me"/>
      <sheetName val="COST-SUM"/>
      <sheetName val="TPI"/>
      <sheetName val="jan"/>
      <sheetName val="FEB"/>
      <sheetName val="MAR"/>
      <sheetName val="igp-popno"/>
      <sheetName val="giathanh1"/>
      <sheetName val="H. Sat"/>
      <sheetName val="NP-6"/>
      <sheetName val="HSUMUM.XLS"/>
      <sheetName val="HSTANAH"/>
      <sheetName val="HSBETON"/>
      <sheetName val="Hargasatuan"/>
      <sheetName val="hsat-SD"/>
      <sheetName val="GLdownload"/>
      <sheetName val="BackUp-Payment Exs"/>
      <sheetName val="P&amp;L"/>
      <sheetName val="REKAP HP"/>
      <sheetName val="Order"/>
      <sheetName val="Schedule OK Status"/>
      <sheetName val="UTYLITAS"/>
      <sheetName val="POLY"/>
      <sheetName val="IRNA B"/>
      <sheetName val="CMU 2"/>
      <sheetName val="Ranges"/>
      <sheetName val="OFF"/>
      <sheetName val="FURN"/>
      <sheetName val="COMP"/>
      <sheetName val="J"/>
      <sheetName val="RAB alternatif (2) mendekati ok"/>
      <sheetName val="bill qty"/>
      <sheetName val="Telephone &amp; KSO Rev"/>
      <sheetName val="Tambahan Biaro"/>
      <sheetName val="An Biaya.Kons (SNI)"/>
      <sheetName val="Daftar Harga Bahan"/>
      <sheetName val="Harga-upah"/>
      <sheetName val="HSUB"/>
      <sheetName val="ANALISA-SNI01"/>
      <sheetName val="LAP   (4)"/>
      <sheetName val="LAP   (11)"/>
      <sheetName val="Pek. Pondasi"/>
      <sheetName val="Pek. Dinding"/>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bhn,upah,alat"/>
      <sheetName val="Ans Kom Precast"/>
      <sheetName val="BQ29"/>
      <sheetName val="paving Blok"/>
      <sheetName val="Floor"/>
      <sheetName val="FORM-VAR"/>
      <sheetName val="REKAP THPIII"/>
      <sheetName val="Stdiii"/>
      <sheetName val="NStdiii"/>
      <sheetName val="UT&amp;SDiii"/>
      <sheetName val="DAYA PLN"/>
      <sheetName val="ACTUAL CHECK"/>
      <sheetName val="RAB 3"/>
      <sheetName val="PT."/>
      <sheetName val="metode.rutin"/>
      <sheetName val="analisa print"/>
      <sheetName val="Har-sat finish"/>
      <sheetName val="An Biaya Kons.Pek.Kayu &amp; Atap"/>
      <sheetName val="jadw"/>
      <sheetName val="Penjumlahan"/>
      <sheetName val="DAFTAR ISI"/>
      <sheetName val="nc-m"/>
      <sheetName val="BQ ARS"/>
      <sheetName val="rkpm 2003"/>
      <sheetName val="Daftar Kuantitas dan Harga"/>
      <sheetName val="I-KAMAR"/>
      <sheetName val="8"/>
      <sheetName val="TE TS FA LAN MATV"/>
      <sheetName val="SD"/>
      <sheetName val="BL Temp"/>
      <sheetName val="BL Modif"/>
      <sheetName val="Cover (sh 1)"/>
      <sheetName val="Units"/>
      <sheetName val="Instructions"/>
      <sheetName val="RAB-SPL2"/>
      <sheetName val="41_9_36_3"/>
      <sheetName val="ana_str"/>
      <sheetName val="anl-b6"/>
      <sheetName val="Controll"/>
      <sheetName val="Supl"/>
      <sheetName val="갑지"/>
      <sheetName val="URAIAN "/>
      <sheetName val="LS-Rutin"/>
      <sheetName val="?¯???????_x005f_x005f_x005f_x0001_???ÿ???En"/>
      <sheetName val="RAP1"/>
      <sheetName val="Material ME"/>
      <sheetName val="5_1_ELEKTRIKAL-ELEKTRONIK1"/>
      <sheetName val="hst__LAMP_11"/>
      <sheetName val="Daf_Dasar_Upah&amp;Bahan1"/>
      <sheetName val="REKAP_GROSS1"/>
      <sheetName val="BAHAN_(2)1"/>
      <sheetName val="Unit_Rate1"/>
      <sheetName val="S_Curve1"/>
      <sheetName val="Rekap_S_Curve_(4)1"/>
      <sheetName val="Rekap_S_Curve_(3)1"/>
      <sheetName val="Harga_Satuan_Bahan_1"/>
      <sheetName val="Cold_Miling1"/>
      <sheetName val="HARGA_DSR1"/>
      <sheetName val="ETAB_11"/>
      <sheetName val="Spek_Fin_1"/>
      <sheetName val="REKAP_TOTAL1"/>
      <sheetName val="Luas_Bangunan1"/>
      <sheetName val="Spek_ME1"/>
      <sheetName val="Rek_Tot1"/>
      <sheetName val="JUMLAHAN_TOTAL_1"/>
      <sheetName val="2_21"/>
      <sheetName val="Sat__Pek_1"/>
      <sheetName val="Alat_(2)1"/>
      <sheetName val="Input_Data1"/>
      <sheetName val="4-Basic_Price1"/>
      <sheetName val="Urugan_Pasir1"/>
      <sheetName val="RAB_1_PRABUMULIH_LEMBAK_KM_330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Hal_010MUKAMC1"/>
      <sheetName val="ANALISA_EDIT1"/>
      <sheetName val="D_&amp;_W_sizes1"/>
      <sheetName val="Analisa_SNI1"/>
      <sheetName val="Valve_PL1"/>
      <sheetName val="Peralatan_PL1"/>
      <sheetName val="Data_WI1"/>
      <sheetName val="Harsat_Bahan1"/>
      <sheetName val="Harsat_Upah1"/>
      <sheetName val="an__major1"/>
      <sheetName val="Upah_Bahan1"/>
      <sheetName val="bahan_upah1"/>
      <sheetName val="div_21"/>
      <sheetName val="div_3_Tanah1"/>
      <sheetName val="div_4_Sirtu1"/>
      <sheetName val="div_51"/>
      <sheetName val="div_7_Beton1"/>
      <sheetName val="div_81"/>
      <sheetName val="Daf-4_5_Final1"/>
      <sheetName val="Har_Sat1"/>
      <sheetName val="610_051"/>
      <sheetName val="610_061"/>
      <sheetName val="610_071"/>
      <sheetName val="610_081"/>
      <sheetName val="610_041"/>
      <sheetName val="MPU__6-3(4)_LastonAC1"/>
      <sheetName val="Data_Info1"/>
      <sheetName val="bahan_dan_upah1"/>
      <sheetName val="7_1(3)1"/>
      <sheetName val="BQ_External1"/>
      <sheetName val="Kuantitas_&amp;_Harga1"/>
      <sheetName val="Rekap_Analisa1"/>
      <sheetName val="Hg_Sat1"/>
      <sheetName val="Input_T__Schedule1"/>
      <sheetName val="Daftar_Harga_Material1"/>
      <sheetName val="dia.pipe"/>
      <sheetName val="Dip-3"/>
      <sheetName val="Div-6"/>
      <sheetName val="list Dps"/>
      <sheetName val="Sanur"/>
      <sheetName val="list Sanur"/>
      <sheetName val="BILL No. 1"/>
      <sheetName val="Eva Schedule 1"/>
      <sheetName val="Schedule Pabrikasi"/>
      <sheetName val="MASTER_ANALISA"/>
      <sheetName val="alat,bahan,sub"/>
      <sheetName val="Data Kegiatan"/>
      <sheetName val="harga bahan k"/>
      <sheetName val="EK-JAN-2010"/>
      <sheetName val="ANALISA GRS SELATAN"/>
      <sheetName val="MASTER BAHAN ME"/>
      <sheetName val="Schedule Daan Mogot"/>
      <sheetName val="Schedule Yasmin"/>
      <sheetName val="Schedule Lingkar Barat"/>
      <sheetName val="VLOOK"/>
      <sheetName val="FORM X COST"/>
      <sheetName val="KIB C GEDUNG &amp; BANGUNAN"/>
      <sheetName val="ELEMENT SUM"/>
      <sheetName val="Daftar No MAPPI"/>
      <sheetName val="AN-CH2"/>
      <sheetName val="PPC"/>
      <sheetName val="Bill 2.4."/>
      <sheetName val="MTa"/>
      <sheetName val="Gal Str 0-2m"/>
      <sheetName val="MT_an"/>
      <sheetName val="SCTV"/>
      <sheetName val="SCM"/>
      <sheetName val="Total"/>
      <sheetName val="XL4Test5"/>
      <sheetName val="gALIAN "/>
      <sheetName val="tng pr m"/>
      <sheetName val="BëN PENƐ_x0000_JANG"/>
      <sheetName val="5-daftar Peralatan"/>
      <sheetName val="LEKAT1"/>
      <sheetName val="abrasi"/>
      <sheetName val="JUDUL"/>
      <sheetName val="Demolation"/>
      <sheetName val="DAF-KUANTI"/>
      <sheetName val="lap-bulan"/>
      <sheetName val="Lap-Minggu"/>
      <sheetName val="BëN PENƐ"/>
      <sheetName val="HARGA SATUAN  "/>
      <sheetName val="rekap. mc2"/>
      <sheetName val="URAIAN ANALIS"/>
      <sheetName val=" hrg bhn"/>
      <sheetName val="2.E"/>
      <sheetName val="SNI UPAH BAHAN"/>
      <sheetName val="U,B"/>
      <sheetName val="D-3"/>
      <sheetName val="Div6_aN"/>
      <sheetName val="Div7_aN"/>
      <sheetName val="Div8_aN"/>
      <sheetName val="UPAH PEKERJA"/>
      <sheetName val="Kuantitas"/>
      <sheetName val="Ans Harga AB"/>
      <sheetName val="Kalender  2014"/>
      <sheetName val="Analisa copy"/>
      <sheetName val="INPUT HARGA"/>
      <sheetName val="UP MINOR"/>
      <sheetName val="BD Div-2 sd 7.6"/>
      <sheetName val="Soil factor"/>
      <sheetName val="K-125"/>
      <sheetName val="Lamp-2 (Analisa)"/>
      <sheetName val="Assumption &amp; Dashboard."/>
      <sheetName val="mat&amp;upah"/>
      <sheetName val="HrgBahan&amp;Analisa"/>
      <sheetName val="PERHITUNGAN LUMPSUM"/>
      <sheetName val="HARGA DASAR PIPA "/>
      <sheetName val="HARGA DASAR ACCESORIES"/>
      <sheetName val="ongkos_kirim"/>
      <sheetName val="PASANGPIPA"/>
      <sheetName val="CAB 2"/>
      <sheetName val="Data Pendukung"/>
      <sheetName val="Analisa-Harga"/>
      <sheetName val="envp"/>
      <sheetName val="DafIsi"/>
      <sheetName val="FoB "/>
      <sheetName val="SK"/>
      <sheetName val="FINAL"/>
      <sheetName val="hitungan"/>
      <sheetName val="pintuair"/>
      <sheetName val="BU"/>
      <sheetName val="schalat"/>
      <sheetName val="butalat"/>
      <sheetName val="schman"/>
      <sheetName val="butman"/>
      <sheetName val="schmat"/>
      <sheetName val="butmat"/>
      <sheetName val="subK"/>
      <sheetName val="subK (2)"/>
      <sheetName val="fcmc0"/>
      <sheetName val="fcmob"/>
      <sheetName val="fcgal"/>
      <sheetName val="fctimb"/>
      <sheetName val="fcbronj"/>
      <sheetName val="SUM-VOL"/>
      <sheetName val="ALT-1"/>
      <sheetName val="MAT-1"/>
      <sheetName val="UPH-1"/>
      <sheetName val="Mk Sub Grade"/>
      <sheetName val="JAD-PEL"/>
      <sheetName val="d-kwantitas"/>
      <sheetName val="Dft Isi PQ 1"/>
      <sheetName val="SHAREHOLDERS"/>
      <sheetName val="Cashflow_ref"/>
      <sheetName val="TAGIHAN"/>
      <sheetName val="Master Schedule"/>
      <sheetName val="SILICATE"/>
      <sheetName val="MAP 18.12.17"/>
      <sheetName val="AnAlat"/>
      <sheetName val="Sales Rental"/>
      <sheetName val="MasterSheet"/>
      <sheetName val="HR Detail"/>
      <sheetName val="extern"/>
      <sheetName val="BASIC-PRICE"/>
      <sheetName val="STOK MAT"/>
      <sheetName val="Monthly"/>
      <sheetName val="HD BAHAN"/>
      <sheetName val="BOQ CONTRACT WK"/>
      <sheetName val="DIV.3"/>
      <sheetName val="hasat"/>
      <sheetName val="ABSEN"/>
      <sheetName val="UPAH_B_KAS"/>
      <sheetName val="UPAH_B_KAS _2_"/>
      <sheetName val="T_TANGAN"/>
      <sheetName val="Assetdb"/>
      <sheetName val="AssetPar"/>
      <sheetName val="Sales Parameter"/>
      <sheetName val="BQ-IABK"/>
      <sheetName val="BS Assumptions"/>
      <sheetName val="Table Array"/>
      <sheetName val="adj"/>
      <sheetName val="Traffic(2a)"/>
      <sheetName val="Tambahan anal"/>
      <sheetName val="trans"/>
      <sheetName val="Sheet2"/>
      <sheetName val="Material&amp;Alat"/>
      <sheetName val="P-2"/>
      <sheetName val="P-5"/>
      <sheetName val="RPP01 6"/>
      <sheetName val="DbCost"/>
      <sheetName val="AUG02"/>
      <sheetName val="HDasar"/>
      <sheetName val="Schedule(S-Curve)"/>
      <sheetName val="Monthly Budget Summary"/>
      <sheetName val="Bill 4.1"/>
      <sheetName val="ANALISA-SNI"/>
      <sheetName val="HPP_20_"/>
      <sheetName val="Progress"/>
      <sheetName val="div62"/>
      <sheetName val="ANalisa "/>
      <sheetName val="SP17"/>
      <sheetName val="DAFTAR BAHAN DAN UPAH"/>
      <sheetName val="Ubas"/>
      <sheetName val="Marketing"/>
      <sheetName val="Analisa HS"/>
      <sheetName val="_x005f_x0000_¯??_x0"/>
      <sheetName val="HOURS Sheet pengisian data"/>
      <sheetName val="TABLE"/>
      <sheetName val="BNISP"/>
      <sheetName val="NC-CM"/>
      <sheetName val="vol"/>
      <sheetName val="RAB2"/>
      <sheetName val="Peralatan (2)"/>
      <sheetName val="AnaAlat"/>
      <sheetName val="H.DASAR"/>
      <sheetName val="GearMotor"/>
      <sheetName val="Sat-Rap"/>
      <sheetName val="Brdw"/>
      <sheetName val="A.Div 2"/>
      <sheetName val="A.Div7"/>
      <sheetName val="Up &amp; bhn"/>
      <sheetName val="Formulir 7.6"/>
      <sheetName val="boq-indonesia"/>
      <sheetName val="Upah "/>
      <sheetName val="CM DIV7"/>
      <sheetName val="Market"/>
      <sheetName val="agregat abc"/>
      <sheetName val="CH-RANC"/>
      <sheetName val="BERAT TUL."/>
      <sheetName val="rab gerbang"/>
      <sheetName val="SUMBER_DAYA1"/>
      <sheetName val="DIVISI_31"/>
      <sheetName val="Div_7_21"/>
      <sheetName val="Data_Masukan1"/>
      <sheetName val="Fisik_20121"/>
      <sheetName val="Pek__Persiapan1"/>
      <sheetName val="Rekap_Anl_K1"/>
      <sheetName val="Rekap_Anl_SNI1"/>
      <sheetName val="Analisa_K1"/>
      <sheetName val="an_utara1"/>
      <sheetName val="Peralatan_Utama1"/>
      <sheetName val="ANLS_MPU1"/>
      <sheetName val="CHART_HB_AC_-_WC1"/>
      <sheetName val="ANALISA_railing1"/>
      <sheetName val="BQ_Arsit"/>
      <sheetName val="An_HarSatPek"/>
      <sheetName val="Sat_Bah_&amp;_Up"/>
      <sheetName val="Data_Umum_Penawaran1"/>
      <sheetName val="ITB_COST1"/>
      <sheetName val="HRG_BAHAN___UPAH_okk1"/>
      <sheetName val="REKAP_ELEKTRIKAL1"/>
      <sheetName val="Daftar_Harga_Upah1"/>
      <sheetName val="HARGA_SAT1"/>
      <sheetName val="STR_&amp;_ARS1"/>
      <sheetName val="Ana__PU1"/>
      <sheetName val="Transfer_Pump1"/>
      <sheetName val="ANAL_RABP1"/>
      <sheetName val="BAHAN_&amp;_ALAT_1"/>
      <sheetName val="SD_(1)1"/>
      <sheetName val="Gaji_Pokok"/>
      <sheetName val="T__Proyek-Jabatan"/>
      <sheetName val="T__Lokasi"/>
      <sheetName val="T__Rumah"/>
      <sheetName val="T__Transport"/>
      <sheetName val="KJ_2002"/>
      <sheetName val="ANALISA_SM"/>
      <sheetName val="BLM_TERBAYAR"/>
      <sheetName val="HARGA_ALAT"/>
      <sheetName val="NP__2_"/>
      <sheetName val="0_x005"/>
      <sheetName val="H_Sat_Jembatan"/>
      <sheetName val="S_BAHAN"/>
      <sheetName val="S_UPAH"/>
      <sheetName val="Re_1)"/>
      <sheetName val="Harga_Mat_"/>
      <sheetName val="AHS_-_Riel"/>
      <sheetName val="lamp__12"/>
      <sheetName val="Eval__Arus_Kas"/>
      <sheetName val="Rekap_Bill"/>
      <sheetName val="H_Sat__Pekerjaan"/>
      <sheetName val="H__Bahan"/>
      <sheetName val="Analisa_H_Sat_"/>
      <sheetName val="DON_GIA"/>
      <sheetName val="CHITIET_VL_NC"/>
      <sheetName val="TONGKE3p_"/>
      <sheetName val="analisa_1"/>
      <sheetName val="3_1_(1)_CS"/>
      <sheetName val="RAB_VOL"/>
      <sheetName val="Cash_Flow_bulanan"/>
      <sheetName val="PK-PPK_Elektrikal"/>
      <sheetName val="DATA_PROYEK"/>
      <sheetName val="Rekap_Prelim"/>
      <sheetName val="Main_Office"/>
      <sheetName val="DATA_2"/>
      <sheetName val="an__struktur"/>
      <sheetName val="RAW_MATERIALS_"/>
      <sheetName val="COST-PERSON-J_O_"/>
      <sheetName val="BACK_-_UP-GALIAN_(ALAT)"/>
      <sheetName val="Schedule_11a"/>
      <sheetName val="Septick_tank"/>
      <sheetName val="Currency_Rate"/>
      <sheetName val="Conn__Lib"/>
      <sheetName val="TOTAL_UPAH"/>
      <sheetName val="PRIST_LIST"/>
      <sheetName val="D_BOARD"/>
      <sheetName val="SUB_&amp;_mandor"/>
      <sheetName val="DATA_20091"/>
      <sheetName val="DATA_2010"/>
      <sheetName val="Kinerja_Proyek"/>
      <sheetName val="Target_Raker_TW_III"/>
      <sheetName val="DAF_HRG"/>
      <sheetName val="FIRE_FIGHTING"/>
      <sheetName val="Man_Power_&amp;_Comp"/>
      <sheetName val="B_T"/>
      <sheetName val="REFERENCE_TABLE"/>
      <sheetName val="SKEDUL_AV-05"/>
      <sheetName val="DAFTAR_HARGA_BAHAN_"/>
      <sheetName val="PERALATAN_PROYEK_GOL_III_A"/>
      <sheetName val="rms_remunerasi"/>
      <sheetName val="input_data_umum"/>
      <sheetName val="LAMP_2_2"/>
      <sheetName val="hrg-dsr"/>
      <sheetName val="HARGA DASAR UPAH DAN BAHAN"/>
      <sheetName val="KH-Q1,Q2,01"/>
      <sheetName val="MATERIAL ANALISA"/>
      <sheetName val="an. harga sipil"/>
      <sheetName val="rangk-lisa"/>
      <sheetName val="Termin"/>
      <sheetName val="Analisa Alat"/>
      <sheetName val="Form 4 &amp; 4-A"/>
      <sheetName val="UPAHBAHAN"/>
      <sheetName val="Upah,Bahan,Alat"/>
      <sheetName val="Galian WED"/>
      <sheetName val="Contents"/>
      <sheetName val="Rekap. ME"/>
      <sheetName val="Sch1"/>
      <sheetName val="Operation Cost "/>
      <sheetName val="Fasilitas Site"/>
      <sheetName val=" HSE Site"/>
      <sheetName val="Sekretariat Site"/>
      <sheetName val="Transport Site"/>
      <sheetName val="KNO"/>
      <sheetName val="Plotting"/>
      <sheetName val=" Analisa Harga MEP"/>
      <sheetName val="lam2c"/>
      <sheetName val="rab_usulan cco"/>
      <sheetName val="usulan cco2 ok"/>
      <sheetName val="TIME"/>
      <sheetName val="HRG AGRGT"/>
      <sheetName val="hrga dasar"/>
      <sheetName val="D _ W sizes"/>
      <sheetName val="plat jbt"/>
      <sheetName val="daf-3(OK)"/>
      <sheetName val="daf-7(OK)"/>
      <sheetName val="Skedjul-Pelaksanaan"/>
      <sheetName val="Time Schedule"/>
      <sheetName val="Bill No.1"/>
      <sheetName val="BQNSC"/>
      <sheetName val="Analisa  (2)"/>
      <sheetName val="COA"/>
      <sheetName val="?¯???????_x005f_x0001_???ÿ???En"/>
      <sheetName val="8LT 12"/>
      <sheetName val="IPL_SCHEDULE"/>
      <sheetName val="bhn_upah"/>
      <sheetName val="HS-Ban"/>
      <sheetName val="BQ-SRT"/>
      <sheetName val="DivVI"/>
      <sheetName val="7.공정표"/>
      <sheetName val="rek det 1-3"/>
      <sheetName val="BEKISTING"/>
      <sheetName val="MATAUANG"/>
      <sheetName val="ALAT BM"/>
      <sheetName val="Anl. Struktur"/>
      <sheetName val="PAGE 1 "/>
      <sheetName val="Connections"/>
      <sheetName val="DWTables"/>
      <sheetName val="B.U.A"/>
      <sheetName val="SOP"/>
      <sheetName val="BINA GRAFINDO"/>
      <sheetName val="BINA MITRA "/>
      <sheetName val="DAOUD MATULA"/>
      <sheetName val="MAHRUM NISA"/>
      <sheetName val="PURWANTO"/>
      <sheetName val="RISMAN"/>
      <sheetName val="RUDI SAIFIN"/>
      <sheetName val="SUCOFINDO"/>
      <sheetName val="Form 4 _ 4_A"/>
      <sheetName val="KBL"/>
      <sheetName val="B Land Development"/>
      <sheetName val="C-1 FACTORY"/>
      <sheetName val="C-2 NON-HEAT PROC."/>
      <sheetName val="C-3 HEAT PROC."/>
      <sheetName val="C-4 GUARDHOUSE"/>
      <sheetName val="C-5 RWT"/>
      <sheetName val="C-6 WWT"/>
      <sheetName val="C-7 EXTERNAL "/>
      <sheetName val="7.1 PUMP ROOM(Breakdown)"/>
      <sheetName val="7.2 GARBAGE ROOM(Breakdown)"/>
      <sheetName val="SUM BUDGET"/>
      <sheetName val="Budget sheet"/>
      <sheetName val="amtek"/>
      <sheetName val="ANALISA-1"/>
      <sheetName val="ANALISA-2"/>
      <sheetName val="Det Str BT"/>
      <sheetName val="Analisa Galian Tanah Struktur"/>
      <sheetName val="Antek Divisi 3"/>
      <sheetName val="STD A OK"/>
      <sheetName val="NON STD A OK"/>
      <sheetName val="NON STD ME"/>
      <sheetName val="STND B"/>
      <sheetName val="NON STD B "/>
      <sheetName val="STD C"/>
      <sheetName val="STD ME"/>
      <sheetName val="Analisa CK"/>
      <sheetName val="PER HARI"/>
    </sheetNames>
    <sheetDataSet>
      <sheetData sheetId="0" refreshError="1">
        <row r="82">
          <cell r="CF82" t="str">
            <v>Royalties Aggregate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refreshError="1"/>
      <sheetData sheetId="130"/>
      <sheetData sheetId="131" refreshError="1"/>
      <sheetData sheetId="132" refreshError="1"/>
      <sheetData sheetId="133"/>
      <sheetData sheetId="134"/>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refreshError="1"/>
      <sheetData sheetId="187">
        <row r="82">
          <cell r="CF82" t="str">
            <v>Royalties Aggregate</v>
          </cell>
        </row>
      </sheetData>
      <sheetData sheetId="188"/>
      <sheetData sheetId="189"/>
      <sheetData sheetId="190">
        <row r="82">
          <cell r="CF82" t="str">
            <v>Royalties Aggregate</v>
          </cell>
        </row>
      </sheetData>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ow r="82">
          <cell r="CF82" t="str">
            <v>Royalties Aggregate</v>
          </cell>
        </row>
      </sheetData>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row r="82">
          <cell r="CF82" t="str">
            <v>Royalties Aggregate</v>
          </cell>
        </row>
      </sheetData>
      <sheetData sheetId="283">
        <row r="82">
          <cell r="CF82" t="str">
            <v>Royalties Aggregate</v>
          </cell>
        </row>
      </sheetData>
      <sheetData sheetId="284">
        <row r="82">
          <cell r="CF82" t="str">
            <v>Royalties Aggregate</v>
          </cell>
        </row>
      </sheetData>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refreshError="1"/>
      <sheetData sheetId="302" refreshError="1"/>
      <sheetData sheetId="303" refreshError="1"/>
      <sheetData sheetId="304" refreshError="1"/>
      <sheetData sheetId="305" refreshError="1"/>
      <sheetData sheetId="306">
        <row r="82">
          <cell r="CF82" t="str">
            <v>Royalties Aggregate</v>
          </cell>
        </row>
      </sheetData>
      <sheetData sheetId="307">
        <row r="82">
          <cell r="CF82" t="str">
            <v>Royalties Aggregate</v>
          </cell>
        </row>
      </sheetData>
      <sheetData sheetId="308">
        <row r="82">
          <cell r="CF82" t="str">
            <v>Royalties Aggregate</v>
          </cell>
        </row>
      </sheetData>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82">
          <cell r="CF82" t="str">
            <v>Royalties Aggregate</v>
          </cell>
        </row>
      </sheetData>
      <sheetData sheetId="378">
        <row r="82">
          <cell r="CF82" t="str">
            <v>Royalties Aggregate</v>
          </cell>
        </row>
      </sheetData>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82">
          <cell r="CF82" t="str">
            <v>Royalties Aggregate</v>
          </cell>
        </row>
      </sheetData>
      <sheetData sheetId="390" refreshError="1"/>
      <sheetData sheetId="391">
        <row r="82">
          <cell r="CF82" t="str">
            <v>Royalties Aggregate</v>
          </cell>
        </row>
      </sheetData>
      <sheetData sheetId="392" refreshError="1"/>
      <sheetData sheetId="393" refreshError="1"/>
      <sheetData sheetId="394">
        <row r="82">
          <cell r="CF82" t="str">
            <v>Royalties Aggregate</v>
          </cell>
        </row>
      </sheetData>
      <sheetData sheetId="395" refreshError="1"/>
      <sheetData sheetId="396" refreshError="1"/>
      <sheetData sheetId="397">
        <row r="82">
          <cell r="CF82" t="str">
            <v>Royalties Aggregate</v>
          </cell>
        </row>
      </sheetData>
      <sheetData sheetId="398">
        <row r="82">
          <cell r="CF82" t="str">
            <v>Royalties Aggregate</v>
          </cell>
        </row>
      </sheetData>
      <sheetData sheetId="399" refreshError="1"/>
      <sheetData sheetId="400" refreshError="1"/>
      <sheetData sheetId="401" refreshError="1"/>
      <sheetData sheetId="402">
        <row r="82">
          <cell r="CF82" t="str">
            <v>Royalties Aggregate</v>
          </cell>
        </row>
      </sheetData>
      <sheetData sheetId="403">
        <row r="82">
          <cell r="CF82" t="str">
            <v>Royalties Aggregate</v>
          </cell>
        </row>
      </sheetData>
      <sheetData sheetId="404">
        <row r="82">
          <cell r="CF82" t="str">
            <v>Royalties Aggregate</v>
          </cell>
        </row>
      </sheetData>
      <sheetData sheetId="405">
        <row r="82">
          <cell r="CF82" t="str">
            <v>Royalties Aggregate</v>
          </cell>
        </row>
      </sheetData>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82">
          <cell r="CF82" t="str">
            <v>Royalties Aggregate</v>
          </cell>
        </row>
      </sheetData>
      <sheetData sheetId="418" refreshError="1"/>
      <sheetData sheetId="419" refreshError="1"/>
      <sheetData sheetId="420" refreshError="1"/>
      <sheetData sheetId="421" refreshError="1"/>
      <sheetData sheetId="422">
        <row r="82">
          <cell r="CF82" t="str">
            <v>Royalties Aggregate</v>
          </cell>
        </row>
      </sheetData>
      <sheetData sheetId="423" refreshError="1"/>
      <sheetData sheetId="424" refreshError="1"/>
      <sheetData sheetId="425" refreshError="1"/>
      <sheetData sheetId="426">
        <row r="82">
          <cell r="CF82" t="str">
            <v>Royalties Aggregate</v>
          </cell>
        </row>
      </sheetData>
      <sheetData sheetId="427">
        <row r="82">
          <cell r="CF82" t="str">
            <v>Royalties Aggregate</v>
          </cell>
        </row>
      </sheetData>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ow r="82">
          <cell r="CF82" t="str">
            <v>Royalties Aggregate</v>
          </cell>
        </row>
      </sheetData>
      <sheetData sheetId="439">
        <row r="82">
          <cell r="CF82" t="str">
            <v>Royalties Aggregate</v>
          </cell>
        </row>
      </sheetData>
      <sheetData sheetId="440">
        <row r="82">
          <cell r="CF82" t="str">
            <v>Royalties Aggregate</v>
          </cell>
        </row>
      </sheetData>
      <sheetData sheetId="441">
        <row r="82">
          <cell r="CF82" t="str">
            <v>Royalties Aggregate</v>
          </cell>
        </row>
      </sheetData>
      <sheetData sheetId="442">
        <row r="82">
          <cell r="CF82" t="str">
            <v>Royalties Aggregate</v>
          </cell>
        </row>
      </sheetData>
      <sheetData sheetId="443">
        <row r="82">
          <cell r="CF82" t="str">
            <v>Royalties Aggregate</v>
          </cell>
        </row>
      </sheetData>
      <sheetData sheetId="444">
        <row r="82">
          <cell r="CF82" t="str">
            <v>Royalties Aggregate</v>
          </cell>
        </row>
      </sheetData>
      <sheetData sheetId="445">
        <row r="82">
          <cell r="CF82" t="str">
            <v>Royalties Aggregate</v>
          </cell>
        </row>
      </sheetData>
      <sheetData sheetId="446">
        <row r="82">
          <cell r="CF82" t="str">
            <v>Royalties Aggregate</v>
          </cell>
        </row>
      </sheetData>
      <sheetData sheetId="447">
        <row r="82">
          <cell r="CF82" t="str">
            <v>Royalties Aggregate</v>
          </cell>
        </row>
      </sheetData>
      <sheetData sheetId="448">
        <row r="82">
          <cell r="CF82" t="str">
            <v>Royalties Aggregate</v>
          </cell>
        </row>
      </sheetData>
      <sheetData sheetId="449">
        <row r="82">
          <cell r="CF82" t="str">
            <v>Royalties Aggregate</v>
          </cell>
        </row>
      </sheetData>
      <sheetData sheetId="450">
        <row r="82">
          <cell r="CF82" t="str">
            <v>Royalties Aggregate</v>
          </cell>
        </row>
      </sheetData>
      <sheetData sheetId="451">
        <row r="82">
          <cell r="CF82" t="str">
            <v>Royalties Aggregate</v>
          </cell>
        </row>
      </sheetData>
      <sheetData sheetId="452">
        <row r="82">
          <cell r="CF82" t="str">
            <v>Royalties Aggregate</v>
          </cell>
        </row>
      </sheetData>
      <sheetData sheetId="453">
        <row r="82">
          <cell r="CF82" t="str">
            <v>Royalties Aggregate</v>
          </cell>
        </row>
      </sheetData>
      <sheetData sheetId="454">
        <row r="82">
          <cell r="CF82" t="str">
            <v>Royalties Aggregate</v>
          </cell>
        </row>
      </sheetData>
      <sheetData sheetId="455">
        <row r="82">
          <cell r="CF82" t="str">
            <v>Royalties Aggregate</v>
          </cell>
        </row>
      </sheetData>
      <sheetData sheetId="456">
        <row r="82">
          <cell r="CF82" t="str">
            <v>Royalties Aggregate</v>
          </cell>
        </row>
      </sheetData>
      <sheetData sheetId="457">
        <row r="82">
          <cell r="CF82" t="str">
            <v>Royalties Aggregate</v>
          </cell>
        </row>
      </sheetData>
      <sheetData sheetId="458">
        <row r="82">
          <cell r="CF82" t="str">
            <v>Royalties Aggregate</v>
          </cell>
        </row>
      </sheetData>
      <sheetData sheetId="459">
        <row r="82">
          <cell r="CF82" t="str">
            <v>Royalties Aggregate</v>
          </cell>
        </row>
      </sheetData>
      <sheetData sheetId="460">
        <row r="82">
          <cell r="CF82" t="str">
            <v>Royalties Aggregate</v>
          </cell>
        </row>
      </sheetData>
      <sheetData sheetId="461">
        <row r="82">
          <cell r="CF82" t="str">
            <v>Royalties Aggregate</v>
          </cell>
        </row>
      </sheetData>
      <sheetData sheetId="462">
        <row r="82">
          <cell r="CF82" t="str">
            <v>Royalties Aggregate</v>
          </cell>
        </row>
      </sheetData>
      <sheetData sheetId="463">
        <row r="82">
          <cell r="CF82" t="str">
            <v>Royalties Aggregate</v>
          </cell>
        </row>
      </sheetData>
      <sheetData sheetId="464">
        <row r="82">
          <cell r="CF82" t="str">
            <v>Royalties Aggregate</v>
          </cell>
        </row>
      </sheetData>
      <sheetData sheetId="465">
        <row r="82">
          <cell r="CF82" t="str">
            <v>Royalties Aggregate</v>
          </cell>
        </row>
      </sheetData>
      <sheetData sheetId="466">
        <row r="82">
          <cell r="CF82" t="str">
            <v>Royalties Aggregate</v>
          </cell>
        </row>
      </sheetData>
      <sheetData sheetId="467">
        <row r="82">
          <cell r="CF82" t="str">
            <v>Royalties Aggregate</v>
          </cell>
        </row>
      </sheetData>
      <sheetData sheetId="468">
        <row r="82">
          <cell r="CF82" t="str">
            <v>Royalties Aggregate</v>
          </cell>
        </row>
      </sheetData>
      <sheetData sheetId="469">
        <row r="82">
          <cell r="CF82" t="str">
            <v>Royalties Aggregate</v>
          </cell>
        </row>
      </sheetData>
      <sheetData sheetId="470">
        <row r="82">
          <cell r="CF82" t="str">
            <v>Royalties Aggregate</v>
          </cell>
        </row>
      </sheetData>
      <sheetData sheetId="471">
        <row r="82">
          <cell r="CF82" t="str">
            <v>Royalties Aggregate</v>
          </cell>
        </row>
      </sheetData>
      <sheetData sheetId="472">
        <row r="82">
          <cell r="CF82" t="str">
            <v>Royalties Aggregate</v>
          </cell>
        </row>
      </sheetData>
      <sheetData sheetId="473">
        <row r="82">
          <cell r="CF82" t="str">
            <v>Royalties Aggregate</v>
          </cell>
        </row>
      </sheetData>
      <sheetData sheetId="474">
        <row r="82">
          <cell r="CF82" t="str">
            <v>Royalties Aggregate</v>
          </cell>
        </row>
      </sheetData>
      <sheetData sheetId="475">
        <row r="82">
          <cell r="CF82" t="str">
            <v>Royalties Aggregate</v>
          </cell>
        </row>
      </sheetData>
      <sheetData sheetId="476">
        <row r="82">
          <cell r="CF82" t="str">
            <v>Royalties Aggregate</v>
          </cell>
        </row>
      </sheetData>
      <sheetData sheetId="477">
        <row r="82">
          <cell r="CF82" t="str">
            <v>Royalties Aggregate</v>
          </cell>
        </row>
      </sheetData>
      <sheetData sheetId="478">
        <row r="82">
          <cell r="CF82" t="str">
            <v>Royalties Aggregate</v>
          </cell>
        </row>
      </sheetData>
      <sheetData sheetId="479">
        <row r="82">
          <cell r="CF82" t="str">
            <v>Royalties Aggregate</v>
          </cell>
        </row>
      </sheetData>
      <sheetData sheetId="480">
        <row r="82">
          <cell r="CF82" t="str">
            <v>Royalties Aggregate</v>
          </cell>
        </row>
      </sheetData>
      <sheetData sheetId="481">
        <row r="82">
          <cell r="CF82" t="str">
            <v>Royalties Aggregate</v>
          </cell>
        </row>
      </sheetData>
      <sheetData sheetId="482">
        <row r="82">
          <cell r="CF82" t="str">
            <v>Royalties Aggregate</v>
          </cell>
        </row>
      </sheetData>
      <sheetData sheetId="483">
        <row r="82">
          <cell r="CF82" t="str">
            <v>Royalties Aggregate</v>
          </cell>
        </row>
      </sheetData>
      <sheetData sheetId="484">
        <row r="82">
          <cell r="CF82" t="str">
            <v>Royalties Aggregate</v>
          </cell>
        </row>
      </sheetData>
      <sheetData sheetId="485">
        <row r="82">
          <cell r="CF82" t="str">
            <v>Royalties Aggregate</v>
          </cell>
        </row>
      </sheetData>
      <sheetData sheetId="486">
        <row r="82">
          <cell r="CF82" t="str">
            <v>Royalties Aggregate</v>
          </cell>
        </row>
      </sheetData>
      <sheetData sheetId="487">
        <row r="82">
          <cell r="CF82" t="str">
            <v>Royalties Aggregate</v>
          </cell>
        </row>
      </sheetData>
      <sheetData sheetId="488">
        <row r="82">
          <cell r="CF82" t="str">
            <v>Royalties Aggregate</v>
          </cell>
        </row>
      </sheetData>
      <sheetData sheetId="489">
        <row r="82">
          <cell r="CF82" t="str">
            <v>Royalties Aggregate</v>
          </cell>
        </row>
      </sheetData>
      <sheetData sheetId="490">
        <row r="82">
          <cell r="CF82" t="str">
            <v>Royalties Aggregate</v>
          </cell>
        </row>
      </sheetData>
      <sheetData sheetId="491">
        <row r="82">
          <cell r="CF82" t="str">
            <v>Royalties Aggregate</v>
          </cell>
        </row>
      </sheetData>
      <sheetData sheetId="492">
        <row r="82">
          <cell r="CF82" t="str">
            <v>Royalties Aggregate</v>
          </cell>
        </row>
      </sheetData>
      <sheetData sheetId="493">
        <row r="82">
          <cell r="CF82" t="str">
            <v>Royalties Aggregate</v>
          </cell>
        </row>
      </sheetData>
      <sheetData sheetId="494">
        <row r="82">
          <cell r="CF82" t="str">
            <v>Royalties Aggregate</v>
          </cell>
        </row>
      </sheetData>
      <sheetData sheetId="495">
        <row r="82">
          <cell r="CF82" t="str">
            <v>Royalties Aggregate</v>
          </cell>
        </row>
      </sheetData>
      <sheetData sheetId="496">
        <row r="82">
          <cell r="CF82" t="str">
            <v>Royalties Aggregate</v>
          </cell>
        </row>
      </sheetData>
      <sheetData sheetId="497">
        <row r="82">
          <cell r="CF82" t="str">
            <v>Royalties Aggregate</v>
          </cell>
        </row>
      </sheetData>
      <sheetData sheetId="498">
        <row r="82">
          <cell r="CF82" t="str">
            <v>Royalties Aggregate</v>
          </cell>
        </row>
      </sheetData>
      <sheetData sheetId="499">
        <row r="82">
          <cell r="CF82" t="str">
            <v>Royalties Aggregate</v>
          </cell>
        </row>
      </sheetData>
      <sheetData sheetId="500">
        <row r="82">
          <cell r="CF82" t="str">
            <v>Royalties Aggregate</v>
          </cell>
        </row>
      </sheetData>
      <sheetData sheetId="501">
        <row r="82">
          <cell r="CF82" t="str">
            <v>Royalties Aggregate</v>
          </cell>
        </row>
      </sheetData>
      <sheetData sheetId="502">
        <row r="82">
          <cell r="CF82" t="str">
            <v>Royalties Aggregate</v>
          </cell>
        </row>
      </sheetData>
      <sheetData sheetId="503">
        <row r="82">
          <cell r="CF82" t="str">
            <v>Royalties Aggregate</v>
          </cell>
        </row>
      </sheetData>
      <sheetData sheetId="504">
        <row r="82">
          <cell r="CF82" t="str">
            <v>Royalties Aggregate</v>
          </cell>
        </row>
      </sheetData>
      <sheetData sheetId="505">
        <row r="82">
          <cell r="CF82" t="str">
            <v>Royalties Aggregate</v>
          </cell>
        </row>
      </sheetData>
      <sheetData sheetId="506">
        <row r="82">
          <cell r="CF82" t="str">
            <v>Royalties Aggregate</v>
          </cell>
        </row>
      </sheetData>
      <sheetData sheetId="507">
        <row r="82">
          <cell r="CF82" t="str">
            <v>Royalties Aggregate</v>
          </cell>
        </row>
      </sheetData>
      <sheetData sheetId="508">
        <row r="82">
          <cell r="CF82" t="str">
            <v>Royalties Aggregate</v>
          </cell>
        </row>
      </sheetData>
      <sheetData sheetId="509">
        <row r="82">
          <cell r="CF82" t="str">
            <v>Royalties Aggregate</v>
          </cell>
        </row>
      </sheetData>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ow r="82">
          <cell r="CF82" t="str">
            <v>Royalties Aggregate</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ow r="82">
          <cell r="CF82" t="str">
            <v>Royalties Aggregate</v>
          </cell>
        </row>
      </sheetData>
      <sheetData sheetId="558">
        <row r="82">
          <cell r="CF82" t="str">
            <v>Royalties Aggregate</v>
          </cell>
        </row>
      </sheetData>
      <sheetData sheetId="559">
        <row r="82">
          <cell r="CF82" t="str">
            <v>Royalties Aggregate</v>
          </cell>
        </row>
      </sheetData>
      <sheetData sheetId="560">
        <row r="82">
          <cell r="CF82" t="str">
            <v>Royalties Aggregate</v>
          </cell>
        </row>
      </sheetData>
      <sheetData sheetId="561">
        <row r="82">
          <cell r="CF82" t="str">
            <v>Royalties Aggregate</v>
          </cell>
        </row>
      </sheetData>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ow r="82">
          <cell r="CF82" t="str">
            <v>Royalties Aggregate</v>
          </cell>
        </row>
      </sheetData>
      <sheetData sheetId="638">
        <row r="82">
          <cell r="CF82" t="str">
            <v>Royalties Aggregate</v>
          </cell>
        </row>
      </sheetData>
      <sheetData sheetId="639">
        <row r="82">
          <cell r="CF82" t="str">
            <v>Royalties Aggregate</v>
          </cell>
        </row>
      </sheetData>
      <sheetData sheetId="640">
        <row r="82">
          <cell r="CF82" t="str">
            <v>Royalties Aggregate</v>
          </cell>
        </row>
      </sheetData>
      <sheetData sheetId="641">
        <row r="82">
          <cell r="CF82" t="str">
            <v>Royalties Aggregate</v>
          </cell>
        </row>
      </sheetData>
      <sheetData sheetId="642">
        <row r="82">
          <cell r="CF82" t="str">
            <v>Royalties Aggregate</v>
          </cell>
        </row>
      </sheetData>
      <sheetData sheetId="643">
        <row r="82">
          <cell r="CF82" t="str">
            <v>Royalties Aggregate</v>
          </cell>
        </row>
      </sheetData>
      <sheetData sheetId="644">
        <row r="82">
          <cell r="CF82" t="str">
            <v>Royalties Aggregate</v>
          </cell>
        </row>
      </sheetData>
      <sheetData sheetId="645">
        <row r="82">
          <cell r="CF82" t="str">
            <v>Royalties Aggregate</v>
          </cell>
        </row>
      </sheetData>
      <sheetData sheetId="646">
        <row r="82">
          <cell r="CF82" t="str">
            <v>Royalties Aggregate</v>
          </cell>
        </row>
      </sheetData>
      <sheetData sheetId="647">
        <row r="82">
          <cell r="CF82" t="str">
            <v>Royalties Aggregate</v>
          </cell>
        </row>
      </sheetData>
      <sheetData sheetId="648" refreshError="1"/>
      <sheetData sheetId="649" refreshError="1"/>
      <sheetData sheetId="650" refreshError="1"/>
      <sheetData sheetId="651" refreshError="1"/>
      <sheetData sheetId="652">
        <row r="82">
          <cell r="CF82" t="str">
            <v>Royalties Aggregate</v>
          </cell>
        </row>
      </sheetData>
      <sheetData sheetId="653">
        <row r="82">
          <cell r="CF82" t="str">
            <v>Royalties Aggregate</v>
          </cell>
        </row>
      </sheetData>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ow r="82">
          <cell r="CF82" t="str">
            <v>Royalties Aggregate</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ow r="82">
          <cell r="CF82" t="str">
            <v>Royalties Aggregate</v>
          </cell>
        </row>
      </sheetData>
      <sheetData sheetId="725">
        <row r="82">
          <cell r="CF82" t="str">
            <v>Royalties Aggregate</v>
          </cell>
        </row>
      </sheetData>
      <sheetData sheetId="726" refreshError="1"/>
      <sheetData sheetId="727" refreshError="1"/>
      <sheetData sheetId="728" refreshError="1"/>
      <sheetData sheetId="729" refreshError="1"/>
      <sheetData sheetId="730" refreshError="1"/>
      <sheetData sheetId="731">
        <row r="82">
          <cell r="CF82" t="str">
            <v>Royalties Aggregate</v>
          </cell>
        </row>
      </sheetData>
      <sheetData sheetId="732" refreshError="1"/>
      <sheetData sheetId="733" refreshError="1"/>
      <sheetData sheetId="734" refreshError="1"/>
      <sheetData sheetId="735">
        <row r="82">
          <cell r="CF82" t="str">
            <v>Royalties Aggregate</v>
          </cell>
        </row>
      </sheetData>
      <sheetData sheetId="736">
        <row r="82">
          <cell r="CF82" t="str">
            <v>Royalties Aggregate</v>
          </cell>
        </row>
      </sheetData>
      <sheetData sheetId="737">
        <row r="82">
          <cell r="CF82" t="str">
            <v>Royalties Aggregate</v>
          </cell>
        </row>
      </sheetData>
      <sheetData sheetId="738">
        <row r="82">
          <cell r="CF82" t="str">
            <v>Royalties Aggregate</v>
          </cell>
        </row>
      </sheetData>
      <sheetData sheetId="739">
        <row r="82">
          <cell r="CF82" t="str">
            <v>Royalties Aggregate</v>
          </cell>
        </row>
      </sheetData>
      <sheetData sheetId="740">
        <row r="82">
          <cell r="CF82" t="str">
            <v>Royalties Aggregate</v>
          </cell>
        </row>
      </sheetData>
      <sheetData sheetId="741">
        <row r="82">
          <cell r="CF82" t="str">
            <v>Royalties Aggregate</v>
          </cell>
        </row>
      </sheetData>
      <sheetData sheetId="742">
        <row r="82">
          <cell r="CF82" t="str">
            <v>Royalties Aggregate</v>
          </cell>
        </row>
      </sheetData>
      <sheetData sheetId="743">
        <row r="82">
          <cell r="CF82" t="str">
            <v>Royalties Aggregate</v>
          </cell>
        </row>
      </sheetData>
      <sheetData sheetId="744">
        <row r="82">
          <cell r="CF82" t="str">
            <v>Royalties Aggregate</v>
          </cell>
        </row>
      </sheetData>
      <sheetData sheetId="745">
        <row r="82">
          <cell r="CF82" t="str">
            <v>Royalties Aggregate</v>
          </cell>
        </row>
      </sheetData>
      <sheetData sheetId="746" refreshError="1"/>
      <sheetData sheetId="747">
        <row r="82">
          <cell r="CF82" t="str">
            <v>Royalties Aggregate</v>
          </cell>
        </row>
      </sheetData>
      <sheetData sheetId="748">
        <row r="82">
          <cell r="CF82" t="str">
            <v>Royalties Aggregate</v>
          </cell>
        </row>
      </sheetData>
      <sheetData sheetId="749">
        <row r="82">
          <cell r="CF82" t="str">
            <v>Royalties Aggregate</v>
          </cell>
        </row>
      </sheetData>
      <sheetData sheetId="750" refreshError="1"/>
      <sheetData sheetId="751" refreshError="1"/>
      <sheetData sheetId="752">
        <row r="82">
          <cell r="CF82" t="str">
            <v>Royalties Aggregate</v>
          </cell>
        </row>
      </sheetData>
      <sheetData sheetId="753">
        <row r="82">
          <cell r="CF82" t="str">
            <v>Royalties Aggregate</v>
          </cell>
        </row>
      </sheetData>
      <sheetData sheetId="754">
        <row r="82">
          <cell r="CF82" t="str">
            <v>Royalties Aggregate</v>
          </cell>
        </row>
      </sheetData>
      <sheetData sheetId="755">
        <row r="82">
          <cell r="CF82" t="str">
            <v>Royalties Aggregate</v>
          </cell>
        </row>
      </sheetData>
      <sheetData sheetId="756">
        <row r="82">
          <cell r="CF82" t="str">
            <v>Royalties Aggregate</v>
          </cell>
        </row>
      </sheetData>
      <sheetData sheetId="757">
        <row r="82">
          <cell r="CF82" t="str">
            <v>Royalties Aggregate</v>
          </cell>
        </row>
      </sheetData>
      <sheetData sheetId="758">
        <row r="82">
          <cell r="CF82" t="str">
            <v>Royalties Aggregate</v>
          </cell>
        </row>
      </sheetData>
      <sheetData sheetId="759">
        <row r="82">
          <cell r="CF82" t="str">
            <v>Royalties Aggregate</v>
          </cell>
        </row>
      </sheetData>
      <sheetData sheetId="760" refreshError="1"/>
      <sheetData sheetId="761">
        <row r="82">
          <cell r="CF82" t="str">
            <v>Royalties Aggregate</v>
          </cell>
        </row>
      </sheetData>
      <sheetData sheetId="762" refreshError="1"/>
      <sheetData sheetId="763">
        <row r="82">
          <cell r="CF82" t="str">
            <v>Royalties Aggregate</v>
          </cell>
        </row>
      </sheetData>
      <sheetData sheetId="764" refreshError="1"/>
      <sheetData sheetId="765" refreshError="1"/>
      <sheetData sheetId="766" refreshError="1"/>
      <sheetData sheetId="767" refreshError="1"/>
      <sheetData sheetId="768" refreshError="1"/>
      <sheetData sheetId="769">
        <row r="82">
          <cell r="CF82" t="str">
            <v>Royalties Aggregate</v>
          </cell>
        </row>
      </sheetData>
      <sheetData sheetId="770" refreshError="1"/>
      <sheetData sheetId="771" refreshError="1"/>
      <sheetData sheetId="772" refreshError="1"/>
      <sheetData sheetId="773" refreshError="1"/>
      <sheetData sheetId="774" refreshError="1"/>
      <sheetData sheetId="775" refreshError="1"/>
      <sheetData sheetId="776" refreshError="1"/>
      <sheetData sheetId="777">
        <row r="82">
          <cell r="CF82" t="str">
            <v>Royalties Aggregate</v>
          </cell>
        </row>
      </sheetData>
      <sheetData sheetId="778">
        <row r="82">
          <cell r="CF82" t="str">
            <v>Royalties Aggregate</v>
          </cell>
        </row>
      </sheetData>
      <sheetData sheetId="779">
        <row r="82">
          <cell r="CF82" t="str">
            <v>Royalties Aggregate</v>
          </cell>
        </row>
      </sheetData>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ow r="82">
          <cell r="CF82" t="str">
            <v>Royalties Aggregate</v>
          </cell>
        </row>
      </sheetData>
      <sheetData sheetId="791">
        <row r="82">
          <cell r="CF82" t="str">
            <v>Royalties Aggregate</v>
          </cell>
        </row>
      </sheetData>
      <sheetData sheetId="792">
        <row r="82">
          <cell r="CF82" t="str">
            <v>Royalties Aggregate</v>
          </cell>
        </row>
      </sheetData>
      <sheetData sheetId="793">
        <row r="82">
          <cell r="CF82" t="str">
            <v>Royalties Aggregate</v>
          </cell>
        </row>
      </sheetData>
      <sheetData sheetId="794">
        <row r="82">
          <cell r="CF82" t="str">
            <v>Royalties Aggregate</v>
          </cell>
        </row>
      </sheetData>
      <sheetData sheetId="795">
        <row r="82">
          <cell r="CF82" t="str">
            <v>Royalties Aggregate</v>
          </cell>
        </row>
      </sheetData>
      <sheetData sheetId="796">
        <row r="82">
          <cell r="CF82" t="str">
            <v>Royalties Aggregate</v>
          </cell>
        </row>
      </sheetData>
      <sheetData sheetId="797">
        <row r="82">
          <cell r="CF82" t="str">
            <v>Royalties Aggregate</v>
          </cell>
        </row>
      </sheetData>
      <sheetData sheetId="798">
        <row r="82">
          <cell r="CF82" t="str">
            <v>Royalties Aggregate</v>
          </cell>
        </row>
      </sheetData>
      <sheetData sheetId="799">
        <row r="82">
          <cell r="CF82" t="str">
            <v>Royalties Aggregate</v>
          </cell>
        </row>
      </sheetData>
      <sheetData sheetId="800">
        <row r="82">
          <cell r="CF82" t="str">
            <v>Royalties Aggregate</v>
          </cell>
        </row>
      </sheetData>
      <sheetData sheetId="801">
        <row r="82">
          <cell r="CF82" t="str">
            <v>Royalties Aggregate</v>
          </cell>
        </row>
      </sheetData>
      <sheetData sheetId="802">
        <row r="82">
          <cell r="CF82" t="str">
            <v>Royalties Aggregate</v>
          </cell>
        </row>
      </sheetData>
      <sheetData sheetId="803">
        <row r="82">
          <cell r="CF82" t="str">
            <v>Royalties Aggregate</v>
          </cell>
        </row>
      </sheetData>
      <sheetData sheetId="804">
        <row r="82">
          <cell r="CF82" t="str">
            <v>Royalties Aggregate</v>
          </cell>
        </row>
      </sheetData>
      <sheetData sheetId="805">
        <row r="82">
          <cell r="CF82" t="str">
            <v>Royalties Aggregate</v>
          </cell>
        </row>
      </sheetData>
      <sheetData sheetId="806">
        <row r="82">
          <cell r="CF82" t="str">
            <v>Royalties Aggregate</v>
          </cell>
        </row>
      </sheetData>
      <sheetData sheetId="807">
        <row r="82">
          <cell r="CF82" t="str">
            <v>Royalties Aggregate</v>
          </cell>
        </row>
      </sheetData>
      <sheetData sheetId="808">
        <row r="82">
          <cell r="CF82" t="str">
            <v>Royalties Aggregate</v>
          </cell>
        </row>
      </sheetData>
      <sheetData sheetId="809">
        <row r="82">
          <cell r="CF82" t="str">
            <v>Royalties Aggregate</v>
          </cell>
        </row>
      </sheetData>
      <sheetData sheetId="810">
        <row r="82">
          <cell r="CF82" t="str">
            <v>Royalties Aggregate</v>
          </cell>
        </row>
      </sheetData>
      <sheetData sheetId="811">
        <row r="82">
          <cell r="CF82" t="str">
            <v>Royalties Aggregate</v>
          </cell>
        </row>
      </sheetData>
      <sheetData sheetId="812">
        <row r="82">
          <cell r="CF82" t="str">
            <v>Royalties Aggregate</v>
          </cell>
        </row>
      </sheetData>
      <sheetData sheetId="813">
        <row r="82">
          <cell r="CF82" t="str">
            <v>Royalties Aggregate</v>
          </cell>
        </row>
      </sheetData>
      <sheetData sheetId="814">
        <row r="82">
          <cell r="CF82" t="str">
            <v>Royalties Aggregate</v>
          </cell>
        </row>
      </sheetData>
      <sheetData sheetId="815">
        <row r="82">
          <cell r="CF82" t="str">
            <v>Royalties Aggregate</v>
          </cell>
        </row>
      </sheetData>
      <sheetData sheetId="816">
        <row r="82">
          <cell r="CF82" t="str">
            <v>Royalties Aggregate</v>
          </cell>
        </row>
      </sheetData>
      <sheetData sheetId="817">
        <row r="82">
          <cell r="CF82" t="str">
            <v>Royalties Aggregate</v>
          </cell>
        </row>
      </sheetData>
      <sheetData sheetId="818">
        <row r="82">
          <cell r="CF82" t="str">
            <v>Royalties Aggregate</v>
          </cell>
        </row>
      </sheetData>
      <sheetData sheetId="819">
        <row r="82">
          <cell r="CF82" t="str">
            <v>Royalties Aggregate</v>
          </cell>
        </row>
      </sheetData>
      <sheetData sheetId="820">
        <row r="82">
          <cell r="CF82" t="str">
            <v>Royalties Aggregate</v>
          </cell>
        </row>
      </sheetData>
      <sheetData sheetId="821">
        <row r="82">
          <cell r="CF82" t="str">
            <v>Royalties Aggregate</v>
          </cell>
        </row>
      </sheetData>
      <sheetData sheetId="822">
        <row r="82">
          <cell r="CF82" t="str">
            <v>Royalties Aggregate</v>
          </cell>
        </row>
      </sheetData>
      <sheetData sheetId="823">
        <row r="82">
          <cell r="CF82" t="str">
            <v>Royalties Aggregate</v>
          </cell>
        </row>
      </sheetData>
      <sheetData sheetId="824">
        <row r="82">
          <cell r="CF82" t="str">
            <v>Royalties Aggregate</v>
          </cell>
        </row>
      </sheetData>
      <sheetData sheetId="825">
        <row r="82">
          <cell r="CF82" t="str">
            <v>Royalties Aggregate</v>
          </cell>
        </row>
      </sheetData>
      <sheetData sheetId="826">
        <row r="82">
          <cell r="CF82" t="str">
            <v>Royalties Aggregate</v>
          </cell>
        </row>
      </sheetData>
      <sheetData sheetId="827">
        <row r="82">
          <cell r="CF82" t="str">
            <v>Royalties Aggregate</v>
          </cell>
        </row>
      </sheetData>
      <sheetData sheetId="828">
        <row r="82">
          <cell r="CF82" t="str">
            <v>Royalties Aggregate</v>
          </cell>
        </row>
      </sheetData>
      <sheetData sheetId="829">
        <row r="82">
          <cell r="CF82" t="str">
            <v>Royalties Aggregate</v>
          </cell>
        </row>
      </sheetData>
      <sheetData sheetId="830">
        <row r="82">
          <cell r="CF82" t="str">
            <v>Royalties Aggregate</v>
          </cell>
        </row>
      </sheetData>
      <sheetData sheetId="831">
        <row r="82">
          <cell r="CF82" t="str">
            <v>Royalties Aggregate</v>
          </cell>
        </row>
      </sheetData>
      <sheetData sheetId="832">
        <row r="82">
          <cell r="CF82" t="str">
            <v>Royalties Aggregate</v>
          </cell>
        </row>
      </sheetData>
      <sheetData sheetId="833">
        <row r="82">
          <cell r="CF82" t="str">
            <v>Royalties Aggregate</v>
          </cell>
        </row>
      </sheetData>
      <sheetData sheetId="834">
        <row r="82">
          <cell r="CF82" t="str">
            <v>Royalties Aggregate</v>
          </cell>
        </row>
      </sheetData>
      <sheetData sheetId="835">
        <row r="82">
          <cell r="CF82" t="str">
            <v>Royalties Aggregate</v>
          </cell>
        </row>
      </sheetData>
      <sheetData sheetId="836">
        <row r="82">
          <cell r="CF82" t="str">
            <v>Royalties Aggregate</v>
          </cell>
        </row>
      </sheetData>
      <sheetData sheetId="837">
        <row r="82">
          <cell r="CF82" t="str">
            <v>Royalties Aggregate</v>
          </cell>
        </row>
      </sheetData>
      <sheetData sheetId="838">
        <row r="82">
          <cell r="CF82" t="str">
            <v>Royalties Aggregate</v>
          </cell>
        </row>
      </sheetData>
      <sheetData sheetId="839" refreshError="1"/>
      <sheetData sheetId="840" refreshError="1"/>
      <sheetData sheetId="841" refreshError="1"/>
      <sheetData sheetId="842" refreshError="1"/>
      <sheetData sheetId="843" refreshError="1"/>
      <sheetData sheetId="844" refreshError="1"/>
      <sheetData sheetId="845" refreshError="1"/>
      <sheetData sheetId="846">
        <row r="82">
          <cell r="CF82" t="str">
            <v>Royalties Aggregate</v>
          </cell>
        </row>
      </sheetData>
      <sheetData sheetId="847">
        <row r="82">
          <cell r="CF82" t="str">
            <v>Royalties Aggregate</v>
          </cell>
        </row>
      </sheetData>
      <sheetData sheetId="848" refreshError="1"/>
      <sheetData sheetId="849">
        <row r="82">
          <cell r="CF82" t="str">
            <v>Royalties Aggregate</v>
          </cell>
        </row>
      </sheetData>
      <sheetData sheetId="850">
        <row r="82">
          <cell r="CF82" t="str">
            <v>Royalties Aggregate</v>
          </cell>
        </row>
      </sheetData>
      <sheetData sheetId="851">
        <row r="82">
          <cell r="CF82" t="str">
            <v>Royalties Aggregate</v>
          </cell>
        </row>
      </sheetData>
      <sheetData sheetId="852">
        <row r="82">
          <cell r="CF82" t="str">
            <v>Royalties Aggregate</v>
          </cell>
        </row>
      </sheetData>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ow r="82">
          <cell r="CF82" t="str">
            <v>Royalties Aggregate</v>
          </cell>
        </row>
      </sheetData>
      <sheetData sheetId="886">
        <row r="82">
          <cell r="CF82" t="str">
            <v>Royalties Aggregate</v>
          </cell>
        </row>
      </sheetData>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ow r="82">
          <cell r="CF82" t="str">
            <v>Royalties Aggregate</v>
          </cell>
        </row>
      </sheetData>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ow r="82">
          <cell r="CF82" t="str">
            <v>Royalties Aggregate</v>
          </cell>
        </row>
      </sheetData>
      <sheetData sheetId="931" refreshError="1"/>
      <sheetData sheetId="932">
        <row r="82">
          <cell r="CF82" t="str">
            <v>Royalties Aggregate</v>
          </cell>
        </row>
      </sheetData>
      <sheetData sheetId="933" refreshError="1"/>
      <sheetData sheetId="934" refreshError="1"/>
      <sheetData sheetId="935" refreshError="1"/>
      <sheetData sheetId="936" refreshError="1"/>
      <sheetData sheetId="937" refreshError="1"/>
      <sheetData sheetId="938">
        <row r="82">
          <cell r="CF82" t="str">
            <v>Royalties Aggregate</v>
          </cell>
        </row>
      </sheetData>
      <sheetData sheetId="939">
        <row r="82">
          <cell r="CF82" t="str">
            <v>Royalties Aggregate</v>
          </cell>
        </row>
      </sheetData>
      <sheetData sheetId="940">
        <row r="82">
          <cell r="CF82" t="str">
            <v>Royalties Aggregate</v>
          </cell>
        </row>
      </sheetData>
      <sheetData sheetId="941" refreshError="1"/>
      <sheetData sheetId="942" refreshError="1"/>
      <sheetData sheetId="943">
        <row r="82">
          <cell r="CF82" t="str">
            <v>Royalties Aggregate</v>
          </cell>
        </row>
      </sheetData>
      <sheetData sheetId="944">
        <row r="82">
          <cell r="CF82" t="str">
            <v>Royalties Aggregate</v>
          </cell>
        </row>
      </sheetData>
      <sheetData sheetId="945">
        <row r="82">
          <cell r="CF82" t="str">
            <v>Royalties Aggregate</v>
          </cell>
        </row>
      </sheetData>
      <sheetData sheetId="946">
        <row r="82">
          <cell r="CF82" t="str">
            <v>Royalties Aggregate</v>
          </cell>
        </row>
      </sheetData>
      <sheetData sheetId="947">
        <row r="82">
          <cell r="CF82" t="str">
            <v>Royalties Aggregate</v>
          </cell>
        </row>
      </sheetData>
      <sheetData sheetId="948">
        <row r="82">
          <cell r="CF82" t="str">
            <v>Royalties Aggregate</v>
          </cell>
        </row>
      </sheetData>
      <sheetData sheetId="949">
        <row r="82">
          <cell r="CF82" t="str">
            <v>Royalties Aggregate</v>
          </cell>
        </row>
      </sheetData>
      <sheetData sheetId="950">
        <row r="82">
          <cell r="CF82" t="str">
            <v>Royalties Aggregate</v>
          </cell>
        </row>
      </sheetData>
      <sheetData sheetId="951">
        <row r="82">
          <cell r="CF82" t="str">
            <v>Royalties Aggregate</v>
          </cell>
        </row>
      </sheetData>
      <sheetData sheetId="952">
        <row r="82">
          <cell r="CF82" t="str">
            <v>Royalties Aggregate</v>
          </cell>
        </row>
      </sheetData>
      <sheetData sheetId="953">
        <row r="82">
          <cell r="CF82" t="str">
            <v>Royalties Aggregate</v>
          </cell>
        </row>
      </sheetData>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ow r="82">
          <cell r="CF82" t="str">
            <v>Royalties Aggregate</v>
          </cell>
        </row>
      </sheetData>
      <sheetData sheetId="978">
        <row r="82">
          <cell r="CF82" t="str">
            <v>Royalties Aggregate</v>
          </cell>
        </row>
      </sheetData>
      <sheetData sheetId="979">
        <row r="82">
          <cell r="CF82" t="str">
            <v>Royalties Aggregate</v>
          </cell>
        </row>
      </sheetData>
      <sheetData sheetId="980">
        <row r="82">
          <cell r="CF82" t="str">
            <v>Royalties Aggregate</v>
          </cell>
        </row>
      </sheetData>
      <sheetData sheetId="981">
        <row r="82">
          <cell r="CF82" t="str">
            <v>Royalties Aggregate</v>
          </cell>
        </row>
      </sheetData>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ow r="82">
          <cell r="CF82" t="str">
            <v>Royalties Aggregate</v>
          </cell>
        </row>
      </sheetData>
      <sheetData sheetId="993">
        <row r="82">
          <cell r="CF82" t="str">
            <v>Royalties Aggregate</v>
          </cell>
        </row>
      </sheetData>
      <sheetData sheetId="994">
        <row r="82">
          <cell r="CF82" t="str">
            <v>Royalties Aggregate</v>
          </cell>
        </row>
      </sheetData>
      <sheetData sheetId="995" refreshError="1"/>
      <sheetData sheetId="996">
        <row r="82">
          <cell r="CF82" t="str">
            <v>Royalties Aggregate</v>
          </cell>
        </row>
      </sheetData>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ow r="82">
          <cell r="CF82" t="str">
            <v>Royalties Aggregate</v>
          </cell>
        </row>
      </sheetData>
      <sheetData sheetId="1068">
        <row r="82">
          <cell r="CF82" t="str">
            <v>Royalties Aggregate</v>
          </cell>
        </row>
      </sheetData>
      <sheetData sheetId="1069">
        <row r="82">
          <cell r="CF82" t="str">
            <v>Royalties Aggregate</v>
          </cell>
        </row>
      </sheetData>
      <sheetData sheetId="1070">
        <row r="82">
          <cell r="CF82" t="str">
            <v>Royalties Aggregate</v>
          </cell>
        </row>
      </sheetData>
      <sheetData sheetId="1071">
        <row r="82">
          <cell r="CF82" t="str">
            <v>Royalties Aggregate</v>
          </cell>
        </row>
      </sheetData>
      <sheetData sheetId="1072" refreshError="1"/>
      <sheetData sheetId="1073">
        <row r="82">
          <cell r="CF82" t="str">
            <v>Royalties Aggregate</v>
          </cell>
        </row>
      </sheetData>
      <sheetData sheetId="1074">
        <row r="82">
          <cell r="CF82" t="str">
            <v>Royalties Aggregate</v>
          </cell>
        </row>
      </sheetData>
      <sheetData sheetId="1075">
        <row r="82">
          <cell r="CF82" t="str">
            <v>Royalties Aggregate</v>
          </cell>
        </row>
      </sheetData>
      <sheetData sheetId="1076">
        <row r="82">
          <cell r="CF82" t="str">
            <v>Royalties Aggregate</v>
          </cell>
        </row>
      </sheetData>
      <sheetData sheetId="1077">
        <row r="82">
          <cell r="CF82" t="str">
            <v>Royalties Aggregate</v>
          </cell>
        </row>
      </sheetData>
      <sheetData sheetId="1078">
        <row r="82">
          <cell r="CF82" t="str">
            <v>Royalties Aggregate</v>
          </cell>
        </row>
      </sheetData>
      <sheetData sheetId="1079">
        <row r="82">
          <cell r="CF82" t="str">
            <v>Royalties Aggregate</v>
          </cell>
        </row>
      </sheetData>
      <sheetData sheetId="1080">
        <row r="82">
          <cell r="CF82" t="str">
            <v>Royalties Aggregate</v>
          </cell>
        </row>
      </sheetData>
      <sheetData sheetId="1081">
        <row r="82">
          <cell r="CF82" t="str">
            <v>Royalties Aggregate</v>
          </cell>
        </row>
      </sheetData>
      <sheetData sheetId="1082">
        <row r="82">
          <cell r="CF82" t="str">
            <v>Royalties Aggregate</v>
          </cell>
        </row>
      </sheetData>
      <sheetData sheetId="1083">
        <row r="82">
          <cell r="CF82" t="str">
            <v>Royalties Aggregate</v>
          </cell>
        </row>
      </sheetData>
      <sheetData sheetId="1084">
        <row r="82">
          <cell r="CF82" t="str">
            <v>Royalties Aggregate</v>
          </cell>
        </row>
      </sheetData>
      <sheetData sheetId="1085">
        <row r="82">
          <cell r="CF82" t="str">
            <v>Royalties Aggregate</v>
          </cell>
        </row>
      </sheetData>
      <sheetData sheetId="1086">
        <row r="82">
          <cell r="CF82" t="str">
            <v>Royalties Aggregate</v>
          </cell>
        </row>
      </sheetData>
      <sheetData sheetId="1087">
        <row r="82">
          <cell r="CF82" t="str">
            <v>Royalties Aggregate</v>
          </cell>
        </row>
      </sheetData>
      <sheetData sheetId="1088">
        <row r="82">
          <cell r="CF82" t="str">
            <v>Royalties Aggregate</v>
          </cell>
        </row>
      </sheetData>
      <sheetData sheetId="1089">
        <row r="82">
          <cell r="CF82" t="str">
            <v>Royalties Aggregate</v>
          </cell>
        </row>
      </sheetData>
      <sheetData sheetId="1090">
        <row r="82">
          <cell r="CF82" t="str">
            <v>Royalties Aggregate</v>
          </cell>
        </row>
      </sheetData>
      <sheetData sheetId="1091">
        <row r="82">
          <cell r="CF82" t="str">
            <v>Royalties Aggregate</v>
          </cell>
        </row>
      </sheetData>
      <sheetData sheetId="1092">
        <row r="82">
          <cell r="CF82" t="str">
            <v>Royalties Aggregate</v>
          </cell>
        </row>
      </sheetData>
      <sheetData sheetId="1093">
        <row r="82">
          <cell r="CF82" t="str">
            <v>Royalties Aggregate</v>
          </cell>
        </row>
      </sheetData>
      <sheetData sheetId="1094">
        <row r="82">
          <cell r="CF82" t="str">
            <v>Royalties Aggregate</v>
          </cell>
        </row>
      </sheetData>
      <sheetData sheetId="1095">
        <row r="82">
          <cell r="CF82" t="str">
            <v>Royalties Aggregate</v>
          </cell>
        </row>
      </sheetData>
      <sheetData sheetId="1096">
        <row r="82">
          <cell r="CF82" t="str">
            <v>Royalties Aggregate</v>
          </cell>
        </row>
      </sheetData>
      <sheetData sheetId="1097">
        <row r="82">
          <cell r="CF82" t="str">
            <v>Royalties Aggregate</v>
          </cell>
        </row>
      </sheetData>
      <sheetData sheetId="1098">
        <row r="82">
          <cell r="CF82" t="str">
            <v>Royalties Aggregate</v>
          </cell>
        </row>
      </sheetData>
      <sheetData sheetId="1099">
        <row r="82">
          <cell r="CF82" t="str">
            <v>Royalties Aggregate</v>
          </cell>
        </row>
      </sheetData>
      <sheetData sheetId="1100">
        <row r="82">
          <cell r="CF82" t="str">
            <v>Royalties Aggregate</v>
          </cell>
        </row>
      </sheetData>
      <sheetData sheetId="1101">
        <row r="82">
          <cell r="CF82" t="str">
            <v>Royalties Aggregate</v>
          </cell>
        </row>
      </sheetData>
      <sheetData sheetId="1102">
        <row r="82">
          <cell r="CF82" t="str">
            <v>Royalties Aggregate</v>
          </cell>
        </row>
      </sheetData>
      <sheetData sheetId="1103">
        <row r="82">
          <cell r="CF82" t="str">
            <v>Royalties Aggregate</v>
          </cell>
        </row>
      </sheetData>
      <sheetData sheetId="1104">
        <row r="82">
          <cell r="CF82" t="str">
            <v>Royalties Aggregate</v>
          </cell>
        </row>
      </sheetData>
      <sheetData sheetId="1105">
        <row r="82">
          <cell r="CF82" t="str">
            <v>Royalties Aggregate</v>
          </cell>
        </row>
      </sheetData>
      <sheetData sheetId="1106">
        <row r="82">
          <cell r="CF82" t="str">
            <v>Royalties Aggregate</v>
          </cell>
        </row>
      </sheetData>
      <sheetData sheetId="1107">
        <row r="82">
          <cell r="CF82" t="str">
            <v>Royalties Aggregate</v>
          </cell>
        </row>
      </sheetData>
      <sheetData sheetId="1108">
        <row r="82">
          <cell r="CF82" t="str">
            <v>Royalties Aggregate</v>
          </cell>
        </row>
      </sheetData>
      <sheetData sheetId="1109">
        <row r="82">
          <cell r="CF82" t="str">
            <v>Royalties Aggregate</v>
          </cell>
        </row>
      </sheetData>
      <sheetData sheetId="1110">
        <row r="82">
          <cell r="CF82" t="str">
            <v>Royalties Aggregate</v>
          </cell>
        </row>
      </sheetData>
      <sheetData sheetId="1111">
        <row r="82">
          <cell r="CF82" t="str">
            <v>Royalties Aggregate</v>
          </cell>
        </row>
      </sheetData>
      <sheetData sheetId="1112">
        <row r="82">
          <cell r="CF82" t="str">
            <v>Royalties Aggregate</v>
          </cell>
        </row>
      </sheetData>
      <sheetData sheetId="1113">
        <row r="82">
          <cell r="CF82" t="str">
            <v>Royalties Aggregate</v>
          </cell>
        </row>
      </sheetData>
      <sheetData sheetId="1114">
        <row r="82">
          <cell r="CF82" t="str">
            <v>Royalties Aggregate</v>
          </cell>
        </row>
      </sheetData>
      <sheetData sheetId="1115">
        <row r="82">
          <cell r="CF82" t="str">
            <v>Royalties Aggregate</v>
          </cell>
        </row>
      </sheetData>
      <sheetData sheetId="1116">
        <row r="82">
          <cell r="CF82" t="str">
            <v>Royalties Aggregate</v>
          </cell>
        </row>
      </sheetData>
      <sheetData sheetId="1117">
        <row r="82">
          <cell r="CF82" t="str">
            <v>Royalties Aggregate</v>
          </cell>
        </row>
      </sheetData>
      <sheetData sheetId="1118">
        <row r="82">
          <cell r="CF82" t="str">
            <v>Royalties Aggregate</v>
          </cell>
        </row>
      </sheetData>
      <sheetData sheetId="1119">
        <row r="82">
          <cell r="CF82" t="str">
            <v>Royalties Aggregate</v>
          </cell>
        </row>
      </sheetData>
      <sheetData sheetId="1120">
        <row r="82">
          <cell r="CF82" t="str">
            <v>Royalties Aggregate</v>
          </cell>
        </row>
      </sheetData>
      <sheetData sheetId="1121">
        <row r="82">
          <cell r="CF82" t="str">
            <v>Royalties Aggregate</v>
          </cell>
        </row>
      </sheetData>
      <sheetData sheetId="1122">
        <row r="82">
          <cell r="CF82" t="str">
            <v>Royalties Aggregate</v>
          </cell>
        </row>
      </sheetData>
      <sheetData sheetId="1123">
        <row r="82">
          <cell r="CF82" t="str">
            <v>Royalties Aggregate</v>
          </cell>
        </row>
      </sheetData>
      <sheetData sheetId="1124">
        <row r="82">
          <cell r="CF82" t="str">
            <v>Royalties Aggregate</v>
          </cell>
        </row>
      </sheetData>
      <sheetData sheetId="1125">
        <row r="82">
          <cell r="CF82" t="str">
            <v>Royalties Aggregate</v>
          </cell>
        </row>
      </sheetData>
      <sheetData sheetId="1126">
        <row r="82">
          <cell r="CF82" t="str">
            <v>Royalties Aggregate</v>
          </cell>
        </row>
      </sheetData>
      <sheetData sheetId="1127">
        <row r="82">
          <cell r="CF82" t="str">
            <v>Royalties Aggregate</v>
          </cell>
        </row>
      </sheetData>
      <sheetData sheetId="1128">
        <row r="82">
          <cell r="CF82" t="str">
            <v>Royalties Aggregate</v>
          </cell>
        </row>
      </sheetData>
      <sheetData sheetId="1129">
        <row r="82">
          <cell r="CF82" t="str">
            <v>Royalties Aggregate</v>
          </cell>
        </row>
      </sheetData>
      <sheetData sheetId="1130">
        <row r="82">
          <cell r="CF82" t="str">
            <v>Royalties Aggregate</v>
          </cell>
        </row>
      </sheetData>
      <sheetData sheetId="1131">
        <row r="82">
          <cell r="CF82" t="str">
            <v>Royalties Aggregate</v>
          </cell>
        </row>
      </sheetData>
      <sheetData sheetId="1132">
        <row r="82">
          <cell r="CF82" t="str">
            <v>Royalties Aggregate</v>
          </cell>
        </row>
      </sheetData>
      <sheetData sheetId="1133">
        <row r="82">
          <cell r="CF82" t="str">
            <v>Royalties Aggregate</v>
          </cell>
        </row>
      </sheetData>
      <sheetData sheetId="1134">
        <row r="82">
          <cell r="CF82" t="str">
            <v>Royalties Aggregate</v>
          </cell>
        </row>
      </sheetData>
      <sheetData sheetId="1135">
        <row r="82">
          <cell r="CF82" t="str">
            <v>Royalties Aggregate</v>
          </cell>
        </row>
      </sheetData>
      <sheetData sheetId="1136">
        <row r="82">
          <cell r="CF82" t="str">
            <v>Royalties Aggregate</v>
          </cell>
        </row>
      </sheetData>
      <sheetData sheetId="1137">
        <row r="82">
          <cell r="CF82" t="str">
            <v>Royalties Aggregate</v>
          </cell>
        </row>
      </sheetData>
      <sheetData sheetId="1138">
        <row r="82">
          <cell r="CF82" t="str">
            <v>Royalties Aggregate</v>
          </cell>
        </row>
      </sheetData>
      <sheetData sheetId="1139">
        <row r="82">
          <cell r="CF82" t="str">
            <v>Royalties Aggregate</v>
          </cell>
        </row>
      </sheetData>
      <sheetData sheetId="1140">
        <row r="82">
          <cell r="CF82" t="str">
            <v>Royalties Aggregate</v>
          </cell>
        </row>
      </sheetData>
      <sheetData sheetId="1141">
        <row r="82">
          <cell r="CF82" t="str">
            <v>Royalties Aggregate</v>
          </cell>
        </row>
      </sheetData>
      <sheetData sheetId="1142">
        <row r="82">
          <cell r="CF82" t="str">
            <v>Royalties Aggregate</v>
          </cell>
        </row>
      </sheetData>
      <sheetData sheetId="1143">
        <row r="82">
          <cell r="CF82" t="str">
            <v>Royalties Aggregate</v>
          </cell>
        </row>
      </sheetData>
      <sheetData sheetId="1144">
        <row r="82">
          <cell r="CF82" t="str">
            <v>Royalties Aggregate</v>
          </cell>
        </row>
      </sheetData>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ow r="82">
          <cell r="CF82" t="str">
            <v>Royalties Aggregate</v>
          </cell>
        </row>
      </sheetData>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row r="82">
          <cell r="CF82" t="str">
            <v>Royalties Aggregate</v>
          </cell>
        </row>
      </sheetData>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ow r="82">
          <cell r="CF82" t="str">
            <v>Royalties Aggregate</v>
          </cell>
        </row>
      </sheetData>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ow r="82">
          <cell r="CF82" t="str">
            <v>Royalties Aggregate</v>
          </cell>
        </row>
      </sheetData>
      <sheetData sheetId="1363" refreshError="1"/>
      <sheetData sheetId="1364"/>
      <sheetData sheetId="1365">
        <row r="82">
          <cell r="CF82" t="str">
            <v>Royalties Aggregate</v>
          </cell>
        </row>
      </sheetData>
      <sheetData sheetId="1366">
        <row r="82">
          <cell r="CF82" t="str">
            <v>Royalties Aggregate</v>
          </cell>
        </row>
      </sheetData>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ow r="82">
          <cell r="CF82" t="str">
            <v>Royalties Aggregate</v>
          </cell>
        </row>
      </sheetData>
      <sheetData sheetId="1602">
        <row r="82">
          <cell r="CF82" t="str">
            <v>Royalties Aggregate</v>
          </cell>
        </row>
      </sheetData>
      <sheetData sheetId="1603">
        <row r="82">
          <cell r="CF82">
            <v>0</v>
          </cell>
        </row>
      </sheetData>
      <sheetData sheetId="1604">
        <row r="82">
          <cell r="CF82" t="str">
            <v>Royalties Aggregate</v>
          </cell>
        </row>
      </sheetData>
      <sheetData sheetId="1605">
        <row r="82">
          <cell r="CF82" t="str">
            <v>Royalties Aggregate</v>
          </cell>
        </row>
      </sheetData>
      <sheetData sheetId="1606">
        <row r="82">
          <cell r="CF82" t="str">
            <v>Royalties Aggregate</v>
          </cell>
        </row>
      </sheetData>
      <sheetData sheetId="1607">
        <row r="82">
          <cell r="CF82" t="str">
            <v>Royalties Aggregate</v>
          </cell>
        </row>
      </sheetData>
      <sheetData sheetId="1608">
        <row r="82">
          <cell r="CF82" t="str">
            <v>Royalties Aggregate</v>
          </cell>
        </row>
      </sheetData>
      <sheetData sheetId="1609">
        <row r="82">
          <cell r="CF82" t="str">
            <v>Royalties Aggregate</v>
          </cell>
        </row>
      </sheetData>
      <sheetData sheetId="1610">
        <row r="82">
          <cell r="CF82">
            <v>0</v>
          </cell>
        </row>
      </sheetData>
      <sheetData sheetId="1611">
        <row r="82">
          <cell r="CF82" t="str">
            <v>Royalties Aggregate</v>
          </cell>
        </row>
      </sheetData>
      <sheetData sheetId="1612">
        <row r="82">
          <cell r="CF82" t="str">
            <v>Royalties Aggregate</v>
          </cell>
        </row>
      </sheetData>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ow r="82">
          <cell r="CF82" t="str">
            <v>Royalties Aggregate</v>
          </cell>
        </row>
      </sheetData>
      <sheetData sheetId="1653">
        <row r="82">
          <cell r="CF82" t="str">
            <v>Royalties Aggregate</v>
          </cell>
        </row>
      </sheetData>
      <sheetData sheetId="1654">
        <row r="82">
          <cell r="CF82" t="str">
            <v>Royalties Aggregate</v>
          </cell>
        </row>
      </sheetData>
      <sheetData sheetId="1655">
        <row r="82">
          <cell r="CF82" t="str">
            <v>Royalties Aggregate</v>
          </cell>
        </row>
      </sheetData>
      <sheetData sheetId="1656">
        <row r="82">
          <cell r="CF82" t="str">
            <v>Royalties Aggregate</v>
          </cell>
        </row>
      </sheetData>
      <sheetData sheetId="1657">
        <row r="82">
          <cell r="CF82" t="str">
            <v>Royalties Aggregate</v>
          </cell>
        </row>
      </sheetData>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sheetData sheetId="1825"/>
      <sheetData sheetId="1826">
        <row r="82">
          <cell r="CF82" t="str">
            <v>Royalties Aggregate</v>
          </cell>
        </row>
      </sheetData>
      <sheetData sheetId="1827">
        <row r="82">
          <cell r="CF82" t="str">
            <v>Royalties Aggregate</v>
          </cell>
        </row>
      </sheetData>
      <sheetData sheetId="1828"/>
      <sheetData sheetId="1829"/>
      <sheetData sheetId="1830">
        <row r="82">
          <cell r="CF82">
            <v>0</v>
          </cell>
        </row>
      </sheetData>
      <sheetData sheetId="1831"/>
      <sheetData sheetId="1832"/>
      <sheetData sheetId="1833"/>
      <sheetData sheetId="1834">
        <row r="82">
          <cell r="CF82" t="str">
            <v>Royalties Aggregate</v>
          </cell>
        </row>
      </sheetData>
      <sheetData sheetId="1835">
        <row r="82">
          <cell r="CF82" t="str">
            <v>Royalties Aggregate</v>
          </cell>
        </row>
      </sheetData>
      <sheetData sheetId="1836"/>
      <sheetData sheetId="1837">
        <row r="82">
          <cell r="CF82" t="str">
            <v>Royalties Aggregate</v>
          </cell>
        </row>
      </sheetData>
      <sheetData sheetId="1838">
        <row r="82">
          <cell r="CF82" t="str">
            <v>Royalties Aggregate</v>
          </cell>
        </row>
      </sheetData>
      <sheetData sheetId="1839">
        <row r="82">
          <cell r="CF82" t="str">
            <v>Royalties Aggregate</v>
          </cell>
        </row>
      </sheetData>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ow r="82">
          <cell r="CF82" t="str">
            <v>Royalties Aggregate</v>
          </cell>
        </row>
      </sheetData>
      <sheetData sheetId="1850">
        <row r="82">
          <cell r="CF82" t="str">
            <v>Royalties Aggregate</v>
          </cell>
        </row>
      </sheetData>
      <sheetData sheetId="1851"/>
      <sheetData sheetId="1852"/>
      <sheetData sheetId="1853"/>
      <sheetData sheetId="1854">
        <row r="82">
          <cell r="CF82" t="str">
            <v>Royalties Aggregate</v>
          </cell>
        </row>
      </sheetData>
      <sheetData sheetId="1855">
        <row r="82">
          <cell r="CF82" t="str">
            <v>Royalties Aggregate</v>
          </cell>
        </row>
      </sheetData>
      <sheetData sheetId="1856">
        <row r="82">
          <cell r="CF82" t="str">
            <v>Royalties Aggregate</v>
          </cell>
        </row>
      </sheetData>
      <sheetData sheetId="1857">
        <row r="82">
          <cell r="CF82" t="str">
            <v>Royalties Aggregate</v>
          </cell>
        </row>
      </sheetData>
      <sheetData sheetId="1858">
        <row r="82">
          <cell r="CF82" t="str">
            <v>Royalties Aggregate</v>
          </cell>
        </row>
      </sheetData>
      <sheetData sheetId="1859">
        <row r="82">
          <cell r="CF82" t="str">
            <v>Royalties Aggregate</v>
          </cell>
        </row>
      </sheetData>
      <sheetData sheetId="1860">
        <row r="82">
          <cell r="CF82" t="str">
            <v>Royalties Aggregate</v>
          </cell>
        </row>
      </sheetData>
      <sheetData sheetId="1861"/>
      <sheetData sheetId="1862"/>
      <sheetData sheetId="1863">
        <row r="82">
          <cell r="CF82" t="str">
            <v>Royalties Aggregate</v>
          </cell>
        </row>
      </sheetData>
      <sheetData sheetId="1864">
        <row r="82">
          <cell r="CF82" t="str">
            <v>Royalties Aggregate</v>
          </cell>
        </row>
      </sheetData>
      <sheetData sheetId="1865">
        <row r="82">
          <cell r="CF82" t="str">
            <v>Royalties Aggregate</v>
          </cell>
        </row>
      </sheetData>
      <sheetData sheetId="1866">
        <row r="82">
          <cell r="CF82" t="str">
            <v>Royalties Aggregate</v>
          </cell>
        </row>
      </sheetData>
      <sheetData sheetId="1867">
        <row r="82">
          <cell r="CF82" t="str">
            <v>Royalties Aggregate</v>
          </cell>
        </row>
      </sheetData>
      <sheetData sheetId="1868">
        <row r="82">
          <cell r="CF82" t="str">
            <v>Royalties Aggregate</v>
          </cell>
        </row>
      </sheetData>
      <sheetData sheetId="1869">
        <row r="82">
          <cell r="CF82" t="str">
            <v>Royalties Aggregate</v>
          </cell>
        </row>
      </sheetData>
      <sheetData sheetId="1870">
        <row r="82">
          <cell r="CF82" t="str">
            <v>Royalties Aggregate</v>
          </cell>
        </row>
      </sheetData>
      <sheetData sheetId="1871">
        <row r="82">
          <cell r="CF82" t="str">
            <v>Royalties Aggregate</v>
          </cell>
        </row>
      </sheetData>
      <sheetData sheetId="1872">
        <row r="82">
          <cell r="CF82" t="str">
            <v>Royalties Aggregate</v>
          </cell>
        </row>
      </sheetData>
      <sheetData sheetId="1873"/>
      <sheetData sheetId="1874"/>
      <sheetData sheetId="1875"/>
      <sheetData sheetId="1876"/>
      <sheetData sheetId="1877">
        <row r="82">
          <cell r="CF82" t="str">
            <v>Royalties Aggregate</v>
          </cell>
        </row>
      </sheetData>
      <sheetData sheetId="1878"/>
      <sheetData sheetId="1879">
        <row r="82">
          <cell r="CF82" t="str">
            <v>Royalties Aggregate</v>
          </cell>
        </row>
      </sheetData>
      <sheetData sheetId="1880">
        <row r="82">
          <cell r="CF82" t="str">
            <v>Royalties Aggregate</v>
          </cell>
        </row>
      </sheetData>
      <sheetData sheetId="1881"/>
      <sheetData sheetId="1882">
        <row r="82">
          <cell r="CF82" t="str">
            <v>Royalties Aggregate</v>
          </cell>
        </row>
      </sheetData>
      <sheetData sheetId="1883"/>
      <sheetData sheetId="1884"/>
      <sheetData sheetId="1885"/>
      <sheetData sheetId="1886">
        <row r="82">
          <cell r="CF82" t="str">
            <v>Royalties Aggregate</v>
          </cell>
        </row>
      </sheetData>
      <sheetData sheetId="1887">
        <row r="82">
          <cell r="CF82" t="str">
            <v>Royalties Aggregate</v>
          </cell>
        </row>
      </sheetData>
      <sheetData sheetId="1888">
        <row r="82">
          <cell r="CF82" t="str">
            <v>Royalties Aggregate</v>
          </cell>
        </row>
      </sheetData>
      <sheetData sheetId="1889">
        <row r="82">
          <cell r="CF82" t="str">
            <v>Royalties Aggregate</v>
          </cell>
        </row>
      </sheetData>
      <sheetData sheetId="1890">
        <row r="82">
          <cell r="CF82" t="str">
            <v>Royalties Aggregate</v>
          </cell>
        </row>
      </sheetData>
      <sheetData sheetId="1891">
        <row r="82">
          <cell r="CF82" t="str">
            <v>Royalties Aggregate</v>
          </cell>
        </row>
      </sheetData>
      <sheetData sheetId="1892"/>
      <sheetData sheetId="1893"/>
      <sheetData sheetId="1894"/>
      <sheetData sheetId="1895">
        <row r="82">
          <cell r="CF82" t="str">
            <v>Royalties Aggregate</v>
          </cell>
        </row>
      </sheetData>
      <sheetData sheetId="1896">
        <row r="82">
          <cell r="CF82" t="str">
            <v>Royalties Aggregate</v>
          </cell>
        </row>
      </sheetData>
      <sheetData sheetId="1897">
        <row r="82">
          <cell r="CF82" t="str">
            <v>Royalties Aggregate</v>
          </cell>
        </row>
      </sheetData>
      <sheetData sheetId="1898">
        <row r="82">
          <cell r="CF82" t="str">
            <v>Royalties Aggregate</v>
          </cell>
        </row>
      </sheetData>
      <sheetData sheetId="1899">
        <row r="82">
          <cell r="CF82" t="str">
            <v>Royalties Aggregate</v>
          </cell>
        </row>
      </sheetData>
      <sheetData sheetId="1900">
        <row r="82">
          <cell r="CF82">
            <v>0</v>
          </cell>
        </row>
      </sheetData>
      <sheetData sheetId="1901">
        <row r="82">
          <cell r="CF82" t="str">
            <v>Royalties Aggregate</v>
          </cell>
        </row>
      </sheetData>
      <sheetData sheetId="1902">
        <row r="82">
          <cell r="CF82" t="str">
            <v>Royalties Aggregate</v>
          </cell>
        </row>
      </sheetData>
      <sheetData sheetId="1903">
        <row r="82">
          <cell r="CF82" t="str">
            <v>Royalties Aggregate</v>
          </cell>
        </row>
      </sheetData>
      <sheetData sheetId="1904">
        <row r="82">
          <cell r="CF82" t="str">
            <v>Royalties Aggregate</v>
          </cell>
        </row>
      </sheetData>
      <sheetData sheetId="1905">
        <row r="82">
          <cell r="CF82" t="str">
            <v>Royalties Aggregate</v>
          </cell>
        </row>
      </sheetData>
      <sheetData sheetId="1906">
        <row r="82">
          <cell r="CF82" t="str">
            <v>Royalties Aggregate</v>
          </cell>
        </row>
      </sheetData>
      <sheetData sheetId="1907">
        <row r="82">
          <cell r="CF82" t="str">
            <v>Royalties Aggregate</v>
          </cell>
        </row>
      </sheetData>
      <sheetData sheetId="1908">
        <row r="82">
          <cell r="CF82" t="str">
            <v>Royalties Aggregate</v>
          </cell>
        </row>
      </sheetData>
      <sheetData sheetId="1909">
        <row r="82">
          <cell r="CF82" t="str">
            <v>Royalties Aggregate</v>
          </cell>
        </row>
      </sheetData>
      <sheetData sheetId="1910">
        <row r="82">
          <cell r="CF82" t="str">
            <v>Royalties Aggregate</v>
          </cell>
        </row>
      </sheetData>
      <sheetData sheetId="1911">
        <row r="82">
          <cell r="CF82" t="str">
            <v>Royalties Aggregate</v>
          </cell>
        </row>
      </sheetData>
      <sheetData sheetId="1912">
        <row r="82">
          <cell r="CF82" t="str">
            <v>Royalties Aggregate</v>
          </cell>
        </row>
      </sheetData>
      <sheetData sheetId="1913">
        <row r="82">
          <cell r="CF82" t="str">
            <v>Royalties Aggregate</v>
          </cell>
        </row>
      </sheetData>
      <sheetData sheetId="1914">
        <row r="82">
          <cell r="CF82" t="str">
            <v>Royalties Aggregate</v>
          </cell>
        </row>
      </sheetData>
      <sheetData sheetId="1915">
        <row r="82">
          <cell r="CF82" t="str">
            <v>Royalties Aggregate</v>
          </cell>
        </row>
      </sheetData>
      <sheetData sheetId="1916">
        <row r="82">
          <cell r="CF82" t="str">
            <v>Royalties Aggregate</v>
          </cell>
        </row>
      </sheetData>
      <sheetData sheetId="1917">
        <row r="82">
          <cell r="CF82" t="str">
            <v>Royalties Aggregate</v>
          </cell>
        </row>
      </sheetData>
      <sheetData sheetId="1918">
        <row r="82">
          <cell r="CF82" t="str">
            <v>Royalties Aggregate</v>
          </cell>
        </row>
      </sheetData>
      <sheetData sheetId="1919">
        <row r="82">
          <cell r="CF82" t="str">
            <v>Royalties Aggregate</v>
          </cell>
        </row>
      </sheetData>
      <sheetData sheetId="1920">
        <row r="82">
          <cell r="CF82" t="str">
            <v>Royalties Aggregate</v>
          </cell>
        </row>
      </sheetData>
      <sheetData sheetId="1921">
        <row r="82">
          <cell r="CF82" t="str">
            <v>Royalties Aggregate</v>
          </cell>
        </row>
      </sheetData>
      <sheetData sheetId="1922">
        <row r="82">
          <cell r="CF82" t="str">
            <v>Royalties Aggregate</v>
          </cell>
        </row>
      </sheetData>
      <sheetData sheetId="1923">
        <row r="82">
          <cell r="CF82" t="str">
            <v>Royalties Aggregate</v>
          </cell>
        </row>
      </sheetData>
      <sheetData sheetId="1924">
        <row r="82">
          <cell r="CF82" t="str">
            <v>Royalties Aggregate</v>
          </cell>
        </row>
      </sheetData>
      <sheetData sheetId="1925">
        <row r="82">
          <cell r="CF82" t="str">
            <v>Royalties Aggregate</v>
          </cell>
        </row>
      </sheetData>
      <sheetData sheetId="1926">
        <row r="82">
          <cell r="CF82" t="str">
            <v>Royalties Aggregate</v>
          </cell>
        </row>
      </sheetData>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sheetData sheetId="1999"/>
      <sheetData sheetId="2000"/>
      <sheetData sheetId="2001"/>
      <sheetData sheetId="2002"/>
      <sheetData sheetId="2003"/>
      <sheetData sheetId="2004"/>
      <sheetData sheetId="2005">
        <row r="82">
          <cell r="CF82" t="str">
            <v>Royalties Aggregate</v>
          </cell>
        </row>
      </sheetData>
      <sheetData sheetId="2006"/>
      <sheetData sheetId="2007"/>
      <sheetData sheetId="2008"/>
      <sheetData sheetId="2009"/>
      <sheetData sheetId="2010"/>
      <sheetData sheetId="2011"/>
      <sheetData sheetId="2012"/>
      <sheetData sheetId="2013"/>
      <sheetData sheetId="2014"/>
      <sheetData sheetId="2015"/>
      <sheetData sheetId="2016"/>
      <sheetData sheetId="2017">
        <row r="82">
          <cell r="CF82" t="str">
            <v>Royalties Aggregate</v>
          </cell>
        </row>
      </sheetData>
      <sheetData sheetId="2018">
        <row r="82">
          <cell r="CF82" t="str">
            <v>Royalties Aggregate</v>
          </cell>
        </row>
      </sheetData>
      <sheetData sheetId="2019">
        <row r="82">
          <cell r="CF82" t="str">
            <v>Royalties Aggregate</v>
          </cell>
        </row>
      </sheetData>
      <sheetData sheetId="2020"/>
      <sheetData sheetId="2021"/>
      <sheetData sheetId="2022"/>
      <sheetData sheetId="2023"/>
      <sheetData sheetId="2024">
        <row r="82">
          <cell r="CF82" t="str">
            <v>Royalties Aggregate</v>
          </cell>
        </row>
      </sheetData>
      <sheetData sheetId="2025">
        <row r="82">
          <cell r="CF82" t="str">
            <v>Royalties Aggregate</v>
          </cell>
        </row>
      </sheetData>
      <sheetData sheetId="2026">
        <row r="82">
          <cell r="CF82" t="str">
            <v>Royalties Aggregate</v>
          </cell>
        </row>
      </sheetData>
      <sheetData sheetId="2027">
        <row r="82">
          <cell r="CF82" t="str">
            <v>Royalties Aggregate</v>
          </cell>
        </row>
      </sheetData>
      <sheetData sheetId="2028">
        <row r="82">
          <cell r="CF82" t="str">
            <v>Royalties Aggregate</v>
          </cell>
        </row>
      </sheetData>
      <sheetData sheetId="2029">
        <row r="82">
          <cell r="CF82" t="str">
            <v>Royalties Aggregate</v>
          </cell>
        </row>
      </sheetData>
      <sheetData sheetId="2030">
        <row r="82">
          <cell r="CF82" t="str">
            <v>Royalties Aggregate</v>
          </cell>
        </row>
      </sheetData>
      <sheetData sheetId="2031">
        <row r="82">
          <cell r="CF82" t="str">
            <v>Royalties Aggregate</v>
          </cell>
        </row>
      </sheetData>
      <sheetData sheetId="2032">
        <row r="82">
          <cell r="CF82" t="str">
            <v>Royalties Aggregate</v>
          </cell>
        </row>
      </sheetData>
      <sheetData sheetId="2033">
        <row r="82">
          <cell r="CF82" t="str">
            <v>Royalties Aggregate</v>
          </cell>
        </row>
      </sheetData>
      <sheetData sheetId="2034">
        <row r="82">
          <cell r="CF82" t="str">
            <v>Royalties Aggregate</v>
          </cell>
        </row>
      </sheetData>
      <sheetData sheetId="2035">
        <row r="82">
          <cell r="CF82" t="str">
            <v>Royalties Aggregate</v>
          </cell>
        </row>
      </sheetData>
      <sheetData sheetId="2036">
        <row r="82">
          <cell r="CF82" t="str">
            <v>Royalties Aggregate</v>
          </cell>
        </row>
      </sheetData>
      <sheetData sheetId="2037">
        <row r="82">
          <cell r="CF82" t="str">
            <v>Royalties Aggregate</v>
          </cell>
        </row>
      </sheetData>
      <sheetData sheetId="2038">
        <row r="82">
          <cell r="CF82" t="str">
            <v>Royalties Aggregate</v>
          </cell>
        </row>
      </sheetData>
      <sheetData sheetId="2039">
        <row r="82">
          <cell r="CF82" t="str">
            <v>Royalties Aggregate</v>
          </cell>
        </row>
      </sheetData>
      <sheetData sheetId="2040">
        <row r="82">
          <cell r="CF82" t="str">
            <v>Royalties Aggregate</v>
          </cell>
        </row>
      </sheetData>
      <sheetData sheetId="2041">
        <row r="82">
          <cell r="CF82" t="str">
            <v>Royalties Aggregate</v>
          </cell>
        </row>
      </sheetData>
      <sheetData sheetId="2042">
        <row r="82">
          <cell r="CF82" t="str">
            <v>Royalties Aggregate</v>
          </cell>
        </row>
      </sheetData>
      <sheetData sheetId="2043">
        <row r="82">
          <cell r="CF82" t="str">
            <v>Royalties Aggregate</v>
          </cell>
        </row>
      </sheetData>
      <sheetData sheetId="2044">
        <row r="82">
          <cell r="CF82" t="str">
            <v>Royalties Aggregate</v>
          </cell>
        </row>
      </sheetData>
      <sheetData sheetId="2045">
        <row r="82">
          <cell r="CF82" t="str">
            <v>Royalties Aggregate</v>
          </cell>
        </row>
      </sheetData>
      <sheetData sheetId="2046">
        <row r="82">
          <cell r="CF82" t="str">
            <v>Royalties Aggregate</v>
          </cell>
        </row>
      </sheetData>
      <sheetData sheetId="2047">
        <row r="82">
          <cell r="CF82" t="str">
            <v>Royalties Aggregate</v>
          </cell>
        </row>
      </sheetData>
      <sheetData sheetId="2048">
        <row r="82">
          <cell r="CF82" t="str">
            <v>Royalties Aggregate</v>
          </cell>
        </row>
      </sheetData>
      <sheetData sheetId="2049">
        <row r="82">
          <cell r="CF82" t="str">
            <v>Royalties Aggregate</v>
          </cell>
        </row>
      </sheetData>
      <sheetData sheetId="2050">
        <row r="82">
          <cell r="CF82" t="str">
            <v>Royalties Aggregate</v>
          </cell>
        </row>
      </sheetData>
      <sheetData sheetId="2051">
        <row r="82">
          <cell r="CF82" t="str">
            <v>Royalties Aggregate</v>
          </cell>
        </row>
      </sheetData>
      <sheetData sheetId="2052">
        <row r="82">
          <cell r="CF82" t="str">
            <v>Royalties Aggregate</v>
          </cell>
        </row>
      </sheetData>
      <sheetData sheetId="2053">
        <row r="82">
          <cell r="CF82" t="str">
            <v>Royalties Aggregate</v>
          </cell>
        </row>
      </sheetData>
      <sheetData sheetId="2054">
        <row r="82">
          <cell r="CF82" t="str">
            <v>Royalties Aggregate</v>
          </cell>
        </row>
      </sheetData>
      <sheetData sheetId="2055">
        <row r="82">
          <cell r="CF82" t="str">
            <v>Royalties Aggregate</v>
          </cell>
        </row>
      </sheetData>
      <sheetData sheetId="2056">
        <row r="82">
          <cell r="CF82" t="str">
            <v>Royalties Aggregate</v>
          </cell>
        </row>
      </sheetData>
      <sheetData sheetId="2057">
        <row r="82">
          <cell r="CF82" t="str">
            <v>Royalties Aggregate</v>
          </cell>
        </row>
      </sheetData>
      <sheetData sheetId="2058">
        <row r="82">
          <cell r="CF82" t="str">
            <v>Royalties Aggregate</v>
          </cell>
        </row>
      </sheetData>
      <sheetData sheetId="2059">
        <row r="82">
          <cell r="CF82" t="str">
            <v>Royalties Aggregate</v>
          </cell>
        </row>
      </sheetData>
      <sheetData sheetId="2060">
        <row r="82">
          <cell r="CF82" t="str">
            <v>Royalties Aggregate</v>
          </cell>
        </row>
      </sheetData>
      <sheetData sheetId="2061">
        <row r="82">
          <cell r="CF82" t="str">
            <v>Royalties Aggregate</v>
          </cell>
        </row>
      </sheetData>
      <sheetData sheetId="2062">
        <row r="82">
          <cell r="CF82" t="str">
            <v>Royalties Aggregate</v>
          </cell>
        </row>
      </sheetData>
      <sheetData sheetId="2063">
        <row r="82">
          <cell r="CF82" t="str">
            <v>Royalties Aggregate</v>
          </cell>
        </row>
      </sheetData>
      <sheetData sheetId="2064">
        <row r="82">
          <cell r="CF82" t="str">
            <v>Royalties Aggregate</v>
          </cell>
        </row>
      </sheetData>
      <sheetData sheetId="2065">
        <row r="82">
          <cell r="CF82" t="str">
            <v>Royalties Aggregate</v>
          </cell>
        </row>
      </sheetData>
      <sheetData sheetId="2066">
        <row r="82">
          <cell r="CF82" t="str">
            <v>Royalties Aggregate</v>
          </cell>
        </row>
      </sheetData>
      <sheetData sheetId="2067">
        <row r="82">
          <cell r="CF82" t="str">
            <v>Royalties Aggregate</v>
          </cell>
        </row>
      </sheetData>
      <sheetData sheetId="2068">
        <row r="82">
          <cell r="CF82" t="str">
            <v>Royalties Aggregate</v>
          </cell>
        </row>
      </sheetData>
      <sheetData sheetId="2069">
        <row r="82">
          <cell r="CF82" t="str">
            <v>Royalties Aggregate</v>
          </cell>
        </row>
      </sheetData>
      <sheetData sheetId="2070">
        <row r="82">
          <cell r="CF82" t="str">
            <v>Royalties Aggregate</v>
          </cell>
        </row>
      </sheetData>
      <sheetData sheetId="2071">
        <row r="82">
          <cell r="CF82" t="str">
            <v>Royalties Aggregate</v>
          </cell>
        </row>
      </sheetData>
      <sheetData sheetId="2072">
        <row r="82">
          <cell r="CF82" t="str">
            <v>Royalties Aggregate</v>
          </cell>
        </row>
      </sheetData>
      <sheetData sheetId="2073">
        <row r="82">
          <cell r="CF82" t="str">
            <v>Royalties Aggregate</v>
          </cell>
        </row>
      </sheetData>
      <sheetData sheetId="2074">
        <row r="82">
          <cell r="CF82" t="str">
            <v>Royalties Aggregate</v>
          </cell>
        </row>
      </sheetData>
      <sheetData sheetId="2075">
        <row r="82">
          <cell r="CF82" t="str">
            <v>Royalties Aggregate</v>
          </cell>
        </row>
      </sheetData>
      <sheetData sheetId="2076">
        <row r="82">
          <cell r="CF82" t="str">
            <v>Royalties Aggregate</v>
          </cell>
        </row>
      </sheetData>
      <sheetData sheetId="2077">
        <row r="82">
          <cell r="CF82" t="str">
            <v>Royalties Aggregate</v>
          </cell>
        </row>
      </sheetData>
      <sheetData sheetId="2078">
        <row r="82">
          <cell r="CF82" t="str">
            <v>Royalties Aggregate</v>
          </cell>
        </row>
      </sheetData>
      <sheetData sheetId="2079">
        <row r="82">
          <cell r="CF82" t="str">
            <v>Royalties Aggregate</v>
          </cell>
        </row>
      </sheetData>
      <sheetData sheetId="2080">
        <row r="82">
          <cell r="CF82" t="str">
            <v>Royalties Aggregate</v>
          </cell>
        </row>
      </sheetData>
      <sheetData sheetId="2081">
        <row r="82">
          <cell r="CF82" t="str">
            <v>Royalties Aggregate</v>
          </cell>
        </row>
      </sheetData>
      <sheetData sheetId="2082">
        <row r="82">
          <cell r="CF82" t="str">
            <v>Royalties Aggregate</v>
          </cell>
        </row>
      </sheetData>
      <sheetData sheetId="2083">
        <row r="82">
          <cell r="CF82" t="str">
            <v>Royalties Aggregate</v>
          </cell>
        </row>
      </sheetData>
      <sheetData sheetId="2084">
        <row r="82">
          <cell r="CF82" t="str">
            <v>Royalties Aggregate</v>
          </cell>
        </row>
      </sheetData>
      <sheetData sheetId="2085">
        <row r="82">
          <cell r="CF82" t="str">
            <v>Royalties Aggregate</v>
          </cell>
        </row>
      </sheetData>
      <sheetData sheetId="2086">
        <row r="82">
          <cell r="CF82" t="str">
            <v>Royalties Aggregate</v>
          </cell>
        </row>
      </sheetData>
      <sheetData sheetId="2087">
        <row r="82">
          <cell r="CF82" t="str">
            <v>Royalties Aggregate</v>
          </cell>
        </row>
      </sheetData>
      <sheetData sheetId="2088">
        <row r="82">
          <cell r="CF82" t="str">
            <v>Royalties Aggregate</v>
          </cell>
        </row>
      </sheetData>
      <sheetData sheetId="2089">
        <row r="82">
          <cell r="CF82" t="str">
            <v>Royalties Aggregate</v>
          </cell>
        </row>
      </sheetData>
      <sheetData sheetId="2090">
        <row r="82">
          <cell r="CF82" t="str">
            <v>Royalties Aggregate</v>
          </cell>
        </row>
      </sheetData>
      <sheetData sheetId="2091">
        <row r="82">
          <cell r="CF82" t="str">
            <v>Royalties Aggregate</v>
          </cell>
        </row>
      </sheetData>
      <sheetData sheetId="2092">
        <row r="82">
          <cell r="CF82" t="str">
            <v>Royalties Aggregate</v>
          </cell>
        </row>
      </sheetData>
      <sheetData sheetId="2093">
        <row r="82">
          <cell r="CF82" t="str">
            <v>Royalties Aggregate</v>
          </cell>
        </row>
      </sheetData>
      <sheetData sheetId="2094">
        <row r="82">
          <cell r="CF82" t="str">
            <v>Royalties Aggregate</v>
          </cell>
        </row>
      </sheetData>
      <sheetData sheetId="2095">
        <row r="82">
          <cell r="CF82" t="str">
            <v>Royalties Aggregate</v>
          </cell>
        </row>
      </sheetData>
      <sheetData sheetId="2096">
        <row r="82">
          <cell r="CF82" t="str">
            <v>Royalties Aggregate</v>
          </cell>
        </row>
      </sheetData>
      <sheetData sheetId="2097">
        <row r="82">
          <cell r="CF82" t="str">
            <v>Royalties Aggregate</v>
          </cell>
        </row>
      </sheetData>
      <sheetData sheetId="2098">
        <row r="82">
          <cell r="CF82" t="str">
            <v>Royalties Aggregate</v>
          </cell>
        </row>
      </sheetData>
      <sheetData sheetId="2099">
        <row r="82">
          <cell r="CF82" t="str">
            <v>Royalties Aggregate</v>
          </cell>
        </row>
      </sheetData>
      <sheetData sheetId="2100">
        <row r="82">
          <cell r="CF82" t="str">
            <v>Royalties Aggregate</v>
          </cell>
        </row>
      </sheetData>
      <sheetData sheetId="2101">
        <row r="82">
          <cell r="CF82" t="str">
            <v>Royalties Aggregate</v>
          </cell>
        </row>
      </sheetData>
      <sheetData sheetId="2102">
        <row r="82">
          <cell r="CF82" t="str">
            <v>Royalties Aggregate</v>
          </cell>
        </row>
      </sheetData>
      <sheetData sheetId="2103">
        <row r="82">
          <cell r="CF82" t="str">
            <v>Royalties Aggregate</v>
          </cell>
        </row>
      </sheetData>
      <sheetData sheetId="2104">
        <row r="82">
          <cell r="CF82" t="str">
            <v>Royalties Aggregate</v>
          </cell>
        </row>
      </sheetData>
      <sheetData sheetId="2105">
        <row r="82">
          <cell r="CF82" t="str">
            <v>Royalties Aggregate</v>
          </cell>
        </row>
      </sheetData>
      <sheetData sheetId="2106">
        <row r="82">
          <cell r="CF82" t="str">
            <v>Royalties Aggregate</v>
          </cell>
        </row>
      </sheetData>
      <sheetData sheetId="2107">
        <row r="82">
          <cell r="CF82" t="str">
            <v>Royalties Aggregate</v>
          </cell>
        </row>
      </sheetData>
      <sheetData sheetId="2108">
        <row r="82">
          <cell r="CF82" t="str">
            <v>Royalties Aggregate</v>
          </cell>
        </row>
      </sheetData>
      <sheetData sheetId="2109">
        <row r="82">
          <cell r="CF82" t="str">
            <v>Royalties Aggregate</v>
          </cell>
        </row>
      </sheetData>
      <sheetData sheetId="2110">
        <row r="82">
          <cell r="CF82" t="str">
            <v>Royalties Aggregate</v>
          </cell>
        </row>
      </sheetData>
      <sheetData sheetId="2111">
        <row r="82">
          <cell r="CF82" t="str">
            <v>Royalties Aggregate</v>
          </cell>
        </row>
      </sheetData>
      <sheetData sheetId="2112">
        <row r="82">
          <cell r="CF82" t="str">
            <v>Royalties Aggregate</v>
          </cell>
        </row>
      </sheetData>
      <sheetData sheetId="2113">
        <row r="82">
          <cell r="CF82" t="str">
            <v>Royalties Aggregate</v>
          </cell>
        </row>
      </sheetData>
      <sheetData sheetId="2114">
        <row r="82">
          <cell r="CF82" t="str">
            <v>Royalties Aggregate</v>
          </cell>
        </row>
      </sheetData>
      <sheetData sheetId="2115">
        <row r="82">
          <cell r="CF82" t="str">
            <v>Royalties Aggregate</v>
          </cell>
        </row>
      </sheetData>
      <sheetData sheetId="2116">
        <row r="82">
          <cell r="CF82" t="str">
            <v>Royalties Aggregate</v>
          </cell>
        </row>
      </sheetData>
      <sheetData sheetId="2117">
        <row r="82">
          <cell r="CF82" t="str">
            <v>Royalties Aggregate</v>
          </cell>
        </row>
      </sheetData>
      <sheetData sheetId="2118">
        <row r="82">
          <cell r="CF82" t="str">
            <v>Royalties Aggregate</v>
          </cell>
        </row>
      </sheetData>
      <sheetData sheetId="2119">
        <row r="82">
          <cell r="CF82" t="str">
            <v>Royalties Aggregate</v>
          </cell>
        </row>
      </sheetData>
      <sheetData sheetId="2120">
        <row r="82">
          <cell r="CF82" t="str">
            <v>Royalties Aggregate</v>
          </cell>
        </row>
      </sheetData>
      <sheetData sheetId="2121">
        <row r="82">
          <cell r="CF82" t="str">
            <v>Royalties Aggregate</v>
          </cell>
        </row>
      </sheetData>
      <sheetData sheetId="2122">
        <row r="82">
          <cell r="CF82" t="str">
            <v>Royalties Aggregate</v>
          </cell>
        </row>
      </sheetData>
      <sheetData sheetId="2123">
        <row r="82">
          <cell r="CF82" t="str">
            <v>Royalties Aggregate</v>
          </cell>
        </row>
      </sheetData>
      <sheetData sheetId="2124">
        <row r="82">
          <cell r="CF82" t="str">
            <v>Royalties Aggregate</v>
          </cell>
        </row>
      </sheetData>
      <sheetData sheetId="2125">
        <row r="82">
          <cell r="CF82" t="str">
            <v>Royalties Aggregate</v>
          </cell>
        </row>
      </sheetData>
      <sheetData sheetId="2126">
        <row r="82">
          <cell r="CF82" t="str">
            <v>Royalties Aggregate</v>
          </cell>
        </row>
      </sheetData>
      <sheetData sheetId="2127">
        <row r="82">
          <cell r="CF82" t="str">
            <v>Royalties Aggregate</v>
          </cell>
        </row>
      </sheetData>
      <sheetData sheetId="2128">
        <row r="82">
          <cell r="CF82" t="str">
            <v>Royalties Aggregate</v>
          </cell>
        </row>
      </sheetData>
      <sheetData sheetId="2129">
        <row r="82">
          <cell r="CF82" t="str">
            <v>Royalties Aggregate</v>
          </cell>
        </row>
      </sheetData>
      <sheetData sheetId="2130">
        <row r="82">
          <cell r="CF82" t="str">
            <v>Royalties Aggregate</v>
          </cell>
        </row>
      </sheetData>
      <sheetData sheetId="2131">
        <row r="82">
          <cell r="CF82" t="str">
            <v>Royalties Aggregate</v>
          </cell>
        </row>
      </sheetData>
      <sheetData sheetId="2132">
        <row r="82">
          <cell r="CF82" t="str">
            <v>Royalties Aggregate</v>
          </cell>
        </row>
      </sheetData>
      <sheetData sheetId="2133">
        <row r="82">
          <cell r="CF82" t="str">
            <v>Royalties Aggregate</v>
          </cell>
        </row>
      </sheetData>
      <sheetData sheetId="2134">
        <row r="82">
          <cell r="CF82" t="str">
            <v>Royalties Aggregate</v>
          </cell>
        </row>
      </sheetData>
      <sheetData sheetId="2135">
        <row r="82">
          <cell r="CF82" t="str">
            <v>Royalties Aggregate</v>
          </cell>
        </row>
      </sheetData>
      <sheetData sheetId="2136">
        <row r="82">
          <cell r="CF82" t="str">
            <v>Royalties Aggregate</v>
          </cell>
        </row>
      </sheetData>
      <sheetData sheetId="2137">
        <row r="82">
          <cell r="CF82" t="str">
            <v>Royalties Aggregate</v>
          </cell>
        </row>
      </sheetData>
      <sheetData sheetId="2138">
        <row r="82">
          <cell r="CF82" t="str">
            <v>Royalties Aggregate</v>
          </cell>
        </row>
      </sheetData>
      <sheetData sheetId="2139">
        <row r="82">
          <cell r="CF82" t="str">
            <v>Royalties Aggregate</v>
          </cell>
        </row>
      </sheetData>
      <sheetData sheetId="2140">
        <row r="82">
          <cell r="CF82" t="str">
            <v>Royalties Aggregate</v>
          </cell>
        </row>
      </sheetData>
      <sheetData sheetId="2141">
        <row r="82">
          <cell r="CF82" t="str">
            <v>Royalties Aggregate</v>
          </cell>
        </row>
      </sheetData>
      <sheetData sheetId="2142">
        <row r="82">
          <cell r="CF82" t="str">
            <v>Royalties Aggregate</v>
          </cell>
        </row>
      </sheetData>
      <sheetData sheetId="2143">
        <row r="82">
          <cell r="CF82" t="str">
            <v>Royalties Aggregate</v>
          </cell>
        </row>
      </sheetData>
      <sheetData sheetId="2144">
        <row r="82">
          <cell r="CF82" t="str">
            <v>Royalties Aggregate</v>
          </cell>
        </row>
      </sheetData>
      <sheetData sheetId="2145">
        <row r="82">
          <cell r="CF82" t="str">
            <v>Royalties Aggregate</v>
          </cell>
        </row>
      </sheetData>
      <sheetData sheetId="2146">
        <row r="82">
          <cell r="CF82" t="str">
            <v>Royalties Aggregate</v>
          </cell>
        </row>
      </sheetData>
      <sheetData sheetId="2147">
        <row r="82">
          <cell r="CF82" t="str">
            <v>Royalties Aggregate</v>
          </cell>
        </row>
      </sheetData>
      <sheetData sheetId="2148">
        <row r="82">
          <cell r="CF82" t="str">
            <v>Royalties Aggregate</v>
          </cell>
        </row>
      </sheetData>
      <sheetData sheetId="2149">
        <row r="82">
          <cell r="CF82" t="str">
            <v>Royalties Aggregate</v>
          </cell>
        </row>
      </sheetData>
      <sheetData sheetId="2150">
        <row r="82">
          <cell r="CF82" t="str">
            <v>Royalties Aggregate</v>
          </cell>
        </row>
      </sheetData>
      <sheetData sheetId="2151"/>
      <sheetData sheetId="2152"/>
      <sheetData sheetId="2153"/>
      <sheetData sheetId="2154"/>
      <sheetData sheetId="2155"/>
      <sheetData sheetId="2156"/>
      <sheetData sheetId="2157">
        <row r="82">
          <cell r="CF82" t="str">
            <v>Royalties Aggregate</v>
          </cell>
        </row>
      </sheetData>
      <sheetData sheetId="2158">
        <row r="82">
          <cell r="CF82" t="str">
            <v>Royalties Aggregate</v>
          </cell>
        </row>
      </sheetData>
      <sheetData sheetId="2159"/>
      <sheetData sheetId="2160"/>
      <sheetData sheetId="2161"/>
      <sheetData sheetId="2162"/>
      <sheetData sheetId="2163"/>
      <sheetData sheetId="2164"/>
      <sheetData sheetId="2165">
        <row r="82">
          <cell r="CF82" t="str">
            <v>Royalties Aggregate</v>
          </cell>
        </row>
      </sheetData>
      <sheetData sheetId="2166">
        <row r="82">
          <cell r="CF82" t="str">
            <v>Royalties Aggregate</v>
          </cell>
        </row>
      </sheetData>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row r="82">
          <cell r="CF82" t="str">
            <v>Royalties Aggregate</v>
          </cell>
        </row>
      </sheetData>
      <sheetData sheetId="2198">
        <row r="82">
          <cell r="CF82" t="str">
            <v>Royalties Aggregate</v>
          </cell>
        </row>
      </sheetData>
      <sheetData sheetId="2199"/>
      <sheetData sheetId="2200"/>
      <sheetData sheetId="2201"/>
      <sheetData sheetId="2202"/>
      <sheetData sheetId="2203"/>
      <sheetData sheetId="2204">
        <row r="82">
          <cell r="CF82" t="str">
            <v>Royalties Aggregate</v>
          </cell>
        </row>
      </sheetData>
      <sheetData sheetId="2205">
        <row r="82">
          <cell r="CF82" t="str">
            <v>Royalties Aggregate</v>
          </cell>
        </row>
      </sheetData>
      <sheetData sheetId="2206">
        <row r="82">
          <cell r="CF82" t="str">
            <v>Royalties Aggregate</v>
          </cell>
        </row>
      </sheetData>
      <sheetData sheetId="2207">
        <row r="82">
          <cell r="CF82" t="str">
            <v>Royalties Aggregate</v>
          </cell>
        </row>
      </sheetData>
      <sheetData sheetId="2208"/>
      <sheetData sheetId="2209">
        <row r="82">
          <cell r="CF82" t="str">
            <v>Royalties Aggregate</v>
          </cell>
        </row>
      </sheetData>
      <sheetData sheetId="2210">
        <row r="82">
          <cell r="CF82" t="str">
            <v>Royalties Aggregate</v>
          </cell>
        </row>
      </sheetData>
      <sheetData sheetId="2211"/>
      <sheetData sheetId="2212"/>
      <sheetData sheetId="2213"/>
      <sheetData sheetId="2214"/>
      <sheetData sheetId="2215"/>
      <sheetData sheetId="2216"/>
      <sheetData sheetId="2217"/>
      <sheetData sheetId="2218"/>
      <sheetData sheetId="2219"/>
      <sheetData sheetId="2220"/>
      <sheetData sheetId="2221">
        <row r="82">
          <cell r="CF82" t="str">
            <v>Royalties Aggregate</v>
          </cell>
        </row>
      </sheetData>
      <sheetData sheetId="2222">
        <row r="82">
          <cell r="CF82" t="str">
            <v>Royalties Aggregate</v>
          </cell>
        </row>
      </sheetData>
      <sheetData sheetId="2223">
        <row r="82">
          <cell r="CF82" t="str">
            <v>Royalties Aggregate</v>
          </cell>
        </row>
      </sheetData>
      <sheetData sheetId="2224"/>
      <sheetData sheetId="2225"/>
      <sheetData sheetId="2226"/>
      <sheetData sheetId="2227"/>
      <sheetData sheetId="2228"/>
      <sheetData sheetId="2229"/>
      <sheetData sheetId="2230"/>
      <sheetData sheetId="2231"/>
      <sheetData sheetId="2232"/>
      <sheetData sheetId="2233"/>
      <sheetData sheetId="2234">
        <row r="82">
          <cell r="CF82" t="str">
            <v>Royalties Aggregate</v>
          </cell>
        </row>
      </sheetData>
      <sheetData sheetId="2235"/>
      <sheetData sheetId="2236">
        <row r="82">
          <cell r="CF82" t="str">
            <v>Royalties Aggregate</v>
          </cell>
        </row>
      </sheetData>
      <sheetData sheetId="2237">
        <row r="82">
          <cell r="CF82" t="str">
            <v>Royalties Aggregate</v>
          </cell>
        </row>
      </sheetData>
      <sheetData sheetId="2238">
        <row r="82">
          <cell r="CF82" t="str">
            <v>Royalties Aggregate</v>
          </cell>
        </row>
      </sheetData>
      <sheetData sheetId="2239">
        <row r="82">
          <cell r="CF82" t="str">
            <v>Royalties Aggregate</v>
          </cell>
        </row>
      </sheetData>
      <sheetData sheetId="2240"/>
      <sheetData sheetId="2241">
        <row r="82">
          <cell r="CF82" t="str">
            <v>Royalties Aggregate</v>
          </cell>
        </row>
      </sheetData>
      <sheetData sheetId="2242">
        <row r="82">
          <cell r="CF82" t="str">
            <v>Royalties Aggregate</v>
          </cell>
        </row>
      </sheetData>
      <sheetData sheetId="2243"/>
      <sheetData sheetId="2244"/>
      <sheetData sheetId="2245"/>
      <sheetData sheetId="2246">
        <row r="82">
          <cell r="CF82" t="str">
            <v>Royalties Aggregate</v>
          </cell>
        </row>
      </sheetData>
      <sheetData sheetId="2247">
        <row r="82">
          <cell r="CF82" t="str">
            <v>Royalties Aggregate</v>
          </cell>
        </row>
      </sheetData>
      <sheetData sheetId="2248"/>
      <sheetData sheetId="2249"/>
      <sheetData sheetId="2250">
        <row r="82">
          <cell r="CF82" t="str">
            <v>Royalties Aggregate</v>
          </cell>
        </row>
      </sheetData>
      <sheetData sheetId="2251">
        <row r="82">
          <cell r="CF82" t="str">
            <v>Royalties Aggregate</v>
          </cell>
        </row>
      </sheetData>
      <sheetData sheetId="2252">
        <row r="82">
          <cell r="CF82" t="str">
            <v>Royalties Aggregate</v>
          </cell>
        </row>
      </sheetData>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row r="82">
          <cell r="CF82" t="str">
            <v>Royalties Aggregate</v>
          </cell>
        </row>
      </sheetData>
      <sheetData sheetId="2277"/>
      <sheetData sheetId="2278"/>
      <sheetData sheetId="2279"/>
      <sheetData sheetId="2280"/>
      <sheetData sheetId="2281"/>
      <sheetData sheetId="2282"/>
      <sheetData sheetId="2283"/>
      <sheetData sheetId="2284"/>
      <sheetData sheetId="2285"/>
      <sheetData sheetId="2286">
        <row r="82">
          <cell r="CF82" t="str">
            <v>Royalties Aggregate</v>
          </cell>
        </row>
      </sheetData>
      <sheetData sheetId="2287">
        <row r="82">
          <cell r="CF82" t="str">
            <v>Royalties Aggregate</v>
          </cell>
        </row>
      </sheetData>
      <sheetData sheetId="2288">
        <row r="82">
          <cell r="CF82" t="str">
            <v>Royalties Aggregate</v>
          </cell>
        </row>
      </sheetData>
      <sheetData sheetId="2289">
        <row r="82">
          <cell r="CF82" t="str">
            <v>Royalties Aggregate</v>
          </cell>
        </row>
      </sheetData>
      <sheetData sheetId="2290">
        <row r="82">
          <cell r="CF82" t="str">
            <v>Royalties Aggregate</v>
          </cell>
        </row>
      </sheetData>
      <sheetData sheetId="2291">
        <row r="82">
          <cell r="CF82" t="str">
            <v>Royalties Aggregate</v>
          </cell>
        </row>
      </sheetData>
      <sheetData sheetId="2292">
        <row r="82">
          <cell r="CF82" t="str">
            <v>Royalties Aggregate</v>
          </cell>
        </row>
      </sheetData>
      <sheetData sheetId="2293">
        <row r="82">
          <cell r="CF82" t="str">
            <v>Royalties Aggregate</v>
          </cell>
        </row>
      </sheetData>
      <sheetData sheetId="2294"/>
      <sheetData sheetId="2295">
        <row r="82">
          <cell r="CF82" t="str">
            <v>Royalties Aggregate</v>
          </cell>
        </row>
      </sheetData>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row r="82">
          <cell r="CF82">
            <v>0</v>
          </cell>
        </row>
      </sheetData>
      <sheetData sheetId="2328">
        <row r="82">
          <cell r="CF82" t="str">
            <v>Royalties Aggregate</v>
          </cell>
        </row>
      </sheetData>
      <sheetData sheetId="2329"/>
      <sheetData sheetId="2330"/>
      <sheetData sheetId="2331"/>
      <sheetData sheetId="2332"/>
      <sheetData sheetId="2333">
        <row r="82">
          <cell r="CF82" t="str">
            <v>Royalties Aggregate</v>
          </cell>
        </row>
      </sheetData>
      <sheetData sheetId="2334">
        <row r="82">
          <cell r="CF82" t="str">
            <v>Royalties Aggregate</v>
          </cell>
        </row>
      </sheetData>
      <sheetData sheetId="2335"/>
      <sheetData sheetId="2336"/>
      <sheetData sheetId="2337"/>
      <sheetData sheetId="2338"/>
      <sheetData sheetId="2339"/>
      <sheetData sheetId="2340"/>
      <sheetData sheetId="2341"/>
      <sheetData sheetId="2342"/>
      <sheetData sheetId="2343"/>
      <sheetData sheetId="2344"/>
      <sheetData sheetId="2345">
        <row r="82">
          <cell r="CF82" t="str">
            <v>Royalties Aggregate</v>
          </cell>
        </row>
      </sheetData>
      <sheetData sheetId="2346">
        <row r="82">
          <cell r="CF82" t="str">
            <v>Royalties Aggregate</v>
          </cell>
        </row>
      </sheetData>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row r="82">
          <cell r="CF82" t="str">
            <v>Royalties Aggregate</v>
          </cell>
        </row>
      </sheetData>
      <sheetData sheetId="2361"/>
      <sheetData sheetId="2362"/>
      <sheetData sheetId="2363"/>
      <sheetData sheetId="2364"/>
      <sheetData sheetId="2365"/>
      <sheetData sheetId="2366"/>
      <sheetData sheetId="2367"/>
      <sheetData sheetId="2368"/>
      <sheetData sheetId="2369"/>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ow r="82">
          <cell r="CF82" t="str">
            <v>Royalties Aggregate</v>
          </cell>
        </row>
      </sheetData>
      <sheetData sheetId="2758" refreshError="1"/>
      <sheetData sheetId="2759" refreshError="1"/>
      <sheetData sheetId="2760" refreshError="1"/>
      <sheetData sheetId="2761" refreshError="1"/>
      <sheetData sheetId="2762" refreshError="1"/>
      <sheetData sheetId="2763" refreshError="1"/>
      <sheetData sheetId="2764"/>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ow r="82">
          <cell r="CF82" t="str">
            <v>Royalties Aggregate</v>
          </cell>
        </row>
      </sheetData>
      <sheetData sheetId="2809" refreshError="1"/>
      <sheetData sheetId="2810" refreshError="1"/>
      <sheetData sheetId="281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ow r="82">
          <cell r="CF82" t="str">
            <v>Royalties Aggregate</v>
          </cell>
        </row>
      </sheetData>
      <sheetData sheetId="2884">
        <row r="82">
          <cell r="CF82" t="str">
            <v>Royalties Aggregate</v>
          </cell>
        </row>
      </sheetData>
      <sheetData sheetId="2885"/>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sheetData sheetId="2942"/>
      <sheetData sheetId="2943">
        <row r="82">
          <cell r="CF82" t="str">
            <v>Royalties Aggregate</v>
          </cell>
        </row>
      </sheetData>
      <sheetData sheetId="2944"/>
      <sheetData sheetId="2945"/>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ow r="82">
          <cell r="CF82" t="str">
            <v>Royalties Aggregate</v>
          </cell>
        </row>
      </sheetData>
      <sheetData sheetId="2957">
        <row r="82">
          <cell r="CF82" t="str">
            <v>Royalties Aggregate</v>
          </cell>
        </row>
      </sheetData>
      <sheetData sheetId="2958">
        <row r="82">
          <cell r="CF82" t="str">
            <v>Royalties Aggregate</v>
          </cell>
        </row>
      </sheetData>
      <sheetData sheetId="2959"/>
      <sheetData sheetId="2960" refreshError="1"/>
      <sheetData sheetId="2961" refreshError="1"/>
      <sheetData sheetId="2962"/>
      <sheetData sheetId="2963"/>
      <sheetData sheetId="2964"/>
      <sheetData sheetId="2965"/>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ow r="82">
          <cell r="CF82" t="str">
            <v>Royalties Aggregate</v>
          </cell>
        </row>
      </sheetData>
      <sheetData sheetId="3168">
        <row r="82">
          <cell r="CF82" t="str">
            <v>Royalties Aggregate</v>
          </cell>
        </row>
      </sheetData>
      <sheetData sheetId="3169" refreshError="1"/>
      <sheetData sheetId="3170" refreshError="1"/>
      <sheetData sheetId="3171"/>
      <sheetData sheetId="3172"/>
      <sheetData sheetId="3173">
        <row r="82">
          <cell r="CF82" t="str">
            <v>Royalties Aggregate</v>
          </cell>
        </row>
      </sheetData>
      <sheetData sheetId="3174">
        <row r="82">
          <cell r="CF82" t="str">
            <v>Royalties Aggregate</v>
          </cell>
        </row>
      </sheetData>
      <sheetData sheetId="3175"/>
      <sheetData sheetId="3176">
        <row r="82">
          <cell r="CF82" t="str">
            <v>Royalties Aggregate</v>
          </cell>
        </row>
      </sheetData>
      <sheetData sheetId="3177"/>
      <sheetData sheetId="3178"/>
      <sheetData sheetId="3179"/>
      <sheetData sheetId="3180">
        <row r="82">
          <cell r="CF82" t="str">
            <v>Royalties Aggregate</v>
          </cell>
        </row>
      </sheetData>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sheetData sheetId="3334"/>
      <sheetData sheetId="3335" refreshError="1"/>
      <sheetData sheetId="3336"/>
      <sheetData sheetId="3337">
        <row r="82">
          <cell r="CF82" t="str">
            <v>Royalties Aggregate</v>
          </cell>
        </row>
      </sheetData>
      <sheetData sheetId="3338">
        <row r="82">
          <cell r="CF82" t="str">
            <v>Royalties Aggregate</v>
          </cell>
        </row>
      </sheetData>
      <sheetData sheetId="3339">
        <row r="82">
          <cell r="CF82" t="str">
            <v>Royalties Aggregate</v>
          </cell>
        </row>
      </sheetData>
      <sheetData sheetId="3340"/>
      <sheetData sheetId="3341"/>
      <sheetData sheetId="3342"/>
      <sheetData sheetId="3343"/>
      <sheetData sheetId="3344"/>
      <sheetData sheetId="3345"/>
      <sheetData sheetId="3346"/>
      <sheetData sheetId="3347"/>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refreshError="1"/>
      <sheetData sheetId="3422" refreshError="1"/>
      <sheetData sheetId="3423" refreshError="1"/>
      <sheetData sheetId="3424" refreshError="1"/>
      <sheetData sheetId="3425" refreshError="1"/>
      <sheetData sheetId="3426" refreshError="1"/>
      <sheetData sheetId="3427" refreshError="1"/>
      <sheetData sheetId="3428">
        <row r="82">
          <cell r="CF82" t="str">
            <v>Royalties Aggregate</v>
          </cell>
        </row>
      </sheetData>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ow r="82">
          <cell r="CF82" t="str">
            <v>Royalties Aggregate</v>
          </cell>
        </row>
      </sheetData>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sheetData sheetId="3864" refreshError="1"/>
      <sheetData sheetId="3865">
        <row r="82">
          <cell r="CF82" t="str">
            <v>Royalties Aggregate</v>
          </cell>
        </row>
      </sheetData>
      <sheetData sheetId="3866" refreshError="1"/>
      <sheetData sheetId="3867">
        <row r="82">
          <cell r="CF82" t="str">
            <v>Royalties Aggregate</v>
          </cell>
        </row>
      </sheetData>
      <sheetData sheetId="3868"/>
      <sheetData sheetId="3869"/>
      <sheetData sheetId="3870"/>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ow r="82">
          <cell r="CF82" t="str">
            <v>Royalties Aggregate</v>
          </cell>
        </row>
      </sheetData>
      <sheetData sheetId="3895">
        <row r="82">
          <cell r="CF82" t="str">
            <v>Royalties Aggregate</v>
          </cell>
        </row>
      </sheetData>
      <sheetData sheetId="3896">
        <row r="82">
          <cell r="CF82" t="str">
            <v>Royalties Aggregate</v>
          </cell>
        </row>
      </sheetData>
      <sheetData sheetId="3897">
        <row r="82">
          <cell r="CF82" t="str">
            <v>Royalties Aggregate</v>
          </cell>
        </row>
      </sheetData>
      <sheetData sheetId="3898">
        <row r="82">
          <cell r="CF82" t="str">
            <v>Royalties Aggregate</v>
          </cell>
        </row>
      </sheetData>
      <sheetData sheetId="3899">
        <row r="82">
          <cell r="CF82" t="str">
            <v>Royalties Aggregate</v>
          </cell>
        </row>
      </sheetData>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sheetData sheetId="3917"/>
      <sheetData sheetId="3918"/>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
      <sheetName val="ANALISA"/>
      <sheetName val="REKAP"/>
      <sheetName val="BANGUNAN UTAMA"/>
      <sheetName val="INSTALASI ME "/>
      <sheetName val="KANTOR"/>
      <sheetName val="MUSHOLLA"/>
      <sheetName val="POS JAGA"/>
      <sheetName val="KM&amp;WC musolla"/>
      <sheetName val="KM&amp;WC 2bh"/>
      <sheetName val="KM&amp;WC 3 bh"/>
      <sheetName val="PAGAR DEPAN"/>
      <sheetName val="PAGAR SAMP &amp; BEL"/>
      <sheetName val="HALAMAN"/>
      <sheetName val="DEPO SAMPAH"/>
      <sheetName val="REKAP (2)"/>
      <sheetName val="LOS LESEHAN"/>
      <sheetName val="KIOS SAMPING"/>
      <sheetName val="INSTALASI ME K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ONLY"/>
      <sheetName val="****00"/>
      <sheetName val="LCATAL"/>
      <sheetName val="B1"/>
      <sheetName val="B2"/>
      <sheetName val="C1"/>
      <sheetName val="C2"/>
      <sheetName val="D2"/>
      <sheetName val="FG"/>
      <sheetName val="D4"/>
      <sheetName val="L"/>
      <sheetName val="REF_ONLY"/>
      <sheetName val="RESUME"/>
      <sheetName val="summary"/>
      <sheetName val="BILL-3"/>
      <sheetName val="Contract"/>
      <sheetName val="Sheet2"/>
      <sheetName val="DIRECT-COST"/>
      <sheetName val="EXCISE"/>
      <sheetName val="RESOURCE"/>
      <sheetName val="FORMWORK"/>
      <sheetName val="CEMENT-CONTENT"/>
      <sheetName val="EVSUB-DEC'06"/>
      <sheetName val="EV-SB"/>
      <sheetName val="BRICK"/>
      <sheetName val="cONCRETE"/>
      <sheetName val="EQUI"/>
      <sheetName val="TABLE"/>
      <sheetName val="Sheet1"/>
      <sheetName val="h-013211-2"/>
      <sheetName val="RKP PLUMBING"/>
      <sheetName val="Markup"/>
      <sheetName val="____00"/>
      <sheetName val="HB "/>
      <sheetName val="BOQ INTERN"/>
      <sheetName val="SEX"/>
      <sheetName val="PSPC_LE_Pnext_Current"/>
      <sheetName val="LISTRIK"/>
      <sheetName val="DAF-1"/>
      <sheetName val="Input monthly capex"/>
      <sheetName val="REF_ONLY1"/>
      <sheetName val="rab me (by owner) "/>
      <sheetName val="BQ (by owner)"/>
      <sheetName val="rab me (fisik)"/>
      <sheetName val="H.Satuan"/>
      <sheetName val="Bill Of Quantity"/>
      <sheetName val="Panel,feeder,elek"/>
      <sheetName val="ADDITIONAL DUCTING _ REFRIGERAT"/>
      <sheetName val="RATE_FCTR"/>
      <sheetName val="analisa harga satuan"/>
      <sheetName val="3"/>
      <sheetName val="BASEMENT"/>
      <sheetName val="Anls"/>
      <sheetName val="Fin-Bengkel"/>
      <sheetName val="Fin-Showroom"/>
      <sheetName val="Hal_Pagar"/>
      <sheetName val="Str-Bengkel"/>
      <sheetName val="Str-Showroom"/>
      <sheetName val="ITIONAL DUCTING _ REFRIGERATION"/>
      <sheetName val="DUTCH CONE"/>
      <sheetName val="SewAlat"/>
      <sheetName val="Analysis"/>
      <sheetName val="SchC"/>
      <sheetName val="SchA"/>
      <sheetName val="SchB"/>
      <sheetName val="SchD"/>
      <sheetName val="Sum"/>
      <sheetName val="RKP_PLUMBING"/>
      <sheetName val="STR"/>
      <sheetName val="BAHAN"/>
      <sheetName val="L-Mechanical"/>
      <sheetName val="Rek Tot"/>
      <sheetName val="ANALISA"/>
      <sheetName val="DIV7-BM"/>
      <sheetName val="RAB REKAP 94.82"/>
      <sheetName val="Student"/>
      <sheetName val="Public Area"/>
      <sheetName val="rab - persiapan &amp; lantai-1"/>
      <sheetName val="ALAT"/>
      <sheetName val="RATE&amp;FCTR"/>
      <sheetName val="analisa PUBM"/>
      <sheetName val="Tie Beam GN"/>
      <sheetName val="PileCap"/>
      <sheetName val="Alat &amp; Bahan"/>
      <sheetName val="RAB"/>
      <sheetName val="HRG BHN"/>
      <sheetName val="harga"/>
      <sheetName val="Raw Data"/>
      <sheetName val="Man_Power_Const"/>
      <sheetName val="Cash Out"/>
      <sheetName val="Cash In"/>
      <sheetName val="Isolasi Luar Dalam"/>
      <sheetName val="Isolasi Luar"/>
      <sheetName val="ANALHASA"/>
      <sheetName val="MP-P"/>
      <sheetName val="Cgs_sp"/>
      <sheetName val="BOQ-Bill1-8"/>
      <sheetName val="Main"/>
      <sheetName val="GasCritPdrop"/>
      <sheetName val="GasCritRhoV2"/>
      <sheetName val="LiqCritPdrop"/>
      <sheetName val="LiqCritVel"/>
      <sheetName val="CS_SS892"/>
      <sheetName val="CS_SS191"/>
      <sheetName val="CS_SS192"/>
      <sheetName val="CS_SS961"/>
      <sheetName val="CS_SS391"/>
      <sheetName val="CS_SS791"/>
      <sheetName val="CS_SS491"/>
      <sheetName val="CS_SS492"/>
      <sheetName val="MVCable"/>
      <sheetName val="COCable"/>
      <sheetName val="DETAIL"/>
      <sheetName val="Data Cable"/>
      <sheetName val="Proposal"/>
      <sheetName val="A-2"/>
      <sheetName val="A-3"/>
      <sheetName val="A-6"/>
      <sheetName val="Calculations"/>
      <sheetName val="기계내역서"/>
      <sheetName val="AC"/>
      <sheetName val="BGN PENUNJANG"/>
      <sheetName val="접속슬래브"/>
      <sheetName val="CAL"/>
      <sheetName val="Str BT"/>
      <sheetName val="box culvert"/>
      <sheetName val="01A- RAB"/>
      <sheetName val="K"/>
      <sheetName val="Cover Daf-2"/>
      <sheetName val="BQ-E20-02(Rp)"/>
      <sheetName val="DAF-2"/>
      <sheetName val="price"/>
      <sheetName val="Cover1"/>
      <sheetName val="Pt"/>
      <sheetName val="REQDELTA"/>
      <sheetName val="FINISHING"/>
      <sheetName val="BQ ARS"/>
      <sheetName val="OFFICE 2 LT"/>
      <sheetName val="Bill of Qty MEP"/>
      <sheetName val="DRUP (ASLI)"/>
      <sheetName val="harsat"/>
      <sheetName val="Material"/>
      <sheetName val="cover"/>
      <sheetName val="FLAF&amp;PARTSI"/>
      <sheetName val="ANALISA-A"/>
      <sheetName val="MEP"/>
      <sheetName val="D_S_UPAH"/>
      <sheetName val="DAFTAR HARGA"/>
      <sheetName val="Ammonia"/>
      <sheetName val="General"/>
      <sheetName val="GE-1-2"/>
      <sheetName val="Rincian"/>
      <sheetName val="Rekap"/>
      <sheetName val="3-DIV7.B"/>
      <sheetName val="Price &amp; Anlsys"/>
      <sheetName val="Index"/>
      <sheetName val="MAPDC"/>
      <sheetName val="E_TRIKAL"/>
      <sheetName val="E_TRONIK"/>
      <sheetName val="MEK"/>
      <sheetName val="ANAL_HPS"/>
      <sheetName val="Rekap1"/>
      <sheetName val="ARSITEK"/>
      <sheetName val="Cover_Daf-2"/>
      <sheetName val="PROTECTION "/>
      <sheetName val="Bunga"/>
      <sheetName val="RFP006"/>
      <sheetName val="FLUOR EXPAT 19"/>
      <sheetName val="TF EXPAT 11"/>
      <sheetName val="OrgRates2000"/>
      <sheetName val="Eng_Hrs _HO_"/>
      <sheetName val="NP (2)"/>
      <sheetName val="NP (4)"/>
      <sheetName val="analiz"/>
      <sheetName val="Tanks (smpl)"/>
      <sheetName val="Tanks (Est)"/>
      <sheetName val="Schedulle"/>
      <sheetName val="PRICE-COMP"/>
      <sheetName val="Bill-2"/>
      <sheetName val="2002"/>
      <sheetName val="BQ &amp; Harga"/>
      <sheetName val="경비2내역"/>
      <sheetName val="Pipe"/>
      <sheetName val="GFWT CGS1-733170"/>
      <sheetName val="plumbing"/>
      <sheetName val="3-DIV5"/>
      <sheetName val="3-DIV4"/>
      <sheetName val="BasicPrice"/>
      <sheetName val="@UpahBahan"/>
      <sheetName val="GalianAlatBerat"/>
      <sheetName val="Haulling"/>
      <sheetName val="AHS"/>
      <sheetName val="boq"/>
      <sheetName val="gvl"/>
      <sheetName val="Analisa -Baku"/>
      <sheetName val="Rekap Direct Cost"/>
      <sheetName val="BQNSC"/>
      <sheetName val="Met_Pas Batu"/>
      <sheetName val="Met_ Minor"/>
      <sheetName val="coeff"/>
      <sheetName val="Cable 150kV Ref."/>
      <sheetName val="Upah+Bahan"/>
      <sheetName val="STR(CANCEL)"/>
      <sheetName val="BAG-III"/>
      <sheetName val="BU"/>
      <sheetName val="PC"/>
      <sheetName val="Balok"/>
      <sheetName val="TATA UDARA"/>
      <sheetName val="ELEKTRIKAL"/>
      <sheetName val="Analis Kusen 1 ESKALASI"/>
      <sheetName val="analis"/>
      <sheetName val="ANSAT K'AYI"/>
      <sheetName val="OH-10BLN"/>
      <sheetName val="Analisa ME"/>
      <sheetName val="EXTERNAL WORK"/>
      <sheetName val="KEBALAT"/>
      <sheetName val="CALS"/>
      <sheetName val="Upah&amp;Bahan"/>
      <sheetName val="BILL 1"/>
      <sheetName val="H_Satuan"/>
      <sheetName val="F ALARM"/>
      <sheetName val="rekap mekanikal"/>
      <sheetName val="ESCON"/>
      <sheetName val="CCTV HOTEL"/>
      <sheetName val="Tangga GN"/>
      <sheetName val="cargo"/>
      <sheetName val="BQTOLTP"/>
      <sheetName val="PumpSpec"/>
      <sheetName val="공사내역"/>
      <sheetName val="영업소실적"/>
      <sheetName val="support"/>
      <sheetName val="RekapBul"/>
      <sheetName val="LaBul"/>
      <sheetName val="RekapMing"/>
      <sheetName val="LaMing"/>
      <sheetName val="LAMP-A"/>
      <sheetName val="Vibro_Roller"/>
      <sheetName val="Kode"/>
      <sheetName val="dasar"/>
      <sheetName val="NS GD.UTAMA"/>
      <sheetName val="4-Basic Price"/>
      <sheetName val="saklar"/>
      <sheetName val="QSS"/>
      <sheetName val="BAG-2"/>
      <sheetName val="3.4. CONCRETE ANLS. C.O.T"/>
      <sheetName val="calc-2"/>
      <sheetName val="data"/>
      <sheetName val="Penwrn"/>
      <sheetName val="Analisa 2"/>
      <sheetName val="NP"/>
      <sheetName val="DAFT_HARG_SAT_PEK."/>
      <sheetName val="DAFT_ALAT,UPAH &amp; MAT"/>
      <sheetName val="Persiapan"/>
      <sheetName val="DAF_2"/>
      <sheetName val="ANALISA PEK.UMUM"/>
      <sheetName val="적용환율"/>
      <sheetName val="기준"/>
      <sheetName val="FP"/>
      <sheetName val="PLB"/>
      <sheetName val="skenario"/>
      <sheetName val="An H.Sat Pek.Ut"/>
      <sheetName val="upahbahan"/>
      <sheetName val="PUBLIC"/>
      <sheetName val="sheet 2"/>
      <sheetName val="RAB ME"/>
      <sheetName val="GAJI"/>
      <sheetName val="FORMESTIMASI"/>
      <sheetName val="DIV.IV"/>
      <sheetName val="DIV.VIII"/>
      <sheetName val="BL"/>
      <sheetName val="Summary 6.4"/>
      <sheetName val="REKAP_ARSITEKTUR."/>
      <sheetName val="RAB.ADMINISTRASI PUSAT (1)"/>
      <sheetName val="anal"/>
      <sheetName val="Master 1.0"/>
      <sheetName val="ODC Indonesia"/>
      <sheetName val="AHS AC"/>
      <sheetName val="AHS FF"/>
      <sheetName val="AHS PLMB"/>
      <sheetName val="?????"/>
      <sheetName val="??2??"/>
      <sheetName val="????"/>
      <sheetName val="EQ_an"/>
      <sheetName val="B - Norelec"/>
      <sheetName val="Urug"/>
      <sheetName val="mob. dem"/>
      <sheetName val="_____"/>
      <sheetName val="__2__"/>
      <sheetName val="____"/>
      <sheetName val="Group"/>
      <sheetName val="BQ PL - ST. HELENA"/>
      <sheetName val="M&amp;E R"/>
      <sheetName val="RAB PERSIAPAN "/>
      <sheetName val="7.PEK-STRUKTUR"/>
      <sheetName val="A"/>
      <sheetName val="Rekap Prelim"/>
      <sheetName val="Budget"/>
      <sheetName val="INPUT"/>
      <sheetName val="Bor pile"/>
      <sheetName val="ANALISA_A"/>
      <sheetName val="Quantity"/>
      <sheetName val="G_SUMMARY"/>
      <sheetName val="Satuan Dasar"/>
      <sheetName val="Overall"/>
      <sheetName val="Sub"/>
      <sheetName val="Upah"/>
      <sheetName val="MARK UP"/>
      <sheetName val="LO"/>
      <sheetName val="Eng_Hrs"/>
      <sheetName val="304-06"/>
      <sheetName val="REF_ONLY3"/>
      <sheetName val="RKP_PLUMBING1"/>
      <sheetName val="BOQ_INTERN1"/>
      <sheetName val="HB_1"/>
      <sheetName val="rab_me_(by_owner)_1"/>
      <sheetName val="BQ_(by_owner)1"/>
      <sheetName val="rab_me_(fisik)1"/>
      <sheetName val="Input_monthly_capex1"/>
      <sheetName val="analisa_PUBM1"/>
      <sheetName val="Tie_Beam_GN1"/>
      <sheetName val="rab_-_persiapan_&amp;_lantai-11"/>
      <sheetName val="01A-_RAB1"/>
      <sheetName val="ADDITIONAL_DUCTING___REFRIGERA1"/>
      <sheetName val="H_Satuan1"/>
      <sheetName val="DUTCH_CONE1"/>
      <sheetName val="Bill_Of_Quantity1"/>
      <sheetName val="HRG_BHN1"/>
      <sheetName val="Cover_Daf-21"/>
      <sheetName val="BQ_ARS1"/>
      <sheetName val="OFFICE_2_LT1"/>
      <sheetName val="Bill_of_Qty_MEP1"/>
      <sheetName val="DRUP_(ASLI)1"/>
      <sheetName val="Str_BT1"/>
      <sheetName val="Alat_&amp;_Bahan1"/>
      <sheetName val="box_culvert1"/>
      <sheetName val="Isolasi_Luar1"/>
      <sheetName val="Isolasi_Luar_Dalam1"/>
      <sheetName val="3-DIV7_B1"/>
      <sheetName val="REF_ONLY2"/>
      <sheetName val="BOQ_INTERN"/>
      <sheetName val="HB_"/>
      <sheetName val="rab_me_(by_owner)_"/>
      <sheetName val="BQ_(by_owner)"/>
      <sheetName val="rab_me_(fisik)"/>
      <sheetName val="Input_monthly_capex"/>
      <sheetName val="analisa_PUBM"/>
      <sheetName val="Tie_Beam_GN"/>
      <sheetName val="rab_-_persiapan_&amp;_lantai-1"/>
      <sheetName val="01A-_RAB"/>
      <sheetName val="ADDITIONAL_DUCTING___REFRIGERAT"/>
      <sheetName val="DUTCH_CONE"/>
      <sheetName val="Bill_Of_Quantity"/>
      <sheetName val="HRG_BHN"/>
      <sheetName val="BQ_ARS"/>
      <sheetName val="OFFICE_2_LT"/>
      <sheetName val="Bill_of_Qty_MEP"/>
      <sheetName val="DRUP_(ASLI)"/>
      <sheetName val="Str_BT"/>
      <sheetName val="Alat_&amp;_Bahan"/>
      <sheetName val="box_culvert"/>
      <sheetName val="Isolasi_Luar"/>
      <sheetName val="Isolasi_Luar_Dalam"/>
      <sheetName val="3-DIV7_B"/>
      <sheetName val="REF_ONLY4"/>
      <sheetName val="RKP_PLUMBING2"/>
      <sheetName val="BOQ_INTERN2"/>
      <sheetName val="HB_2"/>
      <sheetName val="rab_me_(by_owner)_2"/>
      <sheetName val="BQ_(by_owner)2"/>
      <sheetName val="rab_me_(fisik)2"/>
      <sheetName val="Input_monthly_capex2"/>
      <sheetName val="analisa_PUBM2"/>
      <sheetName val="Tie_Beam_GN2"/>
      <sheetName val="rab_-_persiapan_&amp;_lantai-12"/>
      <sheetName val="01A-_RAB2"/>
      <sheetName val="ADDITIONAL_DUCTING___REFRIGERA2"/>
      <sheetName val="H_Satuan2"/>
      <sheetName val="DUTCH_CONE2"/>
      <sheetName val="Bill_Of_Quantity2"/>
      <sheetName val="HRG_BHN2"/>
      <sheetName val="Cover_Daf-22"/>
      <sheetName val="BQ_ARS2"/>
      <sheetName val="OFFICE_2_LT2"/>
      <sheetName val="Bill_of_Qty_MEP2"/>
      <sheetName val="DRUP_(ASLI)2"/>
      <sheetName val="Str_BT2"/>
      <sheetName val="Alat_&amp;_Bahan2"/>
      <sheetName val="box_culvert2"/>
      <sheetName val="Isolasi_Luar2"/>
      <sheetName val="Isolasi_Luar_Dalam2"/>
      <sheetName val="3-DIV7_B2"/>
      <sheetName val="REF_ONLY5"/>
      <sheetName val="RKP_PLUMBING3"/>
      <sheetName val="BOQ_INTERN3"/>
      <sheetName val="HB_3"/>
      <sheetName val="rab_me_(by_owner)_3"/>
      <sheetName val="BQ_(by_owner)3"/>
      <sheetName val="rab_me_(fisik)3"/>
      <sheetName val="Input_monthly_capex3"/>
      <sheetName val="analisa_PUBM3"/>
      <sheetName val="Tie_Beam_GN3"/>
      <sheetName val="rab_-_persiapan_&amp;_lantai-13"/>
      <sheetName val="01A-_RAB3"/>
      <sheetName val="ADDITIONAL_DUCTING___REFRIGERA3"/>
      <sheetName val="H_Satuan3"/>
      <sheetName val="DUTCH_CONE3"/>
      <sheetName val="Bill_Of_Quantity3"/>
      <sheetName val="HRG_BHN3"/>
      <sheetName val="Cover_Daf-23"/>
      <sheetName val="BQ_ARS3"/>
      <sheetName val="OFFICE_2_LT3"/>
      <sheetName val="Bill_of_Qty_MEP3"/>
      <sheetName val="DRUP_(ASLI)3"/>
      <sheetName val="Str_BT3"/>
      <sheetName val="Alat_&amp;_Bahan3"/>
      <sheetName val="box_culvert3"/>
      <sheetName val="Isolasi_Luar3"/>
      <sheetName val="Isolasi_Luar_Dalam3"/>
      <sheetName val="3-DIV7_B3"/>
      <sheetName val="Ahs.2"/>
      <sheetName val="Eval TW I 2014"/>
      <sheetName val="Prognosa 2014"/>
      <sheetName val="Metode 3"/>
      <sheetName val="rekap bul"/>
      <sheetName val="Du_lieu"/>
      <sheetName val="Unit Rate"/>
      <sheetName val="NP-7"/>
      <sheetName val="HSLAIN-LAIN"/>
      <sheetName val="Form A"/>
      <sheetName val="3-DIV2"/>
      <sheetName val="B.Rates 2014"/>
      <sheetName val="Line"/>
      <sheetName val="Baja"/>
      <sheetName val="Beton K-250"/>
      <sheetName val="D3"/>
      <sheetName val="4-Analisa Quarry"/>
      <sheetName val="Lalu Lintas"/>
      <sheetName val="Jembatan Sementara"/>
      <sheetName val="Agg Halus &amp; Kasar"/>
      <sheetName val="rab me _by owner_ "/>
      <sheetName val="BQ _by owner_"/>
      <sheetName val="rab me _fisik_"/>
      <sheetName val="Infrastruktur"/>
      <sheetName val="Harga Satuan"/>
      <sheetName val="SAT"/>
      <sheetName val="ELEKTRIKAL GED C"/>
      <sheetName val="A+Supl."/>
      <sheetName val="7"/>
      <sheetName val="Manpower"/>
      <sheetName val="Equipt,Tools&amp;Cons"/>
      <sheetName val="Fill this out first..."/>
      <sheetName val="Uba"/>
      <sheetName val="Upah_Bahan"/>
      <sheetName val="토공사B동추가"/>
      <sheetName val="5-Peralatan"/>
      <sheetName val="ANL"/>
      <sheetName val="Formula"/>
      <sheetName val="BAG_2"/>
      <sheetName val="Transfer Pump"/>
      <sheetName val="BASIC"/>
      <sheetName val="CashFlwProjections"/>
      <sheetName val="Category 1"/>
      <sheetName val="B"/>
      <sheetName val="Earth"/>
      <sheetName val="Stone"/>
      <sheetName val="Hidromech"/>
      <sheetName val="Miscellaneous"/>
      <sheetName val="Tertiary"/>
      <sheetName val="岩性"/>
      <sheetName val="L3 An H Sat Mob"/>
      <sheetName val="PivotNERACA"/>
      <sheetName val="ANAL.BOW"/>
      <sheetName val="UPY"/>
      <sheetName val="BQ"/>
      <sheetName val="SUBKON"/>
      <sheetName val="RAB (A) (2)"/>
      <sheetName val="Bobot"/>
      <sheetName val="BDA-01"/>
      <sheetName val="MASTERING"/>
      <sheetName val="REKAP (inflasi mar)"/>
      <sheetName val="Kuantitas &amp; Harga (inflasi mar)"/>
      <sheetName val="Escal (inflasi mar)"/>
      <sheetName val="AHS (Inflasi mar)"/>
      <sheetName val="SD (inflasi mar)"/>
      <sheetName val="SD"/>
      <sheetName val="Analisa ALAT"/>
      <sheetName val="Komposisi"/>
      <sheetName val="AHS Aspal"/>
      <sheetName val="AHS Marka"/>
      <sheetName val="Analisa lampu"/>
      <sheetName val="mob"/>
      <sheetName val="Kuantitas &amp; Harga"/>
      <sheetName val="jadwal"/>
      <sheetName val="Usulan"/>
      <sheetName val="BA PP (2)"/>
      <sheetName val="BA Prestasi"/>
      <sheetName val="DPro"/>
      <sheetName val="pricing"/>
      <sheetName val="D-Engine pg 8"/>
      <sheetName val="arab"/>
      <sheetName val="TE TS FA LAN MATV"/>
      <sheetName val="ES_aLL"/>
      <sheetName val="ES-aLL"/>
      <sheetName val="rab _ persiapan _ lantai_1"/>
      <sheetName val="Bhn"/>
      <sheetName val="Blk A"/>
      <sheetName val="Bill sipil"/>
      <sheetName val="BQ-Str"/>
      <sheetName val="Cover Daf_2"/>
      <sheetName val="SD (1)"/>
      <sheetName val="D3.1"/>
      <sheetName val="Soil factor"/>
      <sheetName val="Pricing-2"/>
      <sheetName val="Perm. Test"/>
      <sheetName val="MKS"/>
      <sheetName val="LMKC 3"/>
      <sheetName val="LMKC"/>
      <sheetName val="Sort RKAPK"/>
      <sheetName val="330000 CABANG VII"/>
      <sheetName val="Laba JO"/>
      <sheetName val="Kuan&amp;Har(PT)"/>
      <sheetName val="3-DIV3"/>
      <sheetName val="取纏"/>
      <sheetName val="breakdown"/>
      <sheetName val="manhour"/>
      <sheetName val="slab"/>
      <sheetName val="Eng_Hrs (HO)"/>
      <sheetName val="UPH,BHN,ALT"/>
      <sheetName val="HS1"/>
      <sheetName val="PP"/>
      <sheetName val="Material&amp;Upah"/>
      <sheetName val="Pro-Base"/>
      <sheetName val="Add-rev"/>
      <sheetName val="SDMTA"/>
      <sheetName val="Fill this out first___"/>
      <sheetName val="KH-Q1,Q2,01"/>
      <sheetName val="Harga S Dasar"/>
      <sheetName val="HRG BAHAN &amp; UPAH okk"/>
      <sheetName val="luasan"/>
      <sheetName val="D-1"/>
      <sheetName val="C. FLOW"/>
      <sheetName val="HUTANG"/>
      <sheetName val="Sales"/>
      <sheetName val="Rate"/>
      <sheetName val="REKAP_STRUKTUR"/>
      <sheetName val="prodcmp"/>
      <sheetName val="prodblz"/>
      <sheetName val="HSBU"/>
      <sheetName val="Rumus"/>
      <sheetName val="jgn dihapus!"/>
      <sheetName val="Up &amp; bhn"/>
      <sheetName val="#REF!"/>
      <sheetName val="tifico"/>
      <sheetName val="Mall"/>
      <sheetName val="BCA 4414"/>
      <sheetName val="HARGA ALAT"/>
      <sheetName val="DHS AC"/>
      <sheetName val="analisa stroke"/>
      <sheetName val="DHS"/>
      <sheetName val="HSD"/>
      <sheetName val="PAD-F"/>
      <sheetName val="DT-BAR"/>
      <sheetName val="aa"/>
      <sheetName val="TSS"/>
      <sheetName val="ANALISA GRS TENGAH"/>
      <sheetName val="Analisa  _2_"/>
      <sheetName val="SELISIH HARGA"/>
      <sheetName val="BoQA"/>
      <sheetName val="List Material"/>
      <sheetName val="ERECTION"/>
      <sheetName val="Ironmongery"/>
      <sheetName val="Ind.MP Sch."/>
      <sheetName val="Gal tanah"/>
      <sheetName val="Pancang"/>
      <sheetName val="RAB TOTALY"/>
      <sheetName val="Analis Kusen 1"/>
      <sheetName val="REKAP STR T"/>
      <sheetName val="penawaran elianto"/>
      <sheetName val="RAB AR&amp;STR"/>
      <sheetName val="arp-3a"/>
      <sheetName val="NS GD.UGD"/>
      <sheetName val="STD GD.UGD"/>
      <sheetName val="DAFTAR_8"/>
      <sheetName val="TOTAL"/>
      <sheetName val="DAFTAR 7"/>
      <sheetName val="civil-work"/>
      <sheetName val="Watertank"/>
      <sheetName val="eQUIPMENT COST"/>
      <sheetName val="2-Genset print"/>
      <sheetName val="AHS (cetak)"/>
      <sheetName val="Eval_TW_I_2014"/>
      <sheetName val="Prognosa_2014"/>
      <sheetName val="NP_(4)"/>
      <sheetName val="Cash_Out"/>
      <sheetName val="Cash_In"/>
      <sheetName val="mob__dem"/>
      <sheetName val="Satuan_Dasar"/>
      <sheetName val="Analisa_2"/>
      <sheetName val="Analisa_ME"/>
      <sheetName val="sheet_2"/>
      <sheetName val="RAB_ME"/>
      <sheetName val="analisa_harga_satuan"/>
      <sheetName val="Metode_3"/>
      <sheetName val="rekap_bul"/>
      <sheetName val="Rek_Tot"/>
      <sheetName val="RAB_REKAP_94_82"/>
      <sheetName val="Met_Pas_Batu"/>
      <sheetName val="Met__Minor"/>
      <sheetName val="Cable_150kV_Ref_"/>
      <sheetName val="BGN_PENUNJANG"/>
      <sheetName val="ITIONAL_DUCTING___REFRIGERATION"/>
      <sheetName val="Public_Area"/>
      <sheetName val="EXTERNAL_WORK"/>
      <sheetName val="TATA_UDARA"/>
      <sheetName val="Analis_Kusen_1_ESKALASI"/>
      <sheetName val="ANSAT_K'AYI"/>
      <sheetName val="F_ALARM"/>
      <sheetName val="rekap_mekanikal"/>
      <sheetName val="CCTV_HOTEL"/>
      <sheetName val="Unit_Rate"/>
      <sheetName val="Form_A"/>
      <sheetName val="Master_1_0"/>
      <sheetName val="3_4__CONCRETE_ANLS__C_O_T"/>
      <sheetName val="Analisa_-Baku"/>
      <sheetName val="Rekap_Direct_Cost"/>
      <sheetName val="M&amp;E_R"/>
      <sheetName val="RAB_PERSIAPAN_"/>
      <sheetName val="7_PEK-STRUKTUR"/>
      <sheetName val="DAFTAR_HARGA"/>
      <sheetName val="Price_&amp;_Anlsys"/>
      <sheetName val="PROTECTION_"/>
      <sheetName val="BQ_&amp;_Harga"/>
      <sheetName val="GFWT_CGS1-733170"/>
      <sheetName val="ANALISA_PEK_UMUM"/>
      <sheetName val="Tangga_GN"/>
      <sheetName val="An_H_Sat_Pek_Ut"/>
      <sheetName val="Rekap_Prelim"/>
      <sheetName val="BILL_1"/>
      <sheetName val="Summary_6_4"/>
      <sheetName val="REKAP_ARSITEKTUR_"/>
      <sheetName val="RAB_ADMINISTRASI_PUSAT_(1)"/>
      <sheetName val="Gal_tanah"/>
      <sheetName val="Eval_TW_I_20141"/>
      <sheetName val="mu"/>
      <sheetName val="6"/>
      <sheetName val="besi"/>
    </sheetNames>
    <sheetDataSet>
      <sheetData sheetId="0" refreshError="1">
        <row r="11">
          <cell r="C11" t="str">
            <v>HFF1X4</v>
          </cell>
          <cell r="E11" t="str">
            <v>45 DEG ELL FRP 150 PER SPEC.</v>
          </cell>
        </row>
        <row r="12">
          <cell r="C12" t="str">
            <v>HFF6X4</v>
          </cell>
          <cell r="E12" t="str">
            <v>45 DEG ELL FRP 600 PER SPEC.</v>
          </cell>
        </row>
        <row r="13">
          <cell r="C13" t="str">
            <v>TFCJ01</v>
          </cell>
          <cell r="E13" t="str">
            <v>45 DEG ELL 3000 THD CS A105</v>
          </cell>
        </row>
        <row r="14">
          <cell r="C14" t="str">
            <v>WFC012</v>
          </cell>
          <cell r="E14" t="str">
            <v>45 DEG ELL SCH10 BW CS A234-WPB</v>
          </cell>
        </row>
        <row r="15">
          <cell r="C15" t="str">
            <v>WFC052</v>
          </cell>
          <cell r="E15" t="str">
            <v>45 DEG ELL STD BW CS A234-WPB</v>
          </cell>
        </row>
        <row r="16">
          <cell r="C16" t="str">
            <v>WFC062</v>
          </cell>
          <cell r="E16" t="str">
            <v xml:space="preserve">45 DEG ELL SCH60 BW CS A234-WPB </v>
          </cell>
        </row>
        <row r="17">
          <cell r="C17" t="str">
            <v>WFC0P2</v>
          </cell>
          <cell r="E17" t="str">
            <v>45 DEG ELL 0.250"WALL BW CS A234-WPB</v>
          </cell>
        </row>
        <row r="18">
          <cell r="C18" t="str">
            <v>WFC0P5</v>
          </cell>
          <cell r="E18" t="str">
            <v>45 DEG ELL 0.250"WALL BW CS MSS SP-75</v>
          </cell>
        </row>
        <row r="19">
          <cell r="C19" t="str">
            <v>WFC0Q2</v>
          </cell>
          <cell r="D19" t="str">
            <v xml:space="preserve"> </v>
          </cell>
          <cell r="E19" t="str">
            <v>45 DEG ELL 0.312"WALL BW CS A234-WPB</v>
          </cell>
        </row>
        <row r="20">
          <cell r="C20" t="str">
            <v>HNF1X4</v>
          </cell>
          <cell r="E20" t="str">
            <v>90 DEG ELL FRP 150 PER SPEC.</v>
          </cell>
        </row>
        <row r="21">
          <cell r="C21" t="str">
            <v>HNF6X4</v>
          </cell>
          <cell r="E21" t="str">
            <v>90 DEG ELL FRP 600 PER SPEC.</v>
          </cell>
        </row>
        <row r="22">
          <cell r="C22" t="str">
            <v>TNCJ01</v>
          </cell>
          <cell r="E22" t="str">
            <v>90 DEG LR ELL 3000 THD CS A105</v>
          </cell>
        </row>
        <row r="23">
          <cell r="C23" t="str">
            <v>WNC012</v>
          </cell>
          <cell r="E23" t="str">
            <v>90 DEG LR ELL SCH10 BW CS A234-WPB</v>
          </cell>
        </row>
        <row r="24">
          <cell r="C24" t="str">
            <v>WNC052</v>
          </cell>
          <cell r="E24" t="str">
            <v>90 DEG LR ELL STD BW CS A234-WPB</v>
          </cell>
        </row>
        <row r="25">
          <cell r="C25" t="str">
            <v>WNC062</v>
          </cell>
          <cell r="E25" t="str">
            <v>90 DEG LR ELL SCH60 BW CS A234-WPB</v>
          </cell>
        </row>
        <row r="26">
          <cell r="C26" t="str">
            <v>WNC0P2</v>
          </cell>
          <cell r="E26" t="str">
            <v>90 DEG LR ELL 0.250"WALL BW CS A234-WPB</v>
          </cell>
        </row>
        <row r="27">
          <cell r="C27" t="str">
            <v>WNC0P5</v>
          </cell>
          <cell r="E27" t="str">
            <v>90 DEG LR ELL 0.250"WALL BW CS MSS SP-75</v>
          </cell>
        </row>
        <row r="28">
          <cell r="C28" t="str">
            <v>WNC0Q2</v>
          </cell>
          <cell r="E28" t="str">
            <v>90 DEG LR ELL 0.312"WALL BW CS A234-WPB</v>
          </cell>
        </row>
        <row r="29">
          <cell r="C29" t="str">
            <v>MA1C01</v>
          </cell>
          <cell r="E29" t="str">
            <v>AIR TRAP 150 RF CS</v>
          </cell>
        </row>
        <row r="30">
          <cell r="C30" t="str">
            <v>MB1C01</v>
          </cell>
          <cell r="E30" t="str">
            <v>BLIND &amp; SPACER 150 RF STL</v>
          </cell>
        </row>
        <row r="31">
          <cell r="C31" t="str">
            <v>MB3C01</v>
          </cell>
          <cell r="E31" t="str">
            <v>BLIND &amp; SPACER 300 RF STL</v>
          </cell>
        </row>
        <row r="32">
          <cell r="C32" t="str">
            <v>VBC60A</v>
          </cell>
          <cell r="D32" t="str">
            <v>BAF-61</v>
          </cell>
          <cell r="E32" t="str">
            <v>BALL 600 RF CS A352-LCC, 410 SS TR,STR,BB-OS&amp;Y</v>
          </cell>
        </row>
        <row r="33">
          <cell r="C33" t="str">
            <v>FBC101</v>
          </cell>
          <cell r="E33" t="str">
            <v>BLD FLG 150 RF CS A105</v>
          </cell>
        </row>
        <row r="34">
          <cell r="C34" t="str">
            <v>FBC102</v>
          </cell>
          <cell r="E34" t="str">
            <v>BLD FLG 150 RF CS MSS SP-44</v>
          </cell>
        </row>
        <row r="35">
          <cell r="C35" t="str">
            <v>FBC301</v>
          </cell>
          <cell r="E35" t="str">
            <v>BLD FLG 300 RF CS A105</v>
          </cell>
        </row>
        <row r="36">
          <cell r="C36" t="str">
            <v>FBC302</v>
          </cell>
          <cell r="E36" t="str">
            <v>BLD FLG 300 RF CS MSS SP-44</v>
          </cell>
        </row>
        <row r="37">
          <cell r="C37" t="str">
            <v>FBC601</v>
          </cell>
          <cell r="E37" t="str">
            <v>BLD FLG 600 RF CS A105</v>
          </cell>
        </row>
        <row r="38">
          <cell r="C38" t="str">
            <v>FBF103</v>
          </cell>
          <cell r="E38" t="str">
            <v>BLD FLG 150 FF FRP PER SPEC.</v>
          </cell>
        </row>
        <row r="39">
          <cell r="C39" t="str">
            <v>FBF603</v>
          </cell>
          <cell r="E39" t="str">
            <v>BLD FLG 600 FF FRP PER SPEC.</v>
          </cell>
        </row>
        <row r="40">
          <cell r="C40" t="str">
            <v>BSL001</v>
          </cell>
          <cell r="E40" t="str">
            <v>STUD BOLT ALY CONT.THD A193-B7 &amp; HVY HEX NUTS A194-2 C/W 2EA</v>
          </cell>
        </row>
        <row r="41">
          <cell r="C41" t="str">
            <v>BSL002</v>
          </cell>
          <cell r="E41" t="str">
            <v>STUD BOLT ALY CONT.THD A193-B7M &amp; HVY HEX NUTS A194-2HM C/W 2EA</v>
          </cell>
        </row>
        <row r="42">
          <cell r="C42" t="str">
            <v>VFC104</v>
          </cell>
          <cell r="D42" t="str">
            <v>BFF-1</v>
          </cell>
          <cell r="E42" t="str">
            <v>BTFY 150 WFR CS A216-WCB AL-BR,416 SS TR</v>
          </cell>
        </row>
        <row r="43">
          <cell r="C43" t="str">
            <v>VFC104G</v>
          </cell>
          <cell r="D43" t="str">
            <v>BFF-2</v>
          </cell>
          <cell r="E43" t="str">
            <v>BTFY 150 WFR CS A216-WCB AL-BR,416 SS TR,GO</v>
          </cell>
        </row>
        <row r="44">
          <cell r="C44" t="str">
            <v>VFC104GM</v>
          </cell>
          <cell r="D44" t="str">
            <v>BFF-2</v>
          </cell>
          <cell r="E44" t="str">
            <v>BTFY 150 WFR CS A216-WCB AL-BR,416 SS TR,GO MSS</v>
          </cell>
        </row>
        <row r="45">
          <cell r="C45" t="str">
            <v>HCF1X4</v>
          </cell>
          <cell r="E45" t="str">
            <v>CAP FRP 150 PER SPEC.</v>
          </cell>
        </row>
        <row r="46">
          <cell r="C46" t="str">
            <v>HCF6X4</v>
          </cell>
          <cell r="E46" t="str">
            <v>CAP FRP 600 PER SPEC.</v>
          </cell>
        </row>
        <row r="47">
          <cell r="C47" t="str">
            <v>TCCJ01</v>
          </cell>
          <cell r="E47" t="str">
            <v>CAP 3000 THD CS A105</v>
          </cell>
        </row>
        <row r="48">
          <cell r="C48" t="str">
            <v>WCC012</v>
          </cell>
          <cell r="E48" t="str">
            <v>CAP SCH10 BW CS A234-WPB</v>
          </cell>
        </row>
        <row r="49">
          <cell r="C49" t="str">
            <v>WCC052</v>
          </cell>
          <cell r="E49" t="str">
            <v>CAP STD BW CS A234-WPB</v>
          </cell>
        </row>
        <row r="50">
          <cell r="C50" t="str">
            <v>WCC062</v>
          </cell>
          <cell r="E50" t="str">
            <v>CAP SCH60 BW CS A234-WPB</v>
          </cell>
        </row>
        <row r="51">
          <cell r="C51" t="str">
            <v>WCC0P2</v>
          </cell>
          <cell r="E51" t="str">
            <v>CAP 0.250"WALL BW CS A234-WPB</v>
          </cell>
        </row>
        <row r="52">
          <cell r="C52" t="str">
            <v>WCC0P5</v>
          </cell>
          <cell r="E52" t="str">
            <v>CAP 0.250"WALL BW CS MSS SP-75</v>
          </cell>
        </row>
        <row r="53">
          <cell r="C53" t="str">
            <v>WCC0Q2</v>
          </cell>
          <cell r="E53" t="str">
            <v>CAP 0.312"WALL BW CS A234-WPB</v>
          </cell>
        </row>
        <row r="54">
          <cell r="C54" t="str">
            <v>VCC102</v>
          </cell>
          <cell r="D54" t="str">
            <v>CKF-3</v>
          </cell>
          <cell r="E54" t="str">
            <v>CHK SWING 150 RF CS A216-WCB 11-13CR SS TR</v>
          </cell>
        </row>
        <row r="55">
          <cell r="C55" t="str">
            <v>VCC102M</v>
          </cell>
          <cell r="D55" t="str">
            <v>CKF-3</v>
          </cell>
          <cell r="E55" t="str">
            <v xml:space="preserve">CHK SWING 150 RF CS A216-WCB 11-13CR SS TR MSS </v>
          </cell>
        </row>
        <row r="56">
          <cell r="C56" t="str">
            <v>VCC301H</v>
          </cell>
          <cell r="D56" t="str">
            <v>CKF-30HF</v>
          </cell>
          <cell r="E56" t="str">
            <v>CHK SWING 300 RF CS A216-WCB SFS R&amp;D</v>
          </cell>
        </row>
        <row r="57">
          <cell r="C57" t="str">
            <v>VCC301HM</v>
          </cell>
          <cell r="D57" t="str">
            <v>CKF-30HF</v>
          </cell>
          <cell r="E57" t="str">
            <v>CHK SWING 300 RF CS A216-WCB SFS R&amp;D MSS</v>
          </cell>
        </row>
        <row r="58">
          <cell r="C58" t="str">
            <v>VCC602H</v>
          </cell>
          <cell r="D58" t="str">
            <v>CKF-61HF</v>
          </cell>
          <cell r="E58" t="str">
            <v>CHK SWING 600 RF CS A216-WCB SFS R&amp;D</v>
          </cell>
        </row>
        <row r="59">
          <cell r="C59" t="str">
            <v>VCC801</v>
          </cell>
          <cell r="D59" t="str">
            <v>CKF-2</v>
          </cell>
          <cell r="E59" t="str">
            <v>CHK LIFT 800 THD CS A105 11-13CR SS TR</v>
          </cell>
        </row>
        <row r="60">
          <cell r="C60" t="str">
            <v>VCC801A</v>
          </cell>
          <cell r="D60" t="str">
            <v>CKF-1</v>
          </cell>
          <cell r="E60" t="str">
            <v>CHK SWING 800 THD CS A105,11-13CR SSTL</v>
          </cell>
        </row>
        <row r="61">
          <cell r="C61" t="str">
            <v>VCC603N</v>
          </cell>
          <cell r="D61" t="str">
            <v>CKF-62</v>
          </cell>
          <cell r="E61" t="str">
            <v>CHK NSS PISTON 600 FR CS A216-WCB,316SS TR</v>
          </cell>
        </row>
        <row r="62">
          <cell r="C62" t="str">
            <v>VCS109</v>
          </cell>
          <cell r="D62" t="str">
            <v>CKF-5</v>
          </cell>
          <cell r="E62" t="str">
            <v>CHK SWING 150 RF SS A351-CF8M,316SS TR</v>
          </cell>
        </row>
        <row r="63">
          <cell r="C63" t="str">
            <v>VCS309</v>
          </cell>
          <cell r="D63" t="str">
            <v>CKF-50</v>
          </cell>
          <cell r="E63" t="str">
            <v>CHK SWING 300 RF SS A351-CF8M,316SS TR</v>
          </cell>
        </row>
        <row r="64">
          <cell r="C64" t="str">
            <v>VCS807</v>
          </cell>
          <cell r="D64" t="str">
            <v>CKF-4</v>
          </cell>
          <cell r="E64" t="str">
            <v>CHK SWING 800 THD SS A182-F316,316SS TR</v>
          </cell>
        </row>
        <row r="65">
          <cell r="C65" t="str">
            <v>VWC103</v>
          </cell>
          <cell r="D65" t="str">
            <v>SPF-3</v>
          </cell>
          <cell r="E65" t="str">
            <v>CHK FLAPPER WFR 150  CS A216-WCB 316SS TR</v>
          </cell>
        </row>
        <row r="66">
          <cell r="C66" t="str">
            <v>VWC303</v>
          </cell>
          <cell r="D66" t="str">
            <v>SPF-30</v>
          </cell>
          <cell r="E66" t="str">
            <v>CHK FLAPPER WFR 300 CS A216-WCB 316SS TR</v>
          </cell>
        </row>
        <row r="67">
          <cell r="C67" t="str">
            <v>VWC603</v>
          </cell>
          <cell r="D67" t="str">
            <v>SPF-60</v>
          </cell>
          <cell r="E67" t="str">
            <v>CHK FLAPPER WFR 600 CS A216-WCB,316SS TR</v>
          </cell>
        </row>
        <row r="68">
          <cell r="C68" t="str">
            <v>HRF1X4</v>
          </cell>
          <cell r="E68" t="str">
            <v>CON.RED FRP 150 PER SPEC.</v>
          </cell>
        </row>
        <row r="69">
          <cell r="C69" t="str">
            <v>HRF6X4</v>
          </cell>
          <cell r="E69" t="str">
            <v>CON.RED FRP 600 PER SPEC.</v>
          </cell>
        </row>
        <row r="70">
          <cell r="C70" t="str">
            <v>TRCJ01</v>
          </cell>
          <cell r="E70" t="str">
            <v>CON RED 3000 THD CS A105</v>
          </cell>
        </row>
        <row r="71">
          <cell r="C71" t="str">
            <v>WRC012</v>
          </cell>
          <cell r="E71" t="str">
            <v>CON RED SCH10 BW CS A234-WPB</v>
          </cell>
        </row>
        <row r="72">
          <cell r="C72" t="str">
            <v>WRC052</v>
          </cell>
          <cell r="E72" t="str">
            <v>CON RED STD BW CS A234-WPB</v>
          </cell>
        </row>
        <row r="73">
          <cell r="C73" t="str">
            <v>WRC062</v>
          </cell>
          <cell r="E73" t="str">
            <v>CON.RED SCH60 BW CS A234-WPB</v>
          </cell>
        </row>
        <row r="74">
          <cell r="C74" t="str">
            <v>WRC0P2</v>
          </cell>
          <cell r="E74" t="str">
            <v>CONC.RED 0.250"WALL BW CS A234-WPB</v>
          </cell>
        </row>
        <row r="75">
          <cell r="C75" t="str">
            <v>WRC0P5</v>
          </cell>
          <cell r="E75" t="str">
            <v>CONC.RED 0.250"WALL BW CS MSS SP-75</v>
          </cell>
        </row>
        <row r="76">
          <cell r="C76" t="str">
            <v>WRC0Q2</v>
          </cell>
          <cell r="E76" t="str">
            <v>CON RED 0.312"WALL BW CS A234-WPB</v>
          </cell>
        </row>
        <row r="77">
          <cell r="C77" t="str">
            <v>HSF1X4</v>
          </cell>
          <cell r="E77" t="str">
            <v>ECC.RED FRP 150 PER SPEC.</v>
          </cell>
        </row>
        <row r="78">
          <cell r="C78" t="str">
            <v>HSF6X4</v>
          </cell>
          <cell r="E78" t="str">
            <v>ECC.RED FRP 600 PER SPEC.</v>
          </cell>
        </row>
        <row r="79">
          <cell r="C79" t="str">
            <v>TSCJ01</v>
          </cell>
          <cell r="E79" t="str">
            <v>ECC RED 3000 THD CS A105</v>
          </cell>
        </row>
        <row r="80">
          <cell r="C80" t="str">
            <v>WSC012</v>
          </cell>
          <cell r="E80" t="str">
            <v>ECC RED SCH10 BW CS A234-WPB</v>
          </cell>
        </row>
        <row r="81">
          <cell r="C81" t="str">
            <v>WSC052</v>
          </cell>
          <cell r="E81" t="str">
            <v>ECC RED STD BW CS A234-WPB</v>
          </cell>
        </row>
        <row r="82">
          <cell r="C82" t="str">
            <v>WSC062</v>
          </cell>
          <cell r="E82" t="str">
            <v>ECC.RED SCH60 BW CS A234-WPB</v>
          </cell>
        </row>
        <row r="83">
          <cell r="C83" t="str">
            <v>WSC0P2</v>
          </cell>
          <cell r="E83" t="str">
            <v>ECC.RED 0.250"WALL BW CS A234-WPB</v>
          </cell>
        </row>
        <row r="84">
          <cell r="C84" t="str">
            <v>WSC0P5</v>
          </cell>
          <cell r="E84" t="str">
            <v>ECC.RED 0.250"WALL BW CS MSS SP-75</v>
          </cell>
        </row>
        <row r="85">
          <cell r="C85" t="str">
            <v>WSC0Q2</v>
          </cell>
          <cell r="E85" t="str">
            <v>ECC RED 0.312"WALL BW CS A234-WPB</v>
          </cell>
        </row>
        <row r="86">
          <cell r="C86" t="str">
            <v>TDCJ01</v>
          </cell>
          <cell r="E86" t="str">
            <v>FULL COUPLING 3000 THD CS A105</v>
          </cell>
        </row>
        <row r="87">
          <cell r="C87" t="str">
            <v>FGF103</v>
          </cell>
          <cell r="E87" t="str">
            <v>STUB FLG 150 FF X PE FRP PER SPEC.</v>
          </cell>
        </row>
        <row r="88">
          <cell r="C88" t="str">
            <v>FGF603</v>
          </cell>
          <cell r="E88" t="str">
            <v>STUB FLG 600 FF X PE FRP PER SPEC.</v>
          </cell>
        </row>
        <row r="89">
          <cell r="C89" t="str">
            <v>FTC101</v>
          </cell>
          <cell r="E89" t="str">
            <v>THD FLG 150 RF CS A105</v>
          </cell>
        </row>
        <row r="90">
          <cell r="C90" t="str">
            <v>FTC301</v>
          </cell>
          <cell r="E90" t="str">
            <v>THD FLG 300 RF CS A105</v>
          </cell>
        </row>
        <row r="91">
          <cell r="C91" t="str">
            <v>FTC601</v>
          </cell>
          <cell r="E91" t="str">
            <v>THD FLG 600 RF CS A105</v>
          </cell>
        </row>
        <row r="92">
          <cell r="C92" t="str">
            <v>FWC111</v>
          </cell>
          <cell r="E92" t="str">
            <v>WN FLG 150 RF SCH10 CS A105</v>
          </cell>
        </row>
        <row r="93">
          <cell r="C93" t="str">
            <v>FWC112</v>
          </cell>
          <cell r="E93" t="str">
            <v>WN FLG 150 RF SCH10 CS MSS SP-44</v>
          </cell>
        </row>
        <row r="94">
          <cell r="C94" t="str">
            <v>FWC121</v>
          </cell>
          <cell r="E94" t="str">
            <v>WN FLG 150 RF SCH20 CS A105</v>
          </cell>
        </row>
        <row r="95">
          <cell r="C95" t="str">
            <v>FWC151</v>
          </cell>
          <cell r="E95" t="str">
            <v>WN FLG 150 RF STD CS A105</v>
          </cell>
        </row>
        <row r="96">
          <cell r="C96" t="str">
            <v>FWC1L1</v>
          </cell>
          <cell r="E96" t="str">
            <v>WN FLG 150 RF 0.219"WALL CS A105</v>
          </cell>
        </row>
        <row r="97">
          <cell r="C97" t="str">
            <v>FWC1P2</v>
          </cell>
          <cell r="E97" t="str">
            <v>WN FLG 150 RF 0.250"WALL CS MSS SP-44</v>
          </cell>
        </row>
        <row r="98">
          <cell r="C98" t="str">
            <v>FWC1Q2</v>
          </cell>
          <cell r="E98" t="str">
            <v>WN FLG 150 RF 0.312"WALL CS  MSS SP-44</v>
          </cell>
        </row>
        <row r="99">
          <cell r="C99" t="str">
            <v>FWC311</v>
          </cell>
          <cell r="E99" t="str">
            <v>WN FLG 300 RF SCH10 CS A105</v>
          </cell>
        </row>
        <row r="100">
          <cell r="C100" t="str">
            <v>FWC312</v>
          </cell>
          <cell r="E100" t="str">
            <v>WN FLG 300 RF SCH10 CS  MSS SP-44</v>
          </cell>
        </row>
        <row r="101">
          <cell r="C101" t="str">
            <v>FWC321</v>
          </cell>
          <cell r="E101" t="str">
            <v>WN FLG 300 RF SCH20 CS A105</v>
          </cell>
        </row>
        <row r="102">
          <cell r="C102" t="str">
            <v>FWC351</v>
          </cell>
          <cell r="E102" t="str">
            <v>WN FLG 300 RF STD CS A105</v>
          </cell>
        </row>
        <row r="103">
          <cell r="C103" t="str">
            <v>FWC3L1</v>
          </cell>
          <cell r="E103" t="str">
            <v>WN FLG 300 RF 0.219"WALL CS A105</v>
          </cell>
        </row>
        <row r="104">
          <cell r="C104" t="str">
            <v>FWC3Q1</v>
          </cell>
          <cell r="E104" t="str">
            <v>WN FLG 300 RF 0.312"WALL CS A105</v>
          </cell>
        </row>
        <row r="105">
          <cell r="C105" t="str">
            <v>FWC3Q2</v>
          </cell>
          <cell r="E105" t="str">
            <v>WN FLG 300 RF 0.312"WALL CS MSS SP-44</v>
          </cell>
        </row>
        <row r="106">
          <cell r="C106" t="str">
            <v>FWC3V1</v>
          </cell>
          <cell r="E106" t="str">
            <v>WN FLG 300 RF 0.281"WALL CS A105</v>
          </cell>
        </row>
        <row r="107">
          <cell r="C107" t="str">
            <v>FWC651</v>
          </cell>
          <cell r="E107" t="str">
            <v>WN FLG 600 RF STD CS A105</v>
          </cell>
        </row>
        <row r="108">
          <cell r="C108" t="str">
            <v>FWC661</v>
          </cell>
          <cell r="E108" t="str">
            <v>WN FLG 600 RF SCH60 CS A105</v>
          </cell>
        </row>
        <row r="109">
          <cell r="C109" t="str">
            <v>FWC6D1</v>
          </cell>
          <cell r="E109" t="str">
            <v>WN FLG 600 RF SCH160 CS A105</v>
          </cell>
        </row>
        <row r="110">
          <cell r="C110" t="str">
            <v>VLS109</v>
          </cell>
          <cell r="D110" t="str">
            <v>GLF-4</v>
          </cell>
          <cell r="E110" t="str">
            <v>GLOBE 150 RF SS A351-CF8M,316SS TR,BB,OS&amp;Y</v>
          </cell>
        </row>
        <row r="111">
          <cell r="C111" t="str">
            <v>VLC102H</v>
          </cell>
          <cell r="D111" t="str">
            <v>GLF-2HF</v>
          </cell>
          <cell r="E111" t="str">
            <v>GLOBE 150 RF CS A216-WCB 11-13CR SFS R&amp;D,BB,OS&amp;Y</v>
          </cell>
        </row>
        <row r="112">
          <cell r="C112" t="str">
            <v>VLC302H</v>
          </cell>
          <cell r="D112" t="str">
            <v>GLF-30HF</v>
          </cell>
          <cell r="E112" t="str">
            <v>GLOBE 300 RF CS A216-WCB 11-13CR SFS R&amp;D,BB-OS&amp;Y</v>
          </cell>
        </row>
        <row r="113">
          <cell r="C113" t="str">
            <v>VLC602H</v>
          </cell>
          <cell r="D113" t="str">
            <v>GLF-61HF</v>
          </cell>
          <cell r="E113" t="str">
            <v>GLOBE 600 RF CS A216-WCB 11-13CR SFS R&amp;D,BRJB-OS&amp;Y</v>
          </cell>
        </row>
        <row r="114">
          <cell r="C114" t="str">
            <v>VLC801H</v>
          </cell>
          <cell r="D114" t="str">
            <v>GLF-1HF</v>
          </cell>
          <cell r="E114" t="str">
            <v>GLOBE 800 THD CS A105 11-13CR SFS R&amp;D</v>
          </cell>
        </row>
        <row r="115">
          <cell r="C115" t="str">
            <v>GFO1D1</v>
          </cell>
          <cell r="E115" t="str">
            <v>GSK 150 FF  PER SPEC.</v>
          </cell>
        </row>
        <row r="116">
          <cell r="C116" t="str">
            <v>GFO6D1</v>
          </cell>
          <cell r="E116" t="str">
            <v>GSK 600 FF  PER SPEC.</v>
          </cell>
        </row>
        <row r="117">
          <cell r="C117" t="str">
            <v>GRO1A1</v>
          </cell>
          <cell r="E117" t="str">
            <v>GSK 150 RF COMP.ASBESTOS W/SBR BINDER 1/16" ANSI B16-21</v>
          </cell>
        </row>
        <row r="118">
          <cell r="C118" t="str">
            <v>GRO1B1</v>
          </cell>
          <cell r="E118" t="str">
            <v>GSK 150 RF COMP.ASBESTOS W/SBR BINDER 1/8" ANSI B16-21</v>
          </cell>
        </row>
        <row r="119">
          <cell r="C119" t="str">
            <v>GRO1B2</v>
          </cell>
          <cell r="E119" t="str">
            <v>GSK 150 RF COMP.ASBESTOS W/SBR BINDER1/8" MSS SP-44</v>
          </cell>
        </row>
        <row r="120">
          <cell r="C120" t="str">
            <v>GRO3A1</v>
          </cell>
          <cell r="E120" t="str">
            <v>GSK 300 RF COMP.ASBESTOS 1/16" ANSI B16.1</v>
          </cell>
        </row>
        <row r="121">
          <cell r="C121" t="str">
            <v>GRO3B1</v>
          </cell>
          <cell r="E121" t="str">
            <v>GSK 300 RF COMP.ASBESTOS 1/8" ANSI B16.1</v>
          </cell>
        </row>
        <row r="122">
          <cell r="C122" t="str">
            <v>GRP1B1</v>
          </cell>
          <cell r="E122" t="str">
            <v xml:space="preserve">GSK 150 RF SPIRAL WOUND 304S W/ASBESTOS 1/8"THK </v>
          </cell>
        </row>
        <row r="123">
          <cell r="C123" t="str">
            <v>GRP6C1</v>
          </cell>
          <cell r="E123" t="str">
            <v>GSK 600 RF SPIRAL WOUND 304S W/ASBESTOS 0.175"t</v>
          </cell>
        </row>
        <row r="124">
          <cell r="C124" t="str">
            <v>VGC103</v>
          </cell>
          <cell r="D124" t="str">
            <v>GAF-2</v>
          </cell>
          <cell r="E124" t="str">
            <v>GATE 150 RF CS A216-WCB 316SS TR,BB-OS&amp;Y</v>
          </cell>
        </row>
        <row r="125">
          <cell r="C125" t="str">
            <v>VGC103G</v>
          </cell>
          <cell r="D125" t="str">
            <v>GAF-3</v>
          </cell>
          <cell r="E125" t="str">
            <v>GATE 150 RF CS A216-WCB 316SS TR,BB-OS&amp;Y,GO</v>
          </cell>
        </row>
        <row r="126">
          <cell r="C126" t="str">
            <v>VGC103GM</v>
          </cell>
          <cell r="D126" t="str">
            <v>GAF-3</v>
          </cell>
          <cell r="E126" t="str">
            <v>GATE 150 RF CS A216-WCB 316SS TR,BB-OS&amp;Y, GO MSS</v>
          </cell>
        </row>
        <row r="127">
          <cell r="C127" t="str">
            <v>VGC302</v>
          </cell>
          <cell r="D127" t="str">
            <v>GAF-30</v>
          </cell>
          <cell r="E127" t="str">
            <v>GATE 300 RF CS A216-WCB 11-13CR SS TR,BB-OS&amp;Y</v>
          </cell>
        </row>
        <row r="128">
          <cell r="C128" t="str">
            <v>VGC302G</v>
          </cell>
          <cell r="D128" t="str">
            <v>GAF-31</v>
          </cell>
          <cell r="E128" t="str">
            <v>GATE 300 RF CS A216-WCB 11-13CR SS TR,BB-OS&amp;Y, GO</v>
          </cell>
        </row>
        <row r="129">
          <cell r="C129" t="str">
            <v>VGC302GM</v>
          </cell>
          <cell r="D129" t="str">
            <v>GAF-31</v>
          </cell>
          <cell r="E129" t="str">
            <v>GATE 300 RF CS A216-WCB 11-13CR SS TR,BB-OS&amp;Y,GO MSS</v>
          </cell>
        </row>
        <row r="130">
          <cell r="C130" t="str">
            <v>VGC602</v>
          </cell>
          <cell r="D130" t="str">
            <v>GAF-62</v>
          </cell>
          <cell r="E130" t="str">
            <v>GATE 600 RF CS A216-WCB 11-13CR SS TR</v>
          </cell>
        </row>
        <row r="131">
          <cell r="C131" t="str">
            <v>VGC602G</v>
          </cell>
          <cell r="D131" t="str">
            <v>GAF-63</v>
          </cell>
          <cell r="E131" t="str">
            <v>GATE 600 RF CS A216-WCB 11-13CR SS TR GO</v>
          </cell>
        </row>
        <row r="132">
          <cell r="C132" t="str">
            <v>VGC801</v>
          </cell>
          <cell r="D132" t="str">
            <v>GAF-1</v>
          </cell>
          <cell r="E132" t="str">
            <v>GATE 800 THD CS A105 11-13CR SS TR,BB-OS&amp;Y</v>
          </cell>
        </row>
        <row r="133">
          <cell r="C133" t="str">
            <v>VGS109</v>
          </cell>
          <cell r="D133" t="str">
            <v>GAF-5</v>
          </cell>
          <cell r="E133" t="str">
            <v>GATE 150 RF SS A351-FC8M,316SS TR,BB-OS&amp;Y</v>
          </cell>
        </row>
        <row r="134">
          <cell r="C134" t="str">
            <v>VGS309</v>
          </cell>
          <cell r="D134" t="str">
            <v>GAF-50</v>
          </cell>
          <cell r="E134" t="str">
            <v>GATE 300 RF SS A351-FC8M,316SS TR,BB-OS&amp;Y</v>
          </cell>
        </row>
        <row r="135">
          <cell r="C135" t="str">
            <v>VGS807</v>
          </cell>
          <cell r="D135" t="str">
            <v>GAF-4</v>
          </cell>
          <cell r="E135" t="str">
            <v>GATE 800 THD SS A182-F316,316SS TR</v>
          </cell>
        </row>
        <row r="136">
          <cell r="C136" t="str">
            <v>VESJ07</v>
          </cell>
          <cell r="D136" t="str">
            <v>SPF-2</v>
          </cell>
          <cell r="E136" t="str">
            <v>GAUGE 3000 THD SS A182-F316,316SS TR</v>
          </cell>
        </row>
        <row r="137">
          <cell r="C137" t="str">
            <v>VESJ08</v>
          </cell>
          <cell r="D137" t="str">
            <v>SPF-1</v>
          </cell>
          <cell r="E137" t="str">
            <v>GAUGE 3000 THD SS A182-F316,316SS TR DBL OUTLET</v>
          </cell>
        </row>
        <row r="138">
          <cell r="C138" t="str">
            <v>VESJ0B</v>
          </cell>
          <cell r="D138" t="str">
            <v>SPF-1HT</v>
          </cell>
          <cell r="E138" t="str">
            <v>GAUGE 3000 THD SS ,316SS TR MLTP</v>
          </cell>
        </row>
        <row r="139">
          <cell r="C139" t="str">
            <v>PAC013</v>
          </cell>
          <cell r="E139" t="str">
            <v>PIPE CS API 5L-B SAW SCH10 BE DRL</v>
          </cell>
        </row>
        <row r="140">
          <cell r="C140" t="str">
            <v>PAC014</v>
          </cell>
          <cell r="E140" t="str">
            <v>PIPE CS API 5LS-X52 SAW SCH10 BE DRL</v>
          </cell>
        </row>
        <row r="141">
          <cell r="C141" t="str">
            <v>PAC0P3</v>
          </cell>
          <cell r="E141" t="str">
            <v>PIPE CS API 5L-B SAW 0.250"WALL BE DRL</v>
          </cell>
        </row>
        <row r="142">
          <cell r="C142" t="str">
            <v>PAC0P4</v>
          </cell>
          <cell r="E142" t="str">
            <v>PIPE CS API 5LS-X52 SAW 0.250"WALL BE DRL</v>
          </cell>
        </row>
        <row r="143">
          <cell r="C143" t="str">
            <v>PAC0Q4</v>
          </cell>
          <cell r="E143" t="str">
            <v>PIPE CS API 5LS-X52 SAW 0.312"WALL BE DRL</v>
          </cell>
        </row>
        <row r="144">
          <cell r="C144" t="str">
            <v>POF105</v>
          </cell>
          <cell r="E144" t="str">
            <v>PIPE PE FRP 150 PER SPEC.</v>
          </cell>
        </row>
        <row r="145">
          <cell r="C145" t="str">
            <v>POF606</v>
          </cell>
          <cell r="E145" t="str">
            <v>PIPE PE FRP 600 PER SPEC.API 15HR</v>
          </cell>
        </row>
        <row r="146">
          <cell r="C146" t="str">
            <v>PRC013</v>
          </cell>
          <cell r="E146" t="str">
            <v>PIPE CS API 5L-B ERW SCH10 BE DRL</v>
          </cell>
        </row>
        <row r="147">
          <cell r="C147" t="str">
            <v>PRC013</v>
          </cell>
          <cell r="E147" t="str">
            <v>PIPE CS API 5L-B ERW SCH10 BE DRL</v>
          </cell>
        </row>
        <row r="148">
          <cell r="C148" t="str">
            <v>PRC023</v>
          </cell>
          <cell r="E148" t="str">
            <v>PIPE CS API 5L-B ERW SCH20 BE DRL</v>
          </cell>
        </row>
        <row r="149">
          <cell r="C149" t="str">
            <v>PRC053</v>
          </cell>
          <cell r="E149" t="str">
            <v>PIPE CS API 5L-B ERW STD BE DRL</v>
          </cell>
        </row>
        <row r="150">
          <cell r="C150" t="str">
            <v>PRC063</v>
          </cell>
          <cell r="E150" t="str">
            <v>PIPE CS API 5L-B ERW SCH60 BE DRL</v>
          </cell>
        </row>
        <row r="151">
          <cell r="C151" t="str">
            <v>PRC0L3</v>
          </cell>
          <cell r="E151" t="str">
            <v>PIPE CS API 5L-B ERW 0.219"WALL BE DRL</v>
          </cell>
        </row>
        <row r="152">
          <cell r="C152" t="str">
            <v>PRC0V3</v>
          </cell>
          <cell r="E152" t="str">
            <v>PIPE CS API 5L-B ERW 0.281"WALL BE DRL</v>
          </cell>
        </row>
        <row r="153">
          <cell r="C153" t="str">
            <v>PSC052</v>
          </cell>
          <cell r="E153" t="str">
            <v>PIPE CS A106-B SMLS STD BE DRL</v>
          </cell>
        </row>
        <row r="154">
          <cell r="C154" t="str">
            <v>PSC081</v>
          </cell>
          <cell r="E154" t="str">
            <v>PIPE CS A106-B SMLS SCH80 T&amp;C SRL</v>
          </cell>
        </row>
        <row r="155">
          <cell r="C155" t="str">
            <v>PSC0D1</v>
          </cell>
          <cell r="E155" t="str">
            <v>PIPE CS A106-B  SMLS SCH160 T&amp;C SRL</v>
          </cell>
        </row>
        <row r="156">
          <cell r="C156" t="str">
            <v>PRC053</v>
          </cell>
          <cell r="E156" t="str">
            <v>PIPE CS API 5L-B ERW STD BE DRL</v>
          </cell>
        </row>
        <row r="157">
          <cell r="C157" t="str">
            <v>TGCJ01</v>
          </cell>
          <cell r="E157" t="str">
            <v>PLUG  RD-HD THD CS A105</v>
          </cell>
        </row>
        <row r="158">
          <cell r="C158" t="str">
            <v>VPC106</v>
          </cell>
          <cell r="D158" t="str">
            <v>PLF-2</v>
          </cell>
          <cell r="E158" t="str">
            <v>PLUG SLEEVE 150 RF CS A216-WCB CS+TF TR</v>
          </cell>
        </row>
        <row r="159">
          <cell r="C159" t="str">
            <v>VPC305</v>
          </cell>
          <cell r="D159" t="str">
            <v>PLF-1</v>
          </cell>
          <cell r="E159" t="str">
            <v>PLUG SLEEVE 300 THD CS A105 CS+TF TR</v>
          </cell>
        </row>
        <row r="160">
          <cell r="C160" t="str">
            <v>HBF6X4</v>
          </cell>
          <cell r="E160" t="str">
            <v>RED.BUSHING FRP  600 PER SPEC.</v>
          </cell>
        </row>
        <row r="161">
          <cell r="C161" t="str">
            <v>TBCJ01</v>
          </cell>
          <cell r="E161" t="str">
            <v>RED.BUSHING  HEX HEAD THD CS A105</v>
          </cell>
        </row>
        <row r="162">
          <cell r="C162" t="str">
            <v>HVF1X4</v>
          </cell>
          <cell r="E162" t="str">
            <v>RED.TEE FRP 150 PER SPEC.</v>
          </cell>
        </row>
        <row r="163">
          <cell r="C163" t="str">
            <v>HVF6X4</v>
          </cell>
          <cell r="E163" t="str">
            <v>RED.TEE FRP 600 PER SPEC.</v>
          </cell>
        </row>
        <row r="164">
          <cell r="C164" t="str">
            <v>TVCJ01</v>
          </cell>
          <cell r="E164" t="str">
            <v>RED TEE 3000 THD CS A105</v>
          </cell>
        </row>
        <row r="165">
          <cell r="C165" t="str">
            <v>WVC012</v>
          </cell>
          <cell r="E165" t="str">
            <v>RED TEE SCH10 BW CS A234-WPB</v>
          </cell>
        </row>
        <row r="166">
          <cell r="C166" t="str">
            <v>WVC052</v>
          </cell>
          <cell r="E166" t="str">
            <v>RED TEE STD BW CS A234-WPB</v>
          </cell>
        </row>
        <row r="167">
          <cell r="C167" t="str">
            <v>WVC062</v>
          </cell>
          <cell r="E167" t="str">
            <v>RED.TEE SCH60 BW CS A234-WPB</v>
          </cell>
        </row>
        <row r="168">
          <cell r="C168" t="str">
            <v>WVC0P2</v>
          </cell>
          <cell r="E168" t="str">
            <v>RED.TEE 0.250"WALL BW CS A234-WPB</v>
          </cell>
        </row>
        <row r="169">
          <cell r="C169" t="str">
            <v>WVC0P5</v>
          </cell>
          <cell r="E169" t="str">
            <v>RED.TEE 0.250"WALL BW CS MSS SP-75</v>
          </cell>
        </row>
        <row r="170">
          <cell r="C170" t="str">
            <v>WVC0Q2</v>
          </cell>
          <cell r="E170" t="str">
            <v>RED TEE 0.312"WALL BW CS A234-WPB</v>
          </cell>
        </row>
        <row r="171">
          <cell r="C171" t="str">
            <v>HYF1X4</v>
          </cell>
          <cell r="E171" t="str">
            <v>SADDLE FRP 150 PER SPEC</v>
          </cell>
        </row>
        <row r="172">
          <cell r="C172" t="str">
            <v>WYC051</v>
          </cell>
          <cell r="E172" t="str">
            <v>SADDLE  BW CS A234-WPB</v>
          </cell>
        </row>
        <row r="173">
          <cell r="C173" t="str">
            <v>HYF6X4</v>
          </cell>
          <cell r="E173" t="str">
            <v>SADDLE FRP 600 PER SPEC</v>
          </cell>
        </row>
        <row r="174">
          <cell r="C174" t="str">
            <v>MS1C01</v>
          </cell>
          <cell r="E174" t="str">
            <v>SPECTACLE BLIND 150 RF STL</v>
          </cell>
        </row>
        <row r="175">
          <cell r="C175" t="str">
            <v>MS1S01</v>
          </cell>
          <cell r="E175" t="str">
            <v>SPECTACLE BLIND 150 FF STL</v>
          </cell>
        </row>
        <row r="176">
          <cell r="C176" t="str">
            <v>MS3C01</v>
          </cell>
          <cell r="E176" t="str">
            <v>SPECTACLE BLIND 300 RF STL</v>
          </cell>
        </row>
        <row r="177">
          <cell r="C177" t="str">
            <v>MP6C01</v>
          </cell>
          <cell r="E177" t="str">
            <v>STEAM TRAP 600 RF CS</v>
          </cell>
        </row>
        <row r="178">
          <cell r="C178" t="str">
            <v>MC1S01</v>
          </cell>
          <cell r="E178" t="str">
            <v>CONICAL STRAINER 150 304SS SREEN-1/8"PERF.</v>
          </cell>
        </row>
        <row r="179">
          <cell r="C179" t="str">
            <v>MC3S01</v>
          </cell>
          <cell r="E179" t="str">
            <v>CONICAL STRAINER 300 304SS SREEN-1/8"PERF.</v>
          </cell>
        </row>
        <row r="180">
          <cell r="C180" t="str">
            <v>MC6S01</v>
          </cell>
          <cell r="E180" t="str">
            <v>CONICAL STRAINER 600 304SS SREEN-1/8"PERF.</v>
          </cell>
        </row>
        <row r="181">
          <cell r="C181" t="str">
            <v>MY1C01</v>
          </cell>
          <cell r="E181" t="str">
            <v>Y STRAINER 150 RF CS A216-WCB,304SS SCREEN</v>
          </cell>
        </row>
        <row r="182">
          <cell r="C182" t="str">
            <v>MY6C01</v>
          </cell>
          <cell r="E182" t="str">
            <v>Y STRAINER 600 RF CS A216-WCB,304SS SCREEN</v>
          </cell>
        </row>
        <row r="183">
          <cell r="C183" t="str">
            <v>TXC082</v>
          </cell>
          <cell r="E183" t="str">
            <v>SWAGE NIPPLE SCH80 TBE CS A234-WPB</v>
          </cell>
        </row>
        <row r="184">
          <cell r="C184" t="str">
            <v>TXC0D2</v>
          </cell>
          <cell r="E184" t="str">
            <v>SWAGE NIPPLE SCH160 TBE CS A234-WPB</v>
          </cell>
        </row>
        <row r="185">
          <cell r="C185" t="str">
            <v>HTF1X4</v>
          </cell>
          <cell r="E185" t="str">
            <v>TEE FRP 150 PER SPEC.</v>
          </cell>
        </row>
        <row r="186">
          <cell r="C186" t="str">
            <v>HTF6X4</v>
          </cell>
          <cell r="E186" t="str">
            <v>TEE FRP 600 PER SPEC.</v>
          </cell>
        </row>
        <row r="187">
          <cell r="C187" t="str">
            <v>TTCJ01</v>
          </cell>
          <cell r="E187" t="str">
            <v>TEE 3000 THD CS A105</v>
          </cell>
        </row>
        <row r="188">
          <cell r="C188" t="str">
            <v>WTC012</v>
          </cell>
          <cell r="E188" t="str">
            <v>TEE SCH10 BW CS A234-WPB</v>
          </cell>
        </row>
        <row r="189">
          <cell r="C189" t="str">
            <v>WTC052</v>
          </cell>
          <cell r="E189" t="str">
            <v>TEE STD BW CS A234-WPB</v>
          </cell>
        </row>
        <row r="190">
          <cell r="C190" t="str">
            <v>WTC062</v>
          </cell>
          <cell r="E190" t="str">
            <v>TEE SCH60 BW CS A234-WPB</v>
          </cell>
        </row>
        <row r="191">
          <cell r="C191" t="str">
            <v>WTC0P2</v>
          </cell>
          <cell r="E191" t="str">
            <v>TEE 0.250"WALL BW CS A234-WPB</v>
          </cell>
        </row>
        <row r="192">
          <cell r="C192" t="str">
            <v>WTC0P5</v>
          </cell>
          <cell r="E192" t="str">
            <v>TEE 0.250"WALL BW CS MSS SP-75</v>
          </cell>
        </row>
        <row r="193">
          <cell r="C193" t="str">
            <v>WTC0Q2</v>
          </cell>
          <cell r="E193" t="str">
            <v>TEE 0.312"WALL BW CS A234-WPB</v>
          </cell>
        </row>
        <row r="194">
          <cell r="C194" t="str">
            <v>LHCJ01</v>
          </cell>
          <cell r="E194" t="str">
            <v>THREDOLET 3000 THD CS A105</v>
          </cell>
        </row>
        <row r="195">
          <cell r="C195" t="str">
            <v>TUCJ01</v>
          </cell>
          <cell r="E195" t="str">
            <v>UNION 3000 THD CS A105</v>
          </cell>
        </row>
        <row r="196">
          <cell r="C196" t="str">
            <v>LWC011</v>
          </cell>
          <cell r="E196" t="str">
            <v>WELDOLET SCH10 BW CS A105</v>
          </cell>
        </row>
        <row r="197">
          <cell r="C197" t="str">
            <v>LWC051</v>
          </cell>
          <cell r="E197" t="str">
            <v>WELDOLET STD BW CS A105</v>
          </cell>
        </row>
        <row r="198">
          <cell r="C198" t="str">
            <v>LWC0P1</v>
          </cell>
          <cell r="E198" t="str">
            <v>WELDOLET 0.250"WALL BW CS A105</v>
          </cell>
        </row>
        <row r="199">
          <cell r="C199" t="str">
            <v>LWC0Q1</v>
          </cell>
          <cell r="E199" t="str">
            <v>WELDOLET 0.312"WALL BW CS A105</v>
          </cell>
        </row>
        <row r="213">
          <cell r="C213" t="str">
            <v xml:space="preserve"> </v>
          </cell>
          <cell r="E213" t="str">
            <v xml:space="preserve"> </v>
          </cell>
        </row>
      </sheetData>
      <sheetData sheetId="1">
        <row r="11">
          <cell r="C11" t="str">
            <v>HFF1X4</v>
          </cell>
        </row>
      </sheetData>
      <sheetData sheetId="2">
        <row r="11">
          <cell r="C11" t="str">
            <v>HFF1X4</v>
          </cell>
        </row>
      </sheetData>
      <sheetData sheetId="3"/>
      <sheetData sheetId="4"/>
      <sheetData sheetId="5"/>
      <sheetData sheetId="6"/>
      <sheetData sheetId="7"/>
      <sheetData sheetId="8"/>
      <sheetData sheetId="9"/>
      <sheetData sheetId="10"/>
      <sheetData sheetId="11">
        <row r="11">
          <cell r="C11" t="str">
            <v>HFF1X4</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Upah"/>
      <sheetName val="Material"/>
      <sheetName val="Kondisi"/>
      <sheetName val="Analisa"/>
      <sheetName val="Analisa -Baku"/>
      <sheetName val="Bill of Qty"/>
      <sheetName val="Bill of Qty MEP"/>
      <sheetName val="Analisa Baku MEP"/>
      <sheetName val="Rekap Prelim"/>
      <sheetName val="Rekap Direct Cost"/>
      <sheetName val="Pivot-tabel-Isi Data"/>
      <sheetName val="Pivot-tabel-Analisa"/>
      <sheetName val="Pivot-tabel-Copy Database"/>
      <sheetName val="Analisa Upah &amp; Bahan Plum"/>
      <sheetName val="REF.ONLY"/>
      <sheetName val="PC"/>
      <sheetName val="Balok"/>
      <sheetName val="DAF-2"/>
      <sheetName val="SEX"/>
      <sheetName val="Fin-Bengkel"/>
      <sheetName val="Fin-Showroom"/>
      <sheetName val="Hal_Pagar"/>
      <sheetName val="Str-Bengkel"/>
      <sheetName val="Str-Showroom"/>
      <sheetName val="Elektrikal"/>
      <sheetName val="Isolasi Luar Dalam"/>
      <sheetName val="Isolasi Luar"/>
      <sheetName val="HB "/>
      <sheetName val="REF_ONLY"/>
      <sheetName val="Cover"/>
      <sheetName val="L-Mechanical"/>
      <sheetName val="Bill Of Quantity"/>
      <sheetName val="Analisa_-Baku"/>
      <sheetName val="Bill_of_Qty"/>
      <sheetName val="Bill_of_Qty_MEP"/>
      <sheetName val="Analisa_Baku_MEP"/>
      <sheetName val="Rekap_Prelim"/>
      <sheetName val="Rekap_Direct_Cost"/>
      <sheetName val="Pivot-tabel-Isi_Data"/>
      <sheetName val="Pivot-tabel-Copy_Database"/>
      <sheetName val="Analisa_Upah_&amp;_Bahan_Plum"/>
      <sheetName val="Man_Power_Const"/>
      <sheetName val="BAG-2"/>
      <sheetName val="Tata Udara"/>
      <sheetName val="Plumbing"/>
      <sheetName val="RKP PLUMBING"/>
      <sheetName val="AC-C"/>
      <sheetName val="Analisa_-Baku1"/>
      <sheetName val="Bill_of_Qty1"/>
      <sheetName val="Bill_of_Qty_MEP1"/>
      <sheetName val="Analisa_Baku_MEP1"/>
      <sheetName val="Rekap_Prelim1"/>
      <sheetName val="Rekap_Direct_Cost1"/>
      <sheetName val="Pivot-tabel-Isi_Data1"/>
      <sheetName val="Pivot-tabel-Copy_Database1"/>
      <sheetName val="Analisa_Upah_&amp;_Bahan_Plum1"/>
      <sheetName val="REF_ONLY1"/>
      <sheetName val="Isolasi_Luar_Dalam"/>
      <sheetName val="Isolasi_Luar"/>
      <sheetName val="HB_"/>
      <sheetName val="Bill_Of_Quantity"/>
      <sheetName val="Alat"/>
      <sheetName val="Analisa Gabungan"/>
      <sheetName val="Sub"/>
      <sheetName val="BAG_2"/>
      <sheetName val="H.Satuan"/>
      <sheetName val="GB"/>
      <sheetName val="bahan"/>
      <sheetName val="EXTERNAL WORK"/>
      <sheetName val="STR"/>
      <sheetName val="rab me (by owner) "/>
      <sheetName val="BQ (by owner)"/>
      <sheetName val="rab me (fisik)"/>
      <sheetName val="3.3~PLB"/>
      <sheetName val="Analisa_-Baku2"/>
      <sheetName val="Bill_of_Qty2"/>
      <sheetName val="Bill_of_Qty_MEP2"/>
      <sheetName val="Analisa_Baku_MEP2"/>
      <sheetName val="Rekap_Prelim2"/>
      <sheetName val="Rekap_Direct_Cost2"/>
      <sheetName val="Pivot-tabel-Isi_Data2"/>
      <sheetName val="Pivot-tabel-Copy_Database2"/>
      <sheetName val="Analisa_Upah_&amp;_Bahan_Plum2"/>
      <sheetName val="REF_ONLY2"/>
      <sheetName val="Isolasi_Luar_Dalam1"/>
      <sheetName val="Isolasi_Luar1"/>
      <sheetName val="HB_1"/>
      <sheetName val="Bill_Of_Quantity1"/>
      <sheetName val="Cover (x)"/>
      <sheetName val="Cor Apt"/>
      <sheetName val="REKAP"/>
      <sheetName val="Analisa Upah _ Bahan Plum"/>
      <sheetName val="REQDELTA"/>
      <sheetName val="LISTRIK"/>
      <sheetName val="Panel,feeder,elek"/>
      <sheetName val="DAF-1"/>
      <sheetName val="ANALISA-A"/>
      <sheetName val="Mekanikal"/>
      <sheetName val="Analisa ME "/>
      <sheetName val="Upah&amp;Bahan"/>
      <sheetName val="HRG BHN"/>
      <sheetName val="PileCap"/>
      <sheetName val="Tie Beam GN"/>
      <sheetName val="Tangga GN"/>
      <sheetName val="BASEMENT"/>
      <sheetName val="Klm-Mnl"/>
      <sheetName val="Blk-Mnl lt.3-lt.atap"/>
      <sheetName val="Ahs.2"/>
      <sheetName val="Ahs.1"/>
      <sheetName val="Bill No 2.1 Cold Water System"/>
      <sheetName val="PConsCS"/>
      <sheetName val="dia-in"/>
      <sheetName val="Dasboard"/>
      <sheetName val="H-Upah"/>
      <sheetName val="01A- RAB"/>
      <sheetName val="011Rabr0b"/>
      <sheetName val="Analisa_-Baku3"/>
      <sheetName val="Bill_of_Qty3"/>
      <sheetName val="Bill_of_Qty_MEP3"/>
      <sheetName val="Analisa_Baku_MEP3"/>
      <sheetName val="Rekap_Prelim3"/>
      <sheetName val="Rekap_Direct_Cost3"/>
      <sheetName val="Pivot-tabel-Isi_Data3"/>
      <sheetName val="Pivot-tabel-Copy_Database3"/>
      <sheetName val="Analisa_Upah_&amp;_Bahan_Plum3"/>
      <sheetName val="REF_ONLY3"/>
      <sheetName val="Isolasi_Luar_Dalam2"/>
      <sheetName val="Isolasi_Luar2"/>
      <sheetName val="HB_2"/>
      <sheetName val="Bill_Of_Quantity2"/>
      <sheetName val="Tata_Udara"/>
      <sheetName val="RKP_PLUMBING"/>
      <sheetName val="Analisa_Gabungan"/>
      <sheetName val="H_Satuan"/>
      <sheetName val="EXTERNAL_WORK"/>
      <sheetName val="rab_me_(by_owner)_"/>
      <sheetName val="BQ_(by_owner)"/>
      <sheetName val="rab_me_(fisik)"/>
      <sheetName val="3_3~PLB"/>
      <sheetName val="HRG_BHN"/>
      <sheetName val="Tie_Beam_GN"/>
      <sheetName val="Tangga_GN"/>
      <sheetName val="Analisa_Upah___Bahan_Plum"/>
      <sheetName val="Blk-Mnl_lt_3-lt_atap"/>
      <sheetName val="Analisa_ME_"/>
      <sheetName val="Ahs_2"/>
      <sheetName val="Ahs_1"/>
      <sheetName val="Bill_No_2_1_Cold_Water_System"/>
      <sheetName val="Cover_(x)"/>
      <sheetName val="Cor_Apt"/>
      <sheetName val="Man power"/>
      <sheetName val="PEK TANAH"/>
      <sheetName val="PEK-PERKERASAN"/>
      <sheetName val="PEK ASPAL"/>
      <sheetName val="PEK-STRUKTUR"/>
      <sheetName val="PEK-MINOR"/>
      <sheetName val="Analisa &amp; Upah"/>
      <sheetName val="BASIC"/>
      <sheetName val="DIV7-BM"/>
      <sheetName val="Bill-2"/>
      <sheetName val="Terbilang"/>
      <sheetName val="OFFICE 2 LT"/>
      <sheetName val="Analisa ME"/>
      <sheetName val="coeff"/>
      <sheetName val="Cable 150kV Ref."/>
      <sheetName val="Master 1.0"/>
      <sheetName val="Div10"/>
      <sheetName val="RATE&amp;FCTR"/>
      <sheetName val="rab - persiapan &amp; lantai-1"/>
      <sheetName val="Markup"/>
      <sheetName val="Fill this out first___"/>
      <sheetName val="DRUP (ASLI)"/>
      <sheetName val="Ch"/>
      <sheetName val="Daf 1"/>
      <sheetName val="RATE_FCTR"/>
      <sheetName val="analisa harga satuan"/>
      <sheetName val="MEP"/>
      <sheetName val="D_S_UPAH"/>
      <sheetName val="3-DIV7.B"/>
      <sheetName val="rab me _by owner_ "/>
      <sheetName val="BQ _by owner_"/>
      <sheetName val="rab me _fisik_"/>
      <sheetName val="komponen"/>
      <sheetName val="escon"/>
      <sheetName val="harsat"/>
      <sheetName val="anal"/>
      <sheetName val="b"/>
      <sheetName val="s"/>
      <sheetName val="DAFTAR HARGA"/>
      <sheetName val="DIV.IV"/>
      <sheetName val="DIV.VIII"/>
      <sheetName val="ANSAT K'AYI"/>
      <sheetName val="DAF-5"/>
      <sheetName val="Sheet1"/>
      <sheetName val="upah_borong"/>
      <sheetName val="Upah Bahan"/>
      <sheetName val="M.Pekerjaan"/>
      <sheetName val="Analisa 2"/>
      <sheetName val="Daf_ No_ _ 4_2"/>
      <sheetName val="TOWN"/>
      <sheetName val="概総括1"/>
      <sheetName val="External"/>
      <sheetName val="BQ"/>
      <sheetName val="#REF!"/>
      <sheetName val="BAHAN "/>
      <sheetName val="h-013211-2"/>
      <sheetName val="3-DIV2"/>
      <sheetName val="Index"/>
      <sheetName val="Sheet01S"/>
      <sheetName val="A"/>
      <sheetName val="HPP_19_"/>
      <sheetName val="Input monthly capex"/>
      <sheetName val="SAT-DAS"/>
      <sheetName val="MAIN EQUIP AC"/>
      <sheetName val="TT04"/>
      <sheetName val="3.4. CONCRETE ANLS. C.O.T"/>
      <sheetName val="UPH,BHN,ALT"/>
      <sheetName val="Analis harga"/>
      <sheetName val="G_SUMMARY"/>
      <sheetName val="NP"/>
      <sheetName val="ERECTION"/>
      <sheetName val="Met_Pas Batu"/>
      <sheetName val="Met_ Minor"/>
      <sheetName val="FORM X COST"/>
      <sheetName val="Anls"/>
      <sheetName val="F ALARM"/>
      <sheetName val="hst  LAMP_1"/>
      <sheetName val="Break_down"/>
      <sheetName val="Pipe"/>
      <sheetName val="DAF_3.1"/>
      <sheetName val="DAF_3.11"/>
      <sheetName val="QSS"/>
      <sheetName val="MHR-ANLIS"/>
      <sheetName val="I-KAMAR"/>
      <sheetName val="I_KAMAR"/>
      <sheetName val="Fill this out first..."/>
      <sheetName val="Mall"/>
      <sheetName val="Pivot-tabel-塅䕃⹌塅Esa"/>
      <sheetName val="K"/>
      <sheetName val="Bill_2_ PL _ SUPPLY A"/>
      <sheetName val="Lantai I"/>
      <sheetName val="B - Norelec"/>
      <sheetName val="tifico"/>
      <sheetName val="analis"/>
      <sheetName val="box culvert"/>
      <sheetName val="H_Upah"/>
      <sheetName val="TOEC"/>
      <sheetName val="BOQ INTERN"/>
      <sheetName val="Analisa_-Baku5"/>
      <sheetName val="Bill_of_Qty5"/>
      <sheetName val="Bill_of_Qty_MEP5"/>
      <sheetName val="Analisa_Baku_MEP5"/>
      <sheetName val="Rekap_Prelim5"/>
      <sheetName val="Rekap_Direct_Cost5"/>
      <sheetName val="Pivot-tabel-Isi_Data5"/>
      <sheetName val="Pivot-tabel-Copy_Database5"/>
      <sheetName val="Analisa_Upah_&amp;_Bahan_Plum5"/>
      <sheetName val="REF_ONLY5"/>
      <sheetName val="Isolasi_Luar_Dalam4"/>
      <sheetName val="Isolasi_Luar4"/>
      <sheetName val="HB_4"/>
      <sheetName val="Bill_Of_Quantity4"/>
      <sheetName val="Tata_Udara2"/>
      <sheetName val="RKP_PLUMBING2"/>
      <sheetName val="Analisa_Gabungan2"/>
      <sheetName val="H_Satuan2"/>
      <sheetName val="EXTERNAL_WORK2"/>
      <sheetName val="rab_me_(by_owner)_2"/>
      <sheetName val="BQ_(by_owner)2"/>
      <sheetName val="rab_me_(fisik)2"/>
      <sheetName val="3_3~PLB2"/>
      <sheetName val="HRG_BHN2"/>
      <sheetName val="Tie_Beam_GN2"/>
      <sheetName val="Tangga_GN2"/>
      <sheetName val="Analisa_Upah___Bahan_Plum2"/>
      <sheetName val="Blk-Mnl_lt_3-lt_atap2"/>
      <sheetName val="Analisa_ME_2"/>
      <sheetName val="Ahs_22"/>
      <sheetName val="Ahs_12"/>
      <sheetName val="Bill_No_2_1_Cold_Water_System2"/>
      <sheetName val="Cover_(x)2"/>
      <sheetName val="Cor_Apt2"/>
      <sheetName val="01A-_RAB1"/>
      <sheetName val="Man_power1"/>
      <sheetName val="PEK_TANAH1"/>
      <sheetName val="PEK_ASPAL1"/>
      <sheetName val="Analisa_&amp;_Upah1"/>
      <sheetName val="OFFICE_2_LT1"/>
      <sheetName val="rab_me__by_owner__1"/>
      <sheetName val="BQ__by_owner_1"/>
      <sheetName val="rab_me__fisik_1"/>
      <sheetName val="Analisa_21"/>
      <sheetName val="Fill_this_out_first___1"/>
      <sheetName val="rab_-_persiapan_&amp;_lantai-11"/>
      <sheetName val="Met_Pas_Batu1"/>
      <sheetName val="Met__Minor1"/>
      <sheetName val="Analisa_ME1"/>
      <sheetName val="MAIN_EQUIP_AC1"/>
      <sheetName val="Master_1_01"/>
      <sheetName val="Analisa_-Baku4"/>
      <sheetName val="Bill_of_Qty4"/>
      <sheetName val="Bill_of_Qty_MEP4"/>
      <sheetName val="Analisa_Baku_MEP4"/>
      <sheetName val="Rekap_Prelim4"/>
      <sheetName val="Rekap_Direct_Cost4"/>
      <sheetName val="Pivot-tabel-Isi_Data4"/>
      <sheetName val="Pivot-tabel-Copy_Database4"/>
      <sheetName val="Analisa_Upah_&amp;_Bahan_Plum4"/>
      <sheetName val="REF_ONLY4"/>
      <sheetName val="Isolasi_Luar_Dalam3"/>
      <sheetName val="Isolasi_Luar3"/>
      <sheetName val="HB_3"/>
      <sheetName val="Bill_Of_Quantity3"/>
      <sheetName val="Tata_Udara1"/>
      <sheetName val="RKP_PLUMBING1"/>
      <sheetName val="Analisa_Gabungan1"/>
      <sheetName val="H_Satuan1"/>
      <sheetName val="EXTERNAL_WORK1"/>
      <sheetName val="rab_me_(by_owner)_1"/>
      <sheetName val="BQ_(by_owner)1"/>
      <sheetName val="rab_me_(fisik)1"/>
      <sheetName val="3_3~PLB1"/>
      <sheetName val="HRG_BHN1"/>
      <sheetName val="Tie_Beam_GN1"/>
      <sheetName val="Tangga_GN1"/>
      <sheetName val="Analisa_Upah___Bahan_Plum1"/>
      <sheetName val="Blk-Mnl_lt_3-lt_atap1"/>
      <sheetName val="Analisa_ME_1"/>
      <sheetName val="Ahs_21"/>
      <sheetName val="Ahs_11"/>
      <sheetName val="Bill_No_2_1_Cold_Water_System1"/>
      <sheetName val="Cover_(x)1"/>
      <sheetName val="Cor_Apt1"/>
      <sheetName val="01A-_RAB"/>
      <sheetName val="Man_power"/>
      <sheetName val="PEK_TANAH"/>
      <sheetName val="PEK_ASPAL"/>
      <sheetName val="Analisa_&amp;_Upah"/>
      <sheetName val="OFFICE_2_LT"/>
      <sheetName val="rab_me__by_owner__"/>
      <sheetName val="BQ__by_owner_"/>
      <sheetName val="rab_me__fisik_"/>
      <sheetName val="Analisa_2"/>
      <sheetName val="Fill_this_out_first___"/>
      <sheetName val="rab_-_persiapan_&amp;_lantai-1"/>
      <sheetName val="Met_Pas_Batu"/>
      <sheetName val="Met__Minor"/>
      <sheetName val="Analisa_ME"/>
      <sheetName val="MAIN_EQUIP_AC"/>
      <sheetName val="Master_1_0"/>
      <sheetName val="Daf__No____4_2"/>
      <sheetName val="HSD"/>
      <sheetName val="BQ-E20-02(Rp)"/>
      <sheetName val="hrg-dsr"/>
      <sheetName val="gvl"/>
      <sheetName val="4-Basic Price"/>
      <sheetName val="3-DIV5"/>
      <sheetName val="M&amp;E R"/>
      <sheetName val="RAB PERSIAPAN "/>
      <sheetName val="BL"/>
      <sheetName val="Analis Kusen 1 ESKALASI"/>
      <sheetName val="SELISIH HARGA"/>
      <sheetName val="ｺﾝY条件BD"/>
      <sheetName val="2002"/>
      <sheetName val="Analisa HS"/>
      <sheetName val="AC"/>
      <sheetName val="Fin_Bengkel"/>
      <sheetName val="Fin_Showroom"/>
      <sheetName val="Str_Bengkel"/>
      <sheetName val="Str_Showroom"/>
      <sheetName val="KK"/>
      <sheetName val="Bill No_ 3"/>
      <sheetName val="ELEMENT SUM"/>
      <sheetName val="Man Power &amp; Comp"/>
      <sheetName val="기성"/>
      <sheetName val="국내총괄"/>
      <sheetName val="대비"/>
      <sheetName val="???1"/>
      <sheetName val="RAP"/>
      <sheetName val="table-5"/>
      <sheetName val="calc-2"/>
      <sheetName val="data"/>
      <sheetName val="tabel-4"/>
      <sheetName val="data-1"/>
      <sheetName val="Site Plan"/>
      <sheetName val="RAW MATERIALS "/>
      <sheetName val="COST-PERSON-J.O."/>
      <sheetName val="RENTAL1"/>
      <sheetName val="HARGA MATERIAL"/>
      <sheetName val="GENERAL"/>
      <sheetName val="Pricing"/>
      <sheetName val="trf 7 jht"/>
      <sheetName val="SAT"/>
      <sheetName val="Rek Tot"/>
      <sheetName val="부하(성남)"/>
      <sheetName val="Urai _ Guide Post"/>
      <sheetName val="Urai_Galian Tanah"/>
      <sheetName val="OFFICE"/>
      <sheetName val="RECEIVING INPECTION"/>
      <sheetName val="Piping"/>
      <sheetName val="電気設備表"/>
      <sheetName val="Student"/>
      <sheetName val="sheet 2"/>
      <sheetName val="RAB ME"/>
      <sheetName val="FIRE FIGHTING"/>
      <sheetName val="RAB"/>
      <sheetName val="anaUTama"/>
      <sheetName val="anaMob"/>
      <sheetName val="DIV7"/>
      <sheetName val="DIV3"/>
      <sheetName val="DIV2"/>
      <sheetName val="FACTOR"/>
      <sheetName val="Elec-ins"/>
      <sheetName val="Pivot-tabel-????Esa"/>
      <sheetName val="??Y??BD"/>
      <sheetName val="Steel-Twr"/>
      <sheetName val="LOADDAT"/>
      <sheetName val="W-17"/>
      <sheetName val="W-16"/>
      <sheetName val="W-18"/>
      <sheetName val="R-17"/>
      <sheetName val="W-12"/>
      <sheetName val="villa"/>
      <sheetName val="DETAIL RAP"/>
      <sheetName val="SITE-E"/>
      <sheetName val="一発シート"/>
      <sheetName val="L_Mechanical"/>
      <sheetName val="Anl.+"/>
      <sheetName val="112-885"/>
      <sheetName val="rab g. menara pengawas"/>
      <sheetName val="DOORWINDOW"/>
      <sheetName val="___1"/>
      <sheetName val="Fill_this_out_first___2"/>
      <sheetName val="name"/>
      <sheetName val="BQTOLTP"/>
      <sheetName val="C100-KICK"/>
      <sheetName val="Reactions"/>
      <sheetName val="BQ PLAMBING - SEMANAN"/>
      <sheetName val="AC_C"/>
      <sheetName val="??"/>
      <sheetName val="????"/>
      <sheetName val="NS GD.UTAMA"/>
      <sheetName val="6"/>
      <sheetName val="附表4-辅助工程"/>
      <sheetName val="附表4-公用工程项目"/>
      <sheetName val="附表2"/>
      <sheetName val="SAP"/>
      <sheetName val="ANALISA PEK.UMUM"/>
      <sheetName val="Harga Satuan"/>
      <sheetName val="A+Supl."/>
      <sheetName val="7"/>
      <sheetName val="BAHAN &amp; ALAT "/>
      <sheetName val="BHN-ALAT"/>
      <sheetName val="MAPP"/>
      <sheetName val="RKP"/>
      <sheetName val="Material&amp;Upah"/>
      <sheetName val="BasicPrice"/>
      <sheetName val="MI(data base)"/>
      <sheetName val="RANKING PELAPORAN"/>
      <sheetName val="alt1"/>
      <sheetName val="analisa Str"/>
      <sheetName val="5.1-5.4(1)-5.4(2)"/>
      <sheetName val="UnitRate22"/>
      <sheetName val="hsat-SD"/>
      <sheetName val="an-satuan"/>
      <sheetName val="Man Power _ Comp"/>
      <sheetName val="REKAP_ARSITEKTUR."/>
      <sheetName val="RAB.ADMINISTRASI PUSAT (1)"/>
      <sheetName val="Data_Neraca_Kom"/>
      <sheetName val="el-sum"/>
      <sheetName val="Mk Base"/>
      <sheetName val="BANGUNAN UTAMA"/>
      <sheetName val="Prelim Thp 2"/>
      <sheetName val="Direct Cost Thp 2"/>
      <sheetName val="HARGA ALAT"/>
      <sheetName val="FAK"/>
      <sheetName val="HS"/>
      <sheetName val="bialangsung"/>
      <sheetName val="MAP"/>
      <sheetName val="HD ALAT"/>
      <sheetName val="BAU"/>
      <sheetName val="database"/>
      <sheetName val="Waktu"/>
      <sheetName val="SDM"/>
      <sheetName val="PriceList"/>
      <sheetName val="AnAlat"/>
      <sheetName val="ANAL.BOW"/>
      <sheetName val="An-str(krgnyr)"/>
      <sheetName val="hasat"/>
      <sheetName val="Input Data"/>
      <sheetName val="HB ARSITEKTUR"/>
      <sheetName val="HB STRUKTUR"/>
      <sheetName val="Assetdb"/>
      <sheetName val="AssetPar"/>
      <sheetName val="Sales Parameter"/>
      <sheetName val="D2.4"/>
      <sheetName val="D3-3"/>
      <sheetName val="D4.3 (TE)"/>
      <sheetName val="D5.3 (TF) "/>
      <sheetName val="D8.3 (TJ)"/>
      <sheetName val="H-SAT"/>
      <sheetName val="Harga"/>
      <sheetName val="DBKoef"/>
      <sheetName val="FINISHING"/>
      <sheetName val="DEF"/>
      <sheetName val="610.05"/>
      <sheetName val="MENU"/>
      <sheetName val="Option List"/>
      <sheetName val="01Reg3"/>
      <sheetName val="harga dasar"/>
      <sheetName val="bd"/>
      <sheetName val="GP-WB"/>
      <sheetName val="basic wages"/>
      <sheetName val="RESUME"/>
      <sheetName val="Data-Masukan"/>
      <sheetName val="ANTEK"/>
      <sheetName val="ANALISA HARGA"/>
      <sheetName val="CashFlow"/>
      <sheetName val="HS1"/>
      <sheetName val="PP"/>
      <sheetName val="DATA_2018"/>
      <sheetName val="Analisa HSP"/>
      <sheetName val="AN-MAJOR"/>
      <sheetName val="An_Basic"/>
      <sheetName val="PROD"/>
      <sheetName val="Kinerja Proyek"/>
      <sheetName val="telp"/>
      <sheetName val="Ranking-LK"/>
      <sheetName val="trans"/>
      <sheetName val="target raker2"/>
      <sheetName val="BLOK-BJR"/>
      <sheetName val="Unit Rate"/>
      <sheetName val="DATA PROYEK"/>
      <sheetName val="input data umum"/>
      <sheetName val="HargaBahan"/>
      <sheetName val="HD BAHAN"/>
      <sheetName val="Tambahan anal"/>
      <sheetName val="TOTAL UPAH"/>
      <sheetName val="Parameter"/>
      <sheetName val="STOK MAT"/>
      <sheetName val="Galian"/>
      <sheetName val="DATA 2009"/>
      <sheetName val="DATA 2010"/>
      <sheetName val="Target Raker TW III"/>
      <sheetName val="KUB-01(10)"/>
      <sheetName val="jadw"/>
      <sheetName val="SUMBER"/>
      <sheetName val="7.PEK-STRUKTUR"/>
      <sheetName val="Param"/>
      <sheetName val="EDTL"/>
      <sheetName val="DaftarHarga"/>
      <sheetName val="Sheet3"/>
      <sheetName val="PERALATAN PROYEK GOL III A"/>
      <sheetName val="Cashflow_ref"/>
      <sheetName val="PROJ CASH"/>
      <sheetName val="Cover Sheet"/>
      <sheetName val="PRO"/>
      <sheetName val="Exchange Rates"/>
      <sheetName val="BD-LS"/>
      <sheetName val="KEBALAT"/>
      <sheetName val="610.04"/>
      <sheetName val="610.06"/>
      <sheetName val="610.07"/>
      <sheetName val="610.08"/>
      <sheetName val="SchC"/>
      <sheetName val="SchA"/>
      <sheetName val="SewAlat"/>
      <sheetName val="SchB"/>
      <sheetName val="SchD"/>
      <sheetName val="Agregat Halus &amp; Kasar"/>
      <sheetName val="HRG"/>
      <sheetName val="jan"/>
      <sheetName val="FEB"/>
      <sheetName val="MAR"/>
      <sheetName val="BTL-Persiapan"/>
      <sheetName val="BTL-Bau"/>
      <sheetName val="BTL-alat"/>
      <sheetName val="BTL-Rupa"/>
      <sheetName val="AUG02"/>
      <sheetName val="Sch"/>
      <sheetName val="Allowance"/>
      <sheetName val="SPJ"/>
      <sheetName val="Gaji"/>
      <sheetName val="prog-mgu"/>
      <sheetName val="TIE-INS"/>
      <sheetName val="Sat Bah &amp; Up"/>
      <sheetName val="rate-alat"/>
      <sheetName val="Upah "/>
      <sheetName val="??(??)"/>
      <sheetName val="DAFTAR_HARGA"/>
      <sheetName val="DIV_IV"/>
      <sheetName val="DIV_VIII"/>
      <sheetName val="BAHAN_"/>
      <sheetName val="analisa_harga_satuan"/>
      <sheetName val="hst__LAMP_1"/>
      <sheetName val="DRUP_(ASLI)"/>
      <sheetName val="FORM_X_COST"/>
      <sheetName val="D &amp; W sizes"/>
      <sheetName val="Weight Bridge"/>
      <sheetName val="Ahs.Pipa"/>
      <sheetName val="Pivot-tabel-____Esa"/>
      <sheetName val="__Y__BD"/>
      <sheetName val="__"/>
      <sheetName val="____"/>
      <sheetName val="Transfer Pump"/>
      <sheetName val="CF Rp-USD"/>
      <sheetName val="Man_Power_&amp;_Comp"/>
      <sheetName val="Cover Daf-2"/>
      <sheetName val="ANL_pakai"/>
      <sheetName val="FORMESTIMASI"/>
      <sheetName val="Harsat Bahan"/>
      <sheetName val="Harsat Upah"/>
      <sheetName val="hub"/>
      <sheetName val="AHS AC"/>
      <sheetName val="AHS FF"/>
      <sheetName val="AHS PLMB"/>
      <sheetName val="기준"/>
      <sheetName val="PERSIAPAN"/>
      <sheetName val="ELEKTRONIK"/>
      <sheetName val="AHS"/>
      <sheetName val="metode"/>
      <sheetName val="arsitektur"/>
      <sheetName val="sort2"/>
      <sheetName val="TAMKUR "/>
      <sheetName val="iTEM hARSAT"/>
      <sheetName val="4"/>
      <sheetName val="BGN PENUNJANG"/>
      <sheetName val="BILL 1"/>
      <sheetName val="gia vt,nc,may"/>
      <sheetName val="Du toan"/>
      <sheetName val="Quantity"/>
      <sheetName val="Keothep"/>
      <sheetName val="Re-bar"/>
      <sheetName val="Analisa_-Baku6"/>
      <sheetName val="Bill_of_Qty6"/>
      <sheetName val="Bill_of_Qty_MEP6"/>
      <sheetName val="Analisa_Baku_MEP6"/>
      <sheetName val="Rekap_Prelim6"/>
      <sheetName val="Rekap_Direct_Cost6"/>
      <sheetName val="Pivot-tabel-Isi_Data6"/>
      <sheetName val="Pivot-tabel-Copy_Database6"/>
      <sheetName val="Analisa_Upah_&amp;_Bahan_Plum6"/>
      <sheetName val="REF_ONLY6"/>
      <sheetName val="Isolasi_Luar_Dalam5"/>
      <sheetName val="Isolasi_Luar5"/>
      <sheetName val="HB_5"/>
      <sheetName val="Bill_Of_Quantity5"/>
      <sheetName val="EXTERNAL_WORK3"/>
      <sheetName val="H_Satuan3"/>
      <sheetName val="RKP_PLUMBING3"/>
      <sheetName val="Analisa_Upah___Bahan_Plum3"/>
      <sheetName val="rab_me_(by_owner)_3"/>
      <sheetName val="BQ_(by_owner)3"/>
      <sheetName val="rab_me_(fisik)3"/>
      <sheetName val="3_3~PLB3"/>
      <sheetName val="Tata_Udara3"/>
      <sheetName val="Analisa_Gabungan3"/>
      <sheetName val="Analisa_ME_3"/>
      <sheetName val="Man_power2"/>
      <sheetName val="Cover_(x)3"/>
      <sheetName val="Cor_Apt3"/>
      <sheetName val="HRG_BHN3"/>
      <sheetName val="Tie_Beam_GN3"/>
      <sheetName val="Tangga_GN3"/>
      <sheetName val="Blk-Mnl_lt_3-lt_atap3"/>
      <sheetName val="Bill_No_2_1_Cold_Water_System3"/>
      <sheetName val="Ahs_23"/>
      <sheetName val="Ahs_13"/>
      <sheetName val="01A-_RAB2"/>
      <sheetName val="rab_me__by_owner__2"/>
      <sheetName val="BQ__by_owner_2"/>
      <sheetName val="rab_me__fisik_2"/>
      <sheetName val="Analisa_&amp;_Upah2"/>
      <sheetName val="Analisa_ME2"/>
      <sheetName val="Master_1_02"/>
      <sheetName val="OFFICE_2_LT2"/>
      <sheetName val="Analisa_22"/>
      <sheetName val="Fill_this_out_first___3"/>
      <sheetName val="MAIN_EQUIP_AC2"/>
      <sheetName val="Daf__No____4_21"/>
      <sheetName val="PEK_TANAH2"/>
      <sheetName val="PEK_ASPAL2"/>
      <sheetName val="rab_-_persiapan_&amp;_lantai-12"/>
      <sheetName val="Fill_this_out_first___4"/>
      <sheetName val="Bill_2__PL___SUPPLY_A"/>
      <sheetName val="Met_Pas_Batu2"/>
      <sheetName val="Met__Minor2"/>
      <sheetName val="Lantai_I"/>
      <sheetName val="F_ALARM"/>
      <sheetName val="SELISIH_HARGA"/>
      <sheetName val="3-DIV7_B"/>
      <sheetName val="box_culvert"/>
      <sheetName val="Daf_1"/>
      <sheetName val="B_-_Norelec"/>
      <sheetName val="Input_monthly_capex"/>
      <sheetName val="25"/>
      <sheetName val="MADC"/>
      <sheetName val="Pintu &amp; Jendela"/>
      <sheetName val="Capex"/>
      <sheetName val="Zobowiazania"/>
      <sheetName val="BILANS"/>
      <sheetName val="rekap mekanikal"/>
      <sheetName val="Man_Power_&amp;_Comp1"/>
      <sheetName val="Upah_Bahan"/>
      <sheetName val="BOQ_INTERN"/>
      <sheetName val="3_4__CONCRETE_ANLS__C_O_T"/>
      <sheetName val="Analis_harga"/>
      <sheetName val="DAF_3_1"/>
      <sheetName val="DAF_3_11"/>
      <sheetName val="Site_Plan"/>
      <sheetName val="Summary"/>
      <sheetName val="Zones"/>
      <sheetName val="REKAPITULASI"/>
      <sheetName val="Div. 4"/>
      <sheetName val="PEK-HARIAN"/>
      <sheetName val="GE-1-2"/>
      <sheetName val="EE-PROP"/>
      <sheetName val="FreshWater"/>
      <sheetName val="LEMBAR1"/>
      <sheetName val="besi"/>
      <sheetName val="BANGUNAN PENUNJANG"/>
      <sheetName val="Blk-Mnl"/>
      <sheetName val="database-emp"/>
      <sheetName val="Formula"/>
      <sheetName val="Analisa HS Sound System"/>
      <sheetName val="Rekap Addendum"/>
      <sheetName val="cargo"/>
      <sheetName val="Valve"/>
      <sheetName val="RAB AR&amp;STR"/>
      <sheetName val="Report detil kondisi"/>
      <sheetName val="detil kondisi"/>
      <sheetName val="Sheet5"/>
      <sheetName val="Sheet4"/>
      <sheetName val="Satpek"/>
      <sheetName val="FLAF&amp;PARTSI"/>
      <sheetName val="Baja"/>
      <sheetName val="Beton K-250"/>
      <sheetName val="phuluc1"/>
      <sheetName val="Solar"/>
      <sheetName val="OLI HEQ"/>
      <sheetName val="BBM-03"/>
      <sheetName val="An"/>
      <sheetName val="REMUNERASISTANDAR"/>
      <sheetName val="TABEL-DETASIR"/>
      <sheetName val="__(__)"/>
      <sheetName val="CashFlwProjections"/>
      <sheetName val="Category 1"/>
      <sheetName val="BQ-Structur"/>
      <sheetName val="Rekap RAP real (2)"/>
      <sheetName val="support"/>
      <sheetName val="BQ-M"/>
      <sheetName val="d-kwantitas"/>
      <sheetName val="R office Eng Water Pump"/>
      <sheetName val="ELEMENT_SUM"/>
      <sheetName val="Bill_No__3"/>
      <sheetName val="HARGA_MATERIAL"/>
      <sheetName val="RAW_MATERIALS_"/>
      <sheetName val="COST-PERSON-J_O_"/>
      <sheetName val="Urai___Guide_Post"/>
      <sheetName val="Urai_Galian_Tanah"/>
      <sheetName val="sheet_2"/>
      <sheetName val="RAB_ME"/>
      <sheetName val="FIRE_FIGHTING"/>
      <sheetName val="RECEIVING_INPECTION"/>
      <sheetName val="Rek_Tot"/>
      <sheetName val="DETAIL_RAP"/>
      <sheetName val="Anl_+"/>
      <sheetName val="rab_g__menara_pengawas"/>
      <sheetName val="NS_GD_UTAMA"/>
      <sheetName val="ANSAT_K'AYI"/>
      <sheetName val="Cable_150kV_Ref_"/>
      <sheetName val="Analisa_HS"/>
      <sheetName val="D_&amp;_W_sizes"/>
      <sheetName val="4-Basic_Price"/>
      <sheetName val="M&amp;E_R"/>
      <sheetName val="RAB_PERSIAPAN_"/>
      <sheetName val="Analis_Kusen_1_ESKALASI"/>
      <sheetName val="M_Pekerjaan"/>
      <sheetName val="ANALISA_PEK_UMUM"/>
      <sheetName val="REKAP_ARSITEKTUR_"/>
      <sheetName val="RAB_ADMINISTRASI_PUSAT_(1)"/>
      <sheetName val="Man_Power___Comp"/>
      <sheetName val="Analisa_-Baku7"/>
      <sheetName val="Bill_of_Qty7"/>
      <sheetName val="Bill_of_Qty_MEP7"/>
      <sheetName val="Analisa_Baku_MEP7"/>
      <sheetName val="Rekap_Prelim7"/>
      <sheetName val="Rekap_Direct_Cost7"/>
      <sheetName val="Pivot-tabel-Isi_Data7"/>
      <sheetName val="Pivot-tabel-Copy_Database7"/>
      <sheetName val="Analisa_Upah_&amp;_Bahan_Plum7"/>
      <sheetName val="REF_ONLY7"/>
      <sheetName val="Isolasi_Luar_Dalam6"/>
      <sheetName val="Isolasi_Luar6"/>
      <sheetName val="HB_6"/>
      <sheetName val="Bill_Of_Quantity6"/>
      <sheetName val="EXTERNAL_WORK4"/>
      <sheetName val="H_Satuan4"/>
      <sheetName val="RKP_PLUMBING4"/>
      <sheetName val="Analisa_Upah___Bahan_Plum4"/>
      <sheetName val="rab_me_(by_owner)_4"/>
      <sheetName val="BQ_(by_owner)4"/>
      <sheetName val="rab_me_(fisik)4"/>
      <sheetName val="3_3~PLB4"/>
      <sheetName val="Tata_Udara4"/>
      <sheetName val="Analisa_Gabungan4"/>
      <sheetName val="Analisa_ME_4"/>
      <sheetName val="Man_power3"/>
      <sheetName val="Cover_(x)4"/>
      <sheetName val="Cor_Apt4"/>
      <sheetName val="HRG_BHN4"/>
      <sheetName val="Tie_Beam_GN4"/>
      <sheetName val="Tangga_GN4"/>
      <sheetName val="Blk-Mnl_lt_3-lt_atap4"/>
      <sheetName val="Bill_No_2_1_Cold_Water_System4"/>
      <sheetName val="Ahs_24"/>
      <sheetName val="Ahs_14"/>
      <sheetName val="01A-_RAB3"/>
      <sheetName val="rab_me__by_owner__3"/>
      <sheetName val="BQ__by_owner_3"/>
      <sheetName val="rab_me__fisik_3"/>
      <sheetName val="Analisa_&amp;_Upah3"/>
      <sheetName val="Analisa_ME3"/>
      <sheetName val="Master_1_03"/>
      <sheetName val="OFFICE_2_LT3"/>
      <sheetName val="Analisa_23"/>
      <sheetName val="Fill_this_out_first___5"/>
      <sheetName val="MAIN_EQUIP_AC3"/>
      <sheetName val="DAFTAR_HARGA1"/>
      <sheetName val="Daf__No____4_22"/>
      <sheetName val="PEK_TANAH3"/>
      <sheetName val="PEK_ASPAL3"/>
      <sheetName val="rab_-_persiapan_&amp;_lantai-13"/>
      <sheetName val="BAHAN_1"/>
      <sheetName val="analisa_harga_satuan1"/>
      <sheetName val="hst__LAMP_11"/>
      <sheetName val="Fill_this_out_first___6"/>
      <sheetName val="DRUP_(ASLI)1"/>
      <sheetName val="FORM_X_COST1"/>
      <sheetName val="DIV_IV1"/>
      <sheetName val="DIV_VIII1"/>
      <sheetName val="Bill_2__PL___SUPPLY_A1"/>
      <sheetName val="Met_Pas_Batu3"/>
      <sheetName val="Met__Minor3"/>
      <sheetName val="Lantai_I1"/>
      <sheetName val="F_ALARM1"/>
      <sheetName val="SELISIH_HARGA1"/>
      <sheetName val="3-DIV7_B1"/>
      <sheetName val="box_culvert1"/>
      <sheetName val="Daf_11"/>
      <sheetName val="B_-_Norelec1"/>
      <sheetName val="Input_monthly_capex1"/>
      <sheetName val="Man_Power_&amp;_Comp2"/>
      <sheetName val="Upah_Bahan1"/>
      <sheetName val="BOQ_INTERN1"/>
      <sheetName val="3_4__CONCRETE_ANLS__C_O_T1"/>
      <sheetName val="Analis_harga1"/>
      <sheetName val="DAF_3_12"/>
      <sheetName val="DAF_3_111"/>
      <sheetName val="Site_Plan1"/>
      <sheetName val="ELEMENT_SUM1"/>
      <sheetName val="Bill_No__31"/>
      <sheetName val="HARGA_MATERIAL1"/>
      <sheetName val="RAW_MATERIALS_1"/>
      <sheetName val="COST-PERSON-J_O_1"/>
      <sheetName val="Urai___Guide_Post1"/>
      <sheetName val="Urai_Galian_Tanah1"/>
      <sheetName val="sheet_21"/>
      <sheetName val="RAB_ME1"/>
      <sheetName val="FIRE_FIGHTING1"/>
      <sheetName val="RECEIVING_INPECTION1"/>
      <sheetName val="Rek_Tot1"/>
      <sheetName val="DETAIL_RAP1"/>
      <sheetName val="Anl_+1"/>
      <sheetName val="rab_g__menara_pengawas1"/>
      <sheetName val="NS_GD_UTAMA1"/>
      <sheetName val="ANSAT_K'AYI1"/>
      <sheetName val="Cable_150kV_Ref_1"/>
      <sheetName val="Analisa_HS1"/>
      <sheetName val="D_&amp;_W_sizes1"/>
      <sheetName val="4-Basic_Price1"/>
      <sheetName val="M&amp;E_R1"/>
      <sheetName val="RAB_PERSIAPAN_1"/>
      <sheetName val="Analis_Kusen_1_ESKALASI1"/>
      <sheetName val="M_Pekerjaan1"/>
      <sheetName val="ANALISA_PEK_UMUM1"/>
      <sheetName val="REKAP_ARSITEKTUR_1"/>
      <sheetName val="RAB_ADMINISTRASI_PUSAT_(1)1"/>
      <sheetName val="Man_Power___Comp1"/>
      <sheetName val="boq"/>
      <sheetName val="arab"/>
      <sheetName val="Cover Daf_2"/>
      <sheetName val="beton"/>
      <sheetName val="Sum"/>
      <sheetName val="BQ External"/>
      <sheetName val="6MONTHS"/>
      <sheetName val="gabungan (2)"/>
      <sheetName val="FP"/>
      <sheetName val="PLB"/>
      <sheetName val="Tanah"/>
      <sheetName val="Struktur"/>
      <sheetName val="Infrastruktur"/>
      <sheetName val="3-DIV4"/>
      <sheetName val="Asset"/>
      <sheetName val="By Act Cd-CE"/>
      <sheetName val="ocean voyage"/>
      <sheetName val="An.2"/>
      <sheetName val="har-mat"/>
      <sheetName val="SAT-BHN"/>
      <sheetName val="FA"/>
      <sheetName val="Vibro_Roller"/>
      <sheetName val="PO-2"/>
      <sheetName val="351BQMCN"/>
      <sheetName val="BQ ARS"/>
      <sheetName val="PROGRESS"/>
      <sheetName val="INPUT"/>
      <sheetName val="K 500"/>
      <sheetName val="Units"/>
      <sheetName val="Codes"/>
      <sheetName val="6_10__I"/>
      <sheetName val="2_3C"/>
      <sheetName val="2_4F"/>
      <sheetName val="6_9D_W"/>
      <sheetName val="Harga Bahan"/>
      <sheetName val="HSA &amp; PAB"/>
      <sheetName val="Harga Upah "/>
      <sheetName val="1.2"/>
      <sheetName val="koef"/>
      <sheetName val="material "/>
      <sheetName val="GRAND REKAP"/>
      <sheetName val="Hua Yang Quarterly"/>
      <sheetName val="SCHEDULE"/>
      <sheetName val="#REF"/>
      <sheetName val="BQ Mekanikal"/>
      <sheetName val="Basic Price"/>
      <sheetName val="PT."/>
      <sheetName val="tabel pnganan mslh"/>
      <sheetName val="BAB_5_2_BiaLang"/>
      <sheetName val="Harga_Satuan"/>
      <sheetName val="A+Supl_"/>
      <sheetName val="Harga_Satuan1"/>
      <sheetName val="A+Supl_1"/>
      <sheetName val="Kuantitas &amp; Harga"/>
      <sheetName val="Rekap Biaya"/>
      <sheetName val="LPP-201"/>
      <sheetName val="Cost Plan"/>
      <sheetName val="price"/>
      <sheetName val="5-Peralatan"/>
      <sheetName val="NP _2_"/>
      <sheetName val="FAKTOR"/>
      <sheetName val="BQ-1A prelim"/>
      <sheetName val="EQ_an"/>
      <sheetName val="ANALISA "/>
      <sheetName val="HG-UPAH"/>
      <sheetName val="HG_JADI"/>
      <sheetName val="BQBAS"/>
      <sheetName val="Harsat BHN AR,M"/>
      <sheetName val="TSS"/>
      <sheetName val="Investment Valuation"/>
      <sheetName val="dtxl"/>
      <sheetName val="Ｎｏ.13"/>
      <sheetName val="Harga ME "/>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DAF-4"/>
      <sheetName val="5-ALAT(1)"/>
      <sheetName val="daf-3(OK)"/>
      <sheetName val="daf-7(OK)"/>
      <sheetName val="Plint_List"/>
      <sheetName val="Luar"/>
      <sheetName val="Pintu Jendela"/>
      <sheetName val="PAD-F"/>
      <sheetName val="Bill No 2 Cover"/>
      <sheetName val="B.Rates 2014"/>
      <sheetName val="i-me"/>
      <sheetName val="tuong"/>
      <sheetName val="Electrical Works"/>
      <sheetName val="H_T_ INCOMING SYSTEM"/>
      <sheetName val="MAIN GATE HOUSE"/>
      <sheetName val="차액보증"/>
      <sheetName val="경비2내역"/>
      <sheetName val="Analisa Baku ME"/>
      <sheetName val="Analisa_-Baku8"/>
      <sheetName val="Bill_of_Qty8"/>
      <sheetName val="Bill_of_Qty_MEP8"/>
      <sheetName val="Analisa_Baku_MEP8"/>
      <sheetName val="Rekap_Prelim8"/>
      <sheetName val="Rekap_Direct_Cost8"/>
      <sheetName val="Pivot-tabel-Isi_Data8"/>
      <sheetName val="Pivot-tabel-Copy_Database8"/>
      <sheetName val="Analisa_Upah_&amp;_Bahan_Plum8"/>
      <sheetName val="REF_ONLY8"/>
      <sheetName val="Isolasi_Luar_Dalam7"/>
      <sheetName val="Isolasi_Luar7"/>
      <sheetName val="HB_7"/>
      <sheetName val="Bill_Of_Quantity7"/>
      <sheetName val="EXTERNAL_WORK5"/>
      <sheetName val="rab_me_(by_owner)_5"/>
      <sheetName val="BQ_(by_owner)5"/>
      <sheetName val="rab_me_(fisik)5"/>
      <sheetName val="H_Satuan5"/>
      <sheetName val="Cover_(x)5"/>
      <sheetName val="Cor_Apt5"/>
      <sheetName val="RKP_PLUMBING5"/>
      <sheetName val="Tata_Udara5"/>
      <sheetName val="Analisa_Gabungan5"/>
      <sheetName val="3_3~PLB5"/>
      <sheetName val="Analisa_ME_5"/>
      <sheetName val="Analisa_Upah___Bahan_Plum5"/>
      <sheetName val="Bill_No_2_1_Cold_Water_System5"/>
      <sheetName val="Blk-Mnl_lt_3-lt_atap5"/>
      <sheetName val="HRG_BHN5"/>
      <sheetName val="Tie_Beam_GN5"/>
      <sheetName val="Tangga_GN5"/>
      <sheetName val="Ahs_25"/>
      <sheetName val="Ahs_15"/>
      <sheetName val="Man_power4"/>
      <sheetName val="MAIN_EQUIP_AC4"/>
      <sheetName val="rab_me__by_owner__4"/>
      <sheetName val="BQ__by_owner_4"/>
      <sheetName val="rab_me__fisik_4"/>
      <sheetName val="Fill_this_out_first___7"/>
      <sheetName val="Analisa_24"/>
      <sheetName val="01A-_RAB4"/>
      <sheetName val="PEK_TANAH4"/>
      <sheetName val="PEK_ASPAL4"/>
      <sheetName val="Analisa_&amp;_Upah4"/>
      <sheetName val="Analisa_ME4"/>
      <sheetName val="Master_1_04"/>
      <sheetName val="OFFICE_2_LT4"/>
      <sheetName val="DAFTAR_HARGA2"/>
      <sheetName val="rab_-_persiapan_&amp;_lantai-14"/>
      <sheetName val="Met_Pas_Batu4"/>
      <sheetName val="Met__Minor4"/>
      <sheetName val="DIV_IV2"/>
      <sheetName val="DIV_VIII2"/>
      <sheetName val="3-DIV7_B2"/>
      <sheetName val="DAF_3_13"/>
      <sheetName val="DAF_3_112"/>
      <sheetName val="Daf__No____4_23"/>
      <sheetName val="ELEMENT_SUM2"/>
      <sheetName val="analisa_harga_satuan2"/>
      <sheetName val="hst__LAMP_12"/>
      <sheetName val="BAHAN_2"/>
      <sheetName val="Fill_this_out_first___8"/>
      <sheetName val="DRUP_(ASLI)2"/>
      <sheetName val="FORM_X_COST2"/>
      <sheetName val="F_ALARM2"/>
      <sheetName val="Lantai_I2"/>
      <sheetName val="box_culvert2"/>
      <sheetName val="Man_Power_&amp;_Comp3"/>
      <sheetName val="Analis_harga2"/>
      <sheetName val="Upah_Bahan2"/>
      <sheetName val="Daf_12"/>
      <sheetName val="BOQ_INTERN2"/>
      <sheetName val="4-Basic_Price2"/>
      <sheetName val="B_-_Norelec2"/>
      <sheetName val="SELISIH_HARGA2"/>
      <sheetName val="Bill_2__PL___SUPPLY_A2"/>
      <sheetName val="Input_monthly_capex2"/>
      <sheetName val="Bill_No__32"/>
      <sheetName val="Site_Plan2"/>
      <sheetName val="Urai___Guide_Post2"/>
      <sheetName val="Urai_Galian_Tanah2"/>
      <sheetName val="RAW_MATERIALS_2"/>
      <sheetName val="COST-PERSON-J_O_2"/>
      <sheetName val="RECEIVING_INPECTION2"/>
      <sheetName val="Rek_Tot2"/>
      <sheetName val="3_4__CONCRETE_ANLS__C_O_T2"/>
      <sheetName val="HARGA_MATERIAL2"/>
      <sheetName val="DETAIL_RAP2"/>
      <sheetName val="Anl_+2"/>
      <sheetName val="rab_g__menara_pengawas2"/>
      <sheetName val="ANSAT_K'AYI2"/>
      <sheetName val="Analisa_HS2"/>
      <sheetName val="Cable_150kV_Ref_2"/>
      <sheetName val="NS_GD_UTAMA2"/>
      <sheetName val="sheet_22"/>
      <sheetName val="RAB_ME2"/>
      <sheetName val="FIRE_FIGHTING2"/>
      <sheetName val="BQ_PLAMBING_-_SEMANAN"/>
      <sheetName val="D_&amp;_W_sizes2"/>
      <sheetName val="Weight_Bridge"/>
      <sheetName val="Ahs_Pipa"/>
      <sheetName val="TAMKUR_"/>
      <sheetName val="gia_vt,nc,may"/>
      <sheetName val="Du_toan"/>
      <sheetName val="Analis_Kusen_1_ESKALASI2"/>
      <sheetName val="M&amp;E_R2"/>
      <sheetName val="RAB_PERSIAPAN_2"/>
      <sheetName val="iTEM_hARSAT"/>
      <sheetName val="BGN_PENUNJANG"/>
      <sheetName val="M_Pekerjaan2"/>
      <sheetName val="ANALISA_PEK_UMUM2"/>
      <sheetName val="REKAP_ARSITEKTUR_2"/>
      <sheetName val="RAB_ADMINISTRASI_PUSAT_(1)2"/>
      <sheetName val="Man_Power___Comp2"/>
      <sheetName val="BILL_1"/>
      <sheetName val="Prelim_Thp_2"/>
      <sheetName val="Direct_Cost_Thp_2"/>
      <sheetName val="CF_Rp-USD"/>
      <sheetName val="Harsat_Bahan"/>
      <sheetName val="Harsat_Upah"/>
      <sheetName val="Cover_Daf-2"/>
      <sheetName val="Transfer_Pump"/>
      <sheetName val="7_PEK-STRUKTUR"/>
      <sheetName val="5_1-5_4(1)-5_4(2)"/>
      <sheetName val="AHS_AC"/>
      <sheetName val="AHS_FF"/>
      <sheetName val="AHS_PLMB"/>
      <sheetName val="Rekap_RAP_real_(2)"/>
      <sheetName val="Div__4"/>
      <sheetName val="Pintu_&amp;_Jendela"/>
      <sheetName val="trf_7_jht"/>
      <sheetName val="R_office_Eng_Water_Pump"/>
      <sheetName val="Mk_Base"/>
      <sheetName val="rekap_mekanikal"/>
      <sheetName val="Analisa_Harga"/>
      <sheetName val="Cover_Daf_2"/>
      <sheetName val="BQ_External"/>
      <sheetName val="Category_1"/>
      <sheetName val="OLI_HEQ"/>
      <sheetName val="BANGUNAN_PENUNJANG"/>
      <sheetName val="HARGA_ALAT"/>
      <sheetName val="Beton_K-250"/>
      <sheetName val="RAB_AR&amp;STR"/>
      <sheetName val="Report_detil_kondisi"/>
      <sheetName val="detil_kondisi"/>
      <sheetName val="gabungan_(2)"/>
      <sheetName val="BANGUNAN_UTAMA"/>
      <sheetName val="K_500"/>
      <sheetName val="By_Act_Cd-CE"/>
      <sheetName val="ocean_voyage"/>
      <sheetName val="An_2"/>
      <sheetName val="Earthwork"/>
      <sheetName val="비주거용"/>
      <sheetName val="DTCT"/>
      <sheetName val="electrical"/>
      <sheetName val="COAT&amp;WRAP-QIOT-#3"/>
      <sheetName val="PNT-QUOT-#3"/>
      <sheetName val="harmony_done"/>
      <sheetName val="전기"/>
      <sheetName val="Tai khoan"/>
      <sheetName val="Package1"/>
      <sheetName val="IBASE"/>
      <sheetName val="MTO REV_0"/>
      <sheetName val="tra_vat_lieu"/>
      <sheetName val="Daftar Upah"/>
      <sheetName val="SewerPipe"/>
      <sheetName val="Daf_No_1"/>
      <sheetName val="BQ Arsit"/>
      <sheetName val="An HarSatPek"/>
      <sheetName val="Sheet"/>
      <sheetName val="BG"/>
      <sheetName val="Budget Code"/>
      <sheetName val="TSO_CHUNG"/>
      <sheetName val="Du_lieu"/>
      <sheetName val="Don gia"/>
      <sheetName val="meas-wp"/>
      <sheetName val="Urug"/>
      <sheetName val="mob. dem"/>
      <sheetName val="Ars+Str+ME"/>
      <sheetName val="Beton-K-300"/>
      <sheetName val="DIV.2"/>
      <sheetName val="Anl Print"/>
      <sheetName val="Anal-Rab"/>
      <sheetName val="Sat-Rab"/>
      <sheetName val="Psr-Los 4x4"/>
      <sheetName val="bhn,upah,alat"/>
      <sheetName val="Ans Kom Precast"/>
      <sheetName val="LO"/>
      <sheetName val="uraian"/>
      <sheetName val="BQ-Tenis"/>
      <sheetName val="BOQ_Aula"/>
      <sheetName val="Prelim"/>
      <sheetName val="41,9&amp;36,3"/>
      <sheetName val="Gaji-Bag"/>
      <sheetName val="Proposal"/>
      <sheetName val=""/>
      <sheetName val="Hot Parts Rotation"/>
      <sheetName val="バルブ材質選定データ"/>
      <sheetName val="ﾄﾞﾊﾞｲFUEL GAS追見"/>
      <sheetName val="산근"/>
      <sheetName val="Gal Sal"/>
      <sheetName val="SILICATE"/>
      <sheetName val="入力作成表"/>
      <sheetName val="Nhan cong"/>
      <sheetName val="Buy vs. Lease Car"/>
      <sheetName val="NET ALL (M)"/>
      <sheetName val="Concrete"/>
      <sheetName val="NP (4)"/>
      <sheetName val="Unit Price"/>
      <sheetName val="Data basic price jgan diprint"/>
      <sheetName val="NP (2)"/>
      <sheetName val="analiz"/>
      <sheetName val="SP10"/>
      <sheetName val="UserInputs"/>
      <sheetName val="ANGGARAN"/>
      <sheetName val="ANALISA GRS TENGAH"/>
      <sheetName val="FINAL"/>
      <sheetName val="CRUSER"/>
      <sheetName val="das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85">
          <cell r="AG285">
            <v>0.75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ow r="285">
          <cell r="AG285">
            <v>0.75</v>
          </cell>
        </row>
      </sheetData>
      <sheetData sheetId="635">
        <row r="285">
          <cell r="AG285">
            <v>0.75</v>
          </cell>
        </row>
      </sheetData>
      <sheetData sheetId="636"/>
      <sheetData sheetId="637">
        <row r="285">
          <cell r="AG285">
            <v>0.75</v>
          </cell>
        </row>
      </sheetData>
      <sheetData sheetId="638">
        <row r="285">
          <cell r="AG285">
            <v>0.75</v>
          </cell>
        </row>
      </sheetData>
      <sheetData sheetId="639">
        <row r="285">
          <cell r="AG285">
            <v>0.75</v>
          </cell>
        </row>
      </sheetData>
      <sheetData sheetId="640">
        <row r="285">
          <cell r="AG285">
            <v>0.75</v>
          </cell>
        </row>
      </sheetData>
      <sheetData sheetId="641">
        <row r="285">
          <cell r="AG285">
            <v>0.75</v>
          </cell>
        </row>
      </sheetData>
      <sheetData sheetId="642">
        <row r="285">
          <cell r="AG285">
            <v>0.75</v>
          </cell>
        </row>
      </sheetData>
      <sheetData sheetId="643">
        <row r="285">
          <cell r="AG285">
            <v>0.75</v>
          </cell>
        </row>
      </sheetData>
      <sheetData sheetId="644">
        <row r="285">
          <cell r="AG285">
            <v>0.75</v>
          </cell>
        </row>
      </sheetData>
      <sheetData sheetId="645">
        <row r="285">
          <cell r="AG285">
            <v>0.75</v>
          </cell>
        </row>
      </sheetData>
      <sheetData sheetId="646">
        <row r="285">
          <cell r="AG285">
            <v>0.75</v>
          </cell>
        </row>
      </sheetData>
      <sheetData sheetId="647">
        <row r="285">
          <cell r="AG285">
            <v>0.75</v>
          </cell>
        </row>
      </sheetData>
      <sheetData sheetId="648">
        <row r="285">
          <cell r="AG285">
            <v>0.75</v>
          </cell>
        </row>
      </sheetData>
      <sheetData sheetId="649">
        <row r="285">
          <cell r="AG285">
            <v>0.75</v>
          </cell>
        </row>
      </sheetData>
      <sheetData sheetId="650">
        <row r="285">
          <cell r="AG285">
            <v>0.75</v>
          </cell>
        </row>
      </sheetData>
      <sheetData sheetId="651">
        <row r="285">
          <cell r="AG285">
            <v>0.75</v>
          </cell>
        </row>
      </sheetData>
      <sheetData sheetId="652">
        <row r="285">
          <cell r="AG285">
            <v>0.75</v>
          </cell>
        </row>
      </sheetData>
      <sheetData sheetId="653">
        <row r="285">
          <cell r="AG285">
            <v>0.75</v>
          </cell>
        </row>
      </sheetData>
      <sheetData sheetId="654">
        <row r="285">
          <cell r="AG285">
            <v>0.75</v>
          </cell>
        </row>
      </sheetData>
      <sheetData sheetId="655">
        <row r="285">
          <cell r="AG285">
            <v>0.75</v>
          </cell>
        </row>
      </sheetData>
      <sheetData sheetId="656">
        <row r="285">
          <cell r="AG285">
            <v>0.75</v>
          </cell>
        </row>
      </sheetData>
      <sheetData sheetId="657">
        <row r="285">
          <cell r="AG285">
            <v>0.75</v>
          </cell>
        </row>
      </sheetData>
      <sheetData sheetId="658">
        <row r="285">
          <cell r="AG285">
            <v>0.75</v>
          </cell>
        </row>
      </sheetData>
      <sheetData sheetId="659">
        <row r="285">
          <cell r="AG285">
            <v>0.75</v>
          </cell>
        </row>
      </sheetData>
      <sheetData sheetId="660">
        <row r="285">
          <cell r="AG285">
            <v>0.75</v>
          </cell>
        </row>
      </sheetData>
      <sheetData sheetId="661">
        <row r="285">
          <cell r="AG285">
            <v>0.75</v>
          </cell>
        </row>
      </sheetData>
      <sheetData sheetId="662">
        <row r="285">
          <cell r="AG285">
            <v>0.75</v>
          </cell>
        </row>
      </sheetData>
      <sheetData sheetId="663">
        <row r="285">
          <cell r="AG285">
            <v>0.75</v>
          </cell>
        </row>
      </sheetData>
      <sheetData sheetId="664">
        <row r="285">
          <cell r="AG285">
            <v>0.75</v>
          </cell>
        </row>
      </sheetData>
      <sheetData sheetId="665">
        <row r="285">
          <cell r="AG285">
            <v>0.75</v>
          </cell>
        </row>
      </sheetData>
      <sheetData sheetId="666">
        <row r="285">
          <cell r="AG285">
            <v>0.75</v>
          </cell>
        </row>
      </sheetData>
      <sheetData sheetId="667">
        <row r="285">
          <cell r="AG285">
            <v>0.75</v>
          </cell>
        </row>
      </sheetData>
      <sheetData sheetId="668">
        <row r="285">
          <cell r="AG285">
            <v>0.75</v>
          </cell>
        </row>
      </sheetData>
      <sheetData sheetId="669">
        <row r="285">
          <cell r="AG285">
            <v>0.75</v>
          </cell>
        </row>
      </sheetData>
      <sheetData sheetId="670">
        <row r="285">
          <cell r="AG285">
            <v>0.75</v>
          </cell>
        </row>
      </sheetData>
      <sheetData sheetId="671">
        <row r="285">
          <cell r="AG285">
            <v>0.75</v>
          </cell>
        </row>
      </sheetData>
      <sheetData sheetId="672">
        <row r="285">
          <cell r="AG285">
            <v>0.75</v>
          </cell>
        </row>
      </sheetData>
      <sheetData sheetId="673">
        <row r="285">
          <cell r="AG285">
            <v>0.75</v>
          </cell>
        </row>
      </sheetData>
      <sheetData sheetId="674">
        <row r="285">
          <cell r="AG285">
            <v>0.75</v>
          </cell>
        </row>
      </sheetData>
      <sheetData sheetId="675">
        <row r="285">
          <cell r="AG285">
            <v>0.75</v>
          </cell>
        </row>
      </sheetData>
      <sheetData sheetId="676">
        <row r="285">
          <cell r="AG285">
            <v>0.75</v>
          </cell>
        </row>
      </sheetData>
      <sheetData sheetId="677">
        <row r="285">
          <cell r="AG285">
            <v>0.75</v>
          </cell>
        </row>
      </sheetData>
      <sheetData sheetId="678">
        <row r="285">
          <cell r="AG285">
            <v>0.75</v>
          </cell>
        </row>
      </sheetData>
      <sheetData sheetId="679">
        <row r="285">
          <cell r="AG285">
            <v>0.75</v>
          </cell>
        </row>
      </sheetData>
      <sheetData sheetId="680">
        <row r="285">
          <cell r="AG285">
            <v>0.75</v>
          </cell>
        </row>
      </sheetData>
      <sheetData sheetId="681">
        <row r="285">
          <cell r="AG285">
            <v>0.75</v>
          </cell>
        </row>
      </sheetData>
      <sheetData sheetId="682">
        <row r="285">
          <cell r="AG285">
            <v>0.75</v>
          </cell>
        </row>
      </sheetData>
      <sheetData sheetId="683">
        <row r="285">
          <cell r="AG285">
            <v>0.75</v>
          </cell>
        </row>
      </sheetData>
      <sheetData sheetId="684">
        <row r="285">
          <cell r="AG285">
            <v>0.75</v>
          </cell>
        </row>
      </sheetData>
      <sheetData sheetId="685">
        <row r="285">
          <cell r="AG285">
            <v>0.75</v>
          </cell>
        </row>
      </sheetData>
      <sheetData sheetId="686">
        <row r="285">
          <cell r="AG285">
            <v>0.75</v>
          </cell>
        </row>
      </sheetData>
      <sheetData sheetId="687">
        <row r="285">
          <cell r="AG285">
            <v>0.75</v>
          </cell>
        </row>
      </sheetData>
      <sheetData sheetId="688">
        <row r="285">
          <cell r="AG285">
            <v>0.75</v>
          </cell>
        </row>
      </sheetData>
      <sheetData sheetId="689">
        <row r="285">
          <cell r="AG285">
            <v>0.75</v>
          </cell>
        </row>
      </sheetData>
      <sheetData sheetId="690">
        <row r="285">
          <cell r="AG285">
            <v>0.75</v>
          </cell>
        </row>
      </sheetData>
      <sheetData sheetId="691">
        <row r="285">
          <cell r="AG285">
            <v>0.75</v>
          </cell>
        </row>
      </sheetData>
      <sheetData sheetId="692">
        <row r="285">
          <cell r="AG285">
            <v>0.75</v>
          </cell>
        </row>
      </sheetData>
      <sheetData sheetId="693">
        <row r="285">
          <cell r="AG285">
            <v>0.75</v>
          </cell>
        </row>
      </sheetData>
      <sheetData sheetId="694">
        <row r="285">
          <cell r="AG285">
            <v>0.75</v>
          </cell>
        </row>
      </sheetData>
      <sheetData sheetId="695">
        <row r="285">
          <cell r="AG285">
            <v>0.75</v>
          </cell>
        </row>
      </sheetData>
      <sheetData sheetId="696" refreshError="1"/>
      <sheetData sheetId="697" refreshError="1"/>
      <sheetData sheetId="698" refreshError="1"/>
      <sheetData sheetId="699" refreshError="1"/>
      <sheetData sheetId="700" refreshError="1"/>
      <sheetData sheetId="701" refreshError="1"/>
      <sheetData sheetId="702" refreshError="1"/>
      <sheetData sheetId="703">
        <row r="285">
          <cell r="AG285">
            <v>0.75</v>
          </cell>
        </row>
      </sheetData>
      <sheetData sheetId="704">
        <row r="285">
          <cell r="AG285">
            <v>0.75</v>
          </cell>
        </row>
      </sheetData>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refreshError="1"/>
      <sheetData sheetId="752" refreshError="1"/>
      <sheetData sheetId="753" refreshError="1"/>
      <sheetData sheetId="754"/>
      <sheetData sheetId="755"/>
      <sheetData sheetId="756">
        <row r="285">
          <cell r="AG285">
            <v>0.75</v>
          </cell>
        </row>
      </sheetData>
      <sheetData sheetId="757">
        <row r="285">
          <cell r="AG285">
            <v>0.75</v>
          </cell>
        </row>
      </sheetData>
      <sheetData sheetId="758"/>
      <sheetData sheetId="759">
        <row r="285">
          <cell r="AG285">
            <v>0.75</v>
          </cell>
        </row>
      </sheetData>
      <sheetData sheetId="760">
        <row r="285">
          <cell r="AG285">
            <v>0.75</v>
          </cell>
        </row>
      </sheetData>
      <sheetData sheetId="761">
        <row r="285">
          <cell r="AG285">
            <v>0.75</v>
          </cell>
        </row>
      </sheetData>
      <sheetData sheetId="762">
        <row r="285">
          <cell r="AG285">
            <v>0.75</v>
          </cell>
        </row>
      </sheetData>
      <sheetData sheetId="763">
        <row r="285">
          <cell r="AG285">
            <v>0.75</v>
          </cell>
        </row>
      </sheetData>
      <sheetData sheetId="764">
        <row r="285">
          <cell r="AG285">
            <v>0.75</v>
          </cell>
        </row>
      </sheetData>
      <sheetData sheetId="765">
        <row r="285">
          <cell r="AG285">
            <v>0.75</v>
          </cell>
        </row>
      </sheetData>
      <sheetData sheetId="766">
        <row r="285">
          <cell r="AG285">
            <v>0.75</v>
          </cell>
        </row>
      </sheetData>
      <sheetData sheetId="767">
        <row r="285">
          <cell r="AG285">
            <v>0.75</v>
          </cell>
        </row>
      </sheetData>
      <sheetData sheetId="768">
        <row r="285">
          <cell r="AG285">
            <v>0.75</v>
          </cell>
        </row>
      </sheetData>
      <sheetData sheetId="769">
        <row r="285">
          <cell r="AG285">
            <v>0.75</v>
          </cell>
        </row>
      </sheetData>
      <sheetData sheetId="770">
        <row r="285">
          <cell r="AG285">
            <v>0.75</v>
          </cell>
        </row>
      </sheetData>
      <sheetData sheetId="771">
        <row r="285">
          <cell r="AG285">
            <v>0.75</v>
          </cell>
        </row>
      </sheetData>
      <sheetData sheetId="772">
        <row r="285">
          <cell r="AG285">
            <v>0.75</v>
          </cell>
        </row>
      </sheetData>
      <sheetData sheetId="773">
        <row r="285">
          <cell r="AG285">
            <v>0.75</v>
          </cell>
        </row>
      </sheetData>
      <sheetData sheetId="774">
        <row r="285">
          <cell r="AG285">
            <v>0.75</v>
          </cell>
        </row>
      </sheetData>
      <sheetData sheetId="775">
        <row r="285">
          <cell r="AG285">
            <v>0.75</v>
          </cell>
        </row>
      </sheetData>
      <sheetData sheetId="776">
        <row r="285">
          <cell r="AG285">
            <v>0.75</v>
          </cell>
        </row>
      </sheetData>
      <sheetData sheetId="777">
        <row r="285">
          <cell r="AG285">
            <v>0.75</v>
          </cell>
        </row>
      </sheetData>
      <sheetData sheetId="778">
        <row r="285">
          <cell r="AG285">
            <v>0.75</v>
          </cell>
        </row>
      </sheetData>
      <sheetData sheetId="779">
        <row r="285">
          <cell r="AG285">
            <v>0.75</v>
          </cell>
        </row>
      </sheetData>
      <sheetData sheetId="780">
        <row r="285">
          <cell r="AG285">
            <v>0.75</v>
          </cell>
        </row>
      </sheetData>
      <sheetData sheetId="781">
        <row r="285">
          <cell r="AG285">
            <v>0.75</v>
          </cell>
        </row>
      </sheetData>
      <sheetData sheetId="782">
        <row r="285">
          <cell r="AG285">
            <v>0.75</v>
          </cell>
        </row>
      </sheetData>
      <sheetData sheetId="783">
        <row r="285">
          <cell r="AG285">
            <v>0.75</v>
          </cell>
        </row>
      </sheetData>
      <sheetData sheetId="784">
        <row r="285">
          <cell r="AG285">
            <v>0.75</v>
          </cell>
        </row>
      </sheetData>
      <sheetData sheetId="785">
        <row r="285">
          <cell r="AG285">
            <v>0.75</v>
          </cell>
        </row>
      </sheetData>
      <sheetData sheetId="786">
        <row r="285">
          <cell r="AG285">
            <v>0.75</v>
          </cell>
        </row>
      </sheetData>
      <sheetData sheetId="787">
        <row r="285">
          <cell r="AG285">
            <v>0.75</v>
          </cell>
        </row>
      </sheetData>
      <sheetData sheetId="788">
        <row r="285">
          <cell r="AG285">
            <v>0.75</v>
          </cell>
        </row>
      </sheetData>
      <sheetData sheetId="789">
        <row r="285">
          <cell r="AG285">
            <v>0.75</v>
          </cell>
        </row>
      </sheetData>
      <sheetData sheetId="790">
        <row r="285">
          <cell r="AG285">
            <v>0.75</v>
          </cell>
        </row>
      </sheetData>
      <sheetData sheetId="791">
        <row r="285">
          <cell r="AG285">
            <v>0.75</v>
          </cell>
        </row>
      </sheetData>
      <sheetData sheetId="792">
        <row r="285">
          <cell r="AG285">
            <v>0.75</v>
          </cell>
        </row>
      </sheetData>
      <sheetData sheetId="793">
        <row r="285">
          <cell r="AG285">
            <v>0.75</v>
          </cell>
        </row>
      </sheetData>
      <sheetData sheetId="794">
        <row r="285">
          <cell r="AG285">
            <v>0.75</v>
          </cell>
        </row>
      </sheetData>
      <sheetData sheetId="795">
        <row r="285">
          <cell r="AG285">
            <v>0.75</v>
          </cell>
        </row>
      </sheetData>
      <sheetData sheetId="796">
        <row r="285">
          <cell r="AG285">
            <v>0.75</v>
          </cell>
        </row>
      </sheetData>
      <sheetData sheetId="797">
        <row r="285">
          <cell r="AG285">
            <v>0.75</v>
          </cell>
        </row>
      </sheetData>
      <sheetData sheetId="798">
        <row r="285">
          <cell r="AG285">
            <v>0.75</v>
          </cell>
        </row>
      </sheetData>
      <sheetData sheetId="799">
        <row r="285">
          <cell r="AG285">
            <v>0.75</v>
          </cell>
        </row>
      </sheetData>
      <sheetData sheetId="800">
        <row r="285">
          <cell r="AG285">
            <v>0.75</v>
          </cell>
        </row>
      </sheetData>
      <sheetData sheetId="801">
        <row r="285">
          <cell r="AG285">
            <v>0.75</v>
          </cell>
        </row>
      </sheetData>
      <sheetData sheetId="802">
        <row r="285">
          <cell r="AG285">
            <v>0.75</v>
          </cell>
        </row>
      </sheetData>
      <sheetData sheetId="803">
        <row r="285">
          <cell r="AG285">
            <v>0.75</v>
          </cell>
        </row>
      </sheetData>
      <sheetData sheetId="804">
        <row r="285">
          <cell r="AG285">
            <v>0.75</v>
          </cell>
        </row>
      </sheetData>
      <sheetData sheetId="805">
        <row r="285">
          <cell r="AG285">
            <v>0.75</v>
          </cell>
        </row>
      </sheetData>
      <sheetData sheetId="806">
        <row r="285">
          <cell r="AG285">
            <v>0.75</v>
          </cell>
        </row>
      </sheetData>
      <sheetData sheetId="807">
        <row r="285">
          <cell r="AG285">
            <v>0.75</v>
          </cell>
        </row>
      </sheetData>
      <sheetData sheetId="808">
        <row r="285">
          <cell r="AG285">
            <v>0.75</v>
          </cell>
        </row>
      </sheetData>
      <sheetData sheetId="809">
        <row r="285">
          <cell r="AG285">
            <v>0.75</v>
          </cell>
        </row>
      </sheetData>
      <sheetData sheetId="810">
        <row r="285">
          <cell r="AG285">
            <v>0.75</v>
          </cell>
        </row>
      </sheetData>
      <sheetData sheetId="811">
        <row r="285">
          <cell r="AG285">
            <v>0.75</v>
          </cell>
        </row>
      </sheetData>
      <sheetData sheetId="812">
        <row r="285">
          <cell r="AG285">
            <v>0.75</v>
          </cell>
        </row>
      </sheetData>
      <sheetData sheetId="813">
        <row r="285">
          <cell r="AG285">
            <v>0.75</v>
          </cell>
        </row>
      </sheetData>
      <sheetData sheetId="814">
        <row r="285">
          <cell r="AG285">
            <v>0.75</v>
          </cell>
        </row>
      </sheetData>
      <sheetData sheetId="815">
        <row r="285">
          <cell r="AG285">
            <v>0.75</v>
          </cell>
        </row>
      </sheetData>
      <sheetData sheetId="816">
        <row r="285">
          <cell r="AG285">
            <v>0.75</v>
          </cell>
        </row>
      </sheetData>
      <sheetData sheetId="817">
        <row r="285">
          <cell r="AG285">
            <v>0.75</v>
          </cell>
        </row>
      </sheetData>
      <sheetData sheetId="818"/>
      <sheetData sheetId="819">
        <row r="285">
          <cell r="AG285">
            <v>0.75</v>
          </cell>
        </row>
      </sheetData>
      <sheetData sheetId="820"/>
      <sheetData sheetId="821"/>
      <sheetData sheetId="822"/>
      <sheetData sheetId="823"/>
      <sheetData sheetId="824"/>
      <sheetData sheetId="825">
        <row r="285">
          <cell r="AG285">
            <v>0.75</v>
          </cell>
        </row>
      </sheetData>
      <sheetData sheetId="826">
        <row r="285">
          <cell r="AG285">
            <v>0.75</v>
          </cell>
        </row>
      </sheetData>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ow r="285">
          <cell r="AG285">
            <v>0.75</v>
          </cell>
        </row>
      </sheetData>
      <sheetData sheetId="895" refreshError="1"/>
      <sheetData sheetId="896">
        <row r="285">
          <cell r="AG285">
            <v>0.75</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F-7"/>
      <sheetName val="DF-7 (2)"/>
    </sheetNames>
    <sheetDataSet>
      <sheetData sheetId="0"/>
      <sheetData sheetId="1"/>
      <sheetData sheetId="2"/>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1.0"/>
      <sheetName val="Master 1.0 (2)"/>
      <sheetName val="Master Sch 1.0-sro2.Adari diske"/>
      <sheetName val="LO"/>
      <sheetName val="HB "/>
      <sheetName val="Cash Flow bulanan"/>
      <sheetName val="Master_1_0"/>
      <sheetName val="Master_1_0_(2)"/>
      <sheetName val="Master_Sch_1_0-sro2_Adari_diske"/>
      <sheetName val="Cover"/>
      <sheetName val="SEX"/>
      <sheetName val="BAG-2"/>
      <sheetName val="Bill of Qty MEP"/>
      <sheetName val="HRG BHN"/>
      <sheetName val="Up &amp; bhn"/>
      <sheetName val="REF.ONLY"/>
      <sheetName val="STR"/>
      <sheetName val="Material"/>
      <sheetName val="H.Satuan"/>
      <sheetName val="ANALISA"/>
      <sheetName val="BQ"/>
      <sheetName val="Rate"/>
      <sheetName val="Vibro_Roller"/>
      <sheetName val="DONGIA"/>
      <sheetName val="Perm. Test"/>
      <sheetName val="RAB"/>
      <sheetName val="dasar"/>
      <sheetName val="FLAF&amp;PARTSI"/>
      <sheetName val="01A- RAB"/>
      <sheetName val="Anl.+"/>
      <sheetName val="112-885"/>
      <sheetName val="BAB_5_2_BiaLang"/>
      <sheetName val="Analis Kusen 1 ESKALASI"/>
      <sheetName val="SITE-E"/>
      <sheetName val="Girder-30"/>
      <sheetName val="Ereksi-Girder-16"/>
      <sheetName val="ANALISA 1"/>
      <sheetName val="hardas"/>
      <sheetName val="Har-sat"/>
      <sheetName val="ctTBA"/>
      <sheetName val="Bab13"/>
      <sheetName val="LOADDAT"/>
      <sheetName val="analisa harga satuan"/>
      <sheetName val="PROG"/>
      <sheetName val="BIAYA 07"/>
      <sheetName val="DET 08"/>
      <sheetName val="CF-hot"/>
      <sheetName val="Rekapitulasi"/>
      <sheetName val="Harga Satuan"/>
      <sheetName val="DRUP (ASLI)"/>
      <sheetName val="RKP PLUMBING"/>
      <sheetName val="01A_ RAB"/>
      <sheetName val="struktur tdk dipakai"/>
      <sheetName val="NP (4)"/>
      <sheetName val="Analisa Upah &amp; Bahan Plum"/>
      <sheetName val="Bahan"/>
      <sheetName val="SELISIH HARGA"/>
      <sheetName val="gvl"/>
      <sheetName val="SAT"/>
      <sheetName val="Man Power _ Comp"/>
      <sheetName val="Upah"/>
      <sheetName val="REKAP"/>
      <sheetName val="DATA"/>
      <sheetName val="GD B"/>
      <sheetName val="GD C"/>
      <sheetName val="GD D"/>
      <sheetName val="GD E"/>
      <sheetName val="GD F"/>
      <sheetName val="GD G"/>
      <sheetName val="GD N"/>
      <sheetName val="PH"/>
      <sheetName val="PURA"/>
      <sheetName val="GD A"/>
      <sheetName val="HLM"/>
      <sheetName val="rab - persiapan &amp; lantai-1"/>
      <sheetName val="CRUDE RE-bar"/>
      <sheetName val="NAME"/>
      <sheetName val="Estimate"/>
      <sheetName val="FAK"/>
      <sheetName val="RAB-ME"/>
      <sheetName val="villa"/>
      <sheetName val="Sheet1"/>
      <sheetName val="Rekap Biaya"/>
      <sheetName val="SAT-DAS"/>
      <sheetName val="Alat"/>
      <sheetName val="Sub"/>
      <sheetName val="MARK UP"/>
      <sheetName val="Bill Of Quantity"/>
      <sheetName val="ES STG"/>
      <sheetName val="GFA-20-N"/>
      <sheetName val="NS GD.UGD"/>
      <sheetName val="STD GD.UGD"/>
      <sheetName val="JSiar"/>
      <sheetName val="own"/>
      <sheetName val="M8"/>
      <sheetName val="DAFTAR HARGA"/>
      <sheetName val="H.SAT"/>
      <sheetName val="Terbilang"/>
      <sheetName val="REQDELTA"/>
      <sheetName val="skenario"/>
      <sheetName val="REKAP (2)"/>
      <sheetName val="Input monthly capex"/>
      <sheetName val="ESCON"/>
      <sheetName val="Rekap RAP"/>
      <sheetName val="Analisa RAP"/>
      <sheetName val="Penyebaran M"/>
      <sheetName val="struktur"/>
      <sheetName val="A LIS"/>
      <sheetName val="A REKAP"/>
      <sheetName val="LISTRIK"/>
      <sheetName val="Quantity"/>
      <sheetName val="TYPE2"/>
      <sheetName val="RATE&amp;FCTR"/>
      <sheetName val="LEMBAR1"/>
      <sheetName val="Antek-2"/>
      <sheetName val="351BQMCN"/>
      <sheetName val="DES 15"/>
      <sheetName val="PERFORM"/>
      <sheetName val="Master_1_01"/>
      <sheetName val="Master_1_0_(2)1"/>
      <sheetName val="Master_Sch_1_0-sro2_Adari_disk1"/>
      <sheetName val="HB_"/>
      <sheetName val="Cash_Flow_bulanan"/>
      <sheetName val="HARGA_SATUAN"/>
      <sheetName val="H_Satuan"/>
      <sheetName val="Bill_of_Qty_MEP"/>
      <sheetName val="Up_&amp;_bhn"/>
      <sheetName val="HRG_BHN"/>
      <sheetName val="01A__RAB"/>
      <sheetName val="REF_ONLY"/>
      <sheetName val="DAFTAR_HARGA"/>
      <sheetName val="RAP1"/>
      <sheetName val="Rekap Prelim"/>
      <sheetName val="Rumus"/>
      <sheetName val="K"/>
      <sheetName val="Sch"/>
      <sheetName val="schalt"/>
      <sheetName val="schtng"/>
      <sheetName val="schbhn"/>
      <sheetName val="Sec I ML"/>
      <sheetName val="eval. Juli"/>
      <sheetName val="RC-BHN"/>
      <sheetName val="HSD"/>
      <sheetName val="DIV-3"/>
      <sheetName val="DIV-7"/>
      <sheetName val="DIV-8"/>
      <sheetName val="Concrete"/>
      <sheetName val="Daf_Harga"/>
      <sheetName val="BOQ"/>
      <sheetName val="Kode"/>
      <sheetName val="Hst_mat"/>
      <sheetName val="SUMBER DAYA"/>
      <sheetName val="D4"/>
      <sheetName val="D6"/>
      <sheetName val="D7"/>
      <sheetName val="D8"/>
      <sheetName val="ALATSEWA"/>
      <sheetName val="SUMBER"/>
      <sheetName val="DC"/>
      <sheetName val="DHS"/>
      <sheetName val="Agregat Halus &amp; Kasar"/>
      <sheetName val="harsat"/>
      <sheetName val="Lead Schedule"/>
      <sheetName val="TOWN"/>
      <sheetName val="INPUT 2"/>
      <sheetName val="G1"/>
      <sheetName val="rincian per proyek"/>
      <sheetName val="Analisa Tekhnis"/>
      <sheetName val="jan"/>
      <sheetName val="FEB"/>
      <sheetName val="MAR"/>
      <sheetName val="BD Div-2 sd 7.6"/>
      <sheetName val="Data Teknik"/>
      <sheetName val="Mark-up"/>
      <sheetName val="RAP (2)"/>
      <sheetName val="RAP"/>
      <sheetName val="BUL"/>
      <sheetName val="Analisa HSP"/>
      <sheetName val="DAF-2"/>
      <sheetName val="POL"/>
      <sheetName val="Du_lieu"/>
      <sheetName val="A"/>
      <sheetName val="Perm__Test"/>
      <sheetName val="01A-_RAB"/>
      <sheetName val="Anl_+"/>
      <sheetName val="Analis_Kusen_1_ESKALASI"/>
      <sheetName val="NP_(4)"/>
      <sheetName val="ANALISA_1"/>
      <sheetName val="rab_-_persiapan_&amp;_lantai-1"/>
      <sheetName val="RKP_PLUMBING"/>
      <sheetName val="GD_B"/>
      <sheetName val="GD_C"/>
      <sheetName val="GD_D"/>
      <sheetName val="GD_E"/>
      <sheetName val="GD_F"/>
      <sheetName val="GD_G"/>
      <sheetName val="GD_N"/>
      <sheetName val="GD_A"/>
      <sheetName val="CRUDE_RE-bar"/>
      <sheetName val="SELISIH_HARGA"/>
      <sheetName val="struktur_tdk_dipakai"/>
      <sheetName val="SUMBER_DAYA"/>
      <sheetName val="HARSAT-lain"/>
      <sheetName val="HARSAT-tanah"/>
      <sheetName val="UPH,BHN,ALT"/>
      <sheetName val="Hrg Sat"/>
      <sheetName val="UP-MAT-ALT"/>
      <sheetName val="GEN-ITEM"/>
      <sheetName val="terendah"/>
      <sheetName val="Div2"/>
      <sheetName val="BQ(ars)"/>
      <sheetName val="PBK01"/>
      <sheetName val="CASH-lapangan"/>
      <sheetName val="Hutang-div"/>
      <sheetName val="Rincian hutang-Lap"/>
      <sheetName val="5-RLP01"/>
      <sheetName val="1-LBP01"/>
      <sheetName val="Group"/>
      <sheetName val="TE TS FA LAN MATV"/>
      <sheetName val="J"/>
      <sheetName val="IV_1"/>
      <sheetName val="I_3_3"/>
      <sheetName val="Man_Power___Comp"/>
      <sheetName val="DIVI3"/>
      <sheetName val="ahs1"/>
      <sheetName val="ahs3"/>
      <sheetName val="pivotscd"/>
      <sheetName val="3-DIV3"/>
      <sheetName val="DIVISI 3"/>
      <sheetName val="Beton"/>
      <sheetName val="BAG-III"/>
      <sheetName val="Eng_Hrs"/>
      <sheetName val="Rekap Direct Cost"/>
      <sheetName val="Master Sch 1.0-sro2"/>
      <sheetName val="Master_1_02"/>
      <sheetName val="Master_1_0_(2)2"/>
      <sheetName val="Master_Sch_1_0-sro2_Adari_disk2"/>
      <sheetName val="HB_1"/>
      <sheetName val="Cash_Flow_bulanan1"/>
      <sheetName val="H_Satuan1"/>
      <sheetName val="Bill_of_Qty_MEP1"/>
      <sheetName val="Up_&amp;_bhn1"/>
      <sheetName val="HRG_BHN1"/>
      <sheetName val="REF_ONLY1"/>
      <sheetName val="Agregat_Halus_&amp;_Kasar"/>
      <sheetName val="analisa_harga_satuan"/>
      <sheetName val="BIAYA_07"/>
      <sheetName val="DET_08"/>
      <sheetName val="DRUP_(ASLI)"/>
      <sheetName val="NS_GD_UGD"/>
      <sheetName val="STD_GD_UGD"/>
      <sheetName val="MARK_UP"/>
      <sheetName val="DIVISI_3"/>
      <sheetName val="Ana. PU"/>
      <sheetName val="2 MASTER APP"/>
      <sheetName val="HS"/>
      <sheetName val="ANAL"/>
      <sheetName val="MAP"/>
      <sheetName val="610.04"/>
      <sheetName val="610.05"/>
      <sheetName val="610.06"/>
      <sheetName val="610.07"/>
      <sheetName val="610.08"/>
      <sheetName val="AnalisaSIPIL RIIL"/>
      <sheetName val="HARGA MATERIAL"/>
      <sheetName val="DKH-S3"/>
      <sheetName val="RinciBab1"/>
      <sheetName val="MAPP"/>
      <sheetName val="UMUM-PU"/>
      <sheetName val="1~3"/>
      <sheetName val="4"/>
      <sheetName val="5"/>
      <sheetName val="6"/>
      <sheetName val="RAB AR&amp;ST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Ref"/>
      <sheetName val="pro ra op"/>
      <sheetName val="grafik"/>
      <sheetName val="Kuantitas &amp; Harga"/>
      <sheetName val="AHS Marka"/>
      <sheetName val="AHS Aspal"/>
      <sheetName val="Volume"/>
      <sheetName val="Analis harga"/>
      <sheetName val="DivVII"/>
      <sheetName val="F1c DATA ADM6"/>
      <sheetName val="Master Edit"/>
      <sheetName val="Galian 1"/>
      <sheetName val="Rkp"/>
      <sheetName val="bill qty"/>
      <sheetName val="Bunga"/>
      <sheetName val="HPP"/>
      <sheetName val="Trf-SAP-GL"/>
      <sheetName val="GENERAL"/>
      <sheetName val="Pricing"/>
      <sheetName val="Anl.2s.d4e"/>
      <sheetName val="01A__RAB1"/>
      <sheetName val="Analisa_Upah_&amp;_Bahan_Plum"/>
      <sheetName val="DAFTAR_HARGA1"/>
      <sheetName val="H_SAT"/>
      <sheetName val="REKAP_(2)"/>
      <sheetName val="Bill_Of_Quantity"/>
      <sheetName val="Rekap_Biaya"/>
      <sheetName val="Rekap_RAP"/>
      <sheetName val="ES_STG"/>
      <sheetName val="Lead_Schedule"/>
      <sheetName val="INPUT_2"/>
      <sheetName val="A_LIS"/>
      <sheetName val="A_REKAP"/>
      <sheetName val="eval__Juli"/>
      <sheetName val="rincian_per_proyek"/>
      <sheetName val="BD_Div-2_sd_7_6"/>
      <sheetName val="Analisa_Tekhnis"/>
      <sheetName val="Analisa_RAP"/>
      <sheetName val="Penyebaran_M"/>
      <sheetName val="Input_monthly_capex"/>
      <sheetName val="Rekap_Prelim"/>
      <sheetName val="DES_15"/>
      <sheetName val="Hrg_Sat"/>
      <sheetName val="Master_Sch_1_0-sro2"/>
      <sheetName val="Master_1_03"/>
      <sheetName val="Master_1_0_(2)3"/>
      <sheetName val="Master_Sch_1_0-sro2_Adari_disk3"/>
      <sheetName val="HB_2"/>
      <sheetName val="Cash_Flow_bulanan2"/>
      <sheetName val="Bill_of_Qty_MEP2"/>
      <sheetName val="REF_ONLY2"/>
      <sheetName val="H_Satuan2"/>
      <sheetName val="Anl_+1"/>
      <sheetName val="01A-_RAB1"/>
      <sheetName val="HRG_BHN2"/>
      <sheetName val="Up_&amp;_bhn2"/>
      <sheetName val="analisa_harga_satuan1"/>
      <sheetName val="BIAYA_071"/>
      <sheetName val="DET_081"/>
      <sheetName val="ANALISA_11"/>
      <sheetName val="RKP_PLUMBING1"/>
      <sheetName val="01A__RAB2"/>
      <sheetName val="DRUP_(ASLI)1"/>
      <sheetName val="struktur_tdk_dipakai1"/>
      <sheetName val="Analis_Kusen_1_ESKALASI1"/>
      <sheetName val="NP_(4)1"/>
      <sheetName val="Analisa_Upah_&amp;_Bahan_Plum1"/>
      <sheetName val="SELISIH_HARGA1"/>
      <sheetName val="NS_GD_UGD1"/>
      <sheetName val="STD_GD_UGD1"/>
      <sheetName val="Perm__Test1"/>
      <sheetName val="rab_-_persiapan_&amp;_lantai-11"/>
      <sheetName val="MARK_UP1"/>
      <sheetName val="GD_B1"/>
      <sheetName val="GD_C1"/>
      <sheetName val="GD_D1"/>
      <sheetName val="GD_E1"/>
      <sheetName val="GD_F1"/>
      <sheetName val="GD_G1"/>
      <sheetName val="GD_N1"/>
      <sheetName val="GD_A1"/>
      <sheetName val="DAFTAR_HARGA2"/>
      <sheetName val="H_SAT1"/>
      <sheetName val="CRUDE_RE-bar1"/>
      <sheetName val="REKAP_(2)1"/>
      <sheetName val="SUMBER_DAYA1"/>
      <sheetName val="Bill_Of_Quantity1"/>
      <sheetName val="Rekap_Biaya1"/>
      <sheetName val="Rekap_RAP1"/>
      <sheetName val="ES_STG1"/>
      <sheetName val="Man_Power___Comp1"/>
      <sheetName val="Agregat_Halus_&amp;_Kasar1"/>
      <sheetName val="Lead_Schedule1"/>
      <sheetName val="INPUT_21"/>
      <sheetName val="A_LIS1"/>
      <sheetName val="A_REKAP1"/>
      <sheetName val="eval__Juli1"/>
      <sheetName val="rincian_per_proyek1"/>
      <sheetName val="BD_Div-2_sd_7_61"/>
      <sheetName val="Analisa_Tekhnis1"/>
      <sheetName val="Analisa_RAP1"/>
      <sheetName val="Penyebaran_M1"/>
      <sheetName val="Input_monthly_capex1"/>
      <sheetName val="Rekap_Prelim1"/>
      <sheetName val="DES_151"/>
      <sheetName val="Hrg_Sat1"/>
      <sheetName val="Master_Sch_1_0-sro21"/>
      <sheetName val="Sat Bah _ Up"/>
      <sheetName val="Worksheet"/>
      <sheetName val="BasicPrice"/>
      <sheetName val="Profil"/>
      <sheetName val="Appendix 2(SatDas)"/>
      <sheetName val="KEBALAT"/>
      <sheetName val="FINAL"/>
      <sheetName val="CRUSER"/>
      <sheetName val="NP"/>
      <sheetName val="ListEL"/>
      <sheetName val="bahan dan upah"/>
      <sheetName val="Bab 6 -3(5)"/>
      <sheetName val="2.3(2) Gor"/>
      <sheetName val="8.4.2 Rambu"/>
      <sheetName val="Elektrikal"/>
      <sheetName val="3-DIV5"/>
      <sheetName val="5-Peralatan"/>
      <sheetName val="3-DIV7.B"/>
      <sheetName val="extern"/>
      <sheetName val="Typ ITS"/>
      <sheetName val="data 2014"/>
      <sheetName val="Harga "/>
      <sheetName val="Daf.Dasar Upah&amp;Bahan"/>
      <sheetName val="Analisa ME"/>
      <sheetName val="6-AGREGAT"/>
      <sheetName val="DKH"/>
      <sheetName val="Cash2"/>
      <sheetName val="Hitung"/>
      <sheetName val="Gal-Tim(A)"/>
      <sheetName val="Beton(B)"/>
      <sheetName val="SCHEDULE"/>
      <sheetName val="asumsi"/>
      <sheetName val="EQ_an"/>
      <sheetName val="Analis Upah"/>
      <sheetName val="RAB JALUR Lend.tinggi"/>
      <sheetName val="Luas-Tot"/>
      <sheetName val="EQ"/>
      <sheetName val="HARGA SATUAN DASAR"/>
      <sheetName val="WT-LIST"/>
      <sheetName val="2.E"/>
      <sheetName val="2.F"/>
      <sheetName val="Hit Vol_Sk"/>
      <sheetName val="Gaji Pokok"/>
      <sheetName val="T. Proyek-Jabatan"/>
      <sheetName val="T. Lokasi"/>
      <sheetName val="T. Rumah"/>
      <sheetName val="T. Transport"/>
      <sheetName val="PNT"/>
      <sheetName val="pivot2"/>
      <sheetName val="pivot1"/>
      <sheetName val="B"/>
      <sheetName val="Harga Bahan"/>
      <sheetName val="HSA &amp; PAB"/>
      <sheetName val="Harga Upah "/>
      <sheetName val="TONG HOP VL-NC"/>
      <sheetName val="chitiet"/>
      <sheetName val="DON GIA"/>
      <sheetName val="VCV-BE-TONG"/>
      <sheetName val="CHITIET VL-NC"/>
      <sheetName val="MAP-Prog"/>
      <sheetName val="BoQ Total_lama"/>
      <sheetName val="ANSTRUK"/>
      <sheetName val="CalSheet"/>
      <sheetName val="Summary"/>
      <sheetName val="m schedule"/>
      <sheetName val="ekuitanak"/>
      <sheetName val="PHI"/>
      <sheetName val="Har Sat"/>
      <sheetName val="schalat"/>
      <sheetName val="schman"/>
      <sheetName val="schmat"/>
      <sheetName val="Rek"/>
      <sheetName val="ALATBERAT"/>
      <sheetName val="MASTER 1"/>
      <sheetName val="By"/>
      <sheetName val="anaUTama"/>
      <sheetName val="anaMob"/>
      <sheetName val="AnAlat"/>
      <sheetName val="DKH SN1-A"/>
      <sheetName val="S curve PRCPT"/>
      <sheetName val="DIV1"/>
      <sheetName val="CUACA"/>
      <sheetName val="Man_Power_Const"/>
      <sheetName val="note"/>
      <sheetName val="HRG DSR APP"/>
      <sheetName val="Hrgdsrupah"/>
      <sheetName val="SDM"/>
      <sheetName val="Master_1_04"/>
      <sheetName val="Master_1_0_(2)4"/>
      <sheetName val="Master_Sch_1_0-sro2_Adari_disk4"/>
      <sheetName val="HB_3"/>
      <sheetName val="Cash_Flow_bulanan3"/>
      <sheetName val="H_Satuan3"/>
      <sheetName val="Bill_of_Qty_MEP3"/>
      <sheetName val="Up_&amp;_bhn3"/>
      <sheetName val="HRG_BHN3"/>
      <sheetName val="REF_ONLY3"/>
      <sheetName val="01A-_RAB2"/>
      <sheetName val="Anl_+2"/>
      <sheetName val="NP_(4)2"/>
      <sheetName val="01A__RAB3"/>
      <sheetName val="Analis_Kusen_1_ESKALASI2"/>
      <sheetName val="ANALISA_12"/>
      <sheetName val="rab_-_persiapan_&amp;_lantai-12"/>
      <sheetName val="RKP_PLUMBING2"/>
      <sheetName val="GD_B2"/>
      <sheetName val="GD_C2"/>
      <sheetName val="GD_D2"/>
      <sheetName val="GD_E2"/>
      <sheetName val="GD_F2"/>
      <sheetName val="GD_G2"/>
      <sheetName val="GD_N2"/>
      <sheetName val="GD_A2"/>
      <sheetName val="Harga_Satuan1"/>
      <sheetName val="Rekap_Biaya2"/>
      <sheetName val="MARK_UP2"/>
      <sheetName val="Bill_Of_Quantity2"/>
      <sheetName val="ES_STG2"/>
      <sheetName val="struktur_tdk_dipakai2"/>
      <sheetName val="Man_Power___Comp2"/>
      <sheetName val="analisa_harga_satuan2"/>
      <sheetName val="BIAYA_072"/>
      <sheetName val="DET_082"/>
      <sheetName val="DRUP_(ASLI)2"/>
      <sheetName val="Analisa_Upah_&amp;_Bahan_Plum2"/>
      <sheetName val="SELISIH_HARGA2"/>
      <sheetName val="NS_GD_UGD2"/>
      <sheetName val="STD_GD_UGD2"/>
      <sheetName val="Perm__Test2"/>
      <sheetName val="DAFTAR_HARGA3"/>
      <sheetName val="H_SAT2"/>
      <sheetName val="CRUDE_RE-bar2"/>
      <sheetName val="REKAP_(2)2"/>
      <sheetName val="Agregat_Halus_&amp;_Kasar2"/>
      <sheetName val="DIVISI_31"/>
      <sheetName val="Master_Sch_1_0-sro22"/>
      <sheetName val="RAB_AR&amp;STR"/>
      <sheetName val="2_MASTER_APP"/>
      <sheetName val="Rekap_RAP2"/>
      <sheetName val="A_LIS2"/>
      <sheetName val="A_REKAP2"/>
      <sheetName val="Ana__PU"/>
      <sheetName val="610_04"/>
      <sheetName val="610_05"/>
      <sheetName val="610_06"/>
      <sheetName val="610_07"/>
      <sheetName val="610_08"/>
      <sheetName val="AnalisaSIPIL_RIIL"/>
      <sheetName val="SUMBER_DAYA2"/>
      <sheetName val="INPUT_22"/>
      <sheetName val="eval__Juli2"/>
      <sheetName val="Lead_Schedule2"/>
      <sheetName val="Analisa_Tekhnis2"/>
      <sheetName val="Input_monthly_capex2"/>
      <sheetName val="Rekap_Prelim2"/>
      <sheetName val="Analisa_RAP2"/>
      <sheetName val="Penyebaran_M2"/>
      <sheetName val="HARGA_MATERIAL"/>
      <sheetName val="DES_152"/>
      <sheetName val="Rekap_Direct_Cost"/>
      <sheetName val="Sec_I_ML"/>
      <sheetName val="pro_ra_op"/>
      <sheetName val="Hrg_Sat2"/>
      <sheetName val="rincian_per_proyek2"/>
      <sheetName val="BD_Div-2_sd_7_62"/>
      <sheetName val="Analis_harga"/>
      <sheetName val="bill_qty"/>
      <sheetName val="F1c_DATA_ADM6"/>
      <sheetName val="Master_Edit"/>
      <sheetName val="Galian_1"/>
      <sheetName val="Appendix_2(SatDas)"/>
      <sheetName val="Hit_Vol_Sk"/>
      <sheetName val="bahan_dan_upah"/>
      <sheetName val="Bab_6_-3(5)"/>
      <sheetName val="2_3(2)_Gor"/>
      <sheetName val="8_4_2_Rambu"/>
      <sheetName val="Data_Teknik"/>
      <sheetName val="RAP_(2)"/>
      <sheetName val="MASTER_1"/>
      <sheetName val="HARGA_SATUAN_DASAR"/>
      <sheetName val="2_E"/>
      <sheetName val="2_F"/>
      <sheetName val="Gaji_Pokok"/>
      <sheetName val="T__Proyek-Jabatan"/>
      <sheetName val="T__Lokasi"/>
      <sheetName val="T__Rumah"/>
      <sheetName val="T__Transport"/>
      <sheetName val="Anl_2s_d4e"/>
      <sheetName val="Analis_Upah"/>
      <sheetName val="RAB_JALUR_Lend_tinggi"/>
      <sheetName val="Kuantitas_&amp;_Harga"/>
      <sheetName val="Harga_Bahan"/>
      <sheetName val="HSA_&amp;_PAB"/>
      <sheetName val="Harga_Upah_"/>
      <sheetName val="TONG_HOP_VL-NC"/>
      <sheetName val="DON_GIA"/>
      <sheetName val="CHITIET_VL-NC"/>
      <sheetName val="BoQ_Total_lama"/>
      <sheetName val="m_schedule"/>
      <sheetName val="대비표"/>
      <sheetName val="Div.7.2"/>
      <sheetName val="AC"/>
      <sheetName val="Upah Bahan"/>
      <sheetName val="BAU"/>
      <sheetName val="Kajian Kendala"/>
      <sheetName val="KAS"/>
      <sheetName val="Rutin"/>
      <sheetName val="BOOQ"/>
      <sheetName val="Rekap Bill"/>
      <sheetName val="BoQ C4"/>
      <sheetName val="SAPON"/>
      <sheetName val="Tab"/>
      <sheetName val="Diameter"/>
      <sheetName val="DATA-ALAT"/>
      <sheetName val="ALAT1"/>
      <sheetName val="ALAT2 (TDK DIPAKAI)"/>
      <sheetName val="Breakdown"/>
      <sheetName val="Parameter"/>
      <sheetName val="ANTEK"/>
      <sheetName val="3-DIV4"/>
      <sheetName val="Mobilisasi"/>
      <sheetName val="Perhit.Alat"/>
      <sheetName val="EDTL"/>
      <sheetName val="BASIC"/>
      <sheetName val="HDasar"/>
      <sheetName val="H-Dasar"/>
      <sheetName val="HB"/>
      <sheetName val="Ass"/>
      <sheetName val="Formulir 7.6"/>
      <sheetName val="hitungan"/>
      <sheetName val="S_perny &amp; CV_lama"/>
      <sheetName val="PO-2"/>
      <sheetName val="arab"/>
      <sheetName val="TA"/>
      <sheetName val="U&amp;B"/>
      <sheetName val="Markup"/>
      <sheetName val="coba"/>
      <sheetName val="Analisa Upah _ Bahan Plum"/>
      <sheetName val="DAF-1"/>
      <sheetName val="Analisa SNI STANDART "/>
      <sheetName val="Dinding Beton K225"/>
      <sheetName val="Lantai Beton K225"/>
      <sheetName val="hs_ars"/>
      <sheetName val="Materials"/>
      <sheetName val="Analisa Harsat"/>
      <sheetName val="DAF.HRG"/>
      <sheetName val="bukan PNS"/>
      <sheetName val="URAIAN "/>
      <sheetName val="LS-Rutin"/>
      <sheetName val="Bahan+Upah ALL"/>
      <sheetName val="Dasboard"/>
      <sheetName val="H_Upah"/>
      <sheetName val="Preliminaries"/>
      <sheetName val="Elektronik"/>
      <sheetName val="Plumbing"/>
      <sheetName val="VAC"/>
      <sheetName val="VO"/>
      <sheetName val="Penjumlahan"/>
      <sheetName val="OFFICE 2 LT"/>
      <sheetName val="mg"/>
      <sheetName val="rab me (by owner) "/>
      <sheetName val="BQ (by owner)"/>
      <sheetName val="rab me (fisik)"/>
      <sheetName val="GE-1-2"/>
      <sheetName val="PL98"/>
      <sheetName val="EurotoolsXRates"/>
      <sheetName val="DIV.IV"/>
      <sheetName val="DIV.VI"/>
      <sheetName val="DIV.VIII"/>
      <sheetName val="PileCap"/>
      <sheetName val="Summary pilecap"/>
      <sheetName val="Skedjul-Pelaksanaan"/>
      <sheetName val="HARGA DASAR"/>
      <sheetName val="DIV.3"/>
      <sheetName val="DIV.8"/>
      <sheetName val="Up"/>
      <sheetName val="CH"/>
      <sheetName val="NC-CM"/>
      <sheetName val="LP_2 - KUNINGAN - DUKUH ATAS"/>
      <sheetName val="PopCache"/>
      <sheetName val="Solar"/>
      <sheetName val="OLI HEQ"/>
      <sheetName val="BBM-03"/>
      <sheetName val="bhn FINAL"/>
      <sheetName val="INPUT"/>
      <sheetName val="BOQ SNJ P.1"/>
      <sheetName val="BQ-E20-02(Rp)"/>
      <sheetName val="UshDeb00"/>
      <sheetName val="Rekap 2002 mod"/>
      <sheetName val="dengan pembangkitan"/>
      <sheetName val="BOQ EM"/>
      <sheetName val="URAIAN ANALIS"/>
      <sheetName val="cargo"/>
      <sheetName val="As"/>
      <sheetName val="HARGA SAT"/>
      <sheetName val="Gia"/>
      <sheetName val="TENAGA"/>
      <sheetName val="anal_hs"/>
      <sheetName val="info"/>
      <sheetName val="BQ-Structur"/>
      <sheetName val="Rekap RAP real (2)"/>
      <sheetName val="BQ1"/>
      <sheetName val="L-Mechanical"/>
      <sheetName val="div7"/>
      <sheetName val="gaji"/>
      <sheetName val="Sat_Bah___Up"/>
      <sheetName val="Analisa_ME"/>
      <sheetName val="TE_TS_FA_LAN_MATV"/>
      <sheetName val="HARGA_SAT"/>
      <sheetName val="304-06"/>
      <sheetName val="Data2"/>
      <sheetName val="Evaluasi Mingguan"/>
      <sheetName val="841"/>
      <sheetName val="811"/>
      <sheetName val="Analisa &amp; Upah"/>
      <sheetName val="DaftarHarga"/>
      <sheetName val="STOK MAT"/>
      <sheetName val="Monitor"/>
      <sheetName val="HB ARSITEKTUR"/>
      <sheetName val="Peralatan"/>
      <sheetName val="Basic Price"/>
      <sheetName val="GIRDER 2"/>
      <sheetName val="REKAP READYMIX"/>
      <sheetName val="TOTAL UPAH"/>
      <sheetName val="Harga"/>
      <sheetName val="BAHAN &amp; ALAT "/>
      <sheetName val="Isolasi Luar"/>
      <sheetName val="H.Upah"/>
      <sheetName val="Hargamaterial"/>
      <sheetName val="Hrg.Sat"/>
      <sheetName val="Sal"/>
      <sheetName val="ANAL-1"/>
      <sheetName val="PU.Anal SNI 2008"/>
      <sheetName val="Gen"/>
      <sheetName val="단가"/>
      <sheetName val="BQ25"/>
      <sheetName val="REK ADD"/>
      <sheetName val="BQ22"/>
      <sheetName val="BQ23"/>
      <sheetName val="차액보증"/>
      <sheetName val="M+MC"/>
      <sheetName val="BQ29"/>
      <sheetName val="BID"/>
      <sheetName val="DATE"/>
      <sheetName val="총괄표"/>
      <sheetName val="내역서"/>
      <sheetName val="DATA2009"/>
      <sheetName val="SIMPRO(AGST)"/>
      <sheetName val="P&amp;L01-02GR"/>
      <sheetName val="일위대가목차"/>
      <sheetName val="Pay Items"/>
      <sheetName val="FIRE FIGHTING"/>
      <sheetName val="산출내역서"/>
      <sheetName val="내역(중앙)"/>
      <sheetName val="내역(창신)"/>
      <sheetName val="Meto"/>
      <sheetName val="21"/>
      <sheetName val="영업소실적"/>
      <sheetName val="pro_ra_op1"/>
      <sheetName val="Rekap_Direct_Cost1"/>
      <sheetName val="Sec_I_ML1"/>
      <sheetName val="2_MASTER_APP1"/>
      <sheetName val="rab_-_persiapan_&amp;_lantai-13"/>
      <sheetName val="Anl_+3"/>
      <sheetName val="SELISIH_HARGA3"/>
      <sheetName val="DRUP_(ASLI)3"/>
      <sheetName val="pro_ra_op2"/>
      <sheetName val="Rekap_Direct_Cost2"/>
      <sheetName val="Sec_I_ML2"/>
      <sheetName val="2_MASTER_APP2"/>
      <sheetName val="DIVISI_32"/>
      <sheetName val="Analisa  _2_"/>
      <sheetName val="Pipe"/>
      <sheetName val="Anls"/>
      <sheetName val="BASEMENT"/>
      <sheetName val="Hrg Dsr"/>
      <sheetName val="3A7.1.Jln Insitu"/>
      <sheetName val="SAT-BHN"/>
      <sheetName val="Foundation"/>
      <sheetName val="compaction"/>
      <sheetName val="Anals"/>
      <sheetName val=" Analisa Harga"/>
      <sheetName val="BAHAN (2)"/>
      <sheetName val="HS Bhn&amp;Upah"/>
      <sheetName val="Bang B"/>
      <sheetName val="Bill_Qua"/>
      <sheetName val="HRG BAHAN &amp; UPAH okk"/>
      <sheetName val="Analis Kusen okk"/>
      <sheetName val="Budget"/>
      <sheetName val="Sat~Bahu"/>
      <sheetName val="8.1.1 Struktur Kantor Taman"/>
      <sheetName val="HRG-DASAR"/>
      <sheetName val="GRADE SKALA"/>
      <sheetName val="HSP"/>
      <sheetName val="Antek1"/>
      <sheetName val="Master_1_05"/>
      <sheetName val="Master_1_0_(2)5"/>
      <sheetName val="Master_Sch_1_0-sro2_Adari_disk5"/>
      <sheetName val="HB_4"/>
      <sheetName val="Cash_Flow_bulanan4"/>
      <sheetName val="H_Satuan4"/>
      <sheetName val="Bill_of_Qty_MEP4"/>
      <sheetName val="Up_&amp;_bhn4"/>
      <sheetName val="HRG_BHN4"/>
      <sheetName val="REF_ONLY4"/>
      <sheetName val="Perm__Test3"/>
      <sheetName val="01A__RAB4"/>
      <sheetName val="GD_B3"/>
      <sheetName val="GD_C3"/>
      <sheetName val="GD_D3"/>
      <sheetName val="GD_E3"/>
      <sheetName val="GD_F3"/>
      <sheetName val="GD_G3"/>
      <sheetName val="GD_N3"/>
      <sheetName val="GD_A3"/>
      <sheetName val="DAFTAR_HARGA4"/>
      <sheetName val="NS_GD_UGD3"/>
      <sheetName val="STD_GD_UGD3"/>
      <sheetName val="01A-_RAB3"/>
      <sheetName val="Analis_Kusen_1_ESKALASI3"/>
      <sheetName val="NP_(4)3"/>
      <sheetName val="analisa_harga_satuan3"/>
      <sheetName val="BIAYA_073"/>
      <sheetName val="DET_083"/>
      <sheetName val="ANALISA_13"/>
      <sheetName val="RKP_PLUMBING3"/>
      <sheetName val="struktur_tdk_dipakai3"/>
      <sheetName val="Analisa_Upah_&amp;_Bahan_Plum3"/>
      <sheetName val="CRUDE_RE-bar3"/>
      <sheetName val="SUMBER_DAYA3"/>
      <sheetName val="Hrg_Sat3"/>
      <sheetName val="MARK_UP3"/>
      <sheetName val="H_SAT3"/>
      <sheetName val="REKAP_(2)3"/>
      <sheetName val="Bill_Of_Quantity3"/>
      <sheetName val="Rekap_Biaya3"/>
      <sheetName val="Rekap_RAP3"/>
      <sheetName val="ES_STG3"/>
      <sheetName val="Man_Power___Comp3"/>
      <sheetName val="Agregat_Halus_&amp;_Kasar3"/>
      <sheetName val="Lead_Schedule3"/>
      <sheetName val="INPUT_23"/>
      <sheetName val="A_LIS3"/>
      <sheetName val="A_REKAP3"/>
      <sheetName val="eval__Juli3"/>
      <sheetName val="rincian_per_proyek3"/>
      <sheetName val="Analisa_Tekhnis3"/>
      <sheetName val="BD_Div-2_sd_7_63"/>
      <sheetName val="Analisa_RAP3"/>
      <sheetName val="Penyebaran_M3"/>
      <sheetName val="Input_monthly_capex3"/>
      <sheetName val="Rekap_Prelim3"/>
      <sheetName val="DES_153"/>
      <sheetName val="Analis_harga1"/>
      <sheetName val="Master_Sch_1_0-sro23"/>
      <sheetName val="bill_qty1"/>
      <sheetName val="HARGA_MATERIAL1"/>
      <sheetName val="F1c_DATA_ADM61"/>
      <sheetName val="Master_Edit1"/>
      <sheetName val="Galian_11"/>
      <sheetName val="Appendix_2(SatDas)1"/>
      <sheetName val="RAB_AR&amp;STR1"/>
      <sheetName val="Ana__PU1"/>
      <sheetName val="610_041"/>
      <sheetName val="610_051"/>
      <sheetName val="610_061"/>
      <sheetName val="610_071"/>
      <sheetName val="610_081"/>
      <sheetName val="AnalisaSIPIL_RIIL1"/>
      <sheetName val="bahan_dan_upah1"/>
      <sheetName val="Bab_6_-3(5)1"/>
      <sheetName val="2_3(2)_Gor1"/>
      <sheetName val="8_4_2_Rambu1"/>
      <sheetName val="MASTER_11"/>
      <sheetName val="Rekap_Bill"/>
      <sheetName val="BoQ_C4"/>
      <sheetName val="ALAT2_(TDK_DIPAKAI)"/>
      <sheetName val="Hit_Vol_Sk1"/>
      <sheetName val="Anl_2s_d4e1"/>
      <sheetName val="Kuantitas_&amp;_Harga1"/>
      <sheetName val="Harga_Bahan1"/>
      <sheetName val="HSA_&amp;_PAB1"/>
      <sheetName val="Harga_Upah_1"/>
      <sheetName val="Hrg_Dsr"/>
      <sheetName val="3A7_1_Jln_Insitu"/>
      <sheetName val="Div_7_2"/>
      <sheetName val="Rincian_hutang-Lap"/>
      <sheetName val="Upah_Bahan"/>
      <sheetName val="Kajian_Kendala"/>
      <sheetName val="bukan_PNS"/>
      <sheetName val="Analisa_Upah___Bahan_Plum"/>
      <sheetName val="Analisa_SNI_STANDART_"/>
      <sheetName val="Formulir_7_6"/>
      <sheetName val="Data_Teknik1"/>
      <sheetName val="RAP_(2)1"/>
      <sheetName val="S_perny_&amp;_CV_lama"/>
      <sheetName val="rab_me_(by_owner)_"/>
      <sheetName val="BQ_(by_owner)"/>
      <sheetName val="rab_me_(fisik)"/>
      <sheetName val="m_schedule1"/>
      <sheetName val="HARGA_SATUAN_DASAR1"/>
      <sheetName val="Analis_Upah1"/>
      <sheetName val="RAB_JALUR_Lend_tinggi1"/>
      <sheetName val="2_E1"/>
      <sheetName val="2_F1"/>
      <sheetName val="Gaji_Pokok1"/>
      <sheetName val="T__Proyek-Jabatan1"/>
      <sheetName val="T__Lokasi1"/>
      <sheetName val="T__Rumah1"/>
      <sheetName val="T__Transport1"/>
      <sheetName val="TONG_HOP_VL-NC1"/>
      <sheetName val="DON_GIA1"/>
      <sheetName val="CHITIET_VL-NC1"/>
      <sheetName val="BoQ_Total_lama1"/>
      <sheetName val="Typ_ITS"/>
      <sheetName val="Har_Sat"/>
      <sheetName val="Harga_"/>
      <sheetName val="3-DIV7_B"/>
      <sheetName val="DKH_SN1-A"/>
      <sheetName val="S_curve_PRCPT"/>
      <sheetName val="_Analisa_Harga"/>
      <sheetName val="BAHAN_(2)"/>
      <sheetName val="HS_Bhn&amp;Upah"/>
      <sheetName val="Bang_B"/>
      <sheetName val="OLI_HEQ"/>
      <sheetName val="Rekap_RAP_real_(2)"/>
      <sheetName val="HRG_DSR_APP"/>
      <sheetName val="HRG_BAHAN_&amp;_UPAH_okk"/>
      <sheetName val="Analis_Kusen_okk"/>
      <sheetName val="Analisa_HSP"/>
      <sheetName val="PP"/>
      <sheetName val="Analisa 2"/>
      <sheetName val="Boq-civil(B)"/>
      <sheetName val="SCH-2(P)"/>
      <sheetName val="RAB 1"/>
      <sheetName val="SNI FIX"/>
      <sheetName val="RAB2"/>
      <sheetName val="Analis"/>
      <sheetName val="RKAP1"/>
      <sheetName val="RKAP2"/>
      <sheetName val="AHSbj"/>
      <sheetName val="BARU-3"/>
      <sheetName val="BARU-4 "/>
      <sheetName val="LAMA-3"/>
      <sheetName val="LAMA-4"/>
      <sheetName val="A_Harga-13"/>
      <sheetName val="BY_Alat(sewa)-6"/>
      <sheetName val="CAT-14"/>
      <sheetName val="GBR-15"/>
      <sheetName val="Waktu"/>
      <sheetName val="DIV 5 ok"/>
      <sheetName val="CERUCUK OKE"/>
      <sheetName val="Additional"/>
      <sheetName val="DIV.2"/>
      <sheetName val="On Time"/>
      <sheetName val="Curup"/>
      <sheetName val="Prabu"/>
      <sheetName val="PESANTREN"/>
      <sheetName val="G"/>
      <sheetName val="ANAL KOEF"/>
      <sheetName val="MB"/>
      <sheetName val="SDMPROG"/>
      <sheetName val="List of Eqp"/>
      <sheetName val="UPA"/>
      <sheetName val="DWTables"/>
      <sheetName val="I_KAMAR"/>
      <sheetName val="lampiran"/>
      <sheetName val="PO2"/>
      <sheetName val="Hutang Lap"/>
      <sheetName val="Hutang-Wil"/>
      <sheetName val="div71"/>
      <sheetName val="div3"/>
      <sheetName val="Harga S Dasar"/>
      <sheetName val="000000"/>
      <sheetName val="Mtd_Pelak"/>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FINISHING"/>
      <sheetName val="EXTERNAL"/>
      <sheetName val="Paint"/>
      <sheetName val="Pintu"/>
      <sheetName val="Door"/>
      <sheetName val="Scope_of_work"/>
      <sheetName val="tam-kur_sipil"/>
      <sheetName val="tam-kur_baja"/>
      <sheetName val="M'trl_Baja"/>
      <sheetName val="UPAH_KERJA"/>
      <sheetName val="HARGA ALAT"/>
      <sheetName val="BQNSC"/>
      <sheetName val="Scdl"/>
      <sheetName val="Rekap Tahap 1"/>
      <sheetName val="326BQSTC"/>
      <sheetName val="EK-JAN-07"/>
      <sheetName val="TANJUNG-CONV"/>
      <sheetName val="Analisa -Baku"/>
      <sheetName val="S_Suramadu"/>
      <sheetName val="Weight Bridge"/>
      <sheetName val="Resume"/>
      <sheetName val="TOTAL"/>
      <sheetName val="chitimc"/>
      <sheetName val="THPDMoi  (2)"/>
      <sheetName val="dongia (2)"/>
      <sheetName val="gtrinh"/>
      <sheetName val="phuluc1"/>
      <sheetName val="lam-moi"/>
      <sheetName val="TONGKE3p "/>
      <sheetName val="giathanh1"/>
      <sheetName val="TH VL, NC, DDHT Thanhphuoc"/>
      <sheetName val="#REF"/>
      <sheetName val="thao-go"/>
      <sheetName val="TONGKE-HT"/>
      <sheetName val="DG"/>
      <sheetName val="dtxl"/>
      <sheetName val="LKVL-CK-HT-GD1"/>
      <sheetName val="t-h HA THE"/>
      <sheetName val="CHITIET VL-NC-TT -1p"/>
      <sheetName val="TONG HOP VL-NC TT"/>
      <sheetName val="TNHCHINH"/>
      <sheetName val="TH XL"/>
      <sheetName val="VC"/>
      <sheetName val="Tiepdia"/>
      <sheetName val="CHITIET VL-NC-TT-3p"/>
      <sheetName val="TDTKP"/>
      <sheetName val="TDTKP1"/>
      <sheetName val="KPVC-BD "/>
      <sheetName val="Sheet2"/>
      <sheetName val="BAHAN_STR"/>
      <sheetName val="ALT"/>
      <sheetName val="310801Pabrik PT Rehau"/>
      <sheetName val="ELEMENT SUM"/>
      <sheetName val="D3.1"/>
      <sheetName val="BL (1)"/>
      <sheetName val="00_Jumlah Total"/>
      <sheetName val="tifico"/>
      <sheetName val="Scope_of_work1"/>
      <sheetName val="tam-kur_sipil1"/>
      <sheetName val="tam-kur_baja1"/>
      <sheetName val="har_sat1"/>
      <sheetName val="M'trl_Baja1"/>
      <sheetName val="UPAH_KERJA1"/>
      <sheetName val="HARGA_ALAT"/>
      <sheetName val="STAFF"/>
      <sheetName val="Steel Material List"/>
      <sheetName val="Panel,feeder,elek"/>
      <sheetName val="TIE-INS"/>
      <sheetName val="BQ ARS"/>
      <sheetName val="an.el"/>
      <sheetName val="An.AC &amp; Plb"/>
      <sheetName val="Material Baja"/>
      <sheetName val="Gudang non AC-AC Struktur"/>
      <sheetName val="ANALISA PEK.UMUM"/>
      <sheetName val="H-Bahan"/>
      <sheetName val="BILL"/>
      <sheetName val="SELL-SUMM-COST"/>
      <sheetName val="Man Power"/>
      <sheetName val="Tie Beam GN"/>
      <sheetName val="PAD-F"/>
      <sheetName val="3"/>
      <sheetName val="Analisa Tend (2)"/>
      <sheetName val="Rekap Total"/>
      <sheetName val="LANTAI 10"/>
      <sheetName val="LANTAI 11"/>
      <sheetName val="LANTAI 12"/>
      <sheetName val="LANTAI 13"/>
      <sheetName val="LANTAI 14"/>
      <sheetName val="LANTAI 15"/>
      <sheetName val="LANTAI 16"/>
      <sheetName val="LANTAI 5"/>
      <sheetName val="LANTAI 6"/>
      <sheetName val="LANTAI 7"/>
      <sheetName val="LANTAI 9"/>
      <sheetName val="LANTAI MESIN"/>
      <sheetName val="Bill sipil"/>
      <sheetName val="MADC"/>
      <sheetName val="perkerasan"/>
      <sheetName val="D2.2"/>
      <sheetName val="Satuan"/>
      <sheetName val="Metod TWR"/>
      <sheetName val="TOEVOER"/>
      <sheetName val="XLR_NoRangeSheet"/>
      <sheetName val="ANALISA (2)"/>
      <sheetName val="lap-bulan"/>
      <sheetName val="DATUM"/>
      <sheetName val="IN"/>
      <sheetName val="DHSD"/>
      <sheetName val="COST-SUM"/>
      <sheetName val="UPAH + ALAT"/>
      <sheetName val="divII"/>
      <sheetName val="Price"/>
      <sheetName val="D3"/>
      <sheetName val="Scope_of_work2"/>
      <sheetName val="tam-kur_sipil2"/>
      <sheetName val="tam-kur_baja2"/>
      <sheetName val="har_sat2"/>
      <sheetName val="M'trl_Baja2"/>
      <sheetName val="HARGA_MATERIAL2"/>
      <sheetName val="UPAH_KERJA2"/>
      <sheetName val="HARGA_ALAT1"/>
      <sheetName val="Rekap_Tahap_1"/>
      <sheetName val="Weight_Bridge"/>
      <sheetName val="Analisa_-Baku"/>
      <sheetName val="THPDMoi__(2)"/>
      <sheetName val="dongia_(2)"/>
      <sheetName val="TONGKE3p_"/>
      <sheetName val="TH_VL,_NC,_DDHT_Thanhphuoc"/>
      <sheetName val="t-h_HA_THE"/>
      <sheetName val="CHITIET_VL-NC-TT_-1p"/>
      <sheetName val="TONG_HOP_VL-NC_TT"/>
      <sheetName val="TH_XL"/>
      <sheetName val="CHITIET_VL-NC-TT-3p"/>
      <sheetName val="KPVC-BD_"/>
      <sheetName val="ELEMENT_SUM"/>
      <sheetName val="00_Jumlah_Total"/>
      <sheetName val="D3_1"/>
      <sheetName val="ANALISA_(2)"/>
      <sheetName val="ana_str"/>
      <sheetName val="MacPro"/>
      <sheetName val="Form-3.3"/>
      <sheetName val="Har-sat-dasr"/>
      <sheetName val="RAB_RS"/>
      <sheetName val="BOM29-1"/>
      <sheetName val="Rincian"/>
      <sheetName val="komponen"/>
      <sheetName val="anls ttk"/>
      <sheetName val="Vol_dinding"/>
      <sheetName val="G_SUMMARY"/>
      <sheetName val="AHS"/>
      <sheetName val="Tataudara"/>
      <sheetName val="Sheet"/>
      <sheetName val="UNIT PRICE"/>
      <sheetName val="Divisi1"/>
      <sheetName val="Basic P"/>
      <sheetName val="Metod_TWR"/>
      <sheetName val="Basic_P"/>
      <sheetName val="310801Pabrik_PT_Rehau"/>
      <sheetName val="Steel_Material_List"/>
      <sheetName val="BQ_ARS"/>
      <sheetName val="BL_(1)"/>
      <sheetName val="Material_Baja"/>
      <sheetName val="ANALISA_PEK_UMUM"/>
      <sheetName val="Gudang_non_AC-AC_Struktur"/>
      <sheetName val="Analisa_Tend_(2)"/>
      <sheetName val="Rekap_Total"/>
      <sheetName val="Man_Power"/>
      <sheetName val="D2_2"/>
      <sheetName val="an_el"/>
      <sheetName val="An_AC_&amp;_Plb"/>
      <sheetName val="Tie_Beam_GN"/>
      <sheetName val="LANTAI_10"/>
      <sheetName val="LANTAI_11"/>
      <sheetName val="LANTAI_12"/>
      <sheetName val="LANTAI_13"/>
      <sheetName val="LANTAI_14"/>
      <sheetName val="LANTAI_15"/>
      <sheetName val="LANTAI_16"/>
      <sheetName val="LANTAI_5"/>
      <sheetName val="LANTAI_6"/>
      <sheetName val="LANTAI_7"/>
      <sheetName val="LANTAI_9"/>
      <sheetName val="LANTAI_MESIN"/>
      <sheetName val="Bill_sipil"/>
      <sheetName val="Owning cost Alat"/>
      <sheetName val="BHN-ALAT"/>
      <sheetName val="hrg.bhn"/>
      <sheetName val="RLB"/>
      <sheetName val="REKAP STRUKTUR"/>
      <sheetName val="hub"/>
      <sheetName val="Summary - Budget"/>
      <sheetName val="7.공정표"/>
      <sheetName val="MAP 1-2"/>
      <sheetName val="SPK"/>
      <sheetName val="DAFT_ALAT,UPAH &amp; MAT"/>
      <sheetName val="Const"/>
      <sheetName val="ARSITEKTUR"/>
      <sheetName val="REKAP_STRUKTUR"/>
      <sheetName val="Summary_-_Budget"/>
      <sheetName val="Koefisien"/>
      <sheetName val="COVERUSRP"/>
      <sheetName val="PriceList"/>
      <sheetName val="Spesifikasi "/>
      <sheetName val="LUMPSUM"/>
      <sheetName val="UnitRate22"/>
      <sheetName val="5-ALAT(1)"/>
      <sheetName val="4-Basic Price"/>
      <sheetName val="HRGA SATUAN UPAH-BAHAN"/>
      <sheetName val="An-Pek-Arui"/>
      <sheetName val="Owning"/>
      <sheetName val="List Plant"/>
      <sheetName val="Pengalaman Per"/>
      <sheetName val="std.wt."/>
      <sheetName val="UPAH _ ALAT"/>
      <sheetName val="FR"/>
      <sheetName val="Hargamat"/>
      <sheetName val="PC"/>
      <sheetName val="BQ_Methanol"/>
      <sheetName val="PipWT"/>
      <sheetName val="310801Pabrik PT Rehau.xls"/>
      <sheetName val="Koef"/>
      <sheetName val="PVC"/>
      <sheetName val="PERSIAPAN"/>
      <sheetName val="UTILITAS"/>
      <sheetName val="INDEX"/>
      <sheetName val="anl.sa"/>
      <sheetName val="B.as"/>
      <sheetName val="UBA RAB"/>
      <sheetName val="Bill rekap"/>
      <sheetName val="Bhn.Ars"/>
      <sheetName val="ALL SUM"/>
      <sheetName val="Hrg Satuan"/>
      <sheetName val="钢筋"/>
      <sheetName val="RAB_HPS"/>
      <sheetName val="Rev"/>
      <sheetName val="산근"/>
      <sheetName val="Eng_Hrs (HO)"/>
      <sheetName val="Pspn"/>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Mall"/>
      <sheetName val="Daf. No. - 4.2"/>
      <sheetName val="SMP"/>
      <sheetName val="Data Alat"/>
      <sheetName val="H-BHN"/>
      <sheetName val="SUM"/>
      <sheetName val="Harsat Bahan"/>
      <sheetName val="Harsat Upah"/>
      <sheetName val="kalibrasi-Tank"/>
      <sheetName val="3-DIV1"/>
      <sheetName val="Bahan &amp; Upah"/>
      <sheetName val="DT SECTION 3"/>
      <sheetName val="DB"/>
      <sheetName val="jml pekerja"/>
      <sheetName val="B-P"/>
      <sheetName val="basic_price"/>
      <sheetName val="terima out"/>
      <sheetName val="RAB1"/>
      <sheetName val="HSATUAN"/>
      <sheetName val="Sales Parameter"/>
      <sheetName val="Kinerja Proyek"/>
      <sheetName val="PRD 01-4"/>
      <sheetName val="PRD 01-3"/>
      <sheetName val="anal rinci"/>
      <sheetName val="TABEL"/>
      <sheetName val="BQ OE"/>
      <sheetName val="MT_an"/>
      <sheetName val="Sheet3"/>
      <sheetName val="HARSAT-lhn"/>
      <sheetName val="hrgsat"/>
      <sheetName val="TAGIHAN"/>
      <sheetName val="duadan3"/>
      <sheetName val="BHN+KMK"/>
      <sheetName val="eval"/>
      <sheetName val="DKH_2"/>
      <sheetName val="Stay Cable-1"/>
      <sheetName val="DKH_1"/>
      <sheetName val="SUB+KMK"/>
      <sheetName val="TNG"/>
      <sheetName val="Anls_BKL"/>
      <sheetName val="Div A"/>
      <sheetName val="Div B"/>
      <sheetName val="Div C"/>
      <sheetName val="Div D"/>
      <sheetName val="Div E"/>
      <sheetName val="Div F"/>
      <sheetName val="Div G"/>
      <sheetName val="Div H"/>
      <sheetName val="Div I"/>
      <sheetName val="Div J"/>
      <sheetName val="Div K"/>
      <sheetName val="Div L"/>
      <sheetName val="Div M"/>
      <sheetName val="Div N"/>
      <sheetName val="Div O"/>
      <sheetName val="Div P"/>
      <sheetName val="Div Q"/>
      <sheetName val="HASAT"/>
      <sheetName val="DASH"/>
      <sheetName val="BA_CCO"/>
      <sheetName val="Daf_isi"/>
      <sheetName val="MT"/>
      <sheetName val="Mat"/>
      <sheetName val="WI"/>
      <sheetName val=" PE-F-42 MR 9 Manpower"/>
      <sheetName val="Proposal"/>
      <sheetName val="REKAP_ARSITEKTUR."/>
      <sheetName val="Notes"/>
      <sheetName val="Scope_of_work3"/>
      <sheetName val="tam-kur_sipil3"/>
      <sheetName val="tam-kur_baja3"/>
      <sheetName val="har_sat3"/>
      <sheetName val="M'trl_Baja3"/>
      <sheetName val="HARGA_MATERIAL3"/>
      <sheetName val="UPAH_KERJA3"/>
      <sheetName val="HARGA_ALAT2"/>
      <sheetName val="Rekap_Tahap_11"/>
      <sheetName val="Analisa_-Baku1"/>
      <sheetName val="Weight_Bridge1"/>
      <sheetName val="ELEMENT_SUM1"/>
      <sheetName val="THPDMoi__(2)1"/>
      <sheetName val="dongia_(2)1"/>
      <sheetName val="TONGKE3p_1"/>
      <sheetName val="TH_VL,_NC,_DDHT_Thanhphuoc1"/>
      <sheetName val="t-h_HA_THE1"/>
      <sheetName val="CHITIET_VL-NC-TT_-1p1"/>
      <sheetName val="TONG_HOP_VL-NC_TT1"/>
      <sheetName val="TH_XL1"/>
      <sheetName val="CHITIET_VL-NC-TT-3p1"/>
      <sheetName val="KPVC-BD_1"/>
      <sheetName val="00_Jumlah_Total1"/>
      <sheetName val="D3_11"/>
      <sheetName val="BL_(1)1"/>
      <sheetName val="Analisa_Tend_(2)1"/>
      <sheetName val="310801Pabrik_PT_Rehau1"/>
      <sheetName val="Steel_Material_List1"/>
      <sheetName val="Rekap_Total1"/>
      <sheetName val="BQ_ARS1"/>
      <sheetName val="Man_Power1"/>
      <sheetName val="D2_21"/>
      <sheetName val="Material_Baja1"/>
      <sheetName val="ANALISA_PEK_UMUM1"/>
      <sheetName val="Gudang_non_AC-AC_Struktur1"/>
      <sheetName val="Metod_TWR1"/>
      <sheetName val="Basic_P1"/>
      <sheetName val="an_el1"/>
      <sheetName val="An_AC_&amp;_Plb1"/>
      <sheetName val="HARGA_SAT1"/>
      <sheetName val="Tie_Beam_GN1"/>
      <sheetName val="LANTAI_101"/>
      <sheetName val="LANTAI_111"/>
      <sheetName val="LANTAI_121"/>
      <sheetName val="LANTAI_131"/>
      <sheetName val="LANTAI_141"/>
      <sheetName val="LANTAI_151"/>
      <sheetName val="LANTAI_161"/>
      <sheetName val="LANTAI_51"/>
      <sheetName val="LANTAI_61"/>
      <sheetName val="LANTAI_71"/>
      <sheetName val="LANTAI_91"/>
      <sheetName val="LANTAI_MESIN1"/>
      <sheetName val="Bill_sipil1"/>
      <sheetName val="ANALISA_(2)1"/>
      <sheetName val="REKAP_STRUKTUR1"/>
      <sheetName val="Summary_-_Budget1"/>
      <sheetName val="Harga_Dasar"/>
      <sheetName val="Owning_cost_Alat"/>
      <sheetName val="7_공정표"/>
      <sheetName val="MAP_1-2"/>
      <sheetName val="UPAH_+_ALAT"/>
      <sheetName val="DAFT_ALAT,UPAH_&amp;_MAT"/>
      <sheetName val="Form-3_3"/>
      <sheetName val="anls_ttk"/>
      <sheetName val="UNIT_PRICE"/>
      <sheetName val="DT_SECTION_3"/>
      <sheetName val="HRGA_SATUAN_UPAH-BAHAN"/>
      <sheetName val="4-Basic_Price"/>
      <sheetName val="List_Plant"/>
      <sheetName val="UBA_RAB"/>
      <sheetName val="Pengalaman_Per"/>
      <sheetName val="std_wt_"/>
      <sheetName val="anl_sa"/>
      <sheetName val="B_as"/>
      <sheetName val="UPAH___ALAT"/>
      <sheetName val="Sales_Parameter"/>
      <sheetName val="Kinerja_Proyek"/>
      <sheetName val="PRD_01-4"/>
      <sheetName val="PRD_01-3"/>
      <sheetName val="anal_rinci"/>
      <sheetName val="BQ_OE"/>
      <sheetName val="Data_Alat"/>
      <sheetName val="Stay_Cable-1"/>
      <sheetName val="Bahan_&amp;_Upah"/>
      <sheetName val="Eng_Hrs_(HO)"/>
      <sheetName val="k12k321"/>
      <sheetName val="k220L"/>
      <sheetName val="k311a"/>
      <sheetName val="k311L"/>
      <sheetName val="k321L"/>
      <sheetName val="k321T"/>
      <sheetName val="k341k612"/>
      <sheetName val="k_514a"/>
      <sheetName val="k_522a-b"/>
      <sheetName val="k613k804"/>
      <sheetName val="k_800_R"/>
      <sheetName val="k805k885"/>
      <sheetName val="k815L"/>
      <sheetName val="hrg_upah"/>
      <sheetName val="k_9"/>
      <sheetName val="1"/>
      <sheetName val="Pek. Persiapan"/>
      <sheetName val="HS-2"/>
      <sheetName val="M-BANTU"/>
      <sheetName val="metod"/>
      <sheetName val="Scope_of_work4"/>
      <sheetName val="tam-kur_sipil4"/>
      <sheetName val="tam-kur_baja4"/>
      <sheetName val="har_sat4"/>
      <sheetName val="M'trl_Baja4"/>
      <sheetName val="HARGA_MATERIAL4"/>
      <sheetName val="UPAH_KERJA4"/>
      <sheetName val="HARGA_ALAT3"/>
      <sheetName val="Rekap_Direct_Cost3"/>
      <sheetName val="Rekap_Tahap_12"/>
      <sheetName val="Analisa_-Baku2"/>
      <sheetName val="Weight_Bridge2"/>
      <sheetName val="ELEMENT_SUM2"/>
      <sheetName val="00_Jumlah_Total2"/>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D3_12"/>
      <sheetName val="310801Pabrik_PT_Rehau2"/>
      <sheetName val="Steel_Material_List2"/>
      <sheetName val="BL_(1)2"/>
      <sheetName val="BQ_ARS2"/>
      <sheetName val="an_el2"/>
      <sheetName val="An_AC_&amp;_Plb2"/>
      <sheetName val="Harga_Satuan2"/>
      <sheetName val="Material_Baja2"/>
      <sheetName val="Gudang_non_AC-AC_Struktur2"/>
      <sheetName val="ANALISA_PEK_UMUM2"/>
      <sheetName val="Man_Power2"/>
      <sheetName val="HARGA_SAT2"/>
      <sheetName val="Tie_Beam_GN2"/>
      <sheetName val="Analisa_Tend_(2)2"/>
      <sheetName val="Rekap_Total2"/>
      <sheetName val="LANTAI_102"/>
      <sheetName val="LANTAI_112"/>
      <sheetName val="LANTAI_122"/>
      <sheetName val="LANTAI_132"/>
      <sheetName val="LANTAI_142"/>
      <sheetName val="LANTAI_152"/>
      <sheetName val="LANTAI_162"/>
      <sheetName val="LANTAI_52"/>
      <sheetName val="LANTAI_62"/>
      <sheetName val="LANTAI_72"/>
      <sheetName val="LANTAI_92"/>
      <sheetName val="LANTAI_MESIN2"/>
      <sheetName val="Bill_sipil2"/>
      <sheetName val="D2_22"/>
      <sheetName val="Metod_TWR2"/>
      <sheetName val="ANALISA_(2)2"/>
      <sheetName val="Hrg_Sat4"/>
      <sheetName val="UPAH_+_ALAT1"/>
      <sheetName val="Form-3_31"/>
      <sheetName val="anls_ttk1"/>
      <sheetName val="UNIT_PRICE1"/>
      <sheetName val="Basic_P2"/>
      <sheetName val="Harga_Dasar1"/>
      <sheetName val="Owning_cost_Alat1"/>
      <sheetName val="Analisa_SNI_STANDART_1"/>
      <sheetName val="REKAP_STRUKTUR2"/>
      <sheetName val="Summary_-_Budget2"/>
      <sheetName val="7_공정표1"/>
      <sheetName val="MAP_1-21"/>
      <sheetName val="DAFT_ALAT,UPAH_&amp;_MAT1"/>
      <sheetName val="Spesifikasi_"/>
      <sheetName val="4-Basic_Price1"/>
      <sheetName val="HRGA_SATUAN_UPAH-BAHAN1"/>
      <sheetName val="List_Plant1"/>
      <sheetName val="Pengalaman_Per1"/>
      <sheetName val="std_wt_1"/>
      <sheetName val="UPAH___ALAT1"/>
      <sheetName val="310801Pabrik_PT_Rehau_xls"/>
      <sheetName val="upah_bahan1"/>
      <sheetName val="anl_sa1"/>
      <sheetName val="B_as1"/>
      <sheetName val="UBA_RAB1"/>
      <sheetName val="Bill_rekap"/>
      <sheetName val="Bhn_Ars"/>
      <sheetName val="ALL_SUM"/>
      <sheetName val="Hrg_Satuan"/>
      <sheetName val="Eng_Hrs_(HO)1"/>
      <sheetName val="POS_1"/>
      <sheetName val="POS_2"/>
      <sheetName val="Ware_House"/>
      <sheetName val="Hunian_Staf"/>
      <sheetName val="Pemadam_Kebakaran"/>
      <sheetName val="Gd__Rekreasi_&amp;_olah_Raga"/>
      <sheetName val="Site_Plan"/>
      <sheetName val="Daf__No__-_4_2"/>
      <sheetName val="Data_Alat1"/>
      <sheetName val="Harsat_Bahan"/>
      <sheetName val="Harsat_Upah"/>
      <sheetName val="Bahan_&amp;_Upah1"/>
      <sheetName val="DT_SECTION_31"/>
      <sheetName val="jml_pekerja"/>
      <sheetName val="terima_out"/>
      <sheetName val="Sales_Parameter1"/>
      <sheetName val="Analisa_Upah___Bahan_Plum1"/>
      <sheetName val="Kinerja_Proyek1"/>
      <sheetName val="PRD_01-41"/>
      <sheetName val="PRD_01-31"/>
      <sheetName val="anal_rinci1"/>
      <sheetName val="BQ_OE1"/>
      <sheetName val="Stay_Cable-11"/>
      <sheetName val="Div_A"/>
      <sheetName val="Div_B"/>
      <sheetName val="Div_C"/>
      <sheetName val="Div_D"/>
      <sheetName val="Div_E"/>
      <sheetName val="Div_F"/>
      <sheetName val="Div_G"/>
      <sheetName val="Div_H"/>
      <sheetName val="Div_I"/>
      <sheetName val="Div_J"/>
      <sheetName val="Div_K"/>
      <sheetName val="Div_L"/>
      <sheetName val="Div_M"/>
      <sheetName val="Div_N"/>
      <sheetName val="Div_O"/>
      <sheetName val="Div_P"/>
      <sheetName val="Div_Q"/>
      <sheetName val="_PE-F-42_MR_9_Manpower"/>
      <sheetName val="REKAP_ARSITEKTUR_"/>
      <sheetName val="Pek__Persiapan"/>
      <sheetName val="AMP"/>
      <sheetName val="ANTEK-AGGA"/>
      <sheetName val="BURDA"/>
      <sheetName val="ANTEK-GAL"/>
      <sheetName val="HRS-ATB"/>
      <sheetName val="ANTEK-PRIME"/>
      <sheetName val="ANTEK-TIMB"/>
      <sheetName val="BD-LS"/>
      <sheetName val="BIA-LUMPSUM"/>
      <sheetName val="QTTY ANCHOR BAR"/>
      <sheetName val="Piping"/>
      <sheetName val="61005"/>
      <sheetName val="61006"/>
      <sheetName val="61007"/>
      <sheetName val="61008"/>
      <sheetName val="Margin"/>
      <sheetName val="MTa"/>
      <sheetName val="huruf"/>
      <sheetName val="Balok"/>
      <sheetName val="Schedule 11a"/>
      <sheetName val="Temporary"/>
      <sheetName val="Septick tank"/>
      <sheetName val="Subkon"/>
      <sheetName val="BA.Just"/>
      <sheetName val="ALAT_BAU"/>
      <sheetName val="Labor"/>
      <sheetName val="ANALISA NOV '07"/>
      <sheetName val="Upah+Bahan"/>
      <sheetName val="PAD_F"/>
      <sheetName val="L_TIGA"/>
      <sheetName val="L-TIGA"/>
      <sheetName val="SORT"/>
      <sheetName val="BQ_E20_02_Rp_"/>
      <sheetName val="Daf 1"/>
      <sheetName val="RSK-01"/>
      <sheetName val="Steel-Twr"/>
      <sheetName val="valve"/>
      <sheetName val="I-ME"/>
      <sheetName val="2-Sitework"/>
      <sheetName val="FMU"/>
      <sheetName val="rekap1"/>
      <sheetName val="Urai _Resap pengikat"/>
      <sheetName val="STAF"/>
      <sheetName val="EK-JAN-2010"/>
      <sheetName val="DATA PROYEK"/>
      <sheetName val="Lamp. 9"/>
      <sheetName val="SP"/>
      <sheetName val="UPAH DAN ALAT"/>
      <sheetName val="MATERIAL PIPA DAN ISOLASI"/>
      <sheetName val="BQ-GB-1"/>
      <sheetName val="WP"/>
      <sheetName val="bhn"/>
      <sheetName val="41,9&amp;36,3"/>
      <sheetName val="ANX3FWBS7000"/>
      <sheetName val="Sat Bah &amp; Up"/>
      <sheetName val="revisi progres 1"/>
      <sheetName val="Module Wt"/>
      <sheetName val="LEVEL"/>
      <sheetName val="Retail Spider"/>
      <sheetName val="상반기손익차2총괄"/>
      <sheetName val="7.1(3)"/>
      <sheetName val="Permanent info"/>
      <sheetName val="TARIP"/>
      <sheetName val="GRAND TOTAL"/>
      <sheetName val="Harga ME "/>
      <sheetName val="Electrikal"/>
      <sheetName val="DATA1"/>
      <sheetName val="Bill 2"/>
      <sheetName val="Daf 1 Prelim"/>
      <sheetName val="labor1"/>
      <sheetName val="P.M(Monitoring Sche)"/>
      <sheetName val="Lab Sche (Summary)."/>
      <sheetName val="D2.2.1"/>
      <sheetName val="ocean voyage"/>
      <sheetName val="UMUM"/>
      <sheetName val="Summary "/>
      <sheetName val="urain teknis"/>
      <sheetName val="RBP- 2"/>
      <sheetName val="Break Down Alat"/>
      <sheetName val="S-Curve"/>
      <sheetName val="DEKAN"/>
      <sheetName val="Prod15-8"/>
      <sheetName val="BQ-Marga Tiga"/>
      <sheetName val="PE-F-37 Rev 00 Paym.GBP"/>
      <sheetName val="prelim"/>
      <sheetName val="r.tank"/>
      <sheetName val="hrg dasar"/>
      <sheetName val="D-3109"/>
      <sheetName val="TABEL-DETASIR"/>
      <sheetName val="code"/>
      <sheetName val="formula1"/>
      <sheetName val="MR-03 (cont)"/>
      <sheetName val="Surat"/>
      <sheetName val="1. Rekap B"/>
      <sheetName val="Tanks (smpl)"/>
      <sheetName val="Tanks (Est)"/>
      <sheetName val="AR-03"/>
      <sheetName val="ACTUAL CHECK"/>
      <sheetName val="STN BAHAN"/>
      <sheetName val="UPAH DAN BAHAN"/>
      <sheetName val="Isolasi Luar Dalam"/>
      <sheetName val="Alat B"/>
      <sheetName val="Bahan B"/>
      <sheetName val="Upah B"/>
      <sheetName val="Zones"/>
      <sheetName val="rab_-_persiapan_&amp;_lantai-14"/>
      <sheetName val="Anl_+4"/>
      <sheetName val="SELISIH_HARGA4"/>
      <sheetName val="DRUP_(ASLI)4"/>
      <sheetName val="pro_ra_op3"/>
      <sheetName val="Sec_I_ML3"/>
      <sheetName val="2_MASTER_APP3"/>
      <sheetName val="DIVISI_33"/>
      <sheetName val="Daf_Dasar_Upah&amp;Bahan"/>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data_2014"/>
      <sheetName val="DIV_IV"/>
      <sheetName val="DIV_VI"/>
      <sheetName val="DIV_VIII"/>
      <sheetName val="Analisa___2_"/>
      <sheetName val="LP_2_-_KUNINGAN_-_DUKUH_ATAS"/>
      <sheetName val="URAIAN_"/>
      <sheetName val="Summary_pilecap"/>
      <sheetName val="Isolasi_Luar_Dalam"/>
      <sheetName val="Isolasi_Luar"/>
      <sheetName val="Alat_B"/>
      <sheetName val="Bahan_B"/>
      <sheetName val="Upah_B"/>
      <sheetName val="AHS_Marka"/>
      <sheetName val="AHS_Aspal"/>
      <sheetName val="Master_1_09"/>
      <sheetName val="Master_1_0_(2)9"/>
      <sheetName val="Master_Sch_1_0-sro2_Adari_disk9"/>
      <sheetName val="HB_8"/>
      <sheetName val="Cash_Flow_bulanan8"/>
      <sheetName val="H_Satuan8"/>
      <sheetName val="Bill_of_Qty_MEP8"/>
      <sheetName val="Up_&amp;_bhn8"/>
      <sheetName val="HRG_BHN8"/>
      <sheetName val="REF_ONLY8"/>
      <sheetName val="01A__RAB8"/>
      <sheetName val="GD_B7"/>
      <sheetName val="GD_C7"/>
      <sheetName val="GD_D7"/>
      <sheetName val="GD_E7"/>
      <sheetName val="GD_F7"/>
      <sheetName val="GD_G7"/>
      <sheetName val="GD_N7"/>
      <sheetName val="GD_A7"/>
      <sheetName val="Harga_Satuan4"/>
      <sheetName val="rab_-_persiapan_&amp;_lantai-18"/>
      <sheetName val="Anl_+8"/>
      <sheetName val="SELISIH_HARGA8"/>
      <sheetName val="DRUP_(ASLI)8"/>
      <sheetName val="H_SAT7"/>
      <sheetName val="MARK_UP7"/>
      <sheetName val="01A-_RAB7"/>
      <sheetName val="CRUDE_RE-bar7"/>
      <sheetName val="Rekap_Biaya7"/>
      <sheetName val="A_LIS7"/>
      <sheetName val="A_REKAP7"/>
      <sheetName val="REKAP_(2)7"/>
      <sheetName val="Rekap_RAP7"/>
      <sheetName val="DAFTAR_HARGA8"/>
      <sheetName val="RKP_PLUMBING7"/>
      <sheetName val="Analis_Kusen_1_ESKALASI7"/>
      <sheetName val="NP_(4)7"/>
      <sheetName val="ANALISA_17"/>
      <sheetName val="Bill_Of_Quantity7"/>
      <sheetName val="ES_STG7"/>
      <sheetName val="struktur_tdk_dipakai7"/>
      <sheetName val="Input_monthly_capex7"/>
      <sheetName val="Man_Power___Comp7"/>
      <sheetName val="Analisa_RAP7"/>
      <sheetName val="Penyebaran_M7"/>
      <sheetName val="Perm__Test7"/>
      <sheetName val="eval__Juli7"/>
      <sheetName val="Agregat_Halus_&amp;_Kasar7"/>
      <sheetName val="NS_GD_UGD7"/>
      <sheetName val="STD_GD_UGD7"/>
      <sheetName val="INPUT_27"/>
      <sheetName val="analisa_harga_satuan7"/>
      <sheetName val="BIAYA_077"/>
      <sheetName val="DET_087"/>
      <sheetName val="Analisa_Upah_&amp;_Bahan_Plum7"/>
      <sheetName val="Rekap_Prelim7"/>
      <sheetName val="DES_157"/>
      <sheetName val="pro_ra_op7"/>
      <sheetName val="Rekap_Direct_Cost7"/>
      <sheetName val="Master_Sch_1_0-sro27"/>
      <sheetName val="Sec_I_ML7"/>
      <sheetName val="Analisa_Tekhnis7"/>
      <sheetName val="2_MASTER_APP7"/>
      <sheetName val="DIVISI_37"/>
      <sheetName val="SUMBER_DAYA5"/>
      <sheetName val="Ana__PU4"/>
      <sheetName val="610_044"/>
      <sheetName val="610_054"/>
      <sheetName val="610_064"/>
      <sheetName val="610_074"/>
      <sheetName val="610_084"/>
      <sheetName val="AnalisaSIPIL_RIIL4"/>
      <sheetName val="RAB_AR&amp;STR4"/>
      <sheetName val="Lead_Schedule4"/>
      <sheetName val="rincian_per_proyek4"/>
      <sheetName val="BD_Div-2_sd_7_64"/>
      <sheetName val="Data_Teknik4"/>
      <sheetName val="RAP_(2)4"/>
      <sheetName val="3-DIV7_B4"/>
      <sheetName val="Sat_Bah___Up4"/>
      <sheetName val="Daf_Dasar_Upah&amp;Bahan4"/>
      <sheetName val="Analisa_ME4"/>
      <sheetName val="TE_TS_FA_LAN_MATV4"/>
      <sheetName val="GRAND_REKAPITULASI4"/>
      <sheetName val="RAB_G_ADM__PUSAT_(1)4"/>
      <sheetName val="RAB_R__GENSET_&amp;_PANEL_(10)_4"/>
      <sheetName val="RAB_R__DNS__PENGLL_T_54_(11_A_4"/>
      <sheetName val="RAB_R__DNS__PENGLL_T_54_(11_B_4"/>
      <sheetName val="RAB_R__DNS__PENGLL_T_54_(11_C_4"/>
      <sheetName val="RAB_R__DNS__PENGLL_T_70_(12_A_4"/>
      <sheetName val="RAB_R__DNS__PENGLL_T_70_(12_B_4"/>
      <sheetName val="RAB_R__DNS__PENGLL_T_70_(12_C_4"/>
      <sheetName val="RAB_SPORT_CLUB_(14)4"/>
      <sheetName val="RAB_MASJID_&amp;_T_WUDLU_(15)4"/>
      <sheetName val="RAB_LOUNDRY_&amp;_WORKSHOP_(16)4"/>
      <sheetName val="RAB_MINIMARKET_&amp;_KANTIN_(17_)4"/>
      <sheetName val="RAB_RMH__PENJAGA_(18)4"/>
      <sheetName val="RAB_POS_JAGA_(19__A_)4"/>
      <sheetName val="RAB_POS_JAGA_(19__B_)4"/>
      <sheetName val="RAB_R__POMPA_(20)4"/>
      <sheetName val="RAB_R__KELAS_(2_A)4"/>
      <sheetName val="RAB_R__KELAS_(2_B)4"/>
      <sheetName val="RAB_AULA_UTAMA_(5)4"/>
      <sheetName val="RAB_AULA_SEDANG_(6)4"/>
      <sheetName val="RAB_ASRAMA_(7__B_)4"/>
      <sheetName val="RAB_ASRAMA_(7__C_)4"/>
      <sheetName val="RAB_ASRAMA_(7__D_)4"/>
      <sheetName val="RAB_R__MAKAN_(8)4"/>
      <sheetName val="RAB_GUEST_HOUSE_(9__A_)4"/>
      <sheetName val="RAB_GUEST_HOUSE_(9__B_)4"/>
      <sheetName val="Typ_ITS4"/>
      <sheetName val="Harga_4"/>
      <sheetName val="data_20144"/>
      <sheetName val="DIV_IV4"/>
      <sheetName val="DIV_VI4"/>
      <sheetName val="DIV_VIII4"/>
      <sheetName val="bukan_PNS4"/>
      <sheetName val="Analisa_SNI_STANDART_4"/>
      <sheetName val="rab_me_(by_owner)_4"/>
      <sheetName val="BQ_(by_owner)4"/>
      <sheetName val="rab_me_(fisik)4"/>
      <sheetName val="Analisa___2_4"/>
      <sheetName val="Gaji_Pokok4"/>
      <sheetName val="T__Proyek-Jabatan4"/>
      <sheetName val="T__Lokasi4"/>
      <sheetName val="T__Rumah4"/>
      <sheetName val="T__Transport4"/>
      <sheetName val="LP_2_-_KUNINGAN_-_DUKUH_ATAS4"/>
      <sheetName val="Hit_Vol_Sk4"/>
      <sheetName val="URAIAN_4"/>
      <sheetName val="Analis_harga4"/>
      <sheetName val="bill_qty4"/>
      <sheetName val="F1c_DATA_ADM64"/>
      <sheetName val="Master_Edit4"/>
      <sheetName val="Galian_14"/>
      <sheetName val="Appendix_2(SatDas)4"/>
      <sheetName val="bahan_dan_upah4"/>
      <sheetName val="Bab_6_-3(5)4"/>
      <sheetName val="2_3(2)_Gor4"/>
      <sheetName val="8_4_2_Rambu4"/>
      <sheetName val="Master_1_06"/>
      <sheetName val="Master_1_0_(2)6"/>
      <sheetName val="Master_Sch_1_0-sro2_Adari_disk6"/>
      <sheetName val="HB_5"/>
      <sheetName val="Cash_Flow_bulanan5"/>
      <sheetName val="H_Satuan5"/>
      <sheetName val="Bill_of_Qty_MEP5"/>
      <sheetName val="Up_&amp;_bhn5"/>
      <sheetName val="HRG_BHN5"/>
      <sheetName val="REF_ONLY5"/>
      <sheetName val="01A__RAB5"/>
      <sheetName val="GD_B4"/>
      <sheetName val="GD_C4"/>
      <sheetName val="GD_D4"/>
      <sheetName val="GD_E4"/>
      <sheetName val="GD_F4"/>
      <sheetName val="GD_G4"/>
      <sheetName val="GD_N4"/>
      <sheetName val="GD_A4"/>
      <sheetName val="rab_-_persiapan_&amp;_lantai-15"/>
      <sheetName val="Anl_+5"/>
      <sheetName val="SELISIH_HARGA5"/>
      <sheetName val="DRUP_(ASLI)5"/>
      <sheetName val="H_SAT4"/>
      <sheetName val="MARK_UP4"/>
      <sheetName val="01A-_RAB4"/>
      <sheetName val="CRUDE_RE-bar4"/>
      <sheetName val="Rekap_Biaya4"/>
      <sheetName val="A_LIS4"/>
      <sheetName val="A_REKAP4"/>
      <sheetName val="REKAP_(2)4"/>
      <sheetName val="Rekap_RAP4"/>
      <sheetName val="DAFTAR_HARGA5"/>
      <sheetName val="RKP_PLUMBING4"/>
      <sheetName val="Analis_Kusen_1_ESKALASI4"/>
      <sheetName val="NP_(4)4"/>
      <sheetName val="ANALISA_14"/>
      <sheetName val="Bill_Of_Quantity4"/>
      <sheetName val="ES_STG4"/>
      <sheetName val="struktur_tdk_dipakai4"/>
      <sheetName val="Input_monthly_capex4"/>
      <sheetName val="Man_Power___Comp4"/>
      <sheetName val="Analisa_RAP4"/>
      <sheetName val="Penyebaran_M4"/>
      <sheetName val="Perm__Test4"/>
      <sheetName val="eval__Juli4"/>
      <sheetName val="Agregat_Halus_&amp;_Kasar4"/>
      <sheetName val="NS_GD_UGD4"/>
      <sheetName val="STD_GD_UGD4"/>
      <sheetName val="INPUT_24"/>
      <sheetName val="analisa_harga_satuan4"/>
      <sheetName val="BIAYA_074"/>
      <sheetName val="DET_084"/>
      <sheetName val="Analisa_Upah_&amp;_Bahan_Plum4"/>
      <sheetName val="Rekap_Prelim4"/>
      <sheetName val="DES_154"/>
      <sheetName val="pro_ra_op4"/>
      <sheetName val="Rekap_Direct_Cost4"/>
      <sheetName val="Master_Sch_1_0-sro24"/>
      <sheetName val="Sec_I_ML4"/>
      <sheetName val="Analisa_Tekhnis4"/>
      <sheetName val="2_MASTER_APP4"/>
      <sheetName val="DIVISI_34"/>
      <sheetName val="3-DIV7_B1"/>
      <sheetName val="Sat_Bah___Up1"/>
      <sheetName val="Daf_Dasar_Upah&amp;Bahan1"/>
      <sheetName val="Analisa_ME1"/>
      <sheetName val="TE_TS_FA_LAN_MATV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Typ_ITS1"/>
      <sheetName val="Harga_1"/>
      <sheetName val="data_20141"/>
      <sheetName val="DIV_IV1"/>
      <sheetName val="DIV_VI1"/>
      <sheetName val="DIV_VIII1"/>
      <sheetName val="bukan_PNS1"/>
      <sheetName val="rab_me_(by_owner)_1"/>
      <sheetName val="BQ_(by_owner)1"/>
      <sheetName val="rab_me_(fisik)1"/>
      <sheetName val="Analisa___2_1"/>
      <sheetName val="LP_2_-_KUNINGAN_-_DUKUH_ATAS1"/>
      <sheetName val="URAIAN_1"/>
      <sheetName val="Summary_pilecap3"/>
      <sheetName val="m_schedule3"/>
      <sheetName val="Isolasi_Luar_Dalam3"/>
      <sheetName val="Isolasi_Luar3"/>
      <sheetName val="Alat_B3"/>
      <sheetName val="Bahan_B3"/>
      <sheetName val="Upah_B3"/>
      <sheetName val="Kuantitas_&amp;_Harga3"/>
      <sheetName val="AHS_Marka3"/>
      <sheetName val="AHS_Aspal3"/>
      <sheetName val="Master_1_07"/>
      <sheetName val="Master_1_0_(2)7"/>
      <sheetName val="Master_Sch_1_0-sro2_Adari_disk7"/>
      <sheetName val="HB_6"/>
      <sheetName val="Cash_Flow_bulanan6"/>
      <sheetName val="Bill_of_Qty_MEP6"/>
      <sheetName val="HRG_BHN6"/>
      <sheetName val="Up_&amp;_bhn6"/>
      <sheetName val="REF_ONLY6"/>
      <sheetName val="H_Satuan6"/>
      <sheetName val="rab_-_persiapan_&amp;_lantai-16"/>
      <sheetName val="Anl_+6"/>
      <sheetName val="SELISIH_HARGA6"/>
      <sheetName val="DRUP_(ASLI)6"/>
      <sheetName val="01A__RAB6"/>
      <sheetName val="GD_B5"/>
      <sheetName val="GD_C5"/>
      <sheetName val="GD_D5"/>
      <sheetName val="GD_E5"/>
      <sheetName val="GD_F5"/>
      <sheetName val="GD_G5"/>
      <sheetName val="GD_N5"/>
      <sheetName val="GD_A5"/>
      <sheetName val="MARK_UP5"/>
      <sheetName val="01A-_RAB5"/>
      <sheetName val="CRUDE_RE-bar5"/>
      <sheetName val="REKAP_(2)5"/>
      <sheetName val="Rekap_Biaya5"/>
      <sheetName val="Rekap_RAP5"/>
      <sheetName val="DAFTAR_HARGA6"/>
      <sheetName val="H_SAT5"/>
      <sheetName val="A_LIS5"/>
      <sheetName val="A_REKAP5"/>
      <sheetName val="struktur_tdk_dipakai5"/>
      <sheetName val="Rekap_Prelim5"/>
      <sheetName val="RKP_PLUMBING5"/>
      <sheetName val="Analis_Kusen_1_ESKALASI5"/>
      <sheetName val="NP_(4)5"/>
      <sheetName val="ANALISA_15"/>
      <sheetName val="Bill_Of_Quantity5"/>
      <sheetName val="ES_STG5"/>
      <sheetName val="Input_monthly_capex5"/>
      <sheetName val="Analisa_RAP5"/>
      <sheetName val="Penyebaran_M5"/>
      <sheetName val="Man_Power___Comp5"/>
      <sheetName val="DES_155"/>
      <sheetName val="Perm__Test5"/>
      <sheetName val="INPUT_25"/>
      <sheetName val="pro_ra_op5"/>
      <sheetName val="analisa_harga_satuan5"/>
      <sheetName val="BIAYA_075"/>
      <sheetName val="DET_085"/>
      <sheetName val="NS_GD_UGD5"/>
      <sheetName val="STD_GD_UGD5"/>
      <sheetName val="Agregat_Halus_&amp;_Kasar5"/>
      <sheetName val="eval__Juli5"/>
      <sheetName val="Rekap_Direct_Cost5"/>
      <sheetName val="Master_Sch_1_0-sro25"/>
      <sheetName val="Analisa_Upah_&amp;_Bahan_Plum5"/>
      <sheetName val="Sec_I_ML5"/>
      <sheetName val="Analisa_Tekhnis5"/>
      <sheetName val="2_MASTER_APP5"/>
      <sheetName val="DIVISI_35"/>
      <sheetName val="3-DIV7_B2"/>
      <sheetName val="Ana__PU2"/>
      <sheetName val="610_042"/>
      <sheetName val="610_052"/>
      <sheetName val="610_062"/>
      <sheetName val="610_072"/>
      <sheetName val="610_082"/>
      <sheetName val="AnalisaSIPIL_RIIL2"/>
      <sheetName val="RAB_AR&amp;STR2"/>
      <sheetName val="Data_Teknik2"/>
      <sheetName val="RAP_(2)2"/>
      <sheetName val="Sat_Bah___Up2"/>
      <sheetName val="Daf_Dasar_Upah&amp;Bahan2"/>
      <sheetName val="Analisa_ME2"/>
      <sheetName val="TE_TS_FA_LAN_MATV2"/>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Typ_ITS2"/>
      <sheetName val="Harga_2"/>
      <sheetName val="data_20142"/>
      <sheetName val="DIV_IV2"/>
      <sheetName val="DIV_VI2"/>
      <sheetName val="DIV_VIII2"/>
      <sheetName val="bukan_PNS2"/>
      <sheetName val="Analisa_SNI_STANDART_2"/>
      <sheetName val="rab_me_(by_owner)_2"/>
      <sheetName val="BQ_(by_owner)2"/>
      <sheetName val="rab_me_(fisik)2"/>
      <sheetName val="Analisa___2_2"/>
      <sheetName val="Gaji_Pokok2"/>
      <sheetName val="T__Proyek-Jabatan2"/>
      <sheetName val="T__Lokasi2"/>
      <sheetName val="T__Rumah2"/>
      <sheetName val="T__Transport2"/>
      <sheetName val="LP_2_-_KUNINGAN_-_DUKUH_ATAS2"/>
      <sheetName val="Hit_Vol_Sk2"/>
      <sheetName val="URAIAN_2"/>
      <sheetName val="Analis_harga2"/>
      <sheetName val="bill_qty2"/>
      <sheetName val="F1c_DATA_ADM62"/>
      <sheetName val="Master_Edit2"/>
      <sheetName val="Galian_12"/>
      <sheetName val="Appendix_2(SatDas)2"/>
      <sheetName val="bahan_dan_upah2"/>
      <sheetName val="Bab_6_-3(5)2"/>
      <sheetName val="2_3(2)_Gor2"/>
      <sheetName val="8_4_2_Rambu2"/>
      <sheetName val="Summary_pilecap1"/>
      <sheetName val="Isolasi_Luar_Dalam1"/>
      <sheetName val="Isolasi_Luar1"/>
      <sheetName val="Alat_B1"/>
      <sheetName val="Bahan_B1"/>
      <sheetName val="Upah_B1"/>
      <sheetName val="AHS_Marka1"/>
      <sheetName val="AHS_Aspal1"/>
      <sheetName val="Master_1_08"/>
      <sheetName val="Master_1_0_(2)8"/>
      <sheetName val="Master_Sch_1_0-sro2_Adari_disk8"/>
      <sheetName val="HB_7"/>
      <sheetName val="Cash_Flow_bulanan7"/>
      <sheetName val="Bill_of_Qty_MEP7"/>
      <sheetName val="HRG_BHN7"/>
      <sheetName val="Up_&amp;_bhn7"/>
      <sheetName val="REF_ONLY7"/>
      <sheetName val="H_Satuan7"/>
      <sheetName val="rab_-_persiapan_&amp;_lantai-17"/>
      <sheetName val="Anl_+7"/>
      <sheetName val="SELISIH_HARGA7"/>
      <sheetName val="Harga_Satuan3"/>
      <sheetName val="DRUP_(ASLI)7"/>
      <sheetName val="01A__RAB7"/>
      <sheetName val="GD_B6"/>
      <sheetName val="GD_C6"/>
      <sheetName val="GD_D6"/>
      <sheetName val="GD_E6"/>
      <sheetName val="GD_F6"/>
      <sheetName val="GD_G6"/>
      <sheetName val="GD_N6"/>
      <sheetName val="GD_A6"/>
      <sheetName val="MARK_UP6"/>
      <sheetName val="01A-_RAB6"/>
      <sheetName val="CRUDE_RE-bar6"/>
      <sheetName val="REKAP_(2)6"/>
      <sheetName val="Rekap_Biaya6"/>
      <sheetName val="Rekap_RAP6"/>
      <sheetName val="DAFTAR_HARGA7"/>
      <sheetName val="H_SAT6"/>
      <sheetName val="A_LIS6"/>
      <sheetName val="A_REKAP6"/>
      <sheetName val="struktur_tdk_dipakai6"/>
      <sheetName val="Rekap_Prelim6"/>
      <sheetName val="RKP_PLUMBING6"/>
      <sheetName val="Analis_Kusen_1_ESKALASI6"/>
      <sheetName val="NP_(4)6"/>
      <sheetName val="ANALISA_16"/>
      <sheetName val="Bill_Of_Quantity6"/>
      <sheetName val="ES_STG6"/>
      <sheetName val="Input_monthly_capex6"/>
      <sheetName val="Analisa_RAP6"/>
      <sheetName val="Penyebaran_M6"/>
      <sheetName val="Man_Power___Comp6"/>
      <sheetName val="DES_156"/>
      <sheetName val="Perm__Test6"/>
      <sheetName val="INPUT_26"/>
      <sheetName val="pro_ra_op6"/>
      <sheetName val="analisa_harga_satuan6"/>
      <sheetName val="BIAYA_076"/>
      <sheetName val="DET_086"/>
      <sheetName val="NS_GD_UGD6"/>
      <sheetName val="STD_GD_UGD6"/>
      <sheetName val="Agregat_Halus_&amp;_Kasar6"/>
      <sheetName val="eval__Juli6"/>
      <sheetName val="Rekap_Direct_Cost6"/>
      <sheetName val="Master_Sch_1_0-sro26"/>
      <sheetName val="Analisa_Upah_&amp;_Bahan_Plum6"/>
      <sheetName val="Sec_I_ML6"/>
      <sheetName val="Analisa_Tekhnis6"/>
      <sheetName val="2_MASTER_APP6"/>
      <sheetName val="DIVISI_36"/>
      <sheetName val="SUMBER_DAYA4"/>
      <sheetName val="3-DIV7_B3"/>
      <sheetName val="Ana__PU3"/>
      <sheetName val="610_043"/>
      <sheetName val="610_053"/>
      <sheetName val="610_063"/>
      <sheetName val="610_073"/>
      <sheetName val="610_083"/>
      <sheetName val="AnalisaSIPIL_RIIL3"/>
      <sheetName val="RAB_AR&amp;STR3"/>
      <sheetName val="Data_Teknik3"/>
      <sheetName val="RAP_(2)3"/>
      <sheetName val="Sat_Bah___Up3"/>
      <sheetName val="Daf_Dasar_Upah&amp;Bahan3"/>
      <sheetName val="Analisa_ME3"/>
      <sheetName val="TE_TS_FA_LAN_MATV3"/>
      <sheetName val="GRAND_REKAPITULASI3"/>
      <sheetName val="RAB_G_ADM__PUSAT_(1)3"/>
      <sheetName val="RAB_R__GENSET_&amp;_PANEL_(10)_3"/>
      <sheetName val="RAB_R__DNS__PENGLL_T_54_(11_A_3"/>
      <sheetName val="RAB_R__DNS__PENGLL_T_54_(11_B_3"/>
      <sheetName val="RAB_R__DNS__PENGLL_T_54_(11_C_3"/>
      <sheetName val="RAB_R__DNS__PENGLL_T_70_(12_A_3"/>
      <sheetName val="RAB_R__DNS__PENGLL_T_70_(12_B_3"/>
      <sheetName val="RAB_R__DNS__PENGLL_T_70_(12_C_3"/>
      <sheetName val="RAB_SPORT_CLUB_(14)3"/>
      <sheetName val="RAB_MASJID_&amp;_T_WUDLU_(15)3"/>
      <sheetName val="RAB_LOUNDRY_&amp;_WORKSHOP_(16)3"/>
      <sheetName val="RAB_MINIMARKET_&amp;_KANTIN_(17_)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Typ_ITS3"/>
      <sheetName val="Harga_3"/>
      <sheetName val="data_20143"/>
      <sheetName val="DIV_IV3"/>
      <sheetName val="DIV_VI3"/>
      <sheetName val="DIV_VIII3"/>
      <sheetName val="bukan_PNS3"/>
      <sheetName val="Analisa_SNI_STANDART_3"/>
      <sheetName val="rab_me_(by_owner)_3"/>
      <sheetName val="BQ_(by_owner)3"/>
      <sheetName val="rab_me_(fisik)3"/>
      <sheetName val="Analisa___2_3"/>
      <sheetName val="Gaji_Pokok3"/>
      <sheetName val="T__Proyek-Jabatan3"/>
      <sheetName val="T__Lokasi3"/>
      <sheetName val="T__Rumah3"/>
      <sheetName val="T__Transport3"/>
      <sheetName val="LP_2_-_KUNINGAN_-_DUKUH_ATAS3"/>
      <sheetName val="Hit_Vol_Sk3"/>
      <sheetName val="URAIAN_3"/>
      <sheetName val="Analis_harga3"/>
      <sheetName val="bill_qty3"/>
      <sheetName val="F1c_DATA_ADM63"/>
      <sheetName val="Master_Edit3"/>
      <sheetName val="Galian_13"/>
      <sheetName val="Appendix_2(SatDas)3"/>
      <sheetName val="bahan_dan_upah3"/>
      <sheetName val="Bab_6_-3(5)3"/>
      <sheetName val="2_3(2)_Gor3"/>
      <sheetName val="8_4_2_Rambu3"/>
      <sheetName val="Summary_pilecap2"/>
      <sheetName val="m_schedule2"/>
      <sheetName val="Isolasi_Luar_Dalam2"/>
      <sheetName val="Isolasi_Luar2"/>
      <sheetName val="Alat_B2"/>
      <sheetName val="Bahan_B2"/>
      <sheetName val="Upah_B2"/>
      <sheetName val="Kuantitas_&amp;_Harga2"/>
      <sheetName val="AHS_Marka2"/>
      <sheetName val="AHS_Aspal2"/>
      <sheetName val="Master_1_014"/>
      <sheetName val="Master_1_0_(2)14"/>
      <sheetName val="Master_Sch_1_0-sro2_Adari_dis14"/>
      <sheetName val="HB_13"/>
      <sheetName val="Cash_Flow_bulanan13"/>
      <sheetName val="Bill_of_Qty_MEP13"/>
      <sheetName val="HRG_BHN13"/>
      <sheetName val="Up_&amp;_bhn13"/>
      <sheetName val="REF_ONLY13"/>
      <sheetName val="H_Satuan13"/>
      <sheetName val="DRUP_(ASLI)13"/>
      <sheetName val="01A__RAB13"/>
      <sheetName val="MARK_UP12"/>
      <sheetName val="SELISIH_HARGA13"/>
      <sheetName val="01A-_RAB12"/>
      <sheetName val="rab_-_persiapan_&amp;_lantai-113"/>
      <sheetName val="Anl_+13"/>
      <sheetName val="CRUDE_RE-bar12"/>
      <sheetName val="REKAP_(2)12"/>
      <sheetName val="GD_B12"/>
      <sheetName val="GD_C12"/>
      <sheetName val="GD_D12"/>
      <sheetName val="GD_E12"/>
      <sheetName val="GD_F12"/>
      <sheetName val="GD_G12"/>
      <sheetName val="GD_N12"/>
      <sheetName val="GD_A12"/>
      <sheetName val="Rekap_Biaya12"/>
      <sheetName val="Rekap_RAP12"/>
      <sheetName val="DAFTAR_HARGA13"/>
      <sheetName val="H_SAT12"/>
      <sheetName val="A_LIS12"/>
      <sheetName val="A_REKAP12"/>
      <sheetName val="struktur_tdk_dipakai12"/>
      <sheetName val="Rekap_Prelim12"/>
      <sheetName val="RKP_PLUMBING12"/>
      <sheetName val="Analis_Kusen_1_ESKALASI12"/>
      <sheetName val="NP_(4)12"/>
      <sheetName val="ANALISA_112"/>
      <sheetName val="Bill_Of_Quantity12"/>
      <sheetName val="ES_STG12"/>
      <sheetName val="Input_monthly_capex12"/>
      <sheetName val="Man_Power___Comp12"/>
      <sheetName val="Analisa_RAP12"/>
      <sheetName val="Penyebaran_M12"/>
      <sheetName val="DES_1512"/>
      <sheetName val="Perm__Test12"/>
      <sheetName val="INPUT_212"/>
      <sheetName val="pro_ra_op12"/>
      <sheetName val="analisa_harga_satuan12"/>
      <sheetName val="BIAYA_0712"/>
      <sheetName val="DET_0812"/>
      <sheetName val="NS_GD_UGD12"/>
      <sheetName val="STD_GD_UGD12"/>
      <sheetName val="Agregat_Halus_&amp;_Kasar12"/>
      <sheetName val="eval__Juli12"/>
      <sheetName val="Rekap_Direct_Cost12"/>
      <sheetName val="Master_Sch_1_0-sro212"/>
      <sheetName val="Analisa_Upah_&amp;_Bahan_Plum12"/>
      <sheetName val="Sec_I_ML12"/>
      <sheetName val="Analisa_Tekhnis12"/>
      <sheetName val="2_MASTER_APP12"/>
      <sheetName val="DIVISI_312"/>
      <sheetName val="SUMBER_DAYA10"/>
      <sheetName val="3-DIV7_B9"/>
      <sheetName val="Ana__PU9"/>
      <sheetName val="610_049"/>
      <sheetName val="610_059"/>
      <sheetName val="610_069"/>
      <sheetName val="610_079"/>
      <sheetName val="610_089"/>
      <sheetName val="AnalisaSIPIL_RIIL9"/>
      <sheetName val="HARGA_MATERIAL9"/>
      <sheetName val="RAB_AR&amp;STR9"/>
      <sheetName val="Lead_Schedule9"/>
      <sheetName val="rincian_per_proyek9"/>
      <sheetName val="BD_Div-2_sd_7_69"/>
      <sheetName val="Data_Teknik9"/>
      <sheetName val="RAP_(2)9"/>
      <sheetName val="Hrg_Sat9"/>
      <sheetName val="Sat_Bah___Up9"/>
      <sheetName val="Daf_Dasar_Upah&amp;Bahan9"/>
      <sheetName val="Analisa_ME9"/>
      <sheetName val="TE_TS_FA_LAN_MATV9"/>
      <sheetName val="GRAND_REKAPITULASI9"/>
      <sheetName val="RAB_G_ADM__PUSAT_(1)9"/>
      <sheetName val="RAB_R__GENSET_&amp;_PANEL_(10)_9"/>
      <sheetName val="RAB_R__DNS__PENGLL_T_54_(11_A_9"/>
      <sheetName val="RAB_R__DNS__PENGLL_T_54_(11_B_9"/>
      <sheetName val="RAB_R__DNS__PENGLL_T_54_(11_C_9"/>
      <sheetName val="RAB_R__DNS__PENGLL_T_70_(12_A_9"/>
      <sheetName val="RAB_R__DNS__PENGLL_T_70_(12_B_9"/>
      <sheetName val="RAB_R__DNS__PENGLL_T_70_(12_C_9"/>
      <sheetName val="RAB_SPORT_CLUB_(14)9"/>
      <sheetName val="RAB_MASJID_&amp;_T_WUDLU_(15)9"/>
      <sheetName val="RAB_LOUNDRY_&amp;_WORKSHOP_(16)9"/>
      <sheetName val="RAB_MINIMARKET_&amp;_KANTIN_(17_)9"/>
      <sheetName val="RAB_RMH__PENJAGA_(18)9"/>
      <sheetName val="RAB_POS_JAGA_(19__A_)9"/>
      <sheetName val="RAB_POS_JAGA_(19__B_)9"/>
      <sheetName val="RAB_R__POMPA_(20)9"/>
      <sheetName val="RAB_R__KELAS_(2_A)9"/>
      <sheetName val="RAB_R__KELAS_(2_B)9"/>
      <sheetName val="RAB_AULA_UTAMA_(5)9"/>
      <sheetName val="RAB_AULA_SEDANG_(6)9"/>
      <sheetName val="RAB_ASRAMA_(7__B_)9"/>
      <sheetName val="RAB_ASRAMA_(7__C_)9"/>
      <sheetName val="RAB_ASRAMA_(7__D_)9"/>
      <sheetName val="RAB_R__MAKAN_(8)9"/>
      <sheetName val="RAB_GUEST_HOUSE_(9__A_)9"/>
      <sheetName val="RAB_GUEST_HOUSE_(9__B_)9"/>
      <sheetName val="Typ_ITS9"/>
      <sheetName val="Harga_9"/>
      <sheetName val="data_20149"/>
      <sheetName val="DIV_IV9"/>
      <sheetName val="DIV_VI9"/>
      <sheetName val="DIV_VIII9"/>
      <sheetName val="bukan_PNS9"/>
      <sheetName val="Analisa_SNI_STANDART_9"/>
      <sheetName val="rab_me_(by_owner)_9"/>
      <sheetName val="BQ_(by_owner)9"/>
      <sheetName val="rab_me_(fisik)9"/>
      <sheetName val="Analisa___2_9"/>
      <sheetName val="Gaji_Pokok9"/>
      <sheetName val="T__Proyek-Jabatan9"/>
      <sheetName val="T__Lokasi9"/>
      <sheetName val="T__Rumah9"/>
      <sheetName val="T__Transport9"/>
      <sheetName val="LP_2_-_KUNINGAN_-_DUKUH_ATAS9"/>
      <sheetName val="Hit_Vol_Sk9"/>
      <sheetName val="URAIAN_9"/>
      <sheetName val="Analis_harga9"/>
      <sheetName val="bill_qty9"/>
      <sheetName val="F1c_DATA_ADM69"/>
      <sheetName val="Master_Edit9"/>
      <sheetName val="Galian_19"/>
      <sheetName val="Appendix_2(SatDas)9"/>
      <sheetName val="bahan_dan_upah9"/>
      <sheetName val="Bab_6_-3(5)9"/>
      <sheetName val="2_3(2)_Gor9"/>
      <sheetName val="8_4_2_Rambu9"/>
      <sheetName val="Summary_pilecap8"/>
      <sheetName val="m_schedule8"/>
      <sheetName val="Isolasi_Luar_Dalam8"/>
      <sheetName val="Isolasi_Luar8"/>
      <sheetName val="Alat_B8"/>
      <sheetName val="Bahan_B8"/>
      <sheetName val="Upah_B8"/>
      <sheetName val="Kuantitas_&amp;_Harga8"/>
      <sheetName val="AHS_Marka8"/>
      <sheetName val="AHS_Aspal8"/>
      <sheetName val="Master_1_010"/>
      <sheetName val="Master_1_0_(2)10"/>
      <sheetName val="Master_Sch_1_0-sro2_Adari_dis10"/>
      <sheetName val="HB_9"/>
      <sheetName val="Cash_Flow_bulanan9"/>
      <sheetName val="Bill_of_Qty_MEP9"/>
      <sheetName val="HRG_BHN9"/>
      <sheetName val="Up_&amp;_bhn9"/>
      <sheetName val="REF_ONLY9"/>
      <sheetName val="H_Satuan9"/>
      <sheetName val="rab_-_persiapan_&amp;_lantai-19"/>
      <sheetName val="Anl_+9"/>
      <sheetName val="SELISIH_HARGA9"/>
      <sheetName val="DRUP_(ASLI)9"/>
      <sheetName val="01A__RAB9"/>
      <sheetName val="GD_B8"/>
      <sheetName val="GD_C8"/>
      <sheetName val="GD_D8"/>
      <sheetName val="GD_E8"/>
      <sheetName val="GD_F8"/>
      <sheetName val="GD_G8"/>
      <sheetName val="GD_N8"/>
      <sheetName val="GD_A8"/>
      <sheetName val="MARK_UP8"/>
      <sheetName val="01A-_RAB8"/>
      <sheetName val="CRUDE_RE-bar8"/>
      <sheetName val="REKAP_(2)8"/>
      <sheetName val="Rekap_Biaya8"/>
      <sheetName val="Rekap_RAP8"/>
      <sheetName val="DAFTAR_HARGA9"/>
      <sheetName val="H_SAT8"/>
      <sheetName val="A_LIS8"/>
      <sheetName val="A_REKAP8"/>
      <sheetName val="struktur_tdk_dipakai8"/>
      <sheetName val="Rekap_Prelim8"/>
      <sheetName val="RKP_PLUMBING8"/>
      <sheetName val="Analis_Kusen_1_ESKALASI8"/>
      <sheetName val="NP_(4)8"/>
      <sheetName val="ANALISA_18"/>
      <sheetName val="Bill_Of_Quantity8"/>
      <sheetName val="ES_STG8"/>
      <sheetName val="Input_monthly_capex8"/>
      <sheetName val="Analisa_RAP8"/>
      <sheetName val="Penyebaran_M8"/>
      <sheetName val="Man_Power___Comp8"/>
      <sheetName val="DES_158"/>
      <sheetName val="Perm__Test8"/>
      <sheetName val="INPUT_28"/>
      <sheetName val="pro_ra_op8"/>
      <sheetName val="analisa_harga_satuan8"/>
      <sheetName val="BIAYA_078"/>
      <sheetName val="DET_088"/>
      <sheetName val="NS_GD_UGD8"/>
      <sheetName val="STD_GD_UGD8"/>
      <sheetName val="Agregat_Halus_&amp;_Kasar8"/>
      <sheetName val="eval__Juli8"/>
      <sheetName val="Rekap_Direct_Cost8"/>
      <sheetName val="Master_Sch_1_0-sro28"/>
      <sheetName val="Analisa_Upah_&amp;_Bahan_Plum8"/>
      <sheetName val="Sec_I_ML8"/>
      <sheetName val="Analisa_Tekhnis8"/>
      <sheetName val="2_MASTER_APP8"/>
      <sheetName val="DIVISI_38"/>
      <sheetName val="SUMBER_DAYA6"/>
      <sheetName val="3-DIV7_B5"/>
      <sheetName val="Ana__PU5"/>
      <sheetName val="610_045"/>
      <sheetName val="610_055"/>
      <sheetName val="610_065"/>
      <sheetName val="610_075"/>
      <sheetName val="610_085"/>
      <sheetName val="AnalisaSIPIL_RIIL5"/>
      <sheetName val="HARGA_MATERIAL5"/>
      <sheetName val="RAB_AR&amp;STR5"/>
      <sheetName val="Lead_Schedule5"/>
      <sheetName val="rincian_per_proyek5"/>
      <sheetName val="BD_Div-2_sd_7_65"/>
      <sheetName val="Data_Teknik5"/>
      <sheetName val="RAP_(2)5"/>
      <sheetName val="Hrg_Sat5"/>
      <sheetName val="Sat_Bah___Up5"/>
      <sheetName val="Daf_Dasar_Upah&amp;Bahan5"/>
      <sheetName val="Analisa_ME5"/>
      <sheetName val="TE_TS_FA_LAN_MATV5"/>
      <sheetName val="GRAND_REKAPITULASI5"/>
      <sheetName val="RAB_G_ADM__PUSAT_(1)5"/>
      <sheetName val="RAB_R__GENSET_&amp;_PANEL_(10)_5"/>
      <sheetName val="RAB_R__DNS__PENGLL_T_54_(11_A_5"/>
      <sheetName val="RAB_R__DNS__PENGLL_T_54_(11_B_5"/>
      <sheetName val="RAB_R__DNS__PENGLL_T_54_(11_C_5"/>
      <sheetName val="RAB_R__DNS__PENGLL_T_70_(12_A_5"/>
      <sheetName val="RAB_R__DNS__PENGLL_T_70_(12_B_5"/>
      <sheetName val="RAB_R__DNS__PENGLL_T_70_(12_C_5"/>
      <sheetName val="RAB_SPORT_CLUB_(14)5"/>
      <sheetName val="RAB_MASJID_&amp;_T_WUDLU_(15)5"/>
      <sheetName val="RAB_LOUNDRY_&amp;_WORKSHOP_(16)5"/>
      <sheetName val="RAB_MINIMARKET_&amp;_KANTIN_(17_)5"/>
      <sheetName val="RAB_RMH__PENJAGA_(18)5"/>
      <sheetName val="RAB_POS_JAGA_(19__A_)5"/>
      <sheetName val="RAB_POS_JAGA_(19__B_)5"/>
      <sheetName val="RAB_R__POMPA_(20)5"/>
      <sheetName val="RAB_R__KELAS_(2_A)5"/>
      <sheetName val="RAB_R__KELAS_(2_B)5"/>
      <sheetName val="RAB_AULA_UTAMA_(5)5"/>
      <sheetName val="RAB_AULA_SEDANG_(6)5"/>
      <sheetName val="RAB_ASRAMA_(7__B_)5"/>
      <sheetName val="RAB_ASRAMA_(7__C_)5"/>
      <sheetName val="RAB_ASRAMA_(7__D_)5"/>
      <sheetName val="RAB_R__MAKAN_(8)5"/>
      <sheetName val="RAB_GUEST_HOUSE_(9__A_)5"/>
      <sheetName val="RAB_GUEST_HOUSE_(9__B_)5"/>
      <sheetName val="Typ_ITS5"/>
      <sheetName val="Harga_5"/>
      <sheetName val="data_20145"/>
      <sheetName val="DIV_IV5"/>
      <sheetName val="DIV_VI5"/>
      <sheetName val="DIV_VIII5"/>
      <sheetName val="bukan_PNS5"/>
      <sheetName val="Analisa_SNI_STANDART_5"/>
      <sheetName val="rab_me_(by_owner)_5"/>
      <sheetName val="BQ_(by_owner)5"/>
      <sheetName val="rab_me_(fisik)5"/>
      <sheetName val="Analisa___2_5"/>
      <sheetName val="Gaji_Pokok5"/>
      <sheetName val="T__Proyek-Jabatan5"/>
      <sheetName val="T__Lokasi5"/>
      <sheetName val="T__Rumah5"/>
      <sheetName val="T__Transport5"/>
      <sheetName val="LP_2_-_KUNINGAN_-_DUKUH_ATAS5"/>
      <sheetName val="Hit_Vol_Sk5"/>
      <sheetName val="URAIAN_5"/>
      <sheetName val="Analis_harga5"/>
      <sheetName val="bill_qty5"/>
      <sheetName val="F1c_DATA_ADM65"/>
      <sheetName val="Master_Edit5"/>
      <sheetName val="Galian_15"/>
      <sheetName val="Appendix_2(SatDas)5"/>
      <sheetName val="bahan_dan_upah5"/>
      <sheetName val="Bab_6_-3(5)5"/>
      <sheetName val="2_3(2)_Gor5"/>
      <sheetName val="8_4_2_Rambu5"/>
      <sheetName val="Summary_pilecap4"/>
      <sheetName val="m_schedule4"/>
      <sheetName val="Isolasi_Luar_Dalam4"/>
      <sheetName val="Isolasi_Luar4"/>
      <sheetName val="Alat_B4"/>
      <sheetName val="Bahan_B4"/>
      <sheetName val="Upah_B4"/>
      <sheetName val="Kuantitas_&amp;_Harga4"/>
      <sheetName val="AHS_Marka4"/>
      <sheetName val="AHS_Aspal4"/>
      <sheetName val="Master_1_011"/>
      <sheetName val="Master_1_0_(2)11"/>
      <sheetName val="Master_Sch_1_0-sro2_Adari_dis11"/>
      <sheetName val="HB_10"/>
      <sheetName val="Cash_Flow_bulanan10"/>
      <sheetName val="Bill_of_Qty_MEP10"/>
      <sheetName val="HRG_BHN10"/>
      <sheetName val="Up_&amp;_bhn10"/>
      <sheetName val="REF_ONLY10"/>
      <sheetName val="H_Satuan10"/>
      <sheetName val="rab_-_persiapan_&amp;_lantai-110"/>
      <sheetName val="Anl_+10"/>
      <sheetName val="SELISIH_HARGA10"/>
      <sheetName val="Harga_Satuan5"/>
      <sheetName val="DRUP_(ASLI)10"/>
      <sheetName val="01A__RAB10"/>
      <sheetName val="GD_B9"/>
      <sheetName val="GD_C9"/>
      <sheetName val="GD_D9"/>
      <sheetName val="GD_E9"/>
      <sheetName val="GD_F9"/>
      <sheetName val="GD_G9"/>
      <sheetName val="GD_N9"/>
      <sheetName val="GD_A9"/>
      <sheetName val="MARK_UP9"/>
      <sheetName val="01A-_RAB9"/>
      <sheetName val="CRUDE_RE-bar9"/>
      <sheetName val="REKAP_(2)9"/>
      <sheetName val="Rekap_Biaya9"/>
      <sheetName val="Rekap_RAP9"/>
      <sheetName val="DAFTAR_HARGA10"/>
      <sheetName val="H_SAT9"/>
      <sheetName val="A_LIS9"/>
      <sheetName val="A_REKAP9"/>
      <sheetName val="struktur_tdk_dipakai9"/>
      <sheetName val="Rekap_Prelim9"/>
      <sheetName val="RKP_PLUMBING9"/>
      <sheetName val="Analis_Kusen_1_ESKALASI9"/>
      <sheetName val="NP_(4)9"/>
      <sheetName val="ANALISA_19"/>
      <sheetName val="Bill_Of_Quantity9"/>
      <sheetName val="ES_STG9"/>
      <sheetName val="Input_monthly_capex9"/>
      <sheetName val="Analisa_RAP9"/>
      <sheetName val="Penyebaran_M9"/>
      <sheetName val="Man_Power___Comp9"/>
      <sheetName val="DES_159"/>
      <sheetName val="Perm__Test9"/>
      <sheetName val="INPUT_29"/>
      <sheetName val="pro_ra_op9"/>
      <sheetName val="analisa_harga_satuan9"/>
      <sheetName val="BIAYA_079"/>
      <sheetName val="DET_089"/>
      <sheetName val="NS_GD_UGD9"/>
      <sheetName val="STD_GD_UGD9"/>
      <sheetName val="Agregat_Halus_&amp;_Kasar9"/>
      <sheetName val="eval__Juli9"/>
      <sheetName val="Rekap_Direct_Cost9"/>
      <sheetName val="Master_Sch_1_0-sro29"/>
      <sheetName val="Analisa_Upah_&amp;_Bahan_Plum9"/>
      <sheetName val="Sec_I_ML9"/>
      <sheetName val="Analisa_Tekhnis9"/>
      <sheetName val="2_MASTER_APP9"/>
      <sheetName val="DIVISI_39"/>
      <sheetName val="SUMBER_DAYA7"/>
      <sheetName val="3-DIV7_B6"/>
      <sheetName val="Ana__PU6"/>
      <sheetName val="610_046"/>
      <sheetName val="610_056"/>
      <sheetName val="610_066"/>
      <sheetName val="610_076"/>
      <sheetName val="610_086"/>
      <sheetName val="AnalisaSIPIL_RIIL6"/>
      <sheetName val="HARGA_MATERIAL6"/>
      <sheetName val="RAB_AR&amp;STR6"/>
      <sheetName val="Lead_Schedule6"/>
      <sheetName val="rincian_per_proyek6"/>
      <sheetName val="BD_Div-2_sd_7_66"/>
      <sheetName val="Data_Teknik6"/>
      <sheetName val="RAP_(2)6"/>
      <sheetName val="Hrg_Sat6"/>
      <sheetName val="Sat_Bah___Up6"/>
      <sheetName val="Daf_Dasar_Upah&amp;Bahan6"/>
      <sheetName val="Analisa_ME6"/>
      <sheetName val="TE_TS_FA_LAN_MATV6"/>
      <sheetName val="GRAND_REKAPITULASI6"/>
      <sheetName val="RAB_G_ADM__PUSAT_(1)6"/>
      <sheetName val="RAB_R__GENSET_&amp;_PANEL_(10)_6"/>
      <sheetName val="RAB_R__DNS__PENGLL_T_54_(11_A_6"/>
      <sheetName val="RAB_R__DNS__PENGLL_T_54_(11_B_6"/>
      <sheetName val="RAB_R__DNS__PENGLL_T_54_(11_C_6"/>
      <sheetName val="RAB_R__DNS__PENGLL_T_70_(12_A_6"/>
      <sheetName val="RAB_R__DNS__PENGLL_T_70_(12_B_6"/>
      <sheetName val="RAB_R__DNS__PENGLL_T_70_(12_C_6"/>
      <sheetName val="RAB_SPORT_CLUB_(14)6"/>
      <sheetName val="RAB_MASJID_&amp;_T_WUDLU_(15)6"/>
      <sheetName val="RAB_LOUNDRY_&amp;_WORKSHOP_(16)6"/>
      <sheetName val="RAB_MINIMARKET_&amp;_KANTIN_(17_)6"/>
      <sheetName val="RAB_RMH__PENJAGA_(18)6"/>
      <sheetName val="RAB_POS_JAGA_(19__A_)6"/>
      <sheetName val="RAB_POS_JAGA_(19__B_)6"/>
      <sheetName val="RAB_R__POMPA_(20)6"/>
      <sheetName val="RAB_R__KELAS_(2_A)6"/>
      <sheetName val="RAB_R__KELAS_(2_B)6"/>
      <sheetName val="RAB_AULA_UTAMA_(5)6"/>
      <sheetName val="RAB_AULA_SEDANG_(6)6"/>
      <sheetName val="RAB_ASRAMA_(7__B_)6"/>
      <sheetName val="RAB_ASRAMA_(7__C_)6"/>
      <sheetName val="RAB_ASRAMA_(7__D_)6"/>
      <sheetName val="RAB_R__MAKAN_(8)6"/>
      <sheetName val="RAB_GUEST_HOUSE_(9__A_)6"/>
      <sheetName val="RAB_GUEST_HOUSE_(9__B_)6"/>
      <sheetName val="Typ_ITS6"/>
      <sheetName val="Harga_6"/>
      <sheetName val="data_20146"/>
      <sheetName val="DIV_IV6"/>
      <sheetName val="DIV_VI6"/>
      <sheetName val="DIV_VIII6"/>
      <sheetName val="bukan_PNS6"/>
      <sheetName val="Analisa_SNI_STANDART_6"/>
      <sheetName val="rab_me_(by_owner)_6"/>
      <sheetName val="BQ_(by_owner)6"/>
      <sheetName val="rab_me_(fisik)6"/>
      <sheetName val="Analisa___2_6"/>
      <sheetName val="Gaji_Pokok6"/>
      <sheetName val="T__Proyek-Jabatan6"/>
      <sheetName val="T__Lokasi6"/>
      <sheetName val="T__Rumah6"/>
      <sheetName val="T__Transport6"/>
      <sheetName val="LP_2_-_KUNINGAN_-_DUKUH_ATAS6"/>
      <sheetName val="Hit_Vol_Sk6"/>
      <sheetName val="URAIAN_6"/>
      <sheetName val="Analis_harga6"/>
      <sheetName val="bill_qty6"/>
      <sheetName val="F1c_DATA_ADM66"/>
      <sheetName val="Master_Edit6"/>
      <sheetName val="Galian_16"/>
      <sheetName val="Appendix_2(SatDas)6"/>
      <sheetName val="bahan_dan_upah6"/>
      <sheetName val="Bab_6_-3(5)6"/>
      <sheetName val="2_3(2)_Gor6"/>
      <sheetName val="8_4_2_Rambu6"/>
      <sheetName val="Summary_pilecap5"/>
      <sheetName val="m_schedule5"/>
      <sheetName val="Isolasi_Luar_Dalam5"/>
      <sheetName val="Isolasi_Luar5"/>
      <sheetName val="Alat_B5"/>
      <sheetName val="Bahan_B5"/>
      <sheetName val="Upah_B5"/>
      <sheetName val="Kuantitas_&amp;_Harga5"/>
      <sheetName val="AHS_Marka5"/>
      <sheetName val="AHS_Aspal5"/>
      <sheetName val="Master_1_012"/>
      <sheetName val="Master_1_0_(2)12"/>
      <sheetName val="Master_Sch_1_0-sro2_Adari_dis12"/>
      <sheetName val="HB_11"/>
      <sheetName val="Cash_Flow_bulanan11"/>
      <sheetName val="Bill_of_Qty_MEP11"/>
      <sheetName val="HRG_BHN11"/>
      <sheetName val="Up_&amp;_bhn11"/>
      <sheetName val="REF_ONLY11"/>
      <sheetName val="H_Satuan11"/>
      <sheetName val="rab_-_persiapan_&amp;_lantai-111"/>
      <sheetName val="Anl_+11"/>
      <sheetName val="SELISIH_HARGA11"/>
      <sheetName val="Harga_Satuan6"/>
      <sheetName val="DRUP_(ASLI)11"/>
      <sheetName val="01A__RAB11"/>
      <sheetName val="GD_B10"/>
      <sheetName val="GD_C10"/>
      <sheetName val="GD_D10"/>
      <sheetName val="GD_E10"/>
      <sheetName val="GD_F10"/>
      <sheetName val="GD_G10"/>
      <sheetName val="GD_N10"/>
      <sheetName val="GD_A10"/>
      <sheetName val="MARK_UP10"/>
      <sheetName val="01A-_RAB10"/>
      <sheetName val="CRUDE_RE-bar10"/>
      <sheetName val="REKAP_(2)10"/>
      <sheetName val="Rekap_Biaya10"/>
      <sheetName val="Rekap_RAP10"/>
      <sheetName val="DAFTAR_HARGA11"/>
      <sheetName val="H_SAT10"/>
      <sheetName val="A_LIS10"/>
      <sheetName val="A_REKAP10"/>
      <sheetName val="struktur_tdk_dipakai10"/>
      <sheetName val="Rekap_Prelim10"/>
      <sheetName val="RKP_PLUMBING10"/>
      <sheetName val="Analis_Kusen_1_ESKALASI10"/>
      <sheetName val="NP_(4)10"/>
      <sheetName val="ANALISA_110"/>
      <sheetName val="Bill_Of_Quantity10"/>
      <sheetName val="ES_STG10"/>
      <sheetName val="Input_monthly_capex10"/>
      <sheetName val="Analisa_RAP10"/>
      <sheetName val="Penyebaran_M10"/>
      <sheetName val="Man_Power___Comp10"/>
      <sheetName val="DES_1510"/>
      <sheetName val="Perm__Test10"/>
      <sheetName val="INPUT_210"/>
      <sheetName val="pro_ra_op10"/>
      <sheetName val="analisa_harga_satuan10"/>
      <sheetName val="BIAYA_0710"/>
      <sheetName val="DET_0810"/>
      <sheetName val="NS_GD_UGD10"/>
      <sheetName val="STD_GD_UGD10"/>
      <sheetName val="Agregat_Halus_&amp;_Kasar10"/>
      <sheetName val="eval__Juli10"/>
      <sheetName val="Rekap_Direct_Cost10"/>
      <sheetName val="Master_Sch_1_0-sro210"/>
      <sheetName val="Analisa_Upah_&amp;_Bahan_Plum10"/>
      <sheetName val="Sec_I_ML10"/>
      <sheetName val="Analisa_Tekhnis10"/>
      <sheetName val="2_MASTER_APP10"/>
      <sheetName val="DIVISI_310"/>
      <sheetName val="SUMBER_DAYA8"/>
      <sheetName val="3-DIV7_B7"/>
      <sheetName val="Ana__PU7"/>
      <sheetName val="610_047"/>
      <sheetName val="610_057"/>
      <sheetName val="610_067"/>
      <sheetName val="610_077"/>
      <sheetName val="610_087"/>
      <sheetName val="AnalisaSIPIL_RIIL7"/>
      <sheetName val="HARGA_MATERIAL7"/>
      <sheetName val="RAB_AR&amp;STR7"/>
      <sheetName val="Lead_Schedule7"/>
      <sheetName val="rincian_per_proyek7"/>
      <sheetName val="BD_Div-2_sd_7_67"/>
      <sheetName val="Data_Teknik7"/>
      <sheetName val="RAP_(2)7"/>
      <sheetName val="Hrg_Sat7"/>
      <sheetName val="Sat_Bah___Up7"/>
      <sheetName val="Daf_Dasar_Upah&amp;Bahan7"/>
      <sheetName val="Analisa_ME7"/>
      <sheetName val="TE_TS_FA_LAN_MATV7"/>
      <sheetName val="GRAND_REKAPITULASI7"/>
      <sheetName val="RAB_G_ADM__PUSAT_(1)7"/>
      <sheetName val="RAB_R__GENSET_&amp;_PANEL_(10)_7"/>
      <sheetName val="RAB_R__DNS__PENGLL_T_54_(11_A_7"/>
      <sheetName val="RAB_R__DNS__PENGLL_T_54_(11_B_7"/>
      <sheetName val="RAB_R__DNS__PENGLL_T_54_(11_C_7"/>
      <sheetName val="RAB_R__DNS__PENGLL_T_70_(12_A_7"/>
      <sheetName val="RAB_R__DNS__PENGLL_T_70_(12_B_7"/>
      <sheetName val="RAB_R__DNS__PENGLL_T_70_(12_C_7"/>
      <sheetName val="RAB_SPORT_CLUB_(14)7"/>
      <sheetName val="RAB_MASJID_&amp;_T_WUDLU_(15)7"/>
      <sheetName val="RAB_LOUNDRY_&amp;_WORKSHOP_(16)7"/>
      <sheetName val="RAB_MINIMARKET_&amp;_KANTIN_(17_)7"/>
      <sheetName val="RAB_RMH__PENJAGA_(18)7"/>
      <sheetName val="RAB_POS_JAGA_(19__A_)7"/>
      <sheetName val="RAB_POS_JAGA_(19__B_)7"/>
      <sheetName val="RAB_R__POMPA_(20)7"/>
      <sheetName val="RAB_R__KELAS_(2_A)7"/>
      <sheetName val="RAB_R__KELAS_(2_B)7"/>
      <sheetName val="RAB_AULA_UTAMA_(5)7"/>
      <sheetName val="RAB_AULA_SEDANG_(6)7"/>
      <sheetName val="RAB_ASRAMA_(7__B_)7"/>
      <sheetName val="RAB_ASRAMA_(7__C_)7"/>
      <sheetName val="RAB_ASRAMA_(7__D_)7"/>
      <sheetName val="RAB_R__MAKAN_(8)7"/>
      <sheetName val="RAB_GUEST_HOUSE_(9__A_)7"/>
      <sheetName val="RAB_GUEST_HOUSE_(9__B_)7"/>
      <sheetName val="Typ_ITS7"/>
      <sheetName val="Harga_7"/>
      <sheetName val="data_20147"/>
      <sheetName val="DIV_IV7"/>
      <sheetName val="DIV_VI7"/>
      <sheetName val="DIV_VIII7"/>
      <sheetName val="bukan_PNS7"/>
      <sheetName val="Analisa_SNI_STANDART_7"/>
      <sheetName val="rab_me_(by_owner)_7"/>
      <sheetName val="BQ_(by_owner)7"/>
      <sheetName val="rab_me_(fisik)7"/>
      <sheetName val="Analisa___2_7"/>
      <sheetName val="Gaji_Pokok7"/>
      <sheetName val="T__Proyek-Jabatan7"/>
      <sheetName val="T__Lokasi7"/>
      <sheetName val="T__Rumah7"/>
      <sheetName val="T__Transport7"/>
      <sheetName val="LP_2_-_KUNINGAN_-_DUKUH_ATAS7"/>
      <sheetName val="Hit_Vol_Sk7"/>
      <sheetName val="URAIAN_7"/>
      <sheetName val="Analis_harga7"/>
      <sheetName val="bill_qty7"/>
      <sheetName val="F1c_DATA_ADM67"/>
      <sheetName val="Master_Edit7"/>
      <sheetName val="Galian_17"/>
      <sheetName val="Appendix_2(SatDas)7"/>
      <sheetName val="bahan_dan_upah7"/>
      <sheetName val="Bab_6_-3(5)7"/>
      <sheetName val="2_3(2)_Gor7"/>
      <sheetName val="8_4_2_Rambu7"/>
      <sheetName val="Summary_pilecap6"/>
      <sheetName val="m_schedule6"/>
      <sheetName val="Isolasi_Luar_Dalam6"/>
      <sheetName val="Isolasi_Luar6"/>
      <sheetName val="Alat_B6"/>
      <sheetName val="Bahan_B6"/>
      <sheetName val="Upah_B6"/>
      <sheetName val="Kuantitas_&amp;_Harga6"/>
      <sheetName val="AHS_Marka6"/>
      <sheetName val="AHS_Aspal6"/>
      <sheetName val="Master_1_013"/>
      <sheetName val="Master_1_0_(2)13"/>
      <sheetName val="Master_Sch_1_0-sro2_Adari_dis13"/>
      <sheetName val="HB_12"/>
      <sheetName val="Cash_Flow_bulanan12"/>
      <sheetName val="Bill_of_Qty_MEP12"/>
      <sheetName val="HRG_BHN12"/>
      <sheetName val="Up_&amp;_bhn12"/>
      <sheetName val="REF_ONLY12"/>
      <sheetName val="H_Satuan12"/>
      <sheetName val="Harga_Satuan7"/>
      <sheetName val="DRUP_(ASLI)12"/>
      <sheetName val="01A__RAB12"/>
      <sheetName val="MARK_UP11"/>
      <sheetName val="SELISIH_HARGA12"/>
      <sheetName val="01A-_RAB11"/>
      <sheetName val="rab_-_persiapan_&amp;_lantai-112"/>
      <sheetName val="Anl_+12"/>
      <sheetName val="CRUDE_RE-bar11"/>
      <sheetName val="REKAP_(2)11"/>
      <sheetName val="GD_B11"/>
      <sheetName val="GD_C11"/>
      <sheetName val="GD_D11"/>
      <sheetName val="GD_E11"/>
      <sheetName val="GD_F11"/>
      <sheetName val="GD_G11"/>
      <sheetName val="GD_N11"/>
      <sheetName val="GD_A11"/>
      <sheetName val="Rekap_Biaya11"/>
      <sheetName val="Rekap_RAP11"/>
      <sheetName val="DAFTAR_HARGA12"/>
      <sheetName val="H_SAT11"/>
      <sheetName val="A_LIS11"/>
      <sheetName val="A_REKAP11"/>
      <sheetName val="struktur_tdk_dipakai11"/>
      <sheetName val="Rekap_Prelim11"/>
      <sheetName val="RKP_PLUMBING11"/>
      <sheetName val="Analis_Kusen_1_ESKALASI11"/>
      <sheetName val="NP_(4)11"/>
      <sheetName val="ANALISA_111"/>
      <sheetName val="Bill_Of_Quantity11"/>
      <sheetName val="ES_STG11"/>
      <sheetName val="Input_monthly_capex11"/>
      <sheetName val="Man_Power___Comp11"/>
      <sheetName val="Analisa_RAP11"/>
      <sheetName val="Penyebaran_M11"/>
      <sheetName val="DES_1511"/>
      <sheetName val="Perm__Test11"/>
      <sheetName val="INPUT_211"/>
      <sheetName val="pro_ra_op11"/>
      <sheetName val="analisa_harga_satuan11"/>
      <sheetName val="BIAYA_0711"/>
      <sheetName val="DET_0811"/>
      <sheetName val="NS_GD_UGD11"/>
      <sheetName val="STD_GD_UGD11"/>
      <sheetName val="Agregat_Halus_&amp;_Kasar11"/>
      <sheetName val="eval__Juli11"/>
      <sheetName val="Rekap_Direct_Cost11"/>
      <sheetName val="Master_Sch_1_0-sro211"/>
      <sheetName val="Analisa_Upah_&amp;_Bahan_Plum11"/>
      <sheetName val="Sec_I_ML11"/>
      <sheetName val="Analisa_Tekhnis11"/>
      <sheetName val="2_MASTER_APP11"/>
      <sheetName val="DIVISI_311"/>
      <sheetName val="SUMBER_DAYA9"/>
      <sheetName val="3-DIV7_B8"/>
      <sheetName val="Ana__PU8"/>
      <sheetName val="610_048"/>
      <sheetName val="610_058"/>
      <sheetName val="610_068"/>
      <sheetName val="610_078"/>
      <sheetName val="610_088"/>
      <sheetName val="AnalisaSIPIL_RIIL8"/>
      <sheetName val="HARGA_MATERIAL8"/>
      <sheetName val="RAB_AR&amp;STR8"/>
      <sheetName val="Lead_Schedule8"/>
      <sheetName val="rincian_per_proyek8"/>
      <sheetName val="BD_Div-2_sd_7_68"/>
      <sheetName val="Data_Teknik8"/>
      <sheetName val="RAP_(2)8"/>
      <sheetName val="Hrg_Sat8"/>
      <sheetName val="Sat_Bah___Up8"/>
      <sheetName val="Daf_Dasar_Upah&amp;Bahan8"/>
      <sheetName val="Analisa_ME8"/>
      <sheetName val="TE_TS_FA_LAN_MATV8"/>
      <sheetName val="GRAND_REKAPITULASI8"/>
      <sheetName val="RAB_G_ADM__PUSAT_(1)8"/>
      <sheetName val="RAB_R__GENSET_&amp;_PANEL_(10)_8"/>
      <sheetName val="RAB_R__DNS__PENGLL_T_54_(11_A_8"/>
      <sheetName val="RAB_R__DNS__PENGLL_T_54_(11_B_8"/>
      <sheetName val="RAB_R__DNS__PENGLL_T_54_(11_C_8"/>
      <sheetName val="RAB_R__DNS__PENGLL_T_70_(12_A_8"/>
      <sheetName val="RAB_R__DNS__PENGLL_T_70_(12_B_8"/>
      <sheetName val="RAB_R__DNS__PENGLL_T_70_(12_C_8"/>
      <sheetName val="RAB_SPORT_CLUB_(14)8"/>
      <sheetName val="RAB_MASJID_&amp;_T_WUDLU_(15)8"/>
      <sheetName val="RAB_LOUNDRY_&amp;_WORKSHOP_(16)8"/>
      <sheetName val="RAB_MINIMARKET_&amp;_KANTIN_(17_)8"/>
      <sheetName val="RAB_RMH__PENJAGA_(18)8"/>
      <sheetName val="RAB_POS_JAGA_(19__A_)8"/>
      <sheetName val="RAB_POS_JAGA_(19__B_)8"/>
      <sheetName val="RAB_R__POMPA_(20)8"/>
      <sheetName val="RAB_R__KELAS_(2_A)8"/>
      <sheetName val="RAB_R__KELAS_(2_B)8"/>
      <sheetName val="RAB_AULA_UTAMA_(5)8"/>
      <sheetName val="RAB_AULA_SEDANG_(6)8"/>
      <sheetName val="RAB_ASRAMA_(7__B_)8"/>
      <sheetName val="RAB_ASRAMA_(7__C_)8"/>
      <sheetName val="RAB_ASRAMA_(7__D_)8"/>
      <sheetName val="RAB_R__MAKAN_(8)8"/>
      <sheetName val="RAB_GUEST_HOUSE_(9__A_)8"/>
      <sheetName val="RAB_GUEST_HOUSE_(9__B_)8"/>
      <sheetName val="Typ_ITS8"/>
      <sheetName val="Harga_8"/>
      <sheetName val="data_20148"/>
      <sheetName val="DIV_IV8"/>
      <sheetName val="DIV_VI8"/>
      <sheetName val="DIV_VIII8"/>
      <sheetName val="bukan_PNS8"/>
      <sheetName val="Analisa_SNI_STANDART_8"/>
      <sheetName val="rab_me_(by_owner)_8"/>
      <sheetName val="BQ_(by_owner)8"/>
      <sheetName val="rab_me_(fisik)8"/>
      <sheetName val="Analisa___2_8"/>
      <sheetName val="Gaji_Pokok8"/>
      <sheetName val="T__Proyek-Jabatan8"/>
      <sheetName val="T__Lokasi8"/>
      <sheetName val="T__Rumah8"/>
      <sheetName val="T__Transport8"/>
      <sheetName val="LP_2_-_KUNINGAN_-_DUKUH_ATAS8"/>
      <sheetName val="Hit_Vol_Sk8"/>
      <sheetName val="URAIAN_8"/>
      <sheetName val="Analis_harga8"/>
      <sheetName val="bill_qty8"/>
      <sheetName val="F1c_DATA_ADM68"/>
      <sheetName val="Master_Edit8"/>
      <sheetName val="Galian_18"/>
      <sheetName val="Appendix_2(SatDas)8"/>
      <sheetName val="bahan_dan_upah8"/>
      <sheetName val="Bab_6_-3(5)8"/>
      <sheetName val="2_3(2)_Gor8"/>
      <sheetName val="8_4_2_Rambu8"/>
      <sheetName val="Summary_pilecap7"/>
      <sheetName val="m_schedule7"/>
      <sheetName val="Isolasi_Luar_Dalam7"/>
      <sheetName val="Isolasi_Luar7"/>
      <sheetName val="Alat_B7"/>
      <sheetName val="Bahan_B7"/>
      <sheetName val="Upah_B7"/>
      <sheetName val="Kuantitas_&amp;_Harga7"/>
      <sheetName val="AHS_Marka7"/>
      <sheetName val="AHS_Aspal7"/>
      <sheetName val="Master_1_016"/>
      <sheetName val="Master_1_0_(2)16"/>
      <sheetName val="Master_Sch_1_0-sro2_Adari_dis16"/>
      <sheetName val="HB_15"/>
      <sheetName val="Cash_Flow_bulanan15"/>
      <sheetName val="Bill_of_Qty_MEP15"/>
      <sheetName val="HRG_BHN15"/>
      <sheetName val="Up_&amp;_bhn15"/>
      <sheetName val="REF_ONLY15"/>
      <sheetName val="H_Satuan15"/>
      <sheetName val="rab_-_persiapan_&amp;_lantai-115"/>
      <sheetName val="Anl_+15"/>
      <sheetName val="SELISIH_HARGA15"/>
      <sheetName val="Harga_Satuan9"/>
      <sheetName val="DRUP_(ASLI)15"/>
      <sheetName val="01A__RAB15"/>
      <sheetName val="GD_B14"/>
      <sheetName val="GD_C14"/>
      <sheetName val="GD_D14"/>
      <sheetName val="GD_E14"/>
      <sheetName val="GD_F14"/>
      <sheetName val="GD_G14"/>
      <sheetName val="GD_N14"/>
      <sheetName val="GD_A14"/>
      <sheetName val="MARK_UP14"/>
      <sheetName val="01A-_RAB14"/>
      <sheetName val="CRUDE_RE-bar14"/>
      <sheetName val="REKAP_(2)14"/>
      <sheetName val="Rekap_Biaya14"/>
      <sheetName val="Rekap_RAP14"/>
      <sheetName val="DAFTAR_HARGA15"/>
      <sheetName val="H_SAT14"/>
      <sheetName val="A_LIS14"/>
      <sheetName val="A_REKAP14"/>
      <sheetName val="struktur_tdk_dipakai14"/>
      <sheetName val="Rekap_Prelim14"/>
      <sheetName val="RKP_PLUMBING14"/>
      <sheetName val="Analis_Kusen_1_ESKALASI14"/>
      <sheetName val="NP_(4)14"/>
      <sheetName val="ANALISA_114"/>
      <sheetName val="Bill_Of_Quantity14"/>
      <sheetName val="ES_STG14"/>
      <sheetName val="Input_monthly_capex14"/>
      <sheetName val="Analisa_RAP14"/>
      <sheetName val="Penyebaran_M14"/>
      <sheetName val="Man_Power___Comp14"/>
      <sheetName val="DES_1514"/>
      <sheetName val="Perm__Test14"/>
      <sheetName val="INPUT_214"/>
      <sheetName val="pro_ra_op14"/>
      <sheetName val="analisa_harga_satuan14"/>
      <sheetName val="BIAYA_0714"/>
      <sheetName val="DET_0814"/>
      <sheetName val="NS_GD_UGD14"/>
      <sheetName val="STD_GD_UGD14"/>
      <sheetName val="Agregat_Halus_&amp;_Kasar14"/>
      <sheetName val="eval__Juli14"/>
      <sheetName val="Rekap_Direct_Cost14"/>
      <sheetName val="Master_Sch_1_0-sro214"/>
      <sheetName val="Analisa_Upah_&amp;_Bahan_Plum14"/>
      <sheetName val="Sec_I_ML14"/>
      <sheetName val="Analisa_Tekhnis14"/>
      <sheetName val="2_MASTER_APP14"/>
      <sheetName val="DIVISI_314"/>
      <sheetName val="SUMBER_DAYA12"/>
      <sheetName val="3-DIV7_B11"/>
      <sheetName val="Ana__PU11"/>
      <sheetName val="610_0411"/>
      <sheetName val="610_0511"/>
      <sheetName val="610_0611"/>
      <sheetName val="610_0711"/>
      <sheetName val="610_0811"/>
      <sheetName val="AnalisaSIPIL_RIIL11"/>
      <sheetName val="HARGA_MATERIAL11"/>
      <sheetName val="RAB_AR&amp;STR11"/>
      <sheetName val="Lead_Schedule11"/>
      <sheetName val="rincian_per_proyek11"/>
      <sheetName val="BD_Div-2_sd_7_611"/>
      <sheetName val="Data_Teknik11"/>
      <sheetName val="RAP_(2)11"/>
      <sheetName val="Hrg_Sat11"/>
      <sheetName val="Sat_Bah___Up11"/>
      <sheetName val="Daf_Dasar_Upah&amp;Bahan11"/>
      <sheetName val="Analisa_ME11"/>
      <sheetName val="TE_TS_FA_LAN_MATV11"/>
      <sheetName val="GRAND_REKAPITULASI11"/>
      <sheetName val="RAB_G_ADM__PUSAT_(1)11"/>
      <sheetName val="RAB_R__GENSET_&amp;_PANEL_(10)_11"/>
      <sheetName val="RAB_R__DNS__PENGLL_T_54_(11_A11"/>
      <sheetName val="RAB_R__DNS__PENGLL_T_54_(11_B11"/>
      <sheetName val="RAB_R__DNS__PENGLL_T_54_(11_C11"/>
      <sheetName val="RAB_R__DNS__PENGLL_T_70_(12_A11"/>
      <sheetName val="RAB_R__DNS__PENGLL_T_70_(12_B11"/>
      <sheetName val="RAB_R__DNS__PENGLL_T_70_(12_C11"/>
      <sheetName val="RAB_SPORT_CLUB_(14)11"/>
      <sheetName val="RAB_MASJID_&amp;_T_WUDLU_(15)11"/>
      <sheetName val="RAB_LOUNDRY_&amp;_WORKSHOP_(16)11"/>
      <sheetName val="RAB_MINIMARKET_&amp;_KANTIN_(17_)11"/>
      <sheetName val="RAB_RMH__PENJAGA_(18)11"/>
      <sheetName val="RAB_POS_JAGA_(19__A_)11"/>
      <sheetName val="RAB_POS_JAGA_(19__B_)11"/>
      <sheetName val="RAB_R__POMPA_(20)11"/>
      <sheetName val="RAB_R__KELAS_(2_A)11"/>
      <sheetName val="RAB_R__KELAS_(2_B)11"/>
      <sheetName val="RAB_AULA_UTAMA_(5)11"/>
      <sheetName val="RAB_AULA_SEDANG_(6)11"/>
      <sheetName val="RAB_ASRAMA_(7__B_)11"/>
      <sheetName val="RAB_ASRAMA_(7__C_)11"/>
      <sheetName val="RAB_ASRAMA_(7__D_)11"/>
      <sheetName val="RAB_R__MAKAN_(8)11"/>
      <sheetName val="RAB_GUEST_HOUSE_(9__A_)11"/>
      <sheetName val="RAB_GUEST_HOUSE_(9__B_)11"/>
      <sheetName val="Typ_ITS11"/>
      <sheetName val="Harga_11"/>
      <sheetName val="data_201411"/>
      <sheetName val="DIV_IV11"/>
      <sheetName val="DIV_VI11"/>
      <sheetName val="DIV_VIII11"/>
      <sheetName val="bukan_PNS11"/>
      <sheetName val="Analisa_SNI_STANDART_11"/>
      <sheetName val="rab_me_(by_owner)_11"/>
      <sheetName val="BQ_(by_owner)11"/>
      <sheetName val="rab_me_(fisik)11"/>
      <sheetName val="Analisa___2_11"/>
      <sheetName val="Gaji_Pokok11"/>
      <sheetName val="T__Proyek-Jabatan11"/>
      <sheetName val="T__Lokasi11"/>
      <sheetName val="T__Rumah11"/>
      <sheetName val="T__Transport11"/>
      <sheetName val="LP_2_-_KUNINGAN_-_DUKUH_ATAS11"/>
      <sheetName val="Hit_Vol_Sk11"/>
      <sheetName val="URAIAN_11"/>
      <sheetName val="Analis_harga11"/>
      <sheetName val="bill_qty11"/>
      <sheetName val="F1c_DATA_ADM611"/>
      <sheetName val="Master_Edit11"/>
      <sheetName val="Galian_111"/>
      <sheetName val="Appendix_2(SatDas)11"/>
      <sheetName val="bahan_dan_upah11"/>
      <sheetName val="Bab_6_-3(5)11"/>
      <sheetName val="2_3(2)_Gor11"/>
      <sheetName val="8_4_2_Rambu11"/>
      <sheetName val="Summary_pilecap10"/>
      <sheetName val="m_schedule10"/>
      <sheetName val="Isolasi_Luar_Dalam10"/>
      <sheetName val="Isolasi_Luar10"/>
      <sheetName val="Alat_B10"/>
      <sheetName val="Bahan_B10"/>
      <sheetName val="Upah_B10"/>
      <sheetName val="Kuantitas_&amp;_Harga10"/>
      <sheetName val="AHS_Marka10"/>
      <sheetName val="AHS_Aspal10"/>
      <sheetName val="Master_1_015"/>
      <sheetName val="Master_1_0_(2)15"/>
      <sheetName val="Master_Sch_1_0-sro2_Adari_dis15"/>
      <sheetName val="HB_14"/>
      <sheetName val="Cash_Flow_bulanan14"/>
      <sheetName val="Bill_of_Qty_MEP14"/>
      <sheetName val="HRG_BHN14"/>
      <sheetName val="Up_&amp;_bhn14"/>
      <sheetName val="REF_ONLY14"/>
      <sheetName val="H_Satuan14"/>
      <sheetName val="rab_-_persiapan_&amp;_lantai-114"/>
      <sheetName val="Anl_+14"/>
      <sheetName val="SELISIH_HARGA14"/>
      <sheetName val="Harga_Satuan8"/>
      <sheetName val="DRUP_(ASLI)14"/>
      <sheetName val="01A__RAB14"/>
      <sheetName val="GD_B13"/>
      <sheetName val="GD_C13"/>
      <sheetName val="GD_D13"/>
      <sheetName val="GD_E13"/>
      <sheetName val="GD_F13"/>
      <sheetName val="GD_G13"/>
      <sheetName val="GD_N13"/>
      <sheetName val="GD_A13"/>
      <sheetName val="MARK_UP13"/>
      <sheetName val="01A-_RAB13"/>
      <sheetName val="CRUDE_RE-bar13"/>
      <sheetName val="REKAP_(2)13"/>
      <sheetName val="Rekap_Biaya13"/>
      <sheetName val="Rekap_RAP13"/>
      <sheetName val="DAFTAR_HARGA14"/>
      <sheetName val="H_SAT13"/>
      <sheetName val="A_LIS13"/>
      <sheetName val="A_REKAP13"/>
      <sheetName val="struktur_tdk_dipakai13"/>
      <sheetName val="Rekap_Prelim13"/>
      <sheetName val="RKP_PLUMBING13"/>
      <sheetName val="Analis_Kusen_1_ESKALASI13"/>
      <sheetName val="NP_(4)13"/>
      <sheetName val="ANALISA_113"/>
      <sheetName val="Bill_Of_Quantity13"/>
      <sheetName val="ES_STG13"/>
      <sheetName val="Input_monthly_capex13"/>
      <sheetName val="Analisa_RAP13"/>
      <sheetName val="Penyebaran_M13"/>
      <sheetName val="Man_Power___Comp13"/>
      <sheetName val="DES_1513"/>
      <sheetName val="Perm__Test13"/>
      <sheetName val="INPUT_213"/>
      <sheetName val="pro_ra_op13"/>
      <sheetName val="analisa_harga_satuan13"/>
      <sheetName val="BIAYA_0713"/>
      <sheetName val="DET_0813"/>
      <sheetName val="NS_GD_UGD13"/>
      <sheetName val="STD_GD_UGD13"/>
      <sheetName val="Agregat_Halus_&amp;_Kasar13"/>
      <sheetName val="eval__Juli13"/>
      <sheetName val="Rekap_Direct_Cost13"/>
      <sheetName val="Master_Sch_1_0-sro213"/>
      <sheetName val="Analisa_Upah_&amp;_Bahan_Plum13"/>
      <sheetName val="Sec_I_ML13"/>
      <sheetName val="Analisa_Tekhnis13"/>
      <sheetName val="2_MASTER_APP13"/>
      <sheetName val="DIVISI_313"/>
      <sheetName val="SUMBER_DAYA11"/>
      <sheetName val="3-DIV7_B10"/>
      <sheetName val="Ana__PU10"/>
      <sheetName val="610_0410"/>
      <sheetName val="610_0510"/>
      <sheetName val="610_0610"/>
      <sheetName val="610_0710"/>
      <sheetName val="610_0810"/>
      <sheetName val="AnalisaSIPIL_RIIL10"/>
      <sheetName val="HARGA_MATERIAL10"/>
      <sheetName val="RAB_AR&amp;STR10"/>
      <sheetName val="Lead_Schedule10"/>
      <sheetName val="rincian_per_proyek10"/>
      <sheetName val="BD_Div-2_sd_7_610"/>
      <sheetName val="Data_Teknik10"/>
      <sheetName val="RAP_(2)10"/>
      <sheetName val="Hrg_Sat10"/>
      <sheetName val="Sat_Bah___Up10"/>
      <sheetName val="Daf_Dasar_Upah&amp;Bahan10"/>
      <sheetName val="Analisa_ME10"/>
      <sheetName val="TE_TS_FA_LAN_MATV10"/>
      <sheetName val="GRAND_REKAPITULASI10"/>
      <sheetName val="RAB_G_ADM__PUSAT_(1)10"/>
      <sheetName val="RAB_R__GENSET_&amp;_PANEL_(10)_10"/>
      <sheetName val="RAB_R__DNS__PENGLL_T_54_(11_A10"/>
      <sheetName val="RAB_R__DNS__PENGLL_T_54_(11_B10"/>
      <sheetName val="RAB_R__DNS__PENGLL_T_54_(11_C10"/>
      <sheetName val="RAB_R__DNS__PENGLL_T_70_(12_A10"/>
      <sheetName val="RAB_R__DNS__PENGLL_T_70_(12_B10"/>
      <sheetName val="RAB_R__DNS__PENGLL_T_70_(12_C10"/>
      <sheetName val="RAB_SPORT_CLUB_(14)10"/>
      <sheetName val="RAB_MASJID_&amp;_T_WUDLU_(15)10"/>
      <sheetName val="RAB_LOUNDRY_&amp;_WORKSHOP_(16)10"/>
      <sheetName val="RAB_MINIMARKET_&amp;_KANTIN_(17_)10"/>
      <sheetName val="RAB_RMH__PENJAGA_(18)10"/>
      <sheetName val="RAB_POS_JAGA_(19__A_)10"/>
      <sheetName val="RAB_POS_JAGA_(19__B_)10"/>
      <sheetName val="RAB_R__POMPA_(20)10"/>
      <sheetName val="RAB_R__KELAS_(2_A)10"/>
      <sheetName val="RAB_R__KELAS_(2_B)10"/>
      <sheetName val="RAB_AULA_UTAMA_(5)10"/>
      <sheetName val="RAB_AULA_SEDANG_(6)10"/>
      <sheetName val="RAB_ASRAMA_(7__B_)10"/>
      <sheetName val="RAB_ASRAMA_(7__C_)10"/>
      <sheetName val="RAB_ASRAMA_(7__D_)10"/>
      <sheetName val="RAB_R__MAKAN_(8)10"/>
      <sheetName val="RAB_GUEST_HOUSE_(9__A_)10"/>
      <sheetName val="RAB_GUEST_HOUSE_(9__B_)10"/>
      <sheetName val="Typ_ITS10"/>
      <sheetName val="Harga_10"/>
      <sheetName val="data_201410"/>
      <sheetName val="DIV_IV10"/>
      <sheetName val="DIV_VI10"/>
      <sheetName val="DIV_VIII10"/>
      <sheetName val="bukan_PNS10"/>
      <sheetName val="Analisa_SNI_STANDART_10"/>
      <sheetName val="rab_me_(by_owner)_10"/>
      <sheetName val="BQ_(by_owner)10"/>
      <sheetName val="rab_me_(fisik)10"/>
      <sheetName val="Analisa___2_10"/>
      <sheetName val="Gaji_Pokok10"/>
      <sheetName val="T__Proyek-Jabatan10"/>
      <sheetName val="T__Lokasi10"/>
      <sheetName val="T__Rumah10"/>
      <sheetName val="T__Transport10"/>
      <sheetName val="LP_2_-_KUNINGAN_-_DUKUH_ATAS10"/>
      <sheetName val="Hit_Vol_Sk10"/>
      <sheetName val="URAIAN_10"/>
      <sheetName val="Analis_harga10"/>
      <sheetName val="bill_qty10"/>
      <sheetName val="F1c_DATA_ADM610"/>
      <sheetName val="Master_Edit10"/>
      <sheetName val="Galian_110"/>
      <sheetName val="Appendix_2(SatDas)10"/>
      <sheetName val="bahan_dan_upah10"/>
      <sheetName val="Bab_6_-3(5)10"/>
      <sheetName val="2_3(2)_Gor10"/>
      <sheetName val="8_4_2_Rambu10"/>
      <sheetName val="Summary_pilecap9"/>
      <sheetName val="m_schedule9"/>
      <sheetName val="Isolasi_Luar_Dalam9"/>
      <sheetName val="Isolasi_Luar9"/>
      <sheetName val="Alat_B9"/>
      <sheetName val="Bahan_B9"/>
      <sheetName val="Upah_B9"/>
      <sheetName val="Kuantitas_&amp;_Harga9"/>
      <sheetName val="AHS_Marka9"/>
      <sheetName val="AHS_Aspal9"/>
      <sheetName val="Master_1_017"/>
      <sheetName val="Master_1_0_(2)17"/>
      <sheetName val="Master_Sch_1_0-sro2_Adari_dis17"/>
      <sheetName val="HB_16"/>
      <sheetName val="Cash_Flow_bulanan16"/>
      <sheetName val="Bill_of_Qty_MEP16"/>
      <sheetName val="HRG_BHN16"/>
      <sheetName val="Up_&amp;_bhn16"/>
      <sheetName val="REF_ONLY16"/>
      <sheetName val="H_Satuan16"/>
      <sheetName val="rab_-_persiapan_&amp;_lantai-116"/>
      <sheetName val="Anl_+16"/>
      <sheetName val="SELISIH_HARGA16"/>
      <sheetName val="Harga_Satuan10"/>
      <sheetName val="DRUP_(ASLI)16"/>
      <sheetName val="01A__RAB16"/>
      <sheetName val="GD_B15"/>
      <sheetName val="GD_C15"/>
      <sheetName val="GD_D15"/>
      <sheetName val="GD_E15"/>
      <sheetName val="GD_F15"/>
      <sheetName val="GD_G15"/>
      <sheetName val="GD_N15"/>
      <sheetName val="GD_A15"/>
      <sheetName val="MARK_UP15"/>
      <sheetName val="01A-_RAB15"/>
      <sheetName val="CRUDE_RE-bar15"/>
      <sheetName val="REKAP_(2)15"/>
      <sheetName val="Rekap_Biaya15"/>
      <sheetName val="Rekap_RAP15"/>
      <sheetName val="DAFTAR_HARGA16"/>
      <sheetName val="H_SAT15"/>
      <sheetName val="A_LIS15"/>
      <sheetName val="A_REKAP15"/>
      <sheetName val="struktur_tdk_dipakai15"/>
      <sheetName val="Rekap_Prelim15"/>
      <sheetName val="RKP_PLUMBING15"/>
      <sheetName val="Analis_Kusen_1_ESKALASI15"/>
      <sheetName val="NP_(4)15"/>
      <sheetName val="ANALISA_115"/>
      <sheetName val="Bill_Of_Quantity15"/>
      <sheetName val="ES_STG15"/>
      <sheetName val="Input_monthly_capex15"/>
      <sheetName val="Analisa_RAP15"/>
      <sheetName val="Penyebaran_M15"/>
      <sheetName val="Man_Power___Comp15"/>
      <sheetName val="DES_1515"/>
      <sheetName val="Perm__Test15"/>
      <sheetName val="INPUT_215"/>
      <sheetName val="pro_ra_op15"/>
      <sheetName val="analisa_harga_satuan15"/>
      <sheetName val="BIAYA_0715"/>
      <sheetName val="DET_0815"/>
      <sheetName val="NS_GD_UGD15"/>
      <sheetName val="STD_GD_UGD15"/>
      <sheetName val="Agregat_Halus_&amp;_Kasar15"/>
      <sheetName val="eval__Juli15"/>
      <sheetName val="Rekap_Direct_Cost15"/>
      <sheetName val="Master_Sch_1_0-sro215"/>
      <sheetName val="Analisa_Upah_&amp;_Bahan_Plum15"/>
      <sheetName val="Sec_I_ML15"/>
      <sheetName val="Analisa_Tekhnis15"/>
      <sheetName val="2_MASTER_APP15"/>
      <sheetName val="DIVISI_315"/>
      <sheetName val="SUMBER_DAYA13"/>
      <sheetName val="3-DIV7_B12"/>
      <sheetName val="Ana__PU12"/>
      <sheetName val="610_0412"/>
      <sheetName val="610_0512"/>
      <sheetName val="610_0612"/>
      <sheetName val="610_0712"/>
      <sheetName val="610_0812"/>
      <sheetName val="AnalisaSIPIL_RIIL12"/>
      <sheetName val="HARGA_MATERIAL12"/>
      <sheetName val="RAB_AR&amp;STR12"/>
      <sheetName val="Lead_Schedule12"/>
      <sheetName val="rincian_per_proyek12"/>
      <sheetName val="BD_Div-2_sd_7_612"/>
      <sheetName val="Data_Teknik12"/>
      <sheetName val="RAP_(2)12"/>
      <sheetName val="Hrg_Sat12"/>
      <sheetName val="Sat_Bah___Up12"/>
      <sheetName val="Daf_Dasar_Upah&amp;Bahan12"/>
      <sheetName val="Analisa_ME12"/>
      <sheetName val="TE_TS_FA_LAN_MATV12"/>
      <sheetName val="GRAND_REKAPITULASI12"/>
      <sheetName val="RAB_G_ADM__PUSAT_(1)12"/>
      <sheetName val="RAB_R__GENSET_&amp;_PANEL_(10)_12"/>
      <sheetName val="RAB_R__DNS__PENGLL_T_54_(11_A12"/>
      <sheetName val="RAB_R__DNS__PENGLL_T_54_(11_B12"/>
      <sheetName val="RAB_R__DNS__PENGLL_T_54_(11_C12"/>
      <sheetName val="RAB_R__DNS__PENGLL_T_70_(12_A12"/>
      <sheetName val="RAB_R__DNS__PENGLL_T_70_(12_B12"/>
      <sheetName val="RAB_R__DNS__PENGLL_T_70_(12_C12"/>
      <sheetName val="RAB_SPORT_CLUB_(14)12"/>
      <sheetName val="RAB_MASJID_&amp;_T_WUDLU_(15)12"/>
      <sheetName val="RAB_LOUNDRY_&amp;_WORKSHOP_(16)12"/>
      <sheetName val="RAB_MINIMARKET_&amp;_KANTIN_(17_)12"/>
      <sheetName val="RAB_RMH__PENJAGA_(18)12"/>
      <sheetName val="RAB_POS_JAGA_(19__A_)12"/>
      <sheetName val="RAB_POS_JAGA_(19__B_)12"/>
      <sheetName val="RAB_R__POMPA_(20)12"/>
      <sheetName val="RAB_R__KELAS_(2_A)12"/>
      <sheetName val="RAB_R__KELAS_(2_B)12"/>
      <sheetName val="RAB_AULA_UTAMA_(5)12"/>
      <sheetName val="RAB_AULA_SEDANG_(6)12"/>
      <sheetName val="RAB_ASRAMA_(7__B_)12"/>
      <sheetName val="RAB_ASRAMA_(7__C_)12"/>
      <sheetName val="RAB_ASRAMA_(7__D_)12"/>
      <sheetName val="RAB_R__MAKAN_(8)12"/>
      <sheetName val="RAB_GUEST_HOUSE_(9__A_)12"/>
      <sheetName val="RAB_GUEST_HOUSE_(9__B_)12"/>
      <sheetName val="Typ_ITS12"/>
      <sheetName val="Harga_12"/>
      <sheetName val="data_201412"/>
      <sheetName val="DIV_IV12"/>
      <sheetName val="DIV_VI12"/>
      <sheetName val="DIV_VIII12"/>
      <sheetName val="bukan_PNS12"/>
      <sheetName val="Analisa_SNI_STANDART_12"/>
      <sheetName val="rab_me_(by_owner)_12"/>
      <sheetName val="BQ_(by_owner)12"/>
      <sheetName val="rab_me_(fisik)12"/>
      <sheetName val="Analisa___2_12"/>
      <sheetName val="Gaji_Pokok12"/>
      <sheetName val="T__Proyek-Jabatan12"/>
      <sheetName val="T__Lokasi12"/>
      <sheetName val="T__Rumah12"/>
      <sheetName val="T__Transport12"/>
      <sheetName val="LP_2_-_KUNINGAN_-_DUKUH_ATAS12"/>
      <sheetName val="Hit_Vol_Sk12"/>
      <sheetName val="URAIAN_12"/>
      <sheetName val="Analis_harga12"/>
      <sheetName val="bill_qty12"/>
      <sheetName val="F1c_DATA_ADM612"/>
      <sheetName val="Master_Edit12"/>
      <sheetName val="Galian_112"/>
      <sheetName val="Appendix_2(SatDas)12"/>
      <sheetName val="bahan_dan_upah12"/>
      <sheetName val="Bab_6_-3(5)12"/>
      <sheetName val="2_3(2)_Gor12"/>
      <sheetName val="8_4_2_Rambu12"/>
      <sheetName val="Summary_pilecap11"/>
      <sheetName val="m_schedule11"/>
      <sheetName val="Isolasi_Luar_Dalam11"/>
      <sheetName val="Isolasi_Luar11"/>
      <sheetName val="Alat_B11"/>
      <sheetName val="Bahan_B11"/>
      <sheetName val="Upah_B11"/>
      <sheetName val="Kuantitas_&amp;_Harga11"/>
      <sheetName val="AHS_Marka11"/>
      <sheetName val="AHS_Aspal11"/>
      <sheetName val="Master_1_018"/>
      <sheetName val="Master_1_0_(2)18"/>
      <sheetName val="Master_Sch_1_0-sro2_Adari_dis18"/>
      <sheetName val="HB_17"/>
      <sheetName val="Cash_Flow_bulanan17"/>
      <sheetName val="Bill_of_Qty_MEP17"/>
      <sheetName val="HRG_BHN17"/>
      <sheetName val="Up_&amp;_bhn17"/>
      <sheetName val="REF_ONLY17"/>
      <sheetName val="H_Satuan17"/>
      <sheetName val="rab_-_persiapan_&amp;_lantai-117"/>
      <sheetName val="Anl_+17"/>
      <sheetName val="SELISIH_HARGA17"/>
      <sheetName val="DRUP_(ASLI)17"/>
      <sheetName val="01A__RAB17"/>
      <sheetName val="GD_B16"/>
      <sheetName val="GD_C16"/>
      <sheetName val="GD_D16"/>
      <sheetName val="GD_E16"/>
      <sheetName val="GD_F16"/>
      <sheetName val="GD_G16"/>
      <sheetName val="GD_N16"/>
      <sheetName val="GD_A16"/>
      <sheetName val="MARK_UP16"/>
      <sheetName val="01A-_RAB16"/>
      <sheetName val="CRUDE_RE-bar16"/>
      <sheetName val="REKAP_(2)16"/>
      <sheetName val="Rekap_Biaya16"/>
      <sheetName val="Rekap_RAP16"/>
      <sheetName val="DAFTAR_HARGA17"/>
      <sheetName val="H_SAT16"/>
      <sheetName val="A_LIS16"/>
      <sheetName val="A_REKAP16"/>
      <sheetName val="struktur_tdk_dipakai16"/>
      <sheetName val="Rekap_Prelim16"/>
      <sheetName val="RKP_PLUMBING16"/>
      <sheetName val="Analis_Kusen_1_ESKALASI16"/>
      <sheetName val="NP_(4)16"/>
      <sheetName val="ANALISA_116"/>
      <sheetName val="Bill_Of_Quantity16"/>
      <sheetName val="ES_STG16"/>
      <sheetName val="Input_monthly_capex16"/>
      <sheetName val="Analisa_RAP16"/>
      <sheetName val="Penyebaran_M16"/>
      <sheetName val="Man_Power___Comp16"/>
      <sheetName val="DES_1516"/>
      <sheetName val="Perm__Test16"/>
      <sheetName val="INPUT_216"/>
      <sheetName val="pro_ra_op16"/>
      <sheetName val="analisa_harga_satuan16"/>
      <sheetName val="BIAYA_0716"/>
      <sheetName val="DET_0816"/>
      <sheetName val="NS_GD_UGD16"/>
      <sheetName val="STD_GD_UGD16"/>
      <sheetName val="Agregat_Halus_&amp;_Kasar16"/>
      <sheetName val="eval__Juli16"/>
      <sheetName val="Rekap_Direct_Cost16"/>
      <sheetName val="Master_Sch_1_0-sro216"/>
      <sheetName val="Analisa_Upah_&amp;_Bahan_Plum16"/>
      <sheetName val="Sec_I_ML16"/>
      <sheetName val="Analisa_Tekhnis16"/>
      <sheetName val="2_MASTER_APP16"/>
      <sheetName val="DIVISI_316"/>
      <sheetName val="SUMBER_DAYA14"/>
      <sheetName val="3-DIV7_B13"/>
      <sheetName val="Ana__PU13"/>
      <sheetName val="610_0413"/>
      <sheetName val="610_0513"/>
      <sheetName val="610_0613"/>
      <sheetName val="610_0713"/>
      <sheetName val="610_0813"/>
      <sheetName val="AnalisaSIPIL_RIIL13"/>
      <sheetName val="HARGA_MATERIAL13"/>
      <sheetName val="RAB_AR&amp;STR13"/>
      <sheetName val="Lead_Schedule13"/>
      <sheetName val="rincian_per_proyek13"/>
      <sheetName val="BD_Div-2_sd_7_613"/>
      <sheetName val="Data_Teknik13"/>
      <sheetName val="RAP_(2)13"/>
      <sheetName val="Hrg_Sat13"/>
      <sheetName val="Sat_Bah___Up13"/>
      <sheetName val="Daf_Dasar_Upah&amp;Bahan13"/>
      <sheetName val="Analisa_ME13"/>
      <sheetName val="TE_TS_FA_LAN_MATV13"/>
      <sheetName val="GRAND_REKAPITULASI13"/>
      <sheetName val="RAB_G_ADM__PUSAT_(1)13"/>
      <sheetName val="RAB_R__GENSET_&amp;_PANEL_(10)_13"/>
      <sheetName val="RAB_R__DNS__PENGLL_T_54_(11_A13"/>
      <sheetName val="RAB_R__DNS__PENGLL_T_54_(11_B13"/>
      <sheetName val="RAB_R__DNS__PENGLL_T_54_(11_C13"/>
      <sheetName val="RAB_R__DNS__PENGLL_T_70_(12_A13"/>
      <sheetName val="RAB_R__DNS__PENGLL_T_70_(12_B13"/>
      <sheetName val="RAB_R__DNS__PENGLL_T_70_(12_C13"/>
      <sheetName val="RAB_SPORT_CLUB_(14)13"/>
      <sheetName val="RAB_MASJID_&amp;_T_WUDLU_(15)13"/>
      <sheetName val="RAB_LOUNDRY_&amp;_WORKSHOP_(16)13"/>
      <sheetName val="RAB_MINIMARKET_&amp;_KANTIN_(17_)13"/>
      <sheetName val="RAB_RMH__PENJAGA_(18)13"/>
      <sheetName val="RAB_POS_JAGA_(19__A_)13"/>
      <sheetName val="RAB_POS_JAGA_(19__B_)13"/>
      <sheetName val="RAB_R__POMPA_(20)13"/>
      <sheetName val="RAB_R__KELAS_(2_A)13"/>
      <sheetName val="RAB_R__KELAS_(2_B)13"/>
      <sheetName val="RAB_AULA_UTAMA_(5)13"/>
      <sheetName val="RAB_AULA_SEDANG_(6)13"/>
      <sheetName val="RAB_ASRAMA_(7__B_)13"/>
      <sheetName val="RAB_ASRAMA_(7__C_)13"/>
      <sheetName val="RAB_ASRAMA_(7__D_)13"/>
      <sheetName val="RAB_R__MAKAN_(8)13"/>
      <sheetName val="RAB_GUEST_HOUSE_(9__A_)13"/>
      <sheetName val="RAB_GUEST_HOUSE_(9__B_)13"/>
      <sheetName val="Typ_ITS13"/>
      <sheetName val="Harga_13"/>
      <sheetName val="data_201413"/>
      <sheetName val="DIV_IV13"/>
      <sheetName val="DIV_VI13"/>
      <sheetName val="DIV_VIII13"/>
      <sheetName val="bukan_PNS13"/>
      <sheetName val="Analisa_SNI_STANDART_13"/>
      <sheetName val="rab_me_(by_owner)_13"/>
      <sheetName val="BQ_(by_owner)13"/>
      <sheetName val="rab_me_(fisik)13"/>
      <sheetName val="Analisa___2_13"/>
      <sheetName val="Gaji_Pokok13"/>
      <sheetName val="T__Proyek-Jabatan13"/>
      <sheetName val="T__Lokasi13"/>
      <sheetName val="T__Rumah13"/>
      <sheetName val="T__Transport13"/>
      <sheetName val="LP_2_-_KUNINGAN_-_DUKUH_ATAS13"/>
      <sheetName val="Hit_Vol_Sk13"/>
      <sheetName val="URAIAN_13"/>
      <sheetName val="Analis_harga13"/>
      <sheetName val="bill_qty13"/>
      <sheetName val="F1c_DATA_ADM613"/>
      <sheetName val="Master_Edit13"/>
      <sheetName val="Galian_113"/>
      <sheetName val="Appendix_2(SatDas)13"/>
      <sheetName val="bahan_dan_upah13"/>
      <sheetName val="Bab_6_-3(5)13"/>
      <sheetName val="2_3(2)_Gor13"/>
      <sheetName val="8_4_2_Rambu13"/>
      <sheetName val="Summary_pilecap12"/>
      <sheetName val="m_schedule12"/>
      <sheetName val="Isolasi_Luar_Dalam12"/>
      <sheetName val="Isolasi_Luar12"/>
      <sheetName val="Alat_B12"/>
      <sheetName val="Bahan_B12"/>
      <sheetName val="Upah_B12"/>
      <sheetName val="Kuantitas_&amp;_Harga12"/>
      <sheetName val="AHS_Marka12"/>
      <sheetName val="AHS_Aspal12"/>
      <sheetName val="jpr"/>
      <sheetName val="H ALAT"/>
      <sheetName val="REK PEN"/>
      <sheetName val="BM DATA SHEET"/>
      <sheetName val="Fill this out first..."/>
      <sheetName val="REKAP BQ "/>
      <sheetName val="Public Area"/>
      <sheetName val="UP_an"/>
      <sheetName val="Analisa Gabungan"/>
      <sheetName val="crude.SLAB RE-bar"/>
      <sheetName val="CC"/>
      <sheetName val="D &amp; W sizes"/>
      <sheetName val="Urugan Pasir"/>
      <sheetName val="EXTERNAL WORK"/>
      <sheetName val="rms remunerasi"/>
      <sheetName val="PkRp"/>
      <sheetName val="SUB &amp; mandor"/>
      <sheetName val="7.PEK-STRUKTUR"/>
      <sheetName val="ANAL.BOW"/>
      <sheetName val="telp"/>
      <sheetName val="HRPar"/>
      <sheetName val="ANALISA-SNI"/>
      <sheetName val="Galian"/>
      <sheetName val="Cashflow_ref"/>
      <sheetName val="SDMTA"/>
      <sheetName val="RKP_BOQ"/>
      <sheetName val="P-2"/>
      <sheetName val="P-5"/>
      <sheetName val="P-6"/>
      <sheetName val="DEF"/>
      <sheetName val="TL"/>
      <sheetName val="NH-Badan"/>
      <sheetName val="Harga Baru"/>
      <sheetName val="Jenjang_Eselon"/>
      <sheetName val="DIV.9"/>
      <sheetName val="AHS Baru"/>
      <sheetName val="Hsatuan-OK"/>
      <sheetName val="DbCost"/>
      <sheetName val="ANALISA HARGA"/>
      <sheetName val="REMUNERASISTANDAR"/>
      <sheetName val="PERALATAN "/>
      <sheetName val="Data Masukan"/>
      <sheetName val="Fisik 2012"/>
      <sheetName val="Rekap Anl.K"/>
      <sheetName val="Rekap Anl.SNI"/>
      <sheetName val="upah-rtjk"/>
      <sheetName val="ANALISA satuan poryek sungai"/>
      <sheetName val="BOQ-Rekon"/>
      <sheetName val="Rekap Masing2"/>
      <sheetName val="An-str(krgnyr)"/>
      <sheetName val="HS Dasar "/>
      <sheetName val="55+"/>
      <sheetName val="KEB-MAT"/>
      <sheetName val="Daftar Upah,Bhn,&amp; alat"/>
      <sheetName val="EVALUASI"/>
      <sheetName val="rate-alat"/>
      <sheetName val="Fill this out first___"/>
      <sheetName val="MATAUANG"/>
      <sheetName val="New MADC"/>
      <sheetName val="HRG UPAH BAHAN"/>
      <sheetName val="igp-popno"/>
      <sheetName val="TEKNIS"/>
      <sheetName val="Material&amp;Alat"/>
      <sheetName val="Analisa K"/>
      <sheetName val="A+Supl."/>
      <sheetName val="7"/>
      <sheetName val="H_S_BAHAN"/>
      <sheetName val="Devisi3"/>
      <sheetName val="Devisi7"/>
      <sheetName val="BYALAT"/>
      <sheetName val="HSDALAT"/>
      <sheetName val="HSDMAT"/>
      <sheetName val="denah"/>
      <sheetName val="foto"/>
      <sheetName val="NP (2)"/>
      <sheetName val="Mobilisasi (2)"/>
      <sheetName val="Sheet1 (2)"/>
      <sheetName val="an. major"/>
      <sheetName val="610.07A"/>
      <sheetName val="sched-induk-(Th.2008 5M)"/>
      <sheetName val="Hrg.Dasar"/>
      <sheetName val="Peralatan (2)"/>
      <sheetName val="3-DIV2"/>
      <sheetName val="DHBHN"/>
      <sheetName val="1.B"/>
      <sheetName val="Analisa Alat"/>
      <sheetName val="Uph&amp;bhn"/>
      <sheetName val="Upah&amp;Bahan"/>
      <sheetName val="TYPE-A"/>
      <sheetName val="Subcont"/>
      <sheetName val="AssumptionValue"/>
      <sheetName val="EE-PROP"/>
      <sheetName val="H_Upah1"/>
      <sheetName val="TPI"/>
      <sheetName val="Daftar Harga Satuan Gaji"/>
      <sheetName val="Daftar Harga Satuan Bahan"/>
      <sheetName val="bahan+upah"/>
      <sheetName val="SALURAN"/>
      <sheetName val="3.a. Lap Hasil Usaha"/>
      <sheetName val="Daftar Kuantitas dan Harga"/>
      <sheetName val="bq analisa"/>
      <sheetName val="harsat sdy"/>
      <sheetName val="Laboratorium"/>
      <sheetName val="Kurs"/>
      <sheetName val="ANALYS EXTERN"/>
      <sheetName val="COMM"/>
      <sheetName val="BOQ INTERN"/>
      <sheetName val="WELCOME"/>
      <sheetName val="BQ RESO"/>
      <sheetName val="REKAP INDIRECT"/>
      <sheetName val="CASH FLOW"/>
      <sheetName val="ORGANIZATION"/>
      <sheetName val="MATRIX"/>
      <sheetName val="SUMMARY IN"/>
      <sheetName val="PROGRAM"/>
      <sheetName val="INDIRECT COST"/>
      <sheetName val="LP 10 PKN. 100 Januari"/>
      <sheetName val="Rekap Piutang"/>
      <sheetName val="CAB 2"/>
      <sheetName val="An. Beton"/>
      <sheetName val="SPI"/>
      <sheetName val="analisa SNI"/>
      <sheetName val="B.O.Q"/>
      <sheetName val="Electronic"/>
      <sheetName val="BAHAN1"/>
      <sheetName val="Analisis"/>
      <sheetName val="bhn_tng"/>
      <sheetName val="REKAP THPIII"/>
      <sheetName val="Stdiii"/>
      <sheetName val="NStdiii"/>
      <sheetName val="UT&amp;SDiii"/>
      <sheetName val="DAYA PLN"/>
      <sheetName val="REK S-CURVE"/>
      <sheetName val="TATA UDARA"/>
      <sheetName val="ANALHASA"/>
      <sheetName val="Bekisting Dinding Melintang"/>
      <sheetName val="Bekisting Dinding Memanjang"/>
      <sheetName val="Bekisting Lantai Melintang"/>
      <sheetName val="Bekisting Mercu Melintang"/>
      <sheetName val="smt"/>
      <sheetName val="Hrg"/>
      <sheetName val="DPENSIUN"/>
      <sheetName val="daftar"/>
      <sheetName val="an_price"/>
      <sheetName val="Sensitive"/>
      <sheetName val="All Division by SBU"/>
      <sheetName val="D2.4"/>
      <sheetName val="D3-3"/>
      <sheetName val="D4.3 (TE)"/>
      <sheetName val="D5.3 (TF) "/>
      <sheetName val="D8.3 (TJ)"/>
      <sheetName val="TBL_BANTU"/>
      <sheetName val="Tanah"/>
      <sheetName val="REKAP Package I"/>
      <sheetName val="CONSUMABLE"/>
      <sheetName val="D-3"/>
      <sheetName val="Factor"/>
      <sheetName val="Currency Rate"/>
      <sheetName val="MH_Rate"/>
      <sheetName val="Mtrl 01"/>
      <sheetName val="drainase"/>
      <sheetName val="Sumda1"/>
      <sheetName val="supporting data"/>
      <sheetName val="ANALIS2"/>
      <sheetName val="Watertank"/>
      <sheetName val="Faktor"/>
      <sheetName val="SD (1)"/>
      <sheetName val="Pt"/>
      <sheetName val="Pricing-2"/>
      <sheetName val="Rek.Analisa"/>
      <sheetName val="Sales Rental"/>
      <sheetName val="Bangunan Utama"/>
      <sheetName val="LR-AGT-06"/>
      <sheetName val="HSBU ANA"/>
      <sheetName val="TJ1Q47"/>
      <sheetName val="Invoice"/>
      <sheetName val="Customize Your Invoice"/>
      <sheetName val="Judul"/>
      <sheetName val="Overlap"/>
      <sheetName val="WorkPlan2"/>
      <sheetName val="DailyWeeklyPlan"/>
      <sheetName val="database"/>
      <sheetName val="DF-7"/>
      <sheetName val="DF-7 (2)"/>
      <sheetName val="H.Material, Upah &amp; Alat"/>
      <sheetName val="Analisa H.Sat.Pek."/>
      <sheetName val="Fin-Bengkel"/>
      <sheetName val="Fin-Showroom"/>
      <sheetName val="Hal_Pagar"/>
      <sheetName val="Str-Bengkel"/>
      <sheetName val="Str-Showroom"/>
      <sheetName val="SW 6"/>
      <sheetName val="SW 5A"/>
      <sheetName val="CW 5"/>
      <sheetName val="CW 6"/>
      <sheetName val="Anls teknis"/>
      <sheetName val="NP-7"/>
      <sheetName val="HSLAIN-LAIN"/>
      <sheetName val="bhn "/>
      <sheetName val="FORM 3A"/>
      <sheetName val="hrg-dsr"/>
      <sheetName val="List Material"/>
      <sheetName val="List H.Bahan&amp;Upah"/>
      <sheetName val="Material-mr"/>
      <sheetName val="Harsat_marina"/>
      <sheetName val="Statprod gab"/>
      <sheetName val="NP(2)"/>
      <sheetName val="box culvert"/>
      <sheetName val="BQ_Tenis"/>
      <sheetName val="BOQ_Aula"/>
      <sheetName val="DF-7_(2)1"/>
      <sheetName val="H_Material,_Upah_&amp;_Alat1"/>
      <sheetName val="Analisa_H_Sat_Pek_1"/>
      <sheetName val="SW_61"/>
      <sheetName val="SW_5A1"/>
      <sheetName val="CW_51"/>
      <sheetName val="CW_61"/>
      <sheetName val="7_PEK-STRUKTUR1"/>
      <sheetName val="BoQ_C41"/>
      <sheetName val="List_of_Eqp1"/>
      <sheetName val="Anls_teknis1"/>
      <sheetName val="Statprod_gab1"/>
      <sheetName val="box_culvert1"/>
      <sheetName val="DF-7_(2)"/>
      <sheetName val="H_Material,_Upah_&amp;_Alat"/>
      <sheetName val="Analisa_H_Sat_Pek_"/>
      <sheetName val="SW_6"/>
      <sheetName val="SW_5A"/>
      <sheetName val="CW_5"/>
      <sheetName val="CW_6"/>
      <sheetName val="7_PEK-STRUKTUR"/>
      <sheetName val="List_of_Eqp"/>
      <sheetName val="Anls_teknis"/>
      <sheetName val="Statprod_gab"/>
      <sheetName val="box_culvert"/>
      <sheetName val="DF-7_(2)2"/>
      <sheetName val="H_Material,_Upah_&amp;_Alat2"/>
      <sheetName val="Analisa_H_Sat_Pek_2"/>
      <sheetName val="SW_62"/>
      <sheetName val="SW_5A2"/>
      <sheetName val="CW_52"/>
      <sheetName val="CW_62"/>
      <sheetName val="7_PEK-STRUKTUR2"/>
      <sheetName val="BoQ_C42"/>
      <sheetName val="List_of_Eqp2"/>
      <sheetName val="Anls_teknis2"/>
      <sheetName val="Anl_2s_d4e2"/>
      <sheetName val="Statprod_gab2"/>
      <sheetName val="box_culvert2"/>
      <sheetName val="DF-7_(2)3"/>
      <sheetName val="H_Material,_Upah_&amp;_Alat3"/>
      <sheetName val="Analisa_H_Sat_Pek_3"/>
      <sheetName val="SW_63"/>
      <sheetName val="SW_5A3"/>
      <sheetName val="CW_53"/>
      <sheetName val="CW_63"/>
      <sheetName val="7_PEK-STRUKTUR3"/>
      <sheetName val="BoQ_C43"/>
      <sheetName val="List_of_Eqp3"/>
      <sheetName val="Anls_teknis3"/>
      <sheetName val="Anl_2s_d4e3"/>
      <sheetName val="Statprod_gab3"/>
      <sheetName val="box_culvert3"/>
      <sheetName val="AHSP"/>
      <sheetName val="ANALISA-A"/>
      <sheetName val="DAF_2"/>
      <sheetName val="Blk-Mnl"/>
      <sheetName val="Klm-Mnl"/>
      <sheetName val="RAB T-175 TP"/>
      <sheetName val="I. Gen+Prelim"/>
      <sheetName val="Administrasi"/>
      <sheetName val="MHPP"/>
      <sheetName val="DAF-7"/>
      <sheetName val="Item Baru"/>
      <sheetName val="Analisa Baku ME"/>
      <sheetName val="REKAP STR T"/>
      <sheetName val="Blk_TIPE"/>
      <sheetName val="Blk-Mnl.notype"/>
      <sheetName val="ddg &amp; lain2"/>
      <sheetName val="Pelat"/>
      <sheetName val="Tangga"/>
      <sheetName val="PHU 05"/>
      <sheetName val="ganti rugi"/>
      <sheetName val="ANALISA "/>
      <sheetName val="ANALISA 3"/>
      <sheetName val="ANALISA LS"/>
      <sheetName val="BAHAN "/>
      <sheetName val=" UPAH,ALAT"/>
      <sheetName val="upahbahan"/>
      <sheetName val="D7(1)"/>
      <sheetName val="Bhn_upah"/>
      <sheetName val="DAF.ALAT"/>
      <sheetName val="@UpahBahan"/>
      <sheetName val="hrg-sat.pek"/>
      <sheetName val="DU&amp;B"/>
      <sheetName val="GRAND REKAP"/>
      <sheetName val="REKAPE"/>
      <sheetName val="TSS"/>
      <sheetName val="INDEKS"/>
      <sheetName val="JABATAN"/>
      <sheetName val="NAMES"/>
      <sheetName val="5.1(1)sep"/>
      <sheetName val="perhari"/>
      <sheetName val="lapbul"/>
      <sheetName val="PERALATAN PROYEK GOL III A"/>
      <sheetName val="Master Schedule"/>
      <sheetName val="DATA2011_1845"/>
      <sheetName val="Agustus"/>
      <sheetName val="DATA_DES"/>
      <sheetName val="RincianQ3_Q4"/>
      <sheetName val="DKH CCO 1A"/>
      <sheetName val="DKH CCO 1B R-1"/>
      <sheetName val="DATA_2015"/>
      <sheetName val="data2008"/>
      <sheetName val="K.6DEPOSIT"/>
      <sheetName val="PL SPP per ton"/>
      <sheetName val="Struk"/>
      <sheetName val="BS Assumptions"/>
      <sheetName val="BackUp-Payment Exs"/>
      <sheetName val="Assumptions"/>
      <sheetName val="BPS"/>
      <sheetName val="Param"/>
      <sheetName val="igp_alt4"/>
      <sheetName val="HPP X Q'TY"/>
      <sheetName val="RINCIAN-SC"/>
      <sheetName val="Bill 1 - 9"/>
      <sheetName val="Bill 12"/>
      <sheetName val="Bill 10"/>
      <sheetName val="HR Detail"/>
      <sheetName val="Material&amp;Upah"/>
      <sheetName val="bbt-1999"/>
      <sheetName val="Unit Rate"/>
      <sheetName val="BP1_23"/>
      <sheetName val="S.UPAH"/>
      <sheetName val="tetrapod"/>
      <sheetName val="5.1-5.4(1)-5.4(2)"/>
      <sheetName val="trans"/>
      <sheetName val="Input Data"/>
      <sheetName val="GP-WB"/>
      <sheetName val="Hargasatuan"/>
      <sheetName val="Danamon LK"/>
      <sheetName val="Factors"/>
      <sheetName val="HM.ME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ow r="11">
          <cell r="A11">
            <v>3</v>
          </cell>
        </row>
      </sheetData>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sheetData sheetId="422"/>
      <sheetData sheetId="423">
        <row r="11">
          <cell r="A11">
            <v>3</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sheetData sheetId="434">
        <row r="11">
          <cell r="A11">
            <v>3</v>
          </cell>
        </row>
      </sheetData>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row r="11">
          <cell r="A11">
            <v>3</v>
          </cell>
        </row>
      </sheetData>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row r="11">
          <cell r="A11">
            <v>3</v>
          </cell>
        </row>
      </sheetData>
      <sheetData sheetId="484"/>
      <sheetData sheetId="485" refreshError="1"/>
      <sheetData sheetId="486"/>
      <sheetData sheetId="487"/>
      <sheetData sheetId="488"/>
      <sheetData sheetId="489" refreshError="1"/>
      <sheetData sheetId="490" refreshError="1"/>
      <sheetData sheetId="491" refreshError="1"/>
      <sheetData sheetId="492" refreshError="1"/>
      <sheetData sheetId="493" refreshError="1"/>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ow r="11">
          <cell r="A11">
            <v>3</v>
          </cell>
        </row>
      </sheetData>
      <sheetData sheetId="519">
        <row r="11">
          <cell r="A11">
            <v>3</v>
          </cell>
        </row>
      </sheetData>
      <sheetData sheetId="520" refreshError="1"/>
      <sheetData sheetId="521" refreshError="1"/>
      <sheetData sheetId="522">
        <row r="11">
          <cell r="A11">
            <v>3</v>
          </cell>
        </row>
      </sheetData>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sheetData sheetId="614">
        <row r="11">
          <cell r="A11">
            <v>3</v>
          </cell>
        </row>
      </sheetData>
      <sheetData sheetId="615">
        <row r="11">
          <cell r="A11">
            <v>3</v>
          </cell>
        </row>
      </sheetData>
      <sheetData sheetId="616"/>
      <sheetData sheetId="617" refreshError="1"/>
      <sheetData sheetId="618">
        <row r="11">
          <cell r="A11">
            <v>3</v>
          </cell>
        </row>
      </sheetData>
      <sheetData sheetId="619"/>
      <sheetData sheetId="620"/>
      <sheetData sheetId="621"/>
      <sheetData sheetId="622"/>
      <sheetData sheetId="623"/>
      <sheetData sheetId="624"/>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ow r="11">
          <cell r="A11">
            <v>3</v>
          </cell>
        </row>
      </sheetData>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refreshError="1"/>
      <sheetData sheetId="673"/>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refreshError="1"/>
      <sheetData sheetId="955" refreshError="1"/>
      <sheetData sheetId="956" refreshError="1"/>
      <sheetData sheetId="957" refreshError="1"/>
      <sheetData sheetId="958" refreshError="1"/>
      <sheetData sheetId="959">
        <row r="11">
          <cell r="A11">
            <v>3</v>
          </cell>
        </row>
      </sheetData>
      <sheetData sheetId="960">
        <row r="11">
          <cell r="A11">
            <v>3</v>
          </cell>
        </row>
      </sheetData>
      <sheetData sheetId="961">
        <row r="11">
          <cell r="A11">
            <v>3</v>
          </cell>
        </row>
      </sheetData>
      <sheetData sheetId="962">
        <row r="11">
          <cell r="A11">
            <v>3</v>
          </cell>
        </row>
      </sheetData>
      <sheetData sheetId="963">
        <row r="11">
          <cell r="A11">
            <v>3</v>
          </cell>
        </row>
      </sheetData>
      <sheetData sheetId="964">
        <row r="11">
          <cell r="A11">
            <v>3</v>
          </cell>
        </row>
      </sheetData>
      <sheetData sheetId="965">
        <row r="11">
          <cell r="A11">
            <v>3</v>
          </cell>
        </row>
      </sheetData>
      <sheetData sheetId="966" refreshError="1"/>
      <sheetData sheetId="967">
        <row r="11">
          <cell r="A11">
            <v>3</v>
          </cell>
        </row>
      </sheetData>
      <sheetData sheetId="968">
        <row r="11">
          <cell r="A11">
            <v>3</v>
          </cell>
        </row>
      </sheetData>
      <sheetData sheetId="969">
        <row r="11">
          <cell r="A11">
            <v>3</v>
          </cell>
        </row>
      </sheetData>
      <sheetData sheetId="970">
        <row r="11">
          <cell r="A11">
            <v>3</v>
          </cell>
        </row>
      </sheetData>
      <sheetData sheetId="971">
        <row r="11">
          <cell r="A11">
            <v>3</v>
          </cell>
        </row>
      </sheetData>
      <sheetData sheetId="972">
        <row r="11">
          <cell r="A11">
            <v>3</v>
          </cell>
        </row>
      </sheetData>
      <sheetData sheetId="973">
        <row r="11">
          <cell r="A11">
            <v>3</v>
          </cell>
        </row>
      </sheetData>
      <sheetData sheetId="974">
        <row r="11">
          <cell r="A11">
            <v>3</v>
          </cell>
        </row>
      </sheetData>
      <sheetData sheetId="975">
        <row r="11">
          <cell r="A11">
            <v>3</v>
          </cell>
        </row>
      </sheetData>
      <sheetData sheetId="976">
        <row r="11">
          <cell r="A11">
            <v>3</v>
          </cell>
        </row>
      </sheetData>
      <sheetData sheetId="977">
        <row r="11">
          <cell r="A11">
            <v>3</v>
          </cell>
        </row>
      </sheetData>
      <sheetData sheetId="978">
        <row r="11">
          <cell r="A11">
            <v>3</v>
          </cell>
        </row>
      </sheetData>
      <sheetData sheetId="979">
        <row r="11">
          <cell r="A11">
            <v>3</v>
          </cell>
        </row>
      </sheetData>
      <sheetData sheetId="980">
        <row r="11">
          <cell r="A11">
            <v>3</v>
          </cell>
        </row>
      </sheetData>
      <sheetData sheetId="981">
        <row r="11">
          <cell r="A11">
            <v>3</v>
          </cell>
        </row>
      </sheetData>
      <sheetData sheetId="982">
        <row r="11">
          <cell r="A11">
            <v>3</v>
          </cell>
        </row>
      </sheetData>
      <sheetData sheetId="983">
        <row r="11">
          <cell r="A11">
            <v>3</v>
          </cell>
        </row>
      </sheetData>
      <sheetData sheetId="984">
        <row r="11">
          <cell r="A11">
            <v>3</v>
          </cell>
        </row>
      </sheetData>
      <sheetData sheetId="985">
        <row r="11">
          <cell r="A11">
            <v>3</v>
          </cell>
        </row>
      </sheetData>
      <sheetData sheetId="986">
        <row r="11">
          <cell r="A11">
            <v>3</v>
          </cell>
        </row>
      </sheetData>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ow r="11">
          <cell r="A11">
            <v>3</v>
          </cell>
        </row>
      </sheetData>
      <sheetData sheetId="1096">
        <row r="11">
          <cell r="A11">
            <v>3</v>
          </cell>
        </row>
      </sheetData>
      <sheetData sheetId="1097">
        <row r="11">
          <cell r="A11">
            <v>3</v>
          </cell>
        </row>
      </sheetData>
      <sheetData sheetId="1098">
        <row r="11">
          <cell r="A11">
            <v>3</v>
          </cell>
        </row>
      </sheetData>
      <sheetData sheetId="1099">
        <row r="11">
          <cell r="A11">
            <v>3</v>
          </cell>
        </row>
      </sheetData>
      <sheetData sheetId="1100">
        <row r="11">
          <cell r="A11">
            <v>3</v>
          </cell>
        </row>
      </sheetData>
      <sheetData sheetId="1101">
        <row r="11">
          <cell r="A11">
            <v>3</v>
          </cell>
        </row>
      </sheetData>
      <sheetData sheetId="1102">
        <row r="11">
          <cell r="A11">
            <v>3</v>
          </cell>
        </row>
      </sheetData>
      <sheetData sheetId="1103">
        <row r="11">
          <cell r="A11">
            <v>3</v>
          </cell>
        </row>
      </sheetData>
      <sheetData sheetId="1104">
        <row r="11">
          <cell r="A11">
            <v>3</v>
          </cell>
        </row>
      </sheetData>
      <sheetData sheetId="1105">
        <row r="11">
          <cell r="A11">
            <v>3</v>
          </cell>
        </row>
      </sheetData>
      <sheetData sheetId="1106">
        <row r="11">
          <cell r="A11">
            <v>3</v>
          </cell>
        </row>
      </sheetData>
      <sheetData sheetId="1107">
        <row r="11">
          <cell r="A11">
            <v>3</v>
          </cell>
        </row>
      </sheetData>
      <sheetData sheetId="1108">
        <row r="11">
          <cell r="A11">
            <v>3</v>
          </cell>
        </row>
      </sheetData>
      <sheetData sheetId="1109">
        <row r="11">
          <cell r="A11">
            <v>3</v>
          </cell>
        </row>
      </sheetData>
      <sheetData sheetId="1110">
        <row r="11">
          <cell r="A11">
            <v>3</v>
          </cell>
        </row>
      </sheetData>
      <sheetData sheetId="1111">
        <row r="11">
          <cell r="A11">
            <v>3</v>
          </cell>
        </row>
      </sheetData>
      <sheetData sheetId="1112">
        <row r="11">
          <cell r="A11">
            <v>3</v>
          </cell>
        </row>
      </sheetData>
      <sheetData sheetId="1113">
        <row r="11">
          <cell r="A11">
            <v>3</v>
          </cell>
        </row>
      </sheetData>
      <sheetData sheetId="1114">
        <row r="11">
          <cell r="A11">
            <v>3</v>
          </cell>
        </row>
      </sheetData>
      <sheetData sheetId="1115">
        <row r="11">
          <cell r="A11">
            <v>3</v>
          </cell>
        </row>
      </sheetData>
      <sheetData sheetId="1116">
        <row r="11">
          <cell r="A11">
            <v>3</v>
          </cell>
        </row>
      </sheetData>
      <sheetData sheetId="1117">
        <row r="11">
          <cell r="A11">
            <v>3</v>
          </cell>
        </row>
      </sheetData>
      <sheetData sheetId="1118">
        <row r="11">
          <cell r="A11">
            <v>3</v>
          </cell>
        </row>
      </sheetData>
      <sheetData sheetId="1119">
        <row r="11">
          <cell r="A11">
            <v>3</v>
          </cell>
        </row>
      </sheetData>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ow r="11">
          <cell r="A11">
            <v>3</v>
          </cell>
        </row>
      </sheetData>
      <sheetData sheetId="1139">
        <row r="11">
          <cell r="A11">
            <v>3</v>
          </cell>
        </row>
      </sheetData>
      <sheetData sheetId="1140">
        <row r="11">
          <cell r="A11">
            <v>3</v>
          </cell>
        </row>
      </sheetData>
      <sheetData sheetId="1141">
        <row r="11">
          <cell r="A11">
            <v>3</v>
          </cell>
        </row>
      </sheetData>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ow r="11">
          <cell r="A11">
            <v>3</v>
          </cell>
        </row>
      </sheetData>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ow r="11">
          <cell r="A11">
            <v>3</v>
          </cell>
        </row>
      </sheetData>
      <sheetData sheetId="1303">
        <row r="11">
          <cell r="A11">
            <v>3</v>
          </cell>
        </row>
      </sheetData>
      <sheetData sheetId="1304">
        <row r="11">
          <cell r="A11">
            <v>3</v>
          </cell>
        </row>
      </sheetData>
      <sheetData sheetId="1305">
        <row r="11">
          <cell r="A11">
            <v>3</v>
          </cell>
        </row>
      </sheetData>
      <sheetData sheetId="1306">
        <row r="11">
          <cell r="A11">
            <v>3</v>
          </cell>
        </row>
      </sheetData>
      <sheetData sheetId="1307">
        <row r="11">
          <cell r="A11">
            <v>3</v>
          </cell>
        </row>
      </sheetData>
      <sheetData sheetId="1308">
        <row r="11">
          <cell r="A11">
            <v>3</v>
          </cell>
        </row>
      </sheetData>
      <sheetData sheetId="1309">
        <row r="11">
          <cell r="A11">
            <v>3</v>
          </cell>
        </row>
      </sheetData>
      <sheetData sheetId="1310">
        <row r="11">
          <cell r="A11">
            <v>3</v>
          </cell>
        </row>
      </sheetData>
      <sheetData sheetId="1311">
        <row r="11">
          <cell r="A11">
            <v>3</v>
          </cell>
        </row>
      </sheetData>
      <sheetData sheetId="1312">
        <row r="11">
          <cell r="A11">
            <v>3</v>
          </cell>
        </row>
      </sheetData>
      <sheetData sheetId="1313">
        <row r="11">
          <cell r="A11">
            <v>3</v>
          </cell>
        </row>
      </sheetData>
      <sheetData sheetId="1314">
        <row r="11">
          <cell r="A11">
            <v>3</v>
          </cell>
        </row>
      </sheetData>
      <sheetData sheetId="1315">
        <row r="11">
          <cell r="A11">
            <v>3</v>
          </cell>
        </row>
      </sheetData>
      <sheetData sheetId="1316">
        <row r="11">
          <cell r="A11">
            <v>3</v>
          </cell>
        </row>
      </sheetData>
      <sheetData sheetId="1317">
        <row r="11">
          <cell r="A11">
            <v>3</v>
          </cell>
        </row>
      </sheetData>
      <sheetData sheetId="1318">
        <row r="11">
          <cell r="A11">
            <v>3</v>
          </cell>
        </row>
      </sheetData>
      <sheetData sheetId="1319">
        <row r="11">
          <cell r="A11">
            <v>3</v>
          </cell>
        </row>
      </sheetData>
      <sheetData sheetId="1320">
        <row r="11">
          <cell r="A11">
            <v>3</v>
          </cell>
        </row>
      </sheetData>
      <sheetData sheetId="1321">
        <row r="11">
          <cell r="A11">
            <v>3</v>
          </cell>
        </row>
      </sheetData>
      <sheetData sheetId="1322">
        <row r="11">
          <cell r="A11">
            <v>3</v>
          </cell>
        </row>
      </sheetData>
      <sheetData sheetId="1323">
        <row r="11">
          <cell r="A11">
            <v>3</v>
          </cell>
        </row>
      </sheetData>
      <sheetData sheetId="1324">
        <row r="11">
          <cell r="A11">
            <v>3</v>
          </cell>
        </row>
      </sheetData>
      <sheetData sheetId="1325">
        <row r="11">
          <cell r="A11">
            <v>3</v>
          </cell>
        </row>
      </sheetData>
      <sheetData sheetId="1326">
        <row r="11">
          <cell r="A11">
            <v>3</v>
          </cell>
        </row>
      </sheetData>
      <sheetData sheetId="1327">
        <row r="11">
          <cell r="A11">
            <v>3</v>
          </cell>
        </row>
      </sheetData>
      <sheetData sheetId="1328">
        <row r="11">
          <cell r="A11">
            <v>3</v>
          </cell>
        </row>
      </sheetData>
      <sheetData sheetId="1329">
        <row r="11">
          <cell r="A11">
            <v>3</v>
          </cell>
        </row>
      </sheetData>
      <sheetData sheetId="1330">
        <row r="11">
          <cell r="A11">
            <v>3</v>
          </cell>
        </row>
      </sheetData>
      <sheetData sheetId="1331">
        <row r="11">
          <cell r="A11">
            <v>3</v>
          </cell>
        </row>
      </sheetData>
      <sheetData sheetId="1332">
        <row r="11">
          <cell r="A11">
            <v>3</v>
          </cell>
        </row>
      </sheetData>
      <sheetData sheetId="1333">
        <row r="11">
          <cell r="A11">
            <v>3</v>
          </cell>
        </row>
      </sheetData>
      <sheetData sheetId="1334">
        <row r="11">
          <cell r="A11">
            <v>3</v>
          </cell>
        </row>
      </sheetData>
      <sheetData sheetId="1335">
        <row r="11">
          <cell r="A11">
            <v>3</v>
          </cell>
        </row>
      </sheetData>
      <sheetData sheetId="1336">
        <row r="11">
          <cell r="A11">
            <v>3</v>
          </cell>
        </row>
      </sheetData>
      <sheetData sheetId="1337">
        <row r="11">
          <cell r="A11">
            <v>3</v>
          </cell>
        </row>
      </sheetData>
      <sheetData sheetId="1338">
        <row r="11">
          <cell r="A11">
            <v>3</v>
          </cell>
        </row>
      </sheetData>
      <sheetData sheetId="1339">
        <row r="11">
          <cell r="A11">
            <v>3</v>
          </cell>
        </row>
      </sheetData>
      <sheetData sheetId="1340">
        <row r="11">
          <cell r="A11">
            <v>3</v>
          </cell>
        </row>
      </sheetData>
      <sheetData sheetId="1341">
        <row r="11">
          <cell r="A11">
            <v>3</v>
          </cell>
        </row>
      </sheetData>
      <sheetData sheetId="1342">
        <row r="11">
          <cell r="A11">
            <v>3</v>
          </cell>
        </row>
      </sheetData>
      <sheetData sheetId="1343">
        <row r="11">
          <cell r="A11">
            <v>3</v>
          </cell>
        </row>
      </sheetData>
      <sheetData sheetId="1344">
        <row r="11">
          <cell r="A11">
            <v>3</v>
          </cell>
        </row>
      </sheetData>
      <sheetData sheetId="1345">
        <row r="11">
          <cell r="A11">
            <v>3</v>
          </cell>
        </row>
      </sheetData>
      <sheetData sheetId="1346">
        <row r="11">
          <cell r="A11">
            <v>3</v>
          </cell>
        </row>
      </sheetData>
      <sheetData sheetId="1347">
        <row r="11">
          <cell r="A11">
            <v>3</v>
          </cell>
        </row>
      </sheetData>
      <sheetData sheetId="1348">
        <row r="11">
          <cell r="A11">
            <v>3</v>
          </cell>
        </row>
      </sheetData>
      <sheetData sheetId="1349">
        <row r="11">
          <cell r="A11">
            <v>3</v>
          </cell>
        </row>
      </sheetData>
      <sheetData sheetId="1350">
        <row r="11">
          <cell r="A11">
            <v>3</v>
          </cell>
        </row>
      </sheetData>
      <sheetData sheetId="1351">
        <row r="11">
          <cell r="A11">
            <v>3</v>
          </cell>
        </row>
      </sheetData>
      <sheetData sheetId="1352">
        <row r="11">
          <cell r="A11">
            <v>3</v>
          </cell>
        </row>
      </sheetData>
      <sheetData sheetId="1353">
        <row r="11">
          <cell r="A11">
            <v>3</v>
          </cell>
        </row>
      </sheetData>
      <sheetData sheetId="1354">
        <row r="11">
          <cell r="A11">
            <v>3</v>
          </cell>
        </row>
      </sheetData>
      <sheetData sheetId="1355">
        <row r="11">
          <cell r="A11">
            <v>3</v>
          </cell>
        </row>
      </sheetData>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11">
          <cell r="A11">
            <v>3</v>
          </cell>
        </row>
      </sheetData>
      <sheetData sheetId="1411">
        <row r="11">
          <cell r="A11">
            <v>3</v>
          </cell>
        </row>
      </sheetData>
      <sheetData sheetId="1412">
        <row r="11">
          <cell r="A11">
            <v>3</v>
          </cell>
        </row>
      </sheetData>
      <sheetData sheetId="1413">
        <row r="11">
          <cell r="A11">
            <v>3</v>
          </cell>
        </row>
      </sheetData>
      <sheetData sheetId="1414">
        <row r="11">
          <cell r="A11">
            <v>3</v>
          </cell>
        </row>
      </sheetData>
      <sheetData sheetId="1415">
        <row r="11">
          <cell r="A11">
            <v>3</v>
          </cell>
        </row>
      </sheetData>
      <sheetData sheetId="1416">
        <row r="11">
          <cell r="A11">
            <v>3</v>
          </cell>
        </row>
      </sheetData>
      <sheetData sheetId="1417">
        <row r="11">
          <cell r="A11">
            <v>3</v>
          </cell>
        </row>
      </sheetData>
      <sheetData sheetId="1418">
        <row r="11">
          <cell r="A11">
            <v>3</v>
          </cell>
        </row>
      </sheetData>
      <sheetData sheetId="1419">
        <row r="11">
          <cell r="A11">
            <v>3</v>
          </cell>
        </row>
      </sheetData>
      <sheetData sheetId="1420">
        <row r="11">
          <cell r="A11">
            <v>3</v>
          </cell>
        </row>
      </sheetData>
      <sheetData sheetId="1421">
        <row r="11">
          <cell r="A11">
            <v>3</v>
          </cell>
        </row>
      </sheetData>
      <sheetData sheetId="1422">
        <row r="11">
          <cell r="A11">
            <v>3</v>
          </cell>
        </row>
      </sheetData>
      <sheetData sheetId="1423">
        <row r="11">
          <cell r="A11">
            <v>3</v>
          </cell>
        </row>
      </sheetData>
      <sheetData sheetId="1424">
        <row r="11">
          <cell r="A11">
            <v>3</v>
          </cell>
        </row>
      </sheetData>
      <sheetData sheetId="1425">
        <row r="11">
          <cell r="A11">
            <v>3</v>
          </cell>
        </row>
      </sheetData>
      <sheetData sheetId="1426">
        <row r="11">
          <cell r="A11">
            <v>3</v>
          </cell>
        </row>
      </sheetData>
      <sheetData sheetId="1427">
        <row r="11">
          <cell r="A11">
            <v>3</v>
          </cell>
        </row>
      </sheetData>
      <sheetData sheetId="1428">
        <row r="11">
          <cell r="A11">
            <v>3</v>
          </cell>
        </row>
      </sheetData>
      <sheetData sheetId="1429">
        <row r="11">
          <cell r="A11">
            <v>3</v>
          </cell>
        </row>
      </sheetData>
      <sheetData sheetId="1430">
        <row r="11">
          <cell r="A11">
            <v>3</v>
          </cell>
        </row>
      </sheetData>
      <sheetData sheetId="1431">
        <row r="11">
          <cell r="A11">
            <v>3</v>
          </cell>
        </row>
      </sheetData>
      <sheetData sheetId="1432">
        <row r="11">
          <cell r="A11">
            <v>3</v>
          </cell>
        </row>
      </sheetData>
      <sheetData sheetId="1433">
        <row r="11">
          <cell r="A11">
            <v>3</v>
          </cell>
        </row>
      </sheetData>
      <sheetData sheetId="1434">
        <row r="11">
          <cell r="A11">
            <v>3</v>
          </cell>
        </row>
      </sheetData>
      <sheetData sheetId="1435">
        <row r="11">
          <cell r="A11">
            <v>3</v>
          </cell>
        </row>
      </sheetData>
      <sheetData sheetId="1436">
        <row r="11">
          <cell r="A11">
            <v>3</v>
          </cell>
        </row>
      </sheetData>
      <sheetData sheetId="1437">
        <row r="11">
          <cell r="A11">
            <v>3</v>
          </cell>
        </row>
      </sheetData>
      <sheetData sheetId="1438">
        <row r="11">
          <cell r="A11">
            <v>3</v>
          </cell>
        </row>
      </sheetData>
      <sheetData sheetId="1439">
        <row r="11">
          <cell r="A11">
            <v>3</v>
          </cell>
        </row>
      </sheetData>
      <sheetData sheetId="1440">
        <row r="11">
          <cell r="A11">
            <v>3</v>
          </cell>
        </row>
      </sheetData>
      <sheetData sheetId="1441">
        <row r="11">
          <cell r="A11">
            <v>3</v>
          </cell>
        </row>
      </sheetData>
      <sheetData sheetId="1442">
        <row r="11">
          <cell r="A11">
            <v>3</v>
          </cell>
        </row>
      </sheetData>
      <sheetData sheetId="1443">
        <row r="11">
          <cell r="A11">
            <v>3</v>
          </cell>
        </row>
      </sheetData>
      <sheetData sheetId="1444">
        <row r="11">
          <cell r="A11">
            <v>3</v>
          </cell>
        </row>
      </sheetData>
      <sheetData sheetId="1445">
        <row r="11">
          <cell r="A11">
            <v>3</v>
          </cell>
        </row>
      </sheetData>
      <sheetData sheetId="1446">
        <row r="11">
          <cell r="A11">
            <v>3</v>
          </cell>
        </row>
      </sheetData>
      <sheetData sheetId="1447">
        <row r="11">
          <cell r="A11">
            <v>3</v>
          </cell>
        </row>
      </sheetData>
      <sheetData sheetId="1448">
        <row r="11">
          <cell r="A11">
            <v>3</v>
          </cell>
        </row>
      </sheetData>
      <sheetData sheetId="1449">
        <row r="11">
          <cell r="A11">
            <v>3</v>
          </cell>
        </row>
      </sheetData>
      <sheetData sheetId="1450">
        <row r="11">
          <cell r="A11">
            <v>3</v>
          </cell>
        </row>
      </sheetData>
      <sheetData sheetId="1451">
        <row r="11">
          <cell r="A11">
            <v>3</v>
          </cell>
        </row>
      </sheetData>
      <sheetData sheetId="1452">
        <row r="11">
          <cell r="A11">
            <v>3</v>
          </cell>
        </row>
      </sheetData>
      <sheetData sheetId="1453">
        <row r="11">
          <cell r="A11">
            <v>3</v>
          </cell>
        </row>
      </sheetData>
      <sheetData sheetId="1454">
        <row r="11">
          <cell r="A11">
            <v>3</v>
          </cell>
        </row>
      </sheetData>
      <sheetData sheetId="1455">
        <row r="11">
          <cell r="A11">
            <v>3</v>
          </cell>
        </row>
      </sheetData>
      <sheetData sheetId="1456">
        <row r="11">
          <cell r="A11">
            <v>3</v>
          </cell>
        </row>
      </sheetData>
      <sheetData sheetId="1457">
        <row r="11">
          <cell r="A11">
            <v>3</v>
          </cell>
        </row>
      </sheetData>
      <sheetData sheetId="1458">
        <row r="11">
          <cell r="A11">
            <v>3</v>
          </cell>
        </row>
      </sheetData>
      <sheetData sheetId="1459">
        <row r="11">
          <cell r="A11">
            <v>3</v>
          </cell>
        </row>
      </sheetData>
      <sheetData sheetId="1460">
        <row r="11">
          <cell r="A11">
            <v>3</v>
          </cell>
        </row>
      </sheetData>
      <sheetData sheetId="1461">
        <row r="11">
          <cell r="A11">
            <v>3</v>
          </cell>
        </row>
      </sheetData>
      <sheetData sheetId="1462">
        <row r="11">
          <cell r="A11">
            <v>3</v>
          </cell>
        </row>
      </sheetData>
      <sheetData sheetId="1463">
        <row r="11">
          <cell r="A11">
            <v>3</v>
          </cell>
        </row>
      </sheetData>
      <sheetData sheetId="1464">
        <row r="11">
          <cell r="A11">
            <v>3</v>
          </cell>
        </row>
      </sheetData>
      <sheetData sheetId="1465">
        <row r="11">
          <cell r="A11">
            <v>3</v>
          </cell>
        </row>
      </sheetData>
      <sheetData sheetId="1466">
        <row r="11">
          <cell r="A11">
            <v>3</v>
          </cell>
        </row>
      </sheetData>
      <sheetData sheetId="1467">
        <row r="11">
          <cell r="A11">
            <v>3</v>
          </cell>
        </row>
      </sheetData>
      <sheetData sheetId="1468">
        <row r="11">
          <cell r="A11">
            <v>3</v>
          </cell>
        </row>
      </sheetData>
      <sheetData sheetId="1469">
        <row r="11">
          <cell r="A11">
            <v>3</v>
          </cell>
        </row>
      </sheetData>
      <sheetData sheetId="1470">
        <row r="11">
          <cell r="A11">
            <v>3</v>
          </cell>
        </row>
      </sheetData>
      <sheetData sheetId="1471">
        <row r="11">
          <cell r="A11">
            <v>3</v>
          </cell>
        </row>
      </sheetData>
      <sheetData sheetId="1472">
        <row r="11">
          <cell r="A11">
            <v>3</v>
          </cell>
        </row>
      </sheetData>
      <sheetData sheetId="1473">
        <row r="11">
          <cell r="A11">
            <v>3</v>
          </cell>
        </row>
      </sheetData>
      <sheetData sheetId="1474">
        <row r="11">
          <cell r="A11">
            <v>3</v>
          </cell>
        </row>
      </sheetData>
      <sheetData sheetId="1475">
        <row r="11">
          <cell r="A11">
            <v>3</v>
          </cell>
        </row>
      </sheetData>
      <sheetData sheetId="1476">
        <row r="11">
          <cell r="A11">
            <v>3</v>
          </cell>
        </row>
      </sheetData>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sheetData sheetId="3755">
        <row r="203">
          <cell r="K203">
            <v>2</v>
          </cell>
        </row>
      </sheetData>
      <sheetData sheetId="3756">
        <row r="203">
          <cell r="K203">
            <v>2</v>
          </cell>
        </row>
      </sheetData>
      <sheetData sheetId="3757">
        <row r="203">
          <cell r="K203">
            <v>2</v>
          </cell>
        </row>
      </sheetData>
      <sheetData sheetId="3758"/>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00"/>
      <sheetName val="sub cover"/>
      <sheetName val="REKAP TOTAL"/>
      <sheetName val="REKAP JARINGAN"/>
      <sheetName val="RAB JARINGAN"/>
      <sheetName val="RAB Jaringan - PU"/>
      <sheetName val="Harsat Upah"/>
      <sheetName val="Harsat Bahan"/>
      <sheetName val="Harsat Pekerjaan"/>
      <sheetName val="SIPIL SNI"/>
      <sheetName val="RAB OPTIMALISASI IPAL"/>
      <sheetName val="HITUNGAN  JARINGAN"/>
      <sheetName val="HITUNGAN IPAL"/>
      <sheetName val="AN PEM PIPA"/>
      <sheetName val="AN ME"/>
      <sheetName val="Perhit Beton"/>
      <sheetName val="Perhitungan Besi"/>
      <sheetName val="DAFTAR BESI KANAL C SIKU"/>
      <sheetName val="DAFTAR  BESI IWF"/>
      <sheetName val="G Pipa"/>
      <sheetName val="Sheet1"/>
      <sheetName val="An Jembata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A1" t="str">
            <v>DAFTAR UPAH PEKERJA BANGUNAN</v>
          </cell>
        </row>
      </sheetData>
      <sheetData sheetId="8">
        <row r="21">
          <cell r="E21">
            <v>190000</v>
          </cell>
        </row>
      </sheetData>
      <sheetData sheetId="9"/>
      <sheetData sheetId="10">
        <row r="1">
          <cell r="A1">
            <v>0</v>
          </cell>
        </row>
        <row r="5">
          <cell r="A5" t="str">
            <v>Kode1</v>
          </cell>
          <cell r="B5" t="str">
            <v>Kode2</v>
          </cell>
        </row>
        <row r="6">
          <cell r="A6" t="str">
            <v>Pekerjaan</v>
          </cell>
        </row>
        <row r="8">
          <cell r="B8" t="str">
            <v>P</v>
          </cell>
        </row>
        <row r="9">
          <cell r="B9" t="str">
            <v>P</v>
          </cell>
        </row>
        <row r="14">
          <cell r="A14" t="str">
            <v>A001</v>
          </cell>
        </row>
        <row r="22">
          <cell r="A22" t="str">
            <v>A002</v>
          </cell>
        </row>
        <row r="34">
          <cell r="A34" t="str">
            <v>A003</v>
          </cell>
        </row>
        <row r="48">
          <cell r="A48" t="str">
            <v>A004</v>
          </cell>
        </row>
        <row r="58">
          <cell r="A58" t="str">
            <v>A005</v>
          </cell>
        </row>
        <row r="68">
          <cell r="A68" t="str">
            <v>A006</v>
          </cell>
        </row>
        <row r="70">
          <cell r="B70" t="str">
            <v>P</v>
          </cell>
        </row>
        <row r="71">
          <cell r="B71" t="str">
            <v>P</v>
          </cell>
        </row>
        <row r="76">
          <cell r="A76" t="str">
            <v>A007</v>
          </cell>
        </row>
        <row r="78">
          <cell r="B78" t="str">
            <v>P</v>
          </cell>
        </row>
        <row r="79">
          <cell r="B79" t="str">
            <v>P</v>
          </cell>
        </row>
        <row r="84">
          <cell r="A84" t="str">
            <v>A008</v>
          </cell>
        </row>
        <row r="86">
          <cell r="B86" t="str">
            <v>P</v>
          </cell>
        </row>
        <row r="87">
          <cell r="B87" t="str">
            <v>P</v>
          </cell>
        </row>
        <row r="92">
          <cell r="A92" t="str">
            <v>A009</v>
          </cell>
        </row>
        <row r="94">
          <cell r="B94" t="str">
            <v>P</v>
          </cell>
        </row>
        <row r="95">
          <cell r="B95" t="str">
            <v>P</v>
          </cell>
        </row>
        <row r="100">
          <cell r="A100" t="str">
            <v>A010</v>
          </cell>
        </row>
        <row r="102">
          <cell r="B102" t="str">
            <v>P</v>
          </cell>
        </row>
        <row r="103">
          <cell r="B103" t="str">
            <v>P</v>
          </cell>
        </row>
        <row r="108">
          <cell r="A108" t="str">
            <v>A011</v>
          </cell>
        </row>
        <row r="110">
          <cell r="B110" t="str">
            <v>P</v>
          </cell>
        </row>
        <row r="111">
          <cell r="B111" t="str">
            <v>P</v>
          </cell>
        </row>
        <row r="116">
          <cell r="A116" t="str">
            <v>A012</v>
          </cell>
        </row>
        <row r="118">
          <cell r="B118" t="str">
            <v>P</v>
          </cell>
        </row>
        <row r="119">
          <cell r="B119" t="str">
            <v>P</v>
          </cell>
        </row>
        <row r="124">
          <cell r="A124" t="str">
            <v>A013</v>
          </cell>
        </row>
        <row r="126">
          <cell r="B126" t="str">
            <v>P</v>
          </cell>
        </row>
        <row r="127">
          <cell r="B127" t="str">
            <v>P</v>
          </cell>
        </row>
        <row r="132">
          <cell r="A132" t="str">
            <v>A014</v>
          </cell>
        </row>
        <row r="134">
          <cell r="B134" t="str">
            <v>P</v>
          </cell>
        </row>
        <row r="135">
          <cell r="B135" t="str">
            <v>P</v>
          </cell>
        </row>
        <row r="140">
          <cell r="A140" t="str">
            <v>A015</v>
          </cell>
        </row>
        <row r="142">
          <cell r="B142" t="str">
            <v>P</v>
          </cell>
        </row>
        <row r="143">
          <cell r="B143" t="str">
            <v>P</v>
          </cell>
        </row>
        <row r="148">
          <cell r="A148" t="str">
            <v>A016</v>
          </cell>
        </row>
        <row r="150">
          <cell r="B150" t="str">
            <v>P</v>
          </cell>
        </row>
        <row r="151">
          <cell r="B151" t="str">
            <v>P</v>
          </cell>
        </row>
        <row r="156">
          <cell r="A156" t="str">
            <v>A017</v>
          </cell>
        </row>
        <row r="158">
          <cell r="B158" t="str">
            <v>P</v>
          </cell>
        </row>
        <row r="159">
          <cell r="B159" t="str">
            <v>P</v>
          </cell>
        </row>
        <row r="164">
          <cell r="A164" t="str">
            <v>A018</v>
          </cell>
        </row>
        <row r="169">
          <cell r="B169" t="str">
            <v>P</v>
          </cell>
        </row>
        <row r="170">
          <cell r="B170" t="str">
            <v>P</v>
          </cell>
        </row>
        <row r="171">
          <cell r="B171" t="str">
            <v>P</v>
          </cell>
        </row>
        <row r="172">
          <cell r="B172" t="str">
            <v>P</v>
          </cell>
        </row>
        <row r="176">
          <cell r="A176" t="str">
            <v>A019</v>
          </cell>
        </row>
        <row r="180">
          <cell r="B180" t="str">
            <v>P</v>
          </cell>
        </row>
        <row r="181">
          <cell r="B181" t="str">
            <v>P</v>
          </cell>
        </row>
        <row r="182">
          <cell r="B182" t="str">
            <v>P</v>
          </cell>
        </row>
        <row r="183">
          <cell r="B183" t="str">
            <v>P</v>
          </cell>
        </row>
        <row r="187">
          <cell r="A187" t="str">
            <v>A020</v>
          </cell>
        </row>
        <row r="191">
          <cell r="B191" t="str">
            <v>P</v>
          </cell>
        </row>
        <row r="192">
          <cell r="B192" t="str">
            <v>P</v>
          </cell>
        </row>
        <row r="193">
          <cell r="B193" t="str">
            <v>P</v>
          </cell>
        </row>
        <row r="194">
          <cell r="B194" t="str">
            <v>P</v>
          </cell>
        </row>
        <row r="198">
          <cell r="A198" t="str">
            <v>A021</v>
          </cell>
        </row>
        <row r="201">
          <cell r="B201" t="str">
            <v>P</v>
          </cell>
        </row>
        <row r="202">
          <cell r="B202" t="str">
            <v>P</v>
          </cell>
        </row>
        <row r="206">
          <cell r="A206" t="str">
            <v>A022</v>
          </cell>
        </row>
        <row r="209">
          <cell r="B209" t="str">
            <v>P</v>
          </cell>
        </row>
        <row r="210">
          <cell r="B210" t="str">
            <v>P</v>
          </cell>
        </row>
        <row r="215">
          <cell r="A215" t="str">
            <v>A023</v>
          </cell>
        </row>
        <row r="220">
          <cell r="B220" t="str">
            <v>P</v>
          </cell>
        </row>
        <row r="221">
          <cell r="B221" t="str">
            <v>P</v>
          </cell>
        </row>
        <row r="226">
          <cell r="A226" t="str">
            <v>A024</v>
          </cell>
        </row>
        <row r="228">
          <cell r="B228" t="str">
            <v>P</v>
          </cell>
        </row>
        <row r="229">
          <cell r="B229" t="str">
            <v>P</v>
          </cell>
        </row>
        <row r="234">
          <cell r="A234" t="str">
            <v>A025</v>
          </cell>
        </row>
        <row r="243">
          <cell r="A243" t="str">
            <v>A026</v>
          </cell>
        </row>
        <row r="246">
          <cell r="B246" t="str">
            <v>P</v>
          </cell>
        </row>
        <row r="247">
          <cell r="B247" t="str">
            <v>P</v>
          </cell>
        </row>
        <row r="251">
          <cell r="A251" t="str">
            <v>A027</v>
          </cell>
        </row>
        <row r="256">
          <cell r="B256" t="str">
            <v>P</v>
          </cell>
        </row>
        <row r="257">
          <cell r="B257" t="str">
            <v>P</v>
          </cell>
        </row>
        <row r="258">
          <cell r="B258" t="str">
            <v>P</v>
          </cell>
        </row>
        <row r="259">
          <cell r="B259" t="str">
            <v>P</v>
          </cell>
        </row>
        <row r="264">
          <cell r="A264" t="str">
            <v>A028</v>
          </cell>
        </row>
        <row r="272">
          <cell r="A272" t="str">
            <v>A029</v>
          </cell>
        </row>
        <row r="277">
          <cell r="B277" t="str">
            <v>P</v>
          </cell>
        </row>
        <row r="278">
          <cell r="B278" t="str">
            <v>P</v>
          </cell>
        </row>
        <row r="279">
          <cell r="B279" t="str">
            <v>P</v>
          </cell>
        </row>
        <row r="280">
          <cell r="B280" t="str">
            <v>P</v>
          </cell>
        </row>
        <row r="285">
          <cell r="A285" t="str">
            <v>A030</v>
          </cell>
        </row>
        <row r="290">
          <cell r="B290" t="str">
            <v>P</v>
          </cell>
        </row>
        <row r="291">
          <cell r="B291" t="str">
            <v>P</v>
          </cell>
        </row>
        <row r="292">
          <cell r="B292" t="str">
            <v>P</v>
          </cell>
        </row>
        <row r="293">
          <cell r="B293" t="str">
            <v>P</v>
          </cell>
        </row>
        <row r="298">
          <cell r="A298" t="str">
            <v>A031</v>
          </cell>
        </row>
        <row r="303">
          <cell r="B303" t="str">
            <v>P</v>
          </cell>
        </row>
        <row r="304">
          <cell r="B304" t="str">
            <v>P</v>
          </cell>
        </row>
        <row r="305">
          <cell r="B305" t="str">
            <v>P</v>
          </cell>
        </row>
        <row r="306">
          <cell r="B306" t="str">
            <v>P</v>
          </cell>
        </row>
        <row r="311">
          <cell r="A311" t="str">
            <v>A032</v>
          </cell>
        </row>
        <row r="314">
          <cell r="B314" t="str">
            <v>P</v>
          </cell>
        </row>
        <row r="315">
          <cell r="B315" t="str">
            <v>P</v>
          </cell>
        </row>
        <row r="316">
          <cell r="B316" t="str">
            <v>P</v>
          </cell>
        </row>
        <row r="317">
          <cell r="B317" t="str">
            <v>P</v>
          </cell>
        </row>
        <row r="322">
          <cell r="A322" t="str">
            <v>A033</v>
          </cell>
        </row>
        <row r="325">
          <cell r="B325" t="str">
            <v>P</v>
          </cell>
        </row>
        <row r="326">
          <cell r="B326" t="str">
            <v>P</v>
          </cell>
        </row>
        <row r="327">
          <cell r="B327" t="str">
            <v>P</v>
          </cell>
        </row>
        <row r="328">
          <cell r="B328" t="str">
            <v>P</v>
          </cell>
        </row>
        <row r="333">
          <cell r="A333" t="str">
            <v>A034</v>
          </cell>
        </row>
        <row r="336">
          <cell r="B336" t="str">
            <v>P</v>
          </cell>
        </row>
        <row r="337">
          <cell r="B337" t="str">
            <v>P</v>
          </cell>
        </row>
        <row r="338">
          <cell r="B338" t="str">
            <v>P</v>
          </cell>
        </row>
        <row r="339">
          <cell r="B339" t="str">
            <v>P</v>
          </cell>
        </row>
        <row r="344">
          <cell r="A344" t="str">
            <v>A035</v>
          </cell>
        </row>
        <row r="348">
          <cell r="B348" t="str">
            <v>P</v>
          </cell>
        </row>
        <row r="349">
          <cell r="B349" t="str">
            <v>P</v>
          </cell>
        </row>
        <row r="350">
          <cell r="B350" t="str">
            <v>P</v>
          </cell>
        </row>
        <row r="351">
          <cell r="B351" t="str">
            <v>P</v>
          </cell>
        </row>
        <row r="356">
          <cell r="A356" t="str">
            <v>A036</v>
          </cell>
        </row>
        <row r="360">
          <cell r="B360" t="str">
            <v>P</v>
          </cell>
        </row>
        <row r="361">
          <cell r="B361" t="str">
            <v>P</v>
          </cell>
        </row>
        <row r="362">
          <cell r="B362" t="str">
            <v>P</v>
          </cell>
        </row>
        <row r="363">
          <cell r="B363" t="str">
            <v>P</v>
          </cell>
        </row>
        <row r="368">
          <cell r="A368" t="str">
            <v>A037</v>
          </cell>
        </row>
        <row r="370">
          <cell r="B370" t="str">
            <v>P</v>
          </cell>
        </row>
        <row r="371">
          <cell r="B371" t="str">
            <v>P</v>
          </cell>
        </row>
        <row r="372">
          <cell r="B372" t="str">
            <v>P</v>
          </cell>
        </row>
        <row r="373">
          <cell r="B373" t="str">
            <v>P</v>
          </cell>
        </row>
        <row r="374">
          <cell r="B374" t="str">
            <v>P</v>
          </cell>
        </row>
        <row r="375">
          <cell r="B375" t="str">
            <v>P</v>
          </cell>
        </row>
        <row r="383">
          <cell r="A383" t="str">
            <v>A038</v>
          </cell>
        </row>
        <row r="386">
          <cell r="B386" t="str">
            <v>P</v>
          </cell>
        </row>
        <row r="387">
          <cell r="B387" t="str">
            <v>P</v>
          </cell>
        </row>
        <row r="388">
          <cell r="B388" t="str">
            <v>P</v>
          </cell>
        </row>
        <row r="389">
          <cell r="B389" t="str">
            <v>P</v>
          </cell>
        </row>
        <row r="394">
          <cell r="A394" t="str">
            <v>A039</v>
          </cell>
        </row>
        <row r="397">
          <cell r="B397" t="str">
            <v>P</v>
          </cell>
        </row>
        <row r="398">
          <cell r="B398" t="str">
            <v>P</v>
          </cell>
        </row>
        <row r="399">
          <cell r="B399" t="str">
            <v>P</v>
          </cell>
        </row>
        <row r="400">
          <cell r="B400" t="str">
            <v>P</v>
          </cell>
        </row>
        <row r="405">
          <cell r="A405" t="str">
            <v>A040</v>
          </cell>
        </row>
        <row r="408">
          <cell r="B408" t="str">
            <v>P</v>
          </cell>
        </row>
        <row r="409">
          <cell r="B409" t="str">
            <v>P</v>
          </cell>
        </row>
        <row r="410">
          <cell r="B410" t="str">
            <v>P</v>
          </cell>
        </row>
        <row r="411">
          <cell r="B411" t="str">
            <v>P</v>
          </cell>
        </row>
        <row r="416">
          <cell r="A416" t="str">
            <v>A041</v>
          </cell>
        </row>
        <row r="421">
          <cell r="B421" t="str">
            <v>P</v>
          </cell>
        </row>
        <row r="422">
          <cell r="B422" t="str">
            <v>P</v>
          </cell>
        </row>
        <row r="423">
          <cell r="B423" t="str">
            <v>P</v>
          </cell>
        </row>
        <row r="424">
          <cell r="B424" t="str">
            <v>P</v>
          </cell>
        </row>
        <row r="429">
          <cell r="A429" t="str">
            <v>A042</v>
          </cell>
        </row>
        <row r="431">
          <cell r="B431" t="str">
            <v>P</v>
          </cell>
        </row>
        <row r="432">
          <cell r="B432" t="str">
            <v>P</v>
          </cell>
        </row>
        <row r="433">
          <cell r="B433" t="str">
            <v>P</v>
          </cell>
        </row>
        <row r="434">
          <cell r="B434" t="str">
            <v>P</v>
          </cell>
        </row>
        <row r="439">
          <cell r="A439" t="str">
            <v>A043</v>
          </cell>
        </row>
        <row r="443">
          <cell r="B443" t="str">
            <v>P</v>
          </cell>
        </row>
        <row r="444">
          <cell r="B444" t="str">
            <v>P</v>
          </cell>
        </row>
        <row r="445">
          <cell r="B445" t="str">
            <v>P</v>
          </cell>
        </row>
        <row r="450">
          <cell r="A450" t="str">
            <v>A044</v>
          </cell>
        </row>
        <row r="454">
          <cell r="B454" t="str">
            <v>P</v>
          </cell>
        </row>
        <row r="455">
          <cell r="B455" t="str">
            <v>P</v>
          </cell>
        </row>
        <row r="456">
          <cell r="B456" t="str">
            <v>P</v>
          </cell>
        </row>
        <row r="460">
          <cell r="A460" t="str">
            <v>A045</v>
          </cell>
        </row>
        <row r="465">
          <cell r="B465" t="str">
            <v>P</v>
          </cell>
        </row>
        <row r="466">
          <cell r="B466" t="str">
            <v>P</v>
          </cell>
        </row>
        <row r="467">
          <cell r="B467" t="str">
            <v>P</v>
          </cell>
        </row>
        <row r="468">
          <cell r="B468" t="str">
            <v>P</v>
          </cell>
        </row>
        <row r="469">
          <cell r="B469" t="str">
            <v>P</v>
          </cell>
        </row>
        <row r="473">
          <cell r="A473" t="str">
            <v>A046</v>
          </cell>
        </row>
        <row r="478">
          <cell r="B478" t="str">
            <v>P</v>
          </cell>
        </row>
        <row r="479">
          <cell r="B479" t="str">
            <v>P</v>
          </cell>
        </row>
        <row r="480">
          <cell r="B480" t="str">
            <v>P</v>
          </cell>
        </row>
        <row r="481">
          <cell r="B481" t="str">
            <v>P</v>
          </cell>
        </row>
        <row r="482">
          <cell r="B482" t="str">
            <v>P</v>
          </cell>
        </row>
        <row r="486">
          <cell r="A486" t="str">
            <v>A047</v>
          </cell>
        </row>
        <row r="491">
          <cell r="B491" t="str">
            <v>P</v>
          </cell>
        </row>
        <row r="492">
          <cell r="B492" t="str">
            <v>P</v>
          </cell>
        </row>
        <row r="493">
          <cell r="B493" t="str">
            <v>P</v>
          </cell>
        </row>
        <row r="494">
          <cell r="B494" t="str">
            <v>P</v>
          </cell>
        </row>
        <row r="495">
          <cell r="B495" t="str">
            <v>P</v>
          </cell>
        </row>
        <row r="499">
          <cell r="A499" t="str">
            <v>A048</v>
          </cell>
        </row>
        <row r="504">
          <cell r="B504" t="str">
            <v>P</v>
          </cell>
        </row>
        <row r="505">
          <cell r="B505" t="str">
            <v>P</v>
          </cell>
        </row>
        <row r="506">
          <cell r="B506" t="str">
            <v>P</v>
          </cell>
        </row>
        <row r="507">
          <cell r="B507" t="str">
            <v>P</v>
          </cell>
        </row>
        <row r="511">
          <cell r="A511" t="str">
            <v>A049</v>
          </cell>
        </row>
        <row r="515">
          <cell r="B515" t="str">
            <v>P</v>
          </cell>
        </row>
        <row r="516">
          <cell r="B516" t="str">
            <v>P</v>
          </cell>
        </row>
        <row r="517">
          <cell r="B517" t="str">
            <v>P</v>
          </cell>
        </row>
        <row r="518">
          <cell r="B518" t="str">
            <v>P</v>
          </cell>
        </row>
        <row r="522">
          <cell r="A522" t="str">
            <v>A050</v>
          </cell>
        </row>
        <row r="526">
          <cell r="B526" t="str">
            <v>P</v>
          </cell>
        </row>
        <row r="527">
          <cell r="B527" t="str">
            <v>P</v>
          </cell>
        </row>
        <row r="528">
          <cell r="B528" t="str">
            <v>P</v>
          </cell>
        </row>
        <row r="532">
          <cell r="A532" t="str">
            <v>A051</v>
          </cell>
        </row>
        <row r="535">
          <cell r="B535" t="str">
            <v>P</v>
          </cell>
        </row>
        <row r="536">
          <cell r="B536" t="str">
            <v>P</v>
          </cell>
        </row>
        <row r="540">
          <cell r="A540" t="str">
            <v>A052</v>
          </cell>
        </row>
        <row r="545">
          <cell r="B545" t="str">
            <v>P</v>
          </cell>
        </row>
        <row r="546">
          <cell r="B546" t="str">
            <v>P</v>
          </cell>
        </row>
        <row r="547">
          <cell r="B547" t="str">
            <v>P</v>
          </cell>
        </row>
        <row r="548">
          <cell r="B548" t="str">
            <v>P</v>
          </cell>
        </row>
        <row r="552">
          <cell r="A552" t="str">
            <v>A053</v>
          </cell>
        </row>
        <row r="557">
          <cell r="B557" t="str">
            <v>P</v>
          </cell>
        </row>
        <row r="558">
          <cell r="B558" t="str">
            <v>P</v>
          </cell>
        </row>
        <row r="559">
          <cell r="B559" t="str">
            <v>P</v>
          </cell>
        </row>
        <row r="560">
          <cell r="B560" t="str">
            <v>P</v>
          </cell>
        </row>
        <row r="564">
          <cell r="A564" t="str">
            <v>A054</v>
          </cell>
        </row>
        <row r="569">
          <cell r="B569" t="str">
            <v>P</v>
          </cell>
        </row>
        <row r="570">
          <cell r="B570" t="str">
            <v>P</v>
          </cell>
        </row>
        <row r="571">
          <cell r="B571" t="str">
            <v>P</v>
          </cell>
        </row>
        <row r="572">
          <cell r="B572" t="str">
            <v>P</v>
          </cell>
        </row>
        <row r="576">
          <cell r="A576" t="str">
            <v>A055</v>
          </cell>
        </row>
        <row r="581">
          <cell r="B581" t="str">
            <v>P</v>
          </cell>
        </row>
        <row r="582">
          <cell r="B582" t="str">
            <v>P</v>
          </cell>
        </row>
        <row r="583">
          <cell r="B583" t="str">
            <v>P</v>
          </cell>
        </row>
        <row r="584">
          <cell r="B584" t="str">
            <v>P</v>
          </cell>
        </row>
        <row r="588">
          <cell r="A588" t="str">
            <v>A056</v>
          </cell>
        </row>
        <row r="593">
          <cell r="B593" t="str">
            <v>P</v>
          </cell>
        </row>
        <row r="594">
          <cell r="B594" t="str">
            <v>P</v>
          </cell>
        </row>
        <row r="595">
          <cell r="B595" t="str">
            <v>P</v>
          </cell>
        </row>
        <row r="596">
          <cell r="B596" t="str">
            <v>P</v>
          </cell>
        </row>
        <row r="600">
          <cell r="A600" t="str">
            <v>A057</v>
          </cell>
        </row>
        <row r="605">
          <cell r="B605" t="str">
            <v>P</v>
          </cell>
        </row>
        <row r="606">
          <cell r="B606" t="str">
            <v>P</v>
          </cell>
        </row>
        <row r="607">
          <cell r="B607" t="str">
            <v>P</v>
          </cell>
        </row>
        <row r="608">
          <cell r="B608" t="str">
            <v>P</v>
          </cell>
        </row>
        <row r="612">
          <cell r="A612" t="str">
            <v>A058</v>
          </cell>
        </row>
        <row r="617">
          <cell r="B617" t="str">
            <v>P</v>
          </cell>
        </row>
        <row r="618">
          <cell r="B618" t="str">
            <v>P</v>
          </cell>
        </row>
        <row r="619">
          <cell r="B619" t="str">
            <v>P</v>
          </cell>
        </row>
        <row r="620">
          <cell r="B620" t="str">
            <v>P</v>
          </cell>
        </row>
        <row r="624">
          <cell r="A624" t="str">
            <v>A059</v>
          </cell>
        </row>
        <row r="629">
          <cell r="B629" t="str">
            <v>P</v>
          </cell>
        </row>
        <row r="630">
          <cell r="B630" t="str">
            <v>P</v>
          </cell>
        </row>
        <row r="631">
          <cell r="B631" t="str">
            <v>P</v>
          </cell>
        </row>
        <row r="632">
          <cell r="B632" t="str">
            <v>P</v>
          </cell>
        </row>
        <row r="636">
          <cell r="A636" t="str">
            <v>A060</v>
          </cell>
        </row>
        <row r="641">
          <cell r="B641" t="str">
            <v>P</v>
          </cell>
        </row>
        <row r="642">
          <cell r="B642" t="str">
            <v>P</v>
          </cell>
        </row>
        <row r="643">
          <cell r="B643" t="str">
            <v>P</v>
          </cell>
        </row>
        <row r="644">
          <cell r="B644" t="str">
            <v>P</v>
          </cell>
        </row>
        <row r="649">
          <cell r="A649" t="str">
            <v>A061</v>
          </cell>
        </row>
        <row r="655">
          <cell r="B655" t="str">
            <v>P</v>
          </cell>
        </row>
        <row r="656">
          <cell r="B656" t="str">
            <v>P</v>
          </cell>
        </row>
        <row r="657">
          <cell r="B657" t="str">
            <v>P</v>
          </cell>
        </row>
        <row r="658">
          <cell r="B658" t="str">
            <v>P</v>
          </cell>
        </row>
        <row r="662">
          <cell r="A662" t="str">
            <v>A062</v>
          </cell>
        </row>
        <row r="668">
          <cell r="B668" t="str">
            <v>P</v>
          </cell>
        </row>
        <row r="669">
          <cell r="B669" t="str">
            <v>P</v>
          </cell>
        </row>
        <row r="670">
          <cell r="B670" t="str">
            <v>P</v>
          </cell>
        </row>
        <row r="671">
          <cell r="B671" t="str">
            <v>P</v>
          </cell>
        </row>
        <row r="675">
          <cell r="A675" t="str">
            <v>A063</v>
          </cell>
        </row>
        <row r="681">
          <cell r="B681" t="str">
            <v>P</v>
          </cell>
        </row>
        <row r="682">
          <cell r="B682" t="str">
            <v>P</v>
          </cell>
        </row>
        <row r="683">
          <cell r="B683" t="str">
            <v>P</v>
          </cell>
        </row>
        <row r="684">
          <cell r="B684" t="str">
            <v>P</v>
          </cell>
        </row>
        <row r="688">
          <cell r="A688" t="str">
            <v>A064</v>
          </cell>
        </row>
        <row r="694">
          <cell r="B694" t="str">
            <v>P</v>
          </cell>
        </row>
        <row r="695">
          <cell r="B695" t="str">
            <v>P</v>
          </cell>
        </row>
        <row r="696">
          <cell r="B696" t="str">
            <v>P</v>
          </cell>
        </row>
        <row r="697">
          <cell r="B697" t="str">
            <v>P</v>
          </cell>
        </row>
        <row r="701">
          <cell r="A701" t="str">
            <v>A064'</v>
          </cell>
        </row>
        <row r="707">
          <cell r="B707" t="str">
            <v>P</v>
          </cell>
        </row>
        <row r="708">
          <cell r="B708" t="str">
            <v>P</v>
          </cell>
        </row>
        <row r="709">
          <cell r="B709" t="str">
            <v>P</v>
          </cell>
        </row>
        <row r="710">
          <cell r="B710" t="str">
            <v>P</v>
          </cell>
        </row>
        <row r="714">
          <cell r="A714" t="str">
            <v>A065</v>
          </cell>
        </row>
        <row r="720">
          <cell r="B720" t="str">
            <v>P</v>
          </cell>
        </row>
        <row r="721">
          <cell r="B721" t="str">
            <v>P</v>
          </cell>
        </row>
        <row r="722">
          <cell r="B722" t="str">
            <v>P</v>
          </cell>
        </row>
        <row r="723">
          <cell r="B723" t="str">
            <v>P</v>
          </cell>
        </row>
        <row r="727">
          <cell r="A727" t="str">
            <v>A066</v>
          </cell>
        </row>
        <row r="733">
          <cell r="B733" t="str">
            <v>P</v>
          </cell>
        </row>
        <row r="734">
          <cell r="B734" t="str">
            <v>P</v>
          </cell>
        </row>
        <row r="735">
          <cell r="B735" t="str">
            <v>P</v>
          </cell>
        </row>
        <row r="736">
          <cell r="B736" t="str">
            <v>P</v>
          </cell>
        </row>
        <row r="741">
          <cell r="A741" t="str">
            <v>A067</v>
          </cell>
        </row>
        <row r="747">
          <cell r="B747" t="str">
            <v>P</v>
          </cell>
        </row>
        <row r="748">
          <cell r="B748" t="str">
            <v>P</v>
          </cell>
        </row>
        <row r="749">
          <cell r="B749" t="str">
            <v>P</v>
          </cell>
        </row>
        <row r="750">
          <cell r="B750" t="str">
            <v>P</v>
          </cell>
        </row>
        <row r="755">
          <cell r="A755" t="str">
            <v>A068</v>
          </cell>
        </row>
        <row r="761">
          <cell r="B761" t="str">
            <v>P</v>
          </cell>
        </row>
        <row r="762">
          <cell r="B762" t="str">
            <v>P</v>
          </cell>
        </row>
        <row r="763">
          <cell r="B763" t="str">
            <v>P</v>
          </cell>
        </row>
        <row r="764">
          <cell r="B764" t="str">
            <v>P</v>
          </cell>
        </row>
        <row r="769">
          <cell r="A769" t="str">
            <v>A069</v>
          </cell>
        </row>
        <row r="775">
          <cell r="B775" t="str">
            <v>P</v>
          </cell>
        </row>
        <row r="776">
          <cell r="B776" t="str">
            <v>P</v>
          </cell>
        </row>
        <row r="777">
          <cell r="B777" t="str">
            <v>P</v>
          </cell>
        </row>
        <row r="778">
          <cell r="B778" t="str">
            <v>P</v>
          </cell>
        </row>
        <row r="783">
          <cell r="A783" t="str">
            <v>A070</v>
          </cell>
        </row>
        <row r="789">
          <cell r="B789" t="str">
            <v>P</v>
          </cell>
        </row>
        <row r="790">
          <cell r="B790" t="str">
            <v>P</v>
          </cell>
        </row>
        <row r="791">
          <cell r="B791" t="str">
            <v>P</v>
          </cell>
        </row>
        <row r="792">
          <cell r="B792" t="str">
            <v>P</v>
          </cell>
        </row>
        <row r="797">
          <cell r="A797" t="str">
            <v>A070A</v>
          </cell>
        </row>
        <row r="803">
          <cell r="B803" t="str">
            <v>P</v>
          </cell>
        </row>
        <row r="804">
          <cell r="B804" t="str">
            <v>P</v>
          </cell>
        </row>
        <row r="805">
          <cell r="B805" t="str">
            <v>P</v>
          </cell>
        </row>
        <row r="806">
          <cell r="B806" t="str">
            <v>P</v>
          </cell>
        </row>
        <row r="811">
          <cell r="A811" t="str">
            <v>A070B</v>
          </cell>
        </row>
        <row r="817">
          <cell r="B817" t="str">
            <v>P</v>
          </cell>
        </row>
        <row r="818">
          <cell r="B818" t="str">
            <v>P</v>
          </cell>
        </row>
        <row r="819">
          <cell r="B819" t="str">
            <v>P</v>
          </cell>
        </row>
        <row r="820">
          <cell r="B820" t="str">
            <v>P</v>
          </cell>
        </row>
        <row r="825">
          <cell r="A825" t="str">
            <v>A070C</v>
          </cell>
        </row>
        <row r="831">
          <cell r="B831" t="str">
            <v>P</v>
          </cell>
        </row>
        <row r="832">
          <cell r="B832" t="str">
            <v>P</v>
          </cell>
        </row>
        <row r="833">
          <cell r="B833" t="str">
            <v>P</v>
          </cell>
        </row>
        <row r="834">
          <cell r="B834" t="str">
            <v>P</v>
          </cell>
        </row>
        <row r="839">
          <cell r="A839" t="str">
            <v>A070D</v>
          </cell>
        </row>
        <row r="845">
          <cell r="B845" t="str">
            <v>P</v>
          </cell>
        </row>
        <row r="846">
          <cell r="B846" t="str">
            <v>P</v>
          </cell>
        </row>
        <row r="847">
          <cell r="B847" t="str">
            <v>P</v>
          </cell>
        </row>
        <row r="848">
          <cell r="B848" t="str">
            <v>P</v>
          </cell>
        </row>
        <row r="853">
          <cell r="A853" t="str">
            <v>A070E</v>
          </cell>
        </row>
        <row r="859">
          <cell r="B859" t="str">
            <v>P</v>
          </cell>
        </row>
        <row r="860">
          <cell r="B860" t="str">
            <v>P</v>
          </cell>
        </row>
        <row r="861">
          <cell r="B861" t="str">
            <v>P</v>
          </cell>
        </row>
        <row r="862">
          <cell r="B862" t="str">
            <v>P</v>
          </cell>
        </row>
        <row r="867">
          <cell r="A867" t="str">
            <v>A070F</v>
          </cell>
        </row>
        <row r="873">
          <cell r="B873" t="str">
            <v>P</v>
          </cell>
        </row>
        <row r="874">
          <cell r="B874" t="str">
            <v>P</v>
          </cell>
        </row>
        <row r="875">
          <cell r="B875" t="str">
            <v>P</v>
          </cell>
        </row>
        <row r="876">
          <cell r="B876" t="str">
            <v>P</v>
          </cell>
        </row>
        <row r="881">
          <cell r="A881" t="str">
            <v>A070G</v>
          </cell>
        </row>
        <row r="887">
          <cell r="B887" t="str">
            <v>P</v>
          </cell>
        </row>
        <row r="888">
          <cell r="B888" t="str">
            <v>P</v>
          </cell>
        </row>
        <row r="889">
          <cell r="B889" t="str">
            <v>P</v>
          </cell>
        </row>
        <row r="890">
          <cell r="B890" t="str">
            <v>P</v>
          </cell>
        </row>
        <row r="895">
          <cell r="A895" t="str">
            <v>A070H</v>
          </cell>
        </row>
        <row r="901">
          <cell r="B901" t="str">
            <v>P</v>
          </cell>
        </row>
        <row r="902">
          <cell r="B902" t="str">
            <v>P</v>
          </cell>
        </row>
        <row r="903">
          <cell r="B903" t="str">
            <v>P</v>
          </cell>
        </row>
        <row r="904">
          <cell r="B904" t="str">
            <v>P</v>
          </cell>
        </row>
        <row r="909">
          <cell r="A909" t="str">
            <v>A070I</v>
          </cell>
        </row>
        <row r="915">
          <cell r="B915" t="str">
            <v>P</v>
          </cell>
        </row>
        <row r="916">
          <cell r="B916" t="str">
            <v>P</v>
          </cell>
        </row>
        <row r="917">
          <cell r="B917" t="str">
            <v>P</v>
          </cell>
        </row>
        <row r="918">
          <cell r="B918" t="str">
            <v>P</v>
          </cell>
        </row>
        <row r="923">
          <cell r="A923" t="str">
            <v>A070J</v>
          </cell>
        </row>
        <row r="929">
          <cell r="B929" t="str">
            <v>P</v>
          </cell>
        </row>
        <row r="930">
          <cell r="B930" t="str">
            <v>P</v>
          </cell>
        </row>
        <row r="931">
          <cell r="B931" t="str">
            <v>P</v>
          </cell>
        </row>
        <row r="932">
          <cell r="B932" t="str">
            <v>P</v>
          </cell>
        </row>
        <row r="937">
          <cell r="A937" t="str">
            <v>A070K</v>
          </cell>
        </row>
        <row r="943">
          <cell r="B943" t="str">
            <v>P</v>
          </cell>
        </row>
        <row r="944">
          <cell r="B944" t="str">
            <v>P</v>
          </cell>
        </row>
        <row r="945">
          <cell r="B945" t="str">
            <v>P</v>
          </cell>
        </row>
        <row r="946">
          <cell r="B946" t="str">
            <v>P</v>
          </cell>
        </row>
        <row r="951">
          <cell r="A951" t="str">
            <v>A070L</v>
          </cell>
        </row>
        <row r="957">
          <cell r="B957" t="str">
            <v>P</v>
          </cell>
        </row>
        <row r="958">
          <cell r="B958" t="str">
            <v>P</v>
          </cell>
        </row>
        <row r="959">
          <cell r="B959" t="str">
            <v>P</v>
          </cell>
        </row>
        <row r="960">
          <cell r="B960" t="str">
            <v>P</v>
          </cell>
        </row>
        <row r="965">
          <cell r="A965" t="str">
            <v>A070M</v>
          </cell>
        </row>
        <row r="971">
          <cell r="B971" t="str">
            <v>P</v>
          </cell>
        </row>
        <row r="972">
          <cell r="B972" t="str">
            <v>P</v>
          </cell>
        </row>
        <row r="973">
          <cell r="B973" t="str">
            <v>P</v>
          </cell>
        </row>
        <row r="974">
          <cell r="B974" t="str">
            <v>P</v>
          </cell>
        </row>
        <row r="979">
          <cell r="A979" t="str">
            <v>A070N</v>
          </cell>
        </row>
        <row r="985">
          <cell r="B985" t="str">
            <v>P</v>
          </cell>
        </row>
        <row r="986">
          <cell r="B986" t="str">
            <v>P</v>
          </cell>
        </row>
        <row r="987">
          <cell r="B987" t="str">
            <v>P</v>
          </cell>
        </row>
        <row r="988">
          <cell r="B988" t="str">
            <v>P</v>
          </cell>
        </row>
        <row r="993">
          <cell r="A993" t="str">
            <v>A070O</v>
          </cell>
        </row>
        <row r="999">
          <cell r="B999" t="str">
            <v>P</v>
          </cell>
        </row>
        <row r="1000">
          <cell r="B1000" t="str">
            <v>P</v>
          </cell>
        </row>
        <row r="1001">
          <cell r="B1001" t="str">
            <v>P</v>
          </cell>
        </row>
        <row r="1002">
          <cell r="B1002" t="str">
            <v>P</v>
          </cell>
        </row>
        <row r="1007">
          <cell r="A1007" t="str">
            <v>A070P</v>
          </cell>
        </row>
        <row r="1012">
          <cell r="B1012" t="str">
            <v>P</v>
          </cell>
        </row>
        <row r="1013">
          <cell r="B1013" t="str">
            <v>P</v>
          </cell>
        </row>
        <row r="1014">
          <cell r="B1014" t="str">
            <v>P</v>
          </cell>
        </row>
        <row r="1015">
          <cell r="B1015" t="str">
            <v>P</v>
          </cell>
        </row>
        <row r="1019">
          <cell r="A1019" t="str">
            <v>A071</v>
          </cell>
        </row>
        <row r="1024">
          <cell r="B1024" t="str">
            <v>P</v>
          </cell>
        </row>
        <row r="1025">
          <cell r="B1025" t="str">
            <v>P</v>
          </cell>
        </row>
        <row r="1026">
          <cell r="B1026" t="str">
            <v>P</v>
          </cell>
        </row>
        <row r="1027">
          <cell r="B1027" t="str">
            <v>P</v>
          </cell>
        </row>
        <row r="1031">
          <cell r="A1031" t="str">
            <v>A072</v>
          </cell>
        </row>
        <row r="1036">
          <cell r="B1036" t="str">
            <v>P</v>
          </cell>
        </row>
        <row r="1037">
          <cell r="B1037" t="str">
            <v>P</v>
          </cell>
        </row>
        <row r="1038">
          <cell r="B1038" t="str">
            <v>P</v>
          </cell>
        </row>
        <row r="1039">
          <cell r="B1039" t="str">
            <v>P</v>
          </cell>
        </row>
        <row r="1043">
          <cell r="A1043" t="str">
            <v>A073</v>
          </cell>
        </row>
        <row r="1048">
          <cell r="B1048" t="str">
            <v>P</v>
          </cell>
        </row>
        <row r="1049">
          <cell r="B1049" t="str">
            <v>P</v>
          </cell>
        </row>
        <row r="1050">
          <cell r="B1050" t="str">
            <v>P</v>
          </cell>
        </row>
        <row r="1051">
          <cell r="B1051" t="str">
            <v>P</v>
          </cell>
        </row>
        <row r="1055">
          <cell r="A1055" t="str">
            <v>A074</v>
          </cell>
        </row>
        <row r="1059">
          <cell r="B1059" t="str">
            <v>P</v>
          </cell>
        </row>
        <row r="1060">
          <cell r="B1060" t="str">
            <v>P</v>
          </cell>
        </row>
        <row r="1061">
          <cell r="B1061" t="str">
            <v>P</v>
          </cell>
        </row>
        <row r="1062">
          <cell r="B1062" t="str">
            <v>P</v>
          </cell>
        </row>
        <row r="1066">
          <cell r="A1066" t="str">
            <v>A075</v>
          </cell>
        </row>
        <row r="1070">
          <cell r="B1070" t="str">
            <v>P</v>
          </cell>
        </row>
        <row r="1071">
          <cell r="B1071" t="str">
            <v>P</v>
          </cell>
        </row>
        <row r="1072">
          <cell r="B1072" t="str">
            <v>P</v>
          </cell>
        </row>
        <row r="1073">
          <cell r="B1073" t="str">
            <v>P</v>
          </cell>
        </row>
        <row r="1077">
          <cell r="A1077" t="str">
            <v>A076</v>
          </cell>
        </row>
        <row r="1080">
          <cell r="B1080" t="str">
            <v>P</v>
          </cell>
        </row>
        <row r="1081">
          <cell r="B1081" t="str">
            <v>P</v>
          </cell>
        </row>
        <row r="1082">
          <cell r="B1082" t="str">
            <v>P</v>
          </cell>
        </row>
        <row r="1083">
          <cell r="B1083" t="str">
            <v>P</v>
          </cell>
        </row>
        <row r="1087">
          <cell r="A1087" t="str">
            <v>A077</v>
          </cell>
        </row>
        <row r="1091">
          <cell r="B1091" t="str">
            <v>P</v>
          </cell>
        </row>
        <row r="1092">
          <cell r="B1092" t="str">
            <v>P</v>
          </cell>
        </row>
        <row r="1093">
          <cell r="B1093" t="str">
            <v>P</v>
          </cell>
        </row>
        <row r="1094">
          <cell r="B1094" t="str">
            <v>P</v>
          </cell>
        </row>
        <row r="1098">
          <cell r="A1098" t="str">
            <v>A078</v>
          </cell>
        </row>
        <row r="1102">
          <cell r="B1102" t="str">
            <v>P</v>
          </cell>
        </row>
        <row r="1103">
          <cell r="B1103" t="str">
            <v>P</v>
          </cell>
        </row>
        <row r="1104">
          <cell r="B1104" t="str">
            <v>P</v>
          </cell>
        </row>
        <row r="1105">
          <cell r="B1105" t="str">
            <v>P</v>
          </cell>
        </row>
        <row r="1109">
          <cell r="A1109" t="str">
            <v>A079</v>
          </cell>
        </row>
        <row r="1127">
          <cell r="A1127" t="str">
            <v>A080</v>
          </cell>
        </row>
        <row r="1145">
          <cell r="A1145" t="str">
            <v>A081</v>
          </cell>
        </row>
        <row r="1163">
          <cell r="A1163" t="str">
            <v>A082</v>
          </cell>
        </row>
        <row r="1169">
          <cell r="B1169" t="str">
            <v>P</v>
          </cell>
        </row>
        <row r="1170">
          <cell r="B1170" t="str">
            <v>P</v>
          </cell>
        </row>
        <row r="1171">
          <cell r="B1171" t="str">
            <v>P</v>
          </cell>
        </row>
        <row r="1172">
          <cell r="B1172" t="str">
            <v>P</v>
          </cell>
        </row>
        <row r="1177">
          <cell r="A1177" t="str">
            <v>A083</v>
          </cell>
        </row>
        <row r="1183">
          <cell r="B1183" t="str">
            <v>P</v>
          </cell>
        </row>
        <row r="1184">
          <cell r="B1184" t="str">
            <v>P</v>
          </cell>
        </row>
        <row r="1185">
          <cell r="B1185" t="str">
            <v>P</v>
          </cell>
        </row>
        <row r="1186">
          <cell r="B1186" t="str">
            <v>P</v>
          </cell>
        </row>
        <row r="1191">
          <cell r="A1191" t="str">
            <v>A084</v>
          </cell>
        </row>
        <row r="1197">
          <cell r="B1197" t="str">
            <v>P</v>
          </cell>
        </row>
        <row r="1198">
          <cell r="B1198" t="str">
            <v>P</v>
          </cell>
        </row>
        <row r="1199">
          <cell r="B1199" t="str">
            <v>P</v>
          </cell>
        </row>
        <row r="1200">
          <cell r="B1200" t="str">
            <v>P</v>
          </cell>
        </row>
        <row r="1205">
          <cell r="A1205" t="str">
            <v>A085</v>
          </cell>
        </row>
        <row r="1211">
          <cell r="B1211" t="str">
            <v>P</v>
          </cell>
        </row>
        <row r="1212">
          <cell r="B1212" t="str">
            <v>P</v>
          </cell>
        </row>
        <row r="1213">
          <cell r="B1213" t="str">
            <v>P</v>
          </cell>
        </row>
        <row r="1214">
          <cell r="B1214" t="str">
            <v>P</v>
          </cell>
        </row>
        <row r="1219">
          <cell r="A1219" t="str">
            <v>A086</v>
          </cell>
        </row>
        <row r="1225">
          <cell r="B1225" t="str">
            <v>P</v>
          </cell>
        </row>
        <row r="1226">
          <cell r="B1226" t="str">
            <v>P</v>
          </cell>
        </row>
        <row r="1227">
          <cell r="B1227" t="str">
            <v>P</v>
          </cell>
        </row>
        <row r="1228">
          <cell r="B1228" t="str">
            <v>P</v>
          </cell>
        </row>
        <row r="1233">
          <cell r="A1233" t="str">
            <v>A087</v>
          </cell>
        </row>
        <row r="1240">
          <cell r="B1240" t="str">
            <v>P</v>
          </cell>
        </row>
        <row r="1241">
          <cell r="B1241" t="str">
            <v>P</v>
          </cell>
        </row>
        <row r="1242">
          <cell r="B1242" t="str">
            <v>P</v>
          </cell>
        </row>
        <row r="1243">
          <cell r="B1243" t="str">
            <v>P</v>
          </cell>
        </row>
        <row r="1247">
          <cell r="A1247" t="str">
            <v>A088</v>
          </cell>
        </row>
        <row r="1255">
          <cell r="B1255" t="str">
            <v>P</v>
          </cell>
        </row>
        <row r="1256">
          <cell r="B1256" t="str">
            <v>P</v>
          </cell>
        </row>
        <row r="1257">
          <cell r="B1257" t="str">
            <v>P</v>
          </cell>
        </row>
        <row r="1258">
          <cell r="B1258" t="str">
            <v>P</v>
          </cell>
        </row>
        <row r="1262">
          <cell r="A1262" t="str">
            <v>A089</v>
          </cell>
        </row>
        <row r="1269">
          <cell r="B1269" t="str">
            <v>P</v>
          </cell>
        </row>
        <row r="1270">
          <cell r="B1270" t="str">
            <v>P</v>
          </cell>
        </row>
        <row r="1271">
          <cell r="B1271" t="str">
            <v>P</v>
          </cell>
        </row>
        <row r="1272">
          <cell r="B1272" t="str">
            <v>P</v>
          </cell>
        </row>
        <row r="1276">
          <cell r="A1276" t="str">
            <v>A090</v>
          </cell>
        </row>
        <row r="1287">
          <cell r="B1287" t="str">
            <v>P</v>
          </cell>
        </row>
        <row r="1288">
          <cell r="B1288" t="str">
            <v>P</v>
          </cell>
        </row>
        <row r="1289">
          <cell r="B1289" t="str">
            <v>P</v>
          </cell>
        </row>
        <row r="1290">
          <cell r="B1290" t="str">
            <v>P</v>
          </cell>
        </row>
        <row r="1294">
          <cell r="A1294" t="str">
            <v>A091</v>
          </cell>
        </row>
        <row r="1306">
          <cell r="B1306" t="str">
            <v>P</v>
          </cell>
        </row>
        <row r="1307">
          <cell r="B1307" t="str">
            <v>P</v>
          </cell>
        </row>
        <row r="1308">
          <cell r="B1308" t="str">
            <v>P</v>
          </cell>
        </row>
        <row r="1309">
          <cell r="B1309" t="str">
            <v>P</v>
          </cell>
        </row>
        <row r="1313">
          <cell r="A1313" t="str">
            <v>A092</v>
          </cell>
        </row>
        <row r="1319">
          <cell r="B1319" t="str">
            <v>P</v>
          </cell>
        </row>
        <row r="1320">
          <cell r="B1320" t="str">
            <v>P</v>
          </cell>
        </row>
        <row r="1321">
          <cell r="B1321" t="str">
            <v>P</v>
          </cell>
        </row>
        <row r="1322">
          <cell r="B1322" t="str">
            <v>P</v>
          </cell>
        </row>
        <row r="1326">
          <cell r="A1326" t="str">
            <v>A093</v>
          </cell>
        </row>
        <row r="1332">
          <cell r="B1332" t="str">
            <v>P</v>
          </cell>
        </row>
        <row r="1333">
          <cell r="B1333" t="str">
            <v>P</v>
          </cell>
        </row>
        <row r="1334">
          <cell r="B1334" t="str">
            <v>P</v>
          </cell>
        </row>
        <row r="1335">
          <cell r="B1335" t="str">
            <v>P</v>
          </cell>
        </row>
        <row r="1339">
          <cell r="A1339" t="str">
            <v>A094</v>
          </cell>
        </row>
        <row r="1345">
          <cell r="B1345" t="str">
            <v>P</v>
          </cell>
        </row>
        <row r="1346">
          <cell r="B1346" t="str">
            <v>P</v>
          </cell>
        </row>
        <row r="1347">
          <cell r="B1347" t="str">
            <v>P</v>
          </cell>
        </row>
        <row r="1348">
          <cell r="B1348" t="str">
            <v>P</v>
          </cell>
        </row>
        <row r="1352">
          <cell r="A1352" t="str">
            <v>A095</v>
          </cell>
        </row>
        <row r="1358">
          <cell r="B1358" t="str">
            <v>P</v>
          </cell>
        </row>
        <row r="1359">
          <cell r="B1359" t="str">
            <v>P</v>
          </cell>
        </row>
        <row r="1360">
          <cell r="B1360" t="str">
            <v>P</v>
          </cell>
        </row>
        <row r="1361">
          <cell r="B1361" t="str">
            <v>P</v>
          </cell>
        </row>
        <row r="1365">
          <cell r="A1365" t="str">
            <v>A096</v>
          </cell>
        </row>
        <row r="1370">
          <cell r="B1370" t="str">
            <v>P</v>
          </cell>
        </row>
        <row r="1371">
          <cell r="B1371" t="str">
            <v>P</v>
          </cell>
        </row>
        <row r="1372">
          <cell r="B1372" t="str">
            <v>P</v>
          </cell>
        </row>
        <row r="1373">
          <cell r="B1373" t="str">
            <v>P</v>
          </cell>
        </row>
        <row r="1377">
          <cell r="A1377" t="str">
            <v>A097</v>
          </cell>
        </row>
        <row r="1381">
          <cell r="B1381" t="str">
            <v>P</v>
          </cell>
        </row>
        <row r="1382">
          <cell r="B1382" t="str">
            <v>P</v>
          </cell>
        </row>
        <row r="1383">
          <cell r="B1383" t="str">
            <v>P</v>
          </cell>
        </row>
        <row r="1384">
          <cell r="B1384" t="str">
            <v>P</v>
          </cell>
        </row>
        <row r="1389">
          <cell r="A1389" t="str">
            <v>A098</v>
          </cell>
        </row>
        <row r="1393">
          <cell r="B1393" t="str">
            <v>P</v>
          </cell>
        </row>
        <row r="1394">
          <cell r="B1394" t="str">
            <v>P</v>
          </cell>
        </row>
        <row r="1395">
          <cell r="B1395" t="str">
            <v>P</v>
          </cell>
        </row>
        <row r="1396">
          <cell r="B1396" t="str">
            <v>P</v>
          </cell>
        </row>
        <row r="1401">
          <cell r="A1401" t="str">
            <v>A099</v>
          </cell>
        </row>
        <row r="1405">
          <cell r="B1405" t="str">
            <v>P</v>
          </cell>
        </row>
        <row r="1406">
          <cell r="B1406" t="str">
            <v>P</v>
          </cell>
        </row>
        <row r="1407">
          <cell r="B1407" t="str">
            <v>P</v>
          </cell>
        </row>
        <row r="1408">
          <cell r="B1408" t="str">
            <v>P</v>
          </cell>
        </row>
        <row r="1413">
          <cell r="A1413" t="str">
            <v>A100</v>
          </cell>
        </row>
        <row r="1417">
          <cell r="B1417" t="str">
            <v>P</v>
          </cell>
        </row>
        <row r="1418">
          <cell r="B1418" t="str">
            <v>P</v>
          </cell>
        </row>
        <row r="1419">
          <cell r="B1419" t="str">
            <v>P</v>
          </cell>
        </row>
        <row r="1420">
          <cell r="B1420" t="str">
            <v>P</v>
          </cell>
        </row>
        <row r="1424">
          <cell r="A1424" t="str">
            <v>A101</v>
          </cell>
        </row>
        <row r="1428">
          <cell r="B1428" t="str">
            <v>P</v>
          </cell>
        </row>
        <row r="1429">
          <cell r="B1429" t="str">
            <v>P</v>
          </cell>
        </row>
        <row r="1430">
          <cell r="B1430" t="str">
            <v>P</v>
          </cell>
        </row>
        <row r="1431">
          <cell r="B1431" t="str">
            <v>P</v>
          </cell>
        </row>
        <row r="1435">
          <cell r="A1435" t="str">
            <v>A102</v>
          </cell>
        </row>
        <row r="1440">
          <cell r="B1440" t="str">
            <v>P</v>
          </cell>
        </row>
        <row r="1441">
          <cell r="B1441" t="str">
            <v>P</v>
          </cell>
        </row>
        <row r="1442">
          <cell r="B1442" t="str">
            <v>P</v>
          </cell>
        </row>
        <row r="1443">
          <cell r="B1443" t="str">
            <v>P</v>
          </cell>
        </row>
        <row r="1447">
          <cell r="A1447" t="str">
            <v>A103</v>
          </cell>
        </row>
        <row r="1452">
          <cell r="B1452" t="str">
            <v>P</v>
          </cell>
        </row>
        <row r="1453">
          <cell r="B1453" t="str">
            <v>P</v>
          </cell>
        </row>
        <row r="1454">
          <cell r="B1454" t="str">
            <v>P</v>
          </cell>
        </row>
        <row r="1455">
          <cell r="B1455" t="str">
            <v>P</v>
          </cell>
        </row>
        <row r="1459">
          <cell r="A1459" t="str">
            <v>A103'</v>
          </cell>
        </row>
        <row r="1464">
          <cell r="B1464" t="str">
            <v>P</v>
          </cell>
        </row>
        <row r="1465">
          <cell r="B1465" t="str">
            <v>P</v>
          </cell>
        </row>
        <row r="1466">
          <cell r="B1466" t="str">
            <v>P</v>
          </cell>
        </row>
        <row r="1467">
          <cell r="B1467" t="str">
            <v>P</v>
          </cell>
        </row>
        <row r="1471">
          <cell r="A1471" t="str">
            <v>A104</v>
          </cell>
        </row>
        <row r="1476">
          <cell r="B1476" t="str">
            <v>P</v>
          </cell>
        </row>
        <row r="1477">
          <cell r="B1477" t="str">
            <v>P</v>
          </cell>
        </row>
        <row r="1478">
          <cell r="B1478" t="str">
            <v>P</v>
          </cell>
        </row>
        <row r="1479">
          <cell r="B1479" t="str">
            <v>P</v>
          </cell>
        </row>
        <row r="1483">
          <cell r="A1483" t="str">
            <v>A104A</v>
          </cell>
        </row>
        <row r="1488">
          <cell r="B1488" t="str">
            <v>P</v>
          </cell>
        </row>
        <row r="1489">
          <cell r="B1489" t="str">
            <v>P</v>
          </cell>
        </row>
        <row r="1490">
          <cell r="B1490" t="str">
            <v>P</v>
          </cell>
        </row>
        <row r="1491">
          <cell r="B1491" t="str">
            <v>P</v>
          </cell>
        </row>
        <row r="1495">
          <cell r="A1495" t="str">
            <v>A105</v>
          </cell>
        </row>
        <row r="1500">
          <cell r="B1500" t="str">
            <v>P</v>
          </cell>
        </row>
        <row r="1501">
          <cell r="B1501" t="str">
            <v>P</v>
          </cell>
        </row>
        <row r="1502">
          <cell r="B1502" t="str">
            <v>P</v>
          </cell>
        </row>
        <row r="1503">
          <cell r="B1503" t="str">
            <v>P</v>
          </cell>
        </row>
        <row r="1507">
          <cell r="A1507" t="str">
            <v>A105A</v>
          </cell>
        </row>
        <row r="1513">
          <cell r="B1513" t="str">
            <v>P</v>
          </cell>
        </row>
        <row r="1514">
          <cell r="B1514" t="str">
            <v>P</v>
          </cell>
        </row>
        <row r="1515">
          <cell r="B1515" t="str">
            <v>P</v>
          </cell>
        </row>
        <row r="1516">
          <cell r="B1516" t="str">
            <v>P</v>
          </cell>
        </row>
        <row r="1520">
          <cell r="A1520" t="str">
            <v>A106</v>
          </cell>
        </row>
        <row r="1526">
          <cell r="B1526" t="str">
            <v>P</v>
          </cell>
        </row>
        <row r="1527">
          <cell r="B1527" t="str">
            <v>P</v>
          </cell>
        </row>
        <row r="1528">
          <cell r="B1528" t="str">
            <v>P</v>
          </cell>
        </row>
        <row r="1529">
          <cell r="B1529" t="str">
            <v>P</v>
          </cell>
        </row>
        <row r="1533">
          <cell r="A1533" t="str">
            <v>A107</v>
          </cell>
        </row>
        <row r="1540">
          <cell r="B1540" t="str">
            <v>P</v>
          </cell>
        </row>
        <row r="1541">
          <cell r="B1541" t="str">
            <v>P</v>
          </cell>
        </row>
        <row r="1542">
          <cell r="B1542" t="str">
            <v>P</v>
          </cell>
        </row>
        <row r="1543">
          <cell r="B1543" t="str">
            <v>P</v>
          </cell>
        </row>
        <row r="1547">
          <cell r="A1547" t="str">
            <v>A108</v>
          </cell>
        </row>
        <row r="1555">
          <cell r="B1555" t="str">
            <v>P</v>
          </cell>
        </row>
        <row r="1556">
          <cell r="B1556" t="str">
            <v>P</v>
          </cell>
        </row>
        <row r="1557">
          <cell r="B1557" t="str">
            <v>P</v>
          </cell>
        </row>
        <row r="1558">
          <cell r="B1558" t="str">
            <v>P</v>
          </cell>
        </row>
        <row r="1562">
          <cell r="A1562" t="str">
            <v>A109</v>
          </cell>
        </row>
        <row r="1570">
          <cell r="B1570" t="str">
            <v>P</v>
          </cell>
        </row>
        <row r="1571">
          <cell r="B1571" t="str">
            <v>P</v>
          </cell>
        </row>
        <row r="1572">
          <cell r="B1572" t="str">
            <v>P</v>
          </cell>
        </row>
        <row r="1573">
          <cell r="B1573" t="str">
            <v>P</v>
          </cell>
        </row>
        <row r="1577">
          <cell r="A1577" t="str">
            <v>A110</v>
          </cell>
        </row>
        <row r="1582">
          <cell r="B1582" t="str">
            <v>P</v>
          </cell>
        </row>
        <row r="1583">
          <cell r="B1583" t="str">
            <v>P</v>
          </cell>
        </row>
        <row r="1584">
          <cell r="B1584" t="str">
            <v>P</v>
          </cell>
        </row>
        <row r="1585">
          <cell r="B1585" t="str">
            <v>P</v>
          </cell>
        </row>
        <row r="1589">
          <cell r="A1589" t="str">
            <v>A111</v>
          </cell>
        </row>
        <row r="1594">
          <cell r="B1594" t="str">
            <v>P</v>
          </cell>
        </row>
        <row r="1595">
          <cell r="B1595" t="str">
            <v>P</v>
          </cell>
        </row>
        <row r="1596">
          <cell r="B1596" t="str">
            <v>P</v>
          </cell>
        </row>
        <row r="1597">
          <cell r="B1597" t="str">
            <v>P</v>
          </cell>
        </row>
        <row r="1601">
          <cell r="A1601" t="str">
            <v>A112</v>
          </cell>
        </row>
        <row r="1607">
          <cell r="B1607" t="str">
            <v>P</v>
          </cell>
        </row>
        <row r="1608">
          <cell r="B1608" t="str">
            <v>P</v>
          </cell>
        </row>
        <row r="1609">
          <cell r="B1609" t="str">
            <v>P</v>
          </cell>
        </row>
        <row r="1610">
          <cell r="B1610" t="str">
            <v>P</v>
          </cell>
        </row>
        <row r="1614">
          <cell r="A1614" t="str">
            <v>A113</v>
          </cell>
        </row>
        <row r="1618">
          <cell r="B1618" t="str">
            <v>P</v>
          </cell>
        </row>
        <row r="1619">
          <cell r="B1619" t="str">
            <v>P</v>
          </cell>
        </row>
        <row r="1620">
          <cell r="B1620" t="str">
            <v>P</v>
          </cell>
        </row>
        <row r="1621">
          <cell r="B1621" t="str">
            <v>P</v>
          </cell>
        </row>
        <row r="1625">
          <cell r="A1625" t="str">
            <v>A114</v>
          </cell>
        </row>
        <row r="1629">
          <cell r="B1629" t="str">
            <v>P</v>
          </cell>
        </row>
        <row r="1630">
          <cell r="B1630" t="str">
            <v>P</v>
          </cell>
        </row>
        <row r="1631">
          <cell r="B1631" t="str">
            <v>P</v>
          </cell>
        </row>
        <row r="1635">
          <cell r="A1635" t="str">
            <v>A115</v>
          </cell>
        </row>
        <row r="1639">
          <cell r="B1639" t="str">
            <v>P</v>
          </cell>
        </row>
        <row r="1640">
          <cell r="B1640" t="str">
            <v>P</v>
          </cell>
        </row>
        <row r="1641">
          <cell r="B1641" t="str">
            <v>P</v>
          </cell>
        </row>
        <row r="1642">
          <cell r="B1642" t="str">
            <v>P</v>
          </cell>
        </row>
        <row r="1646">
          <cell r="A1646" t="str">
            <v>A116</v>
          </cell>
        </row>
        <row r="1650">
          <cell r="B1650" t="str">
            <v>P</v>
          </cell>
        </row>
        <row r="1651">
          <cell r="B1651" t="str">
            <v>P</v>
          </cell>
        </row>
        <row r="1652">
          <cell r="B1652" t="str">
            <v>P</v>
          </cell>
        </row>
        <row r="1653">
          <cell r="B1653" t="str">
            <v>P</v>
          </cell>
        </row>
        <row r="1657">
          <cell r="A1657" t="str">
            <v>A117</v>
          </cell>
        </row>
        <row r="1661">
          <cell r="B1661" t="str">
            <v>P</v>
          </cell>
        </row>
        <row r="1662">
          <cell r="B1662" t="str">
            <v>P</v>
          </cell>
        </row>
        <row r="1663">
          <cell r="B1663" t="str">
            <v>P</v>
          </cell>
        </row>
        <row r="1664">
          <cell r="B1664" t="str">
            <v>P</v>
          </cell>
        </row>
        <row r="1668">
          <cell r="A1668" t="str">
            <v>A118</v>
          </cell>
        </row>
        <row r="1673">
          <cell r="B1673" t="str">
            <v>P</v>
          </cell>
        </row>
        <row r="1674">
          <cell r="B1674" t="str">
            <v>P</v>
          </cell>
        </row>
        <row r="1675">
          <cell r="B1675" t="str">
            <v>P</v>
          </cell>
        </row>
        <row r="1676">
          <cell r="B1676" t="str">
            <v>P</v>
          </cell>
        </row>
        <row r="1680">
          <cell r="A1680" t="str">
            <v>A119</v>
          </cell>
        </row>
        <row r="1685">
          <cell r="B1685" t="str">
            <v>P</v>
          </cell>
        </row>
        <row r="1686">
          <cell r="B1686" t="str">
            <v>P</v>
          </cell>
        </row>
        <row r="1687">
          <cell r="B1687" t="str">
            <v>P</v>
          </cell>
        </row>
        <row r="1688">
          <cell r="B1688" t="str">
            <v>P</v>
          </cell>
        </row>
        <row r="1692">
          <cell r="A1692" t="str">
            <v>A120</v>
          </cell>
        </row>
        <row r="1697">
          <cell r="B1697" t="str">
            <v>P</v>
          </cell>
        </row>
        <row r="1698">
          <cell r="B1698" t="str">
            <v>P</v>
          </cell>
        </row>
        <row r="1699">
          <cell r="B1699" t="str">
            <v>P</v>
          </cell>
        </row>
        <row r="1700">
          <cell r="B1700" t="str">
            <v>P</v>
          </cell>
        </row>
        <row r="1704">
          <cell r="A1704" t="str">
            <v>A121</v>
          </cell>
        </row>
        <row r="1709">
          <cell r="B1709" t="str">
            <v>P</v>
          </cell>
        </row>
        <row r="1710">
          <cell r="B1710" t="str">
            <v>P</v>
          </cell>
        </row>
        <row r="1711">
          <cell r="B1711" t="str">
            <v>P</v>
          </cell>
        </row>
        <row r="1712">
          <cell r="B1712" t="str">
            <v>P</v>
          </cell>
        </row>
        <row r="1716">
          <cell r="A1716" t="str">
            <v>A122</v>
          </cell>
        </row>
        <row r="1722">
          <cell r="B1722" t="str">
            <v>P</v>
          </cell>
        </row>
        <row r="1723">
          <cell r="B1723" t="str">
            <v>P</v>
          </cell>
        </row>
        <row r="1724">
          <cell r="B1724" t="str">
            <v>P</v>
          </cell>
        </row>
        <row r="1725">
          <cell r="B1725" t="str">
            <v>P</v>
          </cell>
        </row>
        <row r="1729">
          <cell r="A1729" t="str">
            <v>A123</v>
          </cell>
        </row>
        <row r="1734">
          <cell r="B1734" t="str">
            <v>P</v>
          </cell>
        </row>
        <row r="1735">
          <cell r="B1735" t="str">
            <v>P</v>
          </cell>
        </row>
        <row r="1736">
          <cell r="B1736" t="str">
            <v>P</v>
          </cell>
        </row>
        <row r="1737">
          <cell r="B1737" t="str">
            <v>P</v>
          </cell>
        </row>
        <row r="1742">
          <cell r="A1742" t="str">
            <v>A124</v>
          </cell>
        </row>
        <row r="1747">
          <cell r="B1747" t="str">
            <v>P</v>
          </cell>
        </row>
        <row r="1748">
          <cell r="B1748" t="str">
            <v>P</v>
          </cell>
        </row>
        <row r="1749">
          <cell r="B1749" t="str">
            <v>P</v>
          </cell>
        </row>
        <row r="1750">
          <cell r="B1750" t="str">
            <v>P</v>
          </cell>
        </row>
        <row r="1755">
          <cell r="A1755" t="str">
            <v>A125</v>
          </cell>
        </row>
        <row r="1760">
          <cell r="B1760" t="str">
            <v>P</v>
          </cell>
        </row>
        <row r="1761">
          <cell r="B1761" t="str">
            <v>P</v>
          </cell>
        </row>
        <row r="1762">
          <cell r="B1762" t="str">
            <v>P</v>
          </cell>
        </row>
        <row r="1763">
          <cell r="B1763" t="str">
            <v>P</v>
          </cell>
        </row>
        <row r="1768">
          <cell r="A1768" t="str">
            <v>A126</v>
          </cell>
        </row>
        <row r="1782">
          <cell r="A1782" t="str">
            <v>A127</v>
          </cell>
        </row>
        <row r="1796">
          <cell r="A1796" t="str">
            <v>A128</v>
          </cell>
        </row>
        <row r="1800">
          <cell r="B1800" t="str">
            <v>P</v>
          </cell>
        </row>
        <row r="1805">
          <cell r="A1805" t="str">
            <v>A129</v>
          </cell>
        </row>
        <row r="1808">
          <cell r="B1808" t="str">
            <v>P</v>
          </cell>
        </row>
        <row r="1813">
          <cell r="A1813" t="str">
            <v>A130</v>
          </cell>
        </row>
        <row r="1816">
          <cell r="B1816" t="str">
            <v>P</v>
          </cell>
        </row>
        <row r="1821">
          <cell r="A1821" t="str">
            <v>A131</v>
          </cell>
        </row>
        <row r="1825">
          <cell r="B1825" t="str">
            <v>P</v>
          </cell>
        </row>
        <row r="1830">
          <cell r="A1830" t="str">
            <v>A132</v>
          </cell>
        </row>
        <row r="1835">
          <cell r="B1835" t="str">
            <v>P</v>
          </cell>
        </row>
        <row r="1840">
          <cell r="A1840" t="str">
            <v>A133</v>
          </cell>
        </row>
        <row r="1845">
          <cell r="B1845" t="str">
            <v>P</v>
          </cell>
        </row>
        <row r="1846">
          <cell r="B1846" t="str">
            <v>P</v>
          </cell>
        </row>
        <row r="1847">
          <cell r="B1847" t="str">
            <v>P</v>
          </cell>
        </row>
        <row r="1852">
          <cell r="A1852" t="str">
            <v>A134</v>
          </cell>
        </row>
        <row r="1855">
          <cell r="B1855" t="str">
            <v>P</v>
          </cell>
        </row>
        <row r="1856">
          <cell r="B1856" t="str">
            <v>P</v>
          </cell>
        </row>
        <row r="1860">
          <cell r="A1860" t="str">
            <v>A135</v>
          </cell>
        </row>
        <row r="1869">
          <cell r="A1869" t="str">
            <v>A136</v>
          </cell>
        </row>
        <row r="1878">
          <cell r="A1878" t="str">
            <v>A137</v>
          </cell>
        </row>
        <row r="1887">
          <cell r="A1887" t="str">
            <v>A138</v>
          </cell>
        </row>
        <row r="1891">
          <cell r="B1891" t="str">
            <v>P</v>
          </cell>
        </row>
        <row r="1892">
          <cell r="B1892" t="str">
            <v>P</v>
          </cell>
        </row>
        <row r="1893">
          <cell r="B1893" t="str">
            <v>P</v>
          </cell>
        </row>
        <row r="1894">
          <cell r="B1894" t="str">
            <v>P</v>
          </cell>
        </row>
        <row r="1899">
          <cell r="A1899" t="str">
            <v>A139</v>
          </cell>
        </row>
        <row r="1903">
          <cell r="B1903" t="str">
            <v>P</v>
          </cell>
        </row>
        <row r="1904">
          <cell r="B1904" t="str">
            <v>P</v>
          </cell>
        </row>
        <row r="1905">
          <cell r="B1905" t="str">
            <v>P</v>
          </cell>
        </row>
        <row r="1906">
          <cell r="B1906" t="str">
            <v>P</v>
          </cell>
        </row>
        <row r="1911">
          <cell r="A1911" t="str">
            <v>A140</v>
          </cell>
        </row>
        <row r="1915">
          <cell r="B1915" t="str">
            <v>P</v>
          </cell>
        </row>
        <row r="1916">
          <cell r="B1916" t="str">
            <v>P</v>
          </cell>
        </row>
        <row r="1917">
          <cell r="B1917" t="str">
            <v>P</v>
          </cell>
        </row>
        <row r="1918">
          <cell r="B1918" t="str">
            <v>P</v>
          </cell>
        </row>
        <row r="1923">
          <cell r="A1923" t="str">
            <v>A141</v>
          </cell>
        </row>
        <row r="1927">
          <cell r="B1927" t="str">
            <v>P</v>
          </cell>
        </row>
        <row r="1928">
          <cell r="B1928" t="str">
            <v>P</v>
          </cell>
        </row>
        <row r="1929">
          <cell r="B1929" t="str">
            <v>P</v>
          </cell>
        </row>
        <row r="1930">
          <cell r="B1930" t="str">
            <v>P</v>
          </cell>
        </row>
        <row r="1935">
          <cell r="A1935" t="str">
            <v>A142</v>
          </cell>
        </row>
        <row r="1938">
          <cell r="B1938" t="str">
            <v>P</v>
          </cell>
        </row>
        <row r="1939">
          <cell r="B1939" t="str">
            <v>P</v>
          </cell>
        </row>
        <row r="1943">
          <cell r="A1943" t="str">
            <v>A143</v>
          </cell>
        </row>
        <row r="1946">
          <cell r="B1946" t="str">
            <v>P</v>
          </cell>
        </row>
        <row r="1947">
          <cell r="B1947" t="str">
            <v>P</v>
          </cell>
        </row>
        <row r="1951">
          <cell r="A1951" t="str">
            <v>A143'</v>
          </cell>
        </row>
        <row r="1961">
          <cell r="B1961" t="str">
            <v>P</v>
          </cell>
        </row>
        <row r="1962">
          <cell r="B1962" t="str">
            <v>P</v>
          </cell>
        </row>
        <row r="1966">
          <cell r="A1966" t="str">
            <v>A144</v>
          </cell>
        </row>
        <row r="1969">
          <cell r="B1969" t="str">
            <v>P</v>
          </cell>
        </row>
        <row r="1970">
          <cell r="B1970" t="str">
            <v>P</v>
          </cell>
        </row>
        <row r="1974">
          <cell r="A1974" t="str">
            <v>A145</v>
          </cell>
        </row>
        <row r="1977">
          <cell r="B1977" t="str">
            <v>P</v>
          </cell>
        </row>
        <row r="1978">
          <cell r="B1978" t="str">
            <v>P</v>
          </cell>
        </row>
        <row r="1982">
          <cell r="A1982" t="str">
            <v>A146</v>
          </cell>
        </row>
        <row r="1985">
          <cell r="B1985" t="str">
            <v>P</v>
          </cell>
        </row>
        <row r="1986">
          <cell r="B1986" t="str">
            <v>P</v>
          </cell>
        </row>
        <row r="1987">
          <cell r="B1987" t="str">
            <v>P</v>
          </cell>
        </row>
        <row r="1988">
          <cell r="B1988" t="str">
            <v>P</v>
          </cell>
        </row>
        <row r="1992">
          <cell r="A1992" t="str">
            <v>A147</v>
          </cell>
        </row>
        <row r="1995">
          <cell r="B1995" t="str">
            <v>P</v>
          </cell>
        </row>
        <row r="1996">
          <cell r="B1996" t="str">
            <v>P</v>
          </cell>
        </row>
        <row r="1997">
          <cell r="B1997" t="str">
            <v>P</v>
          </cell>
        </row>
        <row r="1998">
          <cell r="B1998" t="str">
            <v>P</v>
          </cell>
        </row>
        <row r="2002">
          <cell r="A2002" t="str">
            <v>A148</v>
          </cell>
        </row>
        <row r="2005">
          <cell r="B2005" t="str">
            <v>P</v>
          </cell>
        </row>
        <row r="2006">
          <cell r="B2006" t="str">
            <v>P</v>
          </cell>
        </row>
        <row r="2007">
          <cell r="B2007" t="str">
            <v>P</v>
          </cell>
        </row>
        <row r="2008">
          <cell r="B2008" t="str">
            <v>P</v>
          </cell>
        </row>
        <row r="2012">
          <cell r="A2012" t="str">
            <v>A149</v>
          </cell>
        </row>
        <row r="2015">
          <cell r="B2015" t="str">
            <v>P</v>
          </cell>
        </row>
        <row r="2016">
          <cell r="B2016" t="str">
            <v>P</v>
          </cell>
        </row>
        <row r="2017">
          <cell r="B2017" t="str">
            <v>P</v>
          </cell>
        </row>
        <row r="2021">
          <cell r="A2021" t="str">
            <v>A150</v>
          </cell>
        </row>
        <row r="2024">
          <cell r="B2024" t="str">
            <v>P</v>
          </cell>
        </row>
        <row r="2025">
          <cell r="B2025" t="str">
            <v>P</v>
          </cell>
        </row>
        <row r="2026">
          <cell r="B2026" t="str">
            <v>P</v>
          </cell>
        </row>
        <row r="2027">
          <cell r="B2027" t="str">
            <v>P</v>
          </cell>
        </row>
        <row r="2031">
          <cell r="A2031" t="str">
            <v>A151</v>
          </cell>
        </row>
        <row r="2034">
          <cell r="B2034" t="str">
            <v>P</v>
          </cell>
        </row>
        <row r="2035">
          <cell r="B2035" t="str">
            <v>P</v>
          </cell>
        </row>
        <row r="2039">
          <cell r="A2039" t="str">
            <v>A152</v>
          </cell>
        </row>
        <row r="2102">
          <cell r="B2102" t="str">
            <v>P</v>
          </cell>
        </row>
        <row r="2103">
          <cell r="B2103" t="str">
            <v>P</v>
          </cell>
        </row>
        <row r="2104">
          <cell r="B2104" t="str">
            <v>P</v>
          </cell>
        </row>
        <row r="2105">
          <cell r="B2105" t="str">
            <v>P</v>
          </cell>
        </row>
        <row r="2109">
          <cell r="A2109" t="str">
            <v>A153</v>
          </cell>
        </row>
        <row r="2114">
          <cell r="B2114" t="str">
            <v>P</v>
          </cell>
        </row>
        <row r="2115">
          <cell r="B2115" t="str">
            <v>P</v>
          </cell>
        </row>
        <row r="2116">
          <cell r="B2116" t="str">
            <v>P</v>
          </cell>
        </row>
        <row r="2117">
          <cell r="B2117" t="str">
            <v>P</v>
          </cell>
        </row>
        <row r="2122">
          <cell r="A2122" t="str">
            <v>A154</v>
          </cell>
        </row>
      </sheetData>
      <sheetData sheetId="11"/>
      <sheetData sheetId="12">
        <row r="1">
          <cell r="A1" t="str">
            <v>PERHITUNGAN VOLUME</v>
          </cell>
        </row>
      </sheetData>
      <sheetData sheetId="13">
        <row r="1">
          <cell r="A1" t="str">
            <v>PERHITUNGAN VOLUME</v>
          </cell>
        </row>
      </sheetData>
      <sheetData sheetId="14">
        <row r="336">
          <cell r="G336">
            <v>8400</v>
          </cell>
        </row>
      </sheetData>
      <sheetData sheetId="15">
        <row r="67">
          <cell r="G67">
            <v>46200000</v>
          </cell>
        </row>
      </sheetData>
      <sheetData sheetId="16"/>
      <sheetData sheetId="17">
        <row r="1">
          <cell r="A1" t="str">
            <v>CONTOH PERHITUNGAN BERAT BESI BETON DALAM 1 M3</v>
          </cell>
        </row>
      </sheetData>
      <sheetData sheetId="18"/>
      <sheetData sheetId="19">
        <row r="41">
          <cell r="L41">
            <v>3.0833333333333335</v>
          </cell>
        </row>
      </sheetData>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DELTA"/>
      <sheetName val="Shorts"/>
      <sheetName val="REF.ONLY"/>
      <sheetName val="harsat"/>
      <sheetName val="Cover"/>
      <sheetName val="Bill of Qty MEP"/>
      <sheetName val="NAME"/>
      <sheetName val="saklar"/>
      <sheetName val="Master 1.0"/>
      <sheetName val="REF_ONLY"/>
      <sheetName val="LISTRIK"/>
      <sheetName val="Tata Udara"/>
      <sheetName val="Markup"/>
      <sheetName val="TAMKUR "/>
      <sheetName val="Girder-30"/>
      <sheetName val="H.Satuan"/>
      <sheetName val="BHN-UPH-ALT"/>
      <sheetName val="Grafik"/>
      <sheetName val="Harga "/>
      <sheetName val="STRUKTUR"/>
      <sheetName val="Material"/>
      <sheetName val="HRG BHN"/>
      <sheetName val="rab - persiapan &amp; lantai-1"/>
      <sheetName val="SEX"/>
      <sheetName val="Analisa ME"/>
      <sheetName val="Fin-Bengkel"/>
      <sheetName val="Fin-Showroom"/>
      <sheetName val="Hal_Pagar"/>
      <sheetName val="Plumbing"/>
      <sheetName val="Str-Bengkel"/>
      <sheetName val="Str-Showroom"/>
      <sheetName val="Harsat_marina"/>
      <sheetName val="Analisa Upah &amp; Bahan Plum"/>
      <sheetName val="3.4. CONCRETE ANLS. C.O.T"/>
    </sheetNames>
    <sheetDataSet>
      <sheetData sheetId="0" refreshError="1">
        <row r="1">
          <cell r="A1" t="str">
            <v>Comm Code</v>
          </cell>
          <cell r="B1" t="str">
            <v>Size 1</v>
          </cell>
          <cell r="C1" t="str">
            <v>Size 2</v>
          </cell>
          <cell r="D1" t="str">
            <v>Scan</v>
          </cell>
          <cell r="E1" t="str">
            <v>MTO</v>
          </cell>
          <cell r="F1" t="str">
            <v>Req</v>
          </cell>
        </row>
        <row r="2">
          <cell r="A2" t="str">
            <v>1FG-91</v>
          </cell>
          <cell r="B2">
            <v>8</v>
          </cell>
          <cell r="C2">
            <v>0</v>
          </cell>
          <cell r="D2" t="str">
            <v>L717</v>
          </cell>
          <cell r="E2">
            <v>0</v>
          </cell>
          <cell r="F2">
            <v>1</v>
          </cell>
        </row>
        <row r="3">
          <cell r="A3" t="str">
            <v>31FG-12-14A</v>
          </cell>
          <cell r="B3">
            <v>3</v>
          </cell>
          <cell r="C3">
            <v>0</v>
          </cell>
          <cell r="D3" t="str">
            <v>L717</v>
          </cell>
          <cell r="E3">
            <v>0</v>
          </cell>
          <cell r="F3">
            <v>1</v>
          </cell>
        </row>
        <row r="4">
          <cell r="A4" t="str">
            <v>31FG-12-14B</v>
          </cell>
          <cell r="B4">
            <v>3</v>
          </cell>
          <cell r="C4">
            <v>0</v>
          </cell>
          <cell r="D4" t="str">
            <v>L717</v>
          </cell>
          <cell r="E4">
            <v>0</v>
          </cell>
          <cell r="F4">
            <v>1</v>
          </cell>
        </row>
        <row r="5">
          <cell r="A5" t="str">
            <v>31FG-26-144</v>
          </cell>
          <cell r="B5">
            <v>1</v>
          </cell>
          <cell r="C5">
            <v>0</v>
          </cell>
          <cell r="D5" t="str">
            <v>L717</v>
          </cell>
          <cell r="E5">
            <v>0</v>
          </cell>
          <cell r="F5">
            <v>1</v>
          </cell>
        </row>
        <row r="6">
          <cell r="A6" t="str">
            <v>31FG-26-145</v>
          </cell>
          <cell r="B6">
            <v>1</v>
          </cell>
          <cell r="C6">
            <v>0</v>
          </cell>
          <cell r="D6" t="str">
            <v>L717</v>
          </cell>
          <cell r="E6">
            <v>0</v>
          </cell>
          <cell r="F6">
            <v>1</v>
          </cell>
        </row>
        <row r="7">
          <cell r="A7" t="str">
            <v>31FG-710-14</v>
          </cell>
          <cell r="B7">
            <v>3</v>
          </cell>
          <cell r="C7">
            <v>0</v>
          </cell>
          <cell r="D7" t="str">
            <v>L717</v>
          </cell>
          <cell r="E7">
            <v>0</v>
          </cell>
          <cell r="F7">
            <v>1</v>
          </cell>
        </row>
        <row r="8">
          <cell r="A8" t="str">
            <v>31FG-711-14</v>
          </cell>
          <cell r="B8">
            <v>3</v>
          </cell>
          <cell r="C8">
            <v>0</v>
          </cell>
          <cell r="D8" t="str">
            <v>L717</v>
          </cell>
          <cell r="E8">
            <v>0</v>
          </cell>
          <cell r="F8">
            <v>1</v>
          </cell>
        </row>
        <row r="9">
          <cell r="A9" t="str">
            <v>BMC001</v>
          </cell>
          <cell r="B9">
            <v>0.5</v>
          </cell>
          <cell r="C9">
            <v>45</v>
          </cell>
          <cell r="D9" t="str">
            <v>L502</v>
          </cell>
          <cell r="E9">
            <v>16</v>
          </cell>
          <cell r="F9">
            <v>128</v>
          </cell>
        </row>
        <row r="10">
          <cell r="A10" t="str">
            <v>BMC001</v>
          </cell>
          <cell r="B10">
            <v>0.5</v>
          </cell>
          <cell r="C10">
            <v>50</v>
          </cell>
          <cell r="D10" t="str">
            <v>L502</v>
          </cell>
          <cell r="E10">
            <v>744</v>
          </cell>
          <cell r="F10">
            <v>744</v>
          </cell>
        </row>
        <row r="11">
          <cell r="A11" t="str">
            <v>BMC001</v>
          </cell>
          <cell r="B11">
            <v>0.5</v>
          </cell>
          <cell r="C11">
            <v>55</v>
          </cell>
          <cell r="D11" t="str">
            <v>L502</v>
          </cell>
          <cell r="E11">
            <v>124</v>
          </cell>
          <cell r="F11">
            <v>124</v>
          </cell>
        </row>
        <row r="12">
          <cell r="A12" t="str">
            <v>BMC001</v>
          </cell>
          <cell r="B12">
            <v>0.5</v>
          </cell>
          <cell r="C12">
            <v>60</v>
          </cell>
          <cell r="D12" t="str">
            <v>L502</v>
          </cell>
          <cell r="E12">
            <v>1302</v>
          </cell>
          <cell r="F12">
            <v>1302</v>
          </cell>
        </row>
        <row r="13">
          <cell r="A13" t="str">
            <v>BMC001</v>
          </cell>
          <cell r="B13">
            <v>0.5</v>
          </cell>
          <cell r="C13">
            <v>65</v>
          </cell>
          <cell r="D13" t="str">
            <v>L502</v>
          </cell>
          <cell r="E13">
            <v>20</v>
          </cell>
          <cell r="F13">
            <v>20</v>
          </cell>
        </row>
        <row r="14">
          <cell r="A14" t="str">
            <v>BMC001</v>
          </cell>
          <cell r="B14">
            <v>0.5</v>
          </cell>
          <cell r="C14">
            <v>70</v>
          </cell>
          <cell r="D14" t="str">
            <v>L502</v>
          </cell>
          <cell r="E14">
            <v>8</v>
          </cell>
          <cell r="F14">
            <v>44</v>
          </cell>
        </row>
        <row r="15">
          <cell r="A15" t="str">
            <v>BMC001</v>
          </cell>
          <cell r="B15">
            <v>0.5</v>
          </cell>
          <cell r="C15">
            <v>80</v>
          </cell>
          <cell r="D15" t="str">
            <v>L502</v>
          </cell>
          <cell r="E15">
            <v>0</v>
          </cell>
          <cell r="F15">
            <v>0</v>
          </cell>
        </row>
        <row r="16">
          <cell r="A16" t="str">
            <v>BMC001</v>
          </cell>
          <cell r="B16">
            <v>0.625</v>
          </cell>
          <cell r="C16">
            <v>65</v>
          </cell>
          <cell r="D16" t="str">
            <v>L502</v>
          </cell>
          <cell r="E16">
            <v>1060</v>
          </cell>
          <cell r="F16">
            <v>1268</v>
          </cell>
        </row>
        <row r="17">
          <cell r="A17" t="str">
            <v>BMC001</v>
          </cell>
          <cell r="B17">
            <v>0.625</v>
          </cell>
          <cell r="C17">
            <v>70</v>
          </cell>
          <cell r="D17" t="str">
            <v>L502</v>
          </cell>
          <cell r="E17">
            <v>0</v>
          </cell>
          <cell r="F17">
            <v>0</v>
          </cell>
        </row>
        <row r="18">
          <cell r="A18" t="str">
            <v>BMC001</v>
          </cell>
          <cell r="B18">
            <v>0.625</v>
          </cell>
          <cell r="C18">
            <v>75</v>
          </cell>
          <cell r="D18" t="str">
            <v>L502</v>
          </cell>
          <cell r="E18">
            <v>1780</v>
          </cell>
          <cell r="F18">
            <v>2440</v>
          </cell>
        </row>
        <row r="19">
          <cell r="A19" t="str">
            <v>BMC001</v>
          </cell>
          <cell r="B19">
            <v>0.625</v>
          </cell>
          <cell r="C19">
            <v>80</v>
          </cell>
          <cell r="D19" t="str">
            <v>L502</v>
          </cell>
          <cell r="E19">
            <v>0</v>
          </cell>
          <cell r="F19">
            <v>16</v>
          </cell>
        </row>
        <row r="20">
          <cell r="A20" t="str">
            <v>BMC001</v>
          </cell>
          <cell r="B20">
            <v>0.625</v>
          </cell>
          <cell r="C20">
            <v>85</v>
          </cell>
          <cell r="D20" t="str">
            <v>L502</v>
          </cell>
          <cell r="E20">
            <v>16</v>
          </cell>
          <cell r="F20">
            <v>20</v>
          </cell>
        </row>
        <row r="21">
          <cell r="A21" t="str">
            <v>BMC001</v>
          </cell>
          <cell r="B21">
            <v>0.625</v>
          </cell>
          <cell r="C21">
            <v>90</v>
          </cell>
          <cell r="D21" t="str">
            <v>L502</v>
          </cell>
          <cell r="E21">
            <v>20</v>
          </cell>
          <cell r="F21">
            <v>50</v>
          </cell>
        </row>
        <row r="22">
          <cell r="A22" t="str">
            <v>BMC001</v>
          </cell>
          <cell r="B22">
            <v>0.625</v>
          </cell>
          <cell r="C22">
            <v>100</v>
          </cell>
          <cell r="D22" t="str">
            <v>L502</v>
          </cell>
          <cell r="E22">
            <v>0</v>
          </cell>
          <cell r="F22">
            <v>0</v>
          </cell>
        </row>
        <row r="23">
          <cell r="A23" t="str">
            <v>BMC001</v>
          </cell>
          <cell r="B23">
            <v>0.75</v>
          </cell>
          <cell r="C23">
            <v>85</v>
          </cell>
          <cell r="D23" t="str">
            <v>L502</v>
          </cell>
          <cell r="E23">
            <v>752</v>
          </cell>
          <cell r="F23">
            <v>816</v>
          </cell>
        </row>
        <row r="24">
          <cell r="A24" t="str">
            <v>BMC001</v>
          </cell>
          <cell r="B24">
            <v>0.75</v>
          </cell>
          <cell r="C24">
            <v>90</v>
          </cell>
          <cell r="D24" t="str">
            <v>L502</v>
          </cell>
          <cell r="E24">
            <v>400</v>
          </cell>
          <cell r="F24">
            <v>456</v>
          </cell>
        </row>
        <row r="25">
          <cell r="A25" t="str">
            <v>BMC001</v>
          </cell>
          <cell r="B25">
            <v>0.75</v>
          </cell>
          <cell r="C25">
            <v>105</v>
          </cell>
          <cell r="D25" t="str">
            <v>L502</v>
          </cell>
          <cell r="E25">
            <v>44</v>
          </cell>
          <cell r="F25">
            <v>48</v>
          </cell>
        </row>
        <row r="26">
          <cell r="A26" t="str">
            <v>BMC001</v>
          </cell>
          <cell r="B26">
            <v>0.75</v>
          </cell>
          <cell r="C26">
            <v>110</v>
          </cell>
          <cell r="D26" t="str">
            <v>L502</v>
          </cell>
          <cell r="E26">
            <v>0</v>
          </cell>
          <cell r="F26">
            <v>0</v>
          </cell>
        </row>
        <row r="27">
          <cell r="A27" t="str">
            <v>BMC001</v>
          </cell>
          <cell r="B27">
            <v>0.875</v>
          </cell>
          <cell r="C27">
            <v>100</v>
          </cell>
          <cell r="D27" t="str">
            <v>L502</v>
          </cell>
          <cell r="E27">
            <v>420</v>
          </cell>
          <cell r="F27">
            <v>768</v>
          </cell>
        </row>
        <row r="28">
          <cell r="A28" t="str">
            <v>BMC001</v>
          </cell>
          <cell r="B28">
            <v>0.875</v>
          </cell>
          <cell r="C28">
            <v>110</v>
          </cell>
          <cell r="D28" t="str">
            <v>L502</v>
          </cell>
          <cell r="E28">
            <v>24</v>
          </cell>
          <cell r="F28">
            <v>12</v>
          </cell>
        </row>
        <row r="29">
          <cell r="A29" t="str">
            <v>BMC001</v>
          </cell>
          <cell r="B29">
            <v>0.875</v>
          </cell>
          <cell r="C29">
            <v>115</v>
          </cell>
          <cell r="D29" t="str">
            <v>L502</v>
          </cell>
          <cell r="E29">
            <v>68</v>
          </cell>
          <cell r="F29">
            <v>80</v>
          </cell>
        </row>
        <row r="30">
          <cell r="A30" t="str">
            <v>BMC001</v>
          </cell>
          <cell r="B30">
            <v>0.875</v>
          </cell>
          <cell r="C30">
            <v>120</v>
          </cell>
          <cell r="D30" t="str">
            <v>L502</v>
          </cell>
          <cell r="E30">
            <v>0</v>
          </cell>
          <cell r="F30">
            <v>0</v>
          </cell>
        </row>
        <row r="31">
          <cell r="A31" t="str">
            <v>BMC001</v>
          </cell>
          <cell r="B31">
            <v>1</v>
          </cell>
          <cell r="C31">
            <v>110</v>
          </cell>
          <cell r="D31" t="str">
            <v>L502</v>
          </cell>
          <cell r="E31">
            <v>0</v>
          </cell>
          <cell r="F31">
            <v>72</v>
          </cell>
        </row>
        <row r="32">
          <cell r="A32" t="str">
            <v>BMC001</v>
          </cell>
          <cell r="B32">
            <v>1</v>
          </cell>
          <cell r="C32">
            <v>160</v>
          </cell>
          <cell r="D32" t="str">
            <v>L502</v>
          </cell>
          <cell r="E32">
            <v>3</v>
          </cell>
          <cell r="F32">
            <v>36</v>
          </cell>
        </row>
        <row r="33">
          <cell r="A33" t="str">
            <v>BMC001</v>
          </cell>
          <cell r="B33">
            <v>1</v>
          </cell>
          <cell r="C33">
            <v>190</v>
          </cell>
          <cell r="D33" t="str">
            <v>L502</v>
          </cell>
          <cell r="E33">
            <v>0</v>
          </cell>
          <cell r="F33">
            <v>0</v>
          </cell>
        </row>
        <row r="34">
          <cell r="A34" t="str">
            <v>BMC001</v>
          </cell>
          <cell r="B34">
            <v>1</v>
          </cell>
          <cell r="C34">
            <v>220</v>
          </cell>
          <cell r="D34" t="str">
            <v>L502</v>
          </cell>
          <cell r="E34">
            <v>4</v>
          </cell>
          <cell r="F34">
            <v>4</v>
          </cell>
        </row>
        <row r="35">
          <cell r="A35" t="str">
            <v>BMC001</v>
          </cell>
          <cell r="B35">
            <v>1</v>
          </cell>
          <cell r="C35">
            <v>300</v>
          </cell>
          <cell r="D35" t="str">
            <v>L502</v>
          </cell>
          <cell r="E35">
            <v>0</v>
          </cell>
          <cell r="F35">
            <v>3</v>
          </cell>
        </row>
        <row r="36">
          <cell r="A36" t="str">
            <v>BMC001</v>
          </cell>
          <cell r="B36">
            <v>1.125</v>
          </cell>
          <cell r="C36">
            <v>120</v>
          </cell>
          <cell r="D36" t="str">
            <v>L502</v>
          </cell>
          <cell r="E36">
            <v>0</v>
          </cell>
          <cell r="F36">
            <v>52</v>
          </cell>
        </row>
        <row r="37">
          <cell r="A37" t="str">
            <v>BMC001</v>
          </cell>
          <cell r="B37">
            <v>1.25</v>
          </cell>
          <cell r="C37">
            <v>95</v>
          </cell>
          <cell r="D37" t="str">
            <v>L502</v>
          </cell>
          <cell r="E37">
            <v>56</v>
          </cell>
          <cell r="F37">
            <v>500</v>
          </cell>
        </row>
        <row r="38">
          <cell r="A38" t="str">
            <v>BMC001</v>
          </cell>
          <cell r="B38">
            <v>1.25</v>
          </cell>
          <cell r="C38">
            <v>120</v>
          </cell>
          <cell r="D38" t="str">
            <v>L502</v>
          </cell>
          <cell r="E38">
            <v>20</v>
          </cell>
          <cell r="F38">
            <v>20</v>
          </cell>
        </row>
        <row r="39">
          <cell r="A39" t="str">
            <v>BMC001</v>
          </cell>
          <cell r="B39">
            <v>1.25</v>
          </cell>
          <cell r="C39">
            <v>140</v>
          </cell>
          <cell r="D39" t="str">
            <v>L502</v>
          </cell>
          <cell r="E39">
            <v>120</v>
          </cell>
          <cell r="F39">
            <v>316</v>
          </cell>
        </row>
        <row r="40">
          <cell r="A40" t="str">
            <v>BMC001</v>
          </cell>
          <cell r="B40">
            <v>1.25</v>
          </cell>
          <cell r="C40">
            <v>175</v>
          </cell>
          <cell r="D40" t="str">
            <v>L502</v>
          </cell>
          <cell r="E40">
            <v>64</v>
          </cell>
          <cell r="F40">
            <v>64</v>
          </cell>
        </row>
        <row r="41">
          <cell r="A41" t="str">
            <v>BMC001</v>
          </cell>
          <cell r="B41">
            <v>1.5</v>
          </cell>
          <cell r="C41">
            <v>70</v>
          </cell>
          <cell r="D41" t="str">
            <v>L502</v>
          </cell>
          <cell r="E41">
            <v>0</v>
          </cell>
          <cell r="F41">
            <v>8</v>
          </cell>
        </row>
        <row r="42">
          <cell r="A42" t="str">
            <v>BMC001</v>
          </cell>
          <cell r="B42">
            <v>1.5</v>
          </cell>
          <cell r="C42">
            <v>110</v>
          </cell>
          <cell r="D42" t="str">
            <v>L502</v>
          </cell>
          <cell r="E42">
            <v>356</v>
          </cell>
          <cell r="F42">
            <v>640</v>
          </cell>
        </row>
        <row r="43">
          <cell r="A43" t="str">
            <v>BMC001</v>
          </cell>
          <cell r="B43">
            <v>1.5</v>
          </cell>
          <cell r="C43">
            <v>115</v>
          </cell>
          <cell r="D43" t="str">
            <v>L502</v>
          </cell>
          <cell r="E43">
            <v>0</v>
          </cell>
          <cell r="F43">
            <v>4</v>
          </cell>
        </row>
        <row r="44">
          <cell r="A44" t="str">
            <v>BMC001</v>
          </cell>
          <cell r="B44">
            <v>1.5</v>
          </cell>
          <cell r="C44">
            <v>120</v>
          </cell>
          <cell r="D44" t="str">
            <v>L502</v>
          </cell>
          <cell r="E44">
            <v>0</v>
          </cell>
          <cell r="F44">
            <v>372</v>
          </cell>
        </row>
        <row r="45">
          <cell r="A45" t="str">
            <v>BMC001</v>
          </cell>
          <cell r="B45">
            <v>1.5</v>
          </cell>
          <cell r="C45">
            <v>150</v>
          </cell>
          <cell r="D45" t="str">
            <v>L502</v>
          </cell>
          <cell r="E45">
            <v>0</v>
          </cell>
          <cell r="F45">
            <v>48</v>
          </cell>
        </row>
        <row r="46">
          <cell r="A46" t="str">
            <v>BMC001</v>
          </cell>
          <cell r="B46">
            <v>1.5</v>
          </cell>
          <cell r="C46">
            <v>175</v>
          </cell>
          <cell r="D46" t="str">
            <v>L502</v>
          </cell>
          <cell r="E46">
            <v>132</v>
          </cell>
          <cell r="F46">
            <v>176</v>
          </cell>
        </row>
        <row r="47">
          <cell r="A47" t="str">
            <v>BMC001W</v>
          </cell>
          <cell r="B47">
            <v>0.5</v>
          </cell>
          <cell r="C47">
            <v>50</v>
          </cell>
          <cell r="D47" t="str">
            <v>L502</v>
          </cell>
          <cell r="E47">
            <v>0</v>
          </cell>
          <cell r="F47">
            <v>0</v>
          </cell>
        </row>
        <row r="48">
          <cell r="A48" t="str">
            <v>BMC001W</v>
          </cell>
          <cell r="B48">
            <v>0.5</v>
          </cell>
          <cell r="C48">
            <v>55</v>
          </cell>
          <cell r="D48" t="str">
            <v>L502</v>
          </cell>
          <cell r="E48">
            <v>8</v>
          </cell>
          <cell r="F48">
            <v>8</v>
          </cell>
        </row>
        <row r="49">
          <cell r="A49" t="str">
            <v>BMC001W</v>
          </cell>
          <cell r="B49">
            <v>0.5</v>
          </cell>
          <cell r="C49">
            <v>60</v>
          </cell>
          <cell r="D49" t="str">
            <v>L502</v>
          </cell>
          <cell r="E49">
            <v>0</v>
          </cell>
          <cell r="F49">
            <v>0</v>
          </cell>
        </row>
        <row r="50">
          <cell r="A50" t="str">
            <v>BMC001W</v>
          </cell>
          <cell r="B50">
            <v>0.5</v>
          </cell>
          <cell r="C50">
            <v>65</v>
          </cell>
          <cell r="D50" t="str">
            <v>L502</v>
          </cell>
          <cell r="E50">
            <v>0</v>
          </cell>
          <cell r="F50">
            <v>0</v>
          </cell>
        </row>
        <row r="51">
          <cell r="A51" t="str">
            <v>BMC001W</v>
          </cell>
          <cell r="B51">
            <v>0.5</v>
          </cell>
          <cell r="C51">
            <v>70</v>
          </cell>
          <cell r="D51" t="str">
            <v>L502</v>
          </cell>
          <cell r="E51">
            <v>0</v>
          </cell>
          <cell r="F51">
            <v>0</v>
          </cell>
        </row>
        <row r="52">
          <cell r="A52" t="str">
            <v>BMC001W</v>
          </cell>
          <cell r="B52">
            <v>0.625</v>
          </cell>
          <cell r="C52">
            <v>65</v>
          </cell>
          <cell r="D52" t="str">
            <v>L502</v>
          </cell>
          <cell r="E52">
            <v>56</v>
          </cell>
          <cell r="F52">
            <v>0</v>
          </cell>
        </row>
        <row r="53">
          <cell r="A53" t="str">
            <v>BMC001W</v>
          </cell>
          <cell r="B53">
            <v>0.625</v>
          </cell>
          <cell r="C53">
            <v>75</v>
          </cell>
          <cell r="D53" t="str">
            <v>L502</v>
          </cell>
          <cell r="E53">
            <v>28</v>
          </cell>
          <cell r="F53">
            <v>8</v>
          </cell>
        </row>
        <row r="54">
          <cell r="A54" t="str">
            <v>BMC001W</v>
          </cell>
          <cell r="B54">
            <v>0.625</v>
          </cell>
          <cell r="C54">
            <v>76</v>
          </cell>
          <cell r="D54" t="str">
            <v>L502</v>
          </cell>
          <cell r="E54">
            <v>0</v>
          </cell>
          <cell r="F54">
            <v>0</v>
          </cell>
        </row>
        <row r="55">
          <cell r="A55" t="str">
            <v>BMC001W</v>
          </cell>
          <cell r="B55">
            <v>0.625</v>
          </cell>
          <cell r="C55">
            <v>90</v>
          </cell>
          <cell r="D55" t="str">
            <v>L502</v>
          </cell>
          <cell r="E55">
            <v>16</v>
          </cell>
          <cell r="F55">
            <v>0</v>
          </cell>
        </row>
        <row r="56">
          <cell r="A56" t="str">
            <v>BMC001W</v>
          </cell>
          <cell r="B56">
            <v>0.625</v>
          </cell>
          <cell r="C56">
            <v>111</v>
          </cell>
          <cell r="D56" t="str">
            <v>L502</v>
          </cell>
          <cell r="E56">
            <v>0</v>
          </cell>
          <cell r="F56">
            <v>0</v>
          </cell>
        </row>
        <row r="57">
          <cell r="A57" t="str">
            <v>BMC001W</v>
          </cell>
          <cell r="B57">
            <v>0.625</v>
          </cell>
          <cell r="C57">
            <v>112</v>
          </cell>
          <cell r="D57" t="str">
            <v>L502</v>
          </cell>
          <cell r="E57">
            <v>0</v>
          </cell>
          <cell r="F57">
            <v>0</v>
          </cell>
        </row>
        <row r="58">
          <cell r="A58" t="str">
            <v>BMC001W</v>
          </cell>
          <cell r="B58">
            <v>0.625</v>
          </cell>
          <cell r="C58">
            <v>113</v>
          </cell>
          <cell r="D58" t="str">
            <v>L502</v>
          </cell>
          <cell r="E58">
            <v>0</v>
          </cell>
          <cell r="F58">
            <v>0</v>
          </cell>
        </row>
        <row r="59">
          <cell r="A59" t="str">
            <v>BMC001W</v>
          </cell>
          <cell r="B59">
            <v>0.625</v>
          </cell>
          <cell r="C59">
            <v>124</v>
          </cell>
          <cell r="D59" t="str">
            <v>L502</v>
          </cell>
          <cell r="E59">
            <v>0</v>
          </cell>
          <cell r="F59">
            <v>0</v>
          </cell>
        </row>
        <row r="60">
          <cell r="A60" t="str">
            <v>BMC001W</v>
          </cell>
          <cell r="B60">
            <v>0.625</v>
          </cell>
          <cell r="C60">
            <v>128</v>
          </cell>
          <cell r="D60" t="str">
            <v>L502</v>
          </cell>
          <cell r="E60">
            <v>0</v>
          </cell>
          <cell r="F60">
            <v>0</v>
          </cell>
        </row>
        <row r="61">
          <cell r="A61" t="str">
            <v>BMC001W</v>
          </cell>
          <cell r="B61">
            <v>0.625</v>
          </cell>
          <cell r="C61">
            <v>130</v>
          </cell>
          <cell r="D61" t="str">
            <v>L502</v>
          </cell>
          <cell r="E61">
            <v>0</v>
          </cell>
          <cell r="F61">
            <v>0</v>
          </cell>
        </row>
        <row r="62">
          <cell r="A62" t="str">
            <v>BMC001W</v>
          </cell>
          <cell r="B62">
            <v>0.75</v>
          </cell>
          <cell r="C62">
            <v>85</v>
          </cell>
          <cell r="D62" t="str">
            <v>L502</v>
          </cell>
          <cell r="E62">
            <v>8</v>
          </cell>
          <cell r="F62">
            <v>28</v>
          </cell>
        </row>
        <row r="63">
          <cell r="A63" t="str">
            <v>BMC001W</v>
          </cell>
          <cell r="B63">
            <v>0.75</v>
          </cell>
          <cell r="C63">
            <v>90</v>
          </cell>
          <cell r="D63" t="str">
            <v>L502</v>
          </cell>
          <cell r="E63">
            <v>48</v>
          </cell>
          <cell r="F63">
            <v>0</v>
          </cell>
        </row>
        <row r="64">
          <cell r="A64" t="str">
            <v>BMC001W</v>
          </cell>
          <cell r="B64">
            <v>0.75</v>
          </cell>
          <cell r="C64">
            <v>105</v>
          </cell>
          <cell r="D64" t="str">
            <v>L502</v>
          </cell>
          <cell r="E64">
            <v>8</v>
          </cell>
          <cell r="F64">
            <v>8</v>
          </cell>
        </row>
        <row r="65">
          <cell r="A65" t="str">
            <v>BMC001W</v>
          </cell>
          <cell r="B65">
            <v>0.75</v>
          </cell>
          <cell r="C65">
            <v>110</v>
          </cell>
          <cell r="D65" t="str">
            <v>L502</v>
          </cell>
          <cell r="E65">
            <v>8</v>
          </cell>
          <cell r="F65">
            <v>8</v>
          </cell>
        </row>
        <row r="66">
          <cell r="A66" t="str">
            <v>BMC001W</v>
          </cell>
          <cell r="B66">
            <v>0.75</v>
          </cell>
          <cell r="C66">
            <v>144</v>
          </cell>
          <cell r="D66" t="str">
            <v>L502</v>
          </cell>
          <cell r="E66">
            <v>0</v>
          </cell>
          <cell r="F66">
            <v>0</v>
          </cell>
        </row>
        <row r="67">
          <cell r="A67" t="str">
            <v>BMC001W</v>
          </cell>
          <cell r="B67">
            <v>0.75</v>
          </cell>
          <cell r="C67">
            <v>148</v>
          </cell>
          <cell r="D67" t="str">
            <v>L502</v>
          </cell>
          <cell r="E67">
            <v>0</v>
          </cell>
          <cell r="F67">
            <v>0</v>
          </cell>
        </row>
        <row r="68">
          <cell r="A68" t="str">
            <v>BMC001W</v>
          </cell>
          <cell r="B68">
            <v>0.75</v>
          </cell>
          <cell r="C68">
            <v>186</v>
          </cell>
          <cell r="D68" t="str">
            <v>L502</v>
          </cell>
          <cell r="E68">
            <v>0</v>
          </cell>
          <cell r="F68">
            <v>0</v>
          </cell>
        </row>
        <row r="69">
          <cell r="A69" t="str">
            <v>BMC001W</v>
          </cell>
          <cell r="B69">
            <v>0.875</v>
          </cell>
          <cell r="C69">
            <v>100</v>
          </cell>
          <cell r="D69" t="str">
            <v>L502</v>
          </cell>
          <cell r="E69">
            <v>0</v>
          </cell>
          <cell r="F69">
            <v>0</v>
          </cell>
        </row>
        <row r="70">
          <cell r="A70" t="str">
            <v>BMC001W</v>
          </cell>
          <cell r="B70">
            <v>0.875</v>
          </cell>
          <cell r="C70">
            <v>115</v>
          </cell>
          <cell r="D70" t="str">
            <v>L502</v>
          </cell>
          <cell r="E70">
            <v>0</v>
          </cell>
          <cell r="F70">
            <v>0</v>
          </cell>
        </row>
        <row r="71">
          <cell r="A71" t="str">
            <v>BMC001W</v>
          </cell>
          <cell r="B71">
            <v>0.875</v>
          </cell>
          <cell r="C71">
            <v>171</v>
          </cell>
          <cell r="D71" t="str">
            <v>L502</v>
          </cell>
          <cell r="E71">
            <v>0</v>
          </cell>
          <cell r="F71">
            <v>0</v>
          </cell>
        </row>
        <row r="72">
          <cell r="A72" t="str">
            <v>BMC001W</v>
          </cell>
          <cell r="B72">
            <v>1</v>
          </cell>
          <cell r="C72">
            <v>110</v>
          </cell>
          <cell r="D72" t="str">
            <v>L502</v>
          </cell>
          <cell r="E72">
            <v>0</v>
          </cell>
          <cell r="F72">
            <v>0</v>
          </cell>
        </row>
        <row r="73">
          <cell r="A73" t="str">
            <v>BMC001W</v>
          </cell>
          <cell r="B73">
            <v>1</v>
          </cell>
          <cell r="C73">
            <v>135</v>
          </cell>
          <cell r="D73" t="str">
            <v>L502</v>
          </cell>
          <cell r="E73">
            <v>0</v>
          </cell>
          <cell r="F73">
            <v>0</v>
          </cell>
        </row>
        <row r="74">
          <cell r="A74" t="str">
            <v>BMC001W</v>
          </cell>
          <cell r="B74">
            <v>1</v>
          </cell>
          <cell r="C74">
            <v>213</v>
          </cell>
          <cell r="D74" t="str">
            <v>L502</v>
          </cell>
          <cell r="E74">
            <v>0</v>
          </cell>
          <cell r="F74">
            <v>0</v>
          </cell>
        </row>
        <row r="75">
          <cell r="A75" t="str">
            <v>BMC001W</v>
          </cell>
          <cell r="B75">
            <v>1.125</v>
          </cell>
          <cell r="C75">
            <v>175</v>
          </cell>
          <cell r="D75" t="str">
            <v>L502</v>
          </cell>
          <cell r="E75">
            <v>0</v>
          </cell>
          <cell r="F75">
            <v>0</v>
          </cell>
        </row>
        <row r="76">
          <cell r="A76" t="str">
            <v>BMC001W</v>
          </cell>
          <cell r="B76">
            <v>1.125</v>
          </cell>
          <cell r="C76">
            <v>292</v>
          </cell>
          <cell r="D76" t="str">
            <v>L502</v>
          </cell>
          <cell r="E76">
            <v>0</v>
          </cell>
          <cell r="F76">
            <v>0</v>
          </cell>
        </row>
        <row r="77">
          <cell r="A77" t="str">
            <v>BMC001W</v>
          </cell>
          <cell r="B77">
            <v>1.25</v>
          </cell>
          <cell r="C77">
            <v>95</v>
          </cell>
          <cell r="D77" t="str">
            <v>L502</v>
          </cell>
          <cell r="E77">
            <v>0</v>
          </cell>
          <cell r="F77">
            <v>0</v>
          </cell>
        </row>
        <row r="78">
          <cell r="A78" t="str">
            <v>BMC001W</v>
          </cell>
          <cell r="B78">
            <v>1.25</v>
          </cell>
          <cell r="C78">
            <v>115</v>
          </cell>
          <cell r="D78" t="str">
            <v>L502</v>
          </cell>
          <cell r="E78">
            <v>0</v>
          </cell>
          <cell r="F78">
            <v>0</v>
          </cell>
        </row>
        <row r="79">
          <cell r="A79" t="str">
            <v>BMC001W</v>
          </cell>
          <cell r="B79">
            <v>1.25</v>
          </cell>
          <cell r="C79">
            <v>140</v>
          </cell>
          <cell r="D79" t="str">
            <v>L502</v>
          </cell>
          <cell r="E79">
            <v>0</v>
          </cell>
          <cell r="F79">
            <v>0</v>
          </cell>
        </row>
        <row r="80">
          <cell r="A80" t="str">
            <v>BMC001W</v>
          </cell>
          <cell r="B80">
            <v>1.25</v>
          </cell>
          <cell r="C80">
            <v>175</v>
          </cell>
          <cell r="D80" t="str">
            <v>L502</v>
          </cell>
          <cell r="E80">
            <v>0</v>
          </cell>
          <cell r="F80">
            <v>0</v>
          </cell>
        </row>
        <row r="81">
          <cell r="A81" t="str">
            <v>BMC001W</v>
          </cell>
          <cell r="B81">
            <v>1.25</v>
          </cell>
          <cell r="C81">
            <v>297</v>
          </cell>
          <cell r="D81" t="str">
            <v>L502</v>
          </cell>
          <cell r="E81">
            <v>0</v>
          </cell>
          <cell r="F81">
            <v>0</v>
          </cell>
        </row>
        <row r="82">
          <cell r="A82" t="str">
            <v>BMC001W</v>
          </cell>
          <cell r="B82">
            <v>1.5</v>
          </cell>
          <cell r="C82">
            <v>110</v>
          </cell>
          <cell r="D82" t="str">
            <v>L502</v>
          </cell>
          <cell r="E82">
            <v>32</v>
          </cell>
          <cell r="F82">
            <v>32</v>
          </cell>
        </row>
        <row r="83">
          <cell r="A83" t="str">
            <v>BSD001</v>
          </cell>
          <cell r="B83">
            <v>0.5</v>
          </cell>
          <cell r="C83">
            <v>60</v>
          </cell>
          <cell r="D83" t="str">
            <v>L502</v>
          </cell>
          <cell r="E83">
            <v>0</v>
          </cell>
          <cell r="F83">
            <v>0</v>
          </cell>
        </row>
        <row r="84">
          <cell r="A84" t="str">
            <v>BSD001</v>
          </cell>
          <cell r="B84">
            <v>0.5</v>
          </cell>
          <cell r="C84">
            <v>65</v>
          </cell>
          <cell r="D84" t="str">
            <v>L502</v>
          </cell>
          <cell r="E84">
            <v>492</v>
          </cell>
          <cell r="F84">
            <v>500</v>
          </cell>
        </row>
        <row r="85">
          <cell r="A85" t="str">
            <v>BSD001</v>
          </cell>
          <cell r="B85">
            <v>0.5</v>
          </cell>
          <cell r="C85">
            <v>70</v>
          </cell>
          <cell r="D85" t="str">
            <v>L502</v>
          </cell>
          <cell r="E85">
            <v>457</v>
          </cell>
          <cell r="F85">
            <v>457</v>
          </cell>
        </row>
        <row r="86">
          <cell r="A86" t="str">
            <v>BSD001</v>
          </cell>
          <cell r="B86">
            <v>0.5</v>
          </cell>
          <cell r="C86">
            <v>75</v>
          </cell>
          <cell r="D86" t="str">
            <v>L502</v>
          </cell>
          <cell r="E86">
            <v>72</v>
          </cell>
          <cell r="F86">
            <v>72</v>
          </cell>
        </row>
        <row r="87">
          <cell r="A87" t="str">
            <v>BSD001</v>
          </cell>
          <cell r="B87">
            <v>0.5</v>
          </cell>
          <cell r="C87">
            <v>80</v>
          </cell>
          <cell r="D87" t="str">
            <v>L502</v>
          </cell>
          <cell r="E87">
            <v>132</v>
          </cell>
          <cell r="F87">
            <v>132</v>
          </cell>
        </row>
        <row r="88">
          <cell r="A88" t="str">
            <v>BSD001</v>
          </cell>
          <cell r="B88">
            <v>0.5</v>
          </cell>
          <cell r="C88">
            <v>90</v>
          </cell>
          <cell r="D88" t="str">
            <v>L502</v>
          </cell>
          <cell r="E88">
            <v>0</v>
          </cell>
          <cell r="F88">
            <v>0</v>
          </cell>
        </row>
        <row r="89">
          <cell r="A89" t="str">
            <v>BSD001</v>
          </cell>
          <cell r="B89">
            <v>0.625</v>
          </cell>
          <cell r="C89">
            <v>45</v>
          </cell>
          <cell r="D89" t="str">
            <v>L502</v>
          </cell>
          <cell r="E89">
            <v>0</v>
          </cell>
          <cell r="F89">
            <v>0</v>
          </cell>
        </row>
        <row r="90">
          <cell r="A90" t="str">
            <v>BSD001</v>
          </cell>
          <cell r="B90">
            <v>0.625</v>
          </cell>
          <cell r="C90">
            <v>80</v>
          </cell>
          <cell r="D90" t="str">
            <v>L502</v>
          </cell>
          <cell r="E90">
            <v>1224</v>
          </cell>
          <cell r="F90">
            <v>1541</v>
          </cell>
        </row>
        <row r="91">
          <cell r="A91" t="str">
            <v>BSD001</v>
          </cell>
          <cell r="B91">
            <v>0.625</v>
          </cell>
          <cell r="C91">
            <v>85</v>
          </cell>
          <cell r="D91" t="str">
            <v>L502</v>
          </cell>
          <cell r="E91">
            <v>0</v>
          </cell>
          <cell r="F91">
            <v>0</v>
          </cell>
        </row>
        <row r="92">
          <cell r="A92" t="str">
            <v>BSD001</v>
          </cell>
          <cell r="B92">
            <v>0.625</v>
          </cell>
          <cell r="C92">
            <v>90</v>
          </cell>
          <cell r="D92" t="str">
            <v>L502</v>
          </cell>
          <cell r="E92">
            <v>2940</v>
          </cell>
          <cell r="F92">
            <v>3094</v>
          </cell>
        </row>
        <row r="93">
          <cell r="A93" t="str">
            <v>BSD001</v>
          </cell>
          <cell r="B93">
            <v>0.625</v>
          </cell>
          <cell r="C93">
            <v>95</v>
          </cell>
          <cell r="D93" t="str">
            <v>L502</v>
          </cell>
          <cell r="E93">
            <v>20</v>
          </cell>
          <cell r="F93">
            <v>20</v>
          </cell>
        </row>
        <row r="94">
          <cell r="A94" t="str">
            <v>BSD001</v>
          </cell>
          <cell r="B94">
            <v>0.625</v>
          </cell>
          <cell r="C94">
            <v>100</v>
          </cell>
          <cell r="D94" t="str">
            <v>L502</v>
          </cell>
          <cell r="E94">
            <v>188</v>
          </cell>
          <cell r="F94">
            <v>176</v>
          </cell>
        </row>
        <row r="95">
          <cell r="A95" t="str">
            <v>BSD001</v>
          </cell>
          <cell r="B95">
            <v>0.625</v>
          </cell>
          <cell r="C95">
            <v>105</v>
          </cell>
          <cell r="D95" t="str">
            <v>L502</v>
          </cell>
          <cell r="E95">
            <v>76</v>
          </cell>
          <cell r="F95">
            <v>0</v>
          </cell>
        </row>
        <row r="96">
          <cell r="A96" t="str">
            <v>BSD001</v>
          </cell>
          <cell r="B96">
            <v>0.625</v>
          </cell>
          <cell r="C96">
            <v>110</v>
          </cell>
          <cell r="D96" t="str">
            <v>L502</v>
          </cell>
          <cell r="E96">
            <v>404</v>
          </cell>
          <cell r="F96">
            <v>845</v>
          </cell>
        </row>
        <row r="97">
          <cell r="A97" t="str">
            <v>BSD001</v>
          </cell>
          <cell r="B97">
            <v>0.625</v>
          </cell>
          <cell r="C97">
            <v>115</v>
          </cell>
          <cell r="D97" t="str">
            <v>L502</v>
          </cell>
          <cell r="E97">
            <v>16</v>
          </cell>
          <cell r="F97">
            <v>0</v>
          </cell>
        </row>
        <row r="98">
          <cell r="A98" t="str">
            <v>BSD001</v>
          </cell>
          <cell r="B98">
            <v>0.625</v>
          </cell>
          <cell r="C98">
            <v>120</v>
          </cell>
          <cell r="D98" t="str">
            <v>L502</v>
          </cell>
          <cell r="E98">
            <v>48</v>
          </cell>
          <cell r="F98">
            <v>48</v>
          </cell>
        </row>
        <row r="99">
          <cell r="A99" t="str">
            <v>BSD001</v>
          </cell>
          <cell r="B99">
            <v>0.625</v>
          </cell>
          <cell r="C99">
            <v>125</v>
          </cell>
          <cell r="D99" t="str">
            <v>L502</v>
          </cell>
          <cell r="E99">
            <v>24</v>
          </cell>
          <cell r="F99">
            <v>48</v>
          </cell>
        </row>
        <row r="100">
          <cell r="A100" t="str">
            <v>BSD001</v>
          </cell>
          <cell r="B100">
            <v>0.625</v>
          </cell>
          <cell r="C100">
            <v>130</v>
          </cell>
          <cell r="D100" t="str">
            <v>L502</v>
          </cell>
          <cell r="E100">
            <v>8</v>
          </cell>
          <cell r="F100">
            <v>16</v>
          </cell>
        </row>
        <row r="101">
          <cell r="A101" t="str">
            <v>BSD001</v>
          </cell>
          <cell r="B101">
            <v>0.625</v>
          </cell>
          <cell r="C101">
            <v>140</v>
          </cell>
          <cell r="D101" t="str">
            <v>L502</v>
          </cell>
          <cell r="E101">
            <v>16</v>
          </cell>
          <cell r="F101">
            <v>40</v>
          </cell>
        </row>
        <row r="102">
          <cell r="A102" t="str">
            <v>BSD001</v>
          </cell>
          <cell r="B102">
            <v>0.75</v>
          </cell>
          <cell r="C102">
            <v>90</v>
          </cell>
          <cell r="D102" t="str">
            <v>L502</v>
          </cell>
          <cell r="E102">
            <v>108</v>
          </cell>
          <cell r="F102">
            <v>212</v>
          </cell>
        </row>
        <row r="103">
          <cell r="A103" t="str">
            <v>BSD001</v>
          </cell>
          <cell r="B103">
            <v>0.75</v>
          </cell>
          <cell r="C103">
            <v>95</v>
          </cell>
          <cell r="D103" t="str">
            <v>L502</v>
          </cell>
          <cell r="E103">
            <v>0</v>
          </cell>
          <cell r="F103">
            <v>56</v>
          </cell>
        </row>
        <row r="104">
          <cell r="A104" t="str">
            <v>BSD001</v>
          </cell>
          <cell r="B104">
            <v>0.75</v>
          </cell>
          <cell r="C104">
            <v>100</v>
          </cell>
          <cell r="D104" t="str">
            <v>L502</v>
          </cell>
          <cell r="E104">
            <v>292</v>
          </cell>
          <cell r="F104">
            <v>408</v>
          </cell>
        </row>
        <row r="105">
          <cell r="A105" t="str">
            <v>BSD001</v>
          </cell>
          <cell r="B105">
            <v>0.75</v>
          </cell>
          <cell r="C105">
            <v>105</v>
          </cell>
          <cell r="D105" t="str">
            <v>L502</v>
          </cell>
          <cell r="E105">
            <v>8</v>
          </cell>
          <cell r="F105">
            <v>8</v>
          </cell>
        </row>
        <row r="106">
          <cell r="A106" t="str">
            <v>BSD001</v>
          </cell>
          <cell r="B106">
            <v>0.75</v>
          </cell>
          <cell r="C106">
            <v>110</v>
          </cell>
          <cell r="D106" t="str">
            <v>L502</v>
          </cell>
          <cell r="E106">
            <v>736</v>
          </cell>
          <cell r="F106">
            <v>924</v>
          </cell>
        </row>
        <row r="107">
          <cell r="A107" t="str">
            <v>BSD001</v>
          </cell>
          <cell r="B107">
            <v>0.75</v>
          </cell>
          <cell r="C107">
            <v>115</v>
          </cell>
          <cell r="D107" t="str">
            <v>L502</v>
          </cell>
          <cell r="E107">
            <v>8</v>
          </cell>
          <cell r="F107">
            <v>8</v>
          </cell>
        </row>
        <row r="108">
          <cell r="A108" t="str">
            <v>BSD001</v>
          </cell>
          <cell r="B108">
            <v>0.75</v>
          </cell>
          <cell r="C108">
            <v>120</v>
          </cell>
          <cell r="D108" t="str">
            <v>L502</v>
          </cell>
          <cell r="E108">
            <v>660</v>
          </cell>
          <cell r="F108">
            <v>1161</v>
          </cell>
        </row>
        <row r="109">
          <cell r="A109" t="str">
            <v>BSD001</v>
          </cell>
          <cell r="B109">
            <v>0.75</v>
          </cell>
          <cell r="C109">
            <v>125</v>
          </cell>
          <cell r="D109" t="str">
            <v>L502</v>
          </cell>
          <cell r="E109">
            <v>84</v>
          </cell>
          <cell r="F109">
            <v>96</v>
          </cell>
        </row>
        <row r="110">
          <cell r="A110" t="str">
            <v>BSD001</v>
          </cell>
          <cell r="B110">
            <v>0.75</v>
          </cell>
          <cell r="C110">
            <v>130</v>
          </cell>
          <cell r="D110" t="str">
            <v>L502</v>
          </cell>
          <cell r="E110">
            <v>36</v>
          </cell>
          <cell r="F110">
            <v>16</v>
          </cell>
        </row>
        <row r="111">
          <cell r="A111" t="str">
            <v>BSD001</v>
          </cell>
          <cell r="B111">
            <v>0.75</v>
          </cell>
          <cell r="C111">
            <v>135</v>
          </cell>
          <cell r="D111" t="str">
            <v>L502</v>
          </cell>
          <cell r="E111">
            <v>64</v>
          </cell>
          <cell r="F111">
            <v>40</v>
          </cell>
        </row>
        <row r="112">
          <cell r="A112" t="str">
            <v>BSD001</v>
          </cell>
          <cell r="B112">
            <v>0.75</v>
          </cell>
          <cell r="C112">
            <v>140</v>
          </cell>
          <cell r="D112" t="str">
            <v>L502</v>
          </cell>
          <cell r="E112">
            <v>80</v>
          </cell>
          <cell r="F112">
            <v>224</v>
          </cell>
        </row>
        <row r="113">
          <cell r="A113" t="str">
            <v>BSD001</v>
          </cell>
          <cell r="B113">
            <v>0.75</v>
          </cell>
          <cell r="C113">
            <v>145</v>
          </cell>
          <cell r="D113" t="str">
            <v>L502</v>
          </cell>
          <cell r="E113">
            <v>16</v>
          </cell>
          <cell r="F113">
            <v>16</v>
          </cell>
        </row>
        <row r="114">
          <cell r="A114" t="str">
            <v>BSD001</v>
          </cell>
          <cell r="B114">
            <v>0.75</v>
          </cell>
          <cell r="C114">
            <v>185</v>
          </cell>
          <cell r="D114" t="str">
            <v>L502</v>
          </cell>
          <cell r="E114">
            <v>44</v>
          </cell>
          <cell r="F114">
            <v>44</v>
          </cell>
        </row>
        <row r="115">
          <cell r="A115" t="str">
            <v>BSD001</v>
          </cell>
          <cell r="B115">
            <v>0.75</v>
          </cell>
          <cell r="C115">
            <v>190</v>
          </cell>
          <cell r="D115" t="str">
            <v>L502</v>
          </cell>
          <cell r="E115">
            <v>52</v>
          </cell>
          <cell r="F115">
            <v>88</v>
          </cell>
        </row>
        <row r="116">
          <cell r="A116" t="str">
            <v>BSD001</v>
          </cell>
          <cell r="B116">
            <v>0.75</v>
          </cell>
          <cell r="C116">
            <v>220</v>
          </cell>
          <cell r="D116" t="str">
            <v>L502</v>
          </cell>
          <cell r="E116">
            <v>0</v>
          </cell>
          <cell r="F116">
            <v>0</v>
          </cell>
        </row>
        <row r="117">
          <cell r="A117" t="str">
            <v>BSD001</v>
          </cell>
          <cell r="B117">
            <v>0.75</v>
          </cell>
          <cell r="C117">
            <v>300</v>
          </cell>
          <cell r="D117" t="str">
            <v>L502</v>
          </cell>
          <cell r="E117">
            <v>0</v>
          </cell>
          <cell r="F117">
            <v>0</v>
          </cell>
        </row>
        <row r="118">
          <cell r="A118" t="str">
            <v>BSD001</v>
          </cell>
          <cell r="B118">
            <v>0.875</v>
          </cell>
          <cell r="C118">
            <v>115</v>
          </cell>
          <cell r="D118" t="str">
            <v>L502</v>
          </cell>
          <cell r="E118">
            <v>48</v>
          </cell>
          <cell r="F118">
            <v>48</v>
          </cell>
        </row>
        <row r="119">
          <cell r="A119" t="str">
            <v>BSD001</v>
          </cell>
          <cell r="B119">
            <v>0.875</v>
          </cell>
          <cell r="C119">
            <v>120</v>
          </cell>
          <cell r="D119" t="str">
            <v>L502</v>
          </cell>
          <cell r="E119">
            <v>876</v>
          </cell>
          <cell r="F119">
            <v>948</v>
          </cell>
        </row>
        <row r="120">
          <cell r="A120" t="str">
            <v>BSD001</v>
          </cell>
          <cell r="B120">
            <v>0.875</v>
          </cell>
          <cell r="C120">
            <v>140</v>
          </cell>
          <cell r="D120" t="str">
            <v>L502</v>
          </cell>
          <cell r="E120">
            <v>60</v>
          </cell>
          <cell r="F120">
            <v>72</v>
          </cell>
        </row>
        <row r="121">
          <cell r="A121" t="str">
            <v>BSD001</v>
          </cell>
          <cell r="B121">
            <v>0.875</v>
          </cell>
          <cell r="C121">
            <v>145</v>
          </cell>
          <cell r="D121" t="str">
            <v>L502</v>
          </cell>
          <cell r="E121">
            <v>320</v>
          </cell>
          <cell r="F121">
            <v>500</v>
          </cell>
        </row>
        <row r="122">
          <cell r="A122" t="str">
            <v>BSD001</v>
          </cell>
          <cell r="B122">
            <v>0.875</v>
          </cell>
          <cell r="C122">
            <v>150</v>
          </cell>
          <cell r="D122" t="str">
            <v>L502</v>
          </cell>
          <cell r="E122">
            <v>0</v>
          </cell>
          <cell r="F122">
            <v>36</v>
          </cell>
        </row>
        <row r="123">
          <cell r="A123" t="str">
            <v>BSD001</v>
          </cell>
          <cell r="B123">
            <v>0.875</v>
          </cell>
          <cell r="C123">
            <v>155</v>
          </cell>
          <cell r="D123" t="str">
            <v>L502</v>
          </cell>
          <cell r="E123">
            <v>12</v>
          </cell>
          <cell r="F123">
            <v>12</v>
          </cell>
        </row>
        <row r="124">
          <cell r="A124" t="str">
            <v>BSD001</v>
          </cell>
          <cell r="B124">
            <v>0.875</v>
          </cell>
          <cell r="C124">
            <v>160</v>
          </cell>
          <cell r="D124" t="str">
            <v>L502</v>
          </cell>
          <cell r="E124">
            <v>12</v>
          </cell>
          <cell r="F124">
            <v>48</v>
          </cell>
        </row>
        <row r="125">
          <cell r="A125" t="str">
            <v>BSD001</v>
          </cell>
          <cell r="B125">
            <v>0.875</v>
          </cell>
          <cell r="C125">
            <v>165</v>
          </cell>
          <cell r="D125" t="str">
            <v>L502</v>
          </cell>
          <cell r="E125">
            <v>16</v>
          </cell>
          <cell r="F125">
            <v>16</v>
          </cell>
        </row>
        <row r="126">
          <cell r="A126" t="str">
            <v>BSD001</v>
          </cell>
          <cell r="B126">
            <v>0.875</v>
          </cell>
          <cell r="C126">
            <v>170</v>
          </cell>
          <cell r="D126" t="str">
            <v>L502</v>
          </cell>
          <cell r="E126">
            <v>92</v>
          </cell>
          <cell r="F126">
            <v>92</v>
          </cell>
        </row>
        <row r="127">
          <cell r="A127" t="str">
            <v>BSD001</v>
          </cell>
          <cell r="B127">
            <v>0.875</v>
          </cell>
          <cell r="C127">
            <v>175</v>
          </cell>
          <cell r="D127" t="str">
            <v>L502</v>
          </cell>
          <cell r="E127">
            <v>0</v>
          </cell>
          <cell r="F127">
            <v>0</v>
          </cell>
        </row>
        <row r="128">
          <cell r="A128" t="str">
            <v>BSD001</v>
          </cell>
          <cell r="B128">
            <v>0.875</v>
          </cell>
          <cell r="C128">
            <v>200</v>
          </cell>
          <cell r="D128" t="str">
            <v>L502</v>
          </cell>
          <cell r="E128">
            <v>96</v>
          </cell>
          <cell r="F128">
            <v>96</v>
          </cell>
        </row>
        <row r="129">
          <cell r="A129" t="str">
            <v>BSD001</v>
          </cell>
          <cell r="B129">
            <v>1</v>
          </cell>
          <cell r="C129">
            <v>135</v>
          </cell>
          <cell r="D129" t="str">
            <v>L502</v>
          </cell>
          <cell r="E129">
            <v>404</v>
          </cell>
          <cell r="F129">
            <v>504</v>
          </cell>
        </row>
        <row r="130">
          <cell r="A130" t="str">
            <v>BSD001</v>
          </cell>
          <cell r="B130">
            <v>1</v>
          </cell>
          <cell r="C130">
            <v>145</v>
          </cell>
          <cell r="D130" t="str">
            <v>L502</v>
          </cell>
          <cell r="E130">
            <v>16</v>
          </cell>
          <cell r="F130">
            <v>0</v>
          </cell>
        </row>
        <row r="131">
          <cell r="A131" t="str">
            <v>BSD001</v>
          </cell>
          <cell r="B131">
            <v>1</v>
          </cell>
          <cell r="C131">
            <v>160</v>
          </cell>
          <cell r="D131" t="str">
            <v>L502</v>
          </cell>
          <cell r="E131">
            <v>80</v>
          </cell>
          <cell r="F131">
            <v>128</v>
          </cell>
        </row>
        <row r="132">
          <cell r="A132" t="str">
            <v>BSD001</v>
          </cell>
          <cell r="B132">
            <v>1</v>
          </cell>
          <cell r="C132">
            <v>170</v>
          </cell>
          <cell r="D132" t="str">
            <v>L502</v>
          </cell>
          <cell r="E132">
            <v>192</v>
          </cell>
          <cell r="F132">
            <v>432</v>
          </cell>
        </row>
        <row r="133">
          <cell r="A133" t="str">
            <v>BSD001</v>
          </cell>
          <cell r="B133">
            <v>1</v>
          </cell>
          <cell r="C133">
            <v>180</v>
          </cell>
          <cell r="D133" t="str">
            <v>L502</v>
          </cell>
          <cell r="E133">
            <v>0</v>
          </cell>
          <cell r="F133">
            <v>96</v>
          </cell>
        </row>
        <row r="134">
          <cell r="A134" t="str">
            <v>BSD001</v>
          </cell>
          <cell r="B134">
            <v>1</v>
          </cell>
          <cell r="C134">
            <v>185</v>
          </cell>
          <cell r="D134" t="str">
            <v>L502</v>
          </cell>
          <cell r="E134">
            <v>76</v>
          </cell>
          <cell r="F134">
            <v>76</v>
          </cell>
        </row>
        <row r="135">
          <cell r="A135" t="str">
            <v>BSD001</v>
          </cell>
          <cell r="B135">
            <v>1</v>
          </cell>
          <cell r="C135">
            <v>195</v>
          </cell>
          <cell r="D135" t="str">
            <v>L502</v>
          </cell>
          <cell r="E135">
            <v>28</v>
          </cell>
          <cell r="F135">
            <v>28</v>
          </cell>
        </row>
        <row r="136">
          <cell r="A136" t="str">
            <v>BSD001</v>
          </cell>
          <cell r="B136">
            <v>1</v>
          </cell>
          <cell r="C136">
            <v>200</v>
          </cell>
          <cell r="D136" t="str">
            <v>L502</v>
          </cell>
          <cell r="E136">
            <v>12</v>
          </cell>
          <cell r="F136">
            <v>36</v>
          </cell>
        </row>
        <row r="137">
          <cell r="A137" t="str">
            <v>BSD001</v>
          </cell>
          <cell r="B137">
            <v>1</v>
          </cell>
          <cell r="C137">
            <v>255</v>
          </cell>
          <cell r="D137" t="str">
            <v>L502</v>
          </cell>
          <cell r="E137">
            <v>0</v>
          </cell>
          <cell r="F137">
            <v>16</v>
          </cell>
        </row>
        <row r="138">
          <cell r="A138" t="str">
            <v>BSD001</v>
          </cell>
          <cell r="B138">
            <v>1</v>
          </cell>
          <cell r="C138">
            <v>321</v>
          </cell>
          <cell r="D138" t="str">
            <v>L502</v>
          </cell>
          <cell r="E138">
            <v>0</v>
          </cell>
          <cell r="F138">
            <v>0</v>
          </cell>
        </row>
        <row r="139">
          <cell r="A139" t="str">
            <v>BSD001</v>
          </cell>
          <cell r="B139">
            <v>1</v>
          </cell>
          <cell r="C139">
            <v>1000</v>
          </cell>
          <cell r="D139" t="str">
            <v>L502</v>
          </cell>
          <cell r="E139">
            <v>4</v>
          </cell>
          <cell r="F139">
            <v>4</v>
          </cell>
        </row>
        <row r="140">
          <cell r="A140" t="str">
            <v>BSD001</v>
          </cell>
          <cell r="B140">
            <v>1.125</v>
          </cell>
          <cell r="C140">
            <v>150</v>
          </cell>
          <cell r="D140" t="str">
            <v>L502</v>
          </cell>
          <cell r="E140">
            <v>64</v>
          </cell>
          <cell r="F140">
            <v>112</v>
          </cell>
        </row>
        <row r="141">
          <cell r="A141" t="str">
            <v>BSD001</v>
          </cell>
          <cell r="B141">
            <v>1.125</v>
          </cell>
          <cell r="C141">
            <v>160</v>
          </cell>
          <cell r="D141" t="str">
            <v>L502</v>
          </cell>
          <cell r="E141">
            <v>80</v>
          </cell>
          <cell r="F141">
            <v>220</v>
          </cell>
        </row>
        <row r="142">
          <cell r="A142" t="str">
            <v>BSD001</v>
          </cell>
          <cell r="B142">
            <v>1.125</v>
          </cell>
          <cell r="C142">
            <v>170</v>
          </cell>
          <cell r="D142" t="str">
            <v>L502</v>
          </cell>
          <cell r="E142">
            <v>20</v>
          </cell>
          <cell r="F142">
            <v>20</v>
          </cell>
        </row>
        <row r="143">
          <cell r="A143" t="str">
            <v>BSD001</v>
          </cell>
          <cell r="B143">
            <v>1.125</v>
          </cell>
          <cell r="C143">
            <v>175</v>
          </cell>
          <cell r="D143" t="str">
            <v>L502</v>
          </cell>
          <cell r="E143">
            <v>0</v>
          </cell>
          <cell r="F143">
            <v>0</v>
          </cell>
        </row>
        <row r="144">
          <cell r="A144" t="str">
            <v>BSD001</v>
          </cell>
          <cell r="B144">
            <v>1.125</v>
          </cell>
          <cell r="C144">
            <v>180</v>
          </cell>
          <cell r="D144" t="str">
            <v>L502</v>
          </cell>
          <cell r="E144">
            <v>372</v>
          </cell>
          <cell r="F144">
            <v>372</v>
          </cell>
        </row>
        <row r="145">
          <cell r="A145" t="str">
            <v>BSD001</v>
          </cell>
          <cell r="B145">
            <v>1.125</v>
          </cell>
          <cell r="C145">
            <v>185</v>
          </cell>
          <cell r="D145" t="str">
            <v>L502</v>
          </cell>
          <cell r="E145">
            <v>40</v>
          </cell>
          <cell r="F145">
            <v>0</v>
          </cell>
        </row>
        <row r="146">
          <cell r="A146" t="str">
            <v>BSD001</v>
          </cell>
          <cell r="B146">
            <v>1.125</v>
          </cell>
          <cell r="C146">
            <v>190</v>
          </cell>
          <cell r="D146" t="str">
            <v>L502</v>
          </cell>
          <cell r="E146">
            <v>156</v>
          </cell>
          <cell r="F146">
            <v>200</v>
          </cell>
        </row>
        <row r="147">
          <cell r="A147" t="str">
            <v>BSD001</v>
          </cell>
          <cell r="B147">
            <v>1.125</v>
          </cell>
          <cell r="C147">
            <v>210</v>
          </cell>
          <cell r="D147" t="str">
            <v>L502</v>
          </cell>
          <cell r="E147">
            <v>44</v>
          </cell>
          <cell r="F147">
            <v>44</v>
          </cell>
        </row>
        <row r="148">
          <cell r="A148" t="str">
            <v>BSD001</v>
          </cell>
          <cell r="B148">
            <v>1.125</v>
          </cell>
          <cell r="C148">
            <v>220</v>
          </cell>
          <cell r="D148" t="str">
            <v>L502</v>
          </cell>
          <cell r="E148">
            <v>124</v>
          </cell>
          <cell r="F148">
            <v>280</v>
          </cell>
        </row>
        <row r="149">
          <cell r="A149" t="str">
            <v>BSD001</v>
          </cell>
          <cell r="B149">
            <v>1.125</v>
          </cell>
          <cell r="C149">
            <v>225</v>
          </cell>
          <cell r="D149" t="str">
            <v>L502</v>
          </cell>
          <cell r="E149">
            <v>24</v>
          </cell>
          <cell r="F149">
            <v>36</v>
          </cell>
        </row>
        <row r="150">
          <cell r="A150" t="str">
            <v>BSD001</v>
          </cell>
          <cell r="B150">
            <v>1.125</v>
          </cell>
          <cell r="C150">
            <v>230</v>
          </cell>
          <cell r="D150" t="str">
            <v>L502</v>
          </cell>
          <cell r="E150">
            <v>48</v>
          </cell>
          <cell r="F150">
            <v>48</v>
          </cell>
        </row>
        <row r="151">
          <cell r="A151" t="str">
            <v>BSD001</v>
          </cell>
          <cell r="B151">
            <v>1.125</v>
          </cell>
          <cell r="C151">
            <v>280</v>
          </cell>
          <cell r="D151" t="str">
            <v>L502</v>
          </cell>
          <cell r="E151">
            <v>112</v>
          </cell>
          <cell r="F151">
            <v>112</v>
          </cell>
        </row>
        <row r="152">
          <cell r="A152" t="str">
            <v>BSD001</v>
          </cell>
          <cell r="B152">
            <v>1.125</v>
          </cell>
          <cell r="C152">
            <v>330</v>
          </cell>
          <cell r="D152" t="str">
            <v>L502</v>
          </cell>
          <cell r="E152">
            <v>0</v>
          </cell>
          <cell r="F152">
            <v>0</v>
          </cell>
        </row>
        <row r="153">
          <cell r="A153" t="str">
            <v>BSD001</v>
          </cell>
          <cell r="B153">
            <v>1.125</v>
          </cell>
          <cell r="C153">
            <v>1000</v>
          </cell>
          <cell r="D153" t="str">
            <v>L502</v>
          </cell>
          <cell r="E153">
            <v>1</v>
          </cell>
          <cell r="F153">
            <v>1</v>
          </cell>
        </row>
        <row r="154">
          <cell r="A154" t="str">
            <v>BSD001</v>
          </cell>
          <cell r="B154">
            <v>1.25</v>
          </cell>
          <cell r="C154">
            <v>180</v>
          </cell>
          <cell r="D154" t="str">
            <v>L502</v>
          </cell>
          <cell r="E154">
            <v>100</v>
          </cell>
          <cell r="F154">
            <v>380</v>
          </cell>
        </row>
        <row r="155">
          <cell r="A155" t="str">
            <v>BSD001</v>
          </cell>
          <cell r="B155">
            <v>1.25</v>
          </cell>
          <cell r="C155">
            <v>200</v>
          </cell>
          <cell r="D155" t="str">
            <v>L502</v>
          </cell>
          <cell r="E155">
            <v>124</v>
          </cell>
          <cell r="F155">
            <v>140</v>
          </cell>
        </row>
        <row r="156">
          <cell r="A156" t="str">
            <v>BSD001</v>
          </cell>
          <cell r="B156">
            <v>1.25</v>
          </cell>
          <cell r="C156">
            <v>205</v>
          </cell>
          <cell r="D156" t="str">
            <v>L502</v>
          </cell>
          <cell r="E156">
            <v>20</v>
          </cell>
          <cell r="F156">
            <v>20</v>
          </cell>
        </row>
        <row r="157">
          <cell r="A157" t="str">
            <v>BSD001</v>
          </cell>
          <cell r="B157">
            <v>1.25</v>
          </cell>
          <cell r="C157">
            <v>210</v>
          </cell>
          <cell r="D157" t="str">
            <v>L502</v>
          </cell>
          <cell r="E157">
            <v>40</v>
          </cell>
          <cell r="F157">
            <v>40</v>
          </cell>
        </row>
        <row r="158">
          <cell r="A158" t="str">
            <v>BSD001</v>
          </cell>
          <cell r="B158">
            <v>1.25</v>
          </cell>
          <cell r="C158">
            <v>215</v>
          </cell>
          <cell r="D158" t="str">
            <v>L502</v>
          </cell>
          <cell r="E158">
            <v>20</v>
          </cell>
          <cell r="F158">
            <v>20</v>
          </cell>
        </row>
        <row r="159">
          <cell r="A159" t="str">
            <v>BSD001</v>
          </cell>
          <cell r="B159">
            <v>1.25</v>
          </cell>
          <cell r="C159">
            <v>220</v>
          </cell>
          <cell r="D159" t="str">
            <v>L502</v>
          </cell>
          <cell r="E159">
            <v>196</v>
          </cell>
          <cell r="F159">
            <v>140</v>
          </cell>
        </row>
        <row r="160">
          <cell r="A160" t="str">
            <v>BSD001</v>
          </cell>
          <cell r="B160">
            <v>1.25</v>
          </cell>
          <cell r="C160">
            <v>230</v>
          </cell>
          <cell r="D160" t="str">
            <v>L502</v>
          </cell>
          <cell r="E160">
            <v>0</v>
          </cell>
          <cell r="F160">
            <v>56</v>
          </cell>
        </row>
        <row r="161">
          <cell r="A161" t="str">
            <v>BSD001</v>
          </cell>
          <cell r="B161">
            <v>1.25</v>
          </cell>
          <cell r="C161">
            <v>235</v>
          </cell>
          <cell r="D161" t="str">
            <v>L502</v>
          </cell>
          <cell r="E161">
            <v>0</v>
          </cell>
          <cell r="F161">
            <v>0</v>
          </cell>
        </row>
        <row r="162">
          <cell r="A162" t="str">
            <v>BSD001</v>
          </cell>
          <cell r="B162">
            <v>1.25</v>
          </cell>
          <cell r="C162">
            <v>255</v>
          </cell>
          <cell r="D162" t="str">
            <v>L502</v>
          </cell>
          <cell r="E162">
            <v>0</v>
          </cell>
          <cell r="F162">
            <v>40</v>
          </cell>
        </row>
        <row r="163">
          <cell r="A163" t="str">
            <v>BSD001</v>
          </cell>
          <cell r="B163">
            <v>1.25</v>
          </cell>
          <cell r="C163">
            <v>260</v>
          </cell>
          <cell r="D163" t="str">
            <v>L502</v>
          </cell>
          <cell r="E163">
            <v>16</v>
          </cell>
          <cell r="F163">
            <v>16</v>
          </cell>
        </row>
        <row r="164">
          <cell r="A164" t="str">
            <v>BSD001</v>
          </cell>
          <cell r="B164">
            <v>1.25</v>
          </cell>
          <cell r="C164">
            <v>270</v>
          </cell>
          <cell r="D164" t="str">
            <v>L502</v>
          </cell>
          <cell r="E164">
            <v>40</v>
          </cell>
          <cell r="F164">
            <v>40</v>
          </cell>
        </row>
        <row r="165">
          <cell r="A165" t="str">
            <v>BSD001</v>
          </cell>
          <cell r="B165">
            <v>1.25</v>
          </cell>
          <cell r="C165">
            <v>275</v>
          </cell>
          <cell r="D165" t="str">
            <v>L502</v>
          </cell>
          <cell r="E165">
            <v>24</v>
          </cell>
          <cell r="F165">
            <v>24</v>
          </cell>
        </row>
        <row r="166">
          <cell r="A166" t="str">
            <v>BSD001</v>
          </cell>
          <cell r="B166">
            <v>1.25</v>
          </cell>
          <cell r="C166">
            <v>1000</v>
          </cell>
          <cell r="D166" t="str">
            <v>L502</v>
          </cell>
          <cell r="E166">
            <v>1</v>
          </cell>
          <cell r="F166">
            <v>1</v>
          </cell>
        </row>
        <row r="167">
          <cell r="A167" t="str">
            <v>BSD001</v>
          </cell>
          <cell r="B167">
            <v>1.375</v>
          </cell>
          <cell r="C167">
            <v>235</v>
          </cell>
          <cell r="D167" t="str">
            <v>L502</v>
          </cell>
          <cell r="E167">
            <v>0</v>
          </cell>
          <cell r="F167">
            <v>60</v>
          </cell>
        </row>
        <row r="168">
          <cell r="A168" t="str">
            <v>BSD001</v>
          </cell>
          <cell r="B168">
            <v>1.375</v>
          </cell>
          <cell r="C168">
            <v>250</v>
          </cell>
          <cell r="D168" t="str">
            <v>L502</v>
          </cell>
          <cell r="E168">
            <v>0</v>
          </cell>
          <cell r="F168">
            <v>20</v>
          </cell>
        </row>
        <row r="169">
          <cell r="A169" t="str">
            <v>BSD001</v>
          </cell>
          <cell r="B169">
            <v>1.375</v>
          </cell>
          <cell r="C169">
            <v>270</v>
          </cell>
          <cell r="D169" t="str">
            <v>L502</v>
          </cell>
          <cell r="E169">
            <v>20</v>
          </cell>
          <cell r="F169">
            <v>20</v>
          </cell>
        </row>
        <row r="170">
          <cell r="A170" t="str">
            <v>BSD001</v>
          </cell>
          <cell r="B170">
            <v>1.375</v>
          </cell>
          <cell r="C170">
            <v>275</v>
          </cell>
          <cell r="D170" t="str">
            <v>L502</v>
          </cell>
          <cell r="E170">
            <v>36</v>
          </cell>
          <cell r="F170">
            <v>36</v>
          </cell>
        </row>
        <row r="171">
          <cell r="A171" t="str">
            <v>BSD001</v>
          </cell>
          <cell r="B171">
            <v>1.375</v>
          </cell>
          <cell r="C171">
            <v>285</v>
          </cell>
          <cell r="D171" t="str">
            <v>L502</v>
          </cell>
          <cell r="E171">
            <v>20</v>
          </cell>
          <cell r="F171">
            <v>20</v>
          </cell>
        </row>
        <row r="172">
          <cell r="A172" t="str">
            <v>BSD001</v>
          </cell>
          <cell r="B172">
            <v>1.5</v>
          </cell>
          <cell r="C172">
            <v>70</v>
          </cell>
          <cell r="D172" t="str">
            <v>L502</v>
          </cell>
          <cell r="E172">
            <v>0</v>
          </cell>
          <cell r="F172">
            <v>4</v>
          </cell>
        </row>
        <row r="173">
          <cell r="A173" t="str">
            <v>BSD001</v>
          </cell>
          <cell r="B173">
            <v>1.5</v>
          </cell>
          <cell r="C173">
            <v>235</v>
          </cell>
          <cell r="D173" t="str">
            <v>L502</v>
          </cell>
          <cell r="E173">
            <v>192</v>
          </cell>
          <cell r="F173">
            <v>240</v>
          </cell>
        </row>
        <row r="174">
          <cell r="A174" t="str">
            <v>BSD001</v>
          </cell>
          <cell r="B174">
            <v>1.5</v>
          </cell>
          <cell r="C174">
            <v>240</v>
          </cell>
          <cell r="D174" t="str">
            <v>L502</v>
          </cell>
          <cell r="E174">
            <v>0</v>
          </cell>
          <cell r="F174">
            <v>24</v>
          </cell>
        </row>
        <row r="175">
          <cell r="A175" t="str">
            <v>BSD001</v>
          </cell>
          <cell r="B175">
            <v>1.5</v>
          </cell>
          <cell r="C175">
            <v>290</v>
          </cell>
          <cell r="D175" t="str">
            <v>L502</v>
          </cell>
          <cell r="E175">
            <v>168</v>
          </cell>
          <cell r="F175">
            <v>192</v>
          </cell>
        </row>
        <row r="176">
          <cell r="A176" t="str">
            <v>BSD001</v>
          </cell>
          <cell r="B176">
            <v>1.5</v>
          </cell>
          <cell r="C176">
            <v>310</v>
          </cell>
          <cell r="D176" t="str">
            <v>L502</v>
          </cell>
          <cell r="E176">
            <v>0</v>
          </cell>
          <cell r="F176">
            <v>44</v>
          </cell>
        </row>
        <row r="177">
          <cell r="A177" t="str">
            <v>BSD001</v>
          </cell>
          <cell r="B177">
            <v>1.5</v>
          </cell>
          <cell r="C177">
            <v>340</v>
          </cell>
          <cell r="D177" t="str">
            <v>L502</v>
          </cell>
          <cell r="E177">
            <v>0</v>
          </cell>
          <cell r="F177">
            <v>44</v>
          </cell>
        </row>
        <row r="178">
          <cell r="A178" t="str">
            <v>BSD001</v>
          </cell>
          <cell r="B178">
            <v>1.5</v>
          </cell>
          <cell r="C178">
            <v>345</v>
          </cell>
          <cell r="D178" t="str">
            <v>L502</v>
          </cell>
          <cell r="E178">
            <v>0</v>
          </cell>
          <cell r="F178">
            <v>44</v>
          </cell>
        </row>
        <row r="179">
          <cell r="A179" t="str">
            <v>BSD001</v>
          </cell>
          <cell r="B179">
            <v>1.5</v>
          </cell>
          <cell r="C179">
            <v>350</v>
          </cell>
          <cell r="D179" t="str">
            <v>L502</v>
          </cell>
          <cell r="E179">
            <v>44</v>
          </cell>
          <cell r="F179">
            <v>44</v>
          </cell>
        </row>
        <row r="180">
          <cell r="A180" t="str">
            <v>BSD001</v>
          </cell>
          <cell r="B180">
            <v>1.625</v>
          </cell>
          <cell r="C180">
            <v>270</v>
          </cell>
          <cell r="D180" t="str">
            <v>L502</v>
          </cell>
          <cell r="E180">
            <v>60</v>
          </cell>
          <cell r="F180">
            <v>60</v>
          </cell>
        </row>
        <row r="181">
          <cell r="A181" t="str">
            <v>BSD001</v>
          </cell>
          <cell r="B181">
            <v>1.625</v>
          </cell>
          <cell r="C181">
            <v>280</v>
          </cell>
          <cell r="D181" t="str">
            <v>L502</v>
          </cell>
          <cell r="E181">
            <v>40</v>
          </cell>
          <cell r="F181">
            <v>40</v>
          </cell>
        </row>
        <row r="182">
          <cell r="A182" t="str">
            <v>BSD001</v>
          </cell>
          <cell r="B182">
            <v>1.625</v>
          </cell>
          <cell r="C182">
            <v>290</v>
          </cell>
          <cell r="D182" t="str">
            <v>L502</v>
          </cell>
          <cell r="E182">
            <v>0</v>
          </cell>
          <cell r="F182">
            <v>0</v>
          </cell>
        </row>
        <row r="183">
          <cell r="A183" t="str">
            <v>BSD001</v>
          </cell>
          <cell r="B183">
            <v>1.625</v>
          </cell>
          <cell r="C183">
            <v>320</v>
          </cell>
          <cell r="D183" t="str">
            <v>L502</v>
          </cell>
          <cell r="E183">
            <v>0</v>
          </cell>
          <cell r="F183">
            <v>40</v>
          </cell>
        </row>
        <row r="184">
          <cell r="A184" t="str">
            <v>BSD001</v>
          </cell>
          <cell r="B184">
            <v>1.625</v>
          </cell>
          <cell r="C184">
            <v>325</v>
          </cell>
          <cell r="D184" t="str">
            <v>L502</v>
          </cell>
          <cell r="E184">
            <v>20</v>
          </cell>
          <cell r="F184">
            <v>0</v>
          </cell>
        </row>
        <row r="185">
          <cell r="A185" t="str">
            <v>BSD001</v>
          </cell>
          <cell r="B185">
            <v>1.625</v>
          </cell>
          <cell r="C185">
            <v>345</v>
          </cell>
          <cell r="D185" t="str">
            <v>L502</v>
          </cell>
          <cell r="E185">
            <v>0</v>
          </cell>
          <cell r="F185">
            <v>24</v>
          </cell>
        </row>
        <row r="186">
          <cell r="A186" t="str">
            <v>BSD001</v>
          </cell>
          <cell r="B186">
            <v>1.625</v>
          </cell>
          <cell r="C186">
            <v>355</v>
          </cell>
          <cell r="D186" t="str">
            <v>L502</v>
          </cell>
          <cell r="E186">
            <v>24</v>
          </cell>
          <cell r="F186">
            <v>24</v>
          </cell>
        </row>
        <row r="187">
          <cell r="A187" t="str">
            <v>BSD001</v>
          </cell>
          <cell r="B187">
            <v>1.875</v>
          </cell>
          <cell r="C187">
            <v>330</v>
          </cell>
          <cell r="D187" t="str">
            <v>L502</v>
          </cell>
          <cell r="E187">
            <v>192</v>
          </cell>
          <cell r="F187">
            <v>216</v>
          </cell>
        </row>
        <row r="188">
          <cell r="A188" t="str">
            <v>BSD001</v>
          </cell>
          <cell r="B188">
            <v>1.875</v>
          </cell>
          <cell r="C188">
            <v>340</v>
          </cell>
          <cell r="D188" t="str">
            <v>L502</v>
          </cell>
          <cell r="E188">
            <v>24</v>
          </cell>
          <cell r="F188">
            <v>24</v>
          </cell>
        </row>
        <row r="189">
          <cell r="A189" t="str">
            <v>BSD001</v>
          </cell>
          <cell r="B189">
            <v>1.875</v>
          </cell>
          <cell r="C189">
            <v>380</v>
          </cell>
          <cell r="D189" t="str">
            <v>L502</v>
          </cell>
          <cell r="E189">
            <v>112</v>
          </cell>
          <cell r="F189">
            <v>112</v>
          </cell>
        </row>
        <row r="190">
          <cell r="A190" t="str">
            <v>BSD001</v>
          </cell>
          <cell r="B190">
            <v>1.875</v>
          </cell>
          <cell r="C190">
            <v>405</v>
          </cell>
          <cell r="D190" t="str">
            <v>L502</v>
          </cell>
          <cell r="E190">
            <v>72</v>
          </cell>
          <cell r="F190">
            <v>72</v>
          </cell>
        </row>
        <row r="191">
          <cell r="A191" t="str">
            <v>BSD001</v>
          </cell>
          <cell r="B191">
            <v>1.875</v>
          </cell>
          <cell r="C191">
            <v>415</v>
          </cell>
          <cell r="D191" t="str">
            <v>L502</v>
          </cell>
          <cell r="E191">
            <v>0</v>
          </cell>
          <cell r="F191">
            <v>0</v>
          </cell>
        </row>
        <row r="192">
          <cell r="A192" t="str">
            <v>BSL001</v>
          </cell>
          <cell r="B192">
            <v>0.5</v>
          </cell>
          <cell r="C192">
            <v>65</v>
          </cell>
          <cell r="D192" t="str">
            <v>L502</v>
          </cell>
          <cell r="E192">
            <v>2498</v>
          </cell>
          <cell r="F192">
            <v>2498</v>
          </cell>
        </row>
        <row r="193">
          <cell r="A193" t="str">
            <v>BSL001</v>
          </cell>
          <cell r="B193">
            <v>0.5</v>
          </cell>
          <cell r="C193">
            <v>70</v>
          </cell>
          <cell r="D193" t="str">
            <v>L502</v>
          </cell>
          <cell r="E193">
            <v>632</v>
          </cell>
          <cell r="F193">
            <v>632</v>
          </cell>
        </row>
        <row r="194">
          <cell r="A194" t="str">
            <v>BSL001</v>
          </cell>
          <cell r="B194">
            <v>0.5</v>
          </cell>
          <cell r="C194">
            <v>75</v>
          </cell>
          <cell r="D194" t="str">
            <v>L502</v>
          </cell>
          <cell r="E194">
            <v>76</v>
          </cell>
          <cell r="F194">
            <v>76</v>
          </cell>
        </row>
        <row r="195">
          <cell r="A195" t="str">
            <v>BSL001</v>
          </cell>
          <cell r="B195">
            <v>0.5</v>
          </cell>
          <cell r="C195">
            <v>80</v>
          </cell>
          <cell r="D195" t="str">
            <v>L502</v>
          </cell>
          <cell r="E195">
            <v>28</v>
          </cell>
          <cell r="F195">
            <v>28</v>
          </cell>
        </row>
        <row r="196">
          <cell r="A196" t="str">
            <v>BSL001</v>
          </cell>
          <cell r="B196">
            <v>0.5</v>
          </cell>
          <cell r="C196">
            <v>85</v>
          </cell>
          <cell r="D196" t="str">
            <v>L502</v>
          </cell>
          <cell r="E196">
            <v>24</v>
          </cell>
          <cell r="F196">
            <v>24</v>
          </cell>
        </row>
        <row r="197">
          <cell r="A197" t="str">
            <v>BSL001</v>
          </cell>
          <cell r="B197">
            <v>0.5</v>
          </cell>
          <cell r="C197">
            <v>90</v>
          </cell>
          <cell r="D197" t="str">
            <v>L502</v>
          </cell>
          <cell r="E197">
            <v>76</v>
          </cell>
          <cell r="F197">
            <v>76</v>
          </cell>
        </row>
        <row r="198">
          <cell r="A198" t="str">
            <v>BSL001</v>
          </cell>
          <cell r="B198">
            <v>0.5</v>
          </cell>
          <cell r="C198">
            <v>110</v>
          </cell>
          <cell r="D198" t="str">
            <v>L502</v>
          </cell>
          <cell r="E198">
            <v>0</v>
          </cell>
          <cell r="F198">
            <v>0</v>
          </cell>
        </row>
        <row r="199">
          <cell r="A199" t="str">
            <v>BSL001</v>
          </cell>
          <cell r="B199">
            <v>0.625</v>
          </cell>
          <cell r="C199">
            <v>80</v>
          </cell>
          <cell r="D199" t="str">
            <v>L502</v>
          </cell>
          <cell r="E199">
            <v>1016</v>
          </cell>
          <cell r="F199">
            <v>1016</v>
          </cell>
        </row>
        <row r="200">
          <cell r="A200" t="str">
            <v>BSL001</v>
          </cell>
          <cell r="B200">
            <v>0.625</v>
          </cell>
          <cell r="C200">
            <v>90</v>
          </cell>
          <cell r="D200" t="str">
            <v>L502</v>
          </cell>
          <cell r="E200">
            <v>10890</v>
          </cell>
          <cell r="F200">
            <v>10901</v>
          </cell>
        </row>
        <row r="201">
          <cell r="A201" t="str">
            <v>BSL001</v>
          </cell>
          <cell r="B201">
            <v>0.625</v>
          </cell>
          <cell r="C201">
            <v>95</v>
          </cell>
          <cell r="D201" t="str">
            <v>L502</v>
          </cell>
          <cell r="E201">
            <v>0</v>
          </cell>
          <cell r="F201">
            <v>0</v>
          </cell>
        </row>
        <row r="202">
          <cell r="A202" t="str">
            <v>BSL001</v>
          </cell>
          <cell r="B202">
            <v>0.625</v>
          </cell>
          <cell r="C202">
            <v>100</v>
          </cell>
          <cell r="D202" t="str">
            <v>L502</v>
          </cell>
          <cell r="E202">
            <v>344</v>
          </cell>
          <cell r="F202">
            <v>312</v>
          </cell>
        </row>
        <row r="203">
          <cell r="A203" t="str">
            <v>BSL001</v>
          </cell>
          <cell r="B203">
            <v>0.625</v>
          </cell>
          <cell r="C203">
            <v>105</v>
          </cell>
          <cell r="D203" t="str">
            <v>L502</v>
          </cell>
          <cell r="E203">
            <v>36</v>
          </cell>
          <cell r="F203">
            <v>36</v>
          </cell>
        </row>
        <row r="204">
          <cell r="A204" t="str">
            <v>BSL001</v>
          </cell>
          <cell r="B204">
            <v>0.625</v>
          </cell>
          <cell r="C204">
            <v>110</v>
          </cell>
          <cell r="D204" t="str">
            <v>L502</v>
          </cell>
          <cell r="E204">
            <v>1405</v>
          </cell>
          <cell r="F204">
            <v>1565</v>
          </cell>
        </row>
        <row r="205">
          <cell r="A205" t="str">
            <v>BSL001</v>
          </cell>
          <cell r="B205">
            <v>0.625</v>
          </cell>
          <cell r="C205">
            <v>115</v>
          </cell>
          <cell r="D205" t="str">
            <v>L502</v>
          </cell>
          <cell r="E205">
            <v>60</v>
          </cell>
          <cell r="F205">
            <v>60</v>
          </cell>
        </row>
        <row r="206">
          <cell r="A206" t="str">
            <v>BSL001</v>
          </cell>
          <cell r="B206">
            <v>0.625</v>
          </cell>
          <cell r="C206">
            <v>125</v>
          </cell>
          <cell r="D206" t="str">
            <v>L502</v>
          </cell>
          <cell r="E206">
            <v>40</v>
          </cell>
          <cell r="F206">
            <v>40</v>
          </cell>
        </row>
        <row r="207">
          <cell r="A207" t="str">
            <v>BSL001</v>
          </cell>
          <cell r="B207">
            <v>0.625</v>
          </cell>
          <cell r="C207">
            <v>130</v>
          </cell>
          <cell r="D207" t="str">
            <v>L502</v>
          </cell>
          <cell r="E207">
            <v>0</v>
          </cell>
          <cell r="F207">
            <v>64</v>
          </cell>
        </row>
        <row r="208">
          <cell r="A208" t="str">
            <v>BSL001</v>
          </cell>
          <cell r="B208">
            <v>0.625</v>
          </cell>
          <cell r="C208">
            <v>135</v>
          </cell>
          <cell r="D208" t="str">
            <v>L502</v>
          </cell>
          <cell r="E208">
            <v>8</v>
          </cell>
          <cell r="F208">
            <v>8</v>
          </cell>
        </row>
        <row r="209">
          <cell r="A209" t="str">
            <v>BSL001</v>
          </cell>
          <cell r="B209">
            <v>0.625</v>
          </cell>
          <cell r="C209">
            <v>138</v>
          </cell>
          <cell r="D209" t="str">
            <v>L502</v>
          </cell>
          <cell r="E209">
            <v>0</v>
          </cell>
          <cell r="F209">
            <v>0</v>
          </cell>
        </row>
        <row r="210">
          <cell r="A210" t="str">
            <v>BSL001</v>
          </cell>
          <cell r="B210">
            <v>0.625</v>
          </cell>
          <cell r="C210">
            <v>140</v>
          </cell>
          <cell r="D210" t="str">
            <v>L502</v>
          </cell>
          <cell r="E210">
            <v>8</v>
          </cell>
          <cell r="F210">
            <v>8</v>
          </cell>
        </row>
        <row r="211">
          <cell r="A211" t="str">
            <v>BSL001</v>
          </cell>
          <cell r="B211">
            <v>0.625</v>
          </cell>
          <cell r="C211">
            <v>143</v>
          </cell>
          <cell r="D211" t="str">
            <v>L502</v>
          </cell>
          <cell r="E211">
            <v>0</v>
          </cell>
          <cell r="F211">
            <v>0</v>
          </cell>
        </row>
        <row r="212">
          <cell r="A212" t="str">
            <v>BSL001</v>
          </cell>
          <cell r="B212">
            <v>0.625</v>
          </cell>
          <cell r="C212">
            <v>240</v>
          </cell>
          <cell r="D212" t="str">
            <v>L502</v>
          </cell>
          <cell r="E212">
            <v>12</v>
          </cell>
          <cell r="F212">
            <v>12</v>
          </cell>
        </row>
        <row r="213">
          <cell r="A213" t="str">
            <v>BSL001</v>
          </cell>
          <cell r="B213">
            <v>0.75</v>
          </cell>
          <cell r="C213">
            <v>90</v>
          </cell>
          <cell r="D213" t="str">
            <v>L502</v>
          </cell>
          <cell r="E213">
            <v>240</v>
          </cell>
          <cell r="F213">
            <v>184</v>
          </cell>
        </row>
        <row r="214">
          <cell r="A214" t="str">
            <v>BSL001</v>
          </cell>
          <cell r="B214">
            <v>0.75</v>
          </cell>
          <cell r="C214">
            <v>100</v>
          </cell>
          <cell r="D214" t="str">
            <v>L502</v>
          </cell>
          <cell r="E214">
            <v>2460</v>
          </cell>
          <cell r="F214">
            <v>2962</v>
          </cell>
        </row>
        <row r="215">
          <cell r="A215" t="str">
            <v>BSL001</v>
          </cell>
          <cell r="B215">
            <v>0.75</v>
          </cell>
          <cell r="C215">
            <v>110</v>
          </cell>
          <cell r="D215" t="str">
            <v>L502</v>
          </cell>
          <cell r="E215">
            <v>2598</v>
          </cell>
          <cell r="F215">
            <v>2746</v>
          </cell>
        </row>
        <row r="216">
          <cell r="A216" t="str">
            <v>BSL001</v>
          </cell>
          <cell r="B216">
            <v>0.75</v>
          </cell>
          <cell r="C216">
            <v>115</v>
          </cell>
          <cell r="D216" t="str">
            <v>L502</v>
          </cell>
          <cell r="E216">
            <v>168</v>
          </cell>
          <cell r="F216">
            <v>200</v>
          </cell>
        </row>
        <row r="217">
          <cell r="A217" t="str">
            <v>BSL001</v>
          </cell>
          <cell r="B217">
            <v>0.75</v>
          </cell>
          <cell r="C217">
            <v>120</v>
          </cell>
          <cell r="D217" t="str">
            <v>L502</v>
          </cell>
          <cell r="E217">
            <v>2064</v>
          </cell>
          <cell r="F217">
            <v>2064</v>
          </cell>
        </row>
        <row r="218">
          <cell r="A218" t="str">
            <v>BSL001</v>
          </cell>
          <cell r="B218">
            <v>0.75</v>
          </cell>
          <cell r="C218">
            <v>125</v>
          </cell>
          <cell r="D218" t="str">
            <v>L502</v>
          </cell>
          <cell r="E218">
            <v>112</v>
          </cell>
          <cell r="F218">
            <v>116</v>
          </cell>
        </row>
        <row r="219">
          <cell r="A219" t="str">
            <v>BSL001</v>
          </cell>
          <cell r="B219">
            <v>0.75</v>
          </cell>
          <cell r="C219">
            <v>130</v>
          </cell>
          <cell r="D219" t="str">
            <v>L502</v>
          </cell>
          <cell r="E219">
            <v>56</v>
          </cell>
          <cell r="F219">
            <v>56</v>
          </cell>
        </row>
        <row r="220">
          <cell r="A220" t="str">
            <v>BSL001</v>
          </cell>
          <cell r="B220">
            <v>0.75</v>
          </cell>
          <cell r="C220">
            <v>135</v>
          </cell>
          <cell r="D220" t="str">
            <v>L502</v>
          </cell>
          <cell r="E220">
            <v>76</v>
          </cell>
          <cell r="F220">
            <v>84</v>
          </cell>
        </row>
        <row r="221">
          <cell r="A221" t="str">
            <v>BSL001</v>
          </cell>
          <cell r="B221">
            <v>0.75</v>
          </cell>
          <cell r="C221">
            <v>140</v>
          </cell>
          <cell r="D221" t="str">
            <v>L502</v>
          </cell>
          <cell r="E221">
            <v>128</v>
          </cell>
          <cell r="F221">
            <v>248</v>
          </cell>
        </row>
        <row r="222">
          <cell r="A222" t="str">
            <v>BSL001</v>
          </cell>
          <cell r="B222">
            <v>0.75</v>
          </cell>
          <cell r="C222">
            <v>145</v>
          </cell>
          <cell r="D222" t="str">
            <v>L502</v>
          </cell>
          <cell r="E222">
            <v>12</v>
          </cell>
          <cell r="F222">
            <v>12</v>
          </cell>
        </row>
        <row r="223">
          <cell r="A223" t="str">
            <v>BSL001</v>
          </cell>
          <cell r="B223">
            <v>0.75</v>
          </cell>
          <cell r="C223">
            <v>150</v>
          </cell>
          <cell r="D223" t="str">
            <v>L502</v>
          </cell>
          <cell r="E223">
            <v>704</v>
          </cell>
          <cell r="F223">
            <v>1549</v>
          </cell>
        </row>
        <row r="224">
          <cell r="A224" t="str">
            <v>BSL001</v>
          </cell>
          <cell r="B224">
            <v>0.75</v>
          </cell>
          <cell r="C224">
            <v>155</v>
          </cell>
          <cell r="D224" t="str">
            <v>L502</v>
          </cell>
          <cell r="E224">
            <v>0</v>
          </cell>
          <cell r="F224">
            <v>0</v>
          </cell>
        </row>
        <row r="225">
          <cell r="A225" t="str">
            <v>BSL001</v>
          </cell>
          <cell r="B225">
            <v>0.75</v>
          </cell>
          <cell r="C225">
            <v>175</v>
          </cell>
          <cell r="D225" t="str">
            <v>L502</v>
          </cell>
          <cell r="E225">
            <v>88</v>
          </cell>
          <cell r="F225">
            <v>484</v>
          </cell>
        </row>
        <row r="226">
          <cell r="A226" t="str">
            <v>BSL001</v>
          </cell>
          <cell r="B226">
            <v>0.75</v>
          </cell>
          <cell r="C226">
            <v>185</v>
          </cell>
          <cell r="D226" t="str">
            <v>L502</v>
          </cell>
          <cell r="E226">
            <v>0</v>
          </cell>
          <cell r="F226">
            <v>132</v>
          </cell>
        </row>
        <row r="227">
          <cell r="A227" t="str">
            <v>BSL001</v>
          </cell>
          <cell r="B227">
            <v>0.75</v>
          </cell>
          <cell r="C227">
            <v>190</v>
          </cell>
          <cell r="D227" t="str">
            <v>L502</v>
          </cell>
          <cell r="E227">
            <v>352</v>
          </cell>
          <cell r="F227">
            <v>352</v>
          </cell>
        </row>
        <row r="228">
          <cell r="A228" t="str">
            <v>BSL001</v>
          </cell>
          <cell r="B228">
            <v>0.75</v>
          </cell>
          <cell r="C228">
            <v>295</v>
          </cell>
          <cell r="D228" t="str">
            <v>L502</v>
          </cell>
          <cell r="E228">
            <v>0</v>
          </cell>
          <cell r="F228">
            <v>8</v>
          </cell>
        </row>
        <row r="229">
          <cell r="A229" t="str">
            <v>BSL001</v>
          </cell>
          <cell r="B229">
            <v>0.75</v>
          </cell>
          <cell r="C229">
            <v>482</v>
          </cell>
          <cell r="D229" t="str">
            <v>L502</v>
          </cell>
          <cell r="E229">
            <v>0</v>
          </cell>
          <cell r="F229">
            <v>0</v>
          </cell>
        </row>
        <row r="230">
          <cell r="A230" t="str">
            <v>BSL001</v>
          </cell>
          <cell r="B230">
            <v>0.82499999999999996</v>
          </cell>
          <cell r="C230">
            <v>170</v>
          </cell>
          <cell r="D230" t="str">
            <v>L502</v>
          </cell>
          <cell r="E230">
            <v>0</v>
          </cell>
          <cell r="F230">
            <v>0</v>
          </cell>
        </row>
        <row r="231">
          <cell r="A231" t="str">
            <v>BSL001</v>
          </cell>
          <cell r="B231">
            <v>0.875</v>
          </cell>
          <cell r="C231">
            <v>110</v>
          </cell>
          <cell r="D231" t="str">
            <v>L502</v>
          </cell>
          <cell r="E231">
            <v>0</v>
          </cell>
          <cell r="F231">
            <v>8</v>
          </cell>
        </row>
        <row r="232">
          <cell r="A232" t="str">
            <v>BSL001</v>
          </cell>
          <cell r="B232">
            <v>0.875</v>
          </cell>
          <cell r="C232">
            <v>115</v>
          </cell>
          <cell r="D232" t="str">
            <v>L502</v>
          </cell>
          <cell r="E232">
            <v>0</v>
          </cell>
          <cell r="F232">
            <v>0</v>
          </cell>
        </row>
        <row r="233">
          <cell r="A233" t="str">
            <v>BSL001</v>
          </cell>
          <cell r="B233">
            <v>0.875</v>
          </cell>
          <cell r="C233">
            <v>120</v>
          </cell>
          <cell r="D233" t="str">
            <v>L502</v>
          </cell>
          <cell r="E233">
            <v>2899</v>
          </cell>
          <cell r="F233">
            <v>3256</v>
          </cell>
        </row>
        <row r="234">
          <cell r="A234" t="str">
            <v>BSL001</v>
          </cell>
          <cell r="B234">
            <v>0.875</v>
          </cell>
          <cell r="C234">
            <v>125</v>
          </cell>
          <cell r="D234" t="str">
            <v>L502</v>
          </cell>
          <cell r="E234">
            <v>8</v>
          </cell>
          <cell r="F234">
            <v>8</v>
          </cell>
        </row>
        <row r="235">
          <cell r="A235" t="str">
            <v>BSL001</v>
          </cell>
          <cell r="B235">
            <v>0.875</v>
          </cell>
          <cell r="C235">
            <v>130</v>
          </cell>
          <cell r="D235" t="str">
            <v>L502</v>
          </cell>
          <cell r="E235">
            <v>12</v>
          </cell>
          <cell r="F235">
            <v>12</v>
          </cell>
        </row>
        <row r="236">
          <cell r="A236" t="str">
            <v>BSL001</v>
          </cell>
          <cell r="B236">
            <v>0.875</v>
          </cell>
          <cell r="C236">
            <v>140</v>
          </cell>
          <cell r="D236" t="str">
            <v>L502</v>
          </cell>
          <cell r="E236">
            <v>188</v>
          </cell>
          <cell r="F236">
            <v>252</v>
          </cell>
        </row>
        <row r="237">
          <cell r="A237" t="str">
            <v>BSL001</v>
          </cell>
          <cell r="B237">
            <v>0.875</v>
          </cell>
          <cell r="C237">
            <v>145</v>
          </cell>
          <cell r="D237" t="str">
            <v>L502</v>
          </cell>
          <cell r="E237">
            <v>1352</v>
          </cell>
          <cell r="F237">
            <v>1320</v>
          </cell>
        </row>
        <row r="238">
          <cell r="A238" t="str">
            <v>BSL001</v>
          </cell>
          <cell r="B238">
            <v>0.875</v>
          </cell>
          <cell r="C238">
            <v>150</v>
          </cell>
          <cell r="D238" t="str">
            <v>L502</v>
          </cell>
          <cell r="E238">
            <v>16</v>
          </cell>
          <cell r="F238">
            <v>60</v>
          </cell>
        </row>
        <row r="239">
          <cell r="A239" t="str">
            <v>BSL001</v>
          </cell>
          <cell r="B239">
            <v>0.875</v>
          </cell>
          <cell r="C239">
            <v>155</v>
          </cell>
          <cell r="D239" t="str">
            <v>L502</v>
          </cell>
          <cell r="E239">
            <v>0</v>
          </cell>
          <cell r="F239">
            <v>0</v>
          </cell>
        </row>
        <row r="240">
          <cell r="A240" t="str">
            <v>BSL001</v>
          </cell>
          <cell r="B240">
            <v>0.875</v>
          </cell>
          <cell r="C240">
            <v>160</v>
          </cell>
          <cell r="D240" t="str">
            <v>L502</v>
          </cell>
          <cell r="E240">
            <v>32</v>
          </cell>
          <cell r="F240">
            <v>48</v>
          </cell>
        </row>
        <row r="241">
          <cell r="A241" t="str">
            <v>BSL001</v>
          </cell>
          <cell r="B241">
            <v>0.875</v>
          </cell>
          <cell r="C241">
            <v>165</v>
          </cell>
          <cell r="D241" t="str">
            <v>L502</v>
          </cell>
          <cell r="E241">
            <v>180</v>
          </cell>
          <cell r="F241">
            <v>192</v>
          </cell>
        </row>
        <row r="242">
          <cell r="A242" t="str">
            <v>BSL001</v>
          </cell>
          <cell r="B242">
            <v>0.875</v>
          </cell>
          <cell r="C242">
            <v>170</v>
          </cell>
          <cell r="D242" t="str">
            <v>L502</v>
          </cell>
          <cell r="E242">
            <v>308</v>
          </cell>
          <cell r="F242">
            <v>308</v>
          </cell>
        </row>
        <row r="243">
          <cell r="A243" t="str">
            <v>BSL001</v>
          </cell>
          <cell r="B243">
            <v>0.875</v>
          </cell>
          <cell r="C243">
            <v>213</v>
          </cell>
          <cell r="D243" t="str">
            <v>L502</v>
          </cell>
          <cell r="E243">
            <v>0</v>
          </cell>
          <cell r="F243">
            <v>0</v>
          </cell>
        </row>
        <row r="244">
          <cell r="A244" t="str">
            <v>BSL001</v>
          </cell>
          <cell r="B244">
            <v>1</v>
          </cell>
          <cell r="C244">
            <v>135</v>
          </cell>
          <cell r="D244" t="str">
            <v>L502</v>
          </cell>
          <cell r="E244">
            <v>1184</v>
          </cell>
          <cell r="F244">
            <v>1378</v>
          </cell>
        </row>
        <row r="245">
          <cell r="A245" t="str">
            <v>BSL001</v>
          </cell>
          <cell r="B245">
            <v>1</v>
          </cell>
          <cell r="C245">
            <v>150</v>
          </cell>
          <cell r="D245" t="str">
            <v>L502</v>
          </cell>
          <cell r="E245">
            <v>0</v>
          </cell>
          <cell r="F245">
            <v>0</v>
          </cell>
        </row>
        <row r="246">
          <cell r="A246" t="str">
            <v>BSL001</v>
          </cell>
          <cell r="B246">
            <v>1</v>
          </cell>
          <cell r="C246">
            <v>160</v>
          </cell>
          <cell r="D246" t="str">
            <v>L502</v>
          </cell>
          <cell r="E246">
            <v>988</v>
          </cell>
          <cell r="F246">
            <v>956</v>
          </cell>
        </row>
        <row r="247">
          <cell r="A247" t="str">
            <v>BSL001</v>
          </cell>
          <cell r="B247">
            <v>1</v>
          </cell>
          <cell r="C247">
            <v>165</v>
          </cell>
          <cell r="D247" t="str">
            <v>L502</v>
          </cell>
          <cell r="E247">
            <v>0</v>
          </cell>
          <cell r="F247">
            <v>0</v>
          </cell>
        </row>
        <row r="248">
          <cell r="A248" t="str">
            <v>BSL001</v>
          </cell>
          <cell r="B248">
            <v>1</v>
          </cell>
          <cell r="C248">
            <v>170</v>
          </cell>
          <cell r="D248" t="str">
            <v>L502</v>
          </cell>
          <cell r="E248">
            <v>264</v>
          </cell>
          <cell r="F248">
            <v>296</v>
          </cell>
        </row>
        <row r="249">
          <cell r="A249" t="str">
            <v>BSL001</v>
          </cell>
          <cell r="B249">
            <v>1</v>
          </cell>
          <cell r="C249">
            <v>185</v>
          </cell>
          <cell r="D249" t="str">
            <v>L502</v>
          </cell>
          <cell r="E249">
            <v>0</v>
          </cell>
          <cell r="F249">
            <v>16</v>
          </cell>
        </row>
        <row r="250">
          <cell r="A250" t="str">
            <v>BSL001</v>
          </cell>
          <cell r="B250">
            <v>1</v>
          </cell>
          <cell r="C250">
            <v>190</v>
          </cell>
          <cell r="D250" t="str">
            <v>L502</v>
          </cell>
          <cell r="E250">
            <v>16</v>
          </cell>
          <cell r="F250">
            <v>64</v>
          </cell>
        </row>
        <row r="251">
          <cell r="A251" t="str">
            <v>BSL001</v>
          </cell>
          <cell r="B251">
            <v>1</v>
          </cell>
          <cell r="C251">
            <v>195</v>
          </cell>
          <cell r="D251" t="str">
            <v>L502</v>
          </cell>
          <cell r="E251">
            <v>0</v>
          </cell>
          <cell r="F251">
            <v>48</v>
          </cell>
        </row>
        <row r="252">
          <cell r="A252" t="str">
            <v>BSL001</v>
          </cell>
          <cell r="B252">
            <v>1</v>
          </cell>
          <cell r="C252">
            <v>200</v>
          </cell>
          <cell r="D252" t="str">
            <v>L502</v>
          </cell>
          <cell r="E252">
            <v>12</v>
          </cell>
          <cell r="F252">
            <v>12</v>
          </cell>
        </row>
        <row r="253">
          <cell r="A253" t="str">
            <v>BSL001</v>
          </cell>
          <cell r="B253">
            <v>1</v>
          </cell>
          <cell r="C253">
            <v>265</v>
          </cell>
          <cell r="D253" t="str">
            <v>L502</v>
          </cell>
          <cell r="E253">
            <v>0</v>
          </cell>
          <cell r="F253">
            <v>0</v>
          </cell>
        </row>
        <row r="254">
          <cell r="A254" t="str">
            <v>BSL001</v>
          </cell>
          <cell r="B254">
            <v>1</v>
          </cell>
          <cell r="C254">
            <v>1000</v>
          </cell>
          <cell r="D254" t="str">
            <v>L502</v>
          </cell>
          <cell r="E254">
            <v>12</v>
          </cell>
          <cell r="F254">
            <v>12</v>
          </cell>
        </row>
        <row r="255">
          <cell r="A255" t="str">
            <v>BSL001</v>
          </cell>
          <cell r="B255">
            <v>1.125</v>
          </cell>
          <cell r="C255">
            <v>150</v>
          </cell>
          <cell r="D255" t="str">
            <v>L502</v>
          </cell>
          <cell r="E255">
            <v>160</v>
          </cell>
          <cell r="F255">
            <v>192</v>
          </cell>
        </row>
        <row r="256">
          <cell r="A256" t="str">
            <v>BSL001</v>
          </cell>
          <cell r="B256">
            <v>1.125</v>
          </cell>
          <cell r="C256">
            <v>160</v>
          </cell>
          <cell r="D256" t="str">
            <v>L502</v>
          </cell>
          <cell r="E256">
            <v>580</v>
          </cell>
          <cell r="F256">
            <v>892</v>
          </cell>
        </row>
        <row r="257">
          <cell r="A257" t="str">
            <v>BSL001</v>
          </cell>
          <cell r="B257">
            <v>1.125</v>
          </cell>
          <cell r="C257">
            <v>170</v>
          </cell>
          <cell r="D257" t="str">
            <v>L502</v>
          </cell>
          <cell r="E257">
            <v>0</v>
          </cell>
          <cell r="F257">
            <v>96</v>
          </cell>
        </row>
        <row r="258">
          <cell r="A258" t="str">
            <v>BSL001</v>
          </cell>
          <cell r="B258">
            <v>1.125</v>
          </cell>
          <cell r="C258">
            <v>180</v>
          </cell>
          <cell r="D258" t="str">
            <v>L502</v>
          </cell>
          <cell r="E258">
            <v>796</v>
          </cell>
          <cell r="F258">
            <v>1092</v>
          </cell>
        </row>
        <row r="259">
          <cell r="A259" t="str">
            <v>BSL001</v>
          </cell>
          <cell r="B259">
            <v>1.125</v>
          </cell>
          <cell r="C259">
            <v>185</v>
          </cell>
          <cell r="D259" t="str">
            <v>L502</v>
          </cell>
          <cell r="E259">
            <v>0</v>
          </cell>
          <cell r="F259">
            <v>20</v>
          </cell>
        </row>
        <row r="260">
          <cell r="A260" t="str">
            <v>BSL001</v>
          </cell>
          <cell r="B260">
            <v>1.125</v>
          </cell>
          <cell r="C260">
            <v>190</v>
          </cell>
          <cell r="D260" t="str">
            <v>L502</v>
          </cell>
          <cell r="E260">
            <v>500</v>
          </cell>
          <cell r="F260">
            <v>780</v>
          </cell>
        </row>
        <row r="261">
          <cell r="A261" t="str">
            <v>BSL001</v>
          </cell>
          <cell r="B261">
            <v>1.125</v>
          </cell>
          <cell r="C261">
            <v>195</v>
          </cell>
          <cell r="D261" t="str">
            <v>L502</v>
          </cell>
          <cell r="E261">
            <v>148</v>
          </cell>
          <cell r="F261">
            <v>136</v>
          </cell>
        </row>
        <row r="262">
          <cell r="A262" t="str">
            <v>BSL001</v>
          </cell>
          <cell r="B262">
            <v>1.125</v>
          </cell>
          <cell r="C262">
            <v>200</v>
          </cell>
          <cell r="D262" t="str">
            <v>L502</v>
          </cell>
          <cell r="E262">
            <v>8</v>
          </cell>
          <cell r="F262">
            <v>20</v>
          </cell>
        </row>
        <row r="263">
          <cell r="A263" t="str">
            <v>BSL001</v>
          </cell>
          <cell r="B263">
            <v>1.125</v>
          </cell>
          <cell r="C263">
            <v>205</v>
          </cell>
          <cell r="D263" t="str">
            <v>L502</v>
          </cell>
          <cell r="E263">
            <v>0</v>
          </cell>
          <cell r="F263">
            <v>0</v>
          </cell>
        </row>
        <row r="264">
          <cell r="A264" t="str">
            <v>BSL001</v>
          </cell>
          <cell r="B264">
            <v>1.125</v>
          </cell>
          <cell r="C264">
            <v>210</v>
          </cell>
          <cell r="D264" t="str">
            <v>L502</v>
          </cell>
          <cell r="E264">
            <v>16</v>
          </cell>
          <cell r="F264">
            <v>24</v>
          </cell>
        </row>
        <row r="265">
          <cell r="A265" t="str">
            <v>BSL001</v>
          </cell>
          <cell r="B265">
            <v>1.125</v>
          </cell>
          <cell r="C265">
            <v>215</v>
          </cell>
          <cell r="D265" t="str">
            <v>L502</v>
          </cell>
          <cell r="E265">
            <v>0</v>
          </cell>
          <cell r="F265">
            <v>0</v>
          </cell>
        </row>
        <row r="266">
          <cell r="A266" t="str">
            <v>BSL001</v>
          </cell>
          <cell r="B266">
            <v>1.125</v>
          </cell>
          <cell r="C266">
            <v>220</v>
          </cell>
          <cell r="D266" t="str">
            <v>L502</v>
          </cell>
          <cell r="E266">
            <v>68</v>
          </cell>
          <cell r="F266">
            <v>80</v>
          </cell>
        </row>
        <row r="267">
          <cell r="A267" t="str">
            <v>BSL001</v>
          </cell>
          <cell r="B267">
            <v>1.125</v>
          </cell>
          <cell r="C267">
            <v>225</v>
          </cell>
          <cell r="D267" t="str">
            <v>L502</v>
          </cell>
          <cell r="E267">
            <v>36</v>
          </cell>
          <cell r="F267">
            <v>0</v>
          </cell>
        </row>
        <row r="268">
          <cell r="A268" t="str">
            <v>BSL001</v>
          </cell>
          <cell r="B268">
            <v>1.125</v>
          </cell>
          <cell r="C268">
            <v>230</v>
          </cell>
          <cell r="D268" t="str">
            <v>L502</v>
          </cell>
          <cell r="E268">
            <v>68</v>
          </cell>
          <cell r="F268">
            <v>112</v>
          </cell>
        </row>
        <row r="269">
          <cell r="A269" t="str">
            <v>BSL001</v>
          </cell>
          <cell r="B269">
            <v>1.125</v>
          </cell>
          <cell r="C269">
            <v>255</v>
          </cell>
          <cell r="D269" t="str">
            <v>L502</v>
          </cell>
          <cell r="E269">
            <v>56</v>
          </cell>
          <cell r="F269">
            <v>56</v>
          </cell>
        </row>
        <row r="270">
          <cell r="A270" t="str">
            <v>BSL001</v>
          </cell>
          <cell r="B270">
            <v>1.125</v>
          </cell>
          <cell r="C270">
            <v>304</v>
          </cell>
          <cell r="D270" t="str">
            <v>L502</v>
          </cell>
          <cell r="E270">
            <v>0</v>
          </cell>
          <cell r="F270">
            <v>0</v>
          </cell>
        </row>
        <row r="271">
          <cell r="A271" t="str">
            <v>BSL001</v>
          </cell>
          <cell r="B271">
            <v>1.125</v>
          </cell>
          <cell r="C271">
            <v>1000</v>
          </cell>
          <cell r="D271" t="str">
            <v>L502</v>
          </cell>
          <cell r="E271">
            <v>6</v>
          </cell>
          <cell r="F271">
            <v>6</v>
          </cell>
        </row>
        <row r="272">
          <cell r="A272" t="str">
            <v>BSL001</v>
          </cell>
          <cell r="B272">
            <v>1.25</v>
          </cell>
          <cell r="C272">
            <v>175</v>
          </cell>
          <cell r="D272" t="str">
            <v>L502</v>
          </cell>
          <cell r="E272">
            <v>0</v>
          </cell>
          <cell r="F272">
            <v>0</v>
          </cell>
        </row>
        <row r="273">
          <cell r="A273" t="str">
            <v>BSL001</v>
          </cell>
          <cell r="B273">
            <v>1.25</v>
          </cell>
          <cell r="C273">
            <v>180</v>
          </cell>
          <cell r="D273" t="str">
            <v>L502</v>
          </cell>
          <cell r="E273">
            <v>760</v>
          </cell>
          <cell r="F273">
            <v>720</v>
          </cell>
        </row>
        <row r="274">
          <cell r="A274" t="str">
            <v>BSL001</v>
          </cell>
          <cell r="B274">
            <v>1.25</v>
          </cell>
          <cell r="C274">
            <v>190</v>
          </cell>
          <cell r="D274" t="str">
            <v>L502</v>
          </cell>
          <cell r="E274">
            <v>40</v>
          </cell>
          <cell r="F274">
            <v>40</v>
          </cell>
        </row>
        <row r="275">
          <cell r="A275" t="str">
            <v>BSL001</v>
          </cell>
          <cell r="B275">
            <v>1.25</v>
          </cell>
          <cell r="C275">
            <v>200</v>
          </cell>
          <cell r="D275" t="str">
            <v>L502</v>
          </cell>
          <cell r="E275">
            <v>604</v>
          </cell>
          <cell r="F275">
            <v>548</v>
          </cell>
        </row>
        <row r="276">
          <cell r="A276" t="str">
            <v>BSL001</v>
          </cell>
          <cell r="B276">
            <v>1.25</v>
          </cell>
          <cell r="C276">
            <v>210</v>
          </cell>
          <cell r="D276" t="str">
            <v>L502</v>
          </cell>
          <cell r="E276">
            <v>256</v>
          </cell>
          <cell r="F276">
            <v>444</v>
          </cell>
        </row>
        <row r="277">
          <cell r="A277" t="str">
            <v>BSL001</v>
          </cell>
          <cell r="B277">
            <v>1.25</v>
          </cell>
          <cell r="C277">
            <v>213</v>
          </cell>
          <cell r="D277" t="str">
            <v>L502</v>
          </cell>
          <cell r="E277">
            <v>0</v>
          </cell>
          <cell r="F277">
            <v>0</v>
          </cell>
        </row>
        <row r="278">
          <cell r="A278" t="str">
            <v>BSL001</v>
          </cell>
          <cell r="B278">
            <v>1.25</v>
          </cell>
          <cell r="C278">
            <v>215</v>
          </cell>
          <cell r="D278" t="str">
            <v>L502</v>
          </cell>
          <cell r="E278">
            <v>240</v>
          </cell>
          <cell r="F278">
            <v>240</v>
          </cell>
        </row>
        <row r="279">
          <cell r="A279" t="str">
            <v>BSL001</v>
          </cell>
          <cell r="B279">
            <v>1.25</v>
          </cell>
          <cell r="C279">
            <v>220</v>
          </cell>
          <cell r="D279" t="str">
            <v>L502</v>
          </cell>
          <cell r="E279">
            <v>468</v>
          </cell>
          <cell r="F279">
            <v>672</v>
          </cell>
        </row>
        <row r="280">
          <cell r="A280" t="str">
            <v>BSL001</v>
          </cell>
          <cell r="B280">
            <v>1.25</v>
          </cell>
          <cell r="C280">
            <v>230</v>
          </cell>
          <cell r="D280" t="str">
            <v>L502</v>
          </cell>
          <cell r="E280">
            <v>168</v>
          </cell>
          <cell r="F280">
            <v>148</v>
          </cell>
        </row>
        <row r="281">
          <cell r="A281" t="str">
            <v>BSL001</v>
          </cell>
          <cell r="B281">
            <v>1.25</v>
          </cell>
          <cell r="C281">
            <v>235</v>
          </cell>
          <cell r="D281" t="str">
            <v>L502</v>
          </cell>
          <cell r="E281">
            <v>0</v>
          </cell>
          <cell r="F281">
            <v>20</v>
          </cell>
        </row>
        <row r="282">
          <cell r="A282" t="str">
            <v>BSL001</v>
          </cell>
          <cell r="B282">
            <v>1.25</v>
          </cell>
          <cell r="C282">
            <v>240</v>
          </cell>
          <cell r="D282" t="str">
            <v>L502</v>
          </cell>
          <cell r="E282">
            <v>20</v>
          </cell>
          <cell r="F282">
            <v>20</v>
          </cell>
        </row>
        <row r="283">
          <cell r="A283" t="str">
            <v>BSL001</v>
          </cell>
          <cell r="B283">
            <v>1.25</v>
          </cell>
          <cell r="C283">
            <v>245</v>
          </cell>
          <cell r="D283" t="str">
            <v>L502</v>
          </cell>
          <cell r="E283">
            <v>24</v>
          </cell>
          <cell r="F283">
            <v>24</v>
          </cell>
        </row>
        <row r="284">
          <cell r="A284" t="str">
            <v>BSL001</v>
          </cell>
          <cell r="B284">
            <v>1.25</v>
          </cell>
          <cell r="C284">
            <v>255</v>
          </cell>
          <cell r="D284" t="str">
            <v>L502</v>
          </cell>
          <cell r="E284">
            <v>0</v>
          </cell>
          <cell r="F284">
            <v>36</v>
          </cell>
        </row>
        <row r="285">
          <cell r="A285" t="str">
            <v>BSL001</v>
          </cell>
          <cell r="B285">
            <v>1.25</v>
          </cell>
          <cell r="C285">
            <v>260</v>
          </cell>
          <cell r="D285" t="str">
            <v>L502</v>
          </cell>
          <cell r="E285">
            <v>88</v>
          </cell>
          <cell r="F285">
            <v>112</v>
          </cell>
        </row>
        <row r="286">
          <cell r="A286" t="str">
            <v>BSL001</v>
          </cell>
          <cell r="B286">
            <v>1.25</v>
          </cell>
          <cell r="C286">
            <v>1000</v>
          </cell>
          <cell r="D286" t="str">
            <v>L502</v>
          </cell>
          <cell r="E286">
            <v>10</v>
          </cell>
          <cell r="F286">
            <v>10</v>
          </cell>
        </row>
        <row r="287">
          <cell r="A287" t="str">
            <v>BSL001</v>
          </cell>
          <cell r="B287">
            <v>1.375</v>
          </cell>
          <cell r="C287">
            <v>220</v>
          </cell>
          <cell r="D287" t="str">
            <v>L502</v>
          </cell>
          <cell r="E287">
            <v>120</v>
          </cell>
          <cell r="F287">
            <v>120</v>
          </cell>
        </row>
        <row r="288">
          <cell r="A288" t="str">
            <v>BSL001</v>
          </cell>
          <cell r="B288">
            <v>1.375</v>
          </cell>
          <cell r="C288">
            <v>230</v>
          </cell>
          <cell r="D288" t="str">
            <v>L502</v>
          </cell>
          <cell r="E288">
            <v>32</v>
          </cell>
          <cell r="F288">
            <v>144</v>
          </cell>
        </row>
        <row r="289">
          <cell r="A289" t="str">
            <v>BSL001</v>
          </cell>
          <cell r="B289">
            <v>1.375</v>
          </cell>
          <cell r="C289">
            <v>235</v>
          </cell>
          <cell r="D289" t="str">
            <v>L502</v>
          </cell>
          <cell r="E289">
            <v>240</v>
          </cell>
          <cell r="F289">
            <v>280</v>
          </cell>
        </row>
        <row r="290">
          <cell r="A290" t="str">
            <v>BSL001</v>
          </cell>
          <cell r="B290">
            <v>1.375</v>
          </cell>
          <cell r="C290">
            <v>250</v>
          </cell>
          <cell r="D290" t="str">
            <v>L502</v>
          </cell>
          <cell r="E290">
            <v>32</v>
          </cell>
          <cell r="F290">
            <v>212</v>
          </cell>
        </row>
        <row r="291">
          <cell r="A291" t="str">
            <v>BSL001</v>
          </cell>
          <cell r="B291">
            <v>1.375</v>
          </cell>
          <cell r="C291">
            <v>270</v>
          </cell>
          <cell r="D291" t="str">
            <v>L502</v>
          </cell>
          <cell r="E291">
            <v>0</v>
          </cell>
          <cell r="F291">
            <v>60</v>
          </cell>
        </row>
        <row r="292">
          <cell r="A292" t="str">
            <v>BSL001</v>
          </cell>
          <cell r="B292">
            <v>1.375</v>
          </cell>
          <cell r="C292">
            <v>275</v>
          </cell>
          <cell r="D292" t="str">
            <v>L502</v>
          </cell>
          <cell r="E292">
            <v>756</v>
          </cell>
          <cell r="F292">
            <v>864</v>
          </cell>
        </row>
        <row r="293">
          <cell r="A293" t="str">
            <v>BSL001</v>
          </cell>
          <cell r="B293">
            <v>1.375</v>
          </cell>
          <cell r="C293">
            <v>280</v>
          </cell>
          <cell r="D293" t="str">
            <v>L502</v>
          </cell>
          <cell r="E293">
            <v>180</v>
          </cell>
          <cell r="F293">
            <v>180</v>
          </cell>
        </row>
        <row r="294">
          <cell r="A294" t="str">
            <v>BSL001</v>
          </cell>
          <cell r="B294">
            <v>1.375</v>
          </cell>
          <cell r="C294">
            <v>285</v>
          </cell>
          <cell r="D294" t="str">
            <v>L502</v>
          </cell>
          <cell r="E294">
            <v>0</v>
          </cell>
          <cell r="F294">
            <v>72</v>
          </cell>
        </row>
        <row r="295">
          <cell r="A295" t="str">
            <v>BSL001</v>
          </cell>
          <cell r="B295">
            <v>1.375</v>
          </cell>
          <cell r="C295">
            <v>320</v>
          </cell>
          <cell r="D295" t="str">
            <v>L502</v>
          </cell>
          <cell r="E295">
            <v>72</v>
          </cell>
          <cell r="F295">
            <v>144</v>
          </cell>
        </row>
        <row r="296">
          <cell r="A296" t="str">
            <v>BSL001</v>
          </cell>
          <cell r="B296">
            <v>1.375</v>
          </cell>
          <cell r="C296">
            <v>325</v>
          </cell>
          <cell r="D296" t="str">
            <v>L502</v>
          </cell>
          <cell r="E296">
            <v>72</v>
          </cell>
          <cell r="F296">
            <v>72</v>
          </cell>
        </row>
        <row r="297">
          <cell r="A297" t="str">
            <v>BSL001</v>
          </cell>
          <cell r="B297">
            <v>1.375</v>
          </cell>
          <cell r="C297">
            <v>340</v>
          </cell>
          <cell r="D297" t="str">
            <v>L502</v>
          </cell>
          <cell r="E297">
            <v>180</v>
          </cell>
          <cell r="F297">
            <v>216</v>
          </cell>
        </row>
        <row r="298">
          <cell r="A298" t="str">
            <v>BSL001</v>
          </cell>
          <cell r="B298">
            <v>1.375</v>
          </cell>
          <cell r="C298">
            <v>345</v>
          </cell>
          <cell r="D298" t="str">
            <v>L502</v>
          </cell>
          <cell r="E298">
            <v>36</v>
          </cell>
          <cell r="F298">
            <v>72</v>
          </cell>
        </row>
        <row r="299">
          <cell r="A299" t="str">
            <v>BSL001</v>
          </cell>
          <cell r="B299">
            <v>1.375</v>
          </cell>
          <cell r="C299">
            <v>350</v>
          </cell>
          <cell r="D299" t="str">
            <v>L502</v>
          </cell>
          <cell r="E299">
            <v>108</v>
          </cell>
          <cell r="F299">
            <v>182</v>
          </cell>
        </row>
        <row r="300">
          <cell r="A300" t="str">
            <v>BSL001</v>
          </cell>
          <cell r="B300">
            <v>1.375</v>
          </cell>
          <cell r="C300">
            <v>385</v>
          </cell>
          <cell r="D300" t="str">
            <v>L502</v>
          </cell>
          <cell r="E300">
            <v>0</v>
          </cell>
          <cell r="F300">
            <v>72</v>
          </cell>
        </row>
        <row r="301">
          <cell r="A301" t="str">
            <v>BSL001</v>
          </cell>
          <cell r="B301">
            <v>1.375</v>
          </cell>
          <cell r="C301">
            <v>1000</v>
          </cell>
          <cell r="D301" t="str">
            <v>L502</v>
          </cell>
          <cell r="E301">
            <v>6</v>
          </cell>
          <cell r="F301">
            <v>6</v>
          </cell>
        </row>
        <row r="302">
          <cell r="A302" t="str">
            <v>BSL001</v>
          </cell>
          <cell r="B302">
            <v>1.5</v>
          </cell>
          <cell r="C302">
            <v>65</v>
          </cell>
          <cell r="D302" t="str">
            <v>L502</v>
          </cell>
          <cell r="E302">
            <v>0</v>
          </cell>
          <cell r="F302">
            <v>0</v>
          </cell>
        </row>
        <row r="303">
          <cell r="A303" t="str">
            <v>BSL001</v>
          </cell>
          <cell r="B303">
            <v>1.5</v>
          </cell>
          <cell r="C303">
            <v>120</v>
          </cell>
          <cell r="D303" t="str">
            <v>L502</v>
          </cell>
          <cell r="E303">
            <v>0</v>
          </cell>
          <cell r="F303">
            <v>44</v>
          </cell>
        </row>
        <row r="304">
          <cell r="A304" t="str">
            <v>BSL001</v>
          </cell>
          <cell r="B304">
            <v>1.5</v>
          </cell>
          <cell r="C304">
            <v>165</v>
          </cell>
          <cell r="D304" t="str">
            <v>L502</v>
          </cell>
          <cell r="E304">
            <v>0</v>
          </cell>
          <cell r="F304">
            <v>40</v>
          </cell>
        </row>
        <row r="305">
          <cell r="A305" t="str">
            <v>BSL001</v>
          </cell>
          <cell r="B305">
            <v>1.5</v>
          </cell>
          <cell r="C305">
            <v>210</v>
          </cell>
          <cell r="D305" t="str">
            <v>L502</v>
          </cell>
          <cell r="E305">
            <v>0</v>
          </cell>
          <cell r="F305">
            <v>40</v>
          </cell>
        </row>
        <row r="306">
          <cell r="A306" t="str">
            <v>BSL001</v>
          </cell>
          <cell r="B306">
            <v>1.5</v>
          </cell>
          <cell r="C306">
            <v>222</v>
          </cell>
          <cell r="D306" t="str">
            <v>L502</v>
          </cell>
          <cell r="E306">
            <v>0</v>
          </cell>
          <cell r="F306">
            <v>0</v>
          </cell>
        </row>
        <row r="307">
          <cell r="A307" t="str">
            <v>BSL001</v>
          </cell>
          <cell r="B307">
            <v>1.5</v>
          </cell>
          <cell r="C307">
            <v>235</v>
          </cell>
          <cell r="D307" t="str">
            <v>L502</v>
          </cell>
          <cell r="E307">
            <v>328</v>
          </cell>
          <cell r="F307">
            <v>288</v>
          </cell>
        </row>
        <row r="308">
          <cell r="A308" t="str">
            <v>BSL001</v>
          </cell>
          <cell r="B308">
            <v>1.5</v>
          </cell>
          <cell r="C308">
            <v>240</v>
          </cell>
          <cell r="D308" t="str">
            <v>L502</v>
          </cell>
          <cell r="E308">
            <v>0</v>
          </cell>
          <cell r="F308">
            <v>44</v>
          </cell>
        </row>
        <row r="309">
          <cell r="A309" t="str">
            <v>BSL001</v>
          </cell>
          <cell r="B309">
            <v>1.5</v>
          </cell>
          <cell r="C309">
            <v>242</v>
          </cell>
          <cell r="D309" t="str">
            <v>L502</v>
          </cell>
          <cell r="E309">
            <v>0</v>
          </cell>
          <cell r="F309">
            <v>0</v>
          </cell>
        </row>
        <row r="310">
          <cell r="A310" t="str">
            <v>BSL001</v>
          </cell>
          <cell r="B310">
            <v>1.5</v>
          </cell>
          <cell r="C310">
            <v>250</v>
          </cell>
          <cell r="D310" t="str">
            <v>L502</v>
          </cell>
          <cell r="E310">
            <v>60</v>
          </cell>
          <cell r="F310">
            <v>60</v>
          </cell>
        </row>
        <row r="311">
          <cell r="A311" t="str">
            <v>BSL001</v>
          </cell>
          <cell r="B311">
            <v>1.5</v>
          </cell>
          <cell r="C311">
            <v>275</v>
          </cell>
          <cell r="D311" t="str">
            <v>L502</v>
          </cell>
          <cell r="E311">
            <v>0</v>
          </cell>
          <cell r="F311">
            <v>32</v>
          </cell>
        </row>
        <row r="312">
          <cell r="A312" t="str">
            <v>BSL001</v>
          </cell>
          <cell r="B312">
            <v>1.5</v>
          </cell>
          <cell r="C312">
            <v>290</v>
          </cell>
          <cell r="D312" t="str">
            <v>L502</v>
          </cell>
          <cell r="E312">
            <v>264</v>
          </cell>
          <cell r="F312">
            <v>264</v>
          </cell>
        </row>
        <row r="313">
          <cell r="A313" t="str">
            <v>BSL001</v>
          </cell>
          <cell r="B313">
            <v>1.5</v>
          </cell>
          <cell r="C313">
            <v>295</v>
          </cell>
          <cell r="D313" t="str">
            <v>L502</v>
          </cell>
          <cell r="E313">
            <v>0</v>
          </cell>
          <cell r="F313">
            <v>24</v>
          </cell>
        </row>
        <row r="314">
          <cell r="A314" t="str">
            <v>BSL001</v>
          </cell>
          <cell r="B314">
            <v>1.5</v>
          </cell>
          <cell r="C314">
            <v>300</v>
          </cell>
          <cell r="D314" t="str">
            <v>L502</v>
          </cell>
          <cell r="E314">
            <v>0</v>
          </cell>
          <cell r="F314">
            <v>0</v>
          </cell>
        </row>
        <row r="315">
          <cell r="A315" t="str">
            <v>BSL001</v>
          </cell>
          <cell r="B315">
            <v>1.5</v>
          </cell>
          <cell r="C315">
            <v>310</v>
          </cell>
          <cell r="D315" t="str">
            <v>L502</v>
          </cell>
          <cell r="E315">
            <v>20</v>
          </cell>
          <cell r="F315">
            <v>32</v>
          </cell>
        </row>
        <row r="316">
          <cell r="A316" t="str">
            <v>BSL001</v>
          </cell>
          <cell r="B316">
            <v>1.5</v>
          </cell>
          <cell r="C316">
            <v>315</v>
          </cell>
          <cell r="D316" t="str">
            <v>L502</v>
          </cell>
          <cell r="E316">
            <v>32</v>
          </cell>
          <cell r="F316">
            <v>32</v>
          </cell>
        </row>
        <row r="317">
          <cell r="A317" t="str">
            <v>BSL001</v>
          </cell>
          <cell r="B317">
            <v>1.5</v>
          </cell>
          <cell r="C317">
            <v>545</v>
          </cell>
          <cell r="D317" t="str">
            <v>L502</v>
          </cell>
          <cell r="E317">
            <v>0</v>
          </cell>
          <cell r="F317">
            <v>0</v>
          </cell>
        </row>
        <row r="318">
          <cell r="A318" t="str">
            <v>BSL001</v>
          </cell>
          <cell r="B318">
            <v>1.5</v>
          </cell>
          <cell r="C318">
            <v>1250</v>
          </cell>
          <cell r="D318" t="str">
            <v>L502</v>
          </cell>
          <cell r="E318">
            <v>24</v>
          </cell>
          <cell r="F318">
            <v>0</v>
          </cell>
        </row>
        <row r="319">
          <cell r="A319" t="str">
            <v>BSL001</v>
          </cell>
          <cell r="B319">
            <v>1.625</v>
          </cell>
          <cell r="C319">
            <v>270</v>
          </cell>
          <cell r="D319" t="str">
            <v>L502</v>
          </cell>
          <cell r="E319">
            <v>20</v>
          </cell>
          <cell r="F319">
            <v>60</v>
          </cell>
        </row>
        <row r="320">
          <cell r="A320" t="str">
            <v>BSL001</v>
          </cell>
          <cell r="B320">
            <v>1.625</v>
          </cell>
          <cell r="C320">
            <v>280</v>
          </cell>
          <cell r="D320" t="str">
            <v>L502</v>
          </cell>
          <cell r="E320">
            <v>20</v>
          </cell>
          <cell r="F320">
            <v>20</v>
          </cell>
        </row>
        <row r="321">
          <cell r="A321" t="str">
            <v>BSL001</v>
          </cell>
          <cell r="B321">
            <v>1.625</v>
          </cell>
          <cell r="C321">
            <v>290</v>
          </cell>
          <cell r="D321" t="str">
            <v>L502</v>
          </cell>
          <cell r="E321">
            <v>240</v>
          </cell>
          <cell r="F321">
            <v>720</v>
          </cell>
        </row>
        <row r="322">
          <cell r="A322" t="str">
            <v>BSL001</v>
          </cell>
          <cell r="B322">
            <v>1.625</v>
          </cell>
          <cell r="C322">
            <v>300</v>
          </cell>
          <cell r="D322" t="str">
            <v>L502</v>
          </cell>
          <cell r="E322">
            <v>0</v>
          </cell>
          <cell r="F322">
            <v>24</v>
          </cell>
        </row>
        <row r="323">
          <cell r="A323" t="str">
            <v>BSL001</v>
          </cell>
          <cell r="B323">
            <v>1.625</v>
          </cell>
          <cell r="C323">
            <v>310</v>
          </cell>
          <cell r="D323" t="str">
            <v>L502</v>
          </cell>
          <cell r="E323">
            <v>160</v>
          </cell>
          <cell r="F323">
            <v>160</v>
          </cell>
        </row>
        <row r="324">
          <cell r="A324" t="str">
            <v>BSL001</v>
          </cell>
          <cell r="B324">
            <v>1.625</v>
          </cell>
          <cell r="C324">
            <v>340</v>
          </cell>
          <cell r="D324" t="str">
            <v>L502</v>
          </cell>
          <cell r="E324">
            <v>20</v>
          </cell>
          <cell r="F324">
            <v>152</v>
          </cell>
        </row>
        <row r="325">
          <cell r="A325" t="str">
            <v>BSL001</v>
          </cell>
          <cell r="B325">
            <v>1.625</v>
          </cell>
          <cell r="C325">
            <v>360</v>
          </cell>
          <cell r="D325" t="str">
            <v>L502</v>
          </cell>
          <cell r="E325">
            <v>88</v>
          </cell>
          <cell r="F325">
            <v>88</v>
          </cell>
        </row>
        <row r="326">
          <cell r="A326" t="str">
            <v>BSL001</v>
          </cell>
          <cell r="B326">
            <v>1.625</v>
          </cell>
          <cell r="C326">
            <v>365</v>
          </cell>
          <cell r="D326" t="str">
            <v>L502</v>
          </cell>
          <cell r="E326">
            <v>64</v>
          </cell>
          <cell r="F326">
            <v>128</v>
          </cell>
        </row>
        <row r="327">
          <cell r="A327" t="str">
            <v>BSL001</v>
          </cell>
          <cell r="B327">
            <v>1.625</v>
          </cell>
          <cell r="C327">
            <v>410</v>
          </cell>
          <cell r="D327" t="str">
            <v>L502</v>
          </cell>
          <cell r="E327">
            <v>32</v>
          </cell>
          <cell r="F327">
            <v>32</v>
          </cell>
        </row>
        <row r="328">
          <cell r="A328" t="str">
            <v>BSL001</v>
          </cell>
          <cell r="B328">
            <v>1.625</v>
          </cell>
          <cell r="C328">
            <v>430</v>
          </cell>
          <cell r="D328" t="str">
            <v>L502</v>
          </cell>
          <cell r="E328">
            <v>32</v>
          </cell>
          <cell r="F328">
            <v>32</v>
          </cell>
        </row>
        <row r="329">
          <cell r="A329" t="str">
            <v>BSL001</v>
          </cell>
          <cell r="B329">
            <v>1.75</v>
          </cell>
          <cell r="C329">
            <v>300</v>
          </cell>
          <cell r="D329" t="str">
            <v>L502</v>
          </cell>
          <cell r="E329">
            <v>56</v>
          </cell>
          <cell r="F329">
            <v>280</v>
          </cell>
        </row>
        <row r="330">
          <cell r="A330" t="str">
            <v>BSL001</v>
          </cell>
          <cell r="B330">
            <v>1.75</v>
          </cell>
          <cell r="C330">
            <v>350</v>
          </cell>
          <cell r="D330" t="str">
            <v>L502</v>
          </cell>
          <cell r="E330">
            <v>72</v>
          </cell>
          <cell r="F330">
            <v>144</v>
          </cell>
        </row>
        <row r="331">
          <cell r="A331" t="str">
            <v>BSL001</v>
          </cell>
          <cell r="B331">
            <v>1.75</v>
          </cell>
          <cell r="C331">
            <v>370</v>
          </cell>
          <cell r="D331" t="str">
            <v>L502</v>
          </cell>
          <cell r="E331">
            <v>0</v>
          </cell>
          <cell r="F331">
            <v>140</v>
          </cell>
        </row>
        <row r="332">
          <cell r="A332" t="str">
            <v>BSL001</v>
          </cell>
          <cell r="B332">
            <v>1.75</v>
          </cell>
          <cell r="C332">
            <v>410</v>
          </cell>
          <cell r="D332" t="str">
            <v>L502</v>
          </cell>
          <cell r="E332">
            <v>36</v>
          </cell>
          <cell r="F332">
            <v>72</v>
          </cell>
        </row>
        <row r="333">
          <cell r="A333" t="str">
            <v>BSL001</v>
          </cell>
          <cell r="B333">
            <v>1.75</v>
          </cell>
          <cell r="C333">
            <v>425</v>
          </cell>
          <cell r="D333" t="str">
            <v>L502</v>
          </cell>
          <cell r="E333">
            <v>108</v>
          </cell>
          <cell r="F333">
            <v>108</v>
          </cell>
        </row>
        <row r="334">
          <cell r="A334" t="str">
            <v>BSL001</v>
          </cell>
          <cell r="B334">
            <v>1.875</v>
          </cell>
          <cell r="C334">
            <v>200</v>
          </cell>
          <cell r="D334" t="str">
            <v>L502</v>
          </cell>
          <cell r="E334">
            <v>8</v>
          </cell>
          <cell r="F334">
            <v>8</v>
          </cell>
        </row>
        <row r="335">
          <cell r="A335" t="str">
            <v>BSL001</v>
          </cell>
          <cell r="B335">
            <v>1.875</v>
          </cell>
          <cell r="C335">
            <v>330</v>
          </cell>
          <cell r="D335" t="str">
            <v>L502</v>
          </cell>
          <cell r="E335">
            <v>216</v>
          </cell>
          <cell r="F335">
            <v>456</v>
          </cell>
        </row>
        <row r="336">
          <cell r="A336" t="str">
            <v>BSL001</v>
          </cell>
          <cell r="B336">
            <v>1.875</v>
          </cell>
          <cell r="C336">
            <v>370</v>
          </cell>
          <cell r="D336" t="str">
            <v>L502</v>
          </cell>
          <cell r="E336">
            <v>0</v>
          </cell>
          <cell r="F336">
            <v>80</v>
          </cell>
        </row>
        <row r="337">
          <cell r="A337" t="str">
            <v>BSL001</v>
          </cell>
          <cell r="B337">
            <v>1.875</v>
          </cell>
          <cell r="C337">
            <v>380</v>
          </cell>
          <cell r="D337" t="str">
            <v>L502</v>
          </cell>
          <cell r="E337">
            <v>28</v>
          </cell>
          <cell r="F337">
            <v>28</v>
          </cell>
        </row>
        <row r="338">
          <cell r="A338" t="str">
            <v>BSL001</v>
          </cell>
          <cell r="B338">
            <v>1.875</v>
          </cell>
          <cell r="C338">
            <v>390</v>
          </cell>
          <cell r="D338" t="str">
            <v>L502</v>
          </cell>
          <cell r="E338">
            <v>0</v>
          </cell>
          <cell r="F338">
            <v>24</v>
          </cell>
        </row>
        <row r="339">
          <cell r="A339" t="str">
            <v>BSL001</v>
          </cell>
          <cell r="B339">
            <v>1.875</v>
          </cell>
          <cell r="C339">
            <v>405</v>
          </cell>
          <cell r="D339" t="str">
            <v>L502</v>
          </cell>
          <cell r="E339">
            <v>48</v>
          </cell>
          <cell r="F339">
            <v>72</v>
          </cell>
        </row>
        <row r="340">
          <cell r="A340" t="str">
            <v>BSL001</v>
          </cell>
          <cell r="B340">
            <v>1.875</v>
          </cell>
          <cell r="C340">
            <v>410</v>
          </cell>
          <cell r="D340" t="str">
            <v>L502</v>
          </cell>
          <cell r="E340">
            <v>0</v>
          </cell>
          <cell r="F340">
            <v>0</v>
          </cell>
        </row>
        <row r="341">
          <cell r="A341" t="str">
            <v>BSL001</v>
          </cell>
          <cell r="B341">
            <v>1.875</v>
          </cell>
          <cell r="C341">
            <v>435</v>
          </cell>
          <cell r="D341" t="str">
            <v>L502</v>
          </cell>
          <cell r="E341">
            <v>0</v>
          </cell>
          <cell r="F341">
            <v>0</v>
          </cell>
        </row>
        <row r="342">
          <cell r="A342" t="str">
            <v>BSL001</v>
          </cell>
          <cell r="B342">
            <v>1.875</v>
          </cell>
          <cell r="C342">
            <v>440</v>
          </cell>
          <cell r="D342" t="str">
            <v>L502</v>
          </cell>
          <cell r="E342">
            <v>40</v>
          </cell>
          <cell r="F342">
            <v>40</v>
          </cell>
        </row>
        <row r="343">
          <cell r="A343" t="str">
            <v>BSL001</v>
          </cell>
          <cell r="B343">
            <v>1.875</v>
          </cell>
          <cell r="C343">
            <v>455</v>
          </cell>
          <cell r="D343" t="str">
            <v>L502</v>
          </cell>
          <cell r="E343">
            <v>28</v>
          </cell>
          <cell r="F343">
            <v>28</v>
          </cell>
        </row>
        <row r="344">
          <cell r="A344" t="str">
            <v>BSL001</v>
          </cell>
          <cell r="B344">
            <v>1.875</v>
          </cell>
          <cell r="C344">
            <v>460</v>
          </cell>
          <cell r="D344" t="str">
            <v>L502</v>
          </cell>
          <cell r="E344">
            <v>28</v>
          </cell>
          <cell r="F344">
            <v>28</v>
          </cell>
        </row>
        <row r="345">
          <cell r="A345" t="str">
            <v>BSL001</v>
          </cell>
          <cell r="B345">
            <v>2</v>
          </cell>
          <cell r="C345">
            <v>340</v>
          </cell>
          <cell r="D345" t="str">
            <v>L502</v>
          </cell>
          <cell r="E345">
            <v>0</v>
          </cell>
          <cell r="F345">
            <v>20</v>
          </cell>
        </row>
        <row r="346">
          <cell r="A346" t="str">
            <v>BSL001</v>
          </cell>
          <cell r="B346">
            <v>2</v>
          </cell>
          <cell r="C346">
            <v>420</v>
          </cell>
          <cell r="D346" t="str">
            <v>L502</v>
          </cell>
          <cell r="E346">
            <v>20</v>
          </cell>
          <cell r="F346">
            <v>20</v>
          </cell>
        </row>
        <row r="347">
          <cell r="A347" t="str">
            <v>BSL001</v>
          </cell>
          <cell r="B347">
            <v>2</v>
          </cell>
          <cell r="C347">
            <v>425</v>
          </cell>
          <cell r="D347" t="str">
            <v>L502</v>
          </cell>
          <cell r="E347">
            <v>0</v>
          </cell>
          <cell r="F347">
            <v>0</v>
          </cell>
        </row>
        <row r="348">
          <cell r="A348" t="str">
            <v>BSL001</v>
          </cell>
          <cell r="B348">
            <v>2</v>
          </cell>
          <cell r="C348">
            <v>787</v>
          </cell>
          <cell r="D348" t="str">
            <v>L502</v>
          </cell>
          <cell r="E348">
            <v>0</v>
          </cell>
          <cell r="F348">
            <v>0</v>
          </cell>
        </row>
        <row r="349">
          <cell r="A349" t="str">
            <v>BSL001</v>
          </cell>
          <cell r="B349">
            <v>2.25</v>
          </cell>
          <cell r="C349">
            <v>440</v>
          </cell>
          <cell r="D349" t="str">
            <v>L502</v>
          </cell>
          <cell r="E349">
            <v>28</v>
          </cell>
          <cell r="F349">
            <v>28</v>
          </cell>
        </row>
        <row r="350">
          <cell r="A350" t="str">
            <v>BSL001</v>
          </cell>
          <cell r="B350">
            <v>2.5</v>
          </cell>
          <cell r="C350">
            <v>400</v>
          </cell>
          <cell r="D350" t="str">
            <v>L502</v>
          </cell>
          <cell r="E350">
            <v>0</v>
          </cell>
          <cell r="F350">
            <v>84</v>
          </cell>
        </row>
        <row r="351">
          <cell r="A351" t="str">
            <v>BSL001</v>
          </cell>
          <cell r="B351">
            <v>2.5</v>
          </cell>
          <cell r="C351">
            <v>480</v>
          </cell>
          <cell r="D351" t="str">
            <v>L502</v>
          </cell>
          <cell r="E351">
            <v>0</v>
          </cell>
          <cell r="F351">
            <v>28</v>
          </cell>
        </row>
        <row r="352">
          <cell r="A352" t="str">
            <v>BSL001</v>
          </cell>
          <cell r="B352">
            <v>2.5</v>
          </cell>
          <cell r="C352">
            <v>530</v>
          </cell>
          <cell r="D352" t="str">
            <v>L502</v>
          </cell>
          <cell r="E352">
            <v>28</v>
          </cell>
          <cell r="F352">
            <v>28</v>
          </cell>
        </row>
        <row r="353">
          <cell r="A353" t="str">
            <v>BSL001</v>
          </cell>
          <cell r="B353">
            <v>2.5</v>
          </cell>
          <cell r="C353">
            <v>535</v>
          </cell>
          <cell r="D353" t="str">
            <v>L502</v>
          </cell>
          <cell r="E353">
            <v>0</v>
          </cell>
          <cell r="F353">
            <v>56</v>
          </cell>
        </row>
        <row r="354">
          <cell r="A354" t="str">
            <v>BSL001A</v>
          </cell>
          <cell r="B354">
            <v>0.875</v>
          </cell>
          <cell r="C354">
            <v>140</v>
          </cell>
          <cell r="D354" t="str">
            <v>L502</v>
          </cell>
          <cell r="E354">
            <v>0</v>
          </cell>
          <cell r="F354">
            <v>48</v>
          </cell>
        </row>
        <row r="355">
          <cell r="A355" t="str">
            <v>BSL001A</v>
          </cell>
          <cell r="B355">
            <v>1</v>
          </cell>
          <cell r="C355">
            <v>135</v>
          </cell>
          <cell r="D355" t="str">
            <v>L502</v>
          </cell>
          <cell r="E355">
            <v>12</v>
          </cell>
          <cell r="F355">
            <v>12</v>
          </cell>
        </row>
        <row r="356">
          <cell r="A356" t="str">
            <v>BSL001B</v>
          </cell>
          <cell r="B356">
            <v>0.5</v>
          </cell>
          <cell r="C356">
            <v>65</v>
          </cell>
          <cell r="D356" t="str">
            <v>L502</v>
          </cell>
          <cell r="E356">
            <v>392</v>
          </cell>
          <cell r="F356">
            <v>392</v>
          </cell>
        </row>
        <row r="357">
          <cell r="A357" t="str">
            <v>BSL001B</v>
          </cell>
          <cell r="B357">
            <v>0.5</v>
          </cell>
          <cell r="C357">
            <v>70</v>
          </cell>
          <cell r="D357" t="str">
            <v>L502</v>
          </cell>
          <cell r="E357">
            <v>56</v>
          </cell>
          <cell r="F357">
            <v>56</v>
          </cell>
        </row>
        <row r="358">
          <cell r="A358" t="str">
            <v>BSL001B</v>
          </cell>
          <cell r="B358">
            <v>0.5</v>
          </cell>
          <cell r="C358">
            <v>75</v>
          </cell>
          <cell r="D358" t="str">
            <v>L502</v>
          </cell>
          <cell r="E358">
            <v>8</v>
          </cell>
          <cell r="F358">
            <v>12</v>
          </cell>
        </row>
        <row r="359">
          <cell r="A359" t="str">
            <v>BSL001B</v>
          </cell>
          <cell r="B359">
            <v>0.5</v>
          </cell>
          <cell r="C359">
            <v>85</v>
          </cell>
          <cell r="D359" t="str">
            <v>L502</v>
          </cell>
          <cell r="E359">
            <v>0</v>
          </cell>
          <cell r="F359">
            <v>4</v>
          </cell>
        </row>
        <row r="360">
          <cell r="A360" t="str">
            <v>BSL001B</v>
          </cell>
          <cell r="B360">
            <v>0.5</v>
          </cell>
          <cell r="C360">
            <v>90</v>
          </cell>
          <cell r="D360" t="str">
            <v>L502</v>
          </cell>
          <cell r="E360">
            <v>12</v>
          </cell>
          <cell r="F360">
            <v>8</v>
          </cell>
        </row>
        <row r="361">
          <cell r="A361" t="str">
            <v>BSL001B</v>
          </cell>
          <cell r="B361">
            <v>0.5</v>
          </cell>
          <cell r="C361">
            <v>100</v>
          </cell>
          <cell r="D361" t="str">
            <v>L502</v>
          </cell>
          <cell r="E361">
            <v>0</v>
          </cell>
          <cell r="F361">
            <v>4</v>
          </cell>
        </row>
        <row r="362">
          <cell r="A362" t="str">
            <v>BSL001B</v>
          </cell>
          <cell r="B362">
            <v>0.625</v>
          </cell>
          <cell r="C362">
            <v>70</v>
          </cell>
          <cell r="D362" t="str">
            <v>L502</v>
          </cell>
          <cell r="E362">
            <v>0</v>
          </cell>
          <cell r="F362">
            <v>0</v>
          </cell>
        </row>
        <row r="363">
          <cell r="A363" t="str">
            <v>BSL001B</v>
          </cell>
          <cell r="B363">
            <v>0.625</v>
          </cell>
          <cell r="C363">
            <v>80</v>
          </cell>
          <cell r="D363" t="str">
            <v>L502</v>
          </cell>
          <cell r="E363">
            <v>312</v>
          </cell>
          <cell r="F363">
            <v>312</v>
          </cell>
        </row>
        <row r="364">
          <cell r="A364" t="str">
            <v>BSL001B</v>
          </cell>
          <cell r="B364">
            <v>0.625</v>
          </cell>
          <cell r="C364">
            <v>90</v>
          </cell>
          <cell r="D364" t="str">
            <v>L502</v>
          </cell>
          <cell r="E364">
            <v>4804</v>
          </cell>
          <cell r="F364">
            <v>4804</v>
          </cell>
        </row>
        <row r="365">
          <cell r="A365" t="str">
            <v>BSL001B</v>
          </cell>
          <cell r="B365">
            <v>0.625</v>
          </cell>
          <cell r="C365">
            <v>100</v>
          </cell>
          <cell r="D365" t="str">
            <v>L502</v>
          </cell>
          <cell r="E365">
            <v>232</v>
          </cell>
          <cell r="F365">
            <v>226</v>
          </cell>
        </row>
        <row r="366">
          <cell r="A366" t="str">
            <v>BSL001B</v>
          </cell>
          <cell r="B366">
            <v>0.625</v>
          </cell>
          <cell r="C366">
            <v>105</v>
          </cell>
          <cell r="D366" t="str">
            <v>L502</v>
          </cell>
          <cell r="E366">
            <v>36</v>
          </cell>
          <cell r="F366">
            <v>36</v>
          </cell>
        </row>
        <row r="367">
          <cell r="A367" t="str">
            <v>BSL001B</v>
          </cell>
          <cell r="B367">
            <v>0.625</v>
          </cell>
          <cell r="C367">
            <v>110</v>
          </cell>
          <cell r="D367" t="str">
            <v>L502</v>
          </cell>
          <cell r="E367">
            <v>336</v>
          </cell>
          <cell r="F367">
            <v>360</v>
          </cell>
        </row>
        <row r="368">
          <cell r="A368" t="str">
            <v>BSL001B</v>
          </cell>
          <cell r="B368">
            <v>0.625</v>
          </cell>
          <cell r="C368">
            <v>115</v>
          </cell>
          <cell r="D368" t="str">
            <v>L502</v>
          </cell>
          <cell r="E368">
            <v>32</v>
          </cell>
          <cell r="F368">
            <v>32</v>
          </cell>
        </row>
        <row r="369">
          <cell r="A369" t="str">
            <v>BSL001B</v>
          </cell>
          <cell r="B369">
            <v>0.625</v>
          </cell>
          <cell r="C369">
            <v>125</v>
          </cell>
          <cell r="D369" t="str">
            <v>L502</v>
          </cell>
          <cell r="E369">
            <v>24</v>
          </cell>
          <cell r="F369">
            <v>24</v>
          </cell>
        </row>
        <row r="370">
          <cell r="A370" t="str">
            <v>BSL001B</v>
          </cell>
          <cell r="B370">
            <v>0.625</v>
          </cell>
          <cell r="C370">
            <v>130</v>
          </cell>
          <cell r="D370" t="str">
            <v>L502</v>
          </cell>
          <cell r="E370">
            <v>8</v>
          </cell>
          <cell r="F370">
            <v>8</v>
          </cell>
        </row>
        <row r="371">
          <cell r="A371" t="str">
            <v>BSL001B</v>
          </cell>
          <cell r="B371">
            <v>0.75</v>
          </cell>
          <cell r="C371">
            <v>90</v>
          </cell>
          <cell r="D371" t="str">
            <v>L502</v>
          </cell>
          <cell r="E371">
            <v>48</v>
          </cell>
          <cell r="F371">
            <v>56</v>
          </cell>
        </row>
        <row r="372">
          <cell r="A372" t="str">
            <v>BSL001B</v>
          </cell>
          <cell r="B372">
            <v>0.75</v>
          </cell>
          <cell r="C372">
            <v>100</v>
          </cell>
          <cell r="D372" t="str">
            <v>L502</v>
          </cell>
          <cell r="E372">
            <v>516</v>
          </cell>
          <cell r="F372">
            <v>600</v>
          </cell>
        </row>
        <row r="373">
          <cell r="A373" t="str">
            <v>BSL001B</v>
          </cell>
          <cell r="B373">
            <v>0.75</v>
          </cell>
          <cell r="C373">
            <v>105</v>
          </cell>
          <cell r="D373" t="str">
            <v>L502</v>
          </cell>
          <cell r="E373">
            <v>0</v>
          </cell>
          <cell r="F373">
            <v>0</v>
          </cell>
        </row>
        <row r="374">
          <cell r="A374" t="str">
            <v>BSL001B</v>
          </cell>
          <cell r="B374">
            <v>0.75</v>
          </cell>
          <cell r="C374">
            <v>110</v>
          </cell>
          <cell r="D374" t="str">
            <v>L502</v>
          </cell>
          <cell r="E374">
            <v>940</v>
          </cell>
          <cell r="F374">
            <v>868</v>
          </cell>
        </row>
        <row r="375">
          <cell r="A375" t="str">
            <v>BSL001B</v>
          </cell>
          <cell r="B375">
            <v>0.75</v>
          </cell>
          <cell r="C375">
            <v>115</v>
          </cell>
          <cell r="D375" t="str">
            <v>L502</v>
          </cell>
          <cell r="E375">
            <v>64</v>
          </cell>
          <cell r="F375">
            <v>64</v>
          </cell>
        </row>
        <row r="376">
          <cell r="A376" t="str">
            <v>BSL001B</v>
          </cell>
          <cell r="B376">
            <v>0.75</v>
          </cell>
          <cell r="C376">
            <v>120</v>
          </cell>
          <cell r="D376" t="str">
            <v>L502</v>
          </cell>
          <cell r="E376">
            <v>1620</v>
          </cell>
          <cell r="F376">
            <v>1945</v>
          </cell>
        </row>
        <row r="377">
          <cell r="A377" t="str">
            <v>BSL001B</v>
          </cell>
          <cell r="B377">
            <v>0.75</v>
          </cell>
          <cell r="C377">
            <v>125</v>
          </cell>
          <cell r="D377" t="str">
            <v>L502</v>
          </cell>
          <cell r="E377">
            <v>172</v>
          </cell>
          <cell r="F377">
            <v>172</v>
          </cell>
        </row>
        <row r="378">
          <cell r="A378" t="str">
            <v>BSL001B</v>
          </cell>
          <cell r="B378">
            <v>0.75</v>
          </cell>
          <cell r="C378">
            <v>130</v>
          </cell>
          <cell r="D378" t="str">
            <v>L502</v>
          </cell>
          <cell r="E378">
            <v>56</v>
          </cell>
          <cell r="F378">
            <v>40</v>
          </cell>
        </row>
        <row r="379">
          <cell r="A379" t="str">
            <v>BSL001B</v>
          </cell>
          <cell r="B379">
            <v>0.75</v>
          </cell>
          <cell r="C379">
            <v>135</v>
          </cell>
          <cell r="D379" t="str">
            <v>L502</v>
          </cell>
          <cell r="E379">
            <v>32</v>
          </cell>
          <cell r="F379">
            <v>32</v>
          </cell>
        </row>
        <row r="380">
          <cell r="A380" t="str">
            <v>BSL001B</v>
          </cell>
          <cell r="B380">
            <v>0.75</v>
          </cell>
          <cell r="C380">
            <v>140</v>
          </cell>
          <cell r="D380" t="str">
            <v>L502</v>
          </cell>
          <cell r="E380">
            <v>72</v>
          </cell>
          <cell r="F380">
            <v>72</v>
          </cell>
        </row>
        <row r="381">
          <cell r="A381" t="str">
            <v>BSL001B</v>
          </cell>
          <cell r="B381">
            <v>0.75</v>
          </cell>
          <cell r="C381">
            <v>150</v>
          </cell>
          <cell r="D381" t="str">
            <v>L502</v>
          </cell>
          <cell r="E381">
            <v>56</v>
          </cell>
          <cell r="F381">
            <v>132</v>
          </cell>
        </row>
        <row r="382">
          <cell r="A382" t="str">
            <v>BSL001B</v>
          </cell>
          <cell r="B382">
            <v>0.75</v>
          </cell>
          <cell r="C382">
            <v>180</v>
          </cell>
          <cell r="D382" t="str">
            <v>L502</v>
          </cell>
          <cell r="E382">
            <v>0</v>
          </cell>
          <cell r="F382">
            <v>0</v>
          </cell>
        </row>
        <row r="383">
          <cell r="A383" t="str">
            <v>BSL001B</v>
          </cell>
          <cell r="B383">
            <v>0.75</v>
          </cell>
          <cell r="C383">
            <v>185</v>
          </cell>
          <cell r="D383" t="str">
            <v>L502</v>
          </cell>
          <cell r="E383">
            <v>44</v>
          </cell>
          <cell r="F383">
            <v>0</v>
          </cell>
        </row>
        <row r="384">
          <cell r="A384" t="str">
            <v>BSL001B</v>
          </cell>
          <cell r="B384">
            <v>0.75</v>
          </cell>
          <cell r="C384">
            <v>190</v>
          </cell>
          <cell r="D384" t="str">
            <v>L502</v>
          </cell>
          <cell r="E384">
            <v>88</v>
          </cell>
          <cell r="F384">
            <v>132</v>
          </cell>
        </row>
        <row r="385">
          <cell r="A385" t="str">
            <v>BSL001B</v>
          </cell>
          <cell r="B385">
            <v>0.75</v>
          </cell>
          <cell r="C385">
            <v>220</v>
          </cell>
          <cell r="D385" t="str">
            <v>L502</v>
          </cell>
          <cell r="E385">
            <v>0</v>
          </cell>
          <cell r="F385">
            <v>0</v>
          </cell>
        </row>
        <row r="386">
          <cell r="A386" t="str">
            <v>BSL001B</v>
          </cell>
          <cell r="B386">
            <v>0.75</v>
          </cell>
          <cell r="C386">
            <v>475</v>
          </cell>
          <cell r="D386" t="str">
            <v>L502</v>
          </cell>
          <cell r="E386">
            <v>0</v>
          </cell>
          <cell r="F386">
            <v>0</v>
          </cell>
        </row>
        <row r="387">
          <cell r="A387" t="str">
            <v>BSL001B</v>
          </cell>
          <cell r="B387">
            <v>0.875</v>
          </cell>
          <cell r="C387">
            <v>120</v>
          </cell>
          <cell r="D387" t="str">
            <v>L502</v>
          </cell>
          <cell r="E387">
            <v>1120</v>
          </cell>
          <cell r="F387">
            <v>1268</v>
          </cell>
        </row>
        <row r="388">
          <cell r="A388" t="str">
            <v>BSL001B</v>
          </cell>
          <cell r="B388">
            <v>0.875</v>
          </cell>
          <cell r="C388">
            <v>135</v>
          </cell>
          <cell r="D388" t="str">
            <v>L502</v>
          </cell>
          <cell r="E388">
            <v>12</v>
          </cell>
          <cell r="F388">
            <v>12</v>
          </cell>
        </row>
        <row r="389">
          <cell r="A389" t="str">
            <v>BSL001B</v>
          </cell>
          <cell r="B389">
            <v>0.875</v>
          </cell>
          <cell r="C389">
            <v>140</v>
          </cell>
          <cell r="D389" t="str">
            <v>L502</v>
          </cell>
          <cell r="E389">
            <v>192</v>
          </cell>
          <cell r="F389">
            <v>204</v>
          </cell>
        </row>
        <row r="390">
          <cell r="A390" t="str">
            <v>BSL001B</v>
          </cell>
          <cell r="B390">
            <v>0.875</v>
          </cell>
          <cell r="C390">
            <v>145</v>
          </cell>
          <cell r="D390" t="str">
            <v>L502</v>
          </cell>
          <cell r="E390">
            <v>708</v>
          </cell>
          <cell r="F390">
            <v>1166</v>
          </cell>
        </row>
        <row r="391">
          <cell r="A391" t="str">
            <v>BSL001B</v>
          </cell>
          <cell r="B391">
            <v>0.875</v>
          </cell>
          <cell r="C391">
            <v>155</v>
          </cell>
          <cell r="D391" t="str">
            <v>L502</v>
          </cell>
          <cell r="E391">
            <v>0</v>
          </cell>
          <cell r="F391">
            <v>0</v>
          </cell>
        </row>
        <row r="392">
          <cell r="A392" t="str">
            <v>BSL001B</v>
          </cell>
          <cell r="B392">
            <v>0.875</v>
          </cell>
          <cell r="C392">
            <v>165</v>
          </cell>
          <cell r="D392" t="str">
            <v>L502</v>
          </cell>
          <cell r="E392">
            <v>36</v>
          </cell>
          <cell r="F392">
            <v>144</v>
          </cell>
        </row>
        <row r="393">
          <cell r="A393" t="str">
            <v>BSL001B</v>
          </cell>
          <cell r="B393">
            <v>0.875</v>
          </cell>
          <cell r="C393">
            <v>170</v>
          </cell>
          <cell r="D393" t="str">
            <v>L502</v>
          </cell>
          <cell r="E393">
            <v>24</v>
          </cell>
          <cell r="F393">
            <v>24</v>
          </cell>
        </row>
        <row r="394">
          <cell r="A394" t="str">
            <v>BSL001B</v>
          </cell>
          <cell r="B394">
            <v>0.875</v>
          </cell>
          <cell r="C394">
            <v>200</v>
          </cell>
          <cell r="D394" t="str">
            <v>L502</v>
          </cell>
          <cell r="E394">
            <v>0</v>
          </cell>
          <cell r="F394">
            <v>44</v>
          </cell>
        </row>
        <row r="395">
          <cell r="A395" t="str">
            <v>BSL001B</v>
          </cell>
          <cell r="B395">
            <v>0.875</v>
          </cell>
          <cell r="C395">
            <v>205</v>
          </cell>
          <cell r="D395" t="str">
            <v>L502</v>
          </cell>
          <cell r="E395">
            <v>44</v>
          </cell>
          <cell r="F395">
            <v>44</v>
          </cell>
        </row>
        <row r="396">
          <cell r="A396" t="str">
            <v>BSL001B</v>
          </cell>
          <cell r="B396">
            <v>0.875</v>
          </cell>
          <cell r="C396">
            <v>210</v>
          </cell>
          <cell r="D396" t="str">
            <v>L502</v>
          </cell>
          <cell r="E396">
            <v>0</v>
          </cell>
          <cell r="F396">
            <v>0</v>
          </cell>
        </row>
        <row r="397">
          <cell r="A397" t="str">
            <v>BSL001B</v>
          </cell>
          <cell r="B397">
            <v>1</v>
          </cell>
          <cell r="C397">
            <v>135</v>
          </cell>
          <cell r="D397" t="str">
            <v>L502</v>
          </cell>
          <cell r="E397">
            <v>156</v>
          </cell>
          <cell r="F397">
            <v>280</v>
          </cell>
        </row>
        <row r="398">
          <cell r="A398" t="str">
            <v>BSL001B</v>
          </cell>
          <cell r="B398">
            <v>1</v>
          </cell>
          <cell r="C398">
            <v>155</v>
          </cell>
          <cell r="D398" t="str">
            <v>L502</v>
          </cell>
          <cell r="E398">
            <v>12</v>
          </cell>
          <cell r="F398">
            <v>12</v>
          </cell>
        </row>
        <row r="399">
          <cell r="A399" t="str">
            <v>BSL001B</v>
          </cell>
          <cell r="B399">
            <v>1</v>
          </cell>
          <cell r="C399">
            <v>160</v>
          </cell>
          <cell r="D399" t="str">
            <v>L502</v>
          </cell>
          <cell r="E399">
            <v>80</v>
          </cell>
          <cell r="F399">
            <v>184</v>
          </cell>
        </row>
        <row r="400">
          <cell r="A400" t="str">
            <v>BSL001B</v>
          </cell>
          <cell r="B400">
            <v>1</v>
          </cell>
          <cell r="C400">
            <v>170</v>
          </cell>
          <cell r="D400" t="str">
            <v>L502</v>
          </cell>
          <cell r="E400">
            <v>276</v>
          </cell>
          <cell r="F400">
            <v>360</v>
          </cell>
        </row>
        <row r="401">
          <cell r="A401" t="str">
            <v>BSL001B</v>
          </cell>
          <cell r="B401">
            <v>1</v>
          </cell>
          <cell r="C401">
            <v>175</v>
          </cell>
          <cell r="D401" t="str">
            <v>L502</v>
          </cell>
          <cell r="E401">
            <v>16</v>
          </cell>
          <cell r="F401">
            <v>16</v>
          </cell>
        </row>
        <row r="402">
          <cell r="A402" t="str">
            <v>BSL001B</v>
          </cell>
          <cell r="B402">
            <v>1</v>
          </cell>
          <cell r="C402">
            <v>185</v>
          </cell>
          <cell r="D402" t="str">
            <v>L502</v>
          </cell>
          <cell r="E402">
            <v>80</v>
          </cell>
          <cell r="F402">
            <v>96</v>
          </cell>
        </row>
        <row r="403">
          <cell r="A403" t="str">
            <v>BSL001B</v>
          </cell>
          <cell r="B403">
            <v>1</v>
          </cell>
          <cell r="C403">
            <v>190</v>
          </cell>
          <cell r="D403" t="str">
            <v>L502</v>
          </cell>
          <cell r="E403">
            <v>64</v>
          </cell>
          <cell r="F403">
            <v>64</v>
          </cell>
        </row>
        <row r="404">
          <cell r="A404" t="str">
            <v>BSL001B</v>
          </cell>
          <cell r="B404">
            <v>1</v>
          </cell>
          <cell r="C404">
            <v>195</v>
          </cell>
          <cell r="D404" t="str">
            <v>L502</v>
          </cell>
          <cell r="E404">
            <v>0</v>
          </cell>
          <cell r="F404">
            <v>36</v>
          </cell>
        </row>
        <row r="405">
          <cell r="A405" t="str">
            <v>BSL001B</v>
          </cell>
          <cell r="B405">
            <v>1</v>
          </cell>
          <cell r="C405">
            <v>200</v>
          </cell>
          <cell r="D405" t="str">
            <v>L502</v>
          </cell>
          <cell r="E405">
            <v>36</v>
          </cell>
          <cell r="F405">
            <v>36</v>
          </cell>
        </row>
        <row r="406">
          <cell r="A406" t="str">
            <v>BSL001B</v>
          </cell>
          <cell r="B406">
            <v>1</v>
          </cell>
          <cell r="C406">
            <v>230</v>
          </cell>
          <cell r="D406" t="str">
            <v>L502</v>
          </cell>
          <cell r="E406">
            <v>48</v>
          </cell>
          <cell r="F406">
            <v>48</v>
          </cell>
        </row>
        <row r="407">
          <cell r="A407" t="str">
            <v>BSL001B</v>
          </cell>
          <cell r="B407">
            <v>1</v>
          </cell>
          <cell r="C407">
            <v>250</v>
          </cell>
          <cell r="D407" t="str">
            <v>L502</v>
          </cell>
          <cell r="E407">
            <v>0</v>
          </cell>
          <cell r="F407">
            <v>0</v>
          </cell>
        </row>
        <row r="408">
          <cell r="A408" t="str">
            <v>BSL001B</v>
          </cell>
          <cell r="B408">
            <v>1.125</v>
          </cell>
          <cell r="C408">
            <v>150</v>
          </cell>
          <cell r="D408" t="str">
            <v>L502</v>
          </cell>
          <cell r="E408">
            <v>112</v>
          </cell>
          <cell r="F408">
            <v>112</v>
          </cell>
        </row>
        <row r="409">
          <cell r="A409" t="str">
            <v>BSL001B</v>
          </cell>
          <cell r="B409">
            <v>1.125</v>
          </cell>
          <cell r="C409">
            <v>160</v>
          </cell>
          <cell r="D409" t="str">
            <v>L502</v>
          </cell>
          <cell r="E409">
            <v>140</v>
          </cell>
          <cell r="F409">
            <v>180</v>
          </cell>
        </row>
        <row r="410">
          <cell r="A410" t="str">
            <v>BSL001B</v>
          </cell>
          <cell r="B410">
            <v>1.125</v>
          </cell>
          <cell r="C410">
            <v>180</v>
          </cell>
          <cell r="D410" t="str">
            <v>L502</v>
          </cell>
          <cell r="E410">
            <v>416</v>
          </cell>
          <cell r="F410">
            <v>396</v>
          </cell>
        </row>
        <row r="411">
          <cell r="A411" t="str">
            <v>BSL001B</v>
          </cell>
          <cell r="B411">
            <v>1.125</v>
          </cell>
          <cell r="C411">
            <v>190</v>
          </cell>
          <cell r="D411" t="str">
            <v>L502</v>
          </cell>
          <cell r="E411">
            <v>200</v>
          </cell>
          <cell r="F411">
            <v>264</v>
          </cell>
        </row>
        <row r="412">
          <cell r="A412" t="str">
            <v>BSL001B</v>
          </cell>
          <cell r="B412">
            <v>1.125</v>
          </cell>
          <cell r="C412">
            <v>192</v>
          </cell>
          <cell r="D412" t="str">
            <v>L502</v>
          </cell>
          <cell r="E412">
            <v>0</v>
          </cell>
          <cell r="F412">
            <v>0</v>
          </cell>
        </row>
        <row r="413">
          <cell r="A413" t="str">
            <v>BSL001B</v>
          </cell>
          <cell r="B413">
            <v>1.125</v>
          </cell>
          <cell r="C413">
            <v>195</v>
          </cell>
          <cell r="D413" t="str">
            <v>L502</v>
          </cell>
          <cell r="E413">
            <v>0</v>
          </cell>
          <cell r="F413">
            <v>20</v>
          </cell>
        </row>
        <row r="414">
          <cell r="A414" t="str">
            <v>BSL001B</v>
          </cell>
          <cell r="B414">
            <v>1.125</v>
          </cell>
          <cell r="C414">
            <v>200</v>
          </cell>
          <cell r="D414" t="str">
            <v>L502</v>
          </cell>
          <cell r="E414">
            <v>0</v>
          </cell>
          <cell r="F414">
            <v>112</v>
          </cell>
        </row>
        <row r="415">
          <cell r="A415" t="str">
            <v>BSL001B</v>
          </cell>
          <cell r="B415">
            <v>1.125</v>
          </cell>
          <cell r="C415">
            <v>210</v>
          </cell>
          <cell r="D415" t="str">
            <v>L502</v>
          </cell>
          <cell r="E415">
            <v>16</v>
          </cell>
          <cell r="F415">
            <v>16</v>
          </cell>
        </row>
        <row r="416">
          <cell r="A416" t="str">
            <v>BSL001B</v>
          </cell>
          <cell r="B416">
            <v>1.125</v>
          </cell>
          <cell r="C416">
            <v>215</v>
          </cell>
          <cell r="D416" t="str">
            <v>L502</v>
          </cell>
          <cell r="E416">
            <v>0</v>
          </cell>
          <cell r="F416">
            <v>20</v>
          </cell>
        </row>
        <row r="417">
          <cell r="A417" t="str">
            <v>BSL001B</v>
          </cell>
          <cell r="B417">
            <v>1.125</v>
          </cell>
          <cell r="C417">
            <v>220</v>
          </cell>
          <cell r="D417" t="str">
            <v>L502</v>
          </cell>
          <cell r="E417">
            <v>76</v>
          </cell>
          <cell r="F417">
            <v>420</v>
          </cell>
        </row>
        <row r="418">
          <cell r="A418" t="str">
            <v>BSL001B</v>
          </cell>
          <cell r="B418">
            <v>1.125</v>
          </cell>
          <cell r="C418">
            <v>225</v>
          </cell>
          <cell r="D418" t="str">
            <v>L502</v>
          </cell>
          <cell r="E418">
            <v>12</v>
          </cell>
          <cell r="F418">
            <v>12</v>
          </cell>
        </row>
        <row r="419">
          <cell r="A419" t="str">
            <v>BSL001B</v>
          </cell>
          <cell r="B419">
            <v>1.125</v>
          </cell>
          <cell r="C419">
            <v>260</v>
          </cell>
          <cell r="D419" t="str">
            <v>L502</v>
          </cell>
          <cell r="E419">
            <v>168</v>
          </cell>
          <cell r="F419">
            <v>168</v>
          </cell>
        </row>
        <row r="420">
          <cell r="A420" t="str">
            <v>BSL001B</v>
          </cell>
          <cell r="B420">
            <v>1.125</v>
          </cell>
          <cell r="C420">
            <v>265</v>
          </cell>
          <cell r="D420" t="str">
            <v>L502</v>
          </cell>
          <cell r="E420">
            <v>0</v>
          </cell>
          <cell r="F420">
            <v>0</v>
          </cell>
        </row>
        <row r="421">
          <cell r="A421" t="str">
            <v>BSL001B</v>
          </cell>
          <cell r="B421">
            <v>1.125</v>
          </cell>
          <cell r="C421">
            <v>270</v>
          </cell>
          <cell r="D421" t="str">
            <v>L502</v>
          </cell>
          <cell r="E421">
            <v>132</v>
          </cell>
          <cell r="F421">
            <v>168</v>
          </cell>
        </row>
        <row r="422">
          <cell r="A422" t="str">
            <v>BSL001B</v>
          </cell>
          <cell r="B422">
            <v>1.125</v>
          </cell>
          <cell r="C422">
            <v>746</v>
          </cell>
          <cell r="D422" t="str">
            <v>L502</v>
          </cell>
          <cell r="E422">
            <v>0</v>
          </cell>
          <cell r="F422">
            <v>0</v>
          </cell>
        </row>
        <row r="423">
          <cell r="A423" t="str">
            <v>BSL001B</v>
          </cell>
          <cell r="B423">
            <v>1.25</v>
          </cell>
          <cell r="C423">
            <v>180</v>
          </cell>
          <cell r="D423" t="str">
            <v>L502</v>
          </cell>
          <cell r="E423">
            <v>20</v>
          </cell>
          <cell r="F423">
            <v>40</v>
          </cell>
        </row>
        <row r="424">
          <cell r="A424" t="str">
            <v>BSL001B</v>
          </cell>
          <cell r="B424">
            <v>1.25</v>
          </cell>
          <cell r="C424">
            <v>200</v>
          </cell>
          <cell r="D424" t="str">
            <v>L502</v>
          </cell>
          <cell r="E424">
            <v>24</v>
          </cell>
          <cell r="F424">
            <v>44</v>
          </cell>
        </row>
        <row r="425">
          <cell r="A425" t="str">
            <v>BSL001B</v>
          </cell>
          <cell r="B425">
            <v>1.25</v>
          </cell>
          <cell r="C425">
            <v>210</v>
          </cell>
          <cell r="D425" t="str">
            <v>L502</v>
          </cell>
          <cell r="E425">
            <v>20</v>
          </cell>
          <cell r="F425">
            <v>92</v>
          </cell>
        </row>
        <row r="426">
          <cell r="A426" t="str">
            <v>BSL001B</v>
          </cell>
          <cell r="B426">
            <v>1.25</v>
          </cell>
          <cell r="C426">
            <v>215</v>
          </cell>
          <cell r="D426" t="str">
            <v>L502</v>
          </cell>
          <cell r="E426">
            <v>0</v>
          </cell>
          <cell r="F426">
            <v>0</v>
          </cell>
        </row>
        <row r="427">
          <cell r="A427" t="str">
            <v>BSL001B</v>
          </cell>
          <cell r="B427">
            <v>1.25</v>
          </cell>
          <cell r="C427">
            <v>220</v>
          </cell>
          <cell r="D427" t="str">
            <v>L502</v>
          </cell>
          <cell r="E427">
            <v>164</v>
          </cell>
          <cell r="F427">
            <v>384</v>
          </cell>
        </row>
        <row r="428">
          <cell r="A428" t="str">
            <v>BSL001B</v>
          </cell>
          <cell r="B428">
            <v>1.25</v>
          </cell>
          <cell r="C428">
            <v>260</v>
          </cell>
          <cell r="D428" t="str">
            <v>L502</v>
          </cell>
          <cell r="E428">
            <v>100</v>
          </cell>
          <cell r="F428">
            <v>116</v>
          </cell>
        </row>
        <row r="429">
          <cell r="A429" t="str">
            <v>BSL001B</v>
          </cell>
          <cell r="B429">
            <v>1.25</v>
          </cell>
          <cell r="C429">
            <v>280</v>
          </cell>
          <cell r="D429" t="str">
            <v>L502</v>
          </cell>
          <cell r="E429">
            <v>52</v>
          </cell>
          <cell r="F429">
            <v>52</v>
          </cell>
        </row>
        <row r="430">
          <cell r="A430" t="str">
            <v>BSL001B</v>
          </cell>
          <cell r="B430">
            <v>1.25</v>
          </cell>
          <cell r="C430">
            <v>285</v>
          </cell>
          <cell r="D430" t="str">
            <v>L502</v>
          </cell>
          <cell r="E430">
            <v>0</v>
          </cell>
          <cell r="F430">
            <v>0</v>
          </cell>
        </row>
        <row r="431">
          <cell r="A431" t="str">
            <v>BSL001B</v>
          </cell>
          <cell r="B431">
            <v>1.375</v>
          </cell>
          <cell r="C431">
            <v>220</v>
          </cell>
          <cell r="D431" t="str">
            <v>L502</v>
          </cell>
          <cell r="E431">
            <v>12</v>
          </cell>
          <cell r="F431">
            <v>12</v>
          </cell>
        </row>
        <row r="432">
          <cell r="A432" t="str">
            <v>BSL001B</v>
          </cell>
          <cell r="B432">
            <v>1.375</v>
          </cell>
          <cell r="C432">
            <v>275</v>
          </cell>
          <cell r="D432" t="str">
            <v>L502</v>
          </cell>
          <cell r="E432">
            <v>1044</v>
          </cell>
          <cell r="F432">
            <v>1149</v>
          </cell>
        </row>
        <row r="433">
          <cell r="A433" t="str">
            <v>BSL001B</v>
          </cell>
          <cell r="B433">
            <v>1.375</v>
          </cell>
          <cell r="C433">
            <v>340</v>
          </cell>
          <cell r="D433" t="str">
            <v>L502</v>
          </cell>
          <cell r="E433">
            <v>252</v>
          </cell>
          <cell r="F433">
            <v>396</v>
          </cell>
        </row>
        <row r="434">
          <cell r="A434" t="str">
            <v>BSL001B</v>
          </cell>
          <cell r="B434">
            <v>1.375</v>
          </cell>
          <cell r="C434">
            <v>345</v>
          </cell>
          <cell r="D434" t="str">
            <v>L502</v>
          </cell>
          <cell r="E434">
            <v>144</v>
          </cell>
          <cell r="F434">
            <v>144</v>
          </cell>
        </row>
        <row r="435">
          <cell r="A435" t="str">
            <v>BSL001B</v>
          </cell>
          <cell r="B435">
            <v>1.5</v>
          </cell>
          <cell r="C435">
            <v>235</v>
          </cell>
          <cell r="D435" t="str">
            <v>L502</v>
          </cell>
          <cell r="E435">
            <v>360</v>
          </cell>
          <cell r="F435">
            <v>360</v>
          </cell>
        </row>
        <row r="436">
          <cell r="A436" t="str">
            <v>BSL001B</v>
          </cell>
          <cell r="B436">
            <v>1.5</v>
          </cell>
          <cell r="C436">
            <v>280</v>
          </cell>
          <cell r="D436" t="str">
            <v>L502</v>
          </cell>
          <cell r="E436">
            <v>0</v>
          </cell>
          <cell r="F436">
            <v>0</v>
          </cell>
        </row>
        <row r="437">
          <cell r="A437" t="str">
            <v>BSL001B</v>
          </cell>
          <cell r="B437">
            <v>1.5</v>
          </cell>
          <cell r="C437">
            <v>290</v>
          </cell>
          <cell r="D437" t="str">
            <v>L502</v>
          </cell>
          <cell r="E437">
            <v>360</v>
          </cell>
          <cell r="F437">
            <v>360</v>
          </cell>
        </row>
        <row r="438">
          <cell r="A438" t="str">
            <v>BSL001B</v>
          </cell>
          <cell r="B438">
            <v>1.875</v>
          </cell>
          <cell r="C438">
            <v>330</v>
          </cell>
          <cell r="D438" t="str">
            <v>L502</v>
          </cell>
          <cell r="E438">
            <v>24</v>
          </cell>
          <cell r="F438">
            <v>264</v>
          </cell>
        </row>
        <row r="439">
          <cell r="A439" t="str">
            <v>BSL001B</v>
          </cell>
          <cell r="B439">
            <v>1.875</v>
          </cell>
          <cell r="C439">
            <v>380</v>
          </cell>
          <cell r="D439" t="str">
            <v>L502</v>
          </cell>
          <cell r="E439">
            <v>56</v>
          </cell>
          <cell r="F439">
            <v>84</v>
          </cell>
        </row>
        <row r="440">
          <cell r="A440" t="str">
            <v>BSL001B</v>
          </cell>
          <cell r="B440">
            <v>1.875</v>
          </cell>
          <cell r="C440">
            <v>405</v>
          </cell>
          <cell r="D440" t="str">
            <v>L502</v>
          </cell>
          <cell r="E440">
            <v>144</v>
          </cell>
          <cell r="F440">
            <v>168</v>
          </cell>
        </row>
        <row r="441">
          <cell r="A441" t="str">
            <v>BSL001B</v>
          </cell>
          <cell r="B441">
            <v>1.875</v>
          </cell>
          <cell r="C441">
            <v>460</v>
          </cell>
          <cell r="D441" t="str">
            <v>L502</v>
          </cell>
          <cell r="E441">
            <v>56</v>
          </cell>
          <cell r="F441">
            <v>56</v>
          </cell>
        </row>
        <row r="442">
          <cell r="A442" t="str">
            <v>FBC101</v>
          </cell>
          <cell r="B442">
            <v>0.75</v>
          </cell>
          <cell r="C442">
            <v>0</v>
          </cell>
          <cell r="D442" t="str">
            <v>L301</v>
          </cell>
          <cell r="E442">
            <v>1</v>
          </cell>
          <cell r="F442">
            <v>2</v>
          </cell>
        </row>
        <row r="443">
          <cell r="A443" t="str">
            <v>FBC101</v>
          </cell>
          <cell r="B443">
            <v>1</v>
          </cell>
          <cell r="C443">
            <v>0</v>
          </cell>
          <cell r="D443" t="str">
            <v>L301</v>
          </cell>
          <cell r="E443">
            <v>10</v>
          </cell>
          <cell r="F443">
            <v>13</v>
          </cell>
        </row>
        <row r="444">
          <cell r="A444" t="str">
            <v>FBC101</v>
          </cell>
          <cell r="B444">
            <v>1.5</v>
          </cell>
          <cell r="C444">
            <v>0</v>
          </cell>
          <cell r="D444" t="str">
            <v>L301</v>
          </cell>
          <cell r="E444">
            <v>1</v>
          </cell>
          <cell r="F444">
            <v>7</v>
          </cell>
        </row>
        <row r="445">
          <cell r="A445" t="str">
            <v>FBC101</v>
          </cell>
          <cell r="B445">
            <v>2</v>
          </cell>
          <cell r="C445">
            <v>0</v>
          </cell>
          <cell r="D445" t="str">
            <v>L301</v>
          </cell>
          <cell r="E445">
            <v>30</v>
          </cell>
          <cell r="F445">
            <v>38</v>
          </cell>
        </row>
        <row r="446">
          <cell r="A446" t="str">
            <v>FBC101</v>
          </cell>
          <cell r="B446">
            <v>2.5</v>
          </cell>
          <cell r="C446">
            <v>0</v>
          </cell>
          <cell r="D446" t="str">
            <v>L301</v>
          </cell>
          <cell r="E446">
            <v>0</v>
          </cell>
          <cell r="F446">
            <v>2</v>
          </cell>
        </row>
        <row r="447">
          <cell r="A447" t="str">
            <v>FBC101</v>
          </cell>
          <cell r="B447">
            <v>3</v>
          </cell>
          <cell r="C447">
            <v>0</v>
          </cell>
          <cell r="D447" t="str">
            <v>L301</v>
          </cell>
          <cell r="E447">
            <v>17</v>
          </cell>
          <cell r="F447">
            <v>18</v>
          </cell>
        </row>
        <row r="448">
          <cell r="A448" t="str">
            <v>FBC101</v>
          </cell>
          <cell r="B448">
            <v>4</v>
          </cell>
          <cell r="C448">
            <v>0</v>
          </cell>
          <cell r="D448" t="str">
            <v>L301</v>
          </cell>
          <cell r="E448">
            <v>59</v>
          </cell>
          <cell r="F448">
            <v>55</v>
          </cell>
        </row>
        <row r="449">
          <cell r="A449" t="str">
            <v>FBC101</v>
          </cell>
          <cell r="B449">
            <v>6</v>
          </cell>
          <cell r="C449">
            <v>0</v>
          </cell>
          <cell r="D449" t="str">
            <v>L301</v>
          </cell>
          <cell r="E449">
            <v>19</v>
          </cell>
          <cell r="F449">
            <v>22</v>
          </cell>
        </row>
        <row r="450">
          <cell r="A450" t="str">
            <v>FBC101</v>
          </cell>
          <cell r="B450">
            <v>8</v>
          </cell>
          <cell r="C450">
            <v>0</v>
          </cell>
          <cell r="D450" t="str">
            <v>L301</v>
          </cell>
          <cell r="E450">
            <v>3</v>
          </cell>
          <cell r="F450">
            <v>23</v>
          </cell>
        </row>
        <row r="451">
          <cell r="A451" t="str">
            <v>FBC101</v>
          </cell>
          <cell r="B451">
            <v>10</v>
          </cell>
          <cell r="C451">
            <v>0</v>
          </cell>
          <cell r="D451" t="str">
            <v>L301</v>
          </cell>
          <cell r="E451">
            <v>1</v>
          </cell>
          <cell r="F451">
            <v>28</v>
          </cell>
        </row>
        <row r="452">
          <cell r="A452" t="str">
            <v>FBC101</v>
          </cell>
          <cell r="B452">
            <v>12</v>
          </cell>
          <cell r="C452">
            <v>0</v>
          </cell>
          <cell r="D452" t="str">
            <v>L301</v>
          </cell>
          <cell r="E452">
            <v>0</v>
          </cell>
          <cell r="F452">
            <v>3</v>
          </cell>
        </row>
        <row r="453">
          <cell r="A453" t="str">
            <v>FBC101</v>
          </cell>
          <cell r="B453">
            <v>16</v>
          </cell>
          <cell r="C453">
            <v>0</v>
          </cell>
          <cell r="D453" t="str">
            <v>L301</v>
          </cell>
          <cell r="E453">
            <v>1</v>
          </cell>
          <cell r="F453">
            <v>2</v>
          </cell>
        </row>
        <row r="454">
          <cell r="A454" t="str">
            <v>FBC101</v>
          </cell>
          <cell r="B454">
            <v>18</v>
          </cell>
          <cell r="C454">
            <v>0</v>
          </cell>
          <cell r="D454" t="str">
            <v>L301</v>
          </cell>
          <cell r="E454">
            <v>2</v>
          </cell>
          <cell r="F454">
            <v>2</v>
          </cell>
        </row>
        <row r="455">
          <cell r="A455" t="str">
            <v>FBC101</v>
          </cell>
          <cell r="B455">
            <v>20</v>
          </cell>
          <cell r="C455">
            <v>0</v>
          </cell>
          <cell r="D455" t="str">
            <v>L301</v>
          </cell>
          <cell r="E455">
            <v>0</v>
          </cell>
          <cell r="F455">
            <v>1</v>
          </cell>
        </row>
        <row r="456">
          <cell r="A456" t="str">
            <v>FBC101</v>
          </cell>
          <cell r="B456">
            <v>24</v>
          </cell>
          <cell r="C456">
            <v>0</v>
          </cell>
          <cell r="D456" t="str">
            <v>L301</v>
          </cell>
          <cell r="E456">
            <v>2</v>
          </cell>
          <cell r="F456">
            <v>1</v>
          </cell>
        </row>
        <row r="457">
          <cell r="A457" t="str">
            <v>FBC102K</v>
          </cell>
          <cell r="B457">
            <v>30</v>
          </cell>
          <cell r="C457">
            <v>0</v>
          </cell>
          <cell r="D457" t="str">
            <v>L301</v>
          </cell>
          <cell r="E457">
            <v>1</v>
          </cell>
          <cell r="F457">
            <v>1</v>
          </cell>
        </row>
        <row r="458">
          <cell r="A458" t="str">
            <v>FBC102K</v>
          </cell>
          <cell r="B458">
            <v>36</v>
          </cell>
          <cell r="C458">
            <v>0</v>
          </cell>
          <cell r="D458" t="str">
            <v>L301</v>
          </cell>
          <cell r="E458">
            <v>2</v>
          </cell>
          <cell r="F458">
            <v>2</v>
          </cell>
        </row>
        <row r="459">
          <cell r="A459" t="str">
            <v>FBC109</v>
          </cell>
          <cell r="B459">
            <v>0.75</v>
          </cell>
          <cell r="C459">
            <v>0</v>
          </cell>
          <cell r="D459" t="str">
            <v>L301</v>
          </cell>
          <cell r="E459">
            <v>0</v>
          </cell>
          <cell r="F459">
            <v>1</v>
          </cell>
        </row>
        <row r="460">
          <cell r="A460" t="str">
            <v>FBC109</v>
          </cell>
          <cell r="B460">
            <v>1</v>
          </cell>
          <cell r="C460">
            <v>0</v>
          </cell>
          <cell r="D460" t="str">
            <v>L301</v>
          </cell>
          <cell r="E460">
            <v>2</v>
          </cell>
          <cell r="F460">
            <v>4</v>
          </cell>
        </row>
        <row r="461">
          <cell r="A461" t="str">
            <v>FBC109</v>
          </cell>
          <cell r="B461">
            <v>1.5</v>
          </cell>
          <cell r="C461">
            <v>0</v>
          </cell>
          <cell r="D461" t="str">
            <v>L301</v>
          </cell>
          <cell r="E461">
            <v>9</v>
          </cell>
          <cell r="F461">
            <v>11</v>
          </cell>
        </row>
        <row r="462">
          <cell r="A462" t="str">
            <v>FBC109</v>
          </cell>
          <cell r="B462">
            <v>2</v>
          </cell>
          <cell r="C462">
            <v>0</v>
          </cell>
          <cell r="D462" t="str">
            <v>L301</v>
          </cell>
          <cell r="E462">
            <v>62</v>
          </cell>
          <cell r="F462">
            <v>62</v>
          </cell>
        </row>
        <row r="463">
          <cell r="A463" t="str">
            <v>FBC109</v>
          </cell>
          <cell r="B463">
            <v>3</v>
          </cell>
          <cell r="C463">
            <v>0</v>
          </cell>
          <cell r="D463" t="str">
            <v>L301</v>
          </cell>
          <cell r="E463">
            <v>77</v>
          </cell>
          <cell r="F463">
            <v>78</v>
          </cell>
        </row>
        <row r="464">
          <cell r="A464" t="str">
            <v>FBC109</v>
          </cell>
          <cell r="B464">
            <v>4</v>
          </cell>
          <cell r="C464">
            <v>0</v>
          </cell>
          <cell r="D464" t="str">
            <v>L301</v>
          </cell>
          <cell r="E464">
            <v>10</v>
          </cell>
          <cell r="F464">
            <v>11</v>
          </cell>
        </row>
        <row r="465">
          <cell r="A465" t="str">
            <v>FBC109</v>
          </cell>
          <cell r="B465">
            <v>6</v>
          </cell>
          <cell r="C465">
            <v>0</v>
          </cell>
          <cell r="D465" t="str">
            <v>L301</v>
          </cell>
          <cell r="E465">
            <v>5</v>
          </cell>
          <cell r="F465">
            <v>10</v>
          </cell>
        </row>
        <row r="466">
          <cell r="A466" t="str">
            <v>FBC109</v>
          </cell>
          <cell r="B466">
            <v>8</v>
          </cell>
          <cell r="C466">
            <v>0</v>
          </cell>
          <cell r="D466" t="str">
            <v>L301</v>
          </cell>
          <cell r="E466">
            <v>1</v>
          </cell>
          <cell r="F466">
            <v>4</v>
          </cell>
        </row>
        <row r="467">
          <cell r="A467" t="str">
            <v>FBC109</v>
          </cell>
          <cell r="B467">
            <v>10</v>
          </cell>
          <cell r="C467">
            <v>0</v>
          </cell>
          <cell r="D467" t="str">
            <v>L301</v>
          </cell>
          <cell r="E467">
            <v>0</v>
          </cell>
          <cell r="F467">
            <v>3</v>
          </cell>
        </row>
        <row r="468">
          <cell r="A468" t="str">
            <v>FBC109</v>
          </cell>
          <cell r="B468">
            <v>12</v>
          </cell>
          <cell r="C468">
            <v>0</v>
          </cell>
          <cell r="D468" t="str">
            <v>L301</v>
          </cell>
          <cell r="E468">
            <v>2</v>
          </cell>
          <cell r="F468">
            <v>5</v>
          </cell>
        </row>
        <row r="469">
          <cell r="A469" t="str">
            <v>FBC109</v>
          </cell>
          <cell r="B469">
            <v>20</v>
          </cell>
          <cell r="C469">
            <v>0</v>
          </cell>
          <cell r="D469" t="str">
            <v>L301</v>
          </cell>
          <cell r="E469">
            <v>4</v>
          </cell>
          <cell r="F469">
            <v>4</v>
          </cell>
        </row>
        <row r="470">
          <cell r="A470" t="str">
            <v>FBC109</v>
          </cell>
          <cell r="B470">
            <v>24</v>
          </cell>
          <cell r="C470">
            <v>0</v>
          </cell>
          <cell r="D470" t="str">
            <v>L301</v>
          </cell>
          <cell r="E470">
            <v>5</v>
          </cell>
          <cell r="F470">
            <v>5</v>
          </cell>
        </row>
        <row r="471">
          <cell r="A471" t="str">
            <v>FBC301</v>
          </cell>
          <cell r="B471">
            <v>0.75</v>
          </cell>
          <cell r="C471">
            <v>0</v>
          </cell>
          <cell r="D471" t="str">
            <v>L301</v>
          </cell>
          <cell r="E471">
            <v>6</v>
          </cell>
          <cell r="F471">
            <v>14</v>
          </cell>
        </row>
        <row r="472">
          <cell r="A472" t="str">
            <v>FBC301</v>
          </cell>
          <cell r="B472">
            <v>1</v>
          </cell>
          <cell r="C472">
            <v>0</v>
          </cell>
          <cell r="D472" t="str">
            <v>L301</v>
          </cell>
          <cell r="E472">
            <v>2</v>
          </cell>
          <cell r="F472">
            <v>23</v>
          </cell>
        </row>
        <row r="473">
          <cell r="A473" t="str">
            <v>FBC301</v>
          </cell>
          <cell r="B473">
            <v>1.5</v>
          </cell>
          <cell r="C473">
            <v>0</v>
          </cell>
          <cell r="D473" t="str">
            <v>L301</v>
          </cell>
          <cell r="E473">
            <v>1</v>
          </cell>
          <cell r="F473">
            <v>3</v>
          </cell>
        </row>
        <row r="474">
          <cell r="A474" t="str">
            <v>FBC301</v>
          </cell>
          <cell r="B474">
            <v>2</v>
          </cell>
          <cell r="C474">
            <v>0</v>
          </cell>
          <cell r="D474" t="str">
            <v>L301</v>
          </cell>
          <cell r="E474">
            <v>28</v>
          </cell>
          <cell r="F474">
            <v>27</v>
          </cell>
        </row>
        <row r="475">
          <cell r="A475" t="str">
            <v>FBC301</v>
          </cell>
          <cell r="B475">
            <v>2.5</v>
          </cell>
          <cell r="C475">
            <v>0</v>
          </cell>
          <cell r="D475" t="str">
            <v>L301</v>
          </cell>
          <cell r="E475">
            <v>0</v>
          </cell>
          <cell r="F475">
            <v>1</v>
          </cell>
        </row>
        <row r="476">
          <cell r="A476" t="str">
            <v>FBC301</v>
          </cell>
          <cell r="B476">
            <v>3</v>
          </cell>
          <cell r="C476">
            <v>0</v>
          </cell>
          <cell r="D476" t="str">
            <v>L301</v>
          </cell>
          <cell r="E476">
            <v>13</v>
          </cell>
          <cell r="F476">
            <v>14</v>
          </cell>
        </row>
        <row r="477">
          <cell r="A477" t="str">
            <v>FBC301</v>
          </cell>
          <cell r="B477">
            <v>4</v>
          </cell>
          <cell r="C477">
            <v>0</v>
          </cell>
          <cell r="D477" t="str">
            <v>L301</v>
          </cell>
          <cell r="E477">
            <v>27</v>
          </cell>
          <cell r="F477">
            <v>27</v>
          </cell>
        </row>
        <row r="478">
          <cell r="A478" t="str">
            <v>FBC301</v>
          </cell>
          <cell r="B478">
            <v>6</v>
          </cell>
          <cell r="C478">
            <v>0</v>
          </cell>
          <cell r="D478" t="str">
            <v>L301</v>
          </cell>
          <cell r="E478">
            <v>5</v>
          </cell>
          <cell r="F478">
            <v>5</v>
          </cell>
        </row>
        <row r="479">
          <cell r="A479" t="str">
            <v>FBC301</v>
          </cell>
          <cell r="B479">
            <v>8</v>
          </cell>
          <cell r="C479">
            <v>0</v>
          </cell>
          <cell r="D479" t="str">
            <v>L301</v>
          </cell>
          <cell r="E479">
            <v>2</v>
          </cell>
          <cell r="F479">
            <v>9</v>
          </cell>
        </row>
        <row r="480">
          <cell r="A480" t="str">
            <v>FBC301</v>
          </cell>
          <cell r="B480">
            <v>10</v>
          </cell>
          <cell r="C480">
            <v>0</v>
          </cell>
          <cell r="D480" t="str">
            <v>L301</v>
          </cell>
          <cell r="E480">
            <v>0</v>
          </cell>
          <cell r="F480">
            <v>4</v>
          </cell>
        </row>
        <row r="481">
          <cell r="A481" t="str">
            <v>FBC301</v>
          </cell>
          <cell r="B481">
            <v>12</v>
          </cell>
          <cell r="C481">
            <v>0</v>
          </cell>
          <cell r="D481" t="str">
            <v>L301</v>
          </cell>
          <cell r="E481">
            <v>1</v>
          </cell>
          <cell r="F481">
            <v>4</v>
          </cell>
        </row>
        <row r="482">
          <cell r="A482" t="str">
            <v>FBC301</v>
          </cell>
          <cell r="B482">
            <v>16</v>
          </cell>
          <cell r="C482">
            <v>0</v>
          </cell>
          <cell r="D482" t="str">
            <v>L301</v>
          </cell>
          <cell r="E482">
            <v>1</v>
          </cell>
          <cell r="F482">
            <v>1</v>
          </cell>
        </row>
        <row r="483">
          <cell r="A483" t="str">
            <v>FBC301</v>
          </cell>
          <cell r="B483">
            <v>18</v>
          </cell>
          <cell r="C483">
            <v>0</v>
          </cell>
          <cell r="D483" t="str">
            <v>L301</v>
          </cell>
          <cell r="E483">
            <v>2</v>
          </cell>
          <cell r="F483">
            <v>3</v>
          </cell>
        </row>
        <row r="484">
          <cell r="A484" t="str">
            <v>FBC301</v>
          </cell>
          <cell r="B484">
            <v>20</v>
          </cell>
          <cell r="C484">
            <v>0</v>
          </cell>
          <cell r="D484" t="str">
            <v>L301</v>
          </cell>
          <cell r="E484">
            <v>0</v>
          </cell>
          <cell r="F484">
            <v>1</v>
          </cell>
        </row>
        <row r="485">
          <cell r="A485" t="str">
            <v>FBC301</v>
          </cell>
          <cell r="B485">
            <v>24</v>
          </cell>
          <cell r="C485">
            <v>0</v>
          </cell>
          <cell r="D485" t="str">
            <v>L301</v>
          </cell>
          <cell r="E485">
            <v>2</v>
          </cell>
          <cell r="F485">
            <v>2</v>
          </cell>
        </row>
        <row r="486">
          <cell r="A486" t="str">
            <v>FBC302K</v>
          </cell>
          <cell r="B486">
            <v>36</v>
          </cell>
          <cell r="C486">
            <v>0</v>
          </cell>
          <cell r="D486" t="str">
            <v>L301</v>
          </cell>
          <cell r="E486">
            <v>1</v>
          </cell>
          <cell r="F486">
            <v>1</v>
          </cell>
        </row>
        <row r="487">
          <cell r="A487" t="str">
            <v>FBC601</v>
          </cell>
          <cell r="B487">
            <v>0.75</v>
          </cell>
          <cell r="C487">
            <v>0</v>
          </cell>
          <cell r="D487" t="str">
            <v>L301</v>
          </cell>
          <cell r="E487">
            <v>0</v>
          </cell>
          <cell r="F487">
            <v>6</v>
          </cell>
        </row>
        <row r="488">
          <cell r="A488" t="str">
            <v>FBC601</v>
          </cell>
          <cell r="B488">
            <v>1</v>
          </cell>
          <cell r="C488">
            <v>0</v>
          </cell>
          <cell r="D488" t="str">
            <v>L301</v>
          </cell>
          <cell r="E488">
            <v>0</v>
          </cell>
          <cell r="F488">
            <v>6</v>
          </cell>
        </row>
        <row r="489">
          <cell r="A489" t="str">
            <v>FBC601</v>
          </cell>
          <cell r="B489">
            <v>1.5</v>
          </cell>
          <cell r="C489">
            <v>0</v>
          </cell>
          <cell r="D489" t="str">
            <v>L301</v>
          </cell>
          <cell r="E489">
            <v>0</v>
          </cell>
          <cell r="F489">
            <v>2</v>
          </cell>
        </row>
        <row r="490">
          <cell r="A490" t="str">
            <v>FBC601</v>
          </cell>
          <cell r="B490">
            <v>2</v>
          </cell>
          <cell r="C490">
            <v>0</v>
          </cell>
          <cell r="D490" t="str">
            <v>L301</v>
          </cell>
          <cell r="E490">
            <v>16</v>
          </cell>
          <cell r="F490">
            <v>17</v>
          </cell>
        </row>
        <row r="491">
          <cell r="A491" t="str">
            <v>FBC601</v>
          </cell>
          <cell r="B491">
            <v>2.5</v>
          </cell>
          <cell r="C491">
            <v>0</v>
          </cell>
          <cell r="D491" t="str">
            <v>L301</v>
          </cell>
          <cell r="E491">
            <v>0</v>
          </cell>
          <cell r="F491">
            <v>1</v>
          </cell>
        </row>
        <row r="492">
          <cell r="A492" t="str">
            <v>FBC601</v>
          </cell>
          <cell r="B492">
            <v>3</v>
          </cell>
          <cell r="C492">
            <v>0</v>
          </cell>
          <cell r="D492" t="str">
            <v>L301</v>
          </cell>
          <cell r="E492">
            <v>0</v>
          </cell>
          <cell r="F492">
            <v>2</v>
          </cell>
        </row>
        <row r="493">
          <cell r="A493" t="str">
            <v>FBC601</v>
          </cell>
          <cell r="B493">
            <v>4</v>
          </cell>
          <cell r="C493">
            <v>0</v>
          </cell>
          <cell r="D493" t="str">
            <v>L301</v>
          </cell>
          <cell r="E493">
            <v>1</v>
          </cell>
          <cell r="F493">
            <v>4</v>
          </cell>
        </row>
        <row r="494">
          <cell r="A494" t="str">
            <v>FBC601</v>
          </cell>
          <cell r="B494">
            <v>6</v>
          </cell>
          <cell r="C494">
            <v>0</v>
          </cell>
          <cell r="D494" t="str">
            <v>L301</v>
          </cell>
          <cell r="E494">
            <v>0</v>
          </cell>
          <cell r="F494">
            <v>3</v>
          </cell>
        </row>
        <row r="495">
          <cell r="A495" t="str">
            <v>FBC601</v>
          </cell>
          <cell r="B495">
            <v>10</v>
          </cell>
          <cell r="C495">
            <v>0</v>
          </cell>
          <cell r="D495" t="str">
            <v>L301</v>
          </cell>
          <cell r="E495">
            <v>0</v>
          </cell>
          <cell r="F495">
            <v>1</v>
          </cell>
        </row>
        <row r="496">
          <cell r="A496" t="str">
            <v>FBC901</v>
          </cell>
          <cell r="B496">
            <v>3</v>
          </cell>
          <cell r="C496">
            <v>0</v>
          </cell>
          <cell r="D496" t="str">
            <v>L301</v>
          </cell>
          <cell r="E496">
            <v>1</v>
          </cell>
          <cell r="F496">
            <v>1</v>
          </cell>
        </row>
        <row r="497">
          <cell r="A497" t="str">
            <v>FBC901</v>
          </cell>
          <cell r="B497">
            <v>8</v>
          </cell>
          <cell r="C497">
            <v>0</v>
          </cell>
          <cell r="D497" t="str">
            <v>L301</v>
          </cell>
          <cell r="E497">
            <v>0</v>
          </cell>
          <cell r="F497">
            <v>1</v>
          </cell>
        </row>
        <row r="498">
          <cell r="A498" t="str">
            <v>FBC901</v>
          </cell>
          <cell r="B498">
            <v>16</v>
          </cell>
          <cell r="C498">
            <v>0</v>
          </cell>
          <cell r="D498" t="str">
            <v>L301</v>
          </cell>
          <cell r="E498">
            <v>1</v>
          </cell>
          <cell r="F498">
            <v>1</v>
          </cell>
        </row>
        <row r="499">
          <cell r="A499" t="str">
            <v>FBCA01</v>
          </cell>
          <cell r="B499">
            <v>1.5</v>
          </cell>
          <cell r="C499">
            <v>0</v>
          </cell>
          <cell r="D499" t="str">
            <v>L301</v>
          </cell>
          <cell r="E499">
            <v>1</v>
          </cell>
          <cell r="F499">
            <v>2</v>
          </cell>
        </row>
        <row r="500">
          <cell r="A500" t="str">
            <v>FBCA01</v>
          </cell>
          <cell r="B500">
            <v>2</v>
          </cell>
          <cell r="C500">
            <v>0</v>
          </cell>
          <cell r="D500" t="str">
            <v>L301</v>
          </cell>
          <cell r="E500">
            <v>1</v>
          </cell>
          <cell r="F500">
            <v>1</v>
          </cell>
        </row>
        <row r="501">
          <cell r="A501" t="str">
            <v>FBCA01A</v>
          </cell>
          <cell r="B501">
            <v>1.5</v>
          </cell>
          <cell r="C501">
            <v>0</v>
          </cell>
          <cell r="D501" t="str">
            <v>L301</v>
          </cell>
          <cell r="E501">
            <v>1</v>
          </cell>
          <cell r="F501">
            <v>1</v>
          </cell>
        </row>
        <row r="502">
          <cell r="A502" t="str">
            <v>FBCP03W</v>
          </cell>
          <cell r="B502">
            <v>36</v>
          </cell>
          <cell r="C502">
            <v>0</v>
          </cell>
          <cell r="D502" t="str">
            <v>L301</v>
          </cell>
          <cell r="E502">
            <v>11</v>
          </cell>
          <cell r="F502">
            <v>11</v>
          </cell>
        </row>
        <row r="503">
          <cell r="A503" t="str">
            <v>FBD101</v>
          </cell>
          <cell r="B503">
            <v>0.75</v>
          </cell>
          <cell r="C503">
            <v>0</v>
          </cell>
          <cell r="D503" t="str">
            <v>L301</v>
          </cell>
          <cell r="E503">
            <v>0</v>
          </cell>
          <cell r="F503">
            <v>1</v>
          </cell>
        </row>
        <row r="504">
          <cell r="A504" t="str">
            <v>FBD101</v>
          </cell>
          <cell r="B504">
            <v>1</v>
          </cell>
          <cell r="C504">
            <v>0</v>
          </cell>
          <cell r="D504" t="str">
            <v>L301</v>
          </cell>
          <cell r="E504">
            <v>1</v>
          </cell>
          <cell r="F504">
            <v>2</v>
          </cell>
        </row>
        <row r="505">
          <cell r="A505" t="str">
            <v>FBD101</v>
          </cell>
          <cell r="B505">
            <v>1.5</v>
          </cell>
          <cell r="C505">
            <v>0</v>
          </cell>
          <cell r="D505" t="str">
            <v>L301</v>
          </cell>
          <cell r="E505">
            <v>0</v>
          </cell>
          <cell r="F505">
            <v>1</v>
          </cell>
        </row>
        <row r="506">
          <cell r="A506" t="str">
            <v>FBD101</v>
          </cell>
          <cell r="B506">
            <v>2</v>
          </cell>
          <cell r="C506">
            <v>0</v>
          </cell>
          <cell r="D506" t="str">
            <v>L301</v>
          </cell>
          <cell r="E506">
            <v>6</v>
          </cell>
          <cell r="F506">
            <v>7</v>
          </cell>
        </row>
        <row r="507">
          <cell r="A507" t="str">
            <v>FBD101</v>
          </cell>
          <cell r="B507">
            <v>2.5</v>
          </cell>
          <cell r="C507">
            <v>0</v>
          </cell>
          <cell r="D507" t="str">
            <v>L301</v>
          </cell>
          <cell r="E507">
            <v>0</v>
          </cell>
          <cell r="F507">
            <v>1</v>
          </cell>
        </row>
        <row r="508">
          <cell r="A508" t="str">
            <v>FBD101</v>
          </cell>
          <cell r="B508">
            <v>3</v>
          </cell>
          <cell r="C508">
            <v>0</v>
          </cell>
          <cell r="D508" t="str">
            <v>L301</v>
          </cell>
          <cell r="E508">
            <v>1</v>
          </cell>
          <cell r="F508">
            <v>3</v>
          </cell>
        </row>
        <row r="509">
          <cell r="A509" t="str">
            <v>FBD101</v>
          </cell>
          <cell r="B509">
            <v>4</v>
          </cell>
          <cell r="C509">
            <v>0</v>
          </cell>
          <cell r="D509" t="str">
            <v>L301</v>
          </cell>
          <cell r="E509">
            <v>1</v>
          </cell>
          <cell r="F509">
            <v>5</v>
          </cell>
        </row>
        <row r="510">
          <cell r="A510" t="str">
            <v>FBD101</v>
          </cell>
          <cell r="B510">
            <v>6</v>
          </cell>
          <cell r="C510">
            <v>0</v>
          </cell>
          <cell r="D510" t="str">
            <v>L301</v>
          </cell>
          <cell r="E510">
            <v>0</v>
          </cell>
          <cell r="F510">
            <v>4</v>
          </cell>
        </row>
        <row r="511">
          <cell r="A511" t="str">
            <v>FBD101</v>
          </cell>
          <cell r="B511">
            <v>8</v>
          </cell>
          <cell r="C511">
            <v>0</v>
          </cell>
          <cell r="D511" t="str">
            <v>L301</v>
          </cell>
          <cell r="E511">
            <v>0</v>
          </cell>
          <cell r="F511">
            <v>8</v>
          </cell>
        </row>
        <row r="512">
          <cell r="A512" t="str">
            <v>FBD101</v>
          </cell>
          <cell r="B512">
            <v>10</v>
          </cell>
          <cell r="C512">
            <v>0</v>
          </cell>
          <cell r="D512" t="str">
            <v>L301</v>
          </cell>
          <cell r="E512">
            <v>0</v>
          </cell>
          <cell r="F512">
            <v>6</v>
          </cell>
        </row>
        <row r="513">
          <cell r="A513" t="str">
            <v>FBD101</v>
          </cell>
          <cell r="B513">
            <v>14</v>
          </cell>
          <cell r="C513">
            <v>0</v>
          </cell>
          <cell r="D513" t="str">
            <v>L301</v>
          </cell>
          <cell r="E513">
            <v>1</v>
          </cell>
          <cell r="F513">
            <v>2</v>
          </cell>
        </row>
        <row r="514">
          <cell r="A514" t="str">
            <v>FBD101</v>
          </cell>
          <cell r="B514">
            <v>18</v>
          </cell>
          <cell r="C514">
            <v>0</v>
          </cell>
          <cell r="D514" t="str">
            <v>L301</v>
          </cell>
          <cell r="E514">
            <v>4</v>
          </cell>
          <cell r="F514">
            <v>4</v>
          </cell>
        </row>
        <row r="515">
          <cell r="A515" t="str">
            <v>FBD101</v>
          </cell>
          <cell r="B515">
            <v>24</v>
          </cell>
          <cell r="C515">
            <v>0</v>
          </cell>
          <cell r="D515" t="str">
            <v>L301</v>
          </cell>
          <cell r="E515">
            <v>1</v>
          </cell>
          <cell r="F515">
            <v>2</v>
          </cell>
        </row>
        <row r="516">
          <cell r="A516" t="str">
            <v>FBD102K</v>
          </cell>
          <cell r="B516">
            <v>54</v>
          </cell>
          <cell r="C516">
            <v>0</v>
          </cell>
          <cell r="D516" t="str">
            <v>L301</v>
          </cell>
          <cell r="E516">
            <v>1</v>
          </cell>
          <cell r="F516">
            <v>1</v>
          </cell>
        </row>
        <row r="517">
          <cell r="A517" t="str">
            <v>FBD301</v>
          </cell>
          <cell r="B517">
            <v>1.5</v>
          </cell>
          <cell r="C517">
            <v>0</v>
          </cell>
          <cell r="D517" t="str">
            <v>L301</v>
          </cell>
          <cell r="E517">
            <v>2</v>
          </cell>
          <cell r="F517">
            <v>2</v>
          </cell>
        </row>
        <row r="518">
          <cell r="A518" t="str">
            <v>FBD301</v>
          </cell>
          <cell r="B518">
            <v>2</v>
          </cell>
          <cell r="C518">
            <v>0</v>
          </cell>
          <cell r="D518" t="str">
            <v>L301</v>
          </cell>
          <cell r="E518">
            <v>29</v>
          </cell>
          <cell r="F518">
            <v>30</v>
          </cell>
        </row>
        <row r="519">
          <cell r="A519" t="str">
            <v>FBD301</v>
          </cell>
          <cell r="B519">
            <v>3</v>
          </cell>
          <cell r="C519">
            <v>0</v>
          </cell>
          <cell r="D519" t="str">
            <v>L301</v>
          </cell>
          <cell r="E519">
            <v>1</v>
          </cell>
          <cell r="F519">
            <v>3</v>
          </cell>
        </row>
        <row r="520">
          <cell r="A520" t="str">
            <v>FBD301</v>
          </cell>
          <cell r="B520">
            <v>6</v>
          </cell>
          <cell r="C520">
            <v>0</v>
          </cell>
          <cell r="D520" t="str">
            <v>L301</v>
          </cell>
          <cell r="E520">
            <v>0</v>
          </cell>
          <cell r="F520">
            <v>2</v>
          </cell>
        </row>
        <row r="521">
          <cell r="A521" t="str">
            <v>FBD601</v>
          </cell>
          <cell r="B521">
            <v>1</v>
          </cell>
          <cell r="C521">
            <v>0</v>
          </cell>
          <cell r="D521" t="str">
            <v>L301</v>
          </cell>
          <cell r="E521">
            <v>1</v>
          </cell>
          <cell r="F521">
            <v>3</v>
          </cell>
        </row>
        <row r="522">
          <cell r="A522" t="str">
            <v>FBD601</v>
          </cell>
          <cell r="B522">
            <v>1.5</v>
          </cell>
          <cell r="C522">
            <v>0</v>
          </cell>
          <cell r="D522" t="str">
            <v>L301</v>
          </cell>
          <cell r="E522">
            <v>1</v>
          </cell>
          <cell r="F522">
            <v>1</v>
          </cell>
        </row>
        <row r="523">
          <cell r="A523" t="str">
            <v>FBD601</v>
          </cell>
          <cell r="B523">
            <v>2</v>
          </cell>
          <cell r="C523">
            <v>0</v>
          </cell>
          <cell r="D523" t="str">
            <v>L301</v>
          </cell>
          <cell r="E523">
            <v>1</v>
          </cell>
          <cell r="F523">
            <v>2</v>
          </cell>
        </row>
        <row r="524">
          <cell r="A524" t="str">
            <v>FBD601</v>
          </cell>
          <cell r="B524">
            <v>2.5</v>
          </cell>
          <cell r="C524">
            <v>0</v>
          </cell>
          <cell r="D524" t="str">
            <v>L301</v>
          </cell>
          <cell r="E524">
            <v>0</v>
          </cell>
          <cell r="F524">
            <v>1</v>
          </cell>
        </row>
        <row r="525">
          <cell r="A525" t="str">
            <v>FBD601</v>
          </cell>
          <cell r="B525">
            <v>24</v>
          </cell>
          <cell r="C525">
            <v>0</v>
          </cell>
          <cell r="D525" t="str">
            <v>L301</v>
          </cell>
          <cell r="E525">
            <v>1</v>
          </cell>
          <cell r="F525">
            <v>1</v>
          </cell>
        </row>
        <row r="526">
          <cell r="A526" t="str">
            <v>FBFD02</v>
          </cell>
          <cell r="B526">
            <v>0.75</v>
          </cell>
          <cell r="C526">
            <v>0</v>
          </cell>
          <cell r="D526" t="str">
            <v>L601</v>
          </cell>
          <cell r="E526">
            <v>0</v>
          </cell>
          <cell r="F526">
            <v>0</v>
          </cell>
        </row>
        <row r="527">
          <cell r="A527" t="str">
            <v>FBFD02</v>
          </cell>
          <cell r="B527">
            <v>1</v>
          </cell>
          <cell r="C527">
            <v>0</v>
          </cell>
          <cell r="D527" t="str">
            <v>L601</v>
          </cell>
          <cell r="E527">
            <v>6</v>
          </cell>
          <cell r="F527">
            <v>0</v>
          </cell>
        </row>
        <row r="528">
          <cell r="A528" t="str">
            <v>FBFD02</v>
          </cell>
          <cell r="B528">
            <v>1.5</v>
          </cell>
          <cell r="C528">
            <v>0</v>
          </cell>
          <cell r="D528" t="str">
            <v>L601</v>
          </cell>
          <cell r="E528">
            <v>0</v>
          </cell>
          <cell r="F528">
            <v>0</v>
          </cell>
        </row>
        <row r="529">
          <cell r="A529" t="str">
            <v>FBFD02</v>
          </cell>
          <cell r="B529">
            <v>2</v>
          </cell>
          <cell r="C529">
            <v>0</v>
          </cell>
          <cell r="D529" t="str">
            <v>L601</v>
          </cell>
          <cell r="E529">
            <v>3</v>
          </cell>
          <cell r="F529">
            <v>0</v>
          </cell>
        </row>
        <row r="530">
          <cell r="A530" t="str">
            <v>FBFD02</v>
          </cell>
          <cell r="B530">
            <v>3</v>
          </cell>
          <cell r="C530">
            <v>0</v>
          </cell>
          <cell r="D530" t="str">
            <v>L601</v>
          </cell>
          <cell r="E530">
            <v>1</v>
          </cell>
          <cell r="F530">
            <v>0</v>
          </cell>
        </row>
        <row r="531">
          <cell r="A531" t="str">
            <v>FBFD02</v>
          </cell>
          <cell r="B531">
            <v>4</v>
          </cell>
          <cell r="C531">
            <v>0</v>
          </cell>
          <cell r="D531" t="str">
            <v>L601</v>
          </cell>
          <cell r="E531">
            <v>0</v>
          </cell>
          <cell r="F531">
            <v>0</v>
          </cell>
        </row>
        <row r="532">
          <cell r="A532" t="str">
            <v>FBFD02</v>
          </cell>
          <cell r="B532">
            <v>8</v>
          </cell>
          <cell r="C532">
            <v>0</v>
          </cell>
          <cell r="D532" t="str">
            <v>L601</v>
          </cell>
          <cell r="E532">
            <v>4</v>
          </cell>
          <cell r="F532">
            <v>0</v>
          </cell>
        </row>
        <row r="533">
          <cell r="A533" t="str">
            <v>FBFD02</v>
          </cell>
          <cell r="B533">
            <v>10</v>
          </cell>
          <cell r="C533">
            <v>0</v>
          </cell>
          <cell r="D533" t="str">
            <v>L601</v>
          </cell>
          <cell r="E533">
            <v>0</v>
          </cell>
          <cell r="F533">
            <v>2</v>
          </cell>
        </row>
        <row r="534">
          <cell r="A534" t="str">
            <v>FBFD02</v>
          </cell>
          <cell r="B534">
            <v>12</v>
          </cell>
          <cell r="C534">
            <v>0</v>
          </cell>
          <cell r="D534" t="str">
            <v>L601</v>
          </cell>
          <cell r="E534">
            <v>0</v>
          </cell>
          <cell r="F534">
            <v>0</v>
          </cell>
        </row>
        <row r="535">
          <cell r="A535" t="str">
            <v>FBFD02</v>
          </cell>
          <cell r="B535">
            <v>14</v>
          </cell>
          <cell r="C535">
            <v>0</v>
          </cell>
          <cell r="D535" t="str">
            <v>L601</v>
          </cell>
          <cell r="E535">
            <v>0</v>
          </cell>
          <cell r="F535">
            <v>0</v>
          </cell>
        </row>
        <row r="536">
          <cell r="A536" t="str">
            <v>FBL601</v>
          </cell>
          <cell r="B536">
            <v>1</v>
          </cell>
          <cell r="C536">
            <v>0</v>
          </cell>
          <cell r="D536" t="str">
            <v>L302</v>
          </cell>
          <cell r="E536">
            <v>1</v>
          </cell>
          <cell r="F536">
            <v>2</v>
          </cell>
        </row>
        <row r="537">
          <cell r="A537" t="str">
            <v>FBL601</v>
          </cell>
          <cell r="B537">
            <v>2</v>
          </cell>
          <cell r="C537">
            <v>0</v>
          </cell>
          <cell r="D537" t="str">
            <v>L302</v>
          </cell>
          <cell r="E537">
            <v>1</v>
          </cell>
          <cell r="F537">
            <v>1</v>
          </cell>
        </row>
        <row r="538">
          <cell r="A538" t="str">
            <v>FBL601</v>
          </cell>
          <cell r="B538">
            <v>3</v>
          </cell>
          <cell r="C538">
            <v>0</v>
          </cell>
          <cell r="D538" t="str">
            <v>L302</v>
          </cell>
          <cell r="E538">
            <v>1</v>
          </cell>
          <cell r="F538">
            <v>2</v>
          </cell>
        </row>
        <row r="539">
          <cell r="A539" t="str">
            <v>FBL601</v>
          </cell>
          <cell r="B539">
            <v>4</v>
          </cell>
          <cell r="C539">
            <v>0</v>
          </cell>
          <cell r="D539" t="str">
            <v>L302</v>
          </cell>
          <cell r="E539">
            <v>15</v>
          </cell>
          <cell r="F539">
            <v>15</v>
          </cell>
        </row>
        <row r="540">
          <cell r="A540" t="str">
            <v>FBL601</v>
          </cell>
          <cell r="B540">
            <v>8</v>
          </cell>
          <cell r="C540">
            <v>0</v>
          </cell>
          <cell r="D540" t="str">
            <v>L302</v>
          </cell>
          <cell r="E540">
            <v>2</v>
          </cell>
          <cell r="F540">
            <v>2</v>
          </cell>
        </row>
        <row r="541">
          <cell r="A541" t="str">
            <v>FBL601</v>
          </cell>
          <cell r="B541">
            <v>12</v>
          </cell>
          <cell r="C541">
            <v>0</v>
          </cell>
          <cell r="D541" t="str">
            <v>L302</v>
          </cell>
          <cell r="E541">
            <v>1</v>
          </cell>
          <cell r="F541">
            <v>1</v>
          </cell>
        </row>
        <row r="542">
          <cell r="A542" t="str">
            <v>FBL601</v>
          </cell>
          <cell r="B542">
            <v>16</v>
          </cell>
          <cell r="C542">
            <v>0</v>
          </cell>
          <cell r="D542" t="str">
            <v>L302</v>
          </cell>
          <cell r="E542">
            <v>1</v>
          </cell>
          <cell r="F542">
            <v>1</v>
          </cell>
        </row>
        <row r="543">
          <cell r="A543" t="str">
            <v>FBL601</v>
          </cell>
          <cell r="B543">
            <v>18</v>
          </cell>
          <cell r="C543">
            <v>0</v>
          </cell>
          <cell r="D543" t="str">
            <v>L302</v>
          </cell>
          <cell r="E543">
            <v>0</v>
          </cell>
          <cell r="F543">
            <v>1</v>
          </cell>
        </row>
        <row r="544">
          <cell r="A544" t="str">
            <v>FBL601</v>
          </cell>
          <cell r="B544">
            <v>24</v>
          </cell>
          <cell r="C544">
            <v>0</v>
          </cell>
          <cell r="D544" t="str">
            <v>L302</v>
          </cell>
          <cell r="E544">
            <v>1</v>
          </cell>
          <cell r="F544">
            <v>1</v>
          </cell>
        </row>
        <row r="545">
          <cell r="A545" t="str">
            <v>FBL602K</v>
          </cell>
          <cell r="B545">
            <v>36</v>
          </cell>
          <cell r="C545">
            <v>0</v>
          </cell>
          <cell r="D545" t="str">
            <v>L302</v>
          </cell>
          <cell r="E545">
            <v>1</v>
          </cell>
          <cell r="F545">
            <v>1</v>
          </cell>
        </row>
        <row r="546">
          <cell r="A546" t="str">
            <v>FBP103</v>
          </cell>
          <cell r="B546">
            <v>1</v>
          </cell>
          <cell r="C546">
            <v>0</v>
          </cell>
          <cell r="D546" t="str">
            <v>L602</v>
          </cell>
          <cell r="E546">
            <v>1</v>
          </cell>
          <cell r="F546">
            <v>0</v>
          </cell>
        </row>
        <row r="547">
          <cell r="A547" t="str">
            <v>FBP103</v>
          </cell>
          <cell r="B547">
            <v>3</v>
          </cell>
          <cell r="C547">
            <v>0</v>
          </cell>
          <cell r="D547" t="str">
            <v>L602</v>
          </cell>
          <cell r="E547">
            <v>2</v>
          </cell>
          <cell r="F547">
            <v>0</v>
          </cell>
        </row>
        <row r="548">
          <cell r="A548" t="str">
            <v>FBS101R</v>
          </cell>
          <cell r="B548">
            <v>1</v>
          </cell>
          <cell r="C548">
            <v>0</v>
          </cell>
          <cell r="D548" t="str">
            <v>L303</v>
          </cell>
          <cell r="E548">
            <v>0</v>
          </cell>
          <cell r="F548">
            <v>2</v>
          </cell>
        </row>
        <row r="549">
          <cell r="A549" t="str">
            <v>FBS101R</v>
          </cell>
          <cell r="B549">
            <v>2</v>
          </cell>
          <cell r="C549">
            <v>0</v>
          </cell>
          <cell r="D549" t="str">
            <v>L303</v>
          </cell>
          <cell r="E549">
            <v>1</v>
          </cell>
          <cell r="F549">
            <v>4</v>
          </cell>
        </row>
        <row r="550">
          <cell r="A550" t="str">
            <v>FBS101R</v>
          </cell>
          <cell r="B550">
            <v>3</v>
          </cell>
          <cell r="C550">
            <v>0</v>
          </cell>
          <cell r="D550" t="str">
            <v>L303</v>
          </cell>
          <cell r="E550">
            <v>2</v>
          </cell>
          <cell r="F550">
            <v>2</v>
          </cell>
        </row>
        <row r="551">
          <cell r="A551" t="str">
            <v>FBS101R</v>
          </cell>
          <cell r="B551">
            <v>4</v>
          </cell>
          <cell r="C551">
            <v>0</v>
          </cell>
          <cell r="D551" t="str">
            <v>L303</v>
          </cell>
          <cell r="E551">
            <v>1</v>
          </cell>
          <cell r="F551">
            <v>1</v>
          </cell>
        </row>
        <row r="552">
          <cell r="A552" t="str">
            <v>FBS104R</v>
          </cell>
          <cell r="B552">
            <v>0.75</v>
          </cell>
          <cell r="C552">
            <v>0</v>
          </cell>
          <cell r="D552" t="str">
            <v>L303</v>
          </cell>
          <cell r="E552">
            <v>2</v>
          </cell>
          <cell r="F552">
            <v>29</v>
          </cell>
        </row>
        <row r="553">
          <cell r="A553" t="str">
            <v>FBS104R</v>
          </cell>
          <cell r="B553">
            <v>1.5</v>
          </cell>
          <cell r="C553">
            <v>0</v>
          </cell>
          <cell r="D553" t="str">
            <v>L303</v>
          </cell>
          <cell r="E553">
            <v>1</v>
          </cell>
          <cell r="F553">
            <v>1</v>
          </cell>
        </row>
        <row r="554">
          <cell r="A554" t="str">
            <v>FBS104R</v>
          </cell>
          <cell r="B554">
            <v>2</v>
          </cell>
          <cell r="C554">
            <v>0</v>
          </cell>
          <cell r="D554" t="str">
            <v>L303</v>
          </cell>
          <cell r="E554">
            <v>0</v>
          </cell>
          <cell r="F554">
            <v>5</v>
          </cell>
        </row>
        <row r="555">
          <cell r="A555" t="str">
            <v>FBS104R</v>
          </cell>
          <cell r="B555">
            <v>3</v>
          </cell>
          <cell r="C555">
            <v>0</v>
          </cell>
          <cell r="D555" t="str">
            <v>L303</v>
          </cell>
          <cell r="E555">
            <v>0</v>
          </cell>
          <cell r="F555">
            <v>3</v>
          </cell>
        </row>
        <row r="556">
          <cell r="A556" t="str">
            <v>FBS104R</v>
          </cell>
          <cell r="B556">
            <v>4</v>
          </cell>
          <cell r="C556">
            <v>0</v>
          </cell>
          <cell r="D556" t="str">
            <v>L303</v>
          </cell>
          <cell r="E556">
            <v>1</v>
          </cell>
          <cell r="F556">
            <v>3</v>
          </cell>
        </row>
        <row r="557">
          <cell r="A557" t="str">
            <v>FBS104R</v>
          </cell>
          <cell r="B557">
            <v>6</v>
          </cell>
          <cell r="C557">
            <v>0</v>
          </cell>
          <cell r="D557" t="str">
            <v>L303</v>
          </cell>
          <cell r="E557">
            <v>1</v>
          </cell>
          <cell r="F557">
            <v>4</v>
          </cell>
        </row>
        <row r="558">
          <cell r="A558" t="str">
            <v>FBS104R</v>
          </cell>
          <cell r="B558">
            <v>10</v>
          </cell>
          <cell r="C558">
            <v>0</v>
          </cell>
          <cell r="D558" t="str">
            <v>L303</v>
          </cell>
          <cell r="E558">
            <v>4</v>
          </cell>
          <cell r="F558">
            <v>4</v>
          </cell>
        </row>
        <row r="559">
          <cell r="A559" t="str">
            <v>FBS104R</v>
          </cell>
          <cell r="B559">
            <v>12</v>
          </cell>
          <cell r="C559">
            <v>0</v>
          </cell>
          <cell r="D559" t="str">
            <v>L303</v>
          </cell>
          <cell r="E559">
            <v>1</v>
          </cell>
          <cell r="F559">
            <v>2</v>
          </cell>
        </row>
        <row r="560">
          <cell r="A560" t="str">
            <v>FBS104R</v>
          </cell>
          <cell r="B560">
            <v>16</v>
          </cell>
          <cell r="C560">
            <v>0</v>
          </cell>
          <cell r="D560" t="str">
            <v>L303</v>
          </cell>
          <cell r="E560">
            <v>2</v>
          </cell>
          <cell r="F560">
            <v>2</v>
          </cell>
        </row>
        <row r="561">
          <cell r="A561" t="str">
            <v>FBS104R</v>
          </cell>
          <cell r="B561">
            <v>18</v>
          </cell>
          <cell r="C561">
            <v>0</v>
          </cell>
          <cell r="D561" t="str">
            <v>L303</v>
          </cell>
          <cell r="E561">
            <v>1</v>
          </cell>
          <cell r="F561">
            <v>1</v>
          </cell>
        </row>
        <row r="562">
          <cell r="A562" t="str">
            <v>FBS104R</v>
          </cell>
          <cell r="B562">
            <v>20</v>
          </cell>
          <cell r="C562">
            <v>0</v>
          </cell>
          <cell r="D562" t="str">
            <v>L303</v>
          </cell>
          <cell r="E562">
            <v>3</v>
          </cell>
          <cell r="F562">
            <v>4</v>
          </cell>
        </row>
        <row r="563">
          <cell r="A563" t="str">
            <v>FBS104R</v>
          </cell>
          <cell r="B563">
            <v>24</v>
          </cell>
          <cell r="C563">
            <v>0</v>
          </cell>
          <cell r="D563" t="str">
            <v>L303</v>
          </cell>
          <cell r="E563">
            <v>0</v>
          </cell>
          <cell r="F563">
            <v>3</v>
          </cell>
        </row>
        <row r="564">
          <cell r="A564" t="str">
            <v>FBS104RK</v>
          </cell>
          <cell r="B564">
            <v>36</v>
          </cell>
          <cell r="C564">
            <v>0</v>
          </cell>
          <cell r="D564" t="str">
            <v>L303</v>
          </cell>
          <cell r="E564">
            <v>1</v>
          </cell>
          <cell r="F564">
            <v>1</v>
          </cell>
        </row>
        <row r="565">
          <cell r="A565" t="str">
            <v>FBS301R</v>
          </cell>
          <cell r="B565">
            <v>2</v>
          </cell>
          <cell r="C565">
            <v>0</v>
          </cell>
          <cell r="D565" t="str">
            <v>L303</v>
          </cell>
          <cell r="E565">
            <v>1</v>
          </cell>
          <cell r="F565">
            <v>2</v>
          </cell>
        </row>
        <row r="566">
          <cell r="A566" t="str">
            <v>FBS304R</v>
          </cell>
          <cell r="B566">
            <v>0.5</v>
          </cell>
          <cell r="C566">
            <v>0</v>
          </cell>
          <cell r="D566" t="str">
            <v>L303</v>
          </cell>
          <cell r="E566">
            <v>5</v>
          </cell>
          <cell r="F566">
            <v>5</v>
          </cell>
        </row>
        <row r="567">
          <cell r="A567" t="str">
            <v>FBS304R</v>
          </cell>
          <cell r="B567">
            <v>0.75</v>
          </cell>
          <cell r="C567">
            <v>0</v>
          </cell>
          <cell r="D567" t="str">
            <v>L303</v>
          </cell>
          <cell r="E567">
            <v>17</v>
          </cell>
          <cell r="F567">
            <v>17</v>
          </cell>
        </row>
        <row r="568">
          <cell r="A568" t="str">
            <v>FBS304R</v>
          </cell>
          <cell r="B568">
            <v>1.5</v>
          </cell>
          <cell r="C568">
            <v>0</v>
          </cell>
          <cell r="D568" t="str">
            <v>L303</v>
          </cell>
          <cell r="E568">
            <v>1</v>
          </cell>
          <cell r="F568">
            <v>1</v>
          </cell>
        </row>
        <row r="569">
          <cell r="A569" t="str">
            <v>FBS304R</v>
          </cell>
          <cell r="B569">
            <v>2</v>
          </cell>
          <cell r="C569">
            <v>0</v>
          </cell>
          <cell r="D569" t="str">
            <v>L303</v>
          </cell>
          <cell r="E569">
            <v>15</v>
          </cell>
          <cell r="F569">
            <v>16</v>
          </cell>
        </row>
        <row r="570">
          <cell r="A570" t="str">
            <v>FBS304R</v>
          </cell>
          <cell r="B570">
            <v>3</v>
          </cell>
          <cell r="C570">
            <v>0</v>
          </cell>
          <cell r="D570" t="str">
            <v>L303</v>
          </cell>
          <cell r="E570">
            <v>4</v>
          </cell>
          <cell r="F570">
            <v>5</v>
          </cell>
        </row>
        <row r="571">
          <cell r="A571" t="str">
            <v>FBS304R</v>
          </cell>
          <cell r="B571">
            <v>6</v>
          </cell>
          <cell r="C571">
            <v>0</v>
          </cell>
          <cell r="D571" t="str">
            <v>L303</v>
          </cell>
          <cell r="E571">
            <v>1</v>
          </cell>
          <cell r="F571">
            <v>2</v>
          </cell>
        </row>
        <row r="572">
          <cell r="A572" t="str">
            <v>FBS304R</v>
          </cell>
          <cell r="B572">
            <v>8</v>
          </cell>
          <cell r="C572">
            <v>0</v>
          </cell>
          <cell r="D572" t="str">
            <v>L303</v>
          </cell>
          <cell r="E572">
            <v>1</v>
          </cell>
          <cell r="F572">
            <v>2</v>
          </cell>
        </row>
        <row r="573">
          <cell r="A573" t="str">
            <v>FBS304R</v>
          </cell>
          <cell r="B573">
            <v>12</v>
          </cell>
          <cell r="C573">
            <v>0</v>
          </cell>
          <cell r="D573" t="str">
            <v>L303</v>
          </cell>
          <cell r="E573">
            <v>1</v>
          </cell>
          <cell r="F573">
            <v>1</v>
          </cell>
        </row>
        <row r="574">
          <cell r="A574" t="str">
            <v>FBS604R</v>
          </cell>
          <cell r="B574">
            <v>0.75</v>
          </cell>
          <cell r="C574">
            <v>0</v>
          </cell>
          <cell r="D574" t="str">
            <v>L303</v>
          </cell>
          <cell r="E574">
            <v>2</v>
          </cell>
          <cell r="F574">
            <v>10</v>
          </cell>
        </row>
        <row r="575">
          <cell r="A575" t="str">
            <v>FBS604R</v>
          </cell>
          <cell r="B575">
            <v>1</v>
          </cell>
          <cell r="C575">
            <v>0</v>
          </cell>
          <cell r="D575" t="str">
            <v>L303</v>
          </cell>
          <cell r="E575">
            <v>0</v>
          </cell>
          <cell r="F575">
            <v>2</v>
          </cell>
        </row>
        <row r="576">
          <cell r="A576" t="str">
            <v>FBS604R</v>
          </cell>
          <cell r="B576">
            <v>2</v>
          </cell>
          <cell r="C576">
            <v>0</v>
          </cell>
          <cell r="D576" t="str">
            <v>L303</v>
          </cell>
          <cell r="E576">
            <v>2</v>
          </cell>
          <cell r="F576">
            <v>3</v>
          </cell>
        </row>
        <row r="577">
          <cell r="A577" t="str">
            <v>FCC301</v>
          </cell>
          <cell r="B577">
            <v>2</v>
          </cell>
          <cell r="C577">
            <v>0.5</v>
          </cell>
          <cell r="D577" t="str">
            <v>L301</v>
          </cell>
          <cell r="E577">
            <v>0</v>
          </cell>
          <cell r="F577">
            <v>2</v>
          </cell>
        </row>
        <row r="578">
          <cell r="A578" t="str">
            <v>FCC301</v>
          </cell>
          <cell r="B578">
            <v>2</v>
          </cell>
          <cell r="C578">
            <v>0.75</v>
          </cell>
          <cell r="D578" t="str">
            <v>L301</v>
          </cell>
          <cell r="E578">
            <v>0</v>
          </cell>
          <cell r="F578">
            <v>2</v>
          </cell>
        </row>
        <row r="579">
          <cell r="A579" t="str">
            <v>FCC301</v>
          </cell>
          <cell r="B579">
            <v>2</v>
          </cell>
          <cell r="C579">
            <v>1.5</v>
          </cell>
          <cell r="D579" t="str">
            <v>L301</v>
          </cell>
          <cell r="E579">
            <v>6</v>
          </cell>
          <cell r="F579">
            <v>8</v>
          </cell>
        </row>
        <row r="580">
          <cell r="A580" t="str">
            <v>FCP102</v>
          </cell>
          <cell r="B580">
            <v>1</v>
          </cell>
          <cell r="C580">
            <v>0.5</v>
          </cell>
          <cell r="D580" t="str">
            <v>L602</v>
          </cell>
          <cell r="E580">
            <v>0</v>
          </cell>
          <cell r="F580">
            <v>0</v>
          </cell>
        </row>
        <row r="581">
          <cell r="A581" t="str">
            <v>FCP102</v>
          </cell>
          <cell r="B581">
            <v>2</v>
          </cell>
          <cell r="C581">
            <v>0.75</v>
          </cell>
          <cell r="D581" t="str">
            <v>L602</v>
          </cell>
          <cell r="E581">
            <v>12</v>
          </cell>
          <cell r="F581">
            <v>0</v>
          </cell>
        </row>
        <row r="582">
          <cell r="A582" t="str">
            <v>FCP302</v>
          </cell>
          <cell r="B582">
            <v>2</v>
          </cell>
          <cell r="C582">
            <v>0.5</v>
          </cell>
          <cell r="D582" t="str">
            <v>L602</v>
          </cell>
          <cell r="E582">
            <v>2</v>
          </cell>
          <cell r="F582">
            <v>0</v>
          </cell>
        </row>
        <row r="583">
          <cell r="A583" t="str">
            <v>FFP182</v>
          </cell>
          <cell r="B583">
            <v>0.5</v>
          </cell>
          <cell r="C583">
            <v>0</v>
          </cell>
          <cell r="D583" t="str">
            <v>L602</v>
          </cell>
          <cell r="E583">
            <v>1</v>
          </cell>
          <cell r="F583">
            <v>0</v>
          </cell>
        </row>
        <row r="584">
          <cell r="A584" t="str">
            <v>FFP182</v>
          </cell>
          <cell r="B584">
            <v>0.75</v>
          </cell>
          <cell r="C584">
            <v>0</v>
          </cell>
          <cell r="D584" t="str">
            <v>L602</v>
          </cell>
          <cell r="E584">
            <v>57</v>
          </cell>
          <cell r="F584">
            <v>0</v>
          </cell>
        </row>
        <row r="585">
          <cell r="A585" t="str">
            <v>FFP182</v>
          </cell>
          <cell r="B585">
            <v>1</v>
          </cell>
          <cell r="C585">
            <v>0</v>
          </cell>
          <cell r="D585" t="str">
            <v>L602</v>
          </cell>
          <cell r="E585">
            <v>29</v>
          </cell>
          <cell r="F585">
            <v>0</v>
          </cell>
        </row>
        <row r="586">
          <cell r="A586" t="str">
            <v>FFP182</v>
          </cell>
          <cell r="B586">
            <v>1.5</v>
          </cell>
          <cell r="C586">
            <v>0</v>
          </cell>
          <cell r="D586" t="str">
            <v>L602</v>
          </cell>
          <cell r="E586">
            <v>4</v>
          </cell>
          <cell r="F586">
            <v>0</v>
          </cell>
        </row>
        <row r="587">
          <cell r="A587" t="str">
            <v>FGF103</v>
          </cell>
          <cell r="B587">
            <v>1</v>
          </cell>
          <cell r="C587">
            <v>0</v>
          </cell>
          <cell r="D587" t="str">
            <v>L601</v>
          </cell>
          <cell r="E587">
            <v>0</v>
          </cell>
          <cell r="F587">
            <v>0</v>
          </cell>
        </row>
        <row r="588">
          <cell r="A588" t="str">
            <v>FGF103</v>
          </cell>
          <cell r="B588">
            <v>1.5</v>
          </cell>
          <cell r="C588">
            <v>0</v>
          </cell>
          <cell r="D588" t="str">
            <v>L601</v>
          </cell>
          <cell r="E588">
            <v>0</v>
          </cell>
          <cell r="F588">
            <v>0</v>
          </cell>
        </row>
        <row r="589">
          <cell r="A589" t="str">
            <v>FGF103</v>
          </cell>
          <cell r="B589">
            <v>2</v>
          </cell>
          <cell r="C589">
            <v>0</v>
          </cell>
          <cell r="D589" t="str">
            <v>L601</v>
          </cell>
          <cell r="E589">
            <v>0</v>
          </cell>
          <cell r="F589">
            <v>0</v>
          </cell>
        </row>
        <row r="590">
          <cell r="A590" t="str">
            <v>FGF303</v>
          </cell>
          <cell r="B590">
            <v>2</v>
          </cell>
          <cell r="C590">
            <v>0</v>
          </cell>
          <cell r="D590" t="str">
            <v>L601</v>
          </cell>
          <cell r="E590">
            <v>2</v>
          </cell>
          <cell r="F590">
            <v>0</v>
          </cell>
        </row>
        <row r="591">
          <cell r="A591" t="str">
            <v>FGFD02</v>
          </cell>
          <cell r="B591">
            <v>2</v>
          </cell>
          <cell r="C591">
            <v>0</v>
          </cell>
          <cell r="D591" t="str">
            <v>L601</v>
          </cell>
          <cell r="E591">
            <v>36</v>
          </cell>
          <cell r="F591">
            <v>2</v>
          </cell>
        </row>
        <row r="592">
          <cell r="A592" t="str">
            <v>FGFD02</v>
          </cell>
          <cell r="B592">
            <v>3</v>
          </cell>
          <cell r="C592">
            <v>0</v>
          </cell>
          <cell r="D592" t="str">
            <v>L601</v>
          </cell>
          <cell r="E592">
            <v>24</v>
          </cell>
          <cell r="F592">
            <v>5</v>
          </cell>
        </row>
        <row r="593">
          <cell r="A593" t="str">
            <v>FGFD02</v>
          </cell>
          <cell r="B593">
            <v>4</v>
          </cell>
          <cell r="C593">
            <v>0</v>
          </cell>
          <cell r="D593" t="str">
            <v>L601</v>
          </cell>
          <cell r="E593">
            <v>8</v>
          </cell>
          <cell r="F593">
            <v>0</v>
          </cell>
        </row>
        <row r="594">
          <cell r="A594" t="str">
            <v>FGFD02</v>
          </cell>
          <cell r="B594">
            <v>6</v>
          </cell>
          <cell r="C594">
            <v>0</v>
          </cell>
          <cell r="D594" t="str">
            <v>L601</v>
          </cell>
          <cell r="E594">
            <v>20</v>
          </cell>
          <cell r="F594">
            <v>2</v>
          </cell>
        </row>
        <row r="595">
          <cell r="A595" t="str">
            <v>FGFD02</v>
          </cell>
          <cell r="B595">
            <v>8</v>
          </cell>
          <cell r="C595">
            <v>0</v>
          </cell>
          <cell r="D595" t="str">
            <v>L601</v>
          </cell>
          <cell r="E595">
            <v>4</v>
          </cell>
          <cell r="F595">
            <v>5</v>
          </cell>
        </row>
        <row r="596">
          <cell r="A596" t="str">
            <v>FGFD02</v>
          </cell>
          <cell r="B596">
            <v>10</v>
          </cell>
          <cell r="C596">
            <v>0</v>
          </cell>
          <cell r="D596" t="str">
            <v>L601</v>
          </cell>
          <cell r="E596">
            <v>9</v>
          </cell>
          <cell r="F596">
            <v>7</v>
          </cell>
        </row>
        <row r="597">
          <cell r="A597" t="str">
            <v>FGFD02</v>
          </cell>
          <cell r="B597">
            <v>12</v>
          </cell>
          <cell r="C597">
            <v>0</v>
          </cell>
          <cell r="D597" t="str">
            <v>L601</v>
          </cell>
          <cell r="E597">
            <v>9</v>
          </cell>
          <cell r="F597">
            <v>9</v>
          </cell>
        </row>
        <row r="598">
          <cell r="A598" t="str">
            <v>FGFD02</v>
          </cell>
          <cell r="B598">
            <v>14</v>
          </cell>
          <cell r="C598">
            <v>0</v>
          </cell>
          <cell r="D598" t="str">
            <v>L601</v>
          </cell>
          <cell r="E598">
            <v>8</v>
          </cell>
          <cell r="F598">
            <v>3</v>
          </cell>
        </row>
        <row r="599">
          <cell r="A599" t="str">
            <v>FGFD02</v>
          </cell>
          <cell r="B599">
            <v>16</v>
          </cell>
          <cell r="C599">
            <v>0</v>
          </cell>
          <cell r="D599" t="str">
            <v>L601</v>
          </cell>
          <cell r="E599">
            <v>5</v>
          </cell>
          <cell r="F599">
            <v>8</v>
          </cell>
        </row>
        <row r="600">
          <cell r="A600" t="str">
            <v>FGFD02</v>
          </cell>
          <cell r="B600">
            <v>18</v>
          </cell>
          <cell r="C600">
            <v>0</v>
          </cell>
          <cell r="D600" t="str">
            <v>L601</v>
          </cell>
          <cell r="E600">
            <v>14</v>
          </cell>
          <cell r="F600">
            <v>11</v>
          </cell>
        </row>
        <row r="601">
          <cell r="A601" t="str">
            <v>FGFD02</v>
          </cell>
          <cell r="B601">
            <v>24</v>
          </cell>
          <cell r="C601">
            <v>0</v>
          </cell>
          <cell r="D601" t="str">
            <v>L601</v>
          </cell>
          <cell r="E601">
            <v>0</v>
          </cell>
          <cell r="F601">
            <v>2</v>
          </cell>
        </row>
        <row r="602">
          <cell r="A602" t="str">
            <v>FGFD02</v>
          </cell>
          <cell r="B602">
            <v>30</v>
          </cell>
          <cell r="C602">
            <v>0</v>
          </cell>
          <cell r="D602" t="str">
            <v>L601</v>
          </cell>
          <cell r="E602">
            <v>0</v>
          </cell>
          <cell r="F602">
            <v>44</v>
          </cell>
        </row>
        <row r="603">
          <cell r="A603" t="str">
            <v>FGFD02</v>
          </cell>
          <cell r="B603">
            <v>36</v>
          </cell>
          <cell r="C603">
            <v>0</v>
          </cell>
          <cell r="D603" t="str">
            <v>L601</v>
          </cell>
          <cell r="E603">
            <v>0</v>
          </cell>
          <cell r="F603">
            <v>4</v>
          </cell>
        </row>
        <row r="604">
          <cell r="A604" t="str">
            <v>FGFD02W</v>
          </cell>
          <cell r="B604">
            <v>30</v>
          </cell>
          <cell r="C604">
            <v>0</v>
          </cell>
          <cell r="D604" t="str">
            <v>L601</v>
          </cell>
          <cell r="E604">
            <v>43</v>
          </cell>
          <cell r="F604">
            <v>0</v>
          </cell>
        </row>
        <row r="605">
          <cell r="A605" t="str">
            <v>FGFD02W</v>
          </cell>
          <cell r="B605">
            <v>36</v>
          </cell>
          <cell r="C605">
            <v>0</v>
          </cell>
          <cell r="D605" t="str">
            <v>L601</v>
          </cell>
          <cell r="E605">
            <v>5</v>
          </cell>
          <cell r="F605">
            <v>0</v>
          </cell>
        </row>
        <row r="606">
          <cell r="A606" t="str">
            <v>FH-31-01</v>
          </cell>
          <cell r="B606">
            <v>1.5</v>
          </cell>
          <cell r="C606">
            <v>0</v>
          </cell>
          <cell r="D606" t="str">
            <v>L707</v>
          </cell>
          <cell r="E606">
            <v>0</v>
          </cell>
          <cell r="F606">
            <v>40</v>
          </cell>
        </row>
        <row r="607">
          <cell r="A607" t="str">
            <v>FH-31-02</v>
          </cell>
          <cell r="B607">
            <v>0.75</v>
          </cell>
          <cell r="C607">
            <v>0</v>
          </cell>
          <cell r="D607" t="str">
            <v>L707</v>
          </cell>
          <cell r="E607">
            <v>0</v>
          </cell>
          <cell r="F607">
            <v>40</v>
          </cell>
        </row>
        <row r="608">
          <cell r="A608" t="str">
            <v>FMC351</v>
          </cell>
          <cell r="B608">
            <v>2</v>
          </cell>
          <cell r="C608">
            <v>0</v>
          </cell>
          <cell r="D608" t="str">
            <v>L301</v>
          </cell>
          <cell r="E608">
            <v>0</v>
          </cell>
          <cell r="F608">
            <v>8</v>
          </cell>
        </row>
        <row r="609">
          <cell r="A609" t="str">
            <v>FMC351</v>
          </cell>
          <cell r="B609">
            <v>3</v>
          </cell>
          <cell r="C609">
            <v>0</v>
          </cell>
          <cell r="D609" t="str">
            <v>L301</v>
          </cell>
          <cell r="E609">
            <v>0</v>
          </cell>
          <cell r="F609">
            <v>5</v>
          </cell>
        </row>
        <row r="610">
          <cell r="A610" t="str">
            <v>FMC351</v>
          </cell>
          <cell r="B610">
            <v>4</v>
          </cell>
          <cell r="C610">
            <v>0</v>
          </cell>
          <cell r="D610" t="str">
            <v>L301</v>
          </cell>
          <cell r="E610">
            <v>0</v>
          </cell>
          <cell r="F610">
            <v>10</v>
          </cell>
        </row>
        <row r="611">
          <cell r="A611" t="str">
            <v>FMC351</v>
          </cell>
          <cell r="B611">
            <v>6</v>
          </cell>
          <cell r="C611">
            <v>0</v>
          </cell>
          <cell r="D611" t="str">
            <v>L301</v>
          </cell>
          <cell r="E611">
            <v>0</v>
          </cell>
          <cell r="F611">
            <v>7</v>
          </cell>
        </row>
        <row r="612">
          <cell r="A612" t="str">
            <v>FMC351</v>
          </cell>
          <cell r="B612">
            <v>8</v>
          </cell>
          <cell r="C612">
            <v>0</v>
          </cell>
          <cell r="D612" t="str">
            <v>L301</v>
          </cell>
          <cell r="E612">
            <v>0</v>
          </cell>
          <cell r="F612">
            <v>5</v>
          </cell>
        </row>
        <row r="613">
          <cell r="A613" t="str">
            <v>FMC351</v>
          </cell>
          <cell r="B613">
            <v>10</v>
          </cell>
          <cell r="C613">
            <v>0</v>
          </cell>
          <cell r="D613" t="str">
            <v>L301</v>
          </cell>
          <cell r="E613">
            <v>0</v>
          </cell>
          <cell r="F613">
            <v>2</v>
          </cell>
        </row>
        <row r="614">
          <cell r="A614" t="str">
            <v>FMC351</v>
          </cell>
          <cell r="B614">
            <v>12</v>
          </cell>
          <cell r="C614">
            <v>0</v>
          </cell>
          <cell r="D614" t="str">
            <v>L301</v>
          </cell>
          <cell r="E614">
            <v>0</v>
          </cell>
          <cell r="F614">
            <v>3</v>
          </cell>
        </row>
        <row r="615">
          <cell r="A615" t="str">
            <v>FMC351</v>
          </cell>
          <cell r="B615">
            <v>14</v>
          </cell>
          <cell r="C615">
            <v>0</v>
          </cell>
          <cell r="D615" t="str">
            <v>L301</v>
          </cell>
          <cell r="E615">
            <v>0</v>
          </cell>
          <cell r="F615">
            <v>3</v>
          </cell>
        </row>
        <row r="616">
          <cell r="A616" t="str">
            <v>FMC351</v>
          </cell>
          <cell r="B616">
            <v>16</v>
          </cell>
          <cell r="C616">
            <v>0</v>
          </cell>
          <cell r="D616" t="str">
            <v>L301</v>
          </cell>
          <cell r="E616">
            <v>0</v>
          </cell>
          <cell r="F616">
            <v>1</v>
          </cell>
        </row>
        <row r="617">
          <cell r="A617" t="str">
            <v>FMC351</v>
          </cell>
          <cell r="B617">
            <v>20</v>
          </cell>
          <cell r="C617">
            <v>0</v>
          </cell>
          <cell r="D617" t="str">
            <v>L301</v>
          </cell>
          <cell r="E617">
            <v>0</v>
          </cell>
          <cell r="F617">
            <v>6</v>
          </cell>
        </row>
        <row r="618">
          <cell r="A618" t="str">
            <v>FMC351</v>
          </cell>
          <cell r="B618">
            <v>24</v>
          </cell>
          <cell r="C618">
            <v>0</v>
          </cell>
          <cell r="D618" t="str">
            <v>L301</v>
          </cell>
          <cell r="E618">
            <v>0</v>
          </cell>
          <cell r="F618">
            <v>1</v>
          </cell>
        </row>
        <row r="619">
          <cell r="A619" t="str">
            <v>FMC351</v>
          </cell>
          <cell r="B619">
            <v>30</v>
          </cell>
          <cell r="C619">
            <v>0</v>
          </cell>
          <cell r="D619" t="str">
            <v>L301</v>
          </cell>
          <cell r="E619">
            <v>0</v>
          </cell>
          <cell r="F619">
            <v>2</v>
          </cell>
        </row>
        <row r="620">
          <cell r="A620" t="str">
            <v>FMC651</v>
          </cell>
          <cell r="B620">
            <v>8</v>
          </cell>
          <cell r="C620">
            <v>0</v>
          </cell>
          <cell r="D620" t="str">
            <v>L301</v>
          </cell>
          <cell r="E620">
            <v>0</v>
          </cell>
          <cell r="F620">
            <v>1</v>
          </cell>
        </row>
        <row r="621">
          <cell r="A621" t="str">
            <v>FMC651</v>
          </cell>
          <cell r="B621">
            <v>10</v>
          </cell>
          <cell r="C621">
            <v>0</v>
          </cell>
          <cell r="D621" t="str">
            <v>L301</v>
          </cell>
          <cell r="E621">
            <v>0</v>
          </cell>
          <cell r="F621">
            <v>1</v>
          </cell>
        </row>
        <row r="622">
          <cell r="A622" t="str">
            <v>FMC651</v>
          </cell>
          <cell r="B622">
            <v>14</v>
          </cell>
          <cell r="C622">
            <v>0</v>
          </cell>
          <cell r="D622" t="str">
            <v>L301</v>
          </cell>
          <cell r="E622">
            <v>0</v>
          </cell>
          <cell r="F622">
            <v>3</v>
          </cell>
        </row>
        <row r="623">
          <cell r="A623" t="str">
            <v>FMC661</v>
          </cell>
          <cell r="B623">
            <v>20</v>
          </cell>
          <cell r="C623">
            <v>0</v>
          </cell>
          <cell r="D623" t="str">
            <v>L301</v>
          </cell>
          <cell r="E623">
            <v>0</v>
          </cell>
          <cell r="F623">
            <v>1</v>
          </cell>
        </row>
        <row r="624">
          <cell r="A624" t="str">
            <v>FMC9A1</v>
          </cell>
          <cell r="B624">
            <v>10</v>
          </cell>
          <cell r="C624">
            <v>0</v>
          </cell>
          <cell r="D624" t="str">
            <v>L301</v>
          </cell>
          <cell r="E624">
            <v>0</v>
          </cell>
          <cell r="F624">
            <v>2</v>
          </cell>
        </row>
        <row r="625">
          <cell r="A625" t="str">
            <v>FMC9A1</v>
          </cell>
          <cell r="B625">
            <v>12</v>
          </cell>
          <cell r="C625">
            <v>0</v>
          </cell>
          <cell r="D625" t="str">
            <v>L301</v>
          </cell>
          <cell r="E625">
            <v>0</v>
          </cell>
          <cell r="F625">
            <v>3</v>
          </cell>
        </row>
        <row r="626">
          <cell r="A626" t="str">
            <v>FMCA81</v>
          </cell>
          <cell r="B626">
            <v>2</v>
          </cell>
          <cell r="C626">
            <v>0</v>
          </cell>
          <cell r="D626" t="str">
            <v>L301</v>
          </cell>
          <cell r="E626">
            <v>0</v>
          </cell>
          <cell r="F626">
            <v>1</v>
          </cell>
        </row>
        <row r="627">
          <cell r="A627" t="str">
            <v>FMD351</v>
          </cell>
          <cell r="B627">
            <v>2</v>
          </cell>
          <cell r="C627">
            <v>0</v>
          </cell>
          <cell r="D627" t="str">
            <v>L301</v>
          </cell>
          <cell r="E627">
            <v>0</v>
          </cell>
          <cell r="F627">
            <v>1</v>
          </cell>
        </row>
        <row r="628">
          <cell r="A628" t="str">
            <v>FMD351</v>
          </cell>
          <cell r="B628">
            <v>3</v>
          </cell>
          <cell r="C628">
            <v>0</v>
          </cell>
          <cell r="D628" t="str">
            <v>L301</v>
          </cell>
          <cell r="E628">
            <v>0</v>
          </cell>
          <cell r="F628">
            <v>1</v>
          </cell>
        </row>
        <row r="629">
          <cell r="A629" t="str">
            <v>FMD351</v>
          </cell>
          <cell r="B629">
            <v>6</v>
          </cell>
          <cell r="C629">
            <v>0</v>
          </cell>
          <cell r="D629" t="str">
            <v>L301</v>
          </cell>
          <cell r="E629">
            <v>0</v>
          </cell>
          <cell r="F629">
            <v>2</v>
          </cell>
        </row>
        <row r="630">
          <cell r="A630" t="str">
            <v>FMD351</v>
          </cell>
          <cell r="B630">
            <v>8</v>
          </cell>
          <cell r="C630">
            <v>0</v>
          </cell>
          <cell r="D630" t="str">
            <v>L301</v>
          </cell>
          <cell r="E630">
            <v>0</v>
          </cell>
          <cell r="F630">
            <v>2</v>
          </cell>
        </row>
        <row r="631">
          <cell r="A631" t="str">
            <v>FMD651</v>
          </cell>
          <cell r="B631">
            <v>2</v>
          </cell>
          <cell r="C631">
            <v>0</v>
          </cell>
          <cell r="D631" t="str">
            <v>L301</v>
          </cell>
          <cell r="E631">
            <v>0</v>
          </cell>
          <cell r="F631">
            <v>2</v>
          </cell>
        </row>
        <row r="632">
          <cell r="A632" t="str">
            <v>FMD651</v>
          </cell>
          <cell r="B632">
            <v>3</v>
          </cell>
          <cell r="C632">
            <v>0</v>
          </cell>
          <cell r="D632" t="str">
            <v>L301</v>
          </cell>
          <cell r="E632">
            <v>0</v>
          </cell>
          <cell r="F632">
            <v>3</v>
          </cell>
        </row>
        <row r="633">
          <cell r="A633" t="str">
            <v>FMD651</v>
          </cell>
          <cell r="B633">
            <v>4</v>
          </cell>
          <cell r="C633">
            <v>0</v>
          </cell>
          <cell r="D633" t="str">
            <v>L301</v>
          </cell>
          <cell r="E633">
            <v>0</v>
          </cell>
          <cell r="F633">
            <v>3</v>
          </cell>
        </row>
        <row r="634">
          <cell r="A634" t="str">
            <v>FMD651</v>
          </cell>
          <cell r="B634">
            <v>6</v>
          </cell>
          <cell r="C634">
            <v>0</v>
          </cell>
          <cell r="D634" t="str">
            <v>L301</v>
          </cell>
          <cell r="E634">
            <v>0</v>
          </cell>
          <cell r="F634">
            <v>5</v>
          </cell>
        </row>
        <row r="635">
          <cell r="A635" t="str">
            <v>FML671</v>
          </cell>
          <cell r="B635">
            <v>8</v>
          </cell>
          <cell r="C635">
            <v>0</v>
          </cell>
          <cell r="D635" t="str">
            <v>L302</v>
          </cell>
          <cell r="E635">
            <v>0</v>
          </cell>
          <cell r="F635">
            <v>1</v>
          </cell>
        </row>
        <row r="636">
          <cell r="A636" t="str">
            <v>FML681</v>
          </cell>
          <cell r="B636">
            <v>12</v>
          </cell>
          <cell r="C636">
            <v>0</v>
          </cell>
          <cell r="D636" t="str">
            <v>L302</v>
          </cell>
          <cell r="E636">
            <v>0</v>
          </cell>
          <cell r="F636">
            <v>1</v>
          </cell>
        </row>
        <row r="637">
          <cell r="A637" t="str">
            <v>FMS3J4R</v>
          </cell>
          <cell r="B637">
            <v>2</v>
          </cell>
          <cell r="C637">
            <v>0</v>
          </cell>
          <cell r="D637" t="str">
            <v>L303</v>
          </cell>
          <cell r="E637">
            <v>0</v>
          </cell>
          <cell r="F637">
            <v>1</v>
          </cell>
        </row>
        <row r="638">
          <cell r="A638" t="str">
            <v>FMS3J4R</v>
          </cell>
          <cell r="B638">
            <v>3</v>
          </cell>
          <cell r="C638">
            <v>0</v>
          </cell>
          <cell r="D638" t="str">
            <v>L303</v>
          </cell>
          <cell r="E638">
            <v>0</v>
          </cell>
          <cell r="F638">
            <v>2</v>
          </cell>
        </row>
        <row r="639">
          <cell r="A639" t="str">
            <v>FMS3J4R</v>
          </cell>
          <cell r="B639">
            <v>4</v>
          </cell>
          <cell r="C639">
            <v>0</v>
          </cell>
          <cell r="D639" t="str">
            <v>L303</v>
          </cell>
          <cell r="E639">
            <v>0</v>
          </cell>
          <cell r="F639">
            <v>4</v>
          </cell>
        </row>
        <row r="640">
          <cell r="A640" t="str">
            <v>FMS3J4R</v>
          </cell>
          <cell r="B640">
            <v>6</v>
          </cell>
          <cell r="C640">
            <v>0</v>
          </cell>
          <cell r="D640" t="str">
            <v>L303</v>
          </cell>
          <cell r="E640">
            <v>0</v>
          </cell>
          <cell r="F640">
            <v>2</v>
          </cell>
        </row>
        <row r="641">
          <cell r="A641" t="str">
            <v>FMS3J4R</v>
          </cell>
          <cell r="B641">
            <v>12</v>
          </cell>
          <cell r="C641">
            <v>0</v>
          </cell>
          <cell r="D641" t="str">
            <v>L303</v>
          </cell>
          <cell r="E641">
            <v>0</v>
          </cell>
          <cell r="F641">
            <v>1</v>
          </cell>
        </row>
        <row r="642">
          <cell r="A642" t="str">
            <v>FMS3Y4R</v>
          </cell>
          <cell r="B642">
            <v>24</v>
          </cell>
          <cell r="C642">
            <v>0</v>
          </cell>
          <cell r="D642" t="str">
            <v>L303</v>
          </cell>
          <cell r="E642">
            <v>0</v>
          </cell>
          <cell r="F642">
            <v>1</v>
          </cell>
        </row>
        <row r="643">
          <cell r="A643" t="str">
            <v>FMS6J4R</v>
          </cell>
          <cell r="B643">
            <v>2</v>
          </cell>
          <cell r="C643">
            <v>0</v>
          </cell>
          <cell r="D643" t="str">
            <v>L303</v>
          </cell>
          <cell r="E643">
            <v>0</v>
          </cell>
          <cell r="F643">
            <v>3</v>
          </cell>
        </row>
        <row r="644">
          <cell r="A644" t="str">
            <v>FMS6J4R</v>
          </cell>
          <cell r="B644">
            <v>4</v>
          </cell>
          <cell r="C644">
            <v>0</v>
          </cell>
          <cell r="D644" t="str">
            <v>L303</v>
          </cell>
          <cell r="E644">
            <v>0</v>
          </cell>
          <cell r="F644">
            <v>3</v>
          </cell>
        </row>
        <row r="645">
          <cell r="A645" t="str">
            <v>FMS6J4R</v>
          </cell>
          <cell r="B645">
            <v>6</v>
          </cell>
          <cell r="C645">
            <v>0</v>
          </cell>
          <cell r="D645" t="str">
            <v>L303</v>
          </cell>
          <cell r="E645">
            <v>0</v>
          </cell>
          <cell r="F645">
            <v>3</v>
          </cell>
        </row>
        <row r="646">
          <cell r="A646" t="str">
            <v>FMS6J4R</v>
          </cell>
          <cell r="B646">
            <v>8</v>
          </cell>
          <cell r="C646">
            <v>0</v>
          </cell>
          <cell r="D646" t="str">
            <v>L303</v>
          </cell>
          <cell r="E646">
            <v>0</v>
          </cell>
          <cell r="F646">
            <v>1</v>
          </cell>
        </row>
        <row r="647">
          <cell r="A647" t="str">
            <v>FMS6J4R</v>
          </cell>
          <cell r="B647">
            <v>14</v>
          </cell>
          <cell r="C647">
            <v>0</v>
          </cell>
          <cell r="D647" t="str">
            <v>L303</v>
          </cell>
          <cell r="E647">
            <v>0</v>
          </cell>
          <cell r="F647">
            <v>1</v>
          </cell>
        </row>
        <row r="648">
          <cell r="A648" t="str">
            <v>FPC101</v>
          </cell>
          <cell r="B648">
            <v>0.75</v>
          </cell>
          <cell r="C648">
            <v>0</v>
          </cell>
          <cell r="D648" t="str">
            <v>L301</v>
          </cell>
          <cell r="E648">
            <v>18</v>
          </cell>
          <cell r="F648">
            <v>19</v>
          </cell>
        </row>
        <row r="649">
          <cell r="A649" t="str">
            <v>FPC101</v>
          </cell>
          <cell r="B649">
            <v>1</v>
          </cell>
          <cell r="C649">
            <v>0</v>
          </cell>
          <cell r="D649" t="str">
            <v>L301</v>
          </cell>
          <cell r="E649">
            <v>51</v>
          </cell>
          <cell r="F649">
            <v>51</v>
          </cell>
        </row>
        <row r="650">
          <cell r="A650" t="str">
            <v>FPC101</v>
          </cell>
          <cell r="B650">
            <v>1.5</v>
          </cell>
          <cell r="C650">
            <v>0</v>
          </cell>
          <cell r="D650" t="str">
            <v>L301</v>
          </cell>
          <cell r="E650">
            <v>12</v>
          </cell>
          <cell r="F650">
            <v>13</v>
          </cell>
        </row>
        <row r="651">
          <cell r="A651" t="str">
            <v>FPC101</v>
          </cell>
          <cell r="B651">
            <v>2</v>
          </cell>
          <cell r="C651">
            <v>0</v>
          </cell>
          <cell r="D651" t="str">
            <v>L301</v>
          </cell>
          <cell r="E651">
            <v>25</v>
          </cell>
          <cell r="F651">
            <v>27</v>
          </cell>
        </row>
        <row r="652">
          <cell r="A652" t="str">
            <v>FPC101</v>
          </cell>
          <cell r="B652">
            <v>3</v>
          </cell>
          <cell r="C652">
            <v>0</v>
          </cell>
          <cell r="D652" t="str">
            <v>L301</v>
          </cell>
          <cell r="E652">
            <v>28</v>
          </cell>
          <cell r="F652">
            <v>28</v>
          </cell>
        </row>
        <row r="653">
          <cell r="A653" t="str">
            <v>FPC101</v>
          </cell>
          <cell r="B653">
            <v>4</v>
          </cell>
          <cell r="C653">
            <v>0</v>
          </cell>
          <cell r="D653" t="str">
            <v>L301</v>
          </cell>
          <cell r="E653">
            <v>20</v>
          </cell>
          <cell r="F653">
            <v>20</v>
          </cell>
        </row>
        <row r="654">
          <cell r="A654" t="str">
            <v>FPC101</v>
          </cell>
          <cell r="B654">
            <v>6</v>
          </cell>
          <cell r="C654">
            <v>0</v>
          </cell>
          <cell r="D654" t="str">
            <v>L301</v>
          </cell>
          <cell r="E654">
            <v>6</v>
          </cell>
          <cell r="F654">
            <v>11</v>
          </cell>
        </row>
        <row r="655">
          <cell r="A655" t="str">
            <v>FPC101</v>
          </cell>
          <cell r="B655">
            <v>8</v>
          </cell>
          <cell r="C655">
            <v>0</v>
          </cell>
          <cell r="D655" t="str">
            <v>L301</v>
          </cell>
          <cell r="E655">
            <v>4</v>
          </cell>
          <cell r="F655">
            <v>5</v>
          </cell>
        </row>
        <row r="656">
          <cell r="A656" t="str">
            <v>FPC101</v>
          </cell>
          <cell r="B656">
            <v>10</v>
          </cell>
          <cell r="C656">
            <v>0</v>
          </cell>
          <cell r="D656" t="str">
            <v>L301</v>
          </cell>
          <cell r="E656">
            <v>0</v>
          </cell>
          <cell r="F656">
            <v>2</v>
          </cell>
        </row>
        <row r="657">
          <cell r="A657" t="str">
            <v>FPC101</v>
          </cell>
          <cell r="B657">
            <v>12</v>
          </cell>
          <cell r="C657">
            <v>0</v>
          </cell>
          <cell r="D657" t="str">
            <v>L301</v>
          </cell>
          <cell r="E657">
            <v>6</v>
          </cell>
          <cell r="F657">
            <v>7</v>
          </cell>
        </row>
        <row r="658">
          <cell r="A658" t="str">
            <v>FPC109</v>
          </cell>
          <cell r="B658">
            <v>0.75</v>
          </cell>
          <cell r="C658">
            <v>0</v>
          </cell>
          <cell r="D658" t="str">
            <v>L301</v>
          </cell>
          <cell r="E658">
            <v>3</v>
          </cell>
          <cell r="F658">
            <v>6</v>
          </cell>
        </row>
        <row r="659">
          <cell r="A659" t="str">
            <v>FPC109</v>
          </cell>
          <cell r="B659">
            <v>1</v>
          </cell>
          <cell r="C659">
            <v>0</v>
          </cell>
          <cell r="D659" t="str">
            <v>L301</v>
          </cell>
          <cell r="E659">
            <v>0</v>
          </cell>
          <cell r="F659">
            <v>10</v>
          </cell>
        </row>
        <row r="660">
          <cell r="A660" t="str">
            <v>FPC109</v>
          </cell>
          <cell r="B660">
            <v>2</v>
          </cell>
          <cell r="C660">
            <v>0</v>
          </cell>
          <cell r="D660" t="str">
            <v>L301</v>
          </cell>
          <cell r="E660">
            <v>17</v>
          </cell>
          <cell r="F660">
            <v>6</v>
          </cell>
        </row>
        <row r="661">
          <cell r="A661" t="str">
            <v>FPC109</v>
          </cell>
          <cell r="B661">
            <v>3</v>
          </cell>
          <cell r="C661">
            <v>0</v>
          </cell>
          <cell r="D661" t="str">
            <v>L301</v>
          </cell>
          <cell r="E661">
            <v>4</v>
          </cell>
          <cell r="F661">
            <v>4</v>
          </cell>
        </row>
        <row r="662">
          <cell r="A662" t="str">
            <v>FPC109</v>
          </cell>
          <cell r="B662">
            <v>4</v>
          </cell>
          <cell r="C662">
            <v>0</v>
          </cell>
          <cell r="D662" t="str">
            <v>L301</v>
          </cell>
          <cell r="E662">
            <v>2</v>
          </cell>
          <cell r="F662">
            <v>12</v>
          </cell>
        </row>
        <row r="663">
          <cell r="A663" t="str">
            <v>FPC109</v>
          </cell>
          <cell r="B663">
            <v>6</v>
          </cell>
          <cell r="C663">
            <v>0</v>
          </cell>
          <cell r="D663" t="str">
            <v>L301</v>
          </cell>
          <cell r="E663">
            <v>6</v>
          </cell>
          <cell r="F663">
            <v>26</v>
          </cell>
        </row>
        <row r="664">
          <cell r="A664" t="str">
            <v>FPC109</v>
          </cell>
          <cell r="B664">
            <v>8</v>
          </cell>
          <cell r="C664">
            <v>0</v>
          </cell>
          <cell r="D664" t="str">
            <v>L301</v>
          </cell>
          <cell r="E664">
            <v>0</v>
          </cell>
          <cell r="F664">
            <v>2</v>
          </cell>
        </row>
        <row r="665">
          <cell r="A665" t="str">
            <v>FPC109</v>
          </cell>
          <cell r="B665">
            <v>10</v>
          </cell>
          <cell r="C665">
            <v>0</v>
          </cell>
          <cell r="D665" t="str">
            <v>L301</v>
          </cell>
          <cell r="E665">
            <v>6</v>
          </cell>
          <cell r="F665">
            <v>7</v>
          </cell>
        </row>
        <row r="666">
          <cell r="A666" t="str">
            <v>FPC109</v>
          </cell>
          <cell r="B666">
            <v>12</v>
          </cell>
          <cell r="C666">
            <v>0</v>
          </cell>
          <cell r="D666" t="str">
            <v>L301</v>
          </cell>
          <cell r="E666">
            <v>7</v>
          </cell>
          <cell r="F666">
            <v>8</v>
          </cell>
        </row>
        <row r="667">
          <cell r="A667" t="str">
            <v>FPC109</v>
          </cell>
          <cell r="B667">
            <v>16</v>
          </cell>
          <cell r="C667">
            <v>0</v>
          </cell>
          <cell r="D667" t="str">
            <v>L301</v>
          </cell>
          <cell r="E667">
            <v>1</v>
          </cell>
          <cell r="F667">
            <v>2</v>
          </cell>
        </row>
        <row r="668">
          <cell r="A668" t="str">
            <v>FPC109</v>
          </cell>
          <cell r="B668">
            <v>18</v>
          </cell>
          <cell r="C668">
            <v>0</v>
          </cell>
          <cell r="D668" t="str">
            <v>L301</v>
          </cell>
          <cell r="E668">
            <v>6</v>
          </cell>
          <cell r="F668">
            <v>9</v>
          </cell>
        </row>
        <row r="669">
          <cell r="A669" t="str">
            <v>FPC109</v>
          </cell>
          <cell r="B669">
            <v>24</v>
          </cell>
          <cell r="C669">
            <v>0</v>
          </cell>
          <cell r="D669" t="str">
            <v>L301</v>
          </cell>
          <cell r="E669">
            <v>6</v>
          </cell>
          <cell r="F669">
            <v>6</v>
          </cell>
        </row>
        <row r="670">
          <cell r="A670" t="str">
            <v>FPC301</v>
          </cell>
          <cell r="B670">
            <v>0.5</v>
          </cell>
          <cell r="C670">
            <v>0</v>
          </cell>
          <cell r="D670" t="str">
            <v>L301</v>
          </cell>
          <cell r="E670">
            <v>0</v>
          </cell>
          <cell r="F670">
            <v>7</v>
          </cell>
        </row>
        <row r="671">
          <cell r="A671" t="str">
            <v>FPC301</v>
          </cell>
          <cell r="B671">
            <v>1</v>
          </cell>
          <cell r="C671">
            <v>0</v>
          </cell>
          <cell r="D671" t="str">
            <v>L301</v>
          </cell>
          <cell r="E671">
            <v>7</v>
          </cell>
          <cell r="F671">
            <v>14</v>
          </cell>
        </row>
        <row r="672">
          <cell r="A672" t="str">
            <v>FPC301</v>
          </cell>
          <cell r="B672">
            <v>1.5</v>
          </cell>
          <cell r="C672">
            <v>0</v>
          </cell>
          <cell r="D672" t="str">
            <v>L301</v>
          </cell>
          <cell r="E672">
            <v>2</v>
          </cell>
          <cell r="F672">
            <v>14</v>
          </cell>
        </row>
        <row r="673">
          <cell r="A673" t="str">
            <v>FPC301</v>
          </cell>
          <cell r="B673">
            <v>2</v>
          </cell>
          <cell r="C673">
            <v>0</v>
          </cell>
          <cell r="D673" t="str">
            <v>L301</v>
          </cell>
          <cell r="E673">
            <v>14</v>
          </cell>
          <cell r="F673">
            <v>25</v>
          </cell>
        </row>
        <row r="674">
          <cell r="A674" t="str">
            <v>FPC301</v>
          </cell>
          <cell r="B674">
            <v>3</v>
          </cell>
          <cell r="C674">
            <v>0</v>
          </cell>
          <cell r="D674" t="str">
            <v>L301</v>
          </cell>
          <cell r="E674">
            <v>4</v>
          </cell>
          <cell r="F674">
            <v>35</v>
          </cell>
        </row>
        <row r="675">
          <cell r="A675" t="str">
            <v>FPC301</v>
          </cell>
          <cell r="B675">
            <v>4</v>
          </cell>
          <cell r="C675">
            <v>0</v>
          </cell>
          <cell r="D675" t="str">
            <v>L301</v>
          </cell>
          <cell r="E675">
            <v>0</v>
          </cell>
          <cell r="F675">
            <v>11</v>
          </cell>
        </row>
        <row r="676">
          <cell r="A676" t="str">
            <v>FPC301</v>
          </cell>
          <cell r="B676">
            <v>6</v>
          </cell>
          <cell r="C676">
            <v>0</v>
          </cell>
          <cell r="D676" t="str">
            <v>L301</v>
          </cell>
          <cell r="E676">
            <v>0</v>
          </cell>
          <cell r="F676">
            <v>14</v>
          </cell>
        </row>
        <row r="677">
          <cell r="A677" t="str">
            <v>FPC301</v>
          </cell>
          <cell r="B677">
            <v>8</v>
          </cell>
          <cell r="C677">
            <v>0</v>
          </cell>
          <cell r="D677" t="str">
            <v>L301</v>
          </cell>
          <cell r="E677">
            <v>0</v>
          </cell>
          <cell r="F677">
            <v>10</v>
          </cell>
        </row>
        <row r="678">
          <cell r="A678" t="str">
            <v>FPC301</v>
          </cell>
          <cell r="B678">
            <v>10</v>
          </cell>
          <cell r="C678">
            <v>0</v>
          </cell>
          <cell r="D678" t="str">
            <v>L301</v>
          </cell>
          <cell r="E678">
            <v>0</v>
          </cell>
          <cell r="F678">
            <v>6</v>
          </cell>
        </row>
        <row r="679">
          <cell r="A679" t="str">
            <v>FPC301</v>
          </cell>
          <cell r="B679">
            <v>12</v>
          </cell>
          <cell r="C679">
            <v>0</v>
          </cell>
          <cell r="D679" t="str">
            <v>L301</v>
          </cell>
          <cell r="E679">
            <v>0</v>
          </cell>
          <cell r="F679">
            <v>6</v>
          </cell>
        </row>
        <row r="680">
          <cell r="A680" t="str">
            <v>FPC309</v>
          </cell>
          <cell r="B680">
            <v>2</v>
          </cell>
          <cell r="C680">
            <v>0</v>
          </cell>
          <cell r="D680" t="str">
            <v>L301</v>
          </cell>
          <cell r="E680">
            <v>12</v>
          </cell>
          <cell r="F680">
            <v>2</v>
          </cell>
        </row>
        <row r="681">
          <cell r="A681" t="str">
            <v>FPC601</v>
          </cell>
          <cell r="B681">
            <v>0.5</v>
          </cell>
          <cell r="C681">
            <v>0</v>
          </cell>
          <cell r="D681" t="str">
            <v>L301</v>
          </cell>
          <cell r="E681">
            <v>1</v>
          </cell>
          <cell r="F681">
            <v>10</v>
          </cell>
        </row>
        <row r="682">
          <cell r="A682" t="str">
            <v>FPC601</v>
          </cell>
          <cell r="B682">
            <v>0.75</v>
          </cell>
          <cell r="C682">
            <v>0</v>
          </cell>
          <cell r="D682" t="str">
            <v>L301</v>
          </cell>
          <cell r="E682">
            <v>1</v>
          </cell>
          <cell r="F682">
            <v>1</v>
          </cell>
        </row>
        <row r="683">
          <cell r="A683" t="str">
            <v>FPC601</v>
          </cell>
          <cell r="B683">
            <v>1</v>
          </cell>
          <cell r="C683">
            <v>0</v>
          </cell>
          <cell r="D683" t="str">
            <v>L301</v>
          </cell>
          <cell r="E683">
            <v>2</v>
          </cell>
          <cell r="F683">
            <v>14</v>
          </cell>
        </row>
        <row r="684">
          <cell r="A684" t="str">
            <v>FPC601</v>
          </cell>
          <cell r="B684">
            <v>1.5</v>
          </cell>
          <cell r="C684">
            <v>0</v>
          </cell>
          <cell r="D684" t="str">
            <v>L301</v>
          </cell>
          <cell r="E684">
            <v>0</v>
          </cell>
          <cell r="F684">
            <v>9</v>
          </cell>
        </row>
        <row r="685">
          <cell r="A685" t="str">
            <v>FPC601</v>
          </cell>
          <cell r="B685">
            <v>2</v>
          </cell>
          <cell r="C685">
            <v>0</v>
          </cell>
          <cell r="D685" t="str">
            <v>L301</v>
          </cell>
          <cell r="E685">
            <v>0</v>
          </cell>
          <cell r="F685">
            <v>8</v>
          </cell>
        </row>
        <row r="686">
          <cell r="A686" t="str">
            <v>FPC601</v>
          </cell>
          <cell r="B686">
            <v>3</v>
          </cell>
          <cell r="C686">
            <v>0</v>
          </cell>
          <cell r="D686" t="str">
            <v>L301</v>
          </cell>
          <cell r="E686">
            <v>0</v>
          </cell>
          <cell r="F686">
            <v>3</v>
          </cell>
        </row>
        <row r="687">
          <cell r="A687" t="str">
            <v>FPC601</v>
          </cell>
          <cell r="B687">
            <v>4</v>
          </cell>
          <cell r="C687">
            <v>0</v>
          </cell>
          <cell r="D687" t="str">
            <v>L301</v>
          </cell>
          <cell r="E687">
            <v>0</v>
          </cell>
          <cell r="F687">
            <v>8</v>
          </cell>
        </row>
        <row r="688">
          <cell r="A688" t="str">
            <v>FPC601</v>
          </cell>
          <cell r="B688">
            <v>6</v>
          </cell>
          <cell r="C688">
            <v>0</v>
          </cell>
          <cell r="D688" t="str">
            <v>L301</v>
          </cell>
          <cell r="E688">
            <v>0</v>
          </cell>
          <cell r="F688">
            <v>3</v>
          </cell>
        </row>
        <row r="689">
          <cell r="A689" t="str">
            <v>FPC601</v>
          </cell>
          <cell r="B689">
            <v>12</v>
          </cell>
          <cell r="C689">
            <v>0</v>
          </cell>
          <cell r="D689" t="str">
            <v>L301</v>
          </cell>
          <cell r="E689">
            <v>0</v>
          </cell>
          <cell r="F689">
            <v>3</v>
          </cell>
        </row>
        <row r="690">
          <cell r="A690" t="str">
            <v>FPCP09</v>
          </cell>
          <cell r="B690">
            <v>48</v>
          </cell>
          <cell r="C690">
            <v>0</v>
          </cell>
          <cell r="D690" t="str">
            <v>L301</v>
          </cell>
          <cell r="E690">
            <v>1</v>
          </cell>
          <cell r="F690">
            <v>1</v>
          </cell>
        </row>
        <row r="691">
          <cell r="A691" t="str">
            <v>FPCP09</v>
          </cell>
          <cell r="B691">
            <v>84</v>
          </cell>
          <cell r="C691">
            <v>0</v>
          </cell>
          <cell r="D691" t="str">
            <v>L301</v>
          </cell>
          <cell r="E691">
            <v>0</v>
          </cell>
          <cell r="F691">
            <v>1</v>
          </cell>
        </row>
        <row r="692">
          <cell r="A692" t="str">
            <v>FPCP09W</v>
          </cell>
          <cell r="B692">
            <v>30</v>
          </cell>
          <cell r="C692">
            <v>0</v>
          </cell>
          <cell r="D692" t="str">
            <v>L301</v>
          </cell>
          <cell r="E692">
            <v>20</v>
          </cell>
          <cell r="F692">
            <v>20</v>
          </cell>
        </row>
        <row r="693">
          <cell r="A693" t="str">
            <v>FPCP09W</v>
          </cell>
          <cell r="B693">
            <v>36</v>
          </cell>
          <cell r="C693">
            <v>0</v>
          </cell>
          <cell r="D693" t="str">
            <v>L301</v>
          </cell>
          <cell r="E693">
            <v>15</v>
          </cell>
          <cell r="F693">
            <v>15</v>
          </cell>
        </row>
        <row r="694">
          <cell r="A694" t="str">
            <v>FPCP09W</v>
          </cell>
          <cell r="B694">
            <v>48</v>
          </cell>
          <cell r="C694">
            <v>0</v>
          </cell>
          <cell r="D694" t="str">
            <v>L301</v>
          </cell>
          <cell r="E694">
            <v>21</v>
          </cell>
          <cell r="F694">
            <v>21</v>
          </cell>
        </row>
        <row r="695">
          <cell r="A695" t="str">
            <v>FPCP09W</v>
          </cell>
          <cell r="B695">
            <v>84</v>
          </cell>
          <cell r="C695">
            <v>0</v>
          </cell>
          <cell r="D695" t="str">
            <v>L301</v>
          </cell>
          <cell r="E695">
            <v>4</v>
          </cell>
          <cell r="F695">
            <v>4</v>
          </cell>
        </row>
        <row r="696">
          <cell r="A696" t="str">
            <v>FPCP09WJ</v>
          </cell>
          <cell r="B696">
            <v>48</v>
          </cell>
          <cell r="C696">
            <v>0</v>
          </cell>
          <cell r="D696" t="str">
            <v>L301</v>
          </cell>
          <cell r="E696">
            <v>3</v>
          </cell>
          <cell r="F696">
            <v>3</v>
          </cell>
        </row>
        <row r="697">
          <cell r="A697" t="str">
            <v>FPP143</v>
          </cell>
          <cell r="B697">
            <v>2</v>
          </cell>
          <cell r="C697">
            <v>0</v>
          </cell>
          <cell r="D697" t="str">
            <v>L601</v>
          </cell>
          <cell r="E697">
            <v>16</v>
          </cell>
          <cell r="F697">
            <v>0</v>
          </cell>
        </row>
        <row r="698">
          <cell r="A698" t="str">
            <v>FPP143</v>
          </cell>
          <cell r="B698">
            <v>3</v>
          </cell>
          <cell r="C698">
            <v>0</v>
          </cell>
          <cell r="D698" t="str">
            <v>L601</v>
          </cell>
          <cell r="E698">
            <v>7</v>
          </cell>
          <cell r="F698">
            <v>0</v>
          </cell>
        </row>
        <row r="699">
          <cell r="A699" t="str">
            <v>FPP143</v>
          </cell>
          <cell r="B699">
            <v>6</v>
          </cell>
          <cell r="C699">
            <v>0</v>
          </cell>
          <cell r="D699" t="str">
            <v>L601</v>
          </cell>
          <cell r="E699">
            <v>3</v>
          </cell>
          <cell r="F699">
            <v>0</v>
          </cell>
        </row>
        <row r="700">
          <cell r="A700" t="str">
            <v>FPP143</v>
          </cell>
          <cell r="B700">
            <v>8</v>
          </cell>
          <cell r="C700">
            <v>0</v>
          </cell>
          <cell r="D700" t="str">
            <v>L601</v>
          </cell>
          <cell r="E700">
            <v>7</v>
          </cell>
          <cell r="F700">
            <v>0</v>
          </cell>
        </row>
        <row r="701">
          <cell r="A701" t="str">
            <v>FRC101</v>
          </cell>
          <cell r="B701">
            <v>1</v>
          </cell>
          <cell r="C701">
            <v>0.75</v>
          </cell>
          <cell r="D701" t="str">
            <v>L301</v>
          </cell>
          <cell r="E701">
            <v>0</v>
          </cell>
          <cell r="F701">
            <v>1</v>
          </cell>
        </row>
        <row r="702">
          <cell r="A702" t="str">
            <v>FRC101</v>
          </cell>
          <cell r="B702">
            <v>2</v>
          </cell>
          <cell r="C702">
            <v>0.75</v>
          </cell>
          <cell r="D702" t="str">
            <v>L301</v>
          </cell>
          <cell r="E702">
            <v>0</v>
          </cell>
          <cell r="F702">
            <v>25</v>
          </cell>
        </row>
        <row r="703">
          <cell r="A703" t="str">
            <v>FRC101</v>
          </cell>
          <cell r="B703">
            <v>2</v>
          </cell>
          <cell r="C703">
            <v>1</v>
          </cell>
          <cell r="D703" t="str">
            <v>L301</v>
          </cell>
          <cell r="E703">
            <v>3</v>
          </cell>
          <cell r="F703">
            <v>3</v>
          </cell>
        </row>
        <row r="704">
          <cell r="A704" t="str">
            <v>FRC101</v>
          </cell>
          <cell r="B704">
            <v>2</v>
          </cell>
          <cell r="C704">
            <v>1.5</v>
          </cell>
          <cell r="D704" t="str">
            <v>L301</v>
          </cell>
          <cell r="E704">
            <v>0</v>
          </cell>
          <cell r="F704">
            <v>2</v>
          </cell>
        </row>
        <row r="705">
          <cell r="A705" t="str">
            <v>FRC102</v>
          </cell>
          <cell r="B705">
            <v>2</v>
          </cell>
          <cell r="C705">
            <v>0.5</v>
          </cell>
          <cell r="D705" t="str">
            <v>L301</v>
          </cell>
          <cell r="E705">
            <v>2</v>
          </cell>
          <cell r="F705">
            <v>2</v>
          </cell>
        </row>
        <row r="706">
          <cell r="A706" t="str">
            <v>FRC102</v>
          </cell>
          <cell r="B706">
            <v>2</v>
          </cell>
          <cell r="C706">
            <v>1</v>
          </cell>
          <cell r="D706" t="str">
            <v>L301</v>
          </cell>
          <cell r="E706">
            <v>0</v>
          </cell>
          <cell r="F706">
            <v>2</v>
          </cell>
        </row>
        <row r="707">
          <cell r="A707" t="str">
            <v>FRC153</v>
          </cell>
          <cell r="B707">
            <v>10</v>
          </cell>
          <cell r="C707">
            <v>8</v>
          </cell>
          <cell r="D707" t="str">
            <v>L301</v>
          </cell>
          <cell r="E707">
            <v>4</v>
          </cell>
          <cell r="F707">
            <v>4</v>
          </cell>
        </row>
        <row r="708">
          <cell r="A708" t="str">
            <v>FRC301</v>
          </cell>
          <cell r="B708">
            <v>2</v>
          </cell>
          <cell r="C708">
            <v>0.5</v>
          </cell>
          <cell r="D708" t="str">
            <v>L301</v>
          </cell>
          <cell r="E708">
            <v>0</v>
          </cell>
          <cell r="F708">
            <v>3</v>
          </cell>
        </row>
        <row r="709">
          <cell r="A709" t="str">
            <v>FRC301</v>
          </cell>
          <cell r="B709">
            <v>2</v>
          </cell>
          <cell r="C709">
            <v>0.75</v>
          </cell>
          <cell r="D709" t="str">
            <v>L301</v>
          </cell>
          <cell r="E709">
            <v>14</v>
          </cell>
          <cell r="F709">
            <v>26</v>
          </cell>
        </row>
        <row r="710">
          <cell r="A710" t="str">
            <v>FRC301</v>
          </cell>
          <cell r="B710">
            <v>2</v>
          </cell>
          <cell r="C710">
            <v>1</v>
          </cell>
          <cell r="D710" t="str">
            <v>L301</v>
          </cell>
          <cell r="E710">
            <v>3</v>
          </cell>
          <cell r="F710">
            <v>3</v>
          </cell>
        </row>
        <row r="711">
          <cell r="A711" t="str">
            <v>FRC302</v>
          </cell>
          <cell r="B711">
            <v>2</v>
          </cell>
          <cell r="C711">
            <v>0.5</v>
          </cell>
          <cell r="D711" t="str">
            <v>L301</v>
          </cell>
          <cell r="E711">
            <v>4</v>
          </cell>
          <cell r="F711">
            <v>4</v>
          </cell>
        </row>
        <row r="712">
          <cell r="A712" t="str">
            <v>FRC302</v>
          </cell>
          <cell r="B712">
            <v>2</v>
          </cell>
          <cell r="C712">
            <v>0.75</v>
          </cell>
          <cell r="D712" t="str">
            <v>L301</v>
          </cell>
          <cell r="E712">
            <v>5</v>
          </cell>
          <cell r="F712">
            <v>6</v>
          </cell>
        </row>
        <row r="713">
          <cell r="A713" t="str">
            <v>FRC302</v>
          </cell>
          <cell r="B713">
            <v>2</v>
          </cell>
          <cell r="C713">
            <v>1</v>
          </cell>
          <cell r="D713" t="str">
            <v>L301</v>
          </cell>
          <cell r="E713">
            <v>0</v>
          </cell>
          <cell r="F713">
            <v>2</v>
          </cell>
        </row>
        <row r="714">
          <cell r="A714" t="str">
            <v>FRC302</v>
          </cell>
          <cell r="B714">
            <v>2</v>
          </cell>
          <cell r="C714">
            <v>1.5</v>
          </cell>
          <cell r="D714" t="str">
            <v>L301</v>
          </cell>
          <cell r="E714">
            <v>0</v>
          </cell>
          <cell r="F714">
            <v>2</v>
          </cell>
        </row>
        <row r="715">
          <cell r="A715" t="str">
            <v>FRC601</v>
          </cell>
          <cell r="B715">
            <v>2</v>
          </cell>
          <cell r="C715">
            <v>0.75</v>
          </cell>
          <cell r="D715" t="str">
            <v>L301</v>
          </cell>
          <cell r="E715">
            <v>14</v>
          </cell>
          <cell r="F715">
            <v>14</v>
          </cell>
        </row>
        <row r="716">
          <cell r="A716" t="str">
            <v>FRC601</v>
          </cell>
          <cell r="B716">
            <v>2</v>
          </cell>
          <cell r="C716">
            <v>1</v>
          </cell>
          <cell r="D716" t="str">
            <v>L301</v>
          </cell>
          <cell r="E716">
            <v>2</v>
          </cell>
          <cell r="F716">
            <v>2</v>
          </cell>
        </row>
        <row r="717">
          <cell r="A717" t="str">
            <v>FRC601</v>
          </cell>
          <cell r="B717">
            <v>2</v>
          </cell>
          <cell r="C717">
            <v>1.5</v>
          </cell>
          <cell r="D717" t="str">
            <v>L301</v>
          </cell>
          <cell r="E717">
            <v>0</v>
          </cell>
          <cell r="F717">
            <v>3</v>
          </cell>
        </row>
        <row r="718">
          <cell r="A718" t="str">
            <v>FRD101</v>
          </cell>
          <cell r="B718">
            <v>2</v>
          </cell>
          <cell r="C718">
            <v>0.75</v>
          </cell>
          <cell r="D718" t="str">
            <v>L301</v>
          </cell>
          <cell r="E718">
            <v>2</v>
          </cell>
          <cell r="F718">
            <v>5</v>
          </cell>
        </row>
        <row r="719">
          <cell r="A719" t="str">
            <v>FRD101</v>
          </cell>
          <cell r="B719">
            <v>2</v>
          </cell>
          <cell r="C719">
            <v>1</v>
          </cell>
          <cell r="D719" t="str">
            <v>L301</v>
          </cell>
          <cell r="E719">
            <v>0</v>
          </cell>
          <cell r="F719">
            <v>0</v>
          </cell>
        </row>
        <row r="720">
          <cell r="A720" t="str">
            <v>FRD301</v>
          </cell>
          <cell r="B720">
            <v>2</v>
          </cell>
          <cell r="C720">
            <v>0.5</v>
          </cell>
          <cell r="D720" t="str">
            <v>L301</v>
          </cell>
          <cell r="E720">
            <v>4</v>
          </cell>
          <cell r="F720">
            <v>4</v>
          </cell>
        </row>
        <row r="721">
          <cell r="A721" t="str">
            <v>FRD301</v>
          </cell>
          <cell r="B721">
            <v>2</v>
          </cell>
          <cell r="C721">
            <v>0.75</v>
          </cell>
          <cell r="D721" t="str">
            <v>L301</v>
          </cell>
          <cell r="E721">
            <v>19</v>
          </cell>
          <cell r="F721">
            <v>42</v>
          </cell>
        </row>
        <row r="722">
          <cell r="A722" t="str">
            <v>FRD301</v>
          </cell>
          <cell r="B722">
            <v>2</v>
          </cell>
          <cell r="C722">
            <v>1</v>
          </cell>
          <cell r="D722" t="str">
            <v>L301</v>
          </cell>
          <cell r="E722">
            <v>8</v>
          </cell>
          <cell r="F722">
            <v>9</v>
          </cell>
        </row>
        <row r="723">
          <cell r="A723" t="str">
            <v>FRD302</v>
          </cell>
          <cell r="B723">
            <v>0.75</v>
          </cell>
          <cell r="C723">
            <v>0.5</v>
          </cell>
          <cell r="D723" t="str">
            <v>L301</v>
          </cell>
          <cell r="E723">
            <v>0</v>
          </cell>
          <cell r="F723">
            <v>0</v>
          </cell>
        </row>
        <row r="724">
          <cell r="A724" t="str">
            <v>FRD302</v>
          </cell>
          <cell r="B724">
            <v>2</v>
          </cell>
          <cell r="C724">
            <v>0.5</v>
          </cell>
          <cell r="D724" t="str">
            <v>L301</v>
          </cell>
          <cell r="E724">
            <v>3</v>
          </cell>
          <cell r="F724">
            <v>3</v>
          </cell>
        </row>
        <row r="725">
          <cell r="A725" t="str">
            <v>FRD302</v>
          </cell>
          <cell r="B725">
            <v>2</v>
          </cell>
          <cell r="C725">
            <v>0.75</v>
          </cell>
          <cell r="D725" t="str">
            <v>L301</v>
          </cell>
          <cell r="E725">
            <v>1</v>
          </cell>
          <cell r="F725">
            <v>2</v>
          </cell>
        </row>
        <row r="726">
          <cell r="A726" t="str">
            <v>FRD353</v>
          </cell>
          <cell r="B726">
            <v>24</v>
          </cell>
          <cell r="C726">
            <v>14</v>
          </cell>
          <cell r="D726" t="str">
            <v>L301</v>
          </cell>
          <cell r="E726">
            <v>6</v>
          </cell>
          <cell r="F726">
            <v>6</v>
          </cell>
        </row>
        <row r="727">
          <cell r="A727" t="str">
            <v>FRD601</v>
          </cell>
          <cell r="B727">
            <v>2</v>
          </cell>
          <cell r="C727">
            <v>0.75</v>
          </cell>
          <cell r="D727" t="str">
            <v>L301</v>
          </cell>
          <cell r="E727">
            <v>0</v>
          </cell>
          <cell r="F727">
            <v>2</v>
          </cell>
        </row>
        <row r="728">
          <cell r="A728" t="str">
            <v>FRL601</v>
          </cell>
          <cell r="B728">
            <v>2</v>
          </cell>
          <cell r="C728">
            <v>0.75</v>
          </cell>
          <cell r="D728" t="str">
            <v>L302</v>
          </cell>
          <cell r="E728">
            <v>0</v>
          </cell>
          <cell r="F728">
            <v>0</v>
          </cell>
        </row>
        <row r="729">
          <cell r="A729" t="str">
            <v>FRS101</v>
          </cell>
          <cell r="B729">
            <v>2</v>
          </cell>
          <cell r="C729">
            <v>0.75</v>
          </cell>
          <cell r="D729" t="str">
            <v>L303</v>
          </cell>
          <cell r="E729">
            <v>0</v>
          </cell>
          <cell r="F729">
            <v>3</v>
          </cell>
        </row>
        <row r="730">
          <cell r="A730" t="str">
            <v>FRS301</v>
          </cell>
          <cell r="B730">
            <v>2</v>
          </cell>
          <cell r="C730">
            <v>0.75</v>
          </cell>
          <cell r="D730" t="str">
            <v>L303</v>
          </cell>
          <cell r="E730">
            <v>6</v>
          </cell>
          <cell r="F730">
            <v>21</v>
          </cell>
        </row>
        <row r="731">
          <cell r="A731" t="str">
            <v>FRS301</v>
          </cell>
          <cell r="B731">
            <v>2</v>
          </cell>
          <cell r="C731">
            <v>1</v>
          </cell>
          <cell r="D731" t="str">
            <v>L303</v>
          </cell>
          <cell r="E731">
            <v>9</v>
          </cell>
          <cell r="F731">
            <v>9</v>
          </cell>
        </row>
        <row r="732">
          <cell r="A732" t="str">
            <v>FRS304</v>
          </cell>
          <cell r="B732">
            <v>2</v>
          </cell>
          <cell r="C732">
            <v>0.5</v>
          </cell>
          <cell r="D732" t="str">
            <v>L303</v>
          </cell>
          <cell r="E732">
            <v>2</v>
          </cell>
          <cell r="F732">
            <v>2</v>
          </cell>
        </row>
        <row r="733">
          <cell r="A733" t="str">
            <v>FRS601</v>
          </cell>
          <cell r="B733">
            <v>2</v>
          </cell>
          <cell r="C733">
            <v>0.75</v>
          </cell>
          <cell r="D733" t="str">
            <v>L303</v>
          </cell>
          <cell r="E733">
            <v>1</v>
          </cell>
          <cell r="F733">
            <v>10</v>
          </cell>
        </row>
        <row r="734">
          <cell r="A734" t="str">
            <v>FRS601</v>
          </cell>
          <cell r="B734">
            <v>2</v>
          </cell>
          <cell r="C734">
            <v>1</v>
          </cell>
          <cell r="D734" t="str">
            <v>L303</v>
          </cell>
          <cell r="E734">
            <v>2</v>
          </cell>
          <cell r="F734">
            <v>2</v>
          </cell>
        </row>
        <row r="735">
          <cell r="A735" t="str">
            <v>FSC101</v>
          </cell>
          <cell r="B735">
            <v>0.5</v>
          </cell>
          <cell r="C735">
            <v>0</v>
          </cell>
          <cell r="D735" t="str">
            <v>L301</v>
          </cell>
          <cell r="E735">
            <v>30</v>
          </cell>
          <cell r="F735">
            <v>39</v>
          </cell>
        </row>
        <row r="736">
          <cell r="A736" t="str">
            <v>FSC101</v>
          </cell>
          <cell r="B736">
            <v>0.75</v>
          </cell>
          <cell r="C736">
            <v>0</v>
          </cell>
          <cell r="D736" t="str">
            <v>L301</v>
          </cell>
          <cell r="E736">
            <v>790</v>
          </cell>
          <cell r="F736">
            <v>796</v>
          </cell>
        </row>
        <row r="737">
          <cell r="A737" t="str">
            <v>FSC101</v>
          </cell>
          <cell r="B737">
            <v>1</v>
          </cell>
          <cell r="C737">
            <v>0</v>
          </cell>
          <cell r="D737" t="str">
            <v>L301</v>
          </cell>
          <cell r="E737">
            <v>160</v>
          </cell>
          <cell r="F737">
            <v>164</v>
          </cell>
        </row>
        <row r="738">
          <cell r="A738" t="str">
            <v>FSC101</v>
          </cell>
          <cell r="B738">
            <v>1.5</v>
          </cell>
          <cell r="C738">
            <v>0</v>
          </cell>
          <cell r="D738" t="str">
            <v>L301</v>
          </cell>
          <cell r="E738">
            <v>164</v>
          </cell>
          <cell r="F738">
            <v>183</v>
          </cell>
        </row>
        <row r="739">
          <cell r="A739" t="str">
            <v>FSC301</v>
          </cell>
          <cell r="B739">
            <v>0.5</v>
          </cell>
          <cell r="C739">
            <v>0</v>
          </cell>
          <cell r="D739" t="str">
            <v>L301</v>
          </cell>
          <cell r="E739">
            <v>20</v>
          </cell>
          <cell r="F739">
            <v>20</v>
          </cell>
        </row>
        <row r="740">
          <cell r="A740" t="str">
            <v>FSC301</v>
          </cell>
          <cell r="B740">
            <v>0.75</v>
          </cell>
          <cell r="C740">
            <v>0</v>
          </cell>
          <cell r="D740" t="str">
            <v>L301</v>
          </cell>
          <cell r="E740">
            <v>303</v>
          </cell>
          <cell r="F740">
            <v>294</v>
          </cell>
        </row>
        <row r="741">
          <cell r="A741" t="str">
            <v>FSC301</v>
          </cell>
          <cell r="B741">
            <v>1</v>
          </cell>
          <cell r="C741">
            <v>0</v>
          </cell>
          <cell r="D741" t="str">
            <v>L301</v>
          </cell>
          <cell r="E741">
            <v>83</v>
          </cell>
          <cell r="F741">
            <v>88</v>
          </cell>
        </row>
        <row r="742">
          <cell r="A742" t="str">
            <v>FSC301</v>
          </cell>
          <cell r="B742">
            <v>1.5</v>
          </cell>
          <cell r="C742">
            <v>0</v>
          </cell>
          <cell r="D742" t="str">
            <v>L301</v>
          </cell>
          <cell r="E742">
            <v>63</v>
          </cell>
          <cell r="F742">
            <v>63</v>
          </cell>
        </row>
        <row r="743">
          <cell r="A743" t="str">
            <v>FSC601</v>
          </cell>
          <cell r="B743">
            <v>0.5</v>
          </cell>
          <cell r="C743">
            <v>0</v>
          </cell>
          <cell r="D743" t="str">
            <v>L301</v>
          </cell>
          <cell r="E743">
            <v>4</v>
          </cell>
          <cell r="F743">
            <v>7</v>
          </cell>
        </row>
        <row r="744">
          <cell r="A744" t="str">
            <v>FSC601</v>
          </cell>
          <cell r="B744">
            <v>0.75</v>
          </cell>
          <cell r="C744">
            <v>0</v>
          </cell>
          <cell r="D744" t="str">
            <v>L301</v>
          </cell>
          <cell r="E744">
            <v>45</v>
          </cell>
          <cell r="F744">
            <v>45</v>
          </cell>
        </row>
        <row r="745">
          <cell r="A745" t="str">
            <v>FSC601</v>
          </cell>
          <cell r="B745">
            <v>1</v>
          </cell>
          <cell r="C745">
            <v>0</v>
          </cell>
          <cell r="D745" t="str">
            <v>L301</v>
          </cell>
          <cell r="E745">
            <v>74</v>
          </cell>
          <cell r="F745">
            <v>74</v>
          </cell>
        </row>
        <row r="746">
          <cell r="A746" t="str">
            <v>FSC601</v>
          </cell>
          <cell r="B746">
            <v>1.5</v>
          </cell>
          <cell r="C746">
            <v>0</v>
          </cell>
          <cell r="D746" t="str">
            <v>L301</v>
          </cell>
          <cell r="E746">
            <v>12</v>
          </cell>
          <cell r="F746">
            <v>15</v>
          </cell>
        </row>
        <row r="747">
          <cell r="A747" t="str">
            <v>FSCA01</v>
          </cell>
          <cell r="B747">
            <v>0.5</v>
          </cell>
          <cell r="C747">
            <v>0</v>
          </cell>
          <cell r="D747" t="str">
            <v>L301</v>
          </cell>
          <cell r="E747">
            <v>21</v>
          </cell>
          <cell r="F747">
            <v>25</v>
          </cell>
        </row>
        <row r="748">
          <cell r="A748" t="str">
            <v>FSCA01</v>
          </cell>
          <cell r="B748">
            <v>0.75</v>
          </cell>
          <cell r="C748">
            <v>0</v>
          </cell>
          <cell r="D748" t="str">
            <v>L301</v>
          </cell>
          <cell r="E748">
            <v>34</v>
          </cell>
          <cell r="F748">
            <v>35</v>
          </cell>
        </row>
        <row r="749">
          <cell r="A749" t="str">
            <v>FSCA01</v>
          </cell>
          <cell r="B749">
            <v>1</v>
          </cell>
          <cell r="C749">
            <v>0</v>
          </cell>
          <cell r="D749" t="str">
            <v>L301</v>
          </cell>
          <cell r="E749">
            <v>76</v>
          </cell>
          <cell r="F749">
            <v>77</v>
          </cell>
        </row>
        <row r="750">
          <cell r="A750" t="str">
            <v>FSCA01</v>
          </cell>
          <cell r="B750">
            <v>1.5</v>
          </cell>
          <cell r="C750">
            <v>0</v>
          </cell>
          <cell r="D750" t="str">
            <v>L301</v>
          </cell>
          <cell r="E750">
            <v>9</v>
          </cell>
          <cell r="F750">
            <v>10</v>
          </cell>
        </row>
        <row r="751">
          <cell r="A751" t="str">
            <v>FSCA01A</v>
          </cell>
          <cell r="B751">
            <v>1.5</v>
          </cell>
          <cell r="C751">
            <v>0</v>
          </cell>
          <cell r="D751" t="str">
            <v>L301</v>
          </cell>
          <cell r="E751">
            <v>3</v>
          </cell>
          <cell r="F751">
            <v>3</v>
          </cell>
        </row>
        <row r="752">
          <cell r="A752" t="str">
            <v>FSD101</v>
          </cell>
          <cell r="B752">
            <v>0.5</v>
          </cell>
          <cell r="C752">
            <v>0</v>
          </cell>
          <cell r="D752" t="str">
            <v>L301</v>
          </cell>
          <cell r="E752">
            <v>3</v>
          </cell>
          <cell r="F752">
            <v>4</v>
          </cell>
        </row>
        <row r="753">
          <cell r="A753" t="str">
            <v>FSD101</v>
          </cell>
          <cell r="B753">
            <v>0.75</v>
          </cell>
          <cell r="C753">
            <v>0</v>
          </cell>
          <cell r="D753" t="str">
            <v>L301</v>
          </cell>
          <cell r="E753">
            <v>179</v>
          </cell>
          <cell r="F753">
            <v>179</v>
          </cell>
        </row>
        <row r="754">
          <cell r="A754" t="str">
            <v>FSD101</v>
          </cell>
          <cell r="B754">
            <v>1</v>
          </cell>
          <cell r="C754">
            <v>0</v>
          </cell>
          <cell r="D754" t="str">
            <v>L301</v>
          </cell>
          <cell r="E754">
            <v>13</v>
          </cell>
          <cell r="F754">
            <v>15</v>
          </cell>
        </row>
        <row r="755">
          <cell r="A755" t="str">
            <v>FSD101</v>
          </cell>
          <cell r="B755">
            <v>1.5</v>
          </cell>
          <cell r="C755">
            <v>0</v>
          </cell>
          <cell r="D755" t="str">
            <v>L301</v>
          </cell>
          <cell r="E755">
            <v>9</v>
          </cell>
          <cell r="F755">
            <v>12</v>
          </cell>
        </row>
        <row r="756">
          <cell r="A756" t="str">
            <v>FSD301</v>
          </cell>
          <cell r="B756">
            <v>0.5</v>
          </cell>
          <cell r="C756">
            <v>0</v>
          </cell>
          <cell r="D756" t="str">
            <v>L301</v>
          </cell>
          <cell r="E756">
            <v>1</v>
          </cell>
          <cell r="F756">
            <v>2</v>
          </cell>
        </row>
        <row r="757">
          <cell r="A757" t="str">
            <v>FSD301</v>
          </cell>
          <cell r="B757">
            <v>0.75</v>
          </cell>
          <cell r="C757">
            <v>0</v>
          </cell>
          <cell r="D757" t="str">
            <v>L301</v>
          </cell>
          <cell r="E757">
            <v>36</v>
          </cell>
          <cell r="F757">
            <v>45</v>
          </cell>
        </row>
        <row r="758">
          <cell r="A758" t="str">
            <v>FSD301</v>
          </cell>
          <cell r="B758">
            <v>1</v>
          </cell>
          <cell r="C758">
            <v>0</v>
          </cell>
          <cell r="D758" t="str">
            <v>L301</v>
          </cell>
          <cell r="E758">
            <v>69</v>
          </cell>
          <cell r="F758">
            <v>68</v>
          </cell>
        </row>
        <row r="759">
          <cell r="A759" t="str">
            <v>FSD301</v>
          </cell>
          <cell r="B759">
            <v>1.5</v>
          </cell>
          <cell r="C759">
            <v>0</v>
          </cell>
          <cell r="D759" t="str">
            <v>L301</v>
          </cell>
          <cell r="E759">
            <v>14</v>
          </cell>
          <cell r="F759">
            <v>18</v>
          </cell>
        </row>
        <row r="760">
          <cell r="A760" t="str">
            <v>FSD601</v>
          </cell>
          <cell r="B760">
            <v>0.5</v>
          </cell>
          <cell r="C760">
            <v>0</v>
          </cell>
          <cell r="D760" t="str">
            <v>L301</v>
          </cell>
          <cell r="E760">
            <v>7</v>
          </cell>
          <cell r="F760">
            <v>7</v>
          </cell>
        </row>
        <row r="761">
          <cell r="A761" t="str">
            <v>FSD601</v>
          </cell>
          <cell r="B761">
            <v>0.75</v>
          </cell>
          <cell r="C761">
            <v>0</v>
          </cell>
          <cell r="D761" t="str">
            <v>L301</v>
          </cell>
          <cell r="E761">
            <v>53</v>
          </cell>
          <cell r="F761">
            <v>54</v>
          </cell>
        </row>
        <row r="762">
          <cell r="A762" t="str">
            <v>FSD601</v>
          </cell>
          <cell r="B762">
            <v>1</v>
          </cell>
          <cell r="C762">
            <v>0</v>
          </cell>
          <cell r="D762" t="str">
            <v>L301</v>
          </cell>
          <cell r="E762">
            <v>14</v>
          </cell>
          <cell r="F762">
            <v>19</v>
          </cell>
        </row>
        <row r="763">
          <cell r="A763" t="str">
            <v>FSD601</v>
          </cell>
          <cell r="B763">
            <v>1.5</v>
          </cell>
          <cell r="C763">
            <v>0</v>
          </cell>
          <cell r="D763" t="str">
            <v>L301</v>
          </cell>
          <cell r="E763">
            <v>48</v>
          </cell>
          <cell r="F763">
            <v>48</v>
          </cell>
        </row>
        <row r="764">
          <cell r="A764" t="str">
            <v>FSL601</v>
          </cell>
          <cell r="B764">
            <v>0.5</v>
          </cell>
          <cell r="C764">
            <v>0</v>
          </cell>
          <cell r="D764" t="str">
            <v>L302</v>
          </cell>
          <cell r="E764">
            <v>1</v>
          </cell>
          <cell r="F764">
            <v>2</v>
          </cell>
        </row>
        <row r="765">
          <cell r="A765" t="str">
            <v>FSL601</v>
          </cell>
          <cell r="B765">
            <v>0.75</v>
          </cell>
          <cell r="C765">
            <v>0</v>
          </cell>
          <cell r="D765" t="str">
            <v>L302</v>
          </cell>
          <cell r="E765">
            <v>11</v>
          </cell>
          <cell r="F765">
            <v>16</v>
          </cell>
        </row>
        <row r="766">
          <cell r="A766" t="str">
            <v>FSL601</v>
          </cell>
          <cell r="B766">
            <v>1</v>
          </cell>
          <cell r="C766">
            <v>0</v>
          </cell>
          <cell r="D766" t="str">
            <v>L302</v>
          </cell>
          <cell r="E766">
            <v>128</v>
          </cell>
          <cell r="F766">
            <v>142</v>
          </cell>
        </row>
        <row r="767">
          <cell r="A767" t="str">
            <v>FSL601</v>
          </cell>
          <cell r="B767">
            <v>1.5</v>
          </cell>
          <cell r="C767">
            <v>0</v>
          </cell>
          <cell r="D767" t="str">
            <v>L302</v>
          </cell>
          <cell r="E767">
            <v>13</v>
          </cell>
          <cell r="F767">
            <v>14</v>
          </cell>
        </row>
        <row r="768">
          <cell r="A768" t="str">
            <v>FSL901</v>
          </cell>
          <cell r="B768">
            <v>0.75</v>
          </cell>
          <cell r="C768">
            <v>0</v>
          </cell>
          <cell r="D768" t="str">
            <v>L302</v>
          </cell>
          <cell r="E768">
            <v>3</v>
          </cell>
          <cell r="F768">
            <v>3</v>
          </cell>
        </row>
        <row r="769">
          <cell r="A769" t="str">
            <v>FSL901</v>
          </cell>
          <cell r="B769">
            <v>1</v>
          </cell>
          <cell r="C769">
            <v>0</v>
          </cell>
          <cell r="D769" t="str">
            <v>L302</v>
          </cell>
          <cell r="E769">
            <v>3</v>
          </cell>
          <cell r="F769">
            <v>3</v>
          </cell>
        </row>
        <row r="770">
          <cell r="A770" t="str">
            <v>FSLA01</v>
          </cell>
          <cell r="B770">
            <v>0.75</v>
          </cell>
          <cell r="C770">
            <v>0</v>
          </cell>
          <cell r="D770" t="str">
            <v>L302</v>
          </cell>
          <cell r="E770">
            <v>3</v>
          </cell>
          <cell r="F770">
            <v>3</v>
          </cell>
        </row>
        <row r="771">
          <cell r="A771" t="str">
            <v>FSLA01</v>
          </cell>
          <cell r="B771">
            <v>1</v>
          </cell>
          <cell r="C771">
            <v>0</v>
          </cell>
          <cell r="D771" t="str">
            <v>L302</v>
          </cell>
          <cell r="E771">
            <v>6</v>
          </cell>
          <cell r="F771">
            <v>13</v>
          </cell>
        </row>
        <row r="772">
          <cell r="A772" t="str">
            <v>FSLA01A</v>
          </cell>
          <cell r="B772">
            <v>1.5</v>
          </cell>
          <cell r="C772">
            <v>0</v>
          </cell>
          <cell r="D772" t="str">
            <v>L302</v>
          </cell>
          <cell r="E772">
            <v>3</v>
          </cell>
          <cell r="F772">
            <v>3</v>
          </cell>
        </row>
        <row r="773">
          <cell r="A773" t="str">
            <v>FSS103R</v>
          </cell>
          <cell r="B773">
            <v>0.5</v>
          </cell>
          <cell r="C773">
            <v>0</v>
          </cell>
          <cell r="D773" t="str">
            <v>L303</v>
          </cell>
          <cell r="E773">
            <v>2</v>
          </cell>
          <cell r="F773">
            <v>2</v>
          </cell>
        </row>
        <row r="774">
          <cell r="A774" t="str">
            <v>FSS103R</v>
          </cell>
          <cell r="B774">
            <v>1</v>
          </cell>
          <cell r="C774">
            <v>0</v>
          </cell>
          <cell r="D774" t="str">
            <v>L303</v>
          </cell>
          <cell r="E774">
            <v>0</v>
          </cell>
          <cell r="F774">
            <v>5</v>
          </cell>
        </row>
        <row r="775">
          <cell r="A775" t="str">
            <v>FSS103R</v>
          </cell>
          <cell r="B775">
            <v>1.5</v>
          </cell>
          <cell r="C775">
            <v>0</v>
          </cell>
          <cell r="D775" t="str">
            <v>L303</v>
          </cell>
          <cell r="E775">
            <v>5</v>
          </cell>
          <cell r="F775">
            <v>12</v>
          </cell>
        </row>
        <row r="776">
          <cell r="A776" t="str">
            <v>FSS104R</v>
          </cell>
          <cell r="B776">
            <v>0.5</v>
          </cell>
          <cell r="C776">
            <v>0</v>
          </cell>
          <cell r="D776" t="str">
            <v>L303</v>
          </cell>
          <cell r="E776">
            <v>59</v>
          </cell>
          <cell r="F776">
            <v>59</v>
          </cell>
        </row>
        <row r="777">
          <cell r="A777" t="str">
            <v>FSS104R</v>
          </cell>
          <cell r="B777">
            <v>0.75</v>
          </cell>
          <cell r="C777">
            <v>0</v>
          </cell>
          <cell r="D777" t="str">
            <v>L303</v>
          </cell>
          <cell r="E777">
            <v>127</v>
          </cell>
          <cell r="F777">
            <v>135</v>
          </cell>
        </row>
        <row r="778">
          <cell r="A778" t="str">
            <v>FSS104R</v>
          </cell>
          <cell r="B778">
            <v>1</v>
          </cell>
          <cell r="C778">
            <v>0</v>
          </cell>
          <cell r="D778" t="str">
            <v>L303</v>
          </cell>
          <cell r="E778">
            <v>32</v>
          </cell>
          <cell r="F778">
            <v>153</v>
          </cell>
        </row>
        <row r="779">
          <cell r="A779" t="str">
            <v>FSS104R</v>
          </cell>
          <cell r="B779">
            <v>1.5</v>
          </cell>
          <cell r="C779">
            <v>0</v>
          </cell>
          <cell r="D779" t="str">
            <v>L303</v>
          </cell>
          <cell r="E779">
            <v>19</v>
          </cell>
          <cell r="F779">
            <v>26</v>
          </cell>
        </row>
        <row r="780">
          <cell r="A780" t="str">
            <v>FSS1J4R</v>
          </cell>
          <cell r="B780">
            <v>1</v>
          </cell>
          <cell r="C780">
            <v>0</v>
          </cell>
          <cell r="D780" t="str">
            <v>L303</v>
          </cell>
          <cell r="E780">
            <v>12</v>
          </cell>
          <cell r="F780">
            <v>12</v>
          </cell>
        </row>
        <row r="781">
          <cell r="A781" t="str">
            <v>FSS1K4R</v>
          </cell>
          <cell r="B781">
            <v>0.5</v>
          </cell>
          <cell r="C781">
            <v>0</v>
          </cell>
          <cell r="D781" t="str">
            <v>L303</v>
          </cell>
          <cell r="E781">
            <v>1</v>
          </cell>
          <cell r="F781">
            <v>1</v>
          </cell>
        </row>
        <row r="782">
          <cell r="A782" t="str">
            <v>FSS1K4R</v>
          </cell>
          <cell r="B782">
            <v>1</v>
          </cell>
          <cell r="C782">
            <v>0</v>
          </cell>
          <cell r="D782" t="str">
            <v>L303</v>
          </cell>
          <cell r="E782">
            <v>1</v>
          </cell>
          <cell r="F782">
            <v>1</v>
          </cell>
        </row>
        <row r="783">
          <cell r="A783" t="str">
            <v>FSS1K4R</v>
          </cell>
          <cell r="B783">
            <v>1.5</v>
          </cell>
          <cell r="C783">
            <v>0</v>
          </cell>
          <cell r="D783" t="str">
            <v>L303</v>
          </cell>
          <cell r="E783">
            <v>1</v>
          </cell>
          <cell r="F783">
            <v>1</v>
          </cell>
        </row>
        <row r="784">
          <cell r="A784" t="str">
            <v>FSS1K4R</v>
          </cell>
          <cell r="B784">
            <v>2</v>
          </cell>
          <cell r="C784">
            <v>0</v>
          </cell>
          <cell r="D784" t="str">
            <v>L303</v>
          </cell>
          <cell r="E784">
            <v>1</v>
          </cell>
          <cell r="F784">
            <v>1</v>
          </cell>
        </row>
        <row r="785">
          <cell r="A785" t="str">
            <v>FSS303R</v>
          </cell>
          <cell r="B785">
            <v>0.5</v>
          </cell>
          <cell r="C785">
            <v>0</v>
          </cell>
          <cell r="D785" t="str">
            <v>L303</v>
          </cell>
          <cell r="E785">
            <v>0</v>
          </cell>
          <cell r="F785">
            <v>5</v>
          </cell>
        </row>
        <row r="786">
          <cell r="A786" t="str">
            <v>FSS303R</v>
          </cell>
          <cell r="B786">
            <v>0.75</v>
          </cell>
          <cell r="C786">
            <v>0</v>
          </cell>
          <cell r="D786" t="str">
            <v>L303</v>
          </cell>
          <cell r="E786">
            <v>12</v>
          </cell>
          <cell r="F786">
            <v>17</v>
          </cell>
        </row>
        <row r="787">
          <cell r="A787" t="str">
            <v>FSS303R</v>
          </cell>
          <cell r="B787">
            <v>1</v>
          </cell>
          <cell r="C787">
            <v>0</v>
          </cell>
          <cell r="D787" t="str">
            <v>L303</v>
          </cell>
          <cell r="E787">
            <v>4</v>
          </cell>
          <cell r="F787">
            <v>4</v>
          </cell>
        </row>
        <row r="788">
          <cell r="A788" t="str">
            <v>FSS303R</v>
          </cell>
          <cell r="B788">
            <v>1.5</v>
          </cell>
          <cell r="C788">
            <v>0</v>
          </cell>
          <cell r="D788" t="str">
            <v>L303</v>
          </cell>
          <cell r="E788">
            <v>3</v>
          </cell>
          <cell r="F788">
            <v>4</v>
          </cell>
        </row>
        <row r="789">
          <cell r="A789" t="str">
            <v>FSS304R</v>
          </cell>
          <cell r="B789">
            <v>0.25</v>
          </cell>
          <cell r="C789">
            <v>0</v>
          </cell>
          <cell r="D789" t="str">
            <v>L303</v>
          </cell>
          <cell r="E789">
            <v>0</v>
          </cell>
          <cell r="F789">
            <v>7</v>
          </cell>
        </row>
        <row r="790">
          <cell r="A790" t="str">
            <v>FSS304R</v>
          </cell>
          <cell r="B790">
            <v>0.5</v>
          </cell>
          <cell r="C790">
            <v>0</v>
          </cell>
          <cell r="D790" t="str">
            <v>L303</v>
          </cell>
          <cell r="E790">
            <v>72</v>
          </cell>
          <cell r="F790">
            <v>74</v>
          </cell>
        </row>
        <row r="791">
          <cell r="A791" t="str">
            <v>FSS304R</v>
          </cell>
          <cell r="B791">
            <v>0.75</v>
          </cell>
          <cell r="C791">
            <v>0</v>
          </cell>
          <cell r="D791" t="str">
            <v>L303</v>
          </cell>
          <cell r="E791">
            <v>182</v>
          </cell>
          <cell r="F791">
            <v>181</v>
          </cell>
        </row>
        <row r="792">
          <cell r="A792" t="str">
            <v>FSS304R</v>
          </cell>
          <cell r="B792">
            <v>1</v>
          </cell>
          <cell r="C792">
            <v>0</v>
          </cell>
          <cell r="D792" t="str">
            <v>L303</v>
          </cell>
          <cell r="E792">
            <v>115</v>
          </cell>
          <cell r="F792">
            <v>117</v>
          </cell>
        </row>
        <row r="793">
          <cell r="A793" t="str">
            <v>FSS304R</v>
          </cell>
          <cell r="B793">
            <v>1.5</v>
          </cell>
          <cell r="C793">
            <v>0</v>
          </cell>
          <cell r="D793" t="str">
            <v>L303</v>
          </cell>
          <cell r="E793">
            <v>22</v>
          </cell>
          <cell r="F793">
            <v>25</v>
          </cell>
        </row>
        <row r="794">
          <cell r="A794" t="str">
            <v>FSS3K4R</v>
          </cell>
          <cell r="B794">
            <v>0.5</v>
          </cell>
          <cell r="C794">
            <v>0</v>
          </cell>
          <cell r="D794" t="str">
            <v>L303</v>
          </cell>
          <cell r="E794">
            <v>2</v>
          </cell>
          <cell r="F794">
            <v>2</v>
          </cell>
        </row>
        <row r="795">
          <cell r="A795" t="str">
            <v>FSS3K4R</v>
          </cell>
          <cell r="B795">
            <v>0.75</v>
          </cell>
          <cell r="C795">
            <v>0</v>
          </cell>
          <cell r="D795" t="str">
            <v>L303</v>
          </cell>
          <cell r="E795">
            <v>21</v>
          </cell>
          <cell r="F795">
            <v>33</v>
          </cell>
        </row>
        <row r="796">
          <cell r="A796" t="str">
            <v>FSS3K4R</v>
          </cell>
          <cell r="B796">
            <v>1</v>
          </cell>
          <cell r="C796">
            <v>0</v>
          </cell>
          <cell r="D796" t="str">
            <v>L303</v>
          </cell>
          <cell r="E796">
            <v>18</v>
          </cell>
          <cell r="F796">
            <v>17</v>
          </cell>
        </row>
        <row r="797">
          <cell r="A797" t="str">
            <v>FSS3K4R</v>
          </cell>
          <cell r="B797">
            <v>1.5</v>
          </cell>
          <cell r="C797">
            <v>0</v>
          </cell>
          <cell r="D797" t="str">
            <v>L303</v>
          </cell>
          <cell r="E797">
            <v>4</v>
          </cell>
          <cell r="F797">
            <v>4</v>
          </cell>
        </row>
        <row r="798">
          <cell r="A798" t="str">
            <v>FSS603R</v>
          </cell>
          <cell r="B798">
            <v>0.5</v>
          </cell>
          <cell r="C798">
            <v>0</v>
          </cell>
          <cell r="D798" t="str">
            <v>L303</v>
          </cell>
          <cell r="E798">
            <v>0</v>
          </cell>
          <cell r="F798">
            <v>3</v>
          </cell>
        </row>
        <row r="799">
          <cell r="A799" t="str">
            <v>FSS603R</v>
          </cell>
          <cell r="B799">
            <v>1</v>
          </cell>
          <cell r="C799">
            <v>0</v>
          </cell>
          <cell r="D799" t="str">
            <v>L303</v>
          </cell>
          <cell r="E799">
            <v>2</v>
          </cell>
          <cell r="F799">
            <v>3</v>
          </cell>
        </row>
        <row r="800">
          <cell r="A800" t="str">
            <v>FSS604R</v>
          </cell>
          <cell r="B800">
            <v>0.5</v>
          </cell>
          <cell r="C800">
            <v>0</v>
          </cell>
          <cell r="D800" t="str">
            <v>L303</v>
          </cell>
          <cell r="E800">
            <v>56</v>
          </cell>
          <cell r="F800">
            <v>57</v>
          </cell>
        </row>
        <row r="801">
          <cell r="A801" t="str">
            <v>FSS604R</v>
          </cell>
          <cell r="B801">
            <v>0.75</v>
          </cell>
          <cell r="C801">
            <v>0</v>
          </cell>
          <cell r="D801" t="str">
            <v>L303</v>
          </cell>
          <cell r="E801">
            <v>100</v>
          </cell>
          <cell r="F801">
            <v>103</v>
          </cell>
        </row>
        <row r="802">
          <cell r="A802" t="str">
            <v>FSS604R</v>
          </cell>
          <cell r="B802">
            <v>1</v>
          </cell>
          <cell r="C802">
            <v>0</v>
          </cell>
          <cell r="D802" t="str">
            <v>L303</v>
          </cell>
          <cell r="E802">
            <v>41</v>
          </cell>
          <cell r="F802">
            <v>41</v>
          </cell>
        </row>
        <row r="803">
          <cell r="A803" t="str">
            <v>FSS604R</v>
          </cell>
          <cell r="B803">
            <v>1.5</v>
          </cell>
          <cell r="C803">
            <v>0</v>
          </cell>
          <cell r="D803" t="str">
            <v>L303</v>
          </cell>
          <cell r="E803">
            <v>24</v>
          </cell>
          <cell r="F803">
            <v>24</v>
          </cell>
        </row>
        <row r="804">
          <cell r="A804" t="str">
            <v>FTC101</v>
          </cell>
          <cell r="B804">
            <v>0.5</v>
          </cell>
          <cell r="C804">
            <v>0</v>
          </cell>
          <cell r="D804" t="str">
            <v>L301</v>
          </cell>
          <cell r="E804">
            <v>3</v>
          </cell>
          <cell r="F804">
            <v>8</v>
          </cell>
        </row>
        <row r="805">
          <cell r="A805" t="str">
            <v>FTC101</v>
          </cell>
          <cell r="B805">
            <v>0.75</v>
          </cell>
          <cell r="C805">
            <v>0</v>
          </cell>
          <cell r="D805" t="str">
            <v>L301</v>
          </cell>
          <cell r="E805">
            <v>1</v>
          </cell>
          <cell r="F805">
            <v>1</v>
          </cell>
        </row>
        <row r="806">
          <cell r="A806" t="str">
            <v>FTC101</v>
          </cell>
          <cell r="B806">
            <v>1</v>
          </cell>
          <cell r="C806">
            <v>0</v>
          </cell>
          <cell r="D806" t="str">
            <v>L301</v>
          </cell>
          <cell r="E806">
            <v>0</v>
          </cell>
          <cell r="F806">
            <v>3</v>
          </cell>
        </row>
        <row r="807">
          <cell r="A807" t="str">
            <v>FTC101</v>
          </cell>
          <cell r="B807">
            <v>1.5</v>
          </cell>
          <cell r="C807">
            <v>0</v>
          </cell>
          <cell r="D807" t="str">
            <v>L301</v>
          </cell>
          <cell r="E807">
            <v>13</v>
          </cell>
          <cell r="F807">
            <v>13</v>
          </cell>
        </row>
        <row r="808">
          <cell r="A808" t="str">
            <v>FTC109</v>
          </cell>
          <cell r="B808">
            <v>0.5</v>
          </cell>
          <cell r="C808">
            <v>0</v>
          </cell>
          <cell r="D808" t="str">
            <v>L301</v>
          </cell>
          <cell r="E808">
            <v>7</v>
          </cell>
          <cell r="F808">
            <v>30</v>
          </cell>
        </row>
        <row r="809">
          <cell r="A809" t="str">
            <v>FTC109</v>
          </cell>
          <cell r="B809">
            <v>0.75</v>
          </cell>
          <cell r="C809">
            <v>0</v>
          </cell>
          <cell r="D809" t="str">
            <v>L301</v>
          </cell>
          <cell r="E809">
            <v>411</v>
          </cell>
          <cell r="F809">
            <v>414</v>
          </cell>
        </row>
        <row r="810">
          <cell r="A810" t="str">
            <v>FTC109</v>
          </cell>
          <cell r="B810">
            <v>1</v>
          </cell>
          <cell r="C810">
            <v>0</v>
          </cell>
          <cell r="D810" t="str">
            <v>L301</v>
          </cell>
          <cell r="E810">
            <v>100</v>
          </cell>
          <cell r="F810">
            <v>99</v>
          </cell>
        </row>
        <row r="811">
          <cell r="A811" t="str">
            <v>FTC109</v>
          </cell>
          <cell r="B811">
            <v>1.5</v>
          </cell>
          <cell r="C811">
            <v>0</v>
          </cell>
          <cell r="D811" t="str">
            <v>L301</v>
          </cell>
          <cell r="E811">
            <v>431</v>
          </cell>
          <cell r="F811">
            <v>431</v>
          </cell>
        </row>
        <row r="812">
          <cell r="A812" t="str">
            <v>FTC109</v>
          </cell>
          <cell r="B812">
            <v>2</v>
          </cell>
          <cell r="C812">
            <v>0</v>
          </cell>
          <cell r="D812" t="str">
            <v>L301</v>
          </cell>
          <cell r="E812">
            <v>376</v>
          </cell>
          <cell r="F812">
            <v>376</v>
          </cell>
        </row>
        <row r="813">
          <cell r="A813" t="str">
            <v>FTC301</v>
          </cell>
          <cell r="B813">
            <v>1.5</v>
          </cell>
          <cell r="C813">
            <v>0</v>
          </cell>
          <cell r="D813" t="str">
            <v>L301</v>
          </cell>
          <cell r="E813">
            <v>2</v>
          </cell>
          <cell r="F813">
            <v>5</v>
          </cell>
        </row>
        <row r="814">
          <cell r="A814" t="str">
            <v>FTC309</v>
          </cell>
          <cell r="B814">
            <v>1.5</v>
          </cell>
          <cell r="C814">
            <v>0</v>
          </cell>
          <cell r="D814" t="str">
            <v>L301</v>
          </cell>
          <cell r="E814">
            <v>0</v>
          </cell>
          <cell r="F814">
            <v>0</v>
          </cell>
        </row>
        <row r="815">
          <cell r="A815" t="str">
            <v>FTP102</v>
          </cell>
          <cell r="B815">
            <v>0.75</v>
          </cell>
          <cell r="C815">
            <v>0</v>
          </cell>
          <cell r="D815" t="str">
            <v>L602</v>
          </cell>
          <cell r="E815">
            <v>14</v>
          </cell>
          <cell r="F815">
            <v>0</v>
          </cell>
        </row>
        <row r="816">
          <cell r="A816" t="str">
            <v>FTP102</v>
          </cell>
          <cell r="B816">
            <v>1</v>
          </cell>
          <cell r="C816">
            <v>0</v>
          </cell>
          <cell r="D816" t="str">
            <v>L602</v>
          </cell>
          <cell r="E816">
            <v>23</v>
          </cell>
          <cell r="F816">
            <v>0</v>
          </cell>
        </row>
        <row r="817">
          <cell r="A817" t="str">
            <v>FTP102</v>
          </cell>
          <cell r="B817">
            <v>1.5</v>
          </cell>
          <cell r="C817">
            <v>0</v>
          </cell>
          <cell r="D817" t="str">
            <v>L602</v>
          </cell>
          <cell r="E817">
            <v>0</v>
          </cell>
          <cell r="F817">
            <v>0</v>
          </cell>
        </row>
        <row r="818">
          <cell r="A818" t="str">
            <v>FWC119</v>
          </cell>
          <cell r="B818">
            <v>14</v>
          </cell>
          <cell r="C818">
            <v>0</v>
          </cell>
          <cell r="D818" t="str">
            <v>L301</v>
          </cell>
          <cell r="E818">
            <v>0</v>
          </cell>
          <cell r="F818">
            <v>11</v>
          </cell>
        </row>
        <row r="819">
          <cell r="A819" t="str">
            <v>FWC119</v>
          </cell>
          <cell r="B819">
            <v>16</v>
          </cell>
          <cell r="C819">
            <v>0</v>
          </cell>
          <cell r="D819" t="str">
            <v>L301</v>
          </cell>
          <cell r="E819">
            <v>0</v>
          </cell>
          <cell r="F819">
            <v>13</v>
          </cell>
        </row>
        <row r="820">
          <cell r="A820" t="str">
            <v>FWC119</v>
          </cell>
          <cell r="B820">
            <v>24</v>
          </cell>
          <cell r="C820">
            <v>0</v>
          </cell>
          <cell r="D820" t="str">
            <v>L301</v>
          </cell>
          <cell r="E820">
            <v>0</v>
          </cell>
          <cell r="F820">
            <v>15</v>
          </cell>
        </row>
        <row r="821">
          <cell r="A821" t="str">
            <v>FWC119</v>
          </cell>
          <cell r="B821">
            <v>30</v>
          </cell>
          <cell r="C821">
            <v>0</v>
          </cell>
          <cell r="D821" t="str">
            <v>L301</v>
          </cell>
          <cell r="E821">
            <v>0</v>
          </cell>
          <cell r="F821">
            <v>2</v>
          </cell>
        </row>
        <row r="822">
          <cell r="A822" t="str">
            <v>FWC129</v>
          </cell>
          <cell r="B822">
            <v>14</v>
          </cell>
          <cell r="C822">
            <v>0</v>
          </cell>
          <cell r="D822" t="str">
            <v>L301</v>
          </cell>
          <cell r="E822">
            <v>4</v>
          </cell>
          <cell r="F822">
            <v>6</v>
          </cell>
        </row>
        <row r="823">
          <cell r="A823" t="str">
            <v>FWC129</v>
          </cell>
          <cell r="B823">
            <v>16</v>
          </cell>
          <cell r="C823">
            <v>0</v>
          </cell>
          <cell r="D823" t="str">
            <v>L301</v>
          </cell>
          <cell r="E823">
            <v>2</v>
          </cell>
          <cell r="F823">
            <v>9</v>
          </cell>
        </row>
        <row r="824">
          <cell r="A824" t="str">
            <v>FWC129</v>
          </cell>
          <cell r="B824">
            <v>20</v>
          </cell>
          <cell r="C824">
            <v>0</v>
          </cell>
          <cell r="D824" t="str">
            <v>L301</v>
          </cell>
          <cell r="E824">
            <v>4</v>
          </cell>
          <cell r="F824">
            <v>4</v>
          </cell>
        </row>
        <row r="825">
          <cell r="A825" t="str">
            <v>FWC139</v>
          </cell>
          <cell r="B825">
            <v>8</v>
          </cell>
          <cell r="C825">
            <v>0</v>
          </cell>
          <cell r="D825" t="str">
            <v>L301</v>
          </cell>
          <cell r="E825">
            <v>22</v>
          </cell>
          <cell r="F825">
            <v>44</v>
          </cell>
        </row>
        <row r="826">
          <cell r="A826" t="str">
            <v>FWC151</v>
          </cell>
          <cell r="B826">
            <v>2</v>
          </cell>
          <cell r="C826">
            <v>0</v>
          </cell>
          <cell r="D826" t="str">
            <v>L301</v>
          </cell>
          <cell r="E826">
            <v>272</v>
          </cell>
          <cell r="F826">
            <v>294</v>
          </cell>
        </row>
        <row r="827">
          <cell r="A827" t="str">
            <v>FWC151</v>
          </cell>
          <cell r="B827">
            <v>2.5</v>
          </cell>
          <cell r="C827">
            <v>0</v>
          </cell>
          <cell r="D827" t="str">
            <v>L301</v>
          </cell>
          <cell r="E827">
            <v>3</v>
          </cell>
          <cell r="F827">
            <v>5</v>
          </cell>
        </row>
        <row r="828">
          <cell r="A828" t="str">
            <v>FWC151</v>
          </cell>
          <cell r="B828">
            <v>3</v>
          </cell>
          <cell r="C828">
            <v>0</v>
          </cell>
          <cell r="D828" t="str">
            <v>L301</v>
          </cell>
          <cell r="E828">
            <v>251</v>
          </cell>
          <cell r="F828">
            <v>265</v>
          </cell>
        </row>
        <row r="829">
          <cell r="A829" t="str">
            <v>FWC151</v>
          </cell>
          <cell r="B829">
            <v>4</v>
          </cell>
          <cell r="C829">
            <v>0</v>
          </cell>
          <cell r="D829" t="str">
            <v>L301</v>
          </cell>
          <cell r="E829">
            <v>388</v>
          </cell>
          <cell r="F829">
            <v>387</v>
          </cell>
        </row>
        <row r="830">
          <cell r="A830" t="str">
            <v>FWC151</v>
          </cell>
          <cell r="B830">
            <v>6</v>
          </cell>
          <cell r="C830">
            <v>0</v>
          </cell>
          <cell r="D830" t="str">
            <v>L301</v>
          </cell>
          <cell r="E830">
            <v>370</v>
          </cell>
          <cell r="F830">
            <v>394</v>
          </cell>
        </row>
        <row r="831">
          <cell r="A831" t="str">
            <v>FWC151</v>
          </cell>
          <cell r="B831">
            <v>8</v>
          </cell>
          <cell r="C831">
            <v>0</v>
          </cell>
          <cell r="D831" t="str">
            <v>L301</v>
          </cell>
          <cell r="E831">
            <v>160</v>
          </cell>
          <cell r="F831">
            <v>160</v>
          </cell>
        </row>
        <row r="832">
          <cell r="A832" t="str">
            <v>FWC151</v>
          </cell>
          <cell r="B832">
            <v>10</v>
          </cell>
          <cell r="C832">
            <v>0</v>
          </cell>
          <cell r="D832" t="str">
            <v>L301</v>
          </cell>
          <cell r="E832">
            <v>170</v>
          </cell>
          <cell r="F832">
            <v>180</v>
          </cell>
        </row>
        <row r="833">
          <cell r="A833" t="str">
            <v>FWC151</v>
          </cell>
          <cell r="B833">
            <v>12</v>
          </cell>
          <cell r="C833">
            <v>0</v>
          </cell>
          <cell r="D833" t="str">
            <v>L301</v>
          </cell>
          <cell r="E833">
            <v>68</v>
          </cell>
          <cell r="F833">
            <v>69</v>
          </cell>
        </row>
        <row r="834">
          <cell r="A834" t="str">
            <v>FWC151</v>
          </cell>
          <cell r="B834">
            <v>14</v>
          </cell>
          <cell r="C834">
            <v>0</v>
          </cell>
          <cell r="D834" t="str">
            <v>L301</v>
          </cell>
          <cell r="E834">
            <v>30</v>
          </cell>
          <cell r="F834">
            <v>35</v>
          </cell>
        </row>
        <row r="835">
          <cell r="A835" t="str">
            <v>FWC151</v>
          </cell>
          <cell r="B835">
            <v>16</v>
          </cell>
          <cell r="C835">
            <v>0</v>
          </cell>
          <cell r="D835" t="str">
            <v>L301</v>
          </cell>
          <cell r="E835">
            <v>61</v>
          </cell>
          <cell r="F835">
            <v>61</v>
          </cell>
        </row>
        <row r="836">
          <cell r="A836" t="str">
            <v>FWC151</v>
          </cell>
          <cell r="B836">
            <v>18</v>
          </cell>
          <cell r="C836">
            <v>0</v>
          </cell>
          <cell r="D836" t="str">
            <v>L301</v>
          </cell>
          <cell r="E836">
            <v>12</v>
          </cell>
          <cell r="F836">
            <v>13</v>
          </cell>
        </row>
        <row r="837">
          <cell r="A837" t="str">
            <v>FWC151</v>
          </cell>
          <cell r="B837">
            <v>20</v>
          </cell>
          <cell r="C837">
            <v>0</v>
          </cell>
          <cell r="D837" t="str">
            <v>L301</v>
          </cell>
          <cell r="E837">
            <v>37</v>
          </cell>
          <cell r="F837">
            <v>30</v>
          </cell>
        </row>
        <row r="838">
          <cell r="A838" t="str">
            <v>FWC151</v>
          </cell>
          <cell r="B838">
            <v>24</v>
          </cell>
          <cell r="C838">
            <v>0</v>
          </cell>
          <cell r="D838" t="str">
            <v>L301</v>
          </cell>
          <cell r="E838">
            <v>41</v>
          </cell>
          <cell r="F838">
            <v>31</v>
          </cell>
        </row>
        <row r="839">
          <cell r="A839" t="str">
            <v>FWC151J</v>
          </cell>
          <cell r="B839">
            <v>20</v>
          </cell>
          <cell r="C839">
            <v>0</v>
          </cell>
          <cell r="D839" t="str">
            <v>L301</v>
          </cell>
          <cell r="E839">
            <v>1</v>
          </cell>
          <cell r="F839">
            <v>7</v>
          </cell>
        </row>
        <row r="840">
          <cell r="A840" t="str">
            <v>FWC151J</v>
          </cell>
          <cell r="B840">
            <v>24</v>
          </cell>
          <cell r="C840">
            <v>0</v>
          </cell>
          <cell r="D840" t="str">
            <v>L301</v>
          </cell>
          <cell r="E840">
            <v>0</v>
          </cell>
          <cell r="F840">
            <v>7</v>
          </cell>
        </row>
        <row r="841">
          <cell r="A841" t="str">
            <v>FWC152</v>
          </cell>
          <cell r="B841">
            <v>36</v>
          </cell>
          <cell r="C841">
            <v>0</v>
          </cell>
          <cell r="D841" t="str">
            <v>L301</v>
          </cell>
          <cell r="E841">
            <v>1</v>
          </cell>
          <cell r="F841">
            <v>1</v>
          </cell>
        </row>
        <row r="842">
          <cell r="A842" t="str">
            <v>FWC152K</v>
          </cell>
          <cell r="B842">
            <v>30</v>
          </cell>
          <cell r="C842">
            <v>0</v>
          </cell>
          <cell r="D842" t="str">
            <v>L301</v>
          </cell>
          <cell r="E842">
            <v>24</v>
          </cell>
          <cell r="F842">
            <v>22</v>
          </cell>
        </row>
        <row r="843">
          <cell r="A843" t="str">
            <v>FWC152K</v>
          </cell>
          <cell r="B843">
            <v>36</v>
          </cell>
          <cell r="C843">
            <v>0</v>
          </cell>
          <cell r="D843" t="str">
            <v>L301</v>
          </cell>
          <cell r="E843">
            <v>5</v>
          </cell>
          <cell r="F843">
            <v>4</v>
          </cell>
        </row>
        <row r="844">
          <cell r="A844" t="str">
            <v>FWC152KJ</v>
          </cell>
          <cell r="B844">
            <v>30</v>
          </cell>
          <cell r="C844">
            <v>0</v>
          </cell>
          <cell r="D844" t="str">
            <v>L301</v>
          </cell>
          <cell r="E844">
            <v>1</v>
          </cell>
          <cell r="F844">
            <v>8</v>
          </cell>
        </row>
        <row r="845">
          <cell r="A845" t="str">
            <v>FWC152KJ</v>
          </cell>
          <cell r="B845">
            <v>36</v>
          </cell>
          <cell r="C845">
            <v>0</v>
          </cell>
          <cell r="D845" t="str">
            <v>L301</v>
          </cell>
          <cell r="E845">
            <v>0</v>
          </cell>
          <cell r="F845">
            <v>1</v>
          </cell>
        </row>
        <row r="846">
          <cell r="A846" t="str">
            <v>FWC159</v>
          </cell>
          <cell r="B846">
            <v>2</v>
          </cell>
          <cell r="C846">
            <v>0</v>
          </cell>
          <cell r="D846" t="str">
            <v>L301</v>
          </cell>
          <cell r="E846">
            <v>78</v>
          </cell>
          <cell r="F846">
            <v>103</v>
          </cell>
        </row>
        <row r="847">
          <cell r="A847" t="str">
            <v>FWC159</v>
          </cell>
          <cell r="B847">
            <v>3</v>
          </cell>
          <cell r="C847">
            <v>0</v>
          </cell>
          <cell r="D847" t="str">
            <v>L301</v>
          </cell>
          <cell r="E847">
            <v>283</v>
          </cell>
          <cell r="F847">
            <v>369</v>
          </cell>
        </row>
        <row r="848">
          <cell r="A848" t="str">
            <v>FWC159</v>
          </cell>
          <cell r="B848">
            <v>4</v>
          </cell>
          <cell r="C848">
            <v>0</v>
          </cell>
          <cell r="D848" t="str">
            <v>L301</v>
          </cell>
          <cell r="E848">
            <v>104</v>
          </cell>
          <cell r="F848">
            <v>124</v>
          </cell>
        </row>
        <row r="849">
          <cell r="A849" t="str">
            <v>FWC159</v>
          </cell>
          <cell r="B849">
            <v>6</v>
          </cell>
          <cell r="C849">
            <v>0</v>
          </cell>
          <cell r="D849" t="str">
            <v>L301</v>
          </cell>
          <cell r="E849">
            <v>105</v>
          </cell>
          <cell r="F849">
            <v>109</v>
          </cell>
        </row>
        <row r="850">
          <cell r="A850" t="str">
            <v>FWC159</v>
          </cell>
          <cell r="B850">
            <v>8</v>
          </cell>
          <cell r="C850">
            <v>0</v>
          </cell>
          <cell r="D850" t="str">
            <v>L301</v>
          </cell>
          <cell r="E850">
            <v>20</v>
          </cell>
          <cell r="F850">
            <v>25</v>
          </cell>
        </row>
        <row r="851">
          <cell r="A851" t="str">
            <v>FWC159</v>
          </cell>
          <cell r="B851">
            <v>10</v>
          </cell>
          <cell r="C851">
            <v>0</v>
          </cell>
          <cell r="D851" t="str">
            <v>L301</v>
          </cell>
          <cell r="E851">
            <v>15</v>
          </cell>
          <cell r="F851">
            <v>22</v>
          </cell>
        </row>
        <row r="852">
          <cell r="A852" t="str">
            <v>FWC159</v>
          </cell>
          <cell r="B852">
            <v>12</v>
          </cell>
          <cell r="C852">
            <v>0</v>
          </cell>
          <cell r="D852" t="str">
            <v>L301</v>
          </cell>
          <cell r="E852">
            <v>26</v>
          </cell>
          <cell r="F852">
            <v>47</v>
          </cell>
        </row>
        <row r="853">
          <cell r="A853" t="str">
            <v>FWC159</v>
          </cell>
          <cell r="B853">
            <v>24</v>
          </cell>
          <cell r="C853">
            <v>0</v>
          </cell>
          <cell r="D853" t="str">
            <v>L301</v>
          </cell>
          <cell r="E853">
            <v>34</v>
          </cell>
          <cell r="F853">
            <v>36</v>
          </cell>
        </row>
        <row r="854">
          <cell r="A854" t="str">
            <v>FWC171</v>
          </cell>
          <cell r="B854">
            <v>2</v>
          </cell>
          <cell r="C854">
            <v>0</v>
          </cell>
          <cell r="D854" t="str">
            <v>L301</v>
          </cell>
          <cell r="E854">
            <v>47</v>
          </cell>
          <cell r="F854">
            <v>70</v>
          </cell>
        </row>
        <row r="855">
          <cell r="A855" t="str">
            <v>FWC171</v>
          </cell>
          <cell r="B855">
            <v>2.5</v>
          </cell>
          <cell r="C855">
            <v>0</v>
          </cell>
          <cell r="D855" t="str">
            <v>L301</v>
          </cell>
          <cell r="E855">
            <v>6</v>
          </cell>
          <cell r="F855">
            <v>22</v>
          </cell>
        </row>
        <row r="856">
          <cell r="A856" t="str">
            <v>FWC171</v>
          </cell>
          <cell r="B856">
            <v>4</v>
          </cell>
          <cell r="C856">
            <v>0</v>
          </cell>
          <cell r="D856" t="str">
            <v>L301</v>
          </cell>
          <cell r="E856">
            <v>12</v>
          </cell>
          <cell r="F856">
            <v>13</v>
          </cell>
        </row>
        <row r="857">
          <cell r="A857" t="str">
            <v>FWC171</v>
          </cell>
          <cell r="B857">
            <v>6</v>
          </cell>
          <cell r="C857">
            <v>0</v>
          </cell>
          <cell r="D857" t="str">
            <v>L301</v>
          </cell>
          <cell r="E857">
            <v>1</v>
          </cell>
          <cell r="F857">
            <v>2</v>
          </cell>
        </row>
        <row r="858">
          <cell r="A858" t="str">
            <v>FWC171</v>
          </cell>
          <cell r="B858">
            <v>8</v>
          </cell>
          <cell r="C858">
            <v>0</v>
          </cell>
          <cell r="D858" t="str">
            <v>L301</v>
          </cell>
          <cell r="E858">
            <v>1</v>
          </cell>
          <cell r="F858">
            <v>4</v>
          </cell>
        </row>
        <row r="859">
          <cell r="A859" t="str">
            <v>FWC171</v>
          </cell>
          <cell r="B859">
            <v>10</v>
          </cell>
          <cell r="C859">
            <v>0</v>
          </cell>
          <cell r="D859" t="str">
            <v>L301</v>
          </cell>
          <cell r="E859">
            <v>3</v>
          </cell>
          <cell r="F859">
            <v>8</v>
          </cell>
        </row>
        <row r="860">
          <cell r="A860" t="str">
            <v>FWC171</v>
          </cell>
          <cell r="B860">
            <v>14</v>
          </cell>
          <cell r="C860">
            <v>0</v>
          </cell>
          <cell r="D860" t="str">
            <v>L301</v>
          </cell>
          <cell r="E860">
            <v>0</v>
          </cell>
          <cell r="F860">
            <v>2</v>
          </cell>
        </row>
        <row r="861">
          <cell r="A861" t="str">
            <v>FWC171</v>
          </cell>
          <cell r="B861">
            <v>16</v>
          </cell>
          <cell r="C861">
            <v>0</v>
          </cell>
          <cell r="D861" t="str">
            <v>L301</v>
          </cell>
          <cell r="E861">
            <v>24</v>
          </cell>
          <cell r="F861">
            <v>25</v>
          </cell>
        </row>
        <row r="862">
          <cell r="A862" t="str">
            <v>FWC171</v>
          </cell>
          <cell r="B862">
            <v>18</v>
          </cell>
          <cell r="C862">
            <v>0</v>
          </cell>
          <cell r="D862" t="str">
            <v>L301</v>
          </cell>
          <cell r="E862">
            <v>0</v>
          </cell>
          <cell r="F862">
            <v>3</v>
          </cell>
        </row>
        <row r="863">
          <cell r="A863" t="str">
            <v>FWC171</v>
          </cell>
          <cell r="B863">
            <v>24</v>
          </cell>
          <cell r="C863">
            <v>0</v>
          </cell>
          <cell r="D863" t="str">
            <v>L301</v>
          </cell>
          <cell r="E863">
            <v>8</v>
          </cell>
          <cell r="F863">
            <v>6</v>
          </cell>
        </row>
        <row r="864">
          <cell r="A864" t="str">
            <v>FWC171J</v>
          </cell>
          <cell r="B864">
            <v>24</v>
          </cell>
          <cell r="C864">
            <v>0</v>
          </cell>
          <cell r="D864" t="str">
            <v>L301</v>
          </cell>
          <cell r="E864">
            <v>0</v>
          </cell>
          <cell r="F864">
            <v>2</v>
          </cell>
        </row>
        <row r="865">
          <cell r="A865" t="str">
            <v>FWC172K</v>
          </cell>
          <cell r="B865">
            <v>30</v>
          </cell>
          <cell r="C865">
            <v>0</v>
          </cell>
          <cell r="D865" t="str">
            <v>L301</v>
          </cell>
          <cell r="E865">
            <v>3</v>
          </cell>
          <cell r="F865">
            <v>8</v>
          </cell>
        </row>
        <row r="866">
          <cell r="A866" t="str">
            <v>FWC172KJ</v>
          </cell>
          <cell r="B866">
            <v>30</v>
          </cell>
          <cell r="C866">
            <v>0</v>
          </cell>
          <cell r="D866" t="str">
            <v>L301</v>
          </cell>
          <cell r="E866">
            <v>0</v>
          </cell>
          <cell r="F866">
            <v>0</v>
          </cell>
        </row>
        <row r="867">
          <cell r="A867" t="str">
            <v>FWC1D1</v>
          </cell>
          <cell r="B867">
            <v>2</v>
          </cell>
          <cell r="C867">
            <v>0</v>
          </cell>
          <cell r="D867" t="str">
            <v>L301</v>
          </cell>
          <cell r="E867">
            <v>30</v>
          </cell>
          <cell r="F867">
            <v>53</v>
          </cell>
        </row>
        <row r="868">
          <cell r="A868" t="str">
            <v>FWC1D1</v>
          </cell>
          <cell r="B868">
            <v>3</v>
          </cell>
          <cell r="C868">
            <v>0</v>
          </cell>
          <cell r="D868" t="str">
            <v>L301</v>
          </cell>
          <cell r="E868">
            <v>9</v>
          </cell>
          <cell r="F868">
            <v>10</v>
          </cell>
        </row>
        <row r="869">
          <cell r="A869" t="str">
            <v>FWC341</v>
          </cell>
          <cell r="B869">
            <v>24</v>
          </cell>
          <cell r="C869">
            <v>0</v>
          </cell>
          <cell r="D869" t="str">
            <v>L301</v>
          </cell>
          <cell r="E869">
            <v>6</v>
          </cell>
          <cell r="F869">
            <v>6</v>
          </cell>
        </row>
        <row r="870">
          <cell r="A870" t="str">
            <v>FWC351</v>
          </cell>
          <cell r="B870">
            <v>2</v>
          </cell>
          <cell r="C870">
            <v>0</v>
          </cell>
          <cell r="D870" t="str">
            <v>L301</v>
          </cell>
          <cell r="E870">
            <v>359</v>
          </cell>
          <cell r="F870">
            <v>369</v>
          </cell>
        </row>
        <row r="871">
          <cell r="A871" t="str">
            <v>FWC351</v>
          </cell>
          <cell r="B871">
            <v>2.5</v>
          </cell>
          <cell r="C871">
            <v>0</v>
          </cell>
          <cell r="D871" t="str">
            <v>L301</v>
          </cell>
          <cell r="E871">
            <v>0</v>
          </cell>
          <cell r="F871">
            <v>1</v>
          </cell>
        </row>
        <row r="872">
          <cell r="A872" t="str">
            <v>FWC351</v>
          </cell>
          <cell r="B872">
            <v>3</v>
          </cell>
          <cell r="C872">
            <v>0</v>
          </cell>
          <cell r="D872" t="str">
            <v>L301</v>
          </cell>
          <cell r="E872">
            <v>149</v>
          </cell>
          <cell r="F872">
            <v>149</v>
          </cell>
        </row>
        <row r="873">
          <cell r="A873" t="str">
            <v>FWC351</v>
          </cell>
          <cell r="B873">
            <v>4</v>
          </cell>
          <cell r="C873">
            <v>0</v>
          </cell>
          <cell r="D873" t="str">
            <v>L301</v>
          </cell>
          <cell r="E873">
            <v>118</v>
          </cell>
          <cell r="F873">
            <v>112</v>
          </cell>
        </row>
        <row r="874">
          <cell r="A874" t="str">
            <v>FWC351</v>
          </cell>
          <cell r="B874">
            <v>6</v>
          </cell>
          <cell r="C874">
            <v>0</v>
          </cell>
          <cell r="D874" t="str">
            <v>L301</v>
          </cell>
          <cell r="E874">
            <v>95</v>
          </cell>
          <cell r="F874">
            <v>92</v>
          </cell>
        </row>
        <row r="875">
          <cell r="A875" t="str">
            <v>FWC351</v>
          </cell>
          <cell r="B875">
            <v>8</v>
          </cell>
          <cell r="C875">
            <v>0</v>
          </cell>
          <cell r="D875" t="str">
            <v>L301</v>
          </cell>
          <cell r="E875">
            <v>113</v>
          </cell>
          <cell r="F875">
            <v>105</v>
          </cell>
        </row>
        <row r="876">
          <cell r="A876" t="str">
            <v>FWC351</v>
          </cell>
          <cell r="B876">
            <v>10</v>
          </cell>
          <cell r="C876">
            <v>0</v>
          </cell>
          <cell r="D876" t="str">
            <v>L301</v>
          </cell>
          <cell r="E876">
            <v>38</v>
          </cell>
          <cell r="F876">
            <v>40</v>
          </cell>
        </row>
        <row r="877">
          <cell r="A877" t="str">
            <v>FWC351</v>
          </cell>
          <cell r="B877">
            <v>12</v>
          </cell>
          <cell r="C877">
            <v>0</v>
          </cell>
          <cell r="D877" t="str">
            <v>L301</v>
          </cell>
          <cell r="E877">
            <v>50</v>
          </cell>
          <cell r="F877">
            <v>58</v>
          </cell>
        </row>
        <row r="878">
          <cell r="A878" t="str">
            <v>FWC351</v>
          </cell>
          <cell r="B878">
            <v>14</v>
          </cell>
          <cell r="C878">
            <v>0</v>
          </cell>
          <cell r="D878" t="str">
            <v>L301</v>
          </cell>
          <cell r="E878">
            <v>5</v>
          </cell>
          <cell r="F878">
            <v>6</v>
          </cell>
        </row>
        <row r="879">
          <cell r="A879" t="str">
            <v>FWC351</v>
          </cell>
          <cell r="B879">
            <v>16</v>
          </cell>
          <cell r="C879">
            <v>0</v>
          </cell>
          <cell r="D879" t="str">
            <v>L301</v>
          </cell>
          <cell r="E879">
            <v>9</v>
          </cell>
          <cell r="F879">
            <v>10</v>
          </cell>
        </row>
        <row r="880">
          <cell r="A880" t="str">
            <v>FWC351</v>
          </cell>
          <cell r="B880">
            <v>18</v>
          </cell>
          <cell r="C880">
            <v>0</v>
          </cell>
          <cell r="D880" t="str">
            <v>L301</v>
          </cell>
          <cell r="E880">
            <v>19</v>
          </cell>
          <cell r="F880">
            <v>20</v>
          </cell>
        </row>
        <row r="881">
          <cell r="A881" t="str">
            <v>FWC351</v>
          </cell>
          <cell r="B881">
            <v>20</v>
          </cell>
          <cell r="C881">
            <v>0</v>
          </cell>
          <cell r="D881" t="str">
            <v>L301</v>
          </cell>
          <cell r="E881">
            <v>11</v>
          </cell>
          <cell r="F881">
            <v>9</v>
          </cell>
        </row>
        <row r="882">
          <cell r="A882" t="str">
            <v>FWC351</v>
          </cell>
          <cell r="B882">
            <v>24</v>
          </cell>
          <cell r="C882">
            <v>0</v>
          </cell>
          <cell r="D882" t="str">
            <v>L301</v>
          </cell>
          <cell r="E882">
            <v>12</v>
          </cell>
          <cell r="F882">
            <v>8</v>
          </cell>
        </row>
        <row r="883">
          <cell r="A883" t="str">
            <v>FWC351J</v>
          </cell>
          <cell r="B883">
            <v>20</v>
          </cell>
          <cell r="C883">
            <v>0</v>
          </cell>
          <cell r="D883" t="str">
            <v>L301</v>
          </cell>
          <cell r="E883">
            <v>0</v>
          </cell>
          <cell r="F883">
            <v>1</v>
          </cell>
        </row>
        <row r="884">
          <cell r="A884" t="str">
            <v>FWC351J</v>
          </cell>
          <cell r="B884">
            <v>24</v>
          </cell>
          <cell r="C884">
            <v>0</v>
          </cell>
          <cell r="D884" t="str">
            <v>L301</v>
          </cell>
          <cell r="E884">
            <v>7</v>
          </cell>
          <cell r="F884">
            <v>11</v>
          </cell>
        </row>
        <row r="885">
          <cell r="A885" t="str">
            <v>FWC371</v>
          </cell>
          <cell r="B885">
            <v>2</v>
          </cell>
          <cell r="C885">
            <v>0</v>
          </cell>
          <cell r="D885" t="str">
            <v>L301</v>
          </cell>
          <cell r="E885">
            <v>1</v>
          </cell>
          <cell r="F885">
            <v>1</v>
          </cell>
        </row>
        <row r="886">
          <cell r="A886" t="str">
            <v>FWC371</v>
          </cell>
          <cell r="B886">
            <v>14</v>
          </cell>
          <cell r="C886">
            <v>0</v>
          </cell>
          <cell r="D886" t="str">
            <v>L301</v>
          </cell>
          <cell r="E886">
            <v>0</v>
          </cell>
          <cell r="F886">
            <v>2</v>
          </cell>
        </row>
        <row r="887">
          <cell r="A887" t="str">
            <v>FWC371</v>
          </cell>
          <cell r="B887">
            <v>16</v>
          </cell>
          <cell r="C887">
            <v>0</v>
          </cell>
          <cell r="D887" t="str">
            <v>L301</v>
          </cell>
          <cell r="E887">
            <v>5</v>
          </cell>
          <cell r="F887">
            <v>5</v>
          </cell>
        </row>
        <row r="888">
          <cell r="A888" t="str">
            <v>FWC371</v>
          </cell>
          <cell r="B888">
            <v>20</v>
          </cell>
          <cell r="C888">
            <v>0</v>
          </cell>
          <cell r="D888" t="str">
            <v>L301</v>
          </cell>
          <cell r="E888">
            <v>4</v>
          </cell>
          <cell r="F888">
            <v>4</v>
          </cell>
        </row>
        <row r="889">
          <cell r="A889" t="str">
            <v>FWC372K</v>
          </cell>
          <cell r="B889">
            <v>30</v>
          </cell>
          <cell r="C889">
            <v>0</v>
          </cell>
          <cell r="D889" t="str">
            <v>L301</v>
          </cell>
          <cell r="E889">
            <v>6</v>
          </cell>
          <cell r="F889">
            <v>4</v>
          </cell>
        </row>
        <row r="890">
          <cell r="A890" t="str">
            <v>FWC372K</v>
          </cell>
          <cell r="B890">
            <v>36</v>
          </cell>
          <cell r="C890">
            <v>0</v>
          </cell>
          <cell r="D890" t="str">
            <v>L301</v>
          </cell>
          <cell r="E890">
            <v>4</v>
          </cell>
          <cell r="F890">
            <v>5</v>
          </cell>
        </row>
        <row r="891">
          <cell r="A891" t="str">
            <v>FWC372K</v>
          </cell>
          <cell r="B891">
            <v>48</v>
          </cell>
          <cell r="C891">
            <v>0</v>
          </cell>
          <cell r="D891" t="str">
            <v>L301</v>
          </cell>
          <cell r="E891">
            <v>2</v>
          </cell>
          <cell r="F891">
            <v>2</v>
          </cell>
        </row>
        <row r="892">
          <cell r="A892" t="str">
            <v>FWC372KJ</v>
          </cell>
          <cell r="B892">
            <v>30</v>
          </cell>
          <cell r="C892">
            <v>0</v>
          </cell>
          <cell r="D892" t="str">
            <v>L301</v>
          </cell>
          <cell r="E892">
            <v>2</v>
          </cell>
          <cell r="F892">
            <v>4</v>
          </cell>
        </row>
        <row r="893">
          <cell r="A893" t="str">
            <v>FWC372KJ</v>
          </cell>
          <cell r="B893">
            <v>36</v>
          </cell>
          <cell r="C893">
            <v>0</v>
          </cell>
          <cell r="D893" t="str">
            <v>L301</v>
          </cell>
          <cell r="E893">
            <v>4</v>
          </cell>
          <cell r="F893">
            <v>4</v>
          </cell>
        </row>
        <row r="894">
          <cell r="A894" t="str">
            <v>FWC372KJ</v>
          </cell>
          <cell r="B894">
            <v>48</v>
          </cell>
          <cell r="C894">
            <v>0</v>
          </cell>
          <cell r="D894" t="str">
            <v>L301</v>
          </cell>
          <cell r="E894">
            <v>0</v>
          </cell>
          <cell r="F894">
            <v>0</v>
          </cell>
        </row>
        <row r="895">
          <cell r="A895" t="str">
            <v>FWC3D1</v>
          </cell>
          <cell r="B895">
            <v>2</v>
          </cell>
          <cell r="C895">
            <v>0</v>
          </cell>
          <cell r="D895" t="str">
            <v>L301</v>
          </cell>
          <cell r="E895">
            <v>1</v>
          </cell>
          <cell r="F895">
            <v>1</v>
          </cell>
        </row>
        <row r="896">
          <cell r="A896" t="str">
            <v>FWC3N2K</v>
          </cell>
          <cell r="B896">
            <v>30</v>
          </cell>
          <cell r="C896">
            <v>0</v>
          </cell>
          <cell r="D896" t="str">
            <v>L301</v>
          </cell>
          <cell r="E896">
            <v>10</v>
          </cell>
          <cell r="F896">
            <v>10</v>
          </cell>
        </row>
        <row r="897">
          <cell r="A897" t="str">
            <v>FWC3N2KJ</v>
          </cell>
          <cell r="B897">
            <v>30</v>
          </cell>
          <cell r="C897">
            <v>0</v>
          </cell>
          <cell r="D897" t="str">
            <v>L301</v>
          </cell>
          <cell r="E897">
            <v>0</v>
          </cell>
          <cell r="F897">
            <v>4</v>
          </cell>
        </row>
        <row r="898">
          <cell r="A898" t="str">
            <v>FWC3T2</v>
          </cell>
          <cell r="B898">
            <v>30</v>
          </cell>
          <cell r="C898">
            <v>0</v>
          </cell>
          <cell r="D898" t="str">
            <v>L301</v>
          </cell>
          <cell r="E898">
            <v>1</v>
          </cell>
          <cell r="F898">
            <v>0</v>
          </cell>
        </row>
        <row r="899">
          <cell r="A899" t="str">
            <v>FWC3T2J</v>
          </cell>
          <cell r="B899">
            <v>30</v>
          </cell>
          <cell r="C899">
            <v>0</v>
          </cell>
          <cell r="D899" t="str">
            <v>L301</v>
          </cell>
          <cell r="E899">
            <v>0</v>
          </cell>
          <cell r="F899">
            <v>5</v>
          </cell>
        </row>
        <row r="900">
          <cell r="A900" t="str">
            <v>FWC3T2K</v>
          </cell>
          <cell r="B900">
            <v>30</v>
          </cell>
          <cell r="C900">
            <v>0</v>
          </cell>
          <cell r="D900" t="str">
            <v>L301</v>
          </cell>
          <cell r="E900">
            <v>21</v>
          </cell>
          <cell r="F900">
            <v>18</v>
          </cell>
        </row>
        <row r="901">
          <cell r="A901" t="str">
            <v>FWC3T2K</v>
          </cell>
          <cell r="B901">
            <v>42</v>
          </cell>
          <cell r="C901">
            <v>0</v>
          </cell>
          <cell r="D901" t="str">
            <v>L301</v>
          </cell>
          <cell r="E901">
            <v>13</v>
          </cell>
          <cell r="F901">
            <v>10</v>
          </cell>
        </row>
        <row r="902">
          <cell r="A902" t="str">
            <v>FWC3T2KJ</v>
          </cell>
          <cell r="B902">
            <v>30</v>
          </cell>
          <cell r="C902">
            <v>0</v>
          </cell>
          <cell r="D902" t="str">
            <v>L301</v>
          </cell>
          <cell r="E902">
            <v>1</v>
          </cell>
          <cell r="F902">
            <v>4</v>
          </cell>
        </row>
        <row r="903">
          <cell r="A903" t="str">
            <v>FWC3T2KJ</v>
          </cell>
          <cell r="B903">
            <v>42</v>
          </cell>
          <cell r="C903">
            <v>0</v>
          </cell>
          <cell r="D903" t="str">
            <v>L301</v>
          </cell>
          <cell r="E903">
            <v>1</v>
          </cell>
          <cell r="F903">
            <v>4</v>
          </cell>
        </row>
        <row r="904">
          <cell r="A904" t="str">
            <v>FWC3U2</v>
          </cell>
          <cell r="B904">
            <v>42</v>
          </cell>
          <cell r="C904">
            <v>0</v>
          </cell>
          <cell r="D904" t="str">
            <v>L301</v>
          </cell>
          <cell r="E904">
            <v>1</v>
          </cell>
          <cell r="F904">
            <v>1</v>
          </cell>
        </row>
        <row r="905">
          <cell r="A905" t="str">
            <v>FWC3U2J</v>
          </cell>
          <cell r="B905">
            <v>42</v>
          </cell>
          <cell r="C905">
            <v>0</v>
          </cell>
          <cell r="D905" t="str">
            <v>L301</v>
          </cell>
          <cell r="E905">
            <v>1</v>
          </cell>
          <cell r="F905">
            <v>1</v>
          </cell>
        </row>
        <row r="906">
          <cell r="A906" t="str">
            <v>FWC3U2K</v>
          </cell>
          <cell r="B906">
            <v>42</v>
          </cell>
          <cell r="C906">
            <v>0</v>
          </cell>
          <cell r="D906" t="str">
            <v>L301</v>
          </cell>
          <cell r="E906">
            <v>4</v>
          </cell>
          <cell r="F906">
            <v>4</v>
          </cell>
        </row>
        <row r="907">
          <cell r="A907" t="str">
            <v>FWC3Y2K</v>
          </cell>
          <cell r="B907">
            <v>36</v>
          </cell>
          <cell r="C907">
            <v>0</v>
          </cell>
          <cell r="D907" t="str">
            <v>L301</v>
          </cell>
          <cell r="E907">
            <v>1</v>
          </cell>
          <cell r="F907">
            <v>1</v>
          </cell>
        </row>
        <row r="908">
          <cell r="A908" t="str">
            <v>FWC631</v>
          </cell>
          <cell r="B908">
            <v>24</v>
          </cell>
          <cell r="C908">
            <v>0</v>
          </cell>
          <cell r="D908" t="str">
            <v>L301</v>
          </cell>
          <cell r="E908">
            <v>9</v>
          </cell>
          <cell r="F908">
            <v>16</v>
          </cell>
        </row>
        <row r="909">
          <cell r="A909" t="str">
            <v>FWC631J</v>
          </cell>
          <cell r="B909">
            <v>24</v>
          </cell>
          <cell r="C909">
            <v>0</v>
          </cell>
          <cell r="D909" t="str">
            <v>L301</v>
          </cell>
          <cell r="E909">
            <v>0</v>
          </cell>
          <cell r="F909">
            <v>1</v>
          </cell>
        </row>
        <row r="910">
          <cell r="A910" t="str">
            <v>FWC641</v>
          </cell>
          <cell r="B910">
            <v>14</v>
          </cell>
          <cell r="C910">
            <v>0</v>
          </cell>
          <cell r="D910" t="str">
            <v>L301</v>
          </cell>
          <cell r="E910">
            <v>0</v>
          </cell>
          <cell r="F910">
            <v>12</v>
          </cell>
        </row>
        <row r="911">
          <cell r="A911" t="str">
            <v>FWC641</v>
          </cell>
          <cell r="B911">
            <v>16</v>
          </cell>
          <cell r="C911">
            <v>0</v>
          </cell>
          <cell r="D911" t="str">
            <v>L301</v>
          </cell>
          <cell r="E911">
            <v>0</v>
          </cell>
          <cell r="F911">
            <v>2</v>
          </cell>
        </row>
        <row r="912">
          <cell r="A912" t="str">
            <v>FWC641</v>
          </cell>
          <cell r="B912">
            <v>18</v>
          </cell>
          <cell r="C912">
            <v>0</v>
          </cell>
          <cell r="D912" t="str">
            <v>L301</v>
          </cell>
          <cell r="E912">
            <v>1</v>
          </cell>
          <cell r="F912">
            <v>3</v>
          </cell>
        </row>
        <row r="913">
          <cell r="A913" t="str">
            <v>FWC641</v>
          </cell>
          <cell r="B913">
            <v>20</v>
          </cell>
          <cell r="C913">
            <v>0</v>
          </cell>
          <cell r="D913" t="str">
            <v>L301</v>
          </cell>
          <cell r="E913">
            <v>6</v>
          </cell>
          <cell r="F913">
            <v>21</v>
          </cell>
        </row>
        <row r="914">
          <cell r="A914" t="str">
            <v>FWC641J</v>
          </cell>
          <cell r="B914">
            <v>20</v>
          </cell>
          <cell r="C914">
            <v>0</v>
          </cell>
          <cell r="D914" t="str">
            <v>L301</v>
          </cell>
          <cell r="E914">
            <v>0</v>
          </cell>
          <cell r="F914">
            <v>1</v>
          </cell>
        </row>
        <row r="915">
          <cell r="A915" t="str">
            <v>FWC651</v>
          </cell>
          <cell r="B915">
            <v>2</v>
          </cell>
          <cell r="C915">
            <v>0</v>
          </cell>
          <cell r="D915" t="str">
            <v>L301</v>
          </cell>
          <cell r="E915">
            <v>13</v>
          </cell>
          <cell r="F915">
            <v>13</v>
          </cell>
        </row>
        <row r="916">
          <cell r="A916" t="str">
            <v>FWC651</v>
          </cell>
          <cell r="B916">
            <v>3</v>
          </cell>
          <cell r="C916">
            <v>0</v>
          </cell>
          <cell r="D916" t="str">
            <v>L301</v>
          </cell>
          <cell r="E916">
            <v>10</v>
          </cell>
          <cell r="F916">
            <v>10</v>
          </cell>
        </row>
        <row r="917">
          <cell r="A917" t="str">
            <v>FWC651</v>
          </cell>
          <cell r="B917">
            <v>4</v>
          </cell>
          <cell r="C917">
            <v>0</v>
          </cell>
          <cell r="D917" t="str">
            <v>L301</v>
          </cell>
          <cell r="E917">
            <v>7</v>
          </cell>
          <cell r="F917">
            <v>9</v>
          </cell>
        </row>
        <row r="918">
          <cell r="A918" t="str">
            <v>FWC651</v>
          </cell>
          <cell r="B918">
            <v>6</v>
          </cell>
          <cell r="C918">
            <v>0</v>
          </cell>
          <cell r="D918" t="str">
            <v>L301</v>
          </cell>
          <cell r="E918">
            <v>14</v>
          </cell>
          <cell r="F918">
            <v>14</v>
          </cell>
        </row>
        <row r="919">
          <cell r="A919" t="str">
            <v>FWC651</v>
          </cell>
          <cell r="B919">
            <v>8</v>
          </cell>
          <cell r="C919">
            <v>0</v>
          </cell>
          <cell r="D919" t="str">
            <v>L301</v>
          </cell>
          <cell r="E919">
            <v>23</v>
          </cell>
          <cell r="F919">
            <v>30</v>
          </cell>
        </row>
        <row r="920">
          <cell r="A920" t="str">
            <v>FWC651</v>
          </cell>
          <cell r="B920">
            <v>10</v>
          </cell>
          <cell r="C920">
            <v>0</v>
          </cell>
          <cell r="D920" t="str">
            <v>L301</v>
          </cell>
          <cell r="E920">
            <v>3</v>
          </cell>
          <cell r="F920">
            <v>4</v>
          </cell>
        </row>
        <row r="921">
          <cell r="A921" t="str">
            <v>FWC651</v>
          </cell>
          <cell r="B921">
            <v>12</v>
          </cell>
          <cell r="C921">
            <v>0</v>
          </cell>
          <cell r="D921" t="str">
            <v>L301</v>
          </cell>
          <cell r="E921">
            <v>8</v>
          </cell>
          <cell r="F921">
            <v>8</v>
          </cell>
        </row>
        <row r="922">
          <cell r="A922" t="str">
            <v>FWC661</v>
          </cell>
          <cell r="B922">
            <v>10</v>
          </cell>
          <cell r="C922">
            <v>0</v>
          </cell>
          <cell r="D922" t="str">
            <v>L301</v>
          </cell>
          <cell r="E922">
            <v>3</v>
          </cell>
          <cell r="F922">
            <v>4</v>
          </cell>
        </row>
        <row r="923">
          <cell r="A923" t="str">
            <v>FWC661</v>
          </cell>
          <cell r="B923">
            <v>16</v>
          </cell>
          <cell r="C923">
            <v>0</v>
          </cell>
          <cell r="D923" t="str">
            <v>L301</v>
          </cell>
          <cell r="E923">
            <v>3</v>
          </cell>
          <cell r="F923">
            <v>3</v>
          </cell>
        </row>
        <row r="924">
          <cell r="A924" t="str">
            <v>FWC661</v>
          </cell>
          <cell r="B924">
            <v>18</v>
          </cell>
          <cell r="C924">
            <v>0</v>
          </cell>
          <cell r="D924" t="str">
            <v>L301</v>
          </cell>
          <cell r="E924">
            <v>0</v>
          </cell>
          <cell r="F924">
            <v>2</v>
          </cell>
        </row>
        <row r="925">
          <cell r="A925" t="str">
            <v>FWC661</v>
          </cell>
          <cell r="B925">
            <v>20</v>
          </cell>
          <cell r="C925">
            <v>0</v>
          </cell>
          <cell r="D925" t="str">
            <v>L301</v>
          </cell>
          <cell r="E925">
            <v>7</v>
          </cell>
          <cell r="F925">
            <v>7</v>
          </cell>
        </row>
        <row r="926">
          <cell r="A926" t="str">
            <v>FWC661J</v>
          </cell>
          <cell r="B926">
            <v>20</v>
          </cell>
          <cell r="C926">
            <v>0</v>
          </cell>
          <cell r="D926" t="str">
            <v>L301</v>
          </cell>
          <cell r="E926">
            <v>1</v>
          </cell>
          <cell r="F926">
            <v>1</v>
          </cell>
        </row>
        <row r="927">
          <cell r="A927" t="str">
            <v>FWC671</v>
          </cell>
          <cell r="B927">
            <v>2</v>
          </cell>
          <cell r="C927">
            <v>0</v>
          </cell>
          <cell r="D927" t="str">
            <v>L301</v>
          </cell>
          <cell r="E927">
            <v>64</v>
          </cell>
          <cell r="F927">
            <v>68</v>
          </cell>
        </row>
        <row r="928">
          <cell r="A928" t="str">
            <v>FWC671</v>
          </cell>
          <cell r="B928">
            <v>3</v>
          </cell>
          <cell r="C928">
            <v>0</v>
          </cell>
          <cell r="D928" t="str">
            <v>L301</v>
          </cell>
          <cell r="E928">
            <v>9</v>
          </cell>
          <cell r="F928">
            <v>17</v>
          </cell>
        </row>
        <row r="929">
          <cell r="A929" t="str">
            <v>FWC671</v>
          </cell>
          <cell r="B929">
            <v>4</v>
          </cell>
          <cell r="C929">
            <v>0</v>
          </cell>
          <cell r="D929" t="str">
            <v>L301</v>
          </cell>
          <cell r="E929">
            <v>12</v>
          </cell>
          <cell r="F929">
            <v>14</v>
          </cell>
        </row>
        <row r="930">
          <cell r="A930" t="str">
            <v>FWC671</v>
          </cell>
          <cell r="B930">
            <v>6</v>
          </cell>
          <cell r="C930">
            <v>0</v>
          </cell>
          <cell r="D930" t="str">
            <v>L301</v>
          </cell>
          <cell r="E930">
            <v>7</v>
          </cell>
          <cell r="F930">
            <v>12</v>
          </cell>
        </row>
        <row r="931">
          <cell r="A931" t="str">
            <v>FWC671</v>
          </cell>
          <cell r="B931">
            <v>8</v>
          </cell>
          <cell r="C931">
            <v>0</v>
          </cell>
          <cell r="D931" t="str">
            <v>L301</v>
          </cell>
          <cell r="E931">
            <v>23</v>
          </cell>
          <cell r="F931">
            <v>23</v>
          </cell>
        </row>
        <row r="932">
          <cell r="A932" t="str">
            <v>FWC671</v>
          </cell>
          <cell r="B932">
            <v>10</v>
          </cell>
          <cell r="C932">
            <v>0</v>
          </cell>
          <cell r="D932" t="str">
            <v>L301</v>
          </cell>
          <cell r="E932">
            <v>17</v>
          </cell>
          <cell r="F932">
            <v>18</v>
          </cell>
        </row>
        <row r="933">
          <cell r="A933" t="str">
            <v>FWC671</v>
          </cell>
          <cell r="B933">
            <v>14</v>
          </cell>
          <cell r="C933">
            <v>0</v>
          </cell>
          <cell r="D933" t="str">
            <v>L301</v>
          </cell>
          <cell r="E933">
            <v>12</v>
          </cell>
          <cell r="F933">
            <v>12</v>
          </cell>
        </row>
        <row r="934">
          <cell r="A934" t="str">
            <v>FWC6T2K</v>
          </cell>
          <cell r="B934">
            <v>30</v>
          </cell>
          <cell r="C934">
            <v>0</v>
          </cell>
          <cell r="D934" t="str">
            <v>L301</v>
          </cell>
          <cell r="E934">
            <v>1</v>
          </cell>
          <cell r="F934">
            <v>1</v>
          </cell>
        </row>
        <row r="935">
          <cell r="A935" t="str">
            <v>FWC6W2K</v>
          </cell>
          <cell r="B935">
            <v>30</v>
          </cell>
          <cell r="C935">
            <v>0</v>
          </cell>
          <cell r="D935" t="str">
            <v>L301</v>
          </cell>
          <cell r="E935">
            <v>2</v>
          </cell>
          <cell r="F935">
            <v>1</v>
          </cell>
        </row>
        <row r="936">
          <cell r="A936" t="str">
            <v>FWC6W2KJ</v>
          </cell>
          <cell r="B936">
            <v>30</v>
          </cell>
          <cell r="C936">
            <v>0</v>
          </cell>
          <cell r="D936" t="str">
            <v>L301</v>
          </cell>
          <cell r="E936">
            <v>1</v>
          </cell>
          <cell r="F936">
            <v>2</v>
          </cell>
        </row>
        <row r="937">
          <cell r="A937" t="str">
            <v>FWC971</v>
          </cell>
          <cell r="B937">
            <v>8</v>
          </cell>
          <cell r="C937">
            <v>0</v>
          </cell>
          <cell r="D937" t="str">
            <v>L301</v>
          </cell>
          <cell r="E937">
            <v>3</v>
          </cell>
          <cell r="F937">
            <v>4</v>
          </cell>
        </row>
        <row r="938">
          <cell r="A938" t="str">
            <v>FWC981</v>
          </cell>
          <cell r="B938">
            <v>3</v>
          </cell>
          <cell r="C938">
            <v>0</v>
          </cell>
          <cell r="D938" t="str">
            <v>L301</v>
          </cell>
          <cell r="E938">
            <v>5</v>
          </cell>
          <cell r="F938">
            <v>5</v>
          </cell>
        </row>
        <row r="939">
          <cell r="A939" t="str">
            <v>FWC981</v>
          </cell>
          <cell r="B939">
            <v>4</v>
          </cell>
          <cell r="C939">
            <v>0</v>
          </cell>
          <cell r="D939" t="str">
            <v>L301</v>
          </cell>
          <cell r="E939">
            <v>7</v>
          </cell>
          <cell r="F939">
            <v>10</v>
          </cell>
        </row>
        <row r="940">
          <cell r="A940" t="str">
            <v>FWC9A1</v>
          </cell>
          <cell r="B940">
            <v>8</v>
          </cell>
          <cell r="C940">
            <v>0</v>
          </cell>
          <cell r="D940" t="str">
            <v>L301</v>
          </cell>
          <cell r="E940">
            <v>7</v>
          </cell>
          <cell r="F940">
            <v>7</v>
          </cell>
        </row>
        <row r="941">
          <cell r="A941" t="str">
            <v>FWC9A1</v>
          </cell>
          <cell r="B941">
            <v>10</v>
          </cell>
          <cell r="C941">
            <v>0</v>
          </cell>
          <cell r="D941" t="str">
            <v>L301</v>
          </cell>
          <cell r="E941">
            <v>0</v>
          </cell>
          <cell r="F941">
            <v>5</v>
          </cell>
        </row>
        <row r="942">
          <cell r="A942" t="str">
            <v>FWC9A1</v>
          </cell>
          <cell r="B942">
            <v>16</v>
          </cell>
          <cell r="C942">
            <v>0</v>
          </cell>
          <cell r="D942" t="str">
            <v>L301</v>
          </cell>
          <cell r="E942">
            <v>2</v>
          </cell>
          <cell r="F942">
            <v>2</v>
          </cell>
        </row>
        <row r="943">
          <cell r="A943" t="str">
            <v>FWC9A1</v>
          </cell>
          <cell r="B943">
            <v>20</v>
          </cell>
          <cell r="C943">
            <v>0</v>
          </cell>
          <cell r="D943" t="str">
            <v>L301</v>
          </cell>
          <cell r="E943">
            <v>1</v>
          </cell>
          <cell r="F943">
            <v>0</v>
          </cell>
        </row>
        <row r="944">
          <cell r="A944" t="str">
            <v>FWC9A1J</v>
          </cell>
          <cell r="B944">
            <v>20</v>
          </cell>
          <cell r="C944">
            <v>0</v>
          </cell>
          <cell r="D944" t="str">
            <v>L301</v>
          </cell>
          <cell r="E944">
            <v>0</v>
          </cell>
          <cell r="F944">
            <v>1</v>
          </cell>
        </row>
        <row r="945">
          <cell r="A945" t="str">
            <v>FWC9B1</v>
          </cell>
          <cell r="B945">
            <v>6</v>
          </cell>
          <cell r="C945">
            <v>0</v>
          </cell>
          <cell r="D945" t="str">
            <v>L301</v>
          </cell>
          <cell r="E945">
            <v>4</v>
          </cell>
          <cell r="F945">
            <v>11</v>
          </cell>
        </row>
        <row r="946">
          <cell r="A946" t="str">
            <v>FWCA81</v>
          </cell>
          <cell r="B946">
            <v>2</v>
          </cell>
          <cell r="C946">
            <v>0</v>
          </cell>
          <cell r="D946" t="str">
            <v>L301</v>
          </cell>
          <cell r="E946">
            <v>13</v>
          </cell>
          <cell r="F946">
            <v>15</v>
          </cell>
        </row>
        <row r="947">
          <cell r="A947" t="str">
            <v>FWCA91A</v>
          </cell>
          <cell r="B947">
            <v>2</v>
          </cell>
          <cell r="C947">
            <v>0</v>
          </cell>
          <cell r="D947" t="str">
            <v>L301</v>
          </cell>
          <cell r="E947">
            <v>0</v>
          </cell>
          <cell r="F947">
            <v>7</v>
          </cell>
        </row>
        <row r="948">
          <cell r="A948" t="str">
            <v>FWCP53W</v>
          </cell>
          <cell r="B948">
            <v>30</v>
          </cell>
          <cell r="C948">
            <v>0</v>
          </cell>
          <cell r="D948" t="str">
            <v>L301</v>
          </cell>
          <cell r="E948">
            <v>12</v>
          </cell>
          <cell r="F948">
            <v>12</v>
          </cell>
        </row>
        <row r="949">
          <cell r="A949" t="str">
            <v>FWD151</v>
          </cell>
          <cell r="B949">
            <v>2</v>
          </cell>
          <cell r="C949">
            <v>0</v>
          </cell>
          <cell r="D949" t="str">
            <v>L301</v>
          </cell>
          <cell r="E949">
            <v>123</v>
          </cell>
          <cell r="F949">
            <v>137</v>
          </cell>
        </row>
        <row r="950">
          <cell r="A950" t="str">
            <v>FWD151</v>
          </cell>
          <cell r="B950">
            <v>2.5</v>
          </cell>
          <cell r="C950">
            <v>0</v>
          </cell>
          <cell r="D950" t="str">
            <v>L301</v>
          </cell>
          <cell r="E950">
            <v>2</v>
          </cell>
          <cell r="F950">
            <v>3</v>
          </cell>
        </row>
        <row r="951">
          <cell r="A951" t="str">
            <v>FWD151</v>
          </cell>
          <cell r="B951">
            <v>3</v>
          </cell>
          <cell r="C951">
            <v>0</v>
          </cell>
          <cell r="D951" t="str">
            <v>L301</v>
          </cell>
          <cell r="E951">
            <v>38</v>
          </cell>
          <cell r="F951">
            <v>42</v>
          </cell>
        </row>
        <row r="952">
          <cell r="A952" t="str">
            <v>FWD151</v>
          </cell>
          <cell r="B952">
            <v>4</v>
          </cell>
          <cell r="C952">
            <v>0</v>
          </cell>
          <cell r="D952" t="str">
            <v>L301</v>
          </cell>
          <cell r="E952">
            <v>72</v>
          </cell>
          <cell r="F952">
            <v>84</v>
          </cell>
        </row>
        <row r="953">
          <cell r="A953" t="str">
            <v>FWD151</v>
          </cell>
          <cell r="B953">
            <v>6</v>
          </cell>
          <cell r="C953">
            <v>0</v>
          </cell>
          <cell r="D953" t="str">
            <v>L301</v>
          </cell>
          <cell r="E953">
            <v>87</v>
          </cell>
          <cell r="F953">
            <v>88</v>
          </cell>
        </row>
        <row r="954">
          <cell r="A954" t="str">
            <v>FWD151</v>
          </cell>
          <cell r="B954">
            <v>8</v>
          </cell>
          <cell r="C954">
            <v>0</v>
          </cell>
          <cell r="D954" t="str">
            <v>L301</v>
          </cell>
          <cell r="E954">
            <v>38</v>
          </cell>
          <cell r="F954">
            <v>38</v>
          </cell>
        </row>
        <row r="955">
          <cell r="A955" t="str">
            <v>FWD151</v>
          </cell>
          <cell r="B955">
            <v>10</v>
          </cell>
          <cell r="C955">
            <v>0</v>
          </cell>
          <cell r="D955" t="str">
            <v>L301</v>
          </cell>
          <cell r="E955">
            <v>52</v>
          </cell>
          <cell r="F955">
            <v>57</v>
          </cell>
        </row>
        <row r="956">
          <cell r="A956" t="str">
            <v>FWD151</v>
          </cell>
          <cell r="B956">
            <v>12</v>
          </cell>
          <cell r="C956">
            <v>0</v>
          </cell>
          <cell r="D956" t="str">
            <v>L301</v>
          </cell>
          <cell r="E956">
            <v>64</v>
          </cell>
          <cell r="F956">
            <v>68</v>
          </cell>
        </row>
        <row r="957">
          <cell r="A957" t="str">
            <v>FWD151</v>
          </cell>
          <cell r="B957">
            <v>14</v>
          </cell>
          <cell r="C957">
            <v>0</v>
          </cell>
          <cell r="D957" t="str">
            <v>L301</v>
          </cell>
          <cell r="E957">
            <v>14</v>
          </cell>
          <cell r="F957">
            <v>14</v>
          </cell>
        </row>
        <row r="958">
          <cell r="A958" t="str">
            <v>FWD151</v>
          </cell>
          <cell r="B958">
            <v>16</v>
          </cell>
          <cell r="C958">
            <v>0</v>
          </cell>
          <cell r="D958" t="str">
            <v>L301</v>
          </cell>
          <cell r="E958">
            <v>10</v>
          </cell>
          <cell r="F958">
            <v>10</v>
          </cell>
        </row>
        <row r="959">
          <cell r="A959" t="str">
            <v>FWD151</v>
          </cell>
          <cell r="B959">
            <v>18</v>
          </cell>
          <cell r="C959">
            <v>0</v>
          </cell>
          <cell r="D959" t="str">
            <v>L301</v>
          </cell>
          <cell r="E959">
            <v>8</v>
          </cell>
          <cell r="F959">
            <v>8</v>
          </cell>
        </row>
        <row r="960">
          <cell r="A960" t="str">
            <v>FWD151</v>
          </cell>
          <cell r="B960">
            <v>20</v>
          </cell>
          <cell r="C960">
            <v>0</v>
          </cell>
          <cell r="D960" t="str">
            <v>L301</v>
          </cell>
          <cell r="E960">
            <v>10</v>
          </cell>
          <cell r="F960">
            <v>9</v>
          </cell>
        </row>
        <row r="961">
          <cell r="A961" t="str">
            <v>FWD151</v>
          </cell>
          <cell r="B961">
            <v>24</v>
          </cell>
          <cell r="C961">
            <v>0</v>
          </cell>
          <cell r="D961" t="str">
            <v>L301</v>
          </cell>
          <cell r="E961">
            <v>2</v>
          </cell>
          <cell r="F961">
            <v>2</v>
          </cell>
        </row>
        <row r="962">
          <cell r="A962" t="str">
            <v>FWD151J</v>
          </cell>
          <cell r="B962">
            <v>20</v>
          </cell>
          <cell r="C962">
            <v>0</v>
          </cell>
          <cell r="D962" t="str">
            <v>L301</v>
          </cell>
          <cell r="E962">
            <v>1</v>
          </cell>
          <cell r="F962">
            <v>3</v>
          </cell>
        </row>
        <row r="963">
          <cell r="A963" t="str">
            <v>FWD151J</v>
          </cell>
          <cell r="B963">
            <v>24</v>
          </cell>
          <cell r="C963">
            <v>0</v>
          </cell>
          <cell r="D963" t="str">
            <v>L301</v>
          </cell>
          <cell r="E963">
            <v>0</v>
          </cell>
          <cell r="F963">
            <v>1</v>
          </cell>
        </row>
        <row r="964">
          <cell r="A964" t="str">
            <v>FWD152K</v>
          </cell>
          <cell r="B964">
            <v>30</v>
          </cell>
          <cell r="C964">
            <v>0</v>
          </cell>
          <cell r="D964" t="str">
            <v>L301</v>
          </cell>
          <cell r="E964">
            <v>7</v>
          </cell>
          <cell r="F964">
            <v>5</v>
          </cell>
        </row>
        <row r="965">
          <cell r="A965" t="str">
            <v>FWD152KJ</v>
          </cell>
          <cell r="B965">
            <v>30</v>
          </cell>
          <cell r="C965">
            <v>0</v>
          </cell>
          <cell r="D965" t="str">
            <v>L301</v>
          </cell>
          <cell r="E965">
            <v>0</v>
          </cell>
          <cell r="F965">
            <v>3</v>
          </cell>
        </row>
        <row r="966">
          <cell r="A966" t="str">
            <v>FWD152KJ</v>
          </cell>
          <cell r="B966">
            <v>36</v>
          </cell>
          <cell r="C966">
            <v>0</v>
          </cell>
          <cell r="D966" t="str">
            <v>L301</v>
          </cell>
          <cell r="E966">
            <v>1</v>
          </cell>
          <cell r="F966">
            <v>1</v>
          </cell>
        </row>
        <row r="967">
          <cell r="A967" t="str">
            <v>FWD172K</v>
          </cell>
          <cell r="B967">
            <v>42</v>
          </cell>
          <cell r="C967">
            <v>0</v>
          </cell>
          <cell r="D967" t="str">
            <v>L301</v>
          </cell>
          <cell r="E967">
            <v>3</v>
          </cell>
          <cell r="F967">
            <v>2</v>
          </cell>
        </row>
        <row r="968">
          <cell r="A968" t="str">
            <v>FWD172K</v>
          </cell>
          <cell r="B968">
            <v>48</v>
          </cell>
          <cell r="C968">
            <v>0</v>
          </cell>
          <cell r="D968" t="str">
            <v>L301</v>
          </cell>
          <cell r="E968">
            <v>7</v>
          </cell>
          <cell r="F968">
            <v>5</v>
          </cell>
        </row>
        <row r="969">
          <cell r="A969" t="str">
            <v>FWD172KJ</v>
          </cell>
          <cell r="B969">
            <v>42</v>
          </cell>
          <cell r="C969">
            <v>0</v>
          </cell>
          <cell r="D969" t="str">
            <v>L301</v>
          </cell>
          <cell r="E969">
            <v>0</v>
          </cell>
          <cell r="F969">
            <v>1</v>
          </cell>
        </row>
        <row r="970">
          <cell r="A970" t="str">
            <v>FWD172KJ</v>
          </cell>
          <cell r="B970">
            <v>48</v>
          </cell>
          <cell r="C970">
            <v>0</v>
          </cell>
          <cell r="D970" t="str">
            <v>L301</v>
          </cell>
          <cell r="E970">
            <v>1</v>
          </cell>
          <cell r="F970">
            <v>3</v>
          </cell>
        </row>
        <row r="971">
          <cell r="A971" t="str">
            <v>FWD1S2K</v>
          </cell>
          <cell r="B971">
            <v>54</v>
          </cell>
          <cell r="C971">
            <v>0</v>
          </cell>
          <cell r="D971" t="str">
            <v>L301</v>
          </cell>
          <cell r="E971">
            <v>1</v>
          </cell>
          <cell r="F971">
            <v>1</v>
          </cell>
        </row>
        <row r="972">
          <cell r="A972" t="str">
            <v>FWD1S2K</v>
          </cell>
          <cell r="B972">
            <v>60</v>
          </cell>
          <cell r="C972">
            <v>0</v>
          </cell>
          <cell r="D972" t="str">
            <v>L301</v>
          </cell>
          <cell r="E972">
            <v>1</v>
          </cell>
          <cell r="F972">
            <v>0</v>
          </cell>
        </row>
        <row r="973">
          <cell r="A973" t="str">
            <v>FWD1S2KJ</v>
          </cell>
          <cell r="B973">
            <v>60</v>
          </cell>
          <cell r="C973">
            <v>0</v>
          </cell>
          <cell r="D973" t="str">
            <v>L301</v>
          </cell>
          <cell r="E973">
            <v>0</v>
          </cell>
          <cell r="F973">
            <v>1</v>
          </cell>
        </row>
        <row r="974">
          <cell r="A974" t="str">
            <v>FWD331</v>
          </cell>
          <cell r="B974">
            <v>24</v>
          </cell>
          <cell r="C974">
            <v>0</v>
          </cell>
          <cell r="D974" t="str">
            <v>L301</v>
          </cell>
          <cell r="E974">
            <v>16</v>
          </cell>
          <cell r="F974">
            <v>12</v>
          </cell>
        </row>
        <row r="975">
          <cell r="A975" t="str">
            <v>FWD331J</v>
          </cell>
          <cell r="B975">
            <v>24</v>
          </cell>
          <cell r="C975">
            <v>0</v>
          </cell>
          <cell r="D975" t="str">
            <v>L301</v>
          </cell>
          <cell r="E975">
            <v>0</v>
          </cell>
          <cell r="F975">
            <v>4</v>
          </cell>
        </row>
        <row r="976">
          <cell r="A976" t="str">
            <v>FWD351</v>
          </cell>
          <cell r="B976">
            <v>2</v>
          </cell>
          <cell r="C976">
            <v>0</v>
          </cell>
          <cell r="D976" t="str">
            <v>L301</v>
          </cell>
          <cell r="E976">
            <v>238</v>
          </cell>
          <cell r="F976">
            <v>241</v>
          </cell>
        </row>
        <row r="977">
          <cell r="A977" t="str">
            <v>FWD351</v>
          </cell>
          <cell r="B977">
            <v>2.5</v>
          </cell>
          <cell r="C977">
            <v>0</v>
          </cell>
          <cell r="D977" t="str">
            <v>L301</v>
          </cell>
          <cell r="E977">
            <v>2</v>
          </cell>
          <cell r="F977">
            <v>6</v>
          </cell>
        </row>
        <row r="978">
          <cell r="A978" t="str">
            <v>FWD351</v>
          </cell>
          <cell r="B978">
            <v>3</v>
          </cell>
          <cell r="C978">
            <v>0</v>
          </cell>
          <cell r="D978" t="str">
            <v>L301</v>
          </cell>
          <cell r="E978">
            <v>94</v>
          </cell>
          <cell r="F978">
            <v>94</v>
          </cell>
        </row>
        <row r="979">
          <cell r="A979" t="str">
            <v>FWD351</v>
          </cell>
          <cell r="B979">
            <v>4</v>
          </cell>
          <cell r="C979">
            <v>0</v>
          </cell>
          <cell r="D979" t="str">
            <v>L301</v>
          </cell>
          <cell r="E979">
            <v>46</v>
          </cell>
          <cell r="F979">
            <v>53</v>
          </cell>
        </row>
        <row r="980">
          <cell r="A980" t="str">
            <v>FWD351</v>
          </cell>
          <cell r="B980">
            <v>6</v>
          </cell>
          <cell r="C980">
            <v>0</v>
          </cell>
          <cell r="D980" t="str">
            <v>L301</v>
          </cell>
          <cell r="E980">
            <v>103</v>
          </cell>
          <cell r="F980">
            <v>106</v>
          </cell>
        </row>
        <row r="981">
          <cell r="A981" t="str">
            <v>FWD351</v>
          </cell>
          <cell r="B981">
            <v>8</v>
          </cell>
          <cell r="C981">
            <v>0</v>
          </cell>
          <cell r="D981" t="str">
            <v>L301</v>
          </cell>
          <cell r="E981">
            <v>48</v>
          </cell>
          <cell r="F981">
            <v>60</v>
          </cell>
        </row>
        <row r="982">
          <cell r="A982" t="str">
            <v>FWD351</v>
          </cell>
          <cell r="B982">
            <v>10</v>
          </cell>
          <cell r="C982">
            <v>0</v>
          </cell>
          <cell r="D982" t="str">
            <v>L301</v>
          </cell>
          <cell r="E982">
            <v>15</v>
          </cell>
          <cell r="F982">
            <v>17</v>
          </cell>
        </row>
        <row r="983">
          <cell r="A983" t="str">
            <v>FWD351</v>
          </cell>
          <cell r="B983">
            <v>12</v>
          </cell>
          <cell r="C983">
            <v>0</v>
          </cell>
          <cell r="D983" t="str">
            <v>L301</v>
          </cell>
          <cell r="E983">
            <v>11</v>
          </cell>
          <cell r="F983">
            <v>11</v>
          </cell>
        </row>
        <row r="984">
          <cell r="A984" t="str">
            <v>FWD351</v>
          </cell>
          <cell r="B984">
            <v>14</v>
          </cell>
          <cell r="C984">
            <v>0</v>
          </cell>
          <cell r="D984" t="str">
            <v>L301</v>
          </cell>
          <cell r="E984">
            <v>16</v>
          </cell>
          <cell r="F984">
            <v>18</v>
          </cell>
        </row>
        <row r="985">
          <cell r="A985" t="str">
            <v>FWD351</v>
          </cell>
          <cell r="B985">
            <v>16</v>
          </cell>
          <cell r="C985">
            <v>0</v>
          </cell>
          <cell r="D985" t="str">
            <v>L301</v>
          </cell>
          <cell r="E985">
            <v>1</v>
          </cell>
          <cell r="F985">
            <v>1</v>
          </cell>
        </row>
        <row r="986">
          <cell r="A986" t="str">
            <v>FWD351</v>
          </cell>
          <cell r="B986">
            <v>20</v>
          </cell>
          <cell r="C986">
            <v>0</v>
          </cell>
          <cell r="D986" t="str">
            <v>L301</v>
          </cell>
          <cell r="E986">
            <v>0</v>
          </cell>
          <cell r="F986">
            <v>1</v>
          </cell>
        </row>
        <row r="987">
          <cell r="A987" t="str">
            <v>FWD351</v>
          </cell>
          <cell r="B987">
            <v>24</v>
          </cell>
          <cell r="C987">
            <v>0</v>
          </cell>
          <cell r="D987" t="str">
            <v>L301</v>
          </cell>
          <cell r="E987">
            <v>10</v>
          </cell>
          <cell r="F987">
            <v>9</v>
          </cell>
        </row>
        <row r="988">
          <cell r="A988" t="str">
            <v>FWD351J</v>
          </cell>
          <cell r="B988">
            <v>24</v>
          </cell>
          <cell r="C988">
            <v>0</v>
          </cell>
          <cell r="D988" t="str">
            <v>L301</v>
          </cell>
          <cell r="E988">
            <v>0</v>
          </cell>
          <cell r="F988">
            <v>5</v>
          </cell>
        </row>
        <row r="989">
          <cell r="A989" t="str">
            <v>FWD371</v>
          </cell>
          <cell r="B989">
            <v>18</v>
          </cell>
          <cell r="C989">
            <v>0</v>
          </cell>
          <cell r="D989" t="str">
            <v>L301</v>
          </cell>
          <cell r="E989">
            <v>1</v>
          </cell>
          <cell r="F989">
            <v>1</v>
          </cell>
        </row>
        <row r="990">
          <cell r="A990" t="str">
            <v>FWD371</v>
          </cell>
          <cell r="B990">
            <v>20</v>
          </cell>
          <cell r="C990">
            <v>0</v>
          </cell>
          <cell r="D990" t="str">
            <v>L301</v>
          </cell>
          <cell r="E990">
            <v>4</v>
          </cell>
          <cell r="F990">
            <v>5</v>
          </cell>
        </row>
        <row r="991">
          <cell r="A991" t="str">
            <v>FWD3N2K</v>
          </cell>
          <cell r="B991">
            <v>28</v>
          </cell>
          <cell r="C991">
            <v>0</v>
          </cell>
          <cell r="D991" t="str">
            <v>L301</v>
          </cell>
          <cell r="E991">
            <v>1</v>
          </cell>
          <cell r="F991">
            <v>1</v>
          </cell>
        </row>
        <row r="992">
          <cell r="A992" t="str">
            <v>FWD3N2K</v>
          </cell>
          <cell r="B992">
            <v>30</v>
          </cell>
          <cell r="C992">
            <v>0</v>
          </cell>
          <cell r="D992" t="str">
            <v>L301</v>
          </cell>
          <cell r="E992">
            <v>45</v>
          </cell>
          <cell r="F992">
            <v>36</v>
          </cell>
        </row>
        <row r="993">
          <cell r="A993" t="str">
            <v>FWD3N2KJ</v>
          </cell>
          <cell r="B993">
            <v>30</v>
          </cell>
          <cell r="C993">
            <v>0</v>
          </cell>
          <cell r="D993" t="str">
            <v>L301</v>
          </cell>
          <cell r="E993">
            <v>0</v>
          </cell>
          <cell r="F993">
            <v>11</v>
          </cell>
        </row>
        <row r="994">
          <cell r="A994" t="str">
            <v>FWD631</v>
          </cell>
          <cell r="B994">
            <v>24</v>
          </cell>
          <cell r="C994">
            <v>0</v>
          </cell>
          <cell r="D994" t="str">
            <v>L301</v>
          </cell>
          <cell r="E994">
            <v>3</v>
          </cell>
          <cell r="F994">
            <v>3</v>
          </cell>
        </row>
        <row r="995">
          <cell r="A995" t="str">
            <v>FWD641</v>
          </cell>
          <cell r="B995">
            <v>24</v>
          </cell>
          <cell r="C995">
            <v>0</v>
          </cell>
          <cell r="D995" t="str">
            <v>L301</v>
          </cell>
          <cell r="E995">
            <v>18</v>
          </cell>
          <cell r="F995">
            <v>12</v>
          </cell>
        </row>
        <row r="996">
          <cell r="A996" t="str">
            <v>FWD641J</v>
          </cell>
          <cell r="B996">
            <v>24</v>
          </cell>
          <cell r="C996">
            <v>0</v>
          </cell>
          <cell r="D996" t="str">
            <v>L301</v>
          </cell>
          <cell r="E996">
            <v>0</v>
          </cell>
          <cell r="F996">
            <v>6</v>
          </cell>
        </row>
        <row r="997">
          <cell r="A997" t="str">
            <v>FWD651</v>
          </cell>
          <cell r="B997">
            <v>2</v>
          </cell>
          <cell r="C997">
            <v>0</v>
          </cell>
          <cell r="D997" t="str">
            <v>L301</v>
          </cell>
          <cell r="E997">
            <v>57</v>
          </cell>
          <cell r="F997">
            <v>58</v>
          </cell>
        </row>
        <row r="998">
          <cell r="A998" t="str">
            <v>FWD651</v>
          </cell>
          <cell r="B998">
            <v>2.5</v>
          </cell>
          <cell r="C998">
            <v>0</v>
          </cell>
          <cell r="D998" t="str">
            <v>L301</v>
          </cell>
          <cell r="E998">
            <v>0</v>
          </cell>
          <cell r="F998">
            <v>3</v>
          </cell>
        </row>
        <row r="999">
          <cell r="A999" t="str">
            <v>FWD651</v>
          </cell>
          <cell r="B999">
            <v>3</v>
          </cell>
          <cell r="C999">
            <v>0</v>
          </cell>
          <cell r="D999" t="str">
            <v>L301</v>
          </cell>
          <cell r="E999">
            <v>37</v>
          </cell>
          <cell r="F999">
            <v>38</v>
          </cell>
        </row>
        <row r="1000">
          <cell r="A1000" t="str">
            <v>FWD651</v>
          </cell>
          <cell r="B1000">
            <v>4</v>
          </cell>
          <cell r="C1000">
            <v>0</v>
          </cell>
          <cell r="D1000" t="str">
            <v>L301</v>
          </cell>
          <cell r="E1000">
            <v>45</v>
          </cell>
          <cell r="F1000">
            <v>48</v>
          </cell>
        </row>
        <row r="1001">
          <cell r="A1001" t="str">
            <v>FWD651</v>
          </cell>
          <cell r="B1001">
            <v>6</v>
          </cell>
          <cell r="C1001">
            <v>0</v>
          </cell>
          <cell r="D1001" t="str">
            <v>L301</v>
          </cell>
          <cell r="E1001">
            <v>40</v>
          </cell>
          <cell r="F1001">
            <v>40</v>
          </cell>
        </row>
        <row r="1002">
          <cell r="A1002" t="str">
            <v>FWD651</v>
          </cell>
          <cell r="B1002">
            <v>8</v>
          </cell>
          <cell r="C1002">
            <v>0</v>
          </cell>
          <cell r="D1002" t="str">
            <v>L301</v>
          </cell>
          <cell r="E1002">
            <v>26</v>
          </cell>
          <cell r="F1002">
            <v>26</v>
          </cell>
        </row>
        <row r="1003">
          <cell r="A1003" t="str">
            <v>FWD651</v>
          </cell>
          <cell r="B1003">
            <v>10</v>
          </cell>
          <cell r="C1003">
            <v>0</v>
          </cell>
          <cell r="D1003" t="str">
            <v>L301</v>
          </cell>
          <cell r="E1003">
            <v>24</v>
          </cell>
          <cell r="F1003">
            <v>32</v>
          </cell>
        </row>
        <row r="1004">
          <cell r="A1004" t="str">
            <v>FWD651</v>
          </cell>
          <cell r="B1004">
            <v>12</v>
          </cell>
          <cell r="C1004">
            <v>0</v>
          </cell>
          <cell r="D1004" t="str">
            <v>L301</v>
          </cell>
          <cell r="E1004">
            <v>1</v>
          </cell>
          <cell r="F1004">
            <v>1</v>
          </cell>
        </row>
        <row r="1005">
          <cell r="A1005" t="str">
            <v>FWD6N2K</v>
          </cell>
          <cell r="B1005">
            <v>30</v>
          </cell>
          <cell r="C1005">
            <v>0</v>
          </cell>
          <cell r="D1005" t="str">
            <v>L301</v>
          </cell>
          <cell r="E1005">
            <v>1</v>
          </cell>
          <cell r="F1005">
            <v>1</v>
          </cell>
        </row>
        <row r="1006">
          <cell r="A1006" t="str">
            <v>FWD6W2K</v>
          </cell>
          <cell r="B1006">
            <v>30</v>
          </cell>
          <cell r="C1006">
            <v>0</v>
          </cell>
          <cell r="D1006" t="str">
            <v>L301</v>
          </cell>
          <cell r="E1006">
            <v>6</v>
          </cell>
          <cell r="F1006">
            <v>6</v>
          </cell>
        </row>
        <row r="1007">
          <cell r="A1007" t="str">
            <v>FWD6W2KJ</v>
          </cell>
          <cell r="B1007">
            <v>30</v>
          </cell>
          <cell r="C1007">
            <v>0</v>
          </cell>
          <cell r="D1007" t="str">
            <v>L301</v>
          </cell>
          <cell r="E1007">
            <v>0</v>
          </cell>
          <cell r="F1007">
            <v>2</v>
          </cell>
        </row>
        <row r="1008">
          <cell r="A1008" t="str">
            <v>FWDPS4</v>
          </cell>
          <cell r="B1008">
            <v>66</v>
          </cell>
          <cell r="C1008">
            <v>0</v>
          </cell>
          <cell r="D1008" t="str">
            <v>L301</v>
          </cell>
          <cell r="E1008">
            <v>7</v>
          </cell>
          <cell r="F1008">
            <v>5</v>
          </cell>
        </row>
        <row r="1009">
          <cell r="A1009" t="str">
            <v>FWDPS4J</v>
          </cell>
          <cell r="B1009">
            <v>66</v>
          </cell>
          <cell r="C1009">
            <v>0</v>
          </cell>
          <cell r="D1009" t="str">
            <v>L301</v>
          </cell>
          <cell r="E1009">
            <v>1</v>
          </cell>
          <cell r="F1009">
            <v>3</v>
          </cell>
        </row>
        <row r="1010">
          <cell r="A1010" t="str">
            <v>FWL671</v>
          </cell>
          <cell r="B1010">
            <v>2</v>
          </cell>
          <cell r="C1010">
            <v>0</v>
          </cell>
          <cell r="D1010" t="str">
            <v>L302</v>
          </cell>
          <cell r="E1010">
            <v>12</v>
          </cell>
          <cell r="F1010">
            <v>21</v>
          </cell>
        </row>
        <row r="1011">
          <cell r="A1011" t="str">
            <v>FWL671</v>
          </cell>
          <cell r="B1011">
            <v>3</v>
          </cell>
          <cell r="C1011">
            <v>0</v>
          </cell>
          <cell r="D1011" t="str">
            <v>L302</v>
          </cell>
          <cell r="E1011">
            <v>3</v>
          </cell>
          <cell r="F1011">
            <v>11</v>
          </cell>
        </row>
        <row r="1012">
          <cell r="A1012" t="str">
            <v>FWL671</v>
          </cell>
          <cell r="B1012">
            <v>4</v>
          </cell>
          <cell r="C1012">
            <v>0</v>
          </cell>
          <cell r="D1012" t="str">
            <v>L302</v>
          </cell>
          <cell r="E1012">
            <v>15</v>
          </cell>
          <cell r="F1012">
            <v>15</v>
          </cell>
        </row>
        <row r="1013">
          <cell r="A1013" t="str">
            <v>FWL671</v>
          </cell>
          <cell r="B1013">
            <v>6</v>
          </cell>
          <cell r="C1013">
            <v>0</v>
          </cell>
          <cell r="D1013" t="str">
            <v>L302</v>
          </cell>
          <cell r="E1013">
            <v>3</v>
          </cell>
          <cell r="F1013">
            <v>7</v>
          </cell>
        </row>
        <row r="1014">
          <cell r="A1014" t="str">
            <v>FWL671</v>
          </cell>
          <cell r="B1014">
            <v>8</v>
          </cell>
          <cell r="C1014">
            <v>0</v>
          </cell>
          <cell r="D1014" t="str">
            <v>L302</v>
          </cell>
          <cell r="E1014">
            <v>6</v>
          </cell>
          <cell r="F1014">
            <v>13</v>
          </cell>
        </row>
        <row r="1015">
          <cell r="A1015" t="str">
            <v>FWL681</v>
          </cell>
          <cell r="B1015">
            <v>10</v>
          </cell>
          <cell r="C1015">
            <v>0</v>
          </cell>
          <cell r="D1015" t="str">
            <v>L302</v>
          </cell>
          <cell r="E1015">
            <v>5</v>
          </cell>
          <cell r="F1015">
            <v>5</v>
          </cell>
        </row>
        <row r="1016">
          <cell r="A1016" t="str">
            <v>FWL681</v>
          </cell>
          <cell r="B1016">
            <v>12</v>
          </cell>
          <cell r="C1016">
            <v>0</v>
          </cell>
          <cell r="D1016" t="str">
            <v>L302</v>
          </cell>
          <cell r="E1016">
            <v>3</v>
          </cell>
          <cell r="F1016">
            <v>3</v>
          </cell>
        </row>
        <row r="1017">
          <cell r="A1017" t="str">
            <v>FWL681</v>
          </cell>
          <cell r="B1017">
            <v>16</v>
          </cell>
          <cell r="C1017">
            <v>0</v>
          </cell>
          <cell r="D1017" t="str">
            <v>L302</v>
          </cell>
          <cell r="E1017">
            <v>1</v>
          </cell>
          <cell r="F1017">
            <v>1</v>
          </cell>
        </row>
        <row r="1018">
          <cell r="A1018" t="str">
            <v>FWL681</v>
          </cell>
          <cell r="B1018">
            <v>18</v>
          </cell>
          <cell r="C1018">
            <v>0</v>
          </cell>
          <cell r="D1018" t="str">
            <v>L302</v>
          </cell>
          <cell r="E1018">
            <v>0</v>
          </cell>
          <cell r="F1018">
            <v>1</v>
          </cell>
        </row>
        <row r="1019">
          <cell r="A1019" t="str">
            <v>FWL681</v>
          </cell>
          <cell r="B1019">
            <v>20</v>
          </cell>
          <cell r="C1019">
            <v>0</v>
          </cell>
          <cell r="D1019" t="str">
            <v>L302</v>
          </cell>
          <cell r="E1019">
            <v>0</v>
          </cell>
          <cell r="F1019">
            <v>6</v>
          </cell>
        </row>
        <row r="1020">
          <cell r="A1020" t="str">
            <v>FWL681</v>
          </cell>
          <cell r="B1020">
            <v>24</v>
          </cell>
          <cell r="C1020">
            <v>0</v>
          </cell>
          <cell r="D1020" t="str">
            <v>L302</v>
          </cell>
          <cell r="E1020">
            <v>3</v>
          </cell>
          <cell r="F1020">
            <v>4</v>
          </cell>
        </row>
        <row r="1021">
          <cell r="A1021" t="str">
            <v>FWL681J</v>
          </cell>
          <cell r="B1021">
            <v>24</v>
          </cell>
          <cell r="C1021">
            <v>0</v>
          </cell>
          <cell r="D1021" t="str">
            <v>L302</v>
          </cell>
          <cell r="E1021">
            <v>0</v>
          </cell>
          <cell r="F1021">
            <v>1</v>
          </cell>
        </row>
        <row r="1022">
          <cell r="A1022" t="str">
            <v>FWL6M2</v>
          </cell>
          <cell r="B1022">
            <v>36</v>
          </cell>
          <cell r="C1022">
            <v>0</v>
          </cell>
          <cell r="D1022" t="str">
            <v>L302</v>
          </cell>
          <cell r="E1022">
            <v>2</v>
          </cell>
          <cell r="F1022">
            <v>2</v>
          </cell>
        </row>
        <row r="1023">
          <cell r="A1023" t="str">
            <v>FWL6M2J</v>
          </cell>
          <cell r="B1023">
            <v>36</v>
          </cell>
          <cell r="C1023">
            <v>0</v>
          </cell>
          <cell r="D1023" t="str">
            <v>L302</v>
          </cell>
          <cell r="E1023">
            <v>0</v>
          </cell>
          <cell r="F1023">
            <v>2</v>
          </cell>
        </row>
        <row r="1024">
          <cell r="A1024" t="str">
            <v>FWL6M2K</v>
          </cell>
          <cell r="B1024">
            <v>36</v>
          </cell>
          <cell r="C1024">
            <v>0</v>
          </cell>
          <cell r="D1024" t="str">
            <v>L302</v>
          </cell>
          <cell r="E1024">
            <v>1</v>
          </cell>
          <cell r="F1024">
            <v>1</v>
          </cell>
        </row>
        <row r="1025">
          <cell r="A1025" t="str">
            <v>FWL981</v>
          </cell>
          <cell r="B1025">
            <v>6</v>
          </cell>
          <cell r="C1025">
            <v>0</v>
          </cell>
          <cell r="D1025" t="str">
            <v>L302</v>
          </cell>
          <cell r="E1025">
            <v>1</v>
          </cell>
          <cell r="F1025">
            <v>1</v>
          </cell>
        </row>
        <row r="1026">
          <cell r="A1026" t="str">
            <v>FWL981</v>
          </cell>
          <cell r="B1026">
            <v>8</v>
          </cell>
          <cell r="C1026">
            <v>0</v>
          </cell>
          <cell r="D1026" t="str">
            <v>L302</v>
          </cell>
          <cell r="E1026">
            <v>3</v>
          </cell>
          <cell r="F1026">
            <v>3</v>
          </cell>
        </row>
        <row r="1027">
          <cell r="A1027" t="str">
            <v>FWL981</v>
          </cell>
          <cell r="B1027">
            <v>10</v>
          </cell>
          <cell r="C1027">
            <v>0</v>
          </cell>
          <cell r="D1027" t="str">
            <v>L302</v>
          </cell>
          <cell r="E1027">
            <v>2</v>
          </cell>
          <cell r="F1027">
            <v>3</v>
          </cell>
        </row>
        <row r="1028">
          <cell r="A1028" t="str">
            <v>FWL981</v>
          </cell>
          <cell r="B1028">
            <v>12</v>
          </cell>
          <cell r="C1028">
            <v>0</v>
          </cell>
          <cell r="D1028" t="str">
            <v>L302</v>
          </cell>
          <cell r="E1028">
            <v>1</v>
          </cell>
          <cell r="F1028">
            <v>1</v>
          </cell>
        </row>
        <row r="1029">
          <cell r="A1029" t="str">
            <v>FWS1H3R</v>
          </cell>
          <cell r="B1029">
            <v>8</v>
          </cell>
          <cell r="C1029">
            <v>0</v>
          </cell>
          <cell r="D1029" t="str">
            <v>L303</v>
          </cell>
          <cell r="E1029">
            <v>4</v>
          </cell>
          <cell r="F1029">
            <v>5</v>
          </cell>
        </row>
        <row r="1030">
          <cell r="A1030" t="str">
            <v>FWS1H3R</v>
          </cell>
          <cell r="B1030">
            <v>12</v>
          </cell>
          <cell r="C1030">
            <v>0</v>
          </cell>
          <cell r="D1030" t="str">
            <v>L303</v>
          </cell>
          <cell r="E1030">
            <v>8</v>
          </cell>
          <cell r="F1030">
            <v>8</v>
          </cell>
        </row>
        <row r="1031">
          <cell r="A1031" t="str">
            <v>FWS1H3R</v>
          </cell>
          <cell r="B1031">
            <v>16</v>
          </cell>
          <cell r="C1031">
            <v>0</v>
          </cell>
          <cell r="D1031" t="str">
            <v>L303</v>
          </cell>
          <cell r="E1031">
            <v>1</v>
          </cell>
          <cell r="F1031">
            <v>1</v>
          </cell>
        </row>
        <row r="1032">
          <cell r="A1032" t="str">
            <v>FWS1H3R</v>
          </cell>
          <cell r="B1032">
            <v>18</v>
          </cell>
          <cell r="C1032">
            <v>0</v>
          </cell>
          <cell r="D1032" t="str">
            <v>L303</v>
          </cell>
          <cell r="E1032">
            <v>2</v>
          </cell>
          <cell r="F1032">
            <v>2</v>
          </cell>
        </row>
        <row r="1033">
          <cell r="A1033" t="str">
            <v>FWS1H3R</v>
          </cell>
          <cell r="B1033">
            <v>20</v>
          </cell>
          <cell r="C1033">
            <v>0</v>
          </cell>
          <cell r="D1033" t="str">
            <v>L303</v>
          </cell>
          <cell r="E1033">
            <v>7</v>
          </cell>
          <cell r="F1033">
            <v>7</v>
          </cell>
        </row>
        <row r="1034">
          <cell r="A1034" t="str">
            <v>FWS1H3R</v>
          </cell>
          <cell r="B1034">
            <v>24</v>
          </cell>
          <cell r="C1034">
            <v>0</v>
          </cell>
          <cell r="D1034" t="str">
            <v>L303</v>
          </cell>
          <cell r="E1034">
            <v>7</v>
          </cell>
          <cell r="F1034">
            <v>9</v>
          </cell>
        </row>
        <row r="1035">
          <cell r="A1035" t="str">
            <v>FWS1H3RJ</v>
          </cell>
          <cell r="B1035">
            <v>20</v>
          </cell>
          <cell r="C1035">
            <v>0</v>
          </cell>
          <cell r="D1035" t="str">
            <v>L303</v>
          </cell>
          <cell r="E1035">
            <v>2</v>
          </cell>
          <cell r="F1035">
            <v>2</v>
          </cell>
        </row>
        <row r="1036">
          <cell r="A1036" t="str">
            <v>FWS1H3RJ</v>
          </cell>
          <cell r="B1036">
            <v>24</v>
          </cell>
          <cell r="C1036">
            <v>0</v>
          </cell>
          <cell r="D1036" t="str">
            <v>L303</v>
          </cell>
          <cell r="E1036">
            <v>1</v>
          </cell>
          <cell r="F1036">
            <v>3</v>
          </cell>
        </row>
        <row r="1037">
          <cell r="A1037" t="str">
            <v>FWS1H4R</v>
          </cell>
          <cell r="B1037">
            <v>10</v>
          </cell>
          <cell r="C1037">
            <v>0</v>
          </cell>
          <cell r="D1037" t="str">
            <v>L303</v>
          </cell>
          <cell r="E1037">
            <v>33</v>
          </cell>
          <cell r="F1037">
            <v>33</v>
          </cell>
        </row>
        <row r="1038">
          <cell r="A1038" t="str">
            <v>FWS1H4R</v>
          </cell>
          <cell r="B1038">
            <v>14</v>
          </cell>
          <cell r="C1038">
            <v>0</v>
          </cell>
          <cell r="D1038" t="str">
            <v>L303</v>
          </cell>
          <cell r="E1038">
            <v>20</v>
          </cell>
          <cell r="F1038">
            <v>20</v>
          </cell>
        </row>
        <row r="1039">
          <cell r="A1039" t="str">
            <v>FWS1H4R</v>
          </cell>
          <cell r="B1039">
            <v>16</v>
          </cell>
          <cell r="C1039">
            <v>0</v>
          </cell>
          <cell r="D1039" t="str">
            <v>L303</v>
          </cell>
          <cell r="E1039">
            <v>11</v>
          </cell>
          <cell r="F1039">
            <v>12</v>
          </cell>
        </row>
        <row r="1040">
          <cell r="A1040" t="str">
            <v>FWS1H4R</v>
          </cell>
          <cell r="B1040">
            <v>18</v>
          </cell>
          <cell r="C1040">
            <v>0</v>
          </cell>
          <cell r="D1040" t="str">
            <v>L303</v>
          </cell>
          <cell r="E1040">
            <v>1</v>
          </cell>
          <cell r="F1040">
            <v>2</v>
          </cell>
        </row>
        <row r="1041">
          <cell r="A1041" t="str">
            <v>FWS1H4R</v>
          </cell>
          <cell r="B1041">
            <v>20</v>
          </cell>
          <cell r="C1041">
            <v>0</v>
          </cell>
          <cell r="D1041" t="str">
            <v>L303</v>
          </cell>
          <cell r="E1041">
            <v>12</v>
          </cell>
          <cell r="F1041">
            <v>12</v>
          </cell>
        </row>
        <row r="1042">
          <cell r="A1042" t="str">
            <v>FWS1H4R</v>
          </cell>
          <cell r="B1042">
            <v>24</v>
          </cell>
          <cell r="C1042">
            <v>0</v>
          </cell>
          <cell r="D1042" t="str">
            <v>L303</v>
          </cell>
          <cell r="E1042">
            <v>7</v>
          </cell>
          <cell r="F1042">
            <v>16</v>
          </cell>
        </row>
        <row r="1043">
          <cell r="A1043" t="str">
            <v>FWS1J3R</v>
          </cell>
          <cell r="B1043">
            <v>2</v>
          </cell>
          <cell r="C1043">
            <v>0</v>
          </cell>
          <cell r="D1043" t="str">
            <v>L303</v>
          </cell>
          <cell r="E1043">
            <v>8</v>
          </cell>
          <cell r="F1043">
            <v>14</v>
          </cell>
        </row>
        <row r="1044">
          <cell r="A1044" t="str">
            <v>FWS1J3R</v>
          </cell>
          <cell r="B1044">
            <v>3</v>
          </cell>
          <cell r="C1044">
            <v>0</v>
          </cell>
          <cell r="D1044" t="str">
            <v>L303</v>
          </cell>
          <cell r="E1044">
            <v>5</v>
          </cell>
          <cell r="F1044">
            <v>5</v>
          </cell>
        </row>
        <row r="1045">
          <cell r="A1045" t="str">
            <v>FWS1J3R</v>
          </cell>
          <cell r="B1045">
            <v>4</v>
          </cell>
          <cell r="C1045">
            <v>0</v>
          </cell>
          <cell r="D1045" t="str">
            <v>L303</v>
          </cell>
          <cell r="E1045">
            <v>1</v>
          </cell>
          <cell r="F1045">
            <v>1</v>
          </cell>
        </row>
        <row r="1046">
          <cell r="A1046" t="str">
            <v>FWS1J4R</v>
          </cell>
          <cell r="B1046">
            <v>2</v>
          </cell>
          <cell r="C1046">
            <v>0</v>
          </cell>
          <cell r="D1046" t="str">
            <v>L303</v>
          </cell>
          <cell r="E1046">
            <v>56</v>
          </cell>
          <cell r="F1046">
            <v>112</v>
          </cell>
        </row>
        <row r="1047">
          <cell r="A1047" t="str">
            <v>FWS1J4R</v>
          </cell>
          <cell r="B1047">
            <v>2.5</v>
          </cell>
          <cell r="C1047">
            <v>0</v>
          </cell>
          <cell r="D1047" t="str">
            <v>L303</v>
          </cell>
          <cell r="E1047">
            <v>1</v>
          </cell>
          <cell r="F1047">
            <v>2</v>
          </cell>
        </row>
        <row r="1048">
          <cell r="A1048" t="str">
            <v>FWS1J4R</v>
          </cell>
          <cell r="B1048">
            <v>3</v>
          </cell>
          <cell r="C1048">
            <v>0</v>
          </cell>
          <cell r="D1048" t="str">
            <v>L303</v>
          </cell>
          <cell r="E1048">
            <v>12</v>
          </cell>
          <cell r="F1048">
            <v>27</v>
          </cell>
        </row>
        <row r="1049">
          <cell r="A1049" t="str">
            <v>FWS1J4R</v>
          </cell>
          <cell r="B1049">
            <v>4</v>
          </cell>
          <cell r="C1049">
            <v>0</v>
          </cell>
          <cell r="D1049" t="str">
            <v>L303</v>
          </cell>
          <cell r="E1049">
            <v>20</v>
          </cell>
          <cell r="F1049">
            <v>23</v>
          </cell>
        </row>
        <row r="1050">
          <cell r="A1050" t="str">
            <v>FWS1J4R</v>
          </cell>
          <cell r="B1050">
            <v>6</v>
          </cell>
          <cell r="C1050">
            <v>0</v>
          </cell>
          <cell r="D1050" t="str">
            <v>L303</v>
          </cell>
          <cell r="E1050">
            <v>67</v>
          </cell>
          <cell r="F1050">
            <v>78</v>
          </cell>
        </row>
        <row r="1051">
          <cell r="A1051" t="str">
            <v>FWS1J4RJ</v>
          </cell>
          <cell r="B1051">
            <v>20</v>
          </cell>
          <cell r="C1051">
            <v>0</v>
          </cell>
          <cell r="D1051" t="str">
            <v>L303</v>
          </cell>
          <cell r="E1051">
            <v>0</v>
          </cell>
          <cell r="F1051">
            <v>1</v>
          </cell>
        </row>
        <row r="1052">
          <cell r="A1052" t="str">
            <v>FWS1P3RK</v>
          </cell>
          <cell r="B1052">
            <v>30</v>
          </cell>
          <cell r="C1052">
            <v>0</v>
          </cell>
          <cell r="D1052" t="str">
            <v>L303</v>
          </cell>
          <cell r="E1052">
            <v>5</v>
          </cell>
          <cell r="F1052">
            <v>7</v>
          </cell>
        </row>
        <row r="1053">
          <cell r="A1053" t="str">
            <v>FWS1P3RKJ</v>
          </cell>
          <cell r="B1053">
            <v>30</v>
          </cell>
          <cell r="C1053">
            <v>0</v>
          </cell>
          <cell r="D1053" t="str">
            <v>L303</v>
          </cell>
          <cell r="E1053">
            <v>2</v>
          </cell>
          <cell r="F1053">
            <v>2</v>
          </cell>
        </row>
        <row r="1054">
          <cell r="A1054" t="str">
            <v>FWS1P4R</v>
          </cell>
          <cell r="B1054">
            <v>8</v>
          </cell>
          <cell r="C1054">
            <v>0</v>
          </cell>
          <cell r="D1054" t="str">
            <v>L303</v>
          </cell>
          <cell r="E1054">
            <v>41</v>
          </cell>
          <cell r="F1054">
            <v>47</v>
          </cell>
        </row>
        <row r="1055">
          <cell r="A1055" t="str">
            <v>FWS1P4R</v>
          </cell>
          <cell r="B1055">
            <v>10</v>
          </cell>
          <cell r="C1055">
            <v>0</v>
          </cell>
          <cell r="D1055" t="str">
            <v>L303</v>
          </cell>
          <cell r="E1055">
            <v>36</v>
          </cell>
          <cell r="F1055">
            <v>36</v>
          </cell>
        </row>
        <row r="1056">
          <cell r="A1056" t="str">
            <v>FWS1P4R</v>
          </cell>
          <cell r="B1056">
            <v>12</v>
          </cell>
          <cell r="C1056">
            <v>0</v>
          </cell>
          <cell r="D1056" t="str">
            <v>L303</v>
          </cell>
          <cell r="E1056">
            <v>54</v>
          </cell>
          <cell r="F1056">
            <v>59</v>
          </cell>
        </row>
        <row r="1057">
          <cell r="A1057" t="str">
            <v>FWS1P4R</v>
          </cell>
          <cell r="B1057">
            <v>14</v>
          </cell>
          <cell r="C1057">
            <v>0</v>
          </cell>
          <cell r="D1057" t="str">
            <v>L303</v>
          </cell>
          <cell r="E1057">
            <v>10</v>
          </cell>
          <cell r="F1057">
            <v>10</v>
          </cell>
        </row>
        <row r="1058">
          <cell r="A1058" t="str">
            <v>FWS1P4R</v>
          </cell>
          <cell r="B1058">
            <v>16</v>
          </cell>
          <cell r="C1058">
            <v>0</v>
          </cell>
          <cell r="D1058" t="str">
            <v>L303</v>
          </cell>
          <cell r="E1058">
            <v>16</v>
          </cell>
          <cell r="F1058">
            <v>17</v>
          </cell>
        </row>
        <row r="1059">
          <cell r="A1059" t="str">
            <v>FWS1P4R</v>
          </cell>
          <cell r="B1059">
            <v>18</v>
          </cell>
          <cell r="C1059">
            <v>0</v>
          </cell>
          <cell r="D1059" t="str">
            <v>L303</v>
          </cell>
          <cell r="E1059">
            <v>7</v>
          </cell>
          <cell r="F1059">
            <v>10</v>
          </cell>
        </row>
        <row r="1060">
          <cell r="A1060" t="str">
            <v>FWS1P4R</v>
          </cell>
          <cell r="B1060">
            <v>20</v>
          </cell>
          <cell r="C1060">
            <v>0</v>
          </cell>
          <cell r="D1060" t="str">
            <v>L303</v>
          </cell>
          <cell r="E1060">
            <v>13</v>
          </cell>
          <cell r="F1060">
            <v>11</v>
          </cell>
        </row>
        <row r="1061">
          <cell r="A1061" t="str">
            <v>FWS1P4R</v>
          </cell>
          <cell r="B1061">
            <v>24</v>
          </cell>
          <cell r="C1061">
            <v>0</v>
          </cell>
          <cell r="D1061" t="str">
            <v>L303</v>
          </cell>
          <cell r="E1061">
            <v>12</v>
          </cell>
          <cell r="F1061">
            <v>10</v>
          </cell>
        </row>
        <row r="1062">
          <cell r="A1062" t="str">
            <v>FWS1P4RJ</v>
          </cell>
          <cell r="B1062">
            <v>20</v>
          </cell>
          <cell r="C1062">
            <v>0</v>
          </cell>
          <cell r="D1062" t="str">
            <v>L303</v>
          </cell>
          <cell r="E1062">
            <v>0</v>
          </cell>
          <cell r="F1062">
            <v>1</v>
          </cell>
        </row>
        <row r="1063">
          <cell r="A1063" t="str">
            <v>FWS1P4RJ</v>
          </cell>
          <cell r="B1063">
            <v>24</v>
          </cell>
          <cell r="C1063">
            <v>0</v>
          </cell>
          <cell r="D1063" t="str">
            <v>L303</v>
          </cell>
          <cell r="E1063">
            <v>0</v>
          </cell>
          <cell r="F1063">
            <v>1</v>
          </cell>
        </row>
        <row r="1064">
          <cell r="A1064" t="str">
            <v>FWS1P4RK</v>
          </cell>
          <cell r="B1064">
            <v>30</v>
          </cell>
          <cell r="C1064">
            <v>0</v>
          </cell>
          <cell r="D1064" t="str">
            <v>L303</v>
          </cell>
          <cell r="E1064">
            <v>1</v>
          </cell>
          <cell r="F1064">
            <v>0</v>
          </cell>
        </row>
        <row r="1065">
          <cell r="A1065" t="str">
            <v>FWS1P4RK</v>
          </cell>
          <cell r="B1065">
            <v>36</v>
          </cell>
          <cell r="C1065">
            <v>0</v>
          </cell>
          <cell r="D1065" t="str">
            <v>L303</v>
          </cell>
          <cell r="E1065">
            <v>1</v>
          </cell>
          <cell r="F1065">
            <v>1</v>
          </cell>
        </row>
        <row r="1066">
          <cell r="A1066" t="str">
            <v>FWS1P4RKJ</v>
          </cell>
          <cell r="B1066">
            <v>30</v>
          </cell>
          <cell r="C1066">
            <v>0</v>
          </cell>
          <cell r="D1066" t="str">
            <v>L303</v>
          </cell>
          <cell r="E1066">
            <v>1</v>
          </cell>
          <cell r="F1066">
            <v>2</v>
          </cell>
        </row>
        <row r="1067">
          <cell r="A1067" t="str">
            <v>FWS1P4RKJ</v>
          </cell>
          <cell r="B1067">
            <v>36</v>
          </cell>
          <cell r="C1067">
            <v>0</v>
          </cell>
          <cell r="D1067" t="str">
            <v>L303</v>
          </cell>
          <cell r="E1067">
            <v>2</v>
          </cell>
          <cell r="F1067">
            <v>2</v>
          </cell>
        </row>
        <row r="1068">
          <cell r="A1068" t="str">
            <v>FWS1P4RM</v>
          </cell>
          <cell r="B1068">
            <v>26</v>
          </cell>
          <cell r="C1068">
            <v>0</v>
          </cell>
          <cell r="D1068" t="str">
            <v>L303</v>
          </cell>
          <cell r="E1068">
            <v>1</v>
          </cell>
          <cell r="F1068">
            <v>1</v>
          </cell>
        </row>
        <row r="1069">
          <cell r="A1069" t="str">
            <v>FWS1P4RMJ</v>
          </cell>
          <cell r="B1069">
            <v>48</v>
          </cell>
          <cell r="C1069">
            <v>0</v>
          </cell>
          <cell r="D1069" t="str">
            <v>L303</v>
          </cell>
          <cell r="E1069">
            <v>1</v>
          </cell>
          <cell r="F1069">
            <v>1</v>
          </cell>
        </row>
        <row r="1070">
          <cell r="A1070" t="str">
            <v>FWS1P4RT</v>
          </cell>
          <cell r="B1070">
            <v>26</v>
          </cell>
          <cell r="C1070">
            <v>0</v>
          </cell>
          <cell r="D1070" t="str">
            <v>L303</v>
          </cell>
          <cell r="E1070">
            <v>0</v>
          </cell>
          <cell r="F1070">
            <v>1</v>
          </cell>
        </row>
        <row r="1071">
          <cell r="A1071" t="str">
            <v>FWS1P4RT</v>
          </cell>
          <cell r="B1071">
            <v>48</v>
          </cell>
          <cell r="C1071">
            <v>0</v>
          </cell>
          <cell r="D1071" t="str">
            <v>L303</v>
          </cell>
          <cell r="E1071">
            <v>0</v>
          </cell>
          <cell r="F1071">
            <v>1</v>
          </cell>
        </row>
        <row r="1072">
          <cell r="A1072" t="str">
            <v>FWS1Q4RK</v>
          </cell>
          <cell r="B1072">
            <v>54</v>
          </cell>
          <cell r="C1072">
            <v>0</v>
          </cell>
          <cell r="D1072" t="str">
            <v>L303</v>
          </cell>
          <cell r="E1072">
            <v>0</v>
          </cell>
          <cell r="F1072">
            <v>1</v>
          </cell>
        </row>
        <row r="1073">
          <cell r="A1073" t="str">
            <v>FWS1Q7R</v>
          </cell>
          <cell r="B1073">
            <v>28</v>
          </cell>
          <cell r="C1073">
            <v>0</v>
          </cell>
          <cell r="D1073" t="str">
            <v>L303</v>
          </cell>
          <cell r="E1073">
            <v>2</v>
          </cell>
          <cell r="F1073">
            <v>2</v>
          </cell>
        </row>
        <row r="1074">
          <cell r="A1074" t="str">
            <v>FWS1R4RK</v>
          </cell>
          <cell r="B1074">
            <v>54</v>
          </cell>
          <cell r="C1074">
            <v>0</v>
          </cell>
          <cell r="D1074" t="str">
            <v>L303</v>
          </cell>
          <cell r="E1074">
            <v>8</v>
          </cell>
          <cell r="F1074">
            <v>6</v>
          </cell>
        </row>
        <row r="1075">
          <cell r="A1075" t="str">
            <v>FWS1R4RKJ</v>
          </cell>
          <cell r="B1075">
            <v>54</v>
          </cell>
          <cell r="C1075">
            <v>0</v>
          </cell>
          <cell r="D1075" t="str">
            <v>L303</v>
          </cell>
          <cell r="E1075">
            <v>0</v>
          </cell>
          <cell r="F1075">
            <v>2</v>
          </cell>
        </row>
        <row r="1076">
          <cell r="A1076" t="str">
            <v>FWS1S4RT</v>
          </cell>
          <cell r="B1076">
            <v>60</v>
          </cell>
          <cell r="C1076">
            <v>0</v>
          </cell>
          <cell r="D1076" t="str">
            <v>L303</v>
          </cell>
          <cell r="E1076">
            <v>1</v>
          </cell>
          <cell r="F1076">
            <v>1</v>
          </cell>
        </row>
        <row r="1077">
          <cell r="A1077" t="str">
            <v>FWS3H3R</v>
          </cell>
          <cell r="B1077">
            <v>8</v>
          </cell>
          <cell r="C1077">
            <v>0</v>
          </cell>
          <cell r="D1077" t="str">
            <v>L303</v>
          </cell>
          <cell r="E1077">
            <v>1</v>
          </cell>
          <cell r="F1077">
            <v>1</v>
          </cell>
        </row>
        <row r="1078">
          <cell r="A1078" t="str">
            <v>FWS3H3R</v>
          </cell>
          <cell r="B1078">
            <v>14</v>
          </cell>
          <cell r="C1078">
            <v>0</v>
          </cell>
          <cell r="D1078" t="str">
            <v>L303</v>
          </cell>
          <cell r="E1078">
            <v>4</v>
          </cell>
          <cell r="F1078">
            <v>4</v>
          </cell>
        </row>
        <row r="1079">
          <cell r="A1079" t="str">
            <v>FWS3H3R</v>
          </cell>
          <cell r="B1079">
            <v>16</v>
          </cell>
          <cell r="C1079">
            <v>0</v>
          </cell>
          <cell r="D1079" t="str">
            <v>L303</v>
          </cell>
          <cell r="E1079">
            <v>2</v>
          </cell>
          <cell r="F1079">
            <v>2</v>
          </cell>
        </row>
        <row r="1080">
          <cell r="A1080" t="str">
            <v>FWS3H3R</v>
          </cell>
          <cell r="B1080">
            <v>24</v>
          </cell>
          <cell r="C1080">
            <v>0</v>
          </cell>
          <cell r="D1080" t="str">
            <v>L303</v>
          </cell>
          <cell r="E1080">
            <v>1</v>
          </cell>
          <cell r="F1080">
            <v>1</v>
          </cell>
        </row>
        <row r="1081">
          <cell r="A1081" t="str">
            <v>FWS3J3R</v>
          </cell>
          <cell r="B1081">
            <v>2</v>
          </cell>
          <cell r="C1081">
            <v>0</v>
          </cell>
          <cell r="D1081" t="str">
            <v>L303</v>
          </cell>
          <cell r="E1081">
            <v>17</v>
          </cell>
          <cell r="F1081">
            <v>18</v>
          </cell>
        </row>
        <row r="1082">
          <cell r="A1082" t="str">
            <v>FWS3J3R</v>
          </cell>
          <cell r="B1082">
            <v>8</v>
          </cell>
          <cell r="C1082">
            <v>0</v>
          </cell>
          <cell r="D1082" t="str">
            <v>L303</v>
          </cell>
          <cell r="E1082">
            <v>1</v>
          </cell>
          <cell r="F1082">
            <v>1</v>
          </cell>
        </row>
        <row r="1083">
          <cell r="A1083" t="str">
            <v>FWS3J4R</v>
          </cell>
          <cell r="B1083">
            <v>2</v>
          </cell>
          <cell r="C1083">
            <v>0</v>
          </cell>
          <cell r="D1083" t="str">
            <v>L303</v>
          </cell>
          <cell r="E1083">
            <v>197</v>
          </cell>
          <cell r="F1083">
            <v>197</v>
          </cell>
        </row>
        <row r="1084">
          <cell r="A1084" t="str">
            <v>FWS3J4R</v>
          </cell>
          <cell r="B1084">
            <v>3</v>
          </cell>
          <cell r="C1084">
            <v>0</v>
          </cell>
          <cell r="D1084" t="str">
            <v>L303</v>
          </cell>
          <cell r="E1084">
            <v>63</v>
          </cell>
          <cell r="F1084">
            <v>80</v>
          </cell>
        </row>
        <row r="1085">
          <cell r="A1085" t="str">
            <v>FWS3J4R</v>
          </cell>
          <cell r="B1085">
            <v>4</v>
          </cell>
          <cell r="C1085">
            <v>0</v>
          </cell>
          <cell r="D1085" t="str">
            <v>L303</v>
          </cell>
          <cell r="E1085">
            <v>68</v>
          </cell>
          <cell r="F1085">
            <v>71</v>
          </cell>
        </row>
        <row r="1086">
          <cell r="A1086" t="str">
            <v>FWS3J4R</v>
          </cell>
          <cell r="B1086">
            <v>6</v>
          </cell>
          <cell r="C1086">
            <v>0</v>
          </cell>
          <cell r="D1086" t="str">
            <v>L303</v>
          </cell>
          <cell r="E1086">
            <v>26</v>
          </cell>
          <cell r="F1086">
            <v>40</v>
          </cell>
        </row>
        <row r="1087">
          <cell r="A1087" t="str">
            <v>FWS3J4R</v>
          </cell>
          <cell r="B1087">
            <v>12</v>
          </cell>
          <cell r="C1087">
            <v>0</v>
          </cell>
          <cell r="D1087" t="str">
            <v>L303</v>
          </cell>
          <cell r="E1087">
            <v>1</v>
          </cell>
          <cell r="F1087">
            <v>1</v>
          </cell>
        </row>
        <row r="1088">
          <cell r="A1088" t="str">
            <v>FWS3P4R</v>
          </cell>
          <cell r="B1088">
            <v>8</v>
          </cell>
          <cell r="C1088">
            <v>0</v>
          </cell>
          <cell r="D1088" t="str">
            <v>L303</v>
          </cell>
          <cell r="E1088">
            <v>23</v>
          </cell>
          <cell r="F1088">
            <v>31</v>
          </cell>
        </row>
        <row r="1089">
          <cell r="A1089" t="str">
            <v>FWS3P4R</v>
          </cell>
          <cell r="B1089">
            <v>10</v>
          </cell>
          <cell r="C1089">
            <v>0</v>
          </cell>
          <cell r="D1089" t="str">
            <v>L303</v>
          </cell>
          <cell r="E1089">
            <v>11</v>
          </cell>
          <cell r="F1089">
            <v>14</v>
          </cell>
        </row>
        <row r="1090">
          <cell r="A1090" t="str">
            <v>FWS3P4R</v>
          </cell>
          <cell r="B1090">
            <v>12</v>
          </cell>
          <cell r="C1090">
            <v>0</v>
          </cell>
          <cell r="D1090" t="str">
            <v>L303</v>
          </cell>
          <cell r="E1090">
            <v>5</v>
          </cell>
          <cell r="F1090">
            <v>5</v>
          </cell>
        </row>
        <row r="1091">
          <cell r="A1091" t="str">
            <v>FWS3P4R</v>
          </cell>
          <cell r="B1091">
            <v>16</v>
          </cell>
          <cell r="C1091">
            <v>0</v>
          </cell>
          <cell r="D1091" t="str">
            <v>L303</v>
          </cell>
          <cell r="E1091">
            <v>1</v>
          </cell>
          <cell r="F1091">
            <v>1</v>
          </cell>
        </row>
        <row r="1092">
          <cell r="A1092" t="str">
            <v>FWS3P4R</v>
          </cell>
          <cell r="B1092">
            <v>18</v>
          </cell>
          <cell r="C1092">
            <v>0</v>
          </cell>
          <cell r="D1092" t="str">
            <v>L303</v>
          </cell>
          <cell r="E1092">
            <v>1</v>
          </cell>
          <cell r="F1092">
            <v>1</v>
          </cell>
        </row>
        <row r="1093">
          <cell r="A1093" t="str">
            <v>FWS3P4R</v>
          </cell>
          <cell r="B1093">
            <v>24</v>
          </cell>
          <cell r="C1093">
            <v>0</v>
          </cell>
          <cell r="D1093" t="str">
            <v>L303</v>
          </cell>
          <cell r="E1093">
            <v>2</v>
          </cell>
          <cell r="F1093">
            <v>3</v>
          </cell>
        </row>
        <row r="1094">
          <cell r="A1094" t="str">
            <v>FWS3Q3R</v>
          </cell>
          <cell r="B1094">
            <v>14</v>
          </cell>
          <cell r="C1094">
            <v>0</v>
          </cell>
          <cell r="D1094" t="str">
            <v>L303</v>
          </cell>
          <cell r="E1094">
            <v>4</v>
          </cell>
          <cell r="F1094">
            <v>4</v>
          </cell>
        </row>
        <row r="1095">
          <cell r="A1095" t="str">
            <v>FWS3Q3R</v>
          </cell>
          <cell r="B1095">
            <v>16</v>
          </cell>
          <cell r="C1095">
            <v>0</v>
          </cell>
          <cell r="D1095" t="str">
            <v>L303</v>
          </cell>
          <cell r="E1095">
            <v>2</v>
          </cell>
          <cell r="F1095">
            <v>2</v>
          </cell>
        </row>
        <row r="1096">
          <cell r="A1096" t="str">
            <v>FWS3Q4R</v>
          </cell>
          <cell r="B1096">
            <v>12</v>
          </cell>
          <cell r="C1096">
            <v>0</v>
          </cell>
          <cell r="D1096" t="str">
            <v>L303</v>
          </cell>
          <cell r="E1096">
            <v>11</v>
          </cell>
          <cell r="F1096">
            <v>13</v>
          </cell>
        </row>
        <row r="1097">
          <cell r="A1097" t="str">
            <v>FWS3Q4R</v>
          </cell>
          <cell r="B1097">
            <v>14</v>
          </cell>
          <cell r="C1097">
            <v>0</v>
          </cell>
          <cell r="D1097" t="str">
            <v>L303</v>
          </cell>
          <cell r="E1097">
            <v>1</v>
          </cell>
          <cell r="F1097">
            <v>1</v>
          </cell>
        </row>
        <row r="1098">
          <cell r="A1098" t="str">
            <v>FWS3R3R</v>
          </cell>
          <cell r="B1098">
            <v>24</v>
          </cell>
          <cell r="C1098">
            <v>0</v>
          </cell>
          <cell r="D1098" t="str">
            <v>L303</v>
          </cell>
          <cell r="E1098">
            <v>11</v>
          </cell>
          <cell r="F1098">
            <v>10</v>
          </cell>
        </row>
        <row r="1099">
          <cell r="A1099" t="str">
            <v>FWS3R3RJ</v>
          </cell>
          <cell r="B1099">
            <v>24</v>
          </cell>
          <cell r="C1099">
            <v>0</v>
          </cell>
          <cell r="D1099" t="str">
            <v>L303</v>
          </cell>
          <cell r="E1099">
            <v>0</v>
          </cell>
          <cell r="F1099">
            <v>1</v>
          </cell>
        </row>
        <row r="1100">
          <cell r="A1100" t="str">
            <v>FWS3R3RK</v>
          </cell>
          <cell r="B1100">
            <v>30</v>
          </cell>
          <cell r="C1100">
            <v>0</v>
          </cell>
          <cell r="D1100" t="str">
            <v>L303</v>
          </cell>
          <cell r="E1100">
            <v>1</v>
          </cell>
          <cell r="F1100">
            <v>1</v>
          </cell>
        </row>
        <row r="1101">
          <cell r="A1101" t="str">
            <v>FWS3Y4R</v>
          </cell>
          <cell r="B1101">
            <v>16</v>
          </cell>
          <cell r="C1101">
            <v>0</v>
          </cell>
          <cell r="D1101" t="str">
            <v>L303</v>
          </cell>
          <cell r="E1101">
            <v>2</v>
          </cell>
          <cell r="F1101">
            <v>2</v>
          </cell>
        </row>
        <row r="1102">
          <cell r="A1102" t="str">
            <v>FWS3Y4R</v>
          </cell>
          <cell r="B1102">
            <v>24</v>
          </cell>
          <cell r="C1102">
            <v>0</v>
          </cell>
          <cell r="D1102" t="str">
            <v>L303</v>
          </cell>
          <cell r="E1102">
            <v>10</v>
          </cell>
          <cell r="F1102">
            <v>7</v>
          </cell>
        </row>
        <row r="1103">
          <cell r="A1103" t="str">
            <v>FWS3Y4RJ</v>
          </cell>
          <cell r="B1103">
            <v>24</v>
          </cell>
          <cell r="C1103">
            <v>0</v>
          </cell>
          <cell r="D1103" t="str">
            <v>L303</v>
          </cell>
          <cell r="E1103">
            <v>0</v>
          </cell>
          <cell r="F1103">
            <v>7</v>
          </cell>
        </row>
        <row r="1104">
          <cell r="A1104" t="str">
            <v>FWS6J3R</v>
          </cell>
          <cell r="B1104">
            <v>2</v>
          </cell>
          <cell r="C1104">
            <v>0</v>
          </cell>
          <cell r="D1104" t="str">
            <v>L303</v>
          </cell>
          <cell r="E1104">
            <v>7</v>
          </cell>
          <cell r="F1104">
            <v>8</v>
          </cell>
        </row>
        <row r="1105">
          <cell r="A1105" t="str">
            <v>FWS6J3R</v>
          </cell>
          <cell r="B1105">
            <v>6</v>
          </cell>
          <cell r="C1105">
            <v>0</v>
          </cell>
          <cell r="D1105" t="str">
            <v>L303</v>
          </cell>
          <cell r="E1105">
            <v>0</v>
          </cell>
          <cell r="F1105">
            <v>3</v>
          </cell>
        </row>
        <row r="1106">
          <cell r="A1106" t="str">
            <v>FWS6J3R</v>
          </cell>
          <cell r="B1106">
            <v>12</v>
          </cell>
          <cell r="C1106">
            <v>0</v>
          </cell>
          <cell r="D1106" t="str">
            <v>L303</v>
          </cell>
          <cell r="E1106">
            <v>4</v>
          </cell>
          <cell r="F1106">
            <v>4</v>
          </cell>
        </row>
        <row r="1107">
          <cell r="A1107" t="str">
            <v>FWS6J4R</v>
          </cell>
          <cell r="B1107">
            <v>2</v>
          </cell>
          <cell r="C1107">
            <v>0</v>
          </cell>
          <cell r="D1107" t="str">
            <v>L303</v>
          </cell>
          <cell r="E1107">
            <v>58</v>
          </cell>
          <cell r="F1107">
            <v>87</v>
          </cell>
        </row>
        <row r="1108">
          <cell r="A1108" t="str">
            <v>FWS6J4R</v>
          </cell>
          <cell r="B1108">
            <v>2.5</v>
          </cell>
          <cell r="C1108">
            <v>0</v>
          </cell>
          <cell r="D1108" t="str">
            <v>L303</v>
          </cell>
          <cell r="E1108">
            <v>0</v>
          </cell>
          <cell r="F1108">
            <v>3</v>
          </cell>
        </row>
        <row r="1109">
          <cell r="A1109" t="str">
            <v>FWS6J4R</v>
          </cell>
          <cell r="B1109">
            <v>3</v>
          </cell>
          <cell r="C1109">
            <v>0</v>
          </cell>
          <cell r="D1109" t="str">
            <v>L303</v>
          </cell>
          <cell r="E1109">
            <v>23</v>
          </cell>
          <cell r="F1109">
            <v>34</v>
          </cell>
        </row>
        <row r="1110">
          <cell r="A1110" t="str">
            <v>FWS6J4R</v>
          </cell>
          <cell r="B1110">
            <v>4</v>
          </cell>
          <cell r="C1110">
            <v>0</v>
          </cell>
          <cell r="D1110" t="str">
            <v>L303</v>
          </cell>
          <cell r="E1110">
            <v>30</v>
          </cell>
          <cell r="F1110">
            <v>40</v>
          </cell>
        </row>
        <row r="1111">
          <cell r="A1111" t="str">
            <v>FWS6J4R</v>
          </cell>
          <cell r="B1111">
            <v>6</v>
          </cell>
          <cell r="C1111">
            <v>0</v>
          </cell>
          <cell r="D1111" t="str">
            <v>L303</v>
          </cell>
          <cell r="E1111">
            <v>34</v>
          </cell>
          <cell r="F1111">
            <v>42</v>
          </cell>
        </row>
        <row r="1112">
          <cell r="A1112" t="str">
            <v>FWS6J4R</v>
          </cell>
          <cell r="B1112">
            <v>8</v>
          </cell>
          <cell r="C1112">
            <v>0</v>
          </cell>
          <cell r="D1112" t="str">
            <v>L303</v>
          </cell>
          <cell r="E1112">
            <v>17</v>
          </cell>
          <cell r="F1112">
            <v>17</v>
          </cell>
        </row>
        <row r="1113">
          <cell r="A1113" t="str">
            <v>FWS6J4R</v>
          </cell>
          <cell r="B1113">
            <v>10</v>
          </cell>
          <cell r="C1113">
            <v>0</v>
          </cell>
          <cell r="D1113" t="str">
            <v>L303</v>
          </cell>
          <cell r="E1113">
            <v>2</v>
          </cell>
          <cell r="F1113">
            <v>6</v>
          </cell>
        </row>
        <row r="1114">
          <cell r="A1114" t="str">
            <v>FWS6N3R</v>
          </cell>
          <cell r="B1114">
            <v>20</v>
          </cell>
          <cell r="C1114">
            <v>0</v>
          </cell>
          <cell r="D1114" t="str">
            <v>L303</v>
          </cell>
          <cell r="E1114">
            <v>1</v>
          </cell>
          <cell r="F1114">
            <v>1</v>
          </cell>
        </row>
        <row r="1115">
          <cell r="A1115" t="str">
            <v>FWS6N3R</v>
          </cell>
          <cell r="B1115">
            <v>24</v>
          </cell>
          <cell r="C1115">
            <v>0</v>
          </cell>
          <cell r="D1115" t="str">
            <v>L303</v>
          </cell>
          <cell r="E1115">
            <v>4</v>
          </cell>
          <cell r="F1115">
            <v>4</v>
          </cell>
        </row>
        <row r="1116">
          <cell r="A1116" t="str">
            <v>FWS6N4R</v>
          </cell>
          <cell r="B1116">
            <v>24</v>
          </cell>
          <cell r="C1116">
            <v>0</v>
          </cell>
          <cell r="D1116" t="str">
            <v>L303</v>
          </cell>
          <cell r="E1116">
            <v>1</v>
          </cell>
          <cell r="F1116">
            <v>3</v>
          </cell>
        </row>
        <row r="1117">
          <cell r="A1117" t="str">
            <v>FWS6N4RJ</v>
          </cell>
          <cell r="B1117">
            <v>24</v>
          </cell>
          <cell r="C1117">
            <v>0</v>
          </cell>
          <cell r="D1117" t="str">
            <v>L303</v>
          </cell>
          <cell r="E1117">
            <v>1</v>
          </cell>
          <cell r="F1117">
            <v>1</v>
          </cell>
        </row>
        <row r="1118">
          <cell r="A1118" t="str">
            <v>FWS6S4R</v>
          </cell>
          <cell r="B1118">
            <v>12</v>
          </cell>
          <cell r="C1118">
            <v>0</v>
          </cell>
          <cell r="D1118" t="str">
            <v>L303</v>
          </cell>
          <cell r="E1118">
            <v>13</v>
          </cell>
          <cell r="F1118">
            <v>14</v>
          </cell>
        </row>
        <row r="1119">
          <cell r="A1119" t="str">
            <v>FWS6S4R</v>
          </cell>
          <cell r="B1119">
            <v>14</v>
          </cell>
          <cell r="C1119">
            <v>0</v>
          </cell>
          <cell r="D1119" t="str">
            <v>L303</v>
          </cell>
          <cell r="E1119">
            <v>3</v>
          </cell>
          <cell r="F1119">
            <v>3</v>
          </cell>
        </row>
        <row r="1120">
          <cell r="A1120" t="str">
            <v>FWS6S4R</v>
          </cell>
          <cell r="B1120">
            <v>18</v>
          </cell>
          <cell r="C1120">
            <v>0</v>
          </cell>
          <cell r="D1120" t="str">
            <v>L303</v>
          </cell>
          <cell r="E1120">
            <v>13</v>
          </cell>
          <cell r="F1120">
            <v>13</v>
          </cell>
        </row>
        <row r="1121">
          <cell r="A1121" t="str">
            <v>FWS6S4R</v>
          </cell>
          <cell r="B1121">
            <v>20</v>
          </cell>
          <cell r="C1121">
            <v>0</v>
          </cell>
          <cell r="D1121" t="str">
            <v>L303</v>
          </cell>
          <cell r="E1121">
            <v>1</v>
          </cell>
          <cell r="F1121">
            <v>0</v>
          </cell>
        </row>
        <row r="1122">
          <cell r="A1122" t="str">
            <v>FWS6S4RJ</v>
          </cell>
          <cell r="B1122">
            <v>20</v>
          </cell>
          <cell r="C1122">
            <v>0</v>
          </cell>
          <cell r="D1122" t="str">
            <v>L303</v>
          </cell>
          <cell r="E1122">
            <v>0</v>
          </cell>
          <cell r="F1122">
            <v>1</v>
          </cell>
        </row>
        <row r="1123">
          <cell r="A1123" t="str">
            <v>FWS6V4RK</v>
          </cell>
          <cell r="B1123">
            <v>30</v>
          </cell>
          <cell r="C1123">
            <v>0</v>
          </cell>
          <cell r="D1123" t="str">
            <v>L303</v>
          </cell>
          <cell r="E1123">
            <v>5</v>
          </cell>
          <cell r="F1123">
            <v>5</v>
          </cell>
        </row>
        <row r="1124">
          <cell r="A1124" t="str">
            <v>FWS6Y4R</v>
          </cell>
          <cell r="B1124">
            <v>24</v>
          </cell>
          <cell r="C1124">
            <v>0</v>
          </cell>
          <cell r="D1124" t="str">
            <v>L303</v>
          </cell>
          <cell r="E1124">
            <v>8</v>
          </cell>
          <cell r="F1124">
            <v>8</v>
          </cell>
        </row>
        <row r="1125">
          <cell r="A1125" t="str">
            <v>GFO103</v>
          </cell>
          <cell r="B1125">
            <v>0.75</v>
          </cell>
          <cell r="C1125">
            <v>0</v>
          </cell>
          <cell r="D1125" t="str">
            <v>L501</v>
          </cell>
          <cell r="E1125">
            <v>2</v>
          </cell>
          <cell r="F1125">
            <v>2</v>
          </cell>
        </row>
        <row r="1126">
          <cell r="A1126" t="str">
            <v>GFO103</v>
          </cell>
          <cell r="B1126">
            <v>1</v>
          </cell>
          <cell r="C1126">
            <v>0</v>
          </cell>
          <cell r="D1126" t="str">
            <v>L501</v>
          </cell>
          <cell r="E1126">
            <v>37</v>
          </cell>
          <cell r="F1126">
            <v>37</v>
          </cell>
        </row>
        <row r="1127">
          <cell r="A1127" t="str">
            <v>GFO103</v>
          </cell>
          <cell r="B1127">
            <v>1.5</v>
          </cell>
          <cell r="C1127">
            <v>0</v>
          </cell>
          <cell r="D1127" t="str">
            <v>L501</v>
          </cell>
          <cell r="E1127">
            <v>7</v>
          </cell>
          <cell r="F1127">
            <v>7</v>
          </cell>
        </row>
        <row r="1128">
          <cell r="A1128" t="str">
            <v>GFO103</v>
          </cell>
          <cell r="B1128">
            <v>2</v>
          </cell>
          <cell r="C1128">
            <v>0</v>
          </cell>
          <cell r="D1128" t="str">
            <v>L501</v>
          </cell>
          <cell r="E1128">
            <v>15</v>
          </cell>
          <cell r="F1128">
            <v>15</v>
          </cell>
        </row>
        <row r="1129">
          <cell r="A1129" t="str">
            <v>GFO301</v>
          </cell>
          <cell r="B1129">
            <v>1.5</v>
          </cell>
          <cell r="C1129">
            <v>0</v>
          </cell>
          <cell r="D1129" t="str">
            <v>L501</v>
          </cell>
          <cell r="E1129">
            <v>0</v>
          </cell>
          <cell r="F1129">
            <v>0</v>
          </cell>
        </row>
        <row r="1130">
          <cell r="A1130" t="str">
            <v>GFO302</v>
          </cell>
          <cell r="B1130">
            <v>2</v>
          </cell>
          <cell r="C1130">
            <v>0</v>
          </cell>
          <cell r="D1130" t="str">
            <v>L501</v>
          </cell>
          <cell r="E1130">
            <v>20</v>
          </cell>
          <cell r="F1130">
            <v>20</v>
          </cell>
        </row>
        <row r="1131">
          <cell r="A1131" t="str">
            <v>GFO303</v>
          </cell>
          <cell r="B1131">
            <v>1.5</v>
          </cell>
          <cell r="C1131">
            <v>0</v>
          </cell>
          <cell r="D1131" t="str">
            <v>L501</v>
          </cell>
          <cell r="E1131">
            <v>6</v>
          </cell>
          <cell r="F1131">
            <v>6</v>
          </cell>
        </row>
        <row r="1132">
          <cell r="A1132" t="str">
            <v>GFO303</v>
          </cell>
          <cell r="B1132">
            <v>2</v>
          </cell>
          <cell r="C1132">
            <v>0</v>
          </cell>
          <cell r="D1132" t="str">
            <v>L501</v>
          </cell>
          <cell r="E1132">
            <v>12</v>
          </cell>
          <cell r="F1132">
            <v>14</v>
          </cell>
        </row>
        <row r="1133">
          <cell r="A1133" t="str">
            <v>GFO303</v>
          </cell>
          <cell r="B1133">
            <v>3</v>
          </cell>
          <cell r="C1133">
            <v>0</v>
          </cell>
          <cell r="D1133" t="str">
            <v>L501</v>
          </cell>
          <cell r="E1133">
            <v>6</v>
          </cell>
          <cell r="F1133">
            <v>6</v>
          </cell>
        </row>
        <row r="1134">
          <cell r="A1134" t="str">
            <v>GFOD01</v>
          </cell>
          <cell r="B1134">
            <v>0.5</v>
          </cell>
          <cell r="C1134">
            <v>0</v>
          </cell>
          <cell r="D1134" t="str">
            <v>L501</v>
          </cell>
          <cell r="E1134">
            <v>8</v>
          </cell>
          <cell r="F1134">
            <v>71</v>
          </cell>
        </row>
        <row r="1135">
          <cell r="A1135" t="str">
            <v>GFOD01</v>
          </cell>
          <cell r="B1135">
            <v>0.75</v>
          </cell>
          <cell r="C1135">
            <v>0</v>
          </cell>
          <cell r="D1135" t="str">
            <v>L501</v>
          </cell>
          <cell r="E1135">
            <v>232</v>
          </cell>
          <cell r="F1135">
            <v>293</v>
          </cell>
        </row>
        <row r="1136">
          <cell r="A1136" t="str">
            <v>GFOD01</v>
          </cell>
          <cell r="B1136">
            <v>1</v>
          </cell>
          <cell r="C1136">
            <v>0</v>
          </cell>
          <cell r="D1136" t="str">
            <v>L501</v>
          </cell>
          <cell r="E1136">
            <v>32</v>
          </cell>
          <cell r="F1136">
            <v>34</v>
          </cell>
        </row>
        <row r="1137">
          <cell r="A1137" t="str">
            <v>GFOD01</v>
          </cell>
          <cell r="B1137">
            <v>1.5</v>
          </cell>
          <cell r="C1137">
            <v>0</v>
          </cell>
          <cell r="D1137" t="str">
            <v>L501</v>
          </cell>
          <cell r="E1137">
            <v>498</v>
          </cell>
          <cell r="F1137">
            <v>498</v>
          </cell>
        </row>
        <row r="1138">
          <cell r="A1138" t="str">
            <v>GFOD01</v>
          </cell>
          <cell r="B1138">
            <v>2</v>
          </cell>
          <cell r="C1138">
            <v>0</v>
          </cell>
          <cell r="D1138" t="str">
            <v>L501</v>
          </cell>
          <cell r="E1138">
            <v>587</v>
          </cell>
          <cell r="F1138">
            <v>674</v>
          </cell>
        </row>
        <row r="1139">
          <cell r="A1139" t="str">
            <v>GFOD01</v>
          </cell>
          <cell r="B1139">
            <v>3</v>
          </cell>
          <cell r="C1139">
            <v>0</v>
          </cell>
          <cell r="D1139" t="str">
            <v>L501</v>
          </cell>
          <cell r="E1139">
            <v>557</v>
          </cell>
          <cell r="F1139">
            <v>675</v>
          </cell>
        </row>
        <row r="1140">
          <cell r="A1140" t="str">
            <v>GFOD01</v>
          </cell>
          <cell r="B1140">
            <v>4</v>
          </cell>
          <cell r="C1140">
            <v>0</v>
          </cell>
          <cell r="D1140" t="str">
            <v>L501</v>
          </cell>
          <cell r="E1140">
            <v>219</v>
          </cell>
          <cell r="F1140">
            <v>305</v>
          </cell>
        </row>
        <row r="1141">
          <cell r="A1141" t="str">
            <v>GFOD01</v>
          </cell>
          <cell r="B1141">
            <v>6</v>
          </cell>
          <cell r="C1141">
            <v>0</v>
          </cell>
          <cell r="D1141" t="str">
            <v>L501</v>
          </cell>
          <cell r="E1141">
            <v>192</v>
          </cell>
          <cell r="F1141">
            <v>213</v>
          </cell>
        </row>
        <row r="1142">
          <cell r="A1142" t="str">
            <v>GFOD01</v>
          </cell>
          <cell r="B1142">
            <v>8</v>
          </cell>
          <cell r="C1142">
            <v>0</v>
          </cell>
          <cell r="D1142" t="str">
            <v>L501</v>
          </cell>
          <cell r="E1142">
            <v>48</v>
          </cell>
          <cell r="F1142">
            <v>55</v>
          </cell>
        </row>
        <row r="1143">
          <cell r="A1143" t="str">
            <v>GFOD01</v>
          </cell>
          <cell r="B1143">
            <v>10</v>
          </cell>
          <cell r="C1143">
            <v>0</v>
          </cell>
          <cell r="D1143" t="str">
            <v>L501</v>
          </cell>
          <cell r="E1143">
            <v>39</v>
          </cell>
          <cell r="F1143">
            <v>45</v>
          </cell>
        </row>
        <row r="1144">
          <cell r="A1144" t="str">
            <v>GFOD01</v>
          </cell>
          <cell r="B1144">
            <v>12</v>
          </cell>
          <cell r="C1144">
            <v>0</v>
          </cell>
          <cell r="D1144" t="str">
            <v>L501</v>
          </cell>
          <cell r="E1144">
            <v>39</v>
          </cell>
          <cell r="F1144">
            <v>95</v>
          </cell>
        </row>
        <row r="1145">
          <cell r="A1145" t="str">
            <v>GFOD01</v>
          </cell>
          <cell r="B1145">
            <v>14</v>
          </cell>
          <cell r="C1145">
            <v>0</v>
          </cell>
          <cell r="D1145" t="str">
            <v>L501</v>
          </cell>
          <cell r="E1145">
            <v>2</v>
          </cell>
          <cell r="F1145">
            <v>14</v>
          </cell>
        </row>
        <row r="1146">
          <cell r="A1146" t="str">
            <v>GFOD01</v>
          </cell>
          <cell r="B1146">
            <v>16</v>
          </cell>
          <cell r="C1146">
            <v>0</v>
          </cell>
          <cell r="D1146" t="str">
            <v>L501</v>
          </cell>
          <cell r="E1146">
            <v>5</v>
          </cell>
          <cell r="F1146">
            <v>24</v>
          </cell>
        </row>
        <row r="1147">
          <cell r="A1147" t="str">
            <v>GFOD01</v>
          </cell>
          <cell r="B1147">
            <v>20</v>
          </cell>
          <cell r="C1147">
            <v>0</v>
          </cell>
          <cell r="D1147" t="str">
            <v>L501</v>
          </cell>
          <cell r="E1147">
            <v>16</v>
          </cell>
          <cell r="F1147">
            <v>16</v>
          </cell>
        </row>
        <row r="1148">
          <cell r="A1148" t="str">
            <v>GFOD01</v>
          </cell>
          <cell r="B1148">
            <v>24</v>
          </cell>
          <cell r="C1148">
            <v>0</v>
          </cell>
          <cell r="D1148" t="str">
            <v>L501</v>
          </cell>
          <cell r="E1148">
            <v>54</v>
          </cell>
          <cell r="F1148">
            <v>54</v>
          </cell>
        </row>
        <row r="1149">
          <cell r="A1149" t="str">
            <v>GFOD01</v>
          </cell>
          <cell r="B1149">
            <v>30</v>
          </cell>
          <cell r="C1149">
            <v>0</v>
          </cell>
          <cell r="D1149" t="str">
            <v>L501</v>
          </cell>
          <cell r="E1149">
            <v>0</v>
          </cell>
          <cell r="F1149">
            <v>2</v>
          </cell>
        </row>
        <row r="1150">
          <cell r="A1150" t="str">
            <v>GFOD01W</v>
          </cell>
          <cell r="B1150">
            <v>30</v>
          </cell>
          <cell r="C1150">
            <v>0</v>
          </cell>
          <cell r="D1150" t="str">
            <v>L501</v>
          </cell>
          <cell r="E1150">
            <v>12</v>
          </cell>
          <cell r="F1150">
            <v>12</v>
          </cell>
        </row>
        <row r="1151">
          <cell r="A1151" t="str">
            <v>GFOD02</v>
          </cell>
          <cell r="B1151">
            <v>0.75</v>
          </cell>
          <cell r="C1151">
            <v>0</v>
          </cell>
          <cell r="D1151" t="str">
            <v>L501</v>
          </cell>
          <cell r="E1151">
            <v>27</v>
          </cell>
          <cell r="F1151">
            <v>56</v>
          </cell>
        </row>
        <row r="1152">
          <cell r="A1152" t="str">
            <v>GFOD02</v>
          </cell>
          <cell r="B1152">
            <v>1</v>
          </cell>
          <cell r="C1152">
            <v>0</v>
          </cell>
          <cell r="D1152" t="str">
            <v>L501</v>
          </cell>
          <cell r="E1152">
            <v>16</v>
          </cell>
          <cell r="F1152">
            <v>27</v>
          </cell>
        </row>
        <row r="1153">
          <cell r="A1153" t="str">
            <v>GFOD02</v>
          </cell>
          <cell r="B1153">
            <v>1.5</v>
          </cell>
          <cell r="C1153">
            <v>0</v>
          </cell>
          <cell r="D1153" t="str">
            <v>L501</v>
          </cell>
          <cell r="E1153">
            <v>0</v>
          </cell>
          <cell r="F1153">
            <v>3</v>
          </cell>
        </row>
        <row r="1154">
          <cell r="A1154" t="str">
            <v>GFOD02</v>
          </cell>
          <cell r="B1154">
            <v>2</v>
          </cell>
          <cell r="C1154">
            <v>0</v>
          </cell>
          <cell r="D1154" t="str">
            <v>L501</v>
          </cell>
          <cell r="E1154">
            <v>46</v>
          </cell>
          <cell r="F1154">
            <v>46</v>
          </cell>
        </row>
        <row r="1155">
          <cell r="A1155" t="str">
            <v>GFOD02</v>
          </cell>
          <cell r="B1155">
            <v>4</v>
          </cell>
          <cell r="C1155">
            <v>0</v>
          </cell>
          <cell r="D1155" t="str">
            <v>L501</v>
          </cell>
          <cell r="E1155">
            <v>10</v>
          </cell>
          <cell r="F1155">
            <v>28</v>
          </cell>
        </row>
        <row r="1156">
          <cell r="A1156" t="str">
            <v>GFOD02</v>
          </cell>
          <cell r="B1156">
            <v>6</v>
          </cell>
          <cell r="C1156">
            <v>0</v>
          </cell>
          <cell r="D1156" t="str">
            <v>L501</v>
          </cell>
          <cell r="E1156">
            <v>25</v>
          </cell>
          <cell r="F1156">
            <v>60</v>
          </cell>
        </row>
        <row r="1157">
          <cell r="A1157" t="str">
            <v>GFOD02</v>
          </cell>
          <cell r="B1157">
            <v>10</v>
          </cell>
          <cell r="C1157">
            <v>0</v>
          </cell>
          <cell r="D1157" t="str">
            <v>L501</v>
          </cell>
          <cell r="E1157">
            <v>3</v>
          </cell>
          <cell r="F1157">
            <v>15</v>
          </cell>
        </row>
        <row r="1158">
          <cell r="A1158" t="str">
            <v>GFOD02</v>
          </cell>
          <cell r="B1158">
            <v>12</v>
          </cell>
          <cell r="C1158">
            <v>0</v>
          </cell>
          <cell r="D1158" t="str">
            <v>L501</v>
          </cell>
          <cell r="E1158">
            <v>14</v>
          </cell>
          <cell r="F1158">
            <v>14</v>
          </cell>
        </row>
        <row r="1159">
          <cell r="A1159" t="str">
            <v>GFOD02</v>
          </cell>
          <cell r="B1159">
            <v>16</v>
          </cell>
          <cell r="C1159">
            <v>0</v>
          </cell>
          <cell r="D1159" t="str">
            <v>L501</v>
          </cell>
          <cell r="E1159">
            <v>0</v>
          </cell>
          <cell r="F1159">
            <v>2</v>
          </cell>
        </row>
        <row r="1160">
          <cell r="A1160" t="str">
            <v>GFOD02</v>
          </cell>
          <cell r="B1160">
            <v>18</v>
          </cell>
          <cell r="C1160">
            <v>0</v>
          </cell>
          <cell r="D1160" t="str">
            <v>L501</v>
          </cell>
          <cell r="E1160">
            <v>0</v>
          </cell>
          <cell r="F1160">
            <v>6</v>
          </cell>
        </row>
        <row r="1161">
          <cell r="A1161" t="str">
            <v>GFOD02</v>
          </cell>
          <cell r="B1161">
            <v>24</v>
          </cell>
          <cell r="C1161">
            <v>0</v>
          </cell>
          <cell r="D1161" t="str">
            <v>L501</v>
          </cell>
          <cell r="E1161">
            <v>12</v>
          </cell>
          <cell r="F1161">
            <v>12</v>
          </cell>
        </row>
        <row r="1162">
          <cell r="A1162" t="str">
            <v>GFOD02T</v>
          </cell>
          <cell r="B1162">
            <v>48</v>
          </cell>
          <cell r="C1162">
            <v>0</v>
          </cell>
          <cell r="D1162" t="str">
            <v>L501</v>
          </cell>
          <cell r="E1162">
            <v>4</v>
          </cell>
          <cell r="F1162">
            <v>4</v>
          </cell>
        </row>
        <row r="1163">
          <cell r="A1163" t="str">
            <v>GFOD02T</v>
          </cell>
          <cell r="B1163">
            <v>84</v>
          </cell>
          <cell r="C1163">
            <v>0</v>
          </cell>
          <cell r="D1163" t="str">
            <v>L501</v>
          </cell>
          <cell r="E1163">
            <v>0</v>
          </cell>
          <cell r="F1163">
            <v>1</v>
          </cell>
        </row>
        <row r="1164">
          <cell r="A1164" t="str">
            <v>GFOD02W</v>
          </cell>
          <cell r="B1164">
            <v>30</v>
          </cell>
          <cell r="C1164">
            <v>0</v>
          </cell>
          <cell r="D1164" t="str">
            <v>L501</v>
          </cell>
          <cell r="E1164">
            <v>0</v>
          </cell>
          <cell r="F1164">
            <v>34</v>
          </cell>
        </row>
        <row r="1165">
          <cell r="A1165" t="str">
            <v>GFOD02W</v>
          </cell>
          <cell r="B1165">
            <v>36</v>
          </cell>
          <cell r="C1165">
            <v>0</v>
          </cell>
          <cell r="D1165" t="str">
            <v>L501</v>
          </cell>
          <cell r="E1165">
            <v>17</v>
          </cell>
          <cell r="F1165">
            <v>38</v>
          </cell>
        </row>
        <row r="1166">
          <cell r="A1166" t="str">
            <v>GFOD02W</v>
          </cell>
          <cell r="B1166">
            <v>48</v>
          </cell>
          <cell r="C1166">
            <v>0</v>
          </cell>
          <cell r="D1166" t="str">
            <v>L501</v>
          </cell>
          <cell r="E1166">
            <v>36</v>
          </cell>
          <cell r="F1166">
            <v>36</v>
          </cell>
        </row>
        <row r="1167">
          <cell r="A1167" t="str">
            <v>GFOD02W</v>
          </cell>
          <cell r="B1167">
            <v>84</v>
          </cell>
          <cell r="C1167">
            <v>0</v>
          </cell>
          <cell r="D1167" t="str">
            <v>L501</v>
          </cell>
          <cell r="E1167">
            <v>8</v>
          </cell>
          <cell r="F1167">
            <v>8</v>
          </cell>
        </row>
        <row r="1168">
          <cell r="A1168" t="str">
            <v>GFOD03</v>
          </cell>
          <cell r="B1168">
            <v>0.5</v>
          </cell>
          <cell r="C1168">
            <v>0</v>
          </cell>
          <cell r="D1168" t="str">
            <v>L501</v>
          </cell>
          <cell r="E1168">
            <v>31</v>
          </cell>
          <cell r="F1168">
            <v>34</v>
          </cell>
        </row>
        <row r="1169">
          <cell r="A1169" t="str">
            <v>GFOD03</v>
          </cell>
          <cell r="B1169">
            <v>0.75</v>
          </cell>
          <cell r="C1169">
            <v>0</v>
          </cell>
          <cell r="D1169" t="str">
            <v>L501</v>
          </cell>
          <cell r="E1169">
            <v>79</v>
          </cell>
          <cell r="F1169">
            <v>80</v>
          </cell>
        </row>
        <row r="1170">
          <cell r="A1170" t="str">
            <v>GFOD03</v>
          </cell>
          <cell r="B1170">
            <v>1</v>
          </cell>
          <cell r="C1170">
            <v>0</v>
          </cell>
          <cell r="D1170" t="str">
            <v>L501</v>
          </cell>
          <cell r="E1170">
            <v>299</v>
          </cell>
          <cell r="F1170">
            <v>303</v>
          </cell>
        </row>
        <row r="1171">
          <cell r="A1171" t="str">
            <v>GFOD03</v>
          </cell>
          <cell r="B1171">
            <v>1.5</v>
          </cell>
          <cell r="C1171">
            <v>0</v>
          </cell>
          <cell r="D1171" t="str">
            <v>L501</v>
          </cell>
          <cell r="E1171">
            <v>93</v>
          </cell>
          <cell r="F1171">
            <v>118</v>
          </cell>
        </row>
        <row r="1172">
          <cell r="A1172" t="str">
            <v>GFOD03</v>
          </cell>
          <cell r="B1172">
            <v>2</v>
          </cell>
          <cell r="C1172">
            <v>0</v>
          </cell>
          <cell r="D1172" t="str">
            <v>L501</v>
          </cell>
          <cell r="E1172">
            <v>452</v>
          </cell>
          <cell r="F1172">
            <v>678</v>
          </cell>
        </row>
        <row r="1173">
          <cell r="A1173" t="str">
            <v>GFOD03</v>
          </cell>
          <cell r="B1173">
            <v>3</v>
          </cell>
          <cell r="C1173">
            <v>0</v>
          </cell>
          <cell r="D1173" t="str">
            <v>L501</v>
          </cell>
          <cell r="E1173">
            <v>302</v>
          </cell>
          <cell r="F1173">
            <v>315</v>
          </cell>
        </row>
        <row r="1174">
          <cell r="A1174" t="str">
            <v>GFOD03</v>
          </cell>
          <cell r="B1174">
            <v>4</v>
          </cell>
          <cell r="C1174">
            <v>0</v>
          </cell>
          <cell r="D1174" t="str">
            <v>L501</v>
          </cell>
          <cell r="E1174">
            <v>167</v>
          </cell>
          <cell r="F1174">
            <v>290</v>
          </cell>
        </row>
        <row r="1175">
          <cell r="A1175" t="str">
            <v>GFOD03</v>
          </cell>
          <cell r="B1175">
            <v>6</v>
          </cell>
          <cell r="C1175">
            <v>0</v>
          </cell>
          <cell r="D1175" t="str">
            <v>L501</v>
          </cell>
          <cell r="E1175">
            <v>218</v>
          </cell>
          <cell r="F1175">
            <v>220</v>
          </cell>
        </row>
        <row r="1176">
          <cell r="A1176" t="str">
            <v>GFOD03</v>
          </cell>
          <cell r="B1176">
            <v>8</v>
          </cell>
          <cell r="C1176">
            <v>0</v>
          </cell>
          <cell r="D1176" t="str">
            <v>L501</v>
          </cell>
          <cell r="E1176">
            <v>35</v>
          </cell>
          <cell r="F1176">
            <v>53</v>
          </cell>
        </row>
        <row r="1177">
          <cell r="A1177" t="str">
            <v>GFOD03</v>
          </cell>
          <cell r="B1177">
            <v>10</v>
          </cell>
          <cell r="C1177">
            <v>0</v>
          </cell>
          <cell r="D1177" t="str">
            <v>L501</v>
          </cell>
          <cell r="E1177">
            <v>33</v>
          </cell>
          <cell r="F1177">
            <v>33</v>
          </cell>
        </row>
        <row r="1178">
          <cell r="A1178" t="str">
            <v>GFOD03</v>
          </cell>
          <cell r="B1178">
            <v>12</v>
          </cell>
          <cell r="C1178">
            <v>0</v>
          </cell>
          <cell r="D1178" t="str">
            <v>L501</v>
          </cell>
          <cell r="E1178">
            <v>50</v>
          </cell>
          <cell r="F1178">
            <v>100</v>
          </cell>
        </row>
        <row r="1179">
          <cell r="A1179" t="str">
            <v>GFOD03</v>
          </cell>
          <cell r="B1179">
            <v>14</v>
          </cell>
          <cell r="C1179">
            <v>0</v>
          </cell>
          <cell r="D1179" t="str">
            <v>L501</v>
          </cell>
          <cell r="E1179">
            <v>34</v>
          </cell>
          <cell r="F1179">
            <v>46</v>
          </cell>
        </row>
        <row r="1180">
          <cell r="A1180" t="str">
            <v>GFOD03</v>
          </cell>
          <cell r="B1180">
            <v>16</v>
          </cell>
          <cell r="C1180">
            <v>0</v>
          </cell>
          <cell r="D1180" t="str">
            <v>L501</v>
          </cell>
          <cell r="E1180">
            <v>28</v>
          </cell>
          <cell r="F1180">
            <v>56</v>
          </cell>
        </row>
        <row r="1181">
          <cell r="A1181" t="str">
            <v>GFOD03</v>
          </cell>
          <cell r="B1181">
            <v>18</v>
          </cell>
          <cell r="C1181">
            <v>0</v>
          </cell>
          <cell r="D1181" t="str">
            <v>L501</v>
          </cell>
          <cell r="E1181">
            <v>40</v>
          </cell>
          <cell r="F1181">
            <v>42</v>
          </cell>
        </row>
        <row r="1182">
          <cell r="A1182" t="str">
            <v>GFOD03</v>
          </cell>
          <cell r="B1182">
            <v>20</v>
          </cell>
          <cell r="C1182">
            <v>0</v>
          </cell>
          <cell r="D1182" t="str">
            <v>L501</v>
          </cell>
          <cell r="E1182">
            <v>8</v>
          </cell>
          <cell r="F1182">
            <v>8</v>
          </cell>
        </row>
        <row r="1183">
          <cell r="A1183" t="str">
            <v>GFOD03</v>
          </cell>
          <cell r="B1183">
            <v>24</v>
          </cell>
          <cell r="C1183">
            <v>0</v>
          </cell>
          <cell r="D1183" t="str">
            <v>L501</v>
          </cell>
          <cell r="E1183">
            <v>6</v>
          </cell>
          <cell r="F1183">
            <v>12</v>
          </cell>
        </row>
        <row r="1184">
          <cell r="A1184" t="str">
            <v>GFOD03W</v>
          </cell>
          <cell r="B1184">
            <v>30</v>
          </cell>
          <cell r="C1184">
            <v>0</v>
          </cell>
          <cell r="D1184" t="str">
            <v>L501</v>
          </cell>
          <cell r="E1184">
            <v>102</v>
          </cell>
          <cell r="F1184">
            <v>146</v>
          </cell>
        </row>
        <row r="1185">
          <cell r="A1185" t="str">
            <v>GFOD03W</v>
          </cell>
          <cell r="B1185">
            <v>34</v>
          </cell>
          <cell r="C1185">
            <v>0</v>
          </cell>
          <cell r="D1185" t="str">
            <v>L501</v>
          </cell>
          <cell r="E1185">
            <v>8</v>
          </cell>
          <cell r="F1185">
            <v>8</v>
          </cell>
        </row>
        <row r="1186">
          <cell r="A1186" t="str">
            <v>GFOD03W</v>
          </cell>
          <cell r="B1186">
            <v>36</v>
          </cell>
          <cell r="C1186">
            <v>0</v>
          </cell>
          <cell r="D1186" t="str">
            <v>L501</v>
          </cell>
          <cell r="E1186">
            <v>16</v>
          </cell>
          <cell r="F1186">
            <v>28</v>
          </cell>
        </row>
        <row r="1187">
          <cell r="A1187" t="str">
            <v>GFOD03W</v>
          </cell>
          <cell r="B1187">
            <v>38</v>
          </cell>
          <cell r="C1187">
            <v>0</v>
          </cell>
          <cell r="D1187" t="str">
            <v>L501</v>
          </cell>
          <cell r="E1187">
            <v>4</v>
          </cell>
          <cell r="F1187">
            <v>4</v>
          </cell>
        </row>
        <row r="1188">
          <cell r="A1188" t="str">
            <v>GRO101</v>
          </cell>
          <cell r="B1188">
            <v>0.5</v>
          </cell>
          <cell r="C1188">
            <v>0</v>
          </cell>
          <cell r="D1188" t="str">
            <v>L501</v>
          </cell>
          <cell r="E1188">
            <v>46</v>
          </cell>
          <cell r="F1188">
            <v>58</v>
          </cell>
        </row>
        <row r="1189">
          <cell r="A1189" t="str">
            <v>GRO101</v>
          </cell>
          <cell r="B1189">
            <v>0.75</v>
          </cell>
          <cell r="C1189">
            <v>0</v>
          </cell>
          <cell r="D1189" t="str">
            <v>L501</v>
          </cell>
          <cell r="E1189">
            <v>339</v>
          </cell>
          <cell r="F1189">
            <v>341</v>
          </cell>
        </row>
        <row r="1190">
          <cell r="A1190" t="str">
            <v>GRO101</v>
          </cell>
          <cell r="B1190">
            <v>1</v>
          </cell>
          <cell r="C1190">
            <v>0</v>
          </cell>
          <cell r="D1190" t="str">
            <v>L501</v>
          </cell>
          <cell r="E1190">
            <v>241</v>
          </cell>
          <cell r="F1190">
            <v>346</v>
          </cell>
        </row>
        <row r="1191">
          <cell r="A1191" t="str">
            <v>GRO101</v>
          </cell>
          <cell r="B1191">
            <v>1.5</v>
          </cell>
          <cell r="C1191">
            <v>0</v>
          </cell>
          <cell r="D1191" t="str">
            <v>L501</v>
          </cell>
          <cell r="E1191">
            <v>133</v>
          </cell>
          <cell r="F1191">
            <v>292</v>
          </cell>
        </row>
        <row r="1192">
          <cell r="A1192" t="str">
            <v>GRO101</v>
          </cell>
          <cell r="B1192">
            <v>2</v>
          </cell>
          <cell r="C1192">
            <v>0</v>
          </cell>
          <cell r="D1192" t="str">
            <v>L501</v>
          </cell>
          <cell r="E1192">
            <v>589</v>
          </cell>
          <cell r="F1192">
            <v>1539</v>
          </cell>
        </row>
        <row r="1193">
          <cell r="A1193" t="str">
            <v>GRO101</v>
          </cell>
          <cell r="B1193">
            <v>2.5</v>
          </cell>
          <cell r="C1193">
            <v>0</v>
          </cell>
          <cell r="D1193" t="str">
            <v>L501</v>
          </cell>
          <cell r="E1193">
            <v>15</v>
          </cell>
          <cell r="F1193">
            <v>65</v>
          </cell>
        </row>
        <row r="1194">
          <cell r="A1194" t="str">
            <v>GRO101</v>
          </cell>
          <cell r="B1194">
            <v>3</v>
          </cell>
          <cell r="C1194">
            <v>0</v>
          </cell>
          <cell r="D1194" t="str">
            <v>L501</v>
          </cell>
          <cell r="E1194">
            <v>288</v>
          </cell>
          <cell r="F1194">
            <v>634</v>
          </cell>
        </row>
        <row r="1195">
          <cell r="A1195" t="str">
            <v>GRO101</v>
          </cell>
          <cell r="B1195">
            <v>4</v>
          </cell>
          <cell r="C1195">
            <v>0</v>
          </cell>
          <cell r="D1195" t="str">
            <v>L501</v>
          </cell>
          <cell r="E1195">
            <v>606</v>
          </cell>
          <cell r="F1195">
            <v>893</v>
          </cell>
        </row>
        <row r="1196">
          <cell r="A1196" t="str">
            <v>GRO101</v>
          </cell>
          <cell r="B1196">
            <v>6</v>
          </cell>
          <cell r="C1196">
            <v>0</v>
          </cell>
          <cell r="D1196" t="str">
            <v>L501</v>
          </cell>
          <cell r="E1196">
            <v>512</v>
          </cell>
          <cell r="F1196">
            <v>960</v>
          </cell>
        </row>
        <row r="1197">
          <cell r="A1197" t="str">
            <v>GRO101</v>
          </cell>
          <cell r="B1197">
            <v>8</v>
          </cell>
          <cell r="C1197">
            <v>0</v>
          </cell>
          <cell r="D1197" t="str">
            <v>L501</v>
          </cell>
          <cell r="E1197">
            <v>202</v>
          </cell>
          <cell r="F1197">
            <v>452</v>
          </cell>
        </row>
        <row r="1198">
          <cell r="A1198" t="str">
            <v>GRO101</v>
          </cell>
          <cell r="B1198">
            <v>10</v>
          </cell>
          <cell r="C1198">
            <v>0</v>
          </cell>
          <cell r="D1198" t="str">
            <v>L501</v>
          </cell>
          <cell r="E1198">
            <v>198</v>
          </cell>
          <cell r="F1198">
            <v>479</v>
          </cell>
        </row>
        <row r="1199">
          <cell r="A1199" t="str">
            <v>GRO101</v>
          </cell>
          <cell r="B1199">
            <v>12</v>
          </cell>
          <cell r="C1199">
            <v>0</v>
          </cell>
          <cell r="D1199" t="str">
            <v>L501</v>
          </cell>
          <cell r="E1199">
            <v>181</v>
          </cell>
          <cell r="F1199">
            <v>382</v>
          </cell>
        </row>
        <row r="1200">
          <cell r="A1200" t="str">
            <v>GRO101</v>
          </cell>
          <cell r="B1200">
            <v>14</v>
          </cell>
          <cell r="C1200">
            <v>0</v>
          </cell>
          <cell r="D1200" t="str">
            <v>L501</v>
          </cell>
          <cell r="E1200">
            <v>59</v>
          </cell>
          <cell r="F1200">
            <v>114</v>
          </cell>
        </row>
        <row r="1201">
          <cell r="A1201" t="str">
            <v>GRO101</v>
          </cell>
          <cell r="B1201">
            <v>16</v>
          </cell>
          <cell r="C1201">
            <v>0</v>
          </cell>
          <cell r="D1201" t="str">
            <v>L501</v>
          </cell>
          <cell r="E1201">
            <v>83</v>
          </cell>
          <cell r="F1201">
            <v>167</v>
          </cell>
        </row>
        <row r="1202">
          <cell r="A1202" t="str">
            <v>GRO101</v>
          </cell>
          <cell r="B1202">
            <v>18</v>
          </cell>
          <cell r="C1202">
            <v>0</v>
          </cell>
          <cell r="D1202" t="str">
            <v>L501</v>
          </cell>
          <cell r="E1202">
            <v>28</v>
          </cell>
          <cell r="F1202">
            <v>32</v>
          </cell>
        </row>
        <row r="1203">
          <cell r="A1203" t="str">
            <v>GRO101</v>
          </cell>
          <cell r="B1203">
            <v>20</v>
          </cell>
          <cell r="C1203">
            <v>0</v>
          </cell>
          <cell r="D1203" t="str">
            <v>L501</v>
          </cell>
          <cell r="E1203">
            <v>46</v>
          </cell>
          <cell r="F1203">
            <v>96</v>
          </cell>
        </row>
        <row r="1204">
          <cell r="A1204" t="str">
            <v>GRO101</v>
          </cell>
          <cell r="B1204">
            <v>24</v>
          </cell>
          <cell r="C1204">
            <v>0</v>
          </cell>
          <cell r="D1204" t="str">
            <v>L501</v>
          </cell>
          <cell r="E1204">
            <v>47</v>
          </cell>
          <cell r="F1204">
            <v>84</v>
          </cell>
        </row>
        <row r="1205">
          <cell r="A1205" t="str">
            <v>GRO101CK</v>
          </cell>
          <cell r="B1205">
            <v>30</v>
          </cell>
          <cell r="C1205">
            <v>0</v>
          </cell>
          <cell r="D1205" t="str">
            <v>L501</v>
          </cell>
          <cell r="E1205">
            <v>4</v>
          </cell>
          <cell r="F1205">
            <v>8</v>
          </cell>
        </row>
        <row r="1206">
          <cell r="A1206" t="str">
            <v>GRO101CK</v>
          </cell>
          <cell r="B1206">
            <v>36</v>
          </cell>
          <cell r="C1206">
            <v>0</v>
          </cell>
          <cell r="D1206" t="str">
            <v>L501</v>
          </cell>
          <cell r="E1206">
            <v>5</v>
          </cell>
          <cell r="F1206">
            <v>6</v>
          </cell>
        </row>
        <row r="1207">
          <cell r="A1207" t="str">
            <v>GRO101CK</v>
          </cell>
          <cell r="B1207">
            <v>54</v>
          </cell>
          <cell r="C1207">
            <v>0</v>
          </cell>
          <cell r="D1207" t="str">
            <v>L501</v>
          </cell>
          <cell r="E1207">
            <v>8</v>
          </cell>
          <cell r="F1207">
            <v>18</v>
          </cell>
        </row>
        <row r="1208">
          <cell r="A1208" t="str">
            <v>GRO101CK</v>
          </cell>
          <cell r="B1208">
            <v>60</v>
          </cell>
          <cell r="C1208">
            <v>0</v>
          </cell>
          <cell r="D1208" t="str">
            <v>L501</v>
          </cell>
          <cell r="E1208">
            <v>1</v>
          </cell>
          <cell r="F1208">
            <v>1</v>
          </cell>
        </row>
        <row r="1209">
          <cell r="A1209" t="str">
            <v>GRO101CM</v>
          </cell>
          <cell r="B1209">
            <v>26</v>
          </cell>
          <cell r="C1209">
            <v>0</v>
          </cell>
          <cell r="D1209" t="str">
            <v>L501</v>
          </cell>
          <cell r="E1209">
            <v>2</v>
          </cell>
          <cell r="F1209">
            <v>2</v>
          </cell>
        </row>
        <row r="1210">
          <cell r="A1210" t="str">
            <v>GRO101CM</v>
          </cell>
          <cell r="B1210">
            <v>28</v>
          </cell>
          <cell r="C1210">
            <v>0</v>
          </cell>
          <cell r="D1210" t="str">
            <v>L501</v>
          </cell>
          <cell r="E1210">
            <v>2</v>
          </cell>
          <cell r="F1210">
            <v>6</v>
          </cell>
        </row>
        <row r="1211">
          <cell r="A1211" t="str">
            <v>GRO101CM</v>
          </cell>
          <cell r="B1211">
            <v>48</v>
          </cell>
          <cell r="C1211">
            <v>0</v>
          </cell>
          <cell r="D1211" t="str">
            <v>L501</v>
          </cell>
          <cell r="E1211">
            <v>4</v>
          </cell>
          <cell r="F1211">
            <v>11</v>
          </cell>
        </row>
        <row r="1212">
          <cell r="A1212" t="str">
            <v>GRO101CT</v>
          </cell>
          <cell r="B1212">
            <v>26</v>
          </cell>
          <cell r="C1212">
            <v>0</v>
          </cell>
          <cell r="D1212" t="str">
            <v>L501</v>
          </cell>
          <cell r="E1212">
            <v>0</v>
          </cell>
          <cell r="F1212">
            <v>5</v>
          </cell>
        </row>
        <row r="1213">
          <cell r="A1213" t="str">
            <v>GRO101CT</v>
          </cell>
          <cell r="B1213">
            <v>60</v>
          </cell>
          <cell r="C1213">
            <v>0</v>
          </cell>
          <cell r="D1213" t="str">
            <v>L501</v>
          </cell>
          <cell r="E1213">
            <v>0</v>
          </cell>
          <cell r="F1213">
            <v>2</v>
          </cell>
        </row>
        <row r="1214">
          <cell r="A1214" t="str">
            <v>GRO101K</v>
          </cell>
          <cell r="B1214">
            <v>30</v>
          </cell>
          <cell r="C1214">
            <v>0</v>
          </cell>
          <cell r="D1214" t="str">
            <v>L501</v>
          </cell>
          <cell r="E1214">
            <v>38</v>
          </cell>
          <cell r="F1214">
            <v>117</v>
          </cell>
        </row>
        <row r="1215">
          <cell r="A1215" t="str">
            <v>GRO101K</v>
          </cell>
          <cell r="B1215">
            <v>36</v>
          </cell>
          <cell r="C1215">
            <v>0</v>
          </cell>
          <cell r="D1215" t="str">
            <v>L501</v>
          </cell>
          <cell r="E1215">
            <v>2</v>
          </cell>
          <cell r="F1215">
            <v>4</v>
          </cell>
        </row>
        <row r="1216">
          <cell r="A1216" t="str">
            <v>GRO101K</v>
          </cell>
          <cell r="B1216">
            <v>42</v>
          </cell>
          <cell r="C1216">
            <v>0</v>
          </cell>
          <cell r="D1216" t="str">
            <v>L501</v>
          </cell>
          <cell r="E1216">
            <v>3</v>
          </cell>
          <cell r="F1216">
            <v>4</v>
          </cell>
        </row>
        <row r="1217">
          <cell r="A1217" t="str">
            <v>GRO101K</v>
          </cell>
          <cell r="B1217">
            <v>48</v>
          </cell>
          <cell r="C1217">
            <v>0</v>
          </cell>
          <cell r="D1217" t="str">
            <v>L501</v>
          </cell>
          <cell r="E1217">
            <v>10</v>
          </cell>
          <cell r="F1217">
            <v>26</v>
          </cell>
        </row>
        <row r="1218">
          <cell r="A1218" t="str">
            <v>GRO101K</v>
          </cell>
          <cell r="B1218">
            <v>54</v>
          </cell>
          <cell r="C1218">
            <v>0</v>
          </cell>
          <cell r="D1218" t="str">
            <v>L501</v>
          </cell>
          <cell r="E1218">
            <v>1</v>
          </cell>
          <cell r="F1218">
            <v>4</v>
          </cell>
        </row>
        <row r="1219">
          <cell r="A1219" t="str">
            <v>GRO101K</v>
          </cell>
          <cell r="B1219">
            <v>60</v>
          </cell>
          <cell r="C1219">
            <v>0</v>
          </cell>
          <cell r="D1219" t="str">
            <v>L501</v>
          </cell>
          <cell r="E1219">
            <v>3</v>
          </cell>
          <cell r="F1219">
            <v>4</v>
          </cell>
        </row>
        <row r="1220">
          <cell r="A1220" t="str">
            <v>GRO101M</v>
          </cell>
          <cell r="B1220">
            <v>30</v>
          </cell>
          <cell r="C1220">
            <v>0</v>
          </cell>
          <cell r="D1220" t="str">
            <v>L501</v>
          </cell>
          <cell r="E1220">
            <v>12</v>
          </cell>
          <cell r="F1220">
            <v>12</v>
          </cell>
        </row>
        <row r="1221">
          <cell r="A1221" t="str">
            <v>GRO101Z</v>
          </cell>
          <cell r="B1221">
            <v>0.5</v>
          </cell>
          <cell r="C1221">
            <v>0</v>
          </cell>
          <cell r="D1221" t="str">
            <v>L501</v>
          </cell>
          <cell r="E1221">
            <v>57</v>
          </cell>
          <cell r="F1221">
            <v>57</v>
          </cell>
        </row>
        <row r="1222">
          <cell r="A1222" t="str">
            <v>GRO101Z</v>
          </cell>
          <cell r="B1222">
            <v>0.75</v>
          </cell>
          <cell r="C1222">
            <v>0</v>
          </cell>
          <cell r="D1222" t="str">
            <v>L501</v>
          </cell>
          <cell r="E1222">
            <v>75</v>
          </cell>
          <cell r="F1222">
            <v>77</v>
          </cell>
        </row>
        <row r="1223">
          <cell r="A1223" t="str">
            <v>GRO101Z</v>
          </cell>
          <cell r="B1223">
            <v>1</v>
          </cell>
          <cell r="C1223">
            <v>0</v>
          </cell>
          <cell r="D1223" t="str">
            <v>L501</v>
          </cell>
          <cell r="E1223">
            <v>34</v>
          </cell>
          <cell r="F1223">
            <v>34</v>
          </cell>
        </row>
        <row r="1224">
          <cell r="A1224" t="str">
            <v>GRO101Z</v>
          </cell>
          <cell r="B1224">
            <v>1.5</v>
          </cell>
          <cell r="C1224">
            <v>0</v>
          </cell>
          <cell r="D1224" t="str">
            <v>L501</v>
          </cell>
          <cell r="E1224">
            <v>13</v>
          </cell>
          <cell r="F1224">
            <v>13</v>
          </cell>
        </row>
        <row r="1225">
          <cell r="A1225" t="str">
            <v>GRO101Z</v>
          </cell>
          <cell r="B1225">
            <v>2</v>
          </cell>
          <cell r="C1225">
            <v>0</v>
          </cell>
          <cell r="D1225" t="str">
            <v>L501</v>
          </cell>
          <cell r="E1225">
            <v>32</v>
          </cell>
          <cell r="F1225">
            <v>73</v>
          </cell>
        </row>
        <row r="1226">
          <cell r="A1226" t="str">
            <v>GRO101Z</v>
          </cell>
          <cell r="B1226">
            <v>2.5</v>
          </cell>
          <cell r="C1226">
            <v>0</v>
          </cell>
          <cell r="D1226" t="str">
            <v>L501</v>
          </cell>
          <cell r="E1226">
            <v>1</v>
          </cell>
          <cell r="F1226">
            <v>2</v>
          </cell>
        </row>
        <row r="1227">
          <cell r="A1227" t="str">
            <v>GRO101Z</v>
          </cell>
          <cell r="B1227">
            <v>3</v>
          </cell>
          <cell r="C1227">
            <v>0</v>
          </cell>
          <cell r="D1227" t="str">
            <v>L501</v>
          </cell>
          <cell r="E1227">
            <v>17</v>
          </cell>
          <cell r="F1227">
            <v>55</v>
          </cell>
        </row>
        <row r="1228">
          <cell r="A1228" t="str">
            <v>GRO101Z</v>
          </cell>
          <cell r="B1228">
            <v>4</v>
          </cell>
          <cell r="C1228">
            <v>0</v>
          </cell>
          <cell r="D1228" t="str">
            <v>L501</v>
          </cell>
          <cell r="E1228">
            <v>24</v>
          </cell>
          <cell r="F1228">
            <v>58</v>
          </cell>
        </row>
        <row r="1229">
          <cell r="A1229" t="str">
            <v>GRO101Z</v>
          </cell>
          <cell r="B1229">
            <v>6</v>
          </cell>
          <cell r="C1229">
            <v>0</v>
          </cell>
          <cell r="D1229" t="str">
            <v>L501</v>
          </cell>
          <cell r="E1229">
            <v>62</v>
          </cell>
          <cell r="F1229">
            <v>158</v>
          </cell>
        </row>
        <row r="1230">
          <cell r="A1230" t="str">
            <v>GRO101Z</v>
          </cell>
          <cell r="B1230">
            <v>8</v>
          </cell>
          <cell r="C1230">
            <v>0</v>
          </cell>
          <cell r="D1230" t="str">
            <v>L501</v>
          </cell>
          <cell r="E1230">
            <v>45</v>
          </cell>
          <cell r="F1230">
            <v>119</v>
          </cell>
        </row>
        <row r="1231">
          <cell r="A1231" t="str">
            <v>GRO101Z</v>
          </cell>
          <cell r="B1231">
            <v>10</v>
          </cell>
          <cell r="C1231">
            <v>0</v>
          </cell>
          <cell r="D1231" t="str">
            <v>L501</v>
          </cell>
          <cell r="E1231">
            <v>74</v>
          </cell>
          <cell r="F1231">
            <v>135</v>
          </cell>
        </row>
        <row r="1232">
          <cell r="A1232" t="str">
            <v>GRO101Z</v>
          </cell>
          <cell r="B1232">
            <v>12</v>
          </cell>
          <cell r="C1232">
            <v>0</v>
          </cell>
          <cell r="D1232" t="str">
            <v>L501</v>
          </cell>
          <cell r="E1232">
            <v>57</v>
          </cell>
          <cell r="F1232">
            <v>152</v>
          </cell>
        </row>
        <row r="1233">
          <cell r="A1233" t="str">
            <v>GRO101Z</v>
          </cell>
          <cell r="B1233">
            <v>14</v>
          </cell>
          <cell r="C1233">
            <v>0</v>
          </cell>
          <cell r="D1233" t="str">
            <v>L501</v>
          </cell>
          <cell r="E1233">
            <v>29</v>
          </cell>
          <cell r="F1233">
            <v>52</v>
          </cell>
        </row>
        <row r="1234">
          <cell r="A1234" t="str">
            <v>GRO101Z</v>
          </cell>
          <cell r="B1234">
            <v>16</v>
          </cell>
          <cell r="C1234">
            <v>0</v>
          </cell>
          <cell r="D1234" t="str">
            <v>L501</v>
          </cell>
          <cell r="E1234">
            <v>31</v>
          </cell>
          <cell r="F1234">
            <v>60</v>
          </cell>
        </row>
        <row r="1235">
          <cell r="A1235" t="str">
            <v>GRO101Z</v>
          </cell>
          <cell r="B1235">
            <v>18</v>
          </cell>
          <cell r="C1235">
            <v>0</v>
          </cell>
          <cell r="D1235" t="str">
            <v>L501</v>
          </cell>
          <cell r="E1235">
            <v>12</v>
          </cell>
          <cell r="F1235">
            <v>26</v>
          </cell>
        </row>
        <row r="1236">
          <cell r="A1236" t="str">
            <v>GRO101Z</v>
          </cell>
          <cell r="B1236">
            <v>20</v>
          </cell>
          <cell r="C1236">
            <v>0</v>
          </cell>
          <cell r="D1236" t="str">
            <v>L501</v>
          </cell>
          <cell r="E1236">
            <v>29</v>
          </cell>
          <cell r="F1236">
            <v>41</v>
          </cell>
        </row>
        <row r="1237">
          <cell r="A1237" t="str">
            <v>GRO101Z</v>
          </cell>
          <cell r="B1237">
            <v>24</v>
          </cell>
          <cell r="C1237">
            <v>0</v>
          </cell>
          <cell r="D1237" t="str">
            <v>L501</v>
          </cell>
          <cell r="E1237">
            <v>19</v>
          </cell>
          <cell r="F1237">
            <v>54</v>
          </cell>
        </row>
        <row r="1238">
          <cell r="A1238" t="str">
            <v>GRO106</v>
          </cell>
          <cell r="B1238">
            <v>66</v>
          </cell>
          <cell r="C1238">
            <v>0</v>
          </cell>
          <cell r="D1238" t="str">
            <v>L501</v>
          </cell>
          <cell r="E1238">
            <v>10</v>
          </cell>
          <cell r="F1238">
            <v>20</v>
          </cell>
        </row>
        <row r="1239">
          <cell r="A1239" t="str">
            <v>GRO301</v>
          </cell>
          <cell r="B1239">
            <v>0.5</v>
          </cell>
          <cell r="C1239">
            <v>0</v>
          </cell>
          <cell r="D1239" t="str">
            <v>L501</v>
          </cell>
          <cell r="E1239">
            <v>14</v>
          </cell>
          <cell r="F1239">
            <v>33</v>
          </cell>
        </row>
        <row r="1240">
          <cell r="A1240" t="str">
            <v>GRO301</v>
          </cell>
          <cell r="B1240">
            <v>0.75</v>
          </cell>
          <cell r="C1240">
            <v>0</v>
          </cell>
          <cell r="D1240" t="str">
            <v>L501</v>
          </cell>
          <cell r="E1240">
            <v>135</v>
          </cell>
          <cell r="F1240">
            <v>265</v>
          </cell>
        </row>
        <row r="1241">
          <cell r="A1241" t="str">
            <v>GRO301</v>
          </cell>
          <cell r="B1241">
            <v>1</v>
          </cell>
          <cell r="C1241">
            <v>0</v>
          </cell>
          <cell r="D1241" t="str">
            <v>L501</v>
          </cell>
          <cell r="E1241">
            <v>134</v>
          </cell>
          <cell r="F1241">
            <v>263</v>
          </cell>
        </row>
        <row r="1242">
          <cell r="A1242" t="str">
            <v>GRO301</v>
          </cell>
          <cell r="B1242">
            <v>1.5</v>
          </cell>
          <cell r="C1242">
            <v>0</v>
          </cell>
          <cell r="D1242" t="str">
            <v>L501</v>
          </cell>
          <cell r="E1242">
            <v>62</v>
          </cell>
          <cell r="F1242">
            <v>135</v>
          </cell>
        </row>
        <row r="1243">
          <cell r="A1243" t="str">
            <v>GRO301</v>
          </cell>
          <cell r="B1243">
            <v>2</v>
          </cell>
          <cell r="C1243">
            <v>0</v>
          </cell>
          <cell r="D1243" t="str">
            <v>L501</v>
          </cell>
          <cell r="E1243">
            <v>971</v>
          </cell>
          <cell r="F1243">
            <v>2010</v>
          </cell>
        </row>
        <row r="1244">
          <cell r="A1244" t="str">
            <v>GRO301</v>
          </cell>
          <cell r="B1244">
            <v>2.5</v>
          </cell>
          <cell r="C1244">
            <v>0</v>
          </cell>
          <cell r="D1244" t="str">
            <v>L501</v>
          </cell>
          <cell r="E1244">
            <v>2</v>
          </cell>
          <cell r="F1244">
            <v>10</v>
          </cell>
        </row>
        <row r="1245">
          <cell r="A1245" t="str">
            <v>GRO301</v>
          </cell>
          <cell r="B1245">
            <v>3</v>
          </cell>
          <cell r="C1245">
            <v>0</v>
          </cell>
          <cell r="D1245" t="str">
            <v>L501</v>
          </cell>
          <cell r="E1245">
            <v>218</v>
          </cell>
          <cell r="F1245">
            <v>468</v>
          </cell>
        </row>
        <row r="1246">
          <cell r="A1246" t="str">
            <v>GRO301</v>
          </cell>
          <cell r="B1246">
            <v>4</v>
          </cell>
          <cell r="C1246">
            <v>0</v>
          </cell>
          <cell r="D1246" t="str">
            <v>L501</v>
          </cell>
          <cell r="E1246">
            <v>116</v>
          </cell>
          <cell r="F1246">
            <v>335</v>
          </cell>
        </row>
        <row r="1247">
          <cell r="A1247" t="str">
            <v>GRO301</v>
          </cell>
          <cell r="B1247">
            <v>6</v>
          </cell>
          <cell r="C1247">
            <v>0</v>
          </cell>
          <cell r="D1247" t="str">
            <v>L501</v>
          </cell>
          <cell r="E1247">
            <v>187</v>
          </cell>
          <cell r="F1247">
            <v>420</v>
          </cell>
        </row>
        <row r="1248">
          <cell r="A1248" t="str">
            <v>GRO301</v>
          </cell>
          <cell r="B1248">
            <v>8</v>
          </cell>
          <cell r="C1248">
            <v>0</v>
          </cell>
          <cell r="D1248" t="str">
            <v>L501</v>
          </cell>
          <cell r="E1248">
            <v>121</v>
          </cell>
          <cell r="F1248">
            <v>315</v>
          </cell>
        </row>
        <row r="1249">
          <cell r="A1249" t="str">
            <v>GRO301</v>
          </cell>
          <cell r="B1249">
            <v>10</v>
          </cell>
          <cell r="C1249">
            <v>0</v>
          </cell>
          <cell r="D1249" t="str">
            <v>L501</v>
          </cell>
          <cell r="E1249">
            <v>31</v>
          </cell>
          <cell r="F1249">
            <v>75</v>
          </cell>
        </row>
        <row r="1250">
          <cell r="A1250" t="str">
            <v>GRO301</v>
          </cell>
          <cell r="B1250">
            <v>12</v>
          </cell>
          <cell r="C1250">
            <v>0</v>
          </cell>
          <cell r="D1250" t="str">
            <v>L501</v>
          </cell>
          <cell r="E1250">
            <v>61</v>
          </cell>
          <cell r="F1250">
            <v>146</v>
          </cell>
        </row>
        <row r="1251">
          <cell r="A1251" t="str">
            <v>GRO301</v>
          </cell>
          <cell r="B1251">
            <v>14</v>
          </cell>
          <cell r="C1251">
            <v>0</v>
          </cell>
          <cell r="D1251" t="str">
            <v>L501</v>
          </cell>
          <cell r="E1251">
            <v>37</v>
          </cell>
          <cell r="F1251">
            <v>40</v>
          </cell>
        </row>
        <row r="1252">
          <cell r="A1252" t="str">
            <v>GRO301</v>
          </cell>
          <cell r="B1252">
            <v>16</v>
          </cell>
          <cell r="C1252">
            <v>0</v>
          </cell>
          <cell r="D1252" t="str">
            <v>L501</v>
          </cell>
          <cell r="E1252">
            <v>14</v>
          </cell>
          <cell r="F1252">
            <v>20</v>
          </cell>
        </row>
        <row r="1253">
          <cell r="A1253" t="str">
            <v>GRO301</v>
          </cell>
          <cell r="B1253">
            <v>18</v>
          </cell>
          <cell r="C1253">
            <v>0</v>
          </cell>
          <cell r="D1253" t="str">
            <v>L501</v>
          </cell>
          <cell r="E1253">
            <v>19</v>
          </cell>
          <cell r="F1253">
            <v>25</v>
          </cell>
        </row>
        <row r="1254">
          <cell r="A1254" t="str">
            <v>GRO301</v>
          </cell>
          <cell r="B1254">
            <v>20</v>
          </cell>
          <cell r="C1254">
            <v>0</v>
          </cell>
          <cell r="D1254" t="str">
            <v>L501</v>
          </cell>
          <cell r="E1254">
            <v>17</v>
          </cell>
          <cell r="F1254">
            <v>32</v>
          </cell>
        </row>
        <row r="1255">
          <cell r="A1255" t="str">
            <v>GRO301</v>
          </cell>
          <cell r="B1255">
            <v>24</v>
          </cell>
          <cell r="C1255">
            <v>0</v>
          </cell>
          <cell r="D1255" t="str">
            <v>L501</v>
          </cell>
          <cell r="E1255">
            <v>89</v>
          </cell>
          <cell r="F1255">
            <v>144</v>
          </cell>
        </row>
        <row r="1256">
          <cell r="A1256" t="str">
            <v>GRO301K</v>
          </cell>
          <cell r="B1256">
            <v>28</v>
          </cell>
          <cell r="C1256">
            <v>0</v>
          </cell>
          <cell r="D1256" t="str">
            <v>L501</v>
          </cell>
          <cell r="E1256">
            <v>1</v>
          </cell>
          <cell r="F1256">
            <v>2</v>
          </cell>
        </row>
        <row r="1257">
          <cell r="A1257" t="str">
            <v>GRO301K</v>
          </cell>
          <cell r="B1257">
            <v>30</v>
          </cell>
          <cell r="C1257">
            <v>0</v>
          </cell>
          <cell r="D1257" t="str">
            <v>L501</v>
          </cell>
          <cell r="E1257">
            <v>108</v>
          </cell>
          <cell r="F1257">
            <v>201</v>
          </cell>
        </row>
        <row r="1258">
          <cell r="A1258" t="str">
            <v>GRO301K</v>
          </cell>
          <cell r="B1258">
            <v>36</v>
          </cell>
          <cell r="C1258">
            <v>0</v>
          </cell>
          <cell r="D1258" t="str">
            <v>L501</v>
          </cell>
          <cell r="E1258">
            <v>13</v>
          </cell>
          <cell r="F1258">
            <v>26</v>
          </cell>
        </row>
        <row r="1259">
          <cell r="A1259" t="str">
            <v>GRO301K</v>
          </cell>
          <cell r="B1259">
            <v>42</v>
          </cell>
          <cell r="C1259">
            <v>0</v>
          </cell>
          <cell r="D1259" t="str">
            <v>L501</v>
          </cell>
          <cell r="E1259">
            <v>18</v>
          </cell>
          <cell r="F1259">
            <v>26</v>
          </cell>
        </row>
        <row r="1260">
          <cell r="A1260" t="str">
            <v>GRO301K</v>
          </cell>
          <cell r="B1260">
            <v>48</v>
          </cell>
          <cell r="C1260">
            <v>0</v>
          </cell>
          <cell r="D1260" t="str">
            <v>L501</v>
          </cell>
          <cell r="E1260">
            <v>2</v>
          </cell>
          <cell r="F1260">
            <v>4</v>
          </cell>
        </row>
        <row r="1261">
          <cell r="A1261" t="str">
            <v>GRO301M</v>
          </cell>
          <cell r="B1261">
            <v>30</v>
          </cell>
          <cell r="C1261">
            <v>0</v>
          </cell>
          <cell r="D1261" t="str">
            <v>L501</v>
          </cell>
          <cell r="E1261">
            <v>1</v>
          </cell>
          <cell r="F1261">
            <v>22</v>
          </cell>
        </row>
        <row r="1262">
          <cell r="A1262" t="str">
            <v>GRO301M</v>
          </cell>
          <cell r="B1262">
            <v>42</v>
          </cell>
          <cell r="C1262">
            <v>0</v>
          </cell>
          <cell r="D1262" t="str">
            <v>L501</v>
          </cell>
          <cell r="E1262">
            <v>4</v>
          </cell>
          <cell r="F1262">
            <v>12</v>
          </cell>
        </row>
        <row r="1263">
          <cell r="A1263" t="str">
            <v>GRO301S</v>
          </cell>
          <cell r="B1263">
            <v>0.25</v>
          </cell>
          <cell r="C1263">
            <v>0</v>
          </cell>
          <cell r="D1263" t="str">
            <v>L501</v>
          </cell>
          <cell r="E1263">
            <v>0</v>
          </cell>
          <cell r="F1263">
            <v>15</v>
          </cell>
        </row>
        <row r="1264">
          <cell r="A1264" t="str">
            <v>GRO301S</v>
          </cell>
          <cell r="B1264">
            <v>0.5</v>
          </cell>
          <cell r="C1264">
            <v>0</v>
          </cell>
          <cell r="D1264" t="str">
            <v>L501</v>
          </cell>
          <cell r="E1264">
            <v>115</v>
          </cell>
          <cell r="F1264">
            <v>115</v>
          </cell>
        </row>
        <row r="1265">
          <cell r="A1265" t="str">
            <v>GRO301S</v>
          </cell>
          <cell r="B1265">
            <v>0.75</v>
          </cell>
          <cell r="C1265">
            <v>0</v>
          </cell>
          <cell r="D1265" t="str">
            <v>L501</v>
          </cell>
          <cell r="E1265">
            <v>210</v>
          </cell>
          <cell r="F1265">
            <v>563</v>
          </cell>
        </row>
        <row r="1266">
          <cell r="A1266" t="str">
            <v>GRO301S</v>
          </cell>
          <cell r="B1266">
            <v>1</v>
          </cell>
          <cell r="C1266">
            <v>0</v>
          </cell>
          <cell r="D1266" t="str">
            <v>L501</v>
          </cell>
          <cell r="E1266">
            <v>128</v>
          </cell>
          <cell r="F1266">
            <v>296</v>
          </cell>
        </row>
        <row r="1267">
          <cell r="A1267" t="str">
            <v>GRO301S</v>
          </cell>
          <cell r="B1267">
            <v>1.5</v>
          </cell>
          <cell r="C1267">
            <v>0</v>
          </cell>
          <cell r="D1267" t="str">
            <v>L501</v>
          </cell>
          <cell r="E1267">
            <v>32</v>
          </cell>
          <cell r="F1267">
            <v>120</v>
          </cell>
        </row>
        <row r="1268">
          <cell r="A1268" t="str">
            <v>GRO301S</v>
          </cell>
          <cell r="B1268">
            <v>2</v>
          </cell>
          <cell r="C1268">
            <v>0</v>
          </cell>
          <cell r="D1268" t="str">
            <v>L501</v>
          </cell>
          <cell r="E1268">
            <v>281</v>
          </cell>
          <cell r="F1268">
            <v>732</v>
          </cell>
        </row>
        <row r="1269">
          <cell r="A1269" t="str">
            <v>GRO301S</v>
          </cell>
          <cell r="B1269">
            <v>2.5</v>
          </cell>
          <cell r="C1269">
            <v>0</v>
          </cell>
          <cell r="D1269" t="str">
            <v>L501</v>
          </cell>
          <cell r="E1269">
            <v>0</v>
          </cell>
          <cell r="F1269">
            <v>3</v>
          </cell>
        </row>
        <row r="1270">
          <cell r="A1270" t="str">
            <v>GRO301S</v>
          </cell>
          <cell r="B1270">
            <v>3</v>
          </cell>
          <cell r="C1270">
            <v>0</v>
          </cell>
          <cell r="D1270" t="str">
            <v>L501</v>
          </cell>
          <cell r="E1270">
            <v>77</v>
          </cell>
          <cell r="F1270">
            <v>241</v>
          </cell>
        </row>
        <row r="1271">
          <cell r="A1271" t="str">
            <v>GRO301S</v>
          </cell>
          <cell r="B1271">
            <v>4</v>
          </cell>
          <cell r="C1271">
            <v>0</v>
          </cell>
          <cell r="D1271" t="str">
            <v>L501</v>
          </cell>
          <cell r="E1271">
            <v>77</v>
          </cell>
          <cell r="F1271">
            <v>185</v>
          </cell>
        </row>
        <row r="1272">
          <cell r="A1272" t="str">
            <v>GRO301S</v>
          </cell>
          <cell r="B1272">
            <v>6</v>
          </cell>
          <cell r="C1272">
            <v>0</v>
          </cell>
          <cell r="D1272" t="str">
            <v>L501</v>
          </cell>
          <cell r="E1272">
            <v>34</v>
          </cell>
          <cell r="F1272">
            <v>105</v>
          </cell>
        </row>
        <row r="1273">
          <cell r="A1273" t="str">
            <v>GRO301S</v>
          </cell>
          <cell r="B1273">
            <v>8</v>
          </cell>
          <cell r="C1273">
            <v>0</v>
          </cell>
          <cell r="D1273" t="str">
            <v>L501</v>
          </cell>
          <cell r="E1273">
            <v>32</v>
          </cell>
          <cell r="F1273">
            <v>83</v>
          </cell>
        </row>
        <row r="1274">
          <cell r="A1274" t="str">
            <v>GRO301S</v>
          </cell>
          <cell r="B1274">
            <v>10</v>
          </cell>
          <cell r="C1274">
            <v>0</v>
          </cell>
          <cell r="D1274" t="str">
            <v>L501</v>
          </cell>
          <cell r="E1274">
            <v>15</v>
          </cell>
          <cell r="F1274">
            <v>43</v>
          </cell>
        </row>
        <row r="1275">
          <cell r="A1275" t="str">
            <v>GRO301S</v>
          </cell>
          <cell r="B1275">
            <v>12</v>
          </cell>
          <cell r="C1275">
            <v>0</v>
          </cell>
          <cell r="D1275" t="str">
            <v>L501</v>
          </cell>
          <cell r="E1275">
            <v>21</v>
          </cell>
          <cell r="F1275">
            <v>47</v>
          </cell>
        </row>
        <row r="1276">
          <cell r="A1276" t="str">
            <v>GRO301S</v>
          </cell>
          <cell r="B1276">
            <v>14</v>
          </cell>
          <cell r="C1276">
            <v>0</v>
          </cell>
          <cell r="D1276" t="str">
            <v>L501</v>
          </cell>
          <cell r="E1276">
            <v>1</v>
          </cell>
          <cell r="F1276">
            <v>2</v>
          </cell>
        </row>
        <row r="1277">
          <cell r="A1277" t="str">
            <v>GRO301S</v>
          </cell>
          <cell r="B1277">
            <v>16</v>
          </cell>
          <cell r="C1277">
            <v>0</v>
          </cell>
          <cell r="D1277" t="str">
            <v>L501</v>
          </cell>
          <cell r="E1277">
            <v>3</v>
          </cell>
          <cell r="F1277">
            <v>6</v>
          </cell>
        </row>
        <row r="1278">
          <cell r="A1278" t="str">
            <v>GRO301S</v>
          </cell>
          <cell r="B1278">
            <v>18</v>
          </cell>
          <cell r="C1278">
            <v>0</v>
          </cell>
          <cell r="D1278" t="str">
            <v>L501</v>
          </cell>
          <cell r="E1278">
            <v>1</v>
          </cell>
          <cell r="F1278">
            <v>2</v>
          </cell>
        </row>
        <row r="1279">
          <cell r="A1279" t="str">
            <v>GRO301S</v>
          </cell>
          <cell r="B1279">
            <v>24</v>
          </cell>
          <cell r="C1279">
            <v>0</v>
          </cell>
          <cell r="D1279" t="str">
            <v>L501</v>
          </cell>
          <cell r="E1279">
            <v>16</v>
          </cell>
          <cell r="F1279">
            <v>30</v>
          </cell>
        </row>
        <row r="1280">
          <cell r="A1280" t="str">
            <v>GRO601</v>
          </cell>
          <cell r="B1280">
            <v>0.5</v>
          </cell>
          <cell r="C1280">
            <v>0</v>
          </cell>
          <cell r="D1280" t="str">
            <v>L501</v>
          </cell>
          <cell r="E1280">
            <v>1</v>
          </cell>
          <cell r="F1280">
            <v>1</v>
          </cell>
        </row>
        <row r="1281">
          <cell r="A1281" t="str">
            <v>GRO601</v>
          </cell>
          <cell r="B1281">
            <v>0.75</v>
          </cell>
          <cell r="C1281">
            <v>0</v>
          </cell>
          <cell r="D1281" t="str">
            <v>L501</v>
          </cell>
          <cell r="E1281">
            <v>1</v>
          </cell>
          <cell r="F1281">
            <v>1</v>
          </cell>
        </row>
        <row r="1282">
          <cell r="A1282" t="str">
            <v>GRO601</v>
          </cell>
          <cell r="B1282">
            <v>1</v>
          </cell>
          <cell r="C1282">
            <v>0</v>
          </cell>
          <cell r="D1282" t="str">
            <v>L501</v>
          </cell>
          <cell r="E1282">
            <v>4</v>
          </cell>
          <cell r="F1282">
            <v>5</v>
          </cell>
        </row>
        <row r="1283">
          <cell r="A1283" t="str">
            <v>GRO601</v>
          </cell>
          <cell r="B1283">
            <v>1.5</v>
          </cell>
          <cell r="C1283">
            <v>0</v>
          </cell>
          <cell r="D1283" t="str">
            <v>L501</v>
          </cell>
          <cell r="E1283">
            <v>1</v>
          </cell>
          <cell r="F1283">
            <v>2</v>
          </cell>
        </row>
        <row r="1284">
          <cell r="A1284" t="str">
            <v>GRO601</v>
          </cell>
          <cell r="B1284">
            <v>2</v>
          </cell>
          <cell r="C1284">
            <v>0</v>
          </cell>
          <cell r="D1284" t="str">
            <v>L501</v>
          </cell>
          <cell r="E1284">
            <v>12</v>
          </cell>
          <cell r="F1284">
            <v>12</v>
          </cell>
        </row>
        <row r="1285">
          <cell r="A1285" t="str">
            <v>GRO601</v>
          </cell>
          <cell r="B1285">
            <v>3</v>
          </cell>
          <cell r="C1285">
            <v>0</v>
          </cell>
          <cell r="D1285" t="str">
            <v>L501</v>
          </cell>
          <cell r="E1285">
            <v>4</v>
          </cell>
          <cell r="F1285">
            <v>6</v>
          </cell>
        </row>
        <row r="1286">
          <cell r="A1286" t="str">
            <v>GRO601</v>
          </cell>
          <cell r="B1286">
            <v>12</v>
          </cell>
          <cell r="C1286">
            <v>0</v>
          </cell>
          <cell r="D1286" t="str">
            <v>L501</v>
          </cell>
          <cell r="E1286">
            <v>4</v>
          </cell>
          <cell r="F1286">
            <v>14</v>
          </cell>
        </row>
        <row r="1287">
          <cell r="A1287" t="str">
            <v>GRO601</v>
          </cell>
          <cell r="B1287">
            <v>20</v>
          </cell>
          <cell r="C1287">
            <v>0</v>
          </cell>
          <cell r="D1287" t="str">
            <v>L501</v>
          </cell>
          <cell r="E1287">
            <v>2</v>
          </cell>
          <cell r="F1287">
            <v>4</v>
          </cell>
        </row>
        <row r="1288">
          <cell r="A1288" t="str">
            <v>GRO601</v>
          </cell>
          <cell r="B1288">
            <v>24</v>
          </cell>
          <cell r="C1288">
            <v>0</v>
          </cell>
          <cell r="D1288" t="str">
            <v>L501</v>
          </cell>
          <cell r="E1288">
            <v>4</v>
          </cell>
          <cell r="F1288">
            <v>8</v>
          </cell>
        </row>
        <row r="1289">
          <cell r="A1289" t="str">
            <v>GRO601K</v>
          </cell>
          <cell r="B1289">
            <v>30</v>
          </cell>
          <cell r="C1289">
            <v>0</v>
          </cell>
          <cell r="D1289" t="str">
            <v>L501</v>
          </cell>
          <cell r="E1289">
            <v>2</v>
          </cell>
          <cell r="F1289">
            <v>2</v>
          </cell>
        </row>
        <row r="1290">
          <cell r="A1290" t="str">
            <v>GRO601K</v>
          </cell>
          <cell r="B1290">
            <v>36</v>
          </cell>
          <cell r="C1290">
            <v>0</v>
          </cell>
          <cell r="D1290" t="str">
            <v>L501</v>
          </cell>
          <cell r="E1290">
            <v>0</v>
          </cell>
          <cell r="F1290">
            <v>2</v>
          </cell>
        </row>
        <row r="1291">
          <cell r="A1291" t="str">
            <v>GRO601S</v>
          </cell>
          <cell r="B1291">
            <v>0.5</v>
          </cell>
          <cell r="C1291">
            <v>0</v>
          </cell>
          <cell r="D1291" t="str">
            <v>L501</v>
          </cell>
          <cell r="E1291">
            <v>50</v>
          </cell>
          <cell r="F1291">
            <v>58</v>
          </cell>
        </row>
        <row r="1292">
          <cell r="A1292" t="str">
            <v>GRO601S</v>
          </cell>
          <cell r="B1292">
            <v>0.75</v>
          </cell>
          <cell r="C1292">
            <v>0</v>
          </cell>
          <cell r="D1292" t="str">
            <v>L501</v>
          </cell>
          <cell r="E1292">
            <v>74</v>
          </cell>
          <cell r="F1292">
            <v>118</v>
          </cell>
        </row>
        <row r="1293">
          <cell r="A1293" t="str">
            <v>GRO601S</v>
          </cell>
          <cell r="B1293">
            <v>1</v>
          </cell>
          <cell r="C1293">
            <v>0</v>
          </cell>
          <cell r="D1293" t="str">
            <v>L501</v>
          </cell>
          <cell r="E1293">
            <v>37</v>
          </cell>
          <cell r="F1293">
            <v>55</v>
          </cell>
        </row>
        <row r="1294">
          <cell r="A1294" t="str">
            <v>GRO601S</v>
          </cell>
          <cell r="B1294">
            <v>1.5</v>
          </cell>
          <cell r="C1294">
            <v>0</v>
          </cell>
          <cell r="D1294" t="str">
            <v>L501</v>
          </cell>
          <cell r="E1294">
            <v>23</v>
          </cell>
          <cell r="F1294">
            <v>48</v>
          </cell>
        </row>
        <row r="1295">
          <cell r="A1295" t="str">
            <v>GRO601S</v>
          </cell>
          <cell r="B1295">
            <v>2</v>
          </cell>
          <cell r="C1295">
            <v>0</v>
          </cell>
          <cell r="D1295" t="str">
            <v>L501</v>
          </cell>
          <cell r="E1295">
            <v>70</v>
          </cell>
          <cell r="F1295">
            <v>255</v>
          </cell>
        </row>
        <row r="1296">
          <cell r="A1296" t="str">
            <v>GRO601S</v>
          </cell>
          <cell r="B1296">
            <v>2.5</v>
          </cell>
          <cell r="C1296">
            <v>0</v>
          </cell>
          <cell r="D1296" t="str">
            <v>L501</v>
          </cell>
          <cell r="E1296">
            <v>0</v>
          </cell>
          <cell r="F1296">
            <v>5</v>
          </cell>
        </row>
        <row r="1297">
          <cell r="A1297" t="str">
            <v>GRO601S</v>
          </cell>
          <cell r="B1297">
            <v>3</v>
          </cell>
          <cell r="C1297">
            <v>0</v>
          </cell>
          <cell r="D1297" t="str">
            <v>L501</v>
          </cell>
          <cell r="E1297">
            <v>26</v>
          </cell>
          <cell r="F1297">
            <v>80</v>
          </cell>
        </row>
        <row r="1298">
          <cell r="A1298" t="str">
            <v>GRO601S</v>
          </cell>
          <cell r="B1298">
            <v>4</v>
          </cell>
          <cell r="C1298">
            <v>0</v>
          </cell>
          <cell r="D1298" t="str">
            <v>L501</v>
          </cell>
          <cell r="E1298">
            <v>38</v>
          </cell>
          <cell r="F1298">
            <v>98</v>
          </cell>
        </row>
        <row r="1299">
          <cell r="A1299" t="str">
            <v>GRO601S</v>
          </cell>
          <cell r="B1299">
            <v>6</v>
          </cell>
          <cell r="C1299">
            <v>0</v>
          </cell>
          <cell r="D1299" t="str">
            <v>L501</v>
          </cell>
          <cell r="E1299">
            <v>41</v>
          </cell>
          <cell r="F1299">
            <v>120</v>
          </cell>
        </row>
        <row r="1300">
          <cell r="A1300" t="str">
            <v>GRO601S</v>
          </cell>
          <cell r="B1300">
            <v>8</v>
          </cell>
          <cell r="C1300">
            <v>0</v>
          </cell>
          <cell r="D1300" t="str">
            <v>L501</v>
          </cell>
          <cell r="E1300">
            <v>20</v>
          </cell>
          <cell r="F1300">
            <v>61</v>
          </cell>
        </row>
        <row r="1301">
          <cell r="A1301" t="str">
            <v>GRO601S</v>
          </cell>
          <cell r="B1301">
            <v>10</v>
          </cell>
          <cell r="C1301">
            <v>0</v>
          </cell>
          <cell r="D1301" t="str">
            <v>L501</v>
          </cell>
          <cell r="E1301">
            <v>3</v>
          </cell>
          <cell r="F1301">
            <v>8</v>
          </cell>
        </row>
        <row r="1302">
          <cell r="A1302" t="str">
            <v>GRO601S</v>
          </cell>
          <cell r="B1302">
            <v>12</v>
          </cell>
          <cell r="C1302">
            <v>0</v>
          </cell>
          <cell r="D1302" t="str">
            <v>L501</v>
          </cell>
          <cell r="E1302">
            <v>12</v>
          </cell>
          <cell r="F1302">
            <v>20</v>
          </cell>
        </row>
        <row r="1303">
          <cell r="A1303" t="str">
            <v>GRO601S</v>
          </cell>
          <cell r="B1303">
            <v>14</v>
          </cell>
          <cell r="C1303">
            <v>0</v>
          </cell>
          <cell r="D1303" t="str">
            <v>L501</v>
          </cell>
          <cell r="E1303">
            <v>5</v>
          </cell>
          <cell r="F1303">
            <v>10</v>
          </cell>
        </row>
        <row r="1304">
          <cell r="A1304" t="str">
            <v>GRO601S</v>
          </cell>
          <cell r="B1304">
            <v>18</v>
          </cell>
          <cell r="C1304">
            <v>0</v>
          </cell>
          <cell r="D1304" t="str">
            <v>L501</v>
          </cell>
          <cell r="E1304">
            <v>11</v>
          </cell>
          <cell r="F1304">
            <v>14</v>
          </cell>
        </row>
        <row r="1305">
          <cell r="A1305" t="str">
            <v>GRO601S</v>
          </cell>
          <cell r="B1305">
            <v>20</v>
          </cell>
          <cell r="C1305">
            <v>0</v>
          </cell>
          <cell r="D1305" t="str">
            <v>L501</v>
          </cell>
          <cell r="E1305">
            <v>2</v>
          </cell>
          <cell r="F1305">
            <v>4</v>
          </cell>
        </row>
        <row r="1306">
          <cell r="A1306" t="str">
            <v>GRO601S</v>
          </cell>
          <cell r="B1306">
            <v>24</v>
          </cell>
          <cell r="C1306">
            <v>0</v>
          </cell>
          <cell r="D1306" t="str">
            <v>L501</v>
          </cell>
          <cell r="E1306">
            <v>12</v>
          </cell>
          <cell r="F1306">
            <v>18</v>
          </cell>
        </row>
        <row r="1307">
          <cell r="A1307" t="str">
            <v>GRO601SK</v>
          </cell>
          <cell r="B1307">
            <v>30</v>
          </cell>
          <cell r="C1307">
            <v>0</v>
          </cell>
          <cell r="D1307" t="str">
            <v>L501</v>
          </cell>
          <cell r="E1307">
            <v>4</v>
          </cell>
          <cell r="F1307">
            <v>6</v>
          </cell>
        </row>
        <row r="1308">
          <cell r="A1308" t="str">
            <v>GSS101</v>
          </cell>
          <cell r="B1308">
            <v>0.5</v>
          </cell>
          <cell r="C1308">
            <v>0</v>
          </cell>
          <cell r="D1308" t="str">
            <v>L501</v>
          </cell>
          <cell r="E1308">
            <v>2</v>
          </cell>
          <cell r="F1308">
            <v>12</v>
          </cell>
        </row>
        <row r="1309">
          <cell r="A1309" t="str">
            <v>GSS101</v>
          </cell>
          <cell r="B1309">
            <v>0.75</v>
          </cell>
          <cell r="C1309">
            <v>0</v>
          </cell>
          <cell r="D1309" t="str">
            <v>L501</v>
          </cell>
          <cell r="E1309">
            <v>235</v>
          </cell>
          <cell r="F1309">
            <v>263</v>
          </cell>
        </row>
        <row r="1310">
          <cell r="A1310" t="str">
            <v>GSS101</v>
          </cell>
          <cell r="B1310">
            <v>1</v>
          </cell>
          <cell r="C1310">
            <v>0</v>
          </cell>
          <cell r="D1310" t="str">
            <v>L501</v>
          </cell>
          <cell r="E1310">
            <v>14</v>
          </cell>
          <cell r="F1310">
            <v>18</v>
          </cell>
        </row>
        <row r="1311">
          <cell r="A1311" t="str">
            <v>GSS101</v>
          </cell>
          <cell r="B1311">
            <v>1.5</v>
          </cell>
          <cell r="C1311">
            <v>0</v>
          </cell>
          <cell r="D1311" t="str">
            <v>L501</v>
          </cell>
          <cell r="E1311">
            <v>45</v>
          </cell>
          <cell r="F1311">
            <v>52</v>
          </cell>
        </row>
        <row r="1312">
          <cell r="A1312" t="str">
            <v>GSS101</v>
          </cell>
          <cell r="B1312">
            <v>2</v>
          </cell>
          <cell r="C1312">
            <v>0</v>
          </cell>
          <cell r="D1312" t="str">
            <v>L501</v>
          </cell>
          <cell r="E1312">
            <v>132</v>
          </cell>
          <cell r="F1312">
            <v>135</v>
          </cell>
        </row>
        <row r="1313">
          <cell r="A1313" t="str">
            <v>GSS101</v>
          </cell>
          <cell r="B1313">
            <v>3</v>
          </cell>
          <cell r="C1313">
            <v>0</v>
          </cell>
          <cell r="D1313" t="str">
            <v>L501</v>
          </cell>
          <cell r="E1313">
            <v>91</v>
          </cell>
          <cell r="F1313">
            <v>198</v>
          </cell>
        </row>
        <row r="1314">
          <cell r="A1314" t="str">
            <v>GSS101</v>
          </cell>
          <cell r="B1314">
            <v>4</v>
          </cell>
          <cell r="C1314">
            <v>0</v>
          </cell>
          <cell r="D1314" t="str">
            <v>L501</v>
          </cell>
          <cell r="E1314">
            <v>93</v>
          </cell>
          <cell r="F1314">
            <v>123</v>
          </cell>
        </row>
        <row r="1315">
          <cell r="A1315" t="str">
            <v>GSS101</v>
          </cell>
          <cell r="B1315">
            <v>6</v>
          </cell>
          <cell r="C1315">
            <v>0</v>
          </cell>
          <cell r="D1315" t="str">
            <v>L501</v>
          </cell>
          <cell r="E1315">
            <v>97</v>
          </cell>
          <cell r="F1315">
            <v>358</v>
          </cell>
        </row>
        <row r="1316">
          <cell r="A1316" t="str">
            <v>GSS101</v>
          </cell>
          <cell r="B1316">
            <v>8</v>
          </cell>
          <cell r="C1316">
            <v>0</v>
          </cell>
          <cell r="D1316" t="str">
            <v>L501</v>
          </cell>
          <cell r="E1316">
            <v>59</v>
          </cell>
          <cell r="F1316">
            <v>90</v>
          </cell>
        </row>
        <row r="1317">
          <cell r="A1317" t="str">
            <v>GSS101</v>
          </cell>
          <cell r="B1317">
            <v>10</v>
          </cell>
          <cell r="C1317">
            <v>0</v>
          </cell>
          <cell r="D1317" t="str">
            <v>L501</v>
          </cell>
          <cell r="E1317">
            <v>61</v>
          </cell>
          <cell r="F1317">
            <v>101</v>
          </cell>
        </row>
        <row r="1318">
          <cell r="A1318" t="str">
            <v>GSS101</v>
          </cell>
          <cell r="B1318">
            <v>12</v>
          </cell>
          <cell r="C1318">
            <v>0</v>
          </cell>
          <cell r="D1318" t="str">
            <v>L501</v>
          </cell>
          <cell r="E1318">
            <v>17</v>
          </cell>
          <cell r="F1318">
            <v>25</v>
          </cell>
        </row>
        <row r="1319">
          <cell r="A1319" t="str">
            <v>GSS101</v>
          </cell>
          <cell r="B1319">
            <v>14</v>
          </cell>
          <cell r="C1319">
            <v>0</v>
          </cell>
          <cell r="D1319" t="str">
            <v>L501</v>
          </cell>
          <cell r="E1319">
            <v>6</v>
          </cell>
          <cell r="F1319">
            <v>6</v>
          </cell>
        </row>
        <row r="1320">
          <cell r="A1320" t="str">
            <v>GSS101</v>
          </cell>
          <cell r="B1320">
            <v>16</v>
          </cell>
          <cell r="C1320">
            <v>0</v>
          </cell>
          <cell r="D1320" t="str">
            <v>L501</v>
          </cell>
          <cell r="E1320">
            <v>41</v>
          </cell>
          <cell r="F1320">
            <v>61</v>
          </cell>
        </row>
        <row r="1321">
          <cell r="A1321" t="str">
            <v>GSS101</v>
          </cell>
          <cell r="B1321">
            <v>18</v>
          </cell>
          <cell r="C1321">
            <v>0</v>
          </cell>
          <cell r="D1321" t="str">
            <v>L501</v>
          </cell>
          <cell r="E1321">
            <v>2</v>
          </cell>
          <cell r="F1321">
            <v>8</v>
          </cell>
        </row>
        <row r="1322">
          <cell r="A1322" t="str">
            <v>GSS101</v>
          </cell>
          <cell r="B1322">
            <v>20</v>
          </cell>
          <cell r="C1322">
            <v>0</v>
          </cell>
          <cell r="D1322" t="str">
            <v>L501</v>
          </cell>
          <cell r="E1322">
            <v>28</v>
          </cell>
          <cell r="F1322">
            <v>58</v>
          </cell>
        </row>
        <row r="1323">
          <cell r="A1323" t="str">
            <v>GSS101</v>
          </cell>
          <cell r="B1323">
            <v>24</v>
          </cell>
          <cell r="C1323">
            <v>0</v>
          </cell>
          <cell r="D1323" t="str">
            <v>L501</v>
          </cell>
          <cell r="E1323">
            <v>31</v>
          </cell>
          <cell r="F1323">
            <v>48</v>
          </cell>
        </row>
        <row r="1324">
          <cell r="A1324" t="str">
            <v>GSS101K</v>
          </cell>
          <cell r="B1324">
            <v>30</v>
          </cell>
          <cell r="C1324">
            <v>0</v>
          </cell>
          <cell r="D1324" t="str">
            <v>L501</v>
          </cell>
          <cell r="E1324">
            <v>11</v>
          </cell>
          <cell r="F1324">
            <v>20</v>
          </cell>
        </row>
        <row r="1325">
          <cell r="A1325" t="str">
            <v>GSS101K</v>
          </cell>
          <cell r="B1325">
            <v>36</v>
          </cell>
          <cell r="C1325">
            <v>0</v>
          </cell>
          <cell r="D1325" t="str">
            <v>L501</v>
          </cell>
          <cell r="E1325">
            <v>5</v>
          </cell>
          <cell r="F1325">
            <v>8</v>
          </cell>
        </row>
        <row r="1326">
          <cell r="A1326" t="str">
            <v>GSS101M</v>
          </cell>
          <cell r="B1326">
            <v>30</v>
          </cell>
          <cell r="C1326">
            <v>0</v>
          </cell>
          <cell r="D1326" t="str">
            <v>L501</v>
          </cell>
          <cell r="E1326">
            <v>0</v>
          </cell>
          <cell r="F1326">
            <v>4</v>
          </cell>
        </row>
        <row r="1327">
          <cell r="A1327" t="str">
            <v>GSS101M</v>
          </cell>
          <cell r="B1327">
            <v>36</v>
          </cell>
          <cell r="C1327">
            <v>0</v>
          </cell>
          <cell r="D1327" t="str">
            <v>L501</v>
          </cell>
          <cell r="E1327">
            <v>2</v>
          </cell>
          <cell r="F1327">
            <v>5</v>
          </cell>
        </row>
        <row r="1328">
          <cell r="A1328" t="str">
            <v>GSS301</v>
          </cell>
          <cell r="B1328">
            <v>0.5</v>
          </cell>
          <cell r="C1328">
            <v>0</v>
          </cell>
          <cell r="D1328" t="str">
            <v>L501</v>
          </cell>
          <cell r="E1328">
            <v>5</v>
          </cell>
          <cell r="F1328">
            <v>9</v>
          </cell>
        </row>
        <row r="1329">
          <cell r="A1329" t="str">
            <v>GSS301</v>
          </cell>
          <cell r="B1329">
            <v>0.75</v>
          </cell>
          <cell r="C1329">
            <v>0</v>
          </cell>
          <cell r="D1329" t="str">
            <v>L501</v>
          </cell>
          <cell r="E1329">
            <v>109</v>
          </cell>
          <cell r="F1329">
            <v>110</v>
          </cell>
        </row>
        <row r="1330">
          <cell r="A1330" t="str">
            <v>GSS301</v>
          </cell>
          <cell r="B1330">
            <v>1</v>
          </cell>
          <cell r="C1330">
            <v>0</v>
          </cell>
          <cell r="D1330" t="str">
            <v>L501</v>
          </cell>
          <cell r="E1330">
            <v>16</v>
          </cell>
          <cell r="F1330">
            <v>18</v>
          </cell>
        </row>
        <row r="1331">
          <cell r="A1331" t="str">
            <v>GSS301</v>
          </cell>
          <cell r="B1331">
            <v>1.5</v>
          </cell>
          <cell r="C1331">
            <v>0</v>
          </cell>
          <cell r="D1331" t="str">
            <v>L501</v>
          </cell>
          <cell r="E1331">
            <v>15</v>
          </cell>
          <cell r="F1331">
            <v>16</v>
          </cell>
        </row>
        <row r="1332">
          <cell r="A1332" t="str">
            <v>GSS301</v>
          </cell>
          <cell r="B1332">
            <v>2</v>
          </cell>
          <cell r="C1332">
            <v>0</v>
          </cell>
          <cell r="D1332" t="str">
            <v>L501</v>
          </cell>
          <cell r="E1332">
            <v>98</v>
          </cell>
          <cell r="F1332">
            <v>160</v>
          </cell>
        </row>
        <row r="1333">
          <cell r="A1333" t="str">
            <v>GSS301</v>
          </cell>
          <cell r="B1333">
            <v>3</v>
          </cell>
          <cell r="C1333">
            <v>0</v>
          </cell>
          <cell r="D1333" t="str">
            <v>L501</v>
          </cell>
          <cell r="E1333">
            <v>68</v>
          </cell>
          <cell r="F1333">
            <v>85</v>
          </cell>
        </row>
        <row r="1334">
          <cell r="A1334" t="str">
            <v>GSS301</v>
          </cell>
          <cell r="B1334">
            <v>4</v>
          </cell>
          <cell r="C1334">
            <v>0</v>
          </cell>
          <cell r="D1334" t="str">
            <v>L501</v>
          </cell>
          <cell r="E1334">
            <v>83</v>
          </cell>
          <cell r="F1334">
            <v>83</v>
          </cell>
        </row>
        <row r="1335">
          <cell r="A1335" t="str">
            <v>GSS301</v>
          </cell>
          <cell r="B1335">
            <v>6</v>
          </cell>
          <cell r="C1335">
            <v>0</v>
          </cell>
          <cell r="D1335" t="str">
            <v>L501</v>
          </cell>
          <cell r="E1335">
            <v>38</v>
          </cell>
          <cell r="F1335">
            <v>75</v>
          </cell>
        </row>
        <row r="1336">
          <cell r="A1336" t="str">
            <v>GSS301</v>
          </cell>
          <cell r="B1336">
            <v>8</v>
          </cell>
          <cell r="C1336">
            <v>0</v>
          </cell>
          <cell r="D1336" t="str">
            <v>L501</v>
          </cell>
          <cell r="E1336">
            <v>58</v>
          </cell>
          <cell r="F1336">
            <v>59</v>
          </cell>
        </row>
        <row r="1337">
          <cell r="A1337" t="str">
            <v>GSS301</v>
          </cell>
          <cell r="B1337">
            <v>10</v>
          </cell>
          <cell r="C1337">
            <v>0</v>
          </cell>
          <cell r="D1337" t="str">
            <v>L501</v>
          </cell>
          <cell r="E1337">
            <v>33</v>
          </cell>
          <cell r="F1337">
            <v>68</v>
          </cell>
        </row>
        <row r="1338">
          <cell r="A1338" t="str">
            <v>GSS301</v>
          </cell>
          <cell r="B1338">
            <v>12</v>
          </cell>
          <cell r="C1338">
            <v>0</v>
          </cell>
          <cell r="D1338" t="str">
            <v>L501</v>
          </cell>
          <cell r="E1338">
            <v>5</v>
          </cell>
          <cell r="F1338">
            <v>12</v>
          </cell>
        </row>
        <row r="1339">
          <cell r="A1339" t="str">
            <v>GSS301</v>
          </cell>
          <cell r="B1339">
            <v>16</v>
          </cell>
          <cell r="C1339">
            <v>0</v>
          </cell>
          <cell r="D1339" t="str">
            <v>L501</v>
          </cell>
          <cell r="E1339">
            <v>4</v>
          </cell>
          <cell r="F1339">
            <v>4</v>
          </cell>
        </row>
        <row r="1340">
          <cell r="A1340" t="str">
            <v>GSS301</v>
          </cell>
          <cell r="B1340">
            <v>18</v>
          </cell>
          <cell r="C1340">
            <v>0</v>
          </cell>
          <cell r="D1340" t="str">
            <v>L501</v>
          </cell>
          <cell r="E1340">
            <v>0</v>
          </cell>
          <cell r="F1340">
            <v>2</v>
          </cell>
        </row>
        <row r="1341">
          <cell r="A1341" t="str">
            <v>GSS301</v>
          </cell>
          <cell r="B1341">
            <v>20</v>
          </cell>
          <cell r="C1341">
            <v>0</v>
          </cell>
          <cell r="D1341" t="str">
            <v>L501</v>
          </cell>
          <cell r="E1341">
            <v>11</v>
          </cell>
          <cell r="F1341">
            <v>15</v>
          </cell>
        </row>
        <row r="1342">
          <cell r="A1342" t="str">
            <v>GSS301</v>
          </cell>
          <cell r="B1342">
            <v>24</v>
          </cell>
          <cell r="C1342">
            <v>0</v>
          </cell>
          <cell r="D1342" t="str">
            <v>L501</v>
          </cell>
          <cell r="E1342">
            <v>8</v>
          </cell>
          <cell r="F1342">
            <v>8</v>
          </cell>
        </row>
        <row r="1343">
          <cell r="A1343" t="str">
            <v>GSS301K</v>
          </cell>
          <cell r="B1343">
            <v>30</v>
          </cell>
          <cell r="C1343">
            <v>0</v>
          </cell>
          <cell r="D1343" t="str">
            <v>L501</v>
          </cell>
          <cell r="E1343">
            <v>2</v>
          </cell>
          <cell r="F1343">
            <v>2</v>
          </cell>
        </row>
        <row r="1344">
          <cell r="A1344" t="str">
            <v>GSS601</v>
          </cell>
          <cell r="B1344">
            <v>0.5</v>
          </cell>
          <cell r="C1344">
            <v>0</v>
          </cell>
          <cell r="D1344" t="str">
            <v>L501</v>
          </cell>
          <cell r="E1344">
            <v>12</v>
          </cell>
          <cell r="F1344">
            <v>12</v>
          </cell>
        </row>
        <row r="1345">
          <cell r="A1345" t="str">
            <v>GSS601</v>
          </cell>
          <cell r="B1345">
            <v>0.75</v>
          </cell>
          <cell r="C1345">
            <v>0</v>
          </cell>
          <cell r="D1345" t="str">
            <v>L501</v>
          </cell>
          <cell r="E1345">
            <v>88</v>
          </cell>
          <cell r="F1345">
            <v>88</v>
          </cell>
        </row>
        <row r="1346">
          <cell r="A1346" t="str">
            <v>GSS601</v>
          </cell>
          <cell r="B1346">
            <v>1</v>
          </cell>
          <cell r="C1346">
            <v>0</v>
          </cell>
          <cell r="D1346" t="str">
            <v>L501</v>
          </cell>
          <cell r="E1346">
            <v>127</v>
          </cell>
          <cell r="F1346">
            <v>142</v>
          </cell>
        </row>
        <row r="1347">
          <cell r="A1347" t="str">
            <v>GSS601</v>
          </cell>
          <cell r="B1347">
            <v>1.5</v>
          </cell>
          <cell r="C1347">
            <v>0</v>
          </cell>
          <cell r="D1347" t="str">
            <v>L501</v>
          </cell>
          <cell r="E1347">
            <v>69</v>
          </cell>
          <cell r="F1347">
            <v>102</v>
          </cell>
        </row>
        <row r="1348">
          <cell r="A1348" t="str">
            <v>GSS601</v>
          </cell>
          <cell r="B1348">
            <v>2</v>
          </cell>
          <cell r="C1348">
            <v>0</v>
          </cell>
          <cell r="D1348" t="str">
            <v>L501</v>
          </cell>
          <cell r="E1348">
            <v>240</v>
          </cell>
          <cell r="F1348">
            <v>476</v>
          </cell>
        </row>
        <row r="1349">
          <cell r="A1349" t="str">
            <v>GSS601</v>
          </cell>
          <cell r="B1349">
            <v>2.5</v>
          </cell>
          <cell r="C1349">
            <v>0</v>
          </cell>
          <cell r="D1349" t="str">
            <v>L501</v>
          </cell>
          <cell r="E1349">
            <v>0</v>
          </cell>
          <cell r="F1349">
            <v>4</v>
          </cell>
        </row>
        <row r="1350">
          <cell r="A1350" t="str">
            <v>GSS601</v>
          </cell>
          <cell r="B1350">
            <v>3</v>
          </cell>
          <cell r="C1350">
            <v>0</v>
          </cell>
          <cell r="D1350" t="str">
            <v>L501</v>
          </cell>
          <cell r="E1350">
            <v>64</v>
          </cell>
          <cell r="F1350">
            <v>180</v>
          </cell>
        </row>
        <row r="1351">
          <cell r="A1351" t="str">
            <v>GSS601</v>
          </cell>
          <cell r="B1351">
            <v>4</v>
          </cell>
          <cell r="C1351">
            <v>0</v>
          </cell>
          <cell r="D1351" t="str">
            <v>L501</v>
          </cell>
          <cell r="E1351">
            <v>83</v>
          </cell>
          <cell r="F1351">
            <v>183</v>
          </cell>
        </row>
        <row r="1352">
          <cell r="A1352" t="str">
            <v>GSS601</v>
          </cell>
          <cell r="B1352">
            <v>6</v>
          </cell>
          <cell r="C1352">
            <v>0</v>
          </cell>
          <cell r="D1352" t="str">
            <v>L501</v>
          </cell>
          <cell r="E1352">
            <v>77</v>
          </cell>
          <cell r="F1352">
            <v>175</v>
          </cell>
        </row>
        <row r="1353">
          <cell r="A1353" t="str">
            <v>GSS601</v>
          </cell>
          <cell r="B1353">
            <v>8</v>
          </cell>
          <cell r="C1353">
            <v>0</v>
          </cell>
          <cell r="D1353" t="str">
            <v>L501</v>
          </cell>
          <cell r="E1353">
            <v>85</v>
          </cell>
          <cell r="F1353">
            <v>176</v>
          </cell>
        </row>
        <row r="1354">
          <cell r="A1354" t="str">
            <v>GSS601</v>
          </cell>
          <cell r="B1354">
            <v>10</v>
          </cell>
          <cell r="C1354">
            <v>0</v>
          </cell>
          <cell r="D1354" t="str">
            <v>L501</v>
          </cell>
          <cell r="E1354">
            <v>57</v>
          </cell>
          <cell r="F1354">
            <v>127</v>
          </cell>
        </row>
        <row r="1355">
          <cell r="A1355" t="str">
            <v>GSS601</v>
          </cell>
          <cell r="B1355">
            <v>12</v>
          </cell>
          <cell r="C1355">
            <v>0</v>
          </cell>
          <cell r="D1355" t="str">
            <v>L501</v>
          </cell>
          <cell r="E1355">
            <v>14</v>
          </cell>
          <cell r="F1355">
            <v>22</v>
          </cell>
        </row>
        <row r="1356">
          <cell r="A1356" t="str">
            <v>GSS601</v>
          </cell>
          <cell r="B1356">
            <v>14</v>
          </cell>
          <cell r="C1356">
            <v>0</v>
          </cell>
          <cell r="D1356" t="str">
            <v>L501</v>
          </cell>
          <cell r="E1356">
            <v>18</v>
          </cell>
          <cell r="F1356">
            <v>28</v>
          </cell>
        </row>
        <row r="1357">
          <cell r="A1357" t="str">
            <v>GSS601</v>
          </cell>
          <cell r="B1357">
            <v>16</v>
          </cell>
          <cell r="C1357">
            <v>0</v>
          </cell>
          <cell r="D1357" t="str">
            <v>L501</v>
          </cell>
          <cell r="E1357">
            <v>5</v>
          </cell>
          <cell r="F1357">
            <v>6</v>
          </cell>
        </row>
        <row r="1358">
          <cell r="A1358" t="str">
            <v>GSS601</v>
          </cell>
          <cell r="B1358">
            <v>18</v>
          </cell>
          <cell r="C1358">
            <v>0</v>
          </cell>
          <cell r="D1358" t="str">
            <v>L501</v>
          </cell>
          <cell r="E1358">
            <v>1</v>
          </cell>
          <cell r="F1358">
            <v>6</v>
          </cell>
        </row>
        <row r="1359">
          <cell r="A1359" t="str">
            <v>GSS601</v>
          </cell>
          <cell r="B1359">
            <v>20</v>
          </cell>
          <cell r="C1359">
            <v>0</v>
          </cell>
          <cell r="D1359" t="str">
            <v>L501</v>
          </cell>
          <cell r="E1359">
            <v>16</v>
          </cell>
          <cell r="F1359">
            <v>50</v>
          </cell>
        </row>
        <row r="1360">
          <cell r="A1360" t="str">
            <v>GSS601</v>
          </cell>
          <cell r="B1360">
            <v>24</v>
          </cell>
          <cell r="C1360">
            <v>0</v>
          </cell>
          <cell r="D1360" t="str">
            <v>L501</v>
          </cell>
          <cell r="E1360">
            <v>40</v>
          </cell>
          <cell r="F1360">
            <v>80</v>
          </cell>
        </row>
        <row r="1361">
          <cell r="A1361" t="str">
            <v>GSS601K</v>
          </cell>
          <cell r="B1361">
            <v>30</v>
          </cell>
          <cell r="C1361">
            <v>0</v>
          </cell>
          <cell r="D1361" t="str">
            <v>L501</v>
          </cell>
          <cell r="E1361">
            <v>11</v>
          </cell>
          <cell r="F1361">
            <v>26</v>
          </cell>
        </row>
        <row r="1362">
          <cell r="A1362" t="str">
            <v>GSS601K</v>
          </cell>
          <cell r="B1362">
            <v>36</v>
          </cell>
          <cell r="C1362">
            <v>0</v>
          </cell>
          <cell r="D1362" t="str">
            <v>L501</v>
          </cell>
          <cell r="E1362">
            <v>1</v>
          </cell>
          <cell r="F1362">
            <v>2</v>
          </cell>
        </row>
        <row r="1363">
          <cell r="A1363" t="str">
            <v>GSS601M</v>
          </cell>
          <cell r="B1363">
            <v>36</v>
          </cell>
          <cell r="C1363">
            <v>0</v>
          </cell>
          <cell r="D1363" t="str">
            <v>L501</v>
          </cell>
          <cell r="E1363">
            <v>2</v>
          </cell>
          <cell r="F1363">
            <v>7</v>
          </cell>
        </row>
        <row r="1364">
          <cell r="A1364" t="str">
            <v>GSS901</v>
          </cell>
          <cell r="B1364">
            <v>0.75</v>
          </cell>
          <cell r="C1364">
            <v>0</v>
          </cell>
          <cell r="D1364" t="str">
            <v>L501</v>
          </cell>
          <cell r="E1364">
            <v>3</v>
          </cell>
          <cell r="F1364">
            <v>5</v>
          </cell>
        </row>
        <row r="1365">
          <cell r="A1365" t="str">
            <v>GSS901</v>
          </cell>
          <cell r="B1365">
            <v>1</v>
          </cell>
          <cell r="C1365">
            <v>0</v>
          </cell>
          <cell r="D1365" t="str">
            <v>L501</v>
          </cell>
          <cell r="E1365">
            <v>3</v>
          </cell>
          <cell r="F1365">
            <v>6</v>
          </cell>
        </row>
        <row r="1366">
          <cell r="A1366" t="str">
            <v>GSS901</v>
          </cell>
          <cell r="B1366">
            <v>3</v>
          </cell>
          <cell r="C1366">
            <v>0</v>
          </cell>
          <cell r="D1366" t="str">
            <v>L501</v>
          </cell>
          <cell r="E1366">
            <v>5</v>
          </cell>
          <cell r="F1366">
            <v>13</v>
          </cell>
        </row>
        <row r="1367">
          <cell r="A1367" t="str">
            <v>GSS901</v>
          </cell>
          <cell r="B1367">
            <v>4</v>
          </cell>
          <cell r="C1367">
            <v>0</v>
          </cell>
          <cell r="D1367" t="str">
            <v>L501</v>
          </cell>
          <cell r="E1367">
            <v>14</v>
          </cell>
          <cell r="F1367">
            <v>35</v>
          </cell>
        </row>
        <row r="1368">
          <cell r="A1368" t="str">
            <v>GSS901</v>
          </cell>
          <cell r="B1368">
            <v>6</v>
          </cell>
          <cell r="C1368">
            <v>0</v>
          </cell>
          <cell r="D1368" t="str">
            <v>L501</v>
          </cell>
          <cell r="E1368">
            <v>7</v>
          </cell>
          <cell r="F1368">
            <v>24</v>
          </cell>
        </row>
        <row r="1369">
          <cell r="A1369" t="str">
            <v>GSS901</v>
          </cell>
          <cell r="B1369">
            <v>8</v>
          </cell>
          <cell r="C1369">
            <v>0</v>
          </cell>
          <cell r="D1369" t="str">
            <v>L501</v>
          </cell>
          <cell r="E1369">
            <v>14</v>
          </cell>
          <cell r="F1369">
            <v>18</v>
          </cell>
        </row>
        <row r="1370">
          <cell r="A1370" t="str">
            <v>GSS901</v>
          </cell>
          <cell r="B1370">
            <v>10</v>
          </cell>
          <cell r="C1370">
            <v>0</v>
          </cell>
          <cell r="D1370" t="str">
            <v>L501</v>
          </cell>
          <cell r="E1370">
            <v>6</v>
          </cell>
          <cell r="F1370">
            <v>20</v>
          </cell>
        </row>
        <row r="1371">
          <cell r="A1371" t="str">
            <v>GSS901</v>
          </cell>
          <cell r="B1371">
            <v>12</v>
          </cell>
          <cell r="C1371">
            <v>0</v>
          </cell>
          <cell r="D1371" t="str">
            <v>L501</v>
          </cell>
          <cell r="E1371">
            <v>7</v>
          </cell>
          <cell r="F1371">
            <v>12</v>
          </cell>
        </row>
        <row r="1372">
          <cell r="A1372" t="str">
            <v>GSS901</v>
          </cell>
          <cell r="B1372">
            <v>16</v>
          </cell>
          <cell r="C1372">
            <v>0</v>
          </cell>
          <cell r="D1372" t="str">
            <v>L501</v>
          </cell>
          <cell r="E1372">
            <v>3</v>
          </cell>
          <cell r="F1372">
            <v>4</v>
          </cell>
        </row>
        <row r="1373">
          <cell r="A1373" t="str">
            <v>GSS901</v>
          </cell>
          <cell r="B1373">
            <v>20</v>
          </cell>
          <cell r="C1373">
            <v>0</v>
          </cell>
          <cell r="D1373" t="str">
            <v>L501</v>
          </cell>
          <cell r="E1373">
            <v>4</v>
          </cell>
          <cell r="F1373">
            <v>10</v>
          </cell>
        </row>
        <row r="1374">
          <cell r="A1374" t="str">
            <v>GSSA01</v>
          </cell>
          <cell r="B1374">
            <v>0.5</v>
          </cell>
          <cell r="C1374">
            <v>0</v>
          </cell>
          <cell r="D1374" t="str">
            <v>L501</v>
          </cell>
          <cell r="E1374">
            <v>17</v>
          </cell>
          <cell r="F1374">
            <v>28</v>
          </cell>
        </row>
        <row r="1375">
          <cell r="A1375" t="str">
            <v>GSSA01</v>
          </cell>
          <cell r="B1375">
            <v>0.75</v>
          </cell>
          <cell r="C1375">
            <v>0</v>
          </cell>
          <cell r="D1375" t="str">
            <v>L501</v>
          </cell>
          <cell r="E1375">
            <v>32</v>
          </cell>
          <cell r="F1375">
            <v>33</v>
          </cell>
        </row>
        <row r="1376">
          <cell r="A1376" t="str">
            <v>GSSA01</v>
          </cell>
          <cell r="B1376">
            <v>1</v>
          </cell>
          <cell r="C1376">
            <v>0</v>
          </cell>
          <cell r="D1376" t="str">
            <v>L501</v>
          </cell>
          <cell r="E1376">
            <v>58</v>
          </cell>
          <cell r="F1376">
            <v>104</v>
          </cell>
        </row>
        <row r="1377">
          <cell r="A1377" t="str">
            <v>GSSA01</v>
          </cell>
          <cell r="B1377">
            <v>1.5</v>
          </cell>
          <cell r="C1377">
            <v>0</v>
          </cell>
          <cell r="D1377" t="str">
            <v>L501</v>
          </cell>
          <cell r="E1377">
            <v>17</v>
          </cell>
          <cell r="F1377">
            <v>17</v>
          </cell>
        </row>
        <row r="1378">
          <cell r="A1378" t="str">
            <v>GSSA01</v>
          </cell>
          <cell r="B1378">
            <v>2</v>
          </cell>
          <cell r="C1378">
            <v>0</v>
          </cell>
          <cell r="D1378" t="str">
            <v>L501</v>
          </cell>
          <cell r="E1378">
            <v>12</v>
          </cell>
          <cell r="F1378">
            <v>28</v>
          </cell>
        </row>
        <row r="1379">
          <cell r="A1379" t="str">
            <v>LECJ01</v>
          </cell>
          <cell r="B1379">
            <v>3</v>
          </cell>
          <cell r="C1379">
            <v>1</v>
          </cell>
          <cell r="D1379" t="str">
            <v>L403</v>
          </cell>
          <cell r="E1379">
            <v>2</v>
          </cell>
          <cell r="F1379">
            <v>2</v>
          </cell>
        </row>
        <row r="1380">
          <cell r="A1380" t="str">
            <v>LECJ01</v>
          </cell>
          <cell r="B1380">
            <v>4</v>
          </cell>
          <cell r="C1380">
            <v>0.75</v>
          </cell>
          <cell r="D1380" t="str">
            <v>L403</v>
          </cell>
          <cell r="E1380">
            <v>1</v>
          </cell>
          <cell r="F1380">
            <v>1</v>
          </cell>
        </row>
        <row r="1381">
          <cell r="A1381" t="str">
            <v>LECJ02</v>
          </cell>
          <cell r="B1381">
            <v>3</v>
          </cell>
          <cell r="C1381">
            <v>1.5</v>
          </cell>
          <cell r="D1381" t="str">
            <v>L403</v>
          </cell>
          <cell r="E1381">
            <v>0</v>
          </cell>
          <cell r="F1381">
            <v>1</v>
          </cell>
        </row>
        <row r="1382">
          <cell r="A1382" t="str">
            <v>LECJ02</v>
          </cell>
          <cell r="B1382">
            <v>4</v>
          </cell>
          <cell r="C1382">
            <v>1</v>
          </cell>
          <cell r="D1382" t="str">
            <v>L403</v>
          </cell>
          <cell r="E1382">
            <v>2</v>
          </cell>
          <cell r="F1382">
            <v>2</v>
          </cell>
        </row>
        <row r="1383">
          <cell r="A1383" t="str">
            <v>LEDJ012</v>
          </cell>
          <cell r="B1383">
            <v>2</v>
          </cell>
          <cell r="C1383">
            <v>1</v>
          </cell>
          <cell r="D1383" t="str">
            <v>L403</v>
          </cell>
          <cell r="E1383">
            <v>1</v>
          </cell>
          <cell r="F1383">
            <v>1</v>
          </cell>
        </row>
        <row r="1384">
          <cell r="A1384" t="str">
            <v>LEDJ012</v>
          </cell>
          <cell r="B1384">
            <v>3</v>
          </cell>
          <cell r="C1384">
            <v>1.5</v>
          </cell>
          <cell r="D1384" t="str">
            <v>L403</v>
          </cell>
          <cell r="E1384">
            <v>2</v>
          </cell>
          <cell r="F1384">
            <v>3</v>
          </cell>
        </row>
        <row r="1385">
          <cell r="A1385" t="str">
            <v>LEDJ012</v>
          </cell>
          <cell r="B1385">
            <v>6</v>
          </cell>
          <cell r="C1385">
            <v>1</v>
          </cell>
          <cell r="D1385" t="str">
            <v>L403</v>
          </cell>
          <cell r="E1385">
            <v>2</v>
          </cell>
          <cell r="F1385">
            <v>2</v>
          </cell>
        </row>
        <row r="1386">
          <cell r="A1386" t="str">
            <v>LEDJ012</v>
          </cell>
          <cell r="B1386">
            <v>6</v>
          </cell>
          <cell r="C1386">
            <v>1.5</v>
          </cell>
          <cell r="D1386" t="str">
            <v>L403</v>
          </cell>
          <cell r="E1386">
            <v>1</v>
          </cell>
          <cell r="F1386">
            <v>1</v>
          </cell>
        </row>
        <row r="1387">
          <cell r="A1387" t="str">
            <v>LESJ042</v>
          </cell>
          <cell r="B1387">
            <v>2</v>
          </cell>
          <cell r="C1387">
            <v>1</v>
          </cell>
          <cell r="D1387" t="str">
            <v>L405</v>
          </cell>
          <cell r="E1387">
            <v>2</v>
          </cell>
          <cell r="F1387">
            <v>2</v>
          </cell>
        </row>
        <row r="1388">
          <cell r="A1388" t="str">
            <v>LESJ042</v>
          </cell>
          <cell r="B1388">
            <v>16</v>
          </cell>
          <cell r="C1388">
            <v>1.5</v>
          </cell>
          <cell r="D1388" t="str">
            <v>L405</v>
          </cell>
          <cell r="E1388">
            <v>1</v>
          </cell>
          <cell r="F1388">
            <v>1</v>
          </cell>
        </row>
        <row r="1389">
          <cell r="A1389" t="str">
            <v>LLCJ01</v>
          </cell>
          <cell r="B1389">
            <v>6</v>
          </cell>
          <cell r="C1389">
            <v>1</v>
          </cell>
          <cell r="D1389" t="str">
            <v>L403</v>
          </cell>
          <cell r="E1389">
            <v>2</v>
          </cell>
          <cell r="F1389">
            <v>2</v>
          </cell>
        </row>
        <row r="1390">
          <cell r="A1390" t="str">
            <v>LLCJ01</v>
          </cell>
          <cell r="B1390">
            <v>8</v>
          </cell>
          <cell r="C1390">
            <v>1</v>
          </cell>
          <cell r="D1390" t="str">
            <v>L403</v>
          </cell>
          <cell r="E1390">
            <v>1</v>
          </cell>
          <cell r="F1390">
            <v>1</v>
          </cell>
        </row>
        <row r="1391">
          <cell r="A1391" t="str">
            <v>LLCJ01</v>
          </cell>
          <cell r="B1391">
            <v>10</v>
          </cell>
          <cell r="C1391">
            <v>1</v>
          </cell>
          <cell r="D1391" t="str">
            <v>L403</v>
          </cell>
          <cell r="E1391">
            <v>1</v>
          </cell>
          <cell r="F1391">
            <v>1</v>
          </cell>
        </row>
        <row r="1392">
          <cell r="A1392" t="str">
            <v>LSCJ01</v>
          </cell>
          <cell r="B1392">
            <v>2</v>
          </cell>
          <cell r="C1392">
            <v>0.5</v>
          </cell>
          <cell r="D1392" t="str">
            <v>L403</v>
          </cell>
          <cell r="E1392">
            <v>4</v>
          </cell>
          <cell r="F1392">
            <v>11</v>
          </cell>
        </row>
        <row r="1393">
          <cell r="A1393" t="str">
            <v>LSCJ01</v>
          </cell>
          <cell r="B1393">
            <v>2</v>
          </cell>
          <cell r="C1393">
            <v>0.75</v>
          </cell>
          <cell r="D1393" t="str">
            <v>L403</v>
          </cell>
          <cell r="E1393">
            <v>324</v>
          </cell>
          <cell r="F1393">
            <v>323</v>
          </cell>
        </row>
        <row r="1394">
          <cell r="A1394" t="str">
            <v>LSCJ01</v>
          </cell>
          <cell r="B1394">
            <v>2</v>
          </cell>
          <cell r="C1394">
            <v>1</v>
          </cell>
          <cell r="D1394" t="str">
            <v>L403</v>
          </cell>
          <cell r="E1394">
            <v>101</v>
          </cell>
          <cell r="F1394">
            <v>101</v>
          </cell>
        </row>
        <row r="1395">
          <cell r="A1395" t="str">
            <v>LSCJ01</v>
          </cell>
          <cell r="B1395">
            <v>2</v>
          </cell>
          <cell r="C1395">
            <v>1.5</v>
          </cell>
          <cell r="D1395" t="str">
            <v>L403</v>
          </cell>
          <cell r="E1395">
            <v>43</v>
          </cell>
          <cell r="F1395">
            <v>44</v>
          </cell>
        </row>
        <row r="1396">
          <cell r="A1396" t="str">
            <v>LSCJ01</v>
          </cell>
          <cell r="B1396">
            <v>3</v>
          </cell>
          <cell r="C1396">
            <v>0.75</v>
          </cell>
          <cell r="D1396" t="str">
            <v>L403</v>
          </cell>
          <cell r="E1396">
            <v>185</v>
          </cell>
          <cell r="F1396">
            <v>191</v>
          </cell>
        </row>
        <row r="1397">
          <cell r="A1397" t="str">
            <v>LSCJ01</v>
          </cell>
          <cell r="B1397">
            <v>3</v>
          </cell>
          <cell r="C1397">
            <v>1</v>
          </cell>
          <cell r="D1397" t="str">
            <v>L403</v>
          </cell>
          <cell r="E1397">
            <v>31</v>
          </cell>
          <cell r="F1397">
            <v>43</v>
          </cell>
        </row>
        <row r="1398">
          <cell r="A1398" t="str">
            <v>LSCJ01</v>
          </cell>
          <cell r="B1398">
            <v>3</v>
          </cell>
          <cell r="C1398">
            <v>1.5</v>
          </cell>
          <cell r="D1398" t="str">
            <v>L403</v>
          </cell>
          <cell r="E1398">
            <v>47</v>
          </cell>
          <cell r="F1398">
            <v>54</v>
          </cell>
        </row>
        <row r="1399">
          <cell r="A1399" t="str">
            <v>LSCJ01</v>
          </cell>
          <cell r="B1399">
            <v>4</v>
          </cell>
          <cell r="C1399">
            <v>0.5</v>
          </cell>
          <cell r="D1399" t="str">
            <v>L403</v>
          </cell>
          <cell r="E1399">
            <v>6</v>
          </cell>
          <cell r="F1399">
            <v>6</v>
          </cell>
        </row>
        <row r="1400">
          <cell r="A1400" t="str">
            <v>LSCJ01</v>
          </cell>
          <cell r="B1400">
            <v>4</v>
          </cell>
          <cell r="C1400">
            <v>0.75</v>
          </cell>
          <cell r="D1400" t="str">
            <v>L403</v>
          </cell>
          <cell r="E1400">
            <v>208</v>
          </cell>
          <cell r="F1400">
            <v>197</v>
          </cell>
        </row>
        <row r="1401">
          <cell r="A1401" t="str">
            <v>LSCJ01</v>
          </cell>
          <cell r="B1401">
            <v>4</v>
          </cell>
          <cell r="C1401">
            <v>1</v>
          </cell>
          <cell r="D1401" t="str">
            <v>L403</v>
          </cell>
          <cell r="E1401">
            <v>10</v>
          </cell>
          <cell r="F1401">
            <v>13</v>
          </cell>
        </row>
        <row r="1402">
          <cell r="A1402" t="str">
            <v>LSCJ01</v>
          </cell>
          <cell r="B1402">
            <v>4</v>
          </cell>
          <cell r="C1402">
            <v>1.5</v>
          </cell>
          <cell r="D1402" t="str">
            <v>L403</v>
          </cell>
          <cell r="E1402">
            <v>37</v>
          </cell>
          <cell r="F1402">
            <v>43</v>
          </cell>
        </row>
        <row r="1403">
          <cell r="A1403" t="str">
            <v>LSCJ01</v>
          </cell>
          <cell r="B1403">
            <v>4</v>
          </cell>
          <cell r="C1403">
            <v>2</v>
          </cell>
          <cell r="D1403" t="str">
            <v>L403</v>
          </cell>
          <cell r="E1403">
            <v>0</v>
          </cell>
          <cell r="F1403">
            <v>1</v>
          </cell>
        </row>
        <row r="1404">
          <cell r="A1404" t="str">
            <v>LSCJ01</v>
          </cell>
          <cell r="B1404">
            <v>6</v>
          </cell>
          <cell r="C1404">
            <v>0.5</v>
          </cell>
          <cell r="D1404" t="str">
            <v>L403</v>
          </cell>
          <cell r="E1404">
            <v>6</v>
          </cell>
          <cell r="F1404">
            <v>8</v>
          </cell>
        </row>
        <row r="1405">
          <cell r="A1405" t="str">
            <v>LSCJ01</v>
          </cell>
          <cell r="B1405">
            <v>6</v>
          </cell>
          <cell r="C1405">
            <v>0.75</v>
          </cell>
          <cell r="D1405" t="str">
            <v>L403</v>
          </cell>
          <cell r="E1405">
            <v>158</v>
          </cell>
          <cell r="F1405">
            <v>158</v>
          </cell>
        </row>
        <row r="1406">
          <cell r="A1406" t="str">
            <v>LSCJ01</v>
          </cell>
          <cell r="B1406">
            <v>6</v>
          </cell>
          <cell r="C1406">
            <v>1</v>
          </cell>
          <cell r="D1406" t="str">
            <v>L403</v>
          </cell>
          <cell r="E1406">
            <v>26</v>
          </cell>
          <cell r="F1406">
            <v>32</v>
          </cell>
        </row>
        <row r="1407">
          <cell r="A1407" t="str">
            <v>LSCJ01</v>
          </cell>
          <cell r="B1407">
            <v>6</v>
          </cell>
          <cell r="C1407">
            <v>1.5</v>
          </cell>
          <cell r="D1407" t="str">
            <v>L403</v>
          </cell>
          <cell r="E1407">
            <v>10</v>
          </cell>
          <cell r="F1407">
            <v>13</v>
          </cell>
        </row>
        <row r="1408">
          <cell r="A1408" t="str">
            <v>LSCJ01</v>
          </cell>
          <cell r="B1408">
            <v>8</v>
          </cell>
          <cell r="C1408">
            <v>0.75</v>
          </cell>
          <cell r="D1408" t="str">
            <v>L403</v>
          </cell>
          <cell r="E1408">
            <v>101</v>
          </cell>
          <cell r="F1408">
            <v>109</v>
          </cell>
        </row>
        <row r="1409">
          <cell r="A1409" t="str">
            <v>LSCJ01</v>
          </cell>
          <cell r="B1409">
            <v>8</v>
          </cell>
          <cell r="C1409">
            <v>1</v>
          </cell>
          <cell r="D1409" t="str">
            <v>L403</v>
          </cell>
          <cell r="E1409">
            <v>23</v>
          </cell>
          <cell r="F1409">
            <v>21</v>
          </cell>
        </row>
        <row r="1410">
          <cell r="A1410" t="str">
            <v>LSCJ01</v>
          </cell>
          <cell r="B1410">
            <v>8</v>
          </cell>
          <cell r="C1410">
            <v>1.5</v>
          </cell>
          <cell r="D1410" t="str">
            <v>L403</v>
          </cell>
          <cell r="E1410">
            <v>6</v>
          </cell>
          <cell r="F1410">
            <v>12</v>
          </cell>
        </row>
        <row r="1411">
          <cell r="A1411" t="str">
            <v>LSCJ01</v>
          </cell>
          <cell r="B1411">
            <v>10</v>
          </cell>
          <cell r="C1411">
            <v>0.75</v>
          </cell>
          <cell r="D1411" t="str">
            <v>L403</v>
          </cell>
          <cell r="E1411">
            <v>92</v>
          </cell>
          <cell r="F1411">
            <v>102</v>
          </cell>
        </row>
        <row r="1412">
          <cell r="A1412" t="str">
            <v>LSCJ01</v>
          </cell>
          <cell r="B1412">
            <v>10</v>
          </cell>
          <cell r="C1412">
            <v>1</v>
          </cell>
          <cell r="D1412" t="str">
            <v>L403</v>
          </cell>
          <cell r="E1412">
            <v>23</v>
          </cell>
          <cell r="F1412">
            <v>23</v>
          </cell>
        </row>
        <row r="1413">
          <cell r="A1413" t="str">
            <v>LSCJ01</v>
          </cell>
          <cell r="B1413">
            <v>10</v>
          </cell>
          <cell r="C1413">
            <v>1.5</v>
          </cell>
          <cell r="D1413" t="str">
            <v>L403</v>
          </cell>
          <cell r="E1413">
            <v>4</v>
          </cell>
          <cell r="F1413">
            <v>4</v>
          </cell>
        </row>
        <row r="1414">
          <cell r="A1414" t="str">
            <v>LSCJ01</v>
          </cell>
          <cell r="B1414">
            <v>12</v>
          </cell>
          <cell r="C1414">
            <v>0.5</v>
          </cell>
          <cell r="D1414" t="str">
            <v>L403</v>
          </cell>
          <cell r="E1414">
            <v>2</v>
          </cell>
          <cell r="F1414">
            <v>2</v>
          </cell>
        </row>
        <row r="1415">
          <cell r="A1415" t="str">
            <v>LSCJ01</v>
          </cell>
          <cell r="B1415">
            <v>12</v>
          </cell>
          <cell r="C1415">
            <v>0.75</v>
          </cell>
          <cell r="D1415" t="str">
            <v>L403</v>
          </cell>
          <cell r="E1415">
            <v>58</v>
          </cell>
          <cell r="F1415">
            <v>58</v>
          </cell>
        </row>
        <row r="1416">
          <cell r="A1416" t="str">
            <v>LSCJ01</v>
          </cell>
          <cell r="B1416">
            <v>12</v>
          </cell>
          <cell r="C1416">
            <v>1</v>
          </cell>
          <cell r="D1416" t="str">
            <v>L403</v>
          </cell>
          <cell r="E1416">
            <v>15</v>
          </cell>
          <cell r="F1416">
            <v>14</v>
          </cell>
        </row>
        <row r="1417">
          <cell r="A1417" t="str">
            <v>LSCJ01</v>
          </cell>
          <cell r="B1417">
            <v>12</v>
          </cell>
          <cell r="C1417">
            <v>1.5</v>
          </cell>
          <cell r="D1417" t="str">
            <v>L403</v>
          </cell>
          <cell r="E1417">
            <v>5</v>
          </cell>
          <cell r="F1417">
            <v>6</v>
          </cell>
        </row>
        <row r="1418">
          <cell r="A1418" t="str">
            <v>LSCJ01</v>
          </cell>
          <cell r="B1418">
            <v>14</v>
          </cell>
          <cell r="C1418">
            <v>0.75</v>
          </cell>
          <cell r="D1418" t="str">
            <v>L403</v>
          </cell>
          <cell r="E1418">
            <v>28</v>
          </cell>
          <cell r="F1418">
            <v>29</v>
          </cell>
        </row>
        <row r="1419">
          <cell r="A1419" t="str">
            <v>LSCJ01</v>
          </cell>
          <cell r="B1419">
            <v>14</v>
          </cell>
          <cell r="C1419">
            <v>1</v>
          </cell>
          <cell r="D1419" t="str">
            <v>L403</v>
          </cell>
          <cell r="E1419">
            <v>1</v>
          </cell>
          <cell r="F1419">
            <v>1</v>
          </cell>
        </row>
        <row r="1420">
          <cell r="A1420" t="str">
            <v>LSCJ01</v>
          </cell>
          <cell r="B1420">
            <v>14</v>
          </cell>
          <cell r="C1420">
            <v>1.5</v>
          </cell>
          <cell r="D1420" t="str">
            <v>L403</v>
          </cell>
          <cell r="E1420">
            <v>2</v>
          </cell>
          <cell r="F1420">
            <v>2</v>
          </cell>
        </row>
        <row r="1421">
          <cell r="A1421" t="str">
            <v>LSCJ01</v>
          </cell>
          <cell r="B1421">
            <v>16</v>
          </cell>
          <cell r="C1421">
            <v>0.75</v>
          </cell>
          <cell r="D1421" t="str">
            <v>L403</v>
          </cell>
          <cell r="E1421">
            <v>53</v>
          </cell>
          <cell r="F1421">
            <v>53</v>
          </cell>
        </row>
        <row r="1422">
          <cell r="A1422" t="str">
            <v>LSCJ01</v>
          </cell>
          <cell r="B1422">
            <v>16</v>
          </cell>
          <cell r="C1422">
            <v>1</v>
          </cell>
          <cell r="D1422" t="str">
            <v>L403</v>
          </cell>
          <cell r="E1422">
            <v>10</v>
          </cell>
          <cell r="F1422">
            <v>8</v>
          </cell>
        </row>
        <row r="1423">
          <cell r="A1423" t="str">
            <v>LSCJ01</v>
          </cell>
          <cell r="B1423">
            <v>16</v>
          </cell>
          <cell r="C1423">
            <v>1.5</v>
          </cell>
          <cell r="D1423" t="str">
            <v>L403</v>
          </cell>
          <cell r="E1423">
            <v>7</v>
          </cell>
          <cell r="F1423">
            <v>7</v>
          </cell>
        </row>
        <row r="1424">
          <cell r="A1424" t="str">
            <v>LSCJ01</v>
          </cell>
          <cell r="B1424">
            <v>18</v>
          </cell>
          <cell r="C1424">
            <v>0.75</v>
          </cell>
          <cell r="D1424" t="str">
            <v>L403</v>
          </cell>
          <cell r="E1424">
            <v>9</v>
          </cell>
          <cell r="F1424">
            <v>9</v>
          </cell>
        </row>
        <row r="1425">
          <cell r="A1425" t="str">
            <v>LSCJ01</v>
          </cell>
          <cell r="B1425">
            <v>18</v>
          </cell>
          <cell r="C1425">
            <v>1</v>
          </cell>
          <cell r="D1425" t="str">
            <v>L403</v>
          </cell>
          <cell r="E1425">
            <v>1</v>
          </cell>
          <cell r="F1425">
            <v>1</v>
          </cell>
        </row>
        <row r="1426">
          <cell r="A1426" t="str">
            <v>LSCJ01</v>
          </cell>
          <cell r="B1426">
            <v>18</v>
          </cell>
          <cell r="C1426">
            <v>1.5</v>
          </cell>
          <cell r="D1426" t="str">
            <v>L403</v>
          </cell>
          <cell r="E1426">
            <v>3</v>
          </cell>
          <cell r="F1426">
            <v>3</v>
          </cell>
        </row>
        <row r="1427">
          <cell r="A1427" t="str">
            <v>LSCJ01</v>
          </cell>
          <cell r="B1427">
            <v>20</v>
          </cell>
          <cell r="C1427">
            <v>0.75</v>
          </cell>
          <cell r="D1427" t="str">
            <v>L403</v>
          </cell>
          <cell r="E1427">
            <v>48</v>
          </cell>
          <cell r="F1427">
            <v>50</v>
          </cell>
        </row>
        <row r="1428">
          <cell r="A1428" t="str">
            <v>LSCJ01</v>
          </cell>
          <cell r="B1428">
            <v>20</v>
          </cell>
          <cell r="C1428">
            <v>1</v>
          </cell>
          <cell r="D1428" t="str">
            <v>L403</v>
          </cell>
          <cell r="E1428">
            <v>2</v>
          </cell>
          <cell r="F1428">
            <v>3</v>
          </cell>
        </row>
        <row r="1429">
          <cell r="A1429" t="str">
            <v>LSCJ01</v>
          </cell>
          <cell r="B1429">
            <v>20</v>
          </cell>
          <cell r="C1429">
            <v>1.5</v>
          </cell>
          <cell r="D1429" t="str">
            <v>L403</v>
          </cell>
          <cell r="E1429">
            <v>2</v>
          </cell>
          <cell r="F1429">
            <v>2</v>
          </cell>
        </row>
        <row r="1430">
          <cell r="A1430" t="str">
            <v>LSCJ01</v>
          </cell>
          <cell r="B1430">
            <v>24</v>
          </cell>
          <cell r="C1430">
            <v>0.75</v>
          </cell>
          <cell r="D1430" t="str">
            <v>L403</v>
          </cell>
          <cell r="E1430">
            <v>20</v>
          </cell>
          <cell r="F1430">
            <v>18</v>
          </cell>
        </row>
        <row r="1431">
          <cell r="A1431" t="str">
            <v>LSCJ01</v>
          </cell>
          <cell r="B1431">
            <v>24</v>
          </cell>
          <cell r="C1431">
            <v>1</v>
          </cell>
          <cell r="D1431" t="str">
            <v>L403</v>
          </cell>
          <cell r="E1431">
            <v>1</v>
          </cell>
          <cell r="F1431">
            <v>1</v>
          </cell>
        </row>
        <row r="1432">
          <cell r="A1432" t="str">
            <v>LSCJ01</v>
          </cell>
          <cell r="B1432">
            <v>24</v>
          </cell>
          <cell r="C1432">
            <v>1.5</v>
          </cell>
          <cell r="D1432" t="str">
            <v>L403</v>
          </cell>
          <cell r="E1432">
            <v>13</v>
          </cell>
          <cell r="F1432">
            <v>13</v>
          </cell>
        </row>
        <row r="1433">
          <cell r="A1433" t="str">
            <v>LSCJ01</v>
          </cell>
          <cell r="B1433">
            <v>30</v>
          </cell>
          <cell r="C1433">
            <v>0.5</v>
          </cell>
          <cell r="D1433" t="str">
            <v>L403</v>
          </cell>
          <cell r="E1433">
            <v>0</v>
          </cell>
          <cell r="F1433">
            <v>2</v>
          </cell>
        </row>
        <row r="1434">
          <cell r="A1434" t="str">
            <v>LSCJ01</v>
          </cell>
          <cell r="B1434">
            <v>30</v>
          </cell>
          <cell r="C1434">
            <v>0.75</v>
          </cell>
          <cell r="D1434" t="str">
            <v>L403</v>
          </cell>
          <cell r="E1434">
            <v>18</v>
          </cell>
          <cell r="F1434">
            <v>17</v>
          </cell>
        </row>
        <row r="1435">
          <cell r="A1435" t="str">
            <v>LSCJ01</v>
          </cell>
          <cell r="B1435">
            <v>30</v>
          </cell>
          <cell r="C1435">
            <v>1</v>
          </cell>
          <cell r="D1435" t="str">
            <v>L403</v>
          </cell>
          <cell r="E1435">
            <v>6</v>
          </cell>
          <cell r="F1435">
            <v>6</v>
          </cell>
        </row>
        <row r="1436">
          <cell r="A1436" t="str">
            <v>LSCJ01</v>
          </cell>
          <cell r="B1436">
            <v>30</v>
          </cell>
          <cell r="C1436">
            <v>1.5</v>
          </cell>
          <cell r="D1436" t="str">
            <v>L403</v>
          </cell>
          <cell r="E1436">
            <v>16</v>
          </cell>
          <cell r="F1436">
            <v>16</v>
          </cell>
        </row>
        <row r="1437">
          <cell r="A1437" t="str">
            <v>LSCJ01</v>
          </cell>
          <cell r="B1437">
            <v>36</v>
          </cell>
          <cell r="C1437">
            <v>0.75</v>
          </cell>
          <cell r="D1437" t="str">
            <v>L403</v>
          </cell>
          <cell r="E1437">
            <v>3</v>
          </cell>
          <cell r="F1437">
            <v>4</v>
          </cell>
        </row>
        <row r="1438">
          <cell r="A1438" t="str">
            <v>LSCJ01</v>
          </cell>
          <cell r="B1438">
            <v>36</v>
          </cell>
          <cell r="C1438">
            <v>1.5</v>
          </cell>
          <cell r="D1438" t="str">
            <v>L403</v>
          </cell>
          <cell r="E1438">
            <v>2</v>
          </cell>
          <cell r="F1438">
            <v>2</v>
          </cell>
        </row>
        <row r="1439">
          <cell r="A1439" t="str">
            <v>LSCJ01</v>
          </cell>
          <cell r="B1439">
            <v>42</v>
          </cell>
          <cell r="C1439">
            <v>0.75</v>
          </cell>
          <cell r="D1439" t="str">
            <v>L403</v>
          </cell>
          <cell r="E1439">
            <v>11</v>
          </cell>
          <cell r="F1439">
            <v>11</v>
          </cell>
        </row>
        <row r="1440">
          <cell r="A1440" t="str">
            <v>LSCJ01</v>
          </cell>
          <cell r="B1440">
            <v>42</v>
          </cell>
          <cell r="C1440">
            <v>1</v>
          </cell>
          <cell r="D1440" t="str">
            <v>L403</v>
          </cell>
          <cell r="E1440">
            <v>1</v>
          </cell>
          <cell r="F1440">
            <v>2</v>
          </cell>
        </row>
        <row r="1441">
          <cell r="A1441" t="str">
            <v>LSCJ01</v>
          </cell>
          <cell r="B1441">
            <v>42</v>
          </cell>
          <cell r="C1441">
            <v>1.5</v>
          </cell>
          <cell r="D1441" t="str">
            <v>L403</v>
          </cell>
          <cell r="E1441">
            <v>4</v>
          </cell>
          <cell r="F1441">
            <v>4</v>
          </cell>
        </row>
        <row r="1442">
          <cell r="A1442" t="str">
            <v>LSCJ01</v>
          </cell>
          <cell r="B1442">
            <v>48</v>
          </cell>
          <cell r="C1442">
            <v>0.75</v>
          </cell>
          <cell r="D1442" t="str">
            <v>L403</v>
          </cell>
          <cell r="E1442">
            <v>2</v>
          </cell>
          <cell r="F1442">
            <v>2</v>
          </cell>
        </row>
        <row r="1443">
          <cell r="A1443" t="str">
            <v>LSCJ01G</v>
          </cell>
          <cell r="B1443">
            <v>3</v>
          </cell>
          <cell r="C1443">
            <v>0.5</v>
          </cell>
          <cell r="D1443" t="str">
            <v>L403</v>
          </cell>
          <cell r="E1443">
            <v>0</v>
          </cell>
          <cell r="F1443">
            <v>0</v>
          </cell>
        </row>
        <row r="1444">
          <cell r="A1444" t="str">
            <v>LSCJ01G</v>
          </cell>
          <cell r="B1444">
            <v>3</v>
          </cell>
          <cell r="C1444">
            <v>1</v>
          </cell>
          <cell r="D1444" t="str">
            <v>L403</v>
          </cell>
          <cell r="E1444">
            <v>95</v>
          </cell>
          <cell r="F1444">
            <v>100</v>
          </cell>
        </row>
        <row r="1445">
          <cell r="A1445" t="str">
            <v>LSCJ01G</v>
          </cell>
          <cell r="B1445">
            <v>3</v>
          </cell>
          <cell r="C1445">
            <v>1.5</v>
          </cell>
          <cell r="D1445" t="str">
            <v>L403</v>
          </cell>
          <cell r="E1445">
            <v>6</v>
          </cell>
          <cell r="F1445">
            <v>10</v>
          </cell>
        </row>
        <row r="1446">
          <cell r="A1446" t="str">
            <v>LSCJ01G</v>
          </cell>
          <cell r="B1446">
            <v>3</v>
          </cell>
          <cell r="C1446">
            <v>2</v>
          </cell>
          <cell r="D1446" t="str">
            <v>L403</v>
          </cell>
          <cell r="E1446">
            <v>5</v>
          </cell>
          <cell r="F1446">
            <v>7</v>
          </cell>
        </row>
        <row r="1447">
          <cell r="A1447" t="str">
            <v>LSCJ01G</v>
          </cell>
          <cell r="B1447">
            <v>4</v>
          </cell>
          <cell r="C1447">
            <v>2</v>
          </cell>
          <cell r="D1447" t="str">
            <v>L403</v>
          </cell>
          <cell r="E1447">
            <v>1</v>
          </cell>
          <cell r="F1447">
            <v>3</v>
          </cell>
        </row>
        <row r="1448">
          <cell r="A1448" t="str">
            <v>LSCJ01G</v>
          </cell>
          <cell r="B1448">
            <v>6</v>
          </cell>
          <cell r="C1448">
            <v>0.75</v>
          </cell>
          <cell r="D1448" t="str">
            <v>L403</v>
          </cell>
          <cell r="E1448">
            <v>1</v>
          </cell>
          <cell r="F1448">
            <v>2</v>
          </cell>
        </row>
        <row r="1449">
          <cell r="A1449" t="str">
            <v>LSCJ01G</v>
          </cell>
          <cell r="B1449">
            <v>8</v>
          </cell>
          <cell r="C1449">
            <v>0.75</v>
          </cell>
          <cell r="D1449" t="str">
            <v>L403</v>
          </cell>
          <cell r="E1449">
            <v>1</v>
          </cell>
          <cell r="F1449">
            <v>3</v>
          </cell>
        </row>
        <row r="1450">
          <cell r="A1450" t="str">
            <v>LSCK01</v>
          </cell>
          <cell r="B1450">
            <v>2</v>
          </cell>
          <cell r="C1450">
            <v>0.75</v>
          </cell>
          <cell r="D1450" t="str">
            <v>L403</v>
          </cell>
          <cell r="E1450">
            <v>34</v>
          </cell>
          <cell r="F1450">
            <v>26</v>
          </cell>
        </row>
        <row r="1451">
          <cell r="A1451" t="str">
            <v>LSCK01</v>
          </cell>
          <cell r="B1451">
            <v>2</v>
          </cell>
          <cell r="C1451">
            <v>1</v>
          </cell>
          <cell r="D1451" t="str">
            <v>L403</v>
          </cell>
          <cell r="E1451">
            <v>11</v>
          </cell>
          <cell r="F1451">
            <v>12</v>
          </cell>
        </row>
        <row r="1452">
          <cell r="A1452" t="str">
            <v>LSCK01</v>
          </cell>
          <cell r="B1452">
            <v>3</v>
          </cell>
          <cell r="C1452">
            <v>0.75</v>
          </cell>
          <cell r="D1452" t="str">
            <v>L403</v>
          </cell>
          <cell r="E1452">
            <v>30</v>
          </cell>
          <cell r="F1452">
            <v>40</v>
          </cell>
        </row>
        <row r="1453">
          <cell r="A1453" t="str">
            <v>LSCK01</v>
          </cell>
          <cell r="B1453">
            <v>3</v>
          </cell>
          <cell r="C1453">
            <v>1</v>
          </cell>
          <cell r="D1453" t="str">
            <v>L403</v>
          </cell>
          <cell r="E1453">
            <v>16</v>
          </cell>
          <cell r="F1453">
            <v>24</v>
          </cell>
        </row>
        <row r="1454">
          <cell r="A1454" t="str">
            <v>LSCK01</v>
          </cell>
          <cell r="B1454">
            <v>3</v>
          </cell>
          <cell r="C1454">
            <v>1.5</v>
          </cell>
          <cell r="D1454" t="str">
            <v>L403</v>
          </cell>
          <cell r="E1454">
            <v>5</v>
          </cell>
          <cell r="F1454">
            <v>9</v>
          </cell>
        </row>
        <row r="1455">
          <cell r="A1455" t="str">
            <v>LSCK01</v>
          </cell>
          <cell r="B1455">
            <v>4</v>
          </cell>
          <cell r="C1455">
            <v>0.75</v>
          </cell>
          <cell r="D1455" t="str">
            <v>L403</v>
          </cell>
          <cell r="E1455">
            <v>36</v>
          </cell>
          <cell r="F1455">
            <v>41</v>
          </cell>
        </row>
        <row r="1456">
          <cell r="A1456" t="str">
            <v>LSCK01</v>
          </cell>
          <cell r="B1456">
            <v>4</v>
          </cell>
          <cell r="C1456">
            <v>1</v>
          </cell>
          <cell r="D1456" t="str">
            <v>L403</v>
          </cell>
          <cell r="E1456">
            <v>17</v>
          </cell>
          <cell r="F1456">
            <v>12</v>
          </cell>
        </row>
        <row r="1457">
          <cell r="A1457" t="str">
            <v>LSCK01</v>
          </cell>
          <cell r="B1457">
            <v>4</v>
          </cell>
          <cell r="C1457">
            <v>1.5</v>
          </cell>
          <cell r="D1457" t="str">
            <v>L403</v>
          </cell>
          <cell r="E1457">
            <v>2</v>
          </cell>
          <cell r="F1457">
            <v>3</v>
          </cell>
        </row>
        <row r="1458">
          <cell r="A1458" t="str">
            <v>LSCK01</v>
          </cell>
          <cell r="B1458">
            <v>6</v>
          </cell>
          <cell r="C1458">
            <v>0.75</v>
          </cell>
          <cell r="D1458" t="str">
            <v>L403</v>
          </cell>
          <cell r="E1458">
            <v>3</v>
          </cell>
          <cell r="F1458">
            <v>3</v>
          </cell>
        </row>
        <row r="1459">
          <cell r="A1459" t="str">
            <v>LSCK01</v>
          </cell>
          <cell r="B1459">
            <v>6</v>
          </cell>
          <cell r="C1459">
            <v>1</v>
          </cell>
          <cell r="D1459" t="str">
            <v>L403</v>
          </cell>
          <cell r="E1459">
            <v>3</v>
          </cell>
          <cell r="F1459">
            <v>3</v>
          </cell>
        </row>
        <row r="1460">
          <cell r="A1460" t="str">
            <v>LSCK01</v>
          </cell>
          <cell r="B1460">
            <v>6</v>
          </cell>
          <cell r="C1460">
            <v>1.5</v>
          </cell>
          <cell r="D1460" t="str">
            <v>L403</v>
          </cell>
          <cell r="E1460">
            <v>1</v>
          </cell>
          <cell r="F1460">
            <v>1</v>
          </cell>
        </row>
        <row r="1461">
          <cell r="A1461" t="str">
            <v>LSCK01</v>
          </cell>
          <cell r="B1461">
            <v>8</v>
          </cell>
          <cell r="C1461">
            <v>0.75</v>
          </cell>
          <cell r="D1461" t="str">
            <v>L403</v>
          </cell>
          <cell r="E1461">
            <v>52</v>
          </cell>
          <cell r="F1461">
            <v>62</v>
          </cell>
        </row>
        <row r="1462">
          <cell r="A1462" t="str">
            <v>LSCK01</v>
          </cell>
          <cell r="B1462">
            <v>8</v>
          </cell>
          <cell r="C1462">
            <v>1</v>
          </cell>
          <cell r="D1462" t="str">
            <v>L403</v>
          </cell>
          <cell r="E1462">
            <v>1</v>
          </cell>
          <cell r="F1462">
            <v>10</v>
          </cell>
        </row>
        <row r="1463">
          <cell r="A1463" t="str">
            <v>LSCK01</v>
          </cell>
          <cell r="B1463">
            <v>8</v>
          </cell>
          <cell r="C1463">
            <v>1.5</v>
          </cell>
          <cell r="D1463" t="str">
            <v>L403</v>
          </cell>
          <cell r="E1463">
            <v>18</v>
          </cell>
          <cell r="F1463">
            <v>20</v>
          </cell>
        </row>
        <row r="1464">
          <cell r="A1464" t="str">
            <v>LSCK01</v>
          </cell>
          <cell r="B1464">
            <v>10</v>
          </cell>
          <cell r="C1464">
            <v>0.5</v>
          </cell>
          <cell r="D1464" t="str">
            <v>L403</v>
          </cell>
          <cell r="E1464">
            <v>2</v>
          </cell>
          <cell r="F1464">
            <v>3</v>
          </cell>
        </row>
        <row r="1465">
          <cell r="A1465" t="str">
            <v>LSCK01</v>
          </cell>
          <cell r="B1465">
            <v>10</v>
          </cell>
          <cell r="C1465">
            <v>0.75</v>
          </cell>
          <cell r="D1465" t="str">
            <v>L403</v>
          </cell>
          <cell r="E1465">
            <v>25</v>
          </cell>
          <cell r="F1465">
            <v>29</v>
          </cell>
        </row>
        <row r="1466">
          <cell r="A1466" t="str">
            <v>LSCK01</v>
          </cell>
          <cell r="B1466">
            <v>10</v>
          </cell>
          <cell r="C1466">
            <v>1</v>
          </cell>
          <cell r="D1466" t="str">
            <v>L403</v>
          </cell>
          <cell r="E1466">
            <v>3</v>
          </cell>
          <cell r="F1466">
            <v>3</v>
          </cell>
        </row>
        <row r="1467">
          <cell r="A1467" t="str">
            <v>LSCK01</v>
          </cell>
          <cell r="B1467">
            <v>12</v>
          </cell>
          <cell r="C1467">
            <v>0.75</v>
          </cell>
          <cell r="D1467" t="str">
            <v>L403</v>
          </cell>
          <cell r="E1467">
            <v>7</v>
          </cell>
          <cell r="F1467">
            <v>7</v>
          </cell>
        </row>
        <row r="1468">
          <cell r="A1468" t="str">
            <v>LSCK01</v>
          </cell>
          <cell r="B1468">
            <v>12</v>
          </cell>
          <cell r="C1468">
            <v>1</v>
          </cell>
          <cell r="D1468" t="str">
            <v>L403</v>
          </cell>
          <cell r="E1468">
            <v>0</v>
          </cell>
          <cell r="F1468">
            <v>1</v>
          </cell>
        </row>
        <row r="1469">
          <cell r="A1469" t="str">
            <v>LSCK01</v>
          </cell>
          <cell r="B1469">
            <v>12</v>
          </cell>
          <cell r="C1469">
            <v>1.5</v>
          </cell>
          <cell r="D1469" t="str">
            <v>L403</v>
          </cell>
          <cell r="E1469">
            <v>7</v>
          </cell>
          <cell r="F1469">
            <v>6</v>
          </cell>
        </row>
        <row r="1470">
          <cell r="A1470" t="str">
            <v>LSCK01</v>
          </cell>
          <cell r="B1470">
            <v>14</v>
          </cell>
          <cell r="C1470">
            <v>0.75</v>
          </cell>
          <cell r="D1470" t="str">
            <v>L403</v>
          </cell>
          <cell r="E1470">
            <v>6</v>
          </cell>
          <cell r="F1470">
            <v>7</v>
          </cell>
        </row>
        <row r="1471">
          <cell r="A1471" t="str">
            <v>LSCK01</v>
          </cell>
          <cell r="B1471">
            <v>14</v>
          </cell>
          <cell r="C1471">
            <v>1</v>
          </cell>
          <cell r="D1471" t="str">
            <v>L403</v>
          </cell>
          <cell r="E1471">
            <v>3</v>
          </cell>
          <cell r="F1471">
            <v>3</v>
          </cell>
        </row>
        <row r="1472">
          <cell r="A1472" t="str">
            <v>LSCK01</v>
          </cell>
          <cell r="B1472">
            <v>16</v>
          </cell>
          <cell r="C1472">
            <v>0.75</v>
          </cell>
          <cell r="D1472" t="str">
            <v>L403</v>
          </cell>
          <cell r="E1472">
            <v>4</v>
          </cell>
          <cell r="F1472">
            <v>4</v>
          </cell>
        </row>
        <row r="1473">
          <cell r="A1473" t="str">
            <v>LSCK01</v>
          </cell>
          <cell r="B1473">
            <v>16</v>
          </cell>
          <cell r="C1473">
            <v>1.5</v>
          </cell>
          <cell r="D1473" t="str">
            <v>L403</v>
          </cell>
          <cell r="E1473">
            <v>6</v>
          </cell>
          <cell r="F1473">
            <v>6</v>
          </cell>
        </row>
        <row r="1474">
          <cell r="A1474" t="str">
            <v>LSCK01</v>
          </cell>
          <cell r="B1474">
            <v>18</v>
          </cell>
          <cell r="C1474">
            <v>0.75</v>
          </cell>
          <cell r="D1474" t="str">
            <v>L403</v>
          </cell>
          <cell r="E1474">
            <v>0</v>
          </cell>
          <cell r="F1474">
            <v>1</v>
          </cell>
        </row>
        <row r="1475">
          <cell r="A1475" t="str">
            <v>LSCK01</v>
          </cell>
          <cell r="B1475">
            <v>20</v>
          </cell>
          <cell r="C1475">
            <v>0.75</v>
          </cell>
          <cell r="D1475" t="str">
            <v>L403</v>
          </cell>
          <cell r="E1475">
            <v>16</v>
          </cell>
          <cell r="F1475">
            <v>16</v>
          </cell>
        </row>
        <row r="1476">
          <cell r="A1476" t="str">
            <v>LSCK01</v>
          </cell>
          <cell r="B1476">
            <v>20</v>
          </cell>
          <cell r="C1476">
            <v>1</v>
          </cell>
          <cell r="D1476" t="str">
            <v>L403</v>
          </cell>
          <cell r="E1476">
            <v>7</v>
          </cell>
          <cell r="F1476">
            <v>7</v>
          </cell>
        </row>
        <row r="1477">
          <cell r="A1477" t="str">
            <v>LSCK01</v>
          </cell>
          <cell r="B1477">
            <v>20</v>
          </cell>
          <cell r="C1477">
            <v>1.5</v>
          </cell>
          <cell r="D1477" t="str">
            <v>L403</v>
          </cell>
          <cell r="E1477">
            <v>4</v>
          </cell>
          <cell r="F1477">
            <v>6</v>
          </cell>
        </row>
        <row r="1478">
          <cell r="A1478" t="str">
            <v>LSCK01</v>
          </cell>
          <cell r="B1478">
            <v>24</v>
          </cell>
          <cell r="C1478">
            <v>0.75</v>
          </cell>
          <cell r="D1478" t="str">
            <v>L403</v>
          </cell>
          <cell r="E1478">
            <v>14</v>
          </cell>
          <cell r="F1478">
            <v>16</v>
          </cell>
        </row>
        <row r="1479">
          <cell r="A1479" t="str">
            <v>LSCK01</v>
          </cell>
          <cell r="B1479">
            <v>24</v>
          </cell>
          <cell r="C1479">
            <v>1</v>
          </cell>
          <cell r="D1479" t="str">
            <v>L403</v>
          </cell>
          <cell r="E1479">
            <v>5</v>
          </cell>
          <cell r="F1479">
            <v>5</v>
          </cell>
        </row>
        <row r="1480">
          <cell r="A1480" t="str">
            <v>LSCK01</v>
          </cell>
          <cell r="B1480">
            <v>24</v>
          </cell>
          <cell r="C1480">
            <v>1.5</v>
          </cell>
          <cell r="D1480" t="str">
            <v>L403</v>
          </cell>
          <cell r="E1480">
            <v>6</v>
          </cell>
          <cell r="F1480">
            <v>8</v>
          </cell>
        </row>
        <row r="1481">
          <cell r="A1481" t="str">
            <v>LSCK01</v>
          </cell>
          <cell r="B1481">
            <v>30</v>
          </cell>
          <cell r="C1481">
            <v>0.75</v>
          </cell>
          <cell r="D1481" t="str">
            <v>L403</v>
          </cell>
          <cell r="E1481">
            <v>11</v>
          </cell>
          <cell r="F1481">
            <v>11</v>
          </cell>
        </row>
        <row r="1482">
          <cell r="A1482" t="str">
            <v>LSCK01</v>
          </cell>
          <cell r="B1482">
            <v>30</v>
          </cell>
          <cell r="C1482">
            <v>1</v>
          </cell>
          <cell r="D1482" t="str">
            <v>L403</v>
          </cell>
          <cell r="E1482">
            <v>6</v>
          </cell>
          <cell r="F1482">
            <v>6</v>
          </cell>
        </row>
        <row r="1483">
          <cell r="A1483" t="str">
            <v>LSCK01</v>
          </cell>
          <cell r="B1483">
            <v>30</v>
          </cell>
          <cell r="C1483">
            <v>1.5</v>
          </cell>
          <cell r="D1483" t="str">
            <v>L403</v>
          </cell>
          <cell r="E1483">
            <v>9</v>
          </cell>
          <cell r="F1483">
            <v>9</v>
          </cell>
        </row>
        <row r="1484">
          <cell r="A1484" t="str">
            <v>LSCK01</v>
          </cell>
          <cell r="B1484">
            <v>36</v>
          </cell>
          <cell r="C1484">
            <v>1.5</v>
          </cell>
          <cell r="D1484" t="str">
            <v>L403</v>
          </cell>
          <cell r="E1484">
            <v>1</v>
          </cell>
          <cell r="F1484">
            <v>1</v>
          </cell>
        </row>
        <row r="1485">
          <cell r="A1485" t="str">
            <v>LSCK02</v>
          </cell>
          <cell r="B1485">
            <v>6</v>
          </cell>
          <cell r="C1485">
            <v>0.75</v>
          </cell>
          <cell r="D1485" t="str">
            <v>L403</v>
          </cell>
          <cell r="E1485">
            <v>3</v>
          </cell>
          <cell r="F1485">
            <v>3</v>
          </cell>
        </row>
        <row r="1486">
          <cell r="A1486" t="str">
            <v>LSCK02</v>
          </cell>
          <cell r="B1486">
            <v>8</v>
          </cell>
          <cell r="C1486">
            <v>1.5</v>
          </cell>
          <cell r="D1486" t="str">
            <v>L403</v>
          </cell>
          <cell r="E1486">
            <v>3</v>
          </cell>
          <cell r="F1486">
            <v>3</v>
          </cell>
        </row>
        <row r="1487">
          <cell r="A1487" t="str">
            <v>LSCK02</v>
          </cell>
          <cell r="B1487">
            <v>10</v>
          </cell>
          <cell r="C1487">
            <v>0.75</v>
          </cell>
          <cell r="D1487" t="str">
            <v>L403</v>
          </cell>
          <cell r="E1487">
            <v>9</v>
          </cell>
          <cell r="F1487">
            <v>9</v>
          </cell>
        </row>
        <row r="1488">
          <cell r="A1488" t="str">
            <v>LSDJ01</v>
          </cell>
          <cell r="B1488">
            <v>2</v>
          </cell>
          <cell r="C1488">
            <v>0.75</v>
          </cell>
          <cell r="D1488" t="str">
            <v>L403</v>
          </cell>
          <cell r="E1488">
            <v>132</v>
          </cell>
          <cell r="F1488">
            <v>130</v>
          </cell>
        </row>
        <row r="1489">
          <cell r="A1489" t="str">
            <v>LSDJ01</v>
          </cell>
          <cell r="B1489">
            <v>2</v>
          </cell>
          <cell r="C1489">
            <v>1</v>
          </cell>
          <cell r="D1489" t="str">
            <v>L403</v>
          </cell>
          <cell r="E1489">
            <v>38</v>
          </cell>
          <cell r="F1489">
            <v>38</v>
          </cell>
        </row>
        <row r="1490">
          <cell r="A1490" t="str">
            <v>LSDJ01</v>
          </cell>
          <cell r="B1490">
            <v>2</v>
          </cell>
          <cell r="C1490">
            <v>1.5</v>
          </cell>
          <cell r="D1490" t="str">
            <v>L403</v>
          </cell>
          <cell r="E1490">
            <v>3</v>
          </cell>
          <cell r="F1490">
            <v>3</v>
          </cell>
        </row>
        <row r="1491">
          <cell r="A1491" t="str">
            <v>LSDJ01</v>
          </cell>
          <cell r="B1491">
            <v>2.5</v>
          </cell>
          <cell r="C1491">
            <v>0.75</v>
          </cell>
          <cell r="D1491" t="str">
            <v>L403</v>
          </cell>
          <cell r="E1491">
            <v>0</v>
          </cell>
          <cell r="F1491">
            <v>2</v>
          </cell>
        </row>
        <row r="1492">
          <cell r="A1492" t="str">
            <v>LSDJ01</v>
          </cell>
          <cell r="B1492">
            <v>3</v>
          </cell>
          <cell r="C1492">
            <v>0.75</v>
          </cell>
          <cell r="D1492" t="str">
            <v>L403</v>
          </cell>
          <cell r="E1492">
            <v>72</v>
          </cell>
          <cell r="F1492">
            <v>75</v>
          </cell>
        </row>
        <row r="1493">
          <cell r="A1493" t="str">
            <v>LSDJ01</v>
          </cell>
          <cell r="B1493">
            <v>3</v>
          </cell>
          <cell r="C1493">
            <v>1</v>
          </cell>
          <cell r="D1493" t="str">
            <v>L403</v>
          </cell>
          <cell r="E1493">
            <v>12</v>
          </cell>
          <cell r="F1493">
            <v>12</v>
          </cell>
        </row>
        <row r="1494">
          <cell r="A1494" t="str">
            <v>LSDJ01</v>
          </cell>
          <cell r="B1494">
            <v>3</v>
          </cell>
          <cell r="C1494">
            <v>1.5</v>
          </cell>
          <cell r="D1494" t="str">
            <v>L403</v>
          </cell>
          <cell r="E1494">
            <v>5</v>
          </cell>
          <cell r="F1494">
            <v>5</v>
          </cell>
        </row>
        <row r="1495">
          <cell r="A1495" t="str">
            <v>LSDJ01</v>
          </cell>
          <cell r="B1495">
            <v>4</v>
          </cell>
          <cell r="C1495">
            <v>0.75</v>
          </cell>
          <cell r="D1495" t="str">
            <v>L403</v>
          </cell>
          <cell r="E1495">
            <v>90</v>
          </cell>
          <cell r="F1495">
            <v>89</v>
          </cell>
        </row>
        <row r="1496">
          <cell r="A1496" t="str">
            <v>LSDJ01</v>
          </cell>
          <cell r="B1496">
            <v>4</v>
          </cell>
          <cell r="C1496">
            <v>1</v>
          </cell>
          <cell r="D1496" t="str">
            <v>L403</v>
          </cell>
          <cell r="E1496">
            <v>8</v>
          </cell>
          <cell r="F1496">
            <v>9</v>
          </cell>
        </row>
        <row r="1497">
          <cell r="A1497" t="str">
            <v>LSDJ01</v>
          </cell>
          <cell r="B1497">
            <v>4</v>
          </cell>
          <cell r="C1497">
            <v>1.5</v>
          </cell>
          <cell r="D1497" t="str">
            <v>L403</v>
          </cell>
          <cell r="E1497">
            <v>7</v>
          </cell>
          <cell r="F1497">
            <v>7</v>
          </cell>
        </row>
        <row r="1498">
          <cell r="A1498" t="str">
            <v>LSDJ01</v>
          </cell>
          <cell r="B1498">
            <v>6</v>
          </cell>
          <cell r="C1498">
            <v>0.75</v>
          </cell>
          <cell r="D1498" t="str">
            <v>L403</v>
          </cell>
          <cell r="E1498">
            <v>77</v>
          </cell>
          <cell r="F1498">
            <v>84</v>
          </cell>
        </row>
        <row r="1499">
          <cell r="A1499" t="str">
            <v>LSDJ01</v>
          </cell>
          <cell r="B1499">
            <v>6</v>
          </cell>
          <cell r="C1499">
            <v>1</v>
          </cell>
          <cell r="D1499" t="str">
            <v>L403</v>
          </cell>
          <cell r="E1499">
            <v>8</v>
          </cell>
          <cell r="F1499">
            <v>8</v>
          </cell>
        </row>
        <row r="1500">
          <cell r="A1500" t="str">
            <v>LSDJ01</v>
          </cell>
          <cell r="B1500">
            <v>6</v>
          </cell>
          <cell r="C1500">
            <v>1.5</v>
          </cell>
          <cell r="D1500" t="str">
            <v>L403</v>
          </cell>
          <cell r="E1500">
            <v>5</v>
          </cell>
          <cell r="F1500">
            <v>5</v>
          </cell>
        </row>
        <row r="1501">
          <cell r="A1501" t="str">
            <v>LSDJ01</v>
          </cell>
          <cell r="B1501">
            <v>8</v>
          </cell>
          <cell r="C1501">
            <v>0.75</v>
          </cell>
          <cell r="D1501" t="str">
            <v>L403</v>
          </cell>
          <cell r="E1501">
            <v>26</v>
          </cell>
          <cell r="F1501">
            <v>27</v>
          </cell>
        </row>
        <row r="1502">
          <cell r="A1502" t="str">
            <v>LSDJ01</v>
          </cell>
          <cell r="B1502">
            <v>8</v>
          </cell>
          <cell r="C1502">
            <v>1</v>
          </cell>
          <cell r="D1502" t="str">
            <v>L403</v>
          </cell>
          <cell r="E1502">
            <v>13</v>
          </cell>
          <cell r="F1502">
            <v>19</v>
          </cell>
        </row>
        <row r="1503">
          <cell r="A1503" t="str">
            <v>LSDJ01</v>
          </cell>
          <cell r="B1503">
            <v>10</v>
          </cell>
          <cell r="C1503">
            <v>0.75</v>
          </cell>
          <cell r="D1503" t="str">
            <v>L403</v>
          </cell>
          <cell r="E1503">
            <v>23</v>
          </cell>
          <cell r="F1503">
            <v>26</v>
          </cell>
        </row>
        <row r="1504">
          <cell r="A1504" t="str">
            <v>LSDJ01</v>
          </cell>
          <cell r="B1504">
            <v>10</v>
          </cell>
          <cell r="C1504">
            <v>1</v>
          </cell>
          <cell r="D1504" t="str">
            <v>L403</v>
          </cell>
          <cell r="E1504">
            <v>2</v>
          </cell>
          <cell r="F1504">
            <v>2</v>
          </cell>
        </row>
        <row r="1505">
          <cell r="A1505" t="str">
            <v>LSDJ01</v>
          </cell>
          <cell r="B1505">
            <v>10</v>
          </cell>
          <cell r="C1505">
            <v>1.5</v>
          </cell>
          <cell r="D1505" t="str">
            <v>L403</v>
          </cell>
          <cell r="E1505">
            <v>2</v>
          </cell>
          <cell r="F1505">
            <v>2</v>
          </cell>
        </row>
        <row r="1506">
          <cell r="A1506" t="str">
            <v>LSDJ01</v>
          </cell>
          <cell r="B1506">
            <v>12</v>
          </cell>
          <cell r="C1506">
            <v>0.75</v>
          </cell>
          <cell r="D1506" t="str">
            <v>L403</v>
          </cell>
          <cell r="E1506">
            <v>22</v>
          </cell>
          <cell r="F1506">
            <v>22</v>
          </cell>
        </row>
        <row r="1507">
          <cell r="A1507" t="str">
            <v>LSDJ01</v>
          </cell>
          <cell r="B1507">
            <v>12</v>
          </cell>
          <cell r="C1507">
            <v>1.5</v>
          </cell>
          <cell r="D1507" t="str">
            <v>L403</v>
          </cell>
          <cell r="E1507">
            <v>1</v>
          </cell>
          <cell r="F1507">
            <v>1</v>
          </cell>
        </row>
        <row r="1508">
          <cell r="A1508" t="str">
            <v>LSDJ01</v>
          </cell>
          <cell r="B1508">
            <v>14</v>
          </cell>
          <cell r="C1508">
            <v>0.75</v>
          </cell>
          <cell r="D1508" t="str">
            <v>L403</v>
          </cell>
          <cell r="E1508">
            <v>9</v>
          </cell>
          <cell r="F1508">
            <v>13</v>
          </cell>
        </row>
        <row r="1509">
          <cell r="A1509" t="str">
            <v>LSDJ01</v>
          </cell>
          <cell r="B1509">
            <v>14</v>
          </cell>
          <cell r="C1509">
            <v>1</v>
          </cell>
          <cell r="D1509" t="str">
            <v>L403</v>
          </cell>
          <cell r="E1509">
            <v>3</v>
          </cell>
          <cell r="F1509">
            <v>5</v>
          </cell>
        </row>
        <row r="1510">
          <cell r="A1510" t="str">
            <v>LSDJ01</v>
          </cell>
          <cell r="B1510">
            <v>16</v>
          </cell>
          <cell r="C1510">
            <v>0.75</v>
          </cell>
          <cell r="D1510" t="str">
            <v>L403</v>
          </cell>
          <cell r="E1510">
            <v>4</v>
          </cell>
          <cell r="F1510">
            <v>4</v>
          </cell>
        </row>
        <row r="1511">
          <cell r="A1511" t="str">
            <v>LSDJ01</v>
          </cell>
          <cell r="B1511">
            <v>16</v>
          </cell>
          <cell r="C1511">
            <v>1</v>
          </cell>
          <cell r="D1511" t="str">
            <v>L403</v>
          </cell>
          <cell r="E1511">
            <v>3</v>
          </cell>
          <cell r="F1511">
            <v>3</v>
          </cell>
        </row>
        <row r="1512">
          <cell r="A1512" t="str">
            <v>LSDJ01</v>
          </cell>
          <cell r="B1512">
            <v>18</v>
          </cell>
          <cell r="C1512">
            <v>0.75</v>
          </cell>
          <cell r="D1512" t="str">
            <v>L403</v>
          </cell>
          <cell r="E1512">
            <v>3</v>
          </cell>
          <cell r="F1512">
            <v>3</v>
          </cell>
        </row>
        <row r="1513">
          <cell r="A1513" t="str">
            <v>LSDJ01</v>
          </cell>
          <cell r="B1513">
            <v>18</v>
          </cell>
          <cell r="C1513">
            <v>1</v>
          </cell>
          <cell r="D1513" t="str">
            <v>L403</v>
          </cell>
          <cell r="E1513">
            <v>1</v>
          </cell>
          <cell r="F1513">
            <v>1</v>
          </cell>
        </row>
        <row r="1514">
          <cell r="A1514" t="str">
            <v>LSDJ01</v>
          </cell>
          <cell r="B1514">
            <v>20</v>
          </cell>
          <cell r="C1514">
            <v>0.75</v>
          </cell>
          <cell r="D1514" t="str">
            <v>L403</v>
          </cell>
          <cell r="E1514">
            <v>2</v>
          </cell>
          <cell r="F1514">
            <v>2</v>
          </cell>
        </row>
        <row r="1515">
          <cell r="A1515" t="str">
            <v>LSDJ01</v>
          </cell>
          <cell r="B1515">
            <v>20</v>
          </cell>
          <cell r="C1515">
            <v>1</v>
          </cell>
          <cell r="D1515" t="str">
            <v>L403</v>
          </cell>
          <cell r="E1515">
            <v>2</v>
          </cell>
          <cell r="F1515">
            <v>4</v>
          </cell>
        </row>
        <row r="1516">
          <cell r="A1516" t="str">
            <v>LSDJ01</v>
          </cell>
          <cell r="B1516">
            <v>20</v>
          </cell>
          <cell r="C1516">
            <v>1.5</v>
          </cell>
          <cell r="D1516" t="str">
            <v>L403</v>
          </cell>
          <cell r="E1516">
            <v>1</v>
          </cell>
          <cell r="F1516">
            <v>1</v>
          </cell>
        </row>
        <row r="1517">
          <cell r="A1517" t="str">
            <v>LSDJ01</v>
          </cell>
          <cell r="B1517">
            <v>24</v>
          </cell>
          <cell r="C1517">
            <v>0.75</v>
          </cell>
          <cell r="D1517" t="str">
            <v>L403</v>
          </cell>
          <cell r="E1517">
            <v>18</v>
          </cell>
          <cell r="F1517">
            <v>32</v>
          </cell>
        </row>
        <row r="1518">
          <cell r="A1518" t="str">
            <v>LSDJ01</v>
          </cell>
          <cell r="B1518">
            <v>24</v>
          </cell>
          <cell r="C1518">
            <v>1</v>
          </cell>
          <cell r="D1518" t="str">
            <v>L403</v>
          </cell>
          <cell r="E1518">
            <v>15</v>
          </cell>
          <cell r="F1518">
            <v>18</v>
          </cell>
        </row>
        <row r="1519">
          <cell r="A1519" t="str">
            <v>LSDJ01</v>
          </cell>
          <cell r="B1519">
            <v>24</v>
          </cell>
          <cell r="C1519">
            <v>1.5</v>
          </cell>
          <cell r="D1519" t="str">
            <v>L403</v>
          </cell>
          <cell r="E1519">
            <v>12</v>
          </cell>
          <cell r="F1519">
            <v>12</v>
          </cell>
        </row>
        <row r="1520">
          <cell r="A1520" t="str">
            <v>LSDJ01</v>
          </cell>
          <cell r="B1520">
            <v>30</v>
          </cell>
          <cell r="C1520">
            <v>0.75</v>
          </cell>
          <cell r="D1520" t="str">
            <v>L403</v>
          </cell>
          <cell r="E1520">
            <v>30</v>
          </cell>
          <cell r="F1520">
            <v>29</v>
          </cell>
        </row>
        <row r="1521">
          <cell r="A1521" t="str">
            <v>LSDJ01</v>
          </cell>
          <cell r="B1521">
            <v>30</v>
          </cell>
          <cell r="C1521">
            <v>1</v>
          </cell>
          <cell r="D1521" t="str">
            <v>L403</v>
          </cell>
          <cell r="E1521">
            <v>11</v>
          </cell>
          <cell r="F1521">
            <v>13</v>
          </cell>
        </row>
        <row r="1522">
          <cell r="A1522" t="str">
            <v>LSDJ01</v>
          </cell>
          <cell r="B1522">
            <v>30</v>
          </cell>
          <cell r="C1522">
            <v>1.5</v>
          </cell>
          <cell r="D1522" t="str">
            <v>L403</v>
          </cell>
          <cell r="E1522">
            <v>5</v>
          </cell>
          <cell r="F1522">
            <v>5</v>
          </cell>
        </row>
        <row r="1523">
          <cell r="A1523" t="str">
            <v>LSDJ01</v>
          </cell>
          <cell r="B1523">
            <v>48</v>
          </cell>
          <cell r="C1523">
            <v>0.75</v>
          </cell>
          <cell r="D1523" t="str">
            <v>L403</v>
          </cell>
          <cell r="E1523">
            <v>4</v>
          </cell>
          <cell r="F1523">
            <v>4</v>
          </cell>
        </row>
        <row r="1524">
          <cell r="A1524" t="str">
            <v>LSDJ01</v>
          </cell>
          <cell r="B1524">
            <v>48</v>
          </cell>
          <cell r="C1524">
            <v>1</v>
          </cell>
          <cell r="D1524" t="str">
            <v>L403</v>
          </cell>
          <cell r="E1524">
            <v>1</v>
          </cell>
          <cell r="F1524">
            <v>1</v>
          </cell>
        </row>
        <row r="1525">
          <cell r="A1525" t="str">
            <v>LSDJ01</v>
          </cell>
          <cell r="B1525">
            <v>48</v>
          </cell>
          <cell r="C1525">
            <v>1.5</v>
          </cell>
          <cell r="D1525" t="str">
            <v>L403</v>
          </cell>
          <cell r="E1525">
            <v>3</v>
          </cell>
          <cell r="F1525">
            <v>3</v>
          </cell>
        </row>
        <row r="1526">
          <cell r="A1526" t="str">
            <v>LSDJ01</v>
          </cell>
          <cell r="B1526">
            <v>66</v>
          </cell>
          <cell r="C1526">
            <v>0.75</v>
          </cell>
          <cell r="D1526" t="str">
            <v>L403</v>
          </cell>
          <cell r="E1526">
            <v>5</v>
          </cell>
          <cell r="F1526">
            <v>5</v>
          </cell>
        </row>
        <row r="1527">
          <cell r="A1527" t="str">
            <v>LSDJ01</v>
          </cell>
          <cell r="B1527">
            <v>66</v>
          </cell>
          <cell r="C1527">
            <v>1</v>
          </cell>
          <cell r="D1527" t="str">
            <v>L403</v>
          </cell>
          <cell r="E1527">
            <v>0</v>
          </cell>
          <cell r="F1527">
            <v>1</v>
          </cell>
        </row>
        <row r="1528">
          <cell r="A1528" t="str">
            <v>LSDJ01</v>
          </cell>
          <cell r="B1528">
            <v>66</v>
          </cell>
          <cell r="C1528">
            <v>1.5</v>
          </cell>
          <cell r="D1528" t="str">
            <v>L403</v>
          </cell>
          <cell r="E1528">
            <v>3</v>
          </cell>
          <cell r="F1528">
            <v>3</v>
          </cell>
        </row>
        <row r="1529">
          <cell r="A1529" t="str">
            <v>LSLJ01</v>
          </cell>
          <cell r="B1529">
            <v>2</v>
          </cell>
          <cell r="C1529">
            <v>0.75</v>
          </cell>
          <cell r="D1529" t="str">
            <v>L404</v>
          </cell>
          <cell r="E1529">
            <v>8</v>
          </cell>
          <cell r="F1529">
            <v>10</v>
          </cell>
        </row>
        <row r="1530">
          <cell r="A1530" t="str">
            <v>LSLJ01</v>
          </cell>
          <cell r="B1530">
            <v>2</v>
          </cell>
          <cell r="C1530">
            <v>1</v>
          </cell>
          <cell r="D1530" t="str">
            <v>L404</v>
          </cell>
          <cell r="E1530">
            <v>0</v>
          </cell>
          <cell r="F1530">
            <v>9</v>
          </cell>
        </row>
        <row r="1531">
          <cell r="A1531" t="str">
            <v>LSLJ01</v>
          </cell>
          <cell r="B1531">
            <v>3</v>
          </cell>
          <cell r="C1531">
            <v>0.75</v>
          </cell>
          <cell r="D1531" t="str">
            <v>L404</v>
          </cell>
          <cell r="E1531">
            <v>3</v>
          </cell>
          <cell r="F1531">
            <v>11</v>
          </cell>
        </row>
        <row r="1532">
          <cell r="A1532" t="str">
            <v>LSLJ01</v>
          </cell>
          <cell r="B1532">
            <v>3</v>
          </cell>
          <cell r="C1532">
            <v>1</v>
          </cell>
          <cell r="D1532" t="str">
            <v>L404</v>
          </cell>
          <cell r="E1532">
            <v>1</v>
          </cell>
          <cell r="F1532">
            <v>2</v>
          </cell>
        </row>
        <row r="1533">
          <cell r="A1533" t="str">
            <v>LSLJ01</v>
          </cell>
          <cell r="B1533">
            <v>3</v>
          </cell>
          <cell r="C1533">
            <v>1.5</v>
          </cell>
          <cell r="D1533" t="str">
            <v>L404</v>
          </cell>
          <cell r="E1533">
            <v>0</v>
          </cell>
          <cell r="F1533">
            <v>1</v>
          </cell>
        </row>
        <row r="1534">
          <cell r="A1534" t="str">
            <v>LSLJ01</v>
          </cell>
          <cell r="B1534">
            <v>4</v>
          </cell>
          <cell r="C1534">
            <v>0.75</v>
          </cell>
          <cell r="D1534" t="str">
            <v>L404</v>
          </cell>
          <cell r="E1534">
            <v>0</v>
          </cell>
          <cell r="F1534">
            <v>7</v>
          </cell>
        </row>
        <row r="1535">
          <cell r="A1535" t="str">
            <v>LSLJ01</v>
          </cell>
          <cell r="B1535">
            <v>4</v>
          </cell>
          <cell r="C1535">
            <v>1</v>
          </cell>
          <cell r="D1535" t="str">
            <v>L404</v>
          </cell>
          <cell r="E1535">
            <v>2</v>
          </cell>
          <cell r="F1535">
            <v>4</v>
          </cell>
        </row>
        <row r="1536">
          <cell r="A1536" t="str">
            <v>LSLJ01</v>
          </cell>
          <cell r="B1536">
            <v>6</v>
          </cell>
          <cell r="C1536">
            <v>0.75</v>
          </cell>
          <cell r="D1536" t="str">
            <v>L404</v>
          </cell>
          <cell r="E1536">
            <v>1</v>
          </cell>
          <cell r="F1536">
            <v>2</v>
          </cell>
        </row>
        <row r="1537">
          <cell r="A1537" t="str">
            <v>LSLJ01</v>
          </cell>
          <cell r="B1537">
            <v>6</v>
          </cell>
          <cell r="C1537">
            <v>1</v>
          </cell>
          <cell r="D1537" t="str">
            <v>L404</v>
          </cell>
          <cell r="E1537">
            <v>1</v>
          </cell>
          <cell r="F1537">
            <v>1</v>
          </cell>
        </row>
        <row r="1538">
          <cell r="A1538" t="str">
            <v>LSLJ01</v>
          </cell>
          <cell r="B1538">
            <v>8</v>
          </cell>
          <cell r="C1538">
            <v>0.75</v>
          </cell>
          <cell r="D1538" t="str">
            <v>L404</v>
          </cell>
          <cell r="E1538">
            <v>4</v>
          </cell>
          <cell r="F1538">
            <v>9</v>
          </cell>
        </row>
        <row r="1539">
          <cell r="A1539" t="str">
            <v>LSLJ01</v>
          </cell>
          <cell r="B1539">
            <v>8</v>
          </cell>
          <cell r="C1539">
            <v>1</v>
          </cell>
          <cell r="D1539" t="str">
            <v>L404</v>
          </cell>
          <cell r="E1539">
            <v>4</v>
          </cell>
          <cell r="F1539">
            <v>11</v>
          </cell>
        </row>
        <row r="1540">
          <cell r="A1540" t="str">
            <v>LSLJ01</v>
          </cell>
          <cell r="B1540">
            <v>8</v>
          </cell>
          <cell r="C1540">
            <v>1.5</v>
          </cell>
          <cell r="D1540" t="str">
            <v>L404</v>
          </cell>
          <cell r="E1540">
            <v>2</v>
          </cell>
          <cell r="F1540">
            <v>8</v>
          </cell>
        </row>
        <row r="1541">
          <cell r="A1541" t="str">
            <v>LSLJ01</v>
          </cell>
          <cell r="B1541">
            <v>10</v>
          </cell>
          <cell r="C1541">
            <v>0.75</v>
          </cell>
          <cell r="D1541" t="str">
            <v>L404</v>
          </cell>
          <cell r="E1541">
            <v>5</v>
          </cell>
          <cell r="F1541">
            <v>5</v>
          </cell>
        </row>
        <row r="1542">
          <cell r="A1542" t="str">
            <v>LSLJ01</v>
          </cell>
          <cell r="B1542">
            <v>10</v>
          </cell>
          <cell r="C1542">
            <v>1</v>
          </cell>
          <cell r="D1542" t="str">
            <v>L404</v>
          </cell>
          <cell r="E1542">
            <v>2</v>
          </cell>
          <cell r="F1542">
            <v>4</v>
          </cell>
        </row>
        <row r="1543">
          <cell r="A1543" t="str">
            <v>LSLJ01</v>
          </cell>
          <cell r="B1543">
            <v>10</v>
          </cell>
          <cell r="C1543">
            <v>1.5</v>
          </cell>
          <cell r="D1543" t="str">
            <v>L404</v>
          </cell>
          <cell r="E1543">
            <v>3</v>
          </cell>
          <cell r="F1543">
            <v>3</v>
          </cell>
        </row>
        <row r="1544">
          <cell r="A1544" t="str">
            <v>LSLJ01</v>
          </cell>
          <cell r="B1544">
            <v>12</v>
          </cell>
          <cell r="C1544">
            <v>0.75</v>
          </cell>
          <cell r="D1544" t="str">
            <v>L404</v>
          </cell>
          <cell r="E1544">
            <v>4</v>
          </cell>
          <cell r="F1544">
            <v>4</v>
          </cell>
        </row>
        <row r="1545">
          <cell r="A1545" t="str">
            <v>LSLJ01</v>
          </cell>
          <cell r="B1545">
            <v>12</v>
          </cell>
          <cell r="C1545">
            <v>1</v>
          </cell>
          <cell r="D1545" t="str">
            <v>L404</v>
          </cell>
          <cell r="E1545">
            <v>10</v>
          </cell>
          <cell r="F1545">
            <v>13</v>
          </cell>
        </row>
        <row r="1546">
          <cell r="A1546" t="str">
            <v>LSLJ01</v>
          </cell>
          <cell r="B1546">
            <v>12</v>
          </cell>
          <cell r="C1546">
            <v>1.5</v>
          </cell>
          <cell r="D1546" t="str">
            <v>L404</v>
          </cell>
          <cell r="E1546">
            <v>1</v>
          </cell>
          <cell r="F1546">
            <v>4</v>
          </cell>
        </row>
        <row r="1547">
          <cell r="A1547" t="str">
            <v>LSLJ01</v>
          </cell>
          <cell r="B1547">
            <v>18</v>
          </cell>
          <cell r="C1547">
            <v>1</v>
          </cell>
          <cell r="D1547" t="str">
            <v>L404</v>
          </cell>
          <cell r="E1547">
            <v>1</v>
          </cell>
          <cell r="F1547">
            <v>1</v>
          </cell>
        </row>
        <row r="1548">
          <cell r="A1548" t="str">
            <v>LSLJ01</v>
          </cell>
          <cell r="B1548">
            <v>20</v>
          </cell>
          <cell r="C1548">
            <v>0.75</v>
          </cell>
          <cell r="D1548" t="str">
            <v>L404</v>
          </cell>
          <cell r="E1548">
            <v>6</v>
          </cell>
          <cell r="F1548">
            <v>7</v>
          </cell>
        </row>
        <row r="1549">
          <cell r="A1549" t="str">
            <v>LSLJ01</v>
          </cell>
          <cell r="B1549">
            <v>20</v>
          </cell>
          <cell r="C1549">
            <v>1</v>
          </cell>
          <cell r="D1549" t="str">
            <v>L404</v>
          </cell>
          <cell r="E1549">
            <v>0</v>
          </cell>
          <cell r="F1549">
            <v>1</v>
          </cell>
        </row>
        <row r="1550">
          <cell r="A1550" t="str">
            <v>LSLJ01</v>
          </cell>
          <cell r="B1550">
            <v>20</v>
          </cell>
          <cell r="C1550">
            <v>1.5</v>
          </cell>
          <cell r="D1550" t="str">
            <v>L404</v>
          </cell>
          <cell r="E1550">
            <v>3</v>
          </cell>
          <cell r="F1550">
            <v>4</v>
          </cell>
        </row>
        <row r="1551">
          <cell r="A1551" t="str">
            <v>LSLJ01</v>
          </cell>
          <cell r="B1551">
            <v>24</v>
          </cell>
          <cell r="C1551">
            <v>0.75</v>
          </cell>
          <cell r="D1551" t="str">
            <v>L404</v>
          </cell>
          <cell r="E1551">
            <v>7</v>
          </cell>
          <cell r="F1551">
            <v>7</v>
          </cell>
        </row>
        <row r="1552">
          <cell r="A1552" t="str">
            <v>LSLJ01</v>
          </cell>
          <cell r="B1552">
            <v>36</v>
          </cell>
          <cell r="C1552">
            <v>0.75</v>
          </cell>
          <cell r="D1552" t="str">
            <v>L404</v>
          </cell>
          <cell r="E1552">
            <v>1</v>
          </cell>
          <cell r="F1552">
            <v>1</v>
          </cell>
        </row>
        <row r="1553">
          <cell r="A1553" t="str">
            <v>LSLJ01</v>
          </cell>
          <cell r="B1553">
            <v>36</v>
          </cell>
          <cell r="C1553">
            <v>1</v>
          </cell>
          <cell r="D1553" t="str">
            <v>L404</v>
          </cell>
          <cell r="E1553">
            <v>0</v>
          </cell>
          <cell r="F1553">
            <v>1</v>
          </cell>
        </row>
        <row r="1554">
          <cell r="A1554" t="str">
            <v>LSLJ01</v>
          </cell>
          <cell r="B1554">
            <v>36</v>
          </cell>
          <cell r="C1554">
            <v>1.5</v>
          </cell>
          <cell r="D1554" t="str">
            <v>L404</v>
          </cell>
          <cell r="E1554">
            <v>3</v>
          </cell>
          <cell r="F1554">
            <v>5</v>
          </cell>
        </row>
        <row r="1555">
          <cell r="A1555" t="str">
            <v>LSLJ01A</v>
          </cell>
          <cell r="B1555">
            <v>16</v>
          </cell>
          <cell r="C1555">
            <v>1</v>
          </cell>
          <cell r="D1555" t="str">
            <v>L404</v>
          </cell>
          <cell r="E1555">
            <v>0</v>
          </cell>
          <cell r="F1555">
            <v>1</v>
          </cell>
        </row>
        <row r="1556">
          <cell r="A1556" t="str">
            <v>LSLJ01A</v>
          </cell>
          <cell r="B1556">
            <v>20</v>
          </cell>
          <cell r="C1556">
            <v>0.75</v>
          </cell>
          <cell r="D1556" t="str">
            <v>L404</v>
          </cell>
          <cell r="E1556">
            <v>9</v>
          </cell>
          <cell r="F1556">
            <v>15</v>
          </cell>
        </row>
        <row r="1557">
          <cell r="A1557" t="str">
            <v>LSLJ01A</v>
          </cell>
          <cell r="B1557">
            <v>20</v>
          </cell>
          <cell r="C1557">
            <v>1</v>
          </cell>
          <cell r="D1557" t="str">
            <v>L404</v>
          </cell>
          <cell r="E1557">
            <v>6</v>
          </cell>
          <cell r="F1557">
            <v>6</v>
          </cell>
        </row>
        <row r="1558">
          <cell r="A1558" t="str">
            <v>LSLJ01A</v>
          </cell>
          <cell r="B1558">
            <v>20</v>
          </cell>
          <cell r="C1558">
            <v>1.5</v>
          </cell>
          <cell r="D1558" t="str">
            <v>L404</v>
          </cell>
          <cell r="E1558">
            <v>6</v>
          </cell>
          <cell r="F1558">
            <v>3</v>
          </cell>
        </row>
        <row r="1559">
          <cell r="A1559" t="str">
            <v>LSSJ03</v>
          </cell>
          <cell r="B1559">
            <v>2</v>
          </cell>
          <cell r="C1559">
            <v>0.75</v>
          </cell>
          <cell r="D1559" t="str">
            <v>L405</v>
          </cell>
          <cell r="E1559">
            <v>22</v>
          </cell>
          <cell r="F1559">
            <v>15</v>
          </cell>
        </row>
        <row r="1560">
          <cell r="A1560" t="str">
            <v>LSSJ03</v>
          </cell>
          <cell r="B1560">
            <v>2</v>
          </cell>
          <cell r="C1560">
            <v>1</v>
          </cell>
          <cell r="D1560" t="str">
            <v>L405</v>
          </cell>
          <cell r="E1560">
            <v>1</v>
          </cell>
          <cell r="F1560">
            <v>5</v>
          </cell>
        </row>
        <row r="1561">
          <cell r="A1561" t="str">
            <v>LSSJ03</v>
          </cell>
          <cell r="B1561">
            <v>3</v>
          </cell>
          <cell r="C1561">
            <v>0.75</v>
          </cell>
          <cell r="D1561" t="str">
            <v>L405</v>
          </cell>
          <cell r="E1561">
            <v>3</v>
          </cell>
          <cell r="F1561">
            <v>10</v>
          </cell>
        </row>
        <row r="1562">
          <cell r="A1562" t="str">
            <v>LSSJ03</v>
          </cell>
          <cell r="B1562">
            <v>12</v>
          </cell>
          <cell r="C1562">
            <v>0.75</v>
          </cell>
          <cell r="D1562" t="str">
            <v>L405</v>
          </cell>
          <cell r="E1562">
            <v>4</v>
          </cell>
          <cell r="F1562">
            <v>4</v>
          </cell>
        </row>
        <row r="1563">
          <cell r="A1563" t="str">
            <v>LSSJ03</v>
          </cell>
          <cell r="B1563">
            <v>20</v>
          </cell>
          <cell r="C1563">
            <v>0.75</v>
          </cell>
          <cell r="D1563" t="str">
            <v>L405</v>
          </cell>
          <cell r="E1563">
            <v>1</v>
          </cell>
          <cell r="F1563">
            <v>1</v>
          </cell>
        </row>
        <row r="1564">
          <cell r="A1564" t="str">
            <v>LSSJ03</v>
          </cell>
          <cell r="B1564">
            <v>24</v>
          </cell>
          <cell r="C1564">
            <v>0.75</v>
          </cell>
          <cell r="D1564" t="str">
            <v>L405</v>
          </cell>
          <cell r="E1564">
            <v>5</v>
          </cell>
          <cell r="F1564">
            <v>6</v>
          </cell>
        </row>
        <row r="1565">
          <cell r="A1565" t="str">
            <v>LSSJ03</v>
          </cell>
          <cell r="B1565">
            <v>24</v>
          </cell>
          <cell r="C1565">
            <v>1</v>
          </cell>
          <cell r="D1565" t="str">
            <v>L405</v>
          </cell>
          <cell r="E1565">
            <v>4</v>
          </cell>
          <cell r="F1565">
            <v>4</v>
          </cell>
        </row>
        <row r="1566">
          <cell r="A1566" t="str">
            <v>LSSJ03</v>
          </cell>
          <cell r="B1566">
            <v>24</v>
          </cell>
          <cell r="C1566">
            <v>1.5</v>
          </cell>
          <cell r="D1566" t="str">
            <v>L405</v>
          </cell>
          <cell r="E1566">
            <v>4</v>
          </cell>
          <cell r="F1566">
            <v>4</v>
          </cell>
        </row>
        <row r="1567">
          <cell r="A1567" t="str">
            <v>LSSJ03</v>
          </cell>
          <cell r="B1567">
            <v>30</v>
          </cell>
          <cell r="C1567">
            <v>0.75</v>
          </cell>
          <cell r="D1567" t="str">
            <v>L405</v>
          </cell>
          <cell r="E1567">
            <v>1</v>
          </cell>
          <cell r="F1567">
            <v>1</v>
          </cell>
        </row>
        <row r="1568">
          <cell r="A1568" t="str">
            <v>LSSJ03</v>
          </cell>
          <cell r="B1568">
            <v>30</v>
          </cell>
          <cell r="C1568">
            <v>1</v>
          </cell>
          <cell r="D1568" t="str">
            <v>L405</v>
          </cell>
          <cell r="E1568">
            <v>1</v>
          </cell>
          <cell r="F1568">
            <v>1</v>
          </cell>
        </row>
        <row r="1569">
          <cell r="A1569" t="str">
            <v>LSSJ03</v>
          </cell>
          <cell r="B1569">
            <v>30</v>
          </cell>
          <cell r="C1569">
            <v>1.5</v>
          </cell>
          <cell r="D1569" t="str">
            <v>L405</v>
          </cell>
          <cell r="E1569">
            <v>1</v>
          </cell>
          <cell r="F1569">
            <v>1</v>
          </cell>
        </row>
        <row r="1570">
          <cell r="A1570" t="str">
            <v>LSSJ04</v>
          </cell>
          <cell r="B1570">
            <v>2</v>
          </cell>
          <cell r="C1570">
            <v>0.5</v>
          </cell>
          <cell r="D1570" t="str">
            <v>L405</v>
          </cell>
          <cell r="E1570">
            <v>8</v>
          </cell>
          <cell r="F1570">
            <v>14</v>
          </cell>
        </row>
        <row r="1571">
          <cell r="A1571" t="str">
            <v>LSSJ04</v>
          </cell>
          <cell r="B1571">
            <v>2</v>
          </cell>
          <cell r="C1571">
            <v>0.75</v>
          </cell>
          <cell r="D1571" t="str">
            <v>L405</v>
          </cell>
          <cell r="E1571">
            <v>92</v>
          </cell>
          <cell r="F1571">
            <v>93</v>
          </cell>
        </row>
        <row r="1572">
          <cell r="A1572" t="str">
            <v>LSSJ04</v>
          </cell>
          <cell r="B1572">
            <v>2</v>
          </cell>
          <cell r="C1572">
            <v>1</v>
          </cell>
          <cell r="D1572" t="str">
            <v>L405</v>
          </cell>
          <cell r="E1572">
            <v>26</v>
          </cell>
          <cell r="F1572">
            <v>28</v>
          </cell>
        </row>
        <row r="1573">
          <cell r="A1573" t="str">
            <v>LSSJ04</v>
          </cell>
          <cell r="B1573">
            <v>2</v>
          </cell>
          <cell r="C1573">
            <v>1.5</v>
          </cell>
          <cell r="D1573" t="str">
            <v>L405</v>
          </cell>
          <cell r="E1573">
            <v>2</v>
          </cell>
          <cell r="F1573">
            <v>2</v>
          </cell>
        </row>
        <row r="1574">
          <cell r="A1574" t="str">
            <v>LSSJ04</v>
          </cell>
          <cell r="B1574">
            <v>3</v>
          </cell>
          <cell r="C1574">
            <v>0.75</v>
          </cell>
          <cell r="D1574" t="str">
            <v>L405</v>
          </cell>
          <cell r="E1574">
            <v>42</v>
          </cell>
          <cell r="F1574">
            <v>82</v>
          </cell>
        </row>
        <row r="1575">
          <cell r="A1575" t="str">
            <v>LSSJ04</v>
          </cell>
          <cell r="B1575">
            <v>3</v>
          </cell>
          <cell r="C1575">
            <v>1</v>
          </cell>
          <cell r="D1575" t="str">
            <v>L405</v>
          </cell>
          <cell r="E1575">
            <v>7</v>
          </cell>
          <cell r="F1575">
            <v>10</v>
          </cell>
        </row>
        <row r="1576">
          <cell r="A1576" t="str">
            <v>LSSJ04</v>
          </cell>
          <cell r="B1576">
            <v>3</v>
          </cell>
          <cell r="C1576">
            <v>1.5</v>
          </cell>
          <cell r="D1576" t="str">
            <v>L405</v>
          </cell>
          <cell r="E1576">
            <v>3</v>
          </cell>
          <cell r="F1576">
            <v>8</v>
          </cell>
        </row>
        <row r="1577">
          <cell r="A1577" t="str">
            <v>LSSJ04</v>
          </cell>
          <cell r="B1577">
            <v>4</v>
          </cell>
          <cell r="C1577">
            <v>0.5</v>
          </cell>
          <cell r="D1577" t="str">
            <v>L405</v>
          </cell>
          <cell r="E1577">
            <v>0</v>
          </cell>
          <cell r="F1577">
            <v>10</v>
          </cell>
        </row>
        <row r="1578">
          <cell r="A1578" t="str">
            <v>LSSJ04</v>
          </cell>
          <cell r="B1578">
            <v>4</v>
          </cell>
          <cell r="C1578">
            <v>0.75</v>
          </cell>
          <cell r="D1578" t="str">
            <v>L405</v>
          </cell>
          <cell r="E1578">
            <v>94</v>
          </cell>
          <cell r="F1578">
            <v>108</v>
          </cell>
        </row>
        <row r="1579">
          <cell r="A1579" t="str">
            <v>LSSJ04</v>
          </cell>
          <cell r="B1579">
            <v>4</v>
          </cell>
          <cell r="C1579">
            <v>1</v>
          </cell>
          <cell r="D1579" t="str">
            <v>L405</v>
          </cell>
          <cell r="E1579">
            <v>6</v>
          </cell>
          <cell r="F1579">
            <v>11</v>
          </cell>
        </row>
        <row r="1580">
          <cell r="A1580" t="str">
            <v>LSSJ04</v>
          </cell>
          <cell r="B1580">
            <v>4</v>
          </cell>
          <cell r="C1580">
            <v>1.5</v>
          </cell>
          <cell r="D1580" t="str">
            <v>L405</v>
          </cell>
          <cell r="E1580">
            <v>12</v>
          </cell>
          <cell r="F1580">
            <v>19</v>
          </cell>
        </row>
        <row r="1581">
          <cell r="A1581" t="str">
            <v>LSSJ04</v>
          </cell>
          <cell r="B1581">
            <v>6</v>
          </cell>
          <cell r="C1581">
            <v>0.5</v>
          </cell>
          <cell r="D1581" t="str">
            <v>L405</v>
          </cell>
          <cell r="E1581">
            <v>6</v>
          </cell>
          <cell r="F1581">
            <v>10</v>
          </cell>
        </row>
        <row r="1582">
          <cell r="A1582" t="str">
            <v>LSSJ04</v>
          </cell>
          <cell r="B1582">
            <v>6</v>
          </cell>
          <cell r="C1582">
            <v>0.75</v>
          </cell>
          <cell r="D1582" t="str">
            <v>L405</v>
          </cell>
          <cell r="E1582">
            <v>54</v>
          </cell>
          <cell r="F1582">
            <v>70</v>
          </cell>
        </row>
        <row r="1583">
          <cell r="A1583" t="str">
            <v>LSSJ04</v>
          </cell>
          <cell r="B1583">
            <v>6</v>
          </cell>
          <cell r="C1583">
            <v>1</v>
          </cell>
          <cell r="D1583" t="str">
            <v>L405</v>
          </cell>
          <cell r="E1583">
            <v>10</v>
          </cell>
          <cell r="F1583">
            <v>18</v>
          </cell>
        </row>
        <row r="1584">
          <cell r="A1584" t="str">
            <v>LSSJ04</v>
          </cell>
          <cell r="B1584">
            <v>6</v>
          </cell>
          <cell r="C1584">
            <v>1.5</v>
          </cell>
          <cell r="D1584" t="str">
            <v>L405</v>
          </cell>
          <cell r="E1584">
            <v>10</v>
          </cell>
          <cell r="F1584">
            <v>15</v>
          </cell>
        </row>
        <row r="1585">
          <cell r="A1585" t="str">
            <v>LSSJ04</v>
          </cell>
          <cell r="B1585">
            <v>8</v>
          </cell>
          <cell r="C1585">
            <v>0.75</v>
          </cell>
          <cell r="D1585" t="str">
            <v>L405</v>
          </cell>
          <cell r="E1585">
            <v>30</v>
          </cell>
          <cell r="F1585">
            <v>36</v>
          </cell>
        </row>
        <row r="1586">
          <cell r="A1586" t="str">
            <v>LSSJ04</v>
          </cell>
          <cell r="B1586">
            <v>8</v>
          </cell>
          <cell r="C1586">
            <v>1</v>
          </cell>
          <cell r="D1586" t="str">
            <v>L405</v>
          </cell>
          <cell r="E1586">
            <v>6</v>
          </cell>
          <cell r="F1586">
            <v>13</v>
          </cell>
        </row>
        <row r="1587">
          <cell r="A1587" t="str">
            <v>LSSJ04</v>
          </cell>
          <cell r="B1587">
            <v>8</v>
          </cell>
          <cell r="C1587">
            <v>1.5</v>
          </cell>
          <cell r="D1587" t="str">
            <v>L405</v>
          </cell>
          <cell r="E1587">
            <v>4</v>
          </cell>
          <cell r="F1587">
            <v>12</v>
          </cell>
        </row>
        <row r="1588">
          <cell r="A1588" t="str">
            <v>LSSJ04</v>
          </cell>
          <cell r="B1588">
            <v>10</v>
          </cell>
          <cell r="C1588">
            <v>0.75</v>
          </cell>
          <cell r="D1588" t="str">
            <v>L405</v>
          </cell>
          <cell r="E1588">
            <v>18</v>
          </cell>
          <cell r="F1588">
            <v>18</v>
          </cell>
        </row>
        <row r="1589">
          <cell r="A1589" t="str">
            <v>LSSJ04</v>
          </cell>
          <cell r="B1589">
            <v>10</v>
          </cell>
          <cell r="C1589">
            <v>1</v>
          </cell>
          <cell r="D1589" t="str">
            <v>L405</v>
          </cell>
          <cell r="E1589">
            <v>2</v>
          </cell>
          <cell r="F1589">
            <v>2</v>
          </cell>
        </row>
        <row r="1590">
          <cell r="A1590" t="str">
            <v>LSSJ04</v>
          </cell>
          <cell r="B1590">
            <v>10</v>
          </cell>
          <cell r="C1590">
            <v>1.5</v>
          </cell>
          <cell r="D1590" t="str">
            <v>L405</v>
          </cell>
          <cell r="E1590">
            <v>3</v>
          </cell>
          <cell r="F1590">
            <v>2</v>
          </cell>
        </row>
        <row r="1591">
          <cell r="A1591" t="str">
            <v>LSSJ04</v>
          </cell>
          <cell r="B1591">
            <v>12</v>
          </cell>
          <cell r="C1591">
            <v>0.75</v>
          </cell>
          <cell r="D1591" t="str">
            <v>L405</v>
          </cell>
          <cell r="E1591">
            <v>29</v>
          </cell>
          <cell r="F1591">
            <v>17</v>
          </cell>
        </row>
        <row r="1592">
          <cell r="A1592" t="str">
            <v>LSSJ04</v>
          </cell>
          <cell r="B1592">
            <v>12</v>
          </cell>
          <cell r="C1592">
            <v>1</v>
          </cell>
          <cell r="D1592" t="str">
            <v>L405</v>
          </cell>
          <cell r="E1592">
            <v>9</v>
          </cell>
          <cell r="F1592">
            <v>5</v>
          </cell>
        </row>
        <row r="1593">
          <cell r="A1593" t="str">
            <v>LSSJ04</v>
          </cell>
          <cell r="B1593">
            <v>12</v>
          </cell>
          <cell r="C1593">
            <v>1.5</v>
          </cell>
          <cell r="D1593" t="str">
            <v>L405</v>
          </cell>
          <cell r="E1593">
            <v>9</v>
          </cell>
          <cell r="F1593">
            <v>9</v>
          </cell>
        </row>
        <row r="1594">
          <cell r="A1594" t="str">
            <v>LSSJ04</v>
          </cell>
          <cell r="B1594">
            <v>14</v>
          </cell>
          <cell r="C1594">
            <v>0.75</v>
          </cell>
          <cell r="D1594" t="str">
            <v>L405</v>
          </cell>
          <cell r="E1594">
            <v>6</v>
          </cell>
          <cell r="F1594">
            <v>5</v>
          </cell>
        </row>
        <row r="1595">
          <cell r="A1595" t="str">
            <v>LSSJ04</v>
          </cell>
          <cell r="B1595">
            <v>14</v>
          </cell>
          <cell r="C1595">
            <v>1</v>
          </cell>
          <cell r="D1595" t="str">
            <v>L405</v>
          </cell>
          <cell r="E1595">
            <v>4</v>
          </cell>
          <cell r="F1595">
            <v>4</v>
          </cell>
        </row>
        <row r="1596">
          <cell r="A1596" t="str">
            <v>LSSJ04</v>
          </cell>
          <cell r="B1596">
            <v>14</v>
          </cell>
          <cell r="C1596">
            <v>1.5</v>
          </cell>
          <cell r="D1596" t="str">
            <v>L405</v>
          </cell>
          <cell r="E1596">
            <v>2</v>
          </cell>
          <cell r="F1596">
            <v>7</v>
          </cell>
        </row>
        <row r="1597">
          <cell r="A1597" t="str">
            <v>LSSJ04</v>
          </cell>
          <cell r="B1597">
            <v>16</v>
          </cell>
          <cell r="C1597">
            <v>0.75</v>
          </cell>
          <cell r="D1597" t="str">
            <v>L405</v>
          </cell>
          <cell r="E1597">
            <v>12</v>
          </cell>
          <cell r="F1597">
            <v>9</v>
          </cell>
        </row>
        <row r="1598">
          <cell r="A1598" t="str">
            <v>LSSJ04</v>
          </cell>
          <cell r="B1598">
            <v>16</v>
          </cell>
          <cell r="C1598">
            <v>1</v>
          </cell>
          <cell r="D1598" t="str">
            <v>L405</v>
          </cell>
          <cell r="E1598">
            <v>8</v>
          </cell>
          <cell r="F1598">
            <v>6</v>
          </cell>
        </row>
        <row r="1599">
          <cell r="A1599" t="str">
            <v>LSSJ04</v>
          </cell>
          <cell r="B1599">
            <v>16</v>
          </cell>
          <cell r="C1599">
            <v>1.5</v>
          </cell>
          <cell r="D1599" t="str">
            <v>L405</v>
          </cell>
          <cell r="E1599">
            <v>3</v>
          </cell>
          <cell r="F1599">
            <v>1</v>
          </cell>
        </row>
        <row r="1600">
          <cell r="A1600" t="str">
            <v>LSSJ04</v>
          </cell>
          <cell r="B1600">
            <v>18</v>
          </cell>
          <cell r="C1600">
            <v>0.75</v>
          </cell>
          <cell r="D1600" t="str">
            <v>L405</v>
          </cell>
          <cell r="E1600">
            <v>6</v>
          </cell>
          <cell r="F1600">
            <v>6</v>
          </cell>
        </row>
        <row r="1601">
          <cell r="A1601" t="str">
            <v>LSSJ04</v>
          </cell>
          <cell r="B1601">
            <v>18</v>
          </cell>
          <cell r="C1601">
            <v>1</v>
          </cell>
          <cell r="D1601" t="str">
            <v>L405</v>
          </cell>
          <cell r="E1601">
            <v>3</v>
          </cell>
          <cell r="F1601">
            <v>7</v>
          </cell>
        </row>
        <row r="1602">
          <cell r="A1602" t="str">
            <v>LSSJ04</v>
          </cell>
          <cell r="B1602">
            <v>18</v>
          </cell>
          <cell r="C1602">
            <v>1.5</v>
          </cell>
          <cell r="D1602" t="str">
            <v>L405</v>
          </cell>
          <cell r="E1602">
            <v>4</v>
          </cell>
          <cell r="F1602">
            <v>4</v>
          </cell>
        </row>
        <row r="1603">
          <cell r="A1603" t="str">
            <v>LSSJ04</v>
          </cell>
          <cell r="B1603">
            <v>20</v>
          </cell>
          <cell r="C1603">
            <v>0.75</v>
          </cell>
          <cell r="D1603" t="str">
            <v>L405</v>
          </cell>
          <cell r="E1603">
            <v>9</v>
          </cell>
          <cell r="F1603">
            <v>4</v>
          </cell>
        </row>
        <row r="1604">
          <cell r="A1604" t="str">
            <v>LSSJ04</v>
          </cell>
          <cell r="B1604">
            <v>20</v>
          </cell>
          <cell r="C1604">
            <v>1</v>
          </cell>
          <cell r="D1604" t="str">
            <v>L405</v>
          </cell>
          <cell r="E1604">
            <v>3</v>
          </cell>
          <cell r="F1604">
            <v>5</v>
          </cell>
        </row>
        <row r="1605">
          <cell r="A1605" t="str">
            <v>LSSJ04</v>
          </cell>
          <cell r="B1605">
            <v>20</v>
          </cell>
          <cell r="C1605">
            <v>1.5</v>
          </cell>
          <cell r="D1605" t="str">
            <v>L405</v>
          </cell>
          <cell r="E1605">
            <v>7</v>
          </cell>
          <cell r="F1605">
            <v>4</v>
          </cell>
        </row>
        <row r="1606">
          <cell r="A1606" t="str">
            <v>LSSJ04</v>
          </cell>
          <cell r="B1606">
            <v>24</v>
          </cell>
          <cell r="C1606">
            <v>0.5</v>
          </cell>
          <cell r="D1606" t="str">
            <v>L405</v>
          </cell>
          <cell r="E1606">
            <v>2</v>
          </cell>
          <cell r="F1606">
            <v>1</v>
          </cell>
        </row>
        <row r="1607">
          <cell r="A1607" t="str">
            <v>LSSJ04</v>
          </cell>
          <cell r="B1607">
            <v>24</v>
          </cell>
          <cell r="C1607">
            <v>0.75</v>
          </cell>
          <cell r="D1607" t="str">
            <v>L405</v>
          </cell>
          <cell r="E1607">
            <v>24</v>
          </cell>
          <cell r="F1607">
            <v>22</v>
          </cell>
        </row>
        <row r="1608">
          <cell r="A1608" t="str">
            <v>LSSJ04</v>
          </cell>
          <cell r="B1608">
            <v>24</v>
          </cell>
          <cell r="C1608">
            <v>1</v>
          </cell>
          <cell r="D1608" t="str">
            <v>L405</v>
          </cell>
          <cell r="E1608">
            <v>3</v>
          </cell>
          <cell r="F1608">
            <v>3</v>
          </cell>
        </row>
        <row r="1609">
          <cell r="A1609" t="str">
            <v>LSSJ04</v>
          </cell>
          <cell r="B1609">
            <v>24</v>
          </cell>
          <cell r="C1609">
            <v>1.5</v>
          </cell>
          <cell r="D1609" t="str">
            <v>L405</v>
          </cell>
          <cell r="E1609">
            <v>13</v>
          </cell>
          <cell r="F1609">
            <v>14</v>
          </cell>
        </row>
        <row r="1610">
          <cell r="A1610" t="str">
            <v>LSSJ04</v>
          </cell>
          <cell r="B1610">
            <v>26</v>
          </cell>
          <cell r="C1610">
            <v>0.75</v>
          </cell>
          <cell r="D1610" t="str">
            <v>L405</v>
          </cell>
          <cell r="E1610">
            <v>1</v>
          </cell>
          <cell r="F1610">
            <v>2</v>
          </cell>
        </row>
        <row r="1611">
          <cell r="A1611" t="str">
            <v>LSSJ04</v>
          </cell>
          <cell r="B1611">
            <v>30</v>
          </cell>
          <cell r="C1611">
            <v>0.75</v>
          </cell>
          <cell r="D1611" t="str">
            <v>L405</v>
          </cell>
          <cell r="E1611">
            <v>3</v>
          </cell>
          <cell r="F1611">
            <v>5</v>
          </cell>
        </row>
        <row r="1612">
          <cell r="A1612" t="str">
            <v>LSSJ04</v>
          </cell>
          <cell r="B1612">
            <v>30</v>
          </cell>
          <cell r="C1612">
            <v>1</v>
          </cell>
          <cell r="D1612" t="str">
            <v>L405</v>
          </cell>
          <cell r="E1612">
            <v>5</v>
          </cell>
          <cell r="F1612">
            <v>4</v>
          </cell>
        </row>
        <row r="1613">
          <cell r="A1613" t="str">
            <v>LSSJ04</v>
          </cell>
          <cell r="B1613">
            <v>30</v>
          </cell>
          <cell r="C1613">
            <v>1.5</v>
          </cell>
          <cell r="D1613" t="str">
            <v>L405</v>
          </cell>
          <cell r="E1613">
            <v>1</v>
          </cell>
          <cell r="F1613">
            <v>1</v>
          </cell>
        </row>
        <row r="1614">
          <cell r="A1614" t="str">
            <v>LSSJ04</v>
          </cell>
          <cell r="B1614">
            <v>36</v>
          </cell>
          <cell r="C1614">
            <v>1</v>
          </cell>
          <cell r="D1614" t="str">
            <v>L405</v>
          </cell>
          <cell r="E1614">
            <v>2</v>
          </cell>
          <cell r="F1614">
            <v>2</v>
          </cell>
        </row>
        <row r="1615">
          <cell r="A1615" t="str">
            <v>LSSJ04</v>
          </cell>
          <cell r="B1615">
            <v>54</v>
          </cell>
          <cell r="C1615">
            <v>0.75</v>
          </cell>
          <cell r="D1615" t="str">
            <v>L405</v>
          </cell>
          <cell r="E1615">
            <v>4</v>
          </cell>
          <cell r="F1615">
            <v>4</v>
          </cell>
        </row>
        <row r="1616">
          <cell r="A1616" t="str">
            <v>LSSJ04</v>
          </cell>
          <cell r="B1616">
            <v>54</v>
          </cell>
          <cell r="C1616">
            <v>1</v>
          </cell>
          <cell r="D1616" t="str">
            <v>L405</v>
          </cell>
          <cell r="E1616">
            <v>1</v>
          </cell>
          <cell r="F1616">
            <v>2</v>
          </cell>
        </row>
        <row r="1617">
          <cell r="A1617" t="str">
            <v>LSSJ04</v>
          </cell>
          <cell r="B1617">
            <v>54</v>
          </cell>
          <cell r="C1617">
            <v>1.5</v>
          </cell>
          <cell r="D1617" t="str">
            <v>L405</v>
          </cell>
          <cell r="E1617">
            <v>4</v>
          </cell>
          <cell r="F1617">
            <v>4</v>
          </cell>
        </row>
        <row r="1618">
          <cell r="A1618" t="str">
            <v>LSSJ04</v>
          </cell>
          <cell r="B1618">
            <v>60</v>
          </cell>
          <cell r="C1618">
            <v>0.75</v>
          </cell>
          <cell r="D1618" t="str">
            <v>L405</v>
          </cell>
          <cell r="E1618">
            <v>1</v>
          </cell>
          <cell r="F1618">
            <v>1</v>
          </cell>
        </row>
        <row r="1619">
          <cell r="A1619" t="str">
            <v>LSSJ04</v>
          </cell>
          <cell r="B1619">
            <v>60</v>
          </cell>
          <cell r="C1619">
            <v>1</v>
          </cell>
          <cell r="D1619" t="str">
            <v>L405</v>
          </cell>
          <cell r="E1619">
            <v>1</v>
          </cell>
          <cell r="F1619">
            <v>1</v>
          </cell>
        </row>
        <row r="1620">
          <cell r="A1620" t="str">
            <v>LSSJ04</v>
          </cell>
          <cell r="B1620">
            <v>60</v>
          </cell>
          <cell r="C1620">
            <v>1.5</v>
          </cell>
          <cell r="D1620" t="str">
            <v>L405</v>
          </cell>
          <cell r="E1620">
            <v>1</v>
          </cell>
          <cell r="F1620">
            <v>1</v>
          </cell>
        </row>
        <row r="1621">
          <cell r="A1621" t="str">
            <v>LTCJ01</v>
          </cell>
          <cell r="B1621">
            <v>2</v>
          </cell>
          <cell r="C1621">
            <v>0.5</v>
          </cell>
          <cell r="D1621" t="str">
            <v>L403</v>
          </cell>
          <cell r="E1621">
            <v>2</v>
          </cell>
          <cell r="F1621">
            <v>2</v>
          </cell>
        </row>
        <row r="1622">
          <cell r="A1622" t="str">
            <v>LTCJ01</v>
          </cell>
          <cell r="B1622">
            <v>2</v>
          </cell>
          <cell r="C1622">
            <v>0.75</v>
          </cell>
          <cell r="D1622" t="str">
            <v>L403</v>
          </cell>
          <cell r="E1622">
            <v>60</v>
          </cell>
          <cell r="F1622">
            <v>61</v>
          </cell>
        </row>
        <row r="1623">
          <cell r="A1623" t="str">
            <v>LTCJ01</v>
          </cell>
          <cell r="B1623">
            <v>2</v>
          </cell>
          <cell r="C1623">
            <v>1</v>
          </cell>
          <cell r="D1623" t="str">
            <v>L403</v>
          </cell>
          <cell r="E1623">
            <v>26</v>
          </cell>
          <cell r="F1623">
            <v>33</v>
          </cell>
        </row>
        <row r="1624">
          <cell r="A1624" t="str">
            <v>LTCJ01</v>
          </cell>
          <cell r="B1624">
            <v>3</v>
          </cell>
          <cell r="C1624">
            <v>0.75</v>
          </cell>
          <cell r="D1624" t="str">
            <v>L403</v>
          </cell>
          <cell r="E1624">
            <v>40</v>
          </cell>
          <cell r="F1624">
            <v>47</v>
          </cell>
        </row>
        <row r="1625">
          <cell r="A1625" t="str">
            <v>LTCJ01</v>
          </cell>
          <cell r="B1625">
            <v>3</v>
          </cell>
          <cell r="C1625">
            <v>1</v>
          </cell>
          <cell r="D1625" t="str">
            <v>L403</v>
          </cell>
          <cell r="E1625">
            <v>472</v>
          </cell>
          <cell r="F1625">
            <v>489</v>
          </cell>
        </row>
        <row r="1626">
          <cell r="A1626" t="str">
            <v>LTCJ01</v>
          </cell>
          <cell r="B1626">
            <v>3</v>
          </cell>
          <cell r="C1626">
            <v>1.25</v>
          </cell>
          <cell r="D1626" t="str">
            <v>L403</v>
          </cell>
          <cell r="E1626">
            <v>4</v>
          </cell>
          <cell r="F1626">
            <v>4</v>
          </cell>
        </row>
        <row r="1627">
          <cell r="A1627" t="str">
            <v>LTCJ01</v>
          </cell>
          <cell r="B1627">
            <v>3</v>
          </cell>
          <cell r="C1627">
            <v>1.5</v>
          </cell>
          <cell r="D1627" t="str">
            <v>L403</v>
          </cell>
          <cell r="E1627">
            <v>116</v>
          </cell>
          <cell r="F1627">
            <v>116</v>
          </cell>
        </row>
        <row r="1628">
          <cell r="A1628" t="str">
            <v>LTCJ01</v>
          </cell>
          <cell r="B1628">
            <v>3</v>
          </cell>
          <cell r="C1628">
            <v>2</v>
          </cell>
          <cell r="D1628" t="str">
            <v>L403</v>
          </cell>
          <cell r="E1628">
            <v>7</v>
          </cell>
          <cell r="F1628">
            <v>7</v>
          </cell>
        </row>
        <row r="1629">
          <cell r="A1629" t="str">
            <v>LTCJ01</v>
          </cell>
          <cell r="B1629">
            <v>4</v>
          </cell>
          <cell r="C1629">
            <v>0.75</v>
          </cell>
          <cell r="D1629" t="str">
            <v>L403</v>
          </cell>
          <cell r="E1629">
            <v>48</v>
          </cell>
          <cell r="F1629">
            <v>42</v>
          </cell>
        </row>
        <row r="1630">
          <cell r="A1630" t="str">
            <v>LTCJ01</v>
          </cell>
          <cell r="B1630">
            <v>4</v>
          </cell>
          <cell r="C1630">
            <v>1</v>
          </cell>
          <cell r="D1630" t="str">
            <v>L403</v>
          </cell>
          <cell r="E1630">
            <v>42</v>
          </cell>
          <cell r="F1630">
            <v>55</v>
          </cell>
        </row>
        <row r="1631">
          <cell r="A1631" t="str">
            <v>LTCJ01</v>
          </cell>
          <cell r="B1631">
            <v>4</v>
          </cell>
          <cell r="C1631">
            <v>1.5</v>
          </cell>
          <cell r="D1631" t="str">
            <v>L403</v>
          </cell>
          <cell r="E1631">
            <v>18</v>
          </cell>
          <cell r="F1631">
            <v>30</v>
          </cell>
        </row>
        <row r="1632">
          <cell r="A1632" t="str">
            <v>LTCJ01</v>
          </cell>
          <cell r="B1632">
            <v>4</v>
          </cell>
          <cell r="C1632">
            <v>2</v>
          </cell>
          <cell r="D1632" t="str">
            <v>L403</v>
          </cell>
          <cell r="E1632">
            <v>14</v>
          </cell>
          <cell r="F1632">
            <v>14</v>
          </cell>
        </row>
        <row r="1633">
          <cell r="A1633" t="str">
            <v>LTCJ01</v>
          </cell>
          <cell r="B1633">
            <v>6</v>
          </cell>
          <cell r="C1633">
            <v>0.75</v>
          </cell>
          <cell r="D1633" t="str">
            <v>L403</v>
          </cell>
          <cell r="E1633">
            <v>14</v>
          </cell>
          <cell r="F1633">
            <v>10</v>
          </cell>
        </row>
        <row r="1634">
          <cell r="A1634" t="str">
            <v>LTCJ01</v>
          </cell>
          <cell r="B1634">
            <v>6</v>
          </cell>
          <cell r="C1634">
            <v>1</v>
          </cell>
          <cell r="D1634" t="str">
            <v>L403</v>
          </cell>
          <cell r="E1634">
            <v>14</v>
          </cell>
          <cell r="F1634">
            <v>18</v>
          </cell>
        </row>
        <row r="1635">
          <cell r="A1635" t="str">
            <v>LTCJ01</v>
          </cell>
          <cell r="B1635">
            <v>6</v>
          </cell>
          <cell r="C1635">
            <v>1.5</v>
          </cell>
          <cell r="D1635" t="str">
            <v>L403</v>
          </cell>
          <cell r="E1635">
            <v>0</v>
          </cell>
          <cell r="F1635">
            <v>4</v>
          </cell>
        </row>
        <row r="1636">
          <cell r="A1636" t="str">
            <v>LTCJ01</v>
          </cell>
          <cell r="B1636">
            <v>8</v>
          </cell>
          <cell r="C1636">
            <v>0.75</v>
          </cell>
          <cell r="D1636" t="str">
            <v>L403</v>
          </cell>
          <cell r="E1636">
            <v>1</v>
          </cell>
          <cell r="F1636">
            <v>3</v>
          </cell>
        </row>
        <row r="1637">
          <cell r="A1637" t="str">
            <v>LTCJ01</v>
          </cell>
          <cell r="B1637">
            <v>8</v>
          </cell>
          <cell r="C1637">
            <v>1</v>
          </cell>
          <cell r="D1637" t="str">
            <v>L403</v>
          </cell>
          <cell r="E1637">
            <v>16</v>
          </cell>
          <cell r="F1637">
            <v>19</v>
          </cell>
        </row>
        <row r="1638">
          <cell r="A1638" t="str">
            <v>LTCJ01</v>
          </cell>
          <cell r="B1638">
            <v>8</v>
          </cell>
          <cell r="C1638">
            <v>1.5</v>
          </cell>
          <cell r="D1638" t="str">
            <v>L403</v>
          </cell>
          <cell r="E1638">
            <v>0</v>
          </cell>
          <cell r="F1638">
            <v>0</v>
          </cell>
        </row>
        <row r="1639">
          <cell r="A1639" t="str">
            <v>LTCJ01</v>
          </cell>
          <cell r="B1639">
            <v>10</v>
          </cell>
          <cell r="C1639">
            <v>0.75</v>
          </cell>
          <cell r="D1639" t="str">
            <v>L403</v>
          </cell>
          <cell r="E1639">
            <v>4</v>
          </cell>
          <cell r="F1639">
            <v>6</v>
          </cell>
        </row>
        <row r="1640">
          <cell r="A1640" t="str">
            <v>LTCJ01</v>
          </cell>
          <cell r="B1640">
            <v>10</v>
          </cell>
          <cell r="C1640">
            <v>1</v>
          </cell>
          <cell r="D1640" t="str">
            <v>L403</v>
          </cell>
          <cell r="E1640">
            <v>8</v>
          </cell>
          <cell r="F1640">
            <v>8</v>
          </cell>
        </row>
        <row r="1641">
          <cell r="A1641" t="str">
            <v>LTCJ01</v>
          </cell>
          <cell r="B1641">
            <v>12</v>
          </cell>
          <cell r="C1641">
            <v>0.75</v>
          </cell>
          <cell r="D1641" t="str">
            <v>L403</v>
          </cell>
          <cell r="E1641">
            <v>3</v>
          </cell>
          <cell r="F1641">
            <v>3</v>
          </cell>
        </row>
        <row r="1642">
          <cell r="A1642" t="str">
            <v>LTCJ01</v>
          </cell>
          <cell r="B1642">
            <v>12</v>
          </cell>
          <cell r="C1642">
            <v>1</v>
          </cell>
          <cell r="D1642" t="str">
            <v>L403</v>
          </cell>
          <cell r="E1642">
            <v>5</v>
          </cell>
          <cell r="F1642">
            <v>5</v>
          </cell>
        </row>
        <row r="1643">
          <cell r="A1643" t="str">
            <v>LTCJ01</v>
          </cell>
          <cell r="B1643">
            <v>16</v>
          </cell>
          <cell r="C1643">
            <v>0.75</v>
          </cell>
          <cell r="D1643" t="str">
            <v>L403</v>
          </cell>
          <cell r="E1643">
            <v>2</v>
          </cell>
          <cell r="F1643">
            <v>2</v>
          </cell>
        </row>
        <row r="1644">
          <cell r="A1644" t="str">
            <v>LTCJ01</v>
          </cell>
          <cell r="B1644">
            <v>16</v>
          </cell>
          <cell r="C1644">
            <v>1</v>
          </cell>
          <cell r="D1644" t="str">
            <v>L403</v>
          </cell>
          <cell r="E1644">
            <v>3</v>
          </cell>
          <cell r="F1644">
            <v>4</v>
          </cell>
        </row>
        <row r="1645">
          <cell r="A1645" t="str">
            <v>LTCJ01</v>
          </cell>
          <cell r="B1645">
            <v>18</v>
          </cell>
          <cell r="C1645">
            <v>1</v>
          </cell>
          <cell r="D1645" t="str">
            <v>L403</v>
          </cell>
          <cell r="E1645">
            <v>1</v>
          </cell>
          <cell r="F1645">
            <v>1</v>
          </cell>
        </row>
        <row r="1646">
          <cell r="A1646" t="str">
            <v>LTCJ01</v>
          </cell>
          <cell r="B1646">
            <v>20</v>
          </cell>
          <cell r="C1646">
            <v>0.75</v>
          </cell>
          <cell r="D1646" t="str">
            <v>L403</v>
          </cell>
          <cell r="E1646">
            <v>4</v>
          </cell>
          <cell r="F1646">
            <v>8</v>
          </cell>
        </row>
        <row r="1647">
          <cell r="A1647" t="str">
            <v>LTCJ01</v>
          </cell>
          <cell r="B1647">
            <v>20</v>
          </cell>
          <cell r="C1647">
            <v>1</v>
          </cell>
          <cell r="D1647" t="str">
            <v>L403</v>
          </cell>
          <cell r="E1647">
            <v>6</v>
          </cell>
          <cell r="F1647">
            <v>7</v>
          </cell>
        </row>
        <row r="1648">
          <cell r="A1648" t="str">
            <v>LTCJ01</v>
          </cell>
          <cell r="B1648">
            <v>20</v>
          </cell>
          <cell r="C1648">
            <v>1.5</v>
          </cell>
          <cell r="D1648" t="str">
            <v>L403</v>
          </cell>
          <cell r="E1648">
            <v>0</v>
          </cell>
          <cell r="F1648">
            <v>7</v>
          </cell>
        </row>
        <row r="1649">
          <cell r="A1649" t="str">
            <v>LTCJ01</v>
          </cell>
          <cell r="B1649">
            <v>24</v>
          </cell>
          <cell r="C1649">
            <v>0.75</v>
          </cell>
          <cell r="D1649" t="str">
            <v>L403</v>
          </cell>
          <cell r="E1649">
            <v>8</v>
          </cell>
          <cell r="F1649">
            <v>9</v>
          </cell>
        </row>
        <row r="1650">
          <cell r="A1650" t="str">
            <v>LTCJ01</v>
          </cell>
          <cell r="B1650">
            <v>24</v>
          </cell>
          <cell r="C1650">
            <v>1</v>
          </cell>
          <cell r="D1650" t="str">
            <v>L403</v>
          </cell>
          <cell r="E1650">
            <v>0</v>
          </cell>
          <cell r="F1650">
            <v>0</v>
          </cell>
        </row>
        <row r="1651">
          <cell r="A1651" t="str">
            <v>LTCJ01</v>
          </cell>
          <cell r="B1651">
            <v>24</v>
          </cell>
          <cell r="C1651">
            <v>1.5</v>
          </cell>
          <cell r="D1651" t="str">
            <v>L403</v>
          </cell>
          <cell r="E1651">
            <v>0</v>
          </cell>
          <cell r="F1651">
            <v>6</v>
          </cell>
        </row>
        <row r="1652">
          <cell r="A1652" t="str">
            <v>LTCJ01</v>
          </cell>
          <cell r="B1652">
            <v>30</v>
          </cell>
          <cell r="C1652">
            <v>0.75</v>
          </cell>
          <cell r="D1652" t="str">
            <v>L403</v>
          </cell>
          <cell r="E1652">
            <v>4</v>
          </cell>
          <cell r="F1652">
            <v>6</v>
          </cell>
        </row>
        <row r="1653">
          <cell r="A1653" t="str">
            <v>LTCJ01</v>
          </cell>
          <cell r="B1653">
            <v>30</v>
          </cell>
          <cell r="C1653">
            <v>1</v>
          </cell>
          <cell r="D1653" t="str">
            <v>L403</v>
          </cell>
          <cell r="E1653">
            <v>4</v>
          </cell>
          <cell r="F1653">
            <v>6</v>
          </cell>
        </row>
        <row r="1654">
          <cell r="A1654" t="str">
            <v>LTCJ01</v>
          </cell>
          <cell r="B1654">
            <v>36</v>
          </cell>
          <cell r="C1654">
            <v>1</v>
          </cell>
          <cell r="D1654" t="str">
            <v>L403</v>
          </cell>
          <cell r="E1654">
            <v>1</v>
          </cell>
          <cell r="F1654">
            <v>1</v>
          </cell>
        </row>
        <row r="1655">
          <cell r="A1655" t="str">
            <v>LTCJ01</v>
          </cell>
          <cell r="B1655">
            <v>42</v>
          </cell>
          <cell r="C1655">
            <v>0.75</v>
          </cell>
          <cell r="D1655" t="str">
            <v>L403</v>
          </cell>
          <cell r="E1655">
            <v>1</v>
          </cell>
          <cell r="F1655">
            <v>1</v>
          </cell>
        </row>
        <row r="1656">
          <cell r="A1656" t="str">
            <v>LTCJ01</v>
          </cell>
          <cell r="B1656">
            <v>42</v>
          </cell>
          <cell r="C1656">
            <v>1</v>
          </cell>
          <cell r="D1656" t="str">
            <v>L403</v>
          </cell>
          <cell r="E1656">
            <v>5</v>
          </cell>
          <cell r="F1656">
            <v>5</v>
          </cell>
        </row>
        <row r="1657">
          <cell r="A1657" t="str">
            <v>LTCJ01</v>
          </cell>
          <cell r="B1657">
            <v>48</v>
          </cell>
          <cell r="C1657">
            <v>1</v>
          </cell>
          <cell r="D1657" t="str">
            <v>L403</v>
          </cell>
          <cell r="E1657">
            <v>4</v>
          </cell>
          <cell r="F1657">
            <v>4</v>
          </cell>
        </row>
        <row r="1658">
          <cell r="A1658" t="str">
            <v>LTCJ02</v>
          </cell>
          <cell r="B1658">
            <v>3</v>
          </cell>
          <cell r="C1658">
            <v>0.75</v>
          </cell>
          <cell r="D1658" t="str">
            <v>L403</v>
          </cell>
          <cell r="E1658">
            <v>0</v>
          </cell>
          <cell r="F1658">
            <v>13</v>
          </cell>
        </row>
        <row r="1659">
          <cell r="A1659" t="str">
            <v>LTCJ02</v>
          </cell>
          <cell r="B1659">
            <v>3</v>
          </cell>
          <cell r="C1659">
            <v>1</v>
          </cell>
          <cell r="D1659" t="str">
            <v>L403</v>
          </cell>
          <cell r="E1659">
            <v>0</v>
          </cell>
          <cell r="F1659">
            <v>80</v>
          </cell>
        </row>
        <row r="1660">
          <cell r="A1660" t="str">
            <v>LTCJ02</v>
          </cell>
          <cell r="B1660">
            <v>3</v>
          </cell>
          <cell r="C1660">
            <v>2</v>
          </cell>
          <cell r="D1660" t="str">
            <v>L403</v>
          </cell>
          <cell r="E1660">
            <v>0</v>
          </cell>
          <cell r="F1660">
            <v>2</v>
          </cell>
        </row>
        <row r="1661">
          <cell r="A1661" t="str">
            <v>LTCJ02</v>
          </cell>
          <cell r="B1661">
            <v>4</v>
          </cell>
          <cell r="C1661">
            <v>1.5</v>
          </cell>
          <cell r="D1661" t="str">
            <v>L403</v>
          </cell>
          <cell r="E1661">
            <v>0</v>
          </cell>
          <cell r="F1661">
            <v>4</v>
          </cell>
        </row>
        <row r="1662">
          <cell r="A1662" t="str">
            <v>LTCJ02</v>
          </cell>
          <cell r="B1662">
            <v>6</v>
          </cell>
          <cell r="C1662">
            <v>0.75</v>
          </cell>
          <cell r="D1662" t="str">
            <v>L403</v>
          </cell>
          <cell r="E1662">
            <v>0</v>
          </cell>
          <cell r="F1662">
            <v>2</v>
          </cell>
        </row>
        <row r="1663">
          <cell r="A1663" t="str">
            <v>LTCJ02</v>
          </cell>
          <cell r="B1663">
            <v>6</v>
          </cell>
          <cell r="C1663">
            <v>1</v>
          </cell>
          <cell r="D1663" t="str">
            <v>L403</v>
          </cell>
          <cell r="E1663">
            <v>0</v>
          </cell>
          <cell r="F1663">
            <v>3</v>
          </cell>
        </row>
        <row r="1664">
          <cell r="A1664" t="str">
            <v>LTCJ02</v>
          </cell>
          <cell r="B1664">
            <v>6</v>
          </cell>
          <cell r="C1664">
            <v>2</v>
          </cell>
          <cell r="D1664" t="str">
            <v>L403</v>
          </cell>
          <cell r="E1664">
            <v>0</v>
          </cell>
          <cell r="F1664">
            <v>2</v>
          </cell>
        </row>
        <row r="1665">
          <cell r="A1665" t="str">
            <v>LTCK01</v>
          </cell>
          <cell r="B1665">
            <v>2</v>
          </cell>
          <cell r="C1665">
            <v>0.75</v>
          </cell>
          <cell r="D1665" t="str">
            <v>L403</v>
          </cell>
          <cell r="E1665">
            <v>2</v>
          </cell>
          <cell r="F1665">
            <v>19</v>
          </cell>
        </row>
        <row r="1666">
          <cell r="A1666" t="str">
            <v>LTCK01</v>
          </cell>
          <cell r="B1666">
            <v>3</v>
          </cell>
          <cell r="C1666">
            <v>0.75</v>
          </cell>
          <cell r="D1666" t="str">
            <v>L403</v>
          </cell>
          <cell r="E1666">
            <v>0</v>
          </cell>
          <cell r="F1666">
            <v>0</v>
          </cell>
        </row>
        <row r="1667">
          <cell r="A1667" t="str">
            <v>LTCK01</v>
          </cell>
          <cell r="B1667">
            <v>4</v>
          </cell>
          <cell r="C1667">
            <v>0.75</v>
          </cell>
          <cell r="D1667" t="str">
            <v>L403</v>
          </cell>
          <cell r="E1667">
            <v>0</v>
          </cell>
          <cell r="F1667">
            <v>5</v>
          </cell>
        </row>
        <row r="1668">
          <cell r="A1668" t="str">
            <v>LTCK01</v>
          </cell>
          <cell r="B1668">
            <v>4</v>
          </cell>
          <cell r="C1668">
            <v>1</v>
          </cell>
          <cell r="D1668" t="str">
            <v>L403</v>
          </cell>
          <cell r="E1668">
            <v>0</v>
          </cell>
          <cell r="F1668">
            <v>5</v>
          </cell>
        </row>
        <row r="1669">
          <cell r="A1669" t="str">
            <v>LTCK01</v>
          </cell>
          <cell r="B1669">
            <v>16</v>
          </cell>
          <cell r="C1669">
            <v>1.5</v>
          </cell>
          <cell r="D1669" t="str">
            <v>L403</v>
          </cell>
          <cell r="E1669">
            <v>0</v>
          </cell>
          <cell r="F1669">
            <v>7</v>
          </cell>
        </row>
        <row r="1670">
          <cell r="A1670" t="str">
            <v>LTCK01</v>
          </cell>
          <cell r="B1670">
            <v>24</v>
          </cell>
          <cell r="C1670">
            <v>1.5</v>
          </cell>
          <cell r="D1670" t="str">
            <v>L403</v>
          </cell>
          <cell r="E1670">
            <v>0</v>
          </cell>
          <cell r="F1670">
            <v>3</v>
          </cell>
        </row>
        <row r="1671">
          <cell r="A1671" t="str">
            <v>LTCK01</v>
          </cell>
          <cell r="B1671">
            <v>30</v>
          </cell>
          <cell r="C1671">
            <v>1.5</v>
          </cell>
          <cell r="D1671" t="str">
            <v>L403</v>
          </cell>
          <cell r="E1671">
            <v>0</v>
          </cell>
          <cell r="F1671">
            <v>2</v>
          </cell>
        </row>
        <row r="1672">
          <cell r="A1672" t="str">
            <v>LTCK01</v>
          </cell>
          <cell r="B1672">
            <v>36</v>
          </cell>
          <cell r="C1672">
            <v>1.5</v>
          </cell>
          <cell r="D1672" t="str">
            <v>L403</v>
          </cell>
          <cell r="E1672">
            <v>0</v>
          </cell>
          <cell r="F1672">
            <v>1</v>
          </cell>
        </row>
        <row r="1673">
          <cell r="A1673" t="str">
            <v>LTDJ01</v>
          </cell>
          <cell r="B1673">
            <v>2</v>
          </cell>
          <cell r="C1673">
            <v>0.75</v>
          </cell>
          <cell r="D1673" t="str">
            <v>L403</v>
          </cell>
          <cell r="E1673">
            <v>0</v>
          </cell>
          <cell r="F1673">
            <v>5</v>
          </cell>
        </row>
        <row r="1674">
          <cell r="A1674" t="str">
            <v>LTDJ01</v>
          </cell>
          <cell r="B1674">
            <v>3</v>
          </cell>
          <cell r="C1674">
            <v>0.75</v>
          </cell>
          <cell r="D1674" t="str">
            <v>L403</v>
          </cell>
          <cell r="E1674">
            <v>0</v>
          </cell>
          <cell r="F1674">
            <v>5</v>
          </cell>
        </row>
        <row r="1675">
          <cell r="A1675" t="str">
            <v>LTDJ01</v>
          </cell>
          <cell r="B1675">
            <v>4</v>
          </cell>
          <cell r="C1675">
            <v>1</v>
          </cell>
          <cell r="D1675" t="str">
            <v>L403</v>
          </cell>
          <cell r="E1675">
            <v>2</v>
          </cell>
          <cell r="F1675">
            <v>2</v>
          </cell>
        </row>
        <row r="1676">
          <cell r="A1676" t="str">
            <v>LTDJ01</v>
          </cell>
          <cell r="B1676">
            <v>6</v>
          </cell>
          <cell r="C1676">
            <v>0.75</v>
          </cell>
          <cell r="D1676" t="str">
            <v>L403</v>
          </cell>
          <cell r="E1676">
            <v>0</v>
          </cell>
          <cell r="F1676">
            <v>1</v>
          </cell>
        </row>
        <row r="1677">
          <cell r="A1677" t="str">
            <v>LTDJ01</v>
          </cell>
          <cell r="B1677">
            <v>6</v>
          </cell>
          <cell r="C1677">
            <v>1</v>
          </cell>
          <cell r="D1677" t="str">
            <v>L403</v>
          </cell>
          <cell r="E1677">
            <v>3</v>
          </cell>
          <cell r="F1677">
            <v>3</v>
          </cell>
        </row>
        <row r="1678">
          <cell r="A1678" t="str">
            <v>LTDJ01</v>
          </cell>
          <cell r="B1678">
            <v>8</v>
          </cell>
          <cell r="C1678">
            <v>1</v>
          </cell>
          <cell r="D1678" t="str">
            <v>L403</v>
          </cell>
          <cell r="E1678">
            <v>5</v>
          </cell>
          <cell r="F1678">
            <v>5</v>
          </cell>
        </row>
        <row r="1679">
          <cell r="A1679" t="str">
            <v>LTDJ01</v>
          </cell>
          <cell r="B1679">
            <v>10</v>
          </cell>
          <cell r="C1679">
            <v>1</v>
          </cell>
          <cell r="D1679" t="str">
            <v>L403</v>
          </cell>
          <cell r="E1679">
            <v>3</v>
          </cell>
          <cell r="F1679">
            <v>3</v>
          </cell>
        </row>
        <row r="1680">
          <cell r="A1680" t="str">
            <v>LTDJ01</v>
          </cell>
          <cell r="B1680">
            <v>12</v>
          </cell>
          <cell r="C1680">
            <v>1</v>
          </cell>
          <cell r="D1680" t="str">
            <v>L403</v>
          </cell>
          <cell r="E1680">
            <v>2</v>
          </cell>
          <cell r="F1680">
            <v>2</v>
          </cell>
        </row>
        <row r="1681">
          <cell r="A1681" t="str">
            <v>LTDJ01</v>
          </cell>
          <cell r="B1681">
            <v>24</v>
          </cell>
          <cell r="C1681">
            <v>1</v>
          </cell>
          <cell r="D1681" t="str">
            <v>L403</v>
          </cell>
          <cell r="E1681">
            <v>2</v>
          </cell>
          <cell r="F1681">
            <v>2</v>
          </cell>
        </row>
        <row r="1682">
          <cell r="A1682" t="str">
            <v>LTDJ01</v>
          </cell>
          <cell r="B1682">
            <v>30</v>
          </cell>
          <cell r="C1682">
            <v>1</v>
          </cell>
          <cell r="D1682" t="str">
            <v>L403</v>
          </cell>
          <cell r="E1682">
            <v>5</v>
          </cell>
          <cell r="F1682">
            <v>7</v>
          </cell>
        </row>
        <row r="1683">
          <cell r="A1683" t="str">
            <v>LTLJ01</v>
          </cell>
          <cell r="B1683">
            <v>8</v>
          </cell>
          <cell r="C1683">
            <v>1</v>
          </cell>
          <cell r="D1683" t="str">
            <v>L404</v>
          </cell>
          <cell r="E1683">
            <v>1</v>
          </cell>
          <cell r="F1683">
            <v>5</v>
          </cell>
        </row>
        <row r="1684">
          <cell r="A1684" t="str">
            <v>LTSJ04</v>
          </cell>
          <cell r="B1684">
            <v>4</v>
          </cell>
          <cell r="C1684">
            <v>1</v>
          </cell>
          <cell r="D1684" t="str">
            <v>L405</v>
          </cell>
          <cell r="E1684">
            <v>4</v>
          </cell>
          <cell r="F1684">
            <v>4</v>
          </cell>
        </row>
        <row r="1685">
          <cell r="A1685" t="str">
            <v>LTSJ04</v>
          </cell>
          <cell r="B1685">
            <v>6</v>
          </cell>
          <cell r="C1685">
            <v>1</v>
          </cell>
          <cell r="D1685" t="str">
            <v>L405</v>
          </cell>
          <cell r="E1685">
            <v>1</v>
          </cell>
          <cell r="F1685">
            <v>1</v>
          </cell>
        </row>
        <row r="1686">
          <cell r="A1686" t="str">
            <v>LTSJ04</v>
          </cell>
          <cell r="B1686">
            <v>8</v>
          </cell>
          <cell r="C1686">
            <v>1</v>
          </cell>
          <cell r="D1686" t="str">
            <v>L405</v>
          </cell>
          <cell r="E1686">
            <v>5</v>
          </cell>
          <cell r="F1686">
            <v>5</v>
          </cell>
        </row>
        <row r="1687">
          <cell r="A1687" t="str">
            <v>LTSJ04</v>
          </cell>
          <cell r="B1687">
            <v>12</v>
          </cell>
          <cell r="C1687">
            <v>1</v>
          </cell>
          <cell r="D1687" t="str">
            <v>L405</v>
          </cell>
          <cell r="E1687">
            <v>1</v>
          </cell>
          <cell r="F1687">
            <v>1</v>
          </cell>
        </row>
        <row r="1688">
          <cell r="A1688" t="str">
            <v>LTSJ04</v>
          </cell>
          <cell r="B1688">
            <v>14</v>
          </cell>
          <cell r="C1688">
            <v>1</v>
          </cell>
          <cell r="D1688" t="str">
            <v>L405</v>
          </cell>
          <cell r="E1688">
            <v>2</v>
          </cell>
          <cell r="F1688">
            <v>2</v>
          </cell>
        </row>
        <row r="1689">
          <cell r="A1689" t="str">
            <v>LTSJ04</v>
          </cell>
          <cell r="B1689">
            <v>16</v>
          </cell>
          <cell r="C1689">
            <v>1</v>
          </cell>
          <cell r="D1689" t="str">
            <v>L405</v>
          </cell>
          <cell r="E1689">
            <v>1</v>
          </cell>
          <cell r="F1689">
            <v>1</v>
          </cell>
        </row>
        <row r="1690">
          <cell r="A1690" t="str">
            <v>LWC031</v>
          </cell>
          <cell r="B1690">
            <v>12</v>
          </cell>
          <cell r="C1690">
            <v>10</v>
          </cell>
          <cell r="D1690" t="str">
            <v>L406</v>
          </cell>
          <cell r="E1690">
            <v>0</v>
          </cell>
          <cell r="F1690">
            <v>2</v>
          </cell>
        </row>
        <row r="1691">
          <cell r="A1691" t="str">
            <v>LWC041</v>
          </cell>
          <cell r="B1691">
            <v>20</v>
          </cell>
          <cell r="C1691">
            <v>14</v>
          </cell>
          <cell r="D1691" t="str">
            <v>L406</v>
          </cell>
          <cell r="E1691">
            <v>2</v>
          </cell>
          <cell r="F1691">
            <v>4</v>
          </cell>
        </row>
        <row r="1692">
          <cell r="A1692" t="str">
            <v>LWC051</v>
          </cell>
          <cell r="B1692">
            <v>3</v>
          </cell>
          <cell r="C1692">
            <v>2</v>
          </cell>
          <cell r="D1692" t="str">
            <v>L406</v>
          </cell>
          <cell r="E1692">
            <v>55</v>
          </cell>
          <cell r="F1692">
            <v>56</v>
          </cell>
        </row>
        <row r="1693">
          <cell r="A1693" t="str">
            <v>LWC051</v>
          </cell>
          <cell r="B1693">
            <v>4</v>
          </cell>
          <cell r="C1693">
            <v>2</v>
          </cell>
          <cell r="D1693" t="str">
            <v>L406</v>
          </cell>
          <cell r="E1693">
            <v>62</v>
          </cell>
          <cell r="F1693">
            <v>66</v>
          </cell>
        </row>
        <row r="1694">
          <cell r="A1694" t="str">
            <v>LWC051</v>
          </cell>
          <cell r="B1694">
            <v>4</v>
          </cell>
          <cell r="C1694">
            <v>3</v>
          </cell>
          <cell r="D1694" t="str">
            <v>L406</v>
          </cell>
          <cell r="E1694">
            <v>43</v>
          </cell>
          <cell r="F1694">
            <v>44</v>
          </cell>
        </row>
        <row r="1695">
          <cell r="A1695" t="str">
            <v>LWC051</v>
          </cell>
          <cell r="B1695">
            <v>4</v>
          </cell>
          <cell r="C1695">
            <v>6</v>
          </cell>
          <cell r="D1695" t="str">
            <v>L406</v>
          </cell>
          <cell r="E1695">
            <v>0</v>
          </cell>
          <cell r="F1695">
            <v>0</v>
          </cell>
        </row>
        <row r="1696">
          <cell r="A1696" t="str">
            <v>LWC051</v>
          </cell>
          <cell r="B1696">
            <v>4</v>
          </cell>
          <cell r="C1696">
            <v>8</v>
          </cell>
          <cell r="D1696" t="str">
            <v>L406</v>
          </cell>
          <cell r="E1696">
            <v>0</v>
          </cell>
          <cell r="F1696">
            <v>0</v>
          </cell>
        </row>
        <row r="1697">
          <cell r="A1697" t="str">
            <v>LWC051</v>
          </cell>
          <cell r="B1697">
            <v>6</v>
          </cell>
          <cell r="C1697">
            <v>2</v>
          </cell>
          <cell r="D1697" t="str">
            <v>L406</v>
          </cell>
          <cell r="E1697">
            <v>15</v>
          </cell>
          <cell r="F1697">
            <v>21</v>
          </cell>
        </row>
        <row r="1698">
          <cell r="A1698" t="str">
            <v>LWC051</v>
          </cell>
          <cell r="B1698">
            <v>6</v>
          </cell>
          <cell r="C1698">
            <v>3</v>
          </cell>
          <cell r="D1698" t="str">
            <v>L406</v>
          </cell>
          <cell r="E1698">
            <v>20</v>
          </cell>
          <cell r="F1698">
            <v>24</v>
          </cell>
        </row>
        <row r="1699">
          <cell r="A1699" t="str">
            <v>LWC051</v>
          </cell>
          <cell r="B1699">
            <v>6</v>
          </cell>
          <cell r="C1699">
            <v>4</v>
          </cell>
          <cell r="D1699" t="str">
            <v>L406</v>
          </cell>
          <cell r="E1699">
            <v>35</v>
          </cell>
          <cell r="F1699">
            <v>45</v>
          </cell>
        </row>
        <row r="1700">
          <cell r="A1700" t="str">
            <v>LWC051</v>
          </cell>
          <cell r="B1700">
            <v>6</v>
          </cell>
          <cell r="C1700">
            <v>8</v>
          </cell>
          <cell r="D1700" t="str">
            <v>L406</v>
          </cell>
          <cell r="E1700">
            <v>0</v>
          </cell>
          <cell r="F1700">
            <v>0</v>
          </cell>
        </row>
        <row r="1701">
          <cell r="A1701" t="str">
            <v>LWC051</v>
          </cell>
          <cell r="B1701">
            <v>8</v>
          </cell>
          <cell r="C1701">
            <v>2</v>
          </cell>
          <cell r="D1701" t="str">
            <v>L406</v>
          </cell>
          <cell r="E1701">
            <v>13</v>
          </cell>
          <cell r="F1701">
            <v>12</v>
          </cell>
        </row>
        <row r="1702">
          <cell r="A1702" t="str">
            <v>LWC051</v>
          </cell>
          <cell r="B1702">
            <v>8</v>
          </cell>
          <cell r="C1702">
            <v>3</v>
          </cell>
          <cell r="D1702" t="str">
            <v>L406</v>
          </cell>
          <cell r="E1702">
            <v>7</v>
          </cell>
          <cell r="F1702">
            <v>10</v>
          </cell>
        </row>
        <row r="1703">
          <cell r="A1703" t="str">
            <v>LWC051</v>
          </cell>
          <cell r="B1703">
            <v>8</v>
          </cell>
          <cell r="C1703">
            <v>4</v>
          </cell>
          <cell r="D1703" t="str">
            <v>L406</v>
          </cell>
          <cell r="E1703">
            <v>90</v>
          </cell>
          <cell r="F1703">
            <v>90</v>
          </cell>
        </row>
        <row r="1704">
          <cell r="A1704" t="str">
            <v>LWC051</v>
          </cell>
          <cell r="B1704">
            <v>8</v>
          </cell>
          <cell r="C1704">
            <v>6</v>
          </cell>
          <cell r="D1704" t="str">
            <v>L406</v>
          </cell>
          <cell r="E1704">
            <v>22</v>
          </cell>
          <cell r="F1704">
            <v>28</v>
          </cell>
        </row>
        <row r="1705">
          <cell r="A1705" t="str">
            <v>LWC051</v>
          </cell>
          <cell r="B1705">
            <v>10</v>
          </cell>
          <cell r="C1705">
            <v>2</v>
          </cell>
          <cell r="D1705" t="str">
            <v>L406</v>
          </cell>
          <cell r="E1705">
            <v>11</v>
          </cell>
          <cell r="F1705">
            <v>13</v>
          </cell>
        </row>
        <row r="1706">
          <cell r="A1706" t="str">
            <v>LWC051</v>
          </cell>
          <cell r="B1706">
            <v>10</v>
          </cell>
          <cell r="C1706">
            <v>3</v>
          </cell>
          <cell r="D1706" t="str">
            <v>L406</v>
          </cell>
          <cell r="E1706">
            <v>5</v>
          </cell>
          <cell r="F1706">
            <v>6</v>
          </cell>
        </row>
        <row r="1707">
          <cell r="A1707" t="str">
            <v>LWC051</v>
          </cell>
          <cell r="B1707">
            <v>10</v>
          </cell>
          <cell r="C1707">
            <v>4</v>
          </cell>
          <cell r="D1707" t="str">
            <v>L406</v>
          </cell>
          <cell r="E1707">
            <v>7</v>
          </cell>
          <cell r="F1707">
            <v>7</v>
          </cell>
        </row>
        <row r="1708">
          <cell r="A1708" t="str">
            <v>LWC051</v>
          </cell>
          <cell r="B1708">
            <v>10</v>
          </cell>
          <cell r="C1708">
            <v>6</v>
          </cell>
          <cell r="D1708" t="str">
            <v>L406</v>
          </cell>
          <cell r="E1708">
            <v>17</v>
          </cell>
          <cell r="F1708">
            <v>17</v>
          </cell>
        </row>
        <row r="1709">
          <cell r="A1709" t="str">
            <v>LWC051</v>
          </cell>
          <cell r="B1709">
            <v>10</v>
          </cell>
          <cell r="C1709">
            <v>8</v>
          </cell>
          <cell r="D1709" t="str">
            <v>L406</v>
          </cell>
          <cell r="E1709">
            <v>25</v>
          </cell>
          <cell r="F1709">
            <v>25</v>
          </cell>
        </row>
        <row r="1710">
          <cell r="A1710" t="str">
            <v>LWC051</v>
          </cell>
          <cell r="B1710">
            <v>12</v>
          </cell>
          <cell r="C1710">
            <v>2</v>
          </cell>
          <cell r="D1710" t="str">
            <v>L406</v>
          </cell>
          <cell r="E1710">
            <v>6</v>
          </cell>
          <cell r="F1710">
            <v>7</v>
          </cell>
        </row>
        <row r="1711">
          <cell r="A1711" t="str">
            <v>LWC051</v>
          </cell>
          <cell r="B1711">
            <v>12</v>
          </cell>
          <cell r="C1711">
            <v>3</v>
          </cell>
          <cell r="D1711" t="str">
            <v>L406</v>
          </cell>
          <cell r="E1711">
            <v>1</v>
          </cell>
          <cell r="F1711">
            <v>2</v>
          </cell>
        </row>
        <row r="1712">
          <cell r="A1712" t="str">
            <v>LWC051</v>
          </cell>
          <cell r="B1712">
            <v>12</v>
          </cell>
          <cell r="C1712">
            <v>4</v>
          </cell>
          <cell r="D1712" t="str">
            <v>L406</v>
          </cell>
          <cell r="E1712">
            <v>3</v>
          </cell>
          <cell r="F1712">
            <v>6</v>
          </cell>
        </row>
        <row r="1713">
          <cell r="A1713" t="str">
            <v>LWC051</v>
          </cell>
          <cell r="B1713">
            <v>12</v>
          </cell>
          <cell r="C1713">
            <v>6</v>
          </cell>
          <cell r="D1713" t="str">
            <v>L406</v>
          </cell>
          <cell r="E1713">
            <v>23</v>
          </cell>
          <cell r="F1713">
            <v>29</v>
          </cell>
        </row>
        <row r="1714">
          <cell r="A1714" t="str">
            <v>LWC051</v>
          </cell>
          <cell r="B1714">
            <v>12</v>
          </cell>
          <cell r="C1714">
            <v>8</v>
          </cell>
          <cell r="D1714" t="str">
            <v>L406</v>
          </cell>
          <cell r="E1714">
            <v>7</v>
          </cell>
          <cell r="F1714">
            <v>9</v>
          </cell>
        </row>
        <row r="1715">
          <cell r="A1715" t="str">
            <v>LWC051</v>
          </cell>
          <cell r="B1715">
            <v>12</v>
          </cell>
          <cell r="C1715">
            <v>10</v>
          </cell>
          <cell r="D1715" t="str">
            <v>L406</v>
          </cell>
          <cell r="E1715">
            <v>4</v>
          </cell>
          <cell r="F1715">
            <v>5</v>
          </cell>
        </row>
        <row r="1716">
          <cell r="A1716" t="str">
            <v>LWC051</v>
          </cell>
          <cell r="B1716">
            <v>14</v>
          </cell>
          <cell r="C1716">
            <v>2</v>
          </cell>
          <cell r="D1716" t="str">
            <v>L406</v>
          </cell>
          <cell r="E1716">
            <v>0</v>
          </cell>
          <cell r="F1716">
            <v>0</v>
          </cell>
        </row>
        <row r="1717">
          <cell r="A1717" t="str">
            <v>LWC051</v>
          </cell>
          <cell r="B1717">
            <v>14</v>
          </cell>
          <cell r="C1717">
            <v>4</v>
          </cell>
          <cell r="D1717" t="str">
            <v>L406</v>
          </cell>
          <cell r="E1717">
            <v>11</v>
          </cell>
          <cell r="F1717">
            <v>13</v>
          </cell>
        </row>
        <row r="1718">
          <cell r="A1718" t="str">
            <v>LWC051</v>
          </cell>
          <cell r="B1718">
            <v>14</v>
          </cell>
          <cell r="C1718">
            <v>6</v>
          </cell>
          <cell r="D1718" t="str">
            <v>L406</v>
          </cell>
          <cell r="E1718">
            <v>3</v>
          </cell>
          <cell r="F1718">
            <v>4</v>
          </cell>
        </row>
        <row r="1719">
          <cell r="A1719" t="str">
            <v>LWC051</v>
          </cell>
          <cell r="B1719">
            <v>14</v>
          </cell>
          <cell r="C1719">
            <v>8</v>
          </cell>
          <cell r="D1719" t="str">
            <v>L406</v>
          </cell>
          <cell r="E1719">
            <v>11</v>
          </cell>
          <cell r="F1719">
            <v>14</v>
          </cell>
        </row>
        <row r="1720">
          <cell r="A1720" t="str">
            <v>LWC051</v>
          </cell>
          <cell r="B1720">
            <v>14</v>
          </cell>
          <cell r="C1720">
            <v>10</v>
          </cell>
          <cell r="D1720" t="str">
            <v>L406</v>
          </cell>
          <cell r="E1720">
            <v>0</v>
          </cell>
          <cell r="F1720">
            <v>1</v>
          </cell>
        </row>
        <row r="1721">
          <cell r="A1721" t="str">
            <v>LWC051</v>
          </cell>
          <cell r="B1721">
            <v>14</v>
          </cell>
          <cell r="C1721">
            <v>12</v>
          </cell>
          <cell r="D1721" t="str">
            <v>L406</v>
          </cell>
          <cell r="E1721">
            <v>1</v>
          </cell>
          <cell r="F1721">
            <v>1</v>
          </cell>
        </row>
        <row r="1722">
          <cell r="A1722" t="str">
            <v>LWC051</v>
          </cell>
          <cell r="B1722">
            <v>16</v>
          </cell>
          <cell r="C1722">
            <v>2</v>
          </cell>
          <cell r="D1722" t="str">
            <v>L406</v>
          </cell>
          <cell r="E1722">
            <v>6</v>
          </cell>
          <cell r="F1722">
            <v>7</v>
          </cell>
        </row>
        <row r="1723">
          <cell r="A1723" t="str">
            <v>LWC051</v>
          </cell>
          <cell r="B1723">
            <v>16</v>
          </cell>
          <cell r="C1723">
            <v>3</v>
          </cell>
          <cell r="D1723" t="str">
            <v>L406</v>
          </cell>
          <cell r="E1723">
            <v>3</v>
          </cell>
          <cell r="F1723">
            <v>3</v>
          </cell>
        </row>
        <row r="1724">
          <cell r="A1724" t="str">
            <v>LWC051</v>
          </cell>
          <cell r="B1724">
            <v>16</v>
          </cell>
          <cell r="C1724">
            <v>4</v>
          </cell>
          <cell r="D1724" t="str">
            <v>L406</v>
          </cell>
          <cell r="E1724">
            <v>2</v>
          </cell>
          <cell r="F1724">
            <v>2</v>
          </cell>
        </row>
        <row r="1725">
          <cell r="A1725" t="str">
            <v>LWC051</v>
          </cell>
          <cell r="B1725">
            <v>16</v>
          </cell>
          <cell r="C1725">
            <v>6</v>
          </cell>
          <cell r="D1725" t="str">
            <v>L406</v>
          </cell>
          <cell r="E1725">
            <v>3</v>
          </cell>
          <cell r="F1725">
            <v>3</v>
          </cell>
        </row>
        <row r="1726">
          <cell r="A1726" t="str">
            <v>LWC051</v>
          </cell>
          <cell r="B1726">
            <v>16</v>
          </cell>
          <cell r="C1726">
            <v>8</v>
          </cell>
          <cell r="D1726" t="str">
            <v>L406</v>
          </cell>
          <cell r="E1726">
            <v>8</v>
          </cell>
          <cell r="F1726">
            <v>9</v>
          </cell>
        </row>
        <row r="1727">
          <cell r="A1727" t="str">
            <v>LWC051</v>
          </cell>
          <cell r="B1727">
            <v>16</v>
          </cell>
          <cell r="C1727">
            <v>10</v>
          </cell>
          <cell r="D1727" t="str">
            <v>L406</v>
          </cell>
          <cell r="E1727">
            <v>9</v>
          </cell>
          <cell r="F1727">
            <v>9</v>
          </cell>
        </row>
        <row r="1728">
          <cell r="A1728" t="str">
            <v>LWC051</v>
          </cell>
          <cell r="B1728">
            <v>16</v>
          </cell>
          <cell r="C1728">
            <v>12</v>
          </cell>
          <cell r="D1728" t="str">
            <v>L406</v>
          </cell>
          <cell r="E1728">
            <v>7</v>
          </cell>
          <cell r="F1728">
            <v>7</v>
          </cell>
        </row>
        <row r="1729">
          <cell r="A1729" t="str">
            <v>LWC051</v>
          </cell>
          <cell r="B1729">
            <v>16</v>
          </cell>
          <cell r="C1729">
            <v>14</v>
          </cell>
          <cell r="D1729" t="str">
            <v>L406</v>
          </cell>
          <cell r="E1729">
            <v>1</v>
          </cell>
          <cell r="F1729">
            <v>1</v>
          </cell>
        </row>
        <row r="1730">
          <cell r="A1730" t="str">
            <v>LWC051</v>
          </cell>
          <cell r="B1730">
            <v>18</v>
          </cell>
          <cell r="C1730">
            <v>3</v>
          </cell>
          <cell r="D1730" t="str">
            <v>L406</v>
          </cell>
          <cell r="E1730">
            <v>1</v>
          </cell>
          <cell r="F1730">
            <v>1</v>
          </cell>
        </row>
        <row r="1731">
          <cell r="A1731" t="str">
            <v>LWC051</v>
          </cell>
          <cell r="B1731">
            <v>18</v>
          </cell>
          <cell r="C1731">
            <v>6</v>
          </cell>
          <cell r="D1731" t="str">
            <v>L406</v>
          </cell>
          <cell r="E1731">
            <v>1</v>
          </cell>
          <cell r="F1731">
            <v>1</v>
          </cell>
        </row>
        <row r="1732">
          <cell r="A1732" t="str">
            <v>LWC051</v>
          </cell>
          <cell r="B1732">
            <v>18</v>
          </cell>
          <cell r="C1732">
            <v>8</v>
          </cell>
          <cell r="D1732" t="str">
            <v>L406</v>
          </cell>
          <cell r="E1732">
            <v>2</v>
          </cell>
          <cell r="F1732">
            <v>2</v>
          </cell>
        </row>
        <row r="1733">
          <cell r="A1733" t="str">
            <v>LWC051</v>
          </cell>
          <cell r="B1733">
            <v>18</v>
          </cell>
          <cell r="C1733">
            <v>10</v>
          </cell>
          <cell r="D1733" t="str">
            <v>L406</v>
          </cell>
          <cell r="E1733">
            <v>3</v>
          </cell>
          <cell r="F1733">
            <v>3</v>
          </cell>
        </row>
        <row r="1734">
          <cell r="A1734" t="str">
            <v>LWC051</v>
          </cell>
          <cell r="B1734">
            <v>18</v>
          </cell>
          <cell r="C1734">
            <v>12</v>
          </cell>
          <cell r="D1734" t="str">
            <v>L406</v>
          </cell>
          <cell r="E1734">
            <v>5</v>
          </cell>
          <cell r="F1734">
            <v>5</v>
          </cell>
        </row>
        <row r="1735">
          <cell r="A1735" t="str">
            <v>LWC051</v>
          </cell>
          <cell r="B1735">
            <v>20</v>
          </cell>
          <cell r="C1735">
            <v>2</v>
          </cell>
          <cell r="D1735" t="str">
            <v>L406</v>
          </cell>
          <cell r="E1735">
            <v>10</v>
          </cell>
          <cell r="F1735">
            <v>11</v>
          </cell>
        </row>
        <row r="1736">
          <cell r="A1736" t="str">
            <v>LWC051</v>
          </cell>
          <cell r="B1736">
            <v>20</v>
          </cell>
          <cell r="C1736">
            <v>3</v>
          </cell>
          <cell r="D1736" t="str">
            <v>L406</v>
          </cell>
          <cell r="E1736">
            <v>6</v>
          </cell>
          <cell r="F1736">
            <v>6</v>
          </cell>
        </row>
        <row r="1737">
          <cell r="A1737" t="str">
            <v>LWC051</v>
          </cell>
          <cell r="B1737">
            <v>20</v>
          </cell>
          <cell r="C1737">
            <v>4</v>
          </cell>
          <cell r="D1737" t="str">
            <v>L406</v>
          </cell>
          <cell r="E1737">
            <v>8</v>
          </cell>
          <cell r="F1737">
            <v>27</v>
          </cell>
        </row>
        <row r="1738">
          <cell r="A1738" t="str">
            <v>LWC051</v>
          </cell>
          <cell r="B1738">
            <v>20</v>
          </cell>
          <cell r="C1738">
            <v>6</v>
          </cell>
          <cell r="D1738" t="str">
            <v>L406</v>
          </cell>
          <cell r="E1738">
            <v>4</v>
          </cell>
          <cell r="F1738">
            <v>5</v>
          </cell>
        </row>
        <row r="1739">
          <cell r="A1739" t="str">
            <v>LWC051</v>
          </cell>
          <cell r="B1739">
            <v>20</v>
          </cell>
          <cell r="C1739">
            <v>8</v>
          </cell>
          <cell r="D1739" t="str">
            <v>L406</v>
          </cell>
          <cell r="E1739">
            <v>20</v>
          </cell>
          <cell r="F1739">
            <v>20</v>
          </cell>
        </row>
        <row r="1740">
          <cell r="A1740" t="str">
            <v>LWC051</v>
          </cell>
          <cell r="B1740">
            <v>20</v>
          </cell>
          <cell r="C1740">
            <v>10</v>
          </cell>
          <cell r="D1740" t="str">
            <v>L406</v>
          </cell>
          <cell r="E1740">
            <v>16</v>
          </cell>
          <cell r="F1740">
            <v>17</v>
          </cell>
        </row>
        <row r="1741">
          <cell r="A1741" t="str">
            <v>LWC051</v>
          </cell>
          <cell r="B1741">
            <v>20</v>
          </cell>
          <cell r="C1741">
            <v>12</v>
          </cell>
          <cell r="D1741" t="str">
            <v>L406</v>
          </cell>
          <cell r="E1741">
            <v>2</v>
          </cell>
          <cell r="F1741">
            <v>7</v>
          </cell>
        </row>
        <row r="1742">
          <cell r="A1742" t="str">
            <v>LWC051</v>
          </cell>
          <cell r="B1742">
            <v>20</v>
          </cell>
          <cell r="C1742">
            <v>14</v>
          </cell>
          <cell r="D1742" t="str">
            <v>L406</v>
          </cell>
          <cell r="E1742">
            <v>3</v>
          </cell>
          <cell r="F1742">
            <v>3</v>
          </cell>
        </row>
        <row r="1743">
          <cell r="A1743" t="str">
            <v>LWC051</v>
          </cell>
          <cell r="B1743">
            <v>20</v>
          </cell>
          <cell r="C1743">
            <v>16</v>
          </cell>
          <cell r="D1743" t="str">
            <v>L406</v>
          </cell>
          <cell r="E1743">
            <v>3</v>
          </cell>
          <cell r="F1743">
            <v>3</v>
          </cell>
        </row>
        <row r="1744">
          <cell r="A1744" t="str">
            <v>LWC051</v>
          </cell>
          <cell r="B1744">
            <v>24</v>
          </cell>
          <cell r="C1744">
            <v>2</v>
          </cell>
          <cell r="D1744" t="str">
            <v>L406</v>
          </cell>
          <cell r="E1744">
            <v>8</v>
          </cell>
          <cell r="F1744">
            <v>9</v>
          </cell>
        </row>
        <row r="1745">
          <cell r="A1745" t="str">
            <v>LWC051</v>
          </cell>
          <cell r="B1745">
            <v>24</v>
          </cell>
          <cell r="C1745">
            <v>3</v>
          </cell>
          <cell r="D1745" t="str">
            <v>L406</v>
          </cell>
          <cell r="E1745">
            <v>19</v>
          </cell>
          <cell r="F1745">
            <v>19</v>
          </cell>
        </row>
        <row r="1746">
          <cell r="A1746" t="str">
            <v>LWC051</v>
          </cell>
          <cell r="B1746">
            <v>24</v>
          </cell>
          <cell r="C1746">
            <v>4</v>
          </cell>
          <cell r="D1746" t="str">
            <v>L406</v>
          </cell>
          <cell r="E1746">
            <v>3</v>
          </cell>
          <cell r="F1746">
            <v>3</v>
          </cell>
        </row>
        <row r="1747">
          <cell r="A1747" t="str">
            <v>LWC051</v>
          </cell>
          <cell r="B1747">
            <v>24</v>
          </cell>
          <cell r="C1747">
            <v>6</v>
          </cell>
          <cell r="D1747" t="str">
            <v>L406</v>
          </cell>
          <cell r="E1747">
            <v>18</v>
          </cell>
          <cell r="F1747">
            <v>19</v>
          </cell>
        </row>
        <row r="1748">
          <cell r="A1748" t="str">
            <v>LWC051</v>
          </cell>
          <cell r="B1748">
            <v>24</v>
          </cell>
          <cell r="C1748">
            <v>8</v>
          </cell>
          <cell r="D1748" t="str">
            <v>L406</v>
          </cell>
          <cell r="E1748">
            <v>9</v>
          </cell>
          <cell r="F1748">
            <v>9</v>
          </cell>
        </row>
        <row r="1749">
          <cell r="A1749" t="str">
            <v>LWC051</v>
          </cell>
          <cell r="B1749">
            <v>24</v>
          </cell>
          <cell r="C1749">
            <v>10</v>
          </cell>
          <cell r="D1749" t="str">
            <v>L406</v>
          </cell>
          <cell r="E1749">
            <v>8</v>
          </cell>
          <cell r="F1749">
            <v>8</v>
          </cell>
        </row>
        <row r="1750">
          <cell r="A1750" t="str">
            <v>LWC051</v>
          </cell>
          <cell r="B1750">
            <v>24</v>
          </cell>
          <cell r="C1750">
            <v>12</v>
          </cell>
          <cell r="D1750" t="str">
            <v>L406</v>
          </cell>
          <cell r="E1750">
            <v>0</v>
          </cell>
          <cell r="F1750">
            <v>2</v>
          </cell>
        </row>
        <row r="1751">
          <cell r="A1751" t="str">
            <v>LWC051</v>
          </cell>
          <cell r="B1751">
            <v>24</v>
          </cell>
          <cell r="C1751">
            <v>16</v>
          </cell>
          <cell r="D1751" t="str">
            <v>L406</v>
          </cell>
          <cell r="E1751">
            <v>0</v>
          </cell>
          <cell r="F1751">
            <v>3</v>
          </cell>
        </row>
        <row r="1752">
          <cell r="A1752" t="str">
            <v>LWC051</v>
          </cell>
          <cell r="B1752">
            <v>30</v>
          </cell>
          <cell r="C1752">
            <v>2</v>
          </cell>
          <cell r="D1752" t="str">
            <v>L406</v>
          </cell>
          <cell r="E1752">
            <v>8</v>
          </cell>
          <cell r="F1752">
            <v>9</v>
          </cell>
        </row>
        <row r="1753">
          <cell r="A1753" t="str">
            <v>LWC051</v>
          </cell>
          <cell r="B1753">
            <v>30</v>
          </cell>
          <cell r="C1753">
            <v>3</v>
          </cell>
          <cell r="D1753" t="str">
            <v>L406</v>
          </cell>
          <cell r="E1753">
            <v>2</v>
          </cell>
          <cell r="F1753">
            <v>3</v>
          </cell>
        </row>
        <row r="1754">
          <cell r="A1754" t="str">
            <v>LWC051</v>
          </cell>
          <cell r="B1754">
            <v>30</v>
          </cell>
          <cell r="C1754">
            <v>4</v>
          </cell>
          <cell r="D1754" t="str">
            <v>L406</v>
          </cell>
          <cell r="E1754">
            <v>4</v>
          </cell>
          <cell r="F1754">
            <v>6</v>
          </cell>
        </row>
        <row r="1755">
          <cell r="A1755" t="str">
            <v>LWC051</v>
          </cell>
          <cell r="B1755">
            <v>30</v>
          </cell>
          <cell r="C1755">
            <v>6</v>
          </cell>
          <cell r="D1755" t="str">
            <v>L406</v>
          </cell>
          <cell r="E1755">
            <v>2</v>
          </cell>
          <cell r="F1755">
            <v>2</v>
          </cell>
        </row>
        <row r="1756">
          <cell r="A1756" t="str">
            <v>LWC051</v>
          </cell>
          <cell r="B1756">
            <v>30</v>
          </cell>
          <cell r="C1756">
            <v>8</v>
          </cell>
          <cell r="D1756" t="str">
            <v>L406</v>
          </cell>
          <cell r="E1756">
            <v>6</v>
          </cell>
          <cell r="F1756">
            <v>7</v>
          </cell>
        </row>
        <row r="1757">
          <cell r="A1757" t="str">
            <v>LWC051</v>
          </cell>
          <cell r="B1757">
            <v>30</v>
          </cell>
          <cell r="C1757">
            <v>10</v>
          </cell>
          <cell r="D1757" t="str">
            <v>L406</v>
          </cell>
          <cell r="E1757">
            <v>1</v>
          </cell>
          <cell r="F1757">
            <v>1</v>
          </cell>
        </row>
        <row r="1758">
          <cell r="A1758" t="str">
            <v>LWC051</v>
          </cell>
          <cell r="B1758">
            <v>30</v>
          </cell>
          <cell r="C1758">
            <v>12</v>
          </cell>
          <cell r="D1758" t="str">
            <v>L406</v>
          </cell>
          <cell r="E1758">
            <v>0</v>
          </cell>
          <cell r="F1758">
            <v>3</v>
          </cell>
        </row>
        <row r="1759">
          <cell r="A1759" t="str">
            <v>LWC051</v>
          </cell>
          <cell r="B1759">
            <v>36</v>
          </cell>
          <cell r="C1759">
            <v>2</v>
          </cell>
          <cell r="D1759" t="str">
            <v>L406</v>
          </cell>
          <cell r="E1759">
            <v>2</v>
          </cell>
          <cell r="F1759">
            <v>2</v>
          </cell>
        </row>
        <row r="1760">
          <cell r="A1760" t="str">
            <v>LWC051</v>
          </cell>
          <cell r="B1760">
            <v>36</v>
          </cell>
          <cell r="C1760">
            <v>3</v>
          </cell>
          <cell r="D1760" t="str">
            <v>L406</v>
          </cell>
          <cell r="E1760">
            <v>1</v>
          </cell>
          <cell r="F1760">
            <v>1</v>
          </cell>
        </row>
        <row r="1761">
          <cell r="A1761" t="str">
            <v>LWC051</v>
          </cell>
          <cell r="B1761">
            <v>36</v>
          </cell>
          <cell r="C1761">
            <v>6</v>
          </cell>
          <cell r="D1761" t="str">
            <v>L406</v>
          </cell>
          <cell r="E1761">
            <v>3</v>
          </cell>
          <cell r="F1761">
            <v>3</v>
          </cell>
        </row>
        <row r="1762">
          <cell r="A1762" t="str">
            <v>LWC051</v>
          </cell>
          <cell r="B1762">
            <v>42</v>
          </cell>
          <cell r="C1762">
            <v>2</v>
          </cell>
          <cell r="D1762" t="str">
            <v>L406</v>
          </cell>
          <cell r="E1762">
            <v>5</v>
          </cell>
          <cell r="F1762">
            <v>5</v>
          </cell>
        </row>
        <row r="1763">
          <cell r="A1763" t="str">
            <v>LWC051</v>
          </cell>
          <cell r="B1763">
            <v>42</v>
          </cell>
          <cell r="C1763">
            <v>3</v>
          </cell>
          <cell r="D1763" t="str">
            <v>L406</v>
          </cell>
          <cell r="E1763">
            <v>1</v>
          </cell>
          <cell r="F1763">
            <v>1</v>
          </cell>
        </row>
        <row r="1764">
          <cell r="A1764" t="str">
            <v>LWC051</v>
          </cell>
          <cell r="B1764">
            <v>42</v>
          </cell>
          <cell r="C1764">
            <v>4</v>
          </cell>
          <cell r="D1764" t="str">
            <v>L406</v>
          </cell>
          <cell r="E1764">
            <v>2</v>
          </cell>
          <cell r="F1764">
            <v>2</v>
          </cell>
        </row>
        <row r="1765">
          <cell r="A1765" t="str">
            <v>LWC051</v>
          </cell>
          <cell r="B1765">
            <v>42</v>
          </cell>
          <cell r="C1765">
            <v>10</v>
          </cell>
          <cell r="D1765" t="str">
            <v>L406</v>
          </cell>
          <cell r="E1765">
            <v>1</v>
          </cell>
          <cell r="F1765">
            <v>1</v>
          </cell>
        </row>
        <row r="1766">
          <cell r="A1766" t="str">
            <v>LWC071</v>
          </cell>
          <cell r="B1766">
            <v>3</v>
          </cell>
          <cell r="C1766">
            <v>2</v>
          </cell>
          <cell r="D1766" t="str">
            <v>L406</v>
          </cell>
          <cell r="E1766">
            <v>8</v>
          </cell>
          <cell r="F1766">
            <v>9</v>
          </cell>
        </row>
        <row r="1767">
          <cell r="A1767" t="str">
            <v>LWC071</v>
          </cell>
          <cell r="B1767">
            <v>4</v>
          </cell>
          <cell r="C1767">
            <v>2</v>
          </cell>
          <cell r="D1767" t="str">
            <v>L406</v>
          </cell>
          <cell r="E1767">
            <v>4</v>
          </cell>
          <cell r="F1767">
            <v>6</v>
          </cell>
        </row>
        <row r="1768">
          <cell r="A1768" t="str">
            <v>LWC071</v>
          </cell>
          <cell r="B1768">
            <v>6</v>
          </cell>
          <cell r="C1768">
            <v>2</v>
          </cell>
          <cell r="D1768" t="str">
            <v>L406</v>
          </cell>
          <cell r="E1768">
            <v>4</v>
          </cell>
          <cell r="F1768">
            <v>7</v>
          </cell>
        </row>
        <row r="1769">
          <cell r="A1769" t="str">
            <v>LWC071</v>
          </cell>
          <cell r="B1769">
            <v>8</v>
          </cell>
          <cell r="C1769">
            <v>2</v>
          </cell>
          <cell r="D1769" t="str">
            <v>L406</v>
          </cell>
          <cell r="E1769">
            <v>0</v>
          </cell>
          <cell r="F1769">
            <v>1</v>
          </cell>
        </row>
        <row r="1770">
          <cell r="A1770" t="str">
            <v>LWC071</v>
          </cell>
          <cell r="B1770">
            <v>8</v>
          </cell>
          <cell r="C1770">
            <v>4</v>
          </cell>
          <cell r="D1770" t="str">
            <v>L406</v>
          </cell>
          <cell r="E1770">
            <v>1</v>
          </cell>
          <cell r="F1770">
            <v>2</v>
          </cell>
        </row>
        <row r="1771">
          <cell r="A1771" t="str">
            <v>LWC071</v>
          </cell>
          <cell r="B1771">
            <v>8</v>
          </cell>
          <cell r="C1771">
            <v>6</v>
          </cell>
          <cell r="D1771" t="str">
            <v>L406</v>
          </cell>
          <cell r="E1771">
            <v>2</v>
          </cell>
          <cell r="F1771">
            <v>2</v>
          </cell>
        </row>
        <row r="1772">
          <cell r="A1772" t="str">
            <v>LWC071</v>
          </cell>
          <cell r="B1772">
            <v>10</v>
          </cell>
          <cell r="C1772">
            <v>2</v>
          </cell>
          <cell r="D1772" t="str">
            <v>L406</v>
          </cell>
          <cell r="E1772">
            <v>1</v>
          </cell>
          <cell r="F1772">
            <v>2</v>
          </cell>
        </row>
        <row r="1773">
          <cell r="A1773" t="str">
            <v>LWC071</v>
          </cell>
          <cell r="B1773">
            <v>10</v>
          </cell>
          <cell r="C1773">
            <v>4</v>
          </cell>
          <cell r="D1773" t="str">
            <v>L406</v>
          </cell>
          <cell r="E1773">
            <v>4</v>
          </cell>
          <cell r="F1773">
            <v>5</v>
          </cell>
        </row>
        <row r="1774">
          <cell r="A1774" t="str">
            <v>LWC071</v>
          </cell>
          <cell r="B1774">
            <v>10</v>
          </cell>
          <cell r="C1774">
            <v>8</v>
          </cell>
          <cell r="D1774" t="str">
            <v>L406</v>
          </cell>
          <cell r="E1774">
            <v>3</v>
          </cell>
          <cell r="F1774">
            <v>4</v>
          </cell>
        </row>
        <row r="1775">
          <cell r="A1775" t="str">
            <v>LWC071</v>
          </cell>
          <cell r="B1775">
            <v>14</v>
          </cell>
          <cell r="C1775">
            <v>8</v>
          </cell>
          <cell r="D1775" t="str">
            <v>L406</v>
          </cell>
          <cell r="E1775">
            <v>3</v>
          </cell>
          <cell r="F1775">
            <v>3</v>
          </cell>
        </row>
        <row r="1776">
          <cell r="A1776" t="str">
            <v>LWC071</v>
          </cell>
          <cell r="B1776">
            <v>14</v>
          </cell>
          <cell r="C1776">
            <v>10</v>
          </cell>
          <cell r="D1776" t="str">
            <v>L406</v>
          </cell>
          <cell r="E1776">
            <v>0</v>
          </cell>
          <cell r="F1776">
            <v>2</v>
          </cell>
        </row>
        <row r="1777">
          <cell r="A1777" t="str">
            <v>LWC071</v>
          </cell>
          <cell r="B1777">
            <v>16</v>
          </cell>
          <cell r="C1777">
            <v>2</v>
          </cell>
          <cell r="D1777" t="str">
            <v>L406</v>
          </cell>
          <cell r="E1777">
            <v>1</v>
          </cell>
          <cell r="F1777">
            <v>1</v>
          </cell>
        </row>
        <row r="1778">
          <cell r="A1778" t="str">
            <v>LWC071</v>
          </cell>
          <cell r="B1778">
            <v>18</v>
          </cell>
          <cell r="C1778">
            <v>4</v>
          </cell>
          <cell r="D1778" t="str">
            <v>L406</v>
          </cell>
          <cell r="E1778">
            <v>0</v>
          </cell>
          <cell r="F1778">
            <v>2</v>
          </cell>
        </row>
        <row r="1779">
          <cell r="A1779" t="str">
            <v>LWC071</v>
          </cell>
          <cell r="B1779">
            <v>18</v>
          </cell>
          <cell r="C1779">
            <v>8</v>
          </cell>
          <cell r="D1779" t="str">
            <v>L406</v>
          </cell>
          <cell r="E1779">
            <v>0</v>
          </cell>
          <cell r="F1779">
            <v>2</v>
          </cell>
        </row>
        <row r="1780">
          <cell r="A1780" t="str">
            <v>LWC071</v>
          </cell>
          <cell r="B1780">
            <v>18</v>
          </cell>
          <cell r="C1780">
            <v>16</v>
          </cell>
          <cell r="D1780" t="str">
            <v>L406</v>
          </cell>
          <cell r="E1780">
            <v>0</v>
          </cell>
          <cell r="F1780">
            <v>1</v>
          </cell>
        </row>
        <row r="1781">
          <cell r="A1781" t="str">
            <v>LWC071</v>
          </cell>
          <cell r="B1781">
            <v>20</v>
          </cell>
          <cell r="C1781">
            <v>3</v>
          </cell>
          <cell r="D1781" t="str">
            <v>L406</v>
          </cell>
          <cell r="E1781">
            <v>1</v>
          </cell>
          <cell r="F1781">
            <v>1</v>
          </cell>
        </row>
        <row r="1782">
          <cell r="A1782" t="str">
            <v>LWC071</v>
          </cell>
          <cell r="B1782">
            <v>20</v>
          </cell>
          <cell r="C1782">
            <v>8</v>
          </cell>
          <cell r="D1782" t="str">
            <v>L406</v>
          </cell>
          <cell r="E1782">
            <v>0</v>
          </cell>
          <cell r="F1782">
            <v>1</v>
          </cell>
        </row>
        <row r="1783">
          <cell r="A1783" t="str">
            <v>LWC071</v>
          </cell>
          <cell r="B1783">
            <v>20</v>
          </cell>
          <cell r="C1783">
            <v>14</v>
          </cell>
          <cell r="D1783" t="str">
            <v>L406</v>
          </cell>
          <cell r="E1783">
            <v>0</v>
          </cell>
          <cell r="F1783">
            <v>2</v>
          </cell>
        </row>
        <row r="1784">
          <cell r="A1784" t="str">
            <v>LWC071</v>
          </cell>
          <cell r="B1784">
            <v>24</v>
          </cell>
          <cell r="C1784">
            <v>2</v>
          </cell>
          <cell r="D1784" t="str">
            <v>L406</v>
          </cell>
          <cell r="E1784">
            <v>8</v>
          </cell>
          <cell r="F1784">
            <v>9</v>
          </cell>
        </row>
        <row r="1785">
          <cell r="A1785" t="str">
            <v>LWC071</v>
          </cell>
          <cell r="B1785">
            <v>30</v>
          </cell>
          <cell r="C1785">
            <v>2</v>
          </cell>
          <cell r="D1785" t="str">
            <v>L406</v>
          </cell>
          <cell r="E1785">
            <v>5</v>
          </cell>
          <cell r="F1785">
            <v>5</v>
          </cell>
        </row>
        <row r="1786">
          <cell r="A1786" t="str">
            <v>LWC071</v>
          </cell>
          <cell r="B1786">
            <v>30</v>
          </cell>
          <cell r="C1786">
            <v>4</v>
          </cell>
          <cell r="D1786" t="str">
            <v>L406</v>
          </cell>
          <cell r="E1786">
            <v>3</v>
          </cell>
          <cell r="F1786">
            <v>3</v>
          </cell>
        </row>
        <row r="1787">
          <cell r="A1787" t="str">
            <v>LWC071</v>
          </cell>
          <cell r="B1787">
            <v>30</v>
          </cell>
          <cell r="C1787">
            <v>10</v>
          </cell>
          <cell r="D1787" t="str">
            <v>L406</v>
          </cell>
          <cell r="E1787">
            <v>4</v>
          </cell>
          <cell r="F1787">
            <v>4</v>
          </cell>
        </row>
        <row r="1788">
          <cell r="A1788" t="str">
            <v>LWC071</v>
          </cell>
          <cell r="B1788">
            <v>36</v>
          </cell>
          <cell r="C1788">
            <v>4</v>
          </cell>
          <cell r="D1788" t="str">
            <v>L406</v>
          </cell>
          <cell r="E1788">
            <v>3</v>
          </cell>
          <cell r="F1788">
            <v>3</v>
          </cell>
        </row>
        <row r="1789">
          <cell r="A1789" t="str">
            <v>LWC0A1</v>
          </cell>
          <cell r="B1789">
            <v>16</v>
          </cell>
          <cell r="C1789">
            <v>10</v>
          </cell>
          <cell r="D1789" t="str">
            <v>L406</v>
          </cell>
          <cell r="E1789">
            <v>2</v>
          </cell>
          <cell r="F1789">
            <v>2</v>
          </cell>
        </row>
        <row r="1790">
          <cell r="A1790" t="str">
            <v>LWC0A1</v>
          </cell>
          <cell r="B1790">
            <v>20</v>
          </cell>
          <cell r="C1790">
            <v>10</v>
          </cell>
          <cell r="D1790" t="str">
            <v>L406</v>
          </cell>
          <cell r="E1790">
            <v>3</v>
          </cell>
          <cell r="F1790">
            <v>3</v>
          </cell>
        </row>
        <row r="1791">
          <cell r="A1791" t="str">
            <v>LWC0A1</v>
          </cell>
          <cell r="B1791">
            <v>20</v>
          </cell>
          <cell r="C1791">
            <v>12</v>
          </cell>
          <cell r="D1791" t="str">
            <v>L406</v>
          </cell>
          <cell r="E1791">
            <v>0</v>
          </cell>
          <cell r="F1791">
            <v>1</v>
          </cell>
        </row>
        <row r="1792">
          <cell r="A1792" t="str">
            <v>LWC0A1</v>
          </cell>
          <cell r="B1792">
            <v>20</v>
          </cell>
          <cell r="C1792">
            <v>16</v>
          </cell>
          <cell r="D1792" t="str">
            <v>L406</v>
          </cell>
          <cell r="E1792">
            <v>1</v>
          </cell>
          <cell r="F1792">
            <v>1</v>
          </cell>
        </row>
        <row r="1793">
          <cell r="A1793" t="str">
            <v>LWC0B1</v>
          </cell>
          <cell r="B1793">
            <v>10</v>
          </cell>
          <cell r="C1793">
            <v>6</v>
          </cell>
          <cell r="D1793" t="str">
            <v>L406</v>
          </cell>
          <cell r="E1793">
            <v>3</v>
          </cell>
          <cell r="F1793">
            <v>4</v>
          </cell>
        </row>
        <row r="1794">
          <cell r="A1794" t="str">
            <v>LWC0D1</v>
          </cell>
          <cell r="B1794">
            <v>6</v>
          </cell>
          <cell r="C1794">
            <v>2</v>
          </cell>
          <cell r="D1794" t="str">
            <v>L406</v>
          </cell>
          <cell r="E1794">
            <v>1</v>
          </cell>
          <cell r="F1794">
            <v>2</v>
          </cell>
        </row>
        <row r="1795">
          <cell r="A1795" t="str">
            <v>LWC0D1</v>
          </cell>
          <cell r="B1795">
            <v>16</v>
          </cell>
          <cell r="C1795">
            <v>2</v>
          </cell>
          <cell r="D1795" t="str">
            <v>L406</v>
          </cell>
          <cell r="E1795">
            <v>6</v>
          </cell>
          <cell r="F1795">
            <v>6</v>
          </cell>
        </row>
        <row r="1796">
          <cell r="A1796" t="str">
            <v>LWC0D1</v>
          </cell>
          <cell r="B1796">
            <v>24</v>
          </cell>
          <cell r="C1796">
            <v>3</v>
          </cell>
          <cell r="D1796" t="str">
            <v>L406</v>
          </cell>
          <cell r="E1796">
            <v>3</v>
          </cell>
          <cell r="F1796">
            <v>3</v>
          </cell>
        </row>
        <row r="1797">
          <cell r="A1797" t="str">
            <v>LWC0D1</v>
          </cell>
          <cell r="B1797">
            <v>30</v>
          </cell>
          <cell r="C1797">
            <v>2</v>
          </cell>
          <cell r="D1797" t="str">
            <v>L406</v>
          </cell>
          <cell r="E1797">
            <v>6</v>
          </cell>
          <cell r="F1797">
            <v>8</v>
          </cell>
        </row>
        <row r="1798">
          <cell r="A1798" t="str">
            <v>LWC0D1</v>
          </cell>
          <cell r="B1798">
            <v>36</v>
          </cell>
          <cell r="C1798">
            <v>2</v>
          </cell>
          <cell r="D1798" t="str">
            <v>L406</v>
          </cell>
          <cell r="E1798">
            <v>1</v>
          </cell>
          <cell r="F1798">
            <v>1</v>
          </cell>
        </row>
        <row r="1799">
          <cell r="A1799" t="str">
            <v>LWC0D2</v>
          </cell>
          <cell r="B1799">
            <v>10</v>
          </cell>
          <cell r="C1799">
            <v>6</v>
          </cell>
          <cell r="D1799" t="str">
            <v>L406</v>
          </cell>
          <cell r="E1799">
            <v>3</v>
          </cell>
          <cell r="F1799">
            <v>4</v>
          </cell>
        </row>
        <row r="1800">
          <cell r="A1800" t="str">
            <v>LWD051</v>
          </cell>
          <cell r="B1800">
            <v>3</v>
          </cell>
          <cell r="C1800">
            <v>2</v>
          </cell>
          <cell r="D1800" t="str">
            <v>L406</v>
          </cell>
          <cell r="E1800">
            <v>14</v>
          </cell>
          <cell r="F1800">
            <v>15</v>
          </cell>
        </row>
        <row r="1801">
          <cell r="A1801" t="str">
            <v>LWD051</v>
          </cell>
          <cell r="B1801">
            <v>4</v>
          </cell>
          <cell r="C1801">
            <v>2</v>
          </cell>
          <cell r="D1801" t="str">
            <v>L406</v>
          </cell>
          <cell r="E1801">
            <v>13</v>
          </cell>
          <cell r="F1801">
            <v>16</v>
          </cell>
        </row>
        <row r="1802">
          <cell r="A1802" t="str">
            <v>LWD051</v>
          </cell>
          <cell r="B1802">
            <v>4</v>
          </cell>
          <cell r="C1802">
            <v>3</v>
          </cell>
          <cell r="D1802" t="str">
            <v>L406</v>
          </cell>
          <cell r="E1802">
            <v>1</v>
          </cell>
          <cell r="F1802">
            <v>2</v>
          </cell>
        </row>
        <row r="1803">
          <cell r="A1803" t="str">
            <v>LWD051</v>
          </cell>
          <cell r="B1803">
            <v>6</v>
          </cell>
          <cell r="C1803">
            <v>2</v>
          </cell>
          <cell r="D1803" t="str">
            <v>L406</v>
          </cell>
          <cell r="E1803">
            <v>14</v>
          </cell>
          <cell r="F1803">
            <v>14</v>
          </cell>
        </row>
        <row r="1804">
          <cell r="A1804" t="str">
            <v>LWD051</v>
          </cell>
          <cell r="B1804">
            <v>6</v>
          </cell>
          <cell r="C1804">
            <v>3</v>
          </cell>
          <cell r="D1804" t="str">
            <v>L406</v>
          </cell>
          <cell r="E1804">
            <v>22</v>
          </cell>
          <cell r="F1804">
            <v>24</v>
          </cell>
        </row>
        <row r="1805">
          <cell r="A1805" t="str">
            <v>LWD051</v>
          </cell>
          <cell r="B1805">
            <v>6</v>
          </cell>
          <cell r="C1805">
            <v>4</v>
          </cell>
          <cell r="D1805" t="str">
            <v>L406</v>
          </cell>
          <cell r="E1805">
            <v>9</v>
          </cell>
          <cell r="F1805">
            <v>9</v>
          </cell>
        </row>
        <row r="1806">
          <cell r="A1806" t="str">
            <v>LWD051</v>
          </cell>
          <cell r="B1806">
            <v>8</v>
          </cell>
          <cell r="C1806">
            <v>2</v>
          </cell>
          <cell r="D1806" t="str">
            <v>L406</v>
          </cell>
          <cell r="E1806">
            <v>8</v>
          </cell>
          <cell r="F1806">
            <v>11</v>
          </cell>
        </row>
        <row r="1807">
          <cell r="A1807" t="str">
            <v>LWD051</v>
          </cell>
          <cell r="B1807">
            <v>8</v>
          </cell>
          <cell r="C1807">
            <v>3</v>
          </cell>
          <cell r="D1807" t="str">
            <v>L406</v>
          </cell>
          <cell r="E1807">
            <v>10</v>
          </cell>
          <cell r="F1807">
            <v>14</v>
          </cell>
        </row>
        <row r="1808">
          <cell r="A1808" t="str">
            <v>LWD051</v>
          </cell>
          <cell r="B1808">
            <v>8</v>
          </cell>
          <cell r="C1808">
            <v>4</v>
          </cell>
          <cell r="D1808" t="str">
            <v>L406</v>
          </cell>
          <cell r="E1808">
            <v>2</v>
          </cell>
          <cell r="F1808">
            <v>2</v>
          </cell>
        </row>
        <row r="1809">
          <cell r="A1809" t="str">
            <v>LWD051</v>
          </cell>
          <cell r="B1809">
            <v>8</v>
          </cell>
          <cell r="C1809">
            <v>6</v>
          </cell>
          <cell r="D1809" t="str">
            <v>L406</v>
          </cell>
          <cell r="E1809">
            <v>3</v>
          </cell>
          <cell r="F1809">
            <v>5</v>
          </cell>
        </row>
        <row r="1810">
          <cell r="A1810" t="str">
            <v>LWD051</v>
          </cell>
          <cell r="B1810">
            <v>10</v>
          </cell>
          <cell r="C1810">
            <v>2</v>
          </cell>
          <cell r="D1810" t="str">
            <v>L406</v>
          </cell>
          <cell r="E1810">
            <v>4</v>
          </cell>
          <cell r="F1810">
            <v>5</v>
          </cell>
        </row>
        <row r="1811">
          <cell r="A1811" t="str">
            <v>LWD051</v>
          </cell>
          <cell r="B1811">
            <v>10</v>
          </cell>
          <cell r="C1811">
            <v>3</v>
          </cell>
          <cell r="D1811" t="str">
            <v>L406</v>
          </cell>
          <cell r="E1811">
            <v>2</v>
          </cell>
          <cell r="F1811">
            <v>2</v>
          </cell>
        </row>
        <row r="1812">
          <cell r="A1812" t="str">
            <v>LWD051</v>
          </cell>
          <cell r="B1812">
            <v>10</v>
          </cell>
          <cell r="C1812">
            <v>4</v>
          </cell>
          <cell r="D1812" t="str">
            <v>L406</v>
          </cell>
          <cell r="E1812">
            <v>1</v>
          </cell>
          <cell r="F1812">
            <v>2</v>
          </cell>
        </row>
        <row r="1813">
          <cell r="A1813" t="str">
            <v>LWD051</v>
          </cell>
          <cell r="B1813">
            <v>10</v>
          </cell>
          <cell r="C1813">
            <v>6</v>
          </cell>
          <cell r="D1813" t="str">
            <v>L406</v>
          </cell>
          <cell r="E1813">
            <v>7</v>
          </cell>
          <cell r="F1813">
            <v>8</v>
          </cell>
        </row>
        <row r="1814">
          <cell r="A1814" t="str">
            <v>LWD051</v>
          </cell>
          <cell r="B1814">
            <v>10</v>
          </cell>
          <cell r="C1814">
            <v>8</v>
          </cell>
          <cell r="D1814" t="str">
            <v>L406</v>
          </cell>
          <cell r="E1814">
            <v>7</v>
          </cell>
          <cell r="F1814">
            <v>7</v>
          </cell>
        </row>
        <row r="1815">
          <cell r="A1815" t="str">
            <v>LWD051</v>
          </cell>
          <cell r="B1815">
            <v>12</v>
          </cell>
          <cell r="C1815">
            <v>2</v>
          </cell>
          <cell r="D1815" t="str">
            <v>L406</v>
          </cell>
          <cell r="E1815">
            <v>4</v>
          </cell>
          <cell r="F1815">
            <v>4</v>
          </cell>
        </row>
        <row r="1816">
          <cell r="A1816" t="str">
            <v>LWD051</v>
          </cell>
          <cell r="B1816">
            <v>12</v>
          </cell>
          <cell r="C1816">
            <v>6</v>
          </cell>
          <cell r="D1816" t="str">
            <v>L406</v>
          </cell>
          <cell r="E1816">
            <v>1</v>
          </cell>
          <cell r="F1816">
            <v>2</v>
          </cell>
        </row>
        <row r="1817">
          <cell r="A1817" t="str">
            <v>LWD051</v>
          </cell>
          <cell r="B1817">
            <v>12</v>
          </cell>
          <cell r="C1817">
            <v>10</v>
          </cell>
          <cell r="D1817" t="str">
            <v>L406</v>
          </cell>
          <cell r="E1817">
            <v>1</v>
          </cell>
          <cell r="F1817">
            <v>3</v>
          </cell>
        </row>
        <row r="1818">
          <cell r="A1818" t="str">
            <v>LWD051</v>
          </cell>
          <cell r="B1818">
            <v>14</v>
          </cell>
          <cell r="C1818">
            <v>2</v>
          </cell>
          <cell r="D1818" t="str">
            <v>L406</v>
          </cell>
          <cell r="E1818">
            <v>2</v>
          </cell>
          <cell r="F1818">
            <v>4</v>
          </cell>
        </row>
        <row r="1819">
          <cell r="A1819" t="str">
            <v>LWD051</v>
          </cell>
          <cell r="B1819">
            <v>14</v>
          </cell>
          <cell r="C1819">
            <v>4</v>
          </cell>
          <cell r="D1819" t="str">
            <v>L406</v>
          </cell>
          <cell r="E1819">
            <v>0</v>
          </cell>
          <cell r="F1819">
            <v>3</v>
          </cell>
        </row>
        <row r="1820">
          <cell r="A1820" t="str">
            <v>LWD051</v>
          </cell>
          <cell r="B1820">
            <v>14</v>
          </cell>
          <cell r="C1820">
            <v>6</v>
          </cell>
          <cell r="D1820" t="str">
            <v>L406</v>
          </cell>
          <cell r="E1820">
            <v>3</v>
          </cell>
          <cell r="F1820">
            <v>3</v>
          </cell>
        </row>
        <row r="1821">
          <cell r="A1821" t="str">
            <v>LWD051</v>
          </cell>
          <cell r="B1821">
            <v>14</v>
          </cell>
          <cell r="C1821">
            <v>10</v>
          </cell>
          <cell r="D1821" t="str">
            <v>L406</v>
          </cell>
          <cell r="E1821">
            <v>2</v>
          </cell>
          <cell r="F1821">
            <v>5</v>
          </cell>
        </row>
        <row r="1822">
          <cell r="A1822" t="str">
            <v>LWD051</v>
          </cell>
          <cell r="B1822">
            <v>14</v>
          </cell>
          <cell r="C1822">
            <v>12</v>
          </cell>
          <cell r="D1822" t="str">
            <v>L406</v>
          </cell>
          <cell r="E1822">
            <v>3</v>
          </cell>
          <cell r="F1822">
            <v>4</v>
          </cell>
        </row>
        <row r="1823">
          <cell r="A1823" t="str">
            <v>LWD051</v>
          </cell>
          <cell r="B1823">
            <v>16</v>
          </cell>
          <cell r="C1823">
            <v>2</v>
          </cell>
          <cell r="D1823" t="str">
            <v>L406</v>
          </cell>
          <cell r="E1823">
            <v>2</v>
          </cell>
          <cell r="F1823">
            <v>2</v>
          </cell>
        </row>
        <row r="1824">
          <cell r="A1824" t="str">
            <v>LWD051</v>
          </cell>
          <cell r="B1824">
            <v>16</v>
          </cell>
          <cell r="C1824">
            <v>4</v>
          </cell>
          <cell r="D1824" t="str">
            <v>L406</v>
          </cell>
          <cell r="E1824">
            <v>0</v>
          </cell>
          <cell r="F1824">
            <v>1</v>
          </cell>
        </row>
        <row r="1825">
          <cell r="A1825" t="str">
            <v>LWD051</v>
          </cell>
          <cell r="B1825">
            <v>16</v>
          </cell>
          <cell r="C1825">
            <v>6</v>
          </cell>
          <cell r="D1825" t="str">
            <v>L406</v>
          </cell>
          <cell r="E1825">
            <v>1</v>
          </cell>
          <cell r="F1825">
            <v>2</v>
          </cell>
        </row>
        <row r="1826">
          <cell r="A1826" t="str">
            <v>LWD051</v>
          </cell>
          <cell r="B1826">
            <v>16</v>
          </cell>
          <cell r="C1826">
            <v>8</v>
          </cell>
          <cell r="D1826" t="str">
            <v>L406</v>
          </cell>
          <cell r="E1826">
            <v>2</v>
          </cell>
          <cell r="F1826">
            <v>2</v>
          </cell>
        </row>
        <row r="1827">
          <cell r="A1827" t="str">
            <v>LWD051</v>
          </cell>
          <cell r="B1827">
            <v>16</v>
          </cell>
          <cell r="C1827">
            <v>10</v>
          </cell>
          <cell r="D1827" t="str">
            <v>L406</v>
          </cell>
          <cell r="E1827">
            <v>2</v>
          </cell>
          <cell r="F1827">
            <v>5</v>
          </cell>
        </row>
        <row r="1828">
          <cell r="A1828" t="str">
            <v>LWD051</v>
          </cell>
          <cell r="B1828">
            <v>16</v>
          </cell>
          <cell r="C1828">
            <v>12</v>
          </cell>
          <cell r="D1828" t="str">
            <v>L406</v>
          </cell>
          <cell r="E1828">
            <v>6</v>
          </cell>
          <cell r="F1828">
            <v>6</v>
          </cell>
        </row>
        <row r="1829">
          <cell r="A1829" t="str">
            <v>LWD051</v>
          </cell>
          <cell r="B1829">
            <v>18</v>
          </cell>
          <cell r="C1829">
            <v>8</v>
          </cell>
          <cell r="D1829" t="str">
            <v>L406</v>
          </cell>
          <cell r="E1829">
            <v>1</v>
          </cell>
          <cell r="F1829">
            <v>1</v>
          </cell>
        </row>
        <row r="1830">
          <cell r="A1830" t="str">
            <v>LWD051</v>
          </cell>
          <cell r="B1830">
            <v>18</v>
          </cell>
          <cell r="C1830">
            <v>10</v>
          </cell>
          <cell r="D1830" t="str">
            <v>L406</v>
          </cell>
          <cell r="E1830">
            <v>3</v>
          </cell>
          <cell r="F1830">
            <v>3</v>
          </cell>
        </row>
        <row r="1831">
          <cell r="A1831" t="str">
            <v>LWD051</v>
          </cell>
          <cell r="B1831">
            <v>18</v>
          </cell>
          <cell r="C1831">
            <v>12</v>
          </cell>
          <cell r="D1831" t="str">
            <v>L406</v>
          </cell>
          <cell r="E1831">
            <v>1</v>
          </cell>
          <cell r="F1831">
            <v>1</v>
          </cell>
        </row>
        <row r="1832">
          <cell r="A1832" t="str">
            <v>LWD051</v>
          </cell>
          <cell r="B1832">
            <v>20</v>
          </cell>
          <cell r="C1832">
            <v>2</v>
          </cell>
          <cell r="D1832" t="str">
            <v>L406</v>
          </cell>
          <cell r="E1832">
            <v>0</v>
          </cell>
          <cell r="F1832">
            <v>2</v>
          </cell>
        </row>
        <row r="1833">
          <cell r="A1833" t="str">
            <v>LWD051</v>
          </cell>
          <cell r="B1833">
            <v>20</v>
          </cell>
          <cell r="C1833">
            <v>3</v>
          </cell>
          <cell r="D1833" t="str">
            <v>L406</v>
          </cell>
          <cell r="E1833">
            <v>2</v>
          </cell>
          <cell r="F1833">
            <v>5</v>
          </cell>
        </row>
        <row r="1834">
          <cell r="A1834" t="str">
            <v>LWD051</v>
          </cell>
          <cell r="B1834">
            <v>20</v>
          </cell>
          <cell r="C1834">
            <v>4</v>
          </cell>
          <cell r="D1834" t="str">
            <v>L406</v>
          </cell>
          <cell r="E1834">
            <v>1</v>
          </cell>
          <cell r="F1834">
            <v>1</v>
          </cell>
        </row>
        <row r="1835">
          <cell r="A1835" t="str">
            <v>LWD051</v>
          </cell>
          <cell r="B1835">
            <v>20</v>
          </cell>
          <cell r="C1835">
            <v>6</v>
          </cell>
          <cell r="D1835" t="str">
            <v>L406</v>
          </cell>
          <cell r="E1835">
            <v>3</v>
          </cell>
          <cell r="F1835">
            <v>3</v>
          </cell>
        </row>
        <row r="1836">
          <cell r="A1836" t="str">
            <v>LWD051</v>
          </cell>
          <cell r="B1836">
            <v>20</v>
          </cell>
          <cell r="C1836">
            <v>8</v>
          </cell>
          <cell r="D1836" t="str">
            <v>L406</v>
          </cell>
          <cell r="E1836">
            <v>1</v>
          </cell>
          <cell r="F1836">
            <v>1</v>
          </cell>
        </row>
        <row r="1837">
          <cell r="A1837" t="str">
            <v>LWD051</v>
          </cell>
          <cell r="B1837">
            <v>20</v>
          </cell>
          <cell r="C1837">
            <v>10</v>
          </cell>
          <cell r="D1837" t="str">
            <v>L406</v>
          </cell>
          <cell r="E1837">
            <v>2</v>
          </cell>
          <cell r="F1837">
            <v>4</v>
          </cell>
        </row>
        <row r="1838">
          <cell r="A1838" t="str">
            <v>LWD051</v>
          </cell>
          <cell r="B1838">
            <v>20</v>
          </cell>
          <cell r="C1838">
            <v>12</v>
          </cell>
          <cell r="D1838" t="str">
            <v>L406</v>
          </cell>
          <cell r="E1838">
            <v>5</v>
          </cell>
          <cell r="F1838">
            <v>8</v>
          </cell>
        </row>
        <row r="1839">
          <cell r="A1839" t="str">
            <v>LWD051</v>
          </cell>
          <cell r="B1839">
            <v>20</v>
          </cell>
          <cell r="C1839">
            <v>18</v>
          </cell>
          <cell r="D1839" t="str">
            <v>L406</v>
          </cell>
          <cell r="E1839">
            <v>0</v>
          </cell>
          <cell r="F1839">
            <v>1</v>
          </cell>
        </row>
        <row r="1840">
          <cell r="A1840" t="str">
            <v>LWD051</v>
          </cell>
          <cell r="B1840">
            <v>24</v>
          </cell>
          <cell r="C1840">
            <v>2</v>
          </cell>
          <cell r="D1840" t="str">
            <v>L406</v>
          </cell>
          <cell r="E1840">
            <v>5</v>
          </cell>
          <cell r="F1840">
            <v>8</v>
          </cell>
        </row>
        <row r="1841">
          <cell r="A1841" t="str">
            <v>LWD051</v>
          </cell>
          <cell r="B1841">
            <v>24</v>
          </cell>
          <cell r="C1841">
            <v>3</v>
          </cell>
          <cell r="D1841" t="str">
            <v>L406</v>
          </cell>
          <cell r="E1841">
            <v>3</v>
          </cell>
          <cell r="F1841">
            <v>3</v>
          </cell>
        </row>
        <row r="1842">
          <cell r="A1842" t="str">
            <v>LWD051</v>
          </cell>
          <cell r="B1842">
            <v>24</v>
          </cell>
          <cell r="C1842">
            <v>4</v>
          </cell>
          <cell r="D1842" t="str">
            <v>L406</v>
          </cell>
          <cell r="E1842">
            <v>3</v>
          </cell>
          <cell r="F1842">
            <v>5</v>
          </cell>
        </row>
        <row r="1843">
          <cell r="A1843" t="str">
            <v>LWD051</v>
          </cell>
          <cell r="B1843">
            <v>24</v>
          </cell>
          <cell r="C1843">
            <v>6</v>
          </cell>
          <cell r="D1843" t="str">
            <v>L406</v>
          </cell>
          <cell r="E1843">
            <v>1</v>
          </cell>
          <cell r="F1843">
            <v>2</v>
          </cell>
        </row>
        <row r="1844">
          <cell r="A1844" t="str">
            <v>LWD051</v>
          </cell>
          <cell r="B1844">
            <v>24</v>
          </cell>
          <cell r="C1844">
            <v>8</v>
          </cell>
          <cell r="D1844" t="str">
            <v>L406</v>
          </cell>
          <cell r="E1844">
            <v>2</v>
          </cell>
          <cell r="F1844">
            <v>3</v>
          </cell>
        </row>
        <row r="1845">
          <cell r="A1845" t="str">
            <v>LWD051</v>
          </cell>
          <cell r="B1845">
            <v>24</v>
          </cell>
          <cell r="C1845">
            <v>10</v>
          </cell>
          <cell r="D1845" t="str">
            <v>L406</v>
          </cell>
          <cell r="E1845">
            <v>8</v>
          </cell>
          <cell r="F1845">
            <v>8</v>
          </cell>
        </row>
        <row r="1846">
          <cell r="A1846" t="str">
            <v>LWD051</v>
          </cell>
          <cell r="B1846">
            <v>24</v>
          </cell>
          <cell r="C1846">
            <v>12</v>
          </cell>
          <cell r="D1846" t="str">
            <v>L406</v>
          </cell>
          <cell r="E1846">
            <v>1</v>
          </cell>
          <cell r="F1846">
            <v>1</v>
          </cell>
        </row>
        <row r="1847">
          <cell r="A1847" t="str">
            <v>LWD051</v>
          </cell>
          <cell r="B1847">
            <v>30</v>
          </cell>
          <cell r="C1847">
            <v>2</v>
          </cell>
          <cell r="D1847" t="str">
            <v>L406</v>
          </cell>
          <cell r="E1847">
            <v>12</v>
          </cell>
          <cell r="F1847">
            <v>17</v>
          </cell>
        </row>
        <row r="1848">
          <cell r="A1848" t="str">
            <v>LWD051</v>
          </cell>
          <cell r="B1848">
            <v>30</v>
          </cell>
          <cell r="C1848">
            <v>3</v>
          </cell>
          <cell r="D1848" t="str">
            <v>L406</v>
          </cell>
          <cell r="E1848">
            <v>3</v>
          </cell>
          <cell r="F1848">
            <v>5</v>
          </cell>
        </row>
        <row r="1849">
          <cell r="A1849" t="str">
            <v>LWD051</v>
          </cell>
          <cell r="B1849">
            <v>30</v>
          </cell>
          <cell r="C1849">
            <v>4</v>
          </cell>
          <cell r="D1849" t="str">
            <v>L406</v>
          </cell>
          <cell r="E1849">
            <v>5</v>
          </cell>
          <cell r="F1849">
            <v>6</v>
          </cell>
        </row>
        <row r="1850">
          <cell r="A1850" t="str">
            <v>LWD051</v>
          </cell>
          <cell r="B1850">
            <v>30</v>
          </cell>
          <cell r="C1850">
            <v>6</v>
          </cell>
          <cell r="D1850" t="str">
            <v>L406</v>
          </cell>
          <cell r="E1850">
            <v>4</v>
          </cell>
          <cell r="F1850">
            <v>5</v>
          </cell>
        </row>
        <row r="1851">
          <cell r="A1851" t="str">
            <v>LWD051</v>
          </cell>
          <cell r="B1851">
            <v>30</v>
          </cell>
          <cell r="C1851">
            <v>8</v>
          </cell>
          <cell r="D1851" t="str">
            <v>L406</v>
          </cell>
          <cell r="E1851">
            <v>3</v>
          </cell>
          <cell r="F1851">
            <v>3</v>
          </cell>
        </row>
        <row r="1852">
          <cell r="A1852" t="str">
            <v>LWD051</v>
          </cell>
          <cell r="B1852">
            <v>30</v>
          </cell>
          <cell r="C1852">
            <v>10</v>
          </cell>
          <cell r="D1852" t="str">
            <v>L406</v>
          </cell>
          <cell r="E1852">
            <v>1</v>
          </cell>
          <cell r="F1852">
            <v>2</v>
          </cell>
        </row>
        <row r="1853">
          <cell r="A1853" t="str">
            <v>LWD051</v>
          </cell>
          <cell r="B1853">
            <v>30</v>
          </cell>
          <cell r="C1853">
            <v>12</v>
          </cell>
          <cell r="D1853" t="str">
            <v>L406</v>
          </cell>
          <cell r="E1853">
            <v>0</v>
          </cell>
          <cell r="F1853">
            <v>4</v>
          </cell>
        </row>
        <row r="1854">
          <cell r="A1854" t="str">
            <v>LWD051</v>
          </cell>
          <cell r="B1854">
            <v>30</v>
          </cell>
          <cell r="C1854">
            <v>14</v>
          </cell>
          <cell r="D1854" t="str">
            <v>L406</v>
          </cell>
          <cell r="E1854">
            <v>0</v>
          </cell>
          <cell r="F1854">
            <v>4</v>
          </cell>
        </row>
        <row r="1855">
          <cell r="A1855" t="str">
            <v>LWD051</v>
          </cell>
          <cell r="B1855">
            <v>32</v>
          </cell>
          <cell r="C1855">
            <v>6</v>
          </cell>
          <cell r="D1855" t="str">
            <v>L406</v>
          </cell>
          <cell r="E1855">
            <v>2</v>
          </cell>
          <cell r="F1855">
            <v>2</v>
          </cell>
        </row>
        <row r="1856">
          <cell r="A1856" t="str">
            <v>LWD051</v>
          </cell>
          <cell r="B1856">
            <v>36</v>
          </cell>
          <cell r="C1856">
            <v>2</v>
          </cell>
          <cell r="D1856" t="str">
            <v>L406</v>
          </cell>
          <cell r="E1856">
            <v>1</v>
          </cell>
          <cell r="F1856">
            <v>1</v>
          </cell>
        </row>
        <row r="1857">
          <cell r="A1857" t="str">
            <v>LWD051</v>
          </cell>
          <cell r="B1857">
            <v>36</v>
          </cell>
          <cell r="C1857">
            <v>6</v>
          </cell>
          <cell r="D1857" t="str">
            <v>L406</v>
          </cell>
          <cell r="E1857">
            <v>0</v>
          </cell>
          <cell r="F1857">
            <v>3</v>
          </cell>
        </row>
        <row r="1858">
          <cell r="A1858" t="str">
            <v>LWD051</v>
          </cell>
          <cell r="B1858">
            <v>48</v>
          </cell>
          <cell r="C1858">
            <v>2</v>
          </cell>
          <cell r="D1858" t="str">
            <v>L406</v>
          </cell>
          <cell r="E1858">
            <v>4</v>
          </cell>
          <cell r="F1858">
            <v>4</v>
          </cell>
        </row>
        <row r="1859">
          <cell r="A1859" t="str">
            <v>LWD051</v>
          </cell>
          <cell r="B1859">
            <v>48</v>
          </cell>
          <cell r="C1859">
            <v>4</v>
          </cell>
          <cell r="D1859" t="str">
            <v>L406</v>
          </cell>
          <cell r="E1859">
            <v>2</v>
          </cell>
          <cell r="F1859">
            <v>3</v>
          </cell>
        </row>
        <row r="1860">
          <cell r="A1860" t="str">
            <v>LWD051</v>
          </cell>
          <cell r="B1860">
            <v>48</v>
          </cell>
          <cell r="C1860">
            <v>6</v>
          </cell>
          <cell r="D1860" t="str">
            <v>L406</v>
          </cell>
          <cell r="E1860">
            <v>2</v>
          </cell>
          <cell r="F1860">
            <v>2</v>
          </cell>
        </row>
        <row r="1861">
          <cell r="A1861" t="str">
            <v>LWD051</v>
          </cell>
          <cell r="B1861">
            <v>48</v>
          </cell>
          <cell r="C1861">
            <v>12</v>
          </cell>
          <cell r="D1861" t="str">
            <v>L406</v>
          </cell>
          <cell r="E1861">
            <v>0</v>
          </cell>
          <cell r="F1861">
            <v>1</v>
          </cell>
        </row>
        <row r="1862">
          <cell r="A1862" t="str">
            <v>LWD051</v>
          </cell>
          <cell r="B1862">
            <v>66</v>
          </cell>
          <cell r="C1862">
            <v>2</v>
          </cell>
          <cell r="D1862" t="str">
            <v>L406</v>
          </cell>
          <cell r="E1862">
            <v>4</v>
          </cell>
          <cell r="F1862">
            <v>4</v>
          </cell>
        </row>
        <row r="1863">
          <cell r="A1863" t="str">
            <v>LWD051</v>
          </cell>
          <cell r="B1863">
            <v>66</v>
          </cell>
          <cell r="C1863">
            <v>6</v>
          </cell>
          <cell r="D1863" t="str">
            <v>L406</v>
          </cell>
          <cell r="E1863">
            <v>1</v>
          </cell>
          <cell r="F1863">
            <v>2</v>
          </cell>
        </row>
        <row r="1864">
          <cell r="A1864" t="str">
            <v>LWD071</v>
          </cell>
          <cell r="B1864">
            <v>3</v>
          </cell>
          <cell r="C1864">
            <v>2</v>
          </cell>
          <cell r="D1864" t="str">
            <v>L406</v>
          </cell>
          <cell r="E1864">
            <v>2</v>
          </cell>
          <cell r="F1864">
            <v>3</v>
          </cell>
        </row>
        <row r="1865">
          <cell r="A1865" t="str">
            <v>LWD071</v>
          </cell>
          <cell r="B1865">
            <v>4</v>
          </cell>
          <cell r="C1865">
            <v>2</v>
          </cell>
          <cell r="D1865" t="str">
            <v>L406</v>
          </cell>
          <cell r="E1865">
            <v>4</v>
          </cell>
          <cell r="F1865">
            <v>6</v>
          </cell>
        </row>
        <row r="1866">
          <cell r="A1866" t="str">
            <v>LWD071</v>
          </cell>
          <cell r="B1866">
            <v>6</v>
          </cell>
          <cell r="C1866">
            <v>2</v>
          </cell>
          <cell r="D1866" t="str">
            <v>L406</v>
          </cell>
          <cell r="E1866">
            <v>5</v>
          </cell>
          <cell r="F1866">
            <v>6</v>
          </cell>
        </row>
        <row r="1867">
          <cell r="A1867" t="str">
            <v>LWD071</v>
          </cell>
          <cell r="B1867">
            <v>8</v>
          </cell>
          <cell r="C1867">
            <v>2</v>
          </cell>
          <cell r="D1867" t="str">
            <v>L406</v>
          </cell>
          <cell r="E1867">
            <v>2</v>
          </cell>
          <cell r="F1867">
            <v>2</v>
          </cell>
        </row>
        <row r="1868">
          <cell r="A1868" t="str">
            <v>LWD071</v>
          </cell>
          <cell r="B1868">
            <v>24</v>
          </cell>
          <cell r="C1868">
            <v>2</v>
          </cell>
          <cell r="D1868" t="str">
            <v>L406</v>
          </cell>
          <cell r="E1868">
            <v>3</v>
          </cell>
          <cell r="F1868">
            <v>5</v>
          </cell>
        </row>
        <row r="1869">
          <cell r="A1869" t="str">
            <v>LWD071</v>
          </cell>
          <cell r="B1869">
            <v>30</v>
          </cell>
          <cell r="C1869">
            <v>2</v>
          </cell>
          <cell r="D1869" t="str">
            <v>L406</v>
          </cell>
          <cell r="E1869">
            <v>2</v>
          </cell>
          <cell r="F1869">
            <v>2</v>
          </cell>
        </row>
        <row r="1870">
          <cell r="A1870" t="str">
            <v>LWL071</v>
          </cell>
          <cell r="B1870">
            <v>6</v>
          </cell>
          <cell r="C1870">
            <v>2</v>
          </cell>
          <cell r="D1870" t="str">
            <v>L407</v>
          </cell>
          <cell r="E1870">
            <v>1</v>
          </cell>
          <cell r="F1870">
            <v>2</v>
          </cell>
        </row>
        <row r="1871">
          <cell r="A1871" t="str">
            <v>LWL071</v>
          </cell>
          <cell r="B1871">
            <v>6</v>
          </cell>
          <cell r="C1871">
            <v>4</v>
          </cell>
          <cell r="D1871" t="str">
            <v>L407</v>
          </cell>
          <cell r="E1871">
            <v>1</v>
          </cell>
          <cell r="F1871">
            <v>5</v>
          </cell>
        </row>
        <row r="1872">
          <cell r="A1872" t="str">
            <v>LWL071</v>
          </cell>
          <cell r="B1872">
            <v>8</v>
          </cell>
          <cell r="C1872">
            <v>2</v>
          </cell>
          <cell r="D1872" t="str">
            <v>L407</v>
          </cell>
          <cell r="E1872">
            <v>3</v>
          </cell>
          <cell r="F1872">
            <v>7</v>
          </cell>
        </row>
        <row r="1873">
          <cell r="A1873" t="str">
            <v>LWL071</v>
          </cell>
          <cell r="B1873">
            <v>8</v>
          </cell>
          <cell r="C1873">
            <v>3</v>
          </cell>
          <cell r="D1873" t="str">
            <v>L407</v>
          </cell>
          <cell r="E1873">
            <v>2</v>
          </cell>
          <cell r="F1873">
            <v>5</v>
          </cell>
        </row>
        <row r="1874">
          <cell r="A1874" t="str">
            <v>LWL071</v>
          </cell>
          <cell r="B1874">
            <v>8</v>
          </cell>
          <cell r="C1874">
            <v>4</v>
          </cell>
          <cell r="D1874" t="str">
            <v>L407</v>
          </cell>
          <cell r="E1874">
            <v>4</v>
          </cell>
          <cell r="F1874">
            <v>8</v>
          </cell>
        </row>
        <row r="1875">
          <cell r="A1875" t="str">
            <v>LWL071</v>
          </cell>
          <cell r="B1875">
            <v>8</v>
          </cell>
          <cell r="C1875">
            <v>6</v>
          </cell>
          <cell r="D1875" t="str">
            <v>L407</v>
          </cell>
          <cell r="E1875">
            <v>1</v>
          </cell>
          <cell r="F1875">
            <v>1</v>
          </cell>
        </row>
        <row r="1876">
          <cell r="A1876" t="str">
            <v>LWL071</v>
          </cell>
          <cell r="B1876">
            <v>10</v>
          </cell>
          <cell r="C1876">
            <v>2</v>
          </cell>
          <cell r="D1876" t="str">
            <v>L407</v>
          </cell>
          <cell r="E1876">
            <v>5</v>
          </cell>
          <cell r="F1876">
            <v>5</v>
          </cell>
        </row>
        <row r="1877">
          <cell r="A1877" t="str">
            <v>LWL071</v>
          </cell>
          <cell r="B1877">
            <v>12</v>
          </cell>
          <cell r="C1877">
            <v>2</v>
          </cell>
          <cell r="D1877" t="str">
            <v>L407</v>
          </cell>
          <cell r="E1877">
            <v>5</v>
          </cell>
          <cell r="F1877">
            <v>5</v>
          </cell>
        </row>
        <row r="1878">
          <cell r="A1878" t="str">
            <v>LWL071</v>
          </cell>
          <cell r="B1878">
            <v>12</v>
          </cell>
          <cell r="C1878">
            <v>4</v>
          </cell>
          <cell r="D1878" t="str">
            <v>L407</v>
          </cell>
          <cell r="E1878">
            <v>8</v>
          </cell>
          <cell r="F1878">
            <v>8</v>
          </cell>
        </row>
        <row r="1879">
          <cell r="A1879" t="str">
            <v>LWL071</v>
          </cell>
          <cell r="B1879">
            <v>12</v>
          </cell>
          <cell r="C1879">
            <v>6</v>
          </cell>
          <cell r="D1879" t="str">
            <v>L407</v>
          </cell>
          <cell r="E1879">
            <v>1</v>
          </cell>
          <cell r="F1879">
            <v>1</v>
          </cell>
        </row>
        <row r="1880">
          <cell r="A1880" t="str">
            <v>LWL071</v>
          </cell>
          <cell r="B1880">
            <v>12</v>
          </cell>
          <cell r="C1880">
            <v>8</v>
          </cell>
          <cell r="D1880" t="str">
            <v>L407</v>
          </cell>
          <cell r="E1880">
            <v>1</v>
          </cell>
          <cell r="F1880">
            <v>1</v>
          </cell>
        </row>
        <row r="1881">
          <cell r="A1881" t="str">
            <v>LWL071</v>
          </cell>
          <cell r="B1881">
            <v>16</v>
          </cell>
          <cell r="C1881">
            <v>8</v>
          </cell>
          <cell r="D1881" t="str">
            <v>L407</v>
          </cell>
          <cell r="E1881">
            <v>1</v>
          </cell>
          <cell r="F1881">
            <v>1</v>
          </cell>
        </row>
        <row r="1882">
          <cell r="A1882" t="str">
            <v>LWL071</v>
          </cell>
          <cell r="B1882">
            <v>18</v>
          </cell>
          <cell r="C1882">
            <v>4</v>
          </cell>
          <cell r="D1882" t="str">
            <v>L407</v>
          </cell>
          <cell r="E1882">
            <v>1</v>
          </cell>
          <cell r="F1882">
            <v>1</v>
          </cell>
        </row>
        <row r="1883">
          <cell r="A1883" t="str">
            <v>LWL071</v>
          </cell>
          <cell r="B1883">
            <v>24</v>
          </cell>
          <cell r="C1883">
            <v>3</v>
          </cell>
          <cell r="D1883" t="str">
            <v>L407</v>
          </cell>
          <cell r="E1883">
            <v>4</v>
          </cell>
          <cell r="F1883">
            <v>5</v>
          </cell>
        </row>
        <row r="1884">
          <cell r="A1884" t="str">
            <v>LWL071</v>
          </cell>
          <cell r="B1884">
            <v>24</v>
          </cell>
          <cell r="C1884">
            <v>6</v>
          </cell>
          <cell r="D1884" t="str">
            <v>L407</v>
          </cell>
          <cell r="E1884">
            <v>0</v>
          </cell>
          <cell r="F1884">
            <v>1</v>
          </cell>
        </row>
        <row r="1885">
          <cell r="A1885" t="str">
            <v>LWL071</v>
          </cell>
          <cell r="B1885">
            <v>24</v>
          </cell>
          <cell r="C1885">
            <v>8</v>
          </cell>
          <cell r="D1885" t="str">
            <v>L407</v>
          </cell>
          <cell r="E1885">
            <v>2</v>
          </cell>
          <cell r="F1885">
            <v>2</v>
          </cell>
        </row>
        <row r="1886">
          <cell r="A1886" t="str">
            <v>LWL071</v>
          </cell>
          <cell r="B1886">
            <v>36</v>
          </cell>
          <cell r="C1886">
            <v>3</v>
          </cell>
          <cell r="D1886" t="str">
            <v>L407</v>
          </cell>
          <cell r="E1886">
            <v>0</v>
          </cell>
          <cell r="F1886">
            <v>1</v>
          </cell>
        </row>
        <row r="1887">
          <cell r="A1887" t="str">
            <v>LWL081</v>
          </cell>
          <cell r="B1887">
            <v>16</v>
          </cell>
          <cell r="C1887">
            <v>12</v>
          </cell>
          <cell r="D1887" t="str">
            <v>L407</v>
          </cell>
          <cell r="E1887">
            <v>1</v>
          </cell>
          <cell r="F1887">
            <v>1</v>
          </cell>
        </row>
        <row r="1888">
          <cell r="A1888" t="str">
            <v>LWL081</v>
          </cell>
          <cell r="B1888">
            <v>24</v>
          </cell>
          <cell r="C1888">
            <v>12</v>
          </cell>
          <cell r="D1888" t="str">
            <v>L407</v>
          </cell>
          <cell r="E1888">
            <v>0</v>
          </cell>
          <cell r="F1888">
            <v>4</v>
          </cell>
        </row>
        <row r="1889">
          <cell r="A1889" t="str">
            <v>LWS0J4</v>
          </cell>
          <cell r="B1889">
            <v>4</v>
          </cell>
          <cell r="C1889">
            <v>2</v>
          </cell>
          <cell r="D1889" t="str">
            <v>L408</v>
          </cell>
          <cell r="E1889">
            <v>0</v>
          </cell>
          <cell r="F1889">
            <v>2</v>
          </cell>
        </row>
        <row r="1890">
          <cell r="A1890" t="str">
            <v>LWS0J4</v>
          </cell>
          <cell r="B1890">
            <v>8</v>
          </cell>
          <cell r="C1890">
            <v>2</v>
          </cell>
          <cell r="D1890" t="str">
            <v>L408</v>
          </cell>
          <cell r="E1890">
            <v>1</v>
          </cell>
          <cell r="F1890">
            <v>2</v>
          </cell>
        </row>
        <row r="1891">
          <cell r="A1891" t="str">
            <v>LWS0J4</v>
          </cell>
          <cell r="B1891">
            <v>8</v>
          </cell>
          <cell r="C1891">
            <v>3</v>
          </cell>
          <cell r="D1891" t="str">
            <v>L408</v>
          </cell>
          <cell r="E1891">
            <v>1</v>
          </cell>
          <cell r="F1891">
            <v>1</v>
          </cell>
        </row>
        <row r="1892">
          <cell r="A1892" t="str">
            <v>LWS0J4</v>
          </cell>
          <cell r="B1892">
            <v>10</v>
          </cell>
          <cell r="C1892">
            <v>2</v>
          </cell>
          <cell r="D1892" t="str">
            <v>L408</v>
          </cell>
          <cell r="E1892">
            <v>3</v>
          </cell>
          <cell r="F1892">
            <v>3</v>
          </cell>
        </row>
        <row r="1893">
          <cell r="A1893" t="str">
            <v>LWS0J4</v>
          </cell>
          <cell r="B1893">
            <v>10</v>
          </cell>
          <cell r="C1893">
            <v>4</v>
          </cell>
          <cell r="D1893" t="str">
            <v>L408</v>
          </cell>
          <cell r="E1893">
            <v>1</v>
          </cell>
          <cell r="F1893">
            <v>1</v>
          </cell>
        </row>
        <row r="1894">
          <cell r="A1894" t="str">
            <v>LWS0J4</v>
          </cell>
          <cell r="B1894">
            <v>10</v>
          </cell>
          <cell r="C1894">
            <v>6</v>
          </cell>
          <cell r="D1894" t="str">
            <v>L408</v>
          </cell>
          <cell r="E1894">
            <v>4</v>
          </cell>
          <cell r="F1894">
            <v>4</v>
          </cell>
        </row>
        <row r="1895">
          <cell r="A1895" t="str">
            <v>LWS0J4</v>
          </cell>
          <cell r="B1895">
            <v>14</v>
          </cell>
          <cell r="C1895">
            <v>2</v>
          </cell>
          <cell r="D1895" t="str">
            <v>L408</v>
          </cell>
          <cell r="E1895">
            <v>3</v>
          </cell>
          <cell r="F1895">
            <v>3</v>
          </cell>
        </row>
        <row r="1896">
          <cell r="A1896" t="str">
            <v>LWS0J4</v>
          </cell>
          <cell r="B1896">
            <v>18</v>
          </cell>
          <cell r="C1896">
            <v>2</v>
          </cell>
          <cell r="D1896" t="str">
            <v>L408</v>
          </cell>
          <cell r="E1896">
            <v>2</v>
          </cell>
          <cell r="F1896">
            <v>2</v>
          </cell>
        </row>
        <row r="1897">
          <cell r="A1897" t="str">
            <v>LWS0J4</v>
          </cell>
          <cell r="B1897">
            <v>20</v>
          </cell>
          <cell r="C1897">
            <v>2</v>
          </cell>
          <cell r="D1897" t="str">
            <v>L408</v>
          </cell>
          <cell r="E1897">
            <v>2</v>
          </cell>
          <cell r="F1897">
            <v>0</v>
          </cell>
        </row>
        <row r="1898">
          <cell r="A1898" t="str">
            <v>LWS0J4</v>
          </cell>
          <cell r="B1898">
            <v>24</v>
          </cell>
          <cell r="C1898">
            <v>2</v>
          </cell>
          <cell r="D1898" t="str">
            <v>L408</v>
          </cell>
          <cell r="E1898">
            <v>0</v>
          </cell>
          <cell r="F1898">
            <v>2</v>
          </cell>
        </row>
        <row r="1899">
          <cell r="A1899" t="str">
            <v>PAC021</v>
          </cell>
          <cell r="B1899">
            <v>10</v>
          </cell>
          <cell r="C1899">
            <v>0</v>
          </cell>
          <cell r="D1899" t="str">
            <v>L102</v>
          </cell>
          <cell r="E1899">
            <v>0</v>
          </cell>
          <cell r="F1899">
            <v>30</v>
          </cell>
        </row>
        <row r="1900">
          <cell r="A1900" t="str">
            <v>PAC021</v>
          </cell>
          <cell r="B1900">
            <v>14</v>
          </cell>
          <cell r="C1900">
            <v>0</v>
          </cell>
          <cell r="D1900" t="str">
            <v>L102</v>
          </cell>
          <cell r="E1900">
            <v>113.1</v>
          </cell>
          <cell r="F1900">
            <v>139</v>
          </cell>
        </row>
        <row r="1901">
          <cell r="A1901" t="str">
            <v>PAC021</v>
          </cell>
          <cell r="B1901">
            <v>16</v>
          </cell>
          <cell r="C1901">
            <v>0</v>
          </cell>
          <cell r="D1901" t="str">
            <v>L102</v>
          </cell>
          <cell r="E1901">
            <v>220.6</v>
          </cell>
          <cell r="F1901">
            <v>498</v>
          </cell>
        </row>
        <row r="1902">
          <cell r="A1902" t="str">
            <v>PAC021</v>
          </cell>
          <cell r="B1902">
            <v>18</v>
          </cell>
          <cell r="C1902">
            <v>0</v>
          </cell>
          <cell r="D1902" t="str">
            <v>L102</v>
          </cell>
          <cell r="E1902">
            <v>0</v>
          </cell>
          <cell r="F1902">
            <v>108</v>
          </cell>
        </row>
        <row r="1903">
          <cell r="A1903" t="str">
            <v>PAC021</v>
          </cell>
          <cell r="B1903">
            <v>20</v>
          </cell>
          <cell r="C1903">
            <v>0</v>
          </cell>
          <cell r="D1903" t="str">
            <v>L102</v>
          </cell>
          <cell r="E1903">
            <v>91.8</v>
          </cell>
          <cell r="F1903">
            <v>92</v>
          </cell>
        </row>
        <row r="1904">
          <cell r="A1904" t="str">
            <v>PAC031</v>
          </cell>
          <cell r="B1904">
            <v>30</v>
          </cell>
          <cell r="C1904">
            <v>0</v>
          </cell>
          <cell r="D1904" t="str">
            <v>L102</v>
          </cell>
          <cell r="E1904">
            <v>8</v>
          </cell>
          <cell r="F1904">
            <v>27</v>
          </cell>
        </row>
        <row r="1905">
          <cell r="A1905" t="str">
            <v>PAC051</v>
          </cell>
          <cell r="B1905">
            <v>24</v>
          </cell>
          <cell r="C1905">
            <v>0</v>
          </cell>
          <cell r="D1905" t="str">
            <v>L102</v>
          </cell>
          <cell r="E1905">
            <v>822.2</v>
          </cell>
          <cell r="F1905">
            <v>828</v>
          </cell>
        </row>
        <row r="1906">
          <cell r="A1906" t="str">
            <v>PAC051SR</v>
          </cell>
          <cell r="B1906">
            <v>30</v>
          </cell>
          <cell r="C1906">
            <v>0</v>
          </cell>
          <cell r="D1906" t="str">
            <v>L102</v>
          </cell>
          <cell r="E1906">
            <v>85.25</v>
          </cell>
          <cell r="F1906">
            <v>135</v>
          </cell>
        </row>
        <row r="1907">
          <cell r="A1907" t="str">
            <v>PAC051SR</v>
          </cell>
          <cell r="B1907">
            <v>36</v>
          </cell>
          <cell r="C1907">
            <v>0</v>
          </cell>
          <cell r="D1907" t="str">
            <v>L102</v>
          </cell>
          <cell r="E1907">
            <v>26.46</v>
          </cell>
          <cell r="F1907">
            <v>39</v>
          </cell>
        </row>
        <row r="1908">
          <cell r="A1908" t="str">
            <v>PAC071</v>
          </cell>
          <cell r="B1908">
            <v>30</v>
          </cell>
          <cell r="C1908">
            <v>0</v>
          </cell>
          <cell r="D1908" t="str">
            <v>L102</v>
          </cell>
          <cell r="E1908">
            <v>21.1</v>
          </cell>
          <cell r="F1908">
            <v>24</v>
          </cell>
        </row>
        <row r="1909">
          <cell r="A1909" t="str">
            <v>PAC071</v>
          </cell>
          <cell r="B1909">
            <v>36</v>
          </cell>
          <cell r="C1909">
            <v>0</v>
          </cell>
          <cell r="D1909" t="str">
            <v>L102</v>
          </cell>
          <cell r="E1909">
            <v>22.93</v>
          </cell>
          <cell r="F1909">
            <v>25</v>
          </cell>
        </row>
        <row r="1910">
          <cell r="A1910" t="str">
            <v>PAC071</v>
          </cell>
          <cell r="B1910">
            <v>48</v>
          </cell>
          <cell r="C1910">
            <v>0</v>
          </cell>
          <cell r="D1910" t="str">
            <v>L102</v>
          </cell>
          <cell r="E1910">
            <v>54.38</v>
          </cell>
          <cell r="F1910">
            <v>59</v>
          </cell>
        </row>
        <row r="1911">
          <cell r="A1911" t="str">
            <v>PAC071SR</v>
          </cell>
          <cell r="B1911">
            <v>30</v>
          </cell>
          <cell r="C1911">
            <v>0</v>
          </cell>
          <cell r="D1911" t="str">
            <v>L102</v>
          </cell>
          <cell r="E1911">
            <v>50.8</v>
          </cell>
          <cell r="F1911">
            <v>58</v>
          </cell>
        </row>
        <row r="1912">
          <cell r="A1912" t="str">
            <v>PAC0P1</v>
          </cell>
          <cell r="B1912">
            <v>12</v>
          </cell>
          <cell r="C1912">
            <v>0</v>
          </cell>
          <cell r="D1912" t="str">
            <v>L102</v>
          </cell>
          <cell r="E1912">
            <v>0.9</v>
          </cell>
          <cell r="F1912">
            <v>6</v>
          </cell>
        </row>
        <row r="1913">
          <cell r="A1913" t="str">
            <v>PAC0P1</v>
          </cell>
          <cell r="B1913">
            <v>14</v>
          </cell>
          <cell r="C1913">
            <v>0</v>
          </cell>
          <cell r="D1913" t="str">
            <v>L102</v>
          </cell>
          <cell r="E1913">
            <v>0</v>
          </cell>
          <cell r="F1913">
            <v>2</v>
          </cell>
        </row>
        <row r="1914">
          <cell r="A1914" t="str">
            <v>PAC0P1</v>
          </cell>
          <cell r="B1914">
            <v>24</v>
          </cell>
          <cell r="C1914">
            <v>0</v>
          </cell>
          <cell r="D1914" t="str">
            <v>L102</v>
          </cell>
          <cell r="E1914">
            <v>1.9</v>
          </cell>
          <cell r="F1914">
            <v>6</v>
          </cell>
        </row>
        <row r="1915">
          <cell r="A1915" t="str">
            <v>PAC0R1</v>
          </cell>
          <cell r="B1915">
            <v>12</v>
          </cell>
          <cell r="C1915">
            <v>0</v>
          </cell>
          <cell r="D1915" t="str">
            <v>L102</v>
          </cell>
          <cell r="E1915">
            <v>0.5</v>
          </cell>
          <cell r="F1915">
            <v>6</v>
          </cell>
        </row>
        <row r="1916">
          <cell r="A1916" t="str">
            <v>PAC0R1</v>
          </cell>
          <cell r="B1916">
            <v>16</v>
          </cell>
          <cell r="C1916">
            <v>0</v>
          </cell>
          <cell r="D1916" t="str">
            <v>L102</v>
          </cell>
          <cell r="E1916">
            <v>0</v>
          </cell>
          <cell r="F1916">
            <v>6</v>
          </cell>
        </row>
        <row r="1917">
          <cell r="A1917" t="str">
            <v>PAC0R1</v>
          </cell>
          <cell r="B1917">
            <v>18</v>
          </cell>
          <cell r="C1917">
            <v>0</v>
          </cell>
          <cell r="D1917" t="str">
            <v>L102</v>
          </cell>
          <cell r="E1917">
            <v>4.2</v>
          </cell>
          <cell r="F1917">
            <v>14</v>
          </cell>
        </row>
        <row r="1918">
          <cell r="A1918" t="str">
            <v>PAC0R1</v>
          </cell>
          <cell r="B1918">
            <v>24</v>
          </cell>
          <cell r="C1918">
            <v>0</v>
          </cell>
          <cell r="D1918" t="str">
            <v>L102</v>
          </cell>
          <cell r="E1918">
            <v>3.1</v>
          </cell>
          <cell r="F1918">
            <v>0</v>
          </cell>
        </row>
        <row r="1919">
          <cell r="A1919" t="str">
            <v>PAC0R1</v>
          </cell>
          <cell r="B1919">
            <v>28</v>
          </cell>
          <cell r="C1919">
            <v>0</v>
          </cell>
          <cell r="D1919" t="str">
            <v>L102</v>
          </cell>
          <cell r="E1919">
            <v>5</v>
          </cell>
          <cell r="F1919">
            <v>5</v>
          </cell>
        </row>
        <row r="1920">
          <cell r="A1920" t="str">
            <v>PAC0R1</v>
          </cell>
          <cell r="B1920">
            <v>30</v>
          </cell>
          <cell r="C1920">
            <v>0</v>
          </cell>
          <cell r="D1920" t="str">
            <v>L102</v>
          </cell>
          <cell r="E1920">
            <v>1336.98</v>
          </cell>
          <cell r="F1920">
            <v>1549</v>
          </cell>
        </row>
        <row r="1921">
          <cell r="A1921" t="str">
            <v>PAC0R1</v>
          </cell>
          <cell r="B1921">
            <v>36</v>
          </cell>
          <cell r="C1921">
            <v>0</v>
          </cell>
          <cell r="D1921" t="str">
            <v>L102</v>
          </cell>
          <cell r="E1921">
            <v>139.56</v>
          </cell>
          <cell r="F1921">
            <v>157</v>
          </cell>
        </row>
        <row r="1922">
          <cell r="A1922" t="str">
            <v>PAC0S1</v>
          </cell>
          <cell r="B1922">
            <v>48</v>
          </cell>
          <cell r="C1922">
            <v>0</v>
          </cell>
          <cell r="D1922" t="str">
            <v>L003</v>
          </cell>
          <cell r="E1922">
            <v>166.01</v>
          </cell>
          <cell r="F1922">
            <v>209</v>
          </cell>
        </row>
        <row r="1923">
          <cell r="A1923" t="str">
            <v>PAC0S1</v>
          </cell>
          <cell r="B1923">
            <v>60</v>
          </cell>
          <cell r="C1923">
            <v>0</v>
          </cell>
          <cell r="D1923" t="str">
            <v>L003</v>
          </cell>
          <cell r="E1923">
            <v>154.93</v>
          </cell>
          <cell r="F1923">
            <v>154</v>
          </cell>
        </row>
        <row r="1924">
          <cell r="A1924" t="str">
            <v>PAC0S1</v>
          </cell>
          <cell r="B1924">
            <v>66</v>
          </cell>
          <cell r="C1924">
            <v>0</v>
          </cell>
          <cell r="D1924" t="str">
            <v>L003</v>
          </cell>
          <cell r="E1924">
            <v>64</v>
          </cell>
          <cell r="F1924">
            <v>66</v>
          </cell>
        </row>
        <row r="1925">
          <cell r="A1925" t="str">
            <v>PAC0S1</v>
          </cell>
          <cell r="B1925">
            <v>72</v>
          </cell>
          <cell r="C1925">
            <v>0</v>
          </cell>
          <cell r="D1925" t="str">
            <v>L003</v>
          </cell>
          <cell r="E1925">
            <v>77.11</v>
          </cell>
          <cell r="F1925">
            <v>81</v>
          </cell>
        </row>
        <row r="1926">
          <cell r="A1926" t="str">
            <v>PAC0S1</v>
          </cell>
          <cell r="B1926">
            <v>84</v>
          </cell>
          <cell r="C1926">
            <v>0</v>
          </cell>
          <cell r="D1926" t="str">
            <v>L003</v>
          </cell>
          <cell r="E1926">
            <v>1230.9000000000001</v>
          </cell>
          <cell r="F1926">
            <v>1298</v>
          </cell>
        </row>
        <row r="1927">
          <cell r="A1927" t="str">
            <v>PAC0T1</v>
          </cell>
          <cell r="B1927">
            <v>42</v>
          </cell>
          <cell r="C1927">
            <v>0</v>
          </cell>
          <cell r="D1927" t="str">
            <v>L102</v>
          </cell>
          <cell r="E1927">
            <v>148.04</v>
          </cell>
          <cell r="F1927">
            <v>161</v>
          </cell>
        </row>
        <row r="1928">
          <cell r="A1928" t="str">
            <v>PAC0W1</v>
          </cell>
          <cell r="B1928">
            <v>30</v>
          </cell>
          <cell r="C1928">
            <v>0</v>
          </cell>
          <cell r="D1928" t="str">
            <v>L102</v>
          </cell>
          <cell r="E1928">
            <v>33.4</v>
          </cell>
          <cell r="F1928">
            <v>36</v>
          </cell>
        </row>
        <row r="1929">
          <cell r="A1929" t="str">
            <v>PAC0Y1</v>
          </cell>
          <cell r="B1929">
            <v>36</v>
          </cell>
          <cell r="C1929">
            <v>0</v>
          </cell>
          <cell r="D1929" t="str">
            <v>L102</v>
          </cell>
          <cell r="E1929">
            <v>0.2</v>
          </cell>
          <cell r="F1929">
            <v>1</v>
          </cell>
        </row>
        <row r="1930">
          <cell r="A1930" t="str">
            <v>PCC0T1</v>
          </cell>
          <cell r="B1930">
            <v>30</v>
          </cell>
          <cell r="C1930">
            <v>0</v>
          </cell>
          <cell r="D1930" t="str">
            <v>L102</v>
          </cell>
          <cell r="E1930">
            <v>54</v>
          </cell>
          <cell r="F1930">
            <v>78</v>
          </cell>
        </row>
        <row r="1931">
          <cell r="A1931" t="str">
            <v>PCC0U1</v>
          </cell>
          <cell r="B1931">
            <v>42</v>
          </cell>
          <cell r="C1931">
            <v>0</v>
          </cell>
          <cell r="D1931" t="str">
            <v>L102</v>
          </cell>
          <cell r="E1931">
            <v>33.17</v>
          </cell>
          <cell r="F1931">
            <v>48</v>
          </cell>
        </row>
        <row r="1932">
          <cell r="A1932" t="str">
            <v>PFC0N1</v>
          </cell>
          <cell r="B1932">
            <v>30</v>
          </cell>
          <cell r="C1932">
            <v>0</v>
          </cell>
          <cell r="D1932" t="str">
            <v>L102</v>
          </cell>
          <cell r="E1932">
            <v>28.8</v>
          </cell>
          <cell r="F1932">
            <v>41</v>
          </cell>
        </row>
        <row r="1933">
          <cell r="A1933" t="str">
            <v>PFC0T1</v>
          </cell>
          <cell r="B1933">
            <v>26</v>
          </cell>
          <cell r="C1933">
            <v>0</v>
          </cell>
          <cell r="D1933" t="str">
            <v>L102</v>
          </cell>
          <cell r="E1933">
            <v>0</v>
          </cell>
          <cell r="F1933">
            <v>12</v>
          </cell>
        </row>
        <row r="1934">
          <cell r="A1934" t="str">
            <v>PFC0T1</v>
          </cell>
          <cell r="B1934">
            <v>30</v>
          </cell>
          <cell r="C1934">
            <v>0</v>
          </cell>
          <cell r="D1934" t="str">
            <v>L102</v>
          </cell>
          <cell r="E1934">
            <v>198.84</v>
          </cell>
          <cell r="F1934">
            <v>232</v>
          </cell>
        </row>
        <row r="1935">
          <cell r="A1935" t="str">
            <v>PFD031</v>
          </cell>
          <cell r="B1935">
            <v>30</v>
          </cell>
          <cell r="C1935">
            <v>0</v>
          </cell>
          <cell r="D1935" t="str">
            <v>L102</v>
          </cell>
          <cell r="E1935">
            <v>219.5</v>
          </cell>
          <cell r="F1935">
            <v>211</v>
          </cell>
        </row>
        <row r="1936">
          <cell r="A1936" t="str">
            <v>PFD051</v>
          </cell>
          <cell r="B1936">
            <v>30</v>
          </cell>
          <cell r="C1936">
            <v>0</v>
          </cell>
          <cell r="D1936" t="str">
            <v>L102</v>
          </cell>
          <cell r="E1936">
            <v>70.430000000000007</v>
          </cell>
          <cell r="F1936">
            <v>201</v>
          </cell>
        </row>
        <row r="1937">
          <cell r="A1937" t="str">
            <v>PFD051</v>
          </cell>
          <cell r="B1937">
            <v>32</v>
          </cell>
          <cell r="C1937">
            <v>0</v>
          </cell>
          <cell r="D1937" t="str">
            <v>L102</v>
          </cell>
          <cell r="E1937">
            <v>5.41</v>
          </cell>
          <cell r="F1937">
            <v>7</v>
          </cell>
        </row>
        <row r="1938">
          <cell r="A1938" t="str">
            <v>PFD051</v>
          </cell>
          <cell r="B1938">
            <v>36</v>
          </cell>
          <cell r="C1938">
            <v>0</v>
          </cell>
          <cell r="D1938" t="str">
            <v>L102</v>
          </cell>
          <cell r="E1938">
            <v>79.040000000000006</v>
          </cell>
          <cell r="F1938">
            <v>85</v>
          </cell>
        </row>
        <row r="1939">
          <cell r="A1939" t="str">
            <v>PFD051</v>
          </cell>
          <cell r="B1939">
            <v>54</v>
          </cell>
          <cell r="C1939">
            <v>0</v>
          </cell>
          <cell r="D1939" t="str">
            <v>L102</v>
          </cell>
          <cell r="E1939">
            <v>0</v>
          </cell>
          <cell r="F1939">
            <v>1</v>
          </cell>
        </row>
        <row r="1940">
          <cell r="A1940" t="str">
            <v>PFD071</v>
          </cell>
          <cell r="B1940">
            <v>42</v>
          </cell>
          <cell r="C1940">
            <v>0</v>
          </cell>
          <cell r="D1940" t="str">
            <v>L102</v>
          </cell>
          <cell r="E1940">
            <v>3</v>
          </cell>
          <cell r="F1940">
            <v>4</v>
          </cell>
        </row>
        <row r="1941">
          <cell r="A1941" t="str">
            <v>PFD071</v>
          </cell>
          <cell r="B1941">
            <v>48</v>
          </cell>
          <cell r="C1941">
            <v>0</v>
          </cell>
          <cell r="D1941" t="str">
            <v>L102</v>
          </cell>
          <cell r="E1941">
            <v>76.81</v>
          </cell>
          <cell r="F1941">
            <v>83</v>
          </cell>
        </row>
        <row r="1942">
          <cell r="A1942" t="str">
            <v>PFD071</v>
          </cell>
          <cell r="B1942">
            <v>54</v>
          </cell>
          <cell r="C1942">
            <v>0</v>
          </cell>
          <cell r="D1942" t="str">
            <v>L102</v>
          </cell>
          <cell r="E1942">
            <v>0.2</v>
          </cell>
          <cell r="F1942">
            <v>5</v>
          </cell>
        </row>
        <row r="1943">
          <cell r="A1943" t="str">
            <v>PFD0N1</v>
          </cell>
          <cell r="B1943">
            <v>30</v>
          </cell>
          <cell r="C1943">
            <v>0</v>
          </cell>
          <cell r="D1943" t="str">
            <v>L102</v>
          </cell>
          <cell r="E1943">
            <v>337.22</v>
          </cell>
          <cell r="F1943">
            <v>389</v>
          </cell>
        </row>
        <row r="1944">
          <cell r="A1944" t="str">
            <v>PFD0S1</v>
          </cell>
          <cell r="B1944">
            <v>30</v>
          </cell>
          <cell r="C1944">
            <v>0</v>
          </cell>
          <cell r="D1944" t="str">
            <v>L102</v>
          </cell>
          <cell r="E1944">
            <v>34.1</v>
          </cell>
          <cell r="F1944">
            <v>53</v>
          </cell>
        </row>
        <row r="1945">
          <cell r="A1945" t="str">
            <v>PFD0S1</v>
          </cell>
          <cell r="B1945">
            <v>60</v>
          </cell>
          <cell r="C1945">
            <v>0</v>
          </cell>
          <cell r="D1945" t="str">
            <v>L102</v>
          </cell>
          <cell r="E1945">
            <v>1.5</v>
          </cell>
          <cell r="F1945">
            <v>6</v>
          </cell>
        </row>
        <row r="1946">
          <cell r="A1946" t="str">
            <v>PFD0S1</v>
          </cell>
          <cell r="B1946">
            <v>66</v>
          </cell>
          <cell r="C1946">
            <v>0</v>
          </cell>
          <cell r="D1946" t="str">
            <v>L102</v>
          </cell>
          <cell r="E1946">
            <v>72.05</v>
          </cell>
          <cell r="F1946">
            <v>73</v>
          </cell>
        </row>
        <row r="1947">
          <cell r="A1947" t="str">
            <v>PFD0W1</v>
          </cell>
          <cell r="B1947">
            <v>30</v>
          </cell>
          <cell r="C1947">
            <v>0</v>
          </cell>
          <cell r="D1947" t="str">
            <v>L102</v>
          </cell>
          <cell r="E1947">
            <v>27.91</v>
          </cell>
          <cell r="F1947">
            <v>29</v>
          </cell>
        </row>
        <row r="1948">
          <cell r="A1948" t="str">
            <v>PFL0M1</v>
          </cell>
          <cell r="B1948">
            <v>36</v>
          </cell>
          <cell r="C1948">
            <v>0</v>
          </cell>
          <cell r="D1948" t="str">
            <v>L104</v>
          </cell>
          <cell r="E1948">
            <v>46.53</v>
          </cell>
          <cell r="F1948">
            <v>47</v>
          </cell>
        </row>
        <row r="1949">
          <cell r="A1949" t="str">
            <v>PFS0H3B</v>
          </cell>
          <cell r="B1949">
            <v>8</v>
          </cell>
          <cell r="C1949">
            <v>0</v>
          </cell>
          <cell r="D1949" t="str">
            <v>L106</v>
          </cell>
          <cell r="E1949">
            <v>0.3</v>
          </cell>
          <cell r="F1949">
            <v>1</v>
          </cell>
        </row>
        <row r="1950">
          <cell r="A1950" t="str">
            <v>PFS0H3B</v>
          </cell>
          <cell r="B1950">
            <v>12</v>
          </cell>
          <cell r="C1950">
            <v>0</v>
          </cell>
          <cell r="D1950" t="str">
            <v>L106</v>
          </cell>
          <cell r="E1950">
            <v>2.8</v>
          </cell>
          <cell r="F1950">
            <v>8</v>
          </cell>
        </row>
        <row r="1951">
          <cell r="A1951" t="str">
            <v>PFS0H3B</v>
          </cell>
          <cell r="B1951">
            <v>14</v>
          </cell>
          <cell r="C1951">
            <v>0</v>
          </cell>
          <cell r="D1951" t="str">
            <v>L106</v>
          </cell>
          <cell r="E1951">
            <v>2.2000000000000002</v>
          </cell>
          <cell r="F1951">
            <v>6</v>
          </cell>
        </row>
        <row r="1952">
          <cell r="A1952" t="str">
            <v>PFS0H3B</v>
          </cell>
          <cell r="B1952">
            <v>18</v>
          </cell>
          <cell r="C1952">
            <v>0</v>
          </cell>
          <cell r="D1952" t="str">
            <v>L106</v>
          </cell>
          <cell r="E1952">
            <v>5.4</v>
          </cell>
          <cell r="F1952">
            <v>12</v>
          </cell>
        </row>
        <row r="1953">
          <cell r="A1953" t="str">
            <v>PFS0H3B</v>
          </cell>
          <cell r="B1953">
            <v>20</v>
          </cell>
          <cell r="C1953">
            <v>0</v>
          </cell>
          <cell r="D1953" t="str">
            <v>L106</v>
          </cell>
          <cell r="E1953">
            <v>4.1900000000000004</v>
          </cell>
          <cell r="F1953">
            <v>6</v>
          </cell>
        </row>
        <row r="1954">
          <cell r="A1954" t="str">
            <v>PFS0H3B</v>
          </cell>
          <cell r="B1954">
            <v>24</v>
          </cell>
          <cell r="C1954">
            <v>0</v>
          </cell>
          <cell r="D1954" t="str">
            <v>L106</v>
          </cell>
          <cell r="E1954">
            <v>49.05</v>
          </cell>
          <cell r="F1954">
            <v>61</v>
          </cell>
        </row>
        <row r="1955">
          <cell r="A1955" t="str">
            <v>PFS0H4B</v>
          </cell>
          <cell r="B1955">
            <v>8</v>
          </cell>
          <cell r="C1955">
            <v>0</v>
          </cell>
          <cell r="D1955" t="str">
            <v>L106</v>
          </cell>
          <cell r="E1955">
            <v>7.7</v>
          </cell>
          <cell r="F1955">
            <v>12</v>
          </cell>
        </row>
        <row r="1956">
          <cell r="A1956" t="str">
            <v>PFS0H4B</v>
          </cell>
          <cell r="B1956">
            <v>12</v>
          </cell>
          <cell r="C1956">
            <v>0</v>
          </cell>
          <cell r="D1956" t="str">
            <v>L106</v>
          </cell>
          <cell r="E1956">
            <v>63.76</v>
          </cell>
          <cell r="F1956">
            <v>69</v>
          </cell>
        </row>
        <row r="1957">
          <cell r="A1957" t="str">
            <v>PFS0H4C</v>
          </cell>
          <cell r="B1957">
            <v>10</v>
          </cell>
          <cell r="C1957">
            <v>0</v>
          </cell>
          <cell r="D1957" t="str">
            <v>L106</v>
          </cell>
          <cell r="E1957">
            <v>27.4</v>
          </cell>
          <cell r="F1957">
            <v>76</v>
          </cell>
        </row>
        <row r="1958">
          <cell r="A1958" t="str">
            <v>PFS0H4C</v>
          </cell>
          <cell r="B1958">
            <v>14</v>
          </cell>
          <cell r="C1958">
            <v>0</v>
          </cell>
          <cell r="D1958" t="str">
            <v>L106</v>
          </cell>
          <cell r="E1958">
            <v>17.46</v>
          </cell>
          <cell r="F1958">
            <v>39</v>
          </cell>
        </row>
        <row r="1959">
          <cell r="A1959" t="str">
            <v>PFS0H4C</v>
          </cell>
          <cell r="B1959">
            <v>16</v>
          </cell>
          <cell r="C1959">
            <v>0</v>
          </cell>
          <cell r="D1959" t="str">
            <v>L106</v>
          </cell>
          <cell r="E1959">
            <v>120.08</v>
          </cell>
          <cell r="F1959">
            <v>124</v>
          </cell>
        </row>
        <row r="1960">
          <cell r="A1960" t="str">
            <v>PFS0H4C</v>
          </cell>
          <cell r="B1960">
            <v>18</v>
          </cell>
          <cell r="C1960">
            <v>0</v>
          </cell>
          <cell r="D1960" t="str">
            <v>L106</v>
          </cell>
          <cell r="E1960">
            <v>34.93</v>
          </cell>
          <cell r="F1960">
            <v>44</v>
          </cell>
        </row>
        <row r="1961">
          <cell r="A1961" t="str">
            <v>PFS0H4C</v>
          </cell>
          <cell r="B1961">
            <v>20</v>
          </cell>
          <cell r="C1961">
            <v>0</v>
          </cell>
          <cell r="D1961" t="str">
            <v>L106</v>
          </cell>
          <cell r="E1961">
            <v>397.85</v>
          </cell>
          <cell r="F1961">
            <v>402</v>
          </cell>
        </row>
        <row r="1962">
          <cell r="A1962" t="str">
            <v>PFS0H4C</v>
          </cell>
          <cell r="B1962">
            <v>24</v>
          </cell>
          <cell r="C1962">
            <v>0</v>
          </cell>
          <cell r="D1962" t="str">
            <v>L106</v>
          </cell>
          <cell r="E1962">
            <v>610.16999999999996</v>
          </cell>
          <cell r="F1962">
            <v>770</v>
          </cell>
        </row>
        <row r="1963">
          <cell r="A1963" t="str">
            <v>PFS0J4C</v>
          </cell>
          <cell r="B1963">
            <v>8</v>
          </cell>
          <cell r="C1963">
            <v>0</v>
          </cell>
          <cell r="D1963" t="str">
            <v>L106</v>
          </cell>
          <cell r="E1963">
            <v>63.8</v>
          </cell>
          <cell r="F1963">
            <v>72</v>
          </cell>
        </row>
        <row r="1964">
          <cell r="A1964" t="str">
            <v>PFS0J4C</v>
          </cell>
          <cell r="B1964">
            <v>10</v>
          </cell>
          <cell r="C1964">
            <v>0</v>
          </cell>
          <cell r="D1964" t="str">
            <v>L106</v>
          </cell>
          <cell r="E1964">
            <v>7.7</v>
          </cell>
          <cell r="F1964">
            <v>12</v>
          </cell>
        </row>
        <row r="1965">
          <cell r="A1965" t="str">
            <v>PFS0N3B</v>
          </cell>
          <cell r="B1965">
            <v>24</v>
          </cell>
          <cell r="C1965">
            <v>0</v>
          </cell>
          <cell r="D1965" t="str">
            <v>L106</v>
          </cell>
          <cell r="E1965">
            <v>2.04</v>
          </cell>
          <cell r="F1965">
            <v>3</v>
          </cell>
        </row>
        <row r="1966">
          <cell r="A1966" t="str">
            <v>PFS0N4C</v>
          </cell>
          <cell r="B1966">
            <v>24</v>
          </cell>
          <cell r="C1966">
            <v>0</v>
          </cell>
          <cell r="D1966" t="str">
            <v>L106</v>
          </cell>
          <cell r="E1966">
            <v>73.069999999999993</v>
          </cell>
          <cell r="F1966">
            <v>103</v>
          </cell>
        </row>
        <row r="1967">
          <cell r="A1967" t="str">
            <v>PFS0P3B</v>
          </cell>
          <cell r="B1967">
            <v>30</v>
          </cell>
          <cell r="C1967">
            <v>0</v>
          </cell>
          <cell r="D1967" t="str">
            <v>L106</v>
          </cell>
          <cell r="E1967">
            <v>41.65</v>
          </cell>
          <cell r="F1967">
            <v>50</v>
          </cell>
        </row>
        <row r="1968">
          <cell r="A1968" t="str">
            <v>PFS0P4C</v>
          </cell>
          <cell r="B1968">
            <v>8</v>
          </cell>
          <cell r="C1968">
            <v>0</v>
          </cell>
          <cell r="D1968" t="str">
            <v>L106</v>
          </cell>
          <cell r="E1968">
            <v>376.41</v>
          </cell>
          <cell r="F1968">
            <v>558</v>
          </cell>
        </row>
        <row r="1969">
          <cell r="A1969" t="str">
            <v>PFS0P4C</v>
          </cell>
          <cell r="B1969">
            <v>10</v>
          </cell>
          <cell r="C1969">
            <v>0</v>
          </cell>
          <cell r="D1969" t="str">
            <v>L106</v>
          </cell>
          <cell r="E1969">
            <v>288.17</v>
          </cell>
          <cell r="F1969">
            <v>285</v>
          </cell>
        </row>
        <row r="1970">
          <cell r="A1970" t="str">
            <v>PFS0P4C</v>
          </cell>
          <cell r="B1970">
            <v>12</v>
          </cell>
          <cell r="C1970">
            <v>0</v>
          </cell>
          <cell r="D1970" t="str">
            <v>L106</v>
          </cell>
          <cell r="E1970">
            <v>211.63</v>
          </cell>
          <cell r="F1970">
            <v>285</v>
          </cell>
        </row>
        <row r="1971">
          <cell r="A1971" t="str">
            <v>PFS0P4C</v>
          </cell>
          <cell r="B1971">
            <v>14</v>
          </cell>
          <cell r="C1971">
            <v>0</v>
          </cell>
          <cell r="D1971" t="str">
            <v>L106</v>
          </cell>
          <cell r="E1971">
            <v>32.380000000000003</v>
          </cell>
          <cell r="F1971">
            <v>34</v>
          </cell>
        </row>
        <row r="1972">
          <cell r="A1972" t="str">
            <v>PFS0P4C</v>
          </cell>
          <cell r="B1972">
            <v>16</v>
          </cell>
          <cell r="C1972">
            <v>0</v>
          </cell>
          <cell r="D1972" t="str">
            <v>L106</v>
          </cell>
          <cell r="E1972">
            <v>243.44</v>
          </cell>
          <cell r="F1972">
            <v>600</v>
          </cell>
        </row>
        <row r="1973">
          <cell r="A1973" t="str">
            <v>PFS0P4C</v>
          </cell>
          <cell r="B1973">
            <v>18</v>
          </cell>
          <cell r="C1973">
            <v>0</v>
          </cell>
          <cell r="D1973" t="str">
            <v>L106</v>
          </cell>
          <cell r="E1973">
            <v>44.12</v>
          </cell>
          <cell r="F1973">
            <v>113</v>
          </cell>
        </row>
        <row r="1974">
          <cell r="A1974" t="str">
            <v>PFS0P4C</v>
          </cell>
          <cell r="B1974">
            <v>20</v>
          </cell>
          <cell r="C1974">
            <v>0</v>
          </cell>
          <cell r="D1974" t="str">
            <v>L106</v>
          </cell>
          <cell r="E1974">
            <v>46.64</v>
          </cell>
          <cell r="F1974">
            <v>64</v>
          </cell>
        </row>
        <row r="1975">
          <cell r="A1975" t="str">
            <v>PFS0P4C</v>
          </cell>
          <cell r="B1975">
            <v>24</v>
          </cell>
          <cell r="C1975">
            <v>0</v>
          </cell>
          <cell r="D1975" t="str">
            <v>L106</v>
          </cell>
          <cell r="E1975">
            <v>105.67</v>
          </cell>
          <cell r="F1975">
            <v>150</v>
          </cell>
        </row>
        <row r="1976">
          <cell r="A1976" t="str">
            <v>PFS0P4C</v>
          </cell>
          <cell r="B1976">
            <v>26</v>
          </cell>
          <cell r="C1976">
            <v>0</v>
          </cell>
          <cell r="D1976" t="str">
            <v>L106</v>
          </cell>
          <cell r="E1976">
            <v>5</v>
          </cell>
          <cell r="F1976">
            <v>5</v>
          </cell>
        </row>
        <row r="1977">
          <cell r="A1977" t="str">
            <v>PFS0P4C</v>
          </cell>
          <cell r="B1977">
            <v>30</v>
          </cell>
          <cell r="C1977">
            <v>0</v>
          </cell>
          <cell r="D1977" t="str">
            <v>L106</v>
          </cell>
          <cell r="E1977">
            <v>330.15</v>
          </cell>
          <cell r="F1977">
            <v>347</v>
          </cell>
        </row>
        <row r="1978">
          <cell r="A1978" t="str">
            <v>PFS0P4C</v>
          </cell>
          <cell r="B1978">
            <v>36</v>
          </cell>
          <cell r="C1978">
            <v>0</v>
          </cell>
          <cell r="D1978" t="str">
            <v>L106</v>
          </cell>
          <cell r="E1978">
            <v>13.82</v>
          </cell>
          <cell r="F1978">
            <v>10</v>
          </cell>
        </row>
        <row r="1979">
          <cell r="A1979" t="str">
            <v>PFS0P4C</v>
          </cell>
          <cell r="B1979">
            <v>48</v>
          </cell>
          <cell r="C1979">
            <v>0</v>
          </cell>
          <cell r="D1979" t="str">
            <v>L106</v>
          </cell>
          <cell r="E1979">
            <v>922.88</v>
          </cell>
          <cell r="F1979">
            <v>975</v>
          </cell>
        </row>
        <row r="1980">
          <cell r="A1980" t="str">
            <v>PFS0Q4C</v>
          </cell>
          <cell r="B1980">
            <v>12</v>
          </cell>
          <cell r="C1980">
            <v>0</v>
          </cell>
          <cell r="D1980" t="str">
            <v>L106</v>
          </cell>
          <cell r="E1980">
            <v>28.69</v>
          </cell>
          <cell r="F1980">
            <v>38</v>
          </cell>
        </row>
        <row r="1981">
          <cell r="A1981" t="str">
            <v>PFS0Q4C</v>
          </cell>
          <cell r="B1981">
            <v>14</v>
          </cell>
          <cell r="C1981">
            <v>0</v>
          </cell>
          <cell r="D1981" t="str">
            <v>L106</v>
          </cell>
          <cell r="E1981">
            <v>4.9800000000000004</v>
          </cell>
          <cell r="F1981">
            <v>8</v>
          </cell>
        </row>
        <row r="1982">
          <cell r="A1982" t="str">
            <v>PFS0R3B</v>
          </cell>
          <cell r="B1982">
            <v>14</v>
          </cell>
          <cell r="C1982">
            <v>0</v>
          </cell>
          <cell r="D1982" t="str">
            <v>L106</v>
          </cell>
          <cell r="E1982">
            <v>1.6</v>
          </cell>
          <cell r="F1982">
            <v>3</v>
          </cell>
        </row>
        <row r="1983">
          <cell r="A1983" t="str">
            <v>PFS0R3B</v>
          </cell>
          <cell r="B1983">
            <v>24</v>
          </cell>
          <cell r="C1983">
            <v>0</v>
          </cell>
          <cell r="D1983" t="str">
            <v>L106</v>
          </cell>
          <cell r="E1983">
            <v>58.59</v>
          </cell>
          <cell r="F1983">
            <v>73</v>
          </cell>
        </row>
        <row r="1984">
          <cell r="A1984" t="str">
            <v>PFS0R4C</v>
          </cell>
          <cell r="B1984">
            <v>54</v>
          </cell>
          <cell r="C1984">
            <v>0</v>
          </cell>
          <cell r="D1984" t="str">
            <v>L106</v>
          </cell>
          <cell r="E1984">
            <v>38.72</v>
          </cell>
          <cell r="F1984">
            <v>59</v>
          </cell>
        </row>
        <row r="1985">
          <cell r="A1985" t="str">
            <v>PFS0S4C</v>
          </cell>
          <cell r="B1985">
            <v>12</v>
          </cell>
          <cell r="C1985">
            <v>0</v>
          </cell>
          <cell r="D1985" t="str">
            <v>L106</v>
          </cell>
          <cell r="E1985">
            <v>21.67</v>
          </cell>
          <cell r="F1985">
            <v>42</v>
          </cell>
        </row>
        <row r="1986">
          <cell r="A1986" t="str">
            <v>PFS0S4C</v>
          </cell>
          <cell r="B1986">
            <v>14</v>
          </cell>
          <cell r="C1986">
            <v>0</v>
          </cell>
          <cell r="D1986" t="str">
            <v>L106</v>
          </cell>
          <cell r="E1986">
            <v>19.7</v>
          </cell>
          <cell r="F1986">
            <v>25</v>
          </cell>
        </row>
        <row r="1987">
          <cell r="A1987" t="str">
            <v>PFS0S4C</v>
          </cell>
          <cell r="B1987">
            <v>18</v>
          </cell>
          <cell r="C1987">
            <v>0</v>
          </cell>
          <cell r="D1987" t="str">
            <v>L106</v>
          </cell>
          <cell r="E1987">
            <v>10.79</v>
          </cell>
          <cell r="F1987">
            <v>26</v>
          </cell>
        </row>
        <row r="1988">
          <cell r="A1988" t="str">
            <v>PFS0S4C</v>
          </cell>
          <cell r="B1988">
            <v>20</v>
          </cell>
          <cell r="C1988">
            <v>0</v>
          </cell>
          <cell r="D1988" t="str">
            <v>L106</v>
          </cell>
          <cell r="E1988">
            <v>0</v>
          </cell>
          <cell r="F1988">
            <v>6</v>
          </cell>
        </row>
        <row r="1989">
          <cell r="A1989" t="str">
            <v>PFS0S4C</v>
          </cell>
          <cell r="B1989">
            <v>54</v>
          </cell>
          <cell r="C1989">
            <v>0</v>
          </cell>
          <cell r="D1989" t="str">
            <v>L106</v>
          </cell>
          <cell r="E1989">
            <v>0</v>
          </cell>
          <cell r="F1989">
            <v>2</v>
          </cell>
        </row>
        <row r="1990">
          <cell r="A1990" t="str">
            <v>PFS0S4C</v>
          </cell>
          <cell r="B1990">
            <v>60</v>
          </cell>
          <cell r="C1990">
            <v>0</v>
          </cell>
          <cell r="D1990" t="str">
            <v>L106</v>
          </cell>
          <cell r="E1990">
            <v>2.27</v>
          </cell>
          <cell r="F1990">
            <v>4</v>
          </cell>
        </row>
        <row r="1991">
          <cell r="A1991" t="str">
            <v>PFS0T4C</v>
          </cell>
          <cell r="B1991">
            <v>30</v>
          </cell>
          <cell r="C1991">
            <v>0</v>
          </cell>
          <cell r="D1991" t="str">
            <v>L106</v>
          </cell>
          <cell r="E1991">
            <v>88.3</v>
          </cell>
          <cell r="F1991">
            <v>89</v>
          </cell>
        </row>
        <row r="1992">
          <cell r="A1992" t="str">
            <v>PFS0V4C</v>
          </cell>
          <cell r="B1992">
            <v>30</v>
          </cell>
          <cell r="C1992">
            <v>0</v>
          </cell>
          <cell r="D1992" t="str">
            <v>L106</v>
          </cell>
          <cell r="E1992">
            <v>20.7</v>
          </cell>
          <cell r="F1992">
            <v>29</v>
          </cell>
        </row>
        <row r="1993">
          <cell r="A1993" t="str">
            <v>PFS0Y4C</v>
          </cell>
          <cell r="B1993">
            <v>16</v>
          </cell>
          <cell r="C1993">
            <v>0</v>
          </cell>
          <cell r="D1993" t="str">
            <v>L106</v>
          </cell>
          <cell r="E1993">
            <v>3.3</v>
          </cell>
          <cell r="F1993">
            <v>3</v>
          </cell>
        </row>
        <row r="1994">
          <cell r="A1994" t="str">
            <v>PFS0Y4C</v>
          </cell>
          <cell r="B1994">
            <v>20</v>
          </cell>
          <cell r="C1994">
            <v>0</v>
          </cell>
          <cell r="D1994" t="str">
            <v>L106</v>
          </cell>
          <cell r="E1994">
            <v>3.2</v>
          </cell>
          <cell r="F1994">
            <v>4</v>
          </cell>
        </row>
        <row r="1995">
          <cell r="A1995" t="str">
            <v>PFS0Y4C</v>
          </cell>
          <cell r="B1995">
            <v>24</v>
          </cell>
          <cell r="C1995">
            <v>0</v>
          </cell>
          <cell r="D1995" t="str">
            <v>L106</v>
          </cell>
          <cell r="E1995">
            <v>113.55</v>
          </cell>
          <cell r="F1995">
            <v>123</v>
          </cell>
        </row>
        <row r="1996">
          <cell r="A1996" t="str">
            <v>PNB001</v>
          </cell>
          <cell r="B1996">
            <v>0.75</v>
          </cell>
          <cell r="C1996">
            <v>0</v>
          </cell>
          <cell r="D1996" t="str">
            <v>L402</v>
          </cell>
          <cell r="E1996">
            <v>43</v>
          </cell>
          <cell r="F1996">
            <v>60</v>
          </cell>
        </row>
        <row r="1997">
          <cell r="A1997" t="str">
            <v>PNB001</v>
          </cell>
          <cell r="B1997">
            <v>1</v>
          </cell>
          <cell r="C1997">
            <v>0</v>
          </cell>
          <cell r="D1997" t="str">
            <v>L402</v>
          </cell>
          <cell r="E1997">
            <v>22</v>
          </cell>
          <cell r="F1997">
            <v>30</v>
          </cell>
        </row>
        <row r="1998">
          <cell r="A1998" t="str">
            <v>PNB001</v>
          </cell>
          <cell r="B1998">
            <v>1.5</v>
          </cell>
          <cell r="C1998">
            <v>0</v>
          </cell>
          <cell r="D1998" t="str">
            <v>L402</v>
          </cell>
          <cell r="E1998">
            <v>6</v>
          </cell>
          <cell r="F1998">
            <v>10</v>
          </cell>
        </row>
        <row r="1999">
          <cell r="A1999" t="str">
            <v>PNB002</v>
          </cell>
          <cell r="B1999">
            <v>0.75</v>
          </cell>
          <cell r="C1999">
            <v>0</v>
          </cell>
          <cell r="D1999" t="str">
            <v>L402</v>
          </cell>
          <cell r="E1999">
            <v>1</v>
          </cell>
          <cell r="F1999">
            <v>5</v>
          </cell>
        </row>
        <row r="2000">
          <cell r="A2000" t="str">
            <v>PNC075</v>
          </cell>
          <cell r="B2000">
            <v>0.25</v>
          </cell>
          <cell r="C2000">
            <v>0</v>
          </cell>
          <cell r="D2000" t="str">
            <v>L403</v>
          </cell>
          <cell r="E2000">
            <v>0</v>
          </cell>
          <cell r="F2000">
            <v>5</v>
          </cell>
        </row>
        <row r="2001">
          <cell r="A2001" t="str">
            <v>PNC079G</v>
          </cell>
          <cell r="B2001">
            <v>0.5</v>
          </cell>
          <cell r="C2001">
            <v>0</v>
          </cell>
          <cell r="D2001" t="str">
            <v>L403</v>
          </cell>
          <cell r="E2001">
            <v>38</v>
          </cell>
          <cell r="F2001">
            <v>40</v>
          </cell>
        </row>
        <row r="2002">
          <cell r="A2002" t="str">
            <v>PNC079G</v>
          </cell>
          <cell r="B2002">
            <v>0.75</v>
          </cell>
          <cell r="C2002">
            <v>0</v>
          </cell>
          <cell r="D2002" t="str">
            <v>L403</v>
          </cell>
          <cell r="E2002">
            <v>98</v>
          </cell>
          <cell r="F2002">
            <v>102</v>
          </cell>
        </row>
        <row r="2003">
          <cell r="A2003" t="str">
            <v>PNC079G</v>
          </cell>
          <cell r="B2003">
            <v>1</v>
          </cell>
          <cell r="C2003">
            <v>0</v>
          </cell>
          <cell r="D2003" t="str">
            <v>L403</v>
          </cell>
          <cell r="E2003">
            <v>73</v>
          </cell>
          <cell r="F2003">
            <v>75</v>
          </cell>
        </row>
        <row r="2004">
          <cell r="A2004" t="str">
            <v>PNC079G</v>
          </cell>
          <cell r="B2004">
            <v>1.5</v>
          </cell>
          <cell r="C2004">
            <v>0</v>
          </cell>
          <cell r="D2004" t="str">
            <v>L403</v>
          </cell>
          <cell r="E2004">
            <v>2</v>
          </cell>
          <cell r="F2004">
            <v>5</v>
          </cell>
        </row>
        <row r="2005">
          <cell r="A2005" t="str">
            <v>PNC079G</v>
          </cell>
          <cell r="B2005">
            <v>2</v>
          </cell>
          <cell r="C2005">
            <v>0</v>
          </cell>
          <cell r="D2005" t="str">
            <v>L403</v>
          </cell>
          <cell r="E2005">
            <v>10</v>
          </cell>
          <cell r="F2005">
            <v>10</v>
          </cell>
        </row>
        <row r="2006">
          <cell r="A2006" t="str">
            <v>PNC095</v>
          </cell>
          <cell r="B2006">
            <v>0.5</v>
          </cell>
          <cell r="C2006">
            <v>0</v>
          </cell>
          <cell r="D2006" t="str">
            <v>L403</v>
          </cell>
          <cell r="E2006">
            <v>2</v>
          </cell>
          <cell r="F2006">
            <v>5</v>
          </cell>
        </row>
        <row r="2007">
          <cell r="A2007" t="str">
            <v>PNC095</v>
          </cell>
          <cell r="B2007">
            <v>0.75</v>
          </cell>
          <cell r="C2007">
            <v>0</v>
          </cell>
          <cell r="D2007" t="str">
            <v>L403</v>
          </cell>
          <cell r="E2007">
            <v>4</v>
          </cell>
          <cell r="F2007">
            <v>5</v>
          </cell>
        </row>
        <row r="2008">
          <cell r="A2008" t="str">
            <v>PNC095</v>
          </cell>
          <cell r="B2008">
            <v>1</v>
          </cell>
          <cell r="C2008">
            <v>0</v>
          </cell>
          <cell r="D2008" t="str">
            <v>L403</v>
          </cell>
          <cell r="E2008">
            <v>1</v>
          </cell>
          <cell r="F2008">
            <v>2</v>
          </cell>
        </row>
        <row r="2009">
          <cell r="A2009" t="str">
            <v>PNC095A</v>
          </cell>
          <cell r="B2009">
            <v>0.75</v>
          </cell>
          <cell r="C2009">
            <v>0</v>
          </cell>
          <cell r="D2009" t="str">
            <v>L403</v>
          </cell>
          <cell r="E2009">
            <v>12</v>
          </cell>
          <cell r="F2009">
            <v>12</v>
          </cell>
        </row>
        <row r="2010">
          <cell r="A2010" t="str">
            <v>PNC0D4</v>
          </cell>
          <cell r="B2010">
            <v>0.5</v>
          </cell>
          <cell r="C2010">
            <v>0</v>
          </cell>
          <cell r="D2010" t="str">
            <v>L403</v>
          </cell>
          <cell r="E2010">
            <v>2</v>
          </cell>
          <cell r="F2010">
            <v>6</v>
          </cell>
        </row>
        <row r="2011">
          <cell r="A2011" t="str">
            <v>PNC0D4</v>
          </cell>
          <cell r="B2011">
            <v>0.75</v>
          </cell>
          <cell r="C2011">
            <v>0</v>
          </cell>
          <cell r="D2011" t="str">
            <v>L403</v>
          </cell>
          <cell r="E2011">
            <v>173</v>
          </cell>
          <cell r="F2011">
            <v>176</v>
          </cell>
        </row>
        <row r="2012">
          <cell r="A2012" t="str">
            <v>PNC0D4</v>
          </cell>
          <cell r="B2012">
            <v>1</v>
          </cell>
          <cell r="C2012">
            <v>0</v>
          </cell>
          <cell r="D2012" t="str">
            <v>L403</v>
          </cell>
          <cell r="E2012">
            <v>1</v>
          </cell>
          <cell r="F2012">
            <v>5</v>
          </cell>
        </row>
        <row r="2013">
          <cell r="A2013" t="str">
            <v>PNC0D4</v>
          </cell>
          <cell r="B2013">
            <v>1.5</v>
          </cell>
          <cell r="C2013">
            <v>0</v>
          </cell>
          <cell r="D2013" t="str">
            <v>L403</v>
          </cell>
          <cell r="E2013">
            <v>0</v>
          </cell>
          <cell r="F2013">
            <v>0</v>
          </cell>
        </row>
        <row r="2014">
          <cell r="A2014" t="str">
            <v>PNC0D5</v>
          </cell>
          <cell r="B2014">
            <v>0.25</v>
          </cell>
          <cell r="C2014">
            <v>0</v>
          </cell>
          <cell r="D2014" t="str">
            <v>L403</v>
          </cell>
          <cell r="E2014">
            <v>30</v>
          </cell>
          <cell r="F2014">
            <v>30</v>
          </cell>
        </row>
        <row r="2015">
          <cell r="A2015" t="str">
            <v>PNC0D5</v>
          </cell>
          <cell r="B2015">
            <v>0.5</v>
          </cell>
          <cell r="C2015">
            <v>0</v>
          </cell>
          <cell r="D2015" t="str">
            <v>L403</v>
          </cell>
          <cell r="E2015">
            <v>66</v>
          </cell>
          <cell r="F2015">
            <v>66</v>
          </cell>
        </row>
        <row r="2016">
          <cell r="A2016" t="str">
            <v>PNC0D5</v>
          </cell>
          <cell r="B2016">
            <v>0.75</v>
          </cell>
          <cell r="C2016">
            <v>0</v>
          </cell>
          <cell r="D2016" t="str">
            <v>L403</v>
          </cell>
          <cell r="E2016">
            <v>256</v>
          </cell>
          <cell r="F2016">
            <v>259</v>
          </cell>
        </row>
        <row r="2017">
          <cell r="A2017" t="str">
            <v>PNC0D5</v>
          </cell>
          <cell r="B2017">
            <v>1</v>
          </cell>
          <cell r="C2017">
            <v>0</v>
          </cell>
          <cell r="D2017" t="str">
            <v>L403</v>
          </cell>
          <cell r="E2017">
            <v>128</v>
          </cell>
          <cell r="F2017">
            <v>128</v>
          </cell>
        </row>
        <row r="2018">
          <cell r="A2018" t="str">
            <v>PNC0D5</v>
          </cell>
          <cell r="B2018">
            <v>1.5</v>
          </cell>
          <cell r="C2018">
            <v>0</v>
          </cell>
          <cell r="D2018" t="str">
            <v>L403</v>
          </cell>
          <cell r="E2018">
            <v>22</v>
          </cell>
          <cell r="F2018">
            <v>23</v>
          </cell>
        </row>
        <row r="2019">
          <cell r="A2019" t="str">
            <v>PND0D15</v>
          </cell>
          <cell r="B2019">
            <v>0.25</v>
          </cell>
          <cell r="C2019">
            <v>0</v>
          </cell>
          <cell r="D2019" t="str">
            <v>L403</v>
          </cell>
          <cell r="E2019">
            <v>29</v>
          </cell>
          <cell r="F2019">
            <v>30</v>
          </cell>
        </row>
        <row r="2020">
          <cell r="A2020" t="str">
            <v>PND0D15</v>
          </cell>
          <cell r="B2020">
            <v>0.5</v>
          </cell>
          <cell r="C2020">
            <v>0</v>
          </cell>
          <cell r="D2020" t="str">
            <v>L403</v>
          </cell>
          <cell r="E2020">
            <v>20</v>
          </cell>
          <cell r="F2020">
            <v>22</v>
          </cell>
        </row>
        <row r="2021">
          <cell r="A2021" t="str">
            <v>PND0D15</v>
          </cell>
          <cell r="B2021">
            <v>0.75</v>
          </cell>
          <cell r="C2021">
            <v>0</v>
          </cell>
          <cell r="D2021" t="str">
            <v>L403</v>
          </cell>
          <cell r="E2021">
            <v>105</v>
          </cell>
          <cell r="F2021">
            <v>106</v>
          </cell>
        </row>
        <row r="2022">
          <cell r="A2022" t="str">
            <v>PND0D15</v>
          </cell>
          <cell r="B2022">
            <v>1</v>
          </cell>
          <cell r="C2022">
            <v>0</v>
          </cell>
          <cell r="D2022" t="str">
            <v>L403</v>
          </cell>
          <cell r="E2022">
            <v>35</v>
          </cell>
          <cell r="F2022">
            <v>39</v>
          </cell>
        </row>
        <row r="2023">
          <cell r="A2023" t="str">
            <v>PND0D15</v>
          </cell>
          <cell r="B2023">
            <v>1.5</v>
          </cell>
          <cell r="C2023">
            <v>0</v>
          </cell>
          <cell r="D2023" t="str">
            <v>L403</v>
          </cell>
          <cell r="E2023">
            <v>5</v>
          </cell>
          <cell r="F2023">
            <v>8</v>
          </cell>
        </row>
        <row r="2024">
          <cell r="A2024" t="str">
            <v>PNL0D15</v>
          </cell>
          <cell r="B2024">
            <v>0.75</v>
          </cell>
          <cell r="C2024">
            <v>0</v>
          </cell>
          <cell r="D2024" t="str">
            <v>L404</v>
          </cell>
          <cell r="E2024">
            <v>101</v>
          </cell>
          <cell r="F2024">
            <v>97</v>
          </cell>
        </row>
        <row r="2025">
          <cell r="A2025" t="str">
            <v>PNL0D15</v>
          </cell>
          <cell r="B2025">
            <v>1</v>
          </cell>
          <cell r="C2025">
            <v>0</v>
          </cell>
          <cell r="D2025" t="str">
            <v>L404</v>
          </cell>
          <cell r="E2025">
            <v>16</v>
          </cell>
          <cell r="F2025">
            <v>16</v>
          </cell>
        </row>
        <row r="2026">
          <cell r="A2026" t="str">
            <v>PNL0D15</v>
          </cell>
          <cell r="B2026">
            <v>1.5</v>
          </cell>
          <cell r="C2026">
            <v>0</v>
          </cell>
          <cell r="D2026" t="str">
            <v>L404</v>
          </cell>
          <cell r="E2026">
            <v>1</v>
          </cell>
          <cell r="F2026">
            <v>4</v>
          </cell>
        </row>
        <row r="2027">
          <cell r="A2027" t="str">
            <v>PNL0DA5</v>
          </cell>
          <cell r="B2027">
            <v>0.75</v>
          </cell>
          <cell r="C2027">
            <v>0</v>
          </cell>
          <cell r="D2027" t="str">
            <v>L404</v>
          </cell>
          <cell r="E2027">
            <v>20</v>
          </cell>
          <cell r="F2027">
            <v>20</v>
          </cell>
        </row>
        <row r="2028">
          <cell r="A2028" t="str">
            <v>PNP082</v>
          </cell>
          <cell r="B2028">
            <v>0.5</v>
          </cell>
          <cell r="C2028">
            <v>0</v>
          </cell>
          <cell r="D2028" t="str">
            <v>L602</v>
          </cell>
          <cell r="E2028">
            <v>1</v>
          </cell>
          <cell r="F2028">
            <v>0</v>
          </cell>
        </row>
        <row r="2029">
          <cell r="A2029" t="str">
            <v>PNP082</v>
          </cell>
          <cell r="B2029">
            <v>0.75</v>
          </cell>
          <cell r="C2029">
            <v>0</v>
          </cell>
          <cell r="D2029" t="str">
            <v>L602</v>
          </cell>
          <cell r="E2029">
            <v>55</v>
          </cell>
          <cell r="F2029">
            <v>0</v>
          </cell>
        </row>
        <row r="2030">
          <cell r="A2030" t="str">
            <v>PNP082</v>
          </cell>
          <cell r="B2030">
            <v>1</v>
          </cell>
          <cell r="C2030">
            <v>0</v>
          </cell>
          <cell r="D2030" t="str">
            <v>L602</v>
          </cell>
          <cell r="E2030">
            <v>22</v>
          </cell>
          <cell r="F2030">
            <v>0</v>
          </cell>
        </row>
        <row r="2031">
          <cell r="A2031" t="str">
            <v>PNS0K35</v>
          </cell>
          <cell r="B2031">
            <v>0.25</v>
          </cell>
          <cell r="C2031">
            <v>0</v>
          </cell>
          <cell r="D2031" t="str">
            <v>L405</v>
          </cell>
          <cell r="E2031">
            <v>5</v>
          </cell>
          <cell r="F2031">
            <v>6</v>
          </cell>
        </row>
        <row r="2032">
          <cell r="A2032" t="str">
            <v>PNS0K35</v>
          </cell>
          <cell r="B2032">
            <v>0.75</v>
          </cell>
          <cell r="C2032">
            <v>0</v>
          </cell>
          <cell r="D2032" t="str">
            <v>L405</v>
          </cell>
          <cell r="E2032">
            <v>12</v>
          </cell>
          <cell r="F2032">
            <v>12</v>
          </cell>
        </row>
        <row r="2033">
          <cell r="A2033" t="str">
            <v>PNS0K35</v>
          </cell>
          <cell r="B2033">
            <v>1</v>
          </cell>
          <cell r="C2033">
            <v>0</v>
          </cell>
          <cell r="D2033" t="str">
            <v>L405</v>
          </cell>
          <cell r="E2033">
            <v>3</v>
          </cell>
          <cell r="F2033">
            <v>3</v>
          </cell>
        </row>
        <row r="2034">
          <cell r="A2034" t="str">
            <v>PNS0K45</v>
          </cell>
          <cell r="B2034">
            <v>0.25</v>
          </cell>
          <cell r="C2034">
            <v>0</v>
          </cell>
          <cell r="D2034" t="str">
            <v>L405</v>
          </cell>
          <cell r="E2034">
            <v>29</v>
          </cell>
          <cell r="F2034">
            <v>30</v>
          </cell>
        </row>
        <row r="2035">
          <cell r="A2035" t="str">
            <v>PNS0K45</v>
          </cell>
          <cell r="B2035">
            <v>0.5</v>
          </cell>
          <cell r="C2035">
            <v>0</v>
          </cell>
          <cell r="D2035" t="str">
            <v>L405</v>
          </cell>
          <cell r="E2035">
            <v>93</v>
          </cell>
          <cell r="F2035">
            <v>93</v>
          </cell>
        </row>
        <row r="2036">
          <cell r="A2036" t="str">
            <v>PNS0K45</v>
          </cell>
          <cell r="B2036">
            <v>0.75</v>
          </cell>
          <cell r="C2036">
            <v>0</v>
          </cell>
          <cell r="D2036" t="str">
            <v>L405</v>
          </cell>
          <cell r="E2036">
            <v>469</v>
          </cell>
          <cell r="F2036">
            <v>473</v>
          </cell>
        </row>
        <row r="2037">
          <cell r="A2037" t="str">
            <v>PNS0K45</v>
          </cell>
          <cell r="B2037">
            <v>1</v>
          </cell>
          <cell r="C2037">
            <v>0</v>
          </cell>
          <cell r="D2037" t="str">
            <v>L405</v>
          </cell>
          <cell r="E2037">
            <v>81</v>
          </cell>
          <cell r="F2037">
            <v>81</v>
          </cell>
        </row>
        <row r="2038">
          <cell r="A2038" t="str">
            <v>PNS0K45</v>
          </cell>
          <cell r="B2038">
            <v>1.5</v>
          </cell>
          <cell r="C2038">
            <v>0</v>
          </cell>
          <cell r="D2038" t="str">
            <v>L405</v>
          </cell>
          <cell r="E2038">
            <v>5</v>
          </cell>
          <cell r="F2038">
            <v>5</v>
          </cell>
        </row>
        <row r="2039">
          <cell r="A2039" t="str">
            <v>POF000</v>
          </cell>
          <cell r="B2039">
            <v>2</v>
          </cell>
          <cell r="C2039">
            <v>0</v>
          </cell>
          <cell r="D2039" t="str">
            <v>L601</v>
          </cell>
          <cell r="E2039">
            <v>71.8</v>
          </cell>
          <cell r="F2039">
            <v>12</v>
          </cell>
        </row>
        <row r="2040">
          <cell r="A2040" t="str">
            <v>POF000</v>
          </cell>
          <cell r="B2040">
            <v>3</v>
          </cell>
          <cell r="C2040">
            <v>0</v>
          </cell>
          <cell r="D2040" t="str">
            <v>L601</v>
          </cell>
          <cell r="E2040">
            <v>53.6</v>
          </cell>
          <cell r="F2040">
            <v>24</v>
          </cell>
        </row>
        <row r="2041">
          <cell r="A2041" t="str">
            <v>POF000</v>
          </cell>
          <cell r="B2041">
            <v>4</v>
          </cell>
          <cell r="C2041">
            <v>0</v>
          </cell>
          <cell r="D2041" t="str">
            <v>L601</v>
          </cell>
          <cell r="E2041">
            <v>19</v>
          </cell>
          <cell r="F2041">
            <v>0</v>
          </cell>
        </row>
        <row r="2042">
          <cell r="A2042" t="str">
            <v>POF000</v>
          </cell>
          <cell r="B2042">
            <v>6</v>
          </cell>
          <cell r="C2042">
            <v>0</v>
          </cell>
          <cell r="D2042" t="str">
            <v>L601</v>
          </cell>
          <cell r="E2042">
            <v>2.2000000000000002</v>
          </cell>
          <cell r="F2042">
            <v>48</v>
          </cell>
        </row>
        <row r="2043">
          <cell r="A2043" t="str">
            <v>POF000</v>
          </cell>
          <cell r="B2043">
            <v>8</v>
          </cell>
          <cell r="C2043">
            <v>0</v>
          </cell>
          <cell r="D2043" t="str">
            <v>L601</v>
          </cell>
          <cell r="E2043">
            <v>116</v>
          </cell>
          <cell r="F2043">
            <v>78</v>
          </cell>
        </row>
        <row r="2044">
          <cell r="A2044" t="str">
            <v>POF000</v>
          </cell>
          <cell r="B2044">
            <v>10</v>
          </cell>
          <cell r="C2044">
            <v>0</v>
          </cell>
          <cell r="D2044" t="str">
            <v>L601</v>
          </cell>
          <cell r="E2044">
            <v>9.9</v>
          </cell>
          <cell r="F2044">
            <v>198</v>
          </cell>
        </row>
        <row r="2045">
          <cell r="A2045" t="str">
            <v>POF000</v>
          </cell>
          <cell r="B2045">
            <v>12</v>
          </cell>
          <cell r="C2045">
            <v>0</v>
          </cell>
          <cell r="D2045" t="str">
            <v>L601</v>
          </cell>
          <cell r="E2045">
            <v>30.2</v>
          </cell>
          <cell r="F2045">
            <v>48</v>
          </cell>
        </row>
        <row r="2046">
          <cell r="A2046" t="str">
            <v>POF000</v>
          </cell>
          <cell r="B2046">
            <v>14</v>
          </cell>
          <cell r="C2046">
            <v>0</v>
          </cell>
          <cell r="D2046" t="str">
            <v>L601</v>
          </cell>
          <cell r="E2046">
            <v>29.3</v>
          </cell>
          <cell r="F2046">
            <v>6</v>
          </cell>
        </row>
        <row r="2047">
          <cell r="A2047" t="str">
            <v>POF000</v>
          </cell>
          <cell r="B2047">
            <v>16</v>
          </cell>
          <cell r="C2047">
            <v>0</v>
          </cell>
          <cell r="D2047" t="str">
            <v>L601</v>
          </cell>
          <cell r="E2047">
            <v>39</v>
          </cell>
          <cell r="F2047">
            <v>78</v>
          </cell>
        </row>
        <row r="2048">
          <cell r="A2048" t="str">
            <v>POF000</v>
          </cell>
          <cell r="B2048">
            <v>18</v>
          </cell>
          <cell r="C2048">
            <v>0</v>
          </cell>
          <cell r="D2048" t="str">
            <v>L601</v>
          </cell>
          <cell r="E2048">
            <v>110.7</v>
          </cell>
          <cell r="F2048">
            <v>120</v>
          </cell>
        </row>
        <row r="2049">
          <cell r="A2049" t="str">
            <v>POF000</v>
          </cell>
          <cell r="B2049">
            <v>24</v>
          </cell>
          <cell r="C2049">
            <v>0</v>
          </cell>
          <cell r="D2049" t="str">
            <v>L601</v>
          </cell>
          <cell r="E2049">
            <v>81.5</v>
          </cell>
          <cell r="F2049">
            <v>108</v>
          </cell>
        </row>
        <row r="2050">
          <cell r="A2050" t="str">
            <v>POF000</v>
          </cell>
          <cell r="B2050">
            <v>30</v>
          </cell>
          <cell r="C2050">
            <v>0</v>
          </cell>
          <cell r="D2050" t="str">
            <v>L601</v>
          </cell>
          <cell r="E2050">
            <v>195</v>
          </cell>
          <cell r="F2050">
            <v>300</v>
          </cell>
        </row>
        <row r="2051">
          <cell r="A2051" t="str">
            <v>POF000</v>
          </cell>
          <cell r="B2051">
            <v>36</v>
          </cell>
          <cell r="C2051">
            <v>0</v>
          </cell>
          <cell r="D2051" t="str">
            <v>L601</v>
          </cell>
          <cell r="E2051">
            <v>126.7</v>
          </cell>
          <cell r="F2051">
            <v>144</v>
          </cell>
        </row>
        <row r="2052">
          <cell r="A2052" t="str">
            <v>POP043</v>
          </cell>
          <cell r="B2052">
            <v>2</v>
          </cell>
          <cell r="C2052">
            <v>0</v>
          </cell>
          <cell r="D2052" t="str">
            <v>L602</v>
          </cell>
          <cell r="E2052">
            <v>19.399999999999999</v>
          </cell>
          <cell r="F2052">
            <v>0</v>
          </cell>
        </row>
        <row r="2053">
          <cell r="A2053" t="str">
            <v>POP043</v>
          </cell>
          <cell r="B2053">
            <v>3</v>
          </cell>
          <cell r="C2053">
            <v>0</v>
          </cell>
          <cell r="D2053" t="str">
            <v>L602</v>
          </cell>
          <cell r="E2053">
            <v>94.7</v>
          </cell>
          <cell r="F2053">
            <v>0</v>
          </cell>
        </row>
        <row r="2054">
          <cell r="A2054" t="str">
            <v>POP043</v>
          </cell>
          <cell r="B2054">
            <v>6</v>
          </cell>
          <cell r="C2054">
            <v>0</v>
          </cell>
          <cell r="D2054" t="str">
            <v>L602</v>
          </cell>
          <cell r="E2054">
            <v>45.9</v>
          </cell>
          <cell r="F2054">
            <v>0</v>
          </cell>
        </row>
        <row r="2055">
          <cell r="A2055" t="str">
            <v>POP043</v>
          </cell>
          <cell r="B2055">
            <v>8</v>
          </cell>
          <cell r="C2055">
            <v>0</v>
          </cell>
          <cell r="D2055" t="str">
            <v>L602</v>
          </cell>
          <cell r="E2055">
            <v>60.4</v>
          </cell>
          <cell r="F2055">
            <v>0</v>
          </cell>
        </row>
        <row r="2056">
          <cell r="A2056" t="str">
            <v>POP082</v>
          </cell>
          <cell r="B2056">
            <v>0.5</v>
          </cell>
          <cell r="C2056">
            <v>0</v>
          </cell>
          <cell r="D2056" t="str">
            <v>L602</v>
          </cell>
          <cell r="E2056">
            <v>2.2999999999999998</v>
          </cell>
          <cell r="F2056">
            <v>0</v>
          </cell>
        </row>
        <row r="2057">
          <cell r="A2057" t="str">
            <v>POP082</v>
          </cell>
          <cell r="B2057">
            <v>0.75</v>
          </cell>
          <cell r="C2057">
            <v>0</v>
          </cell>
          <cell r="D2057" t="str">
            <v>L602</v>
          </cell>
          <cell r="E2057">
            <v>43.7</v>
          </cell>
          <cell r="F2057">
            <v>0</v>
          </cell>
        </row>
        <row r="2058">
          <cell r="A2058" t="str">
            <v>POP082</v>
          </cell>
          <cell r="B2058">
            <v>1</v>
          </cell>
          <cell r="C2058">
            <v>0</v>
          </cell>
          <cell r="D2058" t="str">
            <v>L602</v>
          </cell>
          <cell r="E2058">
            <v>37.700000000000003</v>
          </cell>
          <cell r="F2058">
            <v>0</v>
          </cell>
        </row>
        <row r="2059">
          <cell r="A2059" t="str">
            <v>POP082</v>
          </cell>
          <cell r="B2059">
            <v>1.5</v>
          </cell>
          <cell r="C2059">
            <v>0</v>
          </cell>
          <cell r="D2059" t="str">
            <v>L602</v>
          </cell>
          <cell r="E2059">
            <v>0.6</v>
          </cell>
          <cell r="F2059">
            <v>0</v>
          </cell>
        </row>
        <row r="2060">
          <cell r="A2060" t="str">
            <v>PSB001</v>
          </cell>
          <cell r="B2060">
            <v>0.5</v>
          </cell>
          <cell r="C2060">
            <v>0</v>
          </cell>
          <cell r="D2060" t="str">
            <v>L107</v>
          </cell>
          <cell r="E2060">
            <v>0</v>
          </cell>
          <cell r="F2060">
            <v>6</v>
          </cell>
        </row>
        <row r="2061">
          <cell r="A2061" t="str">
            <v>PSB001</v>
          </cell>
          <cell r="B2061">
            <v>0.75</v>
          </cell>
          <cell r="C2061">
            <v>0</v>
          </cell>
          <cell r="D2061" t="str">
            <v>L107</v>
          </cell>
          <cell r="E2061">
            <v>1.9</v>
          </cell>
          <cell r="F2061">
            <v>12</v>
          </cell>
        </row>
        <row r="2062">
          <cell r="A2062" t="str">
            <v>PSB001</v>
          </cell>
          <cell r="B2062">
            <v>1</v>
          </cell>
          <cell r="C2062">
            <v>0</v>
          </cell>
          <cell r="D2062" t="str">
            <v>L107</v>
          </cell>
          <cell r="E2062">
            <v>0.9</v>
          </cell>
          <cell r="F2062">
            <v>6</v>
          </cell>
        </row>
        <row r="2063">
          <cell r="A2063" t="str">
            <v>PSC031G</v>
          </cell>
          <cell r="B2063">
            <v>8</v>
          </cell>
          <cell r="C2063">
            <v>0</v>
          </cell>
          <cell r="D2063" t="str">
            <v>L101</v>
          </cell>
          <cell r="E2063">
            <v>177.5</v>
          </cell>
          <cell r="F2063">
            <v>178</v>
          </cell>
        </row>
        <row r="2064">
          <cell r="A2064" t="str">
            <v>PSC031G</v>
          </cell>
          <cell r="B2064">
            <v>10</v>
          </cell>
          <cell r="C2064">
            <v>0</v>
          </cell>
          <cell r="D2064" t="str">
            <v>L101</v>
          </cell>
          <cell r="E2064">
            <v>109.9</v>
          </cell>
          <cell r="F2064">
            <v>110</v>
          </cell>
        </row>
        <row r="2065">
          <cell r="A2065" t="str">
            <v>PSC032</v>
          </cell>
          <cell r="B2065">
            <v>8</v>
          </cell>
          <cell r="C2065">
            <v>0</v>
          </cell>
          <cell r="D2065" t="str">
            <v>L101</v>
          </cell>
          <cell r="E2065">
            <v>28.9</v>
          </cell>
          <cell r="F2065">
            <v>191</v>
          </cell>
        </row>
        <row r="2066">
          <cell r="A2066" t="str">
            <v>PSC032</v>
          </cell>
          <cell r="B2066">
            <v>10</v>
          </cell>
          <cell r="C2066">
            <v>0</v>
          </cell>
          <cell r="D2066" t="str">
            <v>L101</v>
          </cell>
          <cell r="E2066">
            <v>247.2</v>
          </cell>
          <cell r="F2066">
            <v>248</v>
          </cell>
        </row>
        <row r="2067">
          <cell r="A2067" t="str">
            <v>PSC032</v>
          </cell>
          <cell r="B2067">
            <v>12</v>
          </cell>
          <cell r="C2067">
            <v>0</v>
          </cell>
          <cell r="D2067" t="str">
            <v>L101</v>
          </cell>
          <cell r="E2067">
            <v>852.4</v>
          </cell>
          <cell r="F2067">
            <v>1102</v>
          </cell>
        </row>
        <row r="2068">
          <cell r="A2068" t="str">
            <v>PSC032</v>
          </cell>
          <cell r="B2068">
            <v>24</v>
          </cell>
          <cell r="C2068">
            <v>0</v>
          </cell>
          <cell r="D2068" t="str">
            <v>L101</v>
          </cell>
          <cell r="E2068">
            <v>6</v>
          </cell>
          <cell r="F2068">
            <v>6</v>
          </cell>
        </row>
        <row r="2069">
          <cell r="A2069" t="str">
            <v>PSC042</v>
          </cell>
          <cell r="B2069">
            <v>14</v>
          </cell>
          <cell r="C2069">
            <v>0</v>
          </cell>
          <cell r="D2069" t="str">
            <v>L101</v>
          </cell>
          <cell r="E2069">
            <v>0</v>
          </cell>
          <cell r="F2069">
            <v>24</v>
          </cell>
        </row>
        <row r="2070">
          <cell r="A2070" t="str">
            <v>PSC042</v>
          </cell>
          <cell r="B2070">
            <v>18</v>
          </cell>
          <cell r="C2070">
            <v>0</v>
          </cell>
          <cell r="D2070" t="str">
            <v>L101</v>
          </cell>
          <cell r="E2070">
            <v>7.5</v>
          </cell>
          <cell r="F2070">
            <v>72</v>
          </cell>
        </row>
        <row r="2071">
          <cell r="A2071" t="str">
            <v>PSC042</v>
          </cell>
          <cell r="B2071">
            <v>20</v>
          </cell>
          <cell r="C2071">
            <v>0</v>
          </cell>
          <cell r="D2071" t="str">
            <v>L101</v>
          </cell>
          <cell r="E2071">
            <v>37</v>
          </cell>
          <cell r="F2071">
            <v>44</v>
          </cell>
        </row>
        <row r="2072">
          <cell r="A2072" t="str">
            <v>PSC042</v>
          </cell>
          <cell r="B2072">
            <v>24</v>
          </cell>
          <cell r="C2072">
            <v>0</v>
          </cell>
          <cell r="D2072" t="str">
            <v>L101</v>
          </cell>
          <cell r="E2072">
            <v>17.899999999999999</v>
          </cell>
          <cell r="F2072">
            <v>18</v>
          </cell>
        </row>
        <row r="2073">
          <cell r="A2073" t="str">
            <v>PSC051G</v>
          </cell>
          <cell r="B2073">
            <v>3</v>
          </cell>
          <cell r="C2073">
            <v>0</v>
          </cell>
          <cell r="D2073" t="str">
            <v>L101</v>
          </cell>
          <cell r="E2073">
            <v>1138.5999999999999</v>
          </cell>
          <cell r="F2073">
            <v>1142</v>
          </cell>
        </row>
        <row r="2074">
          <cell r="A2074" t="str">
            <v>PSC051G</v>
          </cell>
          <cell r="B2074">
            <v>4</v>
          </cell>
          <cell r="C2074">
            <v>0</v>
          </cell>
          <cell r="D2074" t="str">
            <v>L101</v>
          </cell>
          <cell r="E2074">
            <v>155.1</v>
          </cell>
          <cell r="F2074">
            <v>313</v>
          </cell>
        </row>
        <row r="2075">
          <cell r="A2075" t="str">
            <v>PSC051G</v>
          </cell>
          <cell r="B2075">
            <v>6</v>
          </cell>
          <cell r="C2075">
            <v>0</v>
          </cell>
          <cell r="D2075" t="str">
            <v>L101</v>
          </cell>
          <cell r="E2075">
            <v>211.7</v>
          </cell>
          <cell r="F2075">
            <v>214</v>
          </cell>
        </row>
        <row r="2076">
          <cell r="A2076" t="str">
            <v>PSC052</v>
          </cell>
          <cell r="B2076">
            <v>2</v>
          </cell>
          <cell r="C2076">
            <v>0</v>
          </cell>
          <cell r="D2076" t="str">
            <v>L101</v>
          </cell>
          <cell r="E2076">
            <v>4910.7</v>
          </cell>
          <cell r="F2076">
            <v>4915</v>
          </cell>
        </row>
        <row r="2077">
          <cell r="A2077" t="str">
            <v>PSC052</v>
          </cell>
          <cell r="B2077">
            <v>3</v>
          </cell>
          <cell r="C2077">
            <v>0</v>
          </cell>
          <cell r="D2077" t="str">
            <v>L101</v>
          </cell>
          <cell r="E2077">
            <v>4108.1499999999996</v>
          </cell>
          <cell r="F2077">
            <v>4108</v>
          </cell>
        </row>
        <row r="2078">
          <cell r="A2078" t="str">
            <v>PSC052</v>
          </cell>
          <cell r="B2078">
            <v>4</v>
          </cell>
          <cell r="C2078">
            <v>0</v>
          </cell>
          <cell r="D2078" t="str">
            <v>L101</v>
          </cell>
          <cell r="E2078">
            <v>6168.53</v>
          </cell>
          <cell r="F2078">
            <v>6233</v>
          </cell>
        </row>
        <row r="2079">
          <cell r="A2079" t="str">
            <v>PSC052</v>
          </cell>
          <cell r="B2079">
            <v>6</v>
          </cell>
          <cell r="C2079">
            <v>0</v>
          </cell>
          <cell r="D2079" t="str">
            <v>L101</v>
          </cell>
          <cell r="E2079">
            <v>3664.53</v>
          </cell>
          <cell r="F2079">
            <v>4061</v>
          </cell>
        </row>
        <row r="2080">
          <cell r="A2080" t="str">
            <v>PSC052</v>
          </cell>
          <cell r="B2080">
            <v>8</v>
          </cell>
          <cell r="C2080">
            <v>0</v>
          </cell>
          <cell r="D2080" t="str">
            <v>L101</v>
          </cell>
          <cell r="E2080">
            <v>1950.5</v>
          </cell>
          <cell r="F2080">
            <v>1907</v>
          </cell>
        </row>
        <row r="2081">
          <cell r="A2081" t="str">
            <v>PSC052</v>
          </cell>
          <cell r="B2081">
            <v>10</v>
          </cell>
          <cell r="C2081">
            <v>0</v>
          </cell>
          <cell r="D2081" t="str">
            <v>L101</v>
          </cell>
          <cell r="E2081">
            <v>931.47</v>
          </cell>
          <cell r="F2081">
            <v>936</v>
          </cell>
        </row>
        <row r="2082">
          <cell r="A2082" t="str">
            <v>PSC052</v>
          </cell>
          <cell r="B2082">
            <v>12</v>
          </cell>
          <cell r="C2082">
            <v>0</v>
          </cell>
          <cell r="D2082" t="str">
            <v>L101</v>
          </cell>
          <cell r="E2082">
            <v>631.22</v>
          </cell>
          <cell r="F2082">
            <v>678</v>
          </cell>
        </row>
        <row r="2083">
          <cell r="A2083" t="str">
            <v>PSC052</v>
          </cell>
          <cell r="B2083">
            <v>14</v>
          </cell>
          <cell r="C2083">
            <v>0</v>
          </cell>
          <cell r="D2083" t="str">
            <v>L101</v>
          </cell>
          <cell r="E2083">
            <v>334.8</v>
          </cell>
          <cell r="F2083">
            <v>380</v>
          </cell>
        </row>
        <row r="2084">
          <cell r="A2084" t="str">
            <v>PSC052</v>
          </cell>
          <cell r="B2084">
            <v>16</v>
          </cell>
          <cell r="C2084">
            <v>0</v>
          </cell>
          <cell r="D2084" t="str">
            <v>L101</v>
          </cell>
          <cell r="E2084">
            <v>1049</v>
          </cell>
          <cell r="F2084">
            <v>1100</v>
          </cell>
        </row>
        <row r="2085">
          <cell r="A2085" t="str">
            <v>PSC052</v>
          </cell>
          <cell r="B2085">
            <v>18</v>
          </cell>
          <cell r="C2085">
            <v>0</v>
          </cell>
          <cell r="D2085" t="str">
            <v>L101</v>
          </cell>
          <cell r="E2085">
            <v>167.5</v>
          </cell>
          <cell r="F2085">
            <v>163</v>
          </cell>
        </row>
        <row r="2086">
          <cell r="A2086" t="str">
            <v>PSC052</v>
          </cell>
          <cell r="B2086">
            <v>20</v>
          </cell>
          <cell r="C2086">
            <v>0</v>
          </cell>
          <cell r="D2086" t="str">
            <v>L101</v>
          </cell>
          <cell r="E2086">
            <v>940.2</v>
          </cell>
          <cell r="F2086">
            <v>1117</v>
          </cell>
        </row>
        <row r="2087">
          <cell r="A2087" t="str">
            <v>PSC052</v>
          </cell>
          <cell r="B2087">
            <v>24</v>
          </cell>
          <cell r="C2087">
            <v>0</v>
          </cell>
          <cell r="D2087" t="str">
            <v>L101</v>
          </cell>
          <cell r="E2087">
            <v>1047.33</v>
          </cell>
          <cell r="F2087">
            <v>1028</v>
          </cell>
        </row>
        <row r="2088">
          <cell r="A2088" t="str">
            <v>PSC062</v>
          </cell>
          <cell r="B2088">
            <v>18</v>
          </cell>
          <cell r="C2088">
            <v>0</v>
          </cell>
          <cell r="D2088" t="str">
            <v>L101</v>
          </cell>
          <cell r="E2088">
            <v>0</v>
          </cell>
          <cell r="F2088">
            <v>6</v>
          </cell>
        </row>
        <row r="2089">
          <cell r="A2089" t="str">
            <v>PSC062</v>
          </cell>
          <cell r="B2089">
            <v>20</v>
          </cell>
          <cell r="C2089">
            <v>0</v>
          </cell>
          <cell r="D2089" t="str">
            <v>L101</v>
          </cell>
          <cell r="E2089">
            <v>46.7</v>
          </cell>
          <cell r="F2089">
            <v>59</v>
          </cell>
        </row>
        <row r="2090">
          <cell r="A2090" t="str">
            <v>PSC071G</v>
          </cell>
          <cell r="B2090">
            <v>0.5</v>
          </cell>
          <cell r="C2090">
            <v>0</v>
          </cell>
          <cell r="D2090" t="str">
            <v>L101</v>
          </cell>
          <cell r="E2090">
            <v>21.6</v>
          </cell>
          <cell r="F2090">
            <v>24</v>
          </cell>
        </row>
        <row r="2091">
          <cell r="A2091" t="str">
            <v>PSC071G</v>
          </cell>
          <cell r="B2091">
            <v>0.75</v>
          </cell>
          <cell r="C2091">
            <v>0</v>
          </cell>
          <cell r="D2091" t="str">
            <v>L101</v>
          </cell>
          <cell r="E2091">
            <v>2323.1999999999998</v>
          </cell>
          <cell r="F2091">
            <v>2328</v>
          </cell>
        </row>
        <row r="2092">
          <cell r="A2092" t="str">
            <v>PSC071G</v>
          </cell>
          <cell r="B2092">
            <v>1</v>
          </cell>
          <cell r="C2092">
            <v>0</v>
          </cell>
          <cell r="D2092" t="str">
            <v>L101</v>
          </cell>
          <cell r="E2092">
            <v>1885.4</v>
          </cell>
          <cell r="F2092">
            <v>1894</v>
          </cell>
        </row>
        <row r="2093">
          <cell r="A2093" t="str">
            <v>PSC071G</v>
          </cell>
          <cell r="B2093">
            <v>1.25</v>
          </cell>
          <cell r="C2093">
            <v>0</v>
          </cell>
          <cell r="D2093" t="str">
            <v>L101</v>
          </cell>
          <cell r="E2093">
            <v>7.2</v>
          </cell>
          <cell r="F2093">
            <v>8</v>
          </cell>
        </row>
        <row r="2094">
          <cell r="A2094" t="str">
            <v>PSC071G</v>
          </cell>
          <cell r="B2094">
            <v>1.5</v>
          </cell>
          <cell r="C2094">
            <v>0</v>
          </cell>
          <cell r="D2094" t="str">
            <v>L101</v>
          </cell>
          <cell r="E2094">
            <v>783.1</v>
          </cell>
          <cell r="F2094">
            <v>816</v>
          </cell>
        </row>
        <row r="2095">
          <cell r="A2095" t="str">
            <v>PSC071G</v>
          </cell>
          <cell r="B2095">
            <v>2</v>
          </cell>
          <cell r="C2095">
            <v>0</v>
          </cell>
          <cell r="D2095" t="str">
            <v>L101</v>
          </cell>
          <cell r="E2095">
            <v>1925</v>
          </cell>
          <cell r="F2095">
            <v>1928</v>
          </cell>
        </row>
        <row r="2096">
          <cell r="A2096" t="str">
            <v>PSC072</v>
          </cell>
          <cell r="B2096">
            <v>0.25</v>
          </cell>
          <cell r="C2096">
            <v>0</v>
          </cell>
          <cell r="D2096" t="str">
            <v>L101</v>
          </cell>
          <cell r="E2096">
            <v>0.5</v>
          </cell>
          <cell r="F2096">
            <v>0</v>
          </cell>
        </row>
        <row r="2097">
          <cell r="A2097" t="str">
            <v>PSC072</v>
          </cell>
          <cell r="B2097">
            <v>2</v>
          </cell>
          <cell r="C2097">
            <v>0</v>
          </cell>
          <cell r="D2097" t="str">
            <v>L101</v>
          </cell>
          <cell r="E2097">
            <v>492.2</v>
          </cell>
          <cell r="F2097">
            <v>492</v>
          </cell>
        </row>
        <row r="2098">
          <cell r="A2098" t="str">
            <v>PSC072</v>
          </cell>
          <cell r="B2098">
            <v>3</v>
          </cell>
          <cell r="C2098">
            <v>0</v>
          </cell>
          <cell r="D2098" t="str">
            <v>L101</v>
          </cell>
          <cell r="E2098">
            <v>227.8</v>
          </cell>
          <cell r="F2098">
            <v>239</v>
          </cell>
        </row>
        <row r="2099">
          <cell r="A2099" t="str">
            <v>PSC072</v>
          </cell>
          <cell r="B2099">
            <v>4</v>
          </cell>
          <cell r="C2099">
            <v>0</v>
          </cell>
          <cell r="D2099" t="str">
            <v>L101</v>
          </cell>
          <cell r="E2099">
            <v>608.91</v>
          </cell>
          <cell r="F2099">
            <v>678</v>
          </cell>
        </row>
        <row r="2100">
          <cell r="A2100" t="str">
            <v>PSC072</v>
          </cell>
          <cell r="B2100">
            <v>6</v>
          </cell>
          <cell r="C2100">
            <v>0</v>
          </cell>
          <cell r="D2100" t="str">
            <v>L101</v>
          </cell>
          <cell r="E2100">
            <v>18.2</v>
          </cell>
          <cell r="F2100">
            <v>24</v>
          </cell>
        </row>
        <row r="2101">
          <cell r="A2101" t="str">
            <v>PSC072</v>
          </cell>
          <cell r="B2101">
            <v>8</v>
          </cell>
          <cell r="C2101">
            <v>0</v>
          </cell>
          <cell r="D2101" t="str">
            <v>L101</v>
          </cell>
          <cell r="E2101">
            <v>21.2</v>
          </cell>
          <cell r="F2101">
            <v>30</v>
          </cell>
        </row>
        <row r="2102">
          <cell r="A2102" t="str">
            <v>PSC072</v>
          </cell>
          <cell r="B2102">
            <v>10</v>
          </cell>
          <cell r="C2102">
            <v>0</v>
          </cell>
          <cell r="D2102" t="str">
            <v>L101</v>
          </cell>
          <cell r="E2102">
            <v>54.9</v>
          </cell>
          <cell r="F2102">
            <v>75</v>
          </cell>
        </row>
        <row r="2103">
          <cell r="A2103" t="str">
            <v>PSC072</v>
          </cell>
          <cell r="B2103">
            <v>12</v>
          </cell>
          <cell r="C2103">
            <v>0</v>
          </cell>
          <cell r="D2103" t="str">
            <v>L101</v>
          </cell>
          <cell r="E2103">
            <v>0</v>
          </cell>
          <cell r="F2103">
            <v>48</v>
          </cell>
        </row>
        <row r="2104">
          <cell r="A2104" t="str">
            <v>PSC072</v>
          </cell>
          <cell r="B2104">
            <v>14</v>
          </cell>
          <cell r="C2104">
            <v>0</v>
          </cell>
          <cell r="D2104" t="str">
            <v>L101</v>
          </cell>
          <cell r="E2104">
            <v>81.5</v>
          </cell>
          <cell r="F2104">
            <v>91</v>
          </cell>
        </row>
        <row r="2105">
          <cell r="A2105" t="str">
            <v>PSC072</v>
          </cell>
          <cell r="B2105">
            <v>16</v>
          </cell>
          <cell r="C2105">
            <v>0</v>
          </cell>
          <cell r="D2105" t="str">
            <v>L101</v>
          </cell>
          <cell r="E2105">
            <v>1482.2</v>
          </cell>
          <cell r="F2105">
            <v>1600</v>
          </cell>
        </row>
        <row r="2106">
          <cell r="A2106" t="str">
            <v>PSC072</v>
          </cell>
          <cell r="B2106">
            <v>18</v>
          </cell>
          <cell r="C2106">
            <v>0</v>
          </cell>
          <cell r="D2106" t="str">
            <v>L101</v>
          </cell>
          <cell r="E2106">
            <v>0</v>
          </cell>
          <cell r="F2106">
            <v>12</v>
          </cell>
        </row>
        <row r="2107">
          <cell r="A2107" t="str">
            <v>PSC072</v>
          </cell>
          <cell r="B2107">
            <v>20</v>
          </cell>
          <cell r="C2107">
            <v>0</v>
          </cell>
          <cell r="D2107" t="str">
            <v>L101</v>
          </cell>
          <cell r="E2107">
            <v>32.200000000000003</v>
          </cell>
          <cell r="F2107">
            <v>42</v>
          </cell>
        </row>
        <row r="2108">
          <cell r="A2108" t="str">
            <v>PSC072</v>
          </cell>
          <cell r="B2108">
            <v>24</v>
          </cell>
          <cell r="C2108">
            <v>0</v>
          </cell>
          <cell r="D2108" t="str">
            <v>L101</v>
          </cell>
          <cell r="E2108">
            <v>72.83</v>
          </cell>
          <cell r="F2108">
            <v>83</v>
          </cell>
        </row>
        <row r="2109">
          <cell r="A2109" t="str">
            <v>PSC073</v>
          </cell>
          <cell r="B2109">
            <v>0.25</v>
          </cell>
          <cell r="C2109">
            <v>0</v>
          </cell>
          <cell r="D2109" t="str">
            <v>L101</v>
          </cell>
          <cell r="E2109">
            <v>25.6</v>
          </cell>
          <cell r="F2109">
            <v>30</v>
          </cell>
        </row>
        <row r="2110">
          <cell r="A2110" t="str">
            <v>PSC073</v>
          </cell>
          <cell r="B2110">
            <v>0.5</v>
          </cell>
          <cell r="C2110">
            <v>0</v>
          </cell>
          <cell r="D2110" t="str">
            <v>L101</v>
          </cell>
          <cell r="E2110">
            <v>219.4</v>
          </cell>
          <cell r="F2110">
            <v>220</v>
          </cell>
        </row>
        <row r="2111">
          <cell r="A2111" t="str">
            <v>PSC073</v>
          </cell>
          <cell r="B2111">
            <v>0.75</v>
          </cell>
          <cell r="C2111">
            <v>0</v>
          </cell>
          <cell r="D2111" t="str">
            <v>L101</v>
          </cell>
          <cell r="E2111">
            <v>4201.1000000000004</v>
          </cell>
          <cell r="F2111">
            <v>4170</v>
          </cell>
        </row>
        <row r="2112">
          <cell r="A2112" t="str">
            <v>PSC073</v>
          </cell>
          <cell r="B2112">
            <v>1</v>
          </cell>
          <cell r="C2112">
            <v>0</v>
          </cell>
          <cell r="D2112" t="str">
            <v>L101</v>
          </cell>
          <cell r="E2112">
            <v>3332.7</v>
          </cell>
          <cell r="F2112">
            <v>3336</v>
          </cell>
        </row>
        <row r="2113">
          <cell r="A2113" t="str">
            <v>PSC073</v>
          </cell>
          <cell r="B2113">
            <v>1.5</v>
          </cell>
          <cell r="C2113">
            <v>0</v>
          </cell>
          <cell r="D2113" t="str">
            <v>L101</v>
          </cell>
          <cell r="E2113">
            <v>3816.3</v>
          </cell>
          <cell r="F2113">
            <v>3821</v>
          </cell>
        </row>
        <row r="2114">
          <cell r="A2114" t="str">
            <v>PSC093</v>
          </cell>
          <cell r="B2114">
            <v>0.5</v>
          </cell>
          <cell r="C2114">
            <v>0</v>
          </cell>
          <cell r="D2114" t="str">
            <v>L101</v>
          </cell>
          <cell r="E2114">
            <v>1.3</v>
          </cell>
          <cell r="F2114">
            <v>12</v>
          </cell>
        </row>
        <row r="2115">
          <cell r="A2115" t="str">
            <v>PSC093</v>
          </cell>
          <cell r="B2115">
            <v>0.75</v>
          </cell>
          <cell r="C2115">
            <v>0</v>
          </cell>
          <cell r="D2115" t="str">
            <v>L101</v>
          </cell>
          <cell r="E2115">
            <v>193.8</v>
          </cell>
          <cell r="F2115">
            <v>258</v>
          </cell>
        </row>
        <row r="2116">
          <cell r="A2116" t="str">
            <v>PSC093</v>
          </cell>
          <cell r="B2116">
            <v>1</v>
          </cell>
          <cell r="C2116">
            <v>0</v>
          </cell>
          <cell r="D2116" t="str">
            <v>L101</v>
          </cell>
          <cell r="E2116">
            <v>131.19999999999999</v>
          </cell>
          <cell r="F2116">
            <v>131</v>
          </cell>
        </row>
        <row r="2117">
          <cell r="A2117" t="str">
            <v>PSC093</v>
          </cell>
          <cell r="B2117">
            <v>1.5</v>
          </cell>
          <cell r="C2117">
            <v>0</v>
          </cell>
          <cell r="D2117" t="str">
            <v>L101</v>
          </cell>
          <cell r="E2117">
            <v>32</v>
          </cell>
          <cell r="F2117">
            <v>105</v>
          </cell>
        </row>
        <row r="2118">
          <cell r="A2118" t="str">
            <v>PSC096</v>
          </cell>
          <cell r="B2118">
            <v>0.75</v>
          </cell>
          <cell r="C2118">
            <v>0</v>
          </cell>
          <cell r="D2118" t="str">
            <v>L101</v>
          </cell>
          <cell r="E2118">
            <v>1.3</v>
          </cell>
          <cell r="F2118">
            <v>6</v>
          </cell>
        </row>
        <row r="2119">
          <cell r="A2119" t="str">
            <v>PSC096</v>
          </cell>
          <cell r="B2119">
            <v>1.5</v>
          </cell>
          <cell r="C2119">
            <v>0</v>
          </cell>
          <cell r="D2119" t="str">
            <v>L101</v>
          </cell>
          <cell r="E2119">
            <v>0.55000000000000004</v>
          </cell>
          <cell r="F2119">
            <v>6</v>
          </cell>
        </row>
        <row r="2120">
          <cell r="A2120" t="str">
            <v>PSC0A2</v>
          </cell>
          <cell r="B2120">
            <v>8</v>
          </cell>
          <cell r="C2120">
            <v>0</v>
          </cell>
          <cell r="D2120" t="str">
            <v>L101</v>
          </cell>
          <cell r="E2120">
            <v>22.7</v>
          </cell>
          <cell r="F2120">
            <v>32</v>
          </cell>
        </row>
        <row r="2121">
          <cell r="A2121" t="str">
            <v>PSC0A2</v>
          </cell>
          <cell r="B2121">
            <v>10</v>
          </cell>
          <cell r="C2121">
            <v>0</v>
          </cell>
          <cell r="D2121" t="str">
            <v>L101</v>
          </cell>
          <cell r="E2121">
            <v>87.8</v>
          </cell>
          <cell r="F2121">
            <v>117</v>
          </cell>
        </row>
        <row r="2122">
          <cell r="A2122" t="str">
            <v>PSC0A2</v>
          </cell>
          <cell r="B2122">
            <v>12</v>
          </cell>
          <cell r="C2122">
            <v>0</v>
          </cell>
          <cell r="D2122" t="str">
            <v>L101</v>
          </cell>
          <cell r="E2122">
            <v>118.7</v>
          </cell>
          <cell r="F2122">
            <v>144</v>
          </cell>
        </row>
        <row r="2123">
          <cell r="A2123" t="str">
            <v>PSC0A2</v>
          </cell>
          <cell r="B2123">
            <v>16</v>
          </cell>
          <cell r="C2123">
            <v>0</v>
          </cell>
          <cell r="D2123" t="str">
            <v>L101</v>
          </cell>
          <cell r="E2123">
            <v>36.9</v>
          </cell>
          <cell r="F2123">
            <v>49</v>
          </cell>
        </row>
        <row r="2124">
          <cell r="A2124" t="str">
            <v>PSC0A2</v>
          </cell>
          <cell r="B2124">
            <v>20</v>
          </cell>
          <cell r="C2124">
            <v>0</v>
          </cell>
          <cell r="D2124" t="str">
            <v>L101</v>
          </cell>
          <cell r="E2124">
            <v>34.799999999999997</v>
          </cell>
          <cell r="F2124">
            <v>45</v>
          </cell>
        </row>
        <row r="2125">
          <cell r="A2125" t="str">
            <v>PSC0B2</v>
          </cell>
          <cell r="B2125">
            <v>6</v>
          </cell>
          <cell r="C2125">
            <v>0</v>
          </cell>
          <cell r="D2125" t="str">
            <v>L101</v>
          </cell>
          <cell r="E2125">
            <v>59.3</v>
          </cell>
          <cell r="F2125">
            <v>60</v>
          </cell>
        </row>
        <row r="2126">
          <cell r="A2126" t="str">
            <v>PSC0D2</v>
          </cell>
          <cell r="B2126">
            <v>2</v>
          </cell>
          <cell r="C2126">
            <v>0</v>
          </cell>
          <cell r="D2126" t="str">
            <v>L101</v>
          </cell>
          <cell r="E2126">
            <v>53.2</v>
          </cell>
          <cell r="F2126">
            <v>61</v>
          </cell>
        </row>
        <row r="2127">
          <cell r="A2127" t="str">
            <v>PSC0D2</v>
          </cell>
          <cell r="B2127">
            <v>3</v>
          </cell>
          <cell r="C2127">
            <v>0</v>
          </cell>
          <cell r="D2127" t="str">
            <v>L101</v>
          </cell>
          <cell r="E2127">
            <v>7</v>
          </cell>
          <cell r="F2127">
            <v>12</v>
          </cell>
        </row>
        <row r="2128">
          <cell r="A2128" t="str">
            <v>PSC0D3</v>
          </cell>
          <cell r="B2128">
            <v>0.5</v>
          </cell>
          <cell r="C2128">
            <v>0</v>
          </cell>
          <cell r="D2128" t="str">
            <v>L101</v>
          </cell>
          <cell r="E2128">
            <v>98.4</v>
          </cell>
          <cell r="F2128">
            <v>132</v>
          </cell>
        </row>
        <row r="2129">
          <cell r="A2129" t="str">
            <v>PSC0D3</v>
          </cell>
          <cell r="B2129">
            <v>0.75</v>
          </cell>
          <cell r="C2129">
            <v>0</v>
          </cell>
          <cell r="D2129" t="str">
            <v>L101</v>
          </cell>
          <cell r="E2129">
            <v>438.4</v>
          </cell>
          <cell r="F2129">
            <v>444</v>
          </cell>
        </row>
        <row r="2130">
          <cell r="A2130" t="str">
            <v>PSC0D3</v>
          </cell>
          <cell r="B2130">
            <v>1</v>
          </cell>
          <cell r="C2130">
            <v>0</v>
          </cell>
          <cell r="D2130" t="str">
            <v>L101</v>
          </cell>
          <cell r="E2130">
            <v>1198.3</v>
          </cell>
          <cell r="F2130">
            <v>1213</v>
          </cell>
        </row>
        <row r="2131">
          <cell r="A2131" t="str">
            <v>PSC0D3</v>
          </cell>
          <cell r="B2131">
            <v>1.5</v>
          </cell>
          <cell r="C2131">
            <v>0</v>
          </cell>
          <cell r="D2131" t="str">
            <v>L101</v>
          </cell>
          <cell r="E2131">
            <v>150.35</v>
          </cell>
          <cell r="F2131">
            <v>155</v>
          </cell>
        </row>
        <row r="2132">
          <cell r="A2132" t="str">
            <v>PSC0D6</v>
          </cell>
          <cell r="B2132">
            <v>6</v>
          </cell>
          <cell r="C2132">
            <v>0</v>
          </cell>
          <cell r="D2132" t="str">
            <v>L101</v>
          </cell>
          <cell r="E2132">
            <v>25.9</v>
          </cell>
          <cell r="F2132">
            <v>39</v>
          </cell>
        </row>
        <row r="2133">
          <cell r="A2133" t="str">
            <v>PSC0D6</v>
          </cell>
          <cell r="B2133">
            <v>8</v>
          </cell>
          <cell r="C2133">
            <v>0</v>
          </cell>
          <cell r="D2133" t="str">
            <v>L101</v>
          </cell>
          <cell r="E2133">
            <v>15.6</v>
          </cell>
          <cell r="F2133">
            <v>19</v>
          </cell>
        </row>
        <row r="2134">
          <cell r="A2134" t="str">
            <v>PSC0D6</v>
          </cell>
          <cell r="B2134">
            <v>10</v>
          </cell>
          <cell r="C2134">
            <v>0</v>
          </cell>
          <cell r="D2134" t="str">
            <v>L101</v>
          </cell>
          <cell r="E2134">
            <v>37.5</v>
          </cell>
          <cell r="F2134">
            <v>54</v>
          </cell>
        </row>
        <row r="2135">
          <cell r="A2135" t="str">
            <v>PSD031</v>
          </cell>
          <cell r="B2135">
            <v>24</v>
          </cell>
          <cell r="C2135">
            <v>0</v>
          </cell>
          <cell r="D2135" t="str">
            <v>L101</v>
          </cell>
          <cell r="E2135">
            <v>15.1</v>
          </cell>
          <cell r="F2135">
            <v>41</v>
          </cell>
        </row>
        <row r="2136">
          <cell r="A2136" t="str">
            <v>PSD041</v>
          </cell>
          <cell r="B2136">
            <v>24</v>
          </cell>
          <cell r="C2136">
            <v>0</v>
          </cell>
          <cell r="D2136" t="str">
            <v>L101</v>
          </cell>
          <cell r="E2136">
            <v>54.8</v>
          </cell>
          <cell r="F2136">
            <v>55</v>
          </cell>
        </row>
        <row r="2137">
          <cell r="A2137" t="str">
            <v>PSD051</v>
          </cell>
          <cell r="B2137">
            <v>2</v>
          </cell>
          <cell r="C2137">
            <v>0</v>
          </cell>
          <cell r="D2137" t="str">
            <v>L101</v>
          </cell>
          <cell r="E2137">
            <v>846.9</v>
          </cell>
          <cell r="F2137">
            <v>850</v>
          </cell>
        </row>
        <row r="2138">
          <cell r="A2138" t="str">
            <v>PSD051</v>
          </cell>
          <cell r="B2138">
            <v>3</v>
          </cell>
          <cell r="C2138">
            <v>0</v>
          </cell>
          <cell r="D2138" t="str">
            <v>L101</v>
          </cell>
          <cell r="E2138">
            <v>732.6</v>
          </cell>
          <cell r="F2138">
            <v>746</v>
          </cell>
        </row>
        <row r="2139">
          <cell r="A2139" t="str">
            <v>PSD051</v>
          </cell>
          <cell r="B2139">
            <v>4</v>
          </cell>
          <cell r="C2139">
            <v>0</v>
          </cell>
          <cell r="D2139" t="str">
            <v>L101</v>
          </cell>
          <cell r="E2139">
            <v>4712.8999999999996</v>
          </cell>
          <cell r="F2139">
            <v>4717</v>
          </cell>
        </row>
        <row r="2140">
          <cell r="A2140" t="str">
            <v>PSD051</v>
          </cell>
          <cell r="B2140">
            <v>6</v>
          </cell>
          <cell r="C2140">
            <v>0</v>
          </cell>
          <cell r="D2140" t="str">
            <v>L101</v>
          </cell>
          <cell r="E2140">
            <v>1258.26</v>
          </cell>
          <cell r="F2140">
            <v>1632</v>
          </cell>
        </row>
        <row r="2141">
          <cell r="A2141" t="str">
            <v>PSD051</v>
          </cell>
          <cell r="B2141">
            <v>8</v>
          </cell>
          <cell r="C2141">
            <v>0</v>
          </cell>
          <cell r="D2141" t="str">
            <v>L101</v>
          </cell>
          <cell r="E2141">
            <v>474.1</v>
          </cell>
          <cell r="F2141">
            <v>864</v>
          </cell>
        </row>
        <row r="2142">
          <cell r="A2142" t="str">
            <v>PSD051</v>
          </cell>
          <cell r="B2142">
            <v>10</v>
          </cell>
          <cell r="C2142">
            <v>0</v>
          </cell>
          <cell r="D2142" t="str">
            <v>L101</v>
          </cell>
          <cell r="E2142">
            <v>281.89999999999998</v>
          </cell>
          <cell r="F2142">
            <v>290</v>
          </cell>
        </row>
        <row r="2143">
          <cell r="A2143" t="str">
            <v>PSD051</v>
          </cell>
          <cell r="B2143">
            <v>12</v>
          </cell>
          <cell r="C2143">
            <v>0</v>
          </cell>
          <cell r="D2143" t="str">
            <v>L101</v>
          </cell>
          <cell r="E2143">
            <v>196.87</v>
          </cell>
          <cell r="F2143">
            <v>210</v>
          </cell>
        </row>
        <row r="2144">
          <cell r="A2144" t="str">
            <v>PSD051</v>
          </cell>
          <cell r="B2144">
            <v>14</v>
          </cell>
          <cell r="C2144">
            <v>0</v>
          </cell>
          <cell r="D2144" t="str">
            <v>L101</v>
          </cell>
          <cell r="E2144">
            <v>472.61</v>
          </cell>
          <cell r="F2144">
            <v>487</v>
          </cell>
        </row>
        <row r="2145">
          <cell r="A2145" t="str">
            <v>PSD051</v>
          </cell>
          <cell r="B2145">
            <v>16</v>
          </cell>
          <cell r="C2145">
            <v>0</v>
          </cell>
          <cell r="D2145" t="str">
            <v>L101</v>
          </cell>
          <cell r="E2145">
            <v>158.84</v>
          </cell>
          <cell r="F2145">
            <v>193</v>
          </cell>
        </row>
        <row r="2146">
          <cell r="A2146" t="str">
            <v>PSD051</v>
          </cell>
          <cell r="B2146">
            <v>18</v>
          </cell>
          <cell r="C2146">
            <v>0</v>
          </cell>
          <cell r="D2146" t="str">
            <v>L101</v>
          </cell>
          <cell r="E2146">
            <v>52.1</v>
          </cell>
          <cell r="F2146">
            <v>64</v>
          </cell>
        </row>
        <row r="2147">
          <cell r="A2147" t="str">
            <v>PSD051</v>
          </cell>
          <cell r="B2147">
            <v>20</v>
          </cell>
          <cell r="C2147">
            <v>0</v>
          </cell>
          <cell r="D2147" t="str">
            <v>L101</v>
          </cell>
          <cell r="E2147">
            <v>210.21</v>
          </cell>
          <cell r="F2147">
            <v>237</v>
          </cell>
        </row>
        <row r="2148">
          <cell r="A2148" t="str">
            <v>PSD051</v>
          </cell>
          <cell r="B2148">
            <v>24</v>
          </cell>
          <cell r="C2148">
            <v>0</v>
          </cell>
          <cell r="D2148" t="str">
            <v>L101</v>
          </cell>
          <cell r="E2148">
            <v>109.74</v>
          </cell>
          <cell r="F2148">
            <v>130</v>
          </cell>
        </row>
        <row r="2149">
          <cell r="A2149" t="str">
            <v>PSD071</v>
          </cell>
          <cell r="B2149">
            <v>16</v>
          </cell>
          <cell r="C2149">
            <v>0</v>
          </cell>
          <cell r="D2149" t="str">
            <v>L101</v>
          </cell>
          <cell r="E2149">
            <v>0</v>
          </cell>
          <cell r="F2149">
            <v>6</v>
          </cell>
        </row>
        <row r="2150">
          <cell r="A2150" t="str">
            <v>PSD071</v>
          </cell>
          <cell r="B2150">
            <v>20</v>
          </cell>
          <cell r="C2150">
            <v>0</v>
          </cell>
          <cell r="D2150" t="str">
            <v>L101</v>
          </cell>
          <cell r="E2150">
            <v>1.2</v>
          </cell>
          <cell r="F2150">
            <v>6</v>
          </cell>
        </row>
        <row r="2151">
          <cell r="A2151" t="str">
            <v>PSD0713</v>
          </cell>
          <cell r="B2151">
            <v>0.25</v>
          </cell>
          <cell r="C2151">
            <v>0</v>
          </cell>
          <cell r="D2151" t="str">
            <v>L101</v>
          </cell>
          <cell r="E2151">
            <v>5.7</v>
          </cell>
          <cell r="F2151">
            <v>6</v>
          </cell>
        </row>
        <row r="2152">
          <cell r="A2152" t="str">
            <v>PSD0713</v>
          </cell>
          <cell r="B2152">
            <v>0.5</v>
          </cell>
          <cell r="C2152">
            <v>0</v>
          </cell>
          <cell r="D2152" t="str">
            <v>L101</v>
          </cell>
          <cell r="E2152">
            <v>13.9</v>
          </cell>
          <cell r="F2152">
            <v>18</v>
          </cell>
        </row>
        <row r="2153">
          <cell r="A2153" t="str">
            <v>PSD0713</v>
          </cell>
          <cell r="B2153">
            <v>0.75</v>
          </cell>
          <cell r="C2153">
            <v>0</v>
          </cell>
          <cell r="D2153" t="str">
            <v>L101</v>
          </cell>
          <cell r="E2153">
            <v>867.15</v>
          </cell>
          <cell r="F2153">
            <v>869</v>
          </cell>
        </row>
        <row r="2154">
          <cell r="A2154" t="str">
            <v>PSD0713</v>
          </cell>
          <cell r="B2154">
            <v>1</v>
          </cell>
          <cell r="C2154">
            <v>0</v>
          </cell>
          <cell r="D2154" t="str">
            <v>L101</v>
          </cell>
          <cell r="E2154">
            <v>157.69999999999999</v>
          </cell>
          <cell r="F2154">
            <v>192</v>
          </cell>
        </row>
        <row r="2155">
          <cell r="A2155" t="str">
            <v>PSD0713</v>
          </cell>
          <cell r="B2155">
            <v>1.5</v>
          </cell>
          <cell r="C2155">
            <v>0</v>
          </cell>
          <cell r="D2155" t="str">
            <v>L101</v>
          </cell>
          <cell r="E2155">
            <v>93.1</v>
          </cell>
          <cell r="F2155">
            <v>94</v>
          </cell>
        </row>
        <row r="2156">
          <cell r="A2156" t="str">
            <v>PSL0713</v>
          </cell>
          <cell r="B2156">
            <v>0.75</v>
          </cell>
          <cell r="C2156">
            <v>0</v>
          </cell>
          <cell r="D2156" t="str">
            <v>L103</v>
          </cell>
          <cell r="E2156">
            <v>81.099999999999994</v>
          </cell>
          <cell r="F2156">
            <v>83</v>
          </cell>
        </row>
        <row r="2157">
          <cell r="A2157" t="str">
            <v>PSL0713</v>
          </cell>
          <cell r="B2157">
            <v>1</v>
          </cell>
          <cell r="C2157">
            <v>0</v>
          </cell>
          <cell r="D2157" t="str">
            <v>L103</v>
          </cell>
          <cell r="E2157">
            <v>307.5</v>
          </cell>
          <cell r="F2157">
            <v>393</v>
          </cell>
        </row>
        <row r="2158">
          <cell r="A2158" t="str">
            <v>PSL0713</v>
          </cell>
          <cell r="B2158">
            <v>1.5</v>
          </cell>
          <cell r="C2158">
            <v>0</v>
          </cell>
          <cell r="D2158" t="str">
            <v>L103</v>
          </cell>
          <cell r="E2158">
            <v>55.4</v>
          </cell>
          <cell r="F2158">
            <v>58</v>
          </cell>
        </row>
        <row r="2159">
          <cell r="A2159" t="str">
            <v>PSL081</v>
          </cell>
          <cell r="B2159">
            <v>2</v>
          </cell>
          <cell r="C2159">
            <v>0</v>
          </cell>
          <cell r="D2159" t="str">
            <v>L103</v>
          </cell>
          <cell r="E2159">
            <v>111.5</v>
          </cell>
          <cell r="F2159">
            <v>114</v>
          </cell>
        </row>
        <row r="2160">
          <cell r="A2160" t="str">
            <v>PSL081</v>
          </cell>
          <cell r="B2160">
            <v>3</v>
          </cell>
          <cell r="C2160">
            <v>0</v>
          </cell>
          <cell r="D2160" t="str">
            <v>L103</v>
          </cell>
          <cell r="E2160">
            <v>15</v>
          </cell>
          <cell r="F2160">
            <v>31</v>
          </cell>
        </row>
        <row r="2161">
          <cell r="A2161" t="str">
            <v>PSL081</v>
          </cell>
          <cell r="B2161">
            <v>4</v>
          </cell>
          <cell r="C2161">
            <v>0</v>
          </cell>
          <cell r="D2161" t="str">
            <v>L103</v>
          </cell>
          <cell r="E2161">
            <v>8.8000000000000007</v>
          </cell>
          <cell r="F2161">
            <v>9</v>
          </cell>
        </row>
        <row r="2162">
          <cell r="A2162" t="str">
            <v>PSL081</v>
          </cell>
          <cell r="B2162">
            <v>6</v>
          </cell>
          <cell r="C2162">
            <v>0</v>
          </cell>
          <cell r="D2162" t="str">
            <v>L103</v>
          </cell>
          <cell r="E2162">
            <v>11.7</v>
          </cell>
          <cell r="F2162">
            <v>38</v>
          </cell>
        </row>
        <row r="2163">
          <cell r="A2163" t="str">
            <v>PSL081</v>
          </cell>
          <cell r="B2163">
            <v>8</v>
          </cell>
          <cell r="C2163">
            <v>0</v>
          </cell>
          <cell r="D2163" t="str">
            <v>L103</v>
          </cell>
          <cell r="E2163">
            <v>129.9</v>
          </cell>
          <cell r="F2163">
            <v>136</v>
          </cell>
        </row>
        <row r="2164">
          <cell r="A2164" t="str">
            <v>PSL081</v>
          </cell>
          <cell r="B2164">
            <v>10</v>
          </cell>
          <cell r="C2164">
            <v>0</v>
          </cell>
          <cell r="D2164" t="str">
            <v>L103</v>
          </cell>
          <cell r="E2164">
            <v>32.299999999999997</v>
          </cell>
          <cell r="F2164">
            <v>63</v>
          </cell>
        </row>
        <row r="2165">
          <cell r="A2165" t="str">
            <v>PSL081</v>
          </cell>
          <cell r="B2165">
            <v>12</v>
          </cell>
          <cell r="C2165">
            <v>0</v>
          </cell>
          <cell r="D2165" t="str">
            <v>L103</v>
          </cell>
          <cell r="E2165">
            <v>82.9</v>
          </cell>
          <cell r="F2165">
            <v>98</v>
          </cell>
        </row>
        <row r="2166">
          <cell r="A2166" t="str">
            <v>PSL081</v>
          </cell>
          <cell r="B2166">
            <v>14</v>
          </cell>
          <cell r="C2166">
            <v>0</v>
          </cell>
          <cell r="D2166" t="str">
            <v>L103</v>
          </cell>
          <cell r="E2166">
            <v>5</v>
          </cell>
          <cell r="F2166">
            <v>5</v>
          </cell>
        </row>
        <row r="2167">
          <cell r="A2167" t="str">
            <v>PSL081</v>
          </cell>
          <cell r="B2167">
            <v>16</v>
          </cell>
          <cell r="C2167">
            <v>0</v>
          </cell>
          <cell r="D2167" t="str">
            <v>L103</v>
          </cell>
          <cell r="E2167">
            <v>12.9</v>
          </cell>
          <cell r="F2167">
            <v>13</v>
          </cell>
        </row>
        <row r="2168">
          <cell r="A2168" t="str">
            <v>PSL081</v>
          </cell>
          <cell r="B2168">
            <v>18</v>
          </cell>
          <cell r="C2168">
            <v>0</v>
          </cell>
          <cell r="D2168" t="str">
            <v>L103</v>
          </cell>
          <cell r="E2168">
            <v>15.4</v>
          </cell>
          <cell r="F2168">
            <v>16</v>
          </cell>
        </row>
        <row r="2169">
          <cell r="A2169" t="str">
            <v>PSL081</v>
          </cell>
          <cell r="B2169">
            <v>20</v>
          </cell>
          <cell r="C2169">
            <v>0</v>
          </cell>
          <cell r="D2169" t="str">
            <v>L103</v>
          </cell>
          <cell r="E2169">
            <v>41.6</v>
          </cell>
          <cell r="F2169">
            <v>116</v>
          </cell>
        </row>
        <row r="2170">
          <cell r="A2170" t="str">
            <v>PSL081</v>
          </cell>
          <cell r="B2170">
            <v>24</v>
          </cell>
          <cell r="C2170">
            <v>0</v>
          </cell>
          <cell r="D2170" t="str">
            <v>L103</v>
          </cell>
          <cell r="E2170">
            <v>414.24</v>
          </cell>
          <cell r="F2170">
            <v>475</v>
          </cell>
        </row>
        <row r="2171">
          <cell r="A2171" t="str">
            <v>PSL083A</v>
          </cell>
          <cell r="B2171">
            <v>0.75</v>
          </cell>
          <cell r="C2171">
            <v>0</v>
          </cell>
          <cell r="D2171" t="str">
            <v>L103</v>
          </cell>
          <cell r="E2171">
            <v>2</v>
          </cell>
          <cell r="F2171">
            <v>6</v>
          </cell>
        </row>
        <row r="2172">
          <cell r="A2172" t="str">
            <v>PSL083A</v>
          </cell>
          <cell r="B2172">
            <v>1</v>
          </cell>
          <cell r="C2172">
            <v>0</v>
          </cell>
          <cell r="D2172" t="str">
            <v>L103</v>
          </cell>
          <cell r="E2172">
            <v>71.2</v>
          </cell>
          <cell r="F2172">
            <v>72</v>
          </cell>
        </row>
        <row r="2173">
          <cell r="A2173" t="str">
            <v>PSL083A</v>
          </cell>
          <cell r="B2173">
            <v>1.5</v>
          </cell>
          <cell r="C2173">
            <v>0</v>
          </cell>
          <cell r="D2173" t="str">
            <v>L103</v>
          </cell>
          <cell r="E2173">
            <v>18.600000000000001</v>
          </cell>
          <cell r="F2173">
            <v>33</v>
          </cell>
        </row>
        <row r="2174">
          <cell r="A2174" t="str">
            <v>PSL0A1A</v>
          </cell>
          <cell r="B2174">
            <v>16</v>
          </cell>
          <cell r="C2174">
            <v>0</v>
          </cell>
          <cell r="D2174" t="str">
            <v>L103</v>
          </cell>
          <cell r="E2174">
            <v>0</v>
          </cell>
          <cell r="F2174">
            <v>6</v>
          </cell>
        </row>
        <row r="2175">
          <cell r="A2175" t="str">
            <v>PSL0A1A</v>
          </cell>
          <cell r="B2175">
            <v>20</v>
          </cell>
          <cell r="C2175">
            <v>0</v>
          </cell>
          <cell r="D2175" t="str">
            <v>L103</v>
          </cell>
          <cell r="E2175">
            <v>156.5</v>
          </cell>
          <cell r="F2175">
            <v>157</v>
          </cell>
        </row>
        <row r="2176">
          <cell r="A2176" t="str">
            <v>PSS0J3</v>
          </cell>
          <cell r="B2176">
            <v>2</v>
          </cell>
          <cell r="C2176">
            <v>0</v>
          </cell>
          <cell r="D2176" t="str">
            <v>L105</v>
          </cell>
          <cell r="E2176">
            <v>49.9</v>
          </cell>
          <cell r="F2176">
            <v>88</v>
          </cell>
        </row>
        <row r="2177">
          <cell r="A2177" t="str">
            <v>PSS0J3</v>
          </cell>
          <cell r="B2177">
            <v>3</v>
          </cell>
          <cell r="C2177">
            <v>0</v>
          </cell>
          <cell r="D2177" t="str">
            <v>L105</v>
          </cell>
          <cell r="E2177">
            <v>1.3</v>
          </cell>
          <cell r="F2177">
            <v>6</v>
          </cell>
        </row>
        <row r="2178">
          <cell r="A2178" t="str">
            <v>PSS0J3</v>
          </cell>
          <cell r="B2178">
            <v>8</v>
          </cell>
          <cell r="C2178">
            <v>0</v>
          </cell>
          <cell r="D2178" t="str">
            <v>L105</v>
          </cell>
          <cell r="E2178">
            <v>8.6</v>
          </cell>
          <cell r="F2178">
            <v>12</v>
          </cell>
        </row>
        <row r="2179">
          <cell r="A2179" t="str">
            <v>PSS0J3</v>
          </cell>
          <cell r="B2179">
            <v>12</v>
          </cell>
          <cell r="C2179">
            <v>0</v>
          </cell>
          <cell r="D2179" t="str">
            <v>L105</v>
          </cell>
          <cell r="E2179">
            <v>6</v>
          </cell>
          <cell r="F2179">
            <v>9</v>
          </cell>
        </row>
        <row r="2180">
          <cell r="A2180" t="str">
            <v>PSS0J33</v>
          </cell>
          <cell r="B2180">
            <v>0.25</v>
          </cell>
          <cell r="C2180">
            <v>0</v>
          </cell>
          <cell r="D2180" t="str">
            <v>L105</v>
          </cell>
          <cell r="E2180">
            <v>3.4</v>
          </cell>
          <cell r="F2180">
            <v>6</v>
          </cell>
        </row>
        <row r="2181">
          <cell r="A2181" t="str">
            <v>PSS0J33</v>
          </cell>
          <cell r="B2181">
            <v>0.5</v>
          </cell>
          <cell r="C2181">
            <v>0</v>
          </cell>
          <cell r="D2181" t="str">
            <v>L105</v>
          </cell>
          <cell r="E2181">
            <v>0</v>
          </cell>
          <cell r="F2181">
            <v>13</v>
          </cell>
        </row>
        <row r="2182">
          <cell r="A2182" t="str">
            <v>PSS0J33</v>
          </cell>
          <cell r="B2182">
            <v>0.75</v>
          </cell>
          <cell r="C2182">
            <v>0</v>
          </cell>
          <cell r="D2182" t="str">
            <v>L105</v>
          </cell>
          <cell r="E2182">
            <v>31.8</v>
          </cell>
          <cell r="F2182">
            <v>32</v>
          </cell>
        </row>
        <row r="2183">
          <cell r="A2183" t="str">
            <v>PSS0J33</v>
          </cell>
          <cell r="B2183">
            <v>1</v>
          </cell>
          <cell r="C2183">
            <v>0</v>
          </cell>
          <cell r="D2183" t="str">
            <v>L105</v>
          </cell>
          <cell r="E2183">
            <v>41.6</v>
          </cell>
          <cell r="F2183">
            <v>88</v>
          </cell>
        </row>
        <row r="2184">
          <cell r="A2184" t="str">
            <v>PSS0J33</v>
          </cell>
          <cell r="B2184">
            <v>1.5</v>
          </cell>
          <cell r="C2184">
            <v>0</v>
          </cell>
          <cell r="D2184" t="str">
            <v>L105</v>
          </cell>
          <cell r="E2184">
            <v>38.9</v>
          </cell>
          <cell r="F2184">
            <v>42</v>
          </cell>
        </row>
        <row r="2185">
          <cell r="A2185" t="str">
            <v>PSS0J4</v>
          </cell>
          <cell r="B2185">
            <v>2</v>
          </cell>
          <cell r="C2185">
            <v>0</v>
          </cell>
          <cell r="D2185" t="str">
            <v>L105</v>
          </cell>
          <cell r="E2185">
            <v>1926.8</v>
          </cell>
          <cell r="F2185">
            <v>1890</v>
          </cell>
        </row>
        <row r="2186">
          <cell r="A2186" t="str">
            <v>PSS0J4</v>
          </cell>
          <cell r="B2186">
            <v>3</v>
          </cell>
          <cell r="C2186">
            <v>0</v>
          </cell>
          <cell r="D2186" t="str">
            <v>L105</v>
          </cell>
          <cell r="E2186">
            <v>756.2</v>
          </cell>
          <cell r="F2186">
            <v>856</v>
          </cell>
        </row>
        <row r="2187">
          <cell r="A2187" t="str">
            <v>PSS0J4</v>
          </cell>
          <cell r="B2187">
            <v>4</v>
          </cell>
          <cell r="C2187">
            <v>0</v>
          </cell>
          <cell r="D2187" t="str">
            <v>L105</v>
          </cell>
          <cell r="E2187">
            <v>4614.24</v>
          </cell>
          <cell r="F2187">
            <v>4733</v>
          </cell>
        </row>
        <row r="2188">
          <cell r="A2188" t="str">
            <v>PSS0J4</v>
          </cell>
          <cell r="B2188">
            <v>6</v>
          </cell>
          <cell r="C2188">
            <v>0</v>
          </cell>
          <cell r="D2188" t="str">
            <v>L105</v>
          </cell>
          <cell r="E2188">
            <v>521.96</v>
          </cell>
          <cell r="F2188">
            <v>625</v>
          </cell>
        </row>
        <row r="2189">
          <cell r="A2189" t="str">
            <v>PSS0J43</v>
          </cell>
          <cell r="B2189">
            <v>0.75</v>
          </cell>
          <cell r="C2189">
            <v>0</v>
          </cell>
          <cell r="D2189" t="str">
            <v>L105</v>
          </cell>
          <cell r="E2189">
            <v>42.8</v>
          </cell>
          <cell r="F2189">
            <v>53</v>
          </cell>
        </row>
        <row r="2190">
          <cell r="A2190" t="str">
            <v>PSS0J43</v>
          </cell>
          <cell r="B2190">
            <v>1</v>
          </cell>
          <cell r="C2190">
            <v>0</v>
          </cell>
          <cell r="D2190" t="str">
            <v>L105</v>
          </cell>
          <cell r="E2190">
            <v>456.8</v>
          </cell>
          <cell r="F2190">
            <v>468</v>
          </cell>
        </row>
        <row r="2191">
          <cell r="A2191" t="str">
            <v>PSS0J43</v>
          </cell>
          <cell r="B2191">
            <v>1.5</v>
          </cell>
          <cell r="C2191">
            <v>0</v>
          </cell>
          <cell r="D2191" t="str">
            <v>L105</v>
          </cell>
          <cell r="E2191">
            <v>119.4</v>
          </cell>
          <cell r="F2191">
            <v>136</v>
          </cell>
        </row>
        <row r="2192">
          <cell r="A2192" t="str">
            <v>PSS0K43</v>
          </cell>
          <cell r="B2192">
            <v>0.25</v>
          </cell>
          <cell r="C2192">
            <v>0</v>
          </cell>
          <cell r="D2192" t="str">
            <v>L105</v>
          </cell>
          <cell r="E2192">
            <v>3.4</v>
          </cell>
          <cell r="F2192">
            <v>6</v>
          </cell>
        </row>
        <row r="2193">
          <cell r="A2193" t="str">
            <v>PSS0K43</v>
          </cell>
          <cell r="B2193">
            <v>0.5</v>
          </cell>
          <cell r="C2193">
            <v>0</v>
          </cell>
          <cell r="D2193" t="str">
            <v>L105</v>
          </cell>
          <cell r="E2193">
            <v>235.1</v>
          </cell>
          <cell r="F2193">
            <v>244</v>
          </cell>
        </row>
        <row r="2194">
          <cell r="A2194" t="str">
            <v>PSS0K43</v>
          </cell>
          <cell r="B2194">
            <v>0.75</v>
          </cell>
          <cell r="C2194">
            <v>0</v>
          </cell>
          <cell r="D2194" t="str">
            <v>L105</v>
          </cell>
          <cell r="E2194">
            <v>1624.8</v>
          </cell>
          <cell r="F2194">
            <v>1627</v>
          </cell>
        </row>
        <row r="2195">
          <cell r="A2195" t="str">
            <v>PSS0K43</v>
          </cell>
          <cell r="B2195">
            <v>1</v>
          </cell>
          <cell r="C2195">
            <v>0</v>
          </cell>
          <cell r="D2195" t="str">
            <v>L105</v>
          </cell>
          <cell r="E2195">
            <v>607.1</v>
          </cell>
          <cell r="F2195">
            <v>608</v>
          </cell>
        </row>
        <row r="2196">
          <cell r="A2196" t="str">
            <v>PSS0K43</v>
          </cell>
          <cell r="B2196">
            <v>1.5</v>
          </cell>
          <cell r="C2196">
            <v>0</v>
          </cell>
          <cell r="D2196" t="str">
            <v>L105</v>
          </cell>
          <cell r="E2196">
            <v>205.05</v>
          </cell>
          <cell r="F2196">
            <v>210</v>
          </cell>
        </row>
        <row r="2197">
          <cell r="A2197" t="str">
            <v>QDCJ01</v>
          </cell>
          <cell r="B2197">
            <v>0.5</v>
          </cell>
          <cell r="C2197">
            <v>0</v>
          </cell>
          <cell r="D2197" t="str">
            <v>L403</v>
          </cell>
          <cell r="E2197">
            <v>23</v>
          </cell>
          <cell r="F2197">
            <v>27</v>
          </cell>
        </row>
        <row r="2198">
          <cell r="A2198" t="str">
            <v>QDCJ01</v>
          </cell>
          <cell r="B2198">
            <v>0.75</v>
          </cell>
          <cell r="C2198">
            <v>0</v>
          </cell>
          <cell r="D2198" t="str">
            <v>L403</v>
          </cell>
          <cell r="E2198">
            <v>11</v>
          </cell>
          <cell r="F2198">
            <v>15</v>
          </cell>
        </row>
        <row r="2199">
          <cell r="A2199" t="str">
            <v>QDCK01</v>
          </cell>
          <cell r="B2199">
            <v>0.75</v>
          </cell>
          <cell r="C2199">
            <v>0</v>
          </cell>
          <cell r="D2199" t="str">
            <v>L403</v>
          </cell>
          <cell r="E2199">
            <v>9</v>
          </cell>
          <cell r="F2199">
            <v>10</v>
          </cell>
        </row>
        <row r="2200">
          <cell r="A2200" t="str">
            <v>QDDJ01</v>
          </cell>
          <cell r="B2200">
            <v>0.5</v>
          </cell>
          <cell r="C2200">
            <v>0</v>
          </cell>
          <cell r="D2200" t="str">
            <v>L403</v>
          </cell>
          <cell r="E2200">
            <v>27</v>
          </cell>
          <cell r="F2200">
            <v>30</v>
          </cell>
        </row>
        <row r="2201">
          <cell r="A2201" t="str">
            <v>QDDJ01</v>
          </cell>
          <cell r="B2201">
            <v>0.75</v>
          </cell>
          <cell r="C2201">
            <v>0</v>
          </cell>
          <cell r="D2201" t="str">
            <v>L403</v>
          </cell>
          <cell r="E2201">
            <v>7</v>
          </cell>
          <cell r="F2201">
            <v>8</v>
          </cell>
        </row>
        <row r="2202">
          <cell r="A2202" t="str">
            <v>QDDJ01</v>
          </cell>
          <cell r="B2202">
            <v>1</v>
          </cell>
          <cell r="C2202">
            <v>0</v>
          </cell>
          <cell r="D2202" t="str">
            <v>L403</v>
          </cell>
          <cell r="E2202">
            <v>1</v>
          </cell>
          <cell r="F2202">
            <v>2</v>
          </cell>
        </row>
        <row r="2203">
          <cell r="A2203" t="str">
            <v>QDP082</v>
          </cell>
          <cell r="B2203">
            <v>0.75</v>
          </cell>
          <cell r="C2203">
            <v>0</v>
          </cell>
          <cell r="D2203" t="str">
            <v>L602</v>
          </cell>
          <cell r="E2203">
            <v>25</v>
          </cell>
          <cell r="F2203">
            <v>0</v>
          </cell>
        </row>
        <row r="2204">
          <cell r="A2204" t="str">
            <v>QDSJ04</v>
          </cell>
          <cell r="B2204">
            <v>0.5</v>
          </cell>
          <cell r="C2204">
            <v>0</v>
          </cell>
          <cell r="D2204" t="str">
            <v>L405</v>
          </cell>
          <cell r="E2204">
            <v>15</v>
          </cell>
          <cell r="F2204">
            <v>17</v>
          </cell>
        </row>
        <row r="2205">
          <cell r="A2205" t="str">
            <v>QDSJ04</v>
          </cell>
          <cell r="B2205">
            <v>0.75</v>
          </cell>
          <cell r="C2205">
            <v>0</v>
          </cell>
          <cell r="D2205" t="str">
            <v>L405</v>
          </cell>
          <cell r="E2205">
            <v>70</v>
          </cell>
          <cell r="F2205">
            <v>79</v>
          </cell>
        </row>
        <row r="2206">
          <cell r="A2206" t="str">
            <v>RPDBA2B</v>
          </cell>
          <cell r="B2206">
            <v>30</v>
          </cell>
          <cell r="C2206">
            <v>12</v>
          </cell>
          <cell r="D2206" t="str">
            <v>LABOR</v>
          </cell>
          <cell r="E2206">
            <v>1</v>
          </cell>
          <cell r="F2206">
            <v>1</v>
          </cell>
        </row>
        <row r="2207">
          <cell r="A2207" t="str">
            <v>RPDBA2B</v>
          </cell>
          <cell r="B2207">
            <v>30</v>
          </cell>
          <cell r="C2207">
            <v>20</v>
          </cell>
          <cell r="D2207" t="str">
            <v>LABOR</v>
          </cell>
          <cell r="E2207">
            <v>5</v>
          </cell>
          <cell r="F2207">
            <v>5</v>
          </cell>
        </row>
        <row r="2208">
          <cell r="A2208" t="str">
            <v>RPDBM4B</v>
          </cell>
          <cell r="B2208">
            <v>24</v>
          </cell>
          <cell r="C2208">
            <v>14</v>
          </cell>
          <cell r="D2208" t="str">
            <v>LABOR</v>
          </cell>
          <cell r="E2208">
            <v>1</v>
          </cell>
          <cell r="F2208">
            <v>1</v>
          </cell>
        </row>
        <row r="2209">
          <cell r="A2209" t="str">
            <v>RPDBM4B</v>
          </cell>
          <cell r="B2209">
            <v>24</v>
          </cell>
          <cell r="C2209">
            <v>16</v>
          </cell>
          <cell r="D2209" t="str">
            <v>LABOR</v>
          </cell>
          <cell r="E2209">
            <v>0</v>
          </cell>
          <cell r="F2209">
            <v>1</v>
          </cell>
        </row>
        <row r="2210">
          <cell r="A2210" t="str">
            <v>RPDBM4B</v>
          </cell>
          <cell r="B2210">
            <v>24</v>
          </cell>
          <cell r="C2210">
            <v>18</v>
          </cell>
          <cell r="D2210" t="str">
            <v>LABOR</v>
          </cell>
          <cell r="E2210">
            <v>1</v>
          </cell>
          <cell r="F2210">
            <v>1</v>
          </cell>
        </row>
        <row r="2211">
          <cell r="A2211" t="str">
            <v>RPDBM4B</v>
          </cell>
          <cell r="B2211">
            <v>30</v>
          </cell>
          <cell r="C2211">
            <v>20</v>
          </cell>
          <cell r="D2211" t="str">
            <v>LABOR</v>
          </cell>
          <cell r="E2211">
            <v>1</v>
          </cell>
          <cell r="F2211">
            <v>1</v>
          </cell>
        </row>
        <row r="2212">
          <cell r="A2212" t="str">
            <v>RPDBM4B</v>
          </cell>
          <cell r="B2212">
            <v>30</v>
          </cell>
          <cell r="C2212">
            <v>24</v>
          </cell>
          <cell r="D2212" t="str">
            <v>LABOR</v>
          </cell>
          <cell r="E2212">
            <v>2</v>
          </cell>
          <cell r="F2212">
            <v>2</v>
          </cell>
        </row>
        <row r="2213">
          <cell r="A2213" t="str">
            <v>RPDBM8B</v>
          </cell>
          <cell r="B2213">
            <v>24</v>
          </cell>
          <cell r="C2213">
            <v>16</v>
          </cell>
          <cell r="D2213" t="str">
            <v>LABOR</v>
          </cell>
          <cell r="E2213">
            <v>6</v>
          </cell>
          <cell r="F2213">
            <v>6</v>
          </cell>
        </row>
        <row r="2214">
          <cell r="A2214" t="str">
            <v>RPDBM8B</v>
          </cell>
          <cell r="B2214">
            <v>30</v>
          </cell>
          <cell r="C2214">
            <v>16</v>
          </cell>
          <cell r="D2214" t="str">
            <v>LABOR</v>
          </cell>
          <cell r="E2214">
            <v>6</v>
          </cell>
          <cell r="F2214">
            <v>7</v>
          </cell>
        </row>
        <row r="2215">
          <cell r="A2215" t="str">
            <v>RPDBM8B</v>
          </cell>
          <cell r="B2215">
            <v>30</v>
          </cell>
          <cell r="C2215">
            <v>24</v>
          </cell>
          <cell r="D2215" t="str">
            <v>LABOR</v>
          </cell>
          <cell r="E2215">
            <v>2</v>
          </cell>
          <cell r="F2215">
            <v>2</v>
          </cell>
        </row>
        <row r="2216">
          <cell r="A2216" t="str">
            <v>RPDBM8B</v>
          </cell>
          <cell r="B2216">
            <v>36</v>
          </cell>
          <cell r="C2216">
            <v>24</v>
          </cell>
          <cell r="D2216" t="str">
            <v>LABOR</v>
          </cell>
          <cell r="E2216">
            <v>3</v>
          </cell>
          <cell r="F2216">
            <v>3</v>
          </cell>
        </row>
        <row r="2217">
          <cell r="A2217" t="str">
            <v>RPDBM8B</v>
          </cell>
          <cell r="B2217">
            <v>36</v>
          </cell>
          <cell r="C2217">
            <v>30</v>
          </cell>
          <cell r="D2217" t="str">
            <v>LABOR</v>
          </cell>
          <cell r="E2217">
            <v>2</v>
          </cell>
          <cell r="F2217">
            <v>2</v>
          </cell>
        </row>
        <row r="2218">
          <cell r="A2218" t="str">
            <v>RPDCB2B</v>
          </cell>
          <cell r="B2218">
            <v>24</v>
          </cell>
          <cell r="C2218">
            <v>12</v>
          </cell>
          <cell r="D2218" t="str">
            <v>LABOR</v>
          </cell>
          <cell r="E2218">
            <v>7</v>
          </cell>
          <cell r="F2218">
            <v>7</v>
          </cell>
        </row>
        <row r="2219">
          <cell r="A2219" t="str">
            <v>RPDCB2B</v>
          </cell>
          <cell r="B2219">
            <v>24</v>
          </cell>
          <cell r="C2219">
            <v>16</v>
          </cell>
          <cell r="D2219" t="str">
            <v>LABOR</v>
          </cell>
          <cell r="E2219">
            <v>3</v>
          </cell>
          <cell r="F2219">
            <v>3</v>
          </cell>
        </row>
        <row r="2220">
          <cell r="A2220" t="str">
            <v>RPDCB2B</v>
          </cell>
          <cell r="B2220">
            <v>30</v>
          </cell>
          <cell r="C2220">
            <v>12</v>
          </cell>
          <cell r="D2220" t="str">
            <v>LABOR</v>
          </cell>
          <cell r="E2220">
            <v>3</v>
          </cell>
          <cell r="F2220">
            <v>3</v>
          </cell>
        </row>
        <row r="2221">
          <cell r="A2221" t="str">
            <v>RPDCB2B</v>
          </cell>
          <cell r="B2221">
            <v>30</v>
          </cell>
          <cell r="C2221">
            <v>16</v>
          </cell>
          <cell r="D2221" t="str">
            <v>LABOR</v>
          </cell>
          <cell r="E2221">
            <v>0</v>
          </cell>
          <cell r="F2221">
            <v>1</v>
          </cell>
        </row>
        <row r="2222">
          <cell r="A2222" t="str">
            <v>RPDCB2B</v>
          </cell>
          <cell r="B2222">
            <v>30</v>
          </cell>
          <cell r="C2222">
            <v>18</v>
          </cell>
          <cell r="D2222" t="str">
            <v>LABOR</v>
          </cell>
          <cell r="E2222">
            <v>1</v>
          </cell>
          <cell r="F2222">
            <v>1</v>
          </cell>
        </row>
        <row r="2223">
          <cell r="A2223" t="str">
            <v>RPDCB2B</v>
          </cell>
          <cell r="B2223">
            <v>30</v>
          </cell>
          <cell r="C2223">
            <v>20</v>
          </cell>
          <cell r="D2223" t="str">
            <v>LABOR</v>
          </cell>
          <cell r="E2223">
            <v>1</v>
          </cell>
          <cell r="F2223">
            <v>1</v>
          </cell>
        </row>
        <row r="2224">
          <cell r="A2224" t="str">
            <v>RPDCB2B</v>
          </cell>
          <cell r="B2224">
            <v>30</v>
          </cell>
          <cell r="C2224">
            <v>24</v>
          </cell>
          <cell r="D2224" t="str">
            <v>LABOR</v>
          </cell>
          <cell r="E2224">
            <v>1</v>
          </cell>
          <cell r="F2224">
            <v>1</v>
          </cell>
        </row>
        <row r="2225">
          <cell r="A2225" t="str">
            <v>RPDCB2B</v>
          </cell>
          <cell r="B2225">
            <v>36</v>
          </cell>
          <cell r="C2225">
            <v>18</v>
          </cell>
          <cell r="D2225" t="str">
            <v>LABOR</v>
          </cell>
          <cell r="E2225">
            <v>3</v>
          </cell>
          <cell r="F2225">
            <v>3</v>
          </cell>
        </row>
        <row r="2226">
          <cell r="A2226" t="str">
            <v>RPDCB2B</v>
          </cell>
          <cell r="B2226">
            <v>36</v>
          </cell>
          <cell r="C2226">
            <v>20</v>
          </cell>
          <cell r="D2226" t="str">
            <v>LABOR</v>
          </cell>
          <cell r="E2226">
            <v>3</v>
          </cell>
          <cell r="F2226">
            <v>3</v>
          </cell>
        </row>
        <row r="2227">
          <cell r="A2227" t="str">
            <v>RPDCB2B</v>
          </cell>
          <cell r="B2227">
            <v>36</v>
          </cell>
          <cell r="C2227">
            <v>30</v>
          </cell>
          <cell r="D2227" t="str">
            <v>LABOR</v>
          </cell>
          <cell r="E2227">
            <v>1</v>
          </cell>
          <cell r="F2227">
            <v>1</v>
          </cell>
        </row>
        <row r="2228">
          <cell r="A2228" t="str">
            <v>RPDCB2D</v>
          </cell>
          <cell r="B2228">
            <v>24</v>
          </cell>
          <cell r="C2228">
            <v>12</v>
          </cell>
          <cell r="D2228" t="str">
            <v>LABOR</v>
          </cell>
          <cell r="E2228">
            <v>2</v>
          </cell>
          <cell r="F2228">
            <v>2</v>
          </cell>
        </row>
        <row r="2229">
          <cell r="A2229" t="str">
            <v>RPDCB2D</v>
          </cell>
          <cell r="B2229">
            <v>24</v>
          </cell>
          <cell r="C2229">
            <v>18</v>
          </cell>
          <cell r="D2229" t="str">
            <v>LABOR</v>
          </cell>
          <cell r="E2229">
            <v>1</v>
          </cell>
          <cell r="F2229">
            <v>1</v>
          </cell>
        </row>
        <row r="2230">
          <cell r="A2230" t="str">
            <v>RPDCB2D</v>
          </cell>
          <cell r="B2230">
            <v>30</v>
          </cell>
          <cell r="C2230">
            <v>12</v>
          </cell>
          <cell r="D2230" t="str">
            <v>LABOR</v>
          </cell>
          <cell r="E2230">
            <v>0</v>
          </cell>
          <cell r="F2230">
            <v>5</v>
          </cell>
        </row>
        <row r="2231">
          <cell r="A2231" t="str">
            <v>RPDCB2D</v>
          </cell>
          <cell r="B2231">
            <v>36</v>
          </cell>
          <cell r="C2231">
            <v>18</v>
          </cell>
          <cell r="D2231" t="str">
            <v>LABOR</v>
          </cell>
          <cell r="E2231">
            <v>6</v>
          </cell>
          <cell r="F2231">
            <v>6</v>
          </cell>
        </row>
        <row r="2232">
          <cell r="A2232" t="str">
            <v>RPDCB2D</v>
          </cell>
          <cell r="B2232">
            <v>42</v>
          </cell>
          <cell r="C2232">
            <v>12</v>
          </cell>
          <cell r="D2232" t="str">
            <v>LABOR</v>
          </cell>
          <cell r="E2232">
            <v>6</v>
          </cell>
          <cell r="F2232">
            <v>6</v>
          </cell>
        </row>
        <row r="2233">
          <cell r="A2233" t="str">
            <v>RPDCB2D</v>
          </cell>
          <cell r="B2233">
            <v>42</v>
          </cell>
          <cell r="C2233">
            <v>16</v>
          </cell>
          <cell r="D2233" t="str">
            <v>LABOR</v>
          </cell>
          <cell r="E2233">
            <v>1</v>
          </cell>
          <cell r="F2233">
            <v>1</v>
          </cell>
        </row>
        <row r="2234">
          <cell r="A2234" t="str">
            <v>RPDCB2D</v>
          </cell>
          <cell r="B2234">
            <v>42</v>
          </cell>
          <cell r="C2234">
            <v>18</v>
          </cell>
          <cell r="D2234" t="str">
            <v>LABOR</v>
          </cell>
          <cell r="E2234">
            <v>2</v>
          </cell>
          <cell r="F2234">
            <v>6</v>
          </cell>
        </row>
        <row r="2235">
          <cell r="A2235" t="str">
            <v>RPDCB2D</v>
          </cell>
          <cell r="B2235">
            <v>42</v>
          </cell>
          <cell r="C2235">
            <v>20</v>
          </cell>
          <cell r="D2235" t="str">
            <v>LABOR</v>
          </cell>
          <cell r="E2235">
            <v>2</v>
          </cell>
          <cell r="F2235">
            <v>2</v>
          </cell>
        </row>
        <row r="2236">
          <cell r="A2236" t="str">
            <v>RPDCB2D</v>
          </cell>
          <cell r="B2236">
            <v>42</v>
          </cell>
          <cell r="C2236">
            <v>24</v>
          </cell>
          <cell r="D2236" t="str">
            <v>LABOR</v>
          </cell>
          <cell r="E2236">
            <v>2</v>
          </cell>
          <cell r="F2236">
            <v>2</v>
          </cell>
        </row>
        <row r="2237">
          <cell r="A2237" t="str">
            <v>RPDCB2D</v>
          </cell>
          <cell r="B2237">
            <v>42</v>
          </cell>
          <cell r="C2237">
            <v>30</v>
          </cell>
          <cell r="D2237" t="str">
            <v>LABOR</v>
          </cell>
          <cell r="E2237">
            <v>3</v>
          </cell>
          <cell r="F2237">
            <v>3</v>
          </cell>
        </row>
        <row r="2238">
          <cell r="A2238" t="str">
            <v>RPDCB2D</v>
          </cell>
          <cell r="B2238">
            <v>42</v>
          </cell>
          <cell r="C2238">
            <v>36</v>
          </cell>
          <cell r="D2238" t="str">
            <v>LABOR</v>
          </cell>
          <cell r="E2238">
            <v>3</v>
          </cell>
          <cell r="F2238">
            <v>3</v>
          </cell>
        </row>
        <row r="2239">
          <cell r="A2239" t="str">
            <v>RPDCB2D</v>
          </cell>
          <cell r="B2239">
            <v>48</v>
          </cell>
          <cell r="C2239">
            <v>12</v>
          </cell>
          <cell r="D2239" t="str">
            <v>LABOR</v>
          </cell>
          <cell r="E2239">
            <v>5</v>
          </cell>
          <cell r="F2239">
            <v>5</v>
          </cell>
        </row>
        <row r="2240">
          <cell r="A2240" t="str">
            <v>RPDCB2D</v>
          </cell>
          <cell r="B2240">
            <v>48</v>
          </cell>
          <cell r="C2240">
            <v>36</v>
          </cell>
          <cell r="D2240" t="str">
            <v>LABOR</v>
          </cell>
          <cell r="E2240">
            <v>2</v>
          </cell>
          <cell r="F2240">
            <v>2</v>
          </cell>
        </row>
        <row r="2241">
          <cell r="A2241" t="str">
            <v>RPDFG2D</v>
          </cell>
          <cell r="B2241">
            <v>30</v>
          </cell>
          <cell r="C2241">
            <v>24</v>
          </cell>
          <cell r="D2241" t="str">
            <v>LABOR</v>
          </cell>
          <cell r="E2241">
            <v>4</v>
          </cell>
          <cell r="F2241">
            <v>4</v>
          </cell>
        </row>
        <row r="2242">
          <cell r="A2242" t="str">
            <v>RPDFH2B</v>
          </cell>
          <cell r="B2242">
            <v>16</v>
          </cell>
          <cell r="C2242">
            <v>12</v>
          </cell>
          <cell r="D2242" t="str">
            <v>LABOR</v>
          </cell>
          <cell r="E2242">
            <v>0</v>
          </cell>
          <cell r="F2242">
            <v>6</v>
          </cell>
        </row>
        <row r="2243">
          <cell r="A2243" t="str">
            <v>RPDFH2B</v>
          </cell>
          <cell r="B2243">
            <v>20</v>
          </cell>
          <cell r="C2243">
            <v>12</v>
          </cell>
          <cell r="D2243" t="str">
            <v>LABOR</v>
          </cell>
          <cell r="E2243">
            <v>0</v>
          </cell>
          <cell r="F2243">
            <v>4</v>
          </cell>
        </row>
        <row r="2244">
          <cell r="A2244" t="str">
            <v>RPDFH2B</v>
          </cell>
          <cell r="B2244">
            <v>24</v>
          </cell>
          <cell r="C2244">
            <v>3</v>
          </cell>
          <cell r="D2244" t="str">
            <v>LABOR</v>
          </cell>
          <cell r="E2244">
            <v>3</v>
          </cell>
          <cell r="F2244">
            <v>3</v>
          </cell>
        </row>
        <row r="2245">
          <cell r="A2245" t="str">
            <v>RPDFH2B</v>
          </cell>
          <cell r="B2245">
            <v>24</v>
          </cell>
          <cell r="C2245">
            <v>16</v>
          </cell>
          <cell r="D2245" t="str">
            <v>LABOR</v>
          </cell>
          <cell r="E2245">
            <v>1</v>
          </cell>
          <cell r="F2245">
            <v>1</v>
          </cell>
        </row>
        <row r="2246">
          <cell r="A2246" t="str">
            <v>RPDFH2B</v>
          </cell>
          <cell r="B2246">
            <v>24</v>
          </cell>
          <cell r="C2246">
            <v>18</v>
          </cell>
          <cell r="D2246" t="str">
            <v>LABOR</v>
          </cell>
          <cell r="E2246">
            <v>1</v>
          </cell>
          <cell r="F2246">
            <v>1</v>
          </cell>
        </row>
        <row r="2247">
          <cell r="A2247" t="str">
            <v>RPDFH2B</v>
          </cell>
          <cell r="B2247">
            <v>24</v>
          </cell>
          <cell r="C2247">
            <v>20</v>
          </cell>
          <cell r="D2247" t="str">
            <v>LABOR</v>
          </cell>
          <cell r="E2247">
            <v>2</v>
          </cell>
          <cell r="F2247">
            <v>2</v>
          </cell>
        </row>
        <row r="2248">
          <cell r="A2248" t="str">
            <v>RPDFH2B</v>
          </cell>
          <cell r="B2248">
            <v>30</v>
          </cell>
          <cell r="C2248">
            <v>12</v>
          </cell>
          <cell r="D2248" t="str">
            <v>LABOR</v>
          </cell>
          <cell r="E2248">
            <v>0</v>
          </cell>
          <cell r="F2248">
            <v>4</v>
          </cell>
        </row>
        <row r="2249">
          <cell r="A2249" t="str">
            <v>RPDFH2B</v>
          </cell>
          <cell r="B2249">
            <v>30</v>
          </cell>
          <cell r="C2249">
            <v>14</v>
          </cell>
          <cell r="D2249" t="str">
            <v>LABOR</v>
          </cell>
          <cell r="E2249">
            <v>0</v>
          </cell>
          <cell r="F2249">
            <v>3</v>
          </cell>
        </row>
        <row r="2250">
          <cell r="A2250" t="str">
            <v>RPDFH2B</v>
          </cell>
          <cell r="B2250">
            <v>30</v>
          </cell>
          <cell r="C2250">
            <v>16</v>
          </cell>
          <cell r="D2250" t="str">
            <v>LABOR</v>
          </cell>
          <cell r="E2250">
            <v>1</v>
          </cell>
          <cell r="F2250">
            <v>15</v>
          </cell>
        </row>
        <row r="2251">
          <cell r="A2251" t="str">
            <v>RPDFH2B</v>
          </cell>
          <cell r="B2251">
            <v>30</v>
          </cell>
          <cell r="C2251">
            <v>20</v>
          </cell>
          <cell r="D2251" t="str">
            <v>LABOR</v>
          </cell>
          <cell r="E2251">
            <v>1</v>
          </cell>
          <cell r="F2251">
            <v>2</v>
          </cell>
        </row>
        <row r="2252">
          <cell r="A2252" t="str">
            <v>RPDFH2B</v>
          </cell>
          <cell r="B2252">
            <v>30</v>
          </cell>
          <cell r="C2252">
            <v>24</v>
          </cell>
          <cell r="D2252" t="str">
            <v>LABOR</v>
          </cell>
          <cell r="E2252">
            <v>0</v>
          </cell>
          <cell r="F2252">
            <v>1</v>
          </cell>
        </row>
        <row r="2253">
          <cell r="A2253" t="str">
            <v>RPDFH2B</v>
          </cell>
          <cell r="B2253">
            <v>30</v>
          </cell>
          <cell r="C2253">
            <v>30</v>
          </cell>
          <cell r="D2253" t="str">
            <v>LABOR</v>
          </cell>
          <cell r="E2253">
            <v>0</v>
          </cell>
          <cell r="F2253">
            <v>2</v>
          </cell>
        </row>
        <row r="2254">
          <cell r="A2254" t="str">
            <v>RPDFH2B</v>
          </cell>
          <cell r="B2254">
            <v>32</v>
          </cell>
          <cell r="C2254">
            <v>20</v>
          </cell>
          <cell r="D2254" t="str">
            <v>LABOR</v>
          </cell>
          <cell r="E2254">
            <v>2</v>
          </cell>
          <cell r="F2254">
            <v>2</v>
          </cell>
        </row>
        <row r="2255">
          <cell r="A2255" t="str">
            <v>RPDFH2B</v>
          </cell>
          <cell r="B2255">
            <v>36</v>
          </cell>
          <cell r="C2255">
            <v>6</v>
          </cell>
          <cell r="D2255" t="str">
            <v>LABOR</v>
          </cell>
          <cell r="E2255">
            <v>3</v>
          </cell>
          <cell r="F2255">
            <v>3</v>
          </cell>
        </row>
        <row r="2256">
          <cell r="A2256" t="str">
            <v>RPDFH2B</v>
          </cell>
          <cell r="B2256">
            <v>36</v>
          </cell>
          <cell r="C2256">
            <v>18</v>
          </cell>
          <cell r="D2256" t="str">
            <v>LABOR</v>
          </cell>
          <cell r="E2256">
            <v>1</v>
          </cell>
          <cell r="F2256">
            <v>1</v>
          </cell>
        </row>
        <row r="2257">
          <cell r="A2257" t="str">
            <v>RPDFH2B</v>
          </cell>
          <cell r="B2257">
            <v>48</v>
          </cell>
          <cell r="C2257">
            <v>12</v>
          </cell>
          <cell r="D2257" t="str">
            <v>LABOR</v>
          </cell>
          <cell r="E2257">
            <v>8</v>
          </cell>
          <cell r="F2257">
            <v>8</v>
          </cell>
        </row>
        <row r="2258">
          <cell r="A2258" t="str">
            <v>RPDFH2B</v>
          </cell>
          <cell r="B2258">
            <v>48</v>
          </cell>
          <cell r="C2258">
            <v>18</v>
          </cell>
          <cell r="D2258" t="str">
            <v>LABOR</v>
          </cell>
          <cell r="E2258">
            <v>1</v>
          </cell>
          <cell r="F2258">
            <v>1</v>
          </cell>
        </row>
        <row r="2259">
          <cell r="A2259" t="str">
            <v>RPDFH2B</v>
          </cell>
          <cell r="B2259">
            <v>48</v>
          </cell>
          <cell r="C2259">
            <v>20</v>
          </cell>
          <cell r="D2259" t="str">
            <v>LABOR</v>
          </cell>
          <cell r="E2259">
            <v>1</v>
          </cell>
          <cell r="F2259">
            <v>2</v>
          </cell>
        </row>
        <row r="2260">
          <cell r="A2260" t="str">
            <v>RPDFH2B</v>
          </cell>
          <cell r="B2260">
            <v>48</v>
          </cell>
          <cell r="C2260">
            <v>24</v>
          </cell>
          <cell r="D2260" t="str">
            <v>LABOR</v>
          </cell>
          <cell r="E2260">
            <v>2</v>
          </cell>
          <cell r="F2260">
            <v>2</v>
          </cell>
        </row>
        <row r="2261">
          <cell r="A2261" t="str">
            <v>RPDFH2B</v>
          </cell>
          <cell r="B2261">
            <v>66</v>
          </cell>
          <cell r="C2261">
            <v>16</v>
          </cell>
          <cell r="D2261" t="str">
            <v>LABOR</v>
          </cell>
          <cell r="E2261">
            <v>2</v>
          </cell>
          <cell r="F2261">
            <v>3</v>
          </cell>
        </row>
        <row r="2262">
          <cell r="A2262" t="str">
            <v>RPDFH2B</v>
          </cell>
          <cell r="B2262">
            <v>66</v>
          </cell>
          <cell r="C2262">
            <v>18</v>
          </cell>
          <cell r="D2262" t="str">
            <v>LABOR</v>
          </cell>
          <cell r="E2262">
            <v>2</v>
          </cell>
          <cell r="F2262">
            <v>2</v>
          </cell>
        </row>
        <row r="2263">
          <cell r="A2263" t="str">
            <v>RPDFH2B</v>
          </cell>
          <cell r="B2263">
            <v>66</v>
          </cell>
          <cell r="C2263">
            <v>20</v>
          </cell>
          <cell r="D2263" t="str">
            <v>LABOR</v>
          </cell>
          <cell r="E2263">
            <v>1</v>
          </cell>
          <cell r="F2263">
            <v>1</v>
          </cell>
        </row>
        <row r="2264">
          <cell r="A2264" t="str">
            <v>RPDFH2B</v>
          </cell>
          <cell r="B2264">
            <v>66</v>
          </cell>
          <cell r="C2264">
            <v>36</v>
          </cell>
          <cell r="D2264" t="str">
            <v>LABOR</v>
          </cell>
          <cell r="E2264">
            <v>2</v>
          </cell>
          <cell r="F2264">
            <v>2</v>
          </cell>
        </row>
        <row r="2265">
          <cell r="A2265" t="str">
            <v>RPDFH2B</v>
          </cell>
          <cell r="B2265">
            <v>66</v>
          </cell>
          <cell r="C2265">
            <v>54</v>
          </cell>
          <cell r="D2265" t="str">
            <v>LABOR</v>
          </cell>
          <cell r="E2265">
            <v>1</v>
          </cell>
          <cell r="F2265">
            <v>1</v>
          </cell>
        </row>
        <row r="2266">
          <cell r="A2266" t="str">
            <v>RPDFH2D</v>
          </cell>
          <cell r="B2266">
            <v>24</v>
          </cell>
          <cell r="C2266">
            <v>14</v>
          </cell>
          <cell r="D2266" t="str">
            <v>LABOR</v>
          </cell>
          <cell r="E2266">
            <v>6</v>
          </cell>
          <cell r="F2266">
            <v>6</v>
          </cell>
        </row>
        <row r="2267">
          <cell r="A2267" t="str">
            <v>RPDFH2D</v>
          </cell>
          <cell r="B2267">
            <v>24</v>
          </cell>
          <cell r="C2267">
            <v>20</v>
          </cell>
          <cell r="D2267" t="str">
            <v>LABOR</v>
          </cell>
          <cell r="E2267">
            <v>1</v>
          </cell>
          <cell r="F2267">
            <v>1</v>
          </cell>
        </row>
        <row r="2268">
          <cell r="A2268" t="str">
            <v>RPDFH2D</v>
          </cell>
          <cell r="B2268">
            <v>30</v>
          </cell>
          <cell r="C2268">
            <v>24</v>
          </cell>
          <cell r="D2268" t="str">
            <v>LABOR</v>
          </cell>
          <cell r="E2268">
            <v>12</v>
          </cell>
          <cell r="F2268">
            <v>12</v>
          </cell>
        </row>
        <row r="2269">
          <cell r="A2269" t="str">
            <v>RPDFH2H</v>
          </cell>
          <cell r="B2269">
            <v>30</v>
          </cell>
          <cell r="C2269">
            <v>24</v>
          </cell>
          <cell r="D2269" t="str">
            <v>LABOR</v>
          </cell>
          <cell r="E2269">
            <v>1</v>
          </cell>
          <cell r="F2269">
            <v>1</v>
          </cell>
        </row>
        <row r="2270">
          <cell r="A2270" t="str">
            <v>RPDJF2H</v>
          </cell>
          <cell r="B2270">
            <v>24</v>
          </cell>
          <cell r="C2270">
            <v>12</v>
          </cell>
          <cell r="D2270" t="str">
            <v>LABOR</v>
          </cell>
          <cell r="E2270">
            <v>11</v>
          </cell>
          <cell r="F2270">
            <v>11</v>
          </cell>
        </row>
        <row r="2271">
          <cell r="A2271" t="str">
            <v>RPDJF2H</v>
          </cell>
          <cell r="B2271">
            <v>36</v>
          </cell>
          <cell r="C2271">
            <v>18</v>
          </cell>
          <cell r="D2271" t="str">
            <v>LABOR</v>
          </cell>
          <cell r="E2271">
            <v>1</v>
          </cell>
          <cell r="F2271">
            <v>1</v>
          </cell>
        </row>
        <row r="2272">
          <cell r="A2272" t="str">
            <v>RPDJF2H</v>
          </cell>
          <cell r="B2272">
            <v>36</v>
          </cell>
          <cell r="C2272">
            <v>20</v>
          </cell>
          <cell r="D2272" t="str">
            <v>LABOR</v>
          </cell>
          <cell r="E2272">
            <v>3</v>
          </cell>
          <cell r="F2272">
            <v>3</v>
          </cell>
        </row>
        <row r="2273">
          <cell r="A2273" t="str">
            <v>RPDNBA2B</v>
          </cell>
          <cell r="B2273">
            <v>6</v>
          </cell>
          <cell r="C2273">
            <v>2</v>
          </cell>
          <cell r="D2273" t="str">
            <v>LABOR</v>
          </cell>
          <cell r="E2273">
            <v>1</v>
          </cell>
          <cell r="F2273">
            <v>1</v>
          </cell>
        </row>
        <row r="2274">
          <cell r="A2274" t="str">
            <v>RPDNBA2B</v>
          </cell>
          <cell r="B2274">
            <v>6</v>
          </cell>
          <cell r="C2274">
            <v>6</v>
          </cell>
          <cell r="D2274" t="str">
            <v>LABOR</v>
          </cell>
          <cell r="E2274">
            <v>1</v>
          </cell>
          <cell r="F2274">
            <v>1</v>
          </cell>
        </row>
        <row r="2275">
          <cell r="A2275" t="str">
            <v>RPDNBA2H</v>
          </cell>
          <cell r="B2275">
            <v>6</v>
          </cell>
          <cell r="C2275">
            <v>2</v>
          </cell>
          <cell r="D2275" t="str">
            <v>LABOR</v>
          </cell>
          <cell r="E2275">
            <v>1</v>
          </cell>
          <cell r="F2275">
            <v>1</v>
          </cell>
        </row>
        <row r="2276">
          <cell r="A2276" t="str">
            <v>RPDNBM4B</v>
          </cell>
          <cell r="B2276">
            <v>24</v>
          </cell>
          <cell r="C2276">
            <v>6</v>
          </cell>
          <cell r="D2276" t="str">
            <v>LABOR</v>
          </cell>
          <cell r="E2276">
            <v>1</v>
          </cell>
          <cell r="F2276">
            <v>1</v>
          </cell>
        </row>
        <row r="2277">
          <cell r="A2277" t="str">
            <v>RPDNBM4B</v>
          </cell>
          <cell r="B2277">
            <v>24</v>
          </cell>
          <cell r="C2277">
            <v>10</v>
          </cell>
          <cell r="D2277" t="str">
            <v>LABOR</v>
          </cell>
          <cell r="E2277">
            <v>0</v>
          </cell>
          <cell r="F2277">
            <v>3</v>
          </cell>
        </row>
        <row r="2278">
          <cell r="A2278" t="str">
            <v>RPDNCB2B</v>
          </cell>
          <cell r="B2278">
            <v>3</v>
          </cell>
          <cell r="C2278">
            <v>2</v>
          </cell>
          <cell r="D2278" t="str">
            <v>LABOR</v>
          </cell>
          <cell r="E2278">
            <v>1</v>
          </cell>
          <cell r="F2278">
            <v>1</v>
          </cell>
        </row>
        <row r="2279">
          <cell r="A2279" t="str">
            <v>RPDNCB2B</v>
          </cell>
          <cell r="B2279">
            <v>3</v>
          </cell>
          <cell r="C2279">
            <v>3</v>
          </cell>
          <cell r="D2279" t="str">
            <v>LABOR</v>
          </cell>
          <cell r="E2279">
            <v>2</v>
          </cell>
          <cell r="F2279">
            <v>2</v>
          </cell>
        </row>
        <row r="2280">
          <cell r="A2280" t="str">
            <v>RPDNCB2B</v>
          </cell>
          <cell r="B2280">
            <v>6</v>
          </cell>
          <cell r="C2280">
            <v>4</v>
          </cell>
          <cell r="D2280" t="str">
            <v>LABOR</v>
          </cell>
          <cell r="E2280">
            <v>2</v>
          </cell>
          <cell r="F2280">
            <v>2</v>
          </cell>
        </row>
        <row r="2281">
          <cell r="A2281" t="str">
            <v>RPDNCB2B</v>
          </cell>
          <cell r="B2281">
            <v>6</v>
          </cell>
          <cell r="C2281">
            <v>6</v>
          </cell>
          <cell r="D2281" t="str">
            <v>LABOR</v>
          </cell>
          <cell r="E2281">
            <v>1</v>
          </cell>
          <cell r="F2281">
            <v>1</v>
          </cell>
        </row>
        <row r="2282">
          <cell r="A2282" t="str">
            <v>RPDNCB2B</v>
          </cell>
          <cell r="B2282">
            <v>10</v>
          </cell>
          <cell r="C2282">
            <v>2</v>
          </cell>
          <cell r="D2282" t="str">
            <v>LABOR</v>
          </cell>
          <cell r="E2282">
            <v>1</v>
          </cell>
          <cell r="F2282">
            <v>1</v>
          </cell>
        </row>
        <row r="2283">
          <cell r="A2283" t="str">
            <v>RPDNCB2B</v>
          </cell>
          <cell r="B2283">
            <v>12</v>
          </cell>
          <cell r="C2283">
            <v>12</v>
          </cell>
          <cell r="D2283" t="str">
            <v>LABOR</v>
          </cell>
          <cell r="E2283">
            <v>2</v>
          </cell>
          <cell r="F2283">
            <v>2</v>
          </cell>
        </row>
        <row r="2284">
          <cell r="A2284" t="str">
            <v>RPDNCB2B</v>
          </cell>
          <cell r="B2284">
            <v>24</v>
          </cell>
          <cell r="C2284">
            <v>10</v>
          </cell>
          <cell r="D2284" t="str">
            <v>LABOR</v>
          </cell>
          <cell r="E2284">
            <v>5</v>
          </cell>
          <cell r="F2284">
            <v>5</v>
          </cell>
        </row>
        <row r="2285">
          <cell r="A2285" t="str">
            <v>RPDNCB2B</v>
          </cell>
          <cell r="B2285">
            <v>24</v>
          </cell>
          <cell r="C2285">
            <v>14</v>
          </cell>
          <cell r="D2285" t="str">
            <v>LABOR</v>
          </cell>
          <cell r="E2285">
            <v>4</v>
          </cell>
          <cell r="F2285">
            <v>4</v>
          </cell>
        </row>
        <row r="2286">
          <cell r="A2286" t="str">
            <v>RPDNCB2B</v>
          </cell>
          <cell r="B2286">
            <v>30</v>
          </cell>
          <cell r="C2286">
            <v>2</v>
          </cell>
          <cell r="D2286" t="str">
            <v>LABOR</v>
          </cell>
          <cell r="E2286">
            <v>1</v>
          </cell>
          <cell r="F2286">
            <v>1</v>
          </cell>
        </row>
        <row r="2287">
          <cell r="A2287" t="str">
            <v>RPDNCB2B</v>
          </cell>
          <cell r="B2287">
            <v>30</v>
          </cell>
          <cell r="C2287">
            <v>3</v>
          </cell>
          <cell r="D2287" t="str">
            <v>LABOR</v>
          </cell>
          <cell r="E2287">
            <v>2</v>
          </cell>
          <cell r="F2287">
            <v>2</v>
          </cell>
        </row>
        <row r="2288">
          <cell r="A2288" t="str">
            <v>RPDNCB2B</v>
          </cell>
          <cell r="B2288">
            <v>30</v>
          </cell>
          <cell r="C2288">
            <v>4</v>
          </cell>
          <cell r="D2288" t="str">
            <v>LABOR</v>
          </cell>
          <cell r="E2288">
            <v>1</v>
          </cell>
          <cell r="F2288">
            <v>1</v>
          </cell>
        </row>
        <row r="2289">
          <cell r="A2289" t="str">
            <v>RPDNCB2B</v>
          </cell>
          <cell r="B2289">
            <v>30</v>
          </cell>
          <cell r="C2289">
            <v>12</v>
          </cell>
          <cell r="D2289" t="str">
            <v>LABOR</v>
          </cell>
          <cell r="E2289">
            <v>0</v>
          </cell>
          <cell r="F2289">
            <v>0</v>
          </cell>
        </row>
        <row r="2290">
          <cell r="A2290" t="str">
            <v>RPDNCB2B</v>
          </cell>
          <cell r="B2290">
            <v>30</v>
          </cell>
          <cell r="C2290">
            <v>14</v>
          </cell>
          <cell r="D2290" t="str">
            <v>LABOR</v>
          </cell>
          <cell r="E2290">
            <v>8</v>
          </cell>
          <cell r="F2290">
            <v>8</v>
          </cell>
        </row>
        <row r="2291">
          <cell r="A2291" t="str">
            <v>RPDNCB2B</v>
          </cell>
          <cell r="B2291">
            <v>30</v>
          </cell>
          <cell r="C2291">
            <v>24</v>
          </cell>
          <cell r="D2291" t="str">
            <v>LABOR</v>
          </cell>
          <cell r="E2291">
            <v>1</v>
          </cell>
          <cell r="F2291">
            <v>1</v>
          </cell>
        </row>
        <row r="2292">
          <cell r="A2292" t="str">
            <v>RPDNCB2B</v>
          </cell>
          <cell r="B2292">
            <v>30</v>
          </cell>
          <cell r="C2292">
            <v>30</v>
          </cell>
          <cell r="D2292" t="str">
            <v>LABOR</v>
          </cell>
          <cell r="E2292">
            <v>1</v>
          </cell>
          <cell r="F2292">
            <v>1</v>
          </cell>
        </row>
        <row r="2293">
          <cell r="A2293" t="str">
            <v>RPDNFC2L</v>
          </cell>
          <cell r="B2293">
            <v>4</v>
          </cell>
          <cell r="C2293">
            <v>2</v>
          </cell>
          <cell r="D2293" t="str">
            <v>LABOR</v>
          </cell>
          <cell r="E2293">
            <v>3</v>
          </cell>
          <cell r="F2293">
            <v>3</v>
          </cell>
        </row>
        <row r="2294">
          <cell r="A2294" t="str">
            <v>RPDNFG2B</v>
          </cell>
          <cell r="B2294">
            <v>6</v>
          </cell>
          <cell r="C2294">
            <v>2</v>
          </cell>
          <cell r="D2294" t="str">
            <v>LABOR</v>
          </cell>
          <cell r="E2294">
            <v>2</v>
          </cell>
          <cell r="F2294">
            <v>2</v>
          </cell>
        </row>
        <row r="2295">
          <cell r="A2295" t="str">
            <v>RPDNFH2B</v>
          </cell>
          <cell r="B2295">
            <v>6</v>
          </cell>
          <cell r="C2295">
            <v>2</v>
          </cell>
          <cell r="D2295" t="str">
            <v>LABOR</v>
          </cell>
          <cell r="E2295">
            <v>0</v>
          </cell>
          <cell r="F2295">
            <v>1</v>
          </cell>
        </row>
        <row r="2296">
          <cell r="A2296" t="str">
            <v>RPDNFH2B</v>
          </cell>
          <cell r="B2296">
            <v>6</v>
          </cell>
          <cell r="C2296">
            <v>3</v>
          </cell>
          <cell r="D2296" t="str">
            <v>LABOR</v>
          </cell>
          <cell r="E2296">
            <v>2</v>
          </cell>
          <cell r="F2296">
            <v>2</v>
          </cell>
        </row>
        <row r="2297">
          <cell r="A2297" t="str">
            <v>RPDNFH2B</v>
          </cell>
          <cell r="B2297">
            <v>6</v>
          </cell>
          <cell r="C2297">
            <v>6</v>
          </cell>
          <cell r="D2297" t="str">
            <v>LABOR</v>
          </cell>
          <cell r="E2297">
            <v>3</v>
          </cell>
          <cell r="F2297">
            <v>3</v>
          </cell>
        </row>
        <row r="2298">
          <cell r="A2298" t="str">
            <v>RPDNFH2B</v>
          </cell>
          <cell r="B2298">
            <v>8</v>
          </cell>
          <cell r="C2298">
            <v>2</v>
          </cell>
          <cell r="D2298" t="str">
            <v>LABOR</v>
          </cell>
          <cell r="E2298">
            <v>1</v>
          </cell>
          <cell r="F2298">
            <v>0</v>
          </cell>
        </row>
        <row r="2299">
          <cell r="A2299" t="str">
            <v>RPDNFH2B</v>
          </cell>
          <cell r="B2299">
            <v>8</v>
          </cell>
          <cell r="C2299">
            <v>3</v>
          </cell>
          <cell r="D2299" t="str">
            <v>LABOR</v>
          </cell>
          <cell r="E2299">
            <v>6</v>
          </cell>
          <cell r="F2299">
            <v>6</v>
          </cell>
        </row>
        <row r="2300">
          <cell r="A2300" t="str">
            <v>RPDNFH2B</v>
          </cell>
          <cell r="B2300">
            <v>12</v>
          </cell>
          <cell r="C2300">
            <v>2</v>
          </cell>
          <cell r="D2300" t="str">
            <v>LABOR</v>
          </cell>
          <cell r="E2300">
            <v>1</v>
          </cell>
          <cell r="F2300">
            <v>1</v>
          </cell>
        </row>
        <row r="2301">
          <cell r="A2301" t="str">
            <v>RPDNFH2B</v>
          </cell>
          <cell r="B2301">
            <v>12</v>
          </cell>
          <cell r="C2301">
            <v>4</v>
          </cell>
          <cell r="D2301" t="str">
            <v>LABOR</v>
          </cell>
          <cell r="E2301">
            <v>1</v>
          </cell>
          <cell r="F2301">
            <v>1</v>
          </cell>
        </row>
        <row r="2302">
          <cell r="A2302" t="str">
            <v>RPDNFH2B</v>
          </cell>
          <cell r="B2302">
            <v>12</v>
          </cell>
          <cell r="C2302">
            <v>6</v>
          </cell>
          <cell r="D2302" t="str">
            <v>LABOR</v>
          </cell>
          <cell r="E2302">
            <v>2</v>
          </cell>
          <cell r="F2302">
            <v>2</v>
          </cell>
        </row>
        <row r="2303">
          <cell r="A2303" t="str">
            <v>RPDNFH2B</v>
          </cell>
          <cell r="B2303">
            <v>12</v>
          </cell>
          <cell r="C2303">
            <v>8</v>
          </cell>
          <cell r="D2303" t="str">
            <v>LABOR</v>
          </cell>
          <cell r="E2303">
            <v>1</v>
          </cell>
          <cell r="F2303">
            <v>1</v>
          </cell>
        </row>
        <row r="2304">
          <cell r="A2304" t="str">
            <v>RPDNFH2B</v>
          </cell>
          <cell r="B2304">
            <v>14</v>
          </cell>
          <cell r="C2304">
            <v>2</v>
          </cell>
          <cell r="D2304" t="str">
            <v>LABOR</v>
          </cell>
          <cell r="E2304">
            <v>3</v>
          </cell>
          <cell r="F2304">
            <v>3</v>
          </cell>
        </row>
        <row r="2305">
          <cell r="A2305" t="str">
            <v>RPDNFH2B</v>
          </cell>
          <cell r="B2305">
            <v>14</v>
          </cell>
          <cell r="C2305">
            <v>4</v>
          </cell>
          <cell r="D2305" t="str">
            <v>LABOR</v>
          </cell>
          <cell r="E2305">
            <v>3</v>
          </cell>
          <cell r="F2305">
            <v>3</v>
          </cell>
        </row>
        <row r="2306">
          <cell r="A2306" t="str">
            <v>RPDNFH2B</v>
          </cell>
          <cell r="B2306">
            <v>14</v>
          </cell>
          <cell r="C2306">
            <v>8</v>
          </cell>
          <cell r="D2306" t="str">
            <v>LABOR</v>
          </cell>
          <cell r="E2306">
            <v>1</v>
          </cell>
          <cell r="F2306">
            <v>1</v>
          </cell>
        </row>
        <row r="2307">
          <cell r="A2307" t="str">
            <v>RPDNFH2B</v>
          </cell>
          <cell r="B2307">
            <v>14</v>
          </cell>
          <cell r="C2307">
            <v>10</v>
          </cell>
          <cell r="D2307" t="str">
            <v>LABOR</v>
          </cell>
          <cell r="E2307">
            <v>3</v>
          </cell>
          <cell r="F2307">
            <v>3</v>
          </cell>
        </row>
        <row r="2308">
          <cell r="A2308" t="str">
            <v>RPDNFH2B</v>
          </cell>
          <cell r="B2308">
            <v>16</v>
          </cell>
          <cell r="C2308">
            <v>4</v>
          </cell>
          <cell r="D2308" t="str">
            <v>LABOR</v>
          </cell>
          <cell r="E2308">
            <v>1</v>
          </cell>
          <cell r="F2308">
            <v>1</v>
          </cell>
        </row>
        <row r="2309">
          <cell r="A2309" t="str">
            <v>RPDNFH2B</v>
          </cell>
          <cell r="B2309">
            <v>16</v>
          </cell>
          <cell r="C2309">
            <v>12</v>
          </cell>
          <cell r="D2309" t="str">
            <v>LABOR</v>
          </cell>
          <cell r="E2309">
            <v>2</v>
          </cell>
          <cell r="F2309">
            <v>2</v>
          </cell>
        </row>
        <row r="2310">
          <cell r="A2310" t="str">
            <v>RPDNFH2B</v>
          </cell>
          <cell r="B2310">
            <v>20</v>
          </cell>
          <cell r="C2310">
            <v>2</v>
          </cell>
          <cell r="D2310" t="str">
            <v>LABOR</v>
          </cell>
          <cell r="E2310">
            <v>1</v>
          </cell>
          <cell r="F2310">
            <v>1</v>
          </cell>
        </row>
        <row r="2311">
          <cell r="A2311" t="str">
            <v>RPDNFH2B</v>
          </cell>
          <cell r="B2311">
            <v>20</v>
          </cell>
          <cell r="C2311">
            <v>12</v>
          </cell>
          <cell r="D2311" t="str">
            <v>LABOR</v>
          </cell>
          <cell r="E2311">
            <v>4</v>
          </cell>
          <cell r="F2311">
            <v>4</v>
          </cell>
        </row>
        <row r="2312">
          <cell r="A2312" t="str">
            <v>RPDNFH2B</v>
          </cell>
          <cell r="B2312">
            <v>24</v>
          </cell>
          <cell r="C2312">
            <v>2</v>
          </cell>
          <cell r="D2312" t="str">
            <v>LABOR</v>
          </cell>
          <cell r="E2312">
            <v>0</v>
          </cell>
          <cell r="F2312">
            <v>0</v>
          </cell>
        </row>
        <row r="2313">
          <cell r="A2313" t="str">
            <v>RPDNFH2B</v>
          </cell>
          <cell r="B2313">
            <v>24</v>
          </cell>
          <cell r="C2313">
            <v>4</v>
          </cell>
          <cell r="D2313" t="str">
            <v>LABOR</v>
          </cell>
          <cell r="E2313">
            <v>0</v>
          </cell>
          <cell r="F2313">
            <v>0</v>
          </cell>
        </row>
        <row r="2314">
          <cell r="A2314" t="str">
            <v>RPDNFH2B</v>
          </cell>
          <cell r="B2314">
            <v>24</v>
          </cell>
          <cell r="C2314">
            <v>8</v>
          </cell>
          <cell r="D2314" t="str">
            <v>LABOR</v>
          </cell>
          <cell r="E2314">
            <v>2</v>
          </cell>
          <cell r="F2314">
            <v>2</v>
          </cell>
        </row>
        <row r="2315">
          <cell r="A2315" t="str">
            <v>RPDNFH2B</v>
          </cell>
          <cell r="B2315">
            <v>24</v>
          </cell>
          <cell r="C2315">
            <v>16</v>
          </cell>
          <cell r="D2315" t="str">
            <v>LABOR</v>
          </cell>
          <cell r="E2315">
            <v>2</v>
          </cell>
          <cell r="F2315">
            <v>2</v>
          </cell>
        </row>
        <row r="2316">
          <cell r="A2316" t="str">
            <v>RPDNFH2B</v>
          </cell>
          <cell r="B2316">
            <v>30</v>
          </cell>
          <cell r="C2316">
            <v>2</v>
          </cell>
          <cell r="D2316" t="str">
            <v>LABOR</v>
          </cell>
          <cell r="E2316">
            <v>6</v>
          </cell>
          <cell r="F2316">
            <v>6</v>
          </cell>
        </row>
        <row r="2317">
          <cell r="A2317" t="str">
            <v>RPDNFH2B</v>
          </cell>
          <cell r="B2317">
            <v>30</v>
          </cell>
          <cell r="C2317">
            <v>3</v>
          </cell>
          <cell r="D2317" t="str">
            <v>LABOR</v>
          </cell>
          <cell r="E2317">
            <v>6</v>
          </cell>
          <cell r="F2317">
            <v>6</v>
          </cell>
        </row>
        <row r="2318">
          <cell r="A2318" t="str">
            <v>RPDNFH2B</v>
          </cell>
          <cell r="B2318">
            <v>30</v>
          </cell>
          <cell r="C2318">
            <v>4</v>
          </cell>
          <cell r="D2318" t="str">
            <v>LABOR</v>
          </cell>
          <cell r="E2318">
            <v>2</v>
          </cell>
          <cell r="F2318">
            <v>2</v>
          </cell>
        </row>
        <row r="2319">
          <cell r="A2319" t="str">
            <v>RPDNFH2B</v>
          </cell>
          <cell r="B2319">
            <v>30</v>
          </cell>
          <cell r="C2319">
            <v>6</v>
          </cell>
          <cell r="D2319" t="str">
            <v>LABOR</v>
          </cell>
          <cell r="E2319">
            <v>1</v>
          </cell>
          <cell r="F2319">
            <v>1</v>
          </cell>
        </row>
        <row r="2320">
          <cell r="A2320" t="str">
            <v>RPDNFH2B</v>
          </cell>
          <cell r="B2320">
            <v>30</v>
          </cell>
          <cell r="C2320">
            <v>8</v>
          </cell>
          <cell r="D2320" t="str">
            <v>LABOR</v>
          </cell>
          <cell r="E2320">
            <v>0</v>
          </cell>
          <cell r="F2320">
            <v>1</v>
          </cell>
        </row>
        <row r="2321">
          <cell r="A2321" t="str">
            <v>RPDNFH2B</v>
          </cell>
          <cell r="B2321">
            <v>30</v>
          </cell>
          <cell r="C2321">
            <v>12</v>
          </cell>
          <cell r="D2321" t="str">
            <v>LABOR</v>
          </cell>
          <cell r="E2321">
            <v>9</v>
          </cell>
          <cell r="F2321">
            <v>9</v>
          </cell>
        </row>
        <row r="2322">
          <cell r="A2322" t="str">
            <v>RPDNFH2B</v>
          </cell>
          <cell r="B2322">
            <v>30</v>
          </cell>
          <cell r="C2322">
            <v>14</v>
          </cell>
          <cell r="D2322" t="str">
            <v>LABOR</v>
          </cell>
          <cell r="E2322">
            <v>9</v>
          </cell>
          <cell r="F2322">
            <v>9</v>
          </cell>
        </row>
        <row r="2323">
          <cell r="A2323" t="str">
            <v>RPDNFH2B</v>
          </cell>
          <cell r="B2323">
            <v>30</v>
          </cell>
          <cell r="C2323">
            <v>20</v>
          </cell>
          <cell r="D2323" t="str">
            <v>LABOR</v>
          </cell>
          <cell r="E2323">
            <v>1</v>
          </cell>
          <cell r="F2323">
            <v>1</v>
          </cell>
        </row>
        <row r="2324">
          <cell r="A2324" t="str">
            <v>RPDNFH2B</v>
          </cell>
          <cell r="B2324">
            <v>30</v>
          </cell>
          <cell r="C2324">
            <v>24</v>
          </cell>
          <cell r="D2324" t="str">
            <v>LABOR</v>
          </cell>
          <cell r="E2324">
            <v>1</v>
          </cell>
          <cell r="F2324">
            <v>1</v>
          </cell>
        </row>
        <row r="2325">
          <cell r="A2325" t="str">
            <v>RPDNFH2B</v>
          </cell>
          <cell r="B2325">
            <v>30</v>
          </cell>
          <cell r="C2325">
            <v>30</v>
          </cell>
          <cell r="D2325" t="str">
            <v>LABOR</v>
          </cell>
          <cell r="E2325">
            <v>2</v>
          </cell>
          <cell r="F2325">
            <v>2</v>
          </cell>
        </row>
        <row r="2326">
          <cell r="A2326" t="str">
            <v>RPDNFH2B</v>
          </cell>
          <cell r="B2326">
            <v>36</v>
          </cell>
          <cell r="C2326">
            <v>6</v>
          </cell>
          <cell r="D2326" t="str">
            <v>LABOR</v>
          </cell>
          <cell r="E2326">
            <v>0</v>
          </cell>
          <cell r="F2326">
            <v>0</v>
          </cell>
        </row>
        <row r="2327">
          <cell r="A2327" t="str">
            <v>RPDNFH2B</v>
          </cell>
          <cell r="B2327">
            <v>36</v>
          </cell>
          <cell r="C2327">
            <v>18</v>
          </cell>
          <cell r="D2327" t="str">
            <v>LABOR</v>
          </cell>
          <cell r="E2327">
            <v>0</v>
          </cell>
          <cell r="F2327">
            <v>0</v>
          </cell>
        </row>
        <row r="2328">
          <cell r="A2328" t="str">
            <v>RPDNPC0B</v>
          </cell>
          <cell r="B2328">
            <v>20</v>
          </cell>
          <cell r="C2328">
            <v>3</v>
          </cell>
          <cell r="D2328" t="str">
            <v>LABOR</v>
          </cell>
          <cell r="E2328">
            <v>1</v>
          </cell>
          <cell r="F2328">
            <v>2</v>
          </cell>
        </row>
        <row r="2329">
          <cell r="A2329" t="str">
            <v>RPDNPC0B</v>
          </cell>
          <cell r="B2329">
            <v>24</v>
          </cell>
          <cell r="C2329">
            <v>2</v>
          </cell>
          <cell r="D2329" t="str">
            <v>LABOR</v>
          </cell>
          <cell r="E2329">
            <v>0</v>
          </cell>
          <cell r="F2329">
            <v>1</v>
          </cell>
        </row>
        <row r="2330">
          <cell r="A2330" t="str">
            <v>RPDNPD1B</v>
          </cell>
          <cell r="B2330">
            <v>12</v>
          </cell>
          <cell r="C2330">
            <v>4</v>
          </cell>
          <cell r="D2330" t="str">
            <v>LABOR</v>
          </cell>
          <cell r="E2330">
            <v>0</v>
          </cell>
          <cell r="F2330">
            <v>0</v>
          </cell>
        </row>
        <row r="2331">
          <cell r="A2331" t="str">
            <v>RPDNPD1B</v>
          </cell>
          <cell r="B2331">
            <v>12</v>
          </cell>
          <cell r="C2331">
            <v>6</v>
          </cell>
          <cell r="D2331" t="str">
            <v>LABOR</v>
          </cell>
          <cell r="E2331">
            <v>2</v>
          </cell>
          <cell r="F2331">
            <v>2</v>
          </cell>
        </row>
        <row r="2332">
          <cell r="A2332" t="str">
            <v>RPDNPD1B</v>
          </cell>
          <cell r="B2332">
            <v>12</v>
          </cell>
          <cell r="C2332">
            <v>8</v>
          </cell>
          <cell r="D2332" t="str">
            <v>LABOR</v>
          </cell>
          <cell r="E2332">
            <v>1</v>
          </cell>
          <cell r="F2332">
            <v>1</v>
          </cell>
        </row>
        <row r="2333">
          <cell r="A2333" t="str">
            <v>RPDNPD1B</v>
          </cell>
          <cell r="B2333">
            <v>12</v>
          </cell>
          <cell r="C2333">
            <v>10</v>
          </cell>
          <cell r="D2333" t="str">
            <v>LABOR</v>
          </cell>
          <cell r="E2333">
            <v>2</v>
          </cell>
          <cell r="F2333">
            <v>2</v>
          </cell>
        </row>
        <row r="2334">
          <cell r="A2334" t="str">
            <v>RPDNPD1B</v>
          </cell>
          <cell r="B2334">
            <v>12</v>
          </cell>
          <cell r="C2334">
            <v>12</v>
          </cell>
          <cell r="D2334" t="str">
            <v>LABOR</v>
          </cell>
          <cell r="E2334">
            <v>1</v>
          </cell>
          <cell r="F2334">
            <v>1</v>
          </cell>
        </row>
        <row r="2335">
          <cell r="A2335" t="str">
            <v>RPDNPD1B</v>
          </cell>
          <cell r="B2335">
            <v>16</v>
          </cell>
          <cell r="C2335">
            <v>2</v>
          </cell>
          <cell r="D2335" t="str">
            <v>LABOR</v>
          </cell>
          <cell r="E2335">
            <v>0</v>
          </cell>
          <cell r="F2335">
            <v>0</v>
          </cell>
        </row>
        <row r="2336">
          <cell r="A2336" t="str">
            <v>RPDNPD1B</v>
          </cell>
          <cell r="B2336">
            <v>16</v>
          </cell>
          <cell r="C2336">
            <v>12</v>
          </cell>
          <cell r="D2336" t="str">
            <v>LABOR</v>
          </cell>
          <cell r="E2336">
            <v>4</v>
          </cell>
          <cell r="F2336">
            <v>4</v>
          </cell>
        </row>
        <row r="2337">
          <cell r="A2337" t="str">
            <v>RPDNPD1B</v>
          </cell>
          <cell r="B2337">
            <v>16</v>
          </cell>
          <cell r="C2337">
            <v>16</v>
          </cell>
          <cell r="D2337" t="str">
            <v>LABOR</v>
          </cell>
          <cell r="E2337">
            <v>1</v>
          </cell>
          <cell r="F2337">
            <v>1</v>
          </cell>
        </row>
        <row r="2338">
          <cell r="A2338" t="str">
            <v>RPDNPD1B</v>
          </cell>
          <cell r="B2338">
            <v>18</v>
          </cell>
          <cell r="C2338">
            <v>10</v>
          </cell>
          <cell r="D2338" t="str">
            <v>LABOR</v>
          </cell>
          <cell r="E2338">
            <v>1</v>
          </cell>
          <cell r="F2338">
            <v>1</v>
          </cell>
        </row>
        <row r="2339">
          <cell r="A2339" t="str">
            <v>RPDNPD1B</v>
          </cell>
          <cell r="B2339">
            <v>24</v>
          </cell>
          <cell r="C2339">
            <v>2</v>
          </cell>
          <cell r="D2339" t="str">
            <v>LABOR</v>
          </cell>
          <cell r="E2339">
            <v>1</v>
          </cell>
          <cell r="F2339">
            <v>1</v>
          </cell>
        </row>
        <row r="2340">
          <cell r="A2340" t="str">
            <v>RPDNPD1B</v>
          </cell>
          <cell r="B2340">
            <v>24</v>
          </cell>
          <cell r="C2340">
            <v>3</v>
          </cell>
          <cell r="D2340" t="str">
            <v>LABOR</v>
          </cell>
          <cell r="E2340">
            <v>2</v>
          </cell>
          <cell r="F2340">
            <v>4</v>
          </cell>
        </row>
        <row r="2341">
          <cell r="A2341" t="str">
            <v>RPDNPD1B</v>
          </cell>
          <cell r="B2341">
            <v>24</v>
          </cell>
          <cell r="C2341">
            <v>6</v>
          </cell>
          <cell r="D2341" t="str">
            <v>LABOR</v>
          </cell>
          <cell r="E2341">
            <v>0</v>
          </cell>
          <cell r="F2341">
            <v>1</v>
          </cell>
        </row>
        <row r="2342">
          <cell r="A2342" t="str">
            <v>RPDNPD1B</v>
          </cell>
          <cell r="B2342">
            <v>24</v>
          </cell>
          <cell r="C2342">
            <v>8</v>
          </cell>
          <cell r="D2342" t="str">
            <v>LABOR</v>
          </cell>
          <cell r="E2342">
            <v>1</v>
          </cell>
          <cell r="F2342">
            <v>1</v>
          </cell>
        </row>
        <row r="2343">
          <cell r="A2343" t="str">
            <v>RPDNPD1B</v>
          </cell>
          <cell r="B2343">
            <v>24</v>
          </cell>
          <cell r="C2343">
            <v>10</v>
          </cell>
          <cell r="D2343" t="str">
            <v>LABOR</v>
          </cell>
          <cell r="E2343">
            <v>1</v>
          </cell>
          <cell r="F2343">
            <v>1</v>
          </cell>
        </row>
        <row r="2344">
          <cell r="A2344" t="str">
            <v>RPDNPD1B</v>
          </cell>
          <cell r="B2344">
            <v>24</v>
          </cell>
          <cell r="C2344">
            <v>12</v>
          </cell>
          <cell r="D2344" t="str">
            <v>LABOR</v>
          </cell>
          <cell r="E2344">
            <v>7</v>
          </cell>
          <cell r="F2344">
            <v>8</v>
          </cell>
        </row>
        <row r="2345">
          <cell r="A2345" t="str">
            <v>RPDNPD1B</v>
          </cell>
          <cell r="B2345">
            <v>30</v>
          </cell>
          <cell r="C2345">
            <v>3</v>
          </cell>
          <cell r="D2345" t="str">
            <v>LABOR</v>
          </cell>
          <cell r="E2345">
            <v>2</v>
          </cell>
          <cell r="F2345">
            <v>2</v>
          </cell>
        </row>
        <row r="2346">
          <cell r="A2346" t="str">
            <v>RPDNPD1B</v>
          </cell>
          <cell r="B2346">
            <v>30</v>
          </cell>
          <cell r="C2346">
            <v>6</v>
          </cell>
          <cell r="D2346" t="str">
            <v>LABOR</v>
          </cell>
          <cell r="E2346">
            <v>1</v>
          </cell>
          <cell r="F2346">
            <v>1</v>
          </cell>
        </row>
        <row r="2347">
          <cell r="A2347" t="str">
            <v>RPDNPD1B</v>
          </cell>
          <cell r="B2347">
            <v>30</v>
          </cell>
          <cell r="C2347">
            <v>8</v>
          </cell>
          <cell r="D2347" t="str">
            <v>LABOR</v>
          </cell>
          <cell r="E2347">
            <v>2</v>
          </cell>
          <cell r="F2347">
            <v>3</v>
          </cell>
        </row>
        <row r="2348">
          <cell r="A2348" t="str">
            <v>RPDNPD1B</v>
          </cell>
          <cell r="B2348">
            <v>30</v>
          </cell>
          <cell r="C2348">
            <v>10</v>
          </cell>
          <cell r="D2348" t="str">
            <v>LABOR</v>
          </cell>
          <cell r="E2348">
            <v>1</v>
          </cell>
          <cell r="F2348">
            <v>1</v>
          </cell>
        </row>
        <row r="2349">
          <cell r="A2349" t="str">
            <v>RPDNPD1B</v>
          </cell>
          <cell r="B2349">
            <v>30</v>
          </cell>
          <cell r="C2349">
            <v>12</v>
          </cell>
          <cell r="D2349" t="str">
            <v>LABOR</v>
          </cell>
          <cell r="E2349">
            <v>3</v>
          </cell>
          <cell r="F2349">
            <v>3</v>
          </cell>
        </row>
        <row r="2350">
          <cell r="A2350" t="str">
            <v>RPDNPD1B</v>
          </cell>
          <cell r="B2350">
            <v>30</v>
          </cell>
          <cell r="C2350">
            <v>18</v>
          </cell>
          <cell r="D2350" t="str">
            <v>LABOR</v>
          </cell>
          <cell r="E2350">
            <v>1</v>
          </cell>
          <cell r="F2350">
            <v>1</v>
          </cell>
        </row>
        <row r="2351">
          <cell r="A2351" t="str">
            <v>RPDNPD1B</v>
          </cell>
          <cell r="B2351">
            <v>30</v>
          </cell>
          <cell r="C2351">
            <v>24</v>
          </cell>
          <cell r="D2351" t="str">
            <v>LABOR</v>
          </cell>
          <cell r="E2351">
            <v>2</v>
          </cell>
          <cell r="F2351">
            <v>2</v>
          </cell>
        </row>
        <row r="2352">
          <cell r="A2352" t="str">
            <v>RPDPA0B</v>
          </cell>
          <cell r="B2352">
            <v>12</v>
          </cell>
          <cell r="C2352">
            <v>8</v>
          </cell>
          <cell r="D2352" t="str">
            <v>LABOR</v>
          </cell>
          <cell r="E2352">
            <v>3</v>
          </cell>
          <cell r="F2352">
            <v>3</v>
          </cell>
        </row>
        <row r="2353">
          <cell r="A2353" t="str">
            <v>RPDPB0B</v>
          </cell>
          <cell r="B2353">
            <v>6</v>
          </cell>
          <cell r="C2353">
            <v>2</v>
          </cell>
          <cell r="D2353" t="str">
            <v>LABOR</v>
          </cell>
          <cell r="E2353">
            <v>2</v>
          </cell>
          <cell r="F2353">
            <v>2</v>
          </cell>
        </row>
        <row r="2354">
          <cell r="A2354" t="str">
            <v>RPDPC0B</v>
          </cell>
          <cell r="B2354">
            <v>6</v>
          </cell>
          <cell r="C2354">
            <v>2</v>
          </cell>
          <cell r="D2354" t="str">
            <v>LABOR</v>
          </cell>
          <cell r="E2354">
            <v>0</v>
          </cell>
          <cell r="F2354">
            <v>1</v>
          </cell>
        </row>
        <row r="2355">
          <cell r="A2355" t="str">
            <v>RPDPC0B</v>
          </cell>
          <cell r="B2355">
            <v>10</v>
          </cell>
          <cell r="C2355">
            <v>2</v>
          </cell>
          <cell r="D2355" t="str">
            <v>LABOR</v>
          </cell>
          <cell r="E2355">
            <v>0</v>
          </cell>
          <cell r="F2355">
            <v>4</v>
          </cell>
        </row>
        <row r="2356">
          <cell r="A2356" t="str">
            <v>RPDPC0B</v>
          </cell>
          <cell r="B2356">
            <v>14</v>
          </cell>
          <cell r="C2356">
            <v>10</v>
          </cell>
          <cell r="D2356" t="str">
            <v>LABOR</v>
          </cell>
          <cell r="E2356">
            <v>4</v>
          </cell>
          <cell r="F2356">
            <v>4</v>
          </cell>
        </row>
        <row r="2357">
          <cell r="A2357" t="str">
            <v>RPDPC0B</v>
          </cell>
          <cell r="B2357">
            <v>16</v>
          </cell>
          <cell r="C2357">
            <v>2</v>
          </cell>
          <cell r="D2357" t="str">
            <v>LABOR</v>
          </cell>
          <cell r="E2357">
            <v>5</v>
          </cell>
          <cell r="F2357">
            <v>6</v>
          </cell>
        </row>
        <row r="2358">
          <cell r="A2358" t="str">
            <v>RPDPC0B</v>
          </cell>
          <cell r="B2358">
            <v>16</v>
          </cell>
          <cell r="C2358">
            <v>4</v>
          </cell>
          <cell r="D2358" t="str">
            <v>LABOR</v>
          </cell>
          <cell r="E2358">
            <v>1</v>
          </cell>
          <cell r="F2358">
            <v>2</v>
          </cell>
        </row>
        <row r="2359">
          <cell r="A2359" t="str">
            <v>RPDPC0B</v>
          </cell>
          <cell r="B2359">
            <v>16</v>
          </cell>
          <cell r="C2359">
            <v>10</v>
          </cell>
          <cell r="D2359" t="str">
            <v>LABOR</v>
          </cell>
          <cell r="E2359">
            <v>1</v>
          </cell>
          <cell r="F2359">
            <v>1</v>
          </cell>
        </row>
        <row r="2360">
          <cell r="A2360" t="str">
            <v>RPDPC0B</v>
          </cell>
          <cell r="B2360">
            <v>18</v>
          </cell>
          <cell r="C2360">
            <v>2</v>
          </cell>
          <cell r="D2360" t="str">
            <v>LABOR</v>
          </cell>
          <cell r="E2360">
            <v>3</v>
          </cell>
          <cell r="F2360">
            <v>3</v>
          </cell>
        </row>
        <row r="2361">
          <cell r="A2361" t="str">
            <v>RPDPC0B</v>
          </cell>
          <cell r="B2361">
            <v>18</v>
          </cell>
          <cell r="C2361">
            <v>6</v>
          </cell>
          <cell r="D2361" t="str">
            <v>LABOR</v>
          </cell>
          <cell r="E2361">
            <v>1</v>
          </cell>
          <cell r="F2361">
            <v>1</v>
          </cell>
        </row>
        <row r="2362">
          <cell r="A2362" t="str">
            <v>RPDPC0B</v>
          </cell>
          <cell r="B2362">
            <v>18</v>
          </cell>
          <cell r="C2362">
            <v>10</v>
          </cell>
          <cell r="D2362" t="str">
            <v>LABOR</v>
          </cell>
          <cell r="E2362">
            <v>4</v>
          </cell>
          <cell r="F2362">
            <v>4</v>
          </cell>
        </row>
        <row r="2363">
          <cell r="A2363" t="str">
            <v>RPDPC0B</v>
          </cell>
          <cell r="B2363">
            <v>20</v>
          </cell>
          <cell r="C2363">
            <v>2</v>
          </cell>
          <cell r="D2363" t="str">
            <v>LABOR</v>
          </cell>
          <cell r="E2363">
            <v>1</v>
          </cell>
          <cell r="F2363">
            <v>1</v>
          </cell>
        </row>
        <row r="2364">
          <cell r="A2364" t="str">
            <v>RPDPC0B</v>
          </cell>
          <cell r="B2364">
            <v>20</v>
          </cell>
          <cell r="C2364">
            <v>3</v>
          </cell>
          <cell r="D2364" t="str">
            <v>LABOR</v>
          </cell>
          <cell r="E2364">
            <v>3</v>
          </cell>
          <cell r="F2364">
            <v>3</v>
          </cell>
        </row>
        <row r="2365">
          <cell r="A2365" t="str">
            <v>RPDPC0B</v>
          </cell>
          <cell r="B2365">
            <v>20</v>
          </cell>
          <cell r="C2365">
            <v>16</v>
          </cell>
          <cell r="D2365" t="str">
            <v>LABOR</v>
          </cell>
          <cell r="E2365">
            <v>1</v>
          </cell>
          <cell r="F2365">
            <v>1</v>
          </cell>
        </row>
        <row r="2366">
          <cell r="A2366" t="str">
            <v>RPDPC0B</v>
          </cell>
          <cell r="B2366">
            <v>22</v>
          </cell>
          <cell r="C2366">
            <v>10</v>
          </cell>
          <cell r="D2366" t="str">
            <v>LABOR</v>
          </cell>
          <cell r="E2366">
            <v>4</v>
          </cell>
          <cell r="F2366">
            <v>4</v>
          </cell>
        </row>
        <row r="2367">
          <cell r="A2367" t="str">
            <v>RPDPC0B</v>
          </cell>
          <cell r="B2367">
            <v>22</v>
          </cell>
          <cell r="C2367">
            <v>20</v>
          </cell>
          <cell r="D2367" t="str">
            <v>LABOR</v>
          </cell>
          <cell r="E2367">
            <v>2</v>
          </cell>
          <cell r="F2367">
            <v>2</v>
          </cell>
        </row>
        <row r="2368">
          <cell r="A2368" t="str">
            <v>RPDPC0B</v>
          </cell>
          <cell r="B2368">
            <v>24</v>
          </cell>
          <cell r="C2368">
            <v>2</v>
          </cell>
          <cell r="D2368" t="str">
            <v>LABOR</v>
          </cell>
          <cell r="E2368">
            <v>4</v>
          </cell>
          <cell r="F2368">
            <v>5</v>
          </cell>
        </row>
        <row r="2369">
          <cell r="A2369" t="str">
            <v>RPDPC0B</v>
          </cell>
          <cell r="B2369">
            <v>24</v>
          </cell>
          <cell r="C2369">
            <v>3</v>
          </cell>
          <cell r="D2369" t="str">
            <v>LABOR</v>
          </cell>
          <cell r="E2369">
            <v>4</v>
          </cell>
          <cell r="F2369">
            <v>7</v>
          </cell>
        </row>
        <row r="2370">
          <cell r="A2370" t="str">
            <v>RPDPC0B</v>
          </cell>
          <cell r="B2370">
            <v>24</v>
          </cell>
          <cell r="C2370">
            <v>6</v>
          </cell>
          <cell r="D2370" t="str">
            <v>LABOR</v>
          </cell>
          <cell r="E2370">
            <v>1</v>
          </cell>
          <cell r="F2370">
            <v>1</v>
          </cell>
        </row>
        <row r="2371">
          <cell r="A2371" t="str">
            <v>RPDPC0B</v>
          </cell>
          <cell r="B2371">
            <v>24</v>
          </cell>
          <cell r="C2371">
            <v>14</v>
          </cell>
          <cell r="D2371" t="str">
            <v>LABOR</v>
          </cell>
          <cell r="E2371">
            <v>4</v>
          </cell>
          <cell r="F2371">
            <v>4</v>
          </cell>
        </row>
        <row r="2372">
          <cell r="A2372" t="str">
            <v>RPDPC0B</v>
          </cell>
          <cell r="B2372">
            <v>24</v>
          </cell>
          <cell r="C2372">
            <v>16</v>
          </cell>
          <cell r="D2372" t="str">
            <v>LABOR</v>
          </cell>
          <cell r="E2372">
            <v>1</v>
          </cell>
          <cell r="F2372">
            <v>1</v>
          </cell>
        </row>
        <row r="2373">
          <cell r="A2373" t="str">
            <v>RPDPC0B</v>
          </cell>
          <cell r="B2373">
            <v>24</v>
          </cell>
          <cell r="C2373">
            <v>20</v>
          </cell>
          <cell r="D2373" t="str">
            <v>LABOR</v>
          </cell>
          <cell r="E2373">
            <v>2</v>
          </cell>
          <cell r="F2373">
            <v>2</v>
          </cell>
        </row>
        <row r="2374">
          <cell r="A2374" t="str">
            <v>RPDPC0B</v>
          </cell>
          <cell r="B2374">
            <v>28</v>
          </cell>
          <cell r="C2374">
            <v>24</v>
          </cell>
          <cell r="D2374" t="str">
            <v>LABOR</v>
          </cell>
          <cell r="E2374">
            <v>0</v>
          </cell>
          <cell r="F2374">
            <v>2</v>
          </cell>
        </row>
        <row r="2375">
          <cell r="A2375" t="str">
            <v>RPDPD1B</v>
          </cell>
          <cell r="B2375">
            <v>6</v>
          </cell>
          <cell r="C2375">
            <v>3</v>
          </cell>
          <cell r="D2375" t="str">
            <v>LABOR</v>
          </cell>
          <cell r="E2375">
            <v>1</v>
          </cell>
          <cell r="F2375">
            <v>1</v>
          </cell>
        </row>
        <row r="2376">
          <cell r="A2376" t="str">
            <v>RPDPD1B</v>
          </cell>
          <cell r="B2376">
            <v>8</v>
          </cell>
          <cell r="C2376">
            <v>2</v>
          </cell>
          <cell r="D2376" t="str">
            <v>LABOR</v>
          </cell>
          <cell r="E2376">
            <v>1</v>
          </cell>
          <cell r="F2376">
            <v>1</v>
          </cell>
        </row>
        <row r="2377">
          <cell r="A2377" t="str">
            <v>RPDPD1B</v>
          </cell>
          <cell r="B2377">
            <v>8</v>
          </cell>
          <cell r="C2377">
            <v>3</v>
          </cell>
          <cell r="D2377" t="str">
            <v>LABOR</v>
          </cell>
          <cell r="E2377">
            <v>0</v>
          </cell>
          <cell r="F2377">
            <v>1</v>
          </cell>
        </row>
        <row r="2378">
          <cell r="A2378" t="str">
            <v>RPDPD1B</v>
          </cell>
          <cell r="B2378">
            <v>10</v>
          </cell>
          <cell r="C2378">
            <v>3</v>
          </cell>
          <cell r="D2378" t="str">
            <v>LABOR</v>
          </cell>
          <cell r="E2378">
            <v>0</v>
          </cell>
          <cell r="F2378">
            <v>1</v>
          </cell>
        </row>
        <row r="2379">
          <cell r="A2379" t="str">
            <v>RPDPD1B</v>
          </cell>
          <cell r="B2379">
            <v>12</v>
          </cell>
          <cell r="C2379">
            <v>2</v>
          </cell>
          <cell r="D2379" t="str">
            <v>LABOR</v>
          </cell>
          <cell r="E2379">
            <v>0</v>
          </cell>
          <cell r="F2379">
            <v>1</v>
          </cell>
        </row>
        <row r="2380">
          <cell r="A2380" t="str">
            <v>RPDPD1B</v>
          </cell>
          <cell r="B2380">
            <v>12</v>
          </cell>
          <cell r="C2380">
            <v>3</v>
          </cell>
          <cell r="D2380" t="str">
            <v>LABOR</v>
          </cell>
          <cell r="E2380">
            <v>0</v>
          </cell>
          <cell r="F2380">
            <v>3</v>
          </cell>
        </row>
        <row r="2381">
          <cell r="A2381" t="str">
            <v>RPDPD1B</v>
          </cell>
          <cell r="B2381">
            <v>12</v>
          </cell>
          <cell r="C2381">
            <v>4</v>
          </cell>
          <cell r="D2381" t="str">
            <v>LABOR</v>
          </cell>
          <cell r="E2381">
            <v>0</v>
          </cell>
          <cell r="F2381">
            <v>2</v>
          </cell>
        </row>
        <row r="2382">
          <cell r="A2382" t="str">
            <v>RPDPD1B</v>
          </cell>
          <cell r="B2382">
            <v>12</v>
          </cell>
          <cell r="C2382">
            <v>6</v>
          </cell>
          <cell r="D2382" t="str">
            <v>LABOR</v>
          </cell>
          <cell r="E2382">
            <v>0</v>
          </cell>
          <cell r="F2382">
            <v>2</v>
          </cell>
        </row>
        <row r="2383">
          <cell r="A2383" t="str">
            <v>RPDPD1B</v>
          </cell>
          <cell r="B2383">
            <v>12</v>
          </cell>
          <cell r="C2383">
            <v>8</v>
          </cell>
          <cell r="D2383" t="str">
            <v>LABOR</v>
          </cell>
          <cell r="E2383">
            <v>0</v>
          </cell>
          <cell r="F2383">
            <v>3</v>
          </cell>
        </row>
        <row r="2384">
          <cell r="A2384" t="str">
            <v>RPDPD1B</v>
          </cell>
          <cell r="B2384">
            <v>12</v>
          </cell>
          <cell r="C2384">
            <v>10</v>
          </cell>
          <cell r="D2384" t="str">
            <v>LABOR</v>
          </cell>
          <cell r="E2384">
            <v>0</v>
          </cell>
          <cell r="F2384">
            <v>3</v>
          </cell>
        </row>
        <row r="2385">
          <cell r="A2385" t="str">
            <v>RPDPD1B</v>
          </cell>
          <cell r="B2385">
            <v>12</v>
          </cell>
          <cell r="C2385">
            <v>12</v>
          </cell>
          <cell r="D2385" t="str">
            <v>LABOR</v>
          </cell>
          <cell r="E2385">
            <v>0</v>
          </cell>
          <cell r="F2385">
            <v>13</v>
          </cell>
        </row>
        <row r="2386">
          <cell r="A2386" t="str">
            <v>RPDPD1B</v>
          </cell>
          <cell r="B2386">
            <v>14</v>
          </cell>
          <cell r="C2386">
            <v>10</v>
          </cell>
          <cell r="D2386" t="str">
            <v>LABOR</v>
          </cell>
          <cell r="E2386">
            <v>2</v>
          </cell>
          <cell r="F2386">
            <v>2</v>
          </cell>
        </row>
        <row r="2387">
          <cell r="A2387" t="str">
            <v>RPDPD1B</v>
          </cell>
          <cell r="B2387">
            <v>16</v>
          </cell>
          <cell r="C2387">
            <v>2</v>
          </cell>
          <cell r="D2387" t="str">
            <v>LABOR</v>
          </cell>
          <cell r="E2387">
            <v>1</v>
          </cell>
          <cell r="F2387">
            <v>1</v>
          </cell>
        </row>
        <row r="2388">
          <cell r="A2388" t="str">
            <v>RPDPD1B</v>
          </cell>
          <cell r="B2388">
            <v>16</v>
          </cell>
          <cell r="C2388">
            <v>8</v>
          </cell>
          <cell r="D2388" t="str">
            <v>LABOR</v>
          </cell>
          <cell r="E2388">
            <v>0</v>
          </cell>
          <cell r="F2388">
            <v>1</v>
          </cell>
        </row>
        <row r="2389">
          <cell r="A2389" t="str">
            <v>RPDPD1B</v>
          </cell>
          <cell r="B2389">
            <v>16</v>
          </cell>
          <cell r="C2389">
            <v>10</v>
          </cell>
          <cell r="D2389" t="str">
            <v>LABOR</v>
          </cell>
          <cell r="E2389">
            <v>0</v>
          </cell>
          <cell r="F2389">
            <v>2</v>
          </cell>
        </row>
        <row r="2390">
          <cell r="A2390" t="str">
            <v>RPDPD1B</v>
          </cell>
          <cell r="B2390">
            <v>16</v>
          </cell>
          <cell r="C2390">
            <v>12</v>
          </cell>
          <cell r="D2390" t="str">
            <v>LABOR</v>
          </cell>
          <cell r="E2390">
            <v>1</v>
          </cell>
          <cell r="F2390">
            <v>5</v>
          </cell>
        </row>
        <row r="2391">
          <cell r="A2391" t="str">
            <v>RPDPD1B</v>
          </cell>
          <cell r="B2391">
            <v>16</v>
          </cell>
          <cell r="C2391">
            <v>16</v>
          </cell>
          <cell r="D2391" t="str">
            <v>LABOR</v>
          </cell>
          <cell r="E2391">
            <v>0</v>
          </cell>
          <cell r="F2391">
            <v>1</v>
          </cell>
        </row>
        <row r="2392">
          <cell r="A2392" t="str">
            <v>RPDPD1B</v>
          </cell>
          <cell r="B2392">
            <v>18</v>
          </cell>
          <cell r="C2392">
            <v>2</v>
          </cell>
          <cell r="D2392" t="str">
            <v>LABOR</v>
          </cell>
          <cell r="E2392">
            <v>2</v>
          </cell>
          <cell r="F2392">
            <v>3</v>
          </cell>
        </row>
        <row r="2393">
          <cell r="A2393" t="str">
            <v>RPDPD1B</v>
          </cell>
          <cell r="B2393">
            <v>18</v>
          </cell>
          <cell r="C2393">
            <v>3</v>
          </cell>
          <cell r="D2393" t="str">
            <v>LABOR</v>
          </cell>
          <cell r="E2393">
            <v>0</v>
          </cell>
          <cell r="F2393">
            <v>1</v>
          </cell>
        </row>
        <row r="2394">
          <cell r="A2394" t="str">
            <v>RPDPD1B</v>
          </cell>
          <cell r="B2394">
            <v>18</v>
          </cell>
          <cell r="C2394">
            <v>8</v>
          </cell>
          <cell r="D2394" t="str">
            <v>LABOR</v>
          </cell>
          <cell r="E2394">
            <v>1</v>
          </cell>
          <cell r="F2394">
            <v>2</v>
          </cell>
        </row>
        <row r="2395">
          <cell r="A2395" t="str">
            <v>RPDPD1B</v>
          </cell>
          <cell r="B2395">
            <v>18</v>
          </cell>
          <cell r="C2395">
            <v>10</v>
          </cell>
          <cell r="D2395" t="str">
            <v>LABOR</v>
          </cell>
          <cell r="E2395">
            <v>0</v>
          </cell>
          <cell r="F2395">
            <v>1</v>
          </cell>
        </row>
        <row r="2396">
          <cell r="A2396" t="str">
            <v>RPDPD1B</v>
          </cell>
          <cell r="B2396">
            <v>18</v>
          </cell>
          <cell r="C2396">
            <v>12</v>
          </cell>
          <cell r="D2396" t="str">
            <v>LABOR</v>
          </cell>
          <cell r="E2396">
            <v>0</v>
          </cell>
          <cell r="F2396">
            <v>1</v>
          </cell>
        </row>
        <row r="2397">
          <cell r="A2397" t="str">
            <v>RPDPD1B</v>
          </cell>
          <cell r="B2397">
            <v>20</v>
          </cell>
          <cell r="C2397">
            <v>2</v>
          </cell>
          <cell r="D2397" t="str">
            <v>LABOR</v>
          </cell>
          <cell r="E2397">
            <v>3</v>
          </cell>
          <cell r="F2397">
            <v>7</v>
          </cell>
        </row>
        <row r="2398">
          <cell r="A2398" t="str">
            <v>RPDPD1B</v>
          </cell>
          <cell r="B2398">
            <v>20</v>
          </cell>
          <cell r="C2398">
            <v>3</v>
          </cell>
          <cell r="D2398" t="str">
            <v>LABOR</v>
          </cell>
          <cell r="E2398">
            <v>1</v>
          </cell>
          <cell r="F2398">
            <v>0</v>
          </cell>
        </row>
        <row r="2399">
          <cell r="A2399" t="str">
            <v>RPDPD1B</v>
          </cell>
          <cell r="B2399">
            <v>20</v>
          </cell>
          <cell r="C2399">
            <v>12</v>
          </cell>
          <cell r="D2399" t="str">
            <v>LABOR</v>
          </cell>
          <cell r="E2399">
            <v>0</v>
          </cell>
          <cell r="F2399">
            <v>1</v>
          </cell>
        </row>
        <row r="2400">
          <cell r="A2400" t="str">
            <v>RPDPD1B</v>
          </cell>
          <cell r="B2400">
            <v>20</v>
          </cell>
          <cell r="C2400">
            <v>14</v>
          </cell>
          <cell r="D2400" t="str">
            <v>LABOR</v>
          </cell>
          <cell r="E2400">
            <v>1</v>
          </cell>
          <cell r="F2400">
            <v>0</v>
          </cell>
        </row>
        <row r="2401">
          <cell r="A2401" t="str">
            <v>RPDPD1B</v>
          </cell>
          <cell r="B2401">
            <v>20</v>
          </cell>
          <cell r="C2401">
            <v>16</v>
          </cell>
          <cell r="D2401" t="str">
            <v>LABOR</v>
          </cell>
          <cell r="E2401">
            <v>1</v>
          </cell>
          <cell r="F2401">
            <v>1</v>
          </cell>
        </row>
        <row r="2402">
          <cell r="A2402" t="str">
            <v>RPDPD1B</v>
          </cell>
          <cell r="B2402">
            <v>24</v>
          </cell>
          <cell r="C2402">
            <v>2</v>
          </cell>
          <cell r="D2402" t="str">
            <v>LABOR</v>
          </cell>
          <cell r="E2402">
            <v>1</v>
          </cell>
          <cell r="F2402">
            <v>1</v>
          </cell>
        </row>
        <row r="2403">
          <cell r="A2403" t="str">
            <v>RPDPD1B</v>
          </cell>
          <cell r="B2403">
            <v>24</v>
          </cell>
          <cell r="C2403">
            <v>3</v>
          </cell>
          <cell r="D2403" t="str">
            <v>LABOR</v>
          </cell>
          <cell r="E2403">
            <v>2</v>
          </cell>
          <cell r="F2403">
            <v>6</v>
          </cell>
        </row>
        <row r="2404">
          <cell r="A2404" t="str">
            <v>RPDPD1B</v>
          </cell>
          <cell r="B2404">
            <v>24</v>
          </cell>
          <cell r="C2404">
            <v>4</v>
          </cell>
          <cell r="D2404" t="str">
            <v>LABOR</v>
          </cell>
          <cell r="E2404">
            <v>1</v>
          </cell>
          <cell r="F2404">
            <v>1</v>
          </cell>
        </row>
        <row r="2405">
          <cell r="A2405" t="str">
            <v>RPDPD1B</v>
          </cell>
          <cell r="B2405">
            <v>24</v>
          </cell>
          <cell r="C2405">
            <v>6</v>
          </cell>
          <cell r="D2405" t="str">
            <v>LABOR</v>
          </cell>
          <cell r="E2405">
            <v>0</v>
          </cell>
          <cell r="F2405">
            <v>3</v>
          </cell>
        </row>
        <row r="2406">
          <cell r="A2406" t="str">
            <v>RPDPD1B</v>
          </cell>
          <cell r="B2406">
            <v>24</v>
          </cell>
          <cell r="C2406">
            <v>8</v>
          </cell>
          <cell r="D2406" t="str">
            <v>LABOR</v>
          </cell>
          <cell r="E2406">
            <v>1</v>
          </cell>
          <cell r="F2406">
            <v>1</v>
          </cell>
        </row>
        <row r="2407">
          <cell r="A2407" t="str">
            <v>RPDPD1B</v>
          </cell>
          <cell r="B2407">
            <v>24</v>
          </cell>
          <cell r="C2407">
            <v>10</v>
          </cell>
          <cell r="D2407" t="str">
            <v>LABOR</v>
          </cell>
          <cell r="E2407">
            <v>1</v>
          </cell>
          <cell r="F2407">
            <v>1</v>
          </cell>
        </row>
        <row r="2408">
          <cell r="A2408" t="str">
            <v>RPDPD1B</v>
          </cell>
          <cell r="B2408">
            <v>24</v>
          </cell>
          <cell r="C2408">
            <v>12</v>
          </cell>
          <cell r="D2408" t="str">
            <v>LABOR</v>
          </cell>
          <cell r="E2408">
            <v>5</v>
          </cell>
          <cell r="F2408">
            <v>13</v>
          </cell>
        </row>
        <row r="2409">
          <cell r="A2409" t="str">
            <v>RPDPD1B</v>
          </cell>
          <cell r="B2409">
            <v>24</v>
          </cell>
          <cell r="C2409">
            <v>18</v>
          </cell>
          <cell r="D2409" t="str">
            <v>LABOR</v>
          </cell>
          <cell r="E2409">
            <v>1</v>
          </cell>
          <cell r="F2409">
            <v>1</v>
          </cell>
        </row>
        <row r="2410">
          <cell r="A2410" t="str">
            <v>RPDPD1B</v>
          </cell>
          <cell r="B2410">
            <v>24</v>
          </cell>
          <cell r="C2410">
            <v>20</v>
          </cell>
          <cell r="D2410" t="str">
            <v>LABOR</v>
          </cell>
          <cell r="E2410">
            <v>1</v>
          </cell>
          <cell r="F2410">
            <v>1</v>
          </cell>
        </row>
        <row r="2411">
          <cell r="A2411" t="str">
            <v>RPDPD1B</v>
          </cell>
          <cell r="B2411">
            <v>30</v>
          </cell>
          <cell r="C2411">
            <v>8</v>
          </cell>
          <cell r="D2411" t="str">
            <v>LABOR</v>
          </cell>
          <cell r="E2411">
            <v>0</v>
          </cell>
          <cell r="F2411">
            <v>1</v>
          </cell>
        </row>
        <row r="2412">
          <cell r="A2412" t="str">
            <v>RPDPD1B</v>
          </cell>
          <cell r="B2412">
            <v>30</v>
          </cell>
          <cell r="C2412">
            <v>10</v>
          </cell>
          <cell r="D2412" t="str">
            <v>LABOR</v>
          </cell>
          <cell r="E2412">
            <v>0</v>
          </cell>
          <cell r="F2412">
            <v>1</v>
          </cell>
        </row>
        <row r="2413">
          <cell r="A2413" t="str">
            <v>RPDPD1B</v>
          </cell>
          <cell r="B2413">
            <v>30</v>
          </cell>
          <cell r="C2413">
            <v>12</v>
          </cell>
          <cell r="D2413" t="str">
            <v>LABOR</v>
          </cell>
          <cell r="E2413">
            <v>0</v>
          </cell>
          <cell r="F2413">
            <v>1</v>
          </cell>
        </row>
        <row r="2414">
          <cell r="A2414" t="str">
            <v>RPDPD1B</v>
          </cell>
          <cell r="B2414">
            <v>30</v>
          </cell>
          <cell r="C2414">
            <v>18</v>
          </cell>
          <cell r="D2414" t="str">
            <v>LABOR</v>
          </cell>
          <cell r="E2414">
            <v>0</v>
          </cell>
          <cell r="F2414">
            <v>1</v>
          </cell>
        </row>
        <row r="2415">
          <cell r="A2415" t="str">
            <v>RPDPD1B</v>
          </cell>
          <cell r="B2415">
            <v>30</v>
          </cell>
          <cell r="C2415">
            <v>24</v>
          </cell>
          <cell r="D2415" t="str">
            <v>LABOR</v>
          </cell>
          <cell r="E2415">
            <v>0</v>
          </cell>
          <cell r="F2415">
            <v>1</v>
          </cell>
        </row>
        <row r="2416">
          <cell r="A2416" t="str">
            <v>RPDPD1B</v>
          </cell>
          <cell r="B2416">
            <v>30</v>
          </cell>
          <cell r="C2416">
            <v>30</v>
          </cell>
          <cell r="D2416" t="str">
            <v>LABOR</v>
          </cell>
          <cell r="E2416">
            <v>0</v>
          </cell>
          <cell r="F2416">
            <v>1</v>
          </cell>
        </row>
        <row r="2417">
          <cell r="A2417" t="str">
            <v>RPDPD1B</v>
          </cell>
          <cell r="B2417">
            <v>36</v>
          </cell>
          <cell r="C2417">
            <v>36</v>
          </cell>
          <cell r="D2417" t="str">
            <v>LABOR</v>
          </cell>
          <cell r="E2417">
            <v>1</v>
          </cell>
          <cell r="F2417">
            <v>1</v>
          </cell>
        </row>
        <row r="2418">
          <cell r="A2418" t="str">
            <v>RPDPD1B</v>
          </cell>
          <cell r="B2418">
            <v>48</v>
          </cell>
          <cell r="C2418">
            <v>6</v>
          </cell>
          <cell r="D2418" t="str">
            <v>LABOR</v>
          </cell>
          <cell r="E2418">
            <v>1</v>
          </cell>
          <cell r="F2418">
            <v>1</v>
          </cell>
        </row>
        <row r="2419">
          <cell r="A2419" t="str">
            <v>RPDPD1B</v>
          </cell>
          <cell r="B2419">
            <v>48</v>
          </cell>
          <cell r="C2419">
            <v>24</v>
          </cell>
          <cell r="D2419" t="str">
            <v>LABOR</v>
          </cell>
          <cell r="E2419">
            <v>1</v>
          </cell>
          <cell r="F2419">
            <v>1</v>
          </cell>
        </row>
        <row r="2420">
          <cell r="A2420" t="str">
            <v>RPDPD1B</v>
          </cell>
          <cell r="B2420">
            <v>48</v>
          </cell>
          <cell r="C2420">
            <v>36</v>
          </cell>
          <cell r="D2420" t="str">
            <v>LABOR</v>
          </cell>
          <cell r="E2420">
            <v>2</v>
          </cell>
          <cell r="F2420">
            <v>2</v>
          </cell>
        </row>
        <row r="2421">
          <cell r="A2421" t="str">
            <v>RPDPD1B</v>
          </cell>
          <cell r="B2421">
            <v>54</v>
          </cell>
          <cell r="C2421">
            <v>2</v>
          </cell>
          <cell r="D2421" t="str">
            <v>LABOR</v>
          </cell>
          <cell r="E2421">
            <v>2</v>
          </cell>
          <cell r="F2421">
            <v>2</v>
          </cell>
        </row>
        <row r="2422">
          <cell r="A2422" t="str">
            <v>RPDPD1B</v>
          </cell>
          <cell r="B2422">
            <v>54</v>
          </cell>
          <cell r="C2422">
            <v>6</v>
          </cell>
          <cell r="D2422" t="str">
            <v>LABOR</v>
          </cell>
          <cell r="E2422">
            <v>1</v>
          </cell>
          <cell r="F2422">
            <v>1</v>
          </cell>
        </row>
        <row r="2423">
          <cell r="A2423" t="str">
            <v>RPDPD1B</v>
          </cell>
          <cell r="B2423">
            <v>54</v>
          </cell>
          <cell r="C2423">
            <v>10</v>
          </cell>
          <cell r="D2423" t="str">
            <v>LABOR</v>
          </cell>
          <cell r="E2423">
            <v>1</v>
          </cell>
          <cell r="F2423">
            <v>1</v>
          </cell>
        </row>
        <row r="2424">
          <cell r="A2424" t="str">
            <v>RPDPD1B</v>
          </cell>
          <cell r="B2424">
            <v>54</v>
          </cell>
          <cell r="C2424">
            <v>18</v>
          </cell>
          <cell r="D2424" t="str">
            <v>LABOR</v>
          </cell>
          <cell r="E2424">
            <v>1</v>
          </cell>
          <cell r="F2424">
            <v>1</v>
          </cell>
        </row>
        <row r="2425">
          <cell r="A2425" t="str">
            <v>RPDPD1B</v>
          </cell>
          <cell r="B2425">
            <v>54</v>
          </cell>
          <cell r="C2425">
            <v>24</v>
          </cell>
          <cell r="D2425" t="str">
            <v>LABOR</v>
          </cell>
          <cell r="E2425">
            <v>0</v>
          </cell>
          <cell r="F2425">
            <v>1</v>
          </cell>
        </row>
        <row r="2426">
          <cell r="A2426" t="str">
            <v>RPDPD1B</v>
          </cell>
          <cell r="B2426">
            <v>54</v>
          </cell>
          <cell r="C2426">
            <v>36</v>
          </cell>
          <cell r="D2426" t="str">
            <v>LABOR</v>
          </cell>
          <cell r="E2426">
            <v>2</v>
          </cell>
          <cell r="F2426">
            <v>2</v>
          </cell>
        </row>
        <row r="2427">
          <cell r="A2427" t="str">
            <v>RPDPD1B</v>
          </cell>
          <cell r="B2427">
            <v>60</v>
          </cell>
          <cell r="C2427">
            <v>6</v>
          </cell>
          <cell r="D2427" t="str">
            <v>LABOR</v>
          </cell>
          <cell r="E2427">
            <v>1</v>
          </cell>
          <cell r="F2427">
            <v>1</v>
          </cell>
        </row>
        <row r="2428">
          <cell r="A2428" t="str">
            <v>RPDPD1B</v>
          </cell>
          <cell r="B2428">
            <v>60</v>
          </cell>
          <cell r="C2428">
            <v>12</v>
          </cell>
          <cell r="D2428" t="str">
            <v>LABOR</v>
          </cell>
          <cell r="E2428">
            <v>2</v>
          </cell>
          <cell r="F2428">
            <v>2</v>
          </cell>
        </row>
        <row r="2429">
          <cell r="A2429" t="str">
            <v>RPDPD1D</v>
          </cell>
          <cell r="B2429">
            <v>4</v>
          </cell>
          <cell r="C2429">
            <v>2</v>
          </cell>
          <cell r="D2429" t="str">
            <v>LABOR</v>
          </cell>
          <cell r="E2429">
            <v>4</v>
          </cell>
          <cell r="F2429">
            <v>5</v>
          </cell>
        </row>
        <row r="2430">
          <cell r="A2430" t="str">
            <v>RPDPD1D</v>
          </cell>
          <cell r="B2430">
            <v>6</v>
          </cell>
          <cell r="C2430">
            <v>2</v>
          </cell>
          <cell r="D2430" t="str">
            <v>LABOR</v>
          </cell>
          <cell r="E2430">
            <v>2</v>
          </cell>
          <cell r="F2430">
            <v>3</v>
          </cell>
        </row>
        <row r="2431">
          <cell r="A2431" t="str">
            <v>RPDPD1D</v>
          </cell>
          <cell r="B2431">
            <v>6</v>
          </cell>
          <cell r="C2431">
            <v>3</v>
          </cell>
          <cell r="D2431" t="str">
            <v>LABOR</v>
          </cell>
          <cell r="E2431">
            <v>2</v>
          </cell>
          <cell r="F2431">
            <v>2</v>
          </cell>
        </row>
        <row r="2432">
          <cell r="A2432" t="str">
            <v>RPDPD1D</v>
          </cell>
          <cell r="B2432">
            <v>6</v>
          </cell>
          <cell r="C2432">
            <v>4</v>
          </cell>
          <cell r="D2432" t="str">
            <v>LABOR</v>
          </cell>
          <cell r="E2432">
            <v>1</v>
          </cell>
          <cell r="F2432">
            <v>1</v>
          </cell>
        </row>
        <row r="2433">
          <cell r="A2433" t="str">
            <v>RPDPD1D</v>
          </cell>
          <cell r="B2433">
            <v>8</v>
          </cell>
          <cell r="C2433">
            <v>3</v>
          </cell>
          <cell r="D2433" t="str">
            <v>LABOR</v>
          </cell>
          <cell r="E2433">
            <v>1</v>
          </cell>
          <cell r="F2433">
            <v>1</v>
          </cell>
        </row>
        <row r="2434">
          <cell r="A2434" t="str">
            <v>RPDPD1D</v>
          </cell>
          <cell r="B2434">
            <v>8</v>
          </cell>
          <cell r="C2434">
            <v>4</v>
          </cell>
          <cell r="D2434" t="str">
            <v>LABOR</v>
          </cell>
          <cell r="E2434">
            <v>2</v>
          </cell>
          <cell r="F2434">
            <v>3</v>
          </cell>
        </row>
        <row r="2435">
          <cell r="A2435" t="str">
            <v>RPDPD1D</v>
          </cell>
          <cell r="B2435">
            <v>8</v>
          </cell>
          <cell r="C2435">
            <v>6</v>
          </cell>
          <cell r="D2435" t="str">
            <v>LABOR</v>
          </cell>
          <cell r="E2435">
            <v>0</v>
          </cell>
          <cell r="F2435">
            <v>0</v>
          </cell>
        </row>
        <row r="2436">
          <cell r="A2436" t="str">
            <v>RPDPD1D</v>
          </cell>
          <cell r="B2436">
            <v>10</v>
          </cell>
          <cell r="C2436">
            <v>2</v>
          </cell>
          <cell r="D2436" t="str">
            <v>LABOR</v>
          </cell>
          <cell r="E2436">
            <v>0</v>
          </cell>
          <cell r="F2436">
            <v>1</v>
          </cell>
        </row>
        <row r="2437">
          <cell r="A2437" t="str">
            <v>RPDPD1D</v>
          </cell>
          <cell r="B2437">
            <v>10</v>
          </cell>
          <cell r="C2437">
            <v>3</v>
          </cell>
          <cell r="D2437" t="str">
            <v>LABOR</v>
          </cell>
          <cell r="E2437">
            <v>2</v>
          </cell>
          <cell r="F2437">
            <v>2</v>
          </cell>
        </row>
        <row r="2438">
          <cell r="A2438" t="str">
            <v>RPDPD1D</v>
          </cell>
          <cell r="B2438">
            <v>12</v>
          </cell>
          <cell r="C2438">
            <v>3</v>
          </cell>
          <cell r="D2438" t="str">
            <v>LABOR</v>
          </cell>
          <cell r="E2438">
            <v>1</v>
          </cell>
          <cell r="F2438">
            <v>1</v>
          </cell>
        </row>
        <row r="2439">
          <cell r="A2439" t="str">
            <v>RPDPD1D</v>
          </cell>
          <cell r="B2439">
            <v>12</v>
          </cell>
          <cell r="C2439">
            <v>4</v>
          </cell>
          <cell r="D2439" t="str">
            <v>LABOR</v>
          </cell>
          <cell r="E2439">
            <v>1</v>
          </cell>
          <cell r="F2439">
            <v>1</v>
          </cell>
        </row>
        <row r="2440">
          <cell r="A2440" t="str">
            <v>RPDPD1D</v>
          </cell>
          <cell r="B2440">
            <v>14</v>
          </cell>
          <cell r="C2440">
            <v>10</v>
          </cell>
          <cell r="D2440" t="str">
            <v>LABOR</v>
          </cell>
          <cell r="E2440">
            <v>2</v>
          </cell>
          <cell r="F2440">
            <v>2</v>
          </cell>
        </row>
        <row r="2441">
          <cell r="A2441" t="str">
            <v>RPDPD1D</v>
          </cell>
          <cell r="B2441">
            <v>24</v>
          </cell>
          <cell r="C2441">
            <v>2</v>
          </cell>
          <cell r="D2441" t="str">
            <v>LABOR</v>
          </cell>
          <cell r="E2441">
            <v>4</v>
          </cell>
          <cell r="F2441">
            <v>4</v>
          </cell>
        </row>
        <row r="2442">
          <cell r="A2442" t="str">
            <v>RPDPD1D</v>
          </cell>
          <cell r="B2442">
            <v>24</v>
          </cell>
          <cell r="C2442">
            <v>3</v>
          </cell>
          <cell r="D2442" t="str">
            <v>LABOR</v>
          </cell>
          <cell r="E2442">
            <v>1</v>
          </cell>
          <cell r="F2442">
            <v>1</v>
          </cell>
        </row>
        <row r="2443">
          <cell r="A2443" t="str">
            <v>RPDPD1D</v>
          </cell>
          <cell r="B2443">
            <v>24</v>
          </cell>
          <cell r="C2443">
            <v>4</v>
          </cell>
          <cell r="D2443" t="str">
            <v>LABOR</v>
          </cell>
          <cell r="E2443">
            <v>1</v>
          </cell>
          <cell r="F2443">
            <v>1</v>
          </cell>
        </row>
        <row r="2444">
          <cell r="A2444" t="str">
            <v>RPDPD1D</v>
          </cell>
          <cell r="B2444">
            <v>24</v>
          </cell>
          <cell r="C2444">
            <v>6</v>
          </cell>
          <cell r="D2444" t="str">
            <v>LABOR</v>
          </cell>
          <cell r="E2444">
            <v>3</v>
          </cell>
          <cell r="F2444">
            <v>3</v>
          </cell>
        </row>
        <row r="2445">
          <cell r="A2445" t="str">
            <v>RPDPD1D</v>
          </cell>
          <cell r="B2445">
            <v>24</v>
          </cell>
          <cell r="C2445">
            <v>8</v>
          </cell>
          <cell r="D2445" t="str">
            <v>LABOR</v>
          </cell>
          <cell r="E2445">
            <v>2</v>
          </cell>
          <cell r="F2445">
            <v>2</v>
          </cell>
        </row>
        <row r="2446">
          <cell r="A2446" t="str">
            <v>RPDPD1D</v>
          </cell>
          <cell r="B2446">
            <v>24</v>
          </cell>
          <cell r="C2446">
            <v>10</v>
          </cell>
          <cell r="D2446" t="str">
            <v>LABOR</v>
          </cell>
          <cell r="E2446">
            <v>1</v>
          </cell>
          <cell r="F2446">
            <v>1</v>
          </cell>
        </row>
        <row r="2447">
          <cell r="A2447" t="str">
            <v>RPDPD1D</v>
          </cell>
          <cell r="B2447">
            <v>24</v>
          </cell>
          <cell r="C2447">
            <v>12</v>
          </cell>
          <cell r="D2447" t="str">
            <v>LABOR</v>
          </cell>
          <cell r="E2447">
            <v>1</v>
          </cell>
          <cell r="F2447">
            <v>1</v>
          </cell>
        </row>
        <row r="2448">
          <cell r="A2448" t="str">
            <v>RPDPD1H</v>
          </cell>
          <cell r="B2448">
            <v>4</v>
          </cell>
          <cell r="C2448">
            <v>2</v>
          </cell>
          <cell r="D2448" t="str">
            <v>LABOR</v>
          </cell>
          <cell r="E2448">
            <v>2</v>
          </cell>
          <cell r="F2448">
            <v>2</v>
          </cell>
        </row>
        <row r="2449">
          <cell r="A2449" t="str">
            <v>RPDPD1H</v>
          </cell>
          <cell r="B2449">
            <v>4</v>
          </cell>
          <cell r="C2449">
            <v>3</v>
          </cell>
          <cell r="D2449" t="str">
            <v>LABOR</v>
          </cell>
          <cell r="E2449">
            <v>0</v>
          </cell>
          <cell r="F2449">
            <v>2</v>
          </cell>
        </row>
        <row r="2450">
          <cell r="A2450" t="str">
            <v>RPDPD1H</v>
          </cell>
          <cell r="B2450">
            <v>6</v>
          </cell>
          <cell r="C2450">
            <v>2</v>
          </cell>
          <cell r="D2450" t="str">
            <v>LABOR</v>
          </cell>
          <cell r="E2450">
            <v>3</v>
          </cell>
          <cell r="F2450">
            <v>3</v>
          </cell>
        </row>
        <row r="2451">
          <cell r="A2451" t="str">
            <v>RPDPD1H</v>
          </cell>
          <cell r="B2451">
            <v>6</v>
          </cell>
          <cell r="C2451">
            <v>3</v>
          </cell>
          <cell r="D2451" t="str">
            <v>LABOR</v>
          </cell>
          <cell r="E2451">
            <v>3</v>
          </cell>
          <cell r="F2451">
            <v>4</v>
          </cell>
        </row>
        <row r="2452">
          <cell r="A2452" t="str">
            <v>RPDPD1H</v>
          </cell>
          <cell r="B2452">
            <v>6</v>
          </cell>
          <cell r="C2452">
            <v>4</v>
          </cell>
          <cell r="D2452" t="str">
            <v>LABOR</v>
          </cell>
          <cell r="E2452">
            <v>1</v>
          </cell>
          <cell r="F2452">
            <v>1</v>
          </cell>
        </row>
        <row r="2453">
          <cell r="A2453" t="str">
            <v>RPDPD1H</v>
          </cell>
          <cell r="B2453">
            <v>8</v>
          </cell>
          <cell r="C2453">
            <v>2</v>
          </cell>
          <cell r="D2453" t="str">
            <v>LABOR</v>
          </cell>
          <cell r="E2453">
            <v>0</v>
          </cell>
          <cell r="F2453">
            <v>0</v>
          </cell>
        </row>
        <row r="2454">
          <cell r="A2454" t="str">
            <v>RPDPD1H</v>
          </cell>
          <cell r="B2454">
            <v>8</v>
          </cell>
          <cell r="C2454">
            <v>3</v>
          </cell>
          <cell r="D2454" t="str">
            <v>LABOR</v>
          </cell>
          <cell r="E2454">
            <v>0</v>
          </cell>
          <cell r="F2454">
            <v>0</v>
          </cell>
        </row>
        <row r="2455">
          <cell r="A2455" t="str">
            <v>RPDPD1H</v>
          </cell>
          <cell r="B2455">
            <v>12</v>
          </cell>
          <cell r="C2455">
            <v>2</v>
          </cell>
          <cell r="D2455" t="str">
            <v>LABOR</v>
          </cell>
          <cell r="E2455">
            <v>1</v>
          </cell>
          <cell r="F2455">
            <v>2</v>
          </cell>
        </row>
        <row r="2456">
          <cell r="A2456" t="str">
            <v>RPDPD1H</v>
          </cell>
          <cell r="B2456">
            <v>12</v>
          </cell>
          <cell r="C2456">
            <v>4</v>
          </cell>
          <cell r="D2456" t="str">
            <v>LABOR</v>
          </cell>
          <cell r="E2456">
            <v>1</v>
          </cell>
          <cell r="F2456">
            <v>1</v>
          </cell>
        </row>
        <row r="2457">
          <cell r="A2457" t="str">
            <v>RPDPD1H</v>
          </cell>
          <cell r="B2457">
            <v>12</v>
          </cell>
          <cell r="C2457">
            <v>6</v>
          </cell>
          <cell r="D2457" t="str">
            <v>LABOR</v>
          </cell>
          <cell r="E2457">
            <v>2</v>
          </cell>
          <cell r="F2457">
            <v>2</v>
          </cell>
        </row>
        <row r="2458">
          <cell r="A2458" t="str">
            <v>RPDPD1H</v>
          </cell>
          <cell r="B2458">
            <v>14</v>
          </cell>
          <cell r="C2458">
            <v>2</v>
          </cell>
          <cell r="D2458" t="str">
            <v>LABOR</v>
          </cell>
          <cell r="E2458">
            <v>0</v>
          </cell>
          <cell r="F2458">
            <v>1</v>
          </cell>
        </row>
        <row r="2459">
          <cell r="A2459" t="str">
            <v>RPDPD1H</v>
          </cell>
          <cell r="B2459">
            <v>18</v>
          </cell>
          <cell r="C2459">
            <v>3</v>
          </cell>
          <cell r="D2459" t="str">
            <v>LABOR</v>
          </cell>
          <cell r="E2459">
            <v>1</v>
          </cell>
          <cell r="F2459">
            <v>1</v>
          </cell>
        </row>
        <row r="2460">
          <cell r="A2460" t="str">
            <v>RPDPD1H</v>
          </cell>
          <cell r="B2460">
            <v>18</v>
          </cell>
          <cell r="C2460">
            <v>4</v>
          </cell>
          <cell r="D2460" t="str">
            <v>LABOR</v>
          </cell>
          <cell r="E2460">
            <v>3</v>
          </cell>
          <cell r="F2460">
            <v>3</v>
          </cell>
        </row>
        <row r="2461">
          <cell r="A2461" t="str">
            <v>RPDPD1H</v>
          </cell>
          <cell r="B2461">
            <v>24</v>
          </cell>
          <cell r="C2461">
            <v>2</v>
          </cell>
          <cell r="D2461" t="str">
            <v>LABOR</v>
          </cell>
          <cell r="E2461">
            <v>2</v>
          </cell>
          <cell r="F2461">
            <v>2</v>
          </cell>
        </row>
        <row r="2462">
          <cell r="A2462" t="str">
            <v>RPDPD1H</v>
          </cell>
          <cell r="B2462">
            <v>24</v>
          </cell>
          <cell r="C2462">
            <v>4</v>
          </cell>
          <cell r="D2462" t="str">
            <v>LABOR</v>
          </cell>
          <cell r="E2462">
            <v>1</v>
          </cell>
          <cell r="F2462">
            <v>1</v>
          </cell>
        </row>
        <row r="2463">
          <cell r="A2463" t="str">
            <v>RPDPD1H</v>
          </cell>
          <cell r="B2463">
            <v>24</v>
          </cell>
          <cell r="C2463">
            <v>6</v>
          </cell>
          <cell r="D2463" t="str">
            <v>LABOR</v>
          </cell>
          <cell r="E2463">
            <v>1</v>
          </cell>
          <cell r="F2463">
            <v>1</v>
          </cell>
        </row>
        <row r="2464">
          <cell r="A2464" t="str">
            <v>RPDPG2B</v>
          </cell>
          <cell r="B2464">
            <v>20</v>
          </cell>
          <cell r="C2464">
            <v>2</v>
          </cell>
          <cell r="D2464" t="str">
            <v>LABOR</v>
          </cell>
          <cell r="E2464">
            <v>1</v>
          </cell>
          <cell r="F2464">
            <v>2</v>
          </cell>
        </row>
        <row r="2465">
          <cell r="A2465" t="str">
            <v>RPDPG2B</v>
          </cell>
          <cell r="B2465">
            <v>20</v>
          </cell>
          <cell r="C2465">
            <v>3</v>
          </cell>
          <cell r="D2465" t="str">
            <v>LABOR</v>
          </cell>
          <cell r="E2465">
            <v>1</v>
          </cell>
          <cell r="F2465">
            <v>1</v>
          </cell>
        </row>
        <row r="2466">
          <cell r="A2466" t="str">
            <v>RPDPG2B</v>
          </cell>
          <cell r="B2466">
            <v>24</v>
          </cell>
          <cell r="C2466">
            <v>2</v>
          </cell>
          <cell r="D2466" t="str">
            <v>LABOR</v>
          </cell>
          <cell r="E2466">
            <v>1</v>
          </cell>
          <cell r="F2466">
            <v>1</v>
          </cell>
        </row>
        <row r="2467">
          <cell r="A2467" t="str">
            <v>RPDPG2B</v>
          </cell>
          <cell r="B2467">
            <v>24</v>
          </cell>
          <cell r="C2467">
            <v>8</v>
          </cell>
          <cell r="D2467" t="str">
            <v>LABOR</v>
          </cell>
          <cell r="E2467">
            <v>1</v>
          </cell>
          <cell r="F2467">
            <v>1</v>
          </cell>
        </row>
        <row r="2468">
          <cell r="A2468" t="str">
            <v>RPDPG2B</v>
          </cell>
          <cell r="B2468">
            <v>30</v>
          </cell>
          <cell r="C2468">
            <v>3</v>
          </cell>
          <cell r="D2468" t="str">
            <v>LABOR</v>
          </cell>
          <cell r="E2468">
            <v>1</v>
          </cell>
          <cell r="F2468">
            <v>1</v>
          </cell>
        </row>
        <row r="2469">
          <cell r="A2469" t="str">
            <v>RPDPG2B</v>
          </cell>
          <cell r="B2469">
            <v>30</v>
          </cell>
          <cell r="C2469">
            <v>12</v>
          </cell>
          <cell r="D2469" t="str">
            <v>LABOR</v>
          </cell>
          <cell r="E2469">
            <v>4</v>
          </cell>
          <cell r="F2469">
            <v>4</v>
          </cell>
        </row>
        <row r="2470">
          <cell r="A2470" t="str">
            <v>RPDPG2D</v>
          </cell>
          <cell r="B2470">
            <v>24</v>
          </cell>
          <cell r="C2470">
            <v>2</v>
          </cell>
          <cell r="D2470" t="str">
            <v>LABOR</v>
          </cell>
          <cell r="E2470">
            <v>7</v>
          </cell>
          <cell r="F2470">
            <v>7</v>
          </cell>
        </row>
        <row r="2471">
          <cell r="A2471" t="str">
            <v>RPDPG2D</v>
          </cell>
          <cell r="B2471">
            <v>24</v>
          </cell>
          <cell r="C2471">
            <v>8</v>
          </cell>
          <cell r="D2471" t="str">
            <v>LABOR</v>
          </cell>
          <cell r="E2471">
            <v>1</v>
          </cell>
          <cell r="F2471">
            <v>1</v>
          </cell>
        </row>
        <row r="2472">
          <cell r="A2472" t="str">
            <v>RPDPG2D</v>
          </cell>
          <cell r="B2472">
            <v>24</v>
          </cell>
          <cell r="C2472">
            <v>12</v>
          </cell>
          <cell r="D2472" t="str">
            <v>LABOR</v>
          </cell>
          <cell r="E2472">
            <v>1</v>
          </cell>
          <cell r="F2472">
            <v>1</v>
          </cell>
        </row>
        <row r="2473">
          <cell r="A2473" t="str">
            <v>RPDPG2H</v>
          </cell>
          <cell r="B2473">
            <v>24</v>
          </cell>
          <cell r="C2473">
            <v>12</v>
          </cell>
          <cell r="D2473" t="str">
            <v>LABOR</v>
          </cell>
          <cell r="E2473">
            <v>1</v>
          </cell>
          <cell r="F2473">
            <v>1</v>
          </cell>
        </row>
        <row r="2474">
          <cell r="A2474" t="str">
            <v>RPDUC2D</v>
          </cell>
          <cell r="B2474">
            <v>42</v>
          </cell>
          <cell r="C2474">
            <v>16</v>
          </cell>
          <cell r="D2474" t="str">
            <v>LABOR</v>
          </cell>
          <cell r="E2474">
            <v>1</v>
          </cell>
          <cell r="F2474">
            <v>1</v>
          </cell>
        </row>
        <row r="2475">
          <cell r="A2475" t="str">
            <v>RPDUC2D</v>
          </cell>
          <cell r="B2475">
            <v>42</v>
          </cell>
          <cell r="C2475">
            <v>30</v>
          </cell>
          <cell r="D2475" t="str">
            <v>LABOR</v>
          </cell>
          <cell r="E2475">
            <v>5</v>
          </cell>
          <cell r="F2475">
            <v>5</v>
          </cell>
        </row>
        <row r="2476">
          <cell r="A2476" t="str">
            <v>RPDXF0U</v>
          </cell>
          <cell r="B2476">
            <v>48</v>
          </cell>
          <cell r="C2476">
            <v>2</v>
          </cell>
          <cell r="D2476" t="str">
            <v>LABOR</v>
          </cell>
          <cell r="E2476">
            <v>1</v>
          </cell>
          <cell r="F2476">
            <v>5</v>
          </cell>
        </row>
        <row r="2477">
          <cell r="A2477" t="str">
            <v>RPDXF0U</v>
          </cell>
          <cell r="B2477">
            <v>48</v>
          </cell>
          <cell r="C2477">
            <v>12</v>
          </cell>
          <cell r="D2477" t="str">
            <v>LABOR</v>
          </cell>
          <cell r="E2477">
            <v>4</v>
          </cell>
          <cell r="F2477">
            <v>4</v>
          </cell>
        </row>
        <row r="2478">
          <cell r="A2478" t="str">
            <v>RPDXF0U</v>
          </cell>
          <cell r="B2478">
            <v>84</v>
          </cell>
          <cell r="C2478">
            <v>4</v>
          </cell>
          <cell r="D2478" t="str">
            <v>LABOR</v>
          </cell>
          <cell r="E2478">
            <v>2</v>
          </cell>
          <cell r="F2478">
            <v>2</v>
          </cell>
        </row>
        <row r="2479">
          <cell r="A2479" t="str">
            <v>RPDXF0U</v>
          </cell>
          <cell r="B2479">
            <v>84</v>
          </cell>
          <cell r="C2479">
            <v>6</v>
          </cell>
          <cell r="D2479" t="str">
            <v>LABOR</v>
          </cell>
          <cell r="E2479">
            <v>2</v>
          </cell>
          <cell r="F2479">
            <v>2</v>
          </cell>
        </row>
        <row r="2480">
          <cell r="A2480" t="str">
            <v>RPDXF0U</v>
          </cell>
          <cell r="B2480">
            <v>84</v>
          </cell>
          <cell r="C2480">
            <v>10</v>
          </cell>
          <cell r="D2480" t="str">
            <v>LABOR</v>
          </cell>
          <cell r="E2480">
            <v>6</v>
          </cell>
          <cell r="F2480">
            <v>6</v>
          </cell>
        </row>
        <row r="2481">
          <cell r="A2481" t="str">
            <v>RPDXF0U</v>
          </cell>
          <cell r="B2481">
            <v>84</v>
          </cell>
          <cell r="C2481">
            <v>14</v>
          </cell>
          <cell r="D2481" t="str">
            <v>LABOR</v>
          </cell>
          <cell r="E2481">
            <v>0</v>
          </cell>
          <cell r="F2481">
            <v>5</v>
          </cell>
        </row>
        <row r="2482">
          <cell r="A2482" t="str">
            <v>RPDXF0U</v>
          </cell>
          <cell r="B2482">
            <v>84</v>
          </cell>
          <cell r="C2482">
            <v>24</v>
          </cell>
          <cell r="D2482" t="str">
            <v>LABOR</v>
          </cell>
          <cell r="E2482">
            <v>2</v>
          </cell>
          <cell r="F2482">
            <v>3</v>
          </cell>
        </row>
        <row r="2483">
          <cell r="A2483" t="str">
            <v>RPDXF0U</v>
          </cell>
          <cell r="B2483">
            <v>84</v>
          </cell>
          <cell r="C2483">
            <v>36</v>
          </cell>
          <cell r="D2483" t="str">
            <v>LABOR</v>
          </cell>
          <cell r="E2483">
            <v>6</v>
          </cell>
          <cell r="F2483">
            <v>6</v>
          </cell>
        </row>
        <row r="2484">
          <cell r="A2484" t="str">
            <v>RPDXF0U</v>
          </cell>
          <cell r="B2484">
            <v>84</v>
          </cell>
          <cell r="C2484">
            <v>48</v>
          </cell>
          <cell r="D2484" t="str">
            <v>LABOR</v>
          </cell>
          <cell r="E2484">
            <v>3</v>
          </cell>
          <cell r="F2484">
            <v>3</v>
          </cell>
        </row>
        <row r="2485">
          <cell r="A2485" t="str">
            <v>RPDXH0V</v>
          </cell>
          <cell r="B2485">
            <v>48</v>
          </cell>
          <cell r="C2485">
            <v>12</v>
          </cell>
          <cell r="D2485" t="str">
            <v>LABOR</v>
          </cell>
          <cell r="E2485">
            <v>1</v>
          </cell>
          <cell r="F2485">
            <v>1</v>
          </cell>
        </row>
        <row r="2486">
          <cell r="A2486" t="str">
            <v>RPDXH0V</v>
          </cell>
          <cell r="B2486">
            <v>48</v>
          </cell>
          <cell r="C2486">
            <v>16</v>
          </cell>
          <cell r="D2486" t="str">
            <v>LABOR</v>
          </cell>
          <cell r="E2486">
            <v>1</v>
          </cell>
          <cell r="F2486">
            <v>1</v>
          </cell>
        </row>
        <row r="2487">
          <cell r="A2487" t="str">
            <v>RPDXH0V</v>
          </cell>
          <cell r="B2487">
            <v>48</v>
          </cell>
          <cell r="C2487">
            <v>30</v>
          </cell>
          <cell r="D2487" t="str">
            <v>LABOR</v>
          </cell>
          <cell r="E2487">
            <v>7</v>
          </cell>
          <cell r="F2487">
            <v>11</v>
          </cell>
        </row>
        <row r="2488">
          <cell r="A2488" t="str">
            <v>RPDXH0V</v>
          </cell>
          <cell r="B2488">
            <v>48</v>
          </cell>
          <cell r="C2488">
            <v>36</v>
          </cell>
          <cell r="D2488" t="str">
            <v>LABOR</v>
          </cell>
          <cell r="E2488">
            <v>1</v>
          </cell>
          <cell r="F2488">
            <v>2</v>
          </cell>
        </row>
        <row r="2489">
          <cell r="A2489" t="str">
            <v>RPDXH0V</v>
          </cell>
          <cell r="B2489">
            <v>60</v>
          </cell>
          <cell r="C2489">
            <v>12</v>
          </cell>
          <cell r="D2489" t="str">
            <v>LABOR</v>
          </cell>
          <cell r="E2489">
            <v>1</v>
          </cell>
          <cell r="F2489">
            <v>1</v>
          </cell>
        </row>
        <row r="2490">
          <cell r="A2490" t="str">
            <v>RPDXH0V</v>
          </cell>
          <cell r="B2490">
            <v>60</v>
          </cell>
          <cell r="C2490">
            <v>18</v>
          </cell>
          <cell r="D2490" t="str">
            <v>LABOR</v>
          </cell>
          <cell r="E2490">
            <v>2</v>
          </cell>
          <cell r="F2490">
            <v>2</v>
          </cell>
        </row>
        <row r="2491">
          <cell r="A2491" t="str">
            <v>RPDXH0V</v>
          </cell>
          <cell r="B2491">
            <v>60</v>
          </cell>
          <cell r="C2491">
            <v>30</v>
          </cell>
          <cell r="D2491" t="str">
            <v>LABOR</v>
          </cell>
          <cell r="E2491">
            <v>4</v>
          </cell>
          <cell r="F2491">
            <v>6</v>
          </cell>
        </row>
        <row r="2492">
          <cell r="A2492" t="str">
            <v>RPDXH0V</v>
          </cell>
          <cell r="B2492">
            <v>60</v>
          </cell>
          <cell r="C2492">
            <v>36</v>
          </cell>
          <cell r="D2492" t="str">
            <v>LABOR</v>
          </cell>
          <cell r="E2492">
            <v>3</v>
          </cell>
          <cell r="F2492">
            <v>4</v>
          </cell>
        </row>
        <row r="2493">
          <cell r="A2493" t="str">
            <v>RPDXH0V</v>
          </cell>
          <cell r="B2493">
            <v>66</v>
          </cell>
          <cell r="C2493">
            <v>12</v>
          </cell>
          <cell r="D2493" t="str">
            <v>LABOR</v>
          </cell>
          <cell r="E2493">
            <v>1</v>
          </cell>
          <cell r="F2493">
            <v>1</v>
          </cell>
        </row>
        <row r="2494">
          <cell r="A2494" t="str">
            <v>RPDXH0V</v>
          </cell>
          <cell r="B2494">
            <v>66</v>
          </cell>
          <cell r="C2494">
            <v>30</v>
          </cell>
          <cell r="D2494" t="str">
            <v>LABOR</v>
          </cell>
          <cell r="E2494">
            <v>5</v>
          </cell>
          <cell r="F2494">
            <v>5</v>
          </cell>
        </row>
        <row r="2495">
          <cell r="A2495" t="str">
            <v>RPDXH0V</v>
          </cell>
          <cell r="B2495">
            <v>66</v>
          </cell>
          <cell r="C2495">
            <v>36</v>
          </cell>
          <cell r="D2495" t="str">
            <v>LABOR</v>
          </cell>
          <cell r="E2495">
            <v>2</v>
          </cell>
          <cell r="F2495">
            <v>2</v>
          </cell>
        </row>
        <row r="2496">
          <cell r="A2496" t="str">
            <v>RPDXH0V</v>
          </cell>
          <cell r="B2496">
            <v>72</v>
          </cell>
          <cell r="C2496">
            <v>18</v>
          </cell>
          <cell r="D2496" t="str">
            <v>LABOR</v>
          </cell>
          <cell r="E2496">
            <v>3</v>
          </cell>
          <cell r="F2496">
            <v>3</v>
          </cell>
        </row>
        <row r="2497">
          <cell r="A2497" t="str">
            <v>SAP083</v>
          </cell>
          <cell r="B2497">
            <v>2</v>
          </cell>
          <cell r="C2497">
            <v>0.5</v>
          </cell>
          <cell r="D2497" t="str">
            <v>L602</v>
          </cell>
          <cell r="E2497">
            <v>1</v>
          </cell>
          <cell r="F2497">
            <v>0</v>
          </cell>
        </row>
        <row r="2498">
          <cell r="A2498" t="str">
            <v>SAP083</v>
          </cell>
          <cell r="B2498">
            <v>2</v>
          </cell>
          <cell r="C2498">
            <v>0.75</v>
          </cell>
          <cell r="D2498" t="str">
            <v>L602</v>
          </cell>
          <cell r="E2498">
            <v>2</v>
          </cell>
          <cell r="F2498">
            <v>0</v>
          </cell>
        </row>
        <row r="2499">
          <cell r="A2499" t="str">
            <v>SAP083</v>
          </cell>
          <cell r="B2499">
            <v>2</v>
          </cell>
          <cell r="C2499">
            <v>1</v>
          </cell>
          <cell r="D2499" t="str">
            <v>L602</v>
          </cell>
          <cell r="E2499">
            <v>1</v>
          </cell>
          <cell r="F2499">
            <v>0</v>
          </cell>
        </row>
        <row r="2500">
          <cell r="A2500" t="str">
            <v>SAP083</v>
          </cell>
          <cell r="B2500">
            <v>2</v>
          </cell>
          <cell r="C2500">
            <v>1.5</v>
          </cell>
          <cell r="D2500" t="str">
            <v>L602</v>
          </cell>
          <cell r="E2500">
            <v>1</v>
          </cell>
          <cell r="F2500">
            <v>0</v>
          </cell>
        </row>
        <row r="2501">
          <cell r="A2501" t="str">
            <v>SCCJ01</v>
          </cell>
          <cell r="B2501">
            <v>0.5</v>
          </cell>
          <cell r="C2501">
            <v>0</v>
          </cell>
          <cell r="D2501" t="str">
            <v>L403</v>
          </cell>
          <cell r="E2501">
            <v>0</v>
          </cell>
          <cell r="F2501">
            <v>2</v>
          </cell>
        </row>
        <row r="2502">
          <cell r="A2502" t="str">
            <v>SCCJ01</v>
          </cell>
          <cell r="B2502">
            <v>0.75</v>
          </cell>
          <cell r="C2502">
            <v>0</v>
          </cell>
          <cell r="D2502" t="str">
            <v>L403</v>
          </cell>
          <cell r="E2502">
            <v>4</v>
          </cell>
          <cell r="F2502">
            <v>5</v>
          </cell>
        </row>
        <row r="2503">
          <cell r="A2503" t="str">
            <v>SCCJ01</v>
          </cell>
          <cell r="B2503">
            <v>1</v>
          </cell>
          <cell r="C2503">
            <v>0</v>
          </cell>
          <cell r="D2503" t="str">
            <v>L403</v>
          </cell>
          <cell r="E2503">
            <v>6</v>
          </cell>
          <cell r="F2503">
            <v>5</v>
          </cell>
        </row>
        <row r="2504">
          <cell r="A2504" t="str">
            <v>SCCJ01</v>
          </cell>
          <cell r="B2504">
            <v>1.5</v>
          </cell>
          <cell r="C2504">
            <v>0</v>
          </cell>
          <cell r="D2504" t="str">
            <v>L403</v>
          </cell>
          <cell r="E2504">
            <v>4</v>
          </cell>
          <cell r="F2504">
            <v>4</v>
          </cell>
        </row>
        <row r="2505">
          <cell r="A2505" t="str">
            <v>SCCK01</v>
          </cell>
          <cell r="B2505">
            <v>0.75</v>
          </cell>
          <cell r="C2505">
            <v>0</v>
          </cell>
          <cell r="D2505" t="str">
            <v>L403</v>
          </cell>
          <cell r="E2505">
            <v>0</v>
          </cell>
          <cell r="F2505">
            <v>2</v>
          </cell>
        </row>
        <row r="2506">
          <cell r="A2506" t="str">
            <v>SCCK01</v>
          </cell>
          <cell r="B2506">
            <v>1</v>
          </cell>
          <cell r="C2506">
            <v>0</v>
          </cell>
          <cell r="D2506" t="str">
            <v>L403</v>
          </cell>
          <cell r="E2506">
            <v>8</v>
          </cell>
          <cell r="F2506">
            <v>15</v>
          </cell>
        </row>
        <row r="2507">
          <cell r="A2507" t="str">
            <v>SCDJ01</v>
          </cell>
          <cell r="B2507">
            <v>0.5</v>
          </cell>
          <cell r="C2507">
            <v>0</v>
          </cell>
          <cell r="D2507" t="str">
            <v>L403</v>
          </cell>
          <cell r="E2507">
            <v>0</v>
          </cell>
          <cell r="F2507">
            <v>1</v>
          </cell>
        </row>
        <row r="2508">
          <cell r="A2508" t="str">
            <v>SCDJ01</v>
          </cell>
          <cell r="B2508">
            <v>0.75</v>
          </cell>
          <cell r="C2508">
            <v>0</v>
          </cell>
          <cell r="D2508" t="str">
            <v>L403</v>
          </cell>
          <cell r="E2508">
            <v>2</v>
          </cell>
          <cell r="F2508">
            <v>6</v>
          </cell>
        </row>
        <row r="2509">
          <cell r="A2509" t="str">
            <v>SCDJ01</v>
          </cell>
          <cell r="B2509">
            <v>1</v>
          </cell>
          <cell r="C2509">
            <v>0</v>
          </cell>
          <cell r="D2509" t="str">
            <v>L403</v>
          </cell>
          <cell r="E2509">
            <v>1</v>
          </cell>
          <cell r="F2509">
            <v>3</v>
          </cell>
        </row>
        <row r="2510">
          <cell r="A2510" t="str">
            <v>SCLJ01</v>
          </cell>
          <cell r="B2510">
            <v>0.75</v>
          </cell>
          <cell r="C2510">
            <v>0</v>
          </cell>
          <cell r="D2510" t="str">
            <v>L404</v>
          </cell>
          <cell r="E2510">
            <v>0</v>
          </cell>
          <cell r="F2510">
            <v>10</v>
          </cell>
        </row>
        <row r="2511">
          <cell r="A2511" t="str">
            <v>SCLJ01</v>
          </cell>
          <cell r="B2511">
            <v>1</v>
          </cell>
          <cell r="C2511">
            <v>0</v>
          </cell>
          <cell r="D2511" t="str">
            <v>L404</v>
          </cell>
          <cell r="E2511">
            <v>1</v>
          </cell>
          <cell r="F2511">
            <v>2</v>
          </cell>
        </row>
        <row r="2512">
          <cell r="A2512" t="str">
            <v>SCSJ04</v>
          </cell>
          <cell r="B2512">
            <v>0.75</v>
          </cell>
          <cell r="C2512">
            <v>0</v>
          </cell>
          <cell r="D2512" t="str">
            <v>L405</v>
          </cell>
          <cell r="E2512">
            <v>5</v>
          </cell>
          <cell r="F2512">
            <v>10</v>
          </cell>
        </row>
        <row r="2513">
          <cell r="A2513" t="str">
            <v>SCSJ04</v>
          </cell>
          <cell r="B2513">
            <v>1</v>
          </cell>
          <cell r="C2513">
            <v>0</v>
          </cell>
          <cell r="D2513" t="str">
            <v>L405</v>
          </cell>
          <cell r="E2513">
            <v>4</v>
          </cell>
          <cell r="F2513">
            <v>4</v>
          </cell>
        </row>
        <row r="2514">
          <cell r="A2514" t="str">
            <v>SCSJ04</v>
          </cell>
          <cell r="B2514">
            <v>1.5</v>
          </cell>
          <cell r="C2514">
            <v>0</v>
          </cell>
          <cell r="D2514" t="str">
            <v>L405</v>
          </cell>
          <cell r="E2514">
            <v>1</v>
          </cell>
          <cell r="F2514">
            <v>2</v>
          </cell>
        </row>
        <row r="2515">
          <cell r="A2515" t="str">
            <v>SDCJ01</v>
          </cell>
          <cell r="B2515">
            <v>0.25</v>
          </cell>
          <cell r="C2515">
            <v>0</v>
          </cell>
          <cell r="D2515" t="str">
            <v>L403</v>
          </cell>
          <cell r="E2515">
            <v>1</v>
          </cell>
          <cell r="F2515">
            <v>2</v>
          </cell>
        </row>
        <row r="2516">
          <cell r="A2516" t="str">
            <v>SDCJ01</v>
          </cell>
          <cell r="B2516">
            <v>0.5</v>
          </cell>
          <cell r="C2516">
            <v>0</v>
          </cell>
          <cell r="D2516" t="str">
            <v>L403</v>
          </cell>
          <cell r="E2516">
            <v>12</v>
          </cell>
          <cell r="F2516">
            <v>20</v>
          </cell>
        </row>
        <row r="2517">
          <cell r="A2517" t="str">
            <v>SDCJ01</v>
          </cell>
          <cell r="B2517">
            <v>0.75</v>
          </cell>
          <cell r="C2517">
            <v>0</v>
          </cell>
          <cell r="D2517" t="str">
            <v>L403</v>
          </cell>
          <cell r="E2517">
            <v>211</v>
          </cell>
          <cell r="F2517">
            <v>214</v>
          </cell>
        </row>
        <row r="2518">
          <cell r="A2518" t="str">
            <v>SDCJ01</v>
          </cell>
          <cell r="B2518">
            <v>1</v>
          </cell>
          <cell r="C2518">
            <v>0</v>
          </cell>
          <cell r="D2518" t="str">
            <v>L403</v>
          </cell>
          <cell r="E2518">
            <v>381</v>
          </cell>
          <cell r="F2518">
            <v>386</v>
          </cell>
        </row>
        <row r="2519">
          <cell r="A2519" t="str">
            <v>SDCJ01</v>
          </cell>
          <cell r="B2519">
            <v>1.5</v>
          </cell>
          <cell r="C2519">
            <v>0</v>
          </cell>
          <cell r="D2519" t="str">
            <v>L403</v>
          </cell>
          <cell r="E2519">
            <v>262</v>
          </cell>
          <cell r="F2519">
            <v>265</v>
          </cell>
        </row>
        <row r="2520">
          <cell r="A2520" t="str">
            <v>SDCK01</v>
          </cell>
          <cell r="B2520">
            <v>0.25</v>
          </cell>
          <cell r="C2520">
            <v>0</v>
          </cell>
          <cell r="D2520" t="str">
            <v>L403</v>
          </cell>
          <cell r="E2520">
            <v>2</v>
          </cell>
          <cell r="F2520">
            <v>7</v>
          </cell>
        </row>
        <row r="2521">
          <cell r="A2521" t="str">
            <v>SDCK01</v>
          </cell>
          <cell r="B2521">
            <v>0.5</v>
          </cell>
          <cell r="C2521">
            <v>0</v>
          </cell>
          <cell r="D2521" t="str">
            <v>L403</v>
          </cell>
          <cell r="E2521">
            <v>21</v>
          </cell>
          <cell r="F2521">
            <v>22</v>
          </cell>
        </row>
        <row r="2522">
          <cell r="A2522" t="str">
            <v>SDCK01</v>
          </cell>
          <cell r="B2522">
            <v>0.75</v>
          </cell>
          <cell r="C2522">
            <v>0</v>
          </cell>
          <cell r="D2522" t="str">
            <v>L403</v>
          </cell>
          <cell r="E2522">
            <v>56</v>
          </cell>
          <cell r="F2522">
            <v>71</v>
          </cell>
        </row>
        <row r="2523">
          <cell r="A2523" t="str">
            <v>SDCK01</v>
          </cell>
          <cell r="B2523">
            <v>1</v>
          </cell>
          <cell r="C2523">
            <v>0</v>
          </cell>
          <cell r="D2523" t="str">
            <v>L403</v>
          </cell>
          <cell r="E2523">
            <v>96</v>
          </cell>
          <cell r="F2523">
            <v>99</v>
          </cell>
        </row>
        <row r="2524">
          <cell r="A2524" t="str">
            <v>SDCK01</v>
          </cell>
          <cell r="B2524">
            <v>1.5</v>
          </cell>
          <cell r="C2524">
            <v>0</v>
          </cell>
          <cell r="D2524" t="str">
            <v>L403</v>
          </cell>
          <cell r="E2524">
            <v>9</v>
          </cell>
          <cell r="F2524">
            <v>10</v>
          </cell>
        </row>
        <row r="2525">
          <cell r="A2525" t="str">
            <v>SDDJ01</v>
          </cell>
          <cell r="B2525">
            <v>0.25</v>
          </cell>
          <cell r="C2525">
            <v>0</v>
          </cell>
          <cell r="D2525" t="str">
            <v>L403</v>
          </cell>
          <cell r="E2525">
            <v>6</v>
          </cell>
          <cell r="F2525">
            <v>10</v>
          </cell>
        </row>
        <row r="2526">
          <cell r="A2526" t="str">
            <v>SDDJ01</v>
          </cell>
          <cell r="B2526">
            <v>0.5</v>
          </cell>
          <cell r="C2526">
            <v>0</v>
          </cell>
          <cell r="D2526" t="str">
            <v>L403</v>
          </cell>
          <cell r="E2526">
            <v>6</v>
          </cell>
          <cell r="F2526">
            <v>8</v>
          </cell>
        </row>
        <row r="2527">
          <cell r="A2527" t="str">
            <v>SDDJ01</v>
          </cell>
          <cell r="B2527">
            <v>0.75</v>
          </cell>
          <cell r="C2527">
            <v>0</v>
          </cell>
          <cell r="D2527" t="str">
            <v>L403</v>
          </cell>
          <cell r="E2527">
            <v>39</v>
          </cell>
          <cell r="F2527">
            <v>40</v>
          </cell>
        </row>
        <row r="2528">
          <cell r="A2528" t="str">
            <v>SDDJ01</v>
          </cell>
          <cell r="B2528">
            <v>1</v>
          </cell>
          <cell r="C2528">
            <v>0</v>
          </cell>
          <cell r="D2528" t="str">
            <v>L403</v>
          </cell>
          <cell r="E2528">
            <v>3</v>
          </cell>
          <cell r="F2528">
            <v>4</v>
          </cell>
        </row>
        <row r="2529">
          <cell r="A2529" t="str">
            <v>SDLJ01</v>
          </cell>
          <cell r="B2529">
            <v>0.75</v>
          </cell>
          <cell r="C2529">
            <v>0</v>
          </cell>
          <cell r="D2529" t="str">
            <v>L404</v>
          </cell>
          <cell r="E2529">
            <v>1</v>
          </cell>
          <cell r="F2529">
            <v>7</v>
          </cell>
        </row>
        <row r="2530">
          <cell r="A2530" t="str">
            <v>SDLJ01</v>
          </cell>
          <cell r="B2530">
            <v>1</v>
          </cell>
          <cell r="C2530">
            <v>0</v>
          </cell>
          <cell r="D2530" t="str">
            <v>L404</v>
          </cell>
          <cell r="E2530">
            <v>7</v>
          </cell>
          <cell r="F2530">
            <v>8</v>
          </cell>
        </row>
        <row r="2531">
          <cell r="A2531" t="str">
            <v>SDLJ01</v>
          </cell>
          <cell r="B2531">
            <v>1.5</v>
          </cell>
          <cell r="C2531">
            <v>0</v>
          </cell>
          <cell r="D2531" t="str">
            <v>L404</v>
          </cell>
          <cell r="E2531">
            <v>1</v>
          </cell>
          <cell r="F2531">
            <v>1</v>
          </cell>
        </row>
        <row r="2532">
          <cell r="A2532" t="str">
            <v>SDLJ01A</v>
          </cell>
          <cell r="B2532">
            <v>1</v>
          </cell>
          <cell r="C2532">
            <v>0</v>
          </cell>
          <cell r="D2532" t="str">
            <v>L404</v>
          </cell>
          <cell r="E2532">
            <v>7</v>
          </cell>
          <cell r="F2532">
            <v>7</v>
          </cell>
        </row>
        <row r="2533">
          <cell r="A2533" t="str">
            <v>SDP082</v>
          </cell>
          <cell r="B2533">
            <v>0.75</v>
          </cell>
          <cell r="C2533">
            <v>0</v>
          </cell>
          <cell r="D2533" t="str">
            <v>L602</v>
          </cell>
          <cell r="E2533">
            <v>1</v>
          </cell>
          <cell r="F2533">
            <v>0</v>
          </cell>
        </row>
        <row r="2534">
          <cell r="A2534" t="str">
            <v>SDSJ03</v>
          </cell>
          <cell r="B2534">
            <v>0.5</v>
          </cell>
          <cell r="C2534">
            <v>0</v>
          </cell>
          <cell r="D2534" t="str">
            <v>L405</v>
          </cell>
          <cell r="E2534">
            <v>0</v>
          </cell>
          <cell r="F2534">
            <v>5</v>
          </cell>
        </row>
        <row r="2535">
          <cell r="A2535" t="str">
            <v>SDSJ03</v>
          </cell>
          <cell r="B2535">
            <v>0.75</v>
          </cell>
          <cell r="C2535">
            <v>0</v>
          </cell>
          <cell r="D2535" t="str">
            <v>L405</v>
          </cell>
          <cell r="E2535">
            <v>7</v>
          </cell>
          <cell r="F2535">
            <v>9</v>
          </cell>
        </row>
        <row r="2536">
          <cell r="A2536" t="str">
            <v>SDSJ03</v>
          </cell>
          <cell r="B2536">
            <v>1</v>
          </cell>
          <cell r="C2536">
            <v>0</v>
          </cell>
          <cell r="D2536" t="str">
            <v>L405</v>
          </cell>
          <cell r="E2536">
            <v>5</v>
          </cell>
          <cell r="F2536">
            <v>7</v>
          </cell>
        </row>
        <row r="2537">
          <cell r="A2537" t="str">
            <v>SDSJ03</v>
          </cell>
          <cell r="B2537">
            <v>1.5</v>
          </cell>
          <cell r="C2537">
            <v>0</v>
          </cell>
          <cell r="D2537" t="str">
            <v>L405</v>
          </cell>
          <cell r="E2537">
            <v>7</v>
          </cell>
          <cell r="F2537">
            <v>7</v>
          </cell>
        </row>
        <row r="2538">
          <cell r="A2538" t="str">
            <v>SDSJ04</v>
          </cell>
          <cell r="B2538">
            <v>0.5</v>
          </cell>
          <cell r="C2538">
            <v>0</v>
          </cell>
          <cell r="D2538" t="str">
            <v>L405</v>
          </cell>
          <cell r="E2538">
            <v>3</v>
          </cell>
          <cell r="F2538">
            <v>12</v>
          </cell>
        </row>
        <row r="2539">
          <cell r="A2539" t="str">
            <v>SDSJ04</v>
          </cell>
          <cell r="B2539">
            <v>0.75</v>
          </cell>
          <cell r="C2539">
            <v>0</v>
          </cell>
          <cell r="D2539" t="str">
            <v>L405</v>
          </cell>
          <cell r="E2539">
            <v>105</v>
          </cell>
          <cell r="F2539">
            <v>103</v>
          </cell>
        </row>
        <row r="2540">
          <cell r="A2540" t="str">
            <v>SDSJ04</v>
          </cell>
          <cell r="B2540">
            <v>1</v>
          </cell>
          <cell r="C2540">
            <v>0</v>
          </cell>
          <cell r="D2540" t="str">
            <v>L405</v>
          </cell>
          <cell r="E2540">
            <v>42</v>
          </cell>
          <cell r="F2540">
            <v>40</v>
          </cell>
        </row>
        <row r="2541">
          <cell r="A2541" t="str">
            <v>SDSJ04</v>
          </cell>
          <cell r="B2541">
            <v>1.5</v>
          </cell>
          <cell r="C2541">
            <v>0</v>
          </cell>
          <cell r="D2541" t="str">
            <v>L405</v>
          </cell>
          <cell r="E2541">
            <v>6</v>
          </cell>
          <cell r="F2541">
            <v>8</v>
          </cell>
        </row>
        <row r="2542">
          <cell r="A2542" t="str">
            <v>SFCJ01</v>
          </cell>
          <cell r="B2542">
            <v>0.5</v>
          </cell>
          <cell r="C2542">
            <v>0</v>
          </cell>
          <cell r="D2542" t="str">
            <v>L403</v>
          </cell>
          <cell r="E2542">
            <v>3</v>
          </cell>
          <cell r="F2542">
            <v>11</v>
          </cell>
        </row>
        <row r="2543">
          <cell r="A2543" t="str">
            <v>SFCJ01</v>
          </cell>
          <cell r="B2543">
            <v>0.75</v>
          </cell>
          <cell r="C2543">
            <v>0</v>
          </cell>
          <cell r="D2543" t="str">
            <v>L403</v>
          </cell>
          <cell r="E2543">
            <v>52</v>
          </cell>
          <cell r="F2543">
            <v>68</v>
          </cell>
        </row>
        <row r="2544">
          <cell r="A2544" t="str">
            <v>SFCJ01</v>
          </cell>
          <cell r="B2544">
            <v>1</v>
          </cell>
          <cell r="C2544">
            <v>0</v>
          </cell>
          <cell r="D2544" t="str">
            <v>L403</v>
          </cell>
          <cell r="E2544">
            <v>36</v>
          </cell>
          <cell r="F2544">
            <v>94</v>
          </cell>
        </row>
        <row r="2545">
          <cell r="A2545" t="str">
            <v>SFCJ01</v>
          </cell>
          <cell r="B2545">
            <v>1.5</v>
          </cell>
          <cell r="C2545">
            <v>0</v>
          </cell>
          <cell r="D2545" t="str">
            <v>L403</v>
          </cell>
          <cell r="E2545">
            <v>58</v>
          </cell>
          <cell r="F2545">
            <v>62</v>
          </cell>
        </row>
        <row r="2546">
          <cell r="A2546" t="str">
            <v>SFCK01</v>
          </cell>
          <cell r="B2546">
            <v>0.75</v>
          </cell>
          <cell r="C2546">
            <v>0</v>
          </cell>
          <cell r="D2546" t="str">
            <v>L403</v>
          </cell>
          <cell r="E2546">
            <v>10</v>
          </cell>
          <cell r="F2546">
            <v>14</v>
          </cell>
        </row>
        <row r="2547">
          <cell r="A2547" t="str">
            <v>SFCK01</v>
          </cell>
          <cell r="B2547">
            <v>1</v>
          </cell>
          <cell r="C2547">
            <v>0</v>
          </cell>
          <cell r="D2547" t="str">
            <v>L403</v>
          </cell>
          <cell r="E2547">
            <v>11</v>
          </cell>
          <cell r="F2547">
            <v>30</v>
          </cell>
        </row>
        <row r="2548">
          <cell r="A2548" t="str">
            <v>SFCK01</v>
          </cell>
          <cell r="B2548">
            <v>1.5</v>
          </cell>
          <cell r="C2548">
            <v>0</v>
          </cell>
          <cell r="D2548" t="str">
            <v>L403</v>
          </cell>
          <cell r="E2548">
            <v>3</v>
          </cell>
          <cell r="F2548">
            <v>3</v>
          </cell>
        </row>
        <row r="2549">
          <cell r="A2549" t="str">
            <v>SFDJ01</v>
          </cell>
          <cell r="B2549">
            <v>0.75</v>
          </cell>
          <cell r="C2549">
            <v>0</v>
          </cell>
          <cell r="D2549" t="str">
            <v>L403</v>
          </cell>
          <cell r="E2549">
            <v>20</v>
          </cell>
          <cell r="F2549">
            <v>22</v>
          </cell>
        </row>
        <row r="2550">
          <cell r="A2550" t="str">
            <v>SFDJ01</v>
          </cell>
          <cell r="B2550">
            <v>1</v>
          </cell>
          <cell r="C2550">
            <v>0</v>
          </cell>
          <cell r="D2550" t="str">
            <v>L403</v>
          </cell>
          <cell r="E2550">
            <v>5</v>
          </cell>
          <cell r="F2550">
            <v>7</v>
          </cell>
        </row>
        <row r="2551">
          <cell r="A2551" t="str">
            <v>SFLJ01</v>
          </cell>
          <cell r="B2551">
            <v>0.75</v>
          </cell>
          <cell r="C2551">
            <v>0</v>
          </cell>
          <cell r="D2551" t="str">
            <v>L404</v>
          </cell>
          <cell r="E2551">
            <v>3</v>
          </cell>
          <cell r="F2551">
            <v>7</v>
          </cell>
        </row>
        <row r="2552">
          <cell r="A2552" t="str">
            <v>SFLJ01</v>
          </cell>
          <cell r="B2552">
            <v>1</v>
          </cell>
          <cell r="C2552">
            <v>0</v>
          </cell>
          <cell r="D2552" t="str">
            <v>L404</v>
          </cell>
          <cell r="E2552">
            <v>3</v>
          </cell>
          <cell r="F2552">
            <v>6</v>
          </cell>
        </row>
        <row r="2553">
          <cell r="A2553" t="str">
            <v>SFLJ01A</v>
          </cell>
          <cell r="B2553">
            <v>1</v>
          </cell>
          <cell r="C2553">
            <v>0</v>
          </cell>
          <cell r="D2553" t="str">
            <v>L404</v>
          </cell>
          <cell r="E2553">
            <v>1</v>
          </cell>
          <cell r="F2553">
            <v>3</v>
          </cell>
        </row>
        <row r="2554">
          <cell r="A2554" t="str">
            <v>SFP043</v>
          </cell>
          <cell r="B2554">
            <v>3</v>
          </cell>
          <cell r="C2554">
            <v>0</v>
          </cell>
          <cell r="D2554" t="str">
            <v>L602</v>
          </cell>
          <cell r="E2554">
            <v>2</v>
          </cell>
          <cell r="F2554">
            <v>0</v>
          </cell>
        </row>
        <row r="2555">
          <cell r="A2555" t="str">
            <v>SFP043</v>
          </cell>
          <cell r="B2555">
            <v>6</v>
          </cell>
          <cell r="C2555">
            <v>0</v>
          </cell>
          <cell r="D2555" t="str">
            <v>L602</v>
          </cell>
          <cell r="E2555">
            <v>2</v>
          </cell>
          <cell r="F2555">
            <v>0</v>
          </cell>
        </row>
        <row r="2556">
          <cell r="A2556" t="str">
            <v>SFP043</v>
          </cell>
          <cell r="B2556">
            <v>8</v>
          </cell>
          <cell r="C2556">
            <v>0</v>
          </cell>
          <cell r="D2556" t="str">
            <v>L602</v>
          </cell>
          <cell r="E2556">
            <v>2</v>
          </cell>
          <cell r="F2556">
            <v>0</v>
          </cell>
        </row>
        <row r="2557">
          <cell r="A2557" t="str">
            <v>SFP082</v>
          </cell>
          <cell r="B2557">
            <v>0.75</v>
          </cell>
          <cell r="C2557">
            <v>0</v>
          </cell>
          <cell r="D2557" t="str">
            <v>L602</v>
          </cell>
          <cell r="E2557">
            <v>2</v>
          </cell>
          <cell r="F2557">
            <v>0</v>
          </cell>
        </row>
        <row r="2558">
          <cell r="A2558" t="str">
            <v>SFP082</v>
          </cell>
          <cell r="B2558">
            <v>1</v>
          </cell>
          <cell r="C2558">
            <v>0</v>
          </cell>
          <cell r="D2558" t="str">
            <v>L602</v>
          </cell>
          <cell r="E2558">
            <v>0</v>
          </cell>
          <cell r="F2558">
            <v>0</v>
          </cell>
        </row>
        <row r="2559">
          <cell r="A2559" t="str">
            <v>SFSJ03</v>
          </cell>
          <cell r="B2559">
            <v>0.75</v>
          </cell>
          <cell r="C2559">
            <v>0</v>
          </cell>
          <cell r="D2559" t="str">
            <v>L405</v>
          </cell>
          <cell r="E2559">
            <v>3</v>
          </cell>
          <cell r="F2559">
            <v>5</v>
          </cell>
        </row>
        <row r="2560">
          <cell r="A2560" t="str">
            <v>SFSJ04</v>
          </cell>
          <cell r="B2560">
            <v>0.5</v>
          </cell>
          <cell r="C2560">
            <v>0</v>
          </cell>
          <cell r="D2560" t="str">
            <v>L405</v>
          </cell>
          <cell r="E2560">
            <v>29</v>
          </cell>
          <cell r="F2560">
            <v>29</v>
          </cell>
        </row>
        <row r="2561">
          <cell r="A2561" t="str">
            <v>SFSJ04</v>
          </cell>
          <cell r="B2561">
            <v>0.75</v>
          </cell>
          <cell r="C2561">
            <v>0</v>
          </cell>
          <cell r="D2561" t="str">
            <v>L405</v>
          </cell>
          <cell r="E2561">
            <v>43</v>
          </cell>
          <cell r="F2561">
            <v>60</v>
          </cell>
        </row>
        <row r="2562">
          <cell r="A2562" t="str">
            <v>SFSJ04</v>
          </cell>
          <cell r="B2562">
            <v>1</v>
          </cell>
          <cell r="C2562">
            <v>0</v>
          </cell>
          <cell r="D2562" t="str">
            <v>L405</v>
          </cell>
          <cell r="E2562">
            <v>27</v>
          </cell>
          <cell r="F2562">
            <v>27</v>
          </cell>
        </row>
        <row r="2563">
          <cell r="A2563" t="str">
            <v>SFSJ04</v>
          </cell>
          <cell r="B2563">
            <v>1.5</v>
          </cell>
          <cell r="C2563">
            <v>0</v>
          </cell>
          <cell r="D2563" t="str">
            <v>L405</v>
          </cell>
          <cell r="E2563">
            <v>0</v>
          </cell>
          <cell r="F2563">
            <v>8</v>
          </cell>
        </row>
        <row r="2564">
          <cell r="A2564" t="str">
            <v>SNCJ01</v>
          </cell>
          <cell r="B2564">
            <v>0.25</v>
          </cell>
          <cell r="C2564">
            <v>0</v>
          </cell>
          <cell r="D2564" t="str">
            <v>L403</v>
          </cell>
          <cell r="E2564">
            <v>9</v>
          </cell>
          <cell r="F2564">
            <v>10</v>
          </cell>
        </row>
        <row r="2565">
          <cell r="A2565" t="str">
            <v>SNCJ01</v>
          </cell>
          <cell r="B2565">
            <v>0.5</v>
          </cell>
          <cell r="C2565">
            <v>0</v>
          </cell>
          <cell r="D2565" t="str">
            <v>L403</v>
          </cell>
          <cell r="E2565">
            <v>152</v>
          </cell>
          <cell r="F2565">
            <v>156</v>
          </cell>
        </row>
        <row r="2566">
          <cell r="A2566" t="str">
            <v>SNCJ01</v>
          </cell>
          <cell r="B2566">
            <v>0.75</v>
          </cell>
          <cell r="C2566">
            <v>0</v>
          </cell>
          <cell r="D2566" t="str">
            <v>L403</v>
          </cell>
          <cell r="E2566">
            <v>2120</v>
          </cell>
          <cell r="F2566">
            <v>2120</v>
          </cell>
        </row>
        <row r="2567">
          <cell r="A2567" t="str">
            <v>SNCJ01</v>
          </cell>
          <cell r="B2567">
            <v>1</v>
          </cell>
          <cell r="C2567">
            <v>0</v>
          </cell>
          <cell r="D2567" t="str">
            <v>L403</v>
          </cell>
          <cell r="E2567">
            <v>942</v>
          </cell>
          <cell r="F2567">
            <v>946</v>
          </cell>
        </row>
        <row r="2568">
          <cell r="A2568" t="str">
            <v>SNCJ01</v>
          </cell>
          <cell r="B2568">
            <v>1.5</v>
          </cell>
          <cell r="C2568">
            <v>0</v>
          </cell>
          <cell r="D2568" t="str">
            <v>L403</v>
          </cell>
          <cell r="E2568">
            <v>939</v>
          </cell>
          <cell r="F2568">
            <v>942</v>
          </cell>
        </row>
        <row r="2569">
          <cell r="A2569" t="str">
            <v>SNCK01</v>
          </cell>
          <cell r="B2569">
            <v>0.25</v>
          </cell>
          <cell r="C2569">
            <v>0</v>
          </cell>
          <cell r="D2569" t="str">
            <v>L403</v>
          </cell>
          <cell r="E2569">
            <v>11</v>
          </cell>
          <cell r="F2569">
            <v>29</v>
          </cell>
        </row>
        <row r="2570">
          <cell r="A2570" t="str">
            <v>SNCK01</v>
          </cell>
          <cell r="B2570">
            <v>0.5</v>
          </cell>
          <cell r="C2570">
            <v>0</v>
          </cell>
          <cell r="D2570" t="str">
            <v>L403</v>
          </cell>
          <cell r="E2570">
            <v>38</v>
          </cell>
          <cell r="F2570">
            <v>44</v>
          </cell>
        </row>
        <row r="2571">
          <cell r="A2571" t="str">
            <v>SNCK01</v>
          </cell>
          <cell r="B2571">
            <v>0.75</v>
          </cell>
          <cell r="C2571">
            <v>0</v>
          </cell>
          <cell r="D2571" t="str">
            <v>L403</v>
          </cell>
          <cell r="E2571">
            <v>320</v>
          </cell>
          <cell r="F2571">
            <v>325</v>
          </cell>
        </row>
        <row r="2572">
          <cell r="A2572" t="str">
            <v>SNCK01</v>
          </cell>
          <cell r="B2572">
            <v>1</v>
          </cell>
          <cell r="C2572">
            <v>0</v>
          </cell>
          <cell r="D2572" t="str">
            <v>L403</v>
          </cell>
          <cell r="E2572">
            <v>555</v>
          </cell>
          <cell r="F2572">
            <v>640</v>
          </cell>
        </row>
        <row r="2573">
          <cell r="A2573" t="str">
            <v>SNCK01</v>
          </cell>
          <cell r="B2573">
            <v>1.5</v>
          </cell>
          <cell r="C2573">
            <v>0</v>
          </cell>
          <cell r="D2573" t="str">
            <v>L403</v>
          </cell>
          <cell r="E2573">
            <v>26</v>
          </cell>
          <cell r="F2573">
            <v>57</v>
          </cell>
        </row>
        <row r="2574">
          <cell r="A2574" t="str">
            <v>SNDJ01</v>
          </cell>
          <cell r="B2574">
            <v>0.25</v>
          </cell>
          <cell r="C2574">
            <v>0</v>
          </cell>
          <cell r="D2574" t="str">
            <v>L403</v>
          </cell>
          <cell r="E2574">
            <v>3</v>
          </cell>
          <cell r="F2574">
            <v>5</v>
          </cell>
        </row>
        <row r="2575">
          <cell r="A2575" t="str">
            <v>SNDJ01</v>
          </cell>
          <cell r="B2575">
            <v>0.5</v>
          </cell>
          <cell r="C2575">
            <v>0</v>
          </cell>
          <cell r="D2575" t="str">
            <v>L403</v>
          </cell>
          <cell r="E2575">
            <v>11</v>
          </cell>
          <cell r="F2575">
            <v>15</v>
          </cell>
        </row>
        <row r="2576">
          <cell r="A2576" t="str">
            <v>SNDJ01</v>
          </cell>
          <cell r="B2576">
            <v>0.75</v>
          </cell>
          <cell r="C2576">
            <v>0</v>
          </cell>
          <cell r="D2576" t="str">
            <v>L403</v>
          </cell>
          <cell r="E2576">
            <v>528</v>
          </cell>
          <cell r="F2576">
            <v>530</v>
          </cell>
        </row>
        <row r="2577">
          <cell r="A2577" t="str">
            <v>SNDJ01</v>
          </cell>
          <cell r="B2577">
            <v>1</v>
          </cell>
          <cell r="C2577">
            <v>0</v>
          </cell>
          <cell r="D2577" t="str">
            <v>L403</v>
          </cell>
          <cell r="E2577">
            <v>104</v>
          </cell>
          <cell r="F2577">
            <v>111</v>
          </cell>
        </row>
        <row r="2578">
          <cell r="A2578" t="str">
            <v>SNDJ01</v>
          </cell>
          <cell r="B2578">
            <v>1.5</v>
          </cell>
          <cell r="C2578">
            <v>0</v>
          </cell>
          <cell r="D2578" t="str">
            <v>L403</v>
          </cell>
          <cell r="E2578">
            <v>17</v>
          </cell>
          <cell r="F2578">
            <v>19</v>
          </cell>
        </row>
        <row r="2579">
          <cell r="A2579" t="str">
            <v>SNLJ01</v>
          </cell>
          <cell r="B2579">
            <v>0.75</v>
          </cell>
          <cell r="C2579">
            <v>0</v>
          </cell>
          <cell r="D2579" t="str">
            <v>L404</v>
          </cell>
          <cell r="E2579">
            <v>53</v>
          </cell>
          <cell r="F2579">
            <v>53</v>
          </cell>
        </row>
        <row r="2580">
          <cell r="A2580" t="str">
            <v>SNLJ01</v>
          </cell>
          <cell r="B2580">
            <v>1</v>
          </cell>
          <cell r="C2580">
            <v>0</v>
          </cell>
          <cell r="D2580" t="str">
            <v>L404</v>
          </cell>
          <cell r="E2580">
            <v>127</v>
          </cell>
          <cell r="F2580">
            <v>140</v>
          </cell>
        </row>
        <row r="2581">
          <cell r="A2581" t="str">
            <v>SNLJ01</v>
          </cell>
          <cell r="B2581">
            <v>1.5</v>
          </cell>
          <cell r="C2581">
            <v>0</v>
          </cell>
          <cell r="D2581" t="str">
            <v>L404</v>
          </cell>
          <cell r="E2581">
            <v>28</v>
          </cell>
          <cell r="F2581">
            <v>31</v>
          </cell>
        </row>
        <row r="2582">
          <cell r="A2582" t="str">
            <v>SNLJ01A</v>
          </cell>
          <cell r="B2582">
            <v>1</v>
          </cell>
          <cell r="C2582">
            <v>0</v>
          </cell>
          <cell r="D2582" t="str">
            <v>L404</v>
          </cell>
          <cell r="E2582">
            <v>24</v>
          </cell>
          <cell r="F2582">
            <v>24</v>
          </cell>
        </row>
        <row r="2583">
          <cell r="A2583" t="str">
            <v>SNLJ01A</v>
          </cell>
          <cell r="B2583">
            <v>1.5</v>
          </cell>
          <cell r="C2583">
            <v>0</v>
          </cell>
          <cell r="D2583" t="str">
            <v>L404</v>
          </cell>
          <cell r="E2583">
            <v>7</v>
          </cell>
          <cell r="F2583">
            <v>8</v>
          </cell>
        </row>
        <row r="2584">
          <cell r="A2584" t="str">
            <v>SNP043</v>
          </cell>
          <cell r="B2584">
            <v>2</v>
          </cell>
          <cell r="C2584">
            <v>0</v>
          </cell>
          <cell r="D2584" t="str">
            <v>L602</v>
          </cell>
          <cell r="E2584">
            <v>11</v>
          </cell>
          <cell r="F2584">
            <v>0</v>
          </cell>
        </row>
        <row r="2585">
          <cell r="A2585" t="str">
            <v>SNP043</v>
          </cell>
          <cell r="B2585">
            <v>3</v>
          </cell>
          <cell r="C2585">
            <v>0</v>
          </cell>
          <cell r="D2585" t="str">
            <v>L602</v>
          </cell>
          <cell r="E2585">
            <v>16</v>
          </cell>
          <cell r="F2585">
            <v>0</v>
          </cell>
        </row>
        <row r="2586">
          <cell r="A2586" t="str">
            <v>SNP043</v>
          </cell>
          <cell r="B2586">
            <v>6</v>
          </cell>
          <cell r="C2586">
            <v>0</v>
          </cell>
          <cell r="D2586" t="str">
            <v>L602</v>
          </cell>
          <cell r="E2586">
            <v>4</v>
          </cell>
          <cell r="F2586">
            <v>0</v>
          </cell>
        </row>
        <row r="2587">
          <cell r="A2587" t="str">
            <v>SNP043</v>
          </cell>
          <cell r="B2587">
            <v>8</v>
          </cell>
          <cell r="C2587">
            <v>0</v>
          </cell>
          <cell r="D2587" t="str">
            <v>L602</v>
          </cell>
          <cell r="E2587">
            <v>5</v>
          </cell>
          <cell r="F2587">
            <v>0</v>
          </cell>
        </row>
        <row r="2588">
          <cell r="A2588" t="str">
            <v>SNP082</v>
          </cell>
          <cell r="B2588">
            <v>0.5</v>
          </cell>
          <cell r="C2588">
            <v>0</v>
          </cell>
          <cell r="D2588" t="str">
            <v>L602</v>
          </cell>
          <cell r="E2588">
            <v>8</v>
          </cell>
          <cell r="F2588">
            <v>0</v>
          </cell>
        </row>
        <row r="2589">
          <cell r="A2589" t="str">
            <v>SNP082</v>
          </cell>
          <cell r="B2589">
            <v>0.75</v>
          </cell>
          <cell r="C2589">
            <v>0</v>
          </cell>
          <cell r="D2589" t="str">
            <v>L602</v>
          </cell>
          <cell r="E2589">
            <v>23</v>
          </cell>
          <cell r="F2589">
            <v>0</v>
          </cell>
        </row>
        <row r="2590">
          <cell r="A2590" t="str">
            <v>SNP082</v>
          </cell>
          <cell r="B2590">
            <v>1</v>
          </cell>
          <cell r="C2590">
            <v>0</v>
          </cell>
          <cell r="D2590" t="str">
            <v>L602</v>
          </cell>
          <cell r="E2590">
            <v>25</v>
          </cell>
          <cell r="F2590">
            <v>0</v>
          </cell>
        </row>
        <row r="2591">
          <cell r="A2591" t="str">
            <v>SNSJ03</v>
          </cell>
          <cell r="B2591">
            <v>0.25</v>
          </cell>
          <cell r="C2591">
            <v>0</v>
          </cell>
          <cell r="D2591" t="str">
            <v>L405</v>
          </cell>
          <cell r="E2591">
            <v>10</v>
          </cell>
          <cell r="F2591">
            <v>10</v>
          </cell>
        </row>
        <row r="2592">
          <cell r="A2592" t="str">
            <v>SNSJ03</v>
          </cell>
          <cell r="B2592">
            <v>0.5</v>
          </cell>
          <cell r="C2592">
            <v>0</v>
          </cell>
          <cell r="D2592" t="str">
            <v>L405</v>
          </cell>
          <cell r="E2592">
            <v>0</v>
          </cell>
          <cell r="F2592">
            <v>30</v>
          </cell>
        </row>
        <row r="2593">
          <cell r="A2593" t="str">
            <v>SNSJ03</v>
          </cell>
          <cell r="B2593">
            <v>0.75</v>
          </cell>
          <cell r="C2593">
            <v>0</v>
          </cell>
          <cell r="D2593" t="str">
            <v>L405</v>
          </cell>
          <cell r="E2593">
            <v>18</v>
          </cell>
          <cell r="F2593">
            <v>18</v>
          </cell>
        </row>
        <row r="2594">
          <cell r="A2594" t="str">
            <v>SNSJ03</v>
          </cell>
          <cell r="B2594">
            <v>1</v>
          </cell>
          <cell r="C2594">
            <v>0</v>
          </cell>
          <cell r="D2594" t="str">
            <v>L405</v>
          </cell>
          <cell r="E2594">
            <v>17</v>
          </cell>
          <cell r="F2594">
            <v>20</v>
          </cell>
        </row>
        <row r="2595">
          <cell r="A2595" t="str">
            <v>SNSJ03</v>
          </cell>
          <cell r="B2595">
            <v>1.5</v>
          </cell>
          <cell r="C2595">
            <v>0</v>
          </cell>
          <cell r="D2595" t="str">
            <v>L405</v>
          </cell>
          <cell r="E2595">
            <v>2</v>
          </cell>
          <cell r="F2595">
            <v>4</v>
          </cell>
        </row>
        <row r="2596">
          <cell r="A2596" t="str">
            <v>SNSJ04</v>
          </cell>
          <cell r="B2596">
            <v>0.25</v>
          </cell>
          <cell r="C2596">
            <v>0</v>
          </cell>
          <cell r="D2596" t="str">
            <v>L405</v>
          </cell>
          <cell r="E2596">
            <v>3</v>
          </cell>
          <cell r="F2596">
            <v>5</v>
          </cell>
        </row>
        <row r="2597">
          <cell r="A2597" t="str">
            <v>SNSJ04</v>
          </cell>
          <cell r="B2597">
            <v>0.5</v>
          </cell>
          <cell r="C2597">
            <v>0</v>
          </cell>
          <cell r="D2597" t="str">
            <v>L405</v>
          </cell>
          <cell r="E2597">
            <v>284</v>
          </cell>
          <cell r="F2597">
            <v>257</v>
          </cell>
        </row>
        <row r="2598">
          <cell r="A2598" t="str">
            <v>SNSJ04</v>
          </cell>
          <cell r="B2598">
            <v>0.75</v>
          </cell>
          <cell r="C2598">
            <v>0</v>
          </cell>
          <cell r="D2598" t="str">
            <v>L405</v>
          </cell>
          <cell r="E2598">
            <v>763</v>
          </cell>
          <cell r="F2598">
            <v>794</v>
          </cell>
        </row>
        <row r="2599">
          <cell r="A2599" t="str">
            <v>SNSJ04</v>
          </cell>
          <cell r="B2599">
            <v>1</v>
          </cell>
          <cell r="C2599">
            <v>0</v>
          </cell>
          <cell r="D2599" t="str">
            <v>L405</v>
          </cell>
          <cell r="E2599">
            <v>395</v>
          </cell>
          <cell r="F2599">
            <v>395</v>
          </cell>
        </row>
        <row r="2600">
          <cell r="A2600" t="str">
            <v>SNSJ04</v>
          </cell>
          <cell r="B2600">
            <v>1.5</v>
          </cell>
          <cell r="C2600">
            <v>0</v>
          </cell>
          <cell r="D2600" t="str">
            <v>L405</v>
          </cell>
          <cell r="E2600">
            <v>52</v>
          </cell>
          <cell r="F2600">
            <v>50</v>
          </cell>
        </row>
        <row r="2601">
          <cell r="A2601" t="str">
            <v>SRP043</v>
          </cell>
          <cell r="B2601">
            <v>3</v>
          </cell>
          <cell r="C2601">
            <v>2</v>
          </cell>
          <cell r="D2601" t="str">
            <v>L602</v>
          </cell>
          <cell r="E2601">
            <v>1</v>
          </cell>
          <cell r="F2601">
            <v>0</v>
          </cell>
        </row>
        <row r="2602">
          <cell r="A2602" t="str">
            <v>STCJ01</v>
          </cell>
          <cell r="B2602">
            <v>0.25</v>
          </cell>
          <cell r="C2602">
            <v>0</v>
          </cell>
          <cell r="D2602" t="str">
            <v>L403</v>
          </cell>
          <cell r="E2602">
            <v>7</v>
          </cell>
          <cell r="F2602">
            <v>7</v>
          </cell>
        </row>
        <row r="2603">
          <cell r="A2603" t="str">
            <v>STCJ01</v>
          </cell>
          <cell r="B2603">
            <v>0.5</v>
          </cell>
          <cell r="C2603">
            <v>0</v>
          </cell>
          <cell r="D2603" t="str">
            <v>L403</v>
          </cell>
          <cell r="E2603">
            <v>19</v>
          </cell>
          <cell r="F2603">
            <v>21</v>
          </cell>
        </row>
        <row r="2604">
          <cell r="A2604" t="str">
            <v>STCJ01</v>
          </cell>
          <cell r="B2604">
            <v>0.75</v>
          </cell>
          <cell r="C2604">
            <v>0</v>
          </cell>
          <cell r="D2604" t="str">
            <v>L403</v>
          </cell>
          <cell r="E2604">
            <v>742</v>
          </cell>
          <cell r="F2604">
            <v>742</v>
          </cell>
        </row>
        <row r="2605">
          <cell r="A2605" t="str">
            <v>STCJ01</v>
          </cell>
          <cell r="B2605">
            <v>1</v>
          </cell>
          <cell r="C2605">
            <v>0</v>
          </cell>
          <cell r="D2605" t="str">
            <v>L403</v>
          </cell>
          <cell r="E2605">
            <v>123</v>
          </cell>
          <cell r="F2605">
            <v>140</v>
          </cell>
        </row>
        <row r="2606">
          <cell r="A2606" t="str">
            <v>STCJ01</v>
          </cell>
          <cell r="B2606">
            <v>1.5</v>
          </cell>
          <cell r="C2606">
            <v>0</v>
          </cell>
          <cell r="D2606" t="str">
            <v>L403</v>
          </cell>
          <cell r="E2606">
            <v>94</v>
          </cell>
          <cell r="F2606">
            <v>94</v>
          </cell>
        </row>
        <row r="2607">
          <cell r="A2607" t="str">
            <v>STCK01</v>
          </cell>
          <cell r="B2607">
            <v>0.25</v>
          </cell>
          <cell r="C2607">
            <v>0</v>
          </cell>
          <cell r="D2607" t="str">
            <v>L403</v>
          </cell>
          <cell r="E2607">
            <v>0</v>
          </cell>
          <cell r="F2607">
            <v>5</v>
          </cell>
        </row>
        <row r="2608">
          <cell r="A2608" t="str">
            <v>STCK01</v>
          </cell>
          <cell r="B2608">
            <v>0.5</v>
          </cell>
          <cell r="C2608">
            <v>0</v>
          </cell>
          <cell r="D2608" t="str">
            <v>L403</v>
          </cell>
          <cell r="E2608">
            <v>8</v>
          </cell>
          <cell r="F2608">
            <v>13</v>
          </cell>
        </row>
        <row r="2609">
          <cell r="A2609" t="str">
            <v>STCK01</v>
          </cell>
          <cell r="B2609">
            <v>0.75</v>
          </cell>
          <cell r="C2609">
            <v>0</v>
          </cell>
          <cell r="D2609" t="str">
            <v>L403</v>
          </cell>
          <cell r="E2609">
            <v>70</v>
          </cell>
          <cell r="F2609">
            <v>72</v>
          </cell>
        </row>
        <row r="2610">
          <cell r="A2610" t="str">
            <v>STCK01</v>
          </cell>
          <cell r="B2610">
            <v>1</v>
          </cell>
          <cell r="C2610">
            <v>0</v>
          </cell>
          <cell r="D2610" t="str">
            <v>L403</v>
          </cell>
          <cell r="E2610">
            <v>127</v>
          </cell>
          <cell r="F2610">
            <v>129</v>
          </cell>
        </row>
        <row r="2611">
          <cell r="A2611" t="str">
            <v>STCK01</v>
          </cell>
          <cell r="B2611">
            <v>1.5</v>
          </cell>
          <cell r="C2611">
            <v>0</v>
          </cell>
          <cell r="D2611" t="str">
            <v>L403</v>
          </cell>
          <cell r="E2611">
            <v>0</v>
          </cell>
          <cell r="F2611">
            <v>6</v>
          </cell>
        </row>
        <row r="2612">
          <cell r="A2612" t="str">
            <v>STDJ01</v>
          </cell>
          <cell r="B2612">
            <v>0.25</v>
          </cell>
          <cell r="C2612">
            <v>0</v>
          </cell>
          <cell r="D2612" t="str">
            <v>L403</v>
          </cell>
          <cell r="E2612">
            <v>13</v>
          </cell>
          <cell r="F2612">
            <v>14</v>
          </cell>
        </row>
        <row r="2613">
          <cell r="A2613" t="str">
            <v>STDJ01</v>
          </cell>
          <cell r="B2613">
            <v>0.75</v>
          </cell>
          <cell r="C2613">
            <v>0</v>
          </cell>
          <cell r="D2613" t="str">
            <v>L403</v>
          </cell>
          <cell r="E2613">
            <v>177</v>
          </cell>
          <cell r="F2613">
            <v>177</v>
          </cell>
        </row>
        <row r="2614">
          <cell r="A2614" t="str">
            <v>STDJ01</v>
          </cell>
          <cell r="B2614">
            <v>1</v>
          </cell>
          <cell r="C2614">
            <v>0</v>
          </cell>
          <cell r="D2614" t="str">
            <v>L403</v>
          </cell>
          <cell r="E2614">
            <v>24</v>
          </cell>
          <cell r="F2614">
            <v>29</v>
          </cell>
        </row>
        <row r="2615">
          <cell r="A2615" t="str">
            <v>STDJ01</v>
          </cell>
          <cell r="B2615">
            <v>1.5</v>
          </cell>
          <cell r="C2615">
            <v>0</v>
          </cell>
          <cell r="D2615" t="str">
            <v>L403</v>
          </cell>
          <cell r="E2615">
            <v>1</v>
          </cell>
          <cell r="F2615">
            <v>2</v>
          </cell>
        </row>
        <row r="2616">
          <cell r="A2616" t="str">
            <v>STLJ01</v>
          </cell>
          <cell r="B2616">
            <v>0.75</v>
          </cell>
          <cell r="C2616">
            <v>0</v>
          </cell>
          <cell r="D2616" t="str">
            <v>L404</v>
          </cell>
          <cell r="E2616">
            <v>7</v>
          </cell>
          <cell r="F2616">
            <v>36</v>
          </cell>
        </row>
        <row r="2617">
          <cell r="A2617" t="str">
            <v>STLJ01</v>
          </cell>
          <cell r="B2617">
            <v>1</v>
          </cell>
          <cell r="C2617">
            <v>0</v>
          </cell>
          <cell r="D2617" t="str">
            <v>L404</v>
          </cell>
          <cell r="E2617">
            <v>65</v>
          </cell>
          <cell r="F2617">
            <v>65</v>
          </cell>
        </row>
        <row r="2618">
          <cell r="A2618" t="str">
            <v>STLJ01</v>
          </cell>
          <cell r="B2618">
            <v>1.5</v>
          </cell>
          <cell r="C2618">
            <v>0</v>
          </cell>
          <cell r="D2618" t="str">
            <v>L404</v>
          </cell>
          <cell r="E2618">
            <v>5</v>
          </cell>
          <cell r="F2618">
            <v>5</v>
          </cell>
        </row>
        <row r="2619">
          <cell r="A2619" t="str">
            <v>STLJ01A</v>
          </cell>
          <cell r="B2619">
            <v>1.5</v>
          </cell>
          <cell r="C2619">
            <v>0</v>
          </cell>
          <cell r="D2619" t="str">
            <v>L404</v>
          </cell>
          <cell r="E2619">
            <v>3</v>
          </cell>
          <cell r="F2619">
            <v>3</v>
          </cell>
        </row>
        <row r="2620">
          <cell r="A2620" t="str">
            <v>STP043</v>
          </cell>
          <cell r="B2620">
            <v>3</v>
          </cell>
          <cell r="C2620">
            <v>0</v>
          </cell>
          <cell r="D2620" t="str">
            <v>L602</v>
          </cell>
          <cell r="E2620">
            <v>2</v>
          </cell>
          <cell r="F2620">
            <v>0</v>
          </cell>
        </row>
        <row r="2621">
          <cell r="A2621" t="str">
            <v>STP043</v>
          </cell>
          <cell r="B2621">
            <v>8</v>
          </cell>
          <cell r="C2621">
            <v>0</v>
          </cell>
          <cell r="D2621" t="str">
            <v>L602</v>
          </cell>
          <cell r="E2621">
            <v>1</v>
          </cell>
          <cell r="F2621">
            <v>0</v>
          </cell>
        </row>
        <row r="2622">
          <cell r="A2622" t="str">
            <v>STP082</v>
          </cell>
          <cell r="B2622">
            <v>0.5</v>
          </cell>
          <cell r="C2622">
            <v>0</v>
          </cell>
          <cell r="D2622" t="str">
            <v>L602</v>
          </cell>
          <cell r="E2622">
            <v>1</v>
          </cell>
          <cell r="F2622">
            <v>0</v>
          </cell>
        </row>
        <row r="2623">
          <cell r="A2623" t="str">
            <v>STP082</v>
          </cell>
          <cell r="B2623">
            <v>0.75</v>
          </cell>
          <cell r="C2623">
            <v>0</v>
          </cell>
          <cell r="D2623" t="str">
            <v>L602</v>
          </cell>
          <cell r="E2623">
            <v>22</v>
          </cell>
          <cell r="F2623">
            <v>0</v>
          </cell>
        </row>
        <row r="2624">
          <cell r="A2624" t="str">
            <v>STP082</v>
          </cell>
          <cell r="B2624">
            <v>1</v>
          </cell>
          <cell r="C2624">
            <v>0</v>
          </cell>
          <cell r="D2624" t="str">
            <v>L602</v>
          </cell>
          <cell r="E2624">
            <v>2</v>
          </cell>
          <cell r="F2624">
            <v>0</v>
          </cell>
        </row>
        <row r="2625">
          <cell r="A2625" t="str">
            <v>STP082</v>
          </cell>
          <cell r="B2625">
            <v>2</v>
          </cell>
          <cell r="C2625">
            <v>0</v>
          </cell>
          <cell r="D2625" t="str">
            <v>L602</v>
          </cell>
          <cell r="E2625">
            <v>1</v>
          </cell>
          <cell r="F2625">
            <v>0</v>
          </cell>
        </row>
        <row r="2626">
          <cell r="A2626" t="str">
            <v>STSJ03</v>
          </cell>
          <cell r="B2626">
            <v>0.25</v>
          </cell>
          <cell r="C2626">
            <v>0</v>
          </cell>
          <cell r="D2626" t="str">
            <v>L405</v>
          </cell>
          <cell r="E2626">
            <v>3</v>
          </cell>
          <cell r="F2626">
            <v>5</v>
          </cell>
        </row>
        <row r="2627">
          <cell r="A2627" t="str">
            <v>STSJ03</v>
          </cell>
          <cell r="B2627">
            <v>0.75</v>
          </cell>
          <cell r="C2627">
            <v>0</v>
          </cell>
          <cell r="D2627" t="str">
            <v>L405</v>
          </cell>
          <cell r="E2627">
            <v>3</v>
          </cell>
          <cell r="F2627">
            <v>3</v>
          </cell>
        </row>
        <row r="2628">
          <cell r="A2628" t="str">
            <v>STSJ03</v>
          </cell>
          <cell r="B2628">
            <v>1.5</v>
          </cell>
          <cell r="C2628">
            <v>0</v>
          </cell>
          <cell r="D2628" t="str">
            <v>L405</v>
          </cell>
          <cell r="E2628">
            <v>0</v>
          </cell>
          <cell r="F2628">
            <v>2</v>
          </cell>
        </row>
        <row r="2629">
          <cell r="A2629" t="str">
            <v>STSJ04</v>
          </cell>
          <cell r="B2629">
            <v>0.25</v>
          </cell>
          <cell r="C2629">
            <v>0</v>
          </cell>
          <cell r="D2629" t="str">
            <v>L405</v>
          </cell>
          <cell r="E2629">
            <v>5</v>
          </cell>
          <cell r="F2629">
            <v>7</v>
          </cell>
        </row>
        <row r="2630">
          <cell r="A2630" t="str">
            <v>STSJ04</v>
          </cell>
          <cell r="B2630">
            <v>0.5</v>
          </cell>
          <cell r="C2630">
            <v>0</v>
          </cell>
          <cell r="D2630" t="str">
            <v>L405</v>
          </cell>
          <cell r="E2630">
            <v>101</v>
          </cell>
          <cell r="F2630">
            <v>104</v>
          </cell>
        </row>
        <row r="2631">
          <cell r="A2631" t="str">
            <v>STSJ04</v>
          </cell>
          <cell r="B2631">
            <v>0.75</v>
          </cell>
          <cell r="C2631">
            <v>0</v>
          </cell>
          <cell r="D2631" t="str">
            <v>L405</v>
          </cell>
          <cell r="E2631">
            <v>289</v>
          </cell>
          <cell r="F2631">
            <v>294</v>
          </cell>
        </row>
        <row r="2632">
          <cell r="A2632" t="str">
            <v>STSJ04</v>
          </cell>
          <cell r="B2632">
            <v>1</v>
          </cell>
          <cell r="C2632">
            <v>0</v>
          </cell>
          <cell r="D2632" t="str">
            <v>L405</v>
          </cell>
          <cell r="E2632">
            <v>62</v>
          </cell>
          <cell r="F2632">
            <v>63</v>
          </cell>
        </row>
        <row r="2633">
          <cell r="A2633" t="str">
            <v>STSJ04</v>
          </cell>
          <cell r="B2633">
            <v>1.5</v>
          </cell>
          <cell r="C2633">
            <v>0</v>
          </cell>
          <cell r="D2633" t="str">
            <v>L405</v>
          </cell>
          <cell r="E2633">
            <v>7</v>
          </cell>
          <cell r="F2633">
            <v>7</v>
          </cell>
        </row>
        <row r="2634">
          <cell r="A2634" t="str">
            <v>SUCJ01</v>
          </cell>
          <cell r="B2634">
            <v>0.5</v>
          </cell>
          <cell r="C2634">
            <v>0</v>
          </cell>
          <cell r="D2634" t="str">
            <v>L403</v>
          </cell>
          <cell r="E2634">
            <v>20</v>
          </cell>
          <cell r="F2634">
            <v>23</v>
          </cell>
        </row>
        <row r="2635">
          <cell r="A2635" t="str">
            <v>SUCJ01</v>
          </cell>
          <cell r="B2635">
            <v>0.75</v>
          </cell>
          <cell r="C2635">
            <v>0</v>
          </cell>
          <cell r="D2635" t="str">
            <v>L403</v>
          </cell>
          <cell r="E2635">
            <v>55</v>
          </cell>
          <cell r="F2635">
            <v>59</v>
          </cell>
        </row>
        <row r="2636">
          <cell r="A2636" t="str">
            <v>SUCJ01</v>
          </cell>
          <cell r="B2636">
            <v>1</v>
          </cell>
          <cell r="C2636">
            <v>0</v>
          </cell>
          <cell r="D2636" t="str">
            <v>L403</v>
          </cell>
          <cell r="E2636">
            <v>30</v>
          </cell>
          <cell r="F2636">
            <v>33</v>
          </cell>
        </row>
        <row r="2637">
          <cell r="A2637" t="str">
            <v>SUCJ01</v>
          </cell>
          <cell r="B2637">
            <v>1.5</v>
          </cell>
          <cell r="C2637">
            <v>0</v>
          </cell>
          <cell r="D2637" t="str">
            <v>L403</v>
          </cell>
          <cell r="E2637">
            <v>31</v>
          </cell>
          <cell r="F2637">
            <v>32</v>
          </cell>
        </row>
        <row r="2638">
          <cell r="A2638" t="str">
            <v>SUCJ01</v>
          </cell>
          <cell r="B2638">
            <v>2</v>
          </cell>
          <cell r="C2638">
            <v>0</v>
          </cell>
          <cell r="D2638" t="str">
            <v>L403</v>
          </cell>
          <cell r="E2638">
            <v>6</v>
          </cell>
          <cell r="F2638">
            <v>6</v>
          </cell>
        </row>
        <row r="2639">
          <cell r="A2639" t="str">
            <v>SUCK01</v>
          </cell>
          <cell r="B2639">
            <v>0.5</v>
          </cell>
          <cell r="C2639">
            <v>0</v>
          </cell>
          <cell r="D2639" t="str">
            <v>L403</v>
          </cell>
          <cell r="E2639">
            <v>2</v>
          </cell>
          <cell r="F2639">
            <v>3</v>
          </cell>
        </row>
        <row r="2640">
          <cell r="A2640" t="str">
            <v>SUCK01</v>
          </cell>
          <cell r="B2640">
            <v>1</v>
          </cell>
          <cell r="C2640">
            <v>0</v>
          </cell>
          <cell r="D2640" t="str">
            <v>L403</v>
          </cell>
          <cell r="E2640">
            <v>6</v>
          </cell>
          <cell r="F2640">
            <v>6</v>
          </cell>
        </row>
        <row r="2641">
          <cell r="A2641" t="str">
            <v>SUCK01</v>
          </cell>
          <cell r="B2641">
            <v>2</v>
          </cell>
          <cell r="C2641">
            <v>0</v>
          </cell>
          <cell r="D2641" t="str">
            <v>L403</v>
          </cell>
          <cell r="E2641">
            <v>5</v>
          </cell>
          <cell r="F2641">
            <v>5</v>
          </cell>
        </row>
        <row r="2642">
          <cell r="A2642" t="str">
            <v>SUDJ01</v>
          </cell>
          <cell r="B2642">
            <v>0.75</v>
          </cell>
          <cell r="C2642">
            <v>0</v>
          </cell>
          <cell r="D2642" t="str">
            <v>L403</v>
          </cell>
          <cell r="E2642">
            <v>2</v>
          </cell>
          <cell r="F2642">
            <v>3</v>
          </cell>
        </row>
        <row r="2643">
          <cell r="A2643" t="str">
            <v>SUDJ01</v>
          </cell>
          <cell r="B2643">
            <v>1</v>
          </cell>
          <cell r="C2643">
            <v>0</v>
          </cell>
          <cell r="D2643" t="str">
            <v>L403</v>
          </cell>
          <cell r="E2643">
            <v>0</v>
          </cell>
          <cell r="F2643">
            <v>3</v>
          </cell>
        </row>
        <row r="2644">
          <cell r="A2644" t="str">
            <v>SUDJ01</v>
          </cell>
          <cell r="B2644">
            <v>1.5</v>
          </cell>
          <cell r="C2644">
            <v>0</v>
          </cell>
          <cell r="D2644" t="str">
            <v>L403</v>
          </cell>
          <cell r="E2644">
            <v>0</v>
          </cell>
          <cell r="F2644">
            <v>2</v>
          </cell>
        </row>
        <row r="2645">
          <cell r="A2645" t="str">
            <v>SUP082</v>
          </cell>
          <cell r="B2645">
            <v>0.5</v>
          </cell>
          <cell r="C2645">
            <v>0</v>
          </cell>
          <cell r="D2645" t="str">
            <v>L602</v>
          </cell>
          <cell r="E2645">
            <v>2</v>
          </cell>
          <cell r="F2645">
            <v>0</v>
          </cell>
        </row>
        <row r="2646">
          <cell r="A2646" t="str">
            <v>SUP082</v>
          </cell>
          <cell r="B2646">
            <v>0.75</v>
          </cell>
          <cell r="C2646">
            <v>0</v>
          </cell>
          <cell r="D2646" t="str">
            <v>L602</v>
          </cell>
          <cell r="E2646">
            <v>1</v>
          </cell>
          <cell r="F2646">
            <v>0</v>
          </cell>
        </row>
        <row r="2647">
          <cell r="A2647" t="str">
            <v>SUSJ04</v>
          </cell>
          <cell r="B2647">
            <v>0.25</v>
          </cell>
          <cell r="C2647">
            <v>0</v>
          </cell>
          <cell r="D2647" t="str">
            <v>L405</v>
          </cell>
          <cell r="E2647">
            <v>2</v>
          </cell>
          <cell r="F2647">
            <v>5</v>
          </cell>
        </row>
        <row r="2648">
          <cell r="A2648" t="str">
            <v>SUSJ04</v>
          </cell>
          <cell r="B2648">
            <v>0.5</v>
          </cell>
          <cell r="C2648">
            <v>0</v>
          </cell>
          <cell r="D2648" t="str">
            <v>L405</v>
          </cell>
          <cell r="E2648">
            <v>28</v>
          </cell>
          <cell r="F2648">
            <v>29</v>
          </cell>
        </row>
        <row r="2649">
          <cell r="A2649" t="str">
            <v>SUSJ04</v>
          </cell>
          <cell r="B2649">
            <v>0.75</v>
          </cell>
          <cell r="C2649">
            <v>0</v>
          </cell>
          <cell r="D2649" t="str">
            <v>L405</v>
          </cell>
          <cell r="E2649">
            <v>4</v>
          </cell>
          <cell r="F2649">
            <v>5</v>
          </cell>
        </row>
        <row r="2650">
          <cell r="A2650" t="str">
            <v>SVCJ01</v>
          </cell>
          <cell r="B2650">
            <v>0.75</v>
          </cell>
          <cell r="C2650">
            <v>0.25</v>
          </cell>
          <cell r="D2650" t="str">
            <v>L403</v>
          </cell>
          <cell r="E2650">
            <v>1</v>
          </cell>
          <cell r="F2650">
            <v>3</v>
          </cell>
        </row>
        <row r="2651">
          <cell r="A2651" t="str">
            <v>SVCJ01</v>
          </cell>
          <cell r="B2651">
            <v>0.75</v>
          </cell>
          <cell r="C2651">
            <v>0.5</v>
          </cell>
          <cell r="D2651" t="str">
            <v>L403</v>
          </cell>
          <cell r="E2651">
            <v>3</v>
          </cell>
          <cell r="F2651">
            <v>13</v>
          </cell>
        </row>
        <row r="2652">
          <cell r="A2652" t="str">
            <v>SVCJ01</v>
          </cell>
          <cell r="B2652">
            <v>1</v>
          </cell>
          <cell r="C2652">
            <v>0.5</v>
          </cell>
          <cell r="D2652" t="str">
            <v>L403</v>
          </cell>
          <cell r="E2652">
            <v>8</v>
          </cell>
          <cell r="F2652">
            <v>8</v>
          </cell>
        </row>
        <row r="2653">
          <cell r="A2653" t="str">
            <v>SVCJ01</v>
          </cell>
          <cell r="B2653">
            <v>1</v>
          </cell>
          <cell r="C2653">
            <v>0.75</v>
          </cell>
          <cell r="D2653" t="str">
            <v>L403</v>
          </cell>
          <cell r="E2653">
            <v>57</v>
          </cell>
          <cell r="F2653">
            <v>81</v>
          </cell>
        </row>
        <row r="2654">
          <cell r="A2654" t="str">
            <v>SVCJ01</v>
          </cell>
          <cell r="B2654">
            <v>1.5</v>
          </cell>
          <cell r="C2654">
            <v>0.5</v>
          </cell>
          <cell r="D2654" t="str">
            <v>L403</v>
          </cell>
          <cell r="E2654">
            <v>4</v>
          </cell>
          <cell r="F2654">
            <v>5</v>
          </cell>
        </row>
        <row r="2655">
          <cell r="A2655" t="str">
            <v>SVCJ01</v>
          </cell>
          <cell r="B2655">
            <v>1.5</v>
          </cell>
          <cell r="C2655">
            <v>0.75</v>
          </cell>
          <cell r="D2655" t="str">
            <v>L403</v>
          </cell>
          <cell r="E2655">
            <v>40</v>
          </cell>
          <cell r="F2655">
            <v>42</v>
          </cell>
        </row>
        <row r="2656">
          <cell r="A2656" t="str">
            <v>SVCJ01</v>
          </cell>
          <cell r="B2656">
            <v>1.5</v>
          </cell>
          <cell r="C2656">
            <v>1</v>
          </cell>
          <cell r="D2656" t="str">
            <v>L403</v>
          </cell>
          <cell r="E2656">
            <v>33</v>
          </cell>
          <cell r="F2656">
            <v>31</v>
          </cell>
        </row>
        <row r="2657">
          <cell r="A2657" t="str">
            <v>SVCK01</v>
          </cell>
          <cell r="B2657">
            <v>0.75</v>
          </cell>
          <cell r="C2657">
            <v>0.5</v>
          </cell>
          <cell r="D2657" t="str">
            <v>L403</v>
          </cell>
          <cell r="E2657">
            <v>0</v>
          </cell>
          <cell r="F2657">
            <v>4</v>
          </cell>
        </row>
        <row r="2658">
          <cell r="A2658" t="str">
            <v>SVCK01</v>
          </cell>
          <cell r="B2658">
            <v>1</v>
          </cell>
          <cell r="C2658">
            <v>0.5</v>
          </cell>
          <cell r="D2658" t="str">
            <v>L403</v>
          </cell>
          <cell r="E2658">
            <v>11</v>
          </cell>
          <cell r="F2658">
            <v>13</v>
          </cell>
        </row>
        <row r="2659">
          <cell r="A2659" t="str">
            <v>SVCK01</v>
          </cell>
          <cell r="B2659">
            <v>1</v>
          </cell>
          <cell r="C2659">
            <v>0.75</v>
          </cell>
          <cell r="D2659" t="str">
            <v>L403</v>
          </cell>
          <cell r="E2659">
            <v>62</v>
          </cell>
          <cell r="F2659">
            <v>64</v>
          </cell>
        </row>
        <row r="2660">
          <cell r="A2660" t="str">
            <v>SVCK01</v>
          </cell>
          <cell r="B2660">
            <v>1.5</v>
          </cell>
          <cell r="C2660">
            <v>0.75</v>
          </cell>
          <cell r="D2660" t="str">
            <v>L403</v>
          </cell>
          <cell r="E2660">
            <v>6</v>
          </cell>
          <cell r="F2660">
            <v>8</v>
          </cell>
        </row>
        <row r="2661">
          <cell r="A2661" t="str">
            <v>SVCK01</v>
          </cell>
          <cell r="B2661">
            <v>1.5</v>
          </cell>
          <cell r="C2661">
            <v>1</v>
          </cell>
          <cell r="D2661" t="str">
            <v>L403</v>
          </cell>
          <cell r="E2661">
            <v>4</v>
          </cell>
          <cell r="F2661">
            <v>8</v>
          </cell>
        </row>
        <row r="2662">
          <cell r="A2662" t="str">
            <v>SVDJ01</v>
          </cell>
          <cell r="B2662">
            <v>0.75</v>
          </cell>
          <cell r="C2662">
            <v>0.5</v>
          </cell>
          <cell r="D2662" t="str">
            <v>L403</v>
          </cell>
          <cell r="E2662">
            <v>1</v>
          </cell>
          <cell r="F2662">
            <v>1</v>
          </cell>
        </row>
        <row r="2663">
          <cell r="A2663" t="str">
            <v>SVDJ01</v>
          </cell>
          <cell r="B2663">
            <v>1</v>
          </cell>
          <cell r="C2663">
            <v>0.75</v>
          </cell>
          <cell r="D2663" t="str">
            <v>L403</v>
          </cell>
          <cell r="E2663">
            <v>4</v>
          </cell>
          <cell r="F2663">
            <v>15</v>
          </cell>
        </row>
        <row r="2664">
          <cell r="A2664" t="str">
            <v>SVDJ01</v>
          </cell>
          <cell r="B2664">
            <v>1.5</v>
          </cell>
          <cell r="C2664">
            <v>0.75</v>
          </cell>
          <cell r="D2664" t="str">
            <v>L403</v>
          </cell>
          <cell r="E2664">
            <v>0</v>
          </cell>
          <cell r="F2664">
            <v>5</v>
          </cell>
        </row>
        <row r="2665">
          <cell r="A2665" t="str">
            <v>SVDJ01</v>
          </cell>
          <cell r="B2665">
            <v>1.5</v>
          </cell>
          <cell r="C2665">
            <v>1</v>
          </cell>
          <cell r="D2665" t="str">
            <v>L403</v>
          </cell>
          <cell r="E2665">
            <v>0</v>
          </cell>
          <cell r="F2665">
            <v>1</v>
          </cell>
        </row>
        <row r="2666">
          <cell r="A2666" t="str">
            <v>SVLJ01</v>
          </cell>
          <cell r="B2666">
            <v>1</v>
          </cell>
          <cell r="C2666">
            <v>0.75</v>
          </cell>
          <cell r="D2666" t="str">
            <v>L404</v>
          </cell>
          <cell r="E2666">
            <v>0</v>
          </cell>
          <cell r="F2666">
            <v>6</v>
          </cell>
        </row>
        <row r="2667">
          <cell r="A2667" t="str">
            <v>SVP043</v>
          </cell>
          <cell r="B2667">
            <v>2</v>
          </cell>
          <cell r="C2667">
            <v>1</v>
          </cell>
          <cell r="D2667" t="str">
            <v>L602</v>
          </cell>
          <cell r="E2667">
            <v>1</v>
          </cell>
          <cell r="F2667">
            <v>0</v>
          </cell>
        </row>
        <row r="2668">
          <cell r="A2668" t="str">
            <v>SVP043</v>
          </cell>
          <cell r="B2668">
            <v>3</v>
          </cell>
          <cell r="C2668">
            <v>2</v>
          </cell>
          <cell r="D2668" t="str">
            <v>L602</v>
          </cell>
          <cell r="E2668">
            <v>1</v>
          </cell>
          <cell r="F2668">
            <v>0</v>
          </cell>
        </row>
        <row r="2669">
          <cell r="A2669" t="str">
            <v>SVP043</v>
          </cell>
          <cell r="B2669">
            <v>8</v>
          </cell>
          <cell r="C2669">
            <v>3</v>
          </cell>
          <cell r="D2669" t="str">
            <v>L602</v>
          </cell>
          <cell r="E2669">
            <v>1</v>
          </cell>
          <cell r="F2669">
            <v>0</v>
          </cell>
        </row>
        <row r="2670">
          <cell r="A2670" t="str">
            <v>SVP043</v>
          </cell>
          <cell r="B2670">
            <v>8</v>
          </cell>
          <cell r="C2670">
            <v>6</v>
          </cell>
          <cell r="D2670" t="str">
            <v>L602</v>
          </cell>
          <cell r="E2670">
            <v>1</v>
          </cell>
          <cell r="F2670">
            <v>0</v>
          </cell>
        </row>
        <row r="2671">
          <cell r="A2671" t="str">
            <v>SVP082</v>
          </cell>
          <cell r="B2671">
            <v>1</v>
          </cell>
          <cell r="C2671">
            <v>0.75</v>
          </cell>
          <cell r="D2671" t="str">
            <v>L602</v>
          </cell>
          <cell r="E2671">
            <v>1</v>
          </cell>
          <cell r="F2671">
            <v>0</v>
          </cell>
        </row>
        <row r="2672">
          <cell r="A2672" t="str">
            <v>SVSJ03</v>
          </cell>
          <cell r="B2672">
            <v>1.5</v>
          </cell>
          <cell r="C2672">
            <v>0.75</v>
          </cell>
          <cell r="D2672" t="str">
            <v>L405</v>
          </cell>
          <cell r="E2672">
            <v>0</v>
          </cell>
          <cell r="F2672">
            <v>3</v>
          </cell>
        </row>
        <row r="2673">
          <cell r="A2673" t="str">
            <v>SVSJ04</v>
          </cell>
          <cell r="B2673">
            <v>0.75</v>
          </cell>
          <cell r="C2673">
            <v>0.5</v>
          </cell>
          <cell r="D2673" t="str">
            <v>L405</v>
          </cell>
          <cell r="E2673">
            <v>2</v>
          </cell>
          <cell r="F2673">
            <v>5</v>
          </cell>
        </row>
        <row r="2674">
          <cell r="A2674" t="str">
            <v>SVSJ04</v>
          </cell>
          <cell r="B2674">
            <v>1</v>
          </cell>
          <cell r="C2674">
            <v>0.5</v>
          </cell>
          <cell r="D2674" t="str">
            <v>L405</v>
          </cell>
          <cell r="E2674">
            <v>20</v>
          </cell>
          <cell r="F2674">
            <v>20</v>
          </cell>
        </row>
        <row r="2675">
          <cell r="A2675" t="str">
            <v>SVSJ04</v>
          </cell>
          <cell r="B2675">
            <v>1</v>
          </cell>
          <cell r="C2675">
            <v>0.75</v>
          </cell>
          <cell r="D2675" t="str">
            <v>L405</v>
          </cell>
          <cell r="E2675">
            <v>24</v>
          </cell>
          <cell r="F2675">
            <v>24</v>
          </cell>
        </row>
        <row r="2676">
          <cell r="A2676" t="str">
            <v>SVSJ04</v>
          </cell>
          <cell r="B2676">
            <v>1.5</v>
          </cell>
          <cell r="C2676">
            <v>0.75</v>
          </cell>
          <cell r="D2676" t="str">
            <v>L405</v>
          </cell>
          <cell r="E2676">
            <v>7</v>
          </cell>
          <cell r="F2676">
            <v>10</v>
          </cell>
        </row>
        <row r="2677">
          <cell r="A2677" t="str">
            <v>SVSJ04</v>
          </cell>
          <cell r="B2677">
            <v>1.5</v>
          </cell>
          <cell r="C2677">
            <v>1</v>
          </cell>
          <cell r="D2677" t="str">
            <v>L405</v>
          </cell>
          <cell r="E2677">
            <v>13</v>
          </cell>
          <cell r="F2677">
            <v>13</v>
          </cell>
        </row>
        <row r="2678">
          <cell r="A2678" t="str">
            <v>SXC073</v>
          </cell>
          <cell r="B2678">
            <v>0.75</v>
          </cell>
          <cell r="C2678">
            <v>0.25</v>
          </cell>
          <cell r="D2678" t="str">
            <v>L403</v>
          </cell>
          <cell r="E2678">
            <v>13</v>
          </cell>
          <cell r="F2678">
            <v>13</v>
          </cell>
        </row>
        <row r="2679">
          <cell r="A2679" t="str">
            <v>SXC073</v>
          </cell>
          <cell r="B2679">
            <v>0.75</v>
          </cell>
          <cell r="C2679">
            <v>0.5</v>
          </cell>
          <cell r="D2679" t="str">
            <v>L403</v>
          </cell>
          <cell r="E2679">
            <v>11</v>
          </cell>
          <cell r="F2679">
            <v>15</v>
          </cell>
        </row>
        <row r="2680">
          <cell r="A2680" t="str">
            <v>SXC073</v>
          </cell>
          <cell r="B2680">
            <v>1</v>
          </cell>
          <cell r="C2680">
            <v>0.5</v>
          </cell>
          <cell r="D2680" t="str">
            <v>L403</v>
          </cell>
          <cell r="E2680">
            <v>6</v>
          </cell>
          <cell r="F2680">
            <v>6</v>
          </cell>
        </row>
        <row r="2681">
          <cell r="A2681" t="str">
            <v>SXC073</v>
          </cell>
          <cell r="B2681">
            <v>1</v>
          </cell>
          <cell r="C2681">
            <v>0.75</v>
          </cell>
          <cell r="D2681" t="str">
            <v>L403</v>
          </cell>
          <cell r="E2681">
            <v>33</v>
          </cell>
          <cell r="F2681">
            <v>102</v>
          </cell>
        </row>
        <row r="2682">
          <cell r="A2682" t="str">
            <v>SXC073</v>
          </cell>
          <cell r="B2682">
            <v>1.5</v>
          </cell>
          <cell r="C2682">
            <v>0.75</v>
          </cell>
          <cell r="D2682" t="str">
            <v>L403</v>
          </cell>
          <cell r="E2682">
            <v>5</v>
          </cell>
          <cell r="F2682">
            <v>37</v>
          </cell>
        </row>
        <row r="2683">
          <cell r="A2683" t="str">
            <v>SXC073</v>
          </cell>
          <cell r="B2683">
            <v>1.5</v>
          </cell>
          <cell r="C2683">
            <v>1</v>
          </cell>
          <cell r="D2683" t="str">
            <v>L403</v>
          </cell>
          <cell r="E2683">
            <v>8</v>
          </cell>
          <cell r="F2683">
            <v>35</v>
          </cell>
        </row>
        <row r="2684">
          <cell r="A2684" t="str">
            <v>SXC073</v>
          </cell>
          <cell r="B2684">
            <v>2</v>
          </cell>
          <cell r="C2684">
            <v>0.25</v>
          </cell>
          <cell r="D2684" t="str">
            <v>L403</v>
          </cell>
          <cell r="E2684">
            <v>0</v>
          </cell>
          <cell r="F2684">
            <v>0</v>
          </cell>
        </row>
        <row r="2685">
          <cell r="A2685" t="str">
            <v>SXC073</v>
          </cell>
          <cell r="B2685">
            <v>2</v>
          </cell>
          <cell r="C2685">
            <v>0.75</v>
          </cell>
          <cell r="D2685" t="str">
            <v>L403</v>
          </cell>
          <cell r="E2685">
            <v>74</v>
          </cell>
          <cell r="F2685">
            <v>76</v>
          </cell>
        </row>
        <row r="2686">
          <cell r="A2686" t="str">
            <v>SXC073</v>
          </cell>
          <cell r="B2686">
            <v>2</v>
          </cell>
          <cell r="C2686">
            <v>1</v>
          </cell>
          <cell r="D2686" t="str">
            <v>L403</v>
          </cell>
          <cell r="E2686">
            <v>16</v>
          </cell>
          <cell r="F2686">
            <v>46</v>
          </cell>
        </row>
        <row r="2687">
          <cell r="A2687" t="str">
            <v>SXC073</v>
          </cell>
          <cell r="B2687">
            <v>2</v>
          </cell>
          <cell r="C2687">
            <v>1.5</v>
          </cell>
          <cell r="D2687" t="str">
            <v>L403</v>
          </cell>
          <cell r="E2687">
            <v>5</v>
          </cell>
          <cell r="F2687">
            <v>35</v>
          </cell>
        </row>
        <row r="2688">
          <cell r="A2688" t="str">
            <v>SXC073</v>
          </cell>
          <cell r="B2688">
            <v>3</v>
          </cell>
          <cell r="C2688">
            <v>0.75</v>
          </cell>
          <cell r="D2688" t="str">
            <v>L403</v>
          </cell>
          <cell r="E2688">
            <v>0</v>
          </cell>
          <cell r="F2688">
            <v>0</v>
          </cell>
        </row>
        <row r="2689">
          <cell r="A2689" t="str">
            <v>SXC073</v>
          </cell>
          <cell r="B2689">
            <v>3</v>
          </cell>
          <cell r="C2689">
            <v>1</v>
          </cell>
          <cell r="D2689" t="str">
            <v>L403</v>
          </cell>
          <cell r="E2689">
            <v>1</v>
          </cell>
          <cell r="F2689">
            <v>2</v>
          </cell>
        </row>
        <row r="2690">
          <cell r="A2690" t="str">
            <v>SXC073</v>
          </cell>
          <cell r="B2690">
            <v>3</v>
          </cell>
          <cell r="C2690">
            <v>1.5</v>
          </cell>
          <cell r="D2690" t="str">
            <v>L403</v>
          </cell>
          <cell r="E2690">
            <v>8</v>
          </cell>
          <cell r="F2690">
            <v>8</v>
          </cell>
        </row>
        <row r="2691">
          <cell r="A2691" t="str">
            <v>SXC076</v>
          </cell>
          <cell r="B2691">
            <v>2</v>
          </cell>
          <cell r="C2691">
            <v>1</v>
          </cell>
          <cell r="D2691" t="str">
            <v>L403</v>
          </cell>
          <cell r="E2691">
            <v>2</v>
          </cell>
          <cell r="F2691">
            <v>2</v>
          </cell>
        </row>
        <row r="2692">
          <cell r="A2692" t="str">
            <v>SXC093</v>
          </cell>
          <cell r="B2692">
            <v>0.75</v>
          </cell>
          <cell r="C2692">
            <v>0.25</v>
          </cell>
          <cell r="D2692" t="str">
            <v>L403</v>
          </cell>
          <cell r="E2692">
            <v>1</v>
          </cell>
          <cell r="F2692">
            <v>6</v>
          </cell>
        </row>
        <row r="2693">
          <cell r="A2693" t="str">
            <v>SXC093</v>
          </cell>
          <cell r="B2693">
            <v>0.75</v>
          </cell>
          <cell r="C2693">
            <v>0.5</v>
          </cell>
          <cell r="D2693" t="str">
            <v>L403</v>
          </cell>
          <cell r="E2693">
            <v>4</v>
          </cell>
          <cell r="F2693">
            <v>5</v>
          </cell>
        </row>
        <row r="2694">
          <cell r="A2694" t="str">
            <v>SXC093</v>
          </cell>
          <cell r="B2694">
            <v>1</v>
          </cell>
          <cell r="C2694">
            <v>0.75</v>
          </cell>
          <cell r="D2694" t="str">
            <v>L403</v>
          </cell>
          <cell r="E2694">
            <v>9</v>
          </cell>
          <cell r="F2694">
            <v>10</v>
          </cell>
        </row>
        <row r="2695">
          <cell r="A2695" t="str">
            <v>SXC093</v>
          </cell>
          <cell r="B2695">
            <v>1.5</v>
          </cell>
          <cell r="C2695">
            <v>1</v>
          </cell>
          <cell r="D2695" t="str">
            <v>L403</v>
          </cell>
          <cell r="E2695">
            <v>1</v>
          </cell>
          <cell r="F2695">
            <v>2</v>
          </cell>
        </row>
        <row r="2696">
          <cell r="A2696" t="str">
            <v>SXC093</v>
          </cell>
          <cell r="B2696">
            <v>2</v>
          </cell>
          <cell r="C2696">
            <v>1</v>
          </cell>
          <cell r="D2696" t="str">
            <v>L403</v>
          </cell>
          <cell r="E2696">
            <v>5</v>
          </cell>
          <cell r="F2696">
            <v>5</v>
          </cell>
        </row>
        <row r="2697">
          <cell r="A2697" t="str">
            <v>SXC093</v>
          </cell>
          <cell r="B2697">
            <v>2</v>
          </cell>
          <cell r="C2697">
            <v>1.5</v>
          </cell>
          <cell r="D2697" t="str">
            <v>L403</v>
          </cell>
          <cell r="E2697">
            <v>2</v>
          </cell>
          <cell r="F2697">
            <v>3</v>
          </cell>
        </row>
        <row r="2698">
          <cell r="A2698" t="str">
            <v>SXC093</v>
          </cell>
          <cell r="B2698">
            <v>3</v>
          </cell>
          <cell r="C2698">
            <v>1.5</v>
          </cell>
          <cell r="D2698" t="str">
            <v>L403</v>
          </cell>
          <cell r="E2698">
            <v>2</v>
          </cell>
          <cell r="F2698">
            <v>4</v>
          </cell>
        </row>
        <row r="2699">
          <cell r="A2699" t="str">
            <v>SXC0D1</v>
          </cell>
          <cell r="B2699">
            <v>0.75</v>
          </cell>
          <cell r="C2699">
            <v>0.25</v>
          </cell>
          <cell r="D2699" t="str">
            <v>L403</v>
          </cell>
          <cell r="E2699">
            <v>2</v>
          </cell>
          <cell r="F2699">
            <v>2</v>
          </cell>
        </row>
        <row r="2700">
          <cell r="A2700" t="str">
            <v>SXC0D1</v>
          </cell>
          <cell r="B2700">
            <v>0.75</v>
          </cell>
          <cell r="C2700">
            <v>0.5</v>
          </cell>
          <cell r="D2700" t="str">
            <v>L403</v>
          </cell>
          <cell r="E2700">
            <v>1</v>
          </cell>
          <cell r="F2700">
            <v>2</v>
          </cell>
        </row>
        <row r="2701">
          <cell r="A2701" t="str">
            <v>SXC0D1</v>
          </cell>
          <cell r="B2701">
            <v>1</v>
          </cell>
          <cell r="C2701">
            <v>0.75</v>
          </cell>
          <cell r="D2701" t="str">
            <v>L403</v>
          </cell>
          <cell r="E2701">
            <v>5</v>
          </cell>
          <cell r="F2701">
            <v>5</v>
          </cell>
        </row>
        <row r="2702">
          <cell r="A2702" t="str">
            <v>SXC0D1</v>
          </cell>
          <cell r="B2702">
            <v>1.5</v>
          </cell>
          <cell r="C2702">
            <v>0.75</v>
          </cell>
          <cell r="D2702" t="str">
            <v>L403</v>
          </cell>
          <cell r="E2702">
            <v>4</v>
          </cell>
          <cell r="F2702">
            <v>4</v>
          </cell>
        </row>
        <row r="2703">
          <cell r="A2703" t="str">
            <v>SXC0D1</v>
          </cell>
          <cell r="B2703">
            <v>1.5</v>
          </cell>
          <cell r="C2703">
            <v>1</v>
          </cell>
          <cell r="D2703" t="str">
            <v>L403</v>
          </cell>
          <cell r="E2703">
            <v>1</v>
          </cell>
          <cell r="F2703">
            <v>2</v>
          </cell>
        </row>
        <row r="2704">
          <cell r="A2704" t="str">
            <v>SXC0D1</v>
          </cell>
          <cell r="B2704">
            <v>2</v>
          </cell>
          <cell r="C2704">
            <v>0.75</v>
          </cell>
          <cell r="D2704" t="str">
            <v>L403</v>
          </cell>
          <cell r="E2704">
            <v>2</v>
          </cell>
          <cell r="F2704">
            <v>2</v>
          </cell>
        </row>
        <row r="2705">
          <cell r="A2705" t="str">
            <v>SXC0D1</v>
          </cell>
          <cell r="B2705">
            <v>2</v>
          </cell>
          <cell r="C2705">
            <v>1</v>
          </cell>
          <cell r="D2705" t="str">
            <v>L403</v>
          </cell>
          <cell r="E2705">
            <v>2</v>
          </cell>
          <cell r="F2705">
            <v>2</v>
          </cell>
        </row>
        <row r="2706">
          <cell r="A2706" t="str">
            <v>SXC0D1</v>
          </cell>
          <cell r="B2706">
            <v>2</v>
          </cell>
          <cell r="C2706">
            <v>1.5</v>
          </cell>
          <cell r="D2706" t="str">
            <v>L403</v>
          </cell>
          <cell r="E2706">
            <v>2</v>
          </cell>
          <cell r="F2706">
            <v>2</v>
          </cell>
        </row>
        <row r="2707">
          <cell r="A2707" t="str">
            <v>SXC0D1</v>
          </cell>
          <cell r="B2707">
            <v>3</v>
          </cell>
          <cell r="C2707">
            <v>1</v>
          </cell>
          <cell r="D2707" t="str">
            <v>L403</v>
          </cell>
          <cell r="E2707">
            <v>1</v>
          </cell>
          <cell r="F2707">
            <v>2</v>
          </cell>
        </row>
        <row r="2708">
          <cell r="A2708" t="str">
            <v>SXC0D3</v>
          </cell>
          <cell r="B2708">
            <v>0.5</v>
          </cell>
          <cell r="C2708">
            <v>0.25</v>
          </cell>
          <cell r="D2708" t="str">
            <v>L403</v>
          </cell>
          <cell r="E2708">
            <v>8</v>
          </cell>
          <cell r="F2708">
            <v>12</v>
          </cell>
        </row>
        <row r="2709">
          <cell r="A2709" t="str">
            <v>SXC0D3</v>
          </cell>
          <cell r="B2709">
            <v>0.75</v>
          </cell>
          <cell r="C2709">
            <v>0.25</v>
          </cell>
          <cell r="D2709" t="str">
            <v>L403</v>
          </cell>
          <cell r="E2709">
            <v>15</v>
          </cell>
          <cell r="F2709">
            <v>17</v>
          </cell>
        </row>
        <row r="2710">
          <cell r="A2710" t="str">
            <v>SXC0D3</v>
          </cell>
          <cell r="B2710">
            <v>0.75</v>
          </cell>
          <cell r="C2710">
            <v>0.5</v>
          </cell>
          <cell r="D2710" t="str">
            <v>L403</v>
          </cell>
          <cell r="E2710">
            <v>125</v>
          </cell>
          <cell r="F2710">
            <v>128</v>
          </cell>
        </row>
        <row r="2711">
          <cell r="A2711" t="str">
            <v>SXC0D3</v>
          </cell>
          <cell r="B2711">
            <v>1</v>
          </cell>
          <cell r="C2711">
            <v>0.25</v>
          </cell>
          <cell r="D2711" t="str">
            <v>L403</v>
          </cell>
          <cell r="E2711">
            <v>1</v>
          </cell>
          <cell r="F2711">
            <v>1</v>
          </cell>
        </row>
        <row r="2712">
          <cell r="A2712" t="str">
            <v>SXC0D3</v>
          </cell>
          <cell r="B2712">
            <v>1</v>
          </cell>
          <cell r="C2712">
            <v>0.5</v>
          </cell>
          <cell r="D2712" t="str">
            <v>L403</v>
          </cell>
          <cell r="E2712">
            <v>26</v>
          </cell>
          <cell r="F2712">
            <v>25</v>
          </cell>
        </row>
        <row r="2713">
          <cell r="A2713" t="str">
            <v>SXC0D3</v>
          </cell>
          <cell r="B2713">
            <v>1</v>
          </cell>
          <cell r="C2713">
            <v>0.75</v>
          </cell>
          <cell r="D2713" t="str">
            <v>L403</v>
          </cell>
          <cell r="E2713">
            <v>89</v>
          </cell>
          <cell r="F2713">
            <v>88</v>
          </cell>
        </row>
        <row r="2714">
          <cell r="A2714" t="str">
            <v>SXC0D3</v>
          </cell>
          <cell r="B2714">
            <v>1.25</v>
          </cell>
          <cell r="C2714">
            <v>1</v>
          </cell>
          <cell r="D2714" t="str">
            <v>L403</v>
          </cell>
          <cell r="E2714">
            <v>0</v>
          </cell>
          <cell r="F2714">
            <v>8</v>
          </cell>
        </row>
        <row r="2715">
          <cell r="A2715" t="str">
            <v>SXC0D3</v>
          </cell>
          <cell r="B2715">
            <v>1.5</v>
          </cell>
          <cell r="C2715">
            <v>0.5</v>
          </cell>
          <cell r="D2715" t="str">
            <v>L403</v>
          </cell>
          <cell r="E2715">
            <v>7</v>
          </cell>
          <cell r="F2715">
            <v>10</v>
          </cell>
        </row>
        <row r="2716">
          <cell r="A2716" t="str">
            <v>SXC0D3</v>
          </cell>
          <cell r="B2716">
            <v>1.5</v>
          </cell>
          <cell r="C2716">
            <v>0.75</v>
          </cell>
          <cell r="D2716" t="str">
            <v>L403</v>
          </cell>
          <cell r="E2716">
            <v>68</v>
          </cell>
          <cell r="F2716">
            <v>70</v>
          </cell>
        </row>
        <row r="2717">
          <cell r="A2717" t="str">
            <v>SXC0D3</v>
          </cell>
          <cell r="B2717">
            <v>1.5</v>
          </cell>
          <cell r="C2717">
            <v>1</v>
          </cell>
          <cell r="D2717" t="str">
            <v>L403</v>
          </cell>
          <cell r="E2717">
            <v>62</v>
          </cell>
          <cell r="F2717">
            <v>64</v>
          </cell>
        </row>
        <row r="2718">
          <cell r="A2718" t="str">
            <v>SXC0D3</v>
          </cell>
          <cell r="B2718">
            <v>2</v>
          </cell>
          <cell r="C2718">
            <v>0.5</v>
          </cell>
          <cell r="D2718" t="str">
            <v>L403</v>
          </cell>
          <cell r="E2718">
            <v>2</v>
          </cell>
          <cell r="F2718">
            <v>3</v>
          </cell>
        </row>
        <row r="2719">
          <cell r="A2719" t="str">
            <v>SXC0D3</v>
          </cell>
          <cell r="B2719">
            <v>2</v>
          </cell>
          <cell r="C2719">
            <v>0.75</v>
          </cell>
          <cell r="D2719" t="str">
            <v>L403</v>
          </cell>
          <cell r="E2719">
            <v>22</v>
          </cell>
          <cell r="F2719">
            <v>30</v>
          </cell>
        </row>
        <row r="2720">
          <cell r="A2720" t="str">
            <v>SXC0D3</v>
          </cell>
          <cell r="B2720">
            <v>2</v>
          </cell>
          <cell r="C2720">
            <v>1</v>
          </cell>
          <cell r="D2720" t="str">
            <v>L403</v>
          </cell>
          <cell r="E2720">
            <v>62</v>
          </cell>
          <cell r="F2720">
            <v>62</v>
          </cell>
        </row>
        <row r="2721">
          <cell r="A2721" t="str">
            <v>SXC0D3</v>
          </cell>
          <cell r="B2721">
            <v>2</v>
          </cell>
          <cell r="C2721">
            <v>1.5</v>
          </cell>
          <cell r="D2721" t="str">
            <v>L403</v>
          </cell>
          <cell r="E2721">
            <v>20</v>
          </cell>
          <cell r="F2721">
            <v>21</v>
          </cell>
        </row>
        <row r="2722">
          <cell r="A2722" t="str">
            <v>SXC0D3</v>
          </cell>
          <cell r="B2722">
            <v>3</v>
          </cell>
          <cell r="C2722">
            <v>1.5</v>
          </cell>
          <cell r="D2722" t="str">
            <v>L403</v>
          </cell>
          <cell r="E2722">
            <v>18</v>
          </cell>
          <cell r="F2722">
            <v>19</v>
          </cell>
        </row>
        <row r="2723">
          <cell r="A2723" t="str">
            <v>SXD0712</v>
          </cell>
          <cell r="B2723">
            <v>0.5</v>
          </cell>
          <cell r="C2723">
            <v>0.25</v>
          </cell>
          <cell r="D2723" t="str">
            <v>L403</v>
          </cell>
          <cell r="E2723">
            <v>1</v>
          </cell>
          <cell r="F2723">
            <v>2</v>
          </cell>
        </row>
        <row r="2724">
          <cell r="A2724" t="str">
            <v>SXD0712</v>
          </cell>
          <cell r="B2724">
            <v>0.75</v>
          </cell>
          <cell r="C2724">
            <v>0.25</v>
          </cell>
          <cell r="D2724" t="str">
            <v>L403</v>
          </cell>
          <cell r="E2724">
            <v>8</v>
          </cell>
          <cell r="F2724">
            <v>9</v>
          </cell>
        </row>
        <row r="2725">
          <cell r="A2725" t="str">
            <v>SXD0712</v>
          </cell>
          <cell r="B2725">
            <v>0.75</v>
          </cell>
          <cell r="C2725">
            <v>0.5</v>
          </cell>
          <cell r="D2725" t="str">
            <v>L403</v>
          </cell>
          <cell r="E2725">
            <v>38</v>
          </cell>
          <cell r="F2725">
            <v>39</v>
          </cell>
        </row>
        <row r="2726">
          <cell r="A2726" t="str">
            <v>SXD0712</v>
          </cell>
          <cell r="B2726">
            <v>1</v>
          </cell>
          <cell r="C2726">
            <v>0.75</v>
          </cell>
          <cell r="D2726" t="str">
            <v>L403</v>
          </cell>
          <cell r="E2726">
            <v>26</v>
          </cell>
          <cell r="F2726">
            <v>27</v>
          </cell>
        </row>
        <row r="2727">
          <cell r="A2727" t="str">
            <v>SXD0712</v>
          </cell>
          <cell r="B2727">
            <v>1.5</v>
          </cell>
          <cell r="C2727">
            <v>1</v>
          </cell>
          <cell r="D2727" t="str">
            <v>L403</v>
          </cell>
          <cell r="E2727">
            <v>1</v>
          </cell>
          <cell r="F2727">
            <v>1</v>
          </cell>
        </row>
        <row r="2728">
          <cell r="A2728" t="str">
            <v>SXD0712</v>
          </cell>
          <cell r="B2728">
            <v>2</v>
          </cell>
          <cell r="C2728">
            <v>0.25</v>
          </cell>
          <cell r="D2728" t="str">
            <v>L403</v>
          </cell>
          <cell r="E2728">
            <v>6</v>
          </cell>
          <cell r="F2728">
            <v>8</v>
          </cell>
        </row>
        <row r="2729">
          <cell r="A2729" t="str">
            <v>SXD0712</v>
          </cell>
          <cell r="B2729">
            <v>2</v>
          </cell>
          <cell r="C2729">
            <v>0.5</v>
          </cell>
          <cell r="D2729" t="str">
            <v>L403</v>
          </cell>
          <cell r="E2729">
            <v>2</v>
          </cell>
          <cell r="F2729">
            <v>0</v>
          </cell>
        </row>
        <row r="2730">
          <cell r="A2730" t="str">
            <v>SXD0712</v>
          </cell>
          <cell r="B2730">
            <v>2</v>
          </cell>
          <cell r="C2730">
            <v>0.75</v>
          </cell>
          <cell r="D2730" t="str">
            <v>L403</v>
          </cell>
          <cell r="E2730">
            <v>52</v>
          </cell>
          <cell r="F2730">
            <v>56</v>
          </cell>
        </row>
        <row r="2731">
          <cell r="A2731" t="str">
            <v>SXD0712</v>
          </cell>
          <cell r="B2731">
            <v>2</v>
          </cell>
          <cell r="C2731">
            <v>1</v>
          </cell>
          <cell r="D2731" t="str">
            <v>L403</v>
          </cell>
          <cell r="E2731">
            <v>14</v>
          </cell>
          <cell r="F2731">
            <v>14</v>
          </cell>
        </row>
        <row r="2732">
          <cell r="A2732" t="str">
            <v>SXD0712</v>
          </cell>
          <cell r="B2732">
            <v>2</v>
          </cell>
          <cell r="C2732">
            <v>1.5</v>
          </cell>
          <cell r="D2732" t="str">
            <v>L403</v>
          </cell>
          <cell r="E2732">
            <v>7</v>
          </cell>
          <cell r="F2732">
            <v>10</v>
          </cell>
        </row>
        <row r="2733">
          <cell r="A2733" t="str">
            <v>SXD0712</v>
          </cell>
          <cell r="B2733">
            <v>3</v>
          </cell>
          <cell r="C2733">
            <v>1.5</v>
          </cell>
          <cell r="D2733" t="str">
            <v>L403</v>
          </cell>
          <cell r="E2733">
            <v>2</v>
          </cell>
          <cell r="F2733">
            <v>2</v>
          </cell>
        </row>
        <row r="2734">
          <cell r="A2734" t="str">
            <v>SXD072</v>
          </cell>
          <cell r="B2734">
            <v>2</v>
          </cell>
          <cell r="C2734">
            <v>0.75</v>
          </cell>
          <cell r="D2734" t="str">
            <v>L403</v>
          </cell>
          <cell r="E2734">
            <v>1</v>
          </cell>
          <cell r="F2734">
            <v>2</v>
          </cell>
        </row>
        <row r="2735">
          <cell r="A2735" t="str">
            <v>SXD0D2</v>
          </cell>
          <cell r="B2735">
            <v>0.5</v>
          </cell>
          <cell r="C2735">
            <v>0.25</v>
          </cell>
          <cell r="D2735" t="str">
            <v>L403</v>
          </cell>
          <cell r="E2735">
            <v>1</v>
          </cell>
          <cell r="F2735">
            <v>1</v>
          </cell>
        </row>
        <row r="2736">
          <cell r="A2736" t="str">
            <v>SXD0D2</v>
          </cell>
          <cell r="B2736">
            <v>0.75</v>
          </cell>
          <cell r="C2736">
            <v>0.25</v>
          </cell>
          <cell r="D2736" t="str">
            <v>L403</v>
          </cell>
          <cell r="E2736">
            <v>14</v>
          </cell>
          <cell r="F2736">
            <v>15</v>
          </cell>
        </row>
        <row r="2737">
          <cell r="A2737" t="str">
            <v>SXD0D2</v>
          </cell>
          <cell r="B2737">
            <v>0.75</v>
          </cell>
          <cell r="C2737">
            <v>0.5</v>
          </cell>
          <cell r="D2737" t="str">
            <v>L403</v>
          </cell>
          <cell r="E2737">
            <v>6</v>
          </cell>
          <cell r="F2737">
            <v>8</v>
          </cell>
        </row>
        <row r="2738">
          <cell r="A2738" t="str">
            <v>SXD0D2</v>
          </cell>
          <cell r="B2738">
            <v>2</v>
          </cell>
          <cell r="C2738">
            <v>0.5</v>
          </cell>
          <cell r="D2738" t="str">
            <v>L403</v>
          </cell>
          <cell r="E2738">
            <v>0</v>
          </cell>
          <cell r="F2738">
            <v>3</v>
          </cell>
        </row>
        <row r="2739">
          <cell r="A2739" t="str">
            <v>SXD0D2</v>
          </cell>
          <cell r="B2739">
            <v>2</v>
          </cell>
          <cell r="C2739">
            <v>1</v>
          </cell>
          <cell r="D2739" t="str">
            <v>L403</v>
          </cell>
          <cell r="E2739">
            <v>7</v>
          </cell>
          <cell r="F2739">
            <v>11</v>
          </cell>
        </row>
        <row r="2740">
          <cell r="A2740" t="str">
            <v>SXD0D2</v>
          </cell>
          <cell r="B2740">
            <v>2</v>
          </cell>
          <cell r="C2740">
            <v>1.5</v>
          </cell>
          <cell r="D2740" t="str">
            <v>L403</v>
          </cell>
          <cell r="E2740">
            <v>15</v>
          </cell>
          <cell r="F2740">
            <v>15</v>
          </cell>
        </row>
        <row r="2741">
          <cell r="A2741" t="str">
            <v>SXD0D2</v>
          </cell>
          <cell r="B2741">
            <v>3</v>
          </cell>
          <cell r="C2741">
            <v>1.5</v>
          </cell>
          <cell r="D2741" t="str">
            <v>L403</v>
          </cell>
          <cell r="E2741">
            <v>6</v>
          </cell>
          <cell r="F2741">
            <v>10</v>
          </cell>
        </row>
        <row r="2742">
          <cell r="A2742" t="str">
            <v>SXL0712</v>
          </cell>
          <cell r="B2742">
            <v>0.75</v>
          </cell>
          <cell r="C2742">
            <v>0.5</v>
          </cell>
          <cell r="D2742" t="str">
            <v>L404</v>
          </cell>
          <cell r="E2742">
            <v>1</v>
          </cell>
          <cell r="F2742">
            <v>5</v>
          </cell>
        </row>
        <row r="2743">
          <cell r="A2743" t="str">
            <v>SXL0712</v>
          </cell>
          <cell r="B2743">
            <v>1</v>
          </cell>
          <cell r="C2743">
            <v>0.5</v>
          </cell>
          <cell r="D2743" t="str">
            <v>L404</v>
          </cell>
          <cell r="E2743">
            <v>0</v>
          </cell>
          <cell r="F2743">
            <v>2</v>
          </cell>
        </row>
        <row r="2744">
          <cell r="A2744" t="str">
            <v>SXL0712</v>
          </cell>
          <cell r="B2744">
            <v>1</v>
          </cell>
          <cell r="C2744">
            <v>0.75</v>
          </cell>
          <cell r="D2744" t="str">
            <v>L404</v>
          </cell>
          <cell r="E2744">
            <v>26</v>
          </cell>
          <cell r="F2744">
            <v>29</v>
          </cell>
        </row>
        <row r="2745">
          <cell r="A2745" t="str">
            <v>SXL0712</v>
          </cell>
          <cell r="B2745">
            <v>1.5</v>
          </cell>
          <cell r="C2745">
            <v>0.75</v>
          </cell>
          <cell r="D2745" t="str">
            <v>L404</v>
          </cell>
          <cell r="E2745">
            <v>6</v>
          </cell>
          <cell r="F2745">
            <v>6</v>
          </cell>
        </row>
        <row r="2746">
          <cell r="A2746" t="str">
            <v>SXL0712</v>
          </cell>
          <cell r="B2746">
            <v>2</v>
          </cell>
          <cell r="C2746">
            <v>0.75</v>
          </cell>
          <cell r="D2746" t="str">
            <v>L404</v>
          </cell>
          <cell r="E2746">
            <v>3</v>
          </cell>
          <cell r="F2746">
            <v>4</v>
          </cell>
        </row>
        <row r="2747">
          <cell r="A2747" t="str">
            <v>SXL0712</v>
          </cell>
          <cell r="B2747">
            <v>2</v>
          </cell>
          <cell r="C2747">
            <v>1</v>
          </cell>
          <cell r="D2747" t="str">
            <v>L404</v>
          </cell>
          <cell r="E2747">
            <v>8</v>
          </cell>
          <cell r="F2747">
            <v>7</v>
          </cell>
        </row>
        <row r="2748">
          <cell r="A2748" t="str">
            <v>SXL0712</v>
          </cell>
          <cell r="B2748">
            <v>2</v>
          </cell>
          <cell r="C2748">
            <v>1.5</v>
          </cell>
          <cell r="D2748" t="str">
            <v>L404</v>
          </cell>
          <cell r="E2748">
            <v>1</v>
          </cell>
          <cell r="F2748">
            <v>3</v>
          </cell>
        </row>
        <row r="2749">
          <cell r="A2749" t="str">
            <v>SXL071A</v>
          </cell>
          <cell r="B2749">
            <v>1.5</v>
          </cell>
          <cell r="C2749">
            <v>0.75</v>
          </cell>
          <cell r="D2749" t="str">
            <v>L404</v>
          </cell>
          <cell r="E2749">
            <v>3</v>
          </cell>
          <cell r="F2749">
            <v>3</v>
          </cell>
        </row>
        <row r="2750">
          <cell r="A2750" t="str">
            <v>SXS0J32</v>
          </cell>
          <cell r="B2750">
            <v>0.5</v>
          </cell>
          <cell r="C2750">
            <v>0.25</v>
          </cell>
          <cell r="D2750" t="str">
            <v>L405</v>
          </cell>
          <cell r="E2750">
            <v>0</v>
          </cell>
          <cell r="F2750">
            <v>5</v>
          </cell>
        </row>
        <row r="2751">
          <cell r="A2751" t="str">
            <v>SXS0J32</v>
          </cell>
          <cell r="B2751">
            <v>0.75</v>
          </cell>
          <cell r="C2751">
            <v>0.25</v>
          </cell>
          <cell r="D2751" t="str">
            <v>L405</v>
          </cell>
          <cell r="E2751">
            <v>7</v>
          </cell>
          <cell r="F2751">
            <v>5</v>
          </cell>
        </row>
        <row r="2752">
          <cell r="A2752" t="str">
            <v>SXS0J32</v>
          </cell>
          <cell r="B2752">
            <v>0.75</v>
          </cell>
          <cell r="C2752">
            <v>0.5</v>
          </cell>
          <cell r="D2752" t="str">
            <v>L405</v>
          </cell>
          <cell r="E2752">
            <v>2</v>
          </cell>
          <cell r="F2752">
            <v>7</v>
          </cell>
        </row>
        <row r="2753">
          <cell r="A2753" t="str">
            <v>SXS0J32</v>
          </cell>
          <cell r="B2753">
            <v>1.5</v>
          </cell>
          <cell r="C2753">
            <v>1</v>
          </cell>
          <cell r="D2753" t="str">
            <v>L405</v>
          </cell>
          <cell r="E2753">
            <v>0</v>
          </cell>
          <cell r="F2753">
            <v>3</v>
          </cell>
        </row>
        <row r="2754">
          <cell r="A2754" t="str">
            <v>SXS0J32</v>
          </cell>
          <cell r="B2754">
            <v>2</v>
          </cell>
          <cell r="C2754">
            <v>0.75</v>
          </cell>
          <cell r="D2754" t="str">
            <v>L405</v>
          </cell>
          <cell r="E2754">
            <v>5</v>
          </cell>
          <cell r="F2754">
            <v>6</v>
          </cell>
        </row>
        <row r="2755">
          <cell r="A2755" t="str">
            <v>SXS0J32</v>
          </cell>
          <cell r="B2755">
            <v>2</v>
          </cell>
          <cell r="C2755">
            <v>1</v>
          </cell>
          <cell r="D2755" t="str">
            <v>L405</v>
          </cell>
          <cell r="E2755">
            <v>8</v>
          </cell>
          <cell r="F2755">
            <v>9</v>
          </cell>
        </row>
        <row r="2756">
          <cell r="A2756" t="str">
            <v>SXS0J32</v>
          </cell>
          <cell r="B2756">
            <v>3</v>
          </cell>
          <cell r="C2756">
            <v>1.5</v>
          </cell>
          <cell r="D2756" t="str">
            <v>L405</v>
          </cell>
          <cell r="E2756">
            <v>2</v>
          </cell>
          <cell r="F2756">
            <v>5</v>
          </cell>
        </row>
        <row r="2757">
          <cell r="A2757" t="str">
            <v>SXS0J42</v>
          </cell>
          <cell r="B2757">
            <v>0.5</v>
          </cell>
          <cell r="C2757">
            <v>0.25</v>
          </cell>
          <cell r="D2757" t="str">
            <v>L405</v>
          </cell>
          <cell r="E2757">
            <v>3</v>
          </cell>
          <cell r="F2757">
            <v>5</v>
          </cell>
        </row>
        <row r="2758">
          <cell r="A2758" t="str">
            <v>SXS0J42</v>
          </cell>
          <cell r="B2758">
            <v>0.75</v>
          </cell>
          <cell r="C2758">
            <v>0.25</v>
          </cell>
          <cell r="D2758" t="str">
            <v>L405</v>
          </cell>
          <cell r="E2758">
            <v>7</v>
          </cell>
          <cell r="F2758">
            <v>8</v>
          </cell>
        </row>
        <row r="2759">
          <cell r="A2759" t="str">
            <v>SXS0J42</v>
          </cell>
          <cell r="B2759">
            <v>0.75</v>
          </cell>
          <cell r="C2759">
            <v>0.5</v>
          </cell>
          <cell r="D2759" t="str">
            <v>L405</v>
          </cell>
          <cell r="E2759">
            <v>20</v>
          </cell>
          <cell r="F2759">
            <v>17</v>
          </cell>
        </row>
        <row r="2760">
          <cell r="A2760" t="str">
            <v>SXS0J42</v>
          </cell>
          <cell r="B2760">
            <v>1</v>
          </cell>
          <cell r="C2760">
            <v>0.25</v>
          </cell>
          <cell r="D2760" t="str">
            <v>L405</v>
          </cell>
          <cell r="E2760">
            <v>1</v>
          </cell>
          <cell r="F2760">
            <v>1</v>
          </cell>
        </row>
        <row r="2761">
          <cell r="A2761" t="str">
            <v>SXS0J42</v>
          </cell>
          <cell r="B2761">
            <v>1</v>
          </cell>
          <cell r="C2761">
            <v>0.75</v>
          </cell>
          <cell r="D2761" t="str">
            <v>L405</v>
          </cell>
          <cell r="E2761">
            <v>18</v>
          </cell>
          <cell r="F2761">
            <v>18</v>
          </cell>
        </row>
        <row r="2762">
          <cell r="A2762" t="str">
            <v>SXS0J42</v>
          </cell>
          <cell r="B2762">
            <v>1.5</v>
          </cell>
          <cell r="C2762">
            <v>0.75</v>
          </cell>
          <cell r="D2762" t="str">
            <v>L405</v>
          </cell>
          <cell r="E2762">
            <v>0</v>
          </cell>
          <cell r="F2762">
            <v>3</v>
          </cell>
        </row>
        <row r="2763">
          <cell r="A2763" t="str">
            <v>SXS0J42</v>
          </cell>
          <cell r="B2763">
            <v>1.5</v>
          </cell>
          <cell r="C2763">
            <v>1</v>
          </cell>
          <cell r="D2763" t="str">
            <v>L405</v>
          </cell>
          <cell r="E2763">
            <v>3</v>
          </cell>
          <cell r="F2763">
            <v>3</v>
          </cell>
        </row>
        <row r="2764">
          <cell r="A2764" t="str">
            <v>SXS0J42</v>
          </cell>
          <cell r="B2764">
            <v>2</v>
          </cell>
          <cell r="C2764">
            <v>0.5</v>
          </cell>
          <cell r="D2764" t="str">
            <v>L405</v>
          </cell>
          <cell r="E2764">
            <v>4</v>
          </cell>
          <cell r="F2764">
            <v>5</v>
          </cell>
        </row>
        <row r="2765">
          <cell r="A2765" t="str">
            <v>SXS0J42</v>
          </cell>
          <cell r="B2765">
            <v>2</v>
          </cell>
          <cell r="C2765">
            <v>0.75</v>
          </cell>
          <cell r="D2765" t="str">
            <v>L405</v>
          </cell>
          <cell r="E2765">
            <v>6</v>
          </cell>
          <cell r="F2765">
            <v>7</v>
          </cell>
        </row>
        <row r="2766">
          <cell r="A2766" t="str">
            <v>SXS0J42</v>
          </cell>
          <cell r="B2766">
            <v>2</v>
          </cell>
          <cell r="C2766">
            <v>1</v>
          </cell>
          <cell r="D2766" t="str">
            <v>L405</v>
          </cell>
          <cell r="E2766">
            <v>13</v>
          </cell>
          <cell r="F2766">
            <v>15</v>
          </cell>
        </row>
        <row r="2767">
          <cell r="A2767" t="str">
            <v>SXS0J42</v>
          </cell>
          <cell r="B2767">
            <v>2</v>
          </cell>
          <cell r="C2767">
            <v>1.5</v>
          </cell>
          <cell r="D2767" t="str">
            <v>L405</v>
          </cell>
          <cell r="E2767">
            <v>8</v>
          </cell>
          <cell r="F2767">
            <v>8</v>
          </cell>
        </row>
        <row r="2768">
          <cell r="A2768" t="str">
            <v>SXS0J42</v>
          </cell>
          <cell r="B2768">
            <v>3</v>
          </cell>
          <cell r="C2768">
            <v>1</v>
          </cell>
          <cell r="D2768" t="str">
            <v>L405</v>
          </cell>
          <cell r="E2768">
            <v>0</v>
          </cell>
          <cell r="F2768">
            <v>2</v>
          </cell>
        </row>
        <row r="2769">
          <cell r="A2769" t="str">
            <v>SXS0K42</v>
          </cell>
          <cell r="B2769">
            <v>0.5</v>
          </cell>
          <cell r="C2769">
            <v>0.25</v>
          </cell>
          <cell r="D2769" t="str">
            <v>L405</v>
          </cell>
          <cell r="E2769">
            <v>1</v>
          </cell>
          <cell r="F2769">
            <v>5</v>
          </cell>
        </row>
        <row r="2770">
          <cell r="A2770" t="str">
            <v>SXS0K42</v>
          </cell>
          <cell r="B2770">
            <v>0.75</v>
          </cell>
          <cell r="C2770">
            <v>0.25</v>
          </cell>
          <cell r="D2770" t="str">
            <v>L405</v>
          </cell>
          <cell r="E2770">
            <v>18</v>
          </cell>
          <cell r="F2770">
            <v>25</v>
          </cell>
        </row>
        <row r="2771">
          <cell r="A2771" t="str">
            <v>SXS0K42</v>
          </cell>
          <cell r="B2771">
            <v>0.75</v>
          </cell>
          <cell r="C2771">
            <v>0.5</v>
          </cell>
          <cell r="D2771" t="str">
            <v>L405</v>
          </cell>
          <cell r="E2771">
            <v>18</v>
          </cell>
          <cell r="F2771">
            <v>60</v>
          </cell>
        </row>
        <row r="2772">
          <cell r="A2772" t="str">
            <v>SXS0K42</v>
          </cell>
          <cell r="B2772">
            <v>1</v>
          </cell>
          <cell r="C2772">
            <v>0.5</v>
          </cell>
          <cell r="D2772" t="str">
            <v>L405</v>
          </cell>
          <cell r="E2772">
            <v>13</v>
          </cell>
          <cell r="F2772">
            <v>13</v>
          </cell>
        </row>
        <row r="2773">
          <cell r="A2773" t="str">
            <v>SXS0K42</v>
          </cell>
          <cell r="B2773">
            <v>1</v>
          </cell>
          <cell r="C2773">
            <v>0.75</v>
          </cell>
          <cell r="D2773" t="str">
            <v>L405</v>
          </cell>
          <cell r="E2773">
            <v>25</v>
          </cell>
          <cell r="F2773">
            <v>29</v>
          </cell>
        </row>
        <row r="2774">
          <cell r="A2774" t="str">
            <v>SXS0K42</v>
          </cell>
          <cell r="B2774">
            <v>1.5</v>
          </cell>
          <cell r="C2774">
            <v>0.5</v>
          </cell>
          <cell r="D2774" t="str">
            <v>L405</v>
          </cell>
          <cell r="E2774">
            <v>2</v>
          </cell>
          <cell r="F2774">
            <v>2</v>
          </cell>
        </row>
        <row r="2775">
          <cell r="A2775" t="str">
            <v>SXS0K42</v>
          </cell>
          <cell r="B2775">
            <v>1.5</v>
          </cell>
          <cell r="C2775">
            <v>0.75</v>
          </cell>
          <cell r="D2775" t="str">
            <v>L405</v>
          </cell>
          <cell r="E2775">
            <v>6</v>
          </cell>
          <cell r="F2775">
            <v>6</v>
          </cell>
        </row>
        <row r="2776">
          <cell r="A2776" t="str">
            <v>SXS0K42</v>
          </cell>
          <cell r="B2776">
            <v>1.5</v>
          </cell>
          <cell r="C2776">
            <v>1</v>
          </cell>
          <cell r="D2776" t="str">
            <v>L405</v>
          </cell>
          <cell r="E2776">
            <v>3</v>
          </cell>
          <cell r="F2776">
            <v>3</v>
          </cell>
        </row>
        <row r="2777">
          <cell r="A2777" t="str">
            <v>SXS0K42</v>
          </cell>
          <cell r="B2777">
            <v>2</v>
          </cell>
          <cell r="C2777">
            <v>0.5</v>
          </cell>
          <cell r="D2777" t="str">
            <v>L405</v>
          </cell>
          <cell r="E2777">
            <v>4</v>
          </cell>
          <cell r="F2777">
            <v>4</v>
          </cell>
        </row>
        <row r="2778">
          <cell r="A2778" t="str">
            <v>SXS0K42</v>
          </cell>
          <cell r="B2778">
            <v>2</v>
          </cell>
          <cell r="C2778">
            <v>0.75</v>
          </cell>
          <cell r="D2778" t="str">
            <v>L405</v>
          </cell>
          <cell r="E2778">
            <v>26</v>
          </cell>
          <cell r="F2778">
            <v>27</v>
          </cell>
        </row>
        <row r="2779">
          <cell r="A2779" t="str">
            <v>SXS0K42</v>
          </cell>
          <cell r="B2779">
            <v>2</v>
          </cell>
          <cell r="C2779">
            <v>1</v>
          </cell>
          <cell r="D2779" t="str">
            <v>L405</v>
          </cell>
          <cell r="E2779">
            <v>9</v>
          </cell>
          <cell r="F2779">
            <v>16</v>
          </cell>
        </row>
        <row r="2780">
          <cell r="A2780" t="str">
            <v>SXS0K42</v>
          </cell>
          <cell r="B2780">
            <v>2</v>
          </cell>
          <cell r="C2780">
            <v>1.5</v>
          </cell>
          <cell r="D2780" t="str">
            <v>L405</v>
          </cell>
          <cell r="E2780">
            <v>4</v>
          </cell>
          <cell r="F2780">
            <v>12</v>
          </cell>
        </row>
        <row r="2781">
          <cell r="A2781" t="str">
            <v>TAJ301G</v>
          </cell>
          <cell r="B2781">
            <v>0.75</v>
          </cell>
          <cell r="C2781">
            <v>0.5</v>
          </cell>
          <cell r="D2781" t="str">
            <v>L401</v>
          </cell>
          <cell r="E2781">
            <v>14</v>
          </cell>
          <cell r="F2781">
            <v>15</v>
          </cell>
        </row>
        <row r="2782">
          <cell r="A2782" t="str">
            <v>TCCJ01</v>
          </cell>
          <cell r="B2782">
            <v>0.25</v>
          </cell>
          <cell r="C2782">
            <v>0</v>
          </cell>
          <cell r="D2782" t="str">
            <v>L403</v>
          </cell>
          <cell r="E2782">
            <v>29</v>
          </cell>
          <cell r="F2782">
            <v>30</v>
          </cell>
        </row>
        <row r="2783">
          <cell r="A2783" t="str">
            <v>TCCJ01</v>
          </cell>
          <cell r="B2783">
            <v>0.5</v>
          </cell>
          <cell r="C2783">
            <v>0</v>
          </cell>
          <cell r="D2783" t="str">
            <v>L403</v>
          </cell>
          <cell r="E2783">
            <v>3</v>
          </cell>
          <cell r="F2783">
            <v>3</v>
          </cell>
        </row>
        <row r="2784">
          <cell r="A2784" t="str">
            <v>TCCJ01</v>
          </cell>
          <cell r="B2784">
            <v>0.75</v>
          </cell>
          <cell r="C2784">
            <v>0</v>
          </cell>
          <cell r="D2784" t="str">
            <v>L403</v>
          </cell>
          <cell r="E2784">
            <v>30</v>
          </cell>
          <cell r="F2784">
            <v>30</v>
          </cell>
        </row>
        <row r="2785">
          <cell r="A2785" t="str">
            <v>TCCJ01</v>
          </cell>
          <cell r="B2785">
            <v>1</v>
          </cell>
          <cell r="C2785">
            <v>0</v>
          </cell>
          <cell r="D2785" t="str">
            <v>L403</v>
          </cell>
          <cell r="E2785">
            <v>28</v>
          </cell>
          <cell r="F2785">
            <v>30</v>
          </cell>
        </row>
        <row r="2786">
          <cell r="A2786" t="str">
            <v>TCCJ01</v>
          </cell>
          <cell r="B2786">
            <v>1.5</v>
          </cell>
          <cell r="C2786">
            <v>0</v>
          </cell>
          <cell r="D2786" t="str">
            <v>L403</v>
          </cell>
          <cell r="E2786">
            <v>8</v>
          </cell>
          <cell r="F2786">
            <v>11</v>
          </cell>
        </row>
        <row r="2787">
          <cell r="A2787" t="str">
            <v>TCCK01</v>
          </cell>
          <cell r="B2787">
            <v>0.25</v>
          </cell>
          <cell r="C2787">
            <v>0</v>
          </cell>
          <cell r="D2787" t="str">
            <v>L403</v>
          </cell>
          <cell r="E2787">
            <v>0</v>
          </cell>
          <cell r="F2787">
            <v>5</v>
          </cell>
        </row>
        <row r="2788">
          <cell r="A2788" t="str">
            <v>TCCK01</v>
          </cell>
          <cell r="B2788">
            <v>0.5</v>
          </cell>
          <cell r="C2788">
            <v>0</v>
          </cell>
          <cell r="D2788" t="str">
            <v>L403</v>
          </cell>
          <cell r="E2788">
            <v>4</v>
          </cell>
          <cell r="F2788">
            <v>5</v>
          </cell>
        </row>
        <row r="2789">
          <cell r="A2789" t="str">
            <v>TCCK01</v>
          </cell>
          <cell r="B2789">
            <v>0.75</v>
          </cell>
          <cell r="C2789">
            <v>0</v>
          </cell>
          <cell r="D2789" t="str">
            <v>L403</v>
          </cell>
          <cell r="E2789">
            <v>85</v>
          </cell>
          <cell r="F2789">
            <v>86</v>
          </cell>
        </row>
        <row r="2790">
          <cell r="A2790" t="str">
            <v>TCCK01</v>
          </cell>
          <cell r="B2790">
            <v>1</v>
          </cell>
          <cell r="C2790">
            <v>0</v>
          </cell>
          <cell r="D2790" t="str">
            <v>L403</v>
          </cell>
          <cell r="E2790">
            <v>26</v>
          </cell>
          <cell r="F2790">
            <v>26</v>
          </cell>
        </row>
        <row r="2791">
          <cell r="A2791" t="str">
            <v>TCCK02</v>
          </cell>
          <cell r="B2791">
            <v>0.75</v>
          </cell>
          <cell r="C2791">
            <v>0</v>
          </cell>
          <cell r="D2791" t="str">
            <v>L403</v>
          </cell>
          <cell r="E2791">
            <v>7</v>
          </cell>
          <cell r="F2791">
            <v>7</v>
          </cell>
        </row>
        <row r="2792">
          <cell r="A2792" t="str">
            <v>TCDJ01</v>
          </cell>
          <cell r="B2792">
            <v>0.25</v>
          </cell>
          <cell r="C2792">
            <v>0</v>
          </cell>
          <cell r="D2792" t="str">
            <v>L403</v>
          </cell>
          <cell r="E2792">
            <v>19</v>
          </cell>
          <cell r="F2792">
            <v>21</v>
          </cell>
        </row>
        <row r="2793">
          <cell r="A2793" t="str">
            <v>TCDJ01</v>
          </cell>
          <cell r="B2793">
            <v>0.75</v>
          </cell>
          <cell r="C2793">
            <v>0</v>
          </cell>
          <cell r="D2793" t="str">
            <v>L403</v>
          </cell>
          <cell r="E2793">
            <v>20</v>
          </cell>
          <cell r="F2793">
            <v>21</v>
          </cell>
        </row>
        <row r="2794">
          <cell r="A2794" t="str">
            <v>TCDJ01</v>
          </cell>
          <cell r="B2794">
            <v>1</v>
          </cell>
          <cell r="C2794">
            <v>0</v>
          </cell>
          <cell r="D2794" t="str">
            <v>L403</v>
          </cell>
          <cell r="E2794">
            <v>28</v>
          </cell>
          <cell r="F2794">
            <v>28</v>
          </cell>
        </row>
        <row r="2795">
          <cell r="A2795" t="str">
            <v>TCDJ01</v>
          </cell>
          <cell r="B2795">
            <v>1.5</v>
          </cell>
          <cell r="C2795">
            <v>0</v>
          </cell>
          <cell r="D2795" t="str">
            <v>L403</v>
          </cell>
          <cell r="E2795">
            <v>1</v>
          </cell>
          <cell r="F2795">
            <v>1</v>
          </cell>
        </row>
        <row r="2796">
          <cell r="A2796" t="str">
            <v>TCJ301G</v>
          </cell>
          <cell r="B2796">
            <v>0.75</v>
          </cell>
          <cell r="C2796">
            <v>0</v>
          </cell>
          <cell r="D2796" t="str">
            <v>L401</v>
          </cell>
          <cell r="E2796">
            <v>100</v>
          </cell>
          <cell r="F2796">
            <v>101</v>
          </cell>
        </row>
        <row r="2797">
          <cell r="A2797" t="str">
            <v>TCJ301G</v>
          </cell>
          <cell r="B2797">
            <v>1</v>
          </cell>
          <cell r="C2797">
            <v>0</v>
          </cell>
          <cell r="D2797" t="str">
            <v>L401</v>
          </cell>
          <cell r="E2797">
            <v>7</v>
          </cell>
          <cell r="F2797">
            <v>22</v>
          </cell>
        </row>
        <row r="2798">
          <cell r="A2798" t="str">
            <v>TCJ301G</v>
          </cell>
          <cell r="B2798">
            <v>1.5</v>
          </cell>
          <cell r="C2798">
            <v>0</v>
          </cell>
          <cell r="D2798" t="str">
            <v>L401</v>
          </cell>
          <cell r="E2798">
            <v>50</v>
          </cell>
          <cell r="F2798">
            <v>50</v>
          </cell>
        </row>
        <row r="2799">
          <cell r="A2799" t="str">
            <v>TCJ301G</v>
          </cell>
          <cell r="B2799">
            <v>2</v>
          </cell>
          <cell r="C2799">
            <v>0</v>
          </cell>
          <cell r="D2799" t="str">
            <v>L401</v>
          </cell>
          <cell r="E2799">
            <v>39</v>
          </cell>
          <cell r="F2799">
            <v>41</v>
          </cell>
        </row>
        <row r="2800">
          <cell r="A2800" t="str">
            <v>TCLJ01</v>
          </cell>
          <cell r="B2800">
            <v>0.75</v>
          </cell>
          <cell r="C2800">
            <v>0</v>
          </cell>
          <cell r="D2800" t="str">
            <v>L404</v>
          </cell>
          <cell r="E2800">
            <v>84</v>
          </cell>
          <cell r="F2800">
            <v>84</v>
          </cell>
        </row>
        <row r="2801">
          <cell r="A2801" t="str">
            <v>TCLJ01</v>
          </cell>
          <cell r="B2801">
            <v>1</v>
          </cell>
          <cell r="C2801">
            <v>0</v>
          </cell>
          <cell r="D2801" t="str">
            <v>L404</v>
          </cell>
          <cell r="E2801">
            <v>16</v>
          </cell>
          <cell r="F2801">
            <v>16</v>
          </cell>
        </row>
        <row r="2802">
          <cell r="A2802" t="str">
            <v>TCLJ01</v>
          </cell>
          <cell r="B2802">
            <v>1.5</v>
          </cell>
          <cell r="C2802">
            <v>0</v>
          </cell>
          <cell r="D2802" t="str">
            <v>L404</v>
          </cell>
          <cell r="E2802">
            <v>1</v>
          </cell>
          <cell r="F2802">
            <v>7</v>
          </cell>
        </row>
        <row r="2803">
          <cell r="A2803" t="str">
            <v>TCLK01A</v>
          </cell>
          <cell r="B2803">
            <v>0.75</v>
          </cell>
          <cell r="C2803">
            <v>0</v>
          </cell>
          <cell r="D2803" t="str">
            <v>L404</v>
          </cell>
          <cell r="E2803">
            <v>14</v>
          </cell>
          <cell r="F2803">
            <v>15</v>
          </cell>
        </row>
        <row r="2804">
          <cell r="A2804" t="str">
            <v>TCSJ03</v>
          </cell>
          <cell r="B2804">
            <v>0.25</v>
          </cell>
          <cell r="C2804">
            <v>0</v>
          </cell>
          <cell r="D2804" t="str">
            <v>L405</v>
          </cell>
          <cell r="E2804">
            <v>4</v>
          </cell>
          <cell r="F2804">
            <v>4</v>
          </cell>
        </row>
        <row r="2805">
          <cell r="A2805" t="str">
            <v>TCSJ03</v>
          </cell>
          <cell r="B2805">
            <v>0.75</v>
          </cell>
          <cell r="C2805">
            <v>0</v>
          </cell>
          <cell r="D2805" t="str">
            <v>L405</v>
          </cell>
          <cell r="E2805">
            <v>3</v>
          </cell>
          <cell r="F2805">
            <v>3</v>
          </cell>
        </row>
        <row r="2806">
          <cell r="A2806" t="str">
            <v>TCSJ03</v>
          </cell>
          <cell r="B2806">
            <v>1</v>
          </cell>
          <cell r="C2806">
            <v>0</v>
          </cell>
          <cell r="D2806" t="str">
            <v>L405</v>
          </cell>
          <cell r="E2806">
            <v>2</v>
          </cell>
          <cell r="F2806">
            <v>2</v>
          </cell>
        </row>
        <row r="2807">
          <cell r="A2807" t="str">
            <v>TCSJ04</v>
          </cell>
          <cell r="B2807">
            <v>0.25</v>
          </cell>
          <cell r="C2807">
            <v>0</v>
          </cell>
          <cell r="D2807" t="str">
            <v>L405</v>
          </cell>
          <cell r="E2807">
            <v>29</v>
          </cell>
          <cell r="F2807">
            <v>30</v>
          </cell>
        </row>
        <row r="2808">
          <cell r="A2808" t="str">
            <v>TCSJ04</v>
          </cell>
          <cell r="B2808">
            <v>0.5</v>
          </cell>
          <cell r="C2808">
            <v>0</v>
          </cell>
          <cell r="D2808" t="str">
            <v>L405</v>
          </cell>
          <cell r="E2808">
            <v>38</v>
          </cell>
          <cell r="F2808">
            <v>38</v>
          </cell>
        </row>
        <row r="2809">
          <cell r="A2809" t="str">
            <v>TCSJ04</v>
          </cell>
          <cell r="B2809">
            <v>0.75</v>
          </cell>
          <cell r="C2809">
            <v>0</v>
          </cell>
          <cell r="D2809" t="str">
            <v>L405</v>
          </cell>
          <cell r="E2809">
            <v>363</v>
          </cell>
          <cell r="F2809">
            <v>363</v>
          </cell>
        </row>
        <row r="2810">
          <cell r="A2810" t="str">
            <v>TCSJ04</v>
          </cell>
          <cell r="B2810">
            <v>1</v>
          </cell>
          <cell r="C2810">
            <v>0</v>
          </cell>
          <cell r="D2810" t="str">
            <v>L405</v>
          </cell>
          <cell r="E2810">
            <v>29</v>
          </cell>
          <cell r="F2810">
            <v>29</v>
          </cell>
        </row>
        <row r="2811">
          <cell r="A2811" t="str">
            <v>TCSJ04</v>
          </cell>
          <cell r="B2811">
            <v>1.5</v>
          </cell>
          <cell r="C2811">
            <v>0</v>
          </cell>
          <cell r="D2811" t="str">
            <v>L405</v>
          </cell>
          <cell r="E2811">
            <v>2</v>
          </cell>
          <cell r="F2811">
            <v>6</v>
          </cell>
        </row>
        <row r="2812">
          <cell r="A2812" t="str">
            <v>TDBD01</v>
          </cell>
          <cell r="B2812">
            <v>0.75</v>
          </cell>
          <cell r="C2812">
            <v>0</v>
          </cell>
          <cell r="D2812" t="str">
            <v>L402</v>
          </cell>
          <cell r="E2812">
            <v>28</v>
          </cell>
          <cell r="F2812">
            <v>60</v>
          </cell>
        </row>
        <row r="2813">
          <cell r="A2813" t="str">
            <v>TDCJ01</v>
          </cell>
          <cell r="B2813">
            <v>0.5</v>
          </cell>
          <cell r="C2813">
            <v>0</v>
          </cell>
          <cell r="D2813" t="str">
            <v>L403</v>
          </cell>
          <cell r="E2813">
            <v>4</v>
          </cell>
          <cell r="F2813">
            <v>8</v>
          </cell>
        </row>
        <row r="2814">
          <cell r="A2814" t="str">
            <v>TDCJ01</v>
          </cell>
          <cell r="B2814">
            <v>0.75</v>
          </cell>
          <cell r="C2814">
            <v>0</v>
          </cell>
          <cell r="D2814" t="str">
            <v>L403</v>
          </cell>
          <cell r="E2814">
            <v>38</v>
          </cell>
          <cell r="F2814">
            <v>38</v>
          </cell>
        </row>
        <row r="2815">
          <cell r="A2815" t="str">
            <v>TDCJ01</v>
          </cell>
          <cell r="B2815">
            <v>1</v>
          </cell>
          <cell r="C2815">
            <v>0</v>
          </cell>
          <cell r="D2815" t="str">
            <v>L403</v>
          </cell>
          <cell r="E2815">
            <v>3</v>
          </cell>
          <cell r="F2815">
            <v>5</v>
          </cell>
        </row>
        <row r="2816">
          <cell r="A2816" t="str">
            <v>TDCJ01</v>
          </cell>
          <cell r="B2816">
            <v>1.5</v>
          </cell>
          <cell r="C2816">
            <v>0</v>
          </cell>
          <cell r="D2816" t="str">
            <v>L403</v>
          </cell>
          <cell r="E2816">
            <v>76</v>
          </cell>
          <cell r="F2816">
            <v>76</v>
          </cell>
        </row>
        <row r="2817">
          <cell r="A2817" t="str">
            <v>TDCK01</v>
          </cell>
          <cell r="B2817">
            <v>0.5</v>
          </cell>
          <cell r="C2817">
            <v>0</v>
          </cell>
          <cell r="D2817" t="str">
            <v>L403</v>
          </cell>
          <cell r="E2817">
            <v>14</v>
          </cell>
          <cell r="F2817">
            <v>17</v>
          </cell>
        </row>
        <row r="2818">
          <cell r="A2818" t="str">
            <v>TDCK01</v>
          </cell>
          <cell r="B2818">
            <v>0.75</v>
          </cell>
          <cell r="C2818">
            <v>0</v>
          </cell>
          <cell r="D2818" t="str">
            <v>L403</v>
          </cell>
          <cell r="E2818">
            <v>36</v>
          </cell>
          <cell r="F2818">
            <v>36</v>
          </cell>
        </row>
        <row r="2819">
          <cell r="A2819" t="str">
            <v>TDCK01</v>
          </cell>
          <cell r="B2819">
            <v>1</v>
          </cell>
          <cell r="C2819">
            <v>0</v>
          </cell>
          <cell r="D2819" t="str">
            <v>L403</v>
          </cell>
          <cell r="E2819">
            <v>1</v>
          </cell>
          <cell r="F2819">
            <v>5</v>
          </cell>
        </row>
        <row r="2820">
          <cell r="A2820" t="str">
            <v>TDCK02</v>
          </cell>
          <cell r="B2820">
            <v>0.75</v>
          </cell>
          <cell r="C2820">
            <v>0</v>
          </cell>
          <cell r="D2820" t="str">
            <v>L403</v>
          </cell>
          <cell r="E2820">
            <v>6</v>
          </cell>
          <cell r="F2820">
            <v>6</v>
          </cell>
        </row>
        <row r="2821">
          <cell r="A2821" t="str">
            <v>TDJ301G</v>
          </cell>
          <cell r="B2821">
            <v>0.5</v>
          </cell>
          <cell r="C2821">
            <v>0</v>
          </cell>
          <cell r="D2821" t="str">
            <v>L401</v>
          </cell>
          <cell r="E2821">
            <v>25</v>
          </cell>
          <cell r="F2821">
            <v>27</v>
          </cell>
        </row>
        <row r="2822">
          <cell r="A2822" t="str">
            <v>TDJ301G</v>
          </cell>
          <cell r="B2822">
            <v>0.75</v>
          </cell>
          <cell r="C2822">
            <v>0</v>
          </cell>
          <cell r="D2822" t="str">
            <v>L401</v>
          </cell>
          <cell r="E2822">
            <v>49</v>
          </cell>
          <cell r="F2822">
            <v>81</v>
          </cell>
        </row>
        <row r="2823">
          <cell r="A2823" t="str">
            <v>TDJ301G</v>
          </cell>
          <cell r="B2823">
            <v>1</v>
          </cell>
          <cell r="C2823">
            <v>0</v>
          </cell>
          <cell r="D2823" t="str">
            <v>L401</v>
          </cell>
          <cell r="E2823">
            <v>19</v>
          </cell>
          <cell r="F2823">
            <v>40</v>
          </cell>
        </row>
        <row r="2824">
          <cell r="A2824" t="str">
            <v>TDJ301G</v>
          </cell>
          <cell r="B2824">
            <v>1.5</v>
          </cell>
          <cell r="C2824">
            <v>0</v>
          </cell>
          <cell r="D2824" t="str">
            <v>L401</v>
          </cell>
          <cell r="E2824">
            <v>38</v>
          </cell>
          <cell r="F2824">
            <v>42</v>
          </cell>
        </row>
        <row r="2825">
          <cell r="A2825" t="str">
            <v>TDJ301G</v>
          </cell>
          <cell r="B2825">
            <v>2</v>
          </cell>
          <cell r="C2825">
            <v>0</v>
          </cell>
          <cell r="D2825" t="str">
            <v>L401</v>
          </cell>
          <cell r="E2825">
            <v>155</v>
          </cell>
          <cell r="F2825">
            <v>165</v>
          </cell>
        </row>
        <row r="2826">
          <cell r="A2826" t="str">
            <v>TDLJ01</v>
          </cell>
          <cell r="B2826">
            <v>0.75</v>
          </cell>
          <cell r="C2826">
            <v>0</v>
          </cell>
          <cell r="D2826" t="str">
            <v>L404</v>
          </cell>
          <cell r="E2826">
            <v>11</v>
          </cell>
          <cell r="F2826">
            <v>11</v>
          </cell>
        </row>
        <row r="2827">
          <cell r="A2827" t="str">
            <v>TDLJ01A</v>
          </cell>
          <cell r="B2827">
            <v>0.75</v>
          </cell>
          <cell r="C2827">
            <v>0</v>
          </cell>
          <cell r="D2827" t="str">
            <v>L404</v>
          </cell>
          <cell r="E2827">
            <v>6</v>
          </cell>
          <cell r="F2827">
            <v>6</v>
          </cell>
        </row>
        <row r="2828">
          <cell r="A2828" t="str">
            <v>TDSJ04</v>
          </cell>
          <cell r="B2828">
            <v>0.5</v>
          </cell>
          <cell r="C2828">
            <v>0</v>
          </cell>
          <cell r="D2828" t="str">
            <v>L405</v>
          </cell>
          <cell r="E2828">
            <v>49</v>
          </cell>
          <cell r="F2828">
            <v>49</v>
          </cell>
        </row>
        <row r="2829">
          <cell r="A2829" t="str">
            <v>TDSJ04</v>
          </cell>
          <cell r="B2829">
            <v>0.75</v>
          </cell>
          <cell r="C2829">
            <v>0</v>
          </cell>
          <cell r="D2829" t="str">
            <v>L405</v>
          </cell>
          <cell r="E2829">
            <v>83</v>
          </cell>
          <cell r="F2829">
            <v>84</v>
          </cell>
        </row>
        <row r="2830">
          <cell r="A2830" t="str">
            <v>TDSJ04</v>
          </cell>
          <cell r="B2830">
            <v>1</v>
          </cell>
          <cell r="C2830">
            <v>0</v>
          </cell>
          <cell r="D2830" t="str">
            <v>L405</v>
          </cell>
          <cell r="E2830">
            <v>1</v>
          </cell>
          <cell r="F2830">
            <v>1</v>
          </cell>
        </row>
        <row r="2831">
          <cell r="A2831" t="str">
            <v>TFCJ01</v>
          </cell>
          <cell r="B2831">
            <v>0.75</v>
          </cell>
          <cell r="C2831">
            <v>0</v>
          </cell>
          <cell r="D2831" t="str">
            <v>L403</v>
          </cell>
          <cell r="E2831">
            <v>1</v>
          </cell>
          <cell r="F2831">
            <v>3</v>
          </cell>
        </row>
        <row r="2832">
          <cell r="A2832" t="str">
            <v>TFCJ01</v>
          </cell>
          <cell r="B2832">
            <v>1.5</v>
          </cell>
          <cell r="C2832">
            <v>0</v>
          </cell>
          <cell r="D2832" t="str">
            <v>L403</v>
          </cell>
          <cell r="E2832">
            <v>8</v>
          </cell>
          <cell r="F2832">
            <v>9</v>
          </cell>
        </row>
        <row r="2833">
          <cell r="A2833" t="str">
            <v>TFJ301G</v>
          </cell>
          <cell r="B2833">
            <v>0.5</v>
          </cell>
          <cell r="C2833">
            <v>0</v>
          </cell>
          <cell r="D2833" t="str">
            <v>L401</v>
          </cell>
          <cell r="E2833">
            <v>1</v>
          </cell>
          <cell r="F2833">
            <v>2</v>
          </cell>
        </row>
        <row r="2834">
          <cell r="A2834" t="str">
            <v>TFJ301G</v>
          </cell>
          <cell r="B2834">
            <v>0.75</v>
          </cell>
          <cell r="C2834">
            <v>0</v>
          </cell>
          <cell r="D2834" t="str">
            <v>L401</v>
          </cell>
          <cell r="E2834">
            <v>33</v>
          </cell>
          <cell r="F2834">
            <v>36</v>
          </cell>
        </row>
        <row r="2835">
          <cell r="A2835" t="str">
            <v>TFJ301G</v>
          </cell>
          <cell r="B2835">
            <v>1</v>
          </cell>
          <cell r="C2835">
            <v>0</v>
          </cell>
          <cell r="D2835" t="str">
            <v>L401</v>
          </cell>
          <cell r="E2835">
            <v>15</v>
          </cell>
          <cell r="F2835">
            <v>16</v>
          </cell>
        </row>
        <row r="2836">
          <cell r="A2836" t="str">
            <v>TFJ301G</v>
          </cell>
          <cell r="B2836">
            <v>1.5</v>
          </cell>
          <cell r="C2836">
            <v>0</v>
          </cell>
          <cell r="D2836" t="str">
            <v>L401</v>
          </cell>
          <cell r="E2836">
            <v>3</v>
          </cell>
          <cell r="F2836">
            <v>5</v>
          </cell>
        </row>
        <row r="2837">
          <cell r="A2837" t="str">
            <v>TFJ301G</v>
          </cell>
          <cell r="B2837">
            <v>2</v>
          </cell>
          <cell r="C2837">
            <v>0</v>
          </cell>
          <cell r="D2837" t="str">
            <v>L401</v>
          </cell>
          <cell r="E2837">
            <v>19</v>
          </cell>
          <cell r="F2837">
            <v>19</v>
          </cell>
        </row>
        <row r="2838">
          <cell r="A2838" t="str">
            <v>TGBD01</v>
          </cell>
          <cell r="B2838">
            <v>0.5</v>
          </cell>
          <cell r="C2838">
            <v>0</v>
          </cell>
          <cell r="D2838" t="str">
            <v>L402</v>
          </cell>
          <cell r="E2838">
            <v>6</v>
          </cell>
          <cell r="F2838">
            <v>15</v>
          </cell>
        </row>
        <row r="2839">
          <cell r="A2839" t="str">
            <v>TGBD01</v>
          </cell>
          <cell r="B2839">
            <v>0.75</v>
          </cell>
          <cell r="C2839">
            <v>0</v>
          </cell>
          <cell r="D2839" t="str">
            <v>L402</v>
          </cell>
          <cell r="E2839">
            <v>171</v>
          </cell>
          <cell r="F2839">
            <v>100</v>
          </cell>
        </row>
        <row r="2840">
          <cell r="A2840" t="str">
            <v>TGBD01</v>
          </cell>
          <cell r="B2840">
            <v>1</v>
          </cell>
          <cell r="C2840">
            <v>0</v>
          </cell>
          <cell r="D2840" t="str">
            <v>L402</v>
          </cell>
          <cell r="E2840">
            <v>7</v>
          </cell>
          <cell r="F2840">
            <v>10</v>
          </cell>
        </row>
        <row r="2841">
          <cell r="A2841" t="str">
            <v>TGBD01</v>
          </cell>
          <cell r="B2841">
            <v>1.5</v>
          </cell>
          <cell r="C2841">
            <v>0</v>
          </cell>
          <cell r="D2841" t="str">
            <v>L402</v>
          </cell>
          <cell r="E2841">
            <v>6</v>
          </cell>
          <cell r="F2841">
            <v>10</v>
          </cell>
        </row>
        <row r="2842">
          <cell r="A2842" t="str">
            <v>TGC001</v>
          </cell>
          <cell r="B2842">
            <v>0.5</v>
          </cell>
          <cell r="C2842">
            <v>0</v>
          </cell>
          <cell r="D2842" t="str">
            <v>L403</v>
          </cell>
          <cell r="E2842">
            <v>16</v>
          </cell>
          <cell r="F2842">
            <v>17</v>
          </cell>
        </row>
        <row r="2843">
          <cell r="A2843" t="str">
            <v>TGC001</v>
          </cell>
          <cell r="B2843">
            <v>0.75</v>
          </cell>
          <cell r="C2843">
            <v>0</v>
          </cell>
          <cell r="D2843" t="str">
            <v>L403</v>
          </cell>
          <cell r="E2843">
            <v>1548</v>
          </cell>
          <cell r="F2843">
            <v>1550</v>
          </cell>
        </row>
        <row r="2844">
          <cell r="A2844" t="str">
            <v>TGC001</v>
          </cell>
          <cell r="B2844">
            <v>1</v>
          </cell>
          <cell r="C2844">
            <v>0</v>
          </cell>
          <cell r="D2844" t="str">
            <v>L403</v>
          </cell>
          <cell r="E2844">
            <v>25</v>
          </cell>
          <cell r="F2844">
            <v>25</v>
          </cell>
        </row>
        <row r="2845">
          <cell r="A2845" t="str">
            <v>TGC001</v>
          </cell>
          <cell r="B2845">
            <v>1.5</v>
          </cell>
          <cell r="C2845">
            <v>0</v>
          </cell>
          <cell r="D2845" t="str">
            <v>L403</v>
          </cell>
          <cell r="E2845">
            <v>18</v>
          </cell>
          <cell r="F2845">
            <v>27</v>
          </cell>
        </row>
        <row r="2846">
          <cell r="A2846" t="str">
            <v>TGC001G</v>
          </cell>
          <cell r="B2846">
            <v>0.5</v>
          </cell>
          <cell r="C2846">
            <v>0</v>
          </cell>
          <cell r="D2846" t="str">
            <v>L403</v>
          </cell>
          <cell r="E2846">
            <v>3</v>
          </cell>
          <cell r="F2846">
            <v>4</v>
          </cell>
        </row>
        <row r="2847">
          <cell r="A2847" t="str">
            <v>TGC001G</v>
          </cell>
          <cell r="B2847">
            <v>0.75</v>
          </cell>
          <cell r="C2847">
            <v>0</v>
          </cell>
          <cell r="D2847" t="str">
            <v>L403</v>
          </cell>
          <cell r="E2847">
            <v>111</v>
          </cell>
          <cell r="F2847">
            <v>117</v>
          </cell>
        </row>
        <row r="2848">
          <cell r="A2848" t="str">
            <v>TGC001G</v>
          </cell>
          <cell r="B2848">
            <v>1</v>
          </cell>
          <cell r="C2848">
            <v>0</v>
          </cell>
          <cell r="D2848" t="str">
            <v>L403</v>
          </cell>
          <cell r="E2848">
            <v>44</v>
          </cell>
          <cell r="F2848">
            <v>45</v>
          </cell>
        </row>
        <row r="2849">
          <cell r="A2849" t="str">
            <v>TGC001G</v>
          </cell>
          <cell r="B2849">
            <v>2</v>
          </cell>
          <cell r="C2849">
            <v>0</v>
          </cell>
          <cell r="D2849" t="str">
            <v>L403</v>
          </cell>
          <cell r="E2849">
            <v>3</v>
          </cell>
          <cell r="F2849">
            <v>5</v>
          </cell>
        </row>
        <row r="2850">
          <cell r="A2850" t="str">
            <v>TGD001</v>
          </cell>
          <cell r="B2850">
            <v>0.75</v>
          </cell>
          <cell r="C2850">
            <v>0</v>
          </cell>
          <cell r="D2850" t="str">
            <v>L403</v>
          </cell>
          <cell r="E2850">
            <v>500</v>
          </cell>
          <cell r="F2850">
            <v>502</v>
          </cell>
        </row>
        <row r="2851">
          <cell r="A2851" t="str">
            <v>TGD001</v>
          </cell>
          <cell r="B2851">
            <v>1</v>
          </cell>
          <cell r="C2851">
            <v>0</v>
          </cell>
          <cell r="D2851" t="str">
            <v>L403</v>
          </cell>
          <cell r="E2851">
            <v>19</v>
          </cell>
          <cell r="F2851">
            <v>21</v>
          </cell>
        </row>
        <row r="2852">
          <cell r="A2852" t="str">
            <v>TGD001</v>
          </cell>
          <cell r="B2852">
            <v>1.5</v>
          </cell>
          <cell r="C2852">
            <v>0</v>
          </cell>
          <cell r="D2852" t="str">
            <v>L403</v>
          </cell>
          <cell r="E2852">
            <v>4</v>
          </cell>
          <cell r="F2852">
            <v>5</v>
          </cell>
        </row>
        <row r="2853">
          <cell r="A2853" t="str">
            <v>TGL001</v>
          </cell>
          <cell r="B2853">
            <v>0.75</v>
          </cell>
          <cell r="C2853">
            <v>0</v>
          </cell>
          <cell r="D2853" t="str">
            <v>L404</v>
          </cell>
          <cell r="E2853">
            <v>2</v>
          </cell>
          <cell r="F2853">
            <v>6</v>
          </cell>
        </row>
        <row r="2854">
          <cell r="A2854" t="str">
            <v>TGL001</v>
          </cell>
          <cell r="B2854">
            <v>1</v>
          </cell>
          <cell r="C2854">
            <v>0</v>
          </cell>
          <cell r="D2854" t="str">
            <v>L404</v>
          </cell>
          <cell r="E2854">
            <v>0</v>
          </cell>
          <cell r="F2854">
            <v>3</v>
          </cell>
        </row>
        <row r="2855">
          <cell r="A2855" t="str">
            <v>TGS003</v>
          </cell>
          <cell r="B2855">
            <v>0.75</v>
          </cell>
          <cell r="C2855">
            <v>0</v>
          </cell>
          <cell r="D2855" t="str">
            <v>L405</v>
          </cell>
          <cell r="E2855">
            <v>33</v>
          </cell>
          <cell r="F2855">
            <v>36</v>
          </cell>
        </row>
        <row r="2856">
          <cell r="A2856" t="str">
            <v>TGS004</v>
          </cell>
          <cell r="B2856">
            <v>0.5</v>
          </cell>
          <cell r="C2856">
            <v>0</v>
          </cell>
          <cell r="D2856" t="str">
            <v>L405</v>
          </cell>
          <cell r="E2856">
            <v>3</v>
          </cell>
          <cell r="F2856">
            <v>4</v>
          </cell>
        </row>
        <row r="2857">
          <cell r="A2857" t="str">
            <v>TGS004</v>
          </cell>
          <cell r="B2857">
            <v>0.75</v>
          </cell>
          <cell r="C2857">
            <v>0</v>
          </cell>
          <cell r="D2857" t="str">
            <v>L405</v>
          </cell>
          <cell r="E2857">
            <v>72</v>
          </cell>
          <cell r="F2857">
            <v>72</v>
          </cell>
        </row>
        <row r="2858">
          <cell r="A2858" t="str">
            <v>TNBD01</v>
          </cell>
          <cell r="B2858">
            <v>0.5</v>
          </cell>
          <cell r="C2858">
            <v>0</v>
          </cell>
          <cell r="D2858" t="str">
            <v>L402</v>
          </cell>
          <cell r="E2858">
            <v>2</v>
          </cell>
          <cell r="F2858">
            <v>15</v>
          </cell>
        </row>
        <row r="2859">
          <cell r="A2859" t="str">
            <v>TNBD01</v>
          </cell>
          <cell r="B2859">
            <v>0.75</v>
          </cell>
          <cell r="C2859">
            <v>0</v>
          </cell>
          <cell r="D2859" t="str">
            <v>L402</v>
          </cell>
          <cell r="E2859">
            <v>0</v>
          </cell>
          <cell r="F2859">
            <v>5</v>
          </cell>
        </row>
        <row r="2860">
          <cell r="A2860" t="str">
            <v>TNCJ01</v>
          </cell>
          <cell r="B2860">
            <v>0.5</v>
          </cell>
          <cell r="C2860">
            <v>0</v>
          </cell>
          <cell r="D2860" t="str">
            <v>L403</v>
          </cell>
          <cell r="E2860">
            <v>8</v>
          </cell>
          <cell r="F2860">
            <v>20</v>
          </cell>
        </row>
        <row r="2861">
          <cell r="A2861" t="str">
            <v>TNCJ01</v>
          </cell>
          <cell r="B2861">
            <v>0.75</v>
          </cell>
          <cell r="C2861">
            <v>0</v>
          </cell>
          <cell r="D2861" t="str">
            <v>L403</v>
          </cell>
          <cell r="E2861">
            <v>344</v>
          </cell>
          <cell r="F2861">
            <v>348</v>
          </cell>
        </row>
        <row r="2862">
          <cell r="A2862" t="str">
            <v>TNCJ01</v>
          </cell>
          <cell r="B2862">
            <v>1</v>
          </cell>
          <cell r="C2862">
            <v>0</v>
          </cell>
          <cell r="D2862" t="str">
            <v>L403</v>
          </cell>
          <cell r="E2862">
            <v>25</v>
          </cell>
          <cell r="F2862">
            <v>42</v>
          </cell>
        </row>
        <row r="2863">
          <cell r="A2863" t="str">
            <v>TNCJ01</v>
          </cell>
          <cell r="B2863">
            <v>1.5</v>
          </cell>
          <cell r="C2863">
            <v>0</v>
          </cell>
          <cell r="D2863" t="str">
            <v>L403</v>
          </cell>
          <cell r="E2863">
            <v>577</v>
          </cell>
          <cell r="F2863">
            <v>581</v>
          </cell>
        </row>
        <row r="2864">
          <cell r="A2864" t="str">
            <v>TNJ301G</v>
          </cell>
          <cell r="B2864">
            <v>0.5</v>
          </cell>
          <cell r="C2864">
            <v>0</v>
          </cell>
          <cell r="D2864" t="str">
            <v>L401</v>
          </cell>
          <cell r="E2864">
            <v>19</v>
          </cell>
          <cell r="F2864">
            <v>20</v>
          </cell>
        </row>
        <row r="2865">
          <cell r="A2865" t="str">
            <v>TNJ301G</v>
          </cell>
          <cell r="B2865">
            <v>0.75</v>
          </cell>
          <cell r="C2865">
            <v>0</v>
          </cell>
          <cell r="D2865" t="str">
            <v>L401</v>
          </cell>
          <cell r="E2865">
            <v>398</v>
          </cell>
          <cell r="F2865">
            <v>411</v>
          </cell>
        </row>
        <row r="2866">
          <cell r="A2866" t="str">
            <v>TNJ301G</v>
          </cell>
          <cell r="B2866">
            <v>1</v>
          </cell>
          <cell r="C2866">
            <v>0</v>
          </cell>
          <cell r="D2866" t="str">
            <v>L401</v>
          </cell>
          <cell r="E2866">
            <v>2380</v>
          </cell>
          <cell r="F2866">
            <v>2401</v>
          </cell>
        </row>
        <row r="2867">
          <cell r="A2867" t="str">
            <v>TNJ301G</v>
          </cell>
          <cell r="B2867">
            <v>1.25</v>
          </cell>
          <cell r="C2867">
            <v>0</v>
          </cell>
          <cell r="D2867" t="str">
            <v>L401</v>
          </cell>
          <cell r="E2867">
            <v>8</v>
          </cell>
          <cell r="F2867">
            <v>10</v>
          </cell>
        </row>
        <row r="2868">
          <cell r="A2868" t="str">
            <v>TNJ301G</v>
          </cell>
          <cell r="B2868">
            <v>1.5</v>
          </cell>
          <cell r="C2868">
            <v>0</v>
          </cell>
          <cell r="D2868" t="str">
            <v>L401</v>
          </cell>
          <cell r="E2868">
            <v>196</v>
          </cell>
          <cell r="F2868">
            <v>200</v>
          </cell>
        </row>
        <row r="2869">
          <cell r="A2869" t="str">
            <v>TNJ301G</v>
          </cell>
          <cell r="B2869">
            <v>2</v>
          </cell>
          <cell r="C2869">
            <v>0</v>
          </cell>
          <cell r="D2869" t="str">
            <v>L401</v>
          </cell>
          <cell r="E2869">
            <v>223</v>
          </cell>
          <cell r="F2869">
            <v>224</v>
          </cell>
        </row>
        <row r="2870">
          <cell r="A2870" t="str">
            <v>TRJ301G</v>
          </cell>
          <cell r="B2870">
            <v>0.75</v>
          </cell>
          <cell r="C2870">
            <v>0.5</v>
          </cell>
          <cell r="D2870" t="str">
            <v>L401</v>
          </cell>
          <cell r="E2870">
            <v>4</v>
          </cell>
          <cell r="F2870">
            <v>4</v>
          </cell>
        </row>
        <row r="2871">
          <cell r="A2871" t="str">
            <v>TRJ301G</v>
          </cell>
          <cell r="B2871">
            <v>1.5</v>
          </cell>
          <cell r="C2871">
            <v>1</v>
          </cell>
          <cell r="D2871" t="str">
            <v>L401</v>
          </cell>
          <cell r="E2871">
            <v>0</v>
          </cell>
          <cell r="F2871">
            <v>20</v>
          </cell>
        </row>
        <row r="2872">
          <cell r="A2872" t="str">
            <v>TRJ301G</v>
          </cell>
          <cell r="B2872">
            <v>2</v>
          </cell>
          <cell r="C2872">
            <v>1</v>
          </cell>
          <cell r="D2872" t="str">
            <v>L401</v>
          </cell>
          <cell r="E2872">
            <v>0</v>
          </cell>
          <cell r="F2872">
            <v>2</v>
          </cell>
        </row>
        <row r="2873">
          <cell r="A2873" t="str">
            <v>TSJ301G</v>
          </cell>
          <cell r="B2873">
            <v>2</v>
          </cell>
          <cell r="C2873">
            <v>1.5</v>
          </cell>
          <cell r="D2873" t="str">
            <v>L401</v>
          </cell>
          <cell r="E2873">
            <v>1</v>
          </cell>
          <cell r="F2873">
            <v>2</v>
          </cell>
        </row>
        <row r="2874">
          <cell r="A2874" t="str">
            <v>TTBD01</v>
          </cell>
          <cell r="B2874">
            <v>0.5</v>
          </cell>
          <cell r="C2874">
            <v>0</v>
          </cell>
          <cell r="D2874" t="str">
            <v>L402</v>
          </cell>
          <cell r="E2874">
            <v>0</v>
          </cell>
          <cell r="F2874">
            <v>5</v>
          </cell>
        </row>
        <row r="2875">
          <cell r="A2875" t="str">
            <v>TTBD01</v>
          </cell>
          <cell r="B2875">
            <v>0.75</v>
          </cell>
          <cell r="C2875">
            <v>0</v>
          </cell>
          <cell r="D2875" t="str">
            <v>L402</v>
          </cell>
          <cell r="E2875">
            <v>0</v>
          </cell>
          <cell r="F2875">
            <v>5</v>
          </cell>
        </row>
        <row r="2876">
          <cell r="A2876" t="str">
            <v>TTCJ01</v>
          </cell>
          <cell r="B2876">
            <v>0.75</v>
          </cell>
          <cell r="C2876">
            <v>0</v>
          </cell>
          <cell r="D2876" t="str">
            <v>L403</v>
          </cell>
          <cell r="E2876">
            <v>23</v>
          </cell>
          <cell r="F2876">
            <v>23</v>
          </cell>
        </row>
        <row r="2877">
          <cell r="A2877" t="str">
            <v>TTCJ01</v>
          </cell>
          <cell r="B2877">
            <v>1.5</v>
          </cell>
          <cell r="C2877">
            <v>0</v>
          </cell>
          <cell r="D2877" t="str">
            <v>L403</v>
          </cell>
          <cell r="E2877">
            <v>58</v>
          </cell>
          <cell r="F2877">
            <v>76</v>
          </cell>
        </row>
        <row r="2878">
          <cell r="A2878" t="str">
            <v>TTJ301G</v>
          </cell>
          <cell r="B2878">
            <v>0.5</v>
          </cell>
          <cell r="C2878">
            <v>0</v>
          </cell>
          <cell r="D2878" t="str">
            <v>L401</v>
          </cell>
          <cell r="E2878">
            <v>3</v>
          </cell>
          <cell r="F2878">
            <v>4</v>
          </cell>
        </row>
        <row r="2879">
          <cell r="A2879" t="str">
            <v>TTJ301G</v>
          </cell>
          <cell r="B2879">
            <v>0.75</v>
          </cell>
          <cell r="C2879">
            <v>0</v>
          </cell>
          <cell r="D2879" t="str">
            <v>L401</v>
          </cell>
          <cell r="E2879">
            <v>136</v>
          </cell>
          <cell r="F2879">
            <v>140</v>
          </cell>
        </row>
        <row r="2880">
          <cell r="A2880" t="str">
            <v>TTJ301G</v>
          </cell>
          <cell r="B2880">
            <v>1</v>
          </cell>
          <cell r="C2880">
            <v>0</v>
          </cell>
          <cell r="D2880" t="str">
            <v>L401</v>
          </cell>
          <cell r="E2880">
            <v>95</v>
          </cell>
          <cell r="F2880">
            <v>104</v>
          </cell>
        </row>
        <row r="2881">
          <cell r="A2881" t="str">
            <v>TTJ301G</v>
          </cell>
          <cell r="B2881">
            <v>1.5</v>
          </cell>
          <cell r="C2881">
            <v>0</v>
          </cell>
          <cell r="D2881" t="str">
            <v>L401</v>
          </cell>
          <cell r="E2881">
            <v>18</v>
          </cell>
          <cell r="F2881">
            <v>47</v>
          </cell>
        </row>
        <row r="2882">
          <cell r="A2882" t="str">
            <v>TTJ301G</v>
          </cell>
          <cell r="B2882">
            <v>2</v>
          </cell>
          <cell r="C2882">
            <v>0</v>
          </cell>
          <cell r="D2882" t="str">
            <v>L401</v>
          </cell>
          <cell r="E2882">
            <v>40</v>
          </cell>
          <cell r="F2882">
            <v>40</v>
          </cell>
        </row>
        <row r="2883">
          <cell r="A2883" t="str">
            <v>TUBD01</v>
          </cell>
          <cell r="B2883">
            <v>0.5</v>
          </cell>
          <cell r="C2883">
            <v>0</v>
          </cell>
          <cell r="D2883" t="str">
            <v>L402</v>
          </cell>
          <cell r="E2883">
            <v>0</v>
          </cell>
          <cell r="F2883">
            <v>5</v>
          </cell>
        </row>
        <row r="2884">
          <cell r="A2884" t="str">
            <v>TUBD01</v>
          </cell>
          <cell r="B2884">
            <v>0.75</v>
          </cell>
          <cell r="C2884">
            <v>0</v>
          </cell>
          <cell r="D2884" t="str">
            <v>L402</v>
          </cell>
          <cell r="E2884">
            <v>0</v>
          </cell>
          <cell r="F2884">
            <v>0</v>
          </cell>
        </row>
        <row r="2885">
          <cell r="A2885" t="str">
            <v>TUCJ01</v>
          </cell>
          <cell r="B2885">
            <v>0.5</v>
          </cell>
          <cell r="C2885">
            <v>0</v>
          </cell>
          <cell r="D2885" t="str">
            <v>L403</v>
          </cell>
          <cell r="E2885">
            <v>9</v>
          </cell>
          <cell r="F2885">
            <v>11</v>
          </cell>
        </row>
        <row r="2886">
          <cell r="A2886" t="str">
            <v>TUCJ01</v>
          </cell>
          <cell r="B2886">
            <v>0.75</v>
          </cell>
          <cell r="C2886">
            <v>0</v>
          </cell>
          <cell r="D2886" t="str">
            <v>L403</v>
          </cell>
          <cell r="E2886">
            <v>122</v>
          </cell>
          <cell r="F2886">
            <v>122</v>
          </cell>
        </row>
        <row r="2887">
          <cell r="A2887" t="str">
            <v>TUCJ01</v>
          </cell>
          <cell r="B2887">
            <v>1</v>
          </cell>
          <cell r="C2887">
            <v>0</v>
          </cell>
          <cell r="D2887" t="str">
            <v>L403</v>
          </cell>
          <cell r="E2887">
            <v>0</v>
          </cell>
          <cell r="F2887">
            <v>2</v>
          </cell>
        </row>
        <row r="2888">
          <cell r="A2888" t="str">
            <v>TUCJ01</v>
          </cell>
          <cell r="B2888">
            <v>1.5</v>
          </cell>
          <cell r="C2888">
            <v>0</v>
          </cell>
          <cell r="D2888" t="str">
            <v>L403</v>
          </cell>
          <cell r="E2888">
            <v>96</v>
          </cell>
          <cell r="F2888">
            <v>96</v>
          </cell>
        </row>
        <row r="2889">
          <cell r="A2889" t="str">
            <v>TUJ301G</v>
          </cell>
          <cell r="B2889">
            <v>0.5</v>
          </cell>
          <cell r="C2889">
            <v>0</v>
          </cell>
          <cell r="D2889" t="str">
            <v>L401</v>
          </cell>
          <cell r="E2889">
            <v>4</v>
          </cell>
          <cell r="F2889">
            <v>4</v>
          </cell>
        </row>
        <row r="2890">
          <cell r="A2890" t="str">
            <v>TUJ301G</v>
          </cell>
          <cell r="B2890">
            <v>0.75</v>
          </cell>
          <cell r="C2890">
            <v>0</v>
          </cell>
          <cell r="D2890" t="str">
            <v>L401</v>
          </cell>
          <cell r="E2890">
            <v>19</v>
          </cell>
          <cell r="F2890">
            <v>36</v>
          </cell>
        </row>
        <row r="2891">
          <cell r="A2891" t="str">
            <v>TUJ301G</v>
          </cell>
          <cell r="B2891">
            <v>1</v>
          </cell>
          <cell r="C2891">
            <v>0</v>
          </cell>
          <cell r="D2891" t="str">
            <v>L401</v>
          </cell>
          <cell r="E2891">
            <v>6</v>
          </cell>
          <cell r="F2891">
            <v>6</v>
          </cell>
        </row>
        <row r="2892">
          <cell r="A2892" t="str">
            <v>TUJ301G</v>
          </cell>
          <cell r="B2892">
            <v>1.25</v>
          </cell>
          <cell r="C2892">
            <v>0</v>
          </cell>
          <cell r="D2892" t="str">
            <v>L401</v>
          </cell>
          <cell r="E2892">
            <v>4</v>
          </cell>
          <cell r="F2892">
            <v>5</v>
          </cell>
        </row>
        <row r="2893">
          <cell r="A2893" t="str">
            <v>TUJ301G</v>
          </cell>
          <cell r="B2893">
            <v>1.5</v>
          </cell>
          <cell r="C2893">
            <v>0</v>
          </cell>
          <cell r="D2893" t="str">
            <v>L401</v>
          </cell>
          <cell r="E2893">
            <v>18</v>
          </cell>
          <cell r="F2893">
            <v>114</v>
          </cell>
        </row>
        <row r="2894">
          <cell r="A2894" t="str">
            <v>TVCJ01</v>
          </cell>
          <cell r="B2894">
            <v>0.75</v>
          </cell>
          <cell r="C2894">
            <v>0.5</v>
          </cell>
          <cell r="D2894" t="str">
            <v>L403</v>
          </cell>
          <cell r="E2894">
            <v>3</v>
          </cell>
          <cell r="F2894">
            <v>5</v>
          </cell>
        </row>
        <row r="2895">
          <cell r="A2895" t="str">
            <v>TVCJ01</v>
          </cell>
          <cell r="B2895">
            <v>1</v>
          </cell>
          <cell r="C2895">
            <v>0.75</v>
          </cell>
          <cell r="D2895" t="str">
            <v>L403</v>
          </cell>
          <cell r="E2895">
            <v>1</v>
          </cell>
          <cell r="F2895">
            <v>2</v>
          </cell>
        </row>
        <row r="2896">
          <cell r="A2896" t="str">
            <v>TVCJ01</v>
          </cell>
          <cell r="B2896">
            <v>1.5</v>
          </cell>
          <cell r="C2896">
            <v>0.75</v>
          </cell>
          <cell r="D2896" t="str">
            <v>L403</v>
          </cell>
          <cell r="E2896">
            <v>50</v>
          </cell>
          <cell r="F2896">
            <v>50</v>
          </cell>
        </row>
        <row r="2897">
          <cell r="A2897" t="str">
            <v>TVCJ01</v>
          </cell>
          <cell r="B2897">
            <v>1.5</v>
          </cell>
          <cell r="C2897">
            <v>1</v>
          </cell>
          <cell r="D2897" t="str">
            <v>L403</v>
          </cell>
          <cell r="E2897">
            <v>0</v>
          </cell>
          <cell r="F2897">
            <v>0</v>
          </cell>
        </row>
        <row r="2898">
          <cell r="A2898" t="str">
            <v>TVJ301G</v>
          </cell>
          <cell r="B2898">
            <v>0.75</v>
          </cell>
          <cell r="C2898">
            <v>0.5</v>
          </cell>
          <cell r="D2898" t="str">
            <v>L401</v>
          </cell>
          <cell r="E2898">
            <v>233</v>
          </cell>
          <cell r="F2898">
            <v>242</v>
          </cell>
        </row>
        <row r="2899">
          <cell r="A2899" t="str">
            <v>TVJ301G</v>
          </cell>
          <cell r="B2899">
            <v>1</v>
          </cell>
          <cell r="C2899">
            <v>0.5</v>
          </cell>
          <cell r="D2899" t="str">
            <v>L401</v>
          </cell>
          <cell r="E2899">
            <v>2</v>
          </cell>
          <cell r="F2899">
            <v>2</v>
          </cell>
        </row>
        <row r="2900">
          <cell r="A2900" t="str">
            <v>TVJ301G</v>
          </cell>
          <cell r="B2900">
            <v>1</v>
          </cell>
          <cell r="C2900">
            <v>0.75</v>
          </cell>
          <cell r="D2900" t="str">
            <v>L401</v>
          </cell>
          <cell r="E2900">
            <v>2</v>
          </cell>
          <cell r="F2900">
            <v>2</v>
          </cell>
        </row>
        <row r="2901">
          <cell r="A2901" t="str">
            <v>TVJ301G</v>
          </cell>
          <cell r="B2901">
            <v>1.5</v>
          </cell>
          <cell r="C2901">
            <v>0.5</v>
          </cell>
          <cell r="D2901" t="str">
            <v>L401</v>
          </cell>
          <cell r="E2901">
            <v>0</v>
          </cell>
          <cell r="F2901">
            <v>2</v>
          </cell>
        </row>
        <row r="2902">
          <cell r="A2902" t="str">
            <v>TVJ301G</v>
          </cell>
          <cell r="B2902">
            <v>1.5</v>
          </cell>
          <cell r="C2902">
            <v>0.75</v>
          </cell>
          <cell r="D2902" t="str">
            <v>L401</v>
          </cell>
          <cell r="E2902">
            <v>14</v>
          </cell>
          <cell r="F2902">
            <v>14</v>
          </cell>
        </row>
        <row r="2903">
          <cell r="A2903" t="str">
            <v>TVJ301G</v>
          </cell>
          <cell r="B2903">
            <v>1.5</v>
          </cell>
          <cell r="C2903">
            <v>1</v>
          </cell>
          <cell r="D2903" t="str">
            <v>L401</v>
          </cell>
          <cell r="E2903">
            <v>196</v>
          </cell>
          <cell r="F2903">
            <v>197</v>
          </cell>
        </row>
        <row r="2904">
          <cell r="A2904" t="str">
            <v>TVJ301G</v>
          </cell>
          <cell r="B2904">
            <v>2</v>
          </cell>
          <cell r="C2904">
            <v>0.5</v>
          </cell>
          <cell r="D2904" t="str">
            <v>L401</v>
          </cell>
          <cell r="E2904">
            <v>1</v>
          </cell>
          <cell r="F2904">
            <v>2</v>
          </cell>
        </row>
        <row r="2905">
          <cell r="A2905" t="str">
            <v>TVJ301G</v>
          </cell>
          <cell r="B2905">
            <v>2</v>
          </cell>
          <cell r="C2905">
            <v>0.75</v>
          </cell>
          <cell r="D2905" t="str">
            <v>L401</v>
          </cell>
          <cell r="E2905">
            <v>27</v>
          </cell>
          <cell r="F2905">
            <v>30</v>
          </cell>
        </row>
        <row r="2906">
          <cell r="A2906" t="str">
            <v>TVJ301G</v>
          </cell>
          <cell r="B2906">
            <v>2</v>
          </cell>
          <cell r="C2906">
            <v>1</v>
          </cell>
          <cell r="D2906" t="str">
            <v>L401</v>
          </cell>
          <cell r="E2906">
            <v>316</v>
          </cell>
          <cell r="F2906">
            <v>322</v>
          </cell>
        </row>
        <row r="2907">
          <cell r="A2907" t="str">
            <v>TVJ301G</v>
          </cell>
          <cell r="B2907">
            <v>2</v>
          </cell>
          <cell r="C2907">
            <v>1.5</v>
          </cell>
          <cell r="D2907" t="str">
            <v>L401</v>
          </cell>
          <cell r="E2907">
            <v>6</v>
          </cell>
          <cell r="F2907">
            <v>8</v>
          </cell>
        </row>
        <row r="2908">
          <cell r="A2908" t="str">
            <v>TXB051</v>
          </cell>
          <cell r="B2908">
            <v>0.5</v>
          </cell>
          <cell r="C2908">
            <v>0.375</v>
          </cell>
          <cell r="D2908" t="str">
            <v>L402</v>
          </cell>
          <cell r="E2908">
            <v>0</v>
          </cell>
          <cell r="F2908">
            <v>2</v>
          </cell>
        </row>
        <row r="2909">
          <cell r="A2909" t="str">
            <v>TXB051</v>
          </cell>
          <cell r="B2909">
            <v>1</v>
          </cell>
          <cell r="C2909">
            <v>0.75</v>
          </cell>
          <cell r="D2909" t="str">
            <v>L402</v>
          </cell>
          <cell r="E2909">
            <v>0</v>
          </cell>
          <cell r="F2909">
            <v>2</v>
          </cell>
        </row>
        <row r="2910">
          <cell r="A2910" t="str">
            <v>TXC071</v>
          </cell>
          <cell r="B2910">
            <v>0.75</v>
          </cell>
          <cell r="C2910">
            <v>0.25</v>
          </cell>
          <cell r="D2910" t="str">
            <v>L403</v>
          </cell>
          <cell r="E2910">
            <v>4</v>
          </cell>
          <cell r="F2910">
            <v>5</v>
          </cell>
        </row>
        <row r="2911">
          <cell r="A2911" t="str">
            <v>TXC071</v>
          </cell>
          <cell r="B2911">
            <v>0.75</v>
          </cell>
          <cell r="C2911">
            <v>0.5</v>
          </cell>
          <cell r="D2911" t="str">
            <v>L403</v>
          </cell>
          <cell r="E2911">
            <v>31</v>
          </cell>
          <cell r="F2911">
            <v>32</v>
          </cell>
        </row>
        <row r="2912">
          <cell r="A2912" t="str">
            <v>TXC071</v>
          </cell>
          <cell r="B2912">
            <v>1</v>
          </cell>
          <cell r="C2912">
            <v>0.5</v>
          </cell>
          <cell r="D2912" t="str">
            <v>L403</v>
          </cell>
          <cell r="E2912">
            <v>1</v>
          </cell>
          <cell r="F2912">
            <v>4</v>
          </cell>
        </row>
        <row r="2913">
          <cell r="A2913" t="str">
            <v>TXC071</v>
          </cell>
          <cell r="B2913">
            <v>1</v>
          </cell>
          <cell r="C2913">
            <v>0.75</v>
          </cell>
          <cell r="D2913" t="str">
            <v>L403</v>
          </cell>
          <cell r="E2913">
            <v>100</v>
          </cell>
          <cell r="F2913">
            <v>101</v>
          </cell>
        </row>
        <row r="2914">
          <cell r="A2914" t="str">
            <v>TXC071</v>
          </cell>
          <cell r="B2914">
            <v>1.5</v>
          </cell>
          <cell r="C2914">
            <v>0.75</v>
          </cell>
          <cell r="D2914" t="str">
            <v>L403</v>
          </cell>
          <cell r="E2914">
            <v>56</v>
          </cell>
          <cell r="F2914">
            <v>57</v>
          </cell>
        </row>
        <row r="2915">
          <cell r="A2915" t="str">
            <v>TXC071</v>
          </cell>
          <cell r="B2915">
            <v>1.5</v>
          </cell>
          <cell r="C2915">
            <v>1</v>
          </cell>
          <cell r="D2915" t="str">
            <v>L403</v>
          </cell>
          <cell r="E2915">
            <v>13</v>
          </cell>
          <cell r="F2915">
            <v>14</v>
          </cell>
        </row>
        <row r="2916">
          <cell r="A2916" t="str">
            <v>TXC071</v>
          </cell>
          <cell r="B2916">
            <v>1.5</v>
          </cell>
          <cell r="C2916">
            <v>1.25</v>
          </cell>
          <cell r="D2916" t="str">
            <v>L403</v>
          </cell>
          <cell r="E2916">
            <v>5</v>
          </cell>
          <cell r="F2916">
            <v>5</v>
          </cell>
        </row>
        <row r="2917">
          <cell r="A2917" t="str">
            <v>TXC071</v>
          </cell>
          <cell r="B2917">
            <v>2</v>
          </cell>
          <cell r="C2917">
            <v>0.5</v>
          </cell>
          <cell r="D2917" t="str">
            <v>L403</v>
          </cell>
          <cell r="E2917">
            <v>1</v>
          </cell>
          <cell r="F2917">
            <v>3</v>
          </cell>
        </row>
        <row r="2918">
          <cell r="A2918" t="str">
            <v>TXC071</v>
          </cell>
          <cell r="B2918">
            <v>2</v>
          </cell>
          <cell r="C2918">
            <v>0.75</v>
          </cell>
          <cell r="D2918" t="str">
            <v>L403</v>
          </cell>
          <cell r="E2918">
            <v>4</v>
          </cell>
          <cell r="F2918">
            <v>4</v>
          </cell>
        </row>
        <row r="2919">
          <cell r="A2919" t="str">
            <v>TXC071</v>
          </cell>
          <cell r="B2919">
            <v>2</v>
          </cell>
          <cell r="C2919">
            <v>1</v>
          </cell>
          <cell r="D2919" t="str">
            <v>L403</v>
          </cell>
          <cell r="E2919">
            <v>4</v>
          </cell>
          <cell r="F2919">
            <v>4</v>
          </cell>
        </row>
        <row r="2920">
          <cell r="A2920" t="str">
            <v>TXC071</v>
          </cell>
          <cell r="B2920">
            <v>2</v>
          </cell>
          <cell r="C2920">
            <v>1.5</v>
          </cell>
          <cell r="D2920" t="str">
            <v>L403</v>
          </cell>
          <cell r="E2920">
            <v>7</v>
          </cell>
          <cell r="F2920">
            <v>8</v>
          </cell>
        </row>
        <row r="2921">
          <cell r="A2921" t="str">
            <v>TXC071G</v>
          </cell>
          <cell r="B2921">
            <v>0.75</v>
          </cell>
          <cell r="C2921">
            <v>0.25</v>
          </cell>
          <cell r="D2921" t="str">
            <v>L403</v>
          </cell>
          <cell r="E2921">
            <v>2</v>
          </cell>
          <cell r="F2921">
            <v>2</v>
          </cell>
        </row>
        <row r="2922">
          <cell r="A2922" t="str">
            <v>TXC071G</v>
          </cell>
          <cell r="B2922">
            <v>0.75</v>
          </cell>
          <cell r="C2922">
            <v>0.5</v>
          </cell>
          <cell r="D2922" t="str">
            <v>L403</v>
          </cell>
          <cell r="E2922">
            <v>26</v>
          </cell>
          <cell r="F2922">
            <v>32</v>
          </cell>
        </row>
        <row r="2923">
          <cell r="A2923" t="str">
            <v>TXC071G</v>
          </cell>
          <cell r="B2923">
            <v>1</v>
          </cell>
          <cell r="C2923">
            <v>0.75</v>
          </cell>
          <cell r="D2923" t="str">
            <v>L403</v>
          </cell>
          <cell r="E2923">
            <v>5</v>
          </cell>
          <cell r="F2923">
            <v>5</v>
          </cell>
        </row>
        <row r="2924">
          <cell r="A2924" t="str">
            <v>TXC071G</v>
          </cell>
          <cell r="B2924">
            <v>2</v>
          </cell>
          <cell r="C2924">
            <v>0.75</v>
          </cell>
          <cell r="D2924" t="str">
            <v>L403</v>
          </cell>
          <cell r="E2924">
            <v>2</v>
          </cell>
          <cell r="F2924">
            <v>4</v>
          </cell>
        </row>
        <row r="2925">
          <cell r="A2925" t="str">
            <v>TXC071G</v>
          </cell>
          <cell r="B2925">
            <v>2</v>
          </cell>
          <cell r="C2925">
            <v>1.5</v>
          </cell>
          <cell r="D2925" t="str">
            <v>L403</v>
          </cell>
          <cell r="E2925">
            <v>9</v>
          </cell>
          <cell r="F2925">
            <v>10</v>
          </cell>
        </row>
        <row r="2926">
          <cell r="A2926" t="str">
            <v>TXC073</v>
          </cell>
          <cell r="B2926">
            <v>0.5</v>
          </cell>
          <cell r="C2926">
            <v>0.25</v>
          </cell>
          <cell r="D2926" t="str">
            <v>L403</v>
          </cell>
          <cell r="E2926">
            <v>8</v>
          </cell>
          <cell r="F2926">
            <v>15</v>
          </cell>
        </row>
        <row r="2927">
          <cell r="A2927" t="str">
            <v>TXC073</v>
          </cell>
          <cell r="B2927">
            <v>1</v>
          </cell>
          <cell r="C2927">
            <v>0.5</v>
          </cell>
          <cell r="D2927" t="str">
            <v>L403</v>
          </cell>
          <cell r="E2927">
            <v>8</v>
          </cell>
          <cell r="F2927">
            <v>8</v>
          </cell>
        </row>
        <row r="2928">
          <cell r="A2928" t="str">
            <v>TXC073</v>
          </cell>
          <cell r="B2928">
            <v>1</v>
          </cell>
          <cell r="C2928">
            <v>0.75</v>
          </cell>
          <cell r="D2928" t="str">
            <v>L403</v>
          </cell>
          <cell r="E2928">
            <v>0</v>
          </cell>
          <cell r="F2928">
            <v>18</v>
          </cell>
        </row>
        <row r="2929">
          <cell r="A2929" t="str">
            <v>TXC073</v>
          </cell>
          <cell r="B2929">
            <v>1.5</v>
          </cell>
          <cell r="C2929">
            <v>0.75</v>
          </cell>
          <cell r="D2929" t="str">
            <v>L403</v>
          </cell>
          <cell r="E2929">
            <v>0</v>
          </cell>
          <cell r="F2929">
            <v>0</v>
          </cell>
        </row>
        <row r="2930">
          <cell r="A2930" t="str">
            <v>TXC073</v>
          </cell>
          <cell r="B2930">
            <v>1.5</v>
          </cell>
          <cell r="C2930">
            <v>1</v>
          </cell>
          <cell r="D2930" t="str">
            <v>L403</v>
          </cell>
          <cell r="E2930">
            <v>1</v>
          </cell>
          <cell r="F2930">
            <v>5</v>
          </cell>
        </row>
        <row r="2931">
          <cell r="A2931" t="str">
            <v>TXC073</v>
          </cell>
          <cell r="B2931">
            <v>1.5</v>
          </cell>
          <cell r="C2931">
            <v>1.25</v>
          </cell>
          <cell r="D2931" t="str">
            <v>L403</v>
          </cell>
          <cell r="E2931">
            <v>1</v>
          </cell>
          <cell r="F2931">
            <v>5</v>
          </cell>
        </row>
        <row r="2932">
          <cell r="A2932" t="str">
            <v>TXC073</v>
          </cell>
          <cell r="B2932">
            <v>2</v>
          </cell>
          <cell r="C2932">
            <v>0.5</v>
          </cell>
          <cell r="D2932" t="str">
            <v>L403</v>
          </cell>
          <cell r="E2932">
            <v>1</v>
          </cell>
          <cell r="F2932">
            <v>1</v>
          </cell>
        </row>
        <row r="2933">
          <cell r="A2933" t="str">
            <v>TXC073</v>
          </cell>
          <cell r="B2933">
            <v>2</v>
          </cell>
          <cell r="C2933">
            <v>0.75</v>
          </cell>
          <cell r="D2933" t="str">
            <v>L403</v>
          </cell>
          <cell r="E2933">
            <v>4</v>
          </cell>
          <cell r="F2933">
            <v>3</v>
          </cell>
        </row>
        <row r="2934">
          <cell r="A2934" t="str">
            <v>TXC073</v>
          </cell>
          <cell r="B2934">
            <v>2</v>
          </cell>
          <cell r="C2934">
            <v>1</v>
          </cell>
          <cell r="D2934" t="str">
            <v>L403</v>
          </cell>
          <cell r="E2934">
            <v>55</v>
          </cell>
          <cell r="F2934">
            <v>55</v>
          </cell>
        </row>
        <row r="2935">
          <cell r="A2935" t="str">
            <v>TXC073</v>
          </cell>
          <cell r="B2935">
            <v>2</v>
          </cell>
          <cell r="C2935">
            <v>1.5</v>
          </cell>
          <cell r="D2935" t="str">
            <v>L403</v>
          </cell>
          <cell r="E2935">
            <v>3</v>
          </cell>
          <cell r="F2935">
            <v>4</v>
          </cell>
        </row>
        <row r="2936">
          <cell r="A2936" t="str">
            <v>TXC073</v>
          </cell>
          <cell r="B2936">
            <v>3</v>
          </cell>
          <cell r="C2936">
            <v>1</v>
          </cell>
          <cell r="D2936" t="str">
            <v>L403</v>
          </cell>
          <cell r="E2936">
            <v>4</v>
          </cell>
          <cell r="F2936">
            <v>5</v>
          </cell>
        </row>
        <row r="2937">
          <cell r="A2937" t="str">
            <v>TXC073</v>
          </cell>
          <cell r="B2937">
            <v>3</v>
          </cell>
          <cell r="C2937">
            <v>2</v>
          </cell>
          <cell r="D2937" t="str">
            <v>L403</v>
          </cell>
          <cell r="E2937">
            <v>0</v>
          </cell>
          <cell r="F2937">
            <v>0</v>
          </cell>
        </row>
        <row r="2938">
          <cell r="A2938" t="str">
            <v>TXC093</v>
          </cell>
          <cell r="B2938">
            <v>0.75</v>
          </cell>
          <cell r="C2938">
            <v>0.25</v>
          </cell>
          <cell r="D2938" t="str">
            <v>L403</v>
          </cell>
          <cell r="E2938">
            <v>0</v>
          </cell>
          <cell r="F2938">
            <v>8</v>
          </cell>
        </row>
        <row r="2939">
          <cell r="A2939" t="str">
            <v>TXC093</v>
          </cell>
          <cell r="B2939">
            <v>0.75</v>
          </cell>
          <cell r="C2939">
            <v>0.5</v>
          </cell>
          <cell r="D2939" t="str">
            <v>L403</v>
          </cell>
          <cell r="E2939">
            <v>4</v>
          </cell>
          <cell r="F2939">
            <v>6</v>
          </cell>
        </row>
        <row r="2940">
          <cell r="A2940" t="str">
            <v>TXC0D3</v>
          </cell>
          <cell r="B2940">
            <v>0.5</v>
          </cell>
          <cell r="C2940">
            <v>0.25</v>
          </cell>
          <cell r="D2940" t="str">
            <v>L403</v>
          </cell>
          <cell r="E2940">
            <v>3</v>
          </cell>
          <cell r="F2940">
            <v>5</v>
          </cell>
        </row>
        <row r="2941">
          <cell r="A2941" t="str">
            <v>TXC0D3</v>
          </cell>
          <cell r="B2941">
            <v>0.75</v>
          </cell>
          <cell r="C2941">
            <v>0.25</v>
          </cell>
          <cell r="D2941" t="str">
            <v>L403</v>
          </cell>
          <cell r="E2941">
            <v>0</v>
          </cell>
          <cell r="F2941">
            <v>0</v>
          </cell>
        </row>
        <row r="2942">
          <cell r="A2942" t="str">
            <v>TXC0D3</v>
          </cell>
          <cell r="B2942">
            <v>0.75</v>
          </cell>
          <cell r="C2942">
            <v>0.5</v>
          </cell>
          <cell r="D2942" t="str">
            <v>L403</v>
          </cell>
          <cell r="E2942">
            <v>65</v>
          </cell>
          <cell r="F2942">
            <v>107</v>
          </cell>
        </row>
        <row r="2943">
          <cell r="A2943" t="str">
            <v>TXC0D3</v>
          </cell>
          <cell r="B2943">
            <v>1</v>
          </cell>
          <cell r="C2943">
            <v>0.5</v>
          </cell>
          <cell r="D2943" t="str">
            <v>L403</v>
          </cell>
          <cell r="E2943">
            <v>7</v>
          </cell>
          <cell r="F2943">
            <v>17</v>
          </cell>
        </row>
        <row r="2944">
          <cell r="A2944" t="str">
            <v>TXC0D3</v>
          </cell>
          <cell r="B2944">
            <v>1</v>
          </cell>
          <cell r="C2944">
            <v>0.75</v>
          </cell>
          <cell r="D2944" t="str">
            <v>L403</v>
          </cell>
          <cell r="E2944">
            <v>22</v>
          </cell>
          <cell r="F2944">
            <v>50</v>
          </cell>
        </row>
        <row r="2945">
          <cell r="A2945" t="str">
            <v>TXC0D3</v>
          </cell>
          <cell r="B2945">
            <v>1.25</v>
          </cell>
          <cell r="C2945">
            <v>1</v>
          </cell>
          <cell r="D2945" t="str">
            <v>L403</v>
          </cell>
          <cell r="E2945">
            <v>0</v>
          </cell>
          <cell r="F2945">
            <v>3</v>
          </cell>
        </row>
        <row r="2946">
          <cell r="A2946" t="str">
            <v>TXC0D3</v>
          </cell>
          <cell r="B2946">
            <v>1.5</v>
          </cell>
          <cell r="C2946">
            <v>0.5</v>
          </cell>
          <cell r="D2946" t="str">
            <v>L403</v>
          </cell>
          <cell r="E2946">
            <v>1</v>
          </cell>
          <cell r="F2946">
            <v>2</v>
          </cell>
        </row>
        <row r="2947">
          <cell r="A2947" t="str">
            <v>TXC0D3</v>
          </cell>
          <cell r="B2947">
            <v>1.5</v>
          </cell>
          <cell r="C2947">
            <v>0.75</v>
          </cell>
          <cell r="D2947" t="str">
            <v>L403</v>
          </cell>
          <cell r="E2947">
            <v>65</v>
          </cell>
          <cell r="F2947">
            <v>65</v>
          </cell>
        </row>
        <row r="2948">
          <cell r="A2948" t="str">
            <v>TXC0D3</v>
          </cell>
          <cell r="B2948">
            <v>1.5</v>
          </cell>
          <cell r="C2948">
            <v>1</v>
          </cell>
          <cell r="D2948" t="str">
            <v>L403</v>
          </cell>
          <cell r="E2948">
            <v>2</v>
          </cell>
          <cell r="F2948">
            <v>21</v>
          </cell>
        </row>
        <row r="2949">
          <cell r="A2949" t="str">
            <v>TXC0D3</v>
          </cell>
          <cell r="B2949">
            <v>2</v>
          </cell>
          <cell r="C2949">
            <v>0.5</v>
          </cell>
          <cell r="D2949" t="str">
            <v>L403</v>
          </cell>
          <cell r="E2949">
            <v>0</v>
          </cell>
          <cell r="F2949">
            <v>0</v>
          </cell>
        </row>
        <row r="2950">
          <cell r="A2950" t="str">
            <v>TXC0D3</v>
          </cell>
          <cell r="B2950">
            <v>2</v>
          </cell>
          <cell r="C2950">
            <v>0.75</v>
          </cell>
          <cell r="D2950" t="str">
            <v>L403</v>
          </cell>
          <cell r="E2950">
            <v>0</v>
          </cell>
          <cell r="F2950">
            <v>28</v>
          </cell>
        </row>
        <row r="2951">
          <cell r="A2951" t="str">
            <v>TXC0D3</v>
          </cell>
          <cell r="B2951">
            <v>2</v>
          </cell>
          <cell r="C2951">
            <v>1</v>
          </cell>
          <cell r="D2951" t="str">
            <v>L403</v>
          </cell>
          <cell r="E2951">
            <v>6</v>
          </cell>
          <cell r="F2951">
            <v>12</v>
          </cell>
        </row>
        <row r="2952">
          <cell r="A2952" t="str">
            <v>TXC0D3</v>
          </cell>
          <cell r="B2952">
            <v>2</v>
          </cell>
          <cell r="C2952">
            <v>1.5</v>
          </cell>
          <cell r="D2952" t="str">
            <v>L403</v>
          </cell>
          <cell r="E2952">
            <v>0</v>
          </cell>
          <cell r="F2952">
            <v>5</v>
          </cell>
        </row>
        <row r="2953">
          <cell r="A2953" t="str">
            <v>TXC0D3</v>
          </cell>
          <cell r="B2953">
            <v>3</v>
          </cell>
          <cell r="C2953">
            <v>1</v>
          </cell>
          <cell r="D2953" t="str">
            <v>L403</v>
          </cell>
          <cell r="E2953">
            <v>3</v>
          </cell>
          <cell r="F2953">
            <v>3</v>
          </cell>
        </row>
        <row r="2954">
          <cell r="A2954" t="str">
            <v>TXC0D3</v>
          </cell>
          <cell r="B2954">
            <v>3</v>
          </cell>
          <cell r="C2954">
            <v>1.5</v>
          </cell>
          <cell r="D2954" t="str">
            <v>L403</v>
          </cell>
          <cell r="E2954">
            <v>0</v>
          </cell>
          <cell r="F2954">
            <v>3</v>
          </cell>
        </row>
        <row r="2955">
          <cell r="A2955" t="str">
            <v>TXD073</v>
          </cell>
          <cell r="B2955">
            <v>0.75</v>
          </cell>
          <cell r="C2955">
            <v>0.5</v>
          </cell>
          <cell r="D2955" t="str">
            <v>L403</v>
          </cell>
          <cell r="E2955">
            <v>8</v>
          </cell>
          <cell r="F2955">
            <v>9</v>
          </cell>
        </row>
        <row r="2956">
          <cell r="A2956" t="str">
            <v>TXD0D2</v>
          </cell>
          <cell r="B2956">
            <v>2</v>
          </cell>
          <cell r="C2956">
            <v>1</v>
          </cell>
          <cell r="D2956" t="str">
            <v>L403</v>
          </cell>
          <cell r="E2956">
            <v>1</v>
          </cell>
          <cell r="F2956">
            <v>1</v>
          </cell>
        </row>
        <row r="2957">
          <cell r="A2957" t="str">
            <v>TXL0D12</v>
          </cell>
          <cell r="B2957">
            <v>0.75</v>
          </cell>
          <cell r="C2957">
            <v>0.5</v>
          </cell>
          <cell r="D2957" t="str">
            <v>L404</v>
          </cell>
          <cell r="E2957">
            <v>0</v>
          </cell>
          <cell r="F2957">
            <v>3</v>
          </cell>
        </row>
        <row r="2958">
          <cell r="A2958" t="str">
            <v>TXL0D12</v>
          </cell>
          <cell r="B2958">
            <v>1</v>
          </cell>
          <cell r="C2958">
            <v>0.5</v>
          </cell>
          <cell r="D2958" t="str">
            <v>L404</v>
          </cell>
          <cell r="E2958">
            <v>0</v>
          </cell>
          <cell r="F2958">
            <v>5</v>
          </cell>
        </row>
        <row r="2959">
          <cell r="A2959" t="str">
            <v>TXL0D12</v>
          </cell>
          <cell r="B2959">
            <v>1</v>
          </cell>
          <cell r="C2959">
            <v>0.75</v>
          </cell>
          <cell r="D2959" t="str">
            <v>L404</v>
          </cell>
          <cell r="E2959">
            <v>0</v>
          </cell>
          <cell r="F2959">
            <v>6</v>
          </cell>
        </row>
        <row r="2960">
          <cell r="A2960" t="str">
            <v>TXS0K32</v>
          </cell>
          <cell r="B2960">
            <v>0.75</v>
          </cell>
          <cell r="C2960">
            <v>0.5</v>
          </cell>
          <cell r="D2960" t="str">
            <v>L405</v>
          </cell>
          <cell r="E2960">
            <v>6</v>
          </cell>
          <cell r="F2960">
            <v>6</v>
          </cell>
        </row>
        <row r="2961">
          <cell r="A2961" t="str">
            <v>TXS0K32</v>
          </cell>
          <cell r="B2961">
            <v>1.5</v>
          </cell>
          <cell r="C2961">
            <v>0.75</v>
          </cell>
          <cell r="D2961" t="str">
            <v>L405</v>
          </cell>
          <cell r="E2961">
            <v>1</v>
          </cell>
          <cell r="F2961">
            <v>1</v>
          </cell>
        </row>
        <row r="2962">
          <cell r="A2962" t="str">
            <v>TXS0K32</v>
          </cell>
          <cell r="B2962">
            <v>2</v>
          </cell>
          <cell r="C2962">
            <v>0.75</v>
          </cell>
          <cell r="D2962" t="str">
            <v>L405</v>
          </cell>
          <cell r="E2962">
            <v>0</v>
          </cell>
          <cell r="F2962">
            <v>3</v>
          </cell>
        </row>
        <row r="2963">
          <cell r="A2963" t="str">
            <v>TXS0K32</v>
          </cell>
          <cell r="B2963">
            <v>2</v>
          </cell>
          <cell r="C2963">
            <v>1</v>
          </cell>
          <cell r="D2963" t="str">
            <v>L405</v>
          </cell>
          <cell r="E2963">
            <v>1</v>
          </cell>
          <cell r="F2963">
            <v>1</v>
          </cell>
        </row>
        <row r="2964">
          <cell r="A2964" t="str">
            <v>TXS0K42</v>
          </cell>
          <cell r="B2964">
            <v>0.5</v>
          </cell>
          <cell r="C2964">
            <v>0.25</v>
          </cell>
          <cell r="D2964" t="str">
            <v>L405</v>
          </cell>
          <cell r="E2964">
            <v>28</v>
          </cell>
          <cell r="F2964">
            <v>28</v>
          </cell>
        </row>
        <row r="2965">
          <cell r="A2965" t="str">
            <v>TXS0K42</v>
          </cell>
          <cell r="B2965">
            <v>0.75</v>
          </cell>
          <cell r="C2965">
            <v>0.25</v>
          </cell>
          <cell r="D2965" t="str">
            <v>L405</v>
          </cell>
          <cell r="E2965">
            <v>2</v>
          </cell>
          <cell r="F2965">
            <v>2</v>
          </cell>
        </row>
        <row r="2966">
          <cell r="A2966" t="str">
            <v>TXS0K42</v>
          </cell>
          <cell r="B2966">
            <v>0.75</v>
          </cell>
          <cell r="C2966">
            <v>0.5</v>
          </cell>
          <cell r="D2966" t="str">
            <v>L405</v>
          </cell>
          <cell r="E2966">
            <v>9</v>
          </cell>
          <cell r="F2966">
            <v>9</v>
          </cell>
        </row>
        <row r="2967">
          <cell r="A2967" t="str">
            <v>TXS0K42</v>
          </cell>
          <cell r="B2967">
            <v>1</v>
          </cell>
          <cell r="C2967">
            <v>0.75</v>
          </cell>
          <cell r="D2967" t="str">
            <v>L405</v>
          </cell>
          <cell r="E2967">
            <v>0</v>
          </cell>
          <cell r="F2967">
            <v>3</v>
          </cell>
        </row>
        <row r="2968">
          <cell r="A2968" t="str">
            <v>TXS0K42</v>
          </cell>
          <cell r="B2968">
            <v>1.5</v>
          </cell>
          <cell r="C2968">
            <v>1</v>
          </cell>
          <cell r="D2968" t="str">
            <v>L405</v>
          </cell>
          <cell r="E2968">
            <v>0</v>
          </cell>
          <cell r="F2968">
            <v>4</v>
          </cell>
        </row>
        <row r="2969">
          <cell r="A2969" t="str">
            <v>TXS0K42</v>
          </cell>
          <cell r="B2969">
            <v>2</v>
          </cell>
          <cell r="C2969">
            <v>0.75</v>
          </cell>
          <cell r="D2969" t="str">
            <v>L405</v>
          </cell>
          <cell r="E2969">
            <v>4</v>
          </cell>
          <cell r="F2969">
            <v>20</v>
          </cell>
        </row>
        <row r="2970">
          <cell r="A2970" t="str">
            <v>TXS0K42</v>
          </cell>
          <cell r="B2970">
            <v>2</v>
          </cell>
          <cell r="C2970">
            <v>1</v>
          </cell>
          <cell r="D2970" t="str">
            <v>L405</v>
          </cell>
          <cell r="E2970">
            <v>1</v>
          </cell>
          <cell r="F2970">
            <v>2</v>
          </cell>
        </row>
        <row r="2971">
          <cell r="A2971" t="str">
            <v>VBC301GK</v>
          </cell>
          <cell r="B2971">
            <v>30</v>
          </cell>
          <cell r="C2971">
            <v>0</v>
          </cell>
          <cell r="D2971" t="str">
            <v>L233</v>
          </cell>
          <cell r="E2971">
            <v>3</v>
          </cell>
          <cell r="F2971">
            <v>3</v>
          </cell>
        </row>
        <row r="2972">
          <cell r="A2972" t="str">
            <v>VBP101</v>
          </cell>
          <cell r="B2972">
            <v>0.75</v>
          </cell>
          <cell r="C2972">
            <v>0</v>
          </cell>
          <cell r="D2972" t="str">
            <v>L602</v>
          </cell>
          <cell r="E2972">
            <v>3</v>
          </cell>
          <cell r="F2972">
            <v>0</v>
          </cell>
        </row>
        <row r="2973">
          <cell r="A2973" t="str">
            <v>VBP101</v>
          </cell>
          <cell r="B2973">
            <v>1</v>
          </cell>
          <cell r="C2973">
            <v>0</v>
          </cell>
          <cell r="D2973" t="str">
            <v>L602</v>
          </cell>
          <cell r="E2973">
            <v>89</v>
          </cell>
          <cell r="F2973">
            <v>0</v>
          </cell>
        </row>
        <row r="2974">
          <cell r="A2974" t="str">
            <v>VBS101</v>
          </cell>
          <cell r="B2974">
            <v>6</v>
          </cell>
          <cell r="C2974">
            <v>0</v>
          </cell>
          <cell r="D2974" t="str">
            <v>L231</v>
          </cell>
          <cell r="E2974">
            <v>2</v>
          </cell>
          <cell r="F2974">
            <v>3</v>
          </cell>
        </row>
        <row r="2975">
          <cell r="A2975" t="str">
            <v>VBS101</v>
          </cell>
          <cell r="B2975">
            <v>8</v>
          </cell>
          <cell r="C2975">
            <v>0</v>
          </cell>
          <cell r="D2975" t="str">
            <v>L231</v>
          </cell>
          <cell r="E2975">
            <v>2</v>
          </cell>
          <cell r="F2975">
            <v>2</v>
          </cell>
        </row>
        <row r="2976">
          <cell r="A2976" t="str">
            <v>VBS101</v>
          </cell>
          <cell r="B2976">
            <v>10</v>
          </cell>
          <cell r="C2976">
            <v>0</v>
          </cell>
          <cell r="D2976" t="str">
            <v>L231</v>
          </cell>
          <cell r="E2976">
            <v>2</v>
          </cell>
          <cell r="F2976">
            <v>2</v>
          </cell>
        </row>
        <row r="2977">
          <cell r="A2977" t="str">
            <v>VBS301</v>
          </cell>
          <cell r="B2977">
            <v>0.75</v>
          </cell>
          <cell r="C2977">
            <v>0</v>
          </cell>
          <cell r="D2977" t="str">
            <v>L231</v>
          </cell>
          <cell r="E2977">
            <v>80</v>
          </cell>
          <cell r="F2977">
            <v>89</v>
          </cell>
        </row>
        <row r="2978">
          <cell r="A2978" t="str">
            <v>VBS301</v>
          </cell>
          <cell r="B2978">
            <v>1</v>
          </cell>
          <cell r="C2978">
            <v>0</v>
          </cell>
          <cell r="D2978" t="str">
            <v>L231</v>
          </cell>
          <cell r="E2978">
            <v>52</v>
          </cell>
          <cell r="F2978">
            <v>58</v>
          </cell>
        </row>
        <row r="2979">
          <cell r="A2979" t="str">
            <v>VBS301</v>
          </cell>
          <cell r="B2979">
            <v>1.5</v>
          </cell>
          <cell r="C2979">
            <v>0</v>
          </cell>
          <cell r="D2979" t="str">
            <v>L231</v>
          </cell>
          <cell r="E2979">
            <v>1</v>
          </cell>
          <cell r="F2979">
            <v>1</v>
          </cell>
        </row>
        <row r="2980">
          <cell r="A2980" t="str">
            <v>VBS301</v>
          </cell>
          <cell r="B2980">
            <v>2</v>
          </cell>
          <cell r="C2980">
            <v>0</v>
          </cell>
          <cell r="D2980" t="str">
            <v>L231</v>
          </cell>
          <cell r="E2980">
            <v>0</v>
          </cell>
          <cell r="F2980">
            <v>2</v>
          </cell>
        </row>
        <row r="2981">
          <cell r="A2981" t="str">
            <v>VBS301</v>
          </cell>
          <cell r="B2981">
            <v>3</v>
          </cell>
          <cell r="C2981">
            <v>0</v>
          </cell>
          <cell r="D2981" t="str">
            <v>L231</v>
          </cell>
          <cell r="E2981">
            <v>2</v>
          </cell>
          <cell r="F2981">
            <v>2</v>
          </cell>
        </row>
        <row r="2982">
          <cell r="A2982" t="str">
            <v>VBS604C</v>
          </cell>
          <cell r="B2982">
            <v>0.75</v>
          </cell>
          <cell r="C2982">
            <v>0</v>
          </cell>
          <cell r="D2982" t="str">
            <v>L231</v>
          </cell>
          <cell r="E2982">
            <v>35</v>
          </cell>
          <cell r="F2982">
            <v>35</v>
          </cell>
        </row>
        <row r="2983">
          <cell r="A2983" t="str">
            <v>VBS604C</v>
          </cell>
          <cell r="B2983">
            <v>1</v>
          </cell>
          <cell r="C2983">
            <v>0</v>
          </cell>
          <cell r="D2983" t="str">
            <v>L231</v>
          </cell>
          <cell r="E2983">
            <v>1</v>
          </cell>
          <cell r="F2983">
            <v>2</v>
          </cell>
        </row>
        <row r="2984">
          <cell r="A2984" t="str">
            <v>VBS604C</v>
          </cell>
          <cell r="B2984">
            <v>2</v>
          </cell>
          <cell r="C2984">
            <v>0</v>
          </cell>
          <cell r="D2984" t="str">
            <v>L231</v>
          </cell>
          <cell r="E2984">
            <v>1</v>
          </cell>
          <cell r="F2984">
            <v>1</v>
          </cell>
        </row>
        <row r="2985">
          <cell r="A2985" t="str">
            <v>VCB201</v>
          </cell>
          <cell r="B2985">
            <v>0.5</v>
          </cell>
          <cell r="C2985">
            <v>0</v>
          </cell>
          <cell r="D2985" t="str">
            <v>L261</v>
          </cell>
          <cell r="E2985">
            <v>1</v>
          </cell>
          <cell r="F2985">
            <v>2</v>
          </cell>
        </row>
        <row r="2986">
          <cell r="A2986" t="str">
            <v>VCB201</v>
          </cell>
          <cell r="B2986">
            <v>0.75</v>
          </cell>
          <cell r="C2986">
            <v>0</v>
          </cell>
          <cell r="D2986" t="str">
            <v>L261</v>
          </cell>
          <cell r="E2986">
            <v>0</v>
          </cell>
          <cell r="F2986">
            <v>5</v>
          </cell>
        </row>
        <row r="2987">
          <cell r="A2987" t="str">
            <v>VCB201</v>
          </cell>
          <cell r="B2987">
            <v>1</v>
          </cell>
          <cell r="C2987">
            <v>0</v>
          </cell>
          <cell r="D2987" t="str">
            <v>L261</v>
          </cell>
          <cell r="E2987">
            <v>93</v>
          </cell>
          <cell r="F2987">
            <v>98</v>
          </cell>
        </row>
        <row r="2988">
          <cell r="A2988" t="str">
            <v>VCB201</v>
          </cell>
          <cell r="B2988">
            <v>1.5</v>
          </cell>
          <cell r="C2988">
            <v>0</v>
          </cell>
          <cell r="D2988" t="str">
            <v>L261</v>
          </cell>
          <cell r="E2988">
            <v>0</v>
          </cell>
          <cell r="F2988">
            <v>1</v>
          </cell>
        </row>
        <row r="2989">
          <cell r="A2989" t="str">
            <v>VCB201</v>
          </cell>
          <cell r="B2989">
            <v>2</v>
          </cell>
          <cell r="C2989">
            <v>0</v>
          </cell>
          <cell r="D2989" t="str">
            <v>L261</v>
          </cell>
          <cell r="E2989">
            <v>1</v>
          </cell>
          <cell r="F2989">
            <v>7</v>
          </cell>
        </row>
        <row r="2990">
          <cell r="A2990" t="str">
            <v>VCC101</v>
          </cell>
          <cell r="B2990">
            <v>2</v>
          </cell>
          <cell r="C2990">
            <v>0</v>
          </cell>
          <cell r="D2990" t="str">
            <v>L211</v>
          </cell>
          <cell r="E2990">
            <v>4</v>
          </cell>
          <cell r="F2990">
            <v>6</v>
          </cell>
        </row>
        <row r="2991">
          <cell r="A2991" t="str">
            <v>VCC101</v>
          </cell>
          <cell r="B2991">
            <v>3</v>
          </cell>
          <cell r="C2991">
            <v>0</v>
          </cell>
          <cell r="D2991" t="str">
            <v>L211</v>
          </cell>
          <cell r="E2991">
            <v>5</v>
          </cell>
          <cell r="F2991">
            <v>6</v>
          </cell>
        </row>
        <row r="2992">
          <cell r="A2992" t="str">
            <v>VCC101SR</v>
          </cell>
          <cell r="B2992">
            <v>2</v>
          </cell>
          <cell r="C2992">
            <v>0</v>
          </cell>
          <cell r="D2992" t="str">
            <v>L211</v>
          </cell>
          <cell r="E2992">
            <v>1</v>
          </cell>
          <cell r="F2992">
            <v>1</v>
          </cell>
        </row>
        <row r="2993">
          <cell r="A2993" t="str">
            <v>VCC104</v>
          </cell>
          <cell r="B2993">
            <v>2</v>
          </cell>
          <cell r="C2993">
            <v>0</v>
          </cell>
          <cell r="D2993" t="str">
            <v>L211</v>
          </cell>
          <cell r="E2993">
            <v>1</v>
          </cell>
          <cell r="F2993">
            <v>1</v>
          </cell>
        </row>
        <row r="2994">
          <cell r="A2994" t="str">
            <v>VCC104SR</v>
          </cell>
          <cell r="B2994">
            <v>2</v>
          </cell>
          <cell r="C2994">
            <v>0</v>
          </cell>
          <cell r="D2994" t="str">
            <v>L211</v>
          </cell>
          <cell r="E2994">
            <v>3</v>
          </cell>
          <cell r="F2994">
            <v>3</v>
          </cell>
        </row>
        <row r="2995">
          <cell r="A2995" t="str">
            <v>VCC104SR</v>
          </cell>
          <cell r="B2995">
            <v>3</v>
          </cell>
          <cell r="C2995">
            <v>0</v>
          </cell>
          <cell r="D2995" t="str">
            <v>L211</v>
          </cell>
          <cell r="E2995">
            <v>2</v>
          </cell>
          <cell r="F2995">
            <v>2</v>
          </cell>
        </row>
        <row r="2996">
          <cell r="A2996" t="str">
            <v>VCC301</v>
          </cell>
          <cell r="B2996">
            <v>2</v>
          </cell>
          <cell r="C2996">
            <v>0</v>
          </cell>
          <cell r="D2996" t="str">
            <v>L211</v>
          </cell>
          <cell r="E2996">
            <v>3</v>
          </cell>
          <cell r="F2996">
            <v>3</v>
          </cell>
        </row>
        <row r="2997">
          <cell r="A2997" t="str">
            <v>VCC301</v>
          </cell>
          <cell r="B2997">
            <v>3</v>
          </cell>
          <cell r="C2997">
            <v>0</v>
          </cell>
          <cell r="D2997" t="str">
            <v>L211</v>
          </cell>
          <cell r="E2997">
            <v>2</v>
          </cell>
          <cell r="F2997">
            <v>3</v>
          </cell>
        </row>
        <row r="2998">
          <cell r="A2998" t="str">
            <v>VCC304</v>
          </cell>
          <cell r="B2998">
            <v>2</v>
          </cell>
          <cell r="C2998">
            <v>0</v>
          </cell>
          <cell r="D2998" t="str">
            <v>L211</v>
          </cell>
          <cell r="E2998">
            <v>5</v>
          </cell>
          <cell r="F2998">
            <v>5</v>
          </cell>
        </row>
        <row r="2999">
          <cell r="A2999" t="str">
            <v>VCC604SRD</v>
          </cell>
          <cell r="B2999">
            <v>14</v>
          </cell>
          <cell r="C2999">
            <v>0</v>
          </cell>
          <cell r="D2999" t="str">
            <v>L216</v>
          </cell>
          <cell r="E2999">
            <v>3</v>
          </cell>
          <cell r="F2999">
            <v>3</v>
          </cell>
        </row>
        <row r="3000">
          <cell r="A3000" t="str">
            <v>VCC801</v>
          </cell>
          <cell r="B3000">
            <v>0.5</v>
          </cell>
          <cell r="C3000">
            <v>0</v>
          </cell>
          <cell r="D3000" t="str">
            <v>L221</v>
          </cell>
          <cell r="E3000">
            <v>2</v>
          </cell>
          <cell r="F3000">
            <v>3</v>
          </cell>
        </row>
        <row r="3001">
          <cell r="A3001" t="str">
            <v>VCC801</v>
          </cell>
          <cell r="B3001">
            <v>0.75</v>
          </cell>
          <cell r="C3001">
            <v>0</v>
          </cell>
          <cell r="D3001" t="str">
            <v>L221</v>
          </cell>
          <cell r="E3001">
            <v>7</v>
          </cell>
          <cell r="F3001">
            <v>8</v>
          </cell>
        </row>
        <row r="3002">
          <cell r="A3002" t="str">
            <v>VCC801</v>
          </cell>
          <cell r="B3002">
            <v>1</v>
          </cell>
          <cell r="C3002">
            <v>0</v>
          </cell>
          <cell r="D3002" t="str">
            <v>L221</v>
          </cell>
          <cell r="E3002">
            <v>104</v>
          </cell>
          <cell r="F3002">
            <v>104</v>
          </cell>
        </row>
        <row r="3003">
          <cell r="A3003" t="str">
            <v>VCC801</v>
          </cell>
          <cell r="B3003">
            <v>1.5</v>
          </cell>
          <cell r="C3003">
            <v>0</v>
          </cell>
          <cell r="D3003" t="str">
            <v>L221</v>
          </cell>
          <cell r="E3003">
            <v>9</v>
          </cell>
          <cell r="F3003">
            <v>9</v>
          </cell>
        </row>
        <row r="3004">
          <cell r="A3004" t="str">
            <v>VCC803SR</v>
          </cell>
          <cell r="B3004">
            <v>0.75</v>
          </cell>
          <cell r="C3004">
            <v>0</v>
          </cell>
          <cell r="D3004" t="str">
            <v>L221</v>
          </cell>
          <cell r="E3004">
            <v>1</v>
          </cell>
          <cell r="F3004">
            <v>1</v>
          </cell>
        </row>
        <row r="3005">
          <cell r="A3005" t="str">
            <v>VCC803SR</v>
          </cell>
          <cell r="B3005">
            <v>1.5</v>
          </cell>
          <cell r="C3005">
            <v>0</v>
          </cell>
          <cell r="D3005" t="str">
            <v>L221</v>
          </cell>
          <cell r="E3005">
            <v>1</v>
          </cell>
          <cell r="F3005">
            <v>1</v>
          </cell>
        </row>
        <row r="3006">
          <cell r="A3006" t="str">
            <v>VCC804</v>
          </cell>
          <cell r="B3006">
            <v>1</v>
          </cell>
          <cell r="C3006">
            <v>0</v>
          </cell>
          <cell r="D3006" t="str">
            <v>L221</v>
          </cell>
          <cell r="E3006">
            <v>3</v>
          </cell>
          <cell r="F3006">
            <v>3</v>
          </cell>
        </row>
        <row r="3007">
          <cell r="A3007" t="str">
            <v>VCC804</v>
          </cell>
          <cell r="B3007">
            <v>1.5</v>
          </cell>
          <cell r="C3007">
            <v>0</v>
          </cell>
          <cell r="D3007" t="str">
            <v>L221</v>
          </cell>
          <cell r="E3007">
            <v>1</v>
          </cell>
          <cell r="F3007">
            <v>1</v>
          </cell>
        </row>
        <row r="3008">
          <cell r="A3008" t="str">
            <v>VCC972T</v>
          </cell>
          <cell r="B3008">
            <v>4</v>
          </cell>
          <cell r="C3008">
            <v>0</v>
          </cell>
          <cell r="D3008" t="str">
            <v>L211</v>
          </cell>
          <cell r="E3008">
            <v>6</v>
          </cell>
          <cell r="F3008">
            <v>6</v>
          </cell>
        </row>
        <row r="3009">
          <cell r="A3009" t="str">
            <v>VCCA02</v>
          </cell>
          <cell r="B3009">
            <v>0.5</v>
          </cell>
          <cell r="C3009">
            <v>0</v>
          </cell>
          <cell r="D3009" t="str">
            <v>L221</v>
          </cell>
          <cell r="E3009">
            <v>6</v>
          </cell>
          <cell r="F3009">
            <v>12</v>
          </cell>
        </row>
        <row r="3010">
          <cell r="A3010" t="str">
            <v>VCCA02</v>
          </cell>
          <cell r="B3010">
            <v>1</v>
          </cell>
          <cell r="C3010">
            <v>0</v>
          </cell>
          <cell r="D3010" t="str">
            <v>L221</v>
          </cell>
          <cell r="E3010">
            <v>2</v>
          </cell>
          <cell r="F3010">
            <v>2</v>
          </cell>
        </row>
        <row r="3011">
          <cell r="A3011" t="str">
            <v>VCD102</v>
          </cell>
          <cell r="B3011">
            <v>2</v>
          </cell>
          <cell r="C3011">
            <v>0</v>
          </cell>
          <cell r="D3011" t="str">
            <v>L212</v>
          </cell>
          <cell r="E3011">
            <v>3</v>
          </cell>
          <cell r="F3011">
            <v>3</v>
          </cell>
        </row>
        <row r="3012">
          <cell r="A3012" t="str">
            <v>VCD102</v>
          </cell>
          <cell r="B3012">
            <v>3</v>
          </cell>
          <cell r="C3012">
            <v>0</v>
          </cell>
          <cell r="D3012" t="str">
            <v>L212</v>
          </cell>
          <cell r="E3012">
            <v>1</v>
          </cell>
          <cell r="F3012">
            <v>2</v>
          </cell>
        </row>
        <row r="3013">
          <cell r="A3013" t="str">
            <v>VCD301</v>
          </cell>
          <cell r="B3013">
            <v>2</v>
          </cell>
          <cell r="C3013">
            <v>0</v>
          </cell>
          <cell r="D3013" t="str">
            <v>L212</v>
          </cell>
          <cell r="E3013">
            <v>2</v>
          </cell>
          <cell r="F3013">
            <v>2</v>
          </cell>
        </row>
        <row r="3014">
          <cell r="A3014" t="str">
            <v>VCD602S</v>
          </cell>
          <cell r="B3014">
            <v>0.75</v>
          </cell>
          <cell r="C3014">
            <v>0</v>
          </cell>
          <cell r="D3014" t="str">
            <v>L222</v>
          </cell>
          <cell r="E3014">
            <v>2</v>
          </cell>
          <cell r="F3014">
            <v>2</v>
          </cell>
        </row>
        <row r="3015">
          <cell r="A3015" t="str">
            <v>VCD602S</v>
          </cell>
          <cell r="B3015">
            <v>1.5</v>
          </cell>
          <cell r="C3015">
            <v>0</v>
          </cell>
          <cell r="D3015" t="str">
            <v>L222</v>
          </cell>
          <cell r="E3015">
            <v>1</v>
          </cell>
          <cell r="F3015">
            <v>1</v>
          </cell>
        </row>
        <row r="3016">
          <cell r="A3016" t="str">
            <v>VCJD02</v>
          </cell>
          <cell r="B3016">
            <v>3</v>
          </cell>
          <cell r="C3016">
            <v>0</v>
          </cell>
          <cell r="D3016" t="str">
            <v>L201</v>
          </cell>
          <cell r="E3016">
            <v>3</v>
          </cell>
          <cell r="F3016">
            <v>3</v>
          </cell>
        </row>
        <row r="3017">
          <cell r="A3017" t="str">
            <v>VCJD02U</v>
          </cell>
          <cell r="B3017">
            <v>3</v>
          </cell>
          <cell r="C3017">
            <v>0</v>
          </cell>
          <cell r="D3017" t="str">
            <v>L201</v>
          </cell>
          <cell r="E3017">
            <v>3</v>
          </cell>
          <cell r="F3017">
            <v>6</v>
          </cell>
        </row>
        <row r="3018">
          <cell r="A3018" t="str">
            <v>VCJD02U</v>
          </cell>
          <cell r="B3018">
            <v>4</v>
          </cell>
          <cell r="C3018">
            <v>0</v>
          </cell>
          <cell r="D3018" t="str">
            <v>L201</v>
          </cell>
          <cell r="E3018">
            <v>3</v>
          </cell>
          <cell r="F3018">
            <v>4</v>
          </cell>
        </row>
        <row r="3019">
          <cell r="A3019" t="str">
            <v>VCJD02U</v>
          </cell>
          <cell r="B3019">
            <v>6</v>
          </cell>
          <cell r="C3019">
            <v>0</v>
          </cell>
          <cell r="D3019" t="str">
            <v>L201</v>
          </cell>
          <cell r="E3019">
            <v>0</v>
          </cell>
          <cell r="F3019">
            <v>1</v>
          </cell>
        </row>
        <row r="3020">
          <cell r="A3020" t="str">
            <v>VCJD02U</v>
          </cell>
          <cell r="B3020">
            <v>8</v>
          </cell>
          <cell r="C3020">
            <v>0</v>
          </cell>
          <cell r="D3020" t="str">
            <v>L201</v>
          </cell>
          <cell r="E3020">
            <v>0</v>
          </cell>
          <cell r="F3020">
            <v>1</v>
          </cell>
        </row>
        <row r="3021">
          <cell r="A3021" t="str">
            <v>VCJD02U</v>
          </cell>
          <cell r="B3021">
            <v>10</v>
          </cell>
          <cell r="C3021">
            <v>0</v>
          </cell>
          <cell r="D3021" t="str">
            <v>L201</v>
          </cell>
          <cell r="E3021">
            <v>0</v>
          </cell>
          <cell r="F3021">
            <v>2</v>
          </cell>
        </row>
        <row r="3022">
          <cell r="A3022" t="str">
            <v>VCS102</v>
          </cell>
          <cell r="B3022">
            <v>0.5</v>
          </cell>
          <cell r="C3022">
            <v>0</v>
          </cell>
          <cell r="D3022" t="str">
            <v>L225</v>
          </cell>
          <cell r="E3022">
            <v>14</v>
          </cell>
          <cell r="F3022">
            <v>15</v>
          </cell>
        </row>
        <row r="3023">
          <cell r="A3023" t="str">
            <v>VCS102</v>
          </cell>
          <cell r="B3023">
            <v>0.75</v>
          </cell>
          <cell r="C3023">
            <v>0</v>
          </cell>
          <cell r="D3023" t="str">
            <v>L225</v>
          </cell>
          <cell r="E3023">
            <v>4</v>
          </cell>
          <cell r="F3023">
            <v>5</v>
          </cell>
        </row>
        <row r="3024">
          <cell r="A3024" t="str">
            <v>VCS102</v>
          </cell>
          <cell r="B3024">
            <v>1</v>
          </cell>
          <cell r="C3024">
            <v>0</v>
          </cell>
          <cell r="D3024" t="str">
            <v>L225</v>
          </cell>
          <cell r="E3024">
            <v>5</v>
          </cell>
          <cell r="F3024">
            <v>5</v>
          </cell>
        </row>
        <row r="3025">
          <cell r="A3025" t="str">
            <v>VCS102</v>
          </cell>
          <cell r="B3025">
            <v>1.5</v>
          </cell>
          <cell r="C3025">
            <v>0</v>
          </cell>
          <cell r="D3025" t="str">
            <v>L225</v>
          </cell>
          <cell r="E3025">
            <v>1</v>
          </cell>
          <cell r="F3025">
            <v>1</v>
          </cell>
        </row>
        <row r="3026">
          <cell r="A3026" t="str">
            <v>VCS302</v>
          </cell>
          <cell r="B3026">
            <v>0.75</v>
          </cell>
          <cell r="C3026">
            <v>0</v>
          </cell>
          <cell r="D3026" t="str">
            <v>L225</v>
          </cell>
          <cell r="E3026">
            <v>1</v>
          </cell>
          <cell r="F3026">
            <v>1</v>
          </cell>
        </row>
        <row r="3027">
          <cell r="A3027" t="str">
            <v>VCS302</v>
          </cell>
          <cell r="B3027">
            <v>1</v>
          </cell>
          <cell r="C3027">
            <v>0</v>
          </cell>
          <cell r="D3027" t="str">
            <v>L225</v>
          </cell>
          <cell r="E3027">
            <v>1</v>
          </cell>
          <cell r="F3027">
            <v>1</v>
          </cell>
        </row>
        <row r="3028">
          <cell r="A3028" t="str">
            <v>VCS602</v>
          </cell>
          <cell r="B3028">
            <v>0.5</v>
          </cell>
          <cell r="C3028">
            <v>0</v>
          </cell>
          <cell r="D3028" t="str">
            <v>L225</v>
          </cell>
          <cell r="E3028">
            <v>6</v>
          </cell>
          <cell r="F3028">
            <v>5</v>
          </cell>
        </row>
        <row r="3029">
          <cell r="A3029" t="str">
            <v>VCS602</v>
          </cell>
          <cell r="B3029">
            <v>0.75</v>
          </cell>
          <cell r="C3029">
            <v>0</v>
          </cell>
          <cell r="D3029" t="str">
            <v>L225</v>
          </cell>
          <cell r="E3029">
            <v>3</v>
          </cell>
          <cell r="F3029">
            <v>4</v>
          </cell>
        </row>
        <row r="3030">
          <cell r="A3030" t="str">
            <v>VFC103</v>
          </cell>
          <cell r="B3030">
            <v>6</v>
          </cell>
          <cell r="C3030">
            <v>0</v>
          </cell>
          <cell r="D3030" t="str">
            <v>L243</v>
          </cell>
          <cell r="E3030">
            <v>3</v>
          </cell>
          <cell r="F3030">
            <v>3</v>
          </cell>
        </row>
        <row r="3031">
          <cell r="A3031" t="str">
            <v>VFC103SRG</v>
          </cell>
          <cell r="B3031">
            <v>16</v>
          </cell>
          <cell r="C3031">
            <v>0</v>
          </cell>
          <cell r="D3031" t="str">
            <v>L243</v>
          </cell>
          <cell r="E3031">
            <v>6</v>
          </cell>
          <cell r="F3031">
            <v>6</v>
          </cell>
        </row>
        <row r="3032">
          <cell r="A3032" t="str">
            <v>VFC103SRG</v>
          </cell>
          <cell r="B3032">
            <v>24</v>
          </cell>
          <cell r="C3032">
            <v>0</v>
          </cell>
          <cell r="D3032" t="str">
            <v>L243</v>
          </cell>
          <cell r="E3032">
            <v>3</v>
          </cell>
          <cell r="F3032">
            <v>3</v>
          </cell>
        </row>
        <row r="3033">
          <cell r="A3033" t="str">
            <v>VFD103</v>
          </cell>
          <cell r="B3033">
            <v>6</v>
          </cell>
          <cell r="C3033">
            <v>0</v>
          </cell>
          <cell r="D3033" t="str">
            <v>L244</v>
          </cell>
          <cell r="E3033">
            <v>0</v>
          </cell>
          <cell r="F3033">
            <v>1</v>
          </cell>
        </row>
        <row r="3034">
          <cell r="A3034" t="str">
            <v>VFD103G</v>
          </cell>
          <cell r="B3034">
            <v>8</v>
          </cell>
          <cell r="C3034">
            <v>0</v>
          </cell>
          <cell r="D3034" t="str">
            <v>L244</v>
          </cell>
          <cell r="E3034">
            <v>0</v>
          </cell>
          <cell r="F3034">
            <v>1</v>
          </cell>
        </row>
        <row r="3035">
          <cell r="A3035" t="str">
            <v>VFD103G</v>
          </cell>
          <cell r="B3035">
            <v>14</v>
          </cell>
          <cell r="C3035">
            <v>0</v>
          </cell>
          <cell r="D3035" t="str">
            <v>L244</v>
          </cell>
          <cell r="E3035">
            <v>1</v>
          </cell>
          <cell r="F3035">
            <v>1</v>
          </cell>
        </row>
        <row r="3036">
          <cell r="A3036" t="str">
            <v>VFD303G</v>
          </cell>
          <cell r="B3036">
            <v>20</v>
          </cell>
          <cell r="C3036">
            <v>0</v>
          </cell>
          <cell r="D3036" t="str">
            <v>L244</v>
          </cell>
          <cell r="E3036">
            <v>1</v>
          </cell>
          <cell r="F3036">
            <v>1</v>
          </cell>
        </row>
        <row r="3037">
          <cell r="A3037" t="str">
            <v>VFJD02</v>
          </cell>
          <cell r="B3037">
            <v>4</v>
          </cell>
          <cell r="C3037">
            <v>0</v>
          </cell>
          <cell r="D3037" t="str">
            <v>L241</v>
          </cell>
          <cell r="E3037">
            <v>3</v>
          </cell>
          <cell r="F3037">
            <v>3</v>
          </cell>
        </row>
        <row r="3038">
          <cell r="A3038" t="str">
            <v>VFJD05</v>
          </cell>
          <cell r="B3038">
            <v>2</v>
          </cell>
          <cell r="C3038">
            <v>0</v>
          </cell>
          <cell r="D3038" t="str">
            <v>L241</v>
          </cell>
          <cell r="E3038">
            <v>110</v>
          </cell>
          <cell r="F3038">
            <v>114</v>
          </cell>
        </row>
        <row r="3039">
          <cell r="A3039" t="str">
            <v>VFJD05</v>
          </cell>
          <cell r="B3039">
            <v>3</v>
          </cell>
          <cell r="C3039">
            <v>0</v>
          </cell>
          <cell r="D3039" t="str">
            <v>L241</v>
          </cell>
          <cell r="E3039">
            <v>41</v>
          </cell>
          <cell r="F3039">
            <v>42</v>
          </cell>
        </row>
        <row r="3040">
          <cell r="A3040" t="str">
            <v>VFJD05</v>
          </cell>
          <cell r="B3040">
            <v>4</v>
          </cell>
          <cell r="C3040">
            <v>0</v>
          </cell>
          <cell r="D3040" t="str">
            <v>L241</v>
          </cell>
          <cell r="E3040">
            <v>59</v>
          </cell>
          <cell r="F3040">
            <v>59</v>
          </cell>
        </row>
        <row r="3041">
          <cell r="A3041" t="str">
            <v>VFJD05</v>
          </cell>
          <cell r="B3041">
            <v>6</v>
          </cell>
          <cell r="C3041">
            <v>0</v>
          </cell>
          <cell r="D3041" t="str">
            <v>L241</v>
          </cell>
          <cell r="E3041">
            <v>38</v>
          </cell>
          <cell r="F3041">
            <v>38</v>
          </cell>
        </row>
        <row r="3042">
          <cell r="A3042" t="str">
            <v>VFJD05</v>
          </cell>
          <cell r="B3042">
            <v>8</v>
          </cell>
          <cell r="C3042">
            <v>0</v>
          </cell>
          <cell r="D3042" t="str">
            <v>L241</v>
          </cell>
          <cell r="E3042">
            <v>5</v>
          </cell>
          <cell r="F3042">
            <v>5</v>
          </cell>
        </row>
        <row r="3043">
          <cell r="A3043" t="str">
            <v>VFJD05F</v>
          </cell>
          <cell r="B3043">
            <v>24</v>
          </cell>
          <cell r="C3043">
            <v>0</v>
          </cell>
          <cell r="D3043" t="str">
            <v>L241</v>
          </cell>
          <cell r="E3043">
            <v>2</v>
          </cell>
          <cell r="F3043">
            <v>2</v>
          </cell>
        </row>
        <row r="3044">
          <cell r="A3044" t="str">
            <v>VFJD05FW</v>
          </cell>
          <cell r="B3044">
            <v>30</v>
          </cell>
          <cell r="C3044">
            <v>0</v>
          </cell>
          <cell r="D3044" t="str">
            <v>L241</v>
          </cell>
          <cell r="E3044">
            <v>24</v>
          </cell>
          <cell r="F3044">
            <v>24</v>
          </cell>
        </row>
        <row r="3045">
          <cell r="A3045" t="str">
            <v>VFJD05FW</v>
          </cell>
          <cell r="B3045">
            <v>48</v>
          </cell>
          <cell r="C3045">
            <v>0</v>
          </cell>
          <cell r="D3045" t="str">
            <v>L241</v>
          </cell>
          <cell r="E3045">
            <v>3</v>
          </cell>
          <cell r="F3045">
            <v>3</v>
          </cell>
        </row>
        <row r="3046">
          <cell r="A3046" t="str">
            <v>VFJD05FW</v>
          </cell>
          <cell r="B3046">
            <v>84</v>
          </cell>
          <cell r="C3046">
            <v>0</v>
          </cell>
          <cell r="D3046" t="str">
            <v>L241</v>
          </cell>
          <cell r="E3046">
            <v>2</v>
          </cell>
          <cell r="F3046">
            <v>2</v>
          </cell>
        </row>
        <row r="3047">
          <cell r="A3047" t="str">
            <v>VFJD05G</v>
          </cell>
          <cell r="B3047">
            <v>10</v>
          </cell>
          <cell r="C3047">
            <v>0</v>
          </cell>
          <cell r="D3047" t="str">
            <v>L241</v>
          </cell>
          <cell r="E3047">
            <v>2</v>
          </cell>
          <cell r="F3047">
            <v>2</v>
          </cell>
        </row>
        <row r="3048">
          <cell r="A3048" t="str">
            <v>VFJD05G</v>
          </cell>
          <cell r="B3048">
            <v>12</v>
          </cell>
          <cell r="C3048">
            <v>0</v>
          </cell>
          <cell r="D3048" t="str">
            <v>L241</v>
          </cell>
          <cell r="E3048">
            <v>10</v>
          </cell>
          <cell r="F3048">
            <v>10</v>
          </cell>
        </row>
        <row r="3049">
          <cell r="A3049" t="str">
            <v>VFJD05G</v>
          </cell>
          <cell r="B3049">
            <v>14</v>
          </cell>
          <cell r="C3049">
            <v>0</v>
          </cell>
          <cell r="D3049" t="str">
            <v>L241</v>
          </cell>
          <cell r="E3049">
            <v>6</v>
          </cell>
          <cell r="F3049">
            <v>6</v>
          </cell>
        </row>
        <row r="3050">
          <cell r="A3050" t="str">
            <v>VFJD05G</v>
          </cell>
          <cell r="B3050">
            <v>16</v>
          </cell>
          <cell r="C3050">
            <v>0</v>
          </cell>
          <cell r="D3050" t="str">
            <v>L241</v>
          </cell>
          <cell r="E3050">
            <v>4</v>
          </cell>
          <cell r="F3050">
            <v>5</v>
          </cell>
        </row>
        <row r="3051">
          <cell r="A3051" t="str">
            <v>VFJD05G</v>
          </cell>
          <cell r="B3051">
            <v>18</v>
          </cell>
          <cell r="C3051">
            <v>0</v>
          </cell>
          <cell r="D3051" t="str">
            <v>L241</v>
          </cell>
          <cell r="E3051">
            <v>8</v>
          </cell>
          <cell r="F3051">
            <v>14</v>
          </cell>
        </row>
        <row r="3052">
          <cell r="A3052" t="str">
            <v>VFJD09F</v>
          </cell>
          <cell r="B3052">
            <v>24</v>
          </cell>
          <cell r="C3052">
            <v>0</v>
          </cell>
          <cell r="D3052" t="str">
            <v>L241</v>
          </cell>
          <cell r="E3052">
            <v>7</v>
          </cell>
          <cell r="F3052">
            <v>7</v>
          </cell>
        </row>
        <row r="3053">
          <cell r="A3053" t="str">
            <v>VFJD09G</v>
          </cell>
          <cell r="B3053">
            <v>16</v>
          </cell>
          <cell r="C3053">
            <v>0</v>
          </cell>
          <cell r="D3053" t="str">
            <v>L241</v>
          </cell>
          <cell r="E3053">
            <v>0</v>
          </cell>
          <cell r="F3053">
            <v>3</v>
          </cell>
        </row>
        <row r="3054">
          <cell r="A3054" t="str">
            <v>VFJD09G</v>
          </cell>
          <cell r="B3054">
            <v>20</v>
          </cell>
          <cell r="C3054">
            <v>0</v>
          </cell>
          <cell r="D3054" t="str">
            <v>L241</v>
          </cell>
          <cell r="E3054">
            <v>4</v>
          </cell>
          <cell r="F3054">
            <v>4</v>
          </cell>
        </row>
        <row r="3055">
          <cell r="A3055" t="str">
            <v>VFJD09G</v>
          </cell>
          <cell r="B3055">
            <v>24</v>
          </cell>
          <cell r="C3055">
            <v>0</v>
          </cell>
          <cell r="D3055" t="str">
            <v>L241</v>
          </cell>
          <cell r="E3055">
            <v>6</v>
          </cell>
          <cell r="F3055">
            <v>6</v>
          </cell>
        </row>
        <row r="3056">
          <cell r="A3056" t="str">
            <v>VFJD09GW</v>
          </cell>
          <cell r="B3056">
            <v>30</v>
          </cell>
          <cell r="C3056">
            <v>0</v>
          </cell>
          <cell r="D3056" t="str">
            <v>L241</v>
          </cell>
          <cell r="E3056">
            <v>3</v>
          </cell>
          <cell r="F3056">
            <v>3</v>
          </cell>
        </row>
        <row r="3057">
          <cell r="A3057" t="str">
            <v>VFJD09U</v>
          </cell>
          <cell r="B3057">
            <v>14</v>
          </cell>
          <cell r="C3057">
            <v>0</v>
          </cell>
          <cell r="D3057" t="str">
            <v>L241</v>
          </cell>
          <cell r="E3057">
            <v>2</v>
          </cell>
          <cell r="F3057">
            <v>2</v>
          </cell>
        </row>
        <row r="3058">
          <cell r="A3058" t="str">
            <v>VFJD09U</v>
          </cell>
          <cell r="B3058">
            <v>16</v>
          </cell>
          <cell r="C3058">
            <v>0</v>
          </cell>
          <cell r="D3058" t="str">
            <v>L241</v>
          </cell>
          <cell r="E3058">
            <v>1</v>
          </cell>
          <cell r="F3058">
            <v>1</v>
          </cell>
        </row>
        <row r="3059">
          <cell r="A3059" t="str">
            <v>VFS102</v>
          </cell>
          <cell r="B3059">
            <v>6</v>
          </cell>
          <cell r="C3059">
            <v>0</v>
          </cell>
          <cell r="D3059" t="str">
            <v>L245</v>
          </cell>
          <cell r="E3059">
            <v>1</v>
          </cell>
          <cell r="F3059">
            <v>1</v>
          </cell>
        </row>
        <row r="3060">
          <cell r="A3060" t="str">
            <v>VFS102G</v>
          </cell>
          <cell r="B3060">
            <v>10</v>
          </cell>
          <cell r="C3060">
            <v>0</v>
          </cell>
          <cell r="D3060" t="str">
            <v>L245</v>
          </cell>
          <cell r="E3060">
            <v>5</v>
          </cell>
          <cell r="F3060">
            <v>5</v>
          </cell>
        </row>
        <row r="3061">
          <cell r="A3061" t="str">
            <v>VFS102G</v>
          </cell>
          <cell r="B3061">
            <v>16</v>
          </cell>
          <cell r="C3061">
            <v>0</v>
          </cell>
          <cell r="D3061" t="str">
            <v>L245</v>
          </cell>
          <cell r="E3061">
            <v>1</v>
          </cell>
          <cell r="F3061">
            <v>1</v>
          </cell>
        </row>
        <row r="3062">
          <cell r="A3062" t="str">
            <v>VFS102G</v>
          </cell>
          <cell r="B3062">
            <v>18</v>
          </cell>
          <cell r="C3062">
            <v>0</v>
          </cell>
          <cell r="D3062" t="str">
            <v>L245</v>
          </cell>
          <cell r="E3062">
            <v>0</v>
          </cell>
          <cell r="F3062">
            <v>1</v>
          </cell>
        </row>
        <row r="3063">
          <cell r="A3063" t="str">
            <v>VFS102G</v>
          </cell>
          <cell r="B3063">
            <v>20</v>
          </cell>
          <cell r="C3063">
            <v>0</v>
          </cell>
          <cell r="D3063" t="str">
            <v>L245</v>
          </cell>
          <cell r="E3063">
            <v>4</v>
          </cell>
          <cell r="F3063">
            <v>4</v>
          </cell>
        </row>
        <row r="3064">
          <cell r="A3064" t="str">
            <v>VFS102G</v>
          </cell>
          <cell r="B3064">
            <v>24</v>
          </cell>
          <cell r="C3064">
            <v>0</v>
          </cell>
          <cell r="D3064" t="str">
            <v>L245</v>
          </cell>
          <cell r="E3064">
            <v>0</v>
          </cell>
          <cell r="F3064">
            <v>2</v>
          </cell>
        </row>
        <row r="3065">
          <cell r="A3065" t="str">
            <v>VFS302G</v>
          </cell>
          <cell r="B3065">
            <v>10</v>
          </cell>
          <cell r="C3065">
            <v>0</v>
          </cell>
          <cell r="D3065" t="str">
            <v>L245</v>
          </cell>
          <cell r="E3065">
            <v>1</v>
          </cell>
          <cell r="F3065">
            <v>1</v>
          </cell>
        </row>
        <row r="3066">
          <cell r="A3066" t="str">
            <v>VFS302G</v>
          </cell>
          <cell r="B3066">
            <v>12</v>
          </cell>
          <cell r="C3066">
            <v>0</v>
          </cell>
          <cell r="D3066" t="str">
            <v>L245</v>
          </cell>
          <cell r="E3066">
            <v>0</v>
          </cell>
          <cell r="F3066">
            <v>1</v>
          </cell>
        </row>
        <row r="3067">
          <cell r="A3067" t="str">
            <v>VGB101</v>
          </cell>
          <cell r="B3067">
            <v>0.5</v>
          </cell>
          <cell r="C3067">
            <v>0</v>
          </cell>
          <cell r="D3067" t="str">
            <v>L261</v>
          </cell>
          <cell r="E3067">
            <v>0</v>
          </cell>
          <cell r="F3067">
            <v>2</v>
          </cell>
        </row>
        <row r="3068">
          <cell r="A3068" t="str">
            <v>VGB101</v>
          </cell>
          <cell r="B3068">
            <v>0.75</v>
          </cell>
          <cell r="C3068">
            <v>0</v>
          </cell>
          <cell r="D3068" t="str">
            <v>L261</v>
          </cell>
          <cell r="E3068">
            <v>41</v>
          </cell>
          <cell r="F3068">
            <v>45</v>
          </cell>
        </row>
        <row r="3069">
          <cell r="A3069" t="str">
            <v>VGB101</v>
          </cell>
          <cell r="B3069">
            <v>1.5</v>
          </cell>
          <cell r="C3069">
            <v>0</v>
          </cell>
          <cell r="D3069" t="str">
            <v>L261</v>
          </cell>
          <cell r="E3069">
            <v>6</v>
          </cell>
          <cell r="F3069">
            <v>6</v>
          </cell>
        </row>
        <row r="3070">
          <cell r="A3070" t="str">
            <v>VGB201</v>
          </cell>
          <cell r="B3070">
            <v>0.5</v>
          </cell>
          <cell r="C3070">
            <v>0</v>
          </cell>
          <cell r="D3070" t="str">
            <v>L261</v>
          </cell>
          <cell r="E3070">
            <v>39</v>
          </cell>
          <cell r="F3070">
            <v>39</v>
          </cell>
        </row>
        <row r="3071">
          <cell r="A3071" t="str">
            <v>VGB201</v>
          </cell>
          <cell r="B3071">
            <v>0.75</v>
          </cell>
          <cell r="C3071">
            <v>0</v>
          </cell>
          <cell r="D3071" t="str">
            <v>L261</v>
          </cell>
          <cell r="E3071">
            <v>572</v>
          </cell>
          <cell r="F3071">
            <v>573</v>
          </cell>
        </row>
        <row r="3072">
          <cell r="A3072" t="str">
            <v>VGB201</v>
          </cell>
          <cell r="B3072">
            <v>1</v>
          </cell>
          <cell r="C3072">
            <v>0</v>
          </cell>
          <cell r="D3072" t="str">
            <v>L261</v>
          </cell>
          <cell r="E3072">
            <v>247</v>
          </cell>
          <cell r="F3072">
            <v>260</v>
          </cell>
        </row>
        <row r="3073">
          <cell r="A3073" t="str">
            <v>VGB201</v>
          </cell>
          <cell r="B3073">
            <v>1.5</v>
          </cell>
          <cell r="C3073">
            <v>0</v>
          </cell>
          <cell r="D3073" t="str">
            <v>L261</v>
          </cell>
          <cell r="E3073">
            <v>26</v>
          </cell>
          <cell r="F3073">
            <v>33</v>
          </cell>
        </row>
        <row r="3074">
          <cell r="A3074" t="str">
            <v>VGB201</v>
          </cell>
          <cell r="B3074">
            <v>2</v>
          </cell>
          <cell r="C3074">
            <v>0</v>
          </cell>
          <cell r="D3074" t="str">
            <v>L261</v>
          </cell>
          <cell r="E3074">
            <v>27</v>
          </cell>
          <cell r="F3074">
            <v>30</v>
          </cell>
        </row>
        <row r="3075">
          <cell r="A3075" t="str">
            <v>VGC101</v>
          </cell>
          <cell r="B3075">
            <v>2</v>
          </cell>
          <cell r="C3075">
            <v>0</v>
          </cell>
          <cell r="D3075" t="str">
            <v>L211</v>
          </cell>
          <cell r="E3075">
            <v>57</v>
          </cell>
          <cell r="F3075">
            <v>90</v>
          </cell>
        </row>
        <row r="3076">
          <cell r="A3076" t="str">
            <v>VGC101</v>
          </cell>
          <cell r="B3076">
            <v>3</v>
          </cell>
          <cell r="C3076">
            <v>0</v>
          </cell>
          <cell r="D3076" t="str">
            <v>L211</v>
          </cell>
          <cell r="E3076">
            <v>66</v>
          </cell>
          <cell r="F3076">
            <v>68</v>
          </cell>
        </row>
        <row r="3077">
          <cell r="A3077" t="str">
            <v>VGC101</v>
          </cell>
          <cell r="B3077">
            <v>4</v>
          </cell>
          <cell r="C3077">
            <v>0</v>
          </cell>
          <cell r="D3077" t="str">
            <v>L211</v>
          </cell>
          <cell r="E3077">
            <v>46</v>
          </cell>
          <cell r="F3077">
            <v>46</v>
          </cell>
        </row>
        <row r="3078">
          <cell r="A3078" t="str">
            <v>VGC101</v>
          </cell>
          <cell r="B3078">
            <v>6</v>
          </cell>
          <cell r="C3078">
            <v>0</v>
          </cell>
          <cell r="D3078" t="str">
            <v>L211</v>
          </cell>
          <cell r="E3078">
            <v>66</v>
          </cell>
          <cell r="F3078">
            <v>74</v>
          </cell>
        </row>
        <row r="3079">
          <cell r="A3079" t="str">
            <v>VGC101</v>
          </cell>
          <cell r="B3079">
            <v>8</v>
          </cell>
          <cell r="C3079">
            <v>0</v>
          </cell>
          <cell r="D3079" t="str">
            <v>L211</v>
          </cell>
          <cell r="E3079">
            <v>30</v>
          </cell>
          <cell r="F3079">
            <v>32</v>
          </cell>
        </row>
        <row r="3080">
          <cell r="A3080" t="str">
            <v>VGC101</v>
          </cell>
          <cell r="B3080">
            <v>10</v>
          </cell>
          <cell r="C3080">
            <v>0</v>
          </cell>
          <cell r="D3080" t="str">
            <v>L211</v>
          </cell>
          <cell r="E3080">
            <v>33</v>
          </cell>
          <cell r="F3080">
            <v>39</v>
          </cell>
        </row>
        <row r="3081">
          <cell r="A3081" t="str">
            <v>VGC101</v>
          </cell>
          <cell r="B3081">
            <v>12</v>
          </cell>
          <cell r="C3081">
            <v>0</v>
          </cell>
          <cell r="D3081" t="str">
            <v>L211</v>
          </cell>
          <cell r="E3081">
            <v>14</v>
          </cell>
          <cell r="F3081">
            <v>17</v>
          </cell>
        </row>
        <row r="3082">
          <cell r="A3082" t="str">
            <v>VGC101G</v>
          </cell>
          <cell r="B3082">
            <v>14</v>
          </cell>
          <cell r="C3082">
            <v>0</v>
          </cell>
          <cell r="D3082" t="str">
            <v>L211</v>
          </cell>
          <cell r="E3082">
            <v>14</v>
          </cell>
          <cell r="F3082">
            <v>16</v>
          </cell>
        </row>
        <row r="3083">
          <cell r="A3083" t="str">
            <v>VGC101G</v>
          </cell>
          <cell r="B3083">
            <v>16</v>
          </cell>
          <cell r="C3083">
            <v>0</v>
          </cell>
          <cell r="D3083" t="str">
            <v>L211</v>
          </cell>
          <cell r="E3083">
            <v>13</v>
          </cell>
          <cell r="F3083">
            <v>13</v>
          </cell>
        </row>
        <row r="3084">
          <cell r="A3084" t="str">
            <v>VGC101G</v>
          </cell>
          <cell r="B3084">
            <v>18</v>
          </cell>
          <cell r="C3084">
            <v>0</v>
          </cell>
          <cell r="D3084" t="str">
            <v>L211</v>
          </cell>
          <cell r="E3084">
            <v>3</v>
          </cell>
          <cell r="F3084">
            <v>3</v>
          </cell>
        </row>
        <row r="3085">
          <cell r="A3085" t="str">
            <v>VGC101G</v>
          </cell>
          <cell r="B3085">
            <v>20</v>
          </cell>
          <cell r="C3085">
            <v>0</v>
          </cell>
          <cell r="D3085" t="str">
            <v>L211</v>
          </cell>
          <cell r="E3085">
            <v>6</v>
          </cell>
          <cell r="F3085">
            <v>6</v>
          </cell>
        </row>
        <row r="3086">
          <cell r="A3086" t="str">
            <v>VGC101G</v>
          </cell>
          <cell r="B3086">
            <v>24</v>
          </cell>
          <cell r="C3086">
            <v>0</v>
          </cell>
          <cell r="D3086" t="str">
            <v>L211</v>
          </cell>
          <cell r="E3086">
            <v>6</v>
          </cell>
          <cell r="F3086">
            <v>6</v>
          </cell>
        </row>
        <row r="3087">
          <cell r="A3087" t="str">
            <v>VGC101SR</v>
          </cell>
          <cell r="B3087">
            <v>2</v>
          </cell>
          <cell r="C3087">
            <v>0</v>
          </cell>
          <cell r="D3087" t="str">
            <v>L211</v>
          </cell>
          <cell r="E3087">
            <v>14</v>
          </cell>
          <cell r="F3087">
            <v>27</v>
          </cell>
        </row>
        <row r="3088">
          <cell r="A3088" t="str">
            <v>VGC101SR</v>
          </cell>
          <cell r="B3088">
            <v>3</v>
          </cell>
          <cell r="C3088">
            <v>0</v>
          </cell>
          <cell r="D3088" t="str">
            <v>L211</v>
          </cell>
          <cell r="E3088">
            <v>3</v>
          </cell>
          <cell r="F3088">
            <v>4</v>
          </cell>
        </row>
        <row r="3089">
          <cell r="A3089" t="str">
            <v>VGC101SR</v>
          </cell>
          <cell r="B3089">
            <v>4</v>
          </cell>
          <cell r="C3089">
            <v>0</v>
          </cell>
          <cell r="D3089" t="str">
            <v>L211</v>
          </cell>
          <cell r="E3089">
            <v>5</v>
          </cell>
          <cell r="F3089">
            <v>7</v>
          </cell>
        </row>
        <row r="3090">
          <cell r="A3090" t="str">
            <v>VGC101SR</v>
          </cell>
          <cell r="B3090">
            <v>6</v>
          </cell>
          <cell r="C3090">
            <v>0</v>
          </cell>
          <cell r="D3090" t="str">
            <v>L211</v>
          </cell>
          <cell r="E3090">
            <v>17</v>
          </cell>
          <cell r="F3090">
            <v>18</v>
          </cell>
        </row>
        <row r="3091">
          <cell r="A3091" t="str">
            <v>VGC101SRG</v>
          </cell>
          <cell r="B3091">
            <v>16</v>
          </cell>
          <cell r="C3091">
            <v>0</v>
          </cell>
          <cell r="D3091" t="str">
            <v>L211</v>
          </cell>
          <cell r="E3091">
            <v>2</v>
          </cell>
          <cell r="F3091">
            <v>2</v>
          </cell>
        </row>
        <row r="3092">
          <cell r="A3092" t="str">
            <v>VGC101SRG</v>
          </cell>
          <cell r="B3092">
            <v>20</v>
          </cell>
          <cell r="C3092">
            <v>0</v>
          </cell>
          <cell r="D3092" t="str">
            <v>L211</v>
          </cell>
          <cell r="E3092">
            <v>1</v>
          </cell>
          <cell r="F3092">
            <v>1</v>
          </cell>
        </row>
        <row r="3093">
          <cell r="A3093" t="str">
            <v>VGC101V</v>
          </cell>
          <cell r="B3093">
            <v>2</v>
          </cell>
          <cell r="C3093">
            <v>0</v>
          </cell>
          <cell r="D3093" t="str">
            <v>L211</v>
          </cell>
          <cell r="E3093">
            <v>6</v>
          </cell>
          <cell r="F3093">
            <v>6</v>
          </cell>
        </row>
        <row r="3094">
          <cell r="A3094" t="str">
            <v>VGC101V</v>
          </cell>
          <cell r="B3094">
            <v>10</v>
          </cell>
          <cell r="C3094">
            <v>0</v>
          </cell>
          <cell r="D3094" t="str">
            <v>L211</v>
          </cell>
          <cell r="E3094">
            <v>6</v>
          </cell>
          <cell r="F3094">
            <v>6</v>
          </cell>
        </row>
        <row r="3095">
          <cell r="A3095" t="str">
            <v>VGC104</v>
          </cell>
          <cell r="B3095">
            <v>2</v>
          </cell>
          <cell r="C3095">
            <v>0</v>
          </cell>
          <cell r="D3095" t="str">
            <v>L211</v>
          </cell>
          <cell r="E3095">
            <v>1</v>
          </cell>
          <cell r="F3095">
            <v>1</v>
          </cell>
        </row>
        <row r="3096">
          <cell r="A3096" t="str">
            <v>VGC104</v>
          </cell>
          <cell r="B3096">
            <v>12</v>
          </cell>
          <cell r="C3096">
            <v>0</v>
          </cell>
          <cell r="D3096" t="str">
            <v>L211</v>
          </cell>
          <cell r="E3096">
            <v>2</v>
          </cell>
          <cell r="F3096">
            <v>2</v>
          </cell>
        </row>
        <row r="3097">
          <cell r="A3097" t="str">
            <v>VGC104G</v>
          </cell>
          <cell r="B3097">
            <v>16</v>
          </cell>
          <cell r="C3097">
            <v>0</v>
          </cell>
          <cell r="D3097" t="str">
            <v>L211</v>
          </cell>
          <cell r="E3097">
            <v>1</v>
          </cell>
          <cell r="F3097">
            <v>1</v>
          </cell>
        </row>
        <row r="3098">
          <cell r="A3098" t="str">
            <v>VGC104SGK</v>
          </cell>
          <cell r="B3098">
            <v>30</v>
          </cell>
          <cell r="C3098">
            <v>0</v>
          </cell>
          <cell r="D3098" t="str">
            <v>L211</v>
          </cell>
          <cell r="E3098">
            <v>2</v>
          </cell>
          <cell r="F3098">
            <v>2</v>
          </cell>
        </row>
        <row r="3099">
          <cell r="A3099" t="str">
            <v>VGC104SGM</v>
          </cell>
          <cell r="B3099">
            <v>30</v>
          </cell>
          <cell r="C3099">
            <v>0</v>
          </cell>
          <cell r="D3099" t="str">
            <v>L211</v>
          </cell>
          <cell r="E3099">
            <v>5</v>
          </cell>
          <cell r="F3099">
            <v>5</v>
          </cell>
        </row>
        <row r="3100">
          <cell r="A3100" t="str">
            <v>VGC104SR</v>
          </cell>
          <cell r="B3100">
            <v>2</v>
          </cell>
          <cell r="C3100">
            <v>0</v>
          </cell>
          <cell r="D3100" t="str">
            <v>L211</v>
          </cell>
          <cell r="E3100">
            <v>32</v>
          </cell>
          <cell r="F3100">
            <v>37</v>
          </cell>
        </row>
        <row r="3101">
          <cell r="A3101" t="str">
            <v>VGC104SR</v>
          </cell>
          <cell r="B3101">
            <v>2.5</v>
          </cell>
          <cell r="C3101">
            <v>0</v>
          </cell>
          <cell r="D3101" t="str">
            <v>L211</v>
          </cell>
          <cell r="E3101">
            <v>4</v>
          </cell>
          <cell r="F3101">
            <v>4</v>
          </cell>
        </row>
        <row r="3102">
          <cell r="A3102" t="str">
            <v>VGC104SR</v>
          </cell>
          <cell r="B3102">
            <v>3</v>
          </cell>
          <cell r="C3102">
            <v>0</v>
          </cell>
          <cell r="D3102" t="str">
            <v>L211</v>
          </cell>
          <cell r="E3102">
            <v>13</v>
          </cell>
          <cell r="F3102">
            <v>16</v>
          </cell>
        </row>
        <row r="3103">
          <cell r="A3103" t="str">
            <v>VGC104SR</v>
          </cell>
          <cell r="B3103">
            <v>4</v>
          </cell>
          <cell r="C3103">
            <v>0</v>
          </cell>
          <cell r="D3103" t="str">
            <v>L211</v>
          </cell>
          <cell r="E3103">
            <v>7</v>
          </cell>
          <cell r="F3103">
            <v>7</v>
          </cell>
        </row>
        <row r="3104">
          <cell r="A3104" t="str">
            <v>VGC104SR</v>
          </cell>
          <cell r="B3104">
            <v>6</v>
          </cell>
          <cell r="C3104">
            <v>0</v>
          </cell>
          <cell r="D3104" t="str">
            <v>L211</v>
          </cell>
          <cell r="E3104">
            <v>13</v>
          </cell>
          <cell r="F3104">
            <v>13</v>
          </cell>
        </row>
        <row r="3105">
          <cell r="A3105" t="str">
            <v>VGC104SR</v>
          </cell>
          <cell r="B3105">
            <v>8</v>
          </cell>
          <cell r="C3105">
            <v>0</v>
          </cell>
          <cell r="D3105" t="str">
            <v>L211</v>
          </cell>
          <cell r="E3105">
            <v>18</v>
          </cell>
          <cell r="F3105">
            <v>18</v>
          </cell>
        </row>
        <row r="3106">
          <cell r="A3106" t="str">
            <v>VGC104SR</v>
          </cell>
          <cell r="B3106">
            <v>10</v>
          </cell>
          <cell r="C3106">
            <v>0</v>
          </cell>
          <cell r="D3106" t="str">
            <v>L211</v>
          </cell>
          <cell r="E3106">
            <v>9</v>
          </cell>
          <cell r="F3106">
            <v>9</v>
          </cell>
        </row>
        <row r="3107">
          <cell r="A3107" t="str">
            <v>VGC104SR</v>
          </cell>
          <cell r="B3107">
            <v>12</v>
          </cell>
          <cell r="C3107">
            <v>0</v>
          </cell>
          <cell r="D3107" t="str">
            <v>L211</v>
          </cell>
          <cell r="E3107">
            <v>3</v>
          </cell>
          <cell r="F3107">
            <v>3</v>
          </cell>
        </row>
        <row r="3108">
          <cell r="A3108" t="str">
            <v>VGC104SRG</v>
          </cell>
          <cell r="B3108">
            <v>16</v>
          </cell>
          <cell r="C3108">
            <v>0</v>
          </cell>
          <cell r="D3108" t="str">
            <v>L211</v>
          </cell>
          <cell r="E3108">
            <v>2</v>
          </cell>
          <cell r="F3108">
            <v>2</v>
          </cell>
        </row>
        <row r="3109">
          <cell r="A3109" t="str">
            <v>VGC104SRG</v>
          </cell>
          <cell r="B3109">
            <v>20</v>
          </cell>
          <cell r="C3109">
            <v>0</v>
          </cell>
          <cell r="D3109" t="str">
            <v>L211</v>
          </cell>
          <cell r="E3109">
            <v>2</v>
          </cell>
          <cell r="F3109">
            <v>2</v>
          </cell>
        </row>
        <row r="3110">
          <cell r="A3110" t="str">
            <v>VGC104SRG</v>
          </cell>
          <cell r="B3110">
            <v>24</v>
          </cell>
          <cell r="C3110">
            <v>0</v>
          </cell>
          <cell r="D3110" t="str">
            <v>L211</v>
          </cell>
          <cell r="E3110">
            <v>3</v>
          </cell>
          <cell r="F3110">
            <v>3</v>
          </cell>
        </row>
        <row r="3111">
          <cell r="A3111" t="str">
            <v>VGC301</v>
          </cell>
          <cell r="B3111">
            <v>2</v>
          </cell>
          <cell r="C3111">
            <v>0</v>
          </cell>
          <cell r="D3111" t="str">
            <v>L211</v>
          </cell>
          <cell r="E3111">
            <v>83</v>
          </cell>
          <cell r="F3111">
            <v>80</v>
          </cell>
        </row>
        <row r="3112">
          <cell r="A3112" t="str">
            <v>VGC301</v>
          </cell>
          <cell r="B3112">
            <v>3</v>
          </cell>
          <cell r="C3112">
            <v>0</v>
          </cell>
          <cell r="D3112" t="str">
            <v>L211</v>
          </cell>
          <cell r="E3112">
            <v>17</v>
          </cell>
          <cell r="F3112">
            <v>17</v>
          </cell>
        </row>
        <row r="3113">
          <cell r="A3113" t="str">
            <v>VGC301</v>
          </cell>
          <cell r="B3113">
            <v>4</v>
          </cell>
          <cell r="C3113">
            <v>0</v>
          </cell>
          <cell r="D3113" t="str">
            <v>L211</v>
          </cell>
          <cell r="E3113">
            <v>9</v>
          </cell>
          <cell r="F3113">
            <v>9</v>
          </cell>
        </row>
        <row r="3114">
          <cell r="A3114" t="str">
            <v>VGC301</v>
          </cell>
          <cell r="B3114">
            <v>6</v>
          </cell>
          <cell r="C3114">
            <v>0</v>
          </cell>
          <cell r="D3114" t="str">
            <v>L211</v>
          </cell>
          <cell r="E3114">
            <v>5</v>
          </cell>
          <cell r="F3114">
            <v>5</v>
          </cell>
        </row>
        <row r="3115">
          <cell r="A3115" t="str">
            <v>VGC301</v>
          </cell>
          <cell r="B3115">
            <v>8</v>
          </cell>
          <cell r="C3115">
            <v>0</v>
          </cell>
          <cell r="D3115" t="str">
            <v>L211</v>
          </cell>
          <cell r="E3115">
            <v>10</v>
          </cell>
          <cell r="F3115">
            <v>10</v>
          </cell>
        </row>
        <row r="3116">
          <cell r="A3116" t="str">
            <v>VGC301</v>
          </cell>
          <cell r="B3116">
            <v>10</v>
          </cell>
          <cell r="C3116">
            <v>0</v>
          </cell>
          <cell r="D3116" t="str">
            <v>L211</v>
          </cell>
          <cell r="E3116">
            <v>9</v>
          </cell>
          <cell r="F3116">
            <v>9</v>
          </cell>
        </row>
        <row r="3117">
          <cell r="A3117" t="str">
            <v>VGC301</v>
          </cell>
          <cell r="B3117">
            <v>12</v>
          </cell>
          <cell r="C3117">
            <v>0</v>
          </cell>
          <cell r="D3117" t="str">
            <v>L211</v>
          </cell>
          <cell r="E3117">
            <v>13</v>
          </cell>
          <cell r="F3117">
            <v>15</v>
          </cell>
        </row>
        <row r="3118">
          <cell r="A3118" t="str">
            <v>VGC301G</v>
          </cell>
          <cell r="B3118">
            <v>18</v>
          </cell>
          <cell r="C3118">
            <v>0</v>
          </cell>
          <cell r="D3118" t="str">
            <v>L211</v>
          </cell>
          <cell r="E3118">
            <v>6</v>
          </cell>
          <cell r="F3118">
            <v>6</v>
          </cell>
        </row>
        <row r="3119">
          <cell r="A3119" t="str">
            <v>VGC301G</v>
          </cell>
          <cell r="B3119">
            <v>20</v>
          </cell>
          <cell r="C3119">
            <v>0</v>
          </cell>
          <cell r="D3119" t="str">
            <v>L211</v>
          </cell>
          <cell r="E3119">
            <v>2</v>
          </cell>
          <cell r="F3119">
            <v>2</v>
          </cell>
        </row>
        <row r="3120">
          <cell r="A3120" t="str">
            <v>VGC301GK</v>
          </cell>
          <cell r="B3120">
            <v>30</v>
          </cell>
          <cell r="C3120">
            <v>0</v>
          </cell>
          <cell r="D3120" t="str">
            <v>L211</v>
          </cell>
          <cell r="E3120">
            <v>4</v>
          </cell>
          <cell r="F3120">
            <v>4</v>
          </cell>
        </row>
        <row r="3121">
          <cell r="A3121" t="str">
            <v>VGC301SR</v>
          </cell>
          <cell r="B3121">
            <v>2</v>
          </cell>
          <cell r="C3121">
            <v>0</v>
          </cell>
          <cell r="D3121" t="str">
            <v>L211</v>
          </cell>
          <cell r="E3121">
            <v>23</v>
          </cell>
          <cell r="F3121">
            <v>28</v>
          </cell>
        </row>
        <row r="3122">
          <cell r="A3122" t="str">
            <v>VGC301SR</v>
          </cell>
          <cell r="B3122">
            <v>3</v>
          </cell>
          <cell r="C3122">
            <v>0</v>
          </cell>
          <cell r="D3122" t="str">
            <v>L211</v>
          </cell>
          <cell r="E3122">
            <v>4</v>
          </cell>
          <cell r="F3122">
            <v>4</v>
          </cell>
        </row>
        <row r="3123">
          <cell r="A3123" t="str">
            <v>VGC301SR</v>
          </cell>
          <cell r="B3123">
            <v>6</v>
          </cell>
          <cell r="C3123">
            <v>0</v>
          </cell>
          <cell r="D3123" t="str">
            <v>L211</v>
          </cell>
          <cell r="E3123">
            <v>4</v>
          </cell>
          <cell r="F3123">
            <v>4</v>
          </cell>
        </row>
        <row r="3124">
          <cell r="A3124" t="str">
            <v>VGC301SR</v>
          </cell>
          <cell r="B3124">
            <v>8</v>
          </cell>
          <cell r="C3124">
            <v>0</v>
          </cell>
          <cell r="D3124" t="str">
            <v>L211</v>
          </cell>
          <cell r="E3124">
            <v>1</v>
          </cell>
          <cell r="F3124">
            <v>1</v>
          </cell>
        </row>
        <row r="3125">
          <cell r="A3125" t="str">
            <v>VGC301SRG</v>
          </cell>
          <cell r="B3125">
            <v>24</v>
          </cell>
          <cell r="C3125">
            <v>0</v>
          </cell>
          <cell r="D3125" t="str">
            <v>L211</v>
          </cell>
          <cell r="E3125">
            <v>2</v>
          </cell>
          <cell r="F3125">
            <v>2</v>
          </cell>
        </row>
        <row r="3126">
          <cell r="A3126" t="str">
            <v>VGC304</v>
          </cell>
          <cell r="B3126">
            <v>2</v>
          </cell>
          <cell r="C3126">
            <v>0</v>
          </cell>
          <cell r="D3126" t="str">
            <v>L211</v>
          </cell>
          <cell r="E3126">
            <v>65</v>
          </cell>
          <cell r="F3126">
            <v>66</v>
          </cell>
        </row>
        <row r="3127">
          <cell r="A3127" t="str">
            <v>VGC304</v>
          </cell>
          <cell r="B3127">
            <v>3</v>
          </cell>
          <cell r="C3127">
            <v>0</v>
          </cell>
          <cell r="D3127" t="str">
            <v>L211</v>
          </cell>
          <cell r="E3127">
            <v>9</v>
          </cell>
          <cell r="F3127">
            <v>12</v>
          </cell>
        </row>
        <row r="3128">
          <cell r="A3128" t="str">
            <v>VGC304</v>
          </cell>
          <cell r="B3128">
            <v>4</v>
          </cell>
          <cell r="C3128">
            <v>0</v>
          </cell>
          <cell r="D3128" t="str">
            <v>L211</v>
          </cell>
          <cell r="E3128">
            <v>6</v>
          </cell>
          <cell r="F3128">
            <v>6</v>
          </cell>
        </row>
        <row r="3129">
          <cell r="A3129" t="str">
            <v>VGC304</v>
          </cell>
          <cell r="B3129">
            <v>6</v>
          </cell>
          <cell r="C3129">
            <v>0</v>
          </cell>
          <cell r="D3129" t="str">
            <v>L211</v>
          </cell>
          <cell r="E3129">
            <v>3</v>
          </cell>
          <cell r="F3129">
            <v>3</v>
          </cell>
        </row>
        <row r="3130">
          <cell r="A3130" t="str">
            <v>VGC304</v>
          </cell>
          <cell r="B3130">
            <v>8</v>
          </cell>
          <cell r="C3130">
            <v>0</v>
          </cell>
          <cell r="D3130" t="str">
            <v>L211</v>
          </cell>
          <cell r="E3130">
            <v>8</v>
          </cell>
          <cell r="F3130">
            <v>8</v>
          </cell>
        </row>
        <row r="3131">
          <cell r="A3131" t="str">
            <v>VGC304</v>
          </cell>
          <cell r="B3131">
            <v>10</v>
          </cell>
          <cell r="C3131">
            <v>0</v>
          </cell>
          <cell r="D3131" t="str">
            <v>L211</v>
          </cell>
          <cell r="E3131">
            <v>3</v>
          </cell>
          <cell r="F3131">
            <v>4</v>
          </cell>
        </row>
        <row r="3132">
          <cell r="A3132" t="str">
            <v>VGC304G</v>
          </cell>
          <cell r="B3132">
            <v>14</v>
          </cell>
          <cell r="C3132">
            <v>0</v>
          </cell>
          <cell r="D3132" t="str">
            <v>L211</v>
          </cell>
          <cell r="E3132">
            <v>1</v>
          </cell>
          <cell r="F3132">
            <v>1</v>
          </cell>
        </row>
        <row r="3133">
          <cell r="A3133" t="str">
            <v>VGC304G</v>
          </cell>
          <cell r="B3133">
            <v>24</v>
          </cell>
          <cell r="C3133">
            <v>0</v>
          </cell>
          <cell r="D3133" t="str">
            <v>L211</v>
          </cell>
          <cell r="E3133">
            <v>2</v>
          </cell>
          <cell r="F3133">
            <v>2</v>
          </cell>
        </row>
        <row r="3134">
          <cell r="A3134" t="str">
            <v>VGC304GK</v>
          </cell>
          <cell r="B3134">
            <v>30</v>
          </cell>
          <cell r="C3134">
            <v>0</v>
          </cell>
          <cell r="D3134" t="str">
            <v>L211</v>
          </cell>
          <cell r="E3134">
            <v>7</v>
          </cell>
          <cell r="F3134">
            <v>7</v>
          </cell>
        </row>
        <row r="3135">
          <cell r="A3135" t="str">
            <v>VGC601</v>
          </cell>
          <cell r="B3135">
            <v>2</v>
          </cell>
          <cell r="C3135">
            <v>0</v>
          </cell>
          <cell r="D3135" t="str">
            <v>L211</v>
          </cell>
          <cell r="E3135">
            <v>27</v>
          </cell>
          <cell r="F3135">
            <v>30</v>
          </cell>
        </row>
        <row r="3136">
          <cell r="A3136" t="str">
            <v>VGC601</v>
          </cell>
          <cell r="B3136">
            <v>3</v>
          </cell>
          <cell r="C3136">
            <v>0</v>
          </cell>
          <cell r="D3136" t="str">
            <v>L211</v>
          </cell>
          <cell r="E3136">
            <v>3</v>
          </cell>
          <cell r="F3136">
            <v>4</v>
          </cell>
        </row>
        <row r="3137">
          <cell r="A3137" t="str">
            <v>VGC601</v>
          </cell>
          <cell r="B3137">
            <v>4</v>
          </cell>
          <cell r="C3137">
            <v>0</v>
          </cell>
          <cell r="D3137" t="str">
            <v>L211</v>
          </cell>
          <cell r="E3137">
            <v>1</v>
          </cell>
          <cell r="F3137">
            <v>1</v>
          </cell>
        </row>
        <row r="3138">
          <cell r="A3138" t="str">
            <v>VGC601</v>
          </cell>
          <cell r="B3138">
            <v>6</v>
          </cell>
          <cell r="C3138">
            <v>0</v>
          </cell>
          <cell r="D3138" t="str">
            <v>L211</v>
          </cell>
          <cell r="E3138">
            <v>1</v>
          </cell>
          <cell r="F3138">
            <v>1</v>
          </cell>
        </row>
        <row r="3139">
          <cell r="A3139" t="str">
            <v>VGC601G</v>
          </cell>
          <cell r="B3139">
            <v>8</v>
          </cell>
          <cell r="C3139">
            <v>0</v>
          </cell>
          <cell r="D3139" t="str">
            <v>L211</v>
          </cell>
          <cell r="E3139">
            <v>2</v>
          </cell>
          <cell r="F3139">
            <v>2</v>
          </cell>
        </row>
        <row r="3140">
          <cell r="A3140" t="str">
            <v>VGC601G</v>
          </cell>
          <cell r="B3140">
            <v>10</v>
          </cell>
          <cell r="C3140">
            <v>0</v>
          </cell>
          <cell r="D3140" t="str">
            <v>L211</v>
          </cell>
          <cell r="E3140">
            <v>7</v>
          </cell>
          <cell r="F3140">
            <v>9</v>
          </cell>
        </row>
        <row r="3141">
          <cell r="A3141" t="str">
            <v>VGC601G</v>
          </cell>
          <cell r="B3141">
            <v>20</v>
          </cell>
          <cell r="C3141">
            <v>0</v>
          </cell>
          <cell r="D3141" t="str">
            <v>L211</v>
          </cell>
          <cell r="E3141">
            <v>0</v>
          </cell>
          <cell r="F3141">
            <v>3</v>
          </cell>
        </row>
        <row r="3142">
          <cell r="A3142" t="str">
            <v>VGC601SR</v>
          </cell>
          <cell r="B3142">
            <v>2</v>
          </cell>
          <cell r="C3142">
            <v>0</v>
          </cell>
          <cell r="D3142" t="str">
            <v>L211</v>
          </cell>
          <cell r="E3142">
            <v>3</v>
          </cell>
          <cell r="F3142">
            <v>3</v>
          </cell>
        </row>
        <row r="3143">
          <cell r="A3143" t="str">
            <v>VGC601SR</v>
          </cell>
          <cell r="B3143">
            <v>6</v>
          </cell>
          <cell r="C3143">
            <v>0</v>
          </cell>
          <cell r="D3143" t="str">
            <v>L211</v>
          </cell>
          <cell r="E3143">
            <v>1</v>
          </cell>
          <cell r="F3143">
            <v>1</v>
          </cell>
        </row>
        <row r="3144">
          <cell r="A3144" t="str">
            <v>VGC601SRG</v>
          </cell>
          <cell r="B3144">
            <v>8</v>
          </cell>
          <cell r="C3144">
            <v>0</v>
          </cell>
          <cell r="D3144" t="str">
            <v>L211</v>
          </cell>
          <cell r="E3144">
            <v>3</v>
          </cell>
          <cell r="F3144">
            <v>3</v>
          </cell>
        </row>
        <row r="3145">
          <cell r="A3145" t="str">
            <v>VGC601SRG</v>
          </cell>
          <cell r="B3145">
            <v>14</v>
          </cell>
          <cell r="C3145">
            <v>0</v>
          </cell>
          <cell r="D3145" t="str">
            <v>L211</v>
          </cell>
          <cell r="E3145">
            <v>3</v>
          </cell>
          <cell r="F3145">
            <v>3</v>
          </cell>
        </row>
        <row r="3146">
          <cell r="A3146" t="str">
            <v>VGC601SRG</v>
          </cell>
          <cell r="B3146">
            <v>20</v>
          </cell>
          <cell r="C3146">
            <v>0</v>
          </cell>
          <cell r="D3146" t="str">
            <v>L211</v>
          </cell>
          <cell r="E3146">
            <v>5</v>
          </cell>
          <cell r="F3146">
            <v>5</v>
          </cell>
        </row>
        <row r="3147">
          <cell r="A3147" t="str">
            <v>VGC601SRG</v>
          </cell>
          <cell r="B3147">
            <v>24</v>
          </cell>
          <cell r="C3147">
            <v>0</v>
          </cell>
          <cell r="D3147" t="str">
            <v>L211</v>
          </cell>
          <cell r="E3147">
            <v>4</v>
          </cell>
          <cell r="F3147">
            <v>4</v>
          </cell>
        </row>
        <row r="3148">
          <cell r="A3148" t="str">
            <v>VGC604</v>
          </cell>
          <cell r="B3148">
            <v>2</v>
          </cell>
          <cell r="C3148">
            <v>0</v>
          </cell>
          <cell r="D3148" t="str">
            <v>L211</v>
          </cell>
          <cell r="E3148">
            <v>27</v>
          </cell>
          <cell r="F3148">
            <v>35</v>
          </cell>
        </row>
        <row r="3149">
          <cell r="A3149" t="str">
            <v>VGC604</v>
          </cell>
          <cell r="B3149">
            <v>3</v>
          </cell>
          <cell r="C3149">
            <v>0</v>
          </cell>
          <cell r="D3149" t="str">
            <v>L211</v>
          </cell>
          <cell r="E3149">
            <v>2</v>
          </cell>
          <cell r="F3149">
            <v>2</v>
          </cell>
        </row>
        <row r="3150">
          <cell r="A3150" t="str">
            <v>VGC604</v>
          </cell>
          <cell r="B3150">
            <v>4</v>
          </cell>
          <cell r="C3150">
            <v>0</v>
          </cell>
          <cell r="D3150" t="str">
            <v>L211</v>
          </cell>
          <cell r="E3150">
            <v>1</v>
          </cell>
          <cell r="F3150">
            <v>1</v>
          </cell>
        </row>
        <row r="3151">
          <cell r="A3151" t="str">
            <v>VGC604G</v>
          </cell>
          <cell r="B3151">
            <v>8</v>
          </cell>
          <cell r="C3151">
            <v>0</v>
          </cell>
          <cell r="D3151" t="str">
            <v>L211</v>
          </cell>
          <cell r="E3151">
            <v>3</v>
          </cell>
          <cell r="F3151">
            <v>3</v>
          </cell>
        </row>
        <row r="3152">
          <cell r="A3152" t="str">
            <v>VGC604G</v>
          </cell>
          <cell r="B3152">
            <v>10</v>
          </cell>
          <cell r="C3152">
            <v>0</v>
          </cell>
          <cell r="D3152" t="str">
            <v>L211</v>
          </cell>
          <cell r="E3152">
            <v>1</v>
          </cell>
          <cell r="F3152">
            <v>1</v>
          </cell>
        </row>
        <row r="3153">
          <cell r="A3153" t="str">
            <v>VGC604G</v>
          </cell>
          <cell r="B3153">
            <v>12</v>
          </cell>
          <cell r="C3153">
            <v>0</v>
          </cell>
          <cell r="D3153" t="str">
            <v>L211</v>
          </cell>
          <cell r="E3153">
            <v>2</v>
          </cell>
          <cell r="F3153">
            <v>2</v>
          </cell>
        </row>
        <row r="3154">
          <cell r="A3154" t="str">
            <v>VGC803A</v>
          </cell>
          <cell r="B3154">
            <v>0.25</v>
          </cell>
          <cell r="C3154">
            <v>0</v>
          </cell>
          <cell r="D3154" t="str">
            <v>L221</v>
          </cell>
          <cell r="E3154">
            <v>0</v>
          </cell>
          <cell r="F3154">
            <v>1</v>
          </cell>
        </row>
        <row r="3155">
          <cell r="A3155" t="str">
            <v>VGC803A</v>
          </cell>
          <cell r="B3155">
            <v>0.5</v>
          </cell>
          <cell r="C3155">
            <v>0</v>
          </cell>
          <cell r="D3155" t="str">
            <v>L221</v>
          </cell>
          <cell r="E3155">
            <v>29</v>
          </cell>
          <cell r="F3155">
            <v>37</v>
          </cell>
        </row>
        <row r="3156">
          <cell r="A3156" t="str">
            <v>VGC803A</v>
          </cell>
          <cell r="B3156">
            <v>0.75</v>
          </cell>
          <cell r="C3156">
            <v>0</v>
          </cell>
          <cell r="D3156" t="str">
            <v>L221</v>
          </cell>
          <cell r="E3156">
            <v>519</v>
          </cell>
          <cell r="F3156">
            <v>532</v>
          </cell>
        </row>
        <row r="3157">
          <cell r="A3157" t="str">
            <v>VGC803A</v>
          </cell>
          <cell r="B3157">
            <v>1</v>
          </cell>
          <cell r="C3157">
            <v>0</v>
          </cell>
          <cell r="D3157" t="str">
            <v>L221</v>
          </cell>
          <cell r="E3157">
            <v>194</v>
          </cell>
          <cell r="F3157">
            <v>199</v>
          </cell>
        </row>
        <row r="3158">
          <cell r="A3158" t="str">
            <v>VGC803A</v>
          </cell>
          <cell r="B3158">
            <v>1.5</v>
          </cell>
          <cell r="C3158">
            <v>0</v>
          </cell>
          <cell r="D3158" t="str">
            <v>L221</v>
          </cell>
          <cell r="E3158">
            <v>104</v>
          </cell>
          <cell r="F3158">
            <v>104</v>
          </cell>
        </row>
        <row r="3159">
          <cell r="A3159" t="str">
            <v>VGC803AV</v>
          </cell>
          <cell r="B3159">
            <v>0.75</v>
          </cell>
          <cell r="C3159">
            <v>0</v>
          </cell>
          <cell r="D3159" t="str">
            <v>L221</v>
          </cell>
          <cell r="E3159">
            <v>0</v>
          </cell>
          <cell r="F3159">
            <v>2</v>
          </cell>
        </row>
        <row r="3160">
          <cell r="A3160" t="str">
            <v>VGC803AV</v>
          </cell>
          <cell r="B3160">
            <v>1</v>
          </cell>
          <cell r="C3160">
            <v>0</v>
          </cell>
          <cell r="D3160" t="str">
            <v>L221</v>
          </cell>
          <cell r="E3160">
            <v>6</v>
          </cell>
          <cell r="F3160">
            <v>6</v>
          </cell>
        </row>
        <row r="3161">
          <cell r="A3161" t="str">
            <v>VGC803SR</v>
          </cell>
          <cell r="B3161">
            <v>0.5</v>
          </cell>
          <cell r="C3161">
            <v>0</v>
          </cell>
          <cell r="D3161" t="str">
            <v>L221</v>
          </cell>
          <cell r="E3161">
            <v>0</v>
          </cell>
          <cell r="F3161">
            <v>2</v>
          </cell>
        </row>
        <row r="3162">
          <cell r="A3162" t="str">
            <v>VGC803SR</v>
          </cell>
          <cell r="B3162">
            <v>0.75</v>
          </cell>
          <cell r="C3162">
            <v>0</v>
          </cell>
          <cell r="D3162" t="str">
            <v>L221</v>
          </cell>
          <cell r="E3162">
            <v>46</v>
          </cell>
          <cell r="F3162">
            <v>80</v>
          </cell>
        </row>
        <row r="3163">
          <cell r="A3163" t="str">
            <v>VGC803SR</v>
          </cell>
          <cell r="B3163">
            <v>1</v>
          </cell>
          <cell r="C3163">
            <v>0</v>
          </cell>
          <cell r="D3163" t="str">
            <v>L221</v>
          </cell>
          <cell r="E3163">
            <v>29</v>
          </cell>
          <cell r="F3163">
            <v>45</v>
          </cell>
        </row>
        <row r="3164">
          <cell r="A3164" t="str">
            <v>VGC803SR</v>
          </cell>
          <cell r="B3164">
            <v>1.5</v>
          </cell>
          <cell r="C3164">
            <v>0</v>
          </cell>
          <cell r="D3164" t="str">
            <v>L221</v>
          </cell>
          <cell r="E3164">
            <v>3</v>
          </cell>
          <cell r="F3164">
            <v>5</v>
          </cell>
        </row>
        <row r="3165">
          <cell r="A3165" t="str">
            <v>VGC803SRQ</v>
          </cell>
          <cell r="B3165">
            <v>0.5</v>
          </cell>
          <cell r="C3165">
            <v>0</v>
          </cell>
          <cell r="D3165" t="str">
            <v>L221</v>
          </cell>
          <cell r="E3165">
            <v>13</v>
          </cell>
          <cell r="F3165">
            <v>12</v>
          </cell>
        </row>
        <row r="3166">
          <cell r="A3166" t="str">
            <v>VGC803SRQ</v>
          </cell>
          <cell r="B3166">
            <v>0.75</v>
          </cell>
          <cell r="C3166">
            <v>0</v>
          </cell>
          <cell r="D3166" t="str">
            <v>L221</v>
          </cell>
          <cell r="E3166">
            <v>106</v>
          </cell>
          <cell r="F3166">
            <v>76</v>
          </cell>
        </row>
        <row r="3167">
          <cell r="A3167" t="str">
            <v>VGC803SRQ</v>
          </cell>
          <cell r="B3167">
            <v>1</v>
          </cell>
          <cell r="C3167">
            <v>0</v>
          </cell>
          <cell r="D3167" t="str">
            <v>L221</v>
          </cell>
          <cell r="E3167">
            <v>3</v>
          </cell>
          <cell r="F3167">
            <v>3</v>
          </cell>
        </row>
        <row r="3168">
          <cell r="A3168" t="str">
            <v>VGC803SRQ</v>
          </cell>
          <cell r="B3168">
            <v>2</v>
          </cell>
          <cell r="C3168">
            <v>0</v>
          </cell>
          <cell r="D3168" t="str">
            <v>L221</v>
          </cell>
          <cell r="E3168">
            <v>0</v>
          </cell>
          <cell r="F3168">
            <v>1</v>
          </cell>
        </row>
        <row r="3169">
          <cell r="A3169" t="str">
            <v>VGC803X</v>
          </cell>
          <cell r="B3169">
            <v>0.5</v>
          </cell>
          <cell r="C3169">
            <v>0</v>
          </cell>
          <cell r="D3169" t="str">
            <v>L221</v>
          </cell>
          <cell r="E3169">
            <v>96</v>
          </cell>
          <cell r="F3169">
            <v>94</v>
          </cell>
        </row>
        <row r="3170">
          <cell r="A3170" t="str">
            <v>VGC803X</v>
          </cell>
          <cell r="B3170">
            <v>0.75</v>
          </cell>
          <cell r="C3170">
            <v>0</v>
          </cell>
          <cell r="D3170" t="str">
            <v>L221</v>
          </cell>
          <cell r="E3170">
            <v>1302</v>
          </cell>
          <cell r="F3170">
            <v>1240</v>
          </cell>
        </row>
        <row r="3171">
          <cell r="A3171" t="str">
            <v>VGC803X</v>
          </cell>
          <cell r="B3171">
            <v>1</v>
          </cell>
          <cell r="C3171">
            <v>0</v>
          </cell>
          <cell r="D3171" t="str">
            <v>L221</v>
          </cell>
          <cell r="E3171">
            <v>17</v>
          </cell>
          <cell r="F3171">
            <v>22</v>
          </cell>
        </row>
        <row r="3172">
          <cell r="A3172" t="str">
            <v>VGC803X</v>
          </cell>
          <cell r="B3172">
            <v>1.5</v>
          </cell>
          <cell r="C3172">
            <v>0</v>
          </cell>
          <cell r="D3172" t="str">
            <v>L221</v>
          </cell>
          <cell r="E3172">
            <v>18</v>
          </cell>
          <cell r="F3172">
            <v>19</v>
          </cell>
        </row>
        <row r="3173">
          <cell r="A3173" t="str">
            <v>VGC804</v>
          </cell>
          <cell r="B3173">
            <v>0.75</v>
          </cell>
          <cell r="C3173">
            <v>0</v>
          </cell>
          <cell r="D3173" t="str">
            <v>L221</v>
          </cell>
          <cell r="E3173">
            <v>0</v>
          </cell>
          <cell r="F3173">
            <v>74</v>
          </cell>
        </row>
        <row r="3174">
          <cell r="A3174" t="str">
            <v>VGC804</v>
          </cell>
          <cell r="B3174">
            <v>1</v>
          </cell>
          <cell r="C3174">
            <v>0</v>
          </cell>
          <cell r="D3174" t="str">
            <v>L221</v>
          </cell>
          <cell r="E3174">
            <v>0</v>
          </cell>
          <cell r="F3174">
            <v>7</v>
          </cell>
        </row>
        <row r="3175">
          <cell r="A3175" t="str">
            <v>VGC804</v>
          </cell>
          <cell r="B3175">
            <v>1.5</v>
          </cell>
          <cell r="C3175">
            <v>0</v>
          </cell>
          <cell r="D3175" t="str">
            <v>L221</v>
          </cell>
          <cell r="E3175">
            <v>0</v>
          </cell>
          <cell r="F3175">
            <v>20</v>
          </cell>
        </row>
        <row r="3176">
          <cell r="A3176" t="str">
            <v>VGC804</v>
          </cell>
          <cell r="B3176">
            <v>2</v>
          </cell>
          <cell r="C3176">
            <v>0</v>
          </cell>
          <cell r="D3176" t="str">
            <v>L221</v>
          </cell>
          <cell r="E3176">
            <v>0</v>
          </cell>
          <cell r="F3176">
            <v>2</v>
          </cell>
        </row>
        <row r="3177">
          <cell r="A3177" t="str">
            <v>VGC808B</v>
          </cell>
          <cell r="B3177">
            <v>0.5</v>
          </cell>
          <cell r="C3177">
            <v>0</v>
          </cell>
          <cell r="D3177" t="str">
            <v>L221</v>
          </cell>
          <cell r="E3177">
            <v>0</v>
          </cell>
          <cell r="F3177">
            <v>2</v>
          </cell>
        </row>
        <row r="3178">
          <cell r="A3178" t="str">
            <v>VGC808B</v>
          </cell>
          <cell r="B3178">
            <v>0.75</v>
          </cell>
          <cell r="C3178">
            <v>0</v>
          </cell>
          <cell r="D3178" t="str">
            <v>L221</v>
          </cell>
          <cell r="E3178">
            <v>41</v>
          </cell>
          <cell r="F3178">
            <v>69</v>
          </cell>
        </row>
        <row r="3179">
          <cell r="A3179" t="str">
            <v>VGC808B</v>
          </cell>
          <cell r="B3179">
            <v>1</v>
          </cell>
          <cell r="C3179">
            <v>0</v>
          </cell>
          <cell r="D3179" t="str">
            <v>L221</v>
          </cell>
          <cell r="E3179">
            <v>33</v>
          </cell>
          <cell r="F3179">
            <v>35</v>
          </cell>
        </row>
        <row r="3180">
          <cell r="A3180" t="str">
            <v>VGC808B</v>
          </cell>
          <cell r="B3180">
            <v>1.5</v>
          </cell>
          <cell r="C3180">
            <v>0</v>
          </cell>
          <cell r="D3180" t="str">
            <v>L221</v>
          </cell>
          <cell r="E3180">
            <v>4</v>
          </cell>
          <cell r="F3180">
            <v>4</v>
          </cell>
        </row>
        <row r="3181">
          <cell r="A3181" t="str">
            <v>VGC808SR</v>
          </cell>
          <cell r="B3181">
            <v>0.5</v>
          </cell>
          <cell r="C3181">
            <v>0</v>
          </cell>
          <cell r="D3181" t="str">
            <v>L221</v>
          </cell>
          <cell r="E3181">
            <v>2</v>
          </cell>
          <cell r="F3181">
            <v>0</v>
          </cell>
        </row>
        <row r="3182">
          <cell r="A3182" t="str">
            <v>VGC808SR</v>
          </cell>
          <cell r="B3182">
            <v>0.75</v>
          </cell>
          <cell r="C3182">
            <v>0</v>
          </cell>
          <cell r="D3182" t="str">
            <v>L221</v>
          </cell>
          <cell r="E3182">
            <v>40</v>
          </cell>
          <cell r="F3182">
            <v>117</v>
          </cell>
        </row>
        <row r="3183">
          <cell r="A3183" t="str">
            <v>VGC808SR</v>
          </cell>
          <cell r="B3183">
            <v>1</v>
          </cell>
          <cell r="C3183">
            <v>0</v>
          </cell>
          <cell r="D3183" t="str">
            <v>L221</v>
          </cell>
          <cell r="E3183">
            <v>17</v>
          </cell>
          <cell r="F3183">
            <v>21</v>
          </cell>
        </row>
        <row r="3184">
          <cell r="A3184" t="str">
            <v>VGC808SR</v>
          </cell>
          <cell r="B3184">
            <v>1.5</v>
          </cell>
          <cell r="C3184">
            <v>0</v>
          </cell>
          <cell r="D3184" t="str">
            <v>L221</v>
          </cell>
          <cell r="E3184">
            <v>4</v>
          </cell>
          <cell r="F3184">
            <v>6</v>
          </cell>
        </row>
        <row r="3185">
          <cell r="A3185" t="str">
            <v>VGC808SRQ</v>
          </cell>
          <cell r="B3185">
            <v>0.5</v>
          </cell>
          <cell r="C3185">
            <v>0</v>
          </cell>
          <cell r="D3185" t="str">
            <v>L221</v>
          </cell>
          <cell r="E3185">
            <v>8</v>
          </cell>
          <cell r="F3185">
            <v>14</v>
          </cell>
        </row>
        <row r="3186">
          <cell r="A3186" t="str">
            <v>VGC808SRQ</v>
          </cell>
          <cell r="B3186">
            <v>0.75</v>
          </cell>
          <cell r="C3186">
            <v>0</v>
          </cell>
          <cell r="D3186" t="str">
            <v>L221</v>
          </cell>
          <cell r="E3186">
            <v>142</v>
          </cell>
          <cell r="F3186">
            <v>115</v>
          </cell>
        </row>
        <row r="3187">
          <cell r="A3187" t="str">
            <v>VGC808SRQ</v>
          </cell>
          <cell r="B3187">
            <v>1</v>
          </cell>
          <cell r="C3187">
            <v>0</v>
          </cell>
          <cell r="D3187" t="str">
            <v>L221</v>
          </cell>
          <cell r="E3187">
            <v>5</v>
          </cell>
          <cell r="F3187">
            <v>9</v>
          </cell>
        </row>
        <row r="3188">
          <cell r="A3188" t="str">
            <v>VGC808X</v>
          </cell>
          <cell r="B3188">
            <v>0.5</v>
          </cell>
          <cell r="C3188">
            <v>0</v>
          </cell>
          <cell r="D3188" t="str">
            <v>L221</v>
          </cell>
          <cell r="E3188">
            <v>20</v>
          </cell>
          <cell r="F3188">
            <v>37</v>
          </cell>
        </row>
        <row r="3189">
          <cell r="A3189" t="str">
            <v>VGC808X</v>
          </cell>
          <cell r="B3189">
            <v>0.75</v>
          </cell>
          <cell r="C3189">
            <v>0</v>
          </cell>
          <cell r="D3189" t="str">
            <v>L221</v>
          </cell>
          <cell r="E3189">
            <v>191</v>
          </cell>
          <cell r="F3189">
            <v>160</v>
          </cell>
        </row>
        <row r="3190">
          <cell r="A3190" t="str">
            <v>VGC808X</v>
          </cell>
          <cell r="B3190">
            <v>1</v>
          </cell>
          <cell r="C3190">
            <v>0</v>
          </cell>
          <cell r="D3190" t="str">
            <v>L221</v>
          </cell>
          <cell r="E3190">
            <v>4</v>
          </cell>
          <cell r="F3190">
            <v>6</v>
          </cell>
        </row>
        <row r="3191">
          <cell r="A3191" t="str">
            <v>VGC808X</v>
          </cell>
          <cell r="B3191">
            <v>1.5</v>
          </cell>
          <cell r="C3191">
            <v>0</v>
          </cell>
          <cell r="D3191" t="str">
            <v>L221</v>
          </cell>
          <cell r="E3191">
            <v>0</v>
          </cell>
          <cell r="F3191">
            <v>2</v>
          </cell>
        </row>
        <row r="3192">
          <cell r="A3192" t="str">
            <v>VGC982P</v>
          </cell>
          <cell r="B3192">
            <v>3</v>
          </cell>
          <cell r="C3192">
            <v>0</v>
          </cell>
          <cell r="D3192" t="str">
            <v>L211</v>
          </cell>
          <cell r="E3192">
            <v>3</v>
          </cell>
          <cell r="F3192">
            <v>3</v>
          </cell>
        </row>
        <row r="3193">
          <cell r="A3193" t="str">
            <v>VGC982P</v>
          </cell>
          <cell r="B3193">
            <v>4</v>
          </cell>
          <cell r="C3193">
            <v>0</v>
          </cell>
          <cell r="D3193" t="str">
            <v>L211</v>
          </cell>
          <cell r="E3193">
            <v>6</v>
          </cell>
          <cell r="F3193">
            <v>6</v>
          </cell>
        </row>
        <row r="3194">
          <cell r="A3194" t="str">
            <v>VGC9A2G</v>
          </cell>
          <cell r="B3194">
            <v>8</v>
          </cell>
          <cell r="C3194">
            <v>0</v>
          </cell>
          <cell r="D3194" t="str">
            <v>L211</v>
          </cell>
          <cell r="E3194">
            <v>1</v>
          </cell>
          <cell r="F3194">
            <v>1</v>
          </cell>
        </row>
        <row r="3195">
          <cell r="A3195" t="str">
            <v>VGC9A2G</v>
          </cell>
          <cell r="B3195">
            <v>10</v>
          </cell>
          <cell r="C3195">
            <v>0</v>
          </cell>
          <cell r="D3195" t="str">
            <v>L211</v>
          </cell>
          <cell r="E3195">
            <v>8</v>
          </cell>
          <cell r="F3195">
            <v>8</v>
          </cell>
        </row>
        <row r="3196">
          <cell r="A3196" t="str">
            <v>VGCA82P</v>
          </cell>
          <cell r="B3196">
            <v>2</v>
          </cell>
          <cell r="C3196">
            <v>0</v>
          </cell>
          <cell r="D3196" t="str">
            <v>L211</v>
          </cell>
          <cell r="E3196">
            <v>1</v>
          </cell>
          <cell r="F3196">
            <v>1</v>
          </cell>
        </row>
        <row r="3197">
          <cell r="A3197" t="str">
            <v>VGCADPG</v>
          </cell>
          <cell r="B3197">
            <v>10</v>
          </cell>
          <cell r="C3197">
            <v>0</v>
          </cell>
          <cell r="D3197" t="str">
            <v>L211</v>
          </cell>
          <cell r="E3197">
            <v>3</v>
          </cell>
          <cell r="F3197">
            <v>3</v>
          </cell>
        </row>
        <row r="3198">
          <cell r="A3198" t="str">
            <v>VGD101</v>
          </cell>
          <cell r="B3198">
            <v>2</v>
          </cell>
          <cell r="C3198">
            <v>0</v>
          </cell>
          <cell r="D3198" t="str">
            <v>L212</v>
          </cell>
          <cell r="E3198">
            <v>43</v>
          </cell>
          <cell r="F3198">
            <v>62</v>
          </cell>
        </row>
        <row r="3199">
          <cell r="A3199" t="str">
            <v>VGD101</v>
          </cell>
          <cell r="B3199">
            <v>3</v>
          </cell>
          <cell r="C3199">
            <v>0</v>
          </cell>
          <cell r="D3199" t="str">
            <v>L212</v>
          </cell>
          <cell r="E3199">
            <v>16</v>
          </cell>
          <cell r="F3199">
            <v>16</v>
          </cell>
        </row>
        <row r="3200">
          <cell r="A3200" t="str">
            <v>VGD101</v>
          </cell>
          <cell r="B3200">
            <v>4</v>
          </cell>
          <cell r="C3200">
            <v>0</v>
          </cell>
          <cell r="D3200" t="str">
            <v>L212</v>
          </cell>
          <cell r="E3200">
            <v>23</v>
          </cell>
          <cell r="F3200">
            <v>28</v>
          </cell>
        </row>
        <row r="3201">
          <cell r="A3201" t="str">
            <v>VGD101</v>
          </cell>
          <cell r="B3201">
            <v>6</v>
          </cell>
          <cell r="C3201">
            <v>0</v>
          </cell>
          <cell r="D3201" t="str">
            <v>L212</v>
          </cell>
          <cell r="E3201">
            <v>19</v>
          </cell>
          <cell r="F3201">
            <v>23</v>
          </cell>
        </row>
        <row r="3202">
          <cell r="A3202" t="str">
            <v>VGD101</v>
          </cell>
          <cell r="B3202">
            <v>8</v>
          </cell>
          <cell r="C3202">
            <v>0</v>
          </cell>
          <cell r="D3202" t="str">
            <v>L212</v>
          </cell>
          <cell r="E3202">
            <v>9</v>
          </cell>
          <cell r="F3202">
            <v>9</v>
          </cell>
        </row>
        <row r="3203">
          <cell r="A3203" t="str">
            <v>VGD101</v>
          </cell>
          <cell r="B3203">
            <v>10</v>
          </cell>
          <cell r="C3203">
            <v>0</v>
          </cell>
          <cell r="D3203" t="str">
            <v>L212</v>
          </cell>
          <cell r="E3203">
            <v>15</v>
          </cell>
          <cell r="F3203">
            <v>16</v>
          </cell>
        </row>
        <row r="3204">
          <cell r="A3204" t="str">
            <v>VGD101</v>
          </cell>
          <cell r="B3204">
            <v>12</v>
          </cell>
          <cell r="C3204">
            <v>0</v>
          </cell>
          <cell r="D3204" t="str">
            <v>L212</v>
          </cell>
          <cell r="E3204">
            <v>22</v>
          </cell>
          <cell r="F3204">
            <v>22</v>
          </cell>
        </row>
        <row r="3205">
          <cell r="A3205" t="str">
            <v>VGD101G</v>
          </cell>
          <cell r="B3205">
            <v>14</v>
          </cell>
          <cell r="C3205">
            <v>0</v>
          </cell>
          <cell r="D3205" t="str">
            <v>L212</v>
          </cell>
          <cell r="E3205">
            <v>2</v>
          </cell>
          <cell r="F3205">
            <v>3</v>
          </cell>
        </row>
        <row r="3206">
          <cell r="A3206" t="str">
            <v>VGD101G</v>
          </cell>
          <cell r="B3206">
            <v>16</v>
          </cell>
          <cell r="C3206">
            <v>0</v>
          </cell>
          <cell r="D3206" t="str">
            <v>L212</v>
          </cell>
          <cell r="E3206">
            <v>2</v>
          </cell>
          <cell r="F3206">
            <v>2</v>
          </cell>
        </row>
        <row r="3207">
          <cell r="A3207" t="str">
            <v>VGD101G</v>
          </cell>
          <cell r="B3207">
            <v>18</v>
          </cell>
          <cell r="C3207">
            <v>0</v>
          </cell>
          <cell r="D3207" t="str">
            <v>L212</v>
          </cell>
          <cell r="E3207">
            <v>2</v>
          </cell>
          <cell r="F3207">
            <v>2</v>
          </cell>
        </row>
        <row r="3208">
          <cell r="A3208" t="str">
            <v>VGD101G</v>
          </cell>
          <cell r="B3208">
            <v>20</v>
          </cell>
          <cell r="C3208">
            <v>0</v>
          </cell>
          <cell r="D3208" t="str">
            <v>L212</v>
          </cell>
          <cell r="E3208">
            <v>2</v>
          </cell>
          <cell r="F3208">
            <v>2</v>
          </cell>
        </row>
        <row r="3209">
          <cell r="A3209" t="str">
            <v>VGD301</v>
          </cell>
          <cell r="B3209">
            <v>2</v>
          </cell>
          <cell r="C3209">
            <v>0</v>
          </cell>
          <cell r="D3209" t="str">
            <v>L212</v>
          </cell>
          <cell r="E3209">
            <v>173</v>
          </cell>
          <cell r="F3209">
            <v>173</v>
          </cell>
        </row>
        <row r="3210">
          <cell r="A3210" t="str">
            <v>VGD301</v>
          </cell>
          <cell r="B3210">
            <v>2.5</v>
          </cell>
          <cell r="C3210">
            <v>0</v>
          </cell>
          <cell r="D3210" t="str">
            <v>L212</v>
          </cell>
          <cell r="E3210">
            <v>0</v>
          </cell>
          <cell r="F3210">
            <v>2</v>
          </cell>
        </row>
        <row r="3211">
          <cell r="A3211" t="str">
            <v>VGD301</v>
          </cell>
          <cell r="B3211">
            <v>3</v>
          </cell>
          <cell r="C3211">
            <v>0</v>
          </cell>
          <cell r="D3211" t="str">
            <v>L212</v>
          </cell>
          <cell r="E3211">
            <v>22</v>
          </cell>
          <cell r="F3211">
            <v>22</v>
          </cell>
        </row>
        <row r="3212">
          <cell r="A3212" t="str">
            <v>VGD301</v>
          </cell>
          <cell r="B3212">
            <v>4</v>
          </cell>
          <cell r="C3212">
            <v>0</v>
          </cell>
          <cell r="D3212" t="str">
            <v>L212</v>
          </cell>
          <cell r="E3212">
            <v>15</v>
          </cell>
          <cell r="F3212">
            <v>16</v>
          </cell>
        </row>
        <row r="3213">
          <cell r="A3213" t="str">
            <v>VGD301</v>
          </cell>
          <cell r="B3213">
            <v>6</v>
          </cell>
          <cell r="C3213">
            <v>0</v>
          </cell>
          <cell r="D3213" t="str">
            <v>L212</v>
          </cell>
          <cell r="E3213">
            <v>26</v>
          </cell>
          <cell r="F3213">
            <v>26</v>
          </cell>
        </row>
        <row r="3214">
          <cell r="A3214" t="str">
            <v>VGD301</v>
          </cell>
          <cell r="B3214">
            <v>8</v>
          </cell>
          <cell r="C3214">
            <v>0</v>
          </cell>
          <cell r="D3214" t="str">
            <v>L212</v>
          </cell>
          <cell r="E3214">
            <v>10</v>
          </cell>
          <cell r="F3214">
            <v>11</v>
          </cell>
        </row>
        <row r="3215">
          <cell r="A3215" t="str">
            <v>VGD301</v>
          </cell>
          <cell r="B3215">
            <v>10</v>
          </cell>
          <cell r="C3215">
            <v>0</v>
          </cell>
          <cell r="D3215" t="str">
            <v>L212</v>
          </cell>
          <cell r="E3215">
            <v>3</v>
          </cell>
          <cell r="F3215">
            <v>3</v>
          </cell>
        </row>
        <row r="3216">
          <cell r="A3216" t="str">
            <v>VGD301G</v>
          </cell>
          <cell r="B3216">
            <v>14</v>
          </cell>
          <cell r="C3216">
            <v>0</v>
          </cell>
          <cell r="D3216" t="str">
            <v>L212</v>
          </cell>
          <cell r="E3216">
            <v>7</v>
          </cell>
          <cell r="F3216">
            <v>7</v>
          </cell>
        </row>
        <row r="3217">
          <cell r="A3217" t="str">
            <v>VGD301G</v>
          </cell>
          <cell r="B3217">
            <v>24</v>
          </cell>
          <cell r="C3217">
            <v>0</v>
          </cell>
          <cell r="D3217" t="str">
            <v>L212</v>
          </cell>
          <cell r="E3217">
            <v>11</v>
          </cell>
          <cell r="F3217">
            <v>11</v>
          </cell>
        </row>
        <row r="3218">
          <cell r="A3218" t="str">
            <v>VGD301GK</v>
          </cell>
          <cell r="B3218">
            <v>30</v>
          </cell>
          <cell r="C3218">
            <v>0</v>
          </cell>
          <cell r="D3218" t="str">
            <v>L212</v>
          </cell>
          <cell r="E3218">
            <v>12</v>
          </cell>
          <cell r="F3218">
            <v>12</v>
          </cell>
        </row>
        <row r="3219">
          <cell r="A3219" t="str">
            <v>VGD602</v>
          </cell>
          <cell r="B3219">
            <v>2</v>
          </cell>
          <cell r="C3219">
            <v>0</v>
          </cell>
          <cell r="D3219" t="str">
            <v>L212</v>
          </cell>
          <cell r="E3219">
            <v>17</v>
          </cell>
          <cell r="F3219">
            <v>17</v>
          </cell>
        </row>
        <row r="3220">
          <cell r="A3220" t="str">
            <v>VGD602</v>
          </cell>
          <cell r="B3220">
            <v>3</v>
          </cell>
          <cell r="C3220">
            <v>0</v>
          </cell>
          <cell r="D3220" t="str">
            <v>L212</v>
          </cell>
          <cell r="E3220">
            <v>14</v>
          </cell>
          <cell r="F3220">
            <v>14</v>
          </cell>
        </row>
        <row r="3221">
          <cell r="A3221" t="str">
            <v>VGD602</v>
          </cell>
          <cell r="B3221">
            <v>4</v>
          </cell>
          <cell r="C3221">
            <v>0</v>
          </cell>
          <cell r="D3221" t="str">
            <v>L212</v>
          </cell>
          <cell r="E3221">
            <v>14</v>
          </cell>
          <cell r="F3221">
            <v>15</v>
          </cell>
        </row>
        <row r="3222">
          <cell r="A3222" t="str">
            <v>VGD602</v>
          </cell>
          <cell r="B3222">
            <v>6</v>
          </cell>
          <cell r="C3222">
            <v>0</v>
          </cell>
          <cell r="D3222" t="str">
            <v>L212</v>
          </cell>
          <cell r="E3222">
            <v>8</v>
          </cell>
          <cell r="F3222">
            <v>8</v>
          </cell>
        </row>
        <row r="3223">
          <cell r="A3223" t="str">
            <v>VGD602G</v>
          </cell>
          <cell r="B3223">
            <v>8</v>
          </cell>
          <cell r="C3223">
            <v>0</v>
          </cell>
          <cell r="D3223" t="str">
            <v>L212</v>
          </cell>
          <cell r="E3223">
            <v>3</v>
          </cell>
          <cell r="F3223">
            <v>3</v>
          </cell>
        </row>
        <row r="3224">
          <cell r="A3224" t="str">
            <v>VGD602G</v>
          </cell>
          <cell r="B3224">
            <v>10</v>
          </cell>
          <cell r="C3224">
            <v>0</v>
          </cell>
          <cell r="D3224" t="str">
            <v>L212</v>
          </cell>
          <cell r="E3224">
            <v>5</v>
          </cell>
          <cell r="F3224">
            <v>7</v>
          </cell>
        </row>
        <row r="3225">
          <cell r="A3225" t="str">
            <v>VGD602S</v>
          </cell>
          <cell r="B3225">
            <v>0.5</v>
          </cell>
          <cell r="C3225">
            <v>0</v>
          </cell>
          <cell r="D3225" t="str">
            <v>L222</v>
          </cell>
          <cell r="E3225">
            <v>6</v>
          </cell>
          <cell r="F3225">
            <v>5</v>
          </cell>
        </row>
        <row r="3226">
          <cell r="A3226" t="str">
            <v>VGD602S</v>
          </cell>
          <cell r="B3226">
            <v>0.75</v>
          </cell>
          <cell r="C3226">
            <v>0</v>
          </cell>
          <cell r="D3226" t="str">
            <v>L222</v>
          </cell>
          <cell r="E3226">
            <v>193</v>
          </cell>
          <cell r="F3226">
            <v>206</v>
          </cell>
        </row>
        <row r="3227">
          <cell r="A3227" t="str">
            <v>VGD602S</v>
          </cell>
          <cell r="B3227">
            <v>1</v>
          </cell>
          <cell r="C3227">
            <v>0</v>
          </cell>
          <cell r="D3227" t="str">
            <v>L222</v>
          </cell>
          <cell r="E3227">
            <v>72</v>
          </cell>
          <cell r="F3227">
            <v>63</v>
          </cell>
        </row>
        <row r="3228">
          <cell r="A3228" t="str">
            <v>VGD602S</v>
          </cell>
          <cell r="B3228">
            <v>1.5</v>
          </cell>
          <cell r="C3228">
            <v>0</v>
          </cell>
          <cell r="D3228" t="str">
            <v>L222</v>
          </cell>
          <cell r="E3228">
            <v>4</v>
          </cell>
          <cell r="F3228">
            <v>11</v>
          </cell>
        </row>
        <row r="3229">
          <cell r="A3229" t="str">
            <v>VGD602X</v>
          </cell>
          <cell r="B3229">
            <v>0.5</v>
          </cell>
          <cell r="C3229">
            <v>0</v>
          </cell>
          <cell r="D3229" t="str">
            <v>L222</v>
          </cell>
          <cell r="E3229">
            <v>46</v>
          </cell>
          <cell r="F3229">
            <v>48</v>
          </cell>
        </row>
        <row r="3230">
          <cell r="A3230" t="str">
            <v>VGD602X</v>
          </cell>
          <cell r="B3230">
            <v>0.75</v>
          </cell>
          <cell r="C3230">
            <v>0</v>
          </cell>
          <cell r="D3230" t="str">
            <v>L222</v>
          </cell>
          <cell r="E3230">
            <v>576</v>
          </cell>
          <cell r="F3230">
            <v>563</v>
          </cell>
        </row>
        <row r="3231">
          <cell r="A3231" t="str">
            <v>VGD602X</v>
          </cell>
          <cell r="B3231">
            <v>1</v>
          </cell>
          <cell r="C3231">
            <v>0</v>
          </cell>
          <cell r="D3231" t="str">
            <v>L222</v>
          </cell>
          <cell r="E3231">
            <v>17</v>
          </cell>
          <cell r="F3231">
            <v>49</v>
          </cell>
        </row>
        <row r="3232">
          <cell r="A3232" t="str">
            <v>VGD602X</v>
          </cell>
          <cell r="B3232">
            <v>1.5</v>
          </cell>
          <cell r="C3232">
            <v>0</v>
          </cell>
          <cell r="D3232" t="str">
            <v>L222</v>
          </cell>
          <cell r="E3232">
            <v>5</v>
          </cell>
          <cell r="F3232">
            <v>5</v>
          </cell>
        </row>
        <row r="3233">
          <cell r="A3233" t="str">
            <v>VGJD02</v>
          </cell>
          <cell r="B3233">
            <v>2</v>
          </cell>
          <cell r="C3233">
            <v>0</v>
          </cell>
          <cell r="D3233" t="str">
            <v>L201</v>
          </cell>
          <cell r="E3233">
            <v>43</v>
          </cell>
          <cell r="F3233">
            <v>47</v>
          </cell>
        </row>
        <row r="3234">
          <cell r="A3234" t="str">
            <v>VGJD02</v>
          </cell>
          <cell r="B3234">
            <v>3</v>
          </cell>
          <cell r="C3234">
            <v>0</v>
          </cell>
          <cell r="D3234" t="str">
            <v>L201</v>
          </cell>
          <cell r="E3234">
            <v>4</v>
          </cell>
          <cell r="F3234">
            <v>5</v>
          </cell>
        </row>
        <row r="3235">
          <cell r="A3235" t="str">
            <v>VGJD02</v>
          </cell>
          <cell r="B3235">
            <v>4</v>
          </cell>
          <cell r="C3235">
            <v>0</v>
          </cell>
          <cell r="D3235" t="str">
            <v>L201</v>
          </cell>
          <cell r="E3235">
            <v>5</v>
          </cell>
          <cell r="F3235">
            <v>6</v>
          </cell>
        </row>
        <row r="3236">
          <cell r="A3236" t="str">
            <v>VGJD02</v>
          </cell>
          <cell r="B3236">
            <v>6</v>
          </cell>
          <cell r="C3236">
            <v>0</v>
          </cell>
          <cell r="D3236" t="str">
            <v>L201</v>
          </cell>
          <cell r="E3236">
            <v>1</v>
          </cell>
          <cell r="F3236">
            <v>1</v>
          </cell>
        </row>
        <row r="3237">
          <cell r="A3237" t="str">
            <v>VGJD02</v>
          </cell>
          <cell r="B3237">
            <v>8</v>
          </cell>
          <cell r="C3237">
            <v>0</v>
          </cell>
          <cell r="D3237" t="str">
            <v>L201</v>
          </cell>
          <cell r="E3237">
            <v>1</v>
          </cell>
          <cell r="F3237">
            <v>1</v>
          </cell>
        </row>
        <row r="3238">
          <cell r="A3238" t="str">
            <v>VGJD02U</v>
          </cell>
          <cell r="B3238">
            <v>3</v>
          </cell>
          <cell r="C3238">
            <v>0</v>
          </cell>
          <cell r="D3238" t="str">
            <v>L201</v>
          </cell>
          <cell r="E3238">
            <v>30</v>
          </cell>
          <cell r="F3238">
            <v>33</v>
          </cell>
        </row>
        <row r="3239">
          <cell r="A3239" t="str">
            <v>VGJD02U</v>
          </cell>
          <cell r="B3239">
            <v>4</v>
          </cell>
          <cell r="C3239">
            <v>0</v>
          </cell>
          <cell r="D3239" t="str">
            <v>L201</v>
          </cell>
          <cell r="E3239">
            <v>15</v>
          </cell>
          <cell r="F3239">
            <v>17</v>
          </cell>
        </row>
        <row r="3240">
          <cell r="A3240" t="str">
            <v>VGJD02U</v>
          </cell>
          <cell r="B3240">
            <v>6</v>
          </cell>
          <cell r="C3240">
            <v>0</v>
          </cell>
          <cell r="D3240" t="str">
            <v>L201</v>
          </cell>
          <cell r="E3240">
            <v>13</v>
          </cell>
          <cell r="F3240">
            <v>13</v>
          </cell>
        </row>
        <row r="3241">
          <cell r="A3241" t="str">
            <v>VGJD02U</v>
          </cell>
          <cell r="B3241">
            <v>8</v>
          </cell>
          <cell r="C3241">
            <v>0</v>
          </cell>
          <cell r="D3241" t="str">
            <v>L201</v>
          </cell>
          <cell r="E3241">
            <v>7</v>
          </cell>
          <cell r="F3241">
            <v>7</v>
          </cell>
        </row>
        <row r="3242">
          <cell r="A3242" t="str">
            <v>VGJD02U</v>
          </cell>
          <cell r="B3242">
            <v>10</v>
          </cell>
          <cell r="C3242">
            <v>0</v>
          </cell>
          <cell r="D3242" t="str">
            <v>L201</v>
          </cell>
          <cell r="E3242">
            <v>4</v>
          </cell>
          <cell r="F3242">
            <v>4</v>
          </cell>
        </row>
        <row r="3243">
          <cell r="A3243" t="str">
            <v>VGJD02U</v>
          </cell>
          <cell r="B3243">
            <v>12</v>
          </cell>
          <cell r="C3243">
            <v>0</v>
          </cell>
          <cell r="D3243" t="str">
            <v>L201</v>
          </cell>
          <cell r="E3243">
            <v>1</v>
          </cell>
          <cell r="F3243">
            <v>1</v>
          </cell>
        </row>
        <row r="3244">
          <cell r="A3244" t="str">
            <v>VGJD09U</v>
          </cell>
          <cell r="B3244">
            <v>4</v>
          </cell>
          <cell r="C3244">
            <v>0</v>
          </cell>
          <cell r="D3244" t="str">
            <v>L202</v>
          </cell>
          <cell r="E3244">
            <v>4</v>
          </cell>
          <cell r="F3244">
            <v>4</v>
          </cell>
        </row>
        <row r="3245">
          <cell r="A3245" t="str">
            <v>VGJD09U</v>
          </cell>
          <cell r="B3245">
            <v>6</v>
          </cell>
          <cell r="C3245">
            <v>0</v>
          </cell>
          <cell r="D3245" t="str">
            <v>L202</v>
          </cell>
          <cell r="E3245">
            <v>4</v>
          </cell>
          <cell r="F3245">
            <v>15</v>
          </cell>
        </row>
        <row r="3246">
          <cell r="A3246" t="str">
            <v>VGJD09U</v>
          </cell>
          <cell r="B3246">
            <v>8</v>
          </cell>
          <cell r="C3246">
            <v>0</v>
          </cell>
          <cell r="D3246" t="str">
            <v>L202</v>
          </cell>
          <cell r="E3246">
            <v>0</v>
          </cell>
          <cell r="F3246">
            <v>1</v>
          </cell>
        </row>
        <row r="3247">
          <cell r="A3247" t="str">
            <v>VGJD09U</v>
          </cell>
          <cell r="B3247">
            <v>10</v>
          </cell>
          <cell r="C3247">
            <v>0</v>
          </cell>
          <cell r="D3247" t="str">
            <v>L202</v>
          </cell>
          <cell r="E3247">
            <v>3</v>
          </cell>
          <cell r="F3247">
            <v>3</v>
          </cell>
        </row>
        <row r="3248">
          <cell r="A3248" t="str">
            <v>VGJD09U</v>
          </cell>
          <cell r="B3248">
            <v>12</v>
          </cell>
          <cell r="C3248">
            <v>0</v>
          </cell>
          <cell r="D3248" t="str">
            <v>L202</v>
          </cell>
          <cell r="E3248">
            <v>8</v>
          </cell>
          <cell r="F3248">
            <v>11</v>
          </cell>
        </row>
        <row r="3249">
          <cell r="A3249" t="str">
            <v>VGL67P</v>
          </cell>
          <cell r="B3249">
            <v>2</v>
          </cell>
          <cell r="C3249">
            <v>0</v>
          </cell>
          <cell r="D3249" t="str">
            <v>L213</v>
          </cell>
          <cell r="E3249">
            <v>13</v>
          </cell>
          <cell r="F3249">
            <v>14</v>
          </cell>
        </row>
        <row r="3250">
          <cell r="A3250" t="str">
            <v>VGL67P</v>
          </cell>
          <cell r="B3250">
            <v>3</v>
          </cell>
          <cell r="C3250">
            <v>0</v>
          </cell>
          <cell r="D3250" t="str">
            <v>L213</v>
          </cell>
          <cell r="E3250">
            <v>3</v>
          </cell>
          <cell r="F3250">
            <v>3</v>
          </cell>
        </row>
        <row r="3251">
          <cell r="A3251" t="str">
            <v>VGL67P</v>
          </cell>
          <cell r="B3251">
            <v>4</v>
          </cell>
          <cell r="C3251">
            <v>0</v>
          </cell>
          <cell r="D3251" t="str">
            <v>L213</v>
          </cell>
          <cell r="E3251">
            <v>1</v>
          </cell>
          <cell r="F3251">
            <v>1</v>
          </cell>
        </row>
        <row r="3252">
          <cell r="A3252" t="str">
            <v>VGL67P</v>
          </cell>
          <cell r="B3252">
            <v>6</v>
          </cell>
          <cell r="C3252">
            <v>0</v>
          </cell>
          <cell r="D3252" t="str">
            <v>L213</v>
          </cell>
          <cell r="E3252">
            <v>2</v>
          </cell>
          <cell r="F3252">
            <v>2</v>
          </cell>
        </row>
        <row r="3253">
          <cell r="A3253" t="str">
            <v>VGL68PG</v>
          </cell>
          <cell r="B3253">
            <v>8</v>
          </cell>
          <cell r="C3253">
            <v>0</v>
          </cell>
          <cell r="D3253" t="str">
            <v>L213</v>
          </cell>
          <cell r="E3253">
            <v>1</v>
          </cell>
          <cell r="F3253">
            <v>1</v>
          </cell>
        </row>
        <row r="3254">
          <cell r="A3254" t="str">
            <v>VGL68PG</v>
          </cell>
          <cell r="B3254">
            <v>10</v>
          </cell>
          <cell r="C3254">
            <v>0</v>
          </cell>
          <cell r="D3254" t="str">
            <v>L213</v>
          </cell>
          <cell r="E3254">
            <v>3</v>
          </cell>
          <cell r="F3254">
            <v>4</v>
          </cell>
        </row>
        <row r="3255">
          <cell r="A3255" t="str">
            <v>VGL68PG</v>
          </cell>
          <cell r="B3255">
            <v>12</v>
          </cell>
          <cell r="C3255">
            <v>0</v>
          </cell>
          <cell r="D3255" t="str">
            <v>L213</v>
          </cell>
          <cell r="E3255">
            <v>1</v>
          </cell>
          <cell r="F3255">
            <v>1</v>
          </cell>
        </row>
        <row r="3256">
          <cell r="A3256" t="str">
            <v>VGL68PG</v>
          </cell>
          <cell r="B3256">
            <v>20</v>
          </cell>
          <cell r="C3256">
            <v>0</v>
          </cell>
          <cell r="D3256" t="str">
            <v>L213</v>
          </cell>
          <cell r="E3256">
            <v>3</v>
          </cell>
          <cell r="F3256">
            <v>3</v>
          </cell>
        </row>
        <row r="3257">
          <cell r="A3257" t="str">
            <v>VGL68PG</v>
          </cell>
          <cell r="B3257">
            <v>24</v>
          </cell>
          <cell r="C3257">
            <v>0</v>
          </cell>
          <cell r="D3257" t="str">
            <v>L213</v>
          </cell>
          <cell r="E3257">
            <v>2</v>
          </cell>
          <cell r="F3257">
            <v>2</v>
          </cell>
        </row>
        <row r="3258">
          <cell r="A3258" t="str">
            <v>VGL9APG</v>
          </cell>
          <cell r="B3258">
            <v>20</v>
          </cell>
          <cell r="C3258">
            <v>0</v>
          </cell>
          <cell r="D3258" t="str">
            <v>L213</v>
          </cell>
          <cell r="E3258">
            <v>3</v>
          </cell>
          <cell r="F3258">
            <v>3</v>
          </cell>
        </row>
        <row r="3259">
          <cell r="A3259" t="str">
            <v>VGP101</v>
          </cell>
          <cell r="B3259">
            <v>0.5</v>
          </cell>
          <cell r="C3259">
            <v>0</v>
          </cell>
          <cell r="D3259" t="str">
            <v>L602</v>
          </cell>
          <cell r="E3259">
            <v>2</v>
          </cell>
          <cell r="F3259">
            <v>0</v>
          </cell>
        </row>
        <row r="3260">
          <cell r="A3260" t="str">
            <v>VGP101</v>
          </cell>
          <cell r="B3260">
            <v>1</v>
          </cell>
          <cell r="C3260">
            <v>0</v>
          </cell>
          <cell r="D3260" t="str">
            <v>L602</v>
          </cell>
          <cell r="E3260">
            <v>1</v>
          </cell>
          <cell r="F3260">
            <v>0</v>
          </cell>
        </row>
        <row r="3261">
          <cell r="A3261" t="str">
            <v>VGP102</v>
          </cell>
          <cell r="B3261">
            <v>2</v>
          </cell>
          <cell r="C3261">
            <v>0</v>
          </cell>
          <cell r="D3261" t="str">
            <v>L602</v>
          </cell>
          <cell r="E3261">
            <v>4</v>
          </cell>
          <cell r="F3261">
            <v>0</v>
          </cell>
        </row>
        <row r="3262">
          <cell r="A3262" t="str">
            <v>VGP102</v>
          </cell>
          <cell r="B3262">
            <v>3</v>
          </cell>
          <cell r="C3262">
            <v>0</v>
          </cell>
          <cell r="D3262" t="str">
            <v>L602</v>
          </cell>
          <cell r="E3262">
            <v>2</v>
          </cell>
          <cell r="F3262">
            <v>0</v>
          </cell>
        </row>
        <row r="3263">
          <cell r="A3263" t="str">
            <v>VGP102</v>
          </cell>
          <cell r="B3263">
            <v>6</v>
          </cell>
          <cell r="C3263">
            <v>0</v>
          </cell>
          <cell r="D3263" t="str">
            <v>L602</v>
          </cell>
          <cell r="E3263">
            <v>1</v>
          </cell>
          <cell r="F3263">
            <v>0</v>
          </cell>
        </row>
        <row r="3264">
          <cell r="A3264" t="str">
            <v>VGP102</v>
          </cell>
          <cell r="B3264">
            <v>8</v>
          </cell>
          <cell r="C3264">
            <v>0</v>
          </cell>
          <cell r="D3264" t="str">
            <v>L602</v>
          </cell>
          <cell r="E3264">
            <v>3</v>
          </cell>
          <cell r="F3264">
            <v>0</v>
          </cell>
        </row>
        <row r="3265">
          <cell r="A3265" t="str">
            <v>VGS101</v>
          </cell>
          <cell r="B3265">
            <v>0.75</v>
          </cell>
          <cell r="C3265">
            <v>0</v>
          </cell>
          <cell r="D3265" t="str">
            <v>L224</v>
          </cell>
          <cell r="E3265">
            <v>5</v>
          </cell>
          <cell r="F3265">
            <v>15</v>
          </cell>
        </row>
        <row r="3266">
          <cell r="A3266" t="str">
            <v>VGS101</v>
          </cell>
          <cell r="B3266">
            <v>1</v>
          </cell>
          <cell r="C3266">
            <v>0</v>
          </cell>
          <cell r="D3266" t="str">
            <v>L224</v>
          </cell>
          <cell r="E3266">
            <v>2</v>
          </cell>
          <cell r="F3266">
            <v>5</v>
          </cell>
        </row>
        <row r="3267">
          <cell r="A3267" t="str">
            <v>VGS101</v>
          </cell>
          <cell r="B3267">
            <v>1.5</v>
          </cell>
          <cell r="C3267">
            <v>0</v>
          </cell>
          <cell r="D3267" t="str">
            <v>L224</v>
          </cell>
          <cell r="E3267">
            <v>1</v>
          </cell>
          <cell r="F3267">
            <v>1</v>
          </cell>
        </row>
        <row r="3268">
          <cell r="A3268" t="str">
            <v>VGS101C</v>
          </cell>
          <cell r="B3268">
            <v>1</v>
          </cell>
          <cell r="C3268">
            <v>0</v>
          </cell>
          <cell r="D3268" t="str">
            <v>L224</v>
          </cell>
          <cell r="E3268">
            <v>1</v>
          </cell>
          <cell r="F3268">
            <v>2</v>
          </cell>
        </row>
        <row r="3269">
          <cell r="A3269" t="str">
            <v>VGS101D</v>
          </cell>
          <cell r="B3269">
            <v>2</v>
          </cell>
          <cell r="C3269">
            <v>0</v>
          </cell>
          <cell r="D3269" t="str">
            <v>L214</v>
          </cell>
          <cell r="E3269">
            <v>11</v>
          </cell>
          <cell r="F3269">
            <v>18</v>
          </cell>
        </row>
        <row r="3270">
          <cell r="A3270" t="str">
            <v>VGS101D</v>
          </cell>
          <cell r="B3270">
            <v>3</v>
          </cell>
          <cell r="C3270">
            <v>0</v>
          </cell>
          <cell r="D3270" t="str">
            <v>L214</v>
          </cell>
          <cell r="E3270">
            <v>2</v>
          </cell>
          <cell r="F3270">
            <v>2</v>
          </cell>
        </row>
        <row r="3271">
          <cell r="A3271" t="str">
            <v>VGS101D</v>
          </cell>
          <cell r="B3271">
            <v>6</v>
          </cell>
          <cell r="C3271">
            <v>0</v>
          </cell>
          <cell r="D3271" t="str">
            <v>L214</v>
          </cell>
          <cell r="E3271">
            <v>2</v>
          </cell>
          <cell r="F3271">
            <v>2</v>
          </cell>
        </row>
        <row r="3272">
          <cell r="A3272" t="str">
            <v>VGS101D</v>
          </cell>
          <cell r="B3272">
            <v>12</v>
          </cell>
          <cell r="C3272">
            <v>0</v>
          </cell>
          <cell r="D3272" t="str">
            <v>L214</v>
          </cell>
          <cell r="E3272">
            <v>4</v>
          </cell>
          <cell r="F3272">
            <v>4</v>
          </cell>
        </row>
        <row r="3273">
          <cell r="A3273" t="str">
            <v>VGS101E</v>
          </cell>
          <cell r="B3273">
            <v>20</v>
          </cell>
          <cell r="C3273">
            <v>0</v>
          </cell>
          <cell r="D3273" t="str">
            <v>L214</v>
          </cell>
          <cell r="E3273">
            <v>3</v>
          </cell>
          <cell r="F3273">
            <v>3</v>
          </cell>
        </row>
        <row r="3274">
          <cell r="A3274" t="str">
            <v>VGS101E</v>
          </cell>
          <cell r="B3274">
            <v>24</v>
          </cell>
          <cell r="C3274">
            <v>0</v>
          </cell>
          <cell r="D3274" t="str">
            <v>L214</v>
          </cell>
          <cell r="E3274">
            <v>3</v>
          </cell>
          <cell r="F3274">
            <v>3</v>
          </cell>
        </row>
        <row r="3275">
          <cell r="A3275" t="str">
            <v>VGS101EK</v>
          </cell>
          <cell r="B3275">
            <v>30</v>
          </cell>
          <cell r="C3275">
            <v>0</v>
          </cell>
          <cell r="D3275" t="str">
            <v>L214</v>
          </cell>
          <cell r="E3275">
            <v>1</v>
          </cell>
          <cell r="F3275">
            <v>1</v>
          </cell>
        </row>
        <row r="3276">
          <cell r="A3276" t="str">
            <v>VGS101X</v>
          </cell>
          <cell r="B3276">
            <v>0.75</v>
          </cell>
          <cell r="C3276">
            <v>0</v>
          </cell>
          <cell r="D3276" t="str">
            <v>L224</v>
          </cell>
          <cell r="E3276">
            <v>10</v>
          </cell>
          <cell r="F3276">
            <v>10</v>
          </cell>
        </row>
        <row r="3277">
          <cell r="A3277" t="str">
            <v>VGS101Z</v>
          </cell>
          <cell r="B3277">
            <v>0.75</v>
          </cell>
          <cell r="C3277">
            <v>0</v>
          </cell>
          <cell r="D3277" t="str">
            <v>L224</v>
          </cell>
          <cell r="E3277">
            <v>23</v>
          </cell>
          <cell r="F3277">
            <v>15</v>
          </cell>
        </row>
        <row r="3278">
          <cell r="A3278" t="str">
            <v>VGS103</v>
          </cell>
          <cell r="B3278">
            <v>4</v>
          </cell>
          <cell r="C3278">
            <v>0</v>
          </cell>
          <cell r="D3278" t="str">
            <v>L215</v>
          </cell>
          <cell r="E3278">
            <v>2</v>
          </cell>
          <cell r="F3278">
            <v>3</v>
          </cell>
        </row>
        <row r="3279">
          <cell r="A3279" t="str">
            <v>VGS103</v>
          </cell>
          <cell r="B3279">
            <v>6</v>
          </cell>
          <cell r="C3279">
            <v>0</v>
          </cell>
          <cell r="D3279" t="str">
            <v>L215</v>
          </cell>
          <cell r="E3279">
            <v>9</v>
          </cell>
          <cell r="F3279">
            <v>9</v>
          </cell>
        </row>
        <row r="3280">
          <cell r="A3280" t="str">
            <v>VGS103</v>
          </cell>
          <cell r="B3280">
            <v>8</v>
          </cell>
          <cell r="C3280">
            <v>0</v>
          </cell>
          <cell r="D3280" t="str">
            <v>L215</v>
          </cell>
          <cell r="E3280">
            <v>11</v>
          </cell>
          <cell r="F3280">
            <v>12</v>
          </cell>
        </row>
        <row r="3281">
          <cell r="A3281" t="str">
            <v>VGS103</v>
          </cell>
          <cell r="B3281">
            <v>10</v>
          </cell>
          <cell r="C3281">
            <v>0</v>
          </cell>
          <cell r="D3281" t="str">
            <v>L215</v>
          </cell>
          <cell r="E3281">
            <v>8</v>
          </cell>
          <cell r="F3281">
            <v>8</v>
          </cell>
        </row>
        <row r="3282">
          <cell r="A3282" t="str">
            <v>VGS103</v>
          </cell>
          <cell r="B3282">
            <v>12</v>
          </cell>
          <cell r="C3282">
            <v>0</v>
          </cell>
          <cell r="D3282" t="str">
            <v>L215</v>
          </cell>
          <cell r="E3282">
            <v>20</v>
          </cell>
          <cell r="F3282">
            <v>20</v>
          </cell>
        </row>
        <row r="3283">
          <cell r="A3283" t="str">
            <v>VGS103G</v>
          </cell>
          <cell r="B3283">
            <v>16</v>
          </cell>
          <cell r="C3283">
            <v>0</v>
          </cell>
          <cell r="D3283" t="str">
            <v>L215</v>
          </cell>
          <cell r="E3283">
            <v>1</v>
          </cell>
          <cell r="F3283">
            <v>1</v>
          </cell>
        </row>
        <row r="3284">
          <cell r="A3284" t="str">
            <v>VGS103G</v>
          </cell>
          <cell r="B3284">
            <v>18</v>
          </cell>
          <cell r="C3284">
            <v>0</v>
          </cell>
          <cell r="D3284" t="str">
            <v>L215</v>
          </cell>
          <cell r="E3284">
            <v>2</v>
          </cell>
          <cell r="F3284">
            <v>3</v>
          </cell>
        </row>
        <row r="3285">
          <cell r="A3285" t="str">
            <v>VGS103G</v>
          </cell>
          <cell r="B3285">
            <v>24</v>
          </cell>
          <cell r="C3285">
            <v>0</v>
          </cell>
          <cell r="D3285" t="str">
            <v>L215</v>
          </cell>
          <cell r="E3285">
            <v>1</v>
          </cell>
          <cell r="F3285">
            <v>1</v>
          </cell>
        </row>
        <row r="3286">
          <cell r="A3286" t="str">
            <v>VGS143</v>
          </cell>
          <cell r="B3286">
            <v>2</v>
          </cell>
          <cell r="C3286">
            <v>0</v>
          </cell>
          <cell r="D3286" t="str">
            <v>L215</v>
          </cell>
          <cell r="E3286">
            <v>5</v>
          </cell>
          <cell r="F3286">
            <v>6</v>
          </cell>
        </row>
        <row r="3287">
          <cell r="A3287" t="str">
            <v>VGS143</v>
          </cell>
          <cell r="B3287">
            <v>6</v>
          </cell>
          <cell r="C3287">
            <v>0</v>
          </cell>
          <cell r="D3287" t="str">
            <v>L215</v>
          </cell>
          <cell r="E3287">
            <v>1</v>
          </cell>
          <cell r="F3287">
            <v>1</v>
          </cell>
        </row>
        <row r="3288">
          <cell r="A3288" t="str">
            <v>VGS1P3</v>
          </cell>
          <cell r="B3288">
            <v>8</v>
          </cell>
          <cell r="C3288">
            <v>0</v>
          </cell>
          <cell r="D3288" t="str">
            <v>L215</v>
          </cell>
          <cell r="E3288">
            <v>0</v>
          </cell>
          <cell r="F3288">
            <v>1</v>
          </cell>
        </row>
        <row r="3289">
          <cell r="A3289" t="str">
            <v>VGS301C</v>
          </cell>
          <cell r="B3289">
            <v>0.75</v>
          </cell>
          <cell r="C3289">
            <v>0</v>
          </cell>
          <cell r="D3289" t="str">
            <v>L224</v>
          </cell>
          <cell r="E3289">
            <v>10</v>
          </cell>
          <cell r="F3289">
            <v>17</v>
          </cell>
        </row>
        <row r="3290">
          <cell r="A3290" t="str">
            <v>VGS301C</v>
          </cell>
          <cell r="B3290">
            <v>1</v>
          </cell>
          <cell r="C3290">
            <v>0</v>
          </cell>
          <cell r="D3290" t="str">
            <v>L224</v>
          </cell>
          <cell r="E3290">
            <v>1</v>
          </cell>
          <cell r="F3290">
            <v>1</v>
          </cell>
        </row>
        <row r="3291">
          <cell r="A3291" t="str">
            <v>VGS301D</v>
          </cell>
          <cell r="B3291">
            <v>2</v>
          </cell>
          <cell r="C3291">
            <v>0</v>
          </cell>
          <cell r="D3291" t="str">
            <v>L214</v>
          </cell>
          <cell r="E3291">
            <v>13</v>
          </cell>
          <cell r="F3291">
            <v>14</v>
          </cell>
        </row>
        <row r="3292">
          <cell r="A3292" t="str">
            <v>VGS301D</v>
          </cell>
          <cell r="B3292">
            <v>24</v>
          </cell>
          <cell r="C3292">
            <v>0</v>
          </cell>
          <cell r="D3292" t="str">
            <v>L214</v>
          </cell>
          <cell r="E3292">
            <v>4</v>
          </cell>
          <cell r="F3292">
            <v>4</v>
          </cell>
        </row>
        <row r="3293">
          <cell r="A3293" t="str">
            <v>VGS301G</v>
          </cell>
          <cell r="B3293">
            <v>16</v>
          </cell>
          <cell r="C3293">
            <v>0</v>
          </cell>
          <cell r="D3293" t="str">
            <v>L215</v>
          </cell>
          <cell r="E3293">
            <v>1</v>
          </cell>
          <cell r="F3293">
            <v>1</v>
          </cell>
        </row>
        <row r="3294">
          <cell r="A3294" t="str">
            <v>VGS301R</v>
          </cell>
          <cell r="B3294">
            <v>2</v>
          </cell>
          <cell r="C3294">
            <v>0</v>
          </cell>
          <cell r="D3294" t="str">
            <v>L215</v>
          </cell>
          <cell r="E3294">
            <v>78</v>
          </cell>
          <cell r="F3294">
            <v>99</v>
          </cell>
        </row>
        <row r="3295">
          <cell r="A3295" t="str">
            <v>VGS301R</v>
          </cell>
          <cell r="B3295">
            <v>3</v>
          </cell>
          <cell r="C3295">
            <v>0</v>
          </cell>
          <cell r="D3295" t="str">
            <v>L215</v>
          </cell>
          <cell r="E3295">
            <v>16</v>
          </cell>
          <cell r="F3295">
            <v>31</v>
          </cell>
        </row>
        <row r="3296">
          <cell r="A3296" t="str">
            <v>VGS301R</v>
          </cell>
          <cell r="B3296">
            <v>4</v>
          </cell>
          <cell r="C3296">
            <v>0</v>
          </cell>
          <cell r="D3296" t="str">
            <v>L215</v>
          </cell>
          <cell r="E3296">
            <v>16</v>
          </cell>
          <cell r="F3296">
            <v>17</v>
          </cell>
        </row>
        <row r="3297">
          <cell r="A3297" t="str">
            <v>VGS301R</v>
          </cell>
          <cell r="B3297">
            <v>6</v>
          </cell>
          <cell r="C3297">
            <v>0</v>
          </cell>
          <cell r="D3297" t="str">
            <v>L215</v>
          </cell>
          <cell r="E3297">
            <v>7</v>
          </cell>
          <cell r="F3297">
            <v>8</v>
          </cell>
        </row>
        <row r="3298">
          <cell r="A3298" t="str">
            <v>VGS301R</v>
          </cell>
          <cell r="B3298">
            <v>8</v>
          </cell>
          <cell r="C3298">
            <v>0</v>
          </cell>
          <cell r="D3298" t="str">
            <v>L215</v>
          </cell>
          <cell r="E3298">
            <v>6</v>
          </cell>
          <cell r="F3298">
            <v>6</v>
          </cell>
        </row>
        <row r="3299">
          <cell r="A3299" t="str">
            <v>VGS301R</v>
          </cell>
          <cell r="B3299">
            <v>10</v>
          </cell>
          <cell r="C3299">
            <v>0</v>
          </cell>
          <cell r="D3299" t="str">
            <v>L215</v>
          </cell>
          <cell r="E3299">
            <v>2</v>
          </cell>
          <cell r="F3299">
            <v>2</v>
          </cell>
        </row>
        <row r="3300">
          <cell r="A3300" t="str">
            <v>VGS301R</v>
          </cell>
          <cell r="B3300">
            <v>12</v>
          </cell>
          <cell r="C3300">
            <v>0</v>
          </cell>
          <cell r="D3300" t="str">
            <v>L215</v>
          </cell>
          <cell r="E3300">
            <v>3</v>
          </cell>
          <cell r="F3300">
            <v>3</v>
          </cell>
        </row>
        <row r="3301">
          <cell r="A3301" t="str">
            <v>VGS301X</v>
          </cell>
          <cell r="B3301">
            <v>0.5</v>
          </cell>
          <cell r="C3301">
            <v>0</v>
          </cell>
          <cell r="D3301" t="str">
            <v>L224</v>
          </cell>
          <cell r="E3301">
            <v>0</v>
          </cell>
          <cell r="F3301">
            <v>2</v>
          </cell>
        </row>
        <row r="3302">
          <cell r="A3302" t="str">
            <v>VGS301X</v>
          </cell>
          <cell r="B3302">
            <v>0.75</v>
          </cell>
          <cell r="C3302">
            <v>0</v>
          </cell>
          <cell r="D3302" t="str">
            <v>L224</v>
          </cell>
          <cell r="E3302">
            <v>12</v>
          </cell>
          <cell r="F3302">
            <v>18</v>
          </cell>
        </row>
        <row r="3303">
          <cell r="A3303" t="str">
            <v>VGS601C</v>
          </cell>
          <cell r="B3303">
            <v>2</v>
          </cell>
          <cell r="C3303">
            <v>0</v>
          </cell>
          <cell r="D3303" t="str">
            <v>L214</v>
          </cell>
          <cell r="E3303">
            <v>2</v>
          </cell>
          <cell r="F3303">
            <v>2</v>
          </cell>
        </row>
        <row r="3304">
          <cell r="A3304" t="str">
            <v>VGS601CG</v>
          </cell>
          <cell r="B3304">
            <v>24</v>
          </cell>
          <cell r="C3304">
            <v>0</v>
          </cell>
          <cell r="D3304" t="str">
            <v>L214</v>
          </cell>
          <cell r="E3304">
            <v>2</v>
          </cell>
          <cell r="F3304">
            <v>2</v>
          </cell>
        </row>
        <row r="3305">
          <cell r="A3305" t="str">
            <v>VGS601X</v>
          </cell>
          <cell r="B3305">
            <v>0.75</v>
          </cell>
          <cell r="C3305">
            <v>0</v>
          </cell>
          <cell r="D3305" t="str">
            <v>L225</v>
          </cell>
          <cell r="E3305">
            <v>2</v>
          </cell>
          <cell r="F3305">
            <v>2</v>
          </cell>
        </row>
        <row r="3306">
          <cell r="A3306" t="str">
            <v>VGS601X</v>
          </cell>
          <cell r="B3306">
            <v>1.5</v>
          </cell>
          <cell r="C3306">
            <v>0</v>
          </cell>
          <cell r="D3306" t="str">
            <v>L225</v>
          </cell>
          <cell r="E3306">
            <v>0</v>
          </cell>
          <cell r="F3306">
            <v>2</v>
          </cell>
        </row>
        <row r="3307">
          <cell r="A3307" t="str">
            <v>VGS641</v>
          </cell>
          <cell r="B3307">
            <v>2</v>
          </cell>
          <cell r="C3307">
            <v>0</v>
          </cell>
          <cell r="D3307" t="str">
            <v>L215</v>
          </cell>
          <cell r="E3307">
            <v>29</v>
          </cell>
          <cell r="F3307">
            <v>35</v>
          </cell>
        </row>
        <row r="3308">
          <cell r="A3308" t="str">
            <v>VGS641</v>
          </cell>
          <cell r="B3308">
            <v>3</v>
          </cell>
          <cell r="C3308">
            <v>0</v>
          </cell>
          <cell r="D3308" t="str">
            <v>L215</v>
          </cell>
          <cell r="E3308">
            <v>14</v>
          </cell>
          <cell r="F3308">
            <v>14</v>
          </cell>
        </row>
        <row r="3309">
          <cell r="A3309" t="str">
            <v>VGS641</v>
          </cell>
          <cell r="B3309">
            <v>4</v>
          </cell>
          <cell r="C3309">
            <v>0</v>
          </cell>
          <cell r="D3309" t="str">
            <v>L215</v>
          </cell>
          <cell r="E3309">
            <v>16</v>
          </cell>
          <cell r="F3309">
            <v>17</v>
          </cell>
        </row>
        <row r="3310">
          <cell r="A3310" t="str">
            <v>VGS641</v>
          </cell>
          <cell r="B3310">
            <v>6</v>
          </cell>
          <cell r="C3310">
            <v>0</v>
          </cell>
          <cell r="D3310" t="str">
            <v>L215</v>
          </cell>
          <cell r="E3310">
            <v>15</v>
          </cell>
          <cell r="F3310">
            <v>18</v>
          </cell>
        </row>
        <row r="3311">
          <cell r="A3311" t="str">
            <v>VGS641G</v>
          </cell>
          <cell r="B3311">
            <v>8</v>
          </cell>
          <cell r="C3311">
            <v>0</v>
          </cell>
          <cell r="D3311" t="str">
            <v>L215</v>
          </cell>
          <cell r="E3311">
            <v>2</v>
          </cell>
          <cell r="F3311">
            <v>2</v>
          </cell>
        </row>
        <row r="3312">
          <cell r="A3312" t="str">
            <v>VGS6N1G</v>
          </cell>
          <cell r="B3312">
            <v>24</v>
          </cell>
          <cell r="C3312">
            <v>0</v>
          </cell>
          <cell r="D3312" t="str">
            <v>L215</v>
          </cell>
          <cell r="E3312">
            <v>1</v>
          </cell>
          <cell r="F3312">
            <v>1</v>
          </cell>
        </row>
        <row r="3313">
          <cell r="A3313" t="str">
            <v>VGS6S1G</v>
          </cell>
          <cell r="B3313">
            <v>18</v>
          </cell>
          <cell r="C3313">
            <v>0</v>
          </cell>
          <cell r="D3313" t="str">
            <v>L215</v>
          </cell>
          <cell r="E3313">
            <v>4</v>
          </cell>
          <cell r="F3313">
            <v>4</v>
          </cell>
        </row>
        <row r="3314">
          <cell r="A3314" t="str">
            <v>VLB201</v>
          </cell>
          <cell r="B3314">
            <v>0.5</v>
          </cell>
          <cell r="C3314">
            <v>0</v>
          </cell>
          <cell r="D3314" t="str">
            <v>L261</v>
          </cell>
          <cell r="E3314">
            <v>5</v>
          </cell>
          <cell r="F3314">
            <v>5</v>
          </cell>
        </row>
        <row r="3315">
          <cell r="A3315" t="str">
            <v>VLB201</v>
          </cell>
          <cell r="B3315">
            <v>0.75</v>
          </cell>
          <cell r="C3315">
            <v>0</v>
          </cell>
          <cell r="D3315" t="str">
            <v>L261</v>
          </cell>
          <cell r="E3315">
            <v>1</v>
          </cell>
          <cell r="F3315">
            <v>1</v>
          </cell>
        </row>
        <row r="3316">
          <cell r="A3316" t="str">
            <v>VLB201</v>
          </cell>
          <cell r="B3316">
            <v>1.5</v>
          </cell>
          <cell r="C3316">
            <v>0</v>
          </cell>
          <cell r="D3316" t="str">
            <v>L261</v>
          </cell>
          <cell r="E3316">
            <v>41</v>
          </cell>
          <cell r="F3316">
            <v>43</v>
          </cell>
        </row>
        <row r="3317">
          <cell r="A3317" t="str">
            <v>VLC101</v>
          </cell>
          <cell r="B3317">
            <v>2</v>
          </cell>
          <cell r="C3317">
            <v>0</v>
          </cell>
          <cell r="D3317" t="str">
            <v>L211</v>
          </cell>
          <cell r="E3317">
            <v>10</v>
          </cell>
          <cell r="F3317">
            <v>10</v>
          </cell>
        </row>
        <row r="3318">
          <cell r="A3318" t="str">
            <v>VLC101</v>
          </cell>
          <cell r="B3318">
            <v>3</v>
          </cell>
          <cell r="C3318">
            <v>0</v>
          </cell>
          <cell r="D3318" t="str">
            <v>L211</v>
          </cell>
          <cell r="E3318">
            <v>11</v>
          </cell>
          <cell r="F3318">
            <v>11</v>
          </cell>
        </row>
        <row r="3319">
          <cell r="A3319" t="str">
            <v>VLC101</v>
          </cell>
          <cell r="B3319">
            <v>4</v>
          </cell>
          <cell r="C3319">
            <v>0</v>
          </cell>
          <cell r="D3319" t="str">
            <v>L211</v>
          </cell>
          <cell r="E3319">
            <v>4</v>
          </cell>
          <cell r="F3319">
            <v>7</v>
          </cell>
        </row>
        <row r="3320">
          <cell r="A3320" t="str">
            <v>VLC101G</v>
          </cell>
          <cell r="B3320">
            <v>6</v>
          </cell>
          <cell r="C3320">
            <v>0</v>
          </cell>
          <cell r="D3320" t="str">
            <v>L211</v>
          </cell>
          <cell r="E3320">
            <v>11</v>
          </cell>
          <cell r="F3320">
            <v>11</v>
          </cell>
        </row>
        <row r="3321">
          <cell r="A3321" t="str">
            <v>VLC101G</v>
          </cell>
          <cell r="B3321">
            <v>8</v>
          </cell>
          <cell r="C3321">
            <v>0</v>
          </cell>
          <cell r="D3321" t="str">
            <v>L211</v>
          </cell>
          <cell r="E3321">
            <v>3</v>
          </cell>
          <cell r="F3321">
            <v>3</v>
          </cell>
        </row>
        <row r="3322">
          <cell r="A3322" t="str">
            <v>VLC101G</v>
          </cell>
          <cell r="B3322">
            <v>10</v>
          </cell>
          <cell r="C3322">
            <v>0</v>
          </cell>
          <cell r="D3322" t="str">
            <v>L211</v>
          </cell>
          <cell r="E3322">
            <v>4</v>
          </cell>
          <cell r="F3322">
            <v>4</v>
          </cell>
        </row>
        <row r="3323">
          <cell r="A3323" t="str">
            <v>VLC101G</v>
          </cell>
          <cell r="B3323">
            <v>12</v>
          </cell>
          <cell r="C3323">
            <v>0</v>
          </cell>
          <cell r="D3323" t="str">
            <v>L211</v>
          </cell>
          <cell r="E3323">
            <v>1</v>
          </cell>
          <cell r="F3323">
            <v>1</v>
          </cell>
        </row>
        <row r="3324">
          <cell r="A3324" t="str">
            <v>VLC101SR</v>
          </cell>
          <cell r="B3324">
            <v>2</v>
          </cell>
          <cell r="C3324">
            <v>0</v>
          </cell>
          <cell r="D3324" t="str">
            <v>L211</v>
          </cell>
          <cell r="E3324">
            <v>1</v>
          </cell>
          <cell r="F3324">
            <v>1</v>
          </cell>
        </row>
        <row r="3325">
          <cell r="A3325" t="str">
            <v>VLC101SR</v>
          </cell>
          <cell r="B3325">
            <v>4</v>
          </cell>
          <cell r="C3325">
            <v>0</v>
          </cell>
          <cell r="D3325" t="str">
            <v>L211</v>
          </cell>
          <cell r="E3325">
            <v>1</v>
          </cell>
          <cell r="F3325">
            <v>1</v>
          </cell>
        </row>
        <row r="3326">
          <cell r="A3326" t="str">
            <v>VLC104SR</v>
          </cell>
          <cell r="B3326">
            <v>2</v>
          </cell>
          <cell r="C3326">
            <v>0</v>
          </cell>
          <cell r="D3326" t="str">
            <v>L211</v>
          </cell>
          <cell r="E3326">
            <v>1</v>
          </cell>
          <cell r="F3326">
            <v>2</v>
          </cell>
        </row>
        <row r="3327">
          <cell r="A3327" t="str">
            <v>VLC104SR</v>
          </cell>
          <cell r="B3327">
            <v>3</v>
          </cell>
          <cell r="C3327">
            <v>0</v>
          </cell>
          <cell r="D3327" t="str">
            <v>L211</v>
          </cell>
          <cell r="E3327">
            <v>1</v>
          </cell>
          <cell r="F3327">
            <v>1</v>
          </cell>
        </row>
        <row r="3328">
          <cell r="A3328" t="str">
            <v>VLC104SRG</v>
          </cell>
          <cell r="B3328">
            <v>8</v>
          </cell>
          <cell r="C3328">
            <v>0</v>
          </cell>
          <cell r="D3328" t="str">
            <v>L211</v>
          </cell>
          <cell r="E3328">
            <v>1</v>
          </cell>
          <cell r="F3328">
            <v>1</v>
          </cell>
        </row>
        <row r="3329">
          <cell r="A3329" t="str">
            <v>VLC301</v>
          </cell>
          <cell r="B3329">
            <v>2</v>
          </cell>
          <cell r="C3329">
            <v>0</v>
          </cell>
          <cell r="D3329" t="str">
            <v>L211</v>
          </cell>
          <cell r="E3329">
            <v>13</v>
          </cell>
          <cell r="F3329">
            <v>16</v>
          </cell>
        </row>
        <row r="3330">
          <cell r="A3330" t="str">
            <v>VLC301</v>
          </cell>
          <cell r="B3330">
            <v>3</v>
          </cell>
          <cell r="C3330">
            <v>0</v>
          </cell>
          <cell r="D3330" t="str">
            <v>L211</v>
          </cell>
          <cell r="E3330">
            <v>4</v>
          </cell>
          <cell r="F3330">
            <v>4</v>
          </cell>
        </row>
        <row r="3331">
          <cell r="A3331" t="str">
            <v>VLC301</v>
          </cell>
          <cell r="B3331">
            <v>4</v>
          </cell>
          <cell r="C3331">
            <v>0</v>
          </cell>
          <cell r="D3331" t="str">
            <v>L211</v>
          </cell>
          <cell r="E3331">
            <v>3</v>
          </cell>
          <cell r="F3331">
            <v>3</v>
          </cell>
        </row>
        <row r="3332">
          <cell r="A3332" t="str">
            <v>VLC301G</v>
          </cell>
          <cell r="B3332">
            <v>6</v>
          </cell>
          <cell r="C3332">
            <v>0</v>
          </cell>
          <cell r="D3332" t="str">
            <v>L211</v>
          </cell>
          <cell r="E3332">
            <v>0</v>
          </cell>
          <cell r="F3332">
            <v>1</v>
          </cell>
        </row>
        <row r="3333">
          <cell r="A3333" t="str">
            <v>VLC301G</v>
          </cell>
          <cell r="B3333">
            <v>8</v>
          </cell>
          <cell r="C3333">
            <v>0</v>
          </cell>
          <cell r="D3333" t="str">
            <v>L211</v>
          </cell>
          <cell r="E3333">
            <v>1</v>
          </cell>
          <cell r="F3333">
            <v>1</v>
          </cell>
        </row>
        <row r="3334">
          <cell r="A3334" t="str">
            <v>VLC301G</v>
          </cell>
          <cell r="B3334">
            <v>10</v>
          </cell>
          <cell r="C3334">
            <v>0</v>
          </cell>
          <cell r="D3334" t="str">
            <v>L211</v>
          </cell>
          <cell r="E3334">
            <v>1</v>
          </cell>
          <cell r="F3334">
            <v>1</v>
          </cell>
        </row>
        <row r="3335">
          <cell r="A3335" t="str">
            <v>VLC304</v>
          </cell>
          <cell r="B3335">
            <v>2</v>
          </cell>
          <cell r="C3335">
            <v>0</v>
          </cell>
          <cell r="D3335" t="str">
            <v>L211</v>
          </cell>
          <cell r="E3335">
            <v>11</v>
          </cell>
          <cell r="F3335">
            <v>11</v>
          </cell>
        </row>
        <row r="3336">
          <cell r="A3336" t="str">
            <v>VLC304G</v>
          </cell>
          <cell r="B3336">
            <v>6</v>
          </cell>
          <cell r="C3336">
            <v>0</v>
          </cell>
          <cell r="D3336" t="str">
            <v>L211</v>
          </cell>
          <cell r="E3336">
            <v>2</v>
          </cell>
          <cell r="F3336">
            <v>2</v>
          </cell>
        </row>
        <row r="3337">
          <cell r="A3337" t="str">
            <v>VLC304G</v>
          </cell>
          <cell r="B3337">
            <v>8</v>
          </cell>
          <cell r="C3337">
            <v>0</v>
          </cell>
          <cell r="D3337" t="str">
            <v>L211</v>
          </cell>
          <cell r="E3337">
            <v>0</v>
          </cell>
          <cell r="F3337">
            <v>1</v>
          </cell>
        </row>
        <row r="3338">
          <cell r="A3338" t="str">
            <v>VLC601</v>
          </cell>
          <cell r="B3338">
            <v>2</v>
          </cell>
          <cell r="C3338">
            <v>0</v>
          </cell>
          <cell r="D3338" t="str">
            <v>L211</v>
          </cell>
          <cell r="E3338">
            <v>3</v>
          </cell>
          <cell r="F3338">
            <v>3</v>
          </cell>
        </row>
        <row r="3339">
          <cell r="A3339" t="str">
            <v>VLC601</v>
          </cell>
          <cell r="B3339">
            <v>4</v>
          </cell>
          <cell r="C3339">
            <v>0</v>
          </cell>
          <cell r="D3339" t="str">
            <v>L211</v>
          </cell>
          <cell r="E3339">
            <v>1</v>
          </cell>
          <cell r="F3339">
            <v>1</v>
          </cell>
        </row>
        <row r="3340">
          <cell r="A3340" t="str">
            <v>VLC601G</v>
          </cell>
          <cell r="B3340">
            <v>6</v>
          </cell>
          <cell r="C3340">
            <v>0</v>
          </cell>
          <cell r="D3340" t="str">
            <v>L211</v>
          </cell>
          <cell r="E3340">
            <v>1</v>
          </cell>
          <cell r="F3340">
            <v>1</v>
          </cell>
        </row>
        <row r="3341">
          <cell r="A3341" t="str">
            <v>VLC601SRG</v>
          </cell>
          <cell r="B3341">
            <v>8</v>
          </cell>
          <cell r="C3341">
            <v>0</v>
          </cell>
          <cell r="D3341" t="str">
            <v>L211</v>
          </cell>
          <cell r="E3341">
            <v>1</v>
          </cell>
          <cell r="F3341">
            <v>1</v>
          </cell>
        </row>
        <row r="3342">
          <cell r="A3342" t="str">
            <v>VLC604</v>
          </cell>
          <cell r="B3342">
            <v>2</v>
          </cell>
          <cell r="C3342">
            <v>0</v>
          </cell>
          <cell r="D3342" t="str">
            <v>L211</v>
          </cell>
          <cell r="E3342">
            <v>1</v>
          </cell>
          <cell r="F3342">
            <v>1</v>
          </cell>
        </row>
        <row r="3343">
          <cell r="A3343" t="str">
            <v>VLC604</v>
          </cell>
          <cell r="B3343">
            <v>4</v>
          </cell>
          <cell r="C3343">
            <v>0</v>
          </cell>
          <cell r="D3343" t="str">
            <v>L211</v>
          </cell>
          <cell r="E3343">
            <v>1</v>
          </cell>
          <cell r="F3343">
            <v>1</v>
          </cell>
        </row>
        <row r="3344">
          <cell r="A3344" t="str">
            <v>VLC801Z</v>
          </cell>
          <cell r="B3344">
            <v>0.25</v>
          </cell>
          <cell r="C3344">
            <v>0</v>
          </cell>
          <cell r="D3344" t="str">
            <v>L221</v>
          </cell>
          <cell r="E3344">
            <v>40</v>
          </cell>
          <cell r="F3344">
            <v>46</v>
          </cell>
        </row>
        <row r="3345">
          <cell r="A3345" t="str">
            <v>VLC802Z</v>
          </cell>
          <cell r="B3345">
            <v>0.25</v>
          </cell>
          <cell r="C3345">
            <v>0</v>
          </cell>
          <cell r="D3345" t="str">
            <v>L221</v>
          </cell>
          <cell r="E3345">
            <v>0</v>
          </cell>
          <cell r="F3345">
            <v>14</v>
          </cell>
        </row>
        <row r="3346">
          <cell r="A3346" t="str">
            <v>VLC803SR</v>
          </cell>
          <cell r="B3346">
            <v>0.25</v>
          </cell>
          <cell r="C3346">
            <v>0</v>
          </cell>
          <cell r="D3346" t="str">
            <v>L221</v>
          </cell>
          <cell r="E3346">
            <v>0</v>
          </cell>
          <cell r="F3346">
            <v>1</v>
          </cell>
        </row>
        <row r="3347">
          <cell r="A3347" t="str">
            <v>VLC803SR</v>
          </cell>
          <cell r="B3347">
            <v>0.5</v>
          </cell>
          <cell r="C3347">
            <v>0</v>
          </cell>
          <cell r="D3347" t="str">
            <v>L221</v>
          </cell>
          <cell r="E3347">
            <v>0</v>
          </cell>
          <cell r="F3347">
            <v>1</v>
          </cell>
        </row>
        <row r="3348">
          <cell r="A3348" t="str">
            <v>VLC803SR</v>
          </cell>
          <cell r="B3348">
            <v>0.75</v>
          </cell>
          <cell r="C3348">
            <v>0</v>
          </cell>
          <cell r="D3348" t="str">
            <v>L221</v>
          </cell>
          <cell r="E3348">
            <v>0</v>
          </cell>
          <cell r="F3348">
            <v>1</v>
          </cell>
        </row>
        <row r="3349">
          <cell r="A3349" t="str">
            <v>VLC803SR</v>
          </cell>
          <cell r="B3349">
            <v>1.5</v>
          </cell>
          <cell r="C3349">
            <v>0</v>
          </cell>
          <cell r="D3349" t="str">
            <v>L221</v>
          </cell>
          <cell r="E3349">
            <v>1</v>
          </cell>
          <cell r="F3349">
            <v>1</v>
          </cell>
        </row>
        <row r="3350">
          <cell r="A3350" t="str">
            <v>VLC803SRZ</v>
          </cell>
          <cell r="B3350">
            <v>0.25</v>
          </cell>
          <cell r="C3350">
            <v>0</v>
          </cell>
          <cell r="D3350" t="str">
            <v>L221</v>
          </cell>
          <cell r="E3350">
            <v>3</v>
          </cell>
          <cell r="F3350">
            <v>3</v>
          </cell>
        </row>
        <row r="3351">
          <cell r="A3351" t="str">
            <v>VLC803Z</v>
          </cell>
          <cell r="B3351">
            <v>0.25</v>
          </cell>
          <cell r="C3351">
            <v>0</v>
          </cell>
          <cell r="D3351" t="str">
            <v>L221</v>
          </cell>
          <cell r="E3351">
            <v>2</v>
          </cell>
          <cell r="F3351">
            <v>2</v>
          </cell>
        </row>
        <row r="3352">
          <cell r="A3352" t="str">
            <v>VLC804R</v>
          </cell>
          <cell r="B3352">
            <v>0.75</v>
          </cell>
          <cell r="C3352">
            <v>0</v>
          </cell>
          <cell r="D3352" t="str">
            <v>L221</v>
          </cell>
          <cell r="E3352">
            <v>4</v>
          </cell>
          <cell r="F3352">
            <v>6</v>
          </cell>
        </row>
        <row r="3353">
          <cell r="A3353" t="str">
            <v>VLC804R</v>
          </cell>
          <cell r="B3353">
            <v>1</v>
          </cell>
          <cell r="C3353">
            <v>0</v>
          </cell>
          <cell r="D3353" t="str">
            <v>L221</v>
          </cell>
          <cell r="E3353">
            <v>5</v>
          </cell>
          <cell r="F3353">
            <v>5</v>
          </cell>
        </row>
        <row r="3354">
          <cell r="A3354" t="str">
            <v>VLC804R</v>
          </cell>
          <cell r="B3354">
            <v>1.5</v>
          </cell>
          <cell r="C3354">
            <v>0</v>
          </cell>
          <cell r="D3354" t="str">
            <v>L221</v>
          </cell>
          <cell r="E3354">
            <v>10</v>
          </cell>
          <cell r="F3354">
            <v>10</v>
          </cell>
        </row>
        <row r="3355">
          <cell r="A3355" t="str">
            <v>VLC804SRZ</v>
          </cell>
          <cell r="B3355">
            <v>0.25</v>
          </cell>
          <cell r="C3355">
            <v>0</v>
          </cell>
          <cell r="D3355" t="str">
            <v>L221</v>
          </cell>
          <cell r="E3355">
            <v>1</v>
          </cell>
          <cell r="F3355">
            <v>5</v>
          </cell>
        </row>
        <row r="3356">
          <cell r="A3356" t="str">
            <v>VLC808SR</v>
          </cell>
          <cell r="B3356">
            <v>0.75</v>
          </cell>
          <cell r="C3356">
            <v>0</v>
          </cell>
          <cell r="D3356" t="str">
            <v>L221</v>
          </cell>
          <cell r="E3356">
            <v>0</v>
          </cell>
          <cell r="F3356">
            <v>3</v>
          </cell>
        </row>
        <row r="3357">
          <cell r="A3357" t="str">
            <v>VLC808SR</v>
          </cell>
          <cell r="B3357">
            <v>1</v>
          </cell>
          <cell r="C3357">
            <v>0</v>
          </cell>
          <cell r="D3357" t="str">
            <v>L221</v>
          </cell>
          <cell r="E3357">
            <v>0</v>
          </cell>
          <cell r="F3357">
            <v>1</v>
          </cell>
        </row>
        <row r="3358">
          <cell r="A3358" t="str">
            <v>VLC809A</v>
          </cell>
          <cell r="B3358">
            <v>0.25</v>
          </cell>
          <cell r="C3358">
            <v>0</v>
          </cell>
          <cell r="D3358" t="str">
            <v>L221</v>
          </cell>
          <cell r="E3358">
            <v>1</v>
          </cell>
          <cell r="F3358">
            <v>1</v>
          </cell>
        </row>
        <row r="3359">
          <cell r="A3359" t="str">
            <v>VLC809A</v>
          </cell>
          <cell r="B3359">
            <v>0.5</v>
          </cell>
          <cell r="C3359">
            <v>0</v>
          </cell>
          <cell r="D3359" t="str">
            <v>L221</v>
          </cell>
          <cell r="E3359">
            <v>4</v>
          </cell>
          <cell r="F3359">
            <v>9</v>
          </cell>
        </row>
        <row r="3360">
          <cell r="A3360" t="str">
            <v>VLC809A</v>
          </cell>
          <cell r="B3360">
            <v>0.75</v>
          </cell>
          <cell r="C3360">
            <v>0</v>
          </cell>
          <cell r="D3360" t="str">
            <v>L221</v>
          </cell>
          <cell r="E3360">
            <v>141</v>
          </cell>
          <cell r="F3360">
            <v>139</v>
          </cell>
        </row>
        <row r="3361">
          <cell r="A3361" t="str">
            <v>VLC809A</v>
          </cell>
          <cell r="B3361">
            <v>1</v>
          </cell>
          <cell r="C3361">
            <v>0</v>
          </cell>
          <cell r="D3361" t="str">
            <v>L221</v>
          </cell>
          <cell r="E3361">
            <v>15</v>
          </cell>
          <cell r="F3361">
            <v>19</v>
          </cell>
        </row>
        <row r="3362">
          <cell r="A3362" t="str">
            <v>VLC809A</v>
          </cell>
          <cell r="B3362">
            <v>1.5</v>
          </cell>
          <cell r="C3362">
            <v>0</v>
          </cell>
          <cell r="D3362" t="str">
            <v>L221</v>
          </cell>
          <cell r="E3362">
            <v>13</v>
          </cell>
          <cell r="F3362">
            <v>14</v>
          </cell>
        </row>
        <row r="3363">
          <cell r="A3363" t="str">
            <v>VLCA02</v>
          </cell>
          <cell r="B3363">
            <v>0.5</v>
          </cell>
          <cell r="C3363">
            <v>0</v>
          </cell>
          <cell r="D3363" t="str">
            <v>L221</v>
          </cell>
          <cell r="E3363">
            <v>16</v>
          </cell>
          <cell r="F3363">
            <v>16</v>
          </cell>
        </row>
        <row r="3364">
          <cell r="A3364" t="str">
            <v>VLCA02</v>
          </cell>
          <cell r="B3364">
            <v>0.75</v>
          </cell>
          <cell r="C3364">
            <v>0</v>
          </cell>
          <cell r="D3364" t="str">
            <v>L221</v>
          </cell>
          <cell r="E3364">
            <v>144</v>
          </cell>
          <cell r="F3364">
            <v>144</v>
          </cell>
        </row>
        <row r="3365">
          <cell r="A3365" t="str">
            <v>VLCA02</v>
          </cell>
          <cell r="B3365">
            <v>1</v>
          </cell>
          <cell r="C3365">
            <v>0</v>
          </cell>
          <cell r="D3365" t="str">
            <v>L221</v>
          </cell>
          <cell r="E3365">
            <v>83</v>
          </cell>
          <cell r="F3365">
            <v>83</v>
          </cell>
        </row>
        <row r="3366">
          <cell r="A3366" t="str">
            <v>VLCA02A</v>
          </cell>
          <cell r="B3366">
            <v>0.75</v>
          </cell>
          <cell r="C3366">
            <v>0</v>
          </cell>
          <cell r="D3366" t="str">
            <v>L221</v>
          </cell>
          <cell r="E3366">
            <v>12</v>
          </cell>
          <cell r="F3366">
            <v>12</v>
          </cell>
        </row>
        <row r="3367">
          <cell r="A3367" t="str">
            <v>VLCA02C</v>
          </cell>
          <cell r="B3367">
            <v>0.25</v>
          </cell>
          <cell r="C3367">
            <v>0</v>
          </cell>
          <cell r="D3367" t="str">
            <v>L221</v>
          </cell>
          <cell r="E3367">
            <v>10</v>
          </cell>
          <cell r="F3367">
            <v>19</v>
          </cell>
        </row>
        <row r="3368">
          <cell r="A3368" t="str">
            <v>VLCADPG</v>
          </cell>
          <cell r="B3368">
            <v>6</v>
          </cell>
          <cell r="C3368">
            <v>0</v>
          </cell>
          <cell r="D3368" t="str">
            <v>L211</v>
          </cell>
          <cell r="E3368">
            <v>3</v>
          </cell>
          <cell r="F3368">
            <v>3</v>
          </cell>
        </row>
        <row r="3369">
          <cell r="A3369" t="str">
            <v>VLD102</v>
          </cell>
          <cell r="B3369">
            <v>2</v>
          </cell>
          <cell r="C3369">
            <v>0</v>
          </cell>
          <cell r="D3369" t="str">
            <v>L212</v>
          </cell>
          <cell r="E3369">
            <v>15</v>
          </cell>
          <cell r="F3369">
            <v>27</v>
          </cell>
        </row>
        <row r="3370">
          <cell r="A3370" t="str">
            <v>VLD102</v>
          </cell>
          <cell r="B3370">
            <v>3</v>
          </cell>
          <cell r="C3370">
            <v>0</v>
          </cell>
          <cell r="D3370" t="str">
            <v>L212</v>
          </cell>
          <cell r="E3370">
            <v>2</v>
          </cell>
          <cell r="F3370">
            <v>3</v>
          </cell>
        </row>
        <row r="3371">
          <cell r="A3371" t="str">
            <v>VLD102</v>
          </cell>
          <cell r="B3371">
            <v>4</v>
          </cell>
          <cell r="C3371">
            <v>0</v>
          </cell>
          <cell r="D3371" t="str">
            <v>L212</v>
          </cell>
          <cell r="E3371">
            <v>4</v>
          </cell>
          <cell r="F3371">
            <v>4</v>
          </cell>
        </row>
        <row r="3372">
          <cell r="A3372" t="str">
            <v>VLD102G</v>
          </cell>
          <cell r="B3372">
            <v>6</v>
          </cell>
          <cell r="C3372">
            <v>0</v>
          </cell>
          <cell r="D3372" t="str">
            <v>L212</v>
          </cell>
          <cell r="E3372">
            <v>5</v>
          </cell>
          <cell r="F3372">
            <v>5</v>
          </cell>
        </row>
        <row r="3373">
          <cell r="A3373" t="str">
            <v>VLD102G</v>
          </cell>
          <cell r="B3373">
            <v>8</v>
          </cell>
          <cell r="C3373">
            <v>0</v>
          </cell>
          <cell r="D3373" t="str">
            <v>L212</v>
          </cell>
          <cell r="E3373">
            <v>1</v>
          </cell>
          <cell r="F3373">
            <v>1</v>
          </cell>
        </row>
        <row r="3374">
          <cell r="A3374" t="str">
            <v>VLD102G</v>
          </cell>
          <cell r="B3374">
            <v>10</v>
          </cell>
          <cell r="C3374">
            <v>0</v>
          </cell>
          <cell r="D3374" t="str">
            <v>L212</v>
          </cell>
          <cell r="E3374">
            <v>1</v>
          </cell>
          <cell r="F3374">
            <v>1</v>
          </cell>
        </row>
        <row r="3375">
          <cell r="A3375" t="str">
            <v>VLD102G</v>
          </cell>
          <cell r="B3375">
            <v>12</v>
          </cell>
          <cell r="C3375">
            <v>0</v>
          </cell>
          <cell r="D3375" t="str">
            <v>L212</v>
          </cell>
          <cell r="E3375">
            <v>1</v>
          </cell>
          <cell r="F3375">
            <v>1</v>
          </cell>
        </row>
        <row r="3376">
          <cell r="A3376" t="str">
            <v>VLD102G</v>
          </cell>
          <cell r="B3376">
            <v>16</v>
          </cell>
          <cell r="C3376">
            <v>0</v>
          </cell>
          <cell r="D3376" t="str">
            <v>L212</v>
          </cell>
          <cell r="E3376">
            <v>1</v>
          </cell>
          <cell r="F3376">
            <v>1</v>
          </cell>
        </row>
        <row r="3377">
          <cell r="A3377" t="str">
            <v>VLD301</v>
          </cell>
          <cell r="B3377">
            <v>2</v>
          </cell>
          <cell r="C3377">
            <v>0</v>
          </cell>
          <cell r="D3377" t="str">
            <v>L212</v>
          </cell>
          <cell r="E3377">
            <v>9</v>
          </cell>
          <cell r="F3377">
            <v>15</v>
          </cell>
        </row>
        <row r="3378">
          <cell r="A3378" t="str">
            <v>VLD301</v>
          </cell>
          <cell r="B3378">
            <v>3</v>
          </cell>
          <cell r="C3378">
            <v>0</v>
          </cell>
          <cell r="D3378" t="str">
            <v>L212</v>
          </cell>
          <cell r="E3378">
            <v>5</v>
          </cell>
          <cell r="F3378">
            <v>5</v>
          </cell>
        </row>
        <row r="3379">
          <cell r="A3379" t="str">
            <v>VLD301</v>
          </cell>
          <cell r="B3379">
            <v>4</v>
          </cell>
          <cell r="C3379">
            <v>0</v>
          </cell>
          <cell r="D3379" t="str">
            <v>L212</v>
          </cell>
          <cell r="E3379">
            <v>2</v>
          </cell>
          <cell r="F3379">
            <v>2</v>
          </cell>
        </row>
        <row r="3380">
          <cell r="A3380" t="str">
            <v>VLD301G</v>
          </cell>
          <cell r="B3380">
            <v>6</v>
          </cell>
          <cell r="C3380">
            <v>0</v>
          </cell>
          <cell r="D3380" t="str">
            <v>L212</v>
          </cell>
          <cell r="E3380">
            <v>4</v>
          </cell>
          <cell r="F3380">
            <v>4</v>
          </cell>
        </row>
        <row r="3381">
          <cell r="A3381" t="str">
            <v>VLD301G</v>
          </cell>
          <cell r="B3381">
            <v>8</v>
          </cell>
          <cell r="C3381">
            <v>0</v>
          </cell>
          <cell r="D3381" t="str">
            <v>L212</v>
          </cell>
          <cell r="E3381">
            <v>1</v>
          </cell>
          <cell r="F3381">
            <v>1</v>
          </cell>
        </row>
        <row r="3382">
          <cell r="A3382" t="str">
            <v>VLD602</v>
          </cell>
          <cell r="B3382">
            <v>2</v>
          </cell>
          <cell r="C3382">
            <v>0</v>
          </cell>
          <cell r="D3382" t="str">
            <v>L212</v>
          </cell>
          <cell r="E3382">
            <v>3</v>
          </cell>
          <cell r="F3382">
            <v>3</v>
          </cell>
        </row>
        <row r="3383">
          <cell r="A3383" t="str">
            <v>VLD602</v>
          </cell>
          <cell r="B3383">
            <v>3</v>
          </cell>
          <cell r="C3383">
            <v>0</v>
          </cell>
          <cell r="D3383" t="str">
            <v>L212</v>
          </cell>
          <cell r="E3383">
            <v>0</v>
          </cell>
          <cell r="F3383">
            <v>2</v>
          </cell>
        </row>
        <row r="3384">
          <cell r="A3384" t="str">
            <v>VLD602G</v>
          </cell>
          <cell r="B3384">
            <v>6</v>
          </cell>
          <cell r="C3384">
            <v>0</v>
          </cell>
          <cell r="D3384" t="str">
            <v>L212</v>
          </cell>
          <cell r="E3384">
            <v>1</v>
          </cell>
          <cell r="F3384">
            <v>1</v>
          </cell>
        </row>
        <row r="3385">
          <cell r="A3385" t="str">
            <v>VLD602S</v>
          </cell>
          <cell r="B3385">
            <v>0.75</v>
          </cell>
          <cell r="C3385">
            <v>0</v>
          </cell>
          <cell r="D3385" t="str">
            <v>L222</v>
          </cell>
          <cell r="E3385">
            <v>21</v>
          </cell>
          <cell r="F3385">
            <v>28</v>
          </cell>
        </row>
        <row r="3386">
          <cell r="A3386" t="str">
            <v>VLD602S</v>
          </cell>
          <cell r="B3386">
            <v>1</v>
          </cell>
          <cell r="C3386">
            <v>0</v>
          </cell>
          <cell r="D3386" t="str">
            <v>L222</v>
          </cell>
          <cell r="E3386">
            <v>18</v>
          </cell>
          <cell r="F3386">
            <v>23</v>
          </cell>
        </row>
        <row r="3387">
          <cell r="A3387" t="str">
            <v>VLD602S</v>
          </cell>
          <cell r="B3387">
            <v>1.5</v>
          </cell>
          <cell r="C3387">
            <v>0</v>
          </cell>
          <cell r="D3387" t="str">
            <v>L222</v>
          </cell>
          <cell r="E3387">
            <v>9</v>
          </cell>
          <cell r="F3387">
            <v>11</v>
          </cell>
        </row>
        <row r="3388">
          <cell r="A3388" t="str">
            <v>VLD603</v>
          </cell>
          <cell r="B3388">
            <v>0.25</v>
          </cell>
          <cell r="C3388">
            <v>0</v>
          </cell>
          <cell r="D3388" t="str">
            <v>L222</v>
          </cell>
          <cell r="E3388">
            <v>20</v>
          </cell>
          <cell r="F3388">
            <v>21</v>
          </cell>
        </row>
        <row r="3389">
          <cell r="A3389" t="str">
            <v>VLD802</v>
          </cell>
          <cell r="B3389">
            <v>0.25</v>
          </cell>
          <cell r="C3389">
            <v>0</v>
          </cell>
          <cell r="D3389" t="str">
            <v>L222</v>
          </cell>
          <cell r="E3389">
            <v>24</v>
          </cell>
          <cell r="F3389">
            <v>24</v>
          </cell>
        </row>
        <row r="3390">
          <cell r="A3390" t="str">
            <v>VLJD02</v>
          </cell>
          <cell r="B3390">
            <v>2</v>
          </cell>
          <cell r="C3390">
            <v>0</v>
          </cell>
          <cell r="D3390" t="str">
            <v>L201</v>
          </cell>
          <cell r="E3390">
            <v>2</v>
          </cell>
          <cell r="F3390">
            <v>2</v>
          </cell>
        </row>
        <row r="3391">
          <cell r="A3391" t="str">
            <v>VLL67P</v>
          </cell>
          <cell r="B3391">
            <v>2</v>
          </cell>
          <cell r="C3391">
            <v>0</v>
          </cell>
          <cell r="D3391" t="str">
            <v>L213</v>
          </cell>
          <cell r="E3391">
            <v>6</v>
          </cell>
          <cell r="F3391">
            <v>9</v>
          </cell>
        </row>
        <row r="3392">
          <cell r="A3392" t="str">
            <v>VLL67P</v>
          </cell>
          <cell r="B3392">
            <v>3</v>
          </cell>
          <cell r="C3392">
            <v>0</v>
          </cell>
          <cell r="D3392" t="str">
            <v>L213</v>
          </cell>
          <cell r="E3392">
            <v>4</v>
          </cell>
          <cell r="F3392">
            <v>4</v>
          </cell>
        </row>
        <row r="3393">
          <cell r="A3393" t="str">
            <v>VLL67P</v>
          </cell>
          <cell r="B3393">
            <v>4</v>
          </cell>
          <cell r="C3393">
            <v>0</v>
          </cell>
          <cell r="D3393" t="str">
            <v>L213</v>
          </cell>
          <cell r="E3393">
            <v>1</v>
          </cell>
          <cell r="F3393">
            <v>1</v>
          </cell>
        </row>
        <row r="3394">
          <cell r="A3394" t="str">
            <v>VLL801</v>
          </cell>
          <cell r="B3394">
            <v>0.75</v>
          </cell>
          <cell r="C3394">
            <v>0</v>
          </cell>
          <cell r="D3394" t="str">
            <v>L223</v>
          </cell>
          <cell r="E3394">
            <v>107</v>
          </cell>
          <cell r="F3394">
            <v>107</v>
          </cell>
        </row>
        <row r="3395">
          <cell r="A3395" t="str">
            <v>VLL801</v>
          </cell>
          <cell r="B3395">
            <v>1</v>
          </cell>
          <cell r="C3395">
            <v>0</v>
          </cell>
          <cell r="D3395" t="str">
            <v>L223</v>
          </cell>
          <cell r="E3395">
            <v>122</v>
          </cell>
          <cell r="F3395">
            <v>123</v>
          </cell>
        </row>
        <row r="3396">
          <cell r="A3396" t="str">
            <v>VLL801</v>
          </cell>
          <cell r="B3396">
            <v>1.5</v>
          </cell>
          <cell r="C3396">
            <v>0</v>
          </cell>
          <cell r="D3396" t="str">
            <v>L223</v>
          </cell>
          <cell r="E3396">
            <v>6</v>
          </cell>
          <cell r="F3396">
            <v>6</v>
          </cell>
        </row>
        <row r="3397">
          <cell r="A3397" t="str">
            <v>VLL801</v>
          </cell>
          <cell r="B3397">
            <v>2</v>
          </cell>
          <cell r="C3397">
            <v>0</v>
          </cell>
          <cell r="D3397" t="str">
            <v>L223</v>
          </cell>
          <cell r="E3397">
            <v>1</v>
          </cell>
          <cell r="F3397">
            <v>1</v>
          </cell>
        </row>
        <row r="3398">
          <cell r="A3398" t="str">
            <v>VLLA03</v>
          </cell>
          <cell r="B3398">
            <v>0.75</v>
          </cell>
          <cell r="C3398">
            <v>0</v>
          </cell>
          <cell r="D3398" t="str">
            <v>L223</v>
          </cell>
          <cell r="E3398">
            <v>18</v>
          </cell>
          <cell r="F3398">
            <v>18</v>
          </cell>
        </row>
        <row r="3399">
          <cell r="A3399" t="str">
            <v>VLLA03</v>
          </cell>
          <cell r="B3399">
            <v>1</v>
          </cell>
          <cell r="C3399">
            <v>0</v>
          </cell>
          <cell r="D3399" t="str">
            <v>L223</v>
          </cell>
          <cell r="E3399">
            <v>3</v>
          </cell>
          <cell r="F3399">
            <v>5</v>
          </cell>
        </row>
        <row r="3400">
          <cell r="A3400" t="str">
            <v>VLLA03</v>
          </cell>
          <cell r="B3400">
            <v>1.5</v>
          </cell>
          <cell r="C3400">
            <v>0</v>
          </cell>
          <cell r="D3400" t="str">
            <v>L223</v>
          </cell>
          <cell r="E3400">
            <v>3</v>
          </cell>
          <cell r="F3400">
            <v>3</v>
          </cell>
        </row>
        <row r="3401">
          <cell r="A3401" t="str">
            <v>VLP102</v>
          </cell>
          <cell r="B3401">
            <v>0.75</v>
          </cell>
          <cell r="C3401">
            <v>0</v>
          </cell>
          <cell r="D3401" t="str">
            <v>L602</v>
          </cell>
          <cell r="E3401">
            <v>0</v>
          </cell>
          <cell r="F3401">
            <v>0</v>
          </cell>
        </row>
        <row r="3402">
          <cell r="A3402" t="str">
            <v>VLP102</v>
          </cell>
          <cell r="B3402">
            <v>1</v>
          </cell>
          <cell r="C3402">
            <v>0</v>
          </cell>
          <cell r="D3402" t="str">
            <v>L602</v>
          </cell>
          <cell r="E3402">
            <v>8</v>
          </cell>
          <cell r="F3402">
            <v>0</v>
          </cell>
        </row>
        <row r="3403">
          <cell r="A3403" t="str">
            <v>VLP102</v>
          </cell>
          <cell r="B3403">
            <v>1.5</v>
          </cell>
          <cell r="C3403">
            <v>0</v>
          </cell>
          <cell r="D3403" t="str">
            <v>L602</v>
          </cell>
          <cell r="E3403">
            <v>4</v>
          </cell>
          <cell r="F3403">
            <v>0</v>
          </cell>
        </row>
        <row r="3404">
          <cell r="A3404" t="str">
            <v>VLP102</v>
          </cell>
          <cell r="B3404">
            <v>2</v>
          </cell>
          <cell r="C3404">
            <v>0</v>
          </cell>
          <cell r="D3404" t="str">
            <v>L602</v>
          </cell>
          <cell r="E3404">
            <v>6</v>
          </cell>
          <cell r="F3404">
            <v>0</v>
          </cell>
        </row>
        <row r="3405">
          <cell r="A3405" t="str">
            <v>VLS101V</v>
          </cell>
          <cell r="B3405">
            <v>0.25</v>
          </cell>
          <cell r="C3405">
            <v>0</v>
          </cell>
          <cell r="D3405" t="str">
            <v>L225</v>
          </cell>
          <cell r="E3405">
            <v>1</v>
          </cell>
          <cell r="F3405">
            <v>1</v>
          </cell>
        </row>
        <row r="3406">
          <cell r="A3406" t="str">
            <v>VLS101V</v>
          </cell>
          <cell r="B3406">
            <v>0.5</v>
          </cell>
          <cell r="C3406">
            <v>0</v>
          </cell>
          <cell r="D3406" t="str">
            <v>L225</v>
          </cell>
          <cell r="E3406">
            <v>70</v>
          </cell>
          <cell r="F3406">
            <v>71</v>
          </cell>
        </row>
        <row r="3407">
          <cell r="A3407" t="str">
            <v>VLS101V</v>
          </cell>
          <cell r="B3407">
            <v>0.75</v>
          </cell>
          <cell r="C3407">
            <v>0</v>
          </cell>
          <cell r="D3407" t="str">
            <v>L225</v>
          </cell>
          <cell r="E3407">
            <v>248</v>
          </cell>
          <cell r="F3407">
            <v>143</v>
          </cell>
        </row>
        <row r="3408">
          <cell r="A3408" t="str">
            <v>VLS101V</v>
          </cell>
          <cell r="B3408">
            <v>1</v>
          </cell>
          <cell r="C3408">
            <v>0</v>
          </cell>
          <cell r="D3408" t="str">
            <v>L225</v>
          </cell>
          <cell r="E3408">
            <v>53</v>
          </cell>
          <cell r="F3408">
            <v>46</v>
          </cell>
        </row>
        <row r="3409">
          <cell r="A3409" t="str">
            <v>VLS101V</v>
          </cell>
          <cell r="B3409">
            <v>1.5</v>
          </cell>
          <cell r="C3409">
            <v>0</v>
          </cell>
          <cell r="D3409" t="str">
            <v>L225</v>
          </cell>
          <cell r="E3409">
            <v>8</v>
          </cell>
          <cell r="F3409">
            <v>16</v>
          </cell>
        </row>
        <row r="3410">
          <cell r="A3410" t="str">
            <v>VLS101X</v>
          </cell>
          <cell r="B3410">
            <v>0.5</v>
          </cell>
          <cell r="C3410">
            <v>0</v>
          </cell>
          <cell r="D3410" t="str">
            <v>L225</v>
          </cell>
          <cell r="E3410">
            <v>10</v>
          </cell>
          <cell r="F3410">
            <v>3</v>
          </cell>
        </row>
        <row r="3411">
          <cell r="A3411" t="str">
            <v>VLS101X</v>
          </cell>
          <cell r="B3411">
            <v>0.75</v>
          </cell>
          <cell r="C3411">
            <v>0</v>
          </cell>
          <cell r="D3411" t="str">
            <v>L225</v>
          </cell>
          <cell r="E3411">
            <v>12</v>
          </cell>
          <cell r="F3411">
            <v>118</v>
          </cell>
        </row>
        <row r="3412">
          <cell r="A3412" t="str">
            <v>VLS101X</v>
          </cell>
          <cell r="B3412">
            <v>1</v>
          </cell>
          <cell r="C3412">
            <v>0</v>
          </cell>
          <cell r="D3412" t="str">
            <v>L225</v>
          </cell>
          <cell r="E3412">
            <v>0</v>
          </cell>
          <cell r="F3412">
            <v>10</v>
          </cell>
        </row>
        <row r="3413">
          <cell r="A3413" t="str">
            <v>VLS101X</v>
          </cell>
          <cell r="B3413">
            <v>1.5</v>
          </cell>
          <cell r="C3413">
            <v>0</v>
          </cell>
          <cell r="D3413" t="str">
            <v>L225</v>
          </cell>
          <cell r="E3413">
            <v>0</v>
          </cell>
          <cell r="F3413">
            <v>3</v>
          </cell>
        </row>
        <row r="3414">
          <cell r="A3414" t="str">
            <v>VLS102</v>
          </cell>
          <cell r="B3414">
            <v>0.25</v>
          </cell>
          <cell r="C3414">
            <v>0</v>
          </cell>
          <cell r="D3414" t="str">
            <v>L225</v>
          </cell>
          <cell r="E3414">
            <v>15</v>
          </cell>
          <cell r="F3414">
            <v>17</v>
          </cell>
        </row>
        <row r="3415">
          <cell r="A3415" t="str">
            <v>VLS102</v>
          </cell>
          <cell r="B3415">
            <v>0.75</v>
          </cell>
          <cell r="C3415">
            <v>0</v>
          </cell>
          <cell r="D3415" t="str">
            <v>L225</v>
          </cell>
          <cell r="E3415">
            <v>1</v>
          </cell>
          <cell r="F3415">
            <v>1</v>
          </cell>
        </row>
        <row r="3416">
          <cell r="A3416" t="str">
            <v>VLS103</v>
          </cell>
          <cell r="B3416">
            <v>2</v>
          </cell>
          <cell r="C3416">
            <v>0</v>
          </cell>
          <cell r="D3416" t="str">
            <v>L215</v>
          </cell>
          <cell r="E3416">
            <v>6</v>
          </cell>
          <cell r="F3416">
            <v>9</v>
          </cell>
        </row>
        <row r="3417">
          <cell r="A3417" t="str">
            <v>VLS103</v>
          </cell>
          <cell r="B3417">
            <v>3</v>
          </cell>
          <cell r="C3417">
            <v>0</v>
          </cell>
          <cell r="D3417" t="str">
            <v>L215</v>
          </cell>
          <cell r="E3417">
            <v>4</v>
          </cell>
          <cell r="F3417">
            <v>5</v>
          </cell>
        </row>
        <row r="3418">
          <cell r="A3418" t="str">
            <v>VLS103</v>
          </cell>
          <cell r="B3418">
            <v>4</v>
          </cell>
          <cell r="C3418">
            <v>0</v>
          </cell>
          <cell r="D3418" t="str">
            <v>L215</v>
          </cell>
          <cell r="E3418">
            <v>2</v>
          </cell>
          <cell r="F3418">
            <v>2</v>
          </cell>
        </row>
        <row r="3419">
          <cell r="A3419" t="str">
            <v>VLS103G</v>
          </cell>
          <cell r="B3419">
            <v>6</v>
          </cell>
          <cell r="C3419">
            <v>0</v>
          </cell>
          <cell r="D3419" t="str">
            <v>L215</v>
          </cell>
          <cell r="E3419">
            <v>1</v>
          </cell>
          <cell r="F3419">
            <v>2</v>
          </cell>
        </row>
        <row r="3420">
          <cell r="A3420" t="str">
            <v>VLS104</v>
          </cell>
          <cell r="B3420">
            <v>0.25</v>
          </cell>
          <cell r="C3420">
            <v>0</v>
          </cell>
          <cell r="D3420" t="str">
            <v>L224</v>
          </cell>
          <cell r="E3420">
            <v>8</v>
          </cell>
          <cell r="F3420">
            <v>6</v>
          </cell>
        </row>
        <row r="3421">
          <cell r="A3421" t="str">
            <v>VLS143</v>
          </cell>
          <cell r="B3421">
            <v>2</v>
          </cell>
          <cell r="C3421">
            <v>0</v>
          </cell>
          <cell r="D3421" t="str">
            <v>L215</v>
          </cell>
          <cell r="E3421">
            <v>2</v>
          </cell>
          <cell r="F3421">
            <v>2</v>
          </cell>
        </row>
        <row r="3422">
          <cell r="A3422" t="str">
            <v>VLS143G</v>
          </cell>
          <cell r="B3422">
            <v>8</v>
          </cell>
          <cell r="C3422">
            <v>0</v>
          </cell>
          <cell r="D3422" t="str">
            <v>L215</v>
          </cell>
          <cell r="E3422">
            <v>1</v>
          </cell>
          <cell r="F3422">
            <v>2</v>
          </cell>
        </row>
        <row r="3423">
          <cell r="A3423" t="str">
            <v>VLS301B</v>
          </cell>
          <cell r="B3423">
            <v>1</v>
          </cell>
          <cell r="C3423">
            <v>0</v>
          </cell>
          <cell r="D3423" t="str">
            <v>L224</v>
          </cell>
          <cell r="E3423">
            <v>2</v>
          </cell>
          <cell r="F3423">
            <v>2</v>
          </cell>
        </row>
        <row r="3424">
          <cell r="A3424" t="str">
            <v>VLS301D</v>
          </cell>
          <cell r="B3424">
            <v>8</v>
          </cell>
          <cell r="C3424">
            <v>0</v>
          </cell>
          <cell r="D3424" t="str">
            <v>L214</v>
          </cell>
          <cell r="E3424">
            <v>1</v>
          </cell>
          <cell r="F3424">
            <v>1</v>
          </cell>
        </row>
        <row r="3425">
          <cell r="A3425" t="str">
            <v>VLS301V</v>
          </cell>
          <cell r="B3425">
            <v>0.5</v>
          </cell>
          <cell r="C3425">
            <v>0</v>
          </cell>
          <cell r="D3425" t="str">
            <v>L225</v>
          </cell>
          <cell r="E3425">
            <v>20</v>
          </cell>
          <cell r="F3425">
            <v>18</v>
          </cell>
        </row>
        <row r="3426">
          <cell r="A3426" t="str">
            <v>VLS301V</v>
          </cell>
          <cell r="B3426">
            <v>0.75</v>
          </cell>
          <cell r="C3426">
            <v>0</v>
          </cell>
          <cell r="D3426" t="str">
            <v>L225</v>
          </cell>
          <cell r="E3426">
            <v>162</v>
          </cell>
          <cell r="F3426">
            <v>89</v>
          </cell>
        </row>
        <row r="3427">
          <cell r="A3427" t="str">
            <v>VLS301V</v>
          </cell>
          <cell r="B3427">
            <v>1</v>
          </cell>
          <cell r="C3427">
            <v>0</v>
          </cell>
          <cell r="D3427" t="str">
            <v>L225</v>
          </cell>
          <cell r="E3427">
            <v>7</v>
          </cell>
          <cell r="F3427">
            <v>10</v>
          </cell>
        </row>
        <row r="3428">
          <cell r="A3428" t="str">
            <v>VLS301V</v>
          </cell>
          <cell r="B3428">
            <v>1.5</v>
          </cell>
          <cell r="C3428">
            <v>0</v>
          </cell>
          <cell r="D3428" t="str">
            <v>L225</v>
          </cell>
          <cell r="E3428">
            <v>6</v>
          </cell>
          <cell r="F3428">
            <v>9</v>
          </cell>
        </row>
        <row r="3429">
          <cell r="A3429" t="str">
            <v>VLS301X</v>
          </cell>
          <cell r="B3429">
            <v>0.5</v>
          </cell>
          <cell r="C3429">
            <v>0</v>
          </cell>
          <cell r="D3429" t="str">
            <v>L225</v>
          </cell>
          <cell r="E3429">
            <v>2</v>
          </cell>
          <cell r="F3429">
            <v>11</v>
          </cell>
        </row>
        <row r="3430">
          <cell r="A3430" t="str">
            <v>VLS301X</v>
          </cell>
          <cell r="B3430">
            <v>0.75</v>
          </cell>
          <cell r="C3430">
            <v>0</v>
          </cell>
          <cell r="D3430" t="str">
            <v>L225</v>
          </cell>
          <cell r="E3430">
            <v>20</v>
          </cell>
          <cell r="F3430">
            <v>92</v>
          </cell>
        </row>
        <row r="3431">
          <cell r="A3431" t="str">
            <v>VLS301X</v>
          </cell>
          <cell r="B3431">
            <v>1.5</v>
          </cell>
          <cell r="C3431">
            <v>0</v>
          </cell>
          <cell r="D3431" t="str">
            <v>L225</v>
          </cell>
          <cell r="E3431">
            <v>0</v>
          </cell>
          <cell r="F3431">
            <v>1</v>
          </cell>
        </row>
        <row r="3432">
          <cell r="A3432" t="str">
            <v>VLS302</v>
          </cell>
          <cell r="B3432">
            <v>0.25</v>
          </cell>
          <cell r="C3432">
            <v>0</v>
          </cell>
          <cell r="D3432" t="str">
            <v>L225</v>
          </cell>
          <cell r="E3432">
            <v>6</v>
          </cell>
          <cell r="F3432">
            <v>7</v>
          </cell>
        </row>
        <row r="3433">
          <cell r="A3433" t="str">
            <v>VLS303</v>
          </cell>
          <cell r="B3433">
            <v>2</v>
          </cell>
          <cell r="C3433">
            <v>0</v>
          </cell>
          <cell r="D3433" t="str">
            <v>L215</v>
          </cell>
          <cell r="E3433">
            <v>20</v>
          </cell>
          <cell r="F3433">
            <v>24</v>
          </cell>
        </row>
        <row r="3434">
          <cell r="A3434" t="str">
            <v>VLS303</v>
          </cell>
          <cell r="B3434">
            <v>3</v>
          </cell>
          <cell r="C3434">
            <v>0</v>
          </cell>
          <cell r="D3434" t="str">
            <v>L215</v>
          </cell>
          <cell r="E3434">
            <v>5</v>
          </cell>
          <cell r="F3434">
            <v>6</v>
          </cell>
        </row>
        <row r="3435">
          <cell r="A3435" t="str">
            <v>VLS303</v>
          </cell>
          <cell r="B3435">
            <v>4</v>
          </cell>
          <cell r="C3435">
            <v>0</v>
          </cell>
          <cell r="D3435" t="str">
            <v>L215</v>
          </cell>
          <cell r="E3435">
            <v>1</v>
          </cell>
          <cell r="F3435">
            <v>3</v>
          </cell>
        </row>
        <row r="3436">
          <cell r="A3436" t="str">
            <v>VLS303G</v>
          </cell>
          <cell r="B3436">
            <v>6</v>
          </cell>
          <cell r="C3436">
            <v>0</v>
          </cell>
          <cell r="D3436" t="str">
            <v>L215</v>
          </cell>
          <cell r="E3436">
            <v>1</v>
          </cell>
          <cell r="F3436">
            <v>1</v>
          </cell>
        </row>
        <row r="3437">
          <cell r="A3437" t="str">
            <v>VLS303G</v>
          </cell>
          <cell r="B3437">
            <v>8</v>
          </cell>
          <cell r="C3437">
            <v>0</v>
          </cell>
          <cell r="D3437" t="str">
            <v>L215</v>
          </cell>
          <cell r="E3437">
            <v>1</v>
          </cell>
          <cell r="F3437">
            <v>1</v>
          </cell>
        </row>
        <row r="3438">
          <cell r="A3438" t="str">
            <v>VLS304</v>
          </cell>
          <cell r="B3438">
            <v>0.25</v>
          </cell>
          <cell r="C3438">
            <v>0</v>
          </cell>
          <cell r="D3438" t="str">
            <v>L224</v>
          </cell>
          <cell r="E3438">
            <v>0</v>
          </cell>
          <cell r="F3438">
            <v>8</v>
          </cell>
        </row>
        <row r="3439">
          <cell r="A3439" t="str">
            <v>VLS601B</v>
          </cell>
          <cell r="B3439">
            <v>0.75</v>
          </cell>
          <cell r="C3439">
            <v>0</v>
          </cell>
          <cell r="D3439" t="str">
            <v>L224</v>
          </cell>
          <cell r="E3439">
            <v>2</v>
          </cell>
          <cell r="F3439">
            <v>2</v>
          </cell>
        </row>
        <row r="3440">
          <cell r="A3440" t="str">
            <v>VLS601B</v>
          </cell>
          <cell r="B3440">
            <v>1</v>
          </cell>
          <cell r="C3440">
            <v>0</v>
          </cell>
          <cell r="D3440" t="str">
            <v>L224</v>
          </cell>
          <cell r="E3440">
            <v>2</v>
          </cell>
          <cell r="F3440">
            <v>2</v>
          </cell>
        </row>
        <row r="3441">
          <cell r="A3441" t="str">
            <v>VLS601T</v>
          </cell>
          <cell r="B3441">
            <v>0.25</v>
          </cell>
          <cell r="C3441">
            <v>0</v>
          </cell>
          <cell r="D3441" t="str">
            <v>L225</v>
          </cell>
          <cell r="E3441">
            <v>3</v>
          </cell>
          <cell r="F3441">
            <v>6</v>
          </cell>
        </row>
        <row r="3442">
          <cell r="A3442" t="str">
            <v>VLS601T</v>
          </cell>
          <cell r="B3442">
            <v>0.5</v>
          </cell>
          <cell r="C3442">
            <v>0</v>
          </cell>
          <cell r="D3442" t="str">
            <v>L225</v>
          </cell>
          <cell r="E3442">
            <v>48</v>
          </cell>
          <cell r="F3442">
            <v>48</v>
          </cell>
        </row>
        <row r="3443">
          <cell r="A3443" t="str">
            <v>VLS601T</v>
          </cell>
          <cell r="B3443">
            <v>0.75</v>
          </cell>
          <cell r="C3443">
            <v>0</v>
          </cell>
          <cell r="D3443" t="str">
            <v>L225</v>
          </cell>
          <cell r="E3443">
            <v>176</v>
          </cell>
          <cell r="F3443">
            <v>127</v>
          </cell>
        </row>
        <row r="3444">
          <cell r="A3444" t="str">
            <v>VLS601T</v>
          </cell>
          <cell r="B3444">
            <v>1</v>
          </cell>
          <cell r="C3444">
            <v>0</v>
          </cell>
          <cell r="D3444" t="str">
            <v>L225</v>
          </cell>
          <cell r="E3444">
            <v>19</v>
          </cell>
          <cell r="F3444">
            <v>21</v>
          </cell>
        </row>
        <row r="3445">
          <cell r="A3445" t="str">
            <v>VLS601T</v>
          </cell>
          <cell r="B3445">
            <v>1.5</v>
          </cell>
          <cell r="C3445">
            <v>0</v>
          </cell>
          <cell r="D3445" t="str">
            <v>L225</v>
          </cell>
          <cell r="E3445">
            <v>5</v>
          </cell>
          <cell r="F3445">
            <v>9</v>
          </cell>
        </row>
        <row r="3446">
          <cell r="A3446" t="str">
            <v>VLS601X</v>
          </cell>
          <cell r="B3446">
            <v>0.5</v>
          </cell>
          <cell r="C3446">
            <v>0</v>
          </cell>
          <cell r="D3446" t="str">
            <v>L225</v>
          </cell>
          <cell r="E3446">
            <v>2</v>
          </cell>
          <cell r="F3446">
            <v>3</v>
          </cell>
        </row>
        <row r="3447">
          <cell r="A3447" t="str">
            <v>VLS601X</v>
          </cell>
          <cell r="B3447">
            <v>0.75</v>
          </cell>
          <cell r="C3447">
            <v>0</v>
          </cell>
          <cell r="D3447" t="str">
            <v>L225</v>
          </cell>
          <cell r="E3447">
            <v>21</v>
          </cell>
          <cell r="F3447">
            <v>70</v>
          </cell>
        </row>
        <row r="3448">
          <cell r="A3448" t="str">
            <v>VLS601X</v>
          </cell>
          <cell r="B3448">
            <v>1</v>
          </cell>
          <cell r="C3448">
            <v>0</v>
          </cell>
          <cell r="D3448" t="str">
            <v>L225</v>
          </cell>
          <cell r="E3448">
            <v>0</v>
          </cell>
          <cell r="F3448">
            <v>1</v>
          </cell>
        </row>
        <row r="3449">
          <cell r="A3449" t="str">
            <v>VLS602</v>
          </cell>
          <cell r="B3449">
            <v>0.25</v>
          </cell>
          <cell r="C3449">
            <v>0</v>
          </cell>
          <cell r="D3449" t="str">
            <v>L225</v>
          </cell>
          <cell r="E3449">
            <v>12</v>
          </cell>
          <cell r="F3449">
            <v>12</v>
          </cell>
        </row>
        <row r="3450">
          <cell r="A3450" t="str">
            <v>VLS602</v>
          </cell>
          <cell r="B3450">
            <v>0.75</v>
          </cell>
          <cell r="C3450">
            <v>0</v>
          </cell>
          <cell r="D3450" t="str">
            <v>L225</v>
          </cell>
          <cell r="E3450">
            <v>1</v>
          </cell>
          <cell r="F3450">
            <v>1</v>
          </cell>
        </row>
        <row r="3451">
          <cell r="A3451" t="str">
            <v>VLS643</v>
          </cell>
          <cell r="B3451">
            <v>2</v>
          </cell>
          <cell r="C3451">
            <v>0</v>
          </cell>
          <cell r="D3451" t="str">
            <v>L215</v>
          </cell>
          <cell r="E3451">
            <v>8</v>
          </cell>
          <cell r="F3451">
            <v>10</v>
          </cell>
        </row>
        <row r="3452">
          <cell r="A3452" t="str">
            <v>VLS643</v>
          </cell>
          <cell r="B3452">
            <v>3</v>
          </cell>
          <cell r="C3452">
            <v>0</v>
          </cell>
          <cell r="D3452" t="str">
            <v>L215</v>
          </cell>
          <cell r="E3452">
            <v>1</v>
          </cell>
          <cell r="F3452">
            <v>1</v>
          </cell>
        </row>
        <row r="3453">
          <cell r="A3453" t="str">
            <v>VLS643</v>
          </cell>
          <cell r="B3453">
            <v>4</v>
          </cell>
          <cell r="C3453">
            <v>0</v>
          </cell>
          <cell r="D3453" t="str">
            <v>L215</v>
          </cell>
          <cell r="E3453">
            <v>2</v>
          </cell>
          <cell r="F3453">
            <v>2</v>
          </cell>
        </row>
        <row r="3454">
          <cell r="A3454" t="str">
            <v>VLS643G</v>
          </cell>
          <cell r="B3454">
            <v>6</v>
          </cell>
          <cell r="C3454">
            <v>0</v>
          </cell>
          <cell r="D3454" t="str">
            <v>L215</v>
          </cell>
          <cell r="E3454">
            <v>1</v>
          </cell>
          <cell r="F3454">
            <v>1</v>
          </cell>
        </row>
        <row r="3455">
          <cell r="A3455" t="str">
            <v>VWC101C</v>
          </cell>
          <cell r="B3455">
            <v>4</v>
          </cell>
          <cell r="C3455">
            <v>0</v>
          </cell>
          <cell r="D3455" t="str">
            <v>L252</v>
          </cell>
          <cell r="E3455">
            <v>10</v>
          </cell>
          <cell r="F3455">
            <v>12</v>
          </cell>
        </row>
        <row r="3456">
          <cell r="A3456" t="str">
            <v>VWC101C</v>
          </cell>
          <cell r="B3456">
            <v>6</v>
          </cell>
          <cell r="C3456">
            <v>0</v>
          </cell>
          <cell r="D3456" t="str">
            <v>L252</v>
          </cell>
          <cell r="E3456">
            <v>14</v>
          </cell>
          <cell r="F3456">
            <v>16</v>
          </cell>
        </row>
        <row r="3457">
          <cell r="A3457" t="str">
            <v>VWC101C</v>
          </cell>
          <cell r="B3457">
            <v>8</v>
          </cell>
          <cell r="C3457">
            <v>0</v>
          </cell>
          <cell r="D3457" t="str">
            <v>L252</v>
          </cell>
          <cell r="E3457">
            <v>3</v>
          </cell>
          <cell r="F3457">
            <v>3</v>
          </cell>
        </row>
        <row r="3458">
          <cell r="A3458" t="str">
            <v>VWC101C</v>
          </cell>
          <cell r="B3458">
            <v>10</v>
          </cell>
          <cell r="C3458">
            <v>0</v>
          </cell>
          <cell r="D3458" t="str">
            <v>L252</v>
          </cell>
          <cell r="E3458">
            <v>1</v>
          </cell>
          <cell r="F3458">
            <v>1</v>
          </cell>
        </row>
        <row r="3459">
          <cell r="A3459" t="str">
            <v>VWC101C</v>
          </cell>
          <cell r="B3459">
            <v>12</v>
          </cell>
          <cell r="C3459">
            <v>0</v>
          </cell>
          <cell r="D3459" t="str">
            <v>L252</v>
          </cell>
          <cell r="E3459">
            <v>2</v>
          </cell>
          <cell r="F3459">
            <v>2</v>
          </cell>
        </row>
        <row r="3460">
          <cell r="A3460" t="str">
            <v>VWC101C</v>
          </cell>
          <cell r="B3460">
            <v>14</v>
          </cell>
          <cell r="C3460">
            <v>0</v>
          </cell>
          <cell r="D3460" t="str">
            <v>L252</v>
          </cell>
          <cell r="E3460">
            <v>1</v>
          </cell>
          <cell r="F3460">
            <v>1</v>
          </cell>
        </row>
        <row r="3461">
          <cell r="A3461" t="str">
            <v>VWC101SRB</v>
          </cell>
          <cell r="B3461">
            <v>4</v>
          </cell>
          <cell r="C3461">
            <v>0</v>
          </cell>
          <cell r="D3461" t="str">
            <v>L252</v>
          </cell>
          <cell r="E3461">
            <v>1</v>
          </cell>
          <cell r="F3461">
            <v>1</v>
          </cell>
        </row>
        <row r="3462">
          <cell r="A3462" t="str">
            <v>VWC101SRB</v>
          </cell>
          <cell r="B3462">
            <v>6</v>
          </cell>
          <cell r="C3462">
            <v>0</v>
          </cell>
          <cell r="D3462" t="str">
            <v>L252</v>
          </cell>
          <cell r="E3462">
            <v>0</v>
          </cell>
          <cell r="F3462">
            <v>1</v>
          </cell>
        </row>
        <row r="3463">
          <cell r="A3463" t="str">
            <v>VWC104B</v>
          </cell>
          <cell r="B3463">
            <v>4</v>
          </cell>
          <cell r="C3463">
            <v>0</v>
          </cell>
          <cell r="D3463" t="str">
            <v>L252</v>
          </cell>
          <cell r="E3463">
            <v>1</v>
          </cell>
          <cell r="F3463">
            <v>1</v>
          </cell>
        </row>
        <row r="3464">
          <cell r="A3464" t="str">
            <v>VWC104SRB</v>
          </cell>
          <cell r="B3464">
            <v>10</v>
          </cell>
          <cell r="C3464">
            <v>0</v>
          </cell>
          <cell r="D3464" t="str">
            <v>L252</v>
          </cell>
          <cell r="E3464">
            <v>2</v>
          </cell>
          <cell r="F3464">
            <v>2</v>
          </cell>
        </row>
        <row r="3465">
          <cell r="A3465" t="str">
            <v>VWC104SRB</v>
          </cell>
          <cell r="B3465">
            <v>20</v>
          </cell>
          <cell r="C3465">
            <v>0</v>
          </cell>
          <cell r="D3465" t="str">
            <v>L252</v>
          </cell>
          <cell r="E3465">
            <v>2</v>
          </cell>
          <cell r="F3465">
            <v>2</v>
          </cell>
        </row>
        <row r="3466">
          <cell r="A3466" t="str">
            <v>VWC105K</v>
          </cell>
          <cell r="B3466">
            <v>30</v>
          </cell>
          <cell r="C3466">
            <v>0</v>
          </cell>
          <cell r="D3466" t="str">
            <v>L252</v>
          </cell>
          <cell r="E3466">
            <v>2</v>
          </cell>
          <cell r="F3466">
            <v>2</v>
          </cell>
        </row>
        <row r="3467">
          <cell r="A3467" t="str">
            <v>VWC301C</v>
          </cell>
          <cell r="B3467">
            <v>4</v>
          </cell>
          <cell r="C3467">
            <v>0</v>
          </cell>
          <cell r="D3467" t="str">
            <v>L252</v>
          </cell>
          <cell r="E3467">
            <v>1</v>
          </cell>
          <cell r="F3467">
            <v>1</v>
          </cell>
        </row>
        <row r="3468">
          <cell r="A3468" t="str">
            <v>VWC301C</v>
          </cell>
          <cell r="B3468">
            <v>6</v>
          </cell>
          <cell r="C3468">
            <v>0</v>
          </cell>
          <cell r="D3468" t="str">
            <v>L252</v>
          </cell>
          <cell r="E3468">
            <v>1</v>
          </cell>
          <cell r="F3468">
            <v>1</v>
          </cell>
        </row>
        <row r="3469">
          <cell r="A3469" t="str">
            <v>VWC301C</v>
          </cell>
          <cell r="B3469">
            <v>8</v>
          </cell>
          <cell r="C3469">
            <v>0</v>
          </cell>
          <cell r="D3469" t="str">
            <v>L252</v>
          </cell>
          <cell r="E3469">
            <v>1</v>
          </cell>
          <cell r="F3469">
            <v>1</v>
          </cell>
        </row>
        <row r="3470">
          <cell r="A3470" t="str">
            <v>VWC301C</v>
          </cell>
          <cell r="B3470">
            <v>10</v>
          </cell>
          <cell r="C3470">
            <v>0</v>
          </cell>
          <cell r="D3470" t="str">
            <v>L252</v>
          </cell>
          <cell r="E3470">
            <v>2</v>
          </cell>
          <cell r="F3470">
            <v>2</v>
          </cell>
        </row>
        <row r="3471">
          <cell r="A3471" t="str">
            <v>VWC301CK</v>
          </cell>
          <cell r="B3471">
            <v>42</v>
          </cell>
          <cell r="C3471">
            <v>0</v>
          </cell>
          <cell r="D3471" t="str">
            <v>L252</v>
          </cell>
          <cell r="E3471">
            <v>2</v>
          </cell>
          <cell r="F3471">
            <v>2</v>
          </cell>
        </row>
        <row r="3472">
          <cell r="A3472" t="str">
            <v>VWC304B</v>
          </cell>
          <cell r="B3472">
            <v>4</v>
          </cell>
          <cell r="C3472">
            <v>0</v>
          </cell>
          <cell r="D3472" t="str">
            <v>L252</v>
          </cell>
          <cell r="E3472">
            <v>2</v>
          </cell>
          <cell r="F3472">
            <v>2</v>
          </cell>
        </row>
        <row r="3473">
          <cell r="A3473" t="str">
            <v>VWC603</v>
          </cell>
          <cell r="B3473">
            <v>8</v>
          </cell>
          <cell r="C3473">
            <v>0</v>
          </cell>
          <cell r="D3473" t="str">
            <v>L252</v>
          </cell>
          <cell r="E3473">
            <v>2</v>
          </cell>
          <cell r="F3473">
            <v>2</v>
          </cell>
        </row>
        <row r="3474">
          <cell r="A3474" t="str">
            <v>VWC603SR</v>
          </cell>
          <cell r="B3474">
            <v>8</v>
          </cell>
          <cell r="C3474">
            <v>0</v>
          </cell>
          <cell r="D3474" t="str">
            <v>L252</v>
          </cell>
          <cell r="E3474">
            <v>3</v>
          </cell>
          <cell r="F3474">
            <v>3</v>
          </cell>
        </row>
        <row r="3475">
          <cell r="A3475" t="str">
            <v>VWC603SR</v>
          </cell>
          <cell r="B3475">
            <v>20</v>
          </cell>
          <cell r="C3475">
            <v>0</v>
          </cell>
          <cell r="D3475" t="str">
            <v>L252</v>
          </cell>
          <cell r="E3475">
            <v>1</v>
          </cell>
          <cell r="F3475">
            <v>1</v>
          </cell>
        </row>
        <row r="3476">
          <cell r="A3476" t="str">
            <v>VWC604B</v>
          </cell>
          <cell r="B3476">
            <v>2</v>
          </cell>
          <cell r="C3476">
            <v>0</v>
          </cell>
          <cell r="D3476" t="str">
            <v>L252</v>
          </cell>
          <cell r="E3476">
            <v>1</v>
          </cell>
          <cell r="F3476">
            <v>1</v>
          </cell>
        </row>
        <row r="3477">
          <cell r="A3477" t="str">
            <v>VWC604B</v>
          </cell>
          <cell r="B3477">
            <v>8</v>
          </cell>
          <cell r="C3477">
            <v>0</v>
          </cell>
          <cell r="D3477" t="str">
            <v>L252</v>
          </cell>
          <cell r="E3477">
            <v>2</v>
          </cell>
          <cell r="F3477">
            <v>3</v>
          </cell>
        </row>
        <row r="3478">
          <cell r="A3478" t="str">
            <v>VWD101</v>
          </cell>
          <cell r="B3478">
            <v>4</v>
          </cell>
          <cell r="C3478">
            <v>0</v>
          </cell>
          <cell r="D3478" t="str">
            <v>L253</v>
          </cell>
          <cell r="E3478">
            <v>6</v>
          </cell>
          <cell r="F3478">
            <v>6</v>
          </cell>
        </row>
        <row r="3479">
          <cell r="A3479" t="str">
            <v>VWD101</v>
          </cell>
          <cell r="B3479">
            <v>6</v>
          </cell>
          <cell r="C3479">
            <v>0</v>
          </cell>
          <cell r="D3479" t="str">
            <v>L253</v>
          </cell>
          <cell r="E3479">
            <v>4</v>
          </cell>
          <cell r="F3479">
            <v>4</v>
          </cell>
        </row>
        <row r="3480">
          <cell r="A3480" t="str">
            <v>VWD101</v>
          </cell>
          <cell r="B3480">
            <v>10</v>
          </cell>
          <cell r="C3480">
            <v>0</v>
          </cell>
          <cell r="D3480" t="str">
            <v>L253</v>
          </cell>
          <cell r="E3480">
            <v>0</v>
          </cell>
          <cell r="F3480">
            <v>1</v>
          </cell>
        </row>
        <row r="3481">
          <cell r="A3481" t="str">
            <v>VWD101K</v>
          </cell>
          <cell r="B3481">
            <v>48</v>
          </cell>
          <cell r="C3481">
            <v>0</v>
          </cell>
          <cell r="D3481" t="str">
            <v>L253</v>
          </cell>
          <cell r="E3481">
            <v>1</v>
          </cell>
          <cell r="F3481">
            <v>1</v>
          </cell>
        </row>
        <row r="3482">
          <cell r="A3482" t="str">
            <v>VWD102</v>
          </cell>
          <cell r="B3482">
            <v>66</v>
          </cell>
          <cell r="C3482">
            <v>0</v>
          </cell>
          <cell r="D3482" t="str">
            <v>L253</v>
          </cell>
          <cell r="E3482">
            <v>1</v>
          </cell>
          <cell r="F3482">
            <v>1</v>
          </cell>
        </row>
        <row r="3483">
          <cell r="A3483" t="str">
            <v>VWD301</v>
          </cell>
          <cell r="B3483">
            <v>4</v>
          </cell>
          <cell r="C3483">
            <v>0</v>
          </cell>
          <cell r="D3483" t="str">
            <v>L253</v>
          </cell>
          <cell r="E3483">
            <v>2</v>
          </cell>
          <cell r="F3483">
            <v>2</v>
          </cell>
        </row>
        <row r="3484">
          <cell r="A3484" t="str">
            <v>VWD301</v>
          </cell>
          <cell r="B3484">
            <v>6</v>
          </cell>
          <cell r="C3484">
            <v>0</v>
          </cell>
          <cell r="D3484" t="str">
            <v>L253</v>
          </cell>
          <cell r="E3484">
            <v>6</v>
          </cell>
          <cell r="F3484">
            <v>6</v>
          </cell>
        </row>
        <row r="3485">
          <cell r="A3485" t="str">
            <v>VWD301</v>
          </cell>
          <cell r="B3485">
            <v>12</v>
          </cell>
          <cell r="C3485">
            <v>0</v>
          </cell>
          <cell r="D3485" t="str">
            <v>L253</v>
          </cell>
          <cell r="E3485">
            <v>1</v>
          </cell>
          <cell r="F3485">
            <v>1</v>
          </cell>
        </row>
        <row r="3486">
          <cell r="A3486" t="str">
            <v>VWD602</v>
          </cell>
          <cell r="B3486">
            <v>2</v>
          </cell>
          <cell r="C3486">
            <v>0</v>
          </cell>
          <cell r="D3486" t="str">
            <v>L253</v>
          </cell>
          <cell r="E3486">
            <v>8</v>
          </cell>
          <cell r="F3486">
            <v>8</v>
          </cell>
        </row>
        <row r="3487">
          <cell r="A3487" t="str">
            <v>VWD602</v>
          </cell>
          <cell r="B3487">
            <v>3</v>
          </cell>
          <cell r="C3487">
            <v>0</v>
          </cell>
          <cell r="D3487" t="str">
            <v>L253</v>
          </cell>
          <cell r="E3487">
            <v>2</v>
          </cell>
          <cell r="F3487">
            <v>2</v>
          </cell>
        </row>
        <row r="3488">
          <cell r="A3488" t="str">
            <v>VWD602</v>
          </cell>
          <cell r="B3488">
            <v>4</v>
          </cell>
          <cell r="C3488">
            <v>0</v>
          </cell>
          <cell r="D3488" t="str">
            <v>L253</v>
          </cell>
          <cell r="E3488">
            <v>1</v>
          </cell>
          <cell r="F3488">
            <v>1</v>
          </cell>
        </row>
        <row r="3489">
          <cell r="A3489" t="str">
            <v>VWD602</v>
          </cell>
          <cell r="B3489">
            <v>6</v>
          </cell>
          <cell r="C3489">
            <v>0</v>
          </cell>
          <cell r="D3489" t="str">
            <v>L253</v>
          </cell>
          <cell r="E3489">
            <v>6</v>
          </cell>
          <cell r="F3489">
            <v>6</v>
          </cell>
        </row>
        <row r="3490">
          <cell r="A3490" t="str">
            <v>VWD602</v>
          </cell>
          <cell r="B3490">
            <v>8</v>
          </cell>
          <cell r="C3490">
            <v>0</v>
          </cell>
          <cell r="D3490" t="str">
            <v>L253</v>
          </cell>
          <cell r="E3490">
            <v>2</v>
          </cell>
          <cell r="F3490">
            <v>2</v>
          </cell>
        </row>
        <row r="3491">
          <cell r="A3491" t="str">
            <v>VWD602K</v>
          </cell>
          <cell r="B3491">
            <v>30</v>
          </cell>
          <cell r="C3491">
            <v>0</v>
          </cell>
          <cell r="D3491" t="str">
            <v>L253</v>
          </cell>
          <cell r="E3491">
            <v>1</v>
          </cell>
          <cell r="F3491">
            <v>1</v>
          </cell>
        </row>
        <row r="3492">
          <cell r="A3492" t="str">
            <v>VWJD01</v>
          </cell>
          <cell r="B3492">
            <v>4</v>
          </cell>
          <cell r="C3492">
            <v>0</v>
          </cell>
          <cell r="D3492" t="str">
            <v>L251</v>
          </cell>
          <cell r="E3492">
            <v>1</v>
          </cell>
          <cell r="F3492">
            <v>1</v>
          </cell>
        </row>
        <row r="3493">
          <cell r="A3493" t="str">
            <v>VWJD01</v>
          </cell>
          <cell r="B3493">
            <v>8</v>
          </cell>
          <cell r="C3493">
            <v>0</v>
          </cell>
          <cell r="D3493" t="str">
            <v>L251</v>
          </cell>
          <cell r="E3493">
            <v>1</v>
          </cell>
          <cell r="F3493">
            <v>1</v>
          </cell>
        </row>
        <row r="3494">
          <cell r="A3494" t="str">
            <v>VWJD02</v>
          </cell>
          <cell r="B3494">
            <v>2</v>
          </cell>
          <cell r="C3494">
            <v>0</v>
          </cell>
          <cell r="D3494" t="str">
            <v>L251</v>
          </cell>
          <cell r="E3494">
            <v>0</v>
          </cell>
          <cell r="F3494">
            <v>2</v>
          </cell>
        </row>
        <row r="3495">
          <cell r="A3495" t="str">
            <v>VWJD02</v>
          </cell>
          <cell r="B3495">
            <v>12</v>
          </cell>
          <cell r="C3495">
            <v>0</v>
          </cell>
          <cell r="D3495" t="str">
            <v>L251</v>
          </cell>
          <cell r="E3495">
            <v>1</v>
          </cell>
          <cell r="F3495">
            <v>1</v>
          </cell>
        </row>
        <row r="3496">
          <cell r="A3496" t="str">
            <v>VWS102</v>
          </cell>
          <cell r="B3496">
            <v>2</v>
          </cell>
          <cell r="C3496">
            <v>0</v>
          </cell>
          <cell r="D3496" t="str">
            <v>L254</v>
          </cell>
          <cell r="E3496">
            <v>1</v>
          </cell>
          <cell r="F3496">
            <v>2</v>
          </cell>
        </row>
        <row r="3497">
          <cell r="A3497" t="str">
            <v>VWS103</v>
          </cell>
          <cell r="B3497">
            <v>4</v>
          </cell>
          <cell r="C3497">
            <v>0</v>
          </cell>
          <cell r="D3497" t="str">
            <v>L255</v>
          </cell>
          <cell r="E3497">
            <v>1</v>
          </cell>
          <cell r="F3497">
            <v>1</v>
          </cell>
        </row>
        <row r="3498">
          <cell r="A3498" t="str">
            <v>VWS103</v>
          </cell>
          <cell r="B3498">
            <v>6</v>
          </cell>
          <cell r="C3498">
            <v>0</v>
          </cell>
          <cell r="D3498" t="str">
            <v>L255</v>
          </cell>
          <cell r="E3498">
            <v>6</v>
          </cell>
          <cell r="F3498">
            <v>6</v>
          </cell>
        </row>
        <row r="3499">
          <cell r="A3499" t="str">
            <v>VWS103</v>
          </cell>
          <cell r="B3499">
            <v>8</v>
          </cell>
          <cell r="C3499">
            <v>0</v>
          </cell>
          <cell r="D3499" t="str">
            <v>L255</v>
          </cell>
          <cell r="E3499">
            <v>2</v>
          </cell>
          <cell r="F3499">
            <v>2</v>
          </cell>
        </row>
        <row r="3500">
          <cell r="A3500" t="str">
            <v>VWS103</v>
          </cell>
          <cell r="B3500">
            <v>10</v>
          </cell>
          <cell r="C3500">
            <v>0</v>
          </cell>
          <cell r="D3500" t="str">
            <v>L255</v>
          </cell>
          <cell r="E3500">
            <v>5</v>
          </cell>
          <cell r="F3500">
            <v>5</v>
          </cell>
        </row>
        <row r="3501">
          <cell r="A3501" t="str">
            <v>VWS103</v>
          </cell>
          <cell r="B3501">
            <v>12</v>
          </cell>
          <cell r="C3501">
            <v>0</v>
          </cell>
          <cell r="D3501" t="str">
            <v>L255</v>
          </cell>
          <cell r="E3501">
            <v>4</v>
          </cell>
          <cell r="F3501">
            <v>4</v>
          </cell>
        </row>
        <row r="3502">
          <cell r="A3502" t="str">
            <v>VWS103</v>
          </cell>
          <cell r="B3502">
            <v>16</v>
          </cell>
          <cell r="C3502">
            <v>0</v>
          </cell>
          <cell r="D3502" t="str">
            <v>L255</v>
          </cell>
          <cell r="E3502">
            <v>1</v>
          </cell>
          <cell r="F3502">
            <v>1</v>
          </cell>
        </row>
        <row r="3503">
          <cell r="A3503" t="str">
            <v>VWS103</v>
          </cell>
          <cell r="B3503">
            <v>24</v>
          </cell>
          <cell r="C3503">
            <v>0</v>
          </cell>
          <cell r="D3503" t="str">
            <v>L255</v>
          </cell>
          <cell r="E3503">
            <v>1</v>
          </cell>
          <cell r="F3503">
            <v>2</v>
          </cell>
        </row>
        <row r="3504">
          <cell r="A3504" t="str">
            <v>VWS302</v>
          </cell>
          <cell r="B3504">
            <v>2</v>
          </cell>
          <cell r="C3504">
            <v>0</v>
          </cell>
          <cell r="D3504" t="str">
            <v>L255</v>
          </cell>
          <cell r="E3504">
            <v>2</v>
          </cell>
          <cell r="F3504">
            <v>2</v>
          </cell>
        </row>
        <row r="3505">
          <cell r="A3505" t="str">
            <v>VWS302</v>
          </cell>
          <cell r="B3505">
            <v>4</v>
          </cell>
          <cell r="C3505">
            <v>0</v>
          </cell>
          <cell r="D3505" t="str">
            <v>L255</v>
          </cell>
          <cell r="E3505">
            <v>6</v>
          </cell>
          <cell r="F3505">
            <v>6</v>
          </cell>
        </row>
        <row r="3506">
          <cell r="A3506" t="str">
            <v>VWS302</v>
          </cell>
          <cell r="B3506">
            <v>6</v>
          </cell>
          <cell r="C3506">
            <v>0</v>
          </cell>
          <cell r="D3506" t="str">
            <v>L255</v>
          </cell>
          <cell r="E3506">
            <v>2</v>
          </cell>
          <cell r="F3506">
            <v>2</v>
          </cell>
        </row>
        <row r="3507">
          <cell r="A3507" t="str">
            <v>VWS302</v>
          </cell>
          <cell r="B3507">
            <v>8</v>
          </cell>
          <cell r="C3507">
            <v>0</v>
          </cell>
          <cell r="D3507" t="str">
            <v>L255</v>
          </cell>
          <cell r="E3507">
            <v>1</v>
          </cell>
          <cell r="F3507">
            <v>1</v>
          </cell>
        </row>
        <row r="3508">
          <cell r="A3508" t="str">
            <v>VWS302</v>
          </cell>
          <cell r="B3508">
            <v>12</v>
          </cell>
          <cell r="C3508">
            <v>0</v>
          </cell>
          <cell r="D3508" t="str">
            <v>L255</v>
          </cell>
          <cell r="E3508">
            <v>1</v>
          </cell>
          <cell r="F3508">
            <v>1</v>
          </cell>
        </row>
        <row r="3509">
          <cell r="A3509" t="str">
            <v>VWS302</v>
          </cell>
          <cell r="B3509">
            <v>24</v>
          </cell>
          <cell r="C3509">
            <v>0</v>
          </cell>
          <cell r="D3509" t="str">
            <v>L255</v>
          </cell>
          <cell r="E3509">
            <v>1</v>
          </cell>
          <cell r="F3509">
            <v>1</v>
          </cell>
        </row>
        <row r="3510">
          <cell r="A3510" t="str">
            <v>VWS602</v>
          </cell>
          <cell r="B3510">
            <v>2</v>
          </cell>
          <cell r="C3510">
            <v>0</v>
          </cell>
          <cell r="D3510" t="str">
            <v>L255</v>
          </cell>
          <cell r="E3510">
            <v>2</v>
          </cell>
          <cell r="F3510">
            <v>2</v>
          </cell>
        </row>
        <row r="3511">
          <cell r="A3511" t="str">
            <v>VWS602</v>
          </cell>
          <cell r="B3511">
            <v>3</v>
          </cell>
          <cell r="C3511">
            <v>0</v>
          </cell>
          <cell r="D3511" t="str">
            <v>L255</v>
          </cell>
          <cell r="E3511">
            <v>6</v>
          </cell>
          <cell r="F3511">
            <v>6</v>
          </cell>
        </row>
        <row r="3512">
          <cell r="A3512" t="str">
            <v>VWS602</v>
          </cell>
          <cell r="B3512">
            <v>4</v>
          </cell>
          <cell r="C3512">
            <v>0</v>
          </cell>
          <cell r="D3512" t="str">
            <v>L255</v>
          </cell>
          <cell r="E3512">
            <v>5</v>
          </cell>
          <cell r="F3512">
            <v>5</v>
          </cell>
        </row>
        <row r="3513">
          <cell r="A3513" t="str">
            <v>VWS602</v>
          </cell>
          <cell r="B3513">
            <v>6</v>
          </cell>
          <cell r="C3513">
            <v>0</v>
          </cell>
          <cell r="D3513" t="str">
            <v>L255</v>
          </cell>
          <cell r="E3513">
            <v>3</v>
          </cell>
          <cell r="F3513">
            <v>4</v>
          </cell>
        </row>
        <row r="3514">
          <cell r="A3514" t="str">
            <v>VWS602</v>
          </cell>
          <cell r="B3514">
            <v>12</v>
          </cell>
          <cell r="C3514">
            <v>0</v>
          </cell>
          <cell r="D3514" t="str">
            <v>L255</v>
          </cell>
          <cell r="E3514">
            <v>1</v>
          </cell>
          <cell r="F3514">
            <v>1</v>
          </cell>
        </row>
        <row r="3515">
          <cell r="A3515" t="str">
            <v>VWS602</v>
          </cell>
          <cell r="B3515">
            <v>18</v>
          </cell>
          <cell r="C3515">
            <v>0</v>
          </cell>
          <cell r="D3515" t="str">
            <v>L255</v>
          </cell>
          <cell r="E3515">
            <v>1</v>
          </cell>
          <cell r="F3515">
            <v>1</v>
          </cell>
        </row>
        <row r="3516">
          <cell r="A3516" t="str">
            <v>WAC0S1</v>
          </cell>
          <cell r="B3516">
            <v>84</v>
          </cell>
          <cell r="C3516">
            <v>48</v>
          </cell>
          <cell r="D3516" t="str">
            <v>L406</v>
          </cell>
          <cell r="E3516">
            <v>1</v>
          </cell>
          <cell r="F3516">
            <v>1</v>
          </cell>
        </row>
        <row r="3517">
          <cell r="A3517" t="str">
            <v>WBC0S1</v>
          </cell>
          <cell r="B3517">
            <v>48</v>
          </cell>
          <cell r="C3517">
            <v>18</v>
          </cell>
          <cell r="D3517" t="str">
            <v>L406</v>
          </cell>
          <cell r="E3517">
            <v>0</v>
          </cell>
          <cell r="F3517">
            <v>1</v>
          </cell>
        </row>
        <row r="3518">
          <cell r="A3518" t="str">
            <v>WCC031</v>
          </cell>
          <cell r="B3518">
            <v>30</v>
          </cell>
          <cell r="C3518">
            <v>0</v>
          </cell>
          <cell r="D3518" t="str">
            <v>L406</v>
          </cell>
          <cell r="E3518">
            <v>1</v>
          </cell>
          <cell r="F3518">
            <v>1</v>
          </cell>
        </row>
        <row r="3519">
          <cell r="A3519" t="str">
            <v>WCC051</v>
          </cell>
          <cell r="B3519">
            <v>2</v>
          </cell>
          <cell r="C3519">
            <v>0</v>
          </cell>
          <cell r="D3519" t="str">
            <v>L406</v>
          </cell>
          <cell r="E3519">
            <v>61</v>
          </cell>
          <cell r="F3519">
            <v>64</v>
          </cell>
        </row>
        <row r="3520">
          <cell r="A3520" t="str">
            <v>WCC051</v>
          </cell>
          <cell r="B3520">
            <v>3</v>
          </cell>
          <cell r="C3520">
            <v>0</v>
          </cell>
          <cell r="D3520" t="str">
            <v>L406</v>
          </cell>
          <cell r="E3520">
            <v>68</v>
          </cell>
          <cell r="F3520">
            <v>69</v>
          </cell>
        </row>
        <row r="3521">
          <cell r="A3521" t="str">
            <v>WCC051</v>
          </cell>
          <cell r="B3521">
            <v>4</v>
          </cell>
          <cell r="C3521">
            <v>0</v>
          </cell>
          <cell r="D3521" t="str">
            <v>L406</v>
          </cell>
          <cell r="E3521">
            <v>22</v>
          </cell>
          <cell r="F3521">
            <v>24</v>
          </cell>
        </row>
        <row r="3522">
          <cell r="A3522" t="str">
            <v>WCC051</v>
          </cell>
          <cell r="B3522">
            <v>6</v>
          </cell>
          <cell r="C3522">
            <v>0</v>
          </cell>
          <cell r="D3522" t="str">
            <v>L406</v>
          </cell>
          <cell r="E3522">
            <v>7</v>
          </cell>
          <cell r="F3522">
            <v>18</v>
          </cell>
        </row>
        <row r="3523">
          <cell r="A3523" t="str">
            <v>WCC051</v>
          </cell>
          <cell r="B3523">
            <v>8</v>
          </cell>
          <cell r="C3523">
            <v>0</v>
          </cell>
          <cell r="D3523" t="str">
            <v>L406</v>
          </cell>
          <cell r="E3523">
            <v>54</v>
          </cell>
          <cell r="F3523">
            <v>56</v>
          </cell>
        </row>
        <row r="3524">
          <cell r="A3524" t="str">
            <v>WCC051</v>
          </cell>
          <cell r="B3524">
            <v>10</v>
          </cell>
          <cell r="C3524">
            <v>0</v>
          </cell>
          <cell r="D3524" t="str">
            <v>L406</v>
          </cell>
          <cell r="E3524">
            <v>32</v>
          </cell>
          <cell r="F3524">
            <v>33</v>
          </cell>
        </row>
        <row r="3525">
          <cell r="A3525" t="str">
            <v>WCC051</v>
          </cell>
          <cell r="B3525">
            <v>12</v>
          </cell>
          <cell r="C3525">
            <v>0</v>
          </cell>
          <cell r="D3525" t="str">
            <v>L406</v>
          </cell>
          <cell r="E3525">
            <v>18</v>
          </cell>
          <cell r="F3525">
            <v>18</v>
          </cell>
        </row>
        <row r="3526">
          <cell r="A3526" t="str">
            <v>WCC051</v>
          </cell>
          <cell r="B3526">
            <v>14</v>
          </cell>
          <cell r="C3526">
            <v>0</v>
          </cell>
          <cell r="D3526" t="str">
            <v>L406</v>
          </cell>
          <cell r="E3526">
            <v>0</v>
          </cell>
          <cell r="F3526">
            <v>1</v>
          </cell>
        </row>
        <row r="3527">
          <cell r="A3527" t="str">
            <v>WCC051</v>
          </cell>
          <cell r="B3527">
            <v>16</v>
          </cell>
          <cell r="C3527">
            <v>0</v>
          </cell>
          <cell r="D3527" t="str">
            <v>L406</v>
          </cell>
          <cell r="E3527">
            <v>5</v>
          </cell>
          <cell r="F3527">
            <v>8</v>
          </cell>
        </row>
        <row r="3528">
          <cell r="A3528" t="str">
            <v>WCC051</v>
          </cell>
          <cell r="B3528">
            <v>18</v>
          </cell>
          <cell r="C3528">
            <v>0</v>
          </cell>
          <cell r="D3528" t="str">
            <v>L406</v>
          </cell>
          <cell r="E3528">
            <v>5</v>
          </cell>
          <cell r="F3528">
            <v>6</v>
          </cell>
        </row>
        <row r="3529">
          <cell r="A3529" t="str">
            <v>WCC051</v>
          </cell>
          <cell r="B3529">
            <v>20</v>
          </cell>
          <cell r="C3529">
            <v>0</v>
          </cell>
          <cell r="D3529" t="str">
            <v>L406</v>
          </cell>
          <cell r="E3529">
            <v>11</v>
          </cell>
          <cell r="F3529">
            <v>11</v>
          </cell>
        </row>
        <row r="3530">
          <cell r="A3530" t="str">
            <v>WCC051</v>
          </cell>
          <cell r="B3530">
            <v>24</v>
          </cell>
          <cell r="C3530">
            <v>0</v>
          </cell>
          <cell r="D3530" t="str">
            <v>L406</v>
          </cell>
          <cell r="E3530">
            <v>2</v>
          </cell>
          <cell r="F3530">
            <v>3</v>
          </cell>
        </row>
        <row r="3531">
          <cell r="A3531" t="str">
            <v>WCC051</v>
          </cell>
          <cell r="B3531">
            <v>30</v>
          </cell>
          <cell r="C3531">
            <v>0</v>
          </cell>
          <cell r="D3531" t="str">
            <v>L406</v>
          </cell>
          <cell r="E3531">
            <v>2</v>
          </cell>
          <cell r="F3531">
            <v>3</v>
          </cell>
        </row>
        <row r="3532">
          <cell r="A3532" t="str">
            <v>WCC051</v>
          </cell>
          <cell r="B3532">
            <v>36</v>
          </cell>
          <cell r="C3532">
            <v>0</v>
          </cell>
          <cell r="D3532" t="str">
            <v>L406</v>
          </cell>
          <cell r="E3532">
            <v>2</v>
          </cell>
          <cell r="F3532">
            <v>2</v>
          </cell>
        </row>
        <row r="3533">
          <cell r="A3533" t="str">
            <v>WCC051G</v>
          </cell>
          <cell r="B3533">
            <v>3</v>
          </cell>
          <cell r="C3533">
            <v>0</v>
          </cell>
          <cell r="D3533" t="str">
            <v>L406</v>
          </cell>
          <cell r="E3533">
            <v>2</v>
          </cell>
          <cell r="F3533">
            <v>3</v>
          </cell>
        </row>
        <row r="3534">
          <cell r="A3534" t="str">
            <v>WCC071</v>
          </cell>
          <cell r="B3534">
            <v>2</v>
          </cell>
          <cell r="C3534">
            <v>0</v>
          </cell>
          <cell r="D3534" t="str">
            <v>L406</v>
          </cell>
          <cell r="E3534">
            <v>4</v>
          </cell>
          <cell r="F3534">
            <v>4</v>
          </cell>
        </row>
        <row r="3535">
          <cell r="A3535" t="str">
            <v>WCC071</v>
          </cell>
          <cell r="B3535">
            <v>3</v>
          </cell>
          <cell r="C3535">
            <v>0</v>
          </cell>
          <cell r="D3535" t="str">
            <v>L406</v>
          </cell>
          <cell r="E3535">
            <v>1</v>
          </cell>
          <cell r="F3535">
            <v>1</v>
          </cell>
        </row>
        <row r="3536">
          <cell r="A3536" t="str">
            <v>WCC071</v>
          </cell>
          <cell r="B3536">
            <v>4</v>
          </cell>
          <cell r="C3536">
            <v>0</v>
          </cell>
          <cell r="D3536" t="str">
            <v>L406</v>
          </cell>
          <cell r="E3536">
            <v>4</v>
          </cell>
          <cell r="F3536">
            <v>5</v>
          </cell>
        </row>
        <row r="3537">
          <cell r="A3537" t="str">
            <v>WCC071</v>
          </cell>
          <cell r="B3537">
            <v>8</v>
          </cell>
          <cell r="C3537">
            <v>0</v>
          </cell>
          <cell r="D3537" t="str">
            <v>L406</v>
          </cell>
          <cell r="E3537">
            <v>0</v>
          </cell>
          <cell r="F3537">
            <v>2</v>
          </cell>
        </row>
        <row r="3538">
          <cell r="A3538" t="str">
            <v>WCC071</v>
          </cell>
          <cell r="B3538">
            <v>10</v>
          </cell>
          <cell r="C3538">
            <v>0</v>
          </cell>
          <cell r="D3538" t="str">
            <v>L406</v>
          </cell>
          <cell r="E3538">
            <v>2</v>
          </cell>
          <cell r="F3538">
            <v>3</v>
          </cell>
        </row>
        <row r="3539">
          <cell r="A3539" t="str">
            <v>WCC071</v>
          </cell>
          <cell r="B3539">
            <v>16</v>
          </cell>
          <cell r="C3539">
            <v>0</v>
          </cell>
          <cell r="D3539" t="str">
            <v>L406</v>
          </cell>
          <cell r="E3539">
            <v>1</v>
          </cell>
          <cell r="F3539">
            <v>2</v>
          </cell>
        </row>
        <row r="3540">
          <cell r="A3540" t="str">
            <v>WCC071</v>
          </cell>
          <cell r="B3540">
            <v>24</v>
          </cell>
          <cell r="C3540">
            <v>0</v>
          </cell>
          <cell r="D3540" t="str">
            <v>L406</v>
          </cell>
          <cell r="E3540">
            <v>3</v>
          </cell>
          <cell r="F3540">
            <v>6</v>
          </cell>
        </row>
        <row r="3541">
          <cell r="A3541" t="str">
            <v>WCC071</v>
          </cell>
          <cell r="B3541">
            <v>30</v>
          </cell>
          <cell r="C3541">
            <v>0</v>
          </cell>
          <cell r="D3541" t="str">
            <v>L406</v>
          </cell>
          <cell r="E3541">
            <v>6</v>
          </cell>
          <cell r="F3541">
            <v>6</v>
          </cell>
        </row>
        <row r="3542">
          <cell r="A3542" t="str">
            <v>WCC071</v>
          </cell>
          <cell r="B3542">
            <v>36</v>
          </cell>
          <cell r="C3542">
            <v>0</v>
          </cell>
          <cell r="D3542" t="str">
            <v>L406</v>
          </cell>
          <cell r="E3542">
            <v>2</v>
          </cell>
          <cell r="F3542">
            <v>2</v>
          </cell>
        </row>
        <row r="3543">
          <cell r="A3543" t="str">
            <v>WCC071</v>
          </cell>
          <cell r="B3543">
            <v>48</v>
          </cell>
          <cell r="C3543">
            <v>0</v>
          </cell>
          <cell r="D3543" t="str">
            <v>L406</v>
          </cell>
          <cell r="E3543">
            <v>2</v>
          </cell>
          <cell r="F3543">
            <v>2</v>
          </cell>
        </row>
        <row r="3544">
          <cell r="A3544" t="str">
            <v>WCC0A1</v>
          </cell>
          <cell r="B3544">
            <v>20</v>
          </cell>
          <cell r="C3544">
            <v>0</v>
          </cell>
          <cell r="D3544" t="str">
            <v>L406</v>
          </cell>
          <cell r="E3544">
            <v>1</v>
          </cell>
          <cell r="F3544">
            <v>1</v>
          </cell>
        </row>
        <row r="3545">
          <cell r="A3545" t="str">
            <v>WCC0B1</v>
          </cell>
          <cell r="B3545">
            <v>6</v>
          </cell>
          <cell r="C3545">
            <v>0</v>
          </cell>
          <cell r="D3545" t="str">
            <v>L406</v>
          </cell>
          <cell r="E3545">
            <v>1</v>
          </cell>
          <cell r="F3545">
            <v>2</v>
          </cell>
        </row>
        <row r="3546">
          <cell r="A3546" t="str">
            <v>WCC0T1</v>
          </cell>
          <cell r="B3546">
            <v>42</v>
          </cell>
          <cell r="C3546">
            <v>0</v>
          </cell>
          <cell r="D3546" t="str">
            <v>L406</v>
          </cell>
          <cell r="E3546">
            <v>5</v>
          </cell>
          <cell r="F3546">
            <v>5</v>
          </cell>
        </row>
        <row r="3547">
          <cell r="A3547" t="str">
            <v>WCC0U1</v>
          </cell>
          <cell r="B3547">
            <v>42</v>
          </cell>
          <cell r="C3547">
            <v>0</v>
          </cell>
          <cell r="D3547" t="str">
            <v>L406</v>
          </cell>
          <cell r="E3547">
            <v>2</v>
          </cell>
          <cell r="F3547">
            <v>2</v>
          </cell>
        </row>
        <row r="3548">
          <cell r="A3548" t="str">
            <v>WCD031</v>
          </cell>
          <cell r="B3548">
            <v>30</v>
          </cell>
          <cell r="C3548">
            <v>0</v>
          </cell>
          <cell r="D3548" t="str">
            <v>L406</v>
          </cell>
          <cell r="E3548">
            <v>1</v>
          </cell>
          <cell r="F3548">
            <v>1</v>
          </cell>
        </row>
        <row r="3549">
          <cell r="A3549" t="str">
            <v>WCD051</v>
          </cell>
          <cell r="B3549">
            <v>2</v>
          </cell>
          <cell r="C3549">
            <v>0</v>
          </cell>
          <cell r="D3549" t="str">
            <v>L406</v>
          </cell>
          <cell r="E3549">
            <v>6</v>
          </cell>
          <cell r="F3549">
            <v>6</v>
          </cell>
        </row>
        <row r="3550">
          <cell r="A3550" t="str">
            <v>WCD051</v>
          </cell>
          <cell r="B3550">
            <v>3</v>
          </cell>
          <cell r="C3550">
            <v>0</v>
          </cell>
          <cell r="D3550" t="str">
            <v>L406</v>
          </cell>
          <cell r="E3550">
            <v>5</v>
          </cell>
          <cell r="F3550">
            <v>5</v>
          </cell>
        </row>
        <row r="3551">
          <cell r="A3551" t="str">
            <v>WCD051</v>
          </cell>
          <cell r="B3551">
            <v>4</v>
          </cell>
          <cell r="C3551">
            <v>0</v>
          </cell>
          <cell r="D3551" t="str">
            <v>L406</v>
          </cell>
          <cell r="E3551">
            <v>0</v>
          </cell>
          <cell r="F3551">
            <v>6</v>
          </cell>
        </row>
        <row r="3552">
          <cell r="A3552" t="str">
            <v>WCD051</v>
          </cell>
          <cell r="B3552">
            <v>6</v>
          </cell>
          <cell r="C3552">
            <v>0</v>
          </cell>
          <cell r="D3552" t="str">
            <v>L406</v>
          </cell>
          <cell r="E3552">
            <v>4</v>
          </cell>
          <cell r="F3552">
            <v>5</v>
          </cell>
        </row>
        <row r="3553">
          <cell r="A3553" t="str">
            <v>WCD051</v>
          </cell>
          <cell r="B3553">
            <v>10</v>
          </cell>
          <cell r="C3553">
            <v>0</v>
          </cell>
          <cell r="D3553" t="str">
            <v>L406</v>
          </cell>
          <cell r="E3553">
            <v>4</v>
          </cell>
          <cell r="F3553">
            <v>6</v>
          </cell>
        </row>
        <row r="3554">
          <cell r="A3554" t="str">
            <v>WCD051</v>
          </cell>
          <cell r="B3554">
            <v>12</v>
          </cell>
          <cell r="C3554">
            <v>0</v>
          </cell>
          <cell r="D3554" t="str">
            <v>L406</v>
          </cell>
          <cell r="E3554">
            <v>3</v>
          </cell>
          <cell r="F3554">
            <v>3</v>
          </cell>
        </row>
        <row r="3555">
          <cell r="A3555" t="str">
            <v>WCD051</v>
          </cell>
          <cell r="B3555">
            <v>14</v>
          </cell>
          <cell r="C3555">
            <v>0</v>
          </cell>
          <cell r="D3555" t="str">
            <v>L406</v>
          </cell>
          <cell r="E3555">
            <v>6</v>
          </cell>
          <cell r="F3555">
            <v>9</v>
          </cell>
        </row>
        <row r="3556">
          <cell r="A3556" t="str">
            <v>WCD051</v>
          </cell>
          <cell r="B3556">
            <v>16</v>
          </cell>
          <cell r="C3556">
            <v>0</v>
          </cell>
          <cell r="D3556" t="str">
            <v>L406</v>
          </cell>
          <cell r="E3556">
            <v>3</v>
          </cell>
          <cell r="F3556">
            <v>4</v>
          </cell>
        </row>
        <row r="3557">
          <cell r="A3557" t="str">
            <v>WCD051</v>
          </cell>
          <cell r="B3557">
            <v>18</v>
          </cell>
          <cell r="C3557">
            <v>0</v>
          </cell>
          <cell r="D3557" t="str">
            <v>L406</v>
          </cell>
          <cell r="E3557">
            <v>1</v>
          </cell>
          <cell r="F3557">
            <v>1</v>
          </cell>
        </row>
        <row r="3558">
          <cell r="A3558" t="str">
            <v>WCD051</v>
          </cell>
          <cell r="B3558">
            <v>20</v>
          </cell>
          <cell r="C3558">
            <v>0</v>
          </cell>
          <cell r="D3558" t="str">
            <v>L406</v>
          </cell>
          <cell r="E3558">
            <v>4</v>
          </cell>
          <cell r="F3558">
            <v>4</v>
          </cell>
        </row>
        <row r="3559">
          <cell r="A3559" t="str">
            <v>WCD051</v>
          </cell>
          <cell r="B3559">
            <v>24</v>
          </cell>
          <cell r="C3559">
            <v>0</v>
          </cell>
          <cell r="D3559" t="str">
            <v>L406</v>
          </cell>
          <cell r="E3559">
            <v>6</v>
          </cell>
          <cell r="F3559">
            <v>6</v>
          </cell>
        </row>
        <row r="3560">
          <cell r="A3560" t="str">
            <v>WCD051</v>
          </cell>
          <cell r="B3560">
            <v>30</v>
          </cell>
          <cell r="C3560">
            <v>0</v>
          </cell>
          <cell r="D3560" t="str">
            <v>L406</v>
          </cell>
          <cell r="E3560">
            <v>0</v>
          </cell>
          <cell r="F3560">
            <v>1</v>
          </cell>
        </row>
        <row r="3561">
          <cell r="A3561" t="str">
            <v>WCD051</v>
          </cell>
          <cell r="B3561">
            <v>32</v>
          </cell>
          <cell r="C3561">
            <v>0</v>
          </cell>
          <cell r="D3561" t="str">
            <v>L406</v>
          </cell>
          <cell r="E3561">
            <v>1</v>
          </cell>
          <cell r="F3561">
            <v>2</v>
          </cell>
        </row>
        <row r="3562">
          <cell r="A3562" t="str">
            <v>WCD051</v>
          </cell>
          <cell r="B3562">
            <v>36</v>
          </cell>
          <cell r="C3562">
            <v>0</v>
          </cell>
          <cell r="D3562" t="str">
            <v>L406</v>
          </cell>
          <cell r="E3562">
            <v>1</v>
          </cell>
          <cell r="F3562">
            <v>1</v>
          </cell>
        </row>
        <row r="3563">
          <cell r="A3563" t="str">
            <v>WCD071</v>
          </cell>
          <cell r="B3563">
            <v>48</v>
          </cell>
          <cell r="C3563">
            <v>0</v>
          </cell>
          <cell r="D3563" t="str">
            <v>L406</v>
          </cell>
          <cell r="E3563">
            <v>1</v>
          </cell>
          <cell r="F3563">
            <v>1</v>
          </cell>
        </row>
        <row r="3564">
          <cell r="A3564" t="str">
            <v>WCD0N1</v>
          </cell>
          <cell r="B3564">
            <v>30</v>
          </cell>
          <cell r="C3564">
            <v>0</v>
          </cell>
          <cell r="D3564" t="str">
            <v>L406</v>
          </cell>
          <cell r="E3564">
            <v>2</v>
          </cell>
          <cell r="F3564">
            <v>3</v>
          </cell>
        </row>
        <row r="3565">
          <cell r="A3565" t="str">
            <v>WCD0S1</v>
          </cell>
          <cell r="B3565">
            <v>66</v>
          </cell>
          <cell r="C3565">
            <v>0</v>
          </cell>
          <cell r="D3565" t="str">
            <v>L406</v>
          </cell>
          <cell r="E3565">
            <v>0</v>
          </cell>
          <cell r="F3565">
            <v>1</v>
          </cell>
        </row>
        <row r="3566">
          <cell r="A3566" t="str">
            <v>WCD0W1</v>
          </cell>
          <cell r="B3566">
            <v>30</v>
          </cell>
          <cell r="C3566">
            <v>0</v>
          </cell>
          <cell r="D3566" t="str">
            <v>L406</v>
          </cell>
          <cell r="E3566">
            <v>1</v>
          </cell>
          <cell r="F3566">
            <v>1</v>
          </cell>
        </row>
        <row r="3567">
          <cell r="A3567" t="str">
            <v>WCF002</v>
          </cell>
          <cell r="B3567">
            <v>8</v>
          </cell>
          <cell r="C3567">
            <v>0</v>
          </cell>
          <cell r="D3567" t="str">
            <v>L601</v>
          </cell>
          <cell r="E3567">
            <v>6</v>
          </cell>
          <cell r="F3567">
            <v>0</v>
          </cell>
        </row>
        <row r="3568">
          <cell r="A3568" t="str">
            <v>WCF002</v>
          </cell>
          <cell r="B3568">
            <v>14</v>
          </cell>
          <cell r="C3568">
            <v>0</v>
          </cell>
          <cell r="D3568" t="str">
            <v>L601</v>
          </cell>
          <cell r="E3568">
            <v>2</v>
          </cell>
          <cell r="F3568">
            <v>0</v>
          </cell>
        </row>
        <row r="3569">
          <cell r="A3569" t="str">
            <v>WCF002</v>
          </cell>
          <cell r="B3569">
            <v>30</v>
          </cell>
          <cell r="C3569">
            <v>0</v>
          </cell>
          <cell r="D3569" t="str">
            <v>L601</v>
          </cell>
          <cell r="E3569">
            <v>2</v>
          </cell>
          <cell r="F3569">
            <v>0</v>
          </cell>
        </row>
        <row r="3570">
          <cell r="A3570" t="str">
            <v>WCF002</v>
          </cell>
          <cell r="B3570">
            <v>36</v>
          </cell>
          <cell r="C3570">
            <v>0</v>
          </cell>
          <cell r="D3570" t="str">
            <v>L601</v>
          </cell>
          <cell r="E3570">
            <v>6</v>
          </cell>
          <cell r="F3570">
            <v>6</v>
          </cell>
        </row>
        <row r="3571">
          <cell r="A3571" t="str">
            <v>WCL071</v>
          </cell>
          <cell r="B3571">
            <v>2</v>
          </cell>
          <cell r="C3571">
            <v>0</v>
          </cell>
          <cell r="D3571" t="str">
            <v>L407</v>
          </cell>
          <cell r="E3571">
            <v>0</v>
          </cell>
          <cell r="F3571">
            <v>2</v>
          </cell>
        </row>
        <row r="3572">
          <cell r="A3572" t="str">
            <v>WCL071</v>
          </cell>
          <cell r="B3572">
            <v>8</v>
          </cell>
          <cell r="C3572">
            <v>0</v>
          </cell>
          <cell r="D3572" t="str">
            <v>L407</v>
          </cell>
          <cell r="E3572">
            <v>3</v>
          </cell>
          <cell r="F3572">
            <v>4</v>
          </cell>
        </row>
        <row r="3573">
          <cell r="A3573" t="str">
            <v>WCL081</v>
          </cell>
          <cell r="B3573">
            <v>10</v>
          </cell>
          <cell r="C3573">
            <v>0</v>
          </cell>
          <cell r="D3573" t="str">
            <v>L407</v>
          </cell>
          <cell r="E3573">
            <v>0</v>
          </cell>
          <cell r="F3573">
            <v>2</v>
          </cell>
        </row>
        <row r="3574">
          <cell r="A3574" t="str">
            <v>WCL081</v>
          </cell>
          <cell r="B3574">
            <v>12</v>
          </cell>
          <cell r="C3574">
            <v>0</v>
          </cell>
          <cell r="D3574" t="str">
            <v>L407</v>
          </cell>
          <cell r="E3574">
            <v>8</v>
          </cell>
          <cell r="F3574">
            <v>8</v>
          </cell>
        </row>
        <row r="3575">
          <cell r="A3575" t="str">
            <v>WCL081</v>
          </cell>
          <cell r="B3575">
            <v>18</v>
          </cell>
          <cell r="C3575">
            <v>0</v>
          </cell>
          <cell r="D3575" t="str">
            <v>L407</v>
          </cell>
          <cell r="E3575">
            <v>1</v>
          </cell>
          <cell r="F3575">
            <v>1</v>
          </cell>
        </row>
        <row r="3576">
          <cell r="A3576" t="str">
            <v>WCS0H4C</v>
          </cell>
          <cell r="B3576">
            <v>18</v>
          </cell>
          <cell r="C3576">
            <v>0</v>
          </cell>
          <cell r="D3576" t="str">
            <v>L408</v>
          </cell>
          <cell r="E3576">
            <v>1</v>
          </cell>
          <cell r="F3576">
            <v>1</v>
          </cell>
        </row>
        <row r="3577">
          <cell r="A3577" t="str">
            <v>WCS0H4C</v>
          </cell>
          <cell r="B3577">
            <v>24</v>
          </cell>
          <cell r="C3577">
            <v>0</v>
          </cell>
          <cell r="D3577" t="str">
            <v>L408</v>
          </cell>
          <cell r="E3577">
            <v>3</v>
          </cell>
          <cell r="F3577">
            <v>3</v>
          </cell>
        </row>
        <row r="3578">
          <cell r="A3578" t="str">
            <v>WCS0J4</v>
          </cell>
          <cell r="B3578">
            <v>6</v>
          </cell>
          <cell r="C3578">
            <v>0</v>
          </cell>
          <cell r="D3578" t="str">
            <v>L408</v>
          </cell>
          <cell r="E3578">
            <v>1</v>
          </cell>
          <cell r="F3578">
            <v>2</v>
          </cell>
        </row>
        <row r="3579">
          <cell r="A3579" t="str">
            <v>WCS0J4C</v>
          </cell>
          <cell r="B3579">
            <v>2</v>
          </cell>
          <cell r="C3579">
            <v>0</v>
          </cell>
          <cell r="D3579" t="str">
            <v>L408</v>
          </cell>
          <cell r="E3579">
            <v>5</v>
          </cell>
          <cell r="F3579">
            <v>5</v>
          </cell>
        </row>
        <row r="3580">
          <cell r="A3580" t="str">
            <v>WCS0J4C</v>
          </cell>
          <cell r="B3580">
            <v>3</v>
          </cell>
          <cell r="C3580">
            <v>0</v>
          </cell>
          <cell r="D3580" t="str">
            <v>L408</v>
          </cell>
          <cell r="E3580">
            <v>0</v>
          </cell>
          <cell r="F3580">
            <v>2</v>
          </cell>
        </row>
        <row r="3581">
          <cell r="A3581" t="str">
            <v>WCS0J4C</v>
          </cell>
          <cell r="B3581">
            <v>6</v>
          </cell>
          <cell r="C3581">
            <v>0</v>
          </cell>
          <cell r="D3581" t="str">
            <v>L408</v>
          </cell>
          <cell r="E3581">
            <v>5</v>
          </cell>
          <cell r="F3581">
            <v>5</v>
          </cell>
        </row>
        <row r="3582">
          <cell r="A3582" t="str">
            <v>WCS0P3</v>
          </cell>
          <cell r="B3582">
            <v>30</v>
          </cell>
          <cell r="C3582">
            <v>0</v>
          </cell>
          <cell r="D3582" t="str">
            <v>L408</v>
          </cell>
          <cell r="E3582">
            <v>1</v>
          </cell>
          <cell r="F3582">
            <v>1</v>
          </cell>
        </row>
        <row r="3583">
          <cell r="A3583" t="str">
            <v>WCS0P4C</v>
          </cell>
          <cell r="B3583">
            <v>12</v>
          </cell>
          <cell r="C3583">
            <v>0</v>
          </cell>
          <cell r="D3583" t="str">
            <v>L408</v>
          </cell>
          <cell r="E3583">
            <v>2</v>
          </cell>
          <cell r="F3583">
            <v>3</v>
          </cell>
        </row>
        <row r="3584">
          <cell r="A3584" t="str">
            <v>WCS0P4C</v>
          </cell>
          <cell r="B3584">
            <v>16</v>
          </cell>
          <cell r="C3584">
            <v>0</v>
          </cell>
          <cell r="D3584" t="str">
            <v>L408</v>
          </cell>
          <cell r="E3584">
            <v>1</v>
          </cell>
          <cell r="F3584">
            <v>1</v>
          </cell>
        </row>
        <row r="3585">
          <cell r="A3585" t="str">
            <v>WCS0P4C</v>
          </cell>
          <cell r="B3585">
            <v>18</v>
          </cell>
          <cell r="C3585">
            <v>0</v>
          </cell>
          <cell r="D3585" t="str">
            <v>L408</v>
          </cell>
          <cell r="E3585">
            <v>2</v>
          </cell>
          <cell r="F3585">
            <v>2</v>
          </cell>
        </row>
        <row r="3586">
          <cell r="A3586" t="str">
            <v>WCS0P4C</v>
          </cell>
          <cell r="B3586">
            <v>20</v>
          </cell>
          <cell r="C3586">
            <v>0</v>
          </cell>
          <cell r="D3586" t="str">
            <v>L408</v>
          </cell>
          <cell r="E3586">
            <v>1</v>
          </cell>
          <cell r="F3586">
            <v>1</v>
          </cell>
        </row>
        <row r="3587">
          <cell r="A3587" t="str">
            <v>WCS0P4C</v>
          </cell>
          <cell r="B3587">
            <v>24</v>
          </cell>
          <cell r="C3587">
            <v>0</v>
          </cell>
          <cell r="D3587" t="str">
            <v>L408</v>
          </cell>
          <cell r="E3587">
            <v>4</v>
          </cell>
          <cell r="F3587">
            <v>4</v>
          </cell>
        </row>
        <row r="3588">
          <cell r="A3588" t="str">
            <v>WCS0P4C</v>
          </cell>
          <cell r="B3588">
            <v>30</v>
          </cell>
          <cell r="C3588">
            <v>0</v>
          </cell>
          <cell r="D3588" t="str">
            <v>L408</v>
          </cell>
          <cell r="E3588">
            <v>1</v>
          </cell>
          <cell r="F3588">
            <v>2</v>
          </cell>
        </row>
        <row r="3589">
          <cell r="A3589" t="str">
            <v>WCS0P4C</v>
          </cell>
          <cell r="B3589">
            <v>36</v>
          </cell>
          <cell r="C3589">
            <v>0</v>
          </cell>
          <cell r="D3589" t="str">
            <v>L408</v>
          </cell>
          <cell r="E3589">
            <v>0</v>
          </cell>
          <cell r="F3589">
            <v>1</v>
          </cell>
        </row>
        <row r="3590">
          <cell r="A3590" t="str">
            <v>WCS0P4C</v>
          </cell>
          <cell r="B3590">
            <v>48</v>
          </cell>
          <cell r="C3590">
            <v>0</v>
          </cell>
          <cell r="D3590" t="str">
            <v>L408</v>
          </cell>
          <cell r="E3590">
            <v>2</v>
          </cell>
          <cell r="F3590">
            <v>2</v>
          </cell>
        </row>
        <row r="3591">
          <cell r="A3591" t="str">
            <v>WCS0Q4C</v>
          </cell>
          <cell r="B3591">
            <v>14</v>
          </cell>
          <cell r="C3591">
            <v>0</v>
          </cell>
          <cell r="D3591" t="str">
            <v>L408</v>
          </cell>
          <cell r="E3591">
            <v>2</v>
          </cell>
          <cell r="F3591">
            <v>2</v>
          </cell>
        </row>
        <row r="3592">
          <cell r="A3592" t="str">
            <v>WCS0T4C</v>
          </cell>
          <cell r="B3592">
            <v>30</v>
          </cell>
          <cell r="C3592">
            <v>0</v>
          </cell>
          <cell r="D3592" t="str">
            <v>L408</v>
          </cell>
          <cell r="E3592">
            <v>1</v>
          </cell>
          <cell r="F3592">
            <v>1</v>
          </cell>
        </row>
        <row r="3593">
          <cell r="A3593" t="str">
            <v>WDC0S1</v>
          </cell>
          <cell r="B3593">
            <v>48</v>
          </cell>
          <cell r="C3593">
            <v>0</v>
          </cell>
          <cell r="D3593" t="str">
            <v>L406</v>
          </cell>
          <cell r="E3593">
            <v>2</v>
          </cell>
          <cell r="F3593">
            <v>2</v>
          </cell>
        </row>
        <row r="3594">
          <cell r="A3594" t="str">
            <v>WDC0S1</v>
          </cell>
          <cell r="B3594">
            <v>84</v>
          </cell>
          <cell r="C3594">
            <v>0</v>
          </cell>
          <cell r="D3594" t="str">
            <v>L406</v>
          </cell>
          <cell r="E3594">
            <v>0</v>
          </cell>
          <cell r="F3594">
            <v>2</v>
          </cell>
        </row>
        <row r="3595">
          <cell r="A3595" t="str">
            <v>WDD051</v>
          </cell>
          <cell r="B3595">
            <v>30</v>
          </cell>
          <cell r="C3595">
            <v>0</v>
          </cell>
          <cell r="D3595" t="str">
            <v>L406</v>
          </cell>
          <cell r="E3595">
            <v>0</v>
          </cell>
          <cell r="F3595">
            <v>1</v>
          </cell>
        </row>
        <row r="3596">
          <cell r="A3596" t="str">
            <v>WDD051</v>
          </cell>
          <cell r="B3596">
            <v>32</v>
          </cell>
          <cell r="C3596">
            <v>0</v>
          </cell>
          <cell r="D3596" t="str">
            <v>L406</v>
          </cell>
          <cell r="E3596">
            <v>0</v>
          </cell>
          <cell r="F3596">
            <v>1</v>
          </cell>
        </row>
        <row r="3597">
          <cell r="A3597" t="str">
            <v>WFC021</v>
          </cell>
          <cell r="B3597">
            <v>14</v>
          </cell>
          <cell r="C3597">
            <v>0</v>
          </cell>
          <cell r="D3597" t="str">
            <v>L406</v>
          </cell>
          <cell r="E3597">
            <v>1</v>
          </cell>
          <cell r="F3597">
            <v>5</v>
          </cell>
        </row>
        <row r="3598">
          <cell r="A3598" t="str">
            <v>WFC021</v>
          </cell>
          <cell r="B3598">
            <v>16</v>
          </cell>
          <cell r="C3598">
            <v>0</v>
          </cell>
          <cell r="D3598" t="str">
            <v>L406</v>
          </cell>
          <cell r="E3598">
            <v>0</v>
          </cell>
          <cell r="F3598">
            <v>8</v>
          </cell>
        </row>
        <row r="3599">
          <cell r="A3599" t="str">
            <v>WFC021</v>
          </cell>
          <cell r="B3599">
            <v>18</v>
          </cell>
          <cell r="C3599">
            <v>0</v>
          </cell>
          <cell r="D3599" t="str">
            <v>L406</v>
          </cell>
          <cell r="E3599">
            <v>0</v>
          </cell>
          <cell r="F3599">
            <v>4</v>
          </cell>
        </row>
        <row r="3600">
          <cell r="A3600" t="str">
            <v>WFC021</v>
          </cell>
          <cell r="B3600">
            <v>20</v>
          </cell>
          <cell r="C3600">
            <v>0</v>
          </cell>
          <cell r="D3600" t="str">
            <v>L406</v>
          </cell>
          <cell r="E3600">
            <v>4</v>
          </cell>
          <cell r="F3600">
            <v>4</v>
          </cell>
        </row>
        <row r="3601">
          <cell r="A3601" t="str">
            <v>WFC031</v>
          </cell>
          <cell r="B3601">
            <v>10</v>
          </cell>
          <cell r="C3601">
            <v>0</v>
          </cell>
          <cell r="D3601" t="str">
            <v>L406</v>
          </cell>
          <cell r="E3601">
            <v>0</v>
          </cell>
          <cell r="F3601">
            <v>1</v>
          </cell>
        </row>
        <row r="3602">
          <cell r="A3602" t="str">
            <v>WFC031</v>
          </cell>
          <cell r="B3602">
            <v>12</v>
          </cell>
          <cell r="C3602">
            <v>0</v>
          </cell>
          <cell r="D3602" t="str">
            <v>L406</v>
          </cell>
          <cell r="E3602">
            <v>0</v>
          </cell>
          <cell r="F3602">
            <v>2</v>
          </cell>
        </row>
        <row r="3603">
          <cell r="A3603" t="str">
            <v>WFC031</v>
          </cell>
          <cell r="B3603">
            <v>24</v>
          </cell>
          <cell r="C3603">
            <v>0</v>
          </cell>
          <cell r="D3603" t="str">
            <v>L406</v>
          </cell>
          <cell r="E3603">
            <v>0</v>
          </cell>
          <cell r="F3603">
            <v>1</v>
          </cell>
        </row>
        <row r="3604">
          <cell r="A3604" t="str">
            <v>WFC031G</v>
          </cell>
          <cell r="B3604">
            <v>8</v>
          </cell>
          <cell r="C3604">
            <v>0</v>
          </cell>
          <cell r="D3604" t="str">
            <v>L406</v>
          </cell>
          <cell r="E3604">
            <v>1</v>
          </cell>
          <cell r="F3604">
            <v>1</v>
          </cell>
        </row>
        <row r="3605">
          <cell r="A3605" t="str">
            <v>WFC031G</v>
          </cell>
          <cell r="B3605">
            <v>10</v>
          </cell>
          <cell r="C3605">
            <v>0</v>
          </cell>
          <cell r="D3605" t="str">
            <v>L406</v>
          </cell>
          <cell r="E3605">
            <v>6</v>
          </cell>
          <cell r="F3605">
            <v>4</v>
          </cell>
        </row>
        <row r="3606">
          <cell r="A3606" t="str">
            <v>WFC041</v>
          </cell>
          <cell r="B3606">
            <v>14</v>
          </cell>
          <cell r="C3606">
            <v>0</v>
          </cell>
          <cell r="D3606" t="str">
            <v>L406</v>
          </cell>
          <cell r="E3606">
            <v>0</v>
          </cell>
          <cell r="F3606">
            <v>5</v>
          </cell>
        </row>
        <row r="3607">
          <cell r="A3607" t="str">
            <v>WFC041</v>
          </cell>
          <cell r="B3607">
            <v>18</v>
          </cell>
          <cell r="C3607">
            <v>0</v>
          </cell>
          <cell r="D3607" t="str">
            <v>L406</v>
          </cell>
          <cell r="E3607">
            <v>0</v>
          </cell>
          <cell r="F3607">
            <v>2</v>
          </cell>
        </row>
        <row r="3608">
          <cell r="A3608" t="str">
            <v>WFC041</v>
          </cell>
          <cell r="B3608">
            <v>20</v>
          </cell>
          <cell r="C3608">
            <v>0</v>
          </cell>
          <cell r="D3608" t="str">
            <v>L406</v>
          </cell>
          <cell r="E3608">
            <v>3</v>
          </cell>
          <cell r="F3608">
            <v>3</v>
          </cell>
        </row>
        <row r="3609">
          <cell r="A3609" t="str">
            <v>WFC041</v>
          </cell>
          <cell r="B3609">
            <v>24</v>
          </cell>
          <cell r="C3609">
            <v>0</v>
          </cell>
          <cell r="D3609" t="str">
            <v>L406</v>
          </cell>
          <cell r="E3609">
            <v>2</v>
          </cell>
          <cell r="F3609">
            <v>3</v>
          </cell>
        </row>
        <row r="3610">
          <cell r="A3610" t="str">
            <v>WFC051</v>
          </cell>
          <cell r="B3610">
            <v>2</v>
          </cell>
          <cell r="C3610">
            <v>0</v>
          </cell>
          <cell r="D3610" t="str">
            <v>L406</v>
          </cell>
          <cell r="E3610">
            <v>100</v>
          </cell>
          <cell r="F3610">
            <v>81</v>
          </cell>
        </row>
        <row r="3611">
          <cell r="A3611" t="str">
            <v>WFC051</v>
          </cell>
          <cell r="B3611">
            <v>3</v>
          </cell>
          <cell r="C3611">
            <v>0</v>
          </cell>
          <cell r="D3611" t="str">
            <v>L406</v>
          </cell>
          <cell r="E3611">
            <v>63</v>
          </cell>
          <cell r="F3611">
            <v>65</v>
          </cell>
        </row>
        <row r="3612">
          <cell r="A3612" t="str">
            <v>WFC051</v>
          </cell>
          <cell r="B3612">
            <v>4</v>
          </cell>
          <cell r="C3612">
            <v>0</v>
          </cell>
          <cell r="D3612" t="str">
            <v>L406</v>
          </cell>
          <cell r="E3612">
            <v>59</v>
          </cell>
          <cell r="F3612">
            <v>83</v>
          </cell>
        </row>
        <row r="3613">
          <cell r="A3613" t="str">
            <v>WFC051</v>
          </cell>
          <cell r="B3613">
            <v>6</v>
          </cell>
          <cell r="C3613">
            <v>0</v>
          </cell>
          <cell r="D3613" t="str">
            <v>L406</v>
          </cell>
          <cell r="E3613">
            <v>96</v>
          </cell>
          <cell r="F3613">
            <v>116</v>
          </cell>
        </row>
        <row r="3614">
          <cell r="A3614" t="str">
            <v>WFC051</v>
          </cell>
          <cell r="B3614">
            <v>8</v>
          </cell>
          <cell r="C3614">
            <v>0</v>
          </cell>
          <cell r="D3614" t="str">
            <v>L406</v>
          </cell>
          <cell r="E3614">
            <v>41</v>
          </cell>
          <cell r="F3614">
            <v>58</v>
          </cell>
        </row>
        <row r="3615">
          <cell r="A3615" t="str">
            <v>WFC051</v>
          </cell>
          <cell r="B3615">
            <v>10</v>
          </cell>
          <cell r="C3615">
            <v>0</v>
          </cell>
          <cell r="D3615" t="str">
            <v>L406</v>
          </cell>
          <cell r="E3615">
            <v>29</v>
          </cell>
          <cell r="F3615">
            <v>29</v>
          </cell>
        </row>
        <row r="3616">
          <cell r="A3616" t="str">
            <v>WFC051</v>
          </cell>
          <cell r="B3616">
            <v>12</v>
          </cell>
          <cell r="C3616">
            <v>0</v>
          </cell>
          <cell r="D3616" t="str">
            <v>L406</v>
          </cell>
          <cell r="E3616">
            <v>40</v>
          </cell>
          <cell r="F3616">
            <v>52</v>
          </cell>
        </row>
        <row r="3617">
          <cell r="A3617" t="str">
            <v>WFC051</v>
          </cell>
          <cell r="B3617">
            <v>14</v>
          </cell>
          <cell r="C3617">
            <v>0</v>
          </cell>
          <cell r="D3617" t="str">
            <v>L406</v>
          </cell>
          <cell r="E3617">
            <v>12</v>
          </cell>
          <cell r="F3617">
            <v>19</v>
          </cell>
        </row>
        <row r="3618">
          <cell r="A3618" t="str">
            <v>WFC051</v>
          </cell>
          <cell r="B3618">
            <v>16</v>
          </cell>
          <cell r="C3618">
            <v>0</v>
          </cell>
          <cell r="D3618" t="str">
            <v>L406</v>
          </cell>
          <cell r="E3618">
            <v>16</v>
          </cell>
          <cell r="F3618">
            <v>17</v>
          </cell>
        </row>
        <row r="3619">
          <cell r="A3619" t="str">
            <v>WFC051</v>
          </cell>
          <cell r="B3619">
            <v>18</v>
          </cell>
          <cell r="C3619">
            <v>0</v>
          </cell>
          <cell r="D3619" t="str">
            <v>L406</v>
          </cell>
          <cell r="E3619">
            <v>3</v>
          </cell>
          <cell r="F3619">
            <v>6</v>
          </cell>
        </row>
        <row r="3620">
          <cell r="A3620" t="str">
            <v>WFC051</v>
          </cell>
          <cell r="B3620">
            <v>20</v>
          </cell>
          <cell r="C3620">
            <v>0</v>
          </cell>
          <cell r="D3620" t="str">
            <v>L406</v>
          </cell>
          <cell r="E3620">
            <v>34</v>
          </cell>
          <cell r="F3620">
            <v>36</v>
          </cell>
        </row>
        <row r="3621">
          <cell r="A3621" t="str">
            <v>WFC051</v>
          </cell>
          <cell r="B3621">
            <v>24</v>
          </cell>
          <cell r="C3621">
            <v>0</v>
          </cell>
          <cell r="D3621" t="str">
            <v>L406</v>
          </cell>
          <cell r="E3621">
            <v>24</v>
          </cell>
          <cell r="F3621">
            <v>25</v>
          </cell>
        </row>
        <row r="3622">
          <cell r="A3622" t="str">
            <v>WFC051</v>
          </cell>
          <cell r="B3622">
            <v>30</v>
          </cell>
          <cell r="C3622">
            <v>0</v>
          </cell>
          <cell r="D3622" t="str">
            <v>L406</v>
          </cell>
          <cell r="E3622">
            <v>17</v>
          </cell>
          <cell r="F3622">
            <v>17</v>
          </cell>
        </row>
        <row r="3623">
          <cell r="A3623" t="str">
            <v>WFC051</v>
          </cell>
          <cell r="B3623">
            <v>36</v>
          </cell>
          <cell r="C3623">
            <v>0</v>
          </cell>
          <cell r="D3623" t="str">
            <v>L406</v>
          </cell>
          <cell r="E3623">
            <v>1</v>
          </cell>
          <cell r="F3623">
            <v>1</v>
          </cell>
        </row>
        <row r="3624">
          <cell r="A3624" t="str">
            <v>WFC051G</v>
          </cell>
          <cell r="B3624">
            <v>3</v>
          </cell>
          <cell r="C3624">
            <v>0</v>
          </cell>
          <cell r="D3624" t="str">
            <v>L406</v>
          </cell>
          <cell r="E3624">
            <v>32</v>
          </cell>
          <cell r="F3624">
            <v>32</v>
          </cell>
        </row>
        <row r="3625">
          <cell r="A3625" t="str">
            <v>WFC051G</v>
          </cell>
          <cell r="B3625">
            <v>4</v>
          </cell>
          <cell r="C3625">
            <v>0</v>
          </cell>
          <cell r="D3625" t="str">
            <v>L406</v>
          </cell>
          <cell r="E3625">
            <v>11</v>
          </cell>
          <cell r="F3625">
            <v>9</v>
          </cell>
        </row>
        <row r="3626">
          <cell r="A3626" t="str">
            <v>WFC051G</v>
          </cell>
          <cell r="B3626">
            <v>6</v>
          </cell>
          <cell r="C3626">
            <v>0</v>
          </cell>
          <cell r="D3626" t="str">
            <v>L406</v>
          </cell>
          <cell r="E3626">
            <v>4</v>
          </cell>
          <cell r="F3626">
            <v>3</v>
          </cell>
        </row>
        <row r="3627">
          <cell r="A3627" t="str">
            <v>WFC051G</v>
          </cell>
          <cell r="B3627">
            <v>8</v>
          </cell>
          <cell r="C3627">
            <v>0</v>
          </cell>
          <cell r="D3627" t="str">
            <v>L406</v>
          </cell>
          <cell r="E3627">
            <v>0</v>
          </cell>
          <cell r="F3627">
            <v>1</v>
          </cell>
        </row>
        <row r="3628">
          <cell r="A3628" t="str">
            <v>WFC061</v>
          </cell>
          <cell r="B3628">
            <v>20</v>
          </cell>
          <cell r="C3628">
            <v>0</v>
          </cell>
          <cell r="D3628" t="str">
            <v>L406</v>
          </cell>
          <cell r="E3628">
            <v>4</v>
          </cell>
          <cell r="F3628">
            <v>4</v>
          </cell>
        </row>
        <row r="3629">
          <cell r="A3629" t="str">
            <v>WFC071</v>
          </cell>
          <cell r="B3629">
            <v>2</v>
          </cell>
          <cell r="C3629">
            <v>0</v>
          </cell>
          <cell r="D3629" t="str">
            <v>L406</v>
          </cell>
          <cell r="E3629">
            <v>21</v>
          </cell>
          <cell r="F3629">
            <v>48</v>
          </cell>
        </row>
        <row r="3630">
          <cell r="A3630" t="str">
            <v>WFC071</v>
          </cell>
          <cell r="B3630">
            <v>3</v>
          </cell>
          <cell r="C3630">
            <v>0</v>
          </cell>
          <cell r="D3630" t="str">
            <v>L406</v>
          </cell>
          <cell r="E3630">
            <v>1</v>
          </cell>
          <cell r="F3630">
            <v>2</v>
          </cell>
        </row>
        <row r="3631">
          <cell r="A3631" t="str">
            <v>WFC071</v>
          </cell>
          <cell r="B3631">
            <v>4</v>
          </cell>
          <cell r="C3631">
            <v>0</v>
          </cell>
          <cell r="D3631" t="str">
            <v>L406</v>
          </cell>
          <cell r="E3631">
            <v>3</v>
          </cell>
          <cell r="F3631">
            <v>4</v>
          </cell>
        </row>
        <row r="3632">
          <cell r="A3632" t="str">
            <v>WFC071</v>
          </cell>
          <cell r="B3632">
            <v>10</v>
          </cell>
          <cell r="C3632">
            <v>0</v>
          </cell>
          <cell r="D3632" t="str">
            <v>L406</v>
          </cell>
          <cell r="E3632">
            <v>2</v>
          </cell>
          <cell r="F3632">
            <v>4</v>
          </cell>
        </row>
        <row r="3633">
          <cell r="A3633" t="str">
            <v>WFC071</v>
          </cell>
          <cell r="B3633">
            <v>12</v>
          </cell>
          <cell r="C3633">
            <v>0</v>
          </cell>
          <cell r="D3633" t="str">
            <v>L406</v>
          </cell>
          <cell r="E3633">
            <v>0</v>
          </cell>
          <cell r="F3633">
            <v>1</v>
          </cell>
        </row>
        <row r="3634">
          <cell r="A3634" t="str">
            <v>WFC071</v>
          </cell>
          <cell r="B3634">
            <v>14</v>
          </cell>
          <cell r="C3634">
            <v>0</v>
          </cell>
          <cell r="D3634" t="str">
            <v>L406</v>
          </cell>
          <cell r="E3634">
            <v>10</v>
          </cell>
          <cell r="F3634">
            <v>7</v>
          </cell>
        </row>
        <row r="3635">
          <cell r="A3635" t="str">
            <v>WFC071</v>
          </cell>
          <cell r="B3635">
            <v>16</v>
          </cell>
          <cell r="C3635">
            <v>0</v>
          </cell>
          <cell r="D3635" t="str">
            <v>L406</v>
          </cell>
          <cell r="E3635">
            <v>27</v>
          </cell>
          <cell r="F3635">
            <v>32</v>
          </cell>
        </row>
        <row r="3636">
          <cell r="A3636" t="str">
            <v>WFC071</v>
          </cell>
          <cell r="B3636">
            <v>18</v>
          </cell>
          <cell r="C3636">
            <v>0</v>
          </cell>
          <cell r="D3636" t="str">
            <v>L406</v>
          </cell>
          <cell r="E3636">
            <v>0</v>
          </cell>
          <cell r="F3636">
            <v>1</v>
          </cell>
        </row>
        <row r="3637">
          <cell r="A3637" t="str">
            <v>WFC071</v>
          </cell>
          <cell r="B3637">
            <v>20</v>
          </cell>
          <cell r="C3637">
            <v>0</v>
          </cell>
          <cell r="D3637" t="str">
            <v>L406</v>
          </cell>
          <cell r="E3637">
            <v>4</v>
          </cell>
          <cell r="F3637">
            <v>4</v>
          </cell>
        </row>
        <row r="3638">
          <cell r="A3638" t="str">
            <v>WFC071</v>
          </cell>
          <cell r="B3638">
            <v>24</v>
          </cell>
          <cell r="C3638">
            <v>0</v>
          </cell>
          <cell r="D3638" t="str">
            <v>L406</v>
          </cell>
          <cell r="E3638">
            <v>2</v>
          </cell>
          <cell r="F3638">
            <v>2</v>
          </cell>
        </row>
        <row r="3639">
          <cell r="A3639" t="str">
            <v>WFC071</v>
          </cell>
          <cell r="B3639">
            <v>30</v>
          </cell>
          <cell r="C3639">
            <v>0</v>
          </cell>
          <cell r="D3639" t="str">
            <v>L406</v>
          </cell>
          <cell r="E3639">
            <v>7</v>
          </cell>
          <cell r="F3639">
            <v>6</v>
          </cell>
        </row>
        <row r="3640">
          <cell r="A3640" t="str">
            <v>WFC071</v>
          </cell>
          <cell r="B3640">
            <v>36</v>
          </cell>
          <cell r="C3640">
            <v>0</v>
          </cell>
          <cell r="D3640" t="str">
            <v>L406</v>
          </cell>
          <cell r="E3640">
            <v>0</v>
          </cell>
          <cell r="F3640">
            <v>4</v>
          </cell>
        </row>
        <row r="3641">
          <cell r="A3641" t="str">
            <v>WFC0A1</v>
          </cell>
          <cell r="B3641">
            <v>8</v>
          </cell>
          <cell r="C3641">
            <v>0</v>
          </cell>
          <cell r="D3641" t="str">
            <v>L406</v>
          </cell>
          <cell r="E3641">
            <v>2</v>
          </cell>
          <cell r="F3641">
            <v>2</v>
          </cell>
        </row>
        <row r="3642">
          <cell r="A3642" t="str">
            <v>WFC0A1</v>
          </cell>
          <cell r="B3642">
            <v>10</v>
          </cell>
          <cell r="C3642">
            <v>0</v>
          </cell>
          <cell r="D3642" t="str">
            <v>L406</v>
          </cell>
          <cell r="E3642">
            <v>5</v>
          </cell>
          <cell r="F3642">
            <v>5</v>
          </cell>
        </row>
        <row r="3643">
          <cell r="A3643" t="str">
            <v>WFC0A1</v>
          </cell>
          <cell r="B3643">
            <v>12</v>
          </cell>
          <cell r="C3643">
            <v>0</v>
          </cell>
          <cell r="D3643" t="str">
            <v>L406</v>
          </cell>
          <cell r="E3643">
            <v>3</v>
          </cell>
          <cell r="F3643">
            <v>3</v>
          </cell>
        </row>
        <row r="3644">
          <cell r="A3644" t="str">
            <v>WFC0A1</v>
          </cell>
          <cell r="B3644">
            <v>16</v>
          </cell>
          <cell r="C3644">
            <v>0</v>
          </cell>
          <cell r="D3644" t="str">
            <v>L406</v>
          </cell>
          <cell r="E3644">
            <v>2</v>
          </cell>
          <cell r="F3644">
            <v>2</v>
          </cell>
        </row>
        <row r="3645">
          <cell r="A3645" t="str">
            <v>WFC0T1</v>
          </cell>
          <cell r="B3645">
            <v>30</v>
          </cell>
          <cell r="C3645">
            <v>0</v>
          </cell>
          <cell r="D3645" t="str">
            <v>L406</v>
          </cell>
          <cell r="E3645">
            <v>4</v>
          </cell>
          <cell r="F3645">
            <v>8</v>
          </cell>
        </row>
        <row r="3646">
          <cell r="A3646" t="str">
            <v>WFC0T1</v>
          </cell>
          <cell r="B3646">
            <v>42</v>
          </cell>
          <cell r="C3646">
            <v>0</v>
          </cell>
          <cell r="D3646" t="str">
            <v>L406</v>
          </cell>
          <cell r="E3646">
            <v>3</v>
          </cell>
          <cell r="F3646">
            <v>4</v>
          </cell>
        </row>
        <row r="3647">
          <cell r="A3647" t="str">
            <v>WFC0W1</v>
          </cell>
          <cell r="B3647">
            <v>30</v>
          </cell>
          <cell r="C3647">
            <v>0</v>
          </cell>
          <cell r="D3647" t="str">
            <v>L406</v>
          </cell>
          <cell r="E3647">
            <v>5</v>
          </cell>
          <cell r="F3647">
            <v>5</v>
          </cell>
        </row>
        <row r="3648">
          <cell r="A3648" t="str">
            <v>WFD031</v>
          </cell>
          <cell r="B3648">
            <v>24</v>
          </cell>
          <cell r="C3648">
            <v>0</v>
          </cell>
          <cell r="D3648" t="str">
            <v>L406</v>
          </cell>
          <cell r="E3648">
            <v>1</v>
          </cell>
          <cell r="F3648">
            <v>1</v>
          </cell>
        </row>
        <row r="3649">
          <cell r="A3649" t="str">
            <v>WFD031</v>
          </cell>
          <cell r="B3649">
            <v>30</v>
          </cell>
          <cell r="C3649">
            <v>0</v>
          </cell>
          <cell r="D3649" t="str">
            <v>L406</v>
          </cell>
          <cell r="E3649">
            <v>1</v>
          </cell>
          <cell r="F3649">
            <v>1</v>
          </cell>
        </row>
        <row r="3650">
          <cell r="A3650" t="str">
            <v>WFD041</v>
          </cell>
          <cell r="B3650">
            <v>24</v>
          </cell>
          <cell r="C3650">
            <v>0</v>
          </cell>
          <cell r="D3650" t="str">
            <v>L406</v>
          </cell>
          <cell r="E3650">
            <v>2</v>
          </cell>
          <cell r="F3650">
            <v>2</v>
          </cell>
        </row>
        <row r="3651">
          <cell r="A3651" t="str">
            <v>WFD051</v>
          </cell>
          <cell r="B3651">
            <v>2</v>
          </cell>
          <cell r="C3651">
            <v>0</v>
          </cell>
          <cell r="D3651" t="str">
            <v>L406</v>
          </cell>
          <cell r="E3651">
            <v>36</v>
          </cell>
          <cell r="F3651">
            <v>36</v>
          </cell>
        </row>
        <row r="3652">
          <cell r="A3652" t="str">
            <v>WFD051</v>
          </cell>
          <cell r="B3652">
            <v>3</v>
          </cell>
          <cell r="C3652">
            <v>0</v>
          </cell>
          <cell r="D3652" t="str">
            <v>L406</v>
          </cell>
          <cell r="E3652">
            <v>19</v>
          </cell>
          <cell r="F3652">
            <v>20</v>
          </cell>
        </row>
        <row r="3653">
          <cell r="A3653" t="str">
            <v>WFD051</v>
          </cell>
          <cell r="B3653">
            <v>4</v>
          </cell>
          <cell r="C3653">
            <v>0</v>
          </cell>
          <cell r="D3653" t="str">
            <v>L406</v>
          </cell>
          <cell r="E3653">
            <v>50</v>
          </cell>
          <cell r="F3653">
            <v>53</v>
          </cell>
        </row>
        <row r="3654">
          <cell r="A3654" t="str">
            <v>WFD051</v>
          </cell>
          <cell r="B3654">
            <v>6</v>
          </cell>
          <cell r="C3654">
            <v>0</v>
          </cell>
          <cell r="D3654" t="str">
            <v>L406</v>
          </cell>
          <cell r="E3654">
            <v>24</v>
          </cell>
          <cell r="F3654">
            <v>30</v>
          </cell>
        </row>
        <row r="3655">
          <cell r="A3655" t="str">
            <v>WFD051</v>
          </cell>
          <cell r="B3655">
            <v>8</v>
          </cell>
          <cell r="C3655">
            <v>0</v>
          </cell>
          <cell r="D3655" t="str">
            <v>L406</v>
          </cell>
          <cell r="E3655">
            <v>10</v>
          </cell>
          <cell r="F3655">
            <v>13</v>
          </cell>
        </row>
        <row r="3656">
          <cell r="A3656" t="str">
            <v>WFD051</v>
          </cell>
          <cell r="B3656">
            <v>10</v>
          </cell>
          <cell r="C3656">
            <v>0</v>
          </cell>
          <cell r="D3656" t="str">
            <v>L406</v>
          </cell>
          <cell r="E3656">
            <v>15</v>
          </cell>
          <cell r="F3656">
            <v>15</v>
          </cell>
        </row>
        <row r="3657">
          <cell r="A3657" t="str">
            <v>WFD051</v>
          </cell>
          <cell r="B3657">
            <v>12</v>
          </cell>
          <cell r="C3657">
            <v>0</v>
          </cell>
          <cell r="D3657" t="str">
            <v>L406</v>
          </cell>
          <cell r="E3657">
            <v>9</v>
          </cell>
          <cell r="F3657">
            <v>10</v>
          </cell>
        </row>
        <row r="3658">
          <cell r="A3658" t="str">
            <v>WFD051</v>
          </cell>
          <cell r="B3658">
            <v>14</v>
          </cell>
          <cell r="C3658">
            <v>0</v>
          </cell>
          <cell r="D3658" t="str">
            <v>L406</v>
          </cell>
          <cell r="E3658">
            <v>13</v>
          </cell>
          <cell r="F3658">
            <v>13</v>
          </cell>
        </row>
        <row r="3659">
          <cell r="A3659" t="str">
            <v>WFD051</v>
          </cell>
          <cell r="B3659">
            <v>16</v>
          </cell>
          <cell r="C3659">
            <v>0</v>
          </cell>
          <cell r="D3659" t="str">
            <v>L406</v>
          </cell>
          <cell r="E3659">
            <v>12</v>
          </cell>
          <cell r="F3659">
            <v>13</v>
          </cell>
        </row>
        <row r="3660">
          <cell r="A3660" t="str">
            <v>WFD051</v>
          </cell>
          <cell r="B3660">
            <v>18</v>
          </cell>
          <cell r="C3660">
            <v>0</v>
          </cell>
          <cell r="D3660" t="str">
            <v>L406</v>
          </cell>
          <cell r="E3660">
            <v>4</v>
          </cell>
          <cell r="F3660">
            <v>5</v>
          </cell>
        </row>
        <row r="3661">
          <cell r="A3661" t="str">
            <v>WFD051</v>
          </cell>
          <cell r="B3661">
            <v>20</v>
          </cell>
          <cell r="C3661">
            <v>0</v>
          </cell>
          <cell r="D3661" t="str">
            <v>L406</v>
          </cell>
          <cell r="E3661">
            <v>6</v>
          </cell>
          <cell r="F3661">
            <v>8</v>
          </cell>
        </row>
        <row r="3662">
          <cell r="A3662" t="str">
            <v>WFD051</v>
          </cell>
          <cell r="B3662">
            <v>24</v>
          </cell>
          <cell r="C3662">
            <v>0</v>
          </cell>
          <cell r="D3662" t="str">
            <v>L406</v>
          </cell>
          <cell r="E3662">
            <v>6</v>
          </cell>
          <cell r="F3662">
            <v>7</v>
          </cell>
        </row>
        <row r="3663">
          <cell r="A3663" t="str">
            <v>WFD051</v>
          </cell>
          <cell r="B3663">
            <v>30</v>
          </cell>
          <cell r="C3663">
            <v>0</v>
          </cell>
          <cell r="D3663" t="str">
            <v>L406</v>
          </cell>
          <cell r="E3663">
            <v>0</v>
          </cell>
          <cell r="F3663">
            <v>1</v>
          </cell>
        </row>
        <row r="3664">
          <cell r="A3664" t="str">
            <v>WFD051</v>
          </cell>
          <cell r="B3664">
            <v>36</v>
          </cell>
          <cell r="C3664">
            <v>0</v>
          </cell>
          <cell r="D3664" t="str">
            <v>L406</v>
          </cell>
          <cell r="E3664">
            <v>1</v>
          </cell>
          <cell r="F3664">
            <v>2</v>
          </cell>
        </row>
        <row r="3665">
          <cell r="A3665" t="str">
            <v>WFD071</v>
          </cell>
          <cell r="B3665">
            <v>42</v>
          </cell>
          <cell r="C3665">
            <v>0</v>
          </cell>
          <cell r="D3665" t="str">
            <v>L406</v>
          </cell>
          <cell r="E3665">
            <v>1</v>
          </cell>
          <cell r="F3665">
            <v>1</v>
          </cell>
        </row>
        <row r="3666">
          <cell r="A3666" t="str">
            <v>WFD0N1</v>
          </cell>
          <cell r="B3666">
            <v>30</v>
          </cell>
          <cell r="C3666">
            <v>0</v>
          </cell>
          <cell r="D3666" t="str">
            <v>L406</v>
          </cell>
          <cell r="E3666">
            <v>12</v>
          </cell>
          <cell r="F3666">
            <v>12</v>
          </cell>
        </row>
        <row r="3667">
          <cell r="A3667" t="str">
            <v>WFD0S1</v>
          </cell>
          <cell r="B3667">
            <v>60</v>
          </cell>
          <cell r="C3667">
            <v>0</v>
          </cell>
          <cell r="D3667" t="str">
            <v>L406</v>
          </cell>
          <cell r="E3667">
            <v>1</v>
          </cell>
          <cell r="F3667">
            <v>1</v>
          </cell>
        </row>
        <row r="3668">
          <cell r="A3668" t="str">
            <v>WFD0W1</v>
          </cell>
          <cell r="B3668">
            <v>30</v>
          </cell>
          <cell r="C3668">
            <v>0</v>
          </cell>
          <cell r="D3668" t="str">
            <v>L406</v>
          </cell>
          <cell r="E3668">
            <v>4</v>
          </cell>
          <cell r="F3668">
            <v>4</v>
          </cell>
        </row>
        <row r="3669">
          <cell r="A3669" t="str">
            <v>WFF002</v>
          </cell>
          <cell r="B3669">
            <v>3</v>
          </cell>
          <cell r="C3669">
            <v>0</v>
          </cell>
          <cell r="D3669" t="str">
            <v>L601</v>
          </cell>
          <cell r="E3669">
            <v>3</v>
          </cell>
          <cell r="F3669">
            <v>3</v>
          </cell>
        </row>
        <row r="3670">
          <cell r="A3670" t="str">
            <v>WFF002</v>
          </cell>
          <cell r="B3670">
            <v>4</v>
          </cell>
          <cell r="C3670">
            <v>0</v>
          </cell>
          <cell r="D3670" t="str">
            <v>L601</v>
          </cell>
          <cell r="E3670">
            <v>1</v>
          </cell>
          <cell r="F3670">
            <v>0</v>
          </cell>
        </row>
        <row r="3671">
          <cell r="A3671" t="str">
            <v>WFF002</v>
          </cell>
          <cell r="B3671">
            <v>8</v>
          </cell>
          <cell r="C3671">
            <v>0</v>
          </cell>
          <cell r="D3671" t="str">
            <v>L601</v>
          </cell>
          <cell r="E3671">
            <v>1</v>
          </cell>
          <cell r="F3671">
            <v>3</v>
          </cell>
        </row>
        <row r="3672">
          <cell r="A3672" t="str">
            <v>WFF002</v>
          </cell>
          <cell r="B3672">
            <v>10</v>
          </cell>
          <cell r="C3672">
            <v>0</v>
          </cell>
          <cell r="D3672" t="str">
            <v>L601</v>
          </cell>
          <cell r="E3672">
            <v>0</v>
          </cell>
          <cell r="F3672">
            <v>9</v>
          </cell>
        </row>
        <row r="3673">
          <cell r="A3673" t="str">
            <v>WFF002</v>
          </cell>
          <cell r="B3673">
            <v>12</v>
          </cell>
          <cell r="C3673">
            <v>0</v>
          </cell>
          <cell r="D3673" t="str">
            <v>L601</v>
          </cell>
          <cell r="E3673">
            <v>2</v>
          </cell>
          <cell r="F3673">
            <v>1</v>
          </cell>
        </row>
        <row r="3674">
          <cell r="A3674" t="str">
            <v>WFF002</v>
          </cell>
          <cell r="B3674">
            <v>14</v>
          </cell>
          <cell r="C3674">
            <v>0</v>
          </cell>
          <cell r="D3674" t="str">
            <v>L601</v>
          </cell>
          <cell r="E3674">
            <v>2</v>
          </cell>
          <cell r="F3674">
            <v>0</v>
          </cell>
        </row>
        <row r="3675">
          <cell r="A3675" t="str">
            <v>WFF002</v>
          </cell>
          <cell r="B3675">
            <v>16</v>
          </cell>
          <cell r="C3675">
            <v>0</v>
          </cell>
          <cell r="D3675" t="str">
            <v>L601</v>
          </cell>
          <cell r="E3675">
            <v>7</v>
          </cell>
          <cell r="F3675">
            <v>7</v>
          </cell>
        </row>
        <row r="3676">
          <cell r="A3676" t="str">
            <v>WFF002</v>
          </cell>
          <cell r="B3676">
            <v>18</v>
          </cell>
          <cell r="C3676">
            <v>0</v>
          </cell>
          <cell r="D3676" t="str">
            <v>L601</v>
          </cell>
          <cell r="E3676">
            <v>6</v>
          </cell>
          <cell r="F3676">
            <v>6</v>
          </cell>
        </row>
        <row r="3677">
          <cell r="A3677" t="str">
            <v>WFF002</v>
          </cell>
          <cell r="B3677">
            <v>24</v>
          </cell>
          <cell r="C3677">
            <v>0</v>
          </cell>
          <cell r="D3677" t="str">
            <v>L601</v>
          </cell>
          <cell r="E3677">
            <v>4</v>
          </cell>
          <cell r="F3677">
            <v>6</v>
          </cell>
        </row>
        <row r="3678">
          <cell r="A3678" t="str">
            <v>WFF002</v>
          </cell>
          <cell r="B3678">
            <v>30</v>
          </cell>
          <cell r="C3678">
            <v>0</v>
          </cell>
          <cell r="D3678" t="str">
            <v>L601</v>
          </cell>
          <cell r="E3678">
            <v>23</v>
          </cell>
          <cell r="F3678">
            <v>20</v>
          </cell>
        </row>
        <row r="3679">
          <cell r="A3679" t="str">
            <v>WFL071</v>
          </cell>
          <cell r="B3679">
            <v>2</v>
          </cell>
          <cell r="C3679">
            <v>0</v>
          </cell>
          <cell r="D3679" t="str">
            <v>L407</v>
          </cell>
          <cell r="E3679">
            <v>5</v>
          </cell>
          <cell r="F3679">
            <v>5</v>
          </cell>
        </row>
        <row r="3680">
          <cell r="A3680" t="str">
            <v>WFL071</v>
          </cell>
          <cell r="B3680">
            <v>3</v>
          </cell>
          <cell r="C3680">
            <v>0</v>
          </cell>
          <cell r="D3680" t="str">
            <v>L407</v>
          </cell>
          <cell r="E3680">
            <v>0</v>
          </cell>
          <cell r="F3680">
            <v>3</v>
          </cell>
        </row>
        <row r="3681">
          <cell r="A3681" t="str">
            <v>WFL071</v>
          </cell>
          <cell r="B3681">
            <v>4</v>
          </cell>
          <cell r="C3681">
            <v>0</v>
          </cell>
          <cell r="D3681" t="str">
            <v>L407</v>
          </cell>
          <cell r="E3681">
            <v>0</v>
          </cell>
          <cell r="F3681">
            <v>2</v>
          </cell>
        </row>
        <row r="3682">
          <cell r="A3682" t="str">
            <v>WFL071</v>
          </cell>
          <cell r="B3682">
            <v>6</v>
          </cell>
          <cell r="C3682">
            <v>0</v>
          </cell>
          <cell r="D3682" t="str">
            <v>L407</v>
          </cell>
          <cell r="E3682">
            <v>0</v>
          </cell>
          <cell r="F3682">
            <v>2</v>
          </cell>
        </row>
        <row r="3683">
          <cell r="A3683" t="str">
            <v>WFL071</v>
          </cell>
          <cell r="B3683">
            <v>8</v>
          </cell>
          <cell r="C3683">
            <v>0</v>
          </cell>
          <cell r="D3683" t="str">
            <v>L407</v>
          </cell>
          <cell r="E3683">
            <v>2</v>
          </cell>
          <cell r="F3683">
            <v>2</v>
          </cell>
        </row>
        <row r="3684">
          <cell r="A3684" t="str">
            <v>WFL081</v>
          </cell>
          <cell r="B3684">
            <v>12</v>
          </cell>
          <cell r="C3684">
            <v>0</v>
          </cell>
          <cell r="D3684" t="str">
            <v>L407</v>
          </cell>
          <cell r="E3684">
            <v>7</v>
          </cell>
          <cell r="F3684">
            <v>8</v>
          </cell>
        </row>
        <row r="3685">
          <cell r="A3685" t="str">
            <v>WFL081</v>
          </cell>
          <cell r="B3685">
            <v>20</v>
          </cell>
          <cell r="C3685">
            <v>0</v>
          </cell>
          <cell r="D3685" t="str">
            <v>L407</v>
          </cell>
          <cell r="E3685">
            <v>4</v>
          </cell>
          <cell r="F3685">
            <v>4</v>
          </cell>
        </row>
        <row r="3686">
          <cell r="A3686" t="str">
            <v>WFL081</v>
          </cell>
          <cell r="B3686">
            <v>24</v>
          </cell>
          <cell r="C3686">
            <v>0</v>
          </cell>
          <cell r="D3686" t="str">
            <v>L407</v>
          </cell>
          <cell r="E3686">
            <v>11</v>
          </cell>
          <cell r="F3686">
            <v>11</v>
          </cell>
        </row>
        <row r="3687">
          <cell r="A3687" t="str">
            <v>WFL0A1A</v>
          </cell>
          <cell r="B3687">
            <v>20</v>
          </cell>
          <cell r="C3687">
            <v>0</v>
          </cell>
          <cell r="D3687" t="str">
            <v>L407</v>
          </cell>
          <cell r="E3687">
            <v>2</v>
          </cell>
          <cell r="F3687">
            <v>2</v>
          </cell>
        </row>
        <row r="3688">
          <cell r="A3688" t="str">
            <v>WFS0H3</v>
          </cell>
          <cell r="B3688">
            <v>24</v>
          </cell>
          <cell r="C3688">
            <v>0</v>
          </cell>
          <cell r="D3688" t="str">
            <v>L408</v>
          </cell>
          <cell r="E3688">
            <v>3</v>
          </cell>
          <cell r="F3688">
            <v>3</v>
          </cell>
        </row>
        <row r="3689">
          <cell r="A3689" t="str">
            <v>WFS0H4</v>
          </cell>
          <cell r="B3689">
            <v>8</v>
          </cell>
          <cell r="C3689">
            <v>0</v>
          </cell>
          <cell r="D3689" t="str">
            <v>L408</v>
          </cell>
          <cell r="E3689">
            <v>3</v>
          </cell>
          <cell r="F3689">
            <v>4</v>
          </cell>
        </row>
        <row r="3690">
          <cell r="A3690" t="str">
            <v>WFS0H4</v>
          </cell>
          <cell r="B3690">
            <v>12</v>
          </cell>
          <cell r="C3690">
            <v>0</v>
          </cell>
          <cell r="D3690" t="str">
            <v>L408</v>
          </cell>
          <cell r="E3690">
            <v>5</v>
          </cell>
          <cell r="F3690">
            <v>6</v>
          </cell>
        </row>
        <row r="3691">
          <cell r="A3691" t="str">
            <v>WFS0H4C</v>
          </cell>
          <cell r="B3691">
            <v>10</v>
          </cell>
          <cell r="C3691">
            <v>0</v>
          </cell>
          <cell r="D3691" t="str">
            <v>L408</v>
          </cell>
          <cell r="E3691">
            <v>0</v>
          </cell>
          <cell r="F3691">
            <v>2</v>
          </cell>
        </row>
        <row r="3692">
          <cell r="A3692" t="str">
            <v>WFS0H4C</v>
          </cell>
          <cell r="B3692">
            <v>16</v>
          </cell>
          <cell r="C3692">
            <v>0</v>
          </cell>
          <cell r="D3692" t="str">
            <v>L408</v>
          </cell>
          <cell r="E3692">
            <v>2</v>
          </cell>
          <cell r="F3692">
            <v>2</v>
          </cell>
        </row>
        <row r="3693">
          <cell r="A3693" t="str">
            <v>WFS0H4C</v>
          </cell>
          <cell r="B3693">
            <v>20</v>
          </cell>
          <cell r="C3693">
            <v>0</v>
          </cell>
          <cell r="D3693" t="str">
            <v>L408</v>
          </cell>
          <cell r="E3693">
            <v>1</v>
          </cell>
          <cell r="F3693">
            <v>2</v>
          </cell>
        </row>
        <row r="3694">
          <cell r="A3694" t="str">
            <v>WFS0H4C</v>
          </cell>
          <cell r="B3694">
            <v>24</v>
          </cell>
          <cell r="C3694">
            <v>0</v>
          </cell>
          <cell r="D3694" t="str">
            <v>L408</v>
          </cell>
          <cell r="E3694">
            <v>4</v>
          </cell>
          <cell r="F3694">
            <v>4</v>
          </cell>
        </row>
        <row r="3695">
          <cell r="A3695" t="str">
            <v>WFS0J3</v>
          </cell>
          <cell r="B3695">
            <v>2</v>
          </cell>
          <cell r="C3695">
            <v>0</v>
          </cell>
          <cell r="D3695" t="str">
            <v>L408</v>
          </cell>
          <cell r="E3695">
            <v>0</v>
          </cell>
          <cell r="F3695">
            <v>3</v>
          </cell>
        </row>
        <row r="3696">
          <cell r="A3696" t="str">
            <v>WFS0J4</v>
          </cell>
          <cell r="B3696">
            <v>0.75</v>
          </cell>
          <cell r="C3696">
            <v>0</v>
          </cell>
          <cell r="D3696" t="str">
            <v>L408</v>
          </cell>
          <cell r="E3696">
            <v>0</v>
          </cell>
          <cell r="F3696">
            <v>6</v>
          </cell>
        </row>
        <row r="3697">
          <cell r="A3697" t="str">
            <v>WFS0J4</v>
          </cell>
          <cell r="B3697">
            <v>1</v>
          </cell>
          <cell r="C3697">
            <v>0</v>
          </cell>
          <cell r="D3697" t="str">
            <v>L408</v>
          </cell>
          <cell r="E3697">
            <v>8</v>
          </cell>
          <cell r="F3697">
            <v>11</v>
          </cell>
        </row>
        <row r="3698">
          <cell r="A3698" t="str">
            <v>WFS0J4</v>
          </cell>
          <cell r="B3698">
            <v>1.5</v>
          </cell>
          <cell r="C3698">
            <v>0</v>
          </cell>
          <cell r="D3698" t="str">
            <v>L408</v>
          </cell>
          <cell r="E3698">
            <v>1</v>
          </cell>
          <cell r="F3698">
            <v>3</v>
          </cell>
        </row>
        <row r="3699">
          <cell r="A3699" t="str">
            <v>WFS0J4</v>
          </cell>
          <cell r="B3699">
            <v>2</v>
          </cell>
          <cell r="C3699">
            <v>0</v>
          </cell>
          <cell r="D3699" t="str">
            <v>L408</v>
          </cell>
          <cell r="E3699">
            <v>10</v>
          </cell>
          <cell r="F3699">
            <v>10</v>
          </cell>
        </row>
        <row r="3700">
          <cell r="A3700" t="str">
            <v>WFS0J4</v>
          </cell>
          <cell r="B3700">
            <v>3</v>
          </cell>
          <cell r="C3700">
            <v>0</v>
          </cell>
          <cell r="D3700" t="str">
            <v>L408</v>
          </cell>
          <cell r="E3700">
            <v>6</v>
          </cell>
          <cell r="F3700">
            <v>6</v>
          </cell>
        </row>
        <row r="3701">
          <cell r="A3701" t="str">
            <v>WFS0J4</v>
          </cell>
          <cell r="B3701">
            <v>4</v>
          </cell>
          <cell r="C3701">
            <v>0</v>
          </cell>
          <cell r="D3701" t="str">
            <v>L408</v>
          </cell>
          <cell r="E3701">
            <v>4</v>
          </cell>
          <cell r="F3701">
            <v>4</v>
          </cell>
        </row>
        <row r="3702">
          <cell r="A3702" t="str">
            <v>WFS0J4</v>
          </cell>
          <cell r="B3702">
            <v>6</v>
          </cell>
          <cell r="C3702">
            <v>0</v>
          </cell>
          <cell r="D3702" t="str">
            <v>L408</v>
          </cell>
          <cell r="E3702">
            <v>2</v>
          </cell>
          <cell r="F3702">
            <v>3</v>
          </cell>
        </row>
        <row r="3703">
          <cell r="A3703" t="str">
            <v>WFS0J4C</v>
          </cell>
          <cell r="B3703">
            <v>2</v>
          </cell>
          <cell r="C3703">
            <v>0</v>
          </cell>
          <cell r="D3703" t="str">
            <v>L408</v>
          </cell>
          <cell r="E3703">
            <v>50</v>
          </cell>
          <cell r="F3703">
            <v>30</v>
          </cell>
        </row>
        <row r="3704">
          <cell r="A3704" t="str">
            <v>WFS0J4C</v>
          </cell>
          <cell r="B3704">
            <v>3</v>
          </cell>
          <cell r="C3704">
            <v>0</v>
          </cell>
          <cell r="D3704" t="str">
            <v>L408</v>
          </cell>
          <cell r="E3704">
            <v>14</v>
          </cell>
          <cell r="F3704">
            <v>21</v>
          </cell>
        </row>
        <row r="3705">
          <cell r="A3705" t="str">
            <v>WFS0J4C</v>
          </cell>
          <cell r="B3705">
            <v>4</v>
          </cell>
          <cell r="C3705">
            <v>0</v>
          </cell>
          <cell r="D3705" t="str">
            <v>L408</v>
          </cell>
          <cell r="E3705">
            <v>47</v>
          </cell>
          <cell r="F3705">
            <v>44</v>
          </cell>
        </row>
        <row r="3706">
          <cell r="A3706" t="str">
            <v>WFS0J4C</v>
          </cell>
          <cell r="B3706">
            <v>6</v>
          </cell>
          <cell r="C3706">
            <v>0</v>
          </cell>
          <cell r="D3706" t="str">
            <v>L408</v>
          </cell>
          <cell r="E3706">
            <v>5</v>
          </cell>
          <cell r="F3706">
            <v>11</v>
          </cell>
        </row>
        <row r="3707">
          <cell r="A3707" t="str">
            <v>WFS0J4C</v>
          </cell>
          <cell r="B3707">
            <v>8</v>
          </cell>
          <cell r="C3707">
            <v>0</v>
          </cell>
          <cell r="D3707" t="str">
            <v>L408</v>
          </cell>
          <cell r="E3707">
            <v>6</v>
          </cell>
          <cell r="F3707">
            <v>5</v>
          </cell>
        </row>
        <row r="3708">
          <cell r="A3708" t="str">
            <v>WFS0J4C</v>
          </cell>
          <cell r="B3708">
            <v>10</v>
          </cell>
          <cell r="C3708">
            <v>0</v>
          </cell>
          <cell r="D3708" t="str">
            <v>L408</v>
          </cell>
          <cell r="E3708">
            <v>1</v>
          </cell>
          <cell r="F3708">
            <v>1</v>
          </cell>
        </row>
        <row r="3709">
          <cell r="A3709" t="str">
            <v>WFS0N4C</v>
          </cell>
          <cell r="B3709">
            <v>24</v>
          </cell>
          <cell r="C3709">
            <v>0</v>
          </cell>
          <cell r="D3709" t="str">
            <v>L408</v>
          </cell>
          <cell r="E3709">
            <v>3</v>
          </cell>
          <cell r="F3709">
            <v>3</v>
          </cell>
        </row>
        <row r="3710">
          <cell r="A3710" t="str">
            <v>WFS0P3</v>
          </cell>
          <cell r="B3710">
            <v>30</v>
          </cell>
          <cell r="C3710">
            <v>0</v>
          </cell>
          <cell r="D3710" t="str">
            <v>L408</v>
          </cell>
          <cell r="E3710">
            <v>1</v>
          </cell>
          <cell r="F3710">
            <v>1</v>
          </cell>
        </row>
        <row r="3711">
          <cell r="A3711" t="str">
            <v>WFS0P4C</v>
          </cell>
          <cell r="B3711">
            <v>8</v>
          </cell>
          <cell r="C3711">
            <v>0</v>
          </cell>
          <cell r="D3711" t="str">
            <v>L408</v>
          </cell>
          <cell r="E3711">
            <v>10</v>
          </cell>
          <cell r="F3711">
            <v>13</v>
          </cell>
        </row>
        <row r="3712">
          <cell r="A3712" t="str">
            <v>WFS0P4C</v>
          </cell>
          <cell r="B3712">
            <v>10</v>
          </cell>
          <cell r="C3712">
            <v>0</v>
          </cell>
          <cell r="D3712" t="str">
            <v>L408</v>
          </cell>
          <cell r="E3712">
            <v>10</v>
          </cell>
          <cell r="F3712">
            <v>10</v>
          </cell>
        </row>
        <row r="3713">
          <cell r="A3713" t="str">
            <v>WFS0P4C</v>
          </cell>
          <cell r="B3713">
            <v>12</v>
          </cell>
          <cell r="C3713">
            <v>0</v>
          </cell>
          <cell r="D3713" t="str">
            <v>L408</v>
          </cell>
          <cell r="E3713">
            <v>16</v>
          </cell>
          <cell r="F3713">
            <v>16</v>
          </cell>
        </row>
        <row r="3714">
          <cell r="A3714" t="str">
            <v>WFS0P4C</v>
          </cell>
          <cell r="B3714">
            <v>14</v>
          </cell>
          <cell r="C3714">
            <v>0</v>
          </cell>
          <cell r="D3714" t="str">
            <v>L408</v>
          </cell>
          <cell r="E3714">
            <v>1</v>
          </cell>
          <cell r="F3714">
            <v>6</v>
          </cell>
        </row>
        <row r="3715">
          <cell r="A3715" t="str">
            <v>WFS0P4C</v>
          </cell>
          <cell r="B3715">
            <v>16</v>
          </cell>
          <cell r="C3715">
            <v>0</v>
          </cell>
          <cell r="D3715" t="str">
            <v>L408</v>
          </cell>
          <cell r="E3715">
            <v>2</v>
          </cell>
          <cell r="F3715">
            <v>2</v>
          </cell>
        </row>
        <row r="3716">
          <cell r="A3716" t="str">
            <v>WFS0P4C</v>
          </cell>
          <cell r="B3716">
            <v>18</v>
          </cell>
          <cell r="C3716">
            <v>0</v>
          </cell>
          <cell r="D3716" t="str">
            <v>L408</v>
          </cell>
          <cell r="E3716">
            <v>1</v>
          </cell>
          <cell r="F3716">
            <v>3</v>
          </cell>
        </row>
        <row r="3717">
          <cell r="A3717" t="str">
            <v>WFS0P4C</v>
          </cell>
          <cell r="B3717">
            <v>20</v>
          </cell>
          <cell r="C3717">
            <v>0</v>
          </cell>
          <cell r="D3717" t="str">
            <v>L408</v>
          </cell>
          <cell r="E3717">
            <v>3</v>
          </cell>
          <cell r="F3717">
            <v>3</v>
          </cell>
        </row>
        <row r="3718">
          <cell r="A3718" t="str">
            <v>WFS0P4C</v>
          </cell>
          <cell r="B3718">
            <v>24</v>
          </cell>
          <cell r="C3718">
            <v>0</v>
          </cell>
          <cell r="D3718" t="str">
            <v>L408</v>
          </cell>
          <cell r="E3718">
            <v>5</v>
          </cell>
          <cell r="F3718">
            <v>5</v>
          </cell>
        </row>
        <row r="3719">
          <cell r="A3719" t="str">
            <v>WFS0P4C</v>
          </cell>
          <cell r="B3719">
            <v>30</v>
          </cell>
          <cell r="C3719">
            <v>0</v>
          </cell>
          <cell r="D3719" t="str">
            <v>L408</v>
          </cell>
          <cell r="E3719">
            <v>2</v>
          </cell>
          <cell r="F3719">
            <v>2</v>
          </cell>
        </row>
        <row r="3720">
          <cell r="A3720" t="str">
            <v>WFS0P4C</v>
          </cell>
          <cell r="B3720">
            <v>48</v>
          </cell>
          <cell r="C3720">
            <v>0</v>
          </cell>
          <cell r="D3720" t="str">
            <v>L408</v>
          </cell>
          <cell r="E3720">
            <v>7</v>
          </cell>
          <cell r="F3720">
            <v>7</v>
          </cell>
        </row>
        <row r="3721">
          <cell r="A3721" t="str">
            <v>WFS0Q4C</v>
          </cell>
          <cell r="B3721">
            <v>12</v>
          </cell>
          <cell r="C3721">
            <v>0</v>
          </cell>
          <cell r="D3721" t="str">
            <v>L408</v>
          </cell>
          <cell r="E3721">
            <v>2</v>
          </cell>
          <cell r="F3721">
            <v>2</v>
          </cell>
        </row>
        <row r="3722">
          <cell r="A3722" t="str">
            <v>WFS0R3</v>
          </cell>
          <cell r="B3722">
            <v>14</v>
          </cell>
          <cell r="C3722">
            <v>0</v>
          </cell>
          <cell r="D3722" t="str">
            <v>L408</v>
          </cell>
          <cell r="E3722">
            <v>2</v>
          </cell>
          <cell r="F3722">
            <v>2</v>
          </cell>
        </row>
        <row r="3723">
          <cell r="A3723" t="str">
            <v>WFS0R3</v>
          </cell>
          <cell r="B3723">
            <v>24</v>
          </cell>
          <cell r="C3723">
            <v>0</v>
          </cell>
          <cell r="D3723" t="str">
            <v>L408</v>
          </cell>
          <cell r="E3723">
            <v>1</v>
          </cell>
          <cell r="F3723">
            <v>1</v>
          </cell>
        </row>
        <row r="3724">
          <cell r="A3724" t="str">
            <v>WFS0S4C</v>
          </cell>
          <cell r="B3724">
            <v>12</v>
          </cell>
          <cell r="C3724">
            <v>0</v>
          </cell>
          <cell r="D3724" t="str">
            <v>L408</v>
          </cell>
          <cell r="E3724">
            <v>1</v>
          </cell>
          <cell r="F3724">
            <v>1</v>
          </cell>
        </row>
        <row r="3725">
          <cell r="A3725" t="str">
            <v>WFS0S4C</v>
          </cell>
          <cell r="B3725">
            <v>18</v>
          </cell>
          <cell r="C3725">
            <v>0</v>
          </cell>
          <cell r="D3725" t="str">
            <v>L408</v>
          </cell>
          <cell r="E3725">
            <v>2</v>
          </cell>
          <cell r="F3725">
            <v>2</v>
          </cell>
        </row>
        <row r="3726">
          <cell r="A3726" t="str">
            <v>WFS0Y4C</v>
          </cell>
          <cell r="B3726">
            <v>20</v>
          </cell>
          <cell r="C3726">
            <v>0</v>
          </cell>
          <cell r="D3726" t="str">
            <v>L408</v>
          </cell>
          <cell r="E3726">
            <v>1</v>
          </cell>
          <cell r="F3726">
            <v>1</v>
          </cell>
        </row>
        <row r="3727">
          <cell r="A3727" t="str">
            <v>WFS0Y4C</v>
          </cell>
          <cell r="B3727">
            <v>24</v>
          </cell>
          <cell r="C3727">
            <v>0</v>
          </cell>
          <cell r="D3727" t="str">
            <v>L408</v>
          </cell>
          <cell r="E3727">
            <v>5</v>
          </cell>
          <cell r="F3727">
            <v>5</v>
          </cell>
        </row>
        <row r="3728">
          <cell r="A3728" t="str">
            <v>WGC0S1</v>
          </cell>
          <cell r="B3728">
            <v>48</v>
          </cell>
          <cell r="C3728">
            <v>0</v>
          </cell>
          <cell r="D3728" t="str">
            <v>L406</v>
          </cell>
          <cell r="E3728">
            <v>1</v>
          </cell>
          <cell r="F3728">
            <v>1</v>
          </cell>
        </row>
        <row r="3729">
          <cell r="A3729" t="str">
            <v>WMC0S1</v>
          </cell>
          <cell r="B3729">
            <v>48</v>
          </cell>
          <cell r="C3729">
            <v>0</v>
          </cell>
          <cell r="D3729" t="str">
            <v>L406</v>
          </cell>
          <cell r="E3729">
            <v>1</v>
          </cell>
          <cell r="F3729">
            <v>1</v>
          </cell>
        </row>
        <row r="3730">
          <cell r="A3730" t="str">
            <v>WMC0S1</v>
          </cell>
          <cell r="B3730">
            <v>84</v>
          </cell>
          <cell r="C3730">
            <v>0</v>
          </cell>
          <cell r="D3730" t="str">
            <v>L406</v>
          </cell>
          <cell r="E3730">
            <v>2</v>
          </cell>
          <cell r="F3730">
            <v>2</v>
          </cell>
        </row>
        <row r="3731">
          <cell r="A3731" t="str">
            <v>WNC021</v>
          </cell>
          <cell r="B3731">
            <v>16</v>
          </cell>
          <cell r="C3731">
            <v>0</v>
          </cell>
          <cell r="D3731" t="str">
            <v>L406</v>
          </cell>
          <cell r="E3731">
            <v>0</v>
          </cell>
          <cell r="F3731">
            <v>12</v>
          </cell>
        </row>
        <row r="3732">
          <cell r="A3732" t="str">
            <v>WNC021</v>
          </cell>
          <cell r="B3732">
            <v>18</v>
          </cell>
          <cell r="C3732">
            <v>0</v>
          </cell>
          <cell r="D3732" t="str">
            <v>L406</v>
          </cell>
          <cell r="E3732">
            <v>0</v>
          </cell>
          <cell r="F3732">
            <v>4</v>
          </cell>
        </row>
        <row r="3733">
          <cell r="A3733" t="str">
            <v>WNC021</v>
          </cell>
          <cell r="B3733">
            <v>20</v>
          </cell>
          <cell r="C3733">
            <v>0</v>
          </cell>
          <cell r="D3733" t="str">
            <v>L406</v>
          </cell>
          <cell r="E3733">
            <v>4</v>
          </cell>
          <cell r="F3733">
            <v>4</v>
          </cell>
        </row>
        <row r="3734">
          <cell r="A3734" t="str">
            <v>WNC031</v>
          </cell>
          <cell r="B3734">
            <v>10</v>
          </cell>
          <cell r="C3734">
            <v>0</v>
          </cell>
          <cell r="D3734" t="str">
            <v>L406</v>
          </cell>
          <cell r="E3734">
            <v>0</v>
          </cell>
          <cell r="F3734">
            <v>3</v>
          </cell>
        </row>
        <row r="3735">
          <cell r="A3735" t="str">
            <v>WNC031</v>
          </cell>
          <cell r="B3735">
            <v>24</v>
          </cell>
          <cell r="C3735">
            <v>0</v>
          </cell>
          <cell r="D3735" t="str">
            <v>L406</v>
          </cell>
          <cell r="E3735">
            <v>6</v>
          </cell>
          <cell r="F3735">
            <v>6</v>
          </cell>
        </row>
        <row r="3736">
          <cell r="A3736" t="str">
            <v>WNC031</v>
          </cell>
          <cell r="B3736">
            <v>30</v>
          </cell>
          <cell r="C3736">
            <v>0</v>
          </cell>
          <cell r="D3736" t="str">
            <v>L406</v>
          </cell>
          <cell r="E3736">
            <v>4</v>
          </cell>
          <cell r="F3736">
            <v>4</v>
          </cell>
        </row>
        <row r="3737">
          <cell r="A3737" t="str">
            <v>WNC031G</v>
          </cell>
          <cell r="B3737">
            <v>8</v>
          </cell>
          <cell r="C3737">
            <v>0</v>
          </cell>
          <cell r="D3737" t="str">
            <v>L406</v>
          </cell>
          <cell r="E3737">
            <v>25</v>
          </cell>
          <cell r="F3737">
            <v>27</v>
          </cell>
        </row>
        <row r="3738">
          <cell r="A3738" t="str">
            <v>WNC031G</v>
          </cell>
          <cell r="B3738">
            <v>10</v>
          </cell>
          <cell r="C3738">
            <v>0</v>
          </cell>
          <cell r="D3738" t="str">
            <v>L406</v>
          </cell>
          <cell r="E3738">
            <v>6</v>
          </cell>
          <cell r="F3738">
            <v>5</v>
          </cell>
        </row>
        <row r="3739">
          <cell r="A3739" t="str">
            <v>WNC031S</v>
          </cell>
          <cell r="B3739">
            <v>24</v>
          </cell>
          <cell r="C3739">
            <v>0</v>
          </cell>
          <cell r="D3739" t="str">
            <v>L406</v>
          </cell>
          <cell r="E3739">
            <v>0</v>
          </cell>
          <cell r="F3739">
            <v>1</v>
          </cell>
        </row>
        <row r="3740">
          <cell r="A3740" t="str">
            <v>WNC041</v>
          </cell>
          <cell r="B3740">
            <v>14</v>
          </cell>
          <cell r="C3740">
            <v>0</v>
          </cell>
          <cell r="D3740" t="str">
            <v>L406</v>
          </cell>
          <cell r="E3740">
            <v>0</v>
          </cell>
          <cell r="F3740">
            <v>6</v>
          </cell>
        </row>
        <row r="3741">
          <cell r="A3741" t="str">
            <v>WNC041</v>
          </cell>
          <cell r="B3741">
            <v>18</v>
          </cell>
          <cell r="C3741">
            <v>0</v>
          </cell>
          <cell r="D3741" t="str">
            <v>L406</v>
          </cell>
          <cell r="E3741">
            <v>2</v>
          </cell>
          <cell r="F3741">
            <v>3</v>
          </cell>
        </row>
        <row r="3742">
          <cell r="A3742" t="str">
            <v>WNC041</v>
          </cell>
          <cell r="B3742">
            <v>20</v>
          </cell>
          <cell r="C3742">
            <v>0</v>
          </cell>
          <cell r="D3742" t="str">
            <v>L406</v>
          </cell>
          <cell r="E3742">
            <v>3</v>
          </cell>
          <cell r="F3742">
            <v>3</v>
          </cell>
        </row>
        <row r="3743">
          <cell r="A3743" t="str">
            <v>WNC041</v>
          </cell>
          <cell r="B3743">
            <v>24</v>
          </cell>
          <cell r="C3743">
            <v>0</v>
          </cell>
          <cell r="D3743" t="str">
            <v>L406</v>
          </cell>
          <cell r="E3743">
            <v>4</v>
          </cell>
          <cell r="F3743">
            <v>6</v>
          </cell>
        </row>
        <row r="3744">
          <cell r="A3744" t="str">
            <v>WNC051</v>
          </cell>
          <cell r="B3744">
            <v>2</v>
          </cell>
          <cell r="C3744">
            <v>0</v>
          </cell>
          <cell r="D3744" t="str">
            <v>L406</v>
          </cell>
          <cell r="E3744">
            <v>1218</v>
          </cell>
          <cell r="F3744">
            <v>1353</v>
          </cell>
        </row>
        <row r="3745">
          <cell r="A3745" t="str">
            <v>WNC051</v>
          </cell>
          <cell r="B3745">
            <v>3</v>
          </cell>
          <cell r="C3745">
            <v>0</v>
          </cell>
          <cell r="D3745" t="str">
            <v>L406</v>
          </cell>
          <cell r="E3745">
            <v>741</v>
          </cell>
          <cell r="F3745">
            <v>736</v>
          </cell>
        </row>
        <row r="3746">
          <cell r="A3746" t="str">
            <v>WNC051</v>
          </cell>
          <cell r="B3746">
            <v>4</v>
          </cell>
          <cell r="C3746">
            <v>0</v>
          </cell>
          <cell r="D3746" t="str">
            <v>L406</v>
          </cell>
          <cell r="E3746">
            <v>783</v>
          </cell>
          <cell r="F3746">
            <v>802</v>
          </cell>
        </row>
        <row r="3747">
          <cell r="A3747" t="str">
            <v>WNC051</v>
          </cell>
          <cell r="B3747">
            <v>6</v>
          </cell>
          <cell r="C3747">
            <v>0</v>
          </cell>
          <cell r="D3747" t="str">
            <v>L406</v>
          </cell>
          <cell r="E3747">
            <v>686</v>
          </cell>
          <cell r="F3747">
            <v>694</v>
          </cell>
        </row>
        <row r="3748">
          <cell r="A3748" t="str">
            <v>WNC051</v>
          </cell>
          <cell r="B3748">
            <v>8</v>
          </cell>
          <cell r="C3748">
            <v>0</v>
          </cell>
          <cell r="D3748" t="str">
            <v>L406</v>
          </cell>
          <cell r="E3748">
            <v>459</v>
          </cell>
          <cell r="F3748">
            <v>445</v>
          </cell>
        </row>
        <row r="3749">
          <cell r="A3749" t="str">
            <v>WNC051</v>
          </cell>
          <cell r="B3749">
            <v>10</v>
          </cell>
          <cell r="C3749">
            <v>0</v>
          </cell>
          <cell r="D3749" t="str">
            <v>L406</v>
          </cell>
          <cell r="E3749">
            <v>197</v>
          </cell>
          <cell r="F3749">
            <v>197</v>
          </cell>
        </row>
        <row r="3750">
          <cell r="A3750" t="str">
            <v>WNC051</v>
          </cell>
          <cell r="B3750">
            <v>12</v>
          </cell>
          <cell r="C3750">
            <v>0</v>
          </cell>
          <cell r="D3750" t="str">
            <v>L406</v>
          </cell>
          <cell r="E3750">
            <v>138</v>
          </cell>
          <cell r="F3750">
            <v>151</v>
          </cell>
        </row>
        <row r="3751">
          <cell r="A3751" t="str">
            <v>WNC051</v>
          </cell>
          <cell r="B3751">
            <v>14</v>
          </cell>
          <cell r="C3751">
            <v>0</v>
          </cell>
          <cell r="D3751" t="str">
            <v>L406</v>
          </cell>
          <cell r="E3751">
            <v>47</v>
          </cell>
          <cell r="F3751">
            <v>67</v>
          </cell>
        </row>
        <row r="3752">
          <cell r="A3752" t="str">
            <v>WNC051</v>
          </cell>
          <cell r="B3752">
            <v>16</v>
          </cell>
          <cell r="C3752">
            <v>0</v>
          </cell>
          <cell r="D3752" t="str">
            <v>L406</v>
          </cell>
          <cell r="E3752">
            <v>109</v>
          </cell>
          <cell r="F3752">
            <v>109</v>
          </cell>
        </row>
        <row r="3753">
          <cell r="A3753" t="str">
            <v>WNC051</v>
          </cell>
          <cell r="B3753">
            <v>18</v>
          </cell>
          <cell r="C3753">
            <v>0</v>
          </cell>
          <cell r="D3753" t="str">
            <v>L406</v>
          </cell>
          <cell r="E3753">
            <v>30</v>
          </cell>
          <cell r="F3753">
            <v>32</v>
          </cell>
        </row>
        <row r="3754">
          <cell r="A3754" t="str">
            <v>WNC051</v>
          </cell>
          <cell r="B3754">
            <v>20</v>
          </cell>
          <cell r="C3754">
            <v>0</v>
          </cell>
          <cell r="D3754" t="str">
            <v>L406</v>
          </cell>
          <cell r="E3754">
            <v>107</v>
          </cell>
          <cell r="F3754">
            <v>107</v>
          </cell>
        </row>
        <row r="3755">
          <cell r="A3755" t="str">
            <v>WNC051</v>
          </cell>
          <cell r="B3755">
            <v>24</v>
          </cell>
          <cell r="C3755">
            <v>0</v>
          </cell>
          <cell r="D3755" t="str">
            <v>L406</v>
          </cell>
          <cell r="E3755">
            <v>95</v>
          </cell>
          <cell r="F3755">
            <v>88</v>
          </cell>
        </row>
        <row r="3756">
          <cell r="A3756" t="str">
            <v>WNC051</v>
          </cell>
          <cell r="B3756">
            <v>30</v>
          </cell>
          <cell r="C3756">
            <v>0</v>
          </cell>
          <cell r="D3756" t="str">
            <v>L406</v>
          </cell>
          <cell r="E3756">
            <v>50</v>
          </cell>
          <cell r="F3756">
            <v>49</v>
          </cell>
        </row>
        <row r="3757">
          <cell r="A3757" t="str">
            <v>WNC051</v>
          </cell>
          <cell r="B3757">
            <v>36</v>
          </cell>
          <cell r="C3757">
            <v>0</v>
          </cell>
          <cell r="D3757" t="str">
            <v>L406</v>
          </cell>
          <cell r="E3757">
            <v>8</v>
          </cell>
          <cell r="F3757">
            <v>10</v>
          </cell>
        </row>
        <row r="3758">
          <cell r="A3758" t="str">
            <v>WNC051G</v>
          </cell>
          <cell r="B3758">
            <v>3</v>
          </cell>
          <cell r="C3758">
            <v>0</v>
          </cell>
          <cell r="D3758" t="str">
            <v>L406</v>
          </cell>
          <cell r="E3758">
            <v>121</v>
          </cell>
          <cell r="F3758">
            <v>121</v>
          </cell>
        </row>
        <row r="3759">
          <cell r="A3759" t="str">
            <v>WNC051G</v>
          </cell>
          <cell r="B3759">
            <v>4</v>
          </cell>
          <cell r="C3759">
            <v>0</v>
          </cell>
          <cell r="D3759" t="str">
            <v>L406</v>
          </cell>
          <cell r="E3759">
            <v>39</v>
          </cell>
          <cell r="F3759">
            <v>54</v>
          </cell>
        </row>
        <row r="3760">
          <cell r="A3760" t="str">
            <v>WNC051G</v>
          </cell>
          <cell r="B3760">
            <v>6</v>
          </cell>
          <cell r="C3760">
            <v>0</v>
          </cell>
          <cell r="D3760" t="str">
            <v>L406</v>
          </cell>
          <cell r="E3760">
            <v>30</v>
          </cell>
          <cell r="F3760">
            <v>31</v>
          </cell>
        </row>
        <row r="3761">
          <cell r="A3761" t="str">
            <v>WNC051G</v>
          </cell>
          <cell r="B3761">
            <v>8</v>
          </cell>
          <cell r="C3761">
            <v>0</v>
          </cell>
          <cell r="D3761" t="str">
            <v>L406</v>
          </cell>
          <cell r="E3761">
            <v>0</v>
          </cell>
          <cell r="F3761">
            <v>13</v>
          </cell>
        </row>
        <row r="3762">
          <cell r="A3762" t="str">
            <v>WNC051S</v>
          </cell>
          <cell r="B3762">
            <v>14</v>
          </cell>
          <cell r="C3762">
            <v>0</v>
          </cell>
          <cell r="D3762" t="str">
            <v>L406</v>
          </cell>
          <cell r="E3762">
            <v>0</v>
          </cell>
          <cell r="F3762">
            <v>2</v>
          </cell>
        </row>
        <row r="3763">
          <cell r="A3763" t="str">
            <v>WNC051S</v>
          </cell>
          <cell r="B3763">
            <v>24</v>
          </cell>
          <cell r="C3763">
            <v>0</v>
          </cell>
          <cell r="D3763" t="str">
            <v>L406</v>
          </cell>
          <cell r="E3763">
            <v>0</v>
          </cell>
          <cell r="F3763">
            <v>2</v>
          </cell>
        </row>
        <row r="3764">
          <cell r="A3764" t="str">
            <v>WNC051S</v>
          </cell>
          <cell r="B3764">
            <v>30</v>
          </cell>
          <cell r="C3764">
            <v>0</v>
          </cell>
          <cell r="D3764" t="str">
            <v>L406</v>
          </cell>
          <cell r="E3764">
            <v>1</v>
          </cell>
          <cell r="F3764">
            <v>1</v>
          </cell>
        </row>
        <row r="3765">
          <cell r="A3765" t="str">
            <v>WNC061</v>
          </cell>
          <cell r="B3765">
            <v>20</v>
          </cell>
          <cell r="C3765">
            <v>0</v>
          </cell>
          <cell r="D3765" t="str">
            <v>L406</v>
          </cell>
          <cell r="E3765">
            <v>10</v>
          </cell>
          <cell r="F3765">
            <v>10</v>
          </cell>
        </row>
        <row r="3766">
          <cell r="A3766" t="str">
            <v>WNC071</v>
          </cell>
          <cell r="B3766">
            <v>2</v>
          </cell>
          <cell r="C3766">
            <v>0</v>
          </cell>
          <cell r="D3766" t="str">
            <v>L406</v>
          </cell>
          <cell r="E3766">
            <v>204</v>
          </cell>
          <cell r="F3766">
            <v>205</v>
          </cell>
        </row>
        <row r="3767">
          <cell r="A3767" t="str">
            <v>WNC071</v>
          </cell>
          <cell r="B3767">
            <v>2.5</v>
          </cell>
          <cell r="C3767">
            <v>0</v>
          </cell>
          <cell r="D3767" t="str">
            <v>L406</v>
          </cell>
          <cell r="E3767">
            <v>0</v>
          </cell>
          <cell r="F3767">
            <v>1</v>
          </cell>
        </row>
        <row r="3768">
          <cell r="A3768" t="str">
            <v>WNC071</v>
          </cell>
          <cell r="B3768">
            <v>3</v>
          </cell>
          <cell r="C3768">
            <v>0</v>
          </cell>
          <cell r="D3768" t="str">
            <v>L406</v>
          </cell>
          <cell r="E3768">
            <v>11</v>
          </cell>
          <cell r="F3768">
            <v>15</v>
          </cell>
        </row>
        <row r="3769">
          <cell r="A3769" t="str">
            <v>WNC071</v>
          </cell>
          <cell r="B3769">
            <v>4</v>
          </cell>
          <cell r="C3769">
            <v>0</v>
          </cell>
          <cell r="D3769" t="str">
            <v>L406</v>
          </cell>
          <cell r="E3769">
            <v>112</v>
          </cell>
          <cell r="F3769">
            <v>119</v>
          </cell>
        </row>
        <row r="3770">
          <cell r="A3770" t="str">
            <v>WNC071</v>
          </cell>
          <cell r="B3770">
            <v>6</v>
          </cell>
          <cell r="C3770">
            <v>0</v>
          </cell>
          <cell r="D3770" t="str">
            <v>L406</v>
          </cell>
          <cell r="E3770">
            <v>3</v>
          </cell>
          <cell r="F3770">
            <v>8</v>
          </cell>
        </row>
        <row r="3771">
          <cell r="A3771" t="str">
            <v>WNC071</v>
          </cell>
          <cell r="B3771">
            <v>8</v>
          </cell>
          <cell r="C3771">
            <v>0</v>
          </cell>
          <cell r="D3771" t="str">
            <v>L406</v>
          </cell>
          <cell r="E3771">
            <v>16</v>
          </cell>
          <cell r="F3771">
            <v>25</v>
          </cell>
        </row>
        <row r="3772">
          <cell r="A3772" t="str">
            <v>WNC071</v>
          </cell>
          <cell r="B3772">
            <v>10</v>
          </cell>
          <cell r="C3772">
            <v>0</v>
          </cell>
          <cell r="D3772" t="str">
            <v>L406</v>
          </cell>
          <cell r="E3772">
            <v>13</v>
          </cell>
          <cell r="F3772">
            <v>14</v>
          </cell>
        </row>
        <row r="3773">
          <cell r="A3773" t="str">
            <v>WNC071</v>
          </cell>
          <cell r="B3773">
            <v>12</v>
          </cell>
          <cell r="C3773">
            <v>0</v>
          </cell>
          <cell r="D3773" t="str">
            <v>L406</v>
          </cell>
          <cell r="E3773">
            <v>0</v>
          </cell>
          <cell r="F3773">
            <v>22</v>
          </cell>
        </row>
        <row r="3774">
          <cell r="A3774" t="str">
            <v>WNC071</v>
          </cell>
          <cell r="B3774">
            <v>14</v>
          </cell>
          <cell r="C3774">
            <v>0</v>
          </cell>
          <cell r="D3774" t="str">
            <v>L406</v>
          </cell>
          <cell r="E3774">
            <v>28</v>
          </cell>
          <cell r="F3774">
            <v>31</v>
          </cell>
        </row>
        <row r="3775">
          <cell r="A3775" t="str">
            <v>WNC071</v>
          </cell>
          <cell r="B3775">
            <v>16</v>
          </cell>
          <cell r="C3775">
            <v>0</v>
          </cell>
          <cell r="D3775" t="str">
            <v>L406</v>
          </cell>
          <cell r="E3775">
            <v>69</v>
          </cell>
          <cell r="F3775">
            <v>69</v>
          </cell>
        </row>
        <row r="3776">
          <cell r="A3776" t="str">
            <v>WNC071</v>
          </cell>
          <cell r="B3776">
            <v>18</v>
          </cell>
          <cell r="C3776">
            <v>0</v>
          </cell>
          <cell r="D3776" t="str">
            <v>L406</v>
          </cell>
          <cell r="E3776">
            <v>0</v>
          </cell>
          <cell r="F3776">
            <v>2</v>
          </cell>
        </row>
        <row r="3777">
          <cell r="A3777" t="str">
            <v>WNC071</v>
          </cell>
          <cell r="B3777">
            <v>20</v>
          </cell>
          <cell r="C3777">
            <v>0</v>
          </cell>
          <cell r="D3777" t="str">
            <v>L406</v>
          </cell>
          <cell r="E3777">
            <v>4</v>
          </cell>
          <cell r="F3777">
            <v>5</v>
          </cell>
        </row>
        <row r="3778">
          <cell r="A3778" t="str">
            <v>WNC071</v>
          </cell>
          <cell r="B3778">
            <v>24</v>
          </cell>
          <cell r="C3778">
            <v>0</v>
          </cell>
          <cell r="D3778" t="str">
            <v>L406</v>
          </cell>
          <cell r="E3778">
            <v>19</v>
          </cell>
          <cell r="F3778">
            <v>25</v>
          </cell>
        </row>
        <row r="3779">
          <cell r="A3779" t="str">
            <v>WNC071</v>
          </cell>
          <cell r="B3779">
            <v>30</v>
          </cell>
          <cell r="C3779">
            <v>0</v>
          </cell>
          <cell r="D3779" t="str">
            <v>L406</v>
          </cell>
          <cell r="E3779">
            <v>5</v>
          </cell>
          <cell r="F3779">
            <v>4</v>
          </cell>
        </row>
        <row r="3780">
          <cell r="A3780" t="str">
            <v>WNC071</v>
          </cell>
          <cell r="B3780">
            <v>36</v>
          </cell>
          <cell r="C3780">
            <v>0</v>
          </cell>
          <cell r="D3780" t="str">
            <v>L406</v>
          </cell>
          <cell r="E3780">
            <v>4</v>
          </cell>
          <cell r="F3780">
            <v>4</v>
          </cell>
        </row>
        <row r="3781">
          <cell r="A3781" t="str">
            <v>WNC071</v>
          </cell>
          <cell r="B3781">
            <v>48</v>
          </cell>
          <cell r="C3781">
            <v>0</v>
          </cell>
          <cell r="D3781" t="str">
            <v>L406</v>
          </cell>
          <cell r="E3781">
            <v>4</v>
          </cell>
          <cell r="F3781">
            <v>4</v>
          </cell>
        </row>
        <row r="3782">
          <cell r="A3782" t="str">
            <v>WNC071S</v>
          </cell>
          <cell r="B3782">
            <v>30</v>
          </cell>
          <cell r="C3782">
            <v>0</v>
          </cell>
          <cell r="D3782" t="str">
            <v>L406</v>
          </cell>
          <cell r="E3782">
            <v>4</v>
          </cell>
          <cell r="F3782">
            <v>5</v>
          </cell>
        </row>
        <row r="3783">
          <cell r="A3783" t="str">
            <v>WNC0A1</v>
          </cell>
          <cell r="B3783">
            <v>8</v>
          </cell>
          <cell r="C3783">
            <v>0</v>
          </cell>
          <cell r="D3783" t="str">
            <v>L406</v>
          </cell>
          <cell r="E3783">
            <v>4</v>
          </cell>
          <cell r="F3783">
            <v>8</v>
          </cell>
        </row>
        <row r="3784">
          <cell r="A3784" t="str">
            <v>WNC0A1</v>
          </cell>
          <cell r="B3784">
            <v>10</v>
          </cell>
          <cell r="C3784">
            <v>0</v>
          </cell>
          <cell r="D3784" t="str">
            <v>L406</v>
          </cell>
          <cell r="E3784">
            <v>26</v>
          </cell>
          <cell r="F3784">
            <v>26</v>
          </cell>
        </row>
        <row r="3785">
          <cell r="A3785" t="str">
            <v>WNC0A1</v>
          </cell>
          <cell r="B3785">
            <v>12</v>
          </cell>
          <cell r="C3785">
            <v>0</v>
          </cell>
          <cell r="D3785" t="str">
            <v>L406</v>
          </cell>
          <cell r="E3785">
            <v>21</v>
          </cell>
          <cell r="F3785">
            <v>25</v>
          </cell>
        </row>
        <row r="3786">
          <cell r="A3786" t="str">
            <v>WNC0A1</v>
          </cell>
          <cell r="B3786">
            <v>16</v>
          </cell>
          <cell r="C3786">
            <v>0</v>
          </cell>
          <cell r="D3786" t="str">
            <v>L406</v>
          </cell>
          <cell r="E3786">
            <v>6</v>
          </cell>
          <cell r="F3786">
            <v>6</v>
          </cell>
        </row>
        <row r="3787">
          <cell r="A3787" t="str">
            <v>WNC0B1</v>
          </cell>
          <cell r="B3787">
            <v>6</v>
          </cell>
          <cell r="C3787">
            <v>0</v>
          </cell>
          <cell r="D3787" t="str">
            <v>L406</v>
          </cell>
          <cell r="E3787">
            <v>1</v>
          </cell>
          <cell r="F3787">
            <v>2</v>
          </cell>
        </row>
        <row r="3788">
          <cell r="A3788" t="str">
            <v>WNC0D1</v>
          </cell>
          <cell r="B3788">
            <v>2</v>
          </cell>
          <cell r="C3788">
            <v>0</v>
          </cell>
          <cell r="D3788" t="str">
            <v>L406</v>
          </cell>
          <cell r="E3788">
            <v>30</v>
          </cell>
          <cell r="F3788">
            <v>30</v>
          </cell>
        </row>
        <row r="3789">
          <cell r="A3789" t="str">
            <v>WNC0D1</v>
          </cell>
          <cell r="B3789">
            <v>3</v>
          </cell>
          <cell r="C3789">
            <v>0</v>
          </cell>
          <cell r="D3789" t="str">
            <v>L406</v>
          </cell>
          <cell r="E3789">
            <v>9</v>
          </cell>
          <cell r="F3789">
            <v>10</v>
          </cell>
        </row>
        <row r="3790">
          <cell r="A3790" t="str">
            <v>WNC0D2</v>
          </cell>
          <cell r="B3790">
            <v>6</v>
          </cell>
          <cell r="C3790">
            <v>0</v>
          </cell>
          <cell r="D3790" t="str">
            <v>L406</v>
          </cell>
          <cell r="E3790">
            <v>12</v>
          </cell>
          <cell r="F3790">
            <v>13</v>
          </cell>
        </row>
        <row r="3791">
          <cell r="A3791" t="str">
            <v>WNC0D2</v>
          </cell>
          <cell r="B3791">
            <v>8</v>
          </cell>
          <cell r="C3791">
            <v>0</v>
          </cell>
          <cell r="D3791" t="str">
            <v>L406</v>
          </cell>
          <cell r="E3791">
            <v>9</v>
          </cell>
          <cell r="F3791">
            <v>9</v>
          </cell>
        </row>
        <row r="3792">
          <cell r="A3792" t="str">
            <v>WNC0D2</v>
          </cell>
          <cell r="B3792">
            <v>10</v>
          </cell>
          <cell r="C3792">
            <v>0</v>
          </cell>
          <cell r="D3792" t="str">
            <v>L406</v>
          </cell>
          <cell r="E3792">
            <v>14</v>
          </cell>
          <cell r="F3792">
            <v>18</v>
          </cell>
        </row>
        <row r="3793">
          <cell r="A3793" t="str">
            <v>WNC0N1</v>
          </cell>
          <cell r="B3793">
            <v>30</v>
          </cell>
          <cell r="C3793">
            <v>0</v>
          </cell>
          <cell r="D3793" t="str">
            <v>L406</v>
          </cell>
          <cell r="E3793">
            <v>6</v>
          </cell>
          <cell r="F3793">
            <v>6</v>
          </cell>
        </row>
        <row r="3794">
          <cell r="A3794" t="str">
            <v>WNC0P1</v>
          </cell>
          <cell r="B3794">
            <v>12</v>
          </cell>
          <cell r="C3794">
            <v>0</v>
          </cell>
          <cell r="D3794" t="str">
            <v>L406</v>
          </cell>
          <cell r="E3794">
            <v>1</v>
          </cell>
          <cell r="F3794">
            <v>1</v>
          </cell>
        </row>
        <row r="3795">
          <cell r="A3795" t="str">
            <v>WNC0T1</v>
          </cell>
          <cell r="B3795">
            <v>26</v>
          </cell>
          <cell r="C3795">
            <v>0</v>
          </cell>
          <cell r="D3795" t="str">
            <v>L406</v>
          </cell>
          <cell r="E3795">
            <v>0</v>
          </cell>
          <cell r="F3795">
            <v>2</v>
          </cell>
        </row>
        <row r="3796">
          <cell r="A3796" t="str">
            <v>WNC0T1</v>
          </cell>
          <cell r="B3796">
            <v>30</v>
          </cell>
          <cell r="C3796">
            <v>0</v>
          </cell>
          <cell r="D3796" t="str">
            <v>L406</v>
          </cell>
          <cell r="E3796">
            <v>30</v>
          </cell>
          <cell r="F3796">
            <v>36</v>
          </cell>
        </row>
        <row r="3797">
          <cell r="A3797" t="str">
            <v>WNC0T1</v>
          </cell>
          <cell r="B3797">
            <v>42</v>
          </cell>
          <cell r="C3797">
            <v>0</v>
          </cell>
          <cell r="D3797" t="str">
            <v>L406</v>
          </cell>
          <cell r="E3797">
            <v>16</v>
          </cell>
          <cell r="F3797">
            <v>16</v>
          </cell>
        </row>
        <row r="3798">
          <cell r="A3798" t="str">
            <v>WNC0T2</v>
          </cell>
          <cell r="B3798">
            <v>30</v>
          </cell>
          <cell r="C3798">
            <v>0</v>
          </cell>
          <cell r="D3798" t="str">
            <v>L406</v>
          </cell>
          <cell r="E3798">
            <v>1</v>
          </cell>
          <cell r="F3798">
            <v>1</v>
          </cell>
        </row>
        <row r="3799">
          <cell r="A3799" t="str">
            <v>WNC0T2</v>
          </cell>
          <cell r="B3799">
            <v>42</v>
          </cell>
          <cell r="C3799">
            <v>0</v>
          </cell>
          <cell r="D3799" t="str">
            <v>L406</v>
          </cell>
          <cell r="E3799">
            <v>1</v>
          </cell>
          <cell r="F3799">
            <v>1</v>
          </cell>
        </row>
        <row r="3800">
          <cell r="A3800" t="str">
            <v>WNC0U1</v>
          </cell>
          <cell r="B3800">
            <v>42</v>
          </cell>
          <cell r="C3800">
            <v>0</v>
          </cell>
          <cell r="D3800" t="str">
            <v>L406</v>
          </cell>
          <cell r="E3800">
            <v>1</v>
          </cell>
          <cell r="F3800">
            <v>1</v>
          </cell>
        </row>
        <row r="3801">
          <cell r="A3801" t="str">
            <v>WNC0W1</v>
          </cell>
          <cell r="B3801">
            <v>30</v>
          </cell>
          <cell r="C3801">
            <v>0</v>
          </cell>
          <cell r="D3801" t="str">
            <v>L406</v>
          </cell>
          <cell r="E3801">
            <v>4</v>
          </cell>
          <cell r="F3801">
            <v>4</v>
          </cell>
        </row>
        <row r="3802">
          <cell r="A3802" t="str">
            <v>WND031</v>
          </cell>
          <cell r="B3802">
            <v>24</v>
          </cell>
          <cell r="C3802">
            <v>0</v>
          </cell>
          <cell r="D3802" t="str">
            <v>L406</v>
          </cell>
          <cell r="E3802">
            <v>18</v>
          </cell>
          <cell r="F3802">
            <v>18</v>
          </cell>
        </row>
        <row r="3803">
          <cell r="A3803" t="str">
            <v>WND031</v>
          </cell>
          <cell r="B3803">
            <v>30</v>
          </cell>
          <cell r="C3803">
            <v>0</v>
          </cell>
          <cell r="D3803" t="str">
            <v>L406</v>
          </cell>
          <cell r="E3803">
            <v>5</v>
          </cell>
          <cell r="F3803">
            <v>5</v>
          </cell>
        </row>
        <row r="3804">
          <cell r="A3804" t="str">
            <v>WND032</v>
          </cell>
          <cell r="B3804">
            <v>24</v>
          </cell>
          <cell r="C3804">
            <v>0</v>
          </cell>
          <cell r="D3804" t="str">
            <v>L406</v>
          </cell>
          <cell r="E3804">
            <v>0</v>
          </cell>
          <cell r="F3804">
            <v>1</v>
          </cell>
        </row>
        <row r="3805">
          <cell r="A3805" t="str">
            <v>WND041</v>
          </cell>
          <cell r="B3805">
            <v>24</v>
          </cell>
          <cell r="C3805">
            <v>0</v>
          </cell>
          <cell r="D3805" t="str">
            <v>L406</v>
          </cell>
          <cell r="E3805">
            <v>2</v>
          </cell>
          <cell r="F3805">
            <v>2</v>
          </cell>
        </row>
        <row r="3806">
          <cell r="A3806" t="str">
            <v>WND051</v>
          </cell>
          <cell r="B3806">
            <v>2</v>
          </cell>
          <cell r="C3806">
            <v>0</v>
          </cell>
          <cell r="D3806" t="str">
            <v>L406</v>
          </cell>
          <cell r="E3806">
            <v>347</v>
          </cell>
          <cell r="F3806">
            <v>348</v>
          </cell>
        </row>
        <row r="3807">
          <cell r="A3807" t="str">
            <v>WND051</v>
          </cell>
          <cell r="B3807">
            <v>3</v>
          </cell>
          <cell r="C3807">
            <v>0</v>
          </cell>
          <cell r="D3807" t="str">
            <v>L406</v>
          </cell>
          <cell r="E3807">
            <v>228</v>
          </cell>
          <cell r="F3807">
            <v>228</v>
          </cell>
        </row>
        <row r="3808">
          <cell r="A3808" t="str">
            <v>WND051</v>
          </cell>
          <cell r="B3808">
            <v>4</v>
          </cell>
          <cell r="C3808">
            <v>0</v>
          </cell>
          <cell r="D3808" t="str">
            <v>L406</v>
          </cell>
          <cell r="E3808">
            <v>378</v>
          </cell>
          <cell r="F3808">
            <v>378</v>
          </cell>
        </row>
        <row r="3809">
          <cell r="A3809" t="str">
            <v>WND051</v>
          </cell>
          <cell r="B3809">
            <v>6</v>
          </cell>
          <cell r="C3809">
            <v>0</v>
          </cell>
          <cell r="D3809" t="str">
            <v>L406</v>
          </cell>
          <cell r="E3809">
            <v>258</v>
          </cell>
          <cell r="F3809">
            <v>258</v>
          </cell>
        </row>
        <row r="3810">
          <cell r="A3810" t="str">
            <v>WND051</v>
          </cell>
          <cell r="B3810">
            <v>8</v>
          </cell>
          <cell r="C3810">
            <v>0</v>
          </cell>
          <cell r="D3810" t="str">
            <v>L406</v>
          </cell>
          <cell r="E3810">
            <v>107</v>
          </cell>
          <cell r="F3810">
            <v>115</v>
          </cell>
        </row>
        <row r="3811">
          <cell r="A3811" t="str">
            <v>WND051</v>
          </cell>
          <cell r="B3811">
            <v>10</v>
          </cell>
          <cell r="C3811">
            <v>0</v>
          </cell>
          <cell r="D3811" t="str">
            <v>L406</v>
          </cell>
          <cell r="E3811">
            <v>74</v>
          </cell>
          <cell r="F3811">
            <v>74</v>
          </cell>
        </row>
        <row r="3812">
          <cell r="A3812" t="str">
            <v>WND051</v>
          </cell>
          <cell r="B3812">
            <v>12</v>
          </cell>
          <cell r="C3812">
            <v>0</v>
          </cell>
          <cell r="D3812" t="str">
            <v>L406</v>
          </cell>
          <cell r="E3812">
            <v>55</v>
          </cell>
          <cell r="F3812">
            <v>55</v>
          </cell>
        </row>
        <row r="3813">
          <cell r="A3813" t="str">
            <v>WND051</v>
          </cell>
          <cell r="B3813">
            <v>14</v>
          </cell>
          <cell r="C3813">
            <v>0</v>
          </cell>
          <cell r="D3813" t="str">
            <v>L406</v>
          </cell>
          <cell r="E3813">
            <v>55</v>
          </cell>
          <cell r="F3813">
            <v>55</v>
          </cell>
        </row>
        <row r="3814">
          <cell r="A3814" t="str">
            <v>WND051</v>
          </cell>
          <cell r="B3814">
            <v>16</v>
          </cell>
          <cell r="C3814">
            <v>0</v>
          </cell>
          <cell r="D3814" t="str">
            <v>L406</v>
          </cell>
          <cell r="E3814">
            <v>17</v>
          </cell>
          <cell r="F3814">
            <v>22</v>
          </cell>
        </row>
        <row r="3815">
          <cell r="A3815" t="str">
            <v>WND051</v>
          </cell>
          <cell r="B3815">
            <v>18</v>
          </cell>
          <cell r="C3815">
            <v>0</v>
          </cell>
          <cell r="D3815" t="str">
            <v>L406</v>
          </cell>
          <cell r="E3815">
            <v>7</v>
          </cell>
          <cell r="F3815">
            <v>7</v>
          </cell>
        </row>
        <row r="3816">
          <cell r="A3816" t="str">
            <v>WND051</v>
          </cell>
          <cell r="B3816">
            <v>20</v>
          </cell>
          <cell r="C3816">
            <v>0</v>
          </cell>
          <cell r="D3816" t="str">
            <v>L406</v>
          </cell>
          <cell r="E3816">
            <v>16</v>
          </cell>
          <cell r="F3816">
            <v>19</v>
          </cell>
        </row>
        <row r="3817">
          <cell r="A3817" t="str">
            <v>WND051</v>
          </cell>
          <cell r="B3817">
            <v>24</v>
          </cell>
          <cell r="C3817">
            <v>0</v>
          </cell>
          <cell r="D3817" t="str">
            <v>L406</v>
          </cell>
          <cell r="E3817">
            <v>16</v>
          </cell>
          <cell r="F3817">
            <v>25</v>
          </cell>
        </row>
        <row r="3818">
          <cell r="A3818" t="str">
            <v>WND051</v>
          </cell>
          <cell r="B3818">
            <v>30</v>
          </cell>
          <cell r="C3818">
            <v>0</v>
          </cell>
          <cell r="D3818" t="str">
            <v>L406</v>
          </cell>
          <cell r="E3818">
            <v>7</v>
          </cell>
          <cell r="F3818">
            <v>10</v>
          </cell>
        </row>
        <row r="3819">
          <cell r="A3819" t="str">
            <v>WND051</v>
          </cell>
          <cell r="B3819">
            <v>32</v>
          </cell>
          <cell r="C3819">
            <v>0</v>
          </cell>
          <cell r="D3819" t="str">
            <v>L406</v>
          </cell>
          <cell r="E3819">
            <v>0</v>
          </cell>
          <cell r="F3819">
            <v>1</v>
          </cell>
        </row>
        <row r="3820">
          <cell r="A3820" t="str">
            <v>WND051</v>
          </cell>
          <cell r="B3820">
            <v>36</v>
          </cell>
          <cell r="C3820">
            <v>0</v>
          </cell>
          <cell r="D3820" t="str">
            <v>L406</v>
          </cell>
          <cell r="E3820">
            <v>4</v>
          </cell>
          <cell r="F3820">
            <v>4</v>
          </cell>
        </row>
        <row r="3821">
          <cell r="A3821" t="str">
            <v>WND052</v>
          </cell>
          <cell r="B3821">
            <v>20</v>
          </cell>
          <cell r="C3821">
            <v>0</v>
          </cell>
          <cell r="D3821" t="str">
            <v>L406</v>
          </cell>
          <cell r="E3821">
            <v>1</v>
          </cell>
          <cell r="F3821">
            <v>1</v>
          </cell>
        </row>
        <row r="3822">
          <cell r="A3822" t="str">
            <v>WND071</v>
          </cell>
          <cell r="B3822">
            <v>42</v>
          </cell>
          <cell r="C3822">
            <v>0</v>
          </cell>
          <cell r="D3822" t="str">
            <v>L406</v>
          </cell>
          <cell r="E3822">
            <v>1</v>
          </cell>
          <cell r="F3822">
            <v>1</v>
          </cell>
        </row>
        <row r="3823">
          <cell r="A3823" t="str">
            <v>WND071</v>
          </cell>
          <cell r="B3823">
            <v>48</v>
          </cell>
          <cell r="C3823">
            <v>0</v>
          </cell>
          <cell r="D3823" t="str">
            <v>L406</v>
          </cell>
          <cell r="E3823">
            <v>5</v>
          </cell>
          <cell r="F3823">
            <v>5</v>
          </cell>
        </row>
        <row r="3824">
          <cell r="A3824" t="str">
            <v>WND0N1</v>
          </cell>
          <cell r="B3824">
            <v>30</v>
          </cell>
          <cell r="C3824">
            <v>0</v>
          </cell>
          <cell r="D3824" t="str">
            <v>L406</v>
          </cell>
          <cell r="E3824">
            <v>49</v>
          </cell>
          <cell r="F3824">
            <v>49</v>
          </cell>
        </row>
        <row r="3825">
          <cell r="A3825" t="str">
            <v>WND0N2</v>
          </cell>
          <cell r="B3825">
            <v>30</v>
          </cell>
          <cell r="C3825">
            <v>0</v>
          </cell>
          <cell r="D3825" t="str">
            <v>L406</v>
          </cell>
          <cell r="E3825">
            <v>1</v>
          </cell>
          <cell r="F3825">
            <v>1</v>
          </cell>
        </row>
        <row r="3826">
          <cell r="A3826" t="str">
            <v>WND0S1</v>
          </cell>
          <cell r="B3826">
            <v>66</v>
          </cell>
          <cell r="C3826">
            <v>0</v>
          </cell>
          <cell r="D3826" t="str">
            <v>L406</v>
          </cell>
          <cell r="E3826">
            <v>4</v>
          </cell>
          <cell r="F3826">
            <v>4</v>
          </cell>
        </row>
        <row r="3827">
          <cell r="A3827" t="str">
            <v>WND0S2</v>
          </cell>
          <cell r="B3827">
            <v>60</v>
          </cell>
          <cell r="C3827">
            <v>0</v>
          </cell>
          <cell r="D3827" t="str">
            <v>L406</v>
          </cell>
          <cell r="E3827">
            <v>1</v>
          </cell>
          <cell r="F3827">
            <v>1</v>
          </cell>
        </row>
        <row r="3828">
          <cell r="A3828" t="str">
            <v>WND0W1</v>
          </cell>
          <cell r="B3828">
            <v>30</v>
          </cell>
          <cell r="C3828">
            <v>0</v>
          </cell>
          <cell r="D3828" t="str">
            <v>L406</v>
          </cell>
          <cell r="E3828">
            <v>5</v>
          </cell>
          <cell r="F3828">
            <v>5</v>
          </cell>
        </row>
        <row r="3829">
          <cell r="A3829" t="str">
            <v>WNF002</v>
          </cell>
          <cell r="B3829">
            <v>2</v>
          </cell>
          <cell r="C3829">
            <v>0</v>
          </cell>
          <cell r="D3829" t="str">
            <v>L601</v>
          </cell>
          <cell r="E3829">
            <v>26</v>
          </cell>
          <cell r="F3829">
            <v>3</v>
          </cell>
        </row>
        <row r="3830">
          <cell r="A3830" t="str">
            <v>WNF002</v>
          </cell>
          <cell r="B3830">
            <v>3</v>
          </cell>
          <cell r="C3830">
            <v>0</v>
          </cell>
          <cell r="D3830" t="str">
            <v>L601</v>
          </cell>
          <cell r="E3830">
            <v>18</v>
          </cell>
          <cell r="F3830">
            <v>5</v>
          </cell>
        </row>
        <row r="3831">
          <cell r="A3831" t="str">
            <v>WNF002</v>
          </cell>
          <cell r="B3831">
            <v>4</v>
          </cell>
          <cell r="C3831">
            <v>0</v>
          </cell>
          <cell r="D3831" t="str">
            <v>L601</v>
          </cell>
          <cell r="E3831">
            <v>7</v>
          </cell>
          <cell r="F3831">
            <v>0</v>
          </cell>
        </row>
        <row r="3832">
          <cell r="A3832" t="str">
            <v>WNF002</v>
          </cell>
          <cell r="B3832">
            <v>6</v>
          </cell>
          <cell r="C3832">
            <v>0</v>
          </cell>
          <cell r="D3832" t="str">
            <v>L601</v>
          </cell>
          <cell r="E3832">
            <v>0</v>
          </cell>
          <cell r="F3832">
            <v>5</v>
          </cell>
        </row>
        <row r="3833">
          <cell r="A3833" t="str">
            <v>WNF002</v>
          </cell>
          <cell r="B3833">
            <v>8</v>
          </cell>
          <cell r="C3833">
            <v>0</v>
          </cell>
          <cell r="D3833" t="str">
            <v>L601</v>
          </cell>
          <cell r="E3833">
            <v>3</v>
          </cell>
          <cell r="F3833">
            <v>10</v>
          </cell>
        </row>
        <row r="3834">
          <cell r="A3834" t="str">
            <v>WNF002</v>
          </cell>
          <cell r="B3834">
            <v>10</v>
          </cell>
          <cell r="C3834">
            <v>0</v>
          </cell>
          <cell r="D3834" t="str">
            <v>L601</v>
          </cell>
          <cell r="E3834">
            <v>12</v>
          </cell>
          <cell r="F3834">
            <v>9</v>
          </cell>
        </row>
        <row r="3835">
          <cell r="A3835" t="str">
            <v>WNF002</v>
          </cell>
          <cell r="B3835">
            <v>12</v>
          </cell>
          <cell r="C3835">
            <v>0</v>
          </cell>
          <cell r="D3835" t="str">
            <v>L601</v>
          </cell>
          <cell r="E3835">
            <v>9</v>
          </cell>
          <cell r="F3835">
            <v>10</v>
          </cell>
        </row>
        <row r="3836">
          <cell r="A3836" t="str">
            <v>WNF002</v>
          </cell>
          <cell r="B3836">
            <v>14</v>
          </cell>
          <cell r="C3836">
            <v>0</v>
          </cell>
          <cell r="D3836" t="str">
            <v>L601</v>
          </cell>
          <cell r="E3836">
            <v>1</v>
          </cell>
          <cell r="F3836">
            <v>0</v>
          </cell>
        </row>
        <row r="3837">
          <cell r="A3837" t="str">
            <v>WNF002</v>
          </cell>
          <cell r="B3837">
            <v>16</v>
          </cell>
          <cell r="C3837">
            <v>0</v>
          </cell>
          <cell r="D3837" t="str">
            <v>L601</v>
          </cell>
          <cell r="E3837">
            <v>8</v>
          </cell>
          <cell r="F3837">
            <v>12</v>
          </cell>
        </row>
        <row r="3838">
          <cell r="A3838" t="str">
            <v>WNF002</v>
          </cell>
          <cell r="B3838">
            <v>18</v>
          </cell>
          <cell r="C3838">
            <v>0</v>
          </cell>
          <cell r="D3838" t="str">
            <v>L601</v>
          </cell>
          <cell r="E3838">
            <v>12</v>
          </cell>
          <cell r="F3838">
            <v>9</v>
          </cell>
        </row>
        <row r="3839">
          <cell r="A3839" t="str">
            <v>WNF002</v>
          </cell>
          <cell r="B3839">
            <v>24</v>
          </cell>
          <cell r="C3839">
            <v>0</v>
          </cell>
          <cell r="D3839" t="str">
            <v>L601</v>
          </cell>
          <cell r="E3839">
            <v>1</v>
          </cell>
          <cell r="F3839">
            <v>2</v>
          </cell>
        </row>
        <row r="3840">
          <cell r="A3840" t="str">
            <v>WNF002</v>
          </cell>
          <cell r="B3840">
            <v>30</v>
          </cell>
          <cell r="C3840">
            <v>0</v>
          </cell>
          <cell r="D3840" t="str">
            <v>L601</v>
          </cell>
          <cell r="E3840">
            <v>31</v>
          </cell>
          <cell r="F3840">
            <v>33</v>
          </cell>
        </row>
        <row r="3841">
          <cell r="A3841" t="str">
            <v>WNF002</v>
          </cell>
          <cell r="B3841">
            <v>36</v>
          </cell>
          <cell r="C3841">
            <v>0</v>
          </cell>
          <cell r="D3841" t="str">
            <v>L601</v>
          </cell>
          <cell r="E3841">
            <v>3</v>
          </cell>
          <cell r="F3841">
            <v>3</v>
          </cell>
        </row>
        <row r="3842">
          <cell r="A3842" t="str">
            <v>WNL071</v>
          </cell>
          <cell r="B3842">
            <v>2</v>
          </cell>
          <cell r="C3842">
            <v>0</v>
          </cell>
          <cell r="D3842" t="str">
            <v>L407</v>
          </cell>
          <cell r="E3842">
            <v>43</v>
          </cell>
          <cell r="F3842">
            <v>43</v>
          </cell>
        </row>
        <row r="3843">
          <cell r="A3843" t="str">
            <v>WNL071</v>
          </cell>
          <cell r="B3843">
            <v>3</v>
          </cell>
          <cell r="C3843">
            <v>0</v>
          </cell>
          <cell r="D3843" t="str">
            <v>L407</v>
          </cell>
          <cell r="E3843">
            <v>13</v>
          </cell>
          <cell r="F3843">
            <v>15</v>
          </cell>
        </row>
        <row r="3844">
          <cell r="A3844" t="str">
            <v>WNL071</v>
          </cell>
          <cell r="B3844">
            <v>4</v>
          </cell>
          <cell r="C3844">
            <v>0</v>
          </cell>
          <cell r="D3844" t="str">
            <v>L407</v>
          </cell>
          <cell r="E3844">
            <v>3</v>
          </cell>
          <cell r="F3844">
            <v>3</v>
          </cell>
        </row>
        <row r="3845">
          <cell r="A3845" t="str">
            <v>WNL071</v>
          </cell>
          <cell r="B3845">
            <v>6</v>
          </cell>
          <cell r="C3845">
            <v>0</v>
          </cell>
          <cell r="D3845" t="str">
            <v>L407</v>
          </cell>
          <cell r="E3845">
            <v>2</v>
          </cell>
          <cell r="F3845">
            <v>9</v>
          </cell>
        </row>
        <row r="3846">
          <cell r="A3846" t="str">
            <v>WNL071</v>
          </cell>
          <cell r="B3846">
            <v>8</v>
          </cell>
          <cell r="C3846">
            <v>0</v>
          </cell>
          <cell r="D3846" t="str">
            <v>L407</v>
          </cell>
          <cell r="E3846">
            <v>31</v>
          </cell>
          <cell r="F3846">
            <v>31</v>
          </cell>
        </row>
        <row r="3847">
          <cell r="A3847" t="str">
            <v>WNL081</v>
          </cell>
          <cell r="B3847">
            <v>10</v>
          </cell>
          <cell r="C3847">
            <v>0</v>
          </cell>
          <cell r="D3847" t="str">
            <v>L407</v>
          </cell>
          <cell r="E3847">
            <v>12</v>
          </cell>
          <cell r="F3847">
            <v>16</v>
          </cell>
        </row>
        <row r="3848">
          <cell r="A3848" t="str">
            <v>WNL081</v>
          </cell>
          <cell r="B3848">
            <v>12</v>
          </cell>
          <cell r="C3848">
            <v>0</v>
          </cell>
          <cell r="D3848" t="str">
            <v>L407</v>
          </cell>
          <cell r="E3848">
            <v>22</v>
          </cell>
          <cell r="F3848">
            <v>22</v>
          </cell>
        </row>
        <row r="3849">
          <cell r="A3849" t="str">
            <v>WNL081</v>
          </cell>
          <cell r="B3849">
            <v>20</v>
          </cell>
          <cell r="C3849">
            <v>0</v>
          </cell>
          <cell r="D3849" t="str">
            <v>L407</v>
          </cell>
          <cell r="E3849">
            <v>2</v>
          </cell>
          <cell r="F3849">
            <v>8</v>
          </cell>
        </row>
        <row r="3850">
          <cell r="A3850" t="str">
            <v>WNL081</v>
          </cell>
          <cell r="B3850">
            <v>24</v>
          </cell>
          <cell r="C3850">
            <v>0</v>
          </cell>
          <cell r="D3850" t="str">
            <v>L407</v>
          </cell>
          <cell r="E3850">
            <v>32</v>
          </cell>
          <cell r="F3850">
            <v>32</v>
          </cell>
        </row>
        <row r="3851">
          <cell r="A3851" t="str">
            <v>WNL082</v>
          </cell>
          <cell r="B3851">
            <v>20</v>
          </cell>
          <cell r="C3851">
            <v>0</v>
          </cell>
          <cell r="D3851" t="str">
            <v>L407</v>
          </cell>
          <cell r="E3851">
            <v>1</v>
          </cell>
          <cell r="F3851">
            <v>1</v>
          </cell>
        </row>
        <row r="3852">
          <cell r="A3852" t="str">
            <v>WNL0A1A</v>
          </cell>
          <cell r="B3852">
            <v>16</v>
          </cell>
          <cell r="C3852">
            <v>0</v>
          </cell>
          <cell r="D3852" t="str">
            <v>L407</v>
          </cell>
          <cell r="E3852">
            <v>0</v>
          </cell>
          <cell r="F3852">
            <v>4</v>
          </cell>
        </row>
        <row r="3853">
          <cell r="A3853" t="str">
            <v>WNL0A1A</v>
          </cell>
          <cell r="B3853">
            <v>20</v>
          </cell>
          <cell r="C3853">
            <v>0</v>
          </cell>
          <cell r="D3853" t="str">
            <v>L407</v>
          </cell>
          <cell r="E3853">
            <v>24</v>
          </cell>
          <cell r="F3853">
            <v>24</v>
          </cell>
        </row>
        <row r="3854">
          <cell r="A3854" t="str">
            <v>WNS0H3</v>
          </cell>
          <cell r="B3854">
            <v>8</v>
          </cell>
          <cell r="C3854">
            <v>0</v>
          </cell>
          <cell r="D3854" t="str">
            <v>L408</v>
          </cell>
          <cell r="E3854">
            <v>1</v>
          </cell>
          <cell r="F3854">
            <v>2</v>
          </cell>
        </row>
        <row r="3855">
          <cell r="A3855" t="str">
            <v>WNS0H3</v>
          </cell>
          <cell r="B3855">
            <v>18</v>
          </cell>
          <cell r="C3855">
            <v>0</v>
          </cell>
          <cell r="D3855" t="str">
            <v>L408</v>
          </cell>
          <cell r="E3855">
            <v>3</v>
          </cell>
          <cell r="F3855">
            <v>4</v>
          </cell>
        </row>
        <row r="3856">
          <cell r="A3856" t="str">
            <v>WNS0H3</v>
          </cell>
          <cell r="B3856">
            <v>20</v>
          </cell>
          <cell r="C3856">
            <v>0</v>
          </cell>
          <cell r="D3856" t="str">
            <v>L408</v>
          </cell>
          <cell r="E3856">
            <v>6</v>
          </cell>
          <cell r="F3856">
            <v>6</v>
          </cell>
        </row>
        <row r="3857">
          <cell r="A3857" t="str">
            <v>WNS0H3</v>
          </cell>
          <cell r="B3857">
            <v>24</v>
          </cell>
          <cell r="C3857">
            <v>0</v>
          </cell>
          <cell r="D3857" t="str">
            <v>L408</v>
          </cell>
          <cell r="E3857">
            <v>9</v>
          </cell>
          <cell r="F3857">
            <v>9</v>
          </cell>
        </row>
        <row r="3858">
          <cell r="A3858" t="str">
            <v>WNS0H4</v>
          </cell>
          <cell r="B3858">
            <v>8</v>
          </cell>
          <cell r="C3858">
            <v>0</v>
          </cell>
          <cell r="D3858" t="str">
            <v>L408</v>
          </cell>
          <cell r="E3858">
            <v>3</v>
          </cell>
          <cell r="F3858">
            <v>4</v>
          </cell>
        </row>
        <row r="3859">
          <cell r="A3859" t="str">
            <v>WNS0H4</v>
          </cell>
          <cell r="B3859">
            <v>12</v>
          </cell>
          <cell r="C3859">
            <v>0</v>
          </cell>
          <cell r="D3859" t="str">
            <v>L408</v>
          </cell>
          <cell r="E3859">
            <v>9</v>
          </cell>
          <cell r="F3859">
            <v>9</v>
          </cell>
        </row>
        <row r="3860">
          <cell r="A3860" t="str">
            <v>WNS0H4C</v>
          </cell>
          <cell r="B3860">
            <v>10</v>
          </cell>
          <cell r="C3860">
            <v>0</v>
          </cell>
          <cell r="D3860" t="str">
            <v>L408</v>
          </cell>
          <cell r="E3860">
            <v>12</v>
          </cell>
          <cell r="F3860">
            <v>29</v>
          </cell>
        </row>
        <row r="3861">
          <cell r="A3861" t="str">
            <v>WNS0H4C</v>
          </cell>
          <cell r="B3861">
            <v>14</v>
          </cell>
          <cell r="C3861">
            <v>0</v>
          </cell>
          <cell r="D3861" t="str">
            <v>L408</v>
          </cell>
          <cell r="E3861">
            <v>12</v>
          </cell>
          <cell r="F3861">
            <v>12</v>
          </cell>
        </row>
        <row r="3862">
          <cell r="A3862" t="str">
            <v>WNS0H4C</v>
          </cell>
          <cell r="B3862">
            <v>16</v>
          </cell>
          <cell r="C3862">
            <v>0</v>
          </cell>
          <cell r="D3862" t="str">
            <v>L408</v>
          </cell>
          <cell r="E3862">
            <v>11</v>
          </cell>
          <cell r="F3862">
            <v>11</v>
          </cell>
        </row>
        <row r="3863">
          <cell r="A3863" t="str">
            <v>WNS0H4C</v>
          </cell>
          <cell r="B3863">
            <v>18</v>
          </cell>
          <cell r="C3863">
            <v>0</v>
          </cell>
          <cell r="D3863" t="str">
            <v>L408</v>
          </cell>
          <cell r="E3863">
            <v>6</v>
          </cell>
          <cell r="F3863">
            <v>7</v>
          </cell>
        </row>
        <row r="3864">
          <cell r="A3864" t="str">
            <v>WNS0H4C</v>
          </cell>
          <cell r="B3864">
            <v>20</v>
          </cell>
          <cell r="C3864">
            <v>0</v>
          </cell>
          <cell r="D3864" t="str">
            <v>L408</v>
          </cell>
          <cell r="E3864">
            <v>24</v>
          </cell>
          <cell r="F3864">
            <v>24</v>
          </cell>
        </row>
        <row r="3865">
          <cell r="A3865" t="str">
            <v>WNS0H4C</v>
          </cell>
          <cell r="B3865">
            <v>24</v>
          </cell>
          <cell r="C3865">
            <v>0</v>
          </cell>
          <cell r="D3865" t="str">
            <v>L408</v>
          </cell>
          <cell r="E3865">
            <v>34</v>
          </cell>
          <cell r="F3865">
            <v>41</v>
          </cell>
        </row>
        <row r="3866">
          <cell r="A3866" t="str">
            <v>WNS0J3</v>
          </cell>
          <cell r="B3866">
            <v>2</v>
          </cell>
          <cell r="C3866">
            <v>0</v>
          </cell>
          <cell r="D3866" t="str">
            <v>L408</v>
          </cell>
          <cell r="E3866">
            <v>20</v>
          </cell>
          <cell r="F3866">
            <v>36</v>
          </cell>
        </row>
        <row r="3867">
          <cell r="A3867" t="str">
            <v>WNS0J3</v>
          </cell>
          <cell r="B3867">
            <v>3</v>
          </cell>
          <cell r="C3867">
            <v>0</v>
          </cell>
          <cell r="D3867" t="str">
            <v>L408</v>
          </cell>
          <cell r="E3867">
            <v>2</v>
          </cell>
          <cell r="F3867">
            <v>4</v>
          </cell>
        </row>
        <row r="3868">
          <cell r="A3868" t="str">
            <v>WNS0J3</v>
          </cell>
          <cell r="B3868">
            <v>8</v>
          </cell>
          <cell r="C3868">
            <v>0</v>
          </cell>
          <cell r="D3868" t="str">
            <v>L408</v>
          </cell>
          <cell r="E3868">
            <v>2</v>
          </cell>
          <cell r="F3868">
            <v>3</v>
          </cell>
        </row>
        <row r="3869">
          <cell r="A3869" t="str">
            <v>WNS0J3</v>
          </cell>
          <cell r="B3869">
            <v>12</v>
          </cell>
          <cell r="C3869">
            <v>0</v>
          </cell>
          <cell r="D3869" t="str">
            <v>L408</v>
          </cell>
          <cell r="E3869">
            <v>2</v>
          </cell>
          <cell r="F3869">
            <v>2</v>
          </cell>
        </row>
        <row r="3870">
          <cell r="A3870" t="str">
            <v>WNS0J4</v>
          </cell>
          <cell r="B3870">
            <v>0.5</v>
          </cell>
          <cell r="C3870">
            <v>0</v>
          </cell>
          <cell r="D3870" t="str">
            <v>L408</v>
          </cell>
          <cell r="E3870">
            <v>8</v>
          </cell>
          <cell r="F3870">
            <v>8</v>
          </cell>
        </row>
        <row r="3871">
          <cell r="A3871" t="str">
            <v>WNS0J4</v>
          </cell>
          <cell r="B3871">
            <v>0.75</v>
          </cell>
          <cell r="C3871">
            <v>0</v>
          </cell>
          <cell r="D3871" t="str">
            <v>L408</v>
          </cell>
          <cell r="E3871">
            <v>50</v>
          </cell>
          <cell r="F3871">
            <v>50</v>
          </cell>
        </row>
        <row r="3872">
          <cell r="A3872" t="str">
            <v>WNS0J4</v>
          </cell>
          <cell r="B3872">
            <v>1</v>
          </cell>
          <cell r="C3872">
            <v>0</v>
          </cell>
          <cell r="D3872" t="str">
            <v>L408</v>
          </cell>
          <cell r="E3872">
            <v>173</v>
          </cell>
          <cell r="F3872">
            <v>174</v>
          </cell>
        </row>
        <row r="3873">
          <cell r="A3873" t="str">
            <v>WNS0J4</v>
          </cell>
          <cell r="B3873">
            <v>1.5</v>
          </cell>
          <cell r="C3873">
            <v>0</v>
          </cell>
          <cell r="D3873" t="str">
            <v>L408</v>
          </cell>
          <cell r="E3873">
            <v>63</v>
          </cell>
          <cell r="F3873">
            <v>76</v>
          </cell>
        </row>
        <row r="3874">
          <cell r="A3874" t="str">
            <v>WNS0J4</v>
          </cell>
          <cell r="B3874">
            <v>2</v>
          </cell>
          <cell r="C3874">
            <v>0</v>
          </cell>
          <cell r="D3874" t="str">
            <v>L408</v>
          </cell>
          <cell r="E3874">
            <v>126</v>
          </cell>
          <cell r="F3874">
            <v>126</v>
          </cell>
        </row>
        <row r="3875">
          <cell r="A3875" t="str">
            <v>WNS0J4</v>
          </cell>
          <cell r="B3875">
            <v>3</v>
          </cell>
          <cell r="C3875">
            <v>0</v>
          </cell>
          <cell r="D3875" t="str">
            <v>L408</v>
          </cell>
          <cell r="E3875">
            <v>40</v>
          </cell>
          <cell r="F3875">
            <v>51</v>
          </cell>
        </row>
        <row r="3876">
          <cell r="A3876" t="str">
            <v>WNS0J4</v>
          </cell>
          <cell r="B3876">
            <v>4</v>
          </cell>
          <cell r="C3876">
            <v>0</v>
          </cell>
          <cell r="D3876" t="str">
            <v>L408</v>
          </cell>
          <cell r="E3876">
            <v>50</v>
          </cell>
          <cell r="F3876">
            <v>54</v>
          </cell>
        </row>
        <row r="3877">
          <cell r="A3877" t="str">
            <v>WNS0J4</v>
          </cell>
          <cell r="B3877">
            <v>6</v>
          </cell>
          <cell r="C3877">
            <v>0</v>
          </cell>
          <cell r="D3877" t="str">
            <v>L408</v>
          </cell>
          <cell r="E3877">
            <v>26</v>
          </cell>
          <cell r="F3877">
            <v>26</v>
          </cell>
        </row>
        <row r="3878">
          <cell r="A3878" t="str">
            <v>WNS0J4C</v>
          </cell>
          <cell r="B3878">
            <v>2</v>
          </cell>
          <cell r="C3878">
            <v>0</v>
          </cell>
          <cell r="D3878" t="str">
            <v>L408</v>
          </cell>
          <cell r="E3878">
            <v>422</v>
          </cell>
          <cell r="F3878">
            <v>425</v>
          </cell>
        </row>
        <row r="3879">
          <cell r="A3879" t="str">
            <v>WNS0J4C</v>
          </cell>
          <cell r="B3879">
            <v>3</v>
          </cell>
          <cell r="C3879">
            <v>0</v>
          </cell>
          <cell r="D3879" t="str">
            <v>L408</v>
          </cell>
          <cell r="E3879">
            <v>154</v>
          </cell>
          <cell r="F3879">
            <v>161</v>
          </cell>
        </row>
        <row r="3880">
          <cell r="A3880" t="str">
            <v>WNS0J4C</v>
          </cell>
          <cell r="B3880">
            <v>4</v>
          </cell>
          <cell r="C3880">
            <v>0</v>
          </cell>
          <cell r="D3880" t="str">
            <v>L408</v>
          </cell>
          <cell r="E3880">
            <v>353</v>
          </cell>
          <cell r="F3880">
            <v>355</v>
          </cell>
        </row>
        <row r="3881">
          <cell r="A3881" t="str">
            <v>WNS0J4C</v>
          </cell>
          <cell r="B3881">
            <v>6</v>
          </cell>
          <cell r="C3881">
            <v>0</v>
          </cell>
          <cell r="D3881" t="str">
            <v>L408</v>
          </cell>
          <cell r="E3881">
            <v>132</v>
          </cell>
          <cell r="F3881">
            <v>132</v>
          </cell>
        </row>
        <row r="3882">
          <cell r="A3882" t="str">
            <v>WNS0J4C</v>
          </cell>
          <cell r="B3882">
            <v>8</v>
          </cell>
          <cell r="C3882">
            <v>0</v>
          </cell>
          <cell r="D3882" t="str">
            <v>L408</v>
          </cell>
          <cell r="E3882">
            <v>22</v>
          </cell>
          <cell r="F3882">
            <v>22</v>
          </cell>
        </row>
        <row r="3883">
          <cell r="A3883" t="str">
            <v>WNS0J4C</v>
          </cell>
          <cell r="B3883">
            <v>10</v>
          </cell>
          <cell r="C3883">
            <v>0</v>
          </cell>
          <cell r="D3883" t="str">
            <v>L408</v>
          </cell>
          <cell r="E3883">
            <v>7</v>
          </cell>
          <cell r="F3883">
            <v>7</v>
          </cell>
        </row>
        <row r="3884">
          <cell r="A3884" t="str">
            <v>WNS0N3</v>
          </cell>
          <cell r="B3884">
            <v>24</v>
          </cell>
          <cell r="C3884">
            <v>0</v>
          </cell>
          <cell r="D3884" t="str">
            <v>L408</v>
          </cell>
          <cell r="E3884">
            <v>1</v>
          </cell>
          <cell r="F3884">
            <v>1</v>
          </cell>
        </row>
        <row r="3885">
          <cell r="A3885" t="str">
            <v>WNS0N4C</v>
          </cell>
          <cell r="B3885">
            <v>24</v>
          </cell>
          <cell r="C3885">
            <v>0</v>
          </cell>
          <cell r="D3885" t="str">
            <v>L408</v>
          </cell>
          <cell r="E3885">
            <v>6</v>
          </cell>
          <cell r="F3885">
            <v>6</v>
          </cell>
        </row>
        <row r="3886">
          <cell r="A3886" t="str">
            <v>WNS0P3</v>
          </cell>
          <cell r="B3886">
            <v>30</v>
          </cell>
          <cell r="C3886">
            <v>0</v>
          </cell>
          <cell r="D3886" t="str">
            <v>L408</v>
          </cell>
          <cell r="E3886">
            <v>3</v>
          </cell>
          <cell r="F3886">
            <v>3</v>
          </cell>
        </row>
        <row r="3887">
          <cell r="A3887" t="str">
            <v>WNS0P3S</v>
          </cell>
          <cell r="B3887">
            <v>30</v>
          </cell>
          <cell r="C3887">
            <v>0</v>
          </cell>
          <cell r="D3887" t="str">
            <v>L408</v>
          </cell>
          <cell r="E3887">
            <v>1</v>
          </cell>
          <cell r="F3887">
            <v>1</v>
          </cell>
        </row>
        <row r="3888">
          <cell r="A3888" t="str">
            <v>WNS0P4C</v>
          </cell>
          <cell r="B3888">
            <v>8</v>
          </cell>
          <cell r="C3888">
            <v>0</v>
          </cell>
          <cell r="D3888" t="str">
            <v>L408</v>
          </cell>
          <cell r="E3888">
            <v>90</v>
          </cell>
          <cell r="F3888">
            <v>95</v>
          </cell>
        </row>
        <row r="3889">
          <cell r="A3889" t="str">
            <v>WNS0P4C</v>
          </cell>
          <cell r="B3889">
            <v>10</v>
          </cell>
          <cell r="C3889">
            <v>0</v>
          </cell>
          <cell r="D3889" t="str">
            <v>L408</v>
          </cell>
          <cell r="E3889">
            <v>66</v>
          </cell>
          <cell r="F3889">
            <v>65</v>
          </cell>
        </row>
        <row r="3890">
          <cell r="A3890" t="str">
            <v>WNS0P4C</v>
          </cell>
          <cell r="B3890">
            <v>12</v>
          </cell>
          <cell r="C3890">
            <v>0</v>
          </cell>
          <cell r="D3890" t="str">
            <v>L408</v>
          </cell>
          <cell r="E3890">
            <v>73</v>
          </cell>
          <cell r="F3890">
            <v>73</v>
          </cell>
        </row>
        <row r="3891">
          <cell r="A3891" t="str">
            <v>WNS0P4C</v>
          </cell>
          <cell r="B3891">
            <v>14</v>
          </cell>
          <cell r="C3891">
            <v>0</v>
          </cell>
          <cell r="D3891" t="str">
            <v>L408</v>
          </cell>
          <cell r="E3891">
            <v>6</v>
          </cell>
          <cell r="F3891">
            <v>6</v>
          </cell>
        </row>
        <row r="3892">
          <cell r="A3892" t="str">
            <v>WNS0P4C</v>
          </cell>
          <cell r="B3892">
            <v>16</v>
          </cell>
          <cell r="C3892">
            <v>0</v>
          </cell>
          <cell r="D3892" t="str">
            <v>L408</v>
          </cell>
          <cell r="E3892">
            <v>26</v>
          </cell>
          <cell r="F3892">
            <v>26</v>
          </cell>
        </row>
        <row r="3893">
          <cell r="A3893" t="str">
            <v>WNS0P4C</v>
          </cell>
          <cell r="B3893">
            <v>18</v>
          </cell>
          <cell r="C3893">
            <v>0</v>
          </cell>
          <cell r="D3893" t="str">
            <v>L408</v>
          </cell>
          <cell r="E3893">
            <v>6</v>
          </cell>
          <cell r="F3893">
            <v>15</v>
          </cell>
        </row>
        <row r="3894">
          <cell r="A3894" t="str">
            <v>WNS0P4C</v>
          </cell>
          <cell r="B3894">
            <v>20</v>
          </cell>
          <cell r="C3894">
            <v>0</v>
          </cell>
          <cell r="D3894" t="str">
            <v>L408</v>
          </cell>
          <cell r="E3894">
            <v>9</v>
          </cell>
          <cell r="F3894">
            <v>9</v>
          </cell>
        </row>
        <row r="3895">
          <cell r="A3895" t="str">
            <v>WNS0P4C</v>
          </cell>
          <cell r="B3895">
            <v>24</v>
          </cell>
          <cell r="C3895">
            <v>0</v>
          </cell>
          <cell r="D3895" t="str">
            <v>L408</v>
          </cell>
          <cell r="E3895">
            <v>13</v>
          </cell>
          <cell r="F3895">
            <v>14</v>
          </cell>
        </row>
        <row r="3896">
          <cell r="A3896" t="str">
            <v>WNS0P4C</v>
          </cell>
          <cell r="B3896">
            <v>30</v>
          </cell>
          <cell r="C3896">
            <v>0</v>
          </cell>
          <cell r="D3896" t="str">
            <v>L408</v>
          </cell>
          <cell r="E3896">
            <v>8</v>
          </cell>
          <cell r="F3896">
            <v>9</v>
          </cell>
        </row>
        <row r="3897">
          <cell r="A3897" t="str">
            <v>WNS0P4C</v>
          </cell>
          <cell r="B3897">
            <v>36</v>
          </cell>
          <cell r="C3897">
            <v>0</v>
          </cell>
          <cell r="D3897" t="str">
            <v>L408</v>
          </cell>
          <cell r="E3897">
            <v>2</v>
          </cell>
          <cell r="F3897">
            <v>2</v>
          </cell>
        </row>
        <row r="3898">
          <cell r="A3898" t="str">
            <v>WNS0P4C</v>
          </cell>
          <cell r="B3898">
            <v>48</v>
          </cell>
          <cell r="C3898">
            <v>0</v>
          </cell>
          <cell r="D3898" t="str">
            <v>L408</v>
          </cell>
          <cell r="E3898">
            <v>22</v>
          </cell>
          <cell r="F3898">
            <v>22</v>
          </cell>
        </row>
        <row r="3899">
          <cell r="A3899" t="str">
            <v>WNS0Q4C</v>
          </cell>
          <cell r="B3899">
            <v>12</v>
          </cell>
          <cell r="C3899">
            <v>0</v>
          </cell>
          <cell r="D3899" t="str">
            <v>L408</v>
          </cell>
          <cell r="E3899">
            <v>5</v>
          </cell>
          <cell r="F3899">
            <v>5</v>
          </cell>
        </row>
        <row r="3900">
          <cell r="A3900" t="str">
            <v>WNS0Q4C</v>
          </cell>
          <cell r="B3900">
            <v>14</v>
          </cell>
          <cell r="C3900">
            <v>0</v>
          </cell>
          <cell r="D3900" t="str">
            <v>L408</v>
          </cell>
          <cell r="E3900">
            <v>3</v>
          </cell>
          <cell r="F3900">
            <v>3</v>
          </cell>
        </row>
        <row r="3901">
          <cell r="A3901" t="str">
            <v>WNS0R3</v>
          </cell>
          <cell r="B3901">
            <v>24</v>
          </cell>
          <cell r="C3901">
            <v>0</v>
          </cell>
          <cell r="D3901" t="str">
            <v>L408</v>
          </cell>
          <cell r="E3901">
            <v>10</v>
          </cell>
          <cell r="F3901">
            <v>12</v>
          </cell>
        </row>
        <row r="3902">
          <cell r="A3902" t="str">
            <v>WNS0R3S</v>
          </cell>
          <cell r="B3902">
            <v>14</v>
          </cell>
          <cell r="C3902">
            <v>0</v>
          </cell>
          <cell r="D3902" t="str">
            <v>L408</v>
          </cell>
          <cell r="E3902">
            <v>2</v>
          </cell>
          <cell r="F3902">
            <v>2</v>
          </cell>
        </row>
        <row r="3903">
          <cell r="A3903" t="str">
            <v>WNS0R4C</v>
          </cell>
          <cell r="B3903">
            <v>54</v>
          </cell>
          <cell r="C3903">
            <v>0</v>
          </cell>
          <cell r="D3903" t="str">
            <v>L408</v>
          </cell>
          <cell r="E3903">
            <v>3</v>
          </cell>
          <cell r="F3903">
            <v>3</v>
          </cell>
        </row>
        <row r="3904">
          <cell r="A3904" t="str">
            <v>WNS0R4CS</v>
          </cell>
          <cell r="B3904">
            <v>54</v>
          </cell>
          <cell r="C3904">
            <v>0</v>
          </cell>
          <cell r="D3904" t="str">
            <v>L408</v>
          </cell>
          <cell r="E3904">
            <v>3</v>
          </cell>
          <cell r="F3904">
            <v>3</v>
          </cell>
        </row>
        <row r="3905">
          <cell r="A3905" t="str">
            <v>WNS0S4C</v>
          </cell>
          <cell r="B3905">
            <v>12</v>
          </cell>
          <cell r="C3905">
            <v>0</v>
          </cell>
          <cell r="D3905" t="str">
            <v>L408</v>
          </cell>
          <cell r="E3905">
            <v>8</v>
          </cell>
          <cell r="F3905">
            <v>8</v>
          </cell>
        </row>
        <row r="3906">
          <cell r="A3906" t="str">
            <v>WNS0S4C</v>
          </cell>
          <cell r="B3906">
            <v>14</v>
          </cell>
          <cell r="C3906">
            <v>0</v>
          </cell>
          <cell r="D3906" t="str">
            <v>L408</v>
          </cell>
          <cell r="E3906">
            <v>5</v>
          </cell>
          <cell r="F3906">
            <v>5</v>
          </cell>
        </row>
        <row r="3907">
          <cell r="A3907" t="str">
            <v>WNS0S4C</v>
          </cell>
          <cell r="B3907">
            <v>18</v>
          </cell>
          <cell r="C3907">
            <v>0</v>
          </cell>
          <cell r="D3907" t="str">
            <v>L408</v>
          </cell>
          <cell r="E3907">
            <v>4</v>
          </cell>
          <cell r="F3907">
            <v>5</v>
          </cell>
        </row>
        <row r="3908">
          <cell r="A3908" t="str">
            <v>WNS0S4C</v>
          </cell>
          <cell r="B3908">
            <v>20</v>
          </cell>
          <cell r="C3908">
            <v>0</v>
          </cell>
          <cell r="D3908" t="str">
            <v>L408</v>
          </cell>
          <cell r="E3908">
            <v>0</v>
          </cell>
          <cell r="F3908">
            <v>1</v>
          </cell>
        </row>
        <row r="3909">
          <cell r="A3909" t="str">
            <v>WNS0T4C</v>
          </cell>
          <cell r="B3909">
            <v>30</v>
          </cell>
          <cell r="C3909">
            <v>0</v>
          </cell>
          <cell r="D3909" t="str">
            <v>L408</v>
          </cell>
          <cell r="E3909">
            <v>1</v>
          </cell>
          <cell r="F3909">
            <v>1</v>
          </cell>
        </row>
        <row r="3910">
          <cell r="A3910" t="str">
            <v>WNS0V4C</v>
          </cell>
          <cell r="B3910">
            <v>30</v>
          </cell>
          <cell r="C3910">
            <v>0</v>
          </cell>
          <cell r="D3910" t="str">
            <v>L408</v>
          </cell>
          <cell r="E3910">
            <v>6</v>
          </cell>
          <cell r="F3910">
            <v>6</v>
          </cell>
        </row>
        <row r="3911">
          <cell r="A3911" t="str">
            <v>WNS0V4CS</v>
          </cell>
          <cell r="B3911">
            <v>30</v>
          </cell>
          <cell r="C3911">
            <v>0</v>
          </cell>
          <cell r="D3911" t="str">
            <v>L408</v>
          </cell>
          <cell r="E3911">
            <v>1</v>
          </cell>
          <cell r="F3911">
            <v>1</v>
          </cell>
        </row>
        <row r="3912">
          <cell r="A3912" t="str">
            <v>WNS0Y4C</v>
          </cell>
          <cell r="B3912">
            <v>16</v>
          </cell>
          <cell r="C3912">
            <v>0</v>
          </cell>
          <cell r="D3912" t="str">
            <v>L408</v>
          </cell>
          <cell r="E3912">
            <v>2</v>
          </cell>
          <cell r="F3912">
            <v>3</v>
          </cell>
        </row>
        <row r="3913">
          <cell r="A3913" t="str">
            <v>WNS0Y4C</v>
          </cell>
          <cell r="B3913">
            <v>20</v>
          </cell>
          <cell r="C3913">
            <v>0</v>
          </cell>
          <cell r="D3913" t="str">
            <v>L408</v>
          </cell>
          <cell r="E3913">
            <v>2</v>
          </cell>
          <cell r="F3913">
            <v>2</v>
          </cell>
        </row>
        <row r="3914">
          <cell r="A3914" t="str">
            <v>WNS0Y4C</v>
          </cell>
          <cell r="B3914">
            <v>24</v>
          </cell>
          <cell r="C3914">
            <v>0</v>
          </cell>
          <cell r="D3914" t="str">
            <v>L408</v>
          </cell>
          <cell r="E3914">
            <v>19</v>
          </cell>
          <cell r="F3914">
            <v>19</v>
          </cell>
        </row>
        <row r="3915">
          <cell r="A3915" t="str">
            <v>WNS0Y4CS</v>
          </cell>
          <cell r="B3915">
            <v>24</v>
          </cell>
          <cell r="C3915">
            <v>0</v>
          </cell>
          <cell r="D3915" t="str">
            <v>L408</v>
          </cell>
          <cell r="E3915">
            <v>1</v>
          </cell>
          <cell r="F3915">
            <v>1</v>
          </cell>
        </row>
        <row r="3916">
          <cell r="A3916" t="str">
            <v>WRC031</v>
          </cell>
          <cell r="B3916">
            <v>24</v>
          </cell>
          <cell r="C3916">
            <v>20</v>
          </cell>
          <cell r="D3916" t="str">
            <v>L406</v>
          </cell>
          <cell r="E3916">
            <v>1</v>
          </cell>
          <cell r="F3916">
            <v>1</v>
          </cell>
        </row>
        <row r="3917">
          <cell r="A3917" t="str">
            <v>WRC031G</v>
          </cell>
          <cell r="B3917">
            <v>8</v>
          </cell>
          <cell r="C3917">
            <v>6</v>
          </cell>
          <cell r="D3917" t="str">
            <v>L406</v>
          </cell>
          <cell r="E3917">
            <v>5</v>
          </cell>
          <cell r="F3917">
            <v>6</v>
          </cell>
        </row>
        <row r="3918">
          <cell r="A3918" t="str">
            <v>WRC041</v>
          </cell>
          <cell r="B3918">
            <v>14</v>
          </cell>
          <cell r="C3918">
            <v>8</v>
          </cell>
          <cell r="D3918" t="str">
            <v>L406</v>
          </cell>
          <cell r="E3918">
            <v>0</v>
          </cell>
          <cell r="F3918">
            <v>2</v>
          </cell>
        </row>
        <row r="3919">
          <cell r="A3919" t="str">
            <v>WRC041</v>
          </cell>
          <cell r="B3919">
            <v>20</v>
          </cell>
          <cell r="C3919">
            <v>12</v>
          </cell>
          <cell r="D3919" t="str">
            <v>L406</v>
          </cell>
          <cell r="E3919">
            <v>0</v>
          </cell>
          <cell r="F3919">
            <v>1</v>
          </cell>
        </row>
        <row r="3920">
          <cell r="A3920" t="str">
            <v>WRC051</v>
          </cell>
          <cell r="B3920">
            <v>2</v>
          </cell>
          <cell r="C3920">
            <v>1</v>
          </cell>
          <cell r="D3920" t="str">
            <v>L406</v>
          </cell>
          <cell r="E3920">
            <v>0</v>
          </cell>
          <cell r="F3920">
            <v>41</v>
          </cell>
        </row>
        <row r="3921">
          <cell r="A3921" t="str">
            <v>WRC051</v>
          </cell>
          <cell r="B3921">
            <v>2</v>
          </cell>
          <cell r="C3921">
            <v>1.5</v>
          </cell>
          <cell r="D3921" t="str">
            <v>L406</v>
          </cell>
          <cell r="E3921">
            <v>0</v>
          </cell>
          <cell r="F3921">
            <v>15</v>
          </cell>
        </row>
        <row r="3922">
          <cell r="A3922" t="str">
            <v>WRC051</v>
          </cell>
          <cell r="B3922">
            <v>3</v>
          </cell>
          <cell r="C3922">
            <v>1.5</v>
          </cell>
          <cell r="D3922" t="str">
            <v>L406</v>
          </cell>
          <cell r="E3922">
            <v>0</v>
          </cell>
          <cell r="F3922">
            <v>2</v>
          </cell>
        </row>
        <row r="3923">
          <cell r="A3923" t="str">
            <v>WRC051</v>
          </cell>
          <cell r="B3923">
            <v>3</v>
          </cell>
          <cell r="C3923">
            <v>2</v>
          </cell>
          <cell r="D3923" t="str">
            <v>L406</v>
          </cell>
          <cell r="E3923">
            <v>47</v>
          </cell>
          <cell r="F3923">
            <v>48</v>
          </cell>
        </row>
        <row r="3924">
          <cell r="A3924" t="str">
            <v>WRC051</v>
          </cell>
          <cell r="B3924">
            <v>3</v>
          </cell>
          <cell r="C3924">
            <v>2.5</v>
          </cell>
          <cell r="D3924" t="str">
            <v>L406</v>
          </cell>
          <cell r="E3924">
            <v>9</v>
          </cell>
          <cell r="F3924">
            <v>15</v>
          </cell>
        </row>
        <row r="3925">
          <cell r="A3925" t="str">
            <v>WRC051</v>
          </cell>
          <cell r="B3925">
            <v>4</v>
          </cell>
          <cell r="C3925">
            <v>1.5</v>
          </cell>
          <cell r="D3925" t="str">
            <v>L406</v>
          </cell>
          <cell r="E3925">
            <v>0</v>
          </cell>
          <cell r="F3925">
            <v>2</v>
          </cell>
        </row>
        <row r="3926">
          <cell r="A3926" t="str">
            <v>WRC051</v>
          </cell>
          <cell r="B3926">
            <v>4</v>
          </cell>
          <cell r="C3926">
            <v>2</v>
          </cell>
          <cell r="D3926" t="str">
            <v>L406</v>
          </cell>
          <cell r="E3926">
            <v>33</v>
          </cell>
          <cell r="F3926">
            <v>37</v>
          </cell>
        </row>
        <row r="3927">
          <cell r="A3927" t="str">
            <v>WRC051</v>
          </cell>
          <cell r="B3927">
            <v>4</v>
          </cell>
          <cell r="C3927">
            <v>3</v>
          </cell>
          <cell r="D3927" t="str">
            <v>L406</v>
          </cell>
          <cell r="E3927">
            <v>44</v>
          </cell>
          <cell r="F3927">
            <v>43</v>
          </cell>
        </row>
        <row r="3928">
          <cell r="A3928" t="str">
            <v>WRC051</v>
          </cell>
          <cell r="B3928">
            <v>6</v>
          </cell>
          <cell r="C3928">
            <v>2.5</v>
          </cell>
          <cell r="D3928" t="str">
            <v>L406</v>
          </cell>
          <cell r="E3928">
            <v>0</v>
          </cell>
          <cell r="F3928">
            <v>2</v>
          </cell>
        </row>
        <row r="3929">
          <cell r="A3929" t="str">
            <v>WRC051</v>
          </cell>
          <cell r="B3929">
            <v>6</v>
          </cell>
          <cell r="C3929">
            <v>3</v>
          </cell>
          <cell r="D3929" t="str">
            <v>L406</v>
          </cell>
          <cell r="E3929">
            <v>24</v>
          </cell>
          <cell r="F3929">
            <v>27</v>
          </cell>
        </row>
        <row r="3930">
          <cell r="A3930" t="str">
            <v>WRC051</v>
          </cell>
          <cell r="B3930">
            <v>6</v>
          </cell>
          <cell r="C3930">
            <v>4</v>
          </cell>
          <cell r="D3930" t="str">
            <v>L406</v>
          </cell>
          <cell r="E3930">
            <v>71</v>
          </cell>
          <cell r="F3930">
            <v>95</v>
          </cell>
        </row>
        <row r="3931">
          <cell r="A3931" t="str">
            <v>WRC051</v>
          </cell>
          <cell r="B3931">
            <v>8</v>
          </cell>
          <cell r="C3931">
            <v>4</v>
          </cell>
          <cell r="D3931" t="str">
            <v>L406</v>
          </cell>
          <cell r="E3931">
            <v>26</v>
          </cell>
          <cell r="F3931">
            <v>40</v>
          </cell>
        </row>
        <row r="3932">
          <cell r="A3932" t="str">
            <v>WRC051</v>
          </cell>
          <cell r="B3932">
            <v>8</v>
          </cell>
          <cell r="C3932">
            <v>6</v>
          </cell>
          <cell r="D3932" t="str">
            <v>L406</v>
          </cell>
          <cell r="E3932">
            <v>35</v>
          </cell>
          <cell r="F3932">
            <v>37</v>
          </cell>
        </row>
        <row r="3933">
          <cell r="A3933" t="str">
            <v>WRC051</v>
          </cell>
          <cell r="B3933">
            <v>10</v>
          </cell>
          <cell r="C3933">
            <v>6</v>
          </cell>
          <cell r="D3933" t="str">
            <v>L406</v>
          </cell>
          <cell r="E3933">
            <v>17</v>
          </cell>
          <cell r="F3933">
            <v>17</v>
          </cell>
        </row>
        <row r="3934">
          <cell r="A3934" t="str">
            <v>WRC051</v>
          </cell>
          <cell r="B3934">
            <v>10</v>
          </cell>
          <cell r="C3934">
            <v>8</v>
          </cell>
          <cell r="D3934" t="str">
            <v>L406</v>
          </cell>
          <cell r="E3934">
            <v>12</v>
          </cell>
          <cell r="F3934">
            <v>20</v>
          </cell>
        </row>
        <row r="3935">
          <cell r="A3935" t="str">
            <v>WRC051</v>
          </cell>
          <cell r="B3935">
            <v>12</v>
          </cell>
          <cell r="C3935">
            <v>6</v>
          </cell>
          <cell r="D3935" t="str">
            <v>L406</v>
          </cell>
          <cell r="E3935">
            <v>3</v>
          </cell>
          <cell r="F3935">
            <v>3</v>
          </cell>
        </row>
        <row r="3936">
          <cell r="A3936" t="str">
            <v>WRC051</v>
          </cell>
          <cell r="B3936">
            <v>12</v>
          </cell>
          <cell r="C3936">
            <v>8</v>
          </cell>
          <cell r="D3936" t="str">
            <v>L406</v>
          </cell>
          <cell r="E3936">
            <v>22</v>
          </cell>
          <cell r="F3936">
            <v>27</v>
          </cell>
        </row>
        <row r="3937">
          <cell r="A3937" t="str">
            <v>WRC051</v>
          </cell>
          <cell r="B3937">
            <v>12</v>
          </cell>
          <cell r="C3937">
            <v>10</v>
          </cell>
          <cell r="D3937" t="str">
            <v>L406</v>
          </cell>
          <cell r="E3937">
            <v>10</v>
          </cell>
          <cell r="F3937">
            <v>10</v>
          </cell>
        </row>
        <row r="3938">
          <cell r="A3938" t="str">
            <v>WRC051</v>
          </cell>
          <cell r="B3938">
            <v>14</v>
          </cell>
          <cell r="C3938">
            <v>8</v>
          </cell>
          <cell r="D3938" t="str">
            <v>L406</v>
          </cell>
          <cell r="E3938">
            <v>0</v>
          </cell>
          <cell r="F3938">
            <v>5</v>
          </cell>
        </row>
        <row r="3939">
          <cell r="A3939" t="str">
            <v>WRC051</v>
          </cell>
          <cell r="B3939">
            <v>14</v>
          </cell>
          <cell r="C3939">
            <v>10</v>
          </cell>
          <cell r="D3939" t="str">
            <v>L406</v>
          </cell>
          <cell r="E3939">
            <v>18</v>
          </cell>
          <cell r="F3939">
            <v>21</v>
          </cell>
        </row>
        <row r="3940">
          <cell r="A3940" t="str">
            <v>WRC051</v>
          </cell>
          <cell r="B3940">
            <v>14</v>
          </cell>
          <cell r="C3940">
            <v>12</v>
          </cell>
          <cell r="D3940" t="str">
            <v>L406</v>
          </cell>
          <cell r="E3940">
            <v>6</v>
          </cell>
          <cell r="F3940">
            <v>6</v>
          </cell>
        </row>
        <row r="3941">
          <cell r="A3941" t="str">
            <v>WRC051</v>
          </cell>
          <cell r="B3941">
            <v>16</v>
          </cell>
          <cell r="C3941">
            <v>8</v>
          </cell>
          <cell r="D3941" t="str">
            <v>L406</v>
          </cell>
          <cell r="E3941">
            <v>3</v>
          </cell>
          <cell r="F3941">
            <v>3</v>
          </cell>
        </row>
        <row r="3942">
          <cell r="A3942" t="str">
            <v>WRC051</v>
          </cell>
          <cell r="B3942">
            <v>16</v>
          </cell>
          <cell r="C3942">
            <v>10</v>
          </cell>
          <cell r="D3942" t="str">
            <v>L406</v>
          </cell>
          <cell r="E3942">
            <v>13</v>
          </cell>
          <cell r="F3942">
            <v>13</v>
          </cell>
        </row>
        <row r="3943">
          <cell r="A3943" t="str">
            <v>WRC051</v>
          </cell>
          <cell r="B3943">
            <v>16</v>
          </cell>
          <cell r="C3943">
            <v>12</v>
          </cell>
          <cell r="D3943" t="str">
            <v>L406</v>
          </cell>
          <cell r="E3943">
            <v>5</v>
          </cell>
          <cell r="F3943">
            <v>7</v>
          </cell>
        </row>
        <row r="3944">
          <cell r="A3944" t="str">
            <v>WRC051</v>
          </cell>
          <cell r="B3944">
            <v>16</v>
          </cell>
          <cell r="C3944">
            <v>14</v>
          </cell>
          <cell r="D3944" t="str">
            <v>L406</v>
          </cell>
          <cell r="E3944">
            <v>0</v>
          </cell>
          <cell r="F3944">
            <v>1</v>
          </cell>
        </row>
        <row r="3945">
          <cell r="A3945" t="str">
            <v>WRC051</v>
          </cell>
          <cell r="B3945">
            <v>18</v>
          </cell>
          <cell r="C3945">
            <v>10</v>
          </cell>
          <cell r="D3945" t="str">
            <v>L406</v>
          </cell>
          <cell r="E3945">
            <v>2</v>
          </cell>
          <cell r="F3945">
            <v>2</v>
          </cell>
        </row>
        <row r="3946">
          <cell r="A3946" t="str">
            <v>WRC051</v>
          </cell>
          <cell r="B3946">
            <v>18</v>
          </cell>
          <cell r="C3946">
            <v>12</v>
          </cell>
          <cell r="D3946" t="str">
            <v>L406</v>
          </cell>
          <cell r="E3946">
            <v>0</v>
          </cell>
          <cell r="F3946">
            <v>1</v>
          </cell>
        </row>
        <row r="3947">
          <cell r="A3947" t="str">
            <v>WRC051</v>
          </cell>
          <cell r="B3947">
            <v>18</v>
          </cell>
          <cell r="C3947">
            <v>16</v>
          </cell>
          <cell r="D3947" t="str">
            <v>L406</v>
          </cell>
          <cell r="E3947">
            <v>1</v>
          </cell>
          <cell r="F3947">
            <v>1</v>
          </cell>
        </row>
        <row r="3948">
          <cell r="A3948" t="str">
            <v>WRC051</v>
          </cell>
          <cell r="B3948">
            <v>20</v>
          </cell>
          <cell r="C3948">
            <v>12</v>
          </cell>
          <cell r="D3948" t="str">
            <v>L406</v>
          </cell>
          <cell r="E3948">
            <v>1</v>
          </cell>
          <cell r="F3948">
            <v>2</v>
          </cell>
        </row>
        <row r="3949">
          <cell r="A3949" t="str">
            <v>WRC051</v>
          </cell>
          <cell r="B3949">
            <v>20</v>
          </cell>
          <cell r="C3949">
            <v>16</v>
          </cell>
          <cell r="D3949" t="str">
            <v>L406</v>
          </cell>
          <cell r="E3949">
            <v>10</v>
          </cell>
          <cell r="F3949">
            <v>11</v>
          </cell>
        </row>
        <row r="3950">
          <cell r="A3950" t="str">
            <v>WRC051</v>
          </cell>
          <cell r="B3950">
            <v>20</v>
          </cell>
          <cell r="C3950">
            <v>18</v>
          </cell>
          <cell r="D3950" t="str">
            <v>L406</v>
          </cell>
          <cell r="E3950">
            <v>1</v>
          </cell>
          <cell r="F3950">
            <v>4</v>
          </cell>
        </row>
        <row r="3951">
          <cell r="A3951" t="str">
            <v>WRC051</v>
          </cell>
          <cell r="B3951">
            <v>24</v>
          </cell>
          <cell r="C3951">
            <v>12</v>
          </cell>
          <cell r="D3951" t="str">
            <v>L406</v>
          </cell>
          <cell r="E3951">
            <v>2</v>
          </cell>
          <cell r="F3951">
            <v>2</v>
          </cell>
        </row>
        <row r="3952">
          <cell r="A3952" t="str">
            <v>WRC051</v>
          </cell>
          <cell r="B3952">
            <v>24</v>
          </cell>
          <cell r="C3952">
            <v>16</v>
          </cell>
          <cell r="D3952" t="str">
            <v>L406</v>
          </cell>
          <cell r="E3952">
            <v>0</v>
          </cell>
          <cell r="F3952">
            <v>1</v>
          </cell>
        </row>
        <row r="3953">
          <cell r="A3953" t="str">
            <v>WRC051</v>
          </cell>
          <cell r="B3953">
            <v>24</v>
          </cell>
          <cell r="C3953">
            <v>18</v>
          </cell>
          <cell r="D3953" t="str">
            <v>L406</v>
          </cell>
          <cell r="E3953">
            <v>6</v>
          </cell>
          <cell r="F3953">
            <v>6</v>
          </cell>
        </row>
        <row r="3954">
          <cell r="A3954" t="str">
            <v>WRC051</v>
          </cell>
          <cell r="B3954">
            <v>24</v>
          </cell>
          <cell r="C3954">
            <v>20</v>
          </cell>
          <cell r="D3954" t="str">
            <v>L406</v>
          </cell>
          <cell r="E3954">
            <v>0</v>
          </cell>
          <cell r="F3954">
            <v>1</v>
          </cell>
        </row>
        <row r="3955">
          <cell r="A3955" t="str">
            <v>WRC051</v>
          </cell>
          <cell r="B3955">
            <v>30</v>
          </cell>
          <cell r="C3955">
            <v>16</v>
          </cell>
          <cell r="D3955" t="str">
            <v>L406</v>
          </cell>
          <cell r="E3955">
            <v>0</v>
          </cell>
          <cell r="F3955">
            <v>1</v>
          </cell>
        </row>
        <row r="3956">
          <cell r="A3956" t="str">
            <v>WRC051</v>
          </cell>
          <cell r="B3956">
            <v>30</v>
          </cell>
          <cell r="C3956">
            <v>20</v>
          </cell>
          <cell r="D3956" t="str">
            <v>L406</v>
          </cell>
          <cell r="E3956">
            <v>3</v>
          </cell>
          <cell r="F3956">
            <v>6</v>
          </cell>
        </row>
        <row r="3957">
          <cell r="A3957" t="str">
            <v>WRC051</v>
          </cell>
          <cell r="B3957">
            <v>30</v>
          </cell>
          <cell r="C3957">
            <v>24</v>
          </cell>
          <cell r="D3957" t="str">
            <v>L406</v>
          </cell>
          <cell r="E3957">
            <v>4</v>
          </cell>
          <cell r="F3957">
            <v>5</v>
          </cell>
        </row>
        <row r="3958">
          <cell r="A3958" t="str">
            <v>WRC051</v>
          </cell>
          <cell r="B3958">
            <v>36</v>
          </cell>
          <cell r="C3958">
            <v>30</v>
          </cell>
          <cell r="D3958" t="str">
            <v>L406</v>
          </cell>
          <cell r="E3958">
            <v>2</v>
          </cell>
          <cell r="F3958">
            <v>3</v>
          </cell>
        </row>
        <row r="3959">
          <cell r="A3959" t="str">
            <v>WRC051G</v>
          </cell>
          <cell r="B3959">
            <v>3</v>
          </cell>
          <cell r="C3959">
            <v>1</v>
          </cell>
          <cell r="D3959" t="str">
            <v>L406</v>
          </cell>
          <cell r="E3959">
            <v>0</v>
          </cell>
          <cell r="F3959">
            <v>1</v>
          </cell>
        </row>
        <row r="3960">
          <cell r="A3960" t="str">
            <v>WRC051G</v>
          </cell>
          <cell r="B3960">
            <v>3</v>
          </cell>
          <cell r="C3960">
            <v>1.5</v>
          </cell>
          <cell r="D3960" t="str">
            <v>L406</v>
          </cell>
          <cell r="E3960">
            <v>0</v>
          </cell>
          <cell r="F3960">
            <v>2</v>
          </cell>
        </row>
        <row r="3961">
          <cell r="A3961" t="str">
            <v>WRC051G</v>
          </cell>
          <cell r="B3961">
            <v>3</v>
          </cell>
          <cell r="C3961">
            <v>2</v>
          </cell>
          <cell r="D3961" t="str">
            <v>L406</v>
          </cell>
          <cell r="E3961">
            <v>7</v>
          </cell>
          <cell r="F3961">
            <v>5</v>
          </cell>
        </row>
        <row r="3962">
          <cell r="A3962" t="str">
            <v>WRC051G</v>
          </cell>
          <cell r="B3962">
            <v>4</v>
          </cell>
          <cell r="C3962">
            <v>2</v>
          </cell>
          <cell r="D3962" t="str">
            <v>L406</v>
          </cell>
          <cell r="E3962">
            <v>4</v>
          </cell>
          <cell r="F3962">
            <v>2</v>
          </cell>
        </row>
        <row r="3963">
          <cell r="A3963" t="str">
            <v>WRC051G</v>
          </cell>
          <cell r="B3963">
            <v>4</v>
          </cell>
          <cell r="C3963">
            <v>3</v>
          </cell>
          <cell r="D3963" t="str">
            <v>L406</v>
          </cell>
          <cell r="E3963">
            <v>12</v>
          </cell>
          <cell r="F3963">
            <v>12</v>
          </cell>
        </row>
        <row r="3964">
          <cell r="A3964" t="str">
            <v>WRC051G</v>
          </cell>
          <cell r="B3964">
            <v>6</v>
          </cell>
          <cell r="C3964">
            <v>3</v>
          </cell>
          <cell r="D3964" t="str">
            <v>L406</v>
          </cell>
          <cell r="E3964">
            <v>6</v>
          </cell>
          <cell r="F3964">
            <v>6</v>
          </cell>
        </row>
        <row r="3965">
          <cell r="A3965" t="str">
            <v>WRC051G</v>
          </cell>
          <cell r="B3965">
            <v>6</v>
          </cell>
          <cell r="C3965">
            <v>4</v>
          </cell>
          <cell r="D3965" t="str">
            <v>L406</v>
          </cell>
          <cell r="E3965">
            <v>4</v>
          </cell>
          <cell r="F3965">
            <v>4</v>
          </cell>
        </row>
        <row r="3966">
          <cell r="A3966" t="str">
            <v>WRC051G</v>
          </cell>
          <cell r="B3966">
            <v>8</v>
          </cell>
          <cell r="C3966">
            <v>3</v>
          </cell>
          <cell r="D3966" t="str">
            <v>L406</v>
          </cell>
          <cell r="E3966">
            <v>0</v>
          </cell>
          <cell r="F3966">
            <v>1</v>
          </cell>
        </row>
        <row r="3967">
          <cell r="A3967" t="str">
            <v>WRC051G</v>
          </cell>
          <cell r="B3967">
            <v>8</v>
          </cell>
          <cell r="C3967">
            <v>6</v>
          </cell>
          <cell r="D3967" t="str">
            <v>L406</v>
          </cell>
          <cell r="E3967">
            <v>0</v>
          </cell>
          <cell r="F3967">
            <v>3</v>
          </cell>
        </row>
        <row r="3968">
          <cell r="A3968" t="str">
            <v>WRC061</v>
          </cell>
          <cell r="B3968">
            <v>16</v>
          </cell>
          <cell r="C3968">
            <v>8</v>
          </cell>
          <cell r="D3968" t="str">
            <v>L406</v>
          </cell>
          <cell r="E3968">
            <v>1</v>
          </cell>
          <cell r="F3968">
            <v>1</v>
          </cell>
        </row>
        <row r="3969">
          <cell r="A3969" t="str">
            <v>WRC061</v>
          </cell>
          <cell r="B3969">
            <v>18</v>
          </cell>
          <cell r="C3969">
            <v>16</v>
          </cell>
          <cell r="D3969" t="str">
            <v>L406</v>
          </cell>
          <cell r="E3969">
            <v>0</v>
          </cell>
          <cell r="F3969">
            <v>1</v>
          </cell>
        </row>
        <row r="3970">
          <cell r="A3970" t="str">
            <v>WRC071</v>
          </cell>
          <cell r="B3970">
            <v>2</v>
          </cell>
          <cell r="C3970">
            <v>1</v>
          </cell>
          <cell r="D3970" t="str">
            <v>L406</v>
          </cell>
          <cell r="E3970">
            <v>0</v>
          </cell>
          <cell r="F3970">
            <v>6</v>
          </cell>
        </row>
        <row r="3971">
          <cell r="A3971" t="str">
            <v>WRC071</v>
          </cell>
          <cell r="B3971">
            <v>3</v>
          </cell>
          <cell r="C3971">
            <v>2</v>
          </cell>
          <cell r="D3971" t="str">
            <v>L406</v>
          </cell>
          <cell r="E3971">
            <v>0</v>
          </cell>
          <cell r="F3971">
            <v>6</v>
          </cell>
        </row>
        <row r="3972">
          <cell r="A3972" t="str">
            <v>WRC071</v>
          </cell>
          <cell r="B3972">
            <v>4</v>
          </cell>
          <cell r="C3972">
            <v>2</v>
          </cell>
          <cell r="D3972" t="str">
            <v>L406</v>
          </cell>
          <cell r="E3972">
            <v>9</v>
          </cell>
          <cell r="F3972">
            <v>10</v>
          </cell>
        </row>
        <row r="3973">
          <cell r="A3973" t="str">
            <v>WRC071</v>
          </cell>
          <cell r="B3973">
            <v>4</v>
          </cell>
          <cell r="C3973">
            <v>3</v>
          </cell>
          <cell r="D3973" t="str">
            <v>L406</v>
          </cell>
          <cell r="E3973">
            <v>6</v>
          </cell>
          <cell r="F3973">
            <v>7</v>
          </cell>
        </row>
        <row r="3974">
          <cell r="A3974" t="str">
            <v>WRC071</v>
          </cell>
          <cell r="B3974">
            <v>6</v>
          </cell>
          <cell r="C3974">
            <v>3</v>
          </cell>
          <cell r="D3974" t="str">
            <v>L406</v>
          </cell>
          <cell r="E3974">
            <v>0</v>
          </cell>
          <cell r="F3974">
            <v>0</v>
          </cell>
        </row>
        <row r="3975">
          <cell r="A3975" t="str">
            <v>WRC071</v>
          </cell>
          <cell r="B3975">
            <v>6</v>
          </cell>
          <cell r="C3975">
            <v>4</v>
          </cell>
          <cell r="D3975" t="str">
            <v>L406</v>
          </cell>
          <cell r="E3975">
            <v>0</v>
          </cell>
          <cell r="F3975">
            <v>2</v>
          </cell>
        </row>
        <row r="3976">
          <cell r="A3976" t="str">
            <v>WRC071</v>
          </cell>
          <cell r="B3976">
            <v>8</v>
          </cell>
          <cell r="C3976">
            <v>4</v>
          </cell>
          <cell r="D3976" t="str">
            <v>L406</v>
          </cell>
          <cell r="E3976">
            <v>2</v>
          </cell>
          <cell r="F3976">
            <v>2</v>
          </cell>
        </row>
        <row r="3977">
          <cell r="A3977" t="str">
            <v>WRC071</v>
          </cell>
          <cell r="B3977">
            <v>8</v>
          </cell>
          <cell r="C3977">
            <v>6</v>
          </cell>
          <cell r="D3977" t="str">
            <v>L406</v>
          </cell>
          <cell r="E3977">
            <v>0</v>
          </cell>
          <cell r="F3977">
            <v>3</v>
          </cell>
        </row>
        <row r="3978">
          <cell r="A3978" t="str">
            <v>WRC071</v>
          </cell>
          <cell r="B3978">
            <v>10</v>
          </cell>
          <cell r="C3978">
            <v>6</v>
          </cell>
          <cell r="D3978" t="str">
            <v>L406</v>
          </cell>
          <cell r="E3978">
            <v>5</v>
          </cell>
          <cell r="F3978">
            <v>5</v>
          </cell>
        </row>
        <row r="3979">
          <cell r="A3979" t="str">
            <v>WRC071</v>
          </cell>
          <cell r="B3979">
            <v>10</v>
          </cell>
          <cell r="C3979">
            <v>8</v>
          </cell>
          <cell r="D3979" t="str">
            <v>L406</v>
          </cell>
          <cell r="E3979">
            <v>0</v>
          </cell>
          <cell r="F3979">
            <v>4</v>
          </cell>
        </row>
        <row r="3980">
          <cell r="A3980" t="str">
            <v>WRC071</v>
          </cell>
          <cell r="B3980">
            <v>12</v>
          </cell>
          <cell r="C3980">
            <v>8</v>
          </cell>
          <cell r="D3980" t="str">
            <v>L406</v>
          </cell>
          <cell r="E3980">
            <v>0</v>
          </cell>
          <cell r="F3980">
            <v>3</v>
          </cell>
        </row>
        <row r="3981">
          <cell r="A3981" t="str">
            <v>WRC071</v>
          </cell>
          <cell r="B3981">
            <v>14</v>
          </cell>
          <cell r="C3981">
            <v>8</v>
          </cell>
          <cell r="D3981" t="str">
            <v>L406</v>
          </cell>
          <cell r="E3981">
            <v>3</v>
          </cell>
          <cell r="F3981">
            <v>4</v>
          </cell>
        </row>
        <row r="3982">
          <cell r="A3982" t="str">
            <v>WRC071</v>
          </cell>
          <cell r="B3982">
            <v>14</v>
          </cell>
          <cell r="C3982">
            <v>10</v>
          </cell>
          <cell r="D3982" t="str">
            <v>L406</v>
          </cell>
          <cell r="E3982">
            <v>8</v>
          </cell>
          <cell r="F3982">
            <v>8</v>
          </cell>
        </row>
        <row r="3983">
          <cell r="A3983" t="str">
            <v>WRC071</v>
          </cell>
          <cell r="B3983">
            <v>16</v>
          </cell>
          <cell r="C3983">
            <v>10</v>
          </cell>
          <cell r="D3983" t="str">
            <v>L406</v>
          </cell>
          <cell r="E3983">
            <v>2</v>
          </cell>
          <cell r="F3983">
            <v>2</v>
          </cell>
        </row>
        <row r="3984">
          <cell r="A3984" t="str">
            <v>WRC071</v>
          </cell>
          <cell r="B3984">
            <v>16</v>
          </cell>
          <cell r="C3984">
            <v>14</v>
          </cell>
          <cell r="D3984" t="str">
            <v>L406</v>
          </cell>
          <cell r="E3984">
            <v>1</v>
          </cell>
          <cell r="F3984">
            <v>1</v>
          </cell>
        </row>
        <row r="3985">
          <cell r="A3985" t="str">
            <v>WRC071</v>
          </cell>
          <cell r="B3985">
            <v>20</v>
          </cell>
          <cell r="C3985">
            <v>16</v>
          </cell>
          <cell r="D3985" t="str">
            <v>L406</v>
          </cell>
          <cell r="E3985">
            <v>1</v>
          </cell>
          <cell r="F3985">
            <v>3</v>
          </cell>
        </row>
        <row r="3986">
          <cell r="A3986" t="str">
            <v>WRC071</v>
          </cell>
          <cell r="B3986">
            <v>24</v>
          </cell>
          <cell r="C3986">
            <v>20</v>
          </cell>
          <cell r="D3986" t="str">
            <v>L406</v>
          </cell>
          <cell r="E3986">
            <v>0</v>
          </cell>
          <cell r="F3986">
            <v>2</v>
          </cell>
        </row>
        <row r="3987">
          <cell r="A3987" t="str">
            <v>WRC071</v>
          </cell>
          <cell r="B3987">
            <v>30</v>
          </cell>
          <cell r="C3987">
            <v>20</v>
          </cell>
          <cell r="D3987" t="str">
            <v>L406</v>
          </cell>
          <cell r="E3987">
            <v>0</v>
          </cell>
          <cell r="F3987">
            <v>1</v>
          </cell>
        </row>
        <row r="3988">
          <cell r="A3988" t="str">
            <v>WRC071</v>
          </cell>
          <cell r="B3988">
            <v>30</v>
          </cell>
          <cell r="C3988">
            <v>24</v>
          </cell>
          <cell r="D3988" t="str">
            <v>L406</v>
          </cell>
          <cell r="E3988">
            <v>1</v>
          </cell>
          <cell r="F3988">
            <v>1</v>
          </cell>
        </row>
        <row r="3989">
          <cell r="A3989" t="str">
            <v>WRC071</v>
          </cell>
          <cell r="B3989">
            <v>36</v>
          </cell>
          <cell r="C3989">
            <v>30</v>
          </cell>
          <cell r="D3989" t="str">
            <v>L406</v>
          </cell>
          <cell r="E3989">
            <v>3</v>
          </cell>
          <cell r="F3989">
            <v>3</v>
          </cell>
        </row>
        <row r="3990">
          <cell r="A3990" t="str">
            <v>WRC071</v>
          </cell>
          <cell r="B3990">
            <v>48</v>
          </cell>
          <cell r="C3990">
            <v>30</v>
          </cell>
          <cell r="D3990" t="str">
            <v>L406</v>
          </cell>
          <cell r="E3990">
            <v>1</v>
          </cell>
          <cell r="F3990">
            <v>1</v>
          </cell>
        </row>
        <row r="3991">
          <cell r="A3991" t="str">
            <v>WRC0A1</v>
          </cell>
          <cell r="B3991">
            <v>8</v>
          </cell>
          <cell r="C3991">
            <v>4</v>
          </cell>
          <cell r="D3991" t="str">
            <v>L406</v>
          </cell>
          <cell r="E3991">
            <v>0</v>
          </cell>
          <cell r="F3991">
            <v>1</v>
          </cell>
        </row>
        <row r="3992">
          <cell r="A3992" t="str">
            <v>WRC0A1</v>
          </cell>
          <cell r="B3992">
            <v>8</v>
          </cell>
          <cell r="C3992">
            <v>6</v>
          </cell>
          <cell r="D3992" t="str">
            <v>L406</v>
          </cell>
          <cell r="E3992">
            <v>1</v>
          </cell>
          <cell r="F3992">
            <v>2</v>
          </cell>
        </row>
        <row r="3993">
          <cell r="A3993" t="str">
            <v>WRC0A1</v>
          </cell>
          <cell r="B3993">
            <v>10</v>
          </cell>
          <cell r="C3993">
            <v>6</v>
          </cell>
          <cell r="D3993" t="str">
            <v>L406</v>
          </cell>
          <cell r="E3993">
            <v>8</v>
          </cell>
          <cell r="F3993">
            <v>9</v>
          </cell>
        </row>
        <row r="3994">
          <cell r="A3994" t="str">
            <v>WRC0A1</v>
          </cell>
          <cell r="B3994">
            <v>10</v>
          </cell>
          <cell r="C3994">
            <v>8</v>
          </cell>
          <cell r="D3994" t="str">
            <v>L406</v>
          </cell>
          <cell r="E3994">
            <v>4</v>
          </cell>
          <cell r="F3994">
            <v>4</v>
          </cell>
        </row>
        <row r="3995">
          <cell r="A3995" t="str">
            <v>WRC0A1</v>
          </cell>
          <cell r="B3995">
            <v>12</v>
          </cell>
          <cell r="C3995">
            <v>10</v>
          </cell>
          <cell r="D3995" t="str">
            <v>L406</v>
          </cell>
          <cell r="E3995">
            <v>6</v>
          </cell>
          <cell r="F3995">
            <v>6</v>
          </cell>
        </row>
        <row r="3996">
          <cell r="A3996" t="str">
            <v>WRC0D1</v>
          </cell>
          <cell r="B3996">
            <v>3</v>
          </cell>
          <cell r="C3996">
            <v>2</v>
          </cell>
          <cell r="D3996" t="str">
            <v>L406</v>
          </cell>
          <cell r="E3996">
            <v>3</v>
          </cell>
          <cell r="F3996">
            <v>4</v>
          </cell>
        </row>
        <row r="3997">
          <cell r="A3997" t="str">
            <v>WRC0N1</v>
          </cell>
          <cell r="B3997">
            <v>30</v>
          </cell>
          <cell r="C3997">
            <v>20</v>
          </cell>
          <cell r="D3997" t="str">
            <v>L406</v>
          </cell>
          <cell r="E3997">
            <v>3</v>
          </cell>
          <cell r="F3997">
            <v>4</v>
          </cell>
        </row>
        <row r="3998">
          <cell r="A3998" t="str">
            <v>WRC0T1</v>
          </cell>
          <cell r="B3998">
            <v>30</v>
          </cell>
          <cell r="C3998">
            <v>20</v>
          </cell>
          <cell r="D3998" t="str">
            <v>L406</v>
          </cell>
          <cell r="E3998">
            <v>0</v>
          </cell>
          <cell r="F3998">
            <v>4</v>
          </cell>
        </row>
        <row r="3999">
          <cell r="A3999" t="str">
            <v>WRC0T1</v>
          </cell>
          <cell r="B3999">
            <v>30</v>
          </cell>
          <cell r="C3999">
            <v>24</v>
          </cell>
          <cell r="D3999" t="str">
            <v>L406</v>
          </cell>
          <cell r="E3999">
            <v>2</v>
          </cell>
          <cell r="F3999">
            <v>3</v>
          </cell>
        </row>
        <row r="4000">
          <cell r="A4000" t="str">
            <v>WRC0T1</v>
          </cell>
          <cell r="B4000">
            <v>42</v>
          </cell>
          <cell r="C4000">
            <v>30</v>
          </cell>
          <cell r="D4000" t="str">
            <v>L406</v>
          </cell>
          <cell r="E4000">
            <v>3</v>
          </cell>
          <cell r="F4000">
            <v>3</v>
          </cell>
        </row>
        <row r="4001">
          <cell r="A4001" t="str">
            <v>WRC0U1</v>
          </cell>
          <cell r="B4001">
            <v>42</v>
          </cell>
          <cell r="C4001">
            <v>30</v>
          </cell>
          <cell r="D4001" t="str">
            <v>L406</v>
          </cell>
          <cell r="E4001">
            <v>1</v>
          </cell>
          <cell r="F4001">
            <v>1</v>
          </cell>
        </row>
        <row r="4002">
          <cell r="A4002" t="str">
            <v>WRC0W1</v>
          </cell>
          <cell r="B4002">
            <v>30</v>
          </cell>
          <cell r="C4002">
            <v>20</v>
          </cell>
          <cell r="D4002" t="str">
            <v>L406</v>
          </cell>
          <cell r="E4002">
            <v>1</v>
          </cell>
          <cell r="F4002">
            <v>1</v>
          </cell>
        </row>
        <row r="4003">
          <cell r="A4003" t="str">
            <v>WRD051</v>
          </cell>
          <cell r="B4003">
            <v>2</v>
          </cell>
          <cell r="C4003">
            <v>1</v>
          </cell>
          <cell r="D4003" t="str">
            <v>L406</v>
          </cell>
          <cell r="E4003">
            <v>0</v>
          </cell>
          <cell r="F4003">
            <v>11</v>
          </cell>
        </row>
        <row r="4004">
          <cell r="A4004" t="str">
            <v>WRD051</v>
          </cell>
          <cell r="B4004">
            <v>2</v>
          </cell>
          <cell r="C4004">
            <v>1.5</v>
          </cell>
          <cell r="D4004" t="str">
            <v>L406</v>
          </cell>
          <cell r="E4004">
            <v>0</v>
          </cell>
          <cell r="F4004">
            <v>5</v>
          </cell>
        </row>
        <row r="4005">
          <cell r="A4005" t="str">
            <v>WRD051</v>
          </cell>
          <cell r="B4005">
            <v>3</v>
          </cell>
          <cell r="C4005">
            <v>1.5</v>
          </cell>
          <cell r="D4005" t="str">
            <v>L406</v>
          </cell>
          <cell r="E4005">
            <v>0</v>
          </cell>
          <cell r="F4005">
            <v>4</v>
          </cell>
        </row>
        <row r="4006">
          <cell r="A4006" t="str">
            <v>WRD051</v>
          </cell>
          <cell r="B4006">
            <v>3</v>
          </cell>
          <cell r="C4006">
            <v>2</v>
          </cell>
          <cell r="D4006" t="str">
            <v>L406</v>
          </cell>
          <cell r="E4006">
            <v>13</v>
          </cell>
          <cell r="F4006">
            <v>22</v>
          </cell>
        </row>
        <row r="4007">
          <cell r="A4007" t="str">
            <v>WRD051</v>
          </cell>
          <cell r="B4007">
            <v>3</v>
          </cell>
          <cell r="C4007">
            <v>2.5</v>
          </cell>
          <cell r="D4007" t="str">
            <v>L406</v>
          </cell>
          <cell r="E4007">
            <v>2</v>
          </cell>
          <cell r="F4007">
            <v>5</v>
          </cell>
        </row>
        <row r="4008">
          <cell r="A4008" t="str">
            <v>WRD051</v>
          </cell>
          <cell r="B4008">
            <v>4</v>
          </cell>
          <cell r="C4008">
            <v>2</v>
          </cell>
          <cell r="D4008" t="str">
            <v>L406</v>
          </cell>
          <cell r="E4008">
            <v>21</v>
          </cell>
          <cell r="F4008">
            <v>22</v>
          </cell>
        </row>
        <row r="4009">
          <cell r="A4009" t="str">
            <v>WRD051</v>
          </cell>
          <cell r="B4009">
            <v>4</v>
          </cell>
          <cell r="C4009">
            <v>2.5</v>
          </cell>
          <cell r="D4009" t="str">
            <v>L406</v>
          </cell>
          <cell r="E4009">
            <v>2</v>
          </cell>
          <cell r="F4009">
            <v>4</v>
          </cell>
        </row>
        <row r="4010">
          <cell r="A4010" t="str">
            <v>WRD051</v>
          </cell>
          <cell r="B4010">
            <v>4</v>
          </cell>
          <cell r="C4010">
            <v>3</v>
          </cell>
          <cell r="D4010" t="str">
            <v>L406</v>
          </cell>
          <cell r="E4010">
            <v>12</v>
          </cell>
          <cell r="F4010">
            <v>18</v>
          </cell>
        </row>
        <row r="4011">
          <cell r="A4011" t="str">
            <v>WRD051</v>
          </cell>
          <cell r="B4011">
            <v>6</v>
          </cell>
          <cell r="C4011">
            <v>3</v>
          </cell>
          <cell r="D4011" t="str">
            <v>L406</v>
          </cell>
          <cell r="E4011">
            <v>11</v>
          </cell>
          <cell r="F4011">
            <v>23</v>
          </cell>
        </row>
        <row r="4012">
          <cell r="A4012" t="str">
            <v>WRD051</v>
          </cell>
          <cell r="B4012">
            <v>6</v>
          </cell>
          <cell r="C4012">
            <v>4</v>
          </cell>
          <cell r="D4012" t="str">
            <v>L406</v>
          </cell>
          <cell r="E4012">
            <v>17</v>
          </cell>
          <cell r="F4012">
            <v>22</v>
          </cell>
        </row>
        <row r="4013">
          <cell r="A4013" t="str">
            <v>WRD051</v>
          </cell>
          <cell r="B4013">
            <v>8</v>
          </cell>
          <cell r="C4013">
            <v>4</v>
          </cell>
          <cell r="D4013" t="str">
            <v>L406</v>
          </cell>
          <cell r="E4013">
            <v>4</v>
          </cell>
          <cell r="F4013">
            <v>5</v>
          </cell>
        </row>
        <row r="4014">
          <cell r="A4014" t="str">
            <v>WRD051</v>
          </cell>
          <cell r="B4014">
            <v>8</v>
          </cell>
          <cell r="C4014">
            <v>6</v>
          </cell>
          <cell r="D4014" t="str">
            <v>L406</v>
          </cell>
          <cell r="E4014">
            <v>15</v>
          </cell>
          <cell r="F4014">
            <v>21</v>
          </cell>
        </row>
        <row r="4015">
          <cell r="A4015" t="str">
            <v>WRD051</v>
          </cell>
          <cell r="B4015">
            <v>10</v>
          </cell>
          <cell r="C4015">
            <v>6</v>
          </cell>
          <cell r="D4015" t="str">
            <v>L406</v>
          </cell>
          <cell r="E4015">
            <v>6</v>
          </cell>
          <cell r="F4015">
            <v>10</v>
          </cell>
        </row>
        <row r="4016">
          <cell r="A4016" t="str">
            <v>WRD051</v>
          </cell>
          <cell r="B4016">
            <v>10</v>
          </cell>
          <cell r="C4016">
            <v>8</v>
          </cell>
          <cell r="D4016" t="str">
            <v>L406</v>
          </cell>
          <cell r="E4016">
            <v>5</v>
          </cell>
          <cell r="F4016">
            <v>14</v>
          </cell>
        </row>
        <row r="4017">
          <cell r="A4017" t="str">
            <v>WRD051</v>
          </cell>
          <cell r="B4017">
            <v>12</v>
          </cell>
          <cell r="C4017">
            <v>6</v>
          </cell>
          <cell r="D4017" t="str">
            <v>L406</v>
          </cell>
          <cell r="E4017">
            <v>1</v>
          </cell>
          <cell r="F4017">
            <v>3</v>
          </cell>
        </row>
        <row r="4018">
          <cell r="A4018" t="str">
            <v>WRD051</v>
          </cell>
          <cell r="B4018">
            <v>12</v>
          </cell>
          <cell r="C4018">
            <v>8</v>
          </cell>
          <cell r="D4018" t="str">
            <v>L406</v>
          </cell>
          <cell r="E4018">
            <v>11</v>
          </cell>
          <cell r="F4018">
            <v>11</v>
          </cell>
        </row>
        <row r="4019">
          <cell r="A4019" t="str">
            <v>WRD051</v>
          </cell>
          <cell r="B4019">
            <v>12</v>
          </cell>
          <cell r="C4019">
            <v>10</v>
          </cell>
          <cell r="D4019" t="str">
            <v>L406</v>
          </cell>
          <cell r="E4019">
            <v>15</v>
          </cell>
          <cell r="F4019">
            <v>15</v>
          </cell>
        </row>
        <row r="4020">
          <cell r="A4020" t="str">
            <v>WRD051</v>
          </cell>
          <cell r="B4020">
            <v>14</v>
          </cell>
          <cell r="C4020">
            <v>8</v>
          </cell>
          <cell r="D4020" t="str">
            <v>L406</v>
          </cell>
          <cell r="E4020">
            <v>1</v>
          </cell>
          <cell r="F4020">
            <v>1</v>
          </cell>
        </row>
        <row r="4021">
          <cell r="A4021" t="str">
            <v>WRD051</v>
          </cell>
          <cell r="B4021">
            <v>14</v>
          </cell>
          <cell r="C4021">
            <v>10</v>
          </cell>
          <cell r="D4021" t="str">
            <v>L406</v>
          </cell>
          <cell r="E4021">
            <v>1</v>
          </cell>
          <cell r="F4021">
            <v>2</v>
          </cell>
        </row>
        <row r="4022">
          <cell r="A4022" t="str">
            <v>WRD051</v>
          </cell>
          <cell r="B4022">
            <v>14</v>
          </cell>
          <cell r="C4022">
            <v>12</v>
          </cell>
          <cell r="D4022" t="str">
            <v>L406</v>
          </cell>
          <cell r="E4022">
            <v>4</v>
          </cell>
          <cell r="F4022">
            <v>4</v>
          </cell>
        </row>
        <row r="4023">
          <cell r="A4023" t="str">
            <v>WRD051</v>
          </cell>
          <cell r="B4023">
            <v>16</v>
          </cell>
          <cell r="C4023">
            <v>10</v>
          </cell>
          <cell r="D4023" t="str">
            <v>L406</v>
          </cell>
          <cell r="E4023">
            <v>1</v>
          </cell>
          <cell r="F4023">
            <v>1</v>
          </cell>
        </row>
        <row r="4024">
          <cell r="A4024" t="str">
            <v>WRD051</v>
          </cell>
          <cell r="B4024">
            <v>16</v>
          </cell>
          <cell r="C4024">
            <v>12</v>
          </cell>
          <cell r="D4024" t="str">
            <v>L406</v>
          </cell>
          <cell r="E4024">
            <v>5</v>
          </cell>
          <cell r="F4024">
            <v>5</v>
          </cell>
        </row>
        <row r="4025">
          <cell r="A4025" t="str">
            <v>WRD051</v>
          </cell>
          <cell r="B4025">
            <v>18</v>
          </cell>
          <cell r="C4025">
            <v>10</v>
          </cell>
          <cell r="D4025" t="str">
            <v>L406</v>
          </cell>
          <cell r="E4025">
            <v>1</v>
          </cell>
          <cell r="F4025">
            <v>1</v>
          </cell>
        </row>
        <row r="4026">
          <cell r="A4026" t="str">
            <v>WRD051</v>
          </cell>
          <cell r="B4026">
            <v>18</v>
          </cell>
          <cell r="C4026">
            <v>14</v>
          </cell>
          <cell r="D4026" t="str">
            <v>L406</v>
          </cell>
          <cell r="E4026">
            <v>0</v>
          </cell>
          <cell r="F4026">
            <v>2</v>
          </cell>
        </row>
        <row r="4027">
          <cell r="A4027" t="str">
            <v>WRD051</v>
          </cell>
          <cell r="B4027">
            <v>20</v>
          </cell>
          <cell r="C4027">
            <v>10</v>
          </cell>
          <cell r="D4027" t="str">
            <v>L406</v>
          </cell>
          <cell r="E4027">
            <v>0</v>
          </cell>
          <cell r="F4027">
            <v>1</v>
          </cell>
        </row>
        <row r="4028">
          <cell r="A4028" t="str">
            <v>WRD051</v>
          </cell>
          <cell r="B4028">
            <v>20</v>
          </cell>
          <cell r="C4028">
            <v>12</v>
          </cell>
          <cell r="D4028" t="str">
            <v>L406</v>
          </cell>
          <cell r="E4028">
            <v>1</v>
          </cell>
          <cell r="F4028">
            <v>1</v>
          </cell>
        </row>
        <row r="4029">
          <cell r="A4029" t="str">
            <v>WRD051</v>
          </cell>
          <cell r="B4029">
            <v>20</v>
          </cell>
          <cell r="C4029">
            <v>14</v>
          </cell>
          <cell r="D4029" t="str">
            <v>L406</v>
          </cell>
          <cell r="E4029">
            <v>0</v>
          </cell>
          <cell r="F4029">
            <v>1</v>
          </cell>
        </row>
        <row r="4030">
          <cell r="A4030" t="str">
            <v>WRD051</v>
          </cell>
          <cell r="B4030">
            <v>20</v>
          </cell>
          <cell r="C4030">
            <v>18</v>
          </cell>
          <cell r="D4030" t="str">
            <v>L406</v>
          </cell>
          <cell r="E4030">
            <v>0</v>
          </cell>
          <cell r="F4030">
            <v>2</v>
          </cell>
        </row>
        <row r="4031">
          <cell r="A4031" t="str">
            <v>WRD051</v>
          </cell>
          <cell r="B4031">
            <v>24</v>
          </cell>
          <cell r="C4031">
            <v>16</v>
          </cell>
          <cell r="D4031" t="str">
            <v>L406</v>
          </cell>
          <cell r="E4031">
            <v>1</v>
          </cell>
          <cell r="F4031">
            <v>1</v>
          </cell>
        </row>
        <row r="4032">
          <cell r="A4032" t="str">
            <v>WRD051</v>
          </cell>
          <cell r="B4032">
            <v>24</v>
          </cell>
          <cell r="C4032">
            <v>18</v>
          </cell>
          <cell r="D4032" t="str">
            <v>L406</v>
          </cell>
          <cell r="E4032">
            <v>2</v>
          </cell>
          <cell r="F4032">
            <v>2</v>
          </cell>
        </row>
        <row r="4033">
          <cell r="A4033" t="str">
            <v>WRD051</v>
          </cell>
          <cell r="B4033">
            <v>24</v>
          </cell>
          <cell r="C4033">
            <v>20</v>
          </cell>
          <cell r="D4033" t="str">
            <v>L406</v>
          </cell>
          <cell r="E4033">
            <v>0</v>
          </cell>
          <cell r="F4033">
            <v>2</v>
          </cell>
        </row>
        <row r="4034">
          <cell r="A4034" t="str">
            <v>WRD051</v>
          </cell>
          <cell r="B4034">
            <v>30</v>
          </cell>
          <cell r="C4034">
            <v>24</v>
          </cell>
          <cell r="D4034" t="str">
            <v>L406</v>
          </cell>
          <cell r="E4034">
            <v>1</v>
          </cell>
          <cell r="F4034">
            <v>1</v>
          </cell>
        </row>
        <row r="4035">
          <cell r="A4035" t="str">
            <v>WRD051</v>
          </cell>
          <cell r="B4035">
            <v>32</v>
          </cell>
          <cell r="C4035">
            <v>20</v>
          </cell>
          <cell r="D4035" t="str">
            <v>L406</v>
          </cell>
          <cell r="E4035">
            <v>0</v>
          </cell>
          <cell r="F4035">
            <v>1</v>
          </cell>
        </row>
        <row r="4036">
          <cell r="A4036" t="str">
            <v>WRD051</v>
          </cell>
          <cell r="B4036">
            <v>36</v>
          </cell>
          <cell r="C4036">
            <v>20</v>
          </cell>
          <cell r="D4036" t="str">
            <v>L406</v>
          </cell>
          <cell r="E4036">
            <v>0</v>
          </cell>
          <cell r="F4036">
            <v>1</v>
          </cell>
        </row>
        <row r="4037">
          <cell r="A4037" t="str">
            <v>WRD051</v>
          </cell>
          <cell r="B4037">
            <v>36</v>
          </cell>
          <cell r="C4037">
            <v>28</v>
          </cell>
          <cell r="D4037" t="str">
            <v>L406</v>
          </cell>
          <cell r="E4037">
            <v>1</v>
          </cell>
          <cell r="F4037">
            <v>1</v>
          </cell>
        </row>
        <row r="4038">
          <cell r="A4038" t="str">
            <v>WRD071</v>
          </cell>
          <cell r="B4038">
            <v>48</v>
          </cell>
          <cell r="C4038">
            <v>42</v>
          </cell>
          <cell r="D4038" t="str">
            <v>L406</v>
          </cell>
          <cell r="E4038">
            <v>1</v>
          </cell>
          <cell r="F4038">
            <v>1</v>
          </cell>
        </row>
        <row r="4039">
          <cell r="A4039" t="str">
            <v>WRD0N1</v>
          </cell>
          <cell r="B4039">
            <v>30</v>
          </cell>
          <cell r="C4039">
            <v>24</v>
          </cell>
          <cell r="D4039" t="str">
            <v>L406</v>
          </cell>
          <cell r="E4039">
            <v>0</v>
          </cell>
          <cell r="F4039">
            <v>3</v>
          </cell>
        </row>
        <row r="4040">
          <cell r="A4040" t="str">
            <v>WRD0S1</v>
          </cell>
          <cell r="B4040">
            <v>66</v>
          </cell>
          <cell r="C4040">
            <v>60</v>
          </cell>
          <cell r="D4040" t="str">
            <v>L406</v>
          </cell>
          <cell r="E4040">
            <v>2</v>
          </cell>
          <cell r="F4040">
            <v>2</v>
          </cell>
        </row>
        <row r="4041">
          <cell r="A4041" t="str">
            <v>WRD0W1</v>
          </cell>
          <cell r="B4041">
            <v>30</v>
          </cell>
          <cell r="C4041">
            <v>24</v>
          </cell>
          <cell r="D4041" t="str">
            <v>L406</v>
          </cell>
          <cell r="E4041">
            <v>2</v>
          </cell>
          <cell r="F4041">
            <v>2</v>
          </cell>
        </row>
        <row r="4042">
          <cell r="A4042" t="str">
            <v>WRF002</v>
          </cell>
          <cell r="B4042">
            <v>4</v>
          </cell>
          <cell r="C4042">
            <v>3</v>
          </cell>
          <cell r="D4042" t="str">
            <v>L601</v>
          </cell>
          <cell r="E4042">
            <v>5</v>
          </cell>
          <cell r="F4042">
            <v>0</v>
          </cell>
        </row>
        <row r="4043">
          <cell r="A4043" t="str">
            <v>WRF002</v>
          </cell>
          <cell r="B4043">
            <v>10</v>
          </cell>
          <cell r="C4043">
            <v>6</v>
          </cell>
          <cell r="D4043" t="str">
            <v>L601</v>
          </cell>
          <cell r="E4043">
            <v>10</v>
          </cell>
          <cell r="F4043">
            <v>2</v>
          </cell>
        </row>
        <row r="4044">
          <cell r="A4044" t="str">
            <v>WRF002</v>
          </cell>
          <cell r="B4044">
            <v>12</v>
          </cell>
          <cell r="C4044">
            <v>6</v>
          </cell>
          <cell r="D4044" t="str">
            <v>L601</v>
          </cell>
          <cell r="E4044">
            <v>0</v>
          </cell>
          <cell r="F4044">
            <v>0</v>
          </cell>
        </row>
        <row r="4045">
          <cell r="A4045" t="str">
            <v>WRF002</v>
          </cell>
          <cell r="B4045">
            <v>12</v>
          </cell>
          <cell r="C4045">
            <v>10</v>
          </cell>
          <cell r="D4045" t="str">
            <v>L601</v>
          </cell>
          <cell r="E4045">
            <v>0</v>
          </cell>
          <cell r="F4045">
            <v>2</v>
          </cell>
        </row>
        <row r="4046">
          <cell r="A4046" t="str">
            <v>WRF002</v>
          </cell>
          <cell r="B4046">
            <v>16</v>
          </cell>
          <cell r="C4046">
            <v>12</v>
          </cell>
          <cell r="D4046" t="str">
            <v>L601</v>
          </cell>
          <cell r="E4046">
            <v>0</v>
          </cell>
          <cell r="F4046">
            <v>2</v>
          </cell>
        </row>
        <row r="4047">
          <cell r="A4047" t="str">
            <v>WRF002</v>
          </cell>
          <cell r="B4047">
            <v>16</v>
          </cell>
          <cell r="C4047">
            <v>14</v>
          </cell>
          <cell r="D4047" t="str">
            <v>L601</v>
          </cell>
          <cell r="E4047">
            <v>4</v>
          </cell>
          <cell r="F4047">
            <v>3</v>
          </cell>
        </row>
        <row r="4048">
          <cell r="A4048" t="str">
            <v>WRF002</v>
          </cell>
          <cell r="B4048">
            <v>18</v>
          </cell>
          <cell r="C4048">
            <v>12</v>
          </cell>
          <cell r="D4048" t="str">
            <v>L601</v>
          </cell>
          <cell r="E4048">
            <v>3</v>
          </cell>
          <cell r="F4048">
            <v>0</v>
          </cell>
        </row>
        <row r="4049">
          <cell r="A4049" t="str">
            <v>WRF002</v>
          </cell>
          <cell r="B4049">
            <v>18</v>
          </cell>
          <cell r="C4049">
            <v>16</v>
          </cell>
          <cell r="D4049" t="str">
            <v>L601</v>
          </cell>
          <cell r="E4049">
            <v>0</v>
          </cell>
          <cell r="F4049">
            <v>2</v>
          </cell>
        </row>
        <row r="4050">
          <cell r="A4050" t="str">
            <v>WRF002</v>
          </cell>
          <cell r="B4050">
            <v>24</v>
          </cell>
          <cell r="C4050">
            <v>16</v>
          </cell>
          <cell r="D4050" t="str">
            <v>L601</v>
          </cell>
          <cell r="E4050">
            <v>0</v>
          </cell>
          <cell r="F4050">
            <v>1</v>
          </cell>
        </row>
        <row r="4051">
          <cell r="A4051" t="str">
            <v>WRF002</v>
          </cell>
          <cell r="B4051">
            <v>30</v>
          </cell>
          <cell r="C4051">
            <v>16</v>
          </cell>
          <cell r="D4051" t="str">
            <v>L601</v>
          </cell>
          <cell r="E4051">
            <v>0</v>
          </cell>
          <cell r="F4051">
            <v>1</v>
          </cell>
        </row>
        <row r="4052">
          <cell r="A4052" t="str">
            <v>WRF002</v>
          </cell>
          <cell r="B4052">
            <v>30</v>
          </cell>
          <cell r="C4052">
            <v>24</v>
          </cell>
          <cell r="D4052" t="str">
            <v>L601</v>
          </cell>
          <cell r="E4052">
            <v>0</v>
          </cell>
          <cell r="F4052">
            <v>1</v>
          </cell>
        </row>
        <row r="4053">
          <cell r="A4053" t="str">
            <v>WRF002</v>
          </cell>
          <cell r="B4053">
            <v>36</v>
          </cell>
          <cell r="C4053">
            <v>24</v>
          </cell>
          <cell r="D4053" t="str">
            <v>L601</v>
          </cell>
          <cell r="E4053">
            <v>1</v>
          </cell>
          <cell r="F4053">
            <v>1</v>
          </cell>
        </row>
        <row r="4054">
          <cell r="A4054" t="str">
            <v>WRF002</v>
          </cell>
          <cell r="B4054">
            <v>36</v>
          </cell>
          <cell r="C4054">
            <v>30</v>
          </cell>
          <cell r="D4054" t="str">
            <v>L601</v>
          </cell>
          <cell r="E4054">
            <v>1</v>
          </cell>
          <cell r="F4054">
            <v>0</v>
          </cell>
        </row>
        <row r="4055">
          <cell r="A4055" t="str">
            <v>WRL071</v>
          </cell>
          <cell r="B4055">
            <v>2</v>
          </cell>
          <cell r="C4055">
            <v>1</v>
          </cell>
          <cell r="D4055" t="str">
            <v>L407</v>
          </cell>
          <cell r="E4055">
            <v>0</v>
          </cell>
          <cell r="F4055">
            <v>3</v>
          </cell>
        </row>
        <row r="4056">
          <cell r="A4056" t="str">
            <v>WRL071</v>
          </cell>
          <cell r="B4056">
            <v>6</v>
          </cell>
          <cell r="C4056">
            <v>4</v>
          </cell>
          <cell r="D4056" t="str">
            <v>L407</v>
          </cell>
          <cell r="E4056">
            <v>1</v>
          </cell>
          <cell r="F4056">
            <v>2</v>
          </cell>
        </row>
        <row r="4057">
          <cell r="A4057" t="str">
            <v>WRL071</v>
          </cell>
          <cell r="B4057">
            <v>8</v>
          </cell>
          <cell r="C4057">
            <v>6</v>
          </cell>
          <cell r="D4057" t="str">
            <v>L407</v>
          </cell>
          <cell r="E4057">
            <v>1</v>
          </cell>
          <cell r="F4057">
            <v>3</v>
          </cell>
        </row>
        <row r="4058">
          <cell r="A4058" t="str">
            <v>WRL081</v>
          </cell>
          <cell r="B4058">
            <v>12</v>
          </cell>
          <cell r="C4058">
            <v>10</v>
          </cell>
          <cell r="D4058" t="str">
            <v>L407</v>
          </cell>
          <cell r="E4058">
            <v>4</v>
          </cell>
          <cell r="F4058">
            <v>4</v>
          </cell>
        </row>
        <row r="4059">
          <cell r="A4059" t="str">
            <v>WRL0A1A</v>
          </cell>
          <cell r="B4059">
            <v>20</v>
          </cell>
          <cell r="C4059">
            <v>16</v>
          </cell>
          <cell r="D4059" t="str">
            <v>L407</v>
          </cell>
          <cell r="E4059">
            <v>3</v>
          </cell>
          <cell r="F4059">
            <v>3</v>
          </cell>
        </row>
        <row r="4060">
          <cell r="A4060" t="str">
            <v>WRS0H3</v>
          </cell>
          <cell r="B4060">
            <v>12</v>
          </cell>
          <cell r="C4060">
            <v>8</v>
          </cell>
          <cell r="D4060" t="str">
            <v>L408</v>
          </cell>
          <cell r="E4060">
            <v>4</v>
          </cell>
          <cell r="F4060">
            <v>4</v>
          </cell>
        </row>
        <row r="4061">
          <cell r="A4061" t="str">
            <v>WRS0H3</v>
          </cell>
          <cell r="B4061">
            <v>24</v>
          </cell>
          <cell r="C4061">
            <v>20</v>
          </cell>
          <cell r="D4061" t="str">
            <v>L408</v>
          </cell>
          <cell r="E4061">
            <v>2</v>
          </cell>
          <cell r="F4061">
            <v>2</v>
          </cell>
        </row>
        <row r="4062">
          <cell r="A4062" t="str">
            <v>WRS0H4</v>
          </cell>
          <cell r="B4062">
            <v>8</v>
          </cell>
          <cell r="C4062">
            <v>4</v>
          </cell>
          <cell r="D4062" t="str">
            <v>L408</v>
          </cell>
          <cell r="E4062">
            <v>1</v>
          </cell>
          <cell r="F4062">
            <v>1</v>
          </cell>
        </row>
        <row r="4063">
          <cell r="A4063" t="str">
            <v>WRS0H4C</v>
          </cell>
          <cell r="B4063">
            <v>16</v>
          </cell>
          <cell r="C4063">
            <v>10</v>
          </cell>
          <cell r="D4063" t="str">
            <v>L408</v>
          </cell>
          <cell r="E4063">
            <v>2</v>
          </cell>
          <cell r="F4063">
            <v>2</v>
          </cell>
        </row>
        <row r="4064">
          <cell r="A4064" t="str">
            <v>WRS0H4C</v>
          </cell>
          <cell r="B4064">
            <v>18</v>
          </cell>
          <cell r="C4064">
            <v>16</v>
          </cell>
          <cell r="D4064" t="str">
            <v>L408</v>
          </cell>
          <cell r="E4064">
            <v>1</v>
          </cell>
          <cell r="F4064">
            <v>1</v>
          </cell>
        </row>
        <row r="4065">
          <cell r="A4065" t="str">
            <v>WRS0J3</v>
          </cell>
          <cell r="B4065">
            <v>2</v>
          </cell>
          <cell r="C4065">
            <v>1</v>
          </cell>
          <cell r="D4065" t="str">
            <v>L408</v>
          </cell>
          <cell r="E4065">
            <v>0</v>
          </cell>
          <cell r="F4065">
            <v>1</v>
          </cell>
        </row>
        <row r="4066">
          <cell r="A4066" t="str">
            <v>WRS0J3</v>
          </cell>
          <cell r="B4066">
            <v>2</v>
          </cell>
          <cell r="C4066">
            <v>1.5</v>
          </cell>
          <cell r="D4066" t="str">
            <v>L408</v>
          </cell>
          <cell r="E4066">
            <v>0</v>
          </cell>
          <cell r="F4066">
            <v>1</v>
          </cell>
        </row>
        <row r="4067">
          <cell r="A4067" t="str">
            <v>WRS0J3</v>
          </cell>
          <cell r="B4067">
            <v>3</v>
          </cell>
          <cell r="C4067">
            <v>1.5</v>
          </cell>
          <cell r="D4067" t="str">
            <v>L408</v>
          </cell>
          <cell r="E4067">
            <v>0</v>
          </cell>
          <cell r="F4067">
            <v>4</v>
          </cell>
        </row>
        <row r="4068">
          <cell r="A4068" t="str">
            <v>WRS0J4</v>
          </cell>
          <cell r="B4068">
            <v>2</v>
          </cell>
          <cell r="C4068">
            <v>1</v>
          </cell>
          <cell r="D4068" t="str">
            <v>L408</v>
          </cell>
          <cell r="E4068">
            <v>3</v>
          </cell>
          <cell r="F4068">
            <v>3</v>
          </cell>
        </row>
        <row r="4069">
          <cell r="A4069" t="str">
            <v>WRS0J4</v>
          </cell>
          <cell r="B4069">
            <v>3</v>
          </cell>
          <cell r="C4069">
            <v>2</v>
          </cell>
          <cell r="D4069" t="str">
            <v>L408</v>
          </cell>
          <cell r="E4069">
            <v>0</v>
          </cell>
          <cell r="F4069">
            <v>2</v>
          </cell>
        </row>
        <row r="4070">
          <cell r="A4070" t="str">
            <v>WRS0J4</v>
          </cell>
          <cell r="B4070">
            <v>4</v>
          </cell>
          <cell r="C4070">
            <v>2</v>
          </cell>
          <cell r="D4070" t="str">
            <v>L408</v>
          </cell>
          <cell r="E4070">
            <v>3</v>
          </cell>
          <cell r="F4070">
            <v>3</v>
          </cell>
        </row>
        <row r="4071">
          <cell r="A4071" t="str">
            <v>WRS0J4</v>
          </cell>
          <cell r="B4071">
            <v>4</v>
          </cell>
          <cell r="C4071">
            <v>3</v>
          </cell>
          <cell r="D4071" t="str">
            <v>L408</v>
          </cell>
          <cell r="E4071">
            <v>2</v>
          </cell>
          <cell r="F4071">
            <v>2</v>
          </cell>
        </row>
        <row r="4072">
          <cell r="A4072" t="str">
            <v>WRS0J4</v>
          </cell>
          <cell r="B4072">
            <v>6</v>
          </cell>
          <cell r="C4072">
            <v>4</v>
          </cell>
          <cell r="D4072" t="str">
            <v>L408</v>
          </cell>
          <cell r="E4072">
            <v>2</v>
          </cell>
          <cell r="F4072">
            <v>2</v>
          </cell>
        </row>
        <row r="4073">
          <cell r="A4073" t="str">
            <v>WRS0J4C</v>
          </cell>
          <cell r="B4073">
            <v>2</v>
          </cell>
          <cell r="C4073">
            <v>1</v>
          </cell>
          <cell r="D4073" t="str">
            <v>L408</v>
          </cell>
          <cell r="E4073">
            <v>0</v>
          </cell>
          <cell r="F4073">
            <v>7</v>
          </cell>
        </row>
        <row r="4074">
          <cell r="A4074" t="str">
            <v>WRS0J4C</v>
          </cell>
          <cell r="B4074">
            <v>2</v>
          </cell>
          <cell r="C4074">
            <v>1.5</v>
          </cell>
          <cell r="D4074" t="str">
            <v>L408</v>
          </cell>
          <cell r="E4074">
            <v>0</v>
          </cell>
          <cell r="F4074">
            <v>9</v>
          </cell>
        </row>
        <row r="4075">
          <cell r="A4075" t="str">
            <v>WRS0J4C</v>
          </cell>
          <cell r="B4075">
            <v>3</v>
          </cell>
          <cell r="C4075">
            <v>1.5</v>
          </cell>
          <cell r="D4075" t="str">
            <v>L408</v>
          </cell>
          <cell r="E4075">
            <v>0</v>
          </cell>
          <cell r="F4075">
            <v>5</v>
          </cell>
        </row>
        <row r="4076">
          <cell r="A4076" t="str">
            <v>WRS0J4C</v>
          </cell>
          <cell r="B4076">
            <v>3</v>
          </cell>
          <cell r="C4076">
            <v>2</v>
          </cell>
          <cell r="D4076" t="str">
            <v>L408</v>
          </cell>
          <cell r="E4076">
            <v>17</v>
          </cell>
          <cell r="F4076">
            <v>17</v>
          </cell>
        </row>
        <row r="4077">
          <cell r="A4077" t="str">
            <v>WRS0J4C</v>
          </cell>
          <cell r="B4077">
            <v>3</v>
          </cell>
          <cell r="C4077">
            <v>2.5</v>
          </cell>
          <cell r="D4077" t="str">
            <v>L408</v>
          </cell>
          <cell r="E4077">
            <v>1</v>
          </cell>
          <cell r="F4077">
            <v>2</v>
          </cell>
        </row>
        <row r="4078">
          <cell r="A4078" t="str">
            <v>WRS0J4C</v>
          </cell>
          <cell r="B4078">
            <v>4</v>
          </cell>
          <cell r="C4078">
            <v>2</v>
          </cell>
          <cell r="D4078" t="str">
            <v>L408</v>
          </cell>
          <cell r="E4078">
            <v>13</v>
          </cell>
          <cell r="F4078">
            <v>21</v>
          </cell>
        </row>
        <row r="4079">
          <cell r="A4079" t="str">
            <v>WRS0J4C</v>
          </cell>
          <cell r="B4079">
            <v>4</v>
          </cell>
          <cell r="C4079">
            <v>3</v>
          </cell>
          <cell r="D4079" t="str">
            <v>L408</v>
          </cell>
          <cell r="E4079">
            <v>8</v>
          </cell>
          <cell r="F4079">
            <v>8</v>
          </cell>
        </row>
        <row r="4080">
          <cell r="A4080" t="str">
            <v>WRS0J4C</v>
          </cell>
          <cell r="B4080">
            <v>6</v>
          </cell>
          <cell r="C4080">
            <v>2</v>
          </cell>
          <cell r="D4080" t="str">
            <v>L408</v>
          </cell>
          <cell r="E4080">
            <v>0</v>
          </cell>
          <cell r="F4080">
            <v>3</v>
          </cell>
        </row>
        <row r="4081">
          <cell r="A4081" t="str">
            <v>WRS0J4C</v>
          </cell>
          <cell r="B4081">
            <v>6</v>
          </cell>
          <cell r="C4081">
            <v>2.5</v>
          </cell>
          <cell r="D4081" t="str">
            <v>L408</v>
          </cell>
          <cell r="E4081">
            <v>0</v>
          </cell>
          <cell r="F4081">
            <v>3</v>
          </cell>
        </row>
        <row r="4082">
          <cell r="A4082" t="str">
            <v>WRS0J4C</v>
          </cell>
          <cell r="B4082">
            <v>6</v>
          </cell>
          <cell r="C4082">
            <v>3</v>
          </cell>
          <cell r="D4082" t="str">
            <v>L408</v>
          </cell>
          <cell r="E4082">
            <v>5</v>
          </cell>
          <cell r="F4082">
            <v>9</v>
          </cell>
        </row>
        <row r="4083">
          <cell r="A4083" t="str">
            <v>WRS0J4C</v>
          </cell>
          <cell r="B4083">
            <v>6</v>
          </cell>
          <cell r="C4083">
            <v>4</v>
          </cell>
          <cell r="D4083" t="str">
            <v>L408</v>
          </cell>
          <cell r="E4083">
            <v>14</v>
          </cell>
          <cell r="F4083">
            <v>17</v>
          </cell>
        </row>
        <row r="4084">
          <cell r="A4084" t="str">
            <v>WRS0J4C</v>
          </cell>
          <cell r="B4084">
            <v>8</v>
          </cell>
          <cell r="C4084">
            <v>4</v>
          </cell>
          <cell r="D4084" t="str">
            <v>L408</v>
          </cell>
          <cell r="E4084">
            <v>1</v>
          </cell>
          <cell r="F4084">
            <v>1</v>
          </cell>
        </row>
        <row r="4085">
          <cell r="A4085" t="str">
            <v>WRS0J4C</v>
          </cell>
          <cell r="B4085">
            <v>10</v>
          </cell>
          <cell r="C4085">
            <v>6</v>
          </cell>
          <cell r="D4085" t="str">
            <v>L408</v>
          </cell>
          <cell r="E4085">
            <v>0</v>
          </cell>
          <cell r="F4085">
            <v>2</v>
          </cell>
        </row>
        <row r="4086">
          <cell r="A4086" t="str">
            <v>WRS0J4C</v>
          </cell>
          <cell r="B4086">
            <v>10</v>
          </cell>
          <cell r="C4086">
            <v>8</v>
          </cell>
          <cell r="D4086" t="str">
            <v>L408</v>
          </cell>
          <cell r="E4086">
            <v>2</v>
          </cell>
          <cell r="F4086">
            <v>3</v>
          </cell>
        </row>
        <row r="4087">
          <cell r="A4087" t="str">
            <v>WRS0N3</v>
          </cell>
          <cell r="B4087">
            <v>24</v>
          </cell>
          <cell r="C4087">
            <v>12</v>
          </cell>
          <cell r="D4087" t="str">
            <v>L408</v>
          </cell>
          <cell r="E4087">
            <v>2</v>
          </cell>
          <cell r="F4087">
            <v>2</v>
          </cell>
        </row>
        <row r="4088">
          <cell r="A4088" t="str">
            <v>WRS0N3</v>
          </cell>
          <cell r="B4088">
            <v>24</v>
          </cell>
          <cell r="C4088">
            <v>20</v>
          </cell>
          <cell r="D4088" t="str">
            <v>L408</v>
          </cell>
          <cell r="E4088">
            <v>1</v>
          </cell>
          <cell r="F4088">
            <v>1</v>
          </cell>
        </row>
        <row r="4089">
          <cell r="A4089" t="str">
            <v>WRS0N4C</v>
          </cell>
          <cell r="B4089">
            <v>30</v>
          </cell>
          <cell r="C4089">
            <v>24</v>
          </cell>
          <cell r="D4089" t="str">
            <v>L408</v>
          </cell>
          <cell r="E4089">
            <v>1</v>
          </cell>
          <cell r="F4089">
            <v>1</v>
          </cell>
        </row>
        <row r="4090">
          <cell r="A4090" t="str">
            <v>WRS0P4C</v>
          </cell>
          <cell r="B4090">
            <v>8</v>
          </cell>
          <cell r="C4090">
            <v>4</v>
          </cell>
          <cell r="D4090" t="str">
            <v>L408</v>
          </cell>
          <cell r="E4090">
            <v>7</v>
          </cell>
          <cell r="F4090">
            <v>7</v>
          </cell>
        </row>
        <row r="4091">
          <cell r="A4091" t="str">
            <v>WRS0P4C</v>
          </cell>
          <cell r="B4091">
            <v>8</v>
          </cell>
          <cell r="C4091">
            <v>6</v>
          </cell>
          <cell r="D4091" t="str">
            <v>L408</v>
          </cell>
          <cell r="E4091">
            <v>4</v>
          </cell>
          <cell r="F4091">
            <v>6</v>
          </cell>
        </row>
        <row r="4092">
          <cell r="A4092" t="str">
            <v>WRS0P4C</v>
          </cell>
          <cell r="B4092">
            <v>10</v>
          </cell>
          <cell r="C4092">
            <v>4</v>
          </cell>
          <cell r="D4092" t="str">
            <v>L408</v>
          </cell>
          <cell r="E4092">
            <v>5</v>
          </cell>
          <cell r="F4092">
            <v>5</v>
          </cell>
        </row>
        <row r="4093">
          <cell r="A4093" t="str">
            <v>WRS0P4C</v>
          </cell>
          <cell r="B4093">
            <v>10</v>
          </cell>
          <cell r="C4093">
            <v>6</v>
          </cell>
          <cell r="D4093" t="str">
            <v>L408</v>
          </cell>
          <cell r="E4093">
            <v>9</v>
          </cell>
          <cell r="F4093">
            <v>9</v>
          </cell>
        </row>
        <row r="4094">
          <cell r="A4094" t="str">
            <v>WRS0P4C</v>
          </cell>
          <cell r="B4094">
            <v>10</v>
          </cell>
          <cell r="C4094">
            <v>8</v>
          </cell>
          <cell r="D4094" t="str">
            <v>L408</v>
          </cell>
          <cell r="E4094">
            <v>4</v>
          </cell>
          <cell r="F4094">
            <v>5</v>
          </cell>
        </row>
        <row r="4095">
          <cell r="A4095" t="str">
            <v>WRS0P4C</v>
          </cell>
          <cell r="B4095">
            <v>12</v>
          </cell>
          <cell r="C4095">
            <v>6</v>
          </cell>
          <cell r="D4095" t="str">
            <v>L408</v>
          </cell>
          <cell r="E4095">
            <v>3</v>
          </cell>
          <cell r="F4095">
            <v>4</v>
          </cell>
        </row>
        <row r="4096">
          <cell r="A4096" t="str">
            <v>WRS0P4C</v>
          </cell>
          <cell r="B4096">
            <v>12</v>
          </cell>
          <cell r="C4096">
            <v>8</v>
          </cell>
          <cell r="D4096" t="str">
            <v>L408</v>
          </cell>
          <cell r="E4096">
            <v>6</v>
          </cell>
          <cell r="F4096">
            <v>9</v>
          </cell>
        </row>
        <row r="4097">
          <cell r="A4097" t="str">
            <v>WRS0P4C</v>
          </cell>
          <cell r="B4097">
            <v>12</v>
          </cell>
          <cell r="C4097">
            <v>10</v>
          </cell>
          <cell r="D4097" t="str">
            <v>L408</v>
          </cell>
          <cell r="E4097">
            <v>9</v>
          </cell>
          <cell r="F4097">
            <v>11</v>
          </cell>
        </row>
        <row r="4098">
          <cell r="A4098" t="str">
            <v>WRS0P4C</v>
          </cell>
          <cell r="B4098">
            <v>14</v>
          </cell>
          <cell r="C4098">
            <v>12</v>
          </cell>
          <cell r="D4098" t="str">
            <v>L408</v>
          </cell>
          <cell r="E4098">
            <v>1</v>
          </cell>
          <cell r="F4098">
            <v>1</v>
          </cell>
        </row>
        <row r="4099">
          <cell r="A4099" t="str">
            <v>WRS0P4C</v>
          </cell>
          <cell r="B4099">
            <v>16</v>
          </cell>
          <cell r="C4099">
            <v>8</v>
          </cell>
          <cell r="D4099" t="str">
            <v>L408</v>
          </cell>
          <cell r="E4099">
            <v>1</v>
          </cell>
          <cell r="F4099">
            <v>1</v>
          </cell>
        </row>
        <row r="4100">
          <cell r="A4100" t="str">
            <v>WRS0P4C</v>
          </cell>
          <cell r="B4100">
            <v>16</v>
          </cell>
          <cell r="C4100">
            <v>10</v>
          </cell>
          <cell r="D4100" t="str">
            <v>L408</v>
          </cell>
          <cell r="E4100">
            <v>0</v>
          </cell>
          <cell r="F4100">
            <v>1</v>
          </cell>
        </row>
        <row r="4101">
          <cell r="A4101" t="str">
            <v>WRS0P4C</v>
          </cell>
          <cell r="B4101">
            <v>16</v>
          </cell>
          <cell r="C4101">
            <v>12</v>
          </cell>
          <cell r="D4101" t="str">
            <v>L408</v>
          </cell>
          <cell r="E4101">
            <v>2</v>
          </cell>
          <cell r="F4101">
            <v>2</v>
          </cell>
        </row>
        <row r="4102">
          <cell r="A4102" t="str">
            <v>WRS0P4C</v>
          </cell>
          <cell r="B4102">
            <v>16</v>
          </cell>
          <cell r="C4102">
            <v>14</v>
          </cell>
          <cell r="D4102" t="str">
            <v>L408</v>
          </cell>
          <cell r="E4102">
            <v>2</v>
          </cell>
          <cell r="F4102">
            <v>2</v>
          </cell>
        </row>
        <row r="4103">
          <cell r="A4103" t="str">
            <v>WRS0P4C</v>
          </cell>
          <cell r="B4103">
            <v>18</v>
          </cell>
          <cell r="C4103">
            <v>10</v>
          </cell>
          <cell r="D4103" t="str">
            <v>L408</v>
          </cell>
          <cell r="E4103">
            <v>0</v>
          </cell>
          <cell r="F4103">
            <v>1</v>
          </cell>
        </row>
        <row r="4104">
          <cell r="A4104" t="str">
            <v>WRS0P4C</v>
          </cell>
          <cell r="B4104">
            <v>18</v>
          </cell>
          <cell r="C4104">
            <v>12</v>
          </cell>
          <cell r="D4104" t="str">
            <v>L408</v>
          </cell>
          <cell r="E4104">
            <v>1</v>
          </cell>
          <cell r="F4104">
            <v>1</v>
          </cell>
        </row>
        <row r="4105">
          <cell r="A4105" t="str">
            <v>WRS0P4C</v>
          </cell>
          <cell r="B4105">
            <v>18</v>
          </cell>
          <cell r="C4105">
            <v>16</v>
          </cell>
          <cell r="D4105" t="str">
            <v>L408</v>
          </cell>
          <cell r="E4105">
            <v>1</v>
          </cell>
          <cell r="F4105">
            <v>1</v>
          </cell>
        </row>
        <row r="4106">
          <cell r="A4106" t="str">
            <v>WRS0P4C</v>
          </cell>
          <cell r="B4106">
            <v>24</v>
          </cell>
          <cell r="C4106">
            <v>16</v>
          </cell>
          <cell r="D4106" t="str">
            <v>L408</v>
          </cell>
          <cell r="E4106">
            <v>1</v>
          </cell>
          <cell r="F4106">
            <v>1</v>
          </cell>
        </row>
        <row r="4107">
          <cell r="A4107" t="str">
            <v>WRS0P4C</v>
          </cell>
          <cell r="B4107">
            <v>24</v>
          </cell>
          <cell r="C4107">
            <v>18</v>
          </cell>
          <cell r="D4107" t="str">
            <v>L408</v>
          </cell>
          <cell r="E4107">
            <v>1</v>
          </cell>
          <cell r="F4107">
            <v>1</v>
          </cell>
        </row>
        <row r="4108">
          <cell r="A4108" t="str">
            <v>WRS0P4C</v>
          </cell>
          <cell r="B4108">
            <v>36</v>
          </cell>
          <cell r="C4108">
            <v>24</v>
          </cell>
          <cell r="D4108" t="str">
            <v>L408</v>
          </cell>
          <cell r="E4108">
            <v>1</v>
          </cell>
          <cell r="F4108">
            <v>1</v>
          </cell>
        </row>
        <row r="4109">
          <cell r="A4109" t="str">
            <v>WRS0Q4C</v>
          </cell>
          <cell r="B4109">
            <v>12</v>
          </cell>
          <cell r="C4109">
            <v>8</v>
          </cell>
          <cell r="D4109" t="str">
            <v>L408</v>
          </cell>
          <cell r="E4109">
            <v>1</v>
          </cell>
          <cell r="F4109">
            <v>1</v>
          </cell>
        </row>
        <row r="4110">
          <cell r="A4110" t="str">
            <v>WRS0Q4C</v>
          </cell>
          <cell r="B4110">
            <v>12</v>
          </cell>
          <cell r="C4110">
            <v>10</v>
          </cell>
          <cell r="D4110" t="str">
            <v>L408</v>
          </cell>
          <cell r="E4110">
            <v>2</v>
          </cell>
          <cell r="F4110">
            <v>2</v>
          </cell>
        </row>
        <row r="4111">
          <cell r="A4111" t="str">
            <v>WRS0Q4C</v>
          </cell>
          <cell r="B4111">
            <v>28</v>
          </cell>
          <cell r="C4111">
            <v>24</v>
          </cell>
          <cell r="D4111" t="str">
            <v>L408</v>
          </cell>
          <cell r="E4111">
            <v>2</v>
          </cell>
          <cell r="F4111">
            <v>2</v>
          </cell>
        </row>
        <row r="4112">
          <cell r="A4112" t="str">
            <v>WRS0R3</v>
          </cell>
          <cell r="B4112">
            <v>30</v>
          </cell>
          <cell r="C4112">
            <v>24</v>
          </cell>
          <cell r="D4112" t="str">
            <v>L408</v>
          </cell>
          <cell r="E4112">
            <v>1</v>
          </cell>
          <cell r="F4112">
            <v>1</v>
          </cell>
        </row>
        <row r="4113">
          <cell r="A4113" t="str">
            <v>WRS0R4C</v>
          </cell>
          <cell r="B4113">
            <v>54</v>
          </cell>
          <cell r="C4113">
            <v>48</v>
          </cell>
          <cell r="D4113" t="str">
            <v>L408</v>
          </cell>
          <cell r="E4113">
            <v>1</v>
          </cell>
          <cell r="F4113">
            <v>1</v>
          </cell>
        </row>
        <row r="4114">
          <cell r="A4114" t="str">
            <v>WRS0S4C</v>
          </cell>
          <cell r="B4114">
            <v>14</v>
          </cell>
          <cell r="C4114">
            <v>6</v>
          </cell>
          <cell r="D4114" t="str">
            <v>L408</v>
          </cell>
          <cell r="E4114">
            <v>0</v>
          </cell>
          <cell r="F4114">
            <v>1</v>
          </cell>
        </row>
        <row r="4115">
          <cell r="A4115" t="str">
            <v>WRS0S4C</v>
          </cell>
          <cell r="B4115">
            <v>14</v>
          </cell>
          <cell r="C4115">
            <v>8</v>
          </cell>
          <cell r="D4115" t="str">
            <v>L408</v>
          </cell>
          <cell r="E4115">
            <v>1</v>
          </cell>
          <cell r="F4115">
            <v>1</v>
          </cell>
        </row>
        <row r="4116">
          <cell r="A4116" t="str">
            <v>WRS0S4C</v>
          </cell>
          <cell r="B4116">
            <v>14</v>
          </cell>
          <cell r="C4116">
            <v>10</v>
          </cell>
          <cell r="D4116" t="str">
            <v>L408</v>
          </cell>
          <cell r="E4116">
            <v>0</v>
          </cell>
          <cell r="F4116">
            <v>1</v>
          </cell>
        </row>
        <row r="4117">
          <cell r="A4117" t="str">
            <v>WRS0Y4C</v>
          </cell>
          <cell r="B4117">
            <v>16</v>
          </cell>
          <cell r="C4117">
            <v>8</v>
          </cell>
          <cell r="D4117" t="str">
            <v>L408</v>
          </cell>
          <cell r="E4117">
            <v>1</v>
          </cell>
          <cell r="F4117">
            <v>1</v>
          </cell>
        </row>
        <row r="4118">
          <cell r="A4118" t="str">
            <v>WRS0Y4C</v>
          </cell>
          <cell r="B4118">
            <v>16</v>
          </cell>
          <cell r="C4118">
            <v>12</v>
          </cell>
          <cell r="D4118" t="str">
            <v>L408</v>
          </cell>
          <cell r="E4118">
            <v>1</v>
          </cell>
          <cell r="F4118">
            <v>2</v>
          </cell>
        </row>
        <row r="4119">
          <cell r="A4119" t="str">
            <v>WRS0Y4C</v>
          </cell>
          <cell r="B4119">
            <v>24</v>
          </cell>
          <cell r="C4119">
            <v>20</v>
          </cell>
          <cell r="D4119" t="str">
            <v>L408</v>
          </cell>
          <cell r="E4119">
            <v>1</v>
          </cell>
          <cell r="F4119">
            <v>1</v>
          </cell>
        </row>
        <row r="4120">
          <cell r="A4120" t="str">
            <v>WSC021</v>
          </cell>
          <cell r="B4120">
            <v>16</v>
          </cell>
          <cell r="C4120">
            <v>14</v>
          </cell>
          <cell r="D4120" t="str">
            <v>L406</v>
          </cell>
          <cell r="E4120">
            <v>0</v>
          </cell>
          <cell r="F4120">
            <v>1</v>
          </cell>
        </row>
        <row r="4121">
          <cell r="A4121" t="str">
            <v>WSC021</v>
          </cell>
          <cell r="B4121">
            <v>20</v>
          </cell>
          <cell r="C4121">
            <v>14</v>
          </cell>
          <cell r="D4121" t="str">
            <v>L406</v>
          </cell>
          <cell r="E4121">
            <v>0</v>
          </cell>
          <cell r="F4121">
            <v>1</v>
          </cell>
        </row>
        <row r="4122">
          <cell r="A4122" t="str">
            <v>WSC021</v>
          </cell>
          <cell r="B4122">
            <v>20</v>
          </cell>
          <cell r="C4122">
            <v>16</v>
          </cell>
          <cell r="D4122" t="str">
            <v>L406</v>
          </cell>
          <cell r="E4122">
            <v>0</v>
          </cell>
          <cell r="F4122">
            <v>1</v>
          </cell>
        </row>
        <row r="4123">
          <cell r="A4123" t="str">
            <v>WSC031G</v>
          </cell>
          <cell r="B4123">
            <v>8</v>
          </cell>
          <cell r="C4123">
            <v>6</v>
          </cell>
          <cell r="D4123" t="str">
            <v>L406</v>
          </cell>
          <cell r="E4123">
            <v>2</v>
          </cell>
          <cell r="F4123">
            <v>2</v>
          </cell>
        </row>
        <row r="4124">
          <cell r="A4124" t="str">
            <v>WSC041</v>
          </cell>
          <cell r="B4124">
            <v>18</v>
          </cell>
          <cell r="C4124">
            <v>12</v>
          </cell>
          <cell r="D4124" t="str">
            <v>L406</v>
          </cell>
          <cell r="E4124">
            <v>0</v>
          </cell>
          <cell r="F4124">
            <v>1</v>
          </cell>
        </row>
        <row r="4125">
          <cell r="A4125" t="str">
            <v>WSC041</v>
          </cell>
          <cell r="B4125">
            <v>20</v>
          </cell>
          <cell r="C4125">
            <v>16</v>
          </cell>
          <cell r="D4125" t="str">
            <v>L406</v>
          </cell>
          <cell r="E4125">
            <v>0</v>
          </cell>
          <cell r="F4125">
            <v>1</v>
          </cell>
        </row>
        <row r="4126">
          <cell r="A4126" t="str">
            <v>WSC051</v>
          </cell>
          <cell r="B4126">
            <v>2</v>
          </cell>
          <cell r="C4126">
            <v>1</v>
          </cell>
          <cell r="D4126" t="str">
            <v>L406</v>
          </cell>
          <cell r="E4126">
            <v>0</v>
          </cell>
          <cell r="F4126">
            <v>3</v>
          </cell>
        </row>
        <row r="4127">
          <cell r="A4127" t="str">
            <v>WSC051</v>
          </cell>
          <cell r="B4127">
            <v>3</v>
          </cell>
          <cell r="C4127">
            <v>2</v>
          </cell>
          <cell r="D4127" t="str">
            <v>L406</v>
          </cell>
          <cell r="E4127">
            <v>2</v>
          </cell>
          <cell r="F4127">
            <v>11</v>
          </cell>
        </row>
        <row r="4128">
          <cell r="A4128" t="str">
            <v>WSC051</v>
          </cell>
          <cell r="B4128">
            <v>4</v>
          </cell>
          <cell r="C4128">
            <v>2</v>
          </cell>
          <cell r="D4128" t="str">
            <v>L406</v>
          </cell>
          <cell r="E4128">
            <v>11</v>
          </cell>
          <cell r="F4128">
            <v>12</v>
          </cell>
        </row>
        <row r="4129">
          <cell r="A4129" t="str">
            <v>WSC051</v>
          </cell>
          <cell r="B4129">
            <v>4</v>
          </cell>
          <cell r="C4129">
            <v>3</v>
          </cell>
          <cell r="D4129" t="str">
            <v>L406</v>
          </cell>
          <cell r="E4129">
            <v>17</v>
          </cell>
          <cell r="F4129">
            <v>17</v>
          </cell>
        </row>
        <row r="4130">
          <cell r="A4130" t="str">
            <v>WSC051</v>
          </cell>
          <cell r="B4130">
            <v>6</v>
          </cell>
          <cell r="C4130">
            <v>3</v>
          </cell>
          <cell r="D4130" t="str">
            <v>L406</v>
          </cell>
          <cell r="E4130">
            <v>13</v>
          </cell>
          <cell r="F4130">
            <v>13</v>
          </cell>
        </row>
        <row r="4131">
          <cell r="A4131" t="str">
            <v>WSC051</v>
          </cell>
          <cell r="B4131">
            <v>6</v>
          </cell>
          <cell r="C4131">
            <v>4</v>
          </cell>
          <cell r="D4131" t="str">
            <v>L406</v>
          </cell>
          <cell r="E4131">
            <v>13</v>
          </cell>
          <cell r="F4131">
            <v>17</v>
          </cell>
        </row>
        <row r="4132">
          <cell r="A4132" t="str">
            <v>WSC051</v>
          </cell>
          <cell r="B4132">
            <v>8</v>
          </cell>
          <cell r="C4132">
            <v>3</v>
          </cell>
          <cell r="D4132" t="str">
            <v>L406</v>
          </cell>
          <cell r="E4132">
            <v>0</v>
          </cell>
          <cell r="F4132">
            <v>1</v>
          </cell>
        </row>
        <row r="4133">
          <cell r="A4133" t="str">
            <v>WSC051</v>
          </cell>
          <cell r="B4133">
            <v>8</v>
          </cell>
          <cell r="C4133">
            <v>4</v>
          </cell>
          <cell r="D4133" t="str">
            <v>L406</v>
          </cell>
          <cell r="E4133">
            <v>10</v>
          </cell>
          <cell r="F4133">
            <v>13</v>
          </cell>
        </row>
        <row r="4134">
          <cell r="A4134" t="str">
            <v>WSC051</v>
          </cell>
          <cell r="B4134">
            <v>8</v>
          </cell>
          <cell r="C4134">
            <v>6</v>
          </cell>
          <cell r="D4134" t="str">
            <v>L406</v>
          </cell>
          <cell r="E4134">
            <v>12</v>
          </cell>
          <cell r="F4134">
            <v>13</v>
          </cell>
        </row>
        <row r="4135">
          <cell r="A4135" t="str">
            <v>WSC051</v>
          </cell>
          <cell r="B4135">
            <v>10</v>
          </cell>
          <cell r="C4135">
            <v>6</v>
          </cell>
          <cell r="D4135" t="str">
            <v>L406</v>
          </cell>
          <cell r="E4135">
            <v>9</v>
          </cell>
          <cell r="F4135">
            <v>9</v>
          </cell>
        </row>
        <row r="4136">
          <cell r="A4136" t="str">
            <v>WSC051</v>
          </cell>
          <cell r="B4136">
            <v>10</v>
          </cell>
          <cell r="C4136">
            <v>8</v>
          </cell>
          <cell r="D4136" t="str">
            <v>L406</v>
          </cell>
          <cell r="E4136">
            <v>19</v>
          </cell>
          <cell r="F4136">
            <v>22</v>
          </cell>
        </row>
        <row r="4137">
          <cell r="A4137" t="str">
            <v>WSC051</v>
          </cell>
          <cell r="B4137">
            <v>12</v>
          </cell>
          <cell r="C4137">
            <v>6</v>
          </cell>
          <cell r="D4137" t="str">
            <v>L406</v>
          </cell>
          <cell r="E4137">
            <v>1</v>
          </cell>
          <cell r="F4137">
            <v>1</v>
          </cell>
        </row>
        <row r="4138">
          <cell r="A4138" t="str">
            <v>WSC051</v>
          </cell>
          <cell r="B4138">
            <v>12</v>
          </cell>
          <cell r="C4138">
            <v>8</v>
          </cell>
          <cell r="D4138" t="str">
            <v>L406</v>
          </cell>
          <cell r="E4138">
            <v>7</v>
          </cell>
          <cell r="F4138">
            <v>8</v>
          </cell>
        </row>
        <row r="4139">
          <cell r="A4139" t="str">
            <v>WSC051</v>
          </cell>
          <cell r="B4139">
            <v>12</v>
          </cell>
          <cell r="C4139">
            <v>10</v>
          </cell>
          <cell r="D4139" t="str">
            <v>L406</v>
          </cell>
          <cell r="E4139">
            <v>3</v>
          </cell>
          <cell r="F4139">
            <v>3</v>
          </cell>
        </row>
        <row r="4140">
          <cell r="A4140" t="str">
            <v>WSC051</v>
          </cell>
          <cell r="B4140">
            <v>14</v>
          </cell>
          <cell r="C4140">
            <v>8</v>
          </cell>
          <cell r="D4140" t="str">
            <v>L406</v>
          </cell>
          <cell r="E4140">
            <v>1</v>
          </cell>
          <cell r="F4140">
            <v>1</v>
          </cell>
        </row>
        <row r="4141">
          <cell r="A4141" t="str">
            <v>WSC051</v>
          </cell>
          <cell r="B4141">
            <v>14</v>
          </cell>
          <cell r="C4141">
            <v>10</v>
          </cell>
          <cell r="D4141" t="str">
            <v>L406</v>
          </cell>
          <cell r="E4141">
            <v>4</v>
          </cell>
          <cell r="F4141">
            <v>5</v>
          </cell>
        </row>
        <row r="4142">
          <cell r="A4142" t="str">
            <v>WSC051</v>
          </cell>
          <cell r="B4142">
            <v>14</v>
          </cell>
          <cell r="C4142">
            <v>12</v>
          </cell>
          <cell r="D4142" t="str">
            <v>L406</v>
          </cell>
          <cell r="E4142">
            <v>7</v>
          </cell>
          <cell r="F4142">
            <v>7</v>
          </cell>
        </row>
        <row r="4143">
          <cell r="A4143" t="str">
            <v>WSC051</v>
          </cell>
          <cell r="B4143">
            <v>16</v>
          </cell>
          <cell r="C4143">
            <v>8</v>
          </cell>
          <cell r="D4143" t="str">
            <v>L406</v>
          </cell>
          <cell r="E4143">
            <v>1</v>
          </cell>
          <cell r="F4143">
            <v>1</v>
          </cell>
        </row>
        <row r="4144">
          <cell r="A4144" t="str">
            <v>WSC051</v>
          </cell>
          <cell r="B4144">
            <v>16</v>
          </cell>
          <cell r="C4144">
            <v>10</v>
          </cell>
          <cell r="D4144" t="str">
            <v>L406</v>
          </cell>
          <cell r="E4144">
            <v>1</v>
          </cell>
          <cell r="F4144">
            <v>4</v>
          </cell>
        </row>
        <row r="4145">
          <cell r="A4145" t="str">
            <v>WSC051</v>
          </cell>
          <cell r="B4145">
            <v>16</v>
          </cell>
          <cell r="C4145">
            <v>12</v>
          </cell>
          <cell r="D4145" t="str">
            <v>L406</v>
          </cell>
          <cell r="E4145">
            <v>3</v>
          </cell>
          <cell r="F4145">
            <v>3</v>
          </cell>
        </row>
        <row r="4146">
          <cell r="A4146" t="str">
            <v>WSC051</v>
          </cell>
          <cell r="B4146">
            <v>18</v>
          </cell>
          <cell r="C4146">
            <v>16</v>
          </cell>
          <cell r="D4146" t="str">
            <v>L406</v>
          </cell>
          <cell r="E4146">
            <v>1</v>
          </cell>
          <cell r="F4146">
            <v>1</v>
          </cell>
        </row>
        <row r="4147">
          <cell r="A4147" t="str">
            <v>WSC051</v>
          </cell>
          <cell r="B4147">
            <v>20</v>
          </cell>
          <cell r="C4147">
            <v>10</v>
          </cell>
          <cell r="D4147" t="str">
            <v>L406</v>
          </cell>
          <cell r="E4147">
            <v>2</v>
          </cell>
          <cell r="F4147">
            <v>2</v>
          </cell>
        </row>
        <row r="4148">
          <cell r="A4148" t="str">
            <v>WSC051</v>
          </cell>
          <cell r="B4148">
            <v>20</v>
          </cell>
          <cell r="C4148">
            <v>14</v>
          </cell>
          <cell r="D4148" t="str">
            <v>L406</v>
          </cell>
          <cell r="E4148">
            <v>10</v>
          </cell>
          <cell r="F4148">
            <v>10</v>
          </cell>
        </row>
        <row r="4149">
          <cell r="A4149" t="str">
            <v>WSC051</v>
          </cell>
          <cell r="B4149">
            <v>20</v>
          </cell>
          <cell r="C4149">
            <v>16</v>
          </cell>
          <cell r="D4149" t="str">
            <v>L406</v>
          </cell>
          <cell r="E4149">
            <v>3</v>
          </cell>
          <cell r="F4149">
            <v>5</v>
          </cell>
        </row>
        <row r="4150">
          <cell r="A4150" t="str">
            <v>WSC051</v>
          </cell>
          <cell r="B4150">
            <v>20</v>
          </cell>
          <cell r="C4150">
            <v>18</v>
          </cell>
          <cell r="D4150" t="str">
            <v>L406</v>
          </cell>
          <cell r="E4150">
            <v>1</v>
          </cell>
          <cell r="F4150">
            <v>1</v>
          </cell>
        </row>
        <row r="4151">
          <cell r="A4151" t="str">
            <v>WSC051</v>
          </cell>
          <cell r="B4151">
            <v>24</v>
          </cell>
          <cell r="C4151">
            <v>14</v>
          </cell>
          <cell r="D4151" t="str">
            <v>L406</v>
          </cell>
          <cell r="E4151">
            <v>0</v>
          </cell>
          <cell r="F4151">
            <v>2</v>
          </cell>
        </row>
        <row r="4152">
          <cell r="A4152" t="str">
            <v>WSC051</v>
          </cell>
          <cell r="B4152">
            <v>24</v>
          </cell>
          <cell r="C4152">
            <v>20</v>
          </cell>
          <cell r="D4152" t="str">
            <v>L406</v>
          </cell>
          <cell r="E4152">
            <v>3</v>
          </cell>
          <cell r="F4152">
            <v>3</v>
          </cell>
        </row>
        <row r="4153">
          <cell r="A4153" t="str">
            <v>WSC051</v>
          </cell>
          <cell r="B4153">
            <v>30</v>
          </cell>
          <cell r="C4153">
            <v>16</v>
          </cell>
          <cell r="D4153" t="str">
            <v>L406</v>
          </cell>
          <cell r="E4153">
            <v>3</v>
          </cell>
          <cell r="F4153">
            <v>3</v>
          </cell>
        </row>
        <row r="4154">
          <cell r="A4154" t="str">
            <v>WSC051</v>
          </cell>
          <cell r="B4154">
            <v>30</v>
          </cell>
          <cell r="C4154">
            <v>20</v>
          </cell>
          <cell r="D4154" t="str">
            <v>L406</v>
          </cell>
          <cell r="E4154">
            <v>2</v>
          </cell>
          <cell r="F4154">
            <v>5</v>
          </cell>
        </row>
        <row r="4155">
          <cell r="A4155" t="str">
            <v>WSC051</v>
          </cell>
          <cell r="B4155">
            <v>30</v>
          </cell>
          <cell r="C4155">
            <v>24</v>
          </cell>
          <cell r="D4155" t="str">
            <v>L406</v>
          </cell>
          <cell r="E4155">
            <v>1</v>
          </cell>
          <cell r="F4155">
            <v>1</v>
          </cell>
        </row>
        <row r="4156">
          <cell r="A4156" t="str">
            <v>WSC051</v>
          </cell>
          <cell r="B4156">
            <v>36</v>
          </cell>
          <cell r="C4156">
            <v>18</v>
          </cell>
          <cell r="D4156" t="str">
            <v>L406</v>
          </cell>
          <cell r="E4156">
            <v>1</v>
          </cell>
          <cell r="F4156">
            <v>1</v>
          </cell>
        </row>
        <row r="4157">
          <cell r="A4157" t="str">
            <v>WSC051</v>
          </cell>
          <cell r="B4157">
            <v>36</v>
          </cell>
          <cell r="C4157">
            <v>30</v>
          </cell>
          <cell r="D4157" t="str">
            <v>L406</v>
          </cell>
          <cell r="E4157">
            <v>1</v>
          </cell>
          <cell r="F4157">
            <v>1</v>
          </cell>
        </row>
        <row r="4158">
          <cell r="A4158" t="str">
            <v>WSC051G</v>
          </cell>
          <cell r="B4158">
            <v>3</v>
          </cell>
          <cell r="C4158">
            <v>1.5</v>
          </cell>
          <cell r="D4158" t="str">
            <v>L406</v>
          </cell>
          <cell r="E4158">
            <v>0</v>
          </cell>
          <cell r="F4158">
            <v>2</v>
          </cell>
        </row>
        <row r="4159">
          <cell r="A4159" t="str">
            <v>WSC051G</v>
          </cell>
          <cell r="B4159">
            <v>3</v>
          </cell>
          <cell r="C4159">
            <v>2</v>
          </cell>
          <cell r="D4159" t="str">
            <v>L406</v>
          </cell>
          <cell r="E4159">
            <v>6</v>
          </cell>
          <cell r="F4159">
            <v>6</v>
          </cell>
        </row>
        <row r="4160">
          <cell r="A4160" t="str">
            <v>WSC051G</v>
          </cell>
          <cell r="B4160">
            <v>4</v>
          </cell>
          <cell r="C4160">
            <v>3</v>
          </cell>
          <cell r="D4160" t="str">
            <v>L406</v>
          </cell>
          <cell r="E4160">
            <v>16</v>
          </cell>
          <cell r="F4160">
            <v>16</v>
          </cell>
        </row>
        <row r="4161">
          <cell r="A4161" t="str">
            <v>WSC051G</v>
          </cell>
          <cell r="B4161">
            <v>6</v>
          </cell>
          <cell r="C4161">
            <v>4</v>
          </cell>
          <cell r="D4161" t="str">
            <v>L406</v>
          </cell>
          <cell r="E4161">
            <v>2</v>
          </cell>
          <cell r="F4161">
            <v>3</v>
          </cell>
        </row>
        <row r="4162">
          <cell r="A4162" t="str">
            <v>WSC061</v>
          </cell>
          <cell r="B4162">
            <v>20</v>
          </cell>
          <cell r="C4162">
            <v>10</v>
          </cell>
          <cell r="D4162" t="str">
            <v>L406</v>
          </cell>
          <cell r="E4162">
            <v>3</v>
          </cell>
          <cell r="F4162">
            <v>3</v>
          </cell>
        </row>
        <row r="4163">
          <cell r="A4163" t="str">
            <v>WSC061</v>
          </cell>
          <cell r="B4163">
            <v>20</v>
          </cell>
          <cell r="C4163">
            <v>14</v>
          </cell>
          <cell r="D4163" t="str">
            <v>L406</v>
          </cell>
          <cell r="E4163">
            <v>1</v>
          </cell>
          <cell r="F4163">
            <v>1</v>
          </cell>
        </row>
        <row r="4164">
          <cell r="A4164" t="str">
            <v>WSC061</v>
          </cell>
          <cell r="B4164">
            <v>20</v>
          </cell>
          <cell r="C4164">
            <v>16</v>
          </cell>
          <cell r="D4164" t="str">
            <v>L406</v>
          </cell>
          <cell r="E4164">
            <v>2</v>
          </cell>
          <cell r="F4164">
            <v>2</v>
          </cell>
        </row>
        <row r="4165">
          <cell r="A4165" t="str">
            <v>WSC071</v>
          </cell>
          <cell r="B4165">
            <v>3</v>
          </cell>
          <cell r="C4165">
            <v>2</v>
          </cell>
          <cell r="D4165" t="str">
            <v>L406</v>
          </cell>
          <cell r="E4165">
            <v>2</v>
          </cell>
          <cell r="F4165">
            <v>2</v>
          </cell>
        </row>
        <row r="4166">
          <cell r="A4166" t="str">
            <v>WSC071</v>
          </cell>
          <cell r="B4166">
            <v>4</v>
          </cell>
          <cell r="C4166">
            <v>3</v>
          </cell>
          <cell r="D4166" t="str">
            <v>L406</v>
          </cell>
          <cell r="E4166">
            <v>1</v>
          </cell>
          <cell r="F4166">
            <v>2</v>
          </cell>
        </row>
        <row r="4167">
          <cell r="A4167" t="str">
            <v>WSC071</v>
          </cell>
          <cell r="B4167">
            <v>6</v>
          </cell>
          <cell r="C4167">
            <v>3</v>
          </cell>
          <cell r="D4167" t="str">
            <v>L406</v>
          </cell>
          <cell r="E4167">
            <v>1</v>
          </cell>
          <cell r="F4167">
            <v>1</v>
          </cell>
        </row>
        <row r="4168">
          <cell r="A4168" t="str">
            <v>WSC071</v>
          </cell>
          <cell r="B4168">
            <v>6</v>
          </cell>
          <cell r="C4168">
            <v>4</v>
          </cell>
          <cell r="D4168" t="str">
            <v>L406</v>
          </cell>
          <cell r="E4168">
            <v>1</v>
          </cell>
          <cell r="F4168">
            <v>1</v>
          </cell>
        </row>
        <row r="4169">
          <cell r="A4169" t="str">
            <v>WSC071</v>
          </cell>
          <cell r="B4169">
            <v>8</v>
          </cell>
          <cell r="C4169">
            <v>4</v>
          </cell>
          <cell r="D4169" t="str">
            <v>L406</v>
          </cell>
          <cell r="E4169">
            <v>4</v>
          </cell>
          <cell r="F4169">
            <v>4</v>
          </cell>
        </row>
        <row r="4170">
          <cell r="A4170" t="str">
            <v>WSC071</v>
          </cell>
          <cell r="B4170">
            <v>8</v>
          </cell>
          <cell r="C4170">
            <v>6</v>
          </cell>
          <cell r="D4170" t="str">
            <v>L406</v>
          </cell>
          <cell r="E4170">
            <v>1</v>
          </cell>
          <cell r="F4170">
            <v>1</v>
          </cell>
        </row>
        <row r="4171">
          <cell r="A4171" t="str">
            <v>WSC071</v>
          </cell>
          <cell r="B4171">
            <v>20</v>
          </cell>
          <cell r="C4171">
            <v>14</v>
          </cell>
          <cell r="D4171" t="str">
            <v>L406</v>
          </cell>
          <cell r="E4171">
            <v>0</v>
          </cell>
          <cell r="F4171">
            <v>2</v>
          </cell>
        </row>
        <row r="4172">
          <cell r="A4172" t="str">
            <v>WSC071</v>
          </cell>
          <cell r="B4172">
            <v>24</v>
          </cell>
          <cell r="C4172">
            <v>16</v>
          </cell>
          <cell r="D4172" t="str">
            <v>L406</v>
          </cell>
          <cell r="E4172">
            <v>0</v>
          </cell>
          <cell r="F4172">
            <v>2</v>
          </cell>
        </row>
        <row r="4173">
          <cell r="A4173" t="str">
            <v>WSC071</v>
          </cell>
          <cell r="B4173">
            <v>30</v>
          </cell>
          <cell r="C4173">
            <v>20</v>
          </cell>
          <cell r="D4173" t="str">
            <v>L406</v>
          </cell>
          <cell r="E4173">
            <v>1</v>
          </cell>
          <cell r="F4173">
            <v>2</v>
          </cell>
        </row>
        <row r="4174">
          <cell r="A4174" t="str">
            <v>WSC071</v>
          </cell>
          <cell r="B4174">
            <v>36</v>
          </cell>
          <cell r="C4174">
            <v>30</v>
          </cell>
          <cell r="D4174" t="str">
            <v>L406</v>
          </cell>
          <cell r="E4174">
            <v>1</v>
          </cell>
          <cell r="F4174">
            <v>1</v>
          </cell>
        </row>
        <row r="4175">
          <cell r="A4175" t="str">
            <v>WSC0A1</v>
          </cell>
          <cell r="B4175">
            <v>8</v>
          </cell>
          <cell r="C4175">
            <v>4</v>
          </cell>
          <cell r="D4175" t="str">
            <v>L406</v>
          </cell>
          <cell r="E4175">
            <v>1</v>
          </cell>
          <cell r="F4175">
            <v>2</v>
          </cell>
        </row>
        <row r="4176">
          <cell r="A4176" t="str">
            <v>WSC0A1</v>
          </cell>
          <cell r="B4176">
            <v>10</v>
          </cell>
          <cell r="C4176">
            <v>8</v>
          </cell>
          <cell r="D4176" t="str">
            <v>L406</v>
          </cell>
          <cell r="E4176">
            <v>0</v>
          </cell>
          <cell r="F4176">
            <v>2</v>
          </cell>
        </row>
        <row r="4177">
          <cell r="A4177" t="str">
            <v>WSC0D2</v>
          </cell>
          <cell r="B4177">
            <v>10</v>
          </cell>
          <cell r="C4177">
            <v>8</v>
          </cell>
          <cell r="D4177" t="str">
            <v>L406</v>
          </cell>
          <cell r="E4177">
            <v>3</v>
          </cell>
          <cell r="F4177">
            <v>3</v>
          </cell>
        </row>
        <row r="4178">
          <cell r="A4178" t="str">
            <v>WSC0R1</v>
          </cell>
          <cell r="B4178">
            <v>48</v>
          </cell>
          <cell r="C4178">
            <v>18</v>
          </cell>
          <cell r="D4178" t="str">
            <v>L406</v>
          </cell>
          <cell r="E4178">
            <v>0</v>
          </cell>
          <cell r="F4178">
            <v>1</v>
          </cell>
        </row>
        <row r="4179">
          <cell r="A4179" t="str">
            <v>WSC0S1</v>
          </cell>
          <cell r="B4179">
            <v>48</v>
          </cell>
          <cell r="C4179">
            <v>18</v>
          </cell>
          <cell r="D4179" t="str">
            <v>L406</v>
          </cell>
          <cell r="E4179">
            <v>1</v>
          </cell>
          <cell r="F4179">
            <v>1</v>
          </cell>
        </row>
        <row r="4180">
          <cell r="A4180" t="str">
            <v>WSC0S1</v>
          </cell>
          <cell r="B4180">
            <v>48</v>
          </cell>
          <cell r="C4180">
            <v>36</v>
          </cell>
          <cell r="D4180" t="str">
            <v>L406</v>
          </cell>
          <cell r="E4180">
            <v>2</v>
          </cell>
          <cell r="F4180">
            <v>2</v>
          </cell>
        </row>
        <row r="4181">
          <cell r="A4181" t="str">
            <v>WSC0S1</v>
          </cell>
          <cell r="B4181">
            <v>60</v>
          </cell>
          <cell r="C4181">
            <v>48</v>
          </cell>
          <cell r="D4181" t="str">
            <v>L406</v>
          </cell>
          <cell r="E4181">
            <v>4</v>
          </cell>
          <cell r="F4181">
            <v>4</v>
          </cell>
        </row>
        <row r="4182">
          <cell r="A4182" t="str">
            <v>WSC0S1</v>
          </cell>
          <cell r="B4182">
            <v>66</v>
          </cell>
          <cell r="C4182">
            <v>60</v>
          </cell>
          <cell r="D4182" t="str">
            <v>L406</v>
          </cell>
          <cell r="E4182">
            <v>2</v>
          </cell>
          <cell r="F4182">
            <v>2</v>
          </cell>
        </row>
        <row r="4183">
          <cell r="A4183" t="str">
            <v>WSC0S1</v>
          </cell>
          <cell r="B4183">
            <v>72</v>
          </cell>
          <cell r="C4183">
            <v>66</v>
          </cell>
          <cell r="D4183" t="str">
            <v>L406</v>
          </cell>
          <cell r="E4183">
            <v>1</v>
          </cell>
          <cell r="F4183">
            <v>1</v>
          </cell>
        </row>
        <row r="4184">
          <cell r="A4184" t="str">
            <v>WSC0T1</v>
          </cell>
          <cell r="B4184">
            <v>42</v>
          </cell>
          <cell r="C4184">
            <v>36</v>
          </cell>
          <cell r="D4184" t="str">
            <v>L406</v>
          </cell>
          <cell r="E4184">
            <v>3</v>
          </cell>
          <cell r="F4184">
            <v>3</v>
          </cell>
        </row>
        <row r="4185">
          <cell r="A4185" t="str">
            <v>WSD051</v>
          </cell>
          <cell r="B4185">
            <v>2</v>
          </cell>
          <cell r="C4185">
            <v>1.5</v>
          </cell>
          <cell r="D4185" t="str">
            <v>L406</v>
          </cell>
          <cell r="E4185">
            <v>0</v>
          </cell>
          <cell r="F4185">
            <v>3</v>
          </cell>
        </row>
        <row r="4186">
          <cell r="A4186" t="str">
            <v>WSD051</v>
          </cell>
          <cell r="B4186">
            <v>3</v>
          </cell>
          <cell r="C4186">
            <v>2</v>
          </cell>
          <cell r="D4186" t="str">
            <v>L406</v>
          </cell>
          <cell r="E4186">
            <v>6</v>
          </cell>
          <cell r="F4186">
            <v>6</v>
          </cell>
        </row>
        <row r="4187">
          <cell r="A4187" t="str">
            <v>WSD051</v>
          </cell>
          <cell r="B4187">
            <v>4</v>
          </cell>
          <cell r="C4187">
            <v>2</v>
          </cell>
          <cell r="D4187" t="str">
            <v>L406</v>
          </cell>
          <cell r="E4187">
            <v>0</v>
          </cell>
          <cell r="F4187">
            <v>1</v>
          </cell>
        </row>
        <row r="4188">
          <cell r="A4188" t="str">
            <v>WSD051</v>
          </cell>
          <cell r="B4188">
            <v>4</v>
          </cell>
          <cell r="C4188">
            <v>2.5</v>
          </cell>
          <cell r="D4188" t="str">
            <v>L406</v>
          </cell>
          <cell r="E4188">
            <v>0</v>
          </cell>
          <cell r="F4188">
            <v>1</v>
          </cell>
        </row>
        <row r="4189">
          <cell r="A4189" t="str">
            <v>WSD051</v>
          </cell>
          <cell r="B4189">
            <v>4</v>
          </cell>
          <cell r="C4189">
            <v>3</v>
          </cell>
          <cell r="D4189" t="str">
            <v>L406</v>
          </cell>
          <cell r="E4189">
            <v>7</v>
          </cell>
          <cell r="F4189">
            <v>9</v>
          </cell>
        </row>
        <row r="4190">
          <cell r="A4190" t="str">
            <v>WSD051</v>
          </cell>
          <cell r="B4190">
            <v>6</v>
          </cell>
          <cell r="C4190">
            <v>3</v>
          </cell>
          <cell r="D4190" t="str">
            <v>L406</v>
          </cell>
          <cell r="E4190">
            <v>8</v>
          </cell>
          <cell r="F4190">
            <v>10</v>
          </cell>
        </row>
        <row r="4191">
          <cell r="A4191" t="str">
            <v>WSD051</v>
          </cell>
          <cell r="B4191">
            <v>6</v>
          </cell>
          <cell r="C4191">
            <v>4</v>
          </cell>
          <cell r="D4191" t="str">
            <v>L406</v>
          </cell>
          <cell r="E4191">
            <v>9</v>
          </cell>
          <cell r="F4191">
            <v>9</v>
          </cell>
        </row>
        <row r="4192">
          <cell r="A4192" t="str">
            <v>WSD051</v>
          </cell>
          <cell r="B4192">
            <v>8</v>
          </cell>
          <cell r="C4192">
            <v>4</v>
          </cell>
          <cell r="D4192" t="str">
            <v>L406</v>
          </cell>
          <cell r="E4192">
            <v>5</v>
          </cell>
          <cell r="F4192">
            <v>5</v>
          </cell>
        </row>
        <row r="4193">
          <cell r="A4193" t="str">
            <v>WSD051</v>
          </cell>
          <cell r="B4193">
            <v>8</v>
          </cell>
          <cell r="C4193">
            <v>6</v>
          </cell>
          <cell r="D4193" t="str">
            <v>L406</v>
          </cell>
          <cell r="E4193">
            <v>11</v>
          </cell>
          <cell r="F4193">
            <v>11</v>
          </cell>
        </row>
        <row r="4194">
          <cell r="A4194" t="str">
            <v>WSD051</v>
          </cell>
          <cell r="B4194">
            <v>10</v>
          </cell>
          <cell r="C4194">
            <v>8</v>
          </cell>
          <cell r="D4194" t="str">
            <v>L406</v>
          </cell>
          <cell r="E4194">
            <v>4</v>
          </cell>
          <cell r="F4194">
            <v>4</v>
          </cell>
        </row>
        <row r="4195">
          <cell r="A4195" t="str">
            <v>WSD051</v>
          </cell>
          <cell r="B4195">
            <v>12</v>
          </cell>
          <cell r="C4195">
            <v>6</v>
          </cell>
          <cell r="D4195" t="str">
            <v>L406</v>
          </cell>
          <cell r="E4195">
            <v>2</v>
          </cell>
          <cell r="F4195">
            <v>2</v>
          </cell>
        </row>
        <row r="4196">
          <cell r="A4196" t="str">
            <v>WSD051</v>
          </cell>
          <cell r="B4196">
            <v>12</v>
          </cell>
          <cell r="C4196">
            <v>8</v>
          </cell>
          <cell r="D4196" t="str">
            <v>L406</v>
          </cell>
          <cell r="E4196">
            <v>0</v>
          </cell>
          <cell r="F4196">
            <v>4</v>
          </cell>
        </row>
        <row r="4197">
          <cell r="A4197" t="str">
            <v>WSD051</v>
          </cell>
          <cell r="B4197">
            <v>12</v>
          </cell>
          <cell r="C4197">
            <v>10</v>
          </cell>
          <cell r="D4197" t="str">
            <v>L406</v>
          </cell>
          <cell r="E4197">
            <v>0</v>
          </cell>
          <cell r="F4197">
            <v>4</v>
          </cell>
        </row>
        <row r="4198">
          <cell r="A4198" t="str">
            <v>WSD051</v>
          </cell>
          <cell r="B4198">
            <v>14</v>
          </cell>
          <cell r="C4198">
            <v>10</v>
          </cell>
          <cell r="D4198" t="str">
            <v>L406</v>
          </cell>
          <cell r="E4198">
            <v>1</v>
          </cell>
          <cell r="F4198">
            <v>1</v>
          </cell>
        </row>
        <row r="4199">
          <cell r="A4199" t="str">
            <v>WSD051</v>
          </cell>
          <cell r="B4199">
            <v>16</v>
          </cell>
          <cell r="C4199">
            <v>10</v>
          </cell>
          <cell r="D4199" t="str">
            <v>L406</v>
          </cell>
          <cell r="E4199">
            <v>1</v>
          </cell>
          <cell r="F4199">
            <v>1</v>
          </cell>
        </row>
        <row r="4200">
          <cell r="A4200" t="str">
            <v>WSD051</v>
          </cell>
          <cell r="B4200">
            <v>18</v>
          </cell>
          <cell r="C4200">
            <v>10</v>
          </cell>
          <cell r="D4200" t="str">
            <v>L406</v>
          </cell>
          <cell r="E4200">
            <v>1</v>
          </cell>
          <cell r="F4200">
            <v>1</v>
          </cell>
        </row>
        <row r="4201">
          <cell r="A4201" t="str">
            <v>WSD051</v>
          </cell>
          <cell r="B4201">
            <v>18</v>
          </cell>
          <cell r="C4201">
            <v>14</v>
          </cell>
          <cell r="D4201" t="str">
            <v>L406</v>
          </cell>
          <cell r="E4201">
            <v>2</v>
          </cell>
          <cell r="F4201">
            <v>2</v>
          </cell>
        </row>
        <row r="4202">
          <cell r="A4202" t="str">
            <v>WSD051</v>
          </cell>
          <cell r="B4202">
            <v>20</v>
          </cell>
          <cell r="C4202">
            <v>14</v>
          </cell>
          <cell r="D4202" t="str">
            <v>L406</v>
          </cell>
          <cell r="E4202">
            <v>1</v>
          </cell>
          <cell r="F4202">
            <v>1</v>
          </cell>
        </row>
        <row r="4203">
          <cell r="A4203" t="str">
            <v>WSD051</v>
          </cell>
          <cell r="B4203">
            <v>20</v>
          </cell>
          <cell r="C4203">
            <v>16</v>
          </cell>
          <cell r="D4203" t="str">
            <v>L406</v>
          </cell>
          <cell r="E4203">
            <v>2</v>
          </cell>
          <cell r="F4203">
            <v>2</v>
          </cell>
        </row>
        <row r="4204">
          <cell r="A4204" t="str">
            <v>WSD051</v>
          </cell>
          <cell r="B4204">
            <v>20</v>
          </cell>
          <cell r="C4204">
            <v>18</v>
          </cell>
          <cell r="D4204" t="str">
            <v>L406</v>
          </cell>
          <cell r="E4204">
            <v>1</v>
          </cell>
          <cell r="F4204">
            <v>2</v>
          </cell>
        </row>
        <row r="4205">
          <cell r="A4205" t="str">
            <v>WSD051</v>
          </cell>
          <cell r="B4205">
            <v>24</v>
          </cell>
          <cell r="C4205">
            <v>12</v>
          </cell>
          <cell r="D4205" t="str">
            <v>L406</v>
          </cell>
          <cell r="E4205">
            <v>1</v>
          </cell>
          <cell r="F4205">
            <v>1</v>
          </cell>
        </row>
        <row r="4206">
          <cell r="A4206" t="str">
            <v>WSD051</v>
          </cell>
          <cell r="B4206">
            <v>24</v>
          </cell>
          <cell r="C4206">
            <v>16</v>
          </cell>
          <cell r="D4206" t="str">
            <v>L406</v>
          </cell>
          <cell r="E4206">
            <v>1</v>
          </cell>
          <cell r="F4206">
            <v>1</v>
          </cell>
        </row>
        <row r="4207">
          <cell r="A4207" t="str">
            <v>WSD051</v>
          </cell>
          <cell r="B4207">
            <v>24</v>
          </cell>
          <cell r="C4207">
            <v>20</v>
          </cell>
          <cell r="D4207" t="str">
            <v>L406</v>
          </cell>
          <cell r="E4207">
            <v>2</v>
          </cell>
          <cell r="F4207">
            <v>2</v>
          </cell>
        </row>
        <row r="4208">
          <cell r="A4208" t="str">
            <v>WSD051</v>
          </cell>
          <cell r="B4208">
            <v>32</v>
          </cell>
          <cell r="C4208">
            <v>20</v>
          </cell>
          <cell r="D4208" t="str">
            <v>L406</v>
          </cell>
          <cell r="E4208">
            <v>1</v>
          </cell>
          <cell r="F4208">
            <v>1</v>
          </cell>
        </row>
        <row r="4209">
          <cell r="A4209" t="str">
            <v>WSD071</v>
          </cell>
          <cell r="B4209">
            <v>48</v>
          </cell>
          <cell r="C4209">
            <v>30</v>
          </cell>
          <cell r="D4209" t="str">
            <v>L406</v>
          </cell>
          <cell r="E4209">
            <v>1</v>
          </cell>
          <cell r="F4209">
            <v>1</v>
          </cell>
        </row>
        <row r="4210">
          <cell r="A4210" t="str">
            <v>WSD0S1</v>
          </cell>
          <cell r="B4210">
            <v>30</v>
          </cell>
          <cell r="C4210">
            <v>24</v>
          </cell>
          <cell r="D4210" t="str">
            <v>L406</v>
          </cell>
          <cell r="E4210">
            <v>1</v>
          </cell>
          <cell r="F4210">
            <v>1</v>
          </cell>
        </row>
        <row r="4211">
          <cell r="A4211" t="str">
            <v>WSL081</v>
          </cell>
          <cell r="B4211">
            <v>10</v>
          </cell>
          <cell r="C4211">
            <v>8</v>
          </cell>
          <cell r="D4211" t="str">
            <v>L407</v>
          </cell>
          <cell r="E4211">
            <v>1</v>
          </cell>
          <cell r="F4211">
            <v>2</v>
          </cell>
        </row>
        <row r="4212">
          <cell r="A4212" t="str">
            <v>WSL081</v>
          </cell>
          <cell r="B4212">
            <v>24</v>
          </cell>
          <cell r="C4212">
            <v>16</v>
          </cell>
          <cell r="D4212" t="str">
            <v>L407</v>
          </cell>
          <cell r="E4212">
            <v>1</v>
          </cell>
          <cell r="F4212">
            <v>1</v>
          </cell>
        </row>
        <row r="4213">
          <cell r="A4213" t="str">
            <v>WSL0M1</v>
          </cell>
          <cell r="B4213">
            <v>36</v>
          </cell>
          <cell r="C4213">
            <v>24</v>
          </cell>
          <cell r="D4213" t="str">
            <v>L407</v>
          </cell>
          <cell r="E4213">
            <v>1</v>
          </cell>
          <cell r="F4213">
            <v>3</v>
          </cell>
        </row>
        <row r="4214">
          <cell r="A4214" t="str">
            <v>WSS0H3</v>
          </cell>
          <cell r="B4214">
            <v>20</v>
          </cell>
          <cell r="C4214">
            <v>16</v>
          </cell>
          <cell r="D4214" t="str">
            <v>L408</v>
          </cell>
          <cell r="E4214">
            <v>1</v>
          </cell>
          <cell r="F4214">
            <v>1</v>
          </cell>
        </row>
        <row r="4215">
          <cell r="A4215" t="str">
            <v>WSS0H3</v>
          </cell>
          <cell r="B4215">
            <v>20</v>
          </cell>
          <cell r="C4215">
            <v>18</v>
          </cell>
          <cell r="D4215" t="str">
            <v>L408</v>
          </cell>
          <cell r="E4215">
            <v>1</v>
          </cell>
          <cell r="F4215">
            <v>1</v>
          </cell>
        </row>
        <row r="4216">
          <cell r="A4216" t="str">
            <v>WSS0H3</v>
          </cell>
          <cell r="B4216">
            <v>24</v>
          </cell>
          <cell r="C4216">
            <v>16</v>
          </cell>
          <cell r="D4216" t="str">
            <v>L408</v>
          </cell>
          <cell r="E4216">
            <v>1</v>
          </cell>
          <cell r="F4216">
            <v>1</v>
          </cell>
        </row>
        <row r="4217">
          <cell r="A4217" t="str">
            <v>WSS0H3</v>
          </cell>
          <cell r="B4217">
            <v>24</v>
          </cell>
          <cell r="C4217">
            <v>18</v>
          </cell>
          <cell r="D4217" t="str">
            <v>L408</v>
          </cell>
          <cell r="E4217">
            <v>1</v>
          </cell>
          <cell r="F4217">
            <v>1</v>
          </cell>
        </row>
        <row r="4218">
          <cell r="A4218" t="str">
            <v>WSS0H3</v>
          </cell>
          <cell r="B4218">
            <v>24</v>
          </cell>
          <cell r="C4218">
            <v>20</v>
          </cell>
          <cell r="D4218" t="str">
            <v>L408</v>
          </cell>
          <cell r="E4218">
            <v>0</v>
          </cell>
          <cell r="F4218">
            <v>1</v>
          </cell>
        </row>
        <row r="4219">
          <cell r="A4219" t="str">
            <v>WSS0H4C</v>
          </cell>
          <cell r="B4219">
            <v>16</v>
          </cell>
          <cell r="C4219">
            <v>10</v>
          </cell>
          <cell r="D4219" t="str">
            <v>L408</v>
          </cell>
          <cell r="E4219">
            <v>0</v>
          </cell>
          <cell r="F4219">
            <v>2</v>
          </cell>
        </row>
        <row r="4220">
          <cell r="A4220" t="str">
            <v>WSS0J4C</v>
          </cell>
          <cell r="B4220">
            <v>3</v>
          </cell>
          <cell r="C4220">
            <v>2</v>
          </cell>
          <cell r="D4220" t="str">
            <v>L408</v>
          </cell>
          <cell r="E4220">
            <v>5</v>
          </cell>
          <cell r="F4220">
            <v>6</v>
          </cell>
        </row>
        <row r="4221">
          <cell r="A4221" t="str">
            <v>WSS0J4C</v>
          </cell>
          <cell r="B4221">
            <v>4</v>
          </cell>
          <cell r="C4221">
            <v>1</v>
          </cell>
          <cell r="D4221" t="str">
            <v>L408</v>
          </cell>
          <cell r="E4221">
            <v>0</v>
          </cell>
          <cell r="F4221">
            <v>1</v>
          </cell>
        </row>
        <row r="4222">
          <cell r="A4222" t="str">
            <v>WSS0J4C</v>
          </cell>
          <cell r="B4222">
            <v>4</v>
          </cell>
          <cell r="C4222">
            <v>2</v>
          </cell>
          <cell r="D4222" t="str">
            <v>L408</v>
          </cell>
          <cell r="E4222">
            <v>3</v>
          </cell>
          <cell r="F4222">
            <v>6</v>
          </cell>
        </row>
        <row r="4223">
          <cell r="A4223" t="str">
            <v>WSS0J4C</v>
          </cell>
          <cell r="B4223">
            <v>4</v>
          </cell>
          <cell r="C4223">
            <v>3</v>
          </cell>
          <cell r="D4223" t="str">
            <v>L408</v>
          </cell>
          <cell r="E4223">
            <v>6</v>
          </cell>
          <cell r="F4223">
            <v>6</v>
          </cell>
        </row>
        <row r="4224">
          <cell r="A4224" t="str">
            <v>WSS0J4C</v>
          </cell>
          <cell r="B4224">
            <v>6</v>
          </cell>
          <cell r="C4224">
            <v>3</v>
          </cell>
          <cell r="D4224" t="str">
            <v>L408</v>
          </cell>
          <cell r="E4224">
            <v>4</v>
          </cell>
          <cell r="F4224">
            <v>5</v>
          </cell>
        </row>
        <row r="4225">
          <cell r="A4225" t="str">
            <v>WSS0J4C</v>
          </cell>
          <cell r="B4225">
            <v>6</v>
          </cell>
          <cell r="C4225">
            <v>4</v>
          </cell>
          <cell r="D4225" t="str">
            <v>L408</v>
          </cell>
          <cell r="E4225">
            <v>2</v>
          </cell>
          <cell r="F4225">
            <v>4</v>
          </cell>
        </row>
        <row r="4226">
          <cell r="A4226" t="str">
            <v>WSS0J4C</v>
          </cell>
          <cell r="B4226">
            <v>8</v>
          </cell>
          <cell r="C4226">
            <v>6</v>
          </cell>
          <cell r="D4226" t="str">
            <v>L408</v>
          </cell>
          <cell r="E4226">
            <v>1</v>
          </cell>
          <cell r="F4226">
            <v>1</v>
          </cell>
        </row>
        <row r="4227">
          <cell r="A4227" t="str">
            <v>WSS0P3</v>
          </cell>
          <cell r="B4227">
            <v>30</v>
          </cell>
          <cell r="C4227">
            <v>14</v>
          </cell>
          <cell r="D4227" t="str">
            <v>L408</v>
          </cell>
          <cell r="E4227">
            <v>4</v>
          </cell>
          <cell r="F4227">
            <v>4</v>
          </cell>
        </row>
        <row r="4228">
          <cell r="A4228" t="str">
            <v>WSS0P3</v>
          </cell>
          <cell r="B4228">
            <v>30</v>
          </cell>
          <cell r="C4228">
            <v>24</v>
          </cell>
          <cell r="D4228" t="str">
            <v>L408</v>
          </cell>
          <cell r="E4228">
            <v>3</v>
          </cell>
          <cell r="F4228">
            <v>3</v>
          </cell>
        </row>
        <row r="4229">
          <cell r="A4229" t="str">
            <v>WSS0P4C</v>
          </cell>
          <cell r="B4229">
            <v>8</v>
          </cell>
          <cell r="C4229">
            <v>4</v>
          </cell>
          <cell r="D4229" t="str">
            <v>L408</v>
          </cell>
          <cell r="E4229">
            <v>0</v>
          </cell>
          <cell r="F4229">
            <v>3</v>
          </cell>
        </row>
        <row r="4230">
          <cell r="A4230" t="str">
            <v>WSS0P4C</v>
          </cell>
          <cell r="B4230">
            <v>8</v>
          </cell>
          <cell r="C4230">
            <v>6</v>
          </cell>
          <cell r="D4230" t="str">
            <v>L408</v>
          </cell>
          <cell r="E4230">
            <v>9</v>
          </cell>
          <cell r="F4230">
            <v>11</v>
          </cell>
        </row>
        <row r="4231">
          <cell r="A4231" t="str">
            <v>WSS0P4C</v>
          </cell>
          <cell r="B4231">
            <v>10</v>
          </cell>
          <cell r="C4231">
            <v>6</v>
          </cell>
          <cell r="D4231" t="str">
            <v>L408</v>
          </cell>
          <cell r="E4231">
            <v>1</v>
          </cell>
          <cell r="F4231">
            <v>2</v>
          </cell>
        </row>
        <row r="4232">
          <cell r="A4232" t="str">
            <v>WSS0P4C</v>
          </cell>
          <cell r="B4232">
            <v>10</v>
          </cell>
          <cell r="C4232">
            <v>8</v>
          </cell>
          <cell r="D4232" t="str">
            <v>L408</v>
          </cell>
          <cell r="E4232">
            <v>1</v>
          </cell>
          <cell r="F4232">
            <v>1</v>
          </cell>
        </row>
        <row r="4233">
          <cell r="A4233" t="str">
            <v>WSS0P4C</v>
          </cell>
          <cell r="B4233">
            <v>12</v>
          </cell>
          <cell r="C4233">
            <v>6</v>
          </cell>
          <cell r="D4233" t="str">
            <v>L408</v>
          </cell>
          <cell r="E4233">
            <v>1</v>
          </cell>
          <cell r="F4233">
            <v>2</v>
          </cell>
        </row>
        <row r="4234">
          <cell r="A4234" t="str">
            <v>WSS0P4C</v>
          </cell>
          <cell r="B4234">
            <v>12</v>
          </cell>
          <cell r="C4234">
            <v>10</v>
          </cell>
          <cell r="D4234" t="str">
            <v>L408</v>
          </cell>
          <cell r="E4234">
            <v>1</v>
          </cell>
          <cell r="F4234">
            <v>1</v>
          </cell>
        </row>
        <row r="4235">
          <cell r="A4235" t="str">
            <v>WSS0P4C</v>
          </cell>
          <cell r="B4235">
            <v>18</v>
          </cell>
          <cell r="C4235">
            <v>16</v>
          </cell>
          <cell r="D4235" t="str">
            <v>L408</v>
          </cell>
          <cell r="E4235">
            <v>0</v>
          </cell>
          <cell r="F4235">
            <v>1</v>
          </cell>
        </row>
        <row r="4236">
          <cell r="A4236" t="str">
            <v>WSS0P4C</v>
          </cell>
          <cell r="B4236">
            <v>20</v>
          </cell>
          <cell r="C4236">
            <v>16</v>
          </cell>
          <cell r="D4236" t="str">
            <v>L408</v>
          </cell>
          <cell r="E4236">
            <v>1</v>
          </cell>
          <cell r="F4236">
            <v>1</v>
          </cell>
        </row>
        <row r="4237">
          <cell r="A4237" t="str">
            <v>WSS0P4C</v>
          </cell>
          <cell r="B4237">
            <v>26</v>
          </cell>
          <cell r="C4237">
            <v>16</v>
          </cell>
          <cell r="D4237" t="str">
            <v>L408</v>
          </cell>
          <cell r="E4237">
            <v>1</v>
          </cell>
          <cell r="F4237">
            <v>1</v>
          </cell>
        </row>
        <row r="4238">
          <cell r="A4238" t="str">
            <v>WSS0P4C</v>
          </cell>
          <cell r="B4238">
            <v>30</v>
          </cell>
          <cell r="C4238">
            <v>24</v>
          </cell>
          <cell r="D4238" t="str">
            <v>L408</v>
          </cell>
          <cell r="E4238">
            <v>1</v>
          </cell>
          <cell r="F4238">
            <v>1</v>
          </cell>
        </row>
        <row r="4239">
          <cell r="A4239" t="str">
            <v>WSS0Q4C</v>
          </cell>
          <cell r="B4239">
            <v>12</v>
          </cell>
          <cell r="C4239">
            <v>8</v>
          </cell>
          <cell r="D4239" t="str">
            <v>L408</v>
          </cell>
          <cell r="E4239">
            <v>2</v>
          </cell>
          <cell r="F4239">
            <v>2</v>
          </cell>
        </row>
        <row r="4240">
          <cell r="A4240" t="str">
            <v>WSS0R3</v>
          </cell>
          <cell r="B4240">
            <v>24</v>
          </cell>
          <cell r="C4240">
            <v>14</v>
          </cell>
          <cell r="D4240" t="str">
            <v>L408</v>
          </cell>
          <cell r="E4240">
            <v>4</v>
          </cell>
          <cell r="F4240">
            <v>4</v>
          </cell>
        </row>
        <row r="4241">
          <cell r="A4241" t="str">
            <v>WSS0R3</v>
          </cell>
          <cell r="B4241">
            <v>24</v>
          </cell>
          <cell r="C4241">
            <v>16</v>
          </cell>
          <cell r="D4241" t="str">
            <v>L408</v>
          </cell>
          <cell r="E4241">
            <v>2</v>
          </cell>
          <cell r="F4241">
            <v>2</v>
          </cell>
        </row>
        <row r="4242">
          <cell r="A4242" t="str">
            <v>WSS0S4C</v>
          </cell>
          <cell r="B4242">
            <v>14</v>
          </cell>
          <cell r="C4242">
            <v>6</v>
          </cell>
          <cell r="D4242" t="str">
            <v>L408</v>
          </cell>
          <cell r="E4242">
            <v>1</v>
          </cell>
          <cell r="F4242">
            <v>1</v>
          </cell>
        </row>
        <row r="4243">
          <cell r="A4243" t="str">
            <v>WSS0S4C</v>
          </cell>
          <cell r="B4243">
            <v>20</v>
          </cell>
          <cell r="C4243">
            <v>18</v>
          </cell>
          <cell r="D4243" t="str">
            <v>L408</v>
          </cell>
          <cell r="E4243">
            <v>1</v>
          </cell>
          <cell r="F4243">
            <v>1</v>
          </cell>
        </row>
        <row r="4244">
          <cell r="A4244" t="str">
            <v>WSS0S4C</v>
          </cell>
          <cell r="B4244">
            <v>60</v>
          </cell>
          <cell r="C4244">
            <v>54</v>
          </cell>
          <cell r="D4244" t="str">
            <v>L408</v>
          </cell>
          <cell r="E4244">
            <v>1</v>
          </cell>
          <cell r="F4244">
            <v>1</v>
          </cell>
        </row>
        <row r="4245">
          <cell r="A4245" t="str">
            <v>WSS0Y4C</v>
          </cell>
          <cell r="B4245">
            <v>24</v>
          </cell>
          <cell r="C4245">
            <v>20</v>
          </cell>
          <cell r="D4245" t="str">
            <v>L408</v>
          </cell>
          <cell r="E4245">
            <v>1</v>
          </cell>
          <cell r="F4245">
            <v>1</v>
          </cell>
        </row>
        <row r="4246">
          <cell r="A4246" t="str">
            <v>WTC021</v>
          </cell>
          <cell r="B4246">
            <v>14</v>
          </cell>
          <cell r="C4246">
            <v>0</v>
          </cell>
          <cell r="D4246" t="str">
            <v>L406</v>
          </cell>
          <cell r="E4246">
            <v>1</v>
          </cell>
          <cell r="F4246">
            <v>2</v>
          </cell>
        </row>
        <row r="4247">
          <cell r="A4247" t="str">
            <v>WTC021</v>
          </cell>
          <cell r="B4247">
            <v>20</v>
          </cell>
          <cell r="C4247">
            <v>0</v>
          </cell>
          <cell r="D4247" t="str">
            <v>L406</v>
          </cell>
          <cell r="E4247">
            <v>0</v>
          </cell>
          <cell r="F4247">
            <v>1</v>
          </cell>
        </row>
        <row r="4248">
          <cell r="A4248" t="str">
            <v>WTC031</v>
          </cell>
          <cell r="B4248">
            <v>24</v>
          </cell>
          <cell r="C4248">
            <v>0</v>
          </cell>
          <cell r="D4248" t="str">
            <v>L406</v>
          </cell>
          <cell r="E4248">
            <v>2</v>
          </cell>
          <cell r="F4248">
            <v>2</v>
          </cell>
        </row>
        <row r="4249">
          <cell r="A4249" t="str">
            <v>WTC031G</v>
          </cell>
          <cell r="B4249">
            <v>8</v>
          </cell>
          <cell r="C4249">
            <v>0</v>
          </cell>
          <cell r="D4249" t="str">
            <v>L406</v>
          </cell>
          <cell r="E4249">
            <v>4</v>
          </cell>
          <cell r="F4249">
            <v>5</v>
          </cell>
        </row>
        <row r="4250">
          <cell r="A4250" t="str">
            <v>WTC031G</v>
          </cell>
          <cell r="B4250">
            <v>10</v>
          </cell>
          <cell r="C4250">
            <v>0</v>
          </cell>
          <cell r="D4250" t="str">
            <v>L406</v>
          </cell>
          <cell r="E4250">
            <v>1</v>
          </cell>
          <cell r="F4250">
            <v>1</v>
          </cell>
        </row>
        <row r="4251">
          <cell r="A4251" t="str">
            <v>WTC041</v>
          </cell>
          <cell r="B4251">
            <v>14</v>
          </cell>
          <cell r="C4251">
            <v>0</v>
          </cell>
          <cell r="D4251" t="str">
            <v>L406</v>
          </cell>
          <cell r="E4251">
            <v>0</v>
          </cell>
          <cell r="F4251">
            <v>1</v>
          </cell>
        </row>
        <row r="4252">
          <cell r="A4252" t="str">
            <v>WTC051</v>
          </cell>
          <cell r="B4252">
            <v>2</v>
          </cell>
          <cell r="C4252">
            <v>0</v>
          </cell>
          <cell r="D4252" t="str">
            <v>L406</v>
          </cell>
          <cell r="E4252">
            <v>187</v>
          </cell>
          <cell r="F4252">
            <v>241</v>
          </cell>
        </row>
        <row r="4253">
          <cell r="A4253" t="str">
            <v>WTC051</v>
          </cell>
          <cell r="B4253">
            <v>3</v>
          </cell>
          <cell r="C4253">
            <v>0</v>
          </cell>
          <cell r="D4253" t="str">
            <v>L406</v>
          </cell>
          <cell r="E4253">
            <v>89</v>
          </cell>
          <cell r="F4253">
            <v>94</v>
          </cell>
        </row>
        <row r="4254">
          <cell r="A4254" t="str">
            <v>WTC051</v>
          </cell>
          <cell r="B4254">
            <v>4</v>
          </cell>
          <cell r="C4254">
            <v>0</v>
          </cell>
          <cell r="D4254" t="str">
            <v>L406</v>
          </cell>
          <cell r="E4254">
            <v>60</v>
          </cell>
          <cell r="F4254">
            <v>60</v>
          </cell>
        </row>
        <row r="4255">
          <cell r="A4255" t="str">
            <v>WTC051</v>
          </cell>
          <cell r="B4255">
            <v>6</v>
          </cell>
          <cell r="C4255">
            <v>0</v>
          </cell>
          <cell r="D4255" t="str">
            <v>L406</v>
          </cell>
          <cell r="E4255">
            <v>53</v>
          </cell>
          <cell r="F4255">
            <v>55</v>
          </cell>
        </row>
        <row r="4256">
          <cell r="A4256" t="str">
            <v>WTC051</v>
          </cell>
          <cell r="B4256">
            <v>8</v>
          </cell>
          <cell r="C4256">
            <v>0</v>
          </cell>
          <cell r="D4256" t="str">
            <v>L406</v>
          </cell>
          <cell r="E4256">
            <v>50</v>
          </cell>
          <cell r="F4256">
            <v>124</v>
          </cell>
        </row>
        <row r="4257">
          <cell r="A4257" t="str">
            <v>WTC051</v>
          </cell>
          <cell r="B4257">
            <v>10</v>
          </cell>
          <cell r="C4257">
            <v>0</v>
          </cell>
          <cell r="D4257" t="str">
            <v>L406</v>
          </cell>
          <cell r="E4257">
            <v>27</v>
          </cell>
          <cell r="F4257">
            <v>27</v>
          </cell>
        </row>
        <row r="4258">
          <cell r="A4258" t="str">
            <v>WTC051</v>
          </cell>
          <cell r="B4258">
            <v>12</v>
          </cell>
          <cell r="C4258">
            <v>0</v>
          </cell>
          <cell r="D4258" t="str">
            <v>L406</v>
          </cell>
          <cell r="E4258">
            <v>22</v>
          </cell>
          <cell r="F4258">
            <v>22</v>
          </cell>
        </row>
        <row r="4259">
          <cell r="A4259" t="str">
            <v>WTC051</v>
          </cell>
          <cell r="B4259">
            <v>14</v>
          </cell>
          <cell r="C4259">
            <v>0</v>
          </cell>
          <cell r="D4259" t="str">
            <v>L406</v>
          </cell>
          <cell r="E4259">
            <v>2</v>
          </cell>
          <cell r="F4259">
            <v>3</v>
          </cell>
        </row>
        <row r="4260">
          <cell r="A4260" t="str">
            <v>WTC051</v>
          </cell>
          <cell r="B4260">
            <v>16</v>
          </cell>
          <cell r="C4260">
            <v>0</v>
          </cell>
          <cell r="D4260" t="str">
            <v>L406</v>
          </cell>
          <cell r="E4260">
            <v>3</v>
          </cell>
          <cell r="F4260">
            <v>3</v>
          </cell>
        </row>
        <row r="4261">
          <cell r="A4261" t="str">
            <v>WTC051</v>
          </cell>
          <cell r="B4261">
            <v>18</v>
          </cell>
          <cell r="C4261">
            <v>0</v>
          </cell>
          <cell r="D4261" t="str">
            <v>L406</v>
          </cell>
          <cell r="E4261">
            <v>3</v>
          </cell>
          <cell r="F4261">
            <v>5</v>
          </cell>
        </row>
        <row r="4262">
          <cell r="A4262" t="str">
            <v>WTC051</v>
          </cell>
          <cell r="B4262">
            <v>20</v>
          </cell>
          <cell r="C4262">
            <v>0</v>
          </cell>
          <cell r="D4262" t="str">
            <v>L406</v>
          </cell>
          <cell r="E4262">
            <v>12</v>
          </cell>
          <cell r="F4262">
            <v>12</v>
          </cell>
        </row>
        <row r="4263">
          <cell r="A4263" t="str">
            <v>WTC051</v>
          </cell>
          <cell r="B4263">
            <v>24</v>
          </cell>
          <cell r="C4263">
            <v>0</v>
          </cell>
          <cell r="D4263" t="str">
            <v>L406</v>
          </cell>
          <cell r="E4263">
            <v>11</v>
          </cell>
          <cell r="F4263">
            <v>12</v>
          </cell>
        </row>
        <row r="4264">
          <cell r="A4264" t="str">
            <v>WTC051</v>
          </cell>
          <cell r="B4264">
            <v>30</v>
          </cell>
          <cell r="C4264">
            <v>0</v>
          </cell>
          <cell r="D4264" t="str">
            <v>L406</v>
          </cell>
          <cell r="E4264">
            <v>7</v>
          </cell>
          <cell r="F4264">
            <v>8</v>
          </cell>
        </row>
        <row r="4265">
          <cell r="A4265" t="str">
            <v>WTC051</v>
          </cell>
          <cell r="B4265">
            <v>36</v>
          </cell>
          <cell r="C4265">
            <v>0</v>
          </cell>
          <cell r="D4265" t="str">
            <v>L406</v>
          </cell>
          <cell r="E4265">
            <v>1</v>
          </cell>
          <cell r="F4265">
            <v>2</v>
          </cell>
        </row>
        <row r="4266">
          <cell r="A4266" t="str">
            <v>WTC051G</v>
          </cell>
          <cell r="B4266">
            <v>3</v>
          </cell>
          <cell r="C4266">
            <v>0</v>
          </cell>
          <cell r="D4266" t="str">
            <v>L406</v>
          </cell>
          <cell r="E4266">
            <v>55</v>
          </cell>
          <cell r="F4266">
            <v>55</v>
          </cell>
        </row>
        <row r="4267">
          <cell r="A4267" t="str">
            <v>WTC051G</v>
          </cell>
          <cell r="B4267">
            <v>4</v>
          </cell>
          <cell r="C4267">
            <v>0</v>
          </cell>
          <cell r="D4267" t="str">
            <v>L406</v>
          </cell>
          <cell r="E4267">
            <v>19</v>
          </cell>
          <cell r="F4267">
            <v>19</v>
          </cell>
        </row>
        <row r="4268">
          <cell r="A4268" t="str">
            <v>WTC051G</v>
          </cell>
          <cell r="B4268">
            <v>6</v>
          </cell>
          <cell r="C4268">
            <v>0</v>
          </cell>
          <cell r="D4268" t="str">
            <v>L406</v>
          </cell>
          <cell r="E4268">
            <v>10</v>
          </cell>
          <cell r="F4268">
            <v>10</v>
          </cell>
        </row>
        <row r="4269">
          <cell r="A4269" t="str">
            <v>WTC051G</v>
          </cell>
          <cell r="B4269">
            <v>8</v>
          </cell>
          <cell r="C4269">
            <v>0</v>
          </cell>
          <cell r="D4269" t="str">
            <v>L406</v>
          </cell>
          <cell r="E4269">
            <v>0</v>
          </cell>
          <cell r="F4269">
            <v>4</v>
          </cell>
        </row>
        <row r="4270">
          <cell r="A4270" t="str">
            <v>WTC071</v>
          </cell>
          <cell r="B4270">
            <v>2</v>
          </cell>
          <cell r="C4270">
            <v>0</v>
          </cell>
          <cell r="D4270" t="str">
            <v>L406</v>
          </cell>
          <cell r="E4270">
            <v>85</v>
          </cell>
          <cell r="F4270">
            <v>85</v>
          </cell>
        </row>
        <row r="4271">
          <cell r="A4271" t="str">
            <v>WTC071</v>
          </cell>
          <cell r="B4271">
            <v>3</v>
          </cell>
          <cell r="C4271">
            <v>0</v>
          </cell>
          <cell r="D4271" t="str">
            <v>L406</v>
          </cell>
          <cell r="E4271">
            <v>0</v>
          </cell>
          <cell r="F4271">
            <v>1</v>
          </cell>
        </row>
        <row r="4272">
          <cell r="A4272" t="str">
            <v>WTC071</v>
          </cell>
          <cell r="B4272">
            <v>4</v>
          </cell>
          <cell r="C4272">
            <v>0</v>
          </cell>
          <cell r="D4272" t="str">
            <v>L406</v>
          </cell>
          <cell r="E4272">
            <v>3</v>
          </cell>
          <cell r="F4272">
            <v>4</v>
          </cell>
        </row>
        <row r="4273">
          <cell r="A4273" t="str">
            <v>WTC071</v>
          </cell>
          <cell r="B4273">
            <v>8</v>
          </cell>
          <cell r="C4273">
            <v>0</v>
          </cell>
          <cell r="D4273" t="str">
            <v>L406</v>
          </cell>
          <cell r="E4273">
            <v>0</v>
          </cell>
          <cell r="F4273">
            <v>3</v>
          </cell>
        </row>
        <row r="4274">
          <cell r="A4274" t="str">
            <v>WTC071</v>
          </cell>
          <cell r="B4274">
            <v>10</v>
          </cell>
          <cell r="C4274">
            <v>0</v>
          </cell>
          <cell r="D4274" t="str">
            <v>L406</v>
          </cell>
          <cell r="E4274">
            <v>3</v>
          </cell>
          <cell r="F4274">
            <v>4</v>
          </cell>
        </row>
        <row r="4275">
          <cell r="A4275" t="str">
            <v>WTC071</v>
          </cell>
          <cell r="B4275">
            <v>24</v>
          </cell>
          <cell r="C4275">
            <v>0</v>
          </cell>
          <cell r="D4275" t="str">
            <v>L406</v>
          </cell>
          <cell r="E4275">
            <v>1</v>
          </cell>
          <cell r="F4275">
            <v>2</v>
          </cell>
        </row>
        <row r="4276">
          <cell r="A4276" t="str">
            <v>WTC071</v>
          </cell>
          <cell r="B4276">
            <v>30</v>
          </cell>
          <cell r="C4276">
            <v>0</v>
          </cell>
          <cell r="D4276" t="str">
            <v>L406</v>
          </cell>
          <cell r="E4276">
            <v>4</v>
          </cell>
          <cell r="F4276">
            <v>4</v>
          </cell>
        </row>
        <row r="4277">
          <cell r="A4277" t="str">
            <v>WTC071</v>
          </cell>
          <cell r="B4277">
            <v>48</v>
          </cell>
          <cell r="C4277">
            <v>0</v>
          </cell>
          <cell r="D4277" t="str">
            <v>L406</v>
          </cell>
          <cell r="E4277">
            <v>1</v>
          </cell>
          <cell r="F4277">
            <v>1</v>
          </cell>
        </row>
        <row r="4278">
          <cell r="A4278" t="str">
            <v>WTC0A1</v>
          </cell>
          <cell r="B4278">
            <v>16</v>
          </cell>
          <cell r="C4278">
            <v>0</v>
          </cell>
          <cell r="D4278" t="str">
            <v>L406</v>
          </cell>
          <cell r="E4278">
            <v>1</v>
          </cell>
          <cell r="F4278">
            <v>1</v>
          </cell>
        </row>
        <row r="4279">
          <cell r="A4279" t="str">
            <v>WTC0D1</v>
          </cell>
          <cell r="B4279">
            <v>2</v>
          </cell>
          <cell r="C4279">
            <v>0</v>
          </cell>
          <cell r="D4279" t="str">
            <v>L406</v>
          </cell>
          <cell r="E4279">
            <v>6</v>
          </cell>
          <cell r="F4279">
            <v>11</v>
          </cell>
        </row>
        <row r="4280">
          <cell r="A4280" t="str">
            <v>WTC0N1</v>
          </cell>
          <cell r="B4280">
            <v>30</v>
          </cell>
          <cell r="C4280">
            <v>0</v>
          </cell>
          <cell r="D4280" t="str">
            <v>L406</v>
          </cell>
          <cell r="E4280">
            <v>2</v>
          </cell>
          <cell r="F4280">
            <v>2</v>
          </cell>
        </row>
        <row r="4281">
          <cell r="A4281" t="str">
            <v>WTC0T1</v>
          </cell>
          <cell r="B4281">
            <v>30</v>
          </cell>
          <cell r="C4281">
            <v>0</v>
          </cell>
          <cell r="D4281" t="str">
            <v>L406</v>
          </cell>
          <cell r="E4281">
            <v>1</v>
          </cell>
          <cell r="F4281">
            <v>2</v>
          </cell>
        </row>
        <row r="4282">
          <cell r="A4282" t="str">
            <v>WTC0T1</v>
          </cell>
          <cell r="B4282">
            <v>42</v>
          </cell>
          <cell r="C4282">
            <v>0</v>
          </cell>
          <cell r="D4282" t="str">
            <v>L406</v>
          </cell>
          <cell r="E4282">
            <v>5</v>
          </cell>
          <cell r="F4282">
            <v>5</v>
          </cell>
        </row>
        <row r="4283">
          <cell r="A4283" t="str">
            <v>WTC0U1</v>
          </cell>
          <cell r="B4283">
            <v>42</v>
          </cell>
          <cell r="C4283">
            <v>0</v>
          </cell>
          <cell r="D4283" t="str">
            <v>L406</v>
          </cell>
          <cell r="E4283">
            <v>0</v>
          </cell>
          <cell r="F4283">
            <v>1</v>
          </cell>
        </row>
        <row r="4284">
          <cell r="A4284" t="str">
            <v>WTD041</v>
          </cell>
          <cell r="B4284">
            <v>24</v>
          </cell>
          <cell r="C4284">
            <v>0</v>
          </cell>
          <cell r="D4284" t="str">
            <v>L406</v>
          </cell>
          <cell r="E4284">
            <v>0</v>
          </cell>
          <cell r="F4284">
            <v>1</v>
          </cell>
        </row>
        <row r="4285">
          <cell r="A4285" t="str">
            <v>WTD051</v>
          </cell>
          <cell r="B4285">
            <v>2</v>
          </cell>
          <cell r="C4285">
            <v>0</v>
          </cell>
          <cell r="D4285" t="str">
            <v>L406</v>
          </cell>
          <cell r="E4285">
            <v>105</v>
          </cell>
          <cell r="F4285">
            <v>105</v>
          </cell>
        </row>
        <row r="4286">
          <cell r="A4286" t="str">
            <v>WTD051</v>
          </cell>
          <cell r="B4286">
            <v>3</v>
          </cell>
          <cell r="C4286">
            <v>0</v>
          </cell>
          <cell r="D4286" t="str">
            <v>L406</v>
          </cell>
          <cell r="E4286">
            <v>12</v>
          </cell>
          <cell r="F4286">
            <v>15</v>
          </cell>
        </row>
        <row r="4287">
          <cell r="A4287" t="str">
            <v>WTD051</v>
          </cell>
          <cell r="B4287">
            <v>4</v>
          </cell>
          <cell r="C4287">
            <v>0</v>
          </cell>
          <cell r="D4287" t="str">
            <v>L406</v>
          </cell>
          <cell r="E4287">
            <v>14</v>
          </cell>
          <cell r="F4287">
            <v>16</v>
          </cell>
        </row>
        <row r="4288">
          <cell r="A4288" t="str">
            <v>WTD051</v>
          </cell>
          <cell r="B4288">
            <v>6</v>
          </cell>
          <cell r="C4288">
            <v>0</v>
          </cell>
          <cell r="D4288" t="str">
            <v>L406</v>
          </cell>
          <cell r="E4288">
            <v>27</v>
          </cell>
          <cell r="F4288">
            <v>33</v>
          </cell>
        </row>
        <row r="4289">
          <cell r="A4289" t="str">
            <v>WTD051</v>
          </cell>
          <cell r="B4289">
            <v>8</v>
          </cell>
          <cell r="C4289">
            <v>0</v>
          </cell>
          <cell r="D4289" t="str">
            <v>L406</v>
          </cell>
          <cell r="E4289">
            <v>11</v>
          </cell>
          <cell r="F4289">
            <v>11</v>
          </cell>
        </row>
        <row r="4290">
          <cell r="A4290" t="str">
            <v>WTD051</v>
          </cell>
          <cell r="B4290">
            <v>10</v>
          </cell>
          <cell r="C4290">
            <v>0</v>
          </cell>
          <cell r="D4290" t="str">
            <v>L406</v>
          </cell>
          <cell r="E4290">
            <v>5</v>
          </cell>
          <cell r="F4290">
            <v>7</v>
          </cell>
        </row>
        <row r="4291">
          <cell r="A4291" t="str">
            <v>WTD051</v>
          </cell>
          <cell r="B4291">
            <v>12</v>
          </cell>
          <cell r="C4291">
            <v>0</v>
          </cell>
          <cell r="D4291" t="str">
            <v>L406</v>
          </cell>
          <cell r="E4291">
            <v>3</v>
          </cell>
          <cell r="F4291">
            <v>5</v>
          </cell>
        </row>
        <row r="4292">
          <cell r="A4292" t="str">
            <v>WTD051</v>
          </cell>
          <cell r="B4292">
            <v>14</v>
          </cell>
          <cell r="C4292">
            <v>0</v>
          </cell>
          <cell r="D4292" t="str">
            <v>L406</v>
          </cell>
          <cell r="E4292">
            <v>3</v>
          </cell>
          <cell r="F4292">
            <v>7</v>
          </cell>
        </row>
        <row r="4293">
          <cell r="A4293" t="str">
            <v>WTD051</v>
          </cell>
          <cell r="B4293">
            <v>16</v>
          </cell>
          <cell r="C4293">
            <v>0</v>
          </cell>
          <cell r="D4293" t="str">
            <v>L406</v>
          </cell>
          <cell r="E4293">
            <v>4</v>
          </cell>
          <cell r="F4293">
            <v>4</v>
          </cell>
        </row>
        <row r="4294">
          <cell r="A4294" t="str">
            <v>WTD051</v>
          </cell>
          <cell r="B4294">
            <v>20</v>
          </cell>
          <cell r="C4294">
            <v>0</v>
          </cell>
          <cell r="D4294" t="str">
            <v>L406</v>
          </cell>
          <cell r="E4294">
            <v>2</v>
          </cell>
          <cell r="F4294">
            <v>4</v>
          </cell>
        </row>
        <row r="4295">
          <cell r="A4295" t="str">
            <v>WTD051</v>
          </cell>
          <cell r="B4295">
            <v>24</v>
          </cell>
          <cell r="C4295">
            <v>0</v>
          </cell>
          <cell r="D4295" t="str">
            <v>L406</v>
          </cell>
          <cell r="E4295">
            <v>3</v>
          </cell>
          <cell r="F4295">
            <v>3</v>
          </cell>
        </row>
        <row r="4296">
          <cell r="A4296" t="str">
            <v>WTD051</v>
          </cell>
          <cell r="B4296">
            <v>36</v>
          </cell>
          <cell r="C4296">
            <v>0</v>
          </cell>
          <cell r="D4296" t="str">
            <v>L406</v>
          </cell>
          <cell r="E4296">
            <v>1</v>
          </cell>
          <cell r="F4296">
            <v>1</v>
          </cell>
        </row>
        <row r="4297">
          <cell r="A4297" t="str">
            <v>WTD071</v>
          </cell>
          <cell r="B4297">
            <v>48</v>
          </cell>
          <cell r="C4297">
            <v>0</v>
          </cell>
          <cell r="D4297" t="str">
            <v>L406</v>
          </cell>
          <cell r="E4297">
            <v>1</v>
          </cell>
          <cell r="F4297">
            <v>1</v>
          </cell>
        </row>
        <row r="4298">
          <cell r="A4298" t="str">
            <v>WTD0N1</v>
          </cell>
          <cell r="B4298">
            <v>30</v>
          </cell>
          <cell r="C4298">
            <v>0</v>
          </cell>
          <cell r="D4298" t="str">
            <v>L406</v>
          </cell>
          <cell r="E4298">
            <v>0</v>
          </cell>
          <cell r="F4298">
            <v>2</v>
          </cell>
        </row>
        <row r="4299">
          <cell r="A4299" t="str">
            <v>WTD0W1</v>
          </cell>
          <cell r="B4299">
            <v>30</v>
          </cell>
          <cell r="C4299">
            <v>0</v>
          </cell>
          <cell r="D4299" t="str">
            <v>L406</v>
          </cell>
          <cell r="E4299">
            <v>1</v>
          </cell>
          <cell r="F4299">
            <v>2</v>
          </cell>
        </row>
        <row r="4300">
          <cell r="A4300" t="str">
            <v>WTF002</v>
          </cell>
          <cell r="B4300">
            <v>2</v>
          </cell>
          <cell r="C4300">
            <v>0</v>
          </cell>
          <cell r="D4300" t="str">
            <v>L601</v>
          </cell>
          <cell r="E4300">
            <v>1</v>
          </cell>
          <cell r="F4300">
            <v>0</v>
          </cell>
        </row>
        <row r="4301">
          <cell r="A4301" t="str">
            <v>WTF002</v>
          </cell>
          <cell r="B4301">
            <v>3</v>
          </cell>
          <cell r="C4301">
            <v>0</v>
          </cell>
          <cell r="D4301" t="str">
            <v>L601</v>
          </cell>
          <cell r="E4301">
            <v>3</v>
          </cell>
          <cell r="F4301">
            <v>0</v>
          </cell>
        </row>
        <row r="4302">
          <cell r="A4302" t="str">
            <v>WTF002</v>
          </cell>
          <cell r="B4302">
            <v>6</v>
          </cell>
          <cell r="C4302">
            <v>0</v>
          </cell>
          <cell r="D4302" t="str">
            <v>L601</v>
          </cell>
          <cell r="E4302">
            <v>0</v>
          </cell>
          <cell r="F4302">
            <v>0</v>
          </cell>
        </row>
        <row r="4303">
          <cell r="A4303" t="str">
            <v>WTF002</v>
          </cell>
          <cell r="B4303">
            <v>10</v>
          </cell>
          <cell r="C4303">
            <v>0</v>
          </cell>
          <cell r="D4303" t="str">
            <v>L601</v>
          </cell>
          <cell r="E4303">
            <v>5</v>
          </cell>
          <cell r="F4303">
            <v>2</v>
          </cell>
        </row>
        <row r="4304">
          <cell r="A4304" t="str">
            <v>WTF002</v>
          </cell>
          <cell r="B4304">
            <v>12</v>
          </cell>
          <cell r="C4304">
            <v>0</v>
          </cell>
          <cell r="D4304" t="str">
            <v>L601</v>
          </cell>
          <cell r="E4304">
            <v>0</v>
          </cell>
          <cell r="F4304">
            <v>1</v>
          </cell>
        </row>
        <row r="4305">
          <cell r="A4305" t="str">
            <v>WTF002</v>
          </cell>
          <cell r="B4305">
            <v>18</v>
          </cell>
          <cell r="C4305">
            <v>0</v>
          </cell>
          <cell r="D4305" t="str">
            <v>L601</v>
          </cell>
          <cell r="E4305">
            <v>1</v>
          </cell>
          <cell r="F4305">
            <v>0</v>
          </cell>
        </row>
        <row r="4306">
          <cell r="A4306" t="str">
            <v>WTL071</v>
          </cell>
          <cell r="B4306">
            <v>2</v>
          </cell>
          <cell r="C4306">
            <v>0</v>
          </cell>
          <cell r="D4306" t="str">
            <v>L407</v>
          </cell>
          <cell r="E4306">
            <v>8</v>
          </cell>
          <cell r="F4306">
            <v>8</v>
          </cell>
        </row>
        <row r="4307">
          <cell r="A4307" t="str">
            <v>WTL071</v>
          </cell>
          <cell r="B4307">
            <v>3</v>
          </cell>
          <cell r="C4307">
            <v>0</v>
          </cell>
          <cell r="D4307" t="str">
            <v>L407</v>
          </cell>
          <cell r="E4307">
            <v>1</v>
          </cell>
          <cell r="F4307">
            <v>1</v>
          </cell>
        </row>
        <row r="4308">
          <cell r="A4308" t="str">
            <v>WTL071</v>
          </cell>
          <cell r="B4308">
            <v>8</v>
          </cell>
          <cell r="C4308">
            <v>0</v>
          </cell>
          <cell r="D4308" t="str">
            <v>L407</v>
          </cell>
          <cell r="E4308">
            <v>2</v>
          </cell>
          <cell r="F4308">
            <v>3</v>
          </cell>
        </row>
        <row r="4309">
          <cell r="A4309" t="str">
            <v>WTL081</v>
          </cell>
          <cell r="B4309">
            <v>24</v>
          </cell>
          <cell r="C4309">
            <v>0</v>
          </cell>
          <cell r="D4309" t="str">
            <v>L407</v>
          </cell>
          <cell r="E4309">
            <v>1</v>
          </cell>
          <cell r="F4309">
            <v>1</v>
          </cell>
        </row>
        <row r="4310">
          <cell r="A4310" t="str">
            <v>WTS0H3</v>
          </cell>
          <cell r="B4310">
            <v>20</v>
          </cell>
          <cell r="C4310">
            <v>0</v>
          </cell>
          <cell r="D4310" t="str">
            <v>L408</v>
          </cell>
          <cell r="E4310">
            <v>1</v>
          </cell>
          <cell r="F4310">
            <v>1</v>
          </cell>
        </row>
        <row r="4311">
          <cell r="A4311" t="str">
            <v>WTS0H3</v>
          </cell>
          <cell r="B4311">
            <v>24</v>
          </cell>
          <cell r="C4311">
            <v>0</v>
          </cell>
          <cell r="D4311" t="str">
            <v>L408</v>
          </cell>
          <cell r="E4311">
            <v>2</v>
          </cell>
          <cell r="F4311">
            <v>2</v>
          </cell>
        </row>
        <row r="4312">
          <cell r="A4312" t="str">
            <v>WTS0H4</v>
          </cell>
          <cell r="B4312">
            <v>12</v>
          </cell>
          <cell r="C4312">
            <v>0</v>
          </cell>
          <cell r="D4312" t="str">
            <v>L408</v>
          </cell>
          <cell r="E4312">
            <v>0</v>
          </cell>
          <cell r="F4312">
            <v>1</v>
          </cell>
        </row>
        <row r="4313">
          <cell r="A4313" t="str">
            <v>WTS0H4C</v>
          </cell>
          <cell r="B4313">
            <v>16</v>
          </cell>
          <cell r="C4313">
            <v>0</v>
          </cell>
          <cell r="D4313" t="str">
            <v>L408</v>
          </cell>
          <cell r="E4313">
            <v>2</v>
          </cell>
          <cell r="F4313">
            <v>5</v>
          </cell>
        </row>
        <row r="4314">
          <cell r="A4314" t="str">
            <v>WTS0H4C</v>
          </cell>
          <cell r="B4314">
            <v>18</v>
          </cell>
          <cell r="C4314">
            <v>0</v>
          </cell>
          <cell r="D4314" t="str">
            <v>L408</v>
          </cell>
          <cell r="E4314">
            <v>1</v>
          </cell>
          <cell r="F4314">
            <v>1</v>
          </cell>
        </row>
        <row r="4315">
          <cell r="A4315" t="str">
            <v>WTS0H4C</v>
          </cell>
          <cell r="B4315">
            <v>24</v>
          </cell>
          <cell r="C4315">
            <v>0</v>
          </cell>
          <cell r="D4315" t="str">
            <v>L408</v>
          </cell>
          <cell r="E4315">
            <v>4</v>
          </cell>
          <cell r="F4315">
            <v>4</v>
          </cell>
        </row>
        <row r="4316">
          <cell r="A4316" t="str">
            <v>WTS0J3</v>
          </cell>
          <cell r="B4316">
            <v>2</v>
          </cell>
          <cell r="C4316">
            <v>0</v>
          </cell>
          <cell r="D4316" t="str">
            <v>L408</v>
          </cell>
          <cell r="E4316">
            <v>9</v>
          </cell>
          <cell r="F4316">
            <v>9</v>
          </cell>
        </row>
        <row r="4317">
          <cell r="A4317" t="str">
            <v>WTS0J3</v>
          </cell>
          <cell r="B4317">
            <v>3</v>
          </cell>
          <cell r="C4317">
            <v>0</v>
          </cell>
          <cell r="D4317" t="str">
            <v>L408</v>
          </cell>
          <cell r="E4317">
            <v>1</v>
          </cell>
          <cell r="F4317">
            <v>2</v>
          </cell>
        </row>
        <row r="4318">
          <cell r="A4318" t="str">
            <v>WTS0J4</v>
          </cell>
          <cell r="B4318">
            <v>0.75</v>
          </cell>
          <cell r="C4318">
            <v>0</v>
          </cell>
          <cell r="D4318" t="str">
            <v>L408</v>
          </cell>
          <cell r="E4318">
            <v>2</v>
          </cell>
          <cell r="F4318">
            <v>5</v>
          </cell>
        </row>
        <row r="4319">
          <cell r="A4319" t="str">
            <v>WTS0J4</v>
          </cell>
          <cell r="B4319">
            <v>1</v>
          </cell>
          <cell r="C4319">
            <v>0</v>
          </cell>
          <cell r="D4319" t="str">
            <v>L408</v>
          </cell>
          <cell r="E4319">
            <v>1</v>
          </cell>
          <cell r="F4319">
            <v>1</v>
          </cell>
        </row>
        <row r="4320">
          <cell r="A4320" t="str">
            <v>WTS0J4</v>
          </cell>
          <cell r="B4320">
            <v>1.5</v>
          </cell>
          <cell r="C4320">
            <v>0</v>
          </cell>
          <cell r="D4320" t="str">
            <v>L408</v>
          </cell>
          <cell r="E4320">
            <v>2</v>
          </cell>
          <cell r="F4320">
            <v>3</v>
          </cell>
        </row>
        <row r="4321">
          <cell r="A4321" t="str">
            <v>WTS0J4</v>
          </cell>
          <cell r="B4321">
            <v>2</v>
          </cell>
          <cell r="C4321">
            <v>0</v>
          </cell>
          <cell r="D4321" t="str">
            <v>L408</v>
          </cell>
          <cell r="E4321">
            <v>10</v>
          </cell>
          <cell r="F4321">
            <v>10</v>
          </cell>
        </row>
        <row r="4322">
          <cell r="A4322" t="str">
            <v>WTS0J4</v>
          </cell>
          <cell r="B4322">
            <v>3</v>
          </cell>
          <cell r="C4322">
            <v>0</v>
          </cell>
          <cell r="D4322" t="str">
            <v>L408</v>
          </cell>
          <cell r="E4322">
            <v>3</v>
          </cell>
          <cell r="F4322">
            <v>5</v>
          </cell>
        </row>
        <row r="4323">
          <cell r="A4323" t="str">
            <v>WTS0J4</v>
          </cell>
          <cell r="B4323">
            <v>6</v>
          </cell>
          <cell r="C4323">
            <v>0</v>
          </cell>
          <cell r="D4323" t="str">
            <v>L408</v>
          </cell>
          <cell r="E4323">
            <v>1</v>
          </cell>
          <cell r="F4323">
            <v>2</v>
          </cell>
        </row>
        <row r="4324">
          <cell r="A4324" t="str">
            <v>WTS0J4C</v>
          </cell>
          <cell r="B4324">
            <v>2</v>
          </cell>
          <cell r="C4324">
            <v>0</v>
          </cell>
          <cell r="D4324" t="str">
            <v>L408</v>
          </cell>
          <cell r="E4324">
            <v>73</v>
          </cell>
          <cell r="F4324">
            <v>75</v>
          </cell>
        </row>
        <row r="4325">
          <cell r="A4325" t="str">
            <v>WTS0J4C</v>
          </cell>
          <cell r="B4325">
            <v>3</v>
          </cell>
          <cell r="C4325">
            <v>0</v>
          </cell>
          <cell r="D4325" t="str">
            <v>L408</v>
          </cell>
          <cell r="E4325">
            <v>8</v>
          </cell>
          <cell r="F4325">
            <v>10</v>
          </cell>
        </row>
        <row r="4326">
          <cell r="A4326" t="str">
            <v>WTS0J4C</v>
          </cell>
          <cell r="B4326">
            <v>4</v>
          </cell>
          <cell r="C4326">
            <v>0</v>
          </cell>
          <cell r="D4326" t="str">
            <v>L408</v>
          </cell>
          <cell r="E4326">
            <v>15</v>
          </cell>
          <cell r="F4326">
            <v>19</v>
          </cell>
        </row>
        <row r="4327">
          <cell r="A4327" t="str">
            <v>WTS0J4C</v>
          </cell>
          <cell r="B4327">
            <v>6</v>
          </cell>
          <cell r="C4327">
            <v>0</v>
          </cell>
          <cell r="D4327" t="str">
            <v>L408</v>
          </cell>
          <cell r="E4327">
            <v>13</v>
          </cell>
          <cell r="F4327">
            <v>13</v>
          </cell>
        </row>
        <row r="4328">
          <cell r="A4328" t="str">
            <v>WTS0J4C</v>
          </cell>
          <cell r="B4328">
            <v>8</v>
          </cell>
          <cell r="C4328">
            <v>0</v>
          </cell>
          <cell r="D4328" t="str">
            <v>L408</v>
          </cell>
          <cell r="E4328">
            <v>1</v>
          </cell>
          <cell r="F4328">
            <v>2</v>
          </cell>
        </row>
        <row r="4329">
          <cell r="A4329" t="str">
            <v>WTS0P3</v>
          </cell>
          <cell r="B4329">
            <v>30</v>
          </cell>
          <cell r="C4329">
            <v>0</v>
          </cell>
          <cell r="D4329" t="str">
            <v>L408</v>
          </cell>
          <cell r="E4329">
            <v>2</v>
          </cell>
          <cell r="F4329">
            <v>2</v>
          </cell>
        </row>
        <row r="4330">
          <cell r="A4330" t="str">
            <v>WTS0P4C</v>
          </cell>
          <cell r="B4330">
            <v>8</v>
          </cell>
          <cell r="C4330">
            <v>0</v>
          </cell>
          <cell r="D4330" t="str">
            <v>L408</v>
          </cell>
          <cell r="E4330">
            <v>12</v>
          </cell>
          <cell r="F4330">
            <v>13</v>
          </cell>
        </row>
        <row r="4331">
          <cell r="A4331" t="str">
            <v>WTS0P4C</v>
          </cell>
          <cell r="B4331">
            <v>10</v>
          </cell>
          <cell r="C4331">
            <v>0</v>
          </cell>
          <cell r="D4331" t="str">
            <v>L408</v>
          </cell>
          <cell r="E4331">
            <v>4</v>
          </cell>
          <cell r="F4331">
            <v>5</v>
          </cell>
        </row>
        <row r="4332">
          <cell r="A4332" t="str">
            <v>WTS0P4C</v>
          </cell>
          <cell r="B4332">
            <v>12</v>
          </cell>
          <cell r="C4332">
            <v>0</v>
          </cell>
          <cell r="D4332" t="str">
            <v>L408</v>
          </cell>
          <cell r="E4332">
            <v>1</v>
          </cell>
          <cell r="F4332">
            <v>2</v>
          </cell>
        </row>
        <row r="4333">
          <cell r="A4333" t="str">
            <v>WTS0P4C</v>
          </cell>
          <cell r="B4333">
            <v>16</v>
          </cell>
          <cell r="C4333">
            <v>0</v>
          </cell>
          <cell r="D4333" t="str">
            <v>L408</v>
          </cell>
          <cell r="E4333">
            <v>3</v>
          </cell>
          <cell r="F4333">
            <v>3</v>
          </cell>
        </row>
        <row r="4334">
          <cell r="A4334" t="str">
            <v>WTS0P4C</v>
          </cell>
          <cell r="B4334">
            <v>18</v>
          </cell>
          <cell r="C4334">
            <v>0</v>
          </cell>
          <cell r="D4334" t="str">
            <v>L408</v>
          </cell>
          <cell r="E4334">
            <v>1</v>
          </cell>
          <cell r="F4334">
            <v>1</v>
          </cell>
        </row>
        <row r="4335">
          <cell r="A4335" t="str">
            <v>WTS0P4C</v>
          </cell>
          <cell r="B4335">
            <v>24</v>
          </cell>
          <cell r="C4335">
            <v>0</v>
          </cell>
          <cell r="D4335" t="str">
            <v>L408</v>
          </cell>
          <cell r="E4335">
            <v>1</v>
          </cell>
          <cell r="F4335">
            <v>1</v>
          </cell>
        </row>
        <row r="4336">
          <cell r="A4336" t="str">
            <v>WTS0P4C</v>
          </cell>
          <cell r="B4336">
            <v>30</v>
          </cell>
          <cell r="C4336">
            <v>0</v>
          </cell>
          <cell r="D4336" t="str">
            <v>L408</v>
          </cell>
          <cell r="E4336">
            <v>1</v>
          </cell>
          <cell r="F4336">
            <v>1</v>
          </cell>
        </row>
        <row r="4337">
          <cell r="A4337" t="str">
            <v>WTS0P4C</v>
          </cell>
          <cell r="B4337">
            <v>48</v>
          </cell>
          <cell r="C4337">
            <v>0</v>
          </cell>
          <cell r="D4337" t="str">
            <v>L408</v>
          </cell>
          <cell r="E4337">
            <v>1</v>
          </cell>
          <cell r="F4337">
            <v>1</v>
          </cell>
        </row>
        <row r="4338">
          <cell r="A4338" t="str">
            <v>WTS0Q4C</v>
          </cell>
          <cell r="B4338">
            <v>14</v>
          </cell>
          <cell r="C4338">
            <v>0</v>
          </cell>
          <cell r="D4338" t="str">
            <v>L408</v>
          </cell>
          <cell r="E4338">
            <v>1</v>
          </cell>
          <cell r="F4338">
            <v>1</v>
          </cell>
        </row>
        <row r="4339">
          <cell r="A4339" t="str">
            <v>WTS0R3</v>
          </cell>
          <cell r="B4339">
            <v>24</v>
          </cell>
          <cell r="C4339">
            <v>0</v>
          </cell>
          <cell r="D4339" t="str">
            <v>L408</v>
          </cell>
          <cell r="E4339">
            <v>1</v>
          </cell>
          <cell r="F4339">
            <v>1</v>
          </cell>
        </row>
        <row r="4340">
          <cell r="A4340" t="str">
            <v>WTS0S4C</v>
          </cell>
          <cell r="B4340">
            <v>14</v>
          </cell>
          <cell r="C4340">
            <v>0</v>
          </cell>
          <cell r="D4340" t="str">
            <v>L408</v>
          </cell>
          <cell r="E4340">
            <v>1</v>
          </cell>
          <cell r="F4340">
            <v>1</v>
          </cell>
        </row>
        <row r="4341">
          <cell r="A4341" t="str">
            <v>WTS0S4C</v>
          </cell>
          <cell r="B4341">
            <v>18</v>
          </cell>
          <cell r="C4341">
            <v>0</v>
          </cell>
          <cell r="D4341" t="str">
            <v>L408</v>
          </cell>
          <cell r="E4341">
            <v>2</v>
          </cell>
          <cell r="F4341">
            <v>2</v>
          </cell>
        </row>
        <row r="4342">
          <cell r="A4342" t="str">
            <v>WTS0T4C</v>
          </cell>
          <cell r="B4342">
            <v>30</v>
          </cell>
          <cell r="C4342">
            <v>0</v>
          </cell>
          <cell r="D4342" t="str">
            <v>L408</v>
          </cell>
          <cell r="E4342">
            <v>1</v>
          </cell>
          <cell r="F4342">
            <v>1</v>
          </cell>
        </row>
        <row r="4343">
          <cell r="A4343" t="str">
            <v>WVF002</v>
          </cell>
          <cell r="B4343">
            <v>10</v>
          </cell>
          <cell r="C4343">
            <v>8</v>
          </cell>
          <cell r="D4343" t="str">
            <v>L601</v>
          </cell>
          <cell r="E4343">
            <v>0</v>
          </cell>
          <cell r="F4343">
            <v>1</v>
          </cell>
        </row>
        <row r="4344">
          <cell r="A4344" t="str">
            <v>WVF002</v>
          </cell>
          <cell r="B4344">
            <v>12</v>
          </cell>
          <cell r="C4344">
            <v>8</v>
          </cell>
          <cell r="D4344" t="str">
            <v>L601</v>
          </cell>
          <cell r="E4344">
            <v>0</v>
          </cell>
          <cell r="F4344">
            <v>1</v>
          </cell>
        </row>
        <row r="4345">
          <cell r="A4345" t="str">
            <v>WVF002</v>
          </cell>
          <cell r="B4345">
            <v>18</v>
          </cell>
          <cell r="C4345">
            <v>8</v>
          </cell>
          <cell r="D4345" t="str">
            <v>L601</v>
          </cell>
          <cell r="E4345">
            <v>1</v>
          </cell>
          <cell r="F4345">
            <v>1</v>
          </cell>
        </row>
        <row r="4346">
          <cell r="A4346" t="str">
            <v>WVF002</v>
          </cell>
          <cell r="B4346">
            <v>18</v>
          </cell>
          <cell r="C4346">
            <v>12</v>
          </cell>
          <cell r="D4346" t="str">
            <v>L601</v>
          </cell>
          <cell r="E4346">
            <v>1</v>
          </cell>
          <cell r="F4346">
            <v>1</v>
          </cell>
        </row>
        <row r="4347">
          <cell r="A4347" t="str">
            <v>WVF002</v>
          </cell>
          <cell r="B4347">
            <v>24</v>
          </cell>
          <cell r="C4347">
            <v>16</v>
          </cell>
          <cell r="D4347" t="str">
            <v>L601</v>
          </cell>
          <cell r="E4347">
            <v>2</v>
          </cell>
          <cell r="F4347">
            <v>2</v>
          </cell>
        </row>
        <row r="4348">
          <cell r="A4348" t="str">
            <v>WVF002</v>
          </cell>
          <cell r="B4348">
            <v>30</v>
          </cell>
          <cell r="C4348">
            <v>10</v>
          </cell>
          <cell r="D4348" t="str">
            <v>L601</v>
          </cell>
          <cell r="E4348">
            <v>0</v>
          </cell>
          <cell r="F4348">
            <v>1</v>
          </cell>
        </row>
        <row r="4349">
          <cell r="A4349" t="str">
            <v>WVF002</v>
          </cell>
          <cell r="B4349">
            <v>30</v>
          </cell>
          <cell r="C4349">
            <v>12</v>
          </cell>
          <cell r="D4349" t="str">
            <v>L601</v>
          </cell>
          <cell r="E4349">
            <v>0</v>
          </cell>
          <cell r="F4349">
            <v>1</v>
          </cell>
        </row>
        <row r="4350">
          <cell r="A4350" t="str">
            <v>WVF002</v>
          </cell>
          <cell r="B4350">
            <v>30</v>
          </cell>
          <cell r="C4350">
            <v>16</v>
          </cell>
          <cell r="D4350" t="str">
            <v>L601</v>
          </cell>
          <cell r="E4350">
            <v>0</v>
          </cell>
          <cell r="F4350">
            <v>1</v>
          </cell>
        </row>
        <row r="4351">
          <cell r="A4351" t="str">
            <v>WVF002</v>
          </cell>
          <cell r="B4351">
            <v>30</v>
          </cell>
          <cell r="C4351">
            <v>24</v>
          </cell>
          <cell r="D4351" t="str">
            <v>L601</v>
          </cell>
          <cell r="E4351">
            <v>0</v>
          </cell>
          <cell r="F4351">
            <v>1</v>
          </cell>
        </row>
        <row r="4352">
          <cell r="A4352" t="str">
            <v>WVF002</v>
          </cell>
          <cell r="B4352">
            <v>36</v>
          </cell>
          <cell r="C4352">
            <v>18</v>
          </cell>
          <cell r="D4352" t="str">
            <v>L601</v>
          </cell>
          <cell r="E4352">
            <v>0</v>
          </cell>
          <cell r="F4352">
            <v>1</v>
          </cell>
        </row>
        <row r="4353">
          <cell r="A4353" t="str">
            <v>WVS0H4C</v>
          </cell>
          <cell r="B4353">
            <v>22</v>
          </cell>
          <cell r="C4353">
            <v>20</v>
          </cell>
          <cell r="D4353" t="str">
            <v>L408</v>
          </cell>
          <cell r="E4353">
            <v>0</v>
          </cell>
          <cell r="F4353">
            <v>2</v>
          </cell>
        </row>
        <row r="4354">
          <cell r="A4354" t="str">
            <v>WVS0J4</v>
          </cell>
          <cell r="B4354">
            <v>3</v>
          </cell>
          <cell r="C4354">
            <v>2</v>
          </cell>
          <cell r="D4354" t="str">
            <v>L408</v>
          </cell>
          <cell r="E4354">
            <v>1</v>
          </cell>
          <cell r="F4354">
            <v>1</v>
          </cell>
        </row>
        <row r="4355">
          <cell r="A4355" t="str">
            <v>WVS0J4C</v>
          </cell>
          <cell r="B4355">
            <v>3</v>
          </cell>
          <cell r="C4355">
            <v>2</v>
          </cell>
          <cell r="D4355" t="str">
            <v>L408</v>
          </cell>
          <cell r="E4355">
            <v>3</v>
          </cell>
          <cell r="F4355">
            <v>3</v>
          </cell>
        </row>
        <row r="4356">
          <cell r="A4356" t="str">
            <v>WVS0J4C</v>
          </cell>
          <cell r="B4356">
            <v>4</v>
          </cell>
          <cell r="C4356">
            <v>3</v>
          </cell>
          <cell r="D4356" t="str">
            <v>L408</v>
          </cell>
          <cell r="E4356">
            <v>6</v>
          </cell>
          <cell r="F4356">
            <v>6</v>
          </cell>
        </row>
        <row r="4357">
          <cell r="A4357" t="str">
            <v>WVS0J4C</v>
          </cell>
          <cell r="B4357">
            <v>6</v>
          </cell>
          <cell r="C4357">
            <v>4</v>
          </cell>
          <cell r="D4357" t="str">
            <v>L408</v>
          </cell>
          <cell r="E4357">
            <v>3</v>
          </cell>
          <cell r="F4357">
            <v>3</v>
          </cell>
        </row>
        <row r="4358">
          <cell r="A4358" t="str">
            <v>WVS0J4C</v>
          </cell>
          <cell r="B4358">
            <v>8</v>
          </cell>
          <cell r="C4358">
            <v>6</v>
          </cell>
          <cell r="D4358" t="str">
            <v>L408</v>
          </cell>
          <cell r="E4358">
            <v>1</v>
          </cell>
          <cell r="F4358">
            <v>2</v>
          </cell>
        </row>
        <row r="4359">
          <cell r="A4359" t="str">
            <v>WVS0P4C</v>
          </cell>
          <cell r="B4359">
            <v>8</v>
          </cell>
          <cell r="C4359">
            <v>6</v>
          </cell>
          <cell r="D4359" t="str">
            <v>L408</v>
          </cell>
          <cell r="E4359">
            <v>0</v>
          </cell>
          <cell r="F4359">
            <v>1</v>
          </cell>
        </row>
        <row r="4360">
          <cell r="A4360" t="str">
            <v>WVS0P4C</v>
          </cell>
          <cell r="B4360">
            <v>10</v>
          </cell>
          <cell r="C4360">
            <v>6</v>
          </cell>
          <cell r="D4360" t="str">
            <v>L408</v>
          </cell>
          <cell r="E4360">
            <v>0</v>
          </cell>
          <cell r="F4360">
            <v>2</v>
          </cell>
        </row>
        <row r="4361">
          <cell r="A4361" t="str">
            <v>WVS0P4C</v>
          </cell>
          <cell r="B4361">
            <v>12</v>
          </cell>
          <cell r="C4361">
            <v>10</v>
          </cell>
          <cell r="D4361" t="str">
            <v>L408</v>
          </cell>
          <cell r="E4361">
            <v>2</v>
          </cell>
          <cell r="F4361">
            <v>4</v>
          </cell>
        </row>
        <row r="4362">
          <cell r="A4362" t="str">
            <v>WVS0P4C</v>
          </cell>
          <cell r="B4362">
            <v>14</v>
          </cell>
          <cell r="C4362">
            <v>10</v>
          </cell>
          <cell r="D4362" t="str">
            <v>L408</v>
          </cell>
          <cell r="E4362">
            <v>0</v>
          </cell>
          <cell r="F4362">
            <v>2</v>
          </cell>
        </row>
        <row r="4363">
          <cell r="A4363" t="str">
            <v>WVS0P4C</v>
          </cell>
          <cell r="B4363">
            <v>18</v>
          </cell>
          <cell r="C4363">
            <v>16</v>
          </cell>
          <cell r="D4363" t="str">
            <v>L408</v>
          </cell>
          <cell r="E4363">
            <v>2</v>
          </cell>
          <cell r="F4363">
            <v>2</v>
          </cell>
        </row>
        <row r="4364">
          <cell r="A4364" t="str">
            <v>XAC101</v>
          </cell>
          <cell r="B4364">
            <v>0.75</v>
          </cell>
          <cell r="C4364">
            <v>0</v>
          </cell>
          <cell r="D4364" t="str">
            <v>L304</v>
          </cell>
          <cell r="E4364">
            <v>5</v>
          </cell>
          <cell r="F4364">
            <v>6</v>
          </cell>
        </row>
        <row r="4365">
          <cell r="A4365" t="str">
            <v>XAC101</v>
          </cell>
          <cell r="B4365">
            <v>1</v>
          </cell>
          <cell r="C4365">
            <v>0</v>
          </cell>
          <cell r="D4365" t="str">
            <v>L304</v>
          </cell>
          <cell r="E4365">
            <v>12</v>
          </cell>
          <cell r="F4365">
            <v>12</v>
          </cell>
        </row>
        <row r="4366">
          <cell r="A4366" t="str">
            <v>XAC101</v>
          </cell>
          <cell r="B4366">
            <v>1.5</v>
          </cell>
          <cell r="C4366">
            <v>0</v>
          </cell>
          <cell r="D4366" t="str">
            <v>L304</v>
          </cell>
          <cell r="E4366">
            <v>3</v>
          </cell>
          <cell r="F4366">
            <v>3</v>
          </cell>
        </row>
        <row r="4367">
          <cell r="A4367" t="str">
            <v>XAC101</v>
          </cell>
          <cell r="B4367">
            <v>2</v>
          </cell>
          <cell r="C4367">
            <v>0</v>
          </cell>
          <cell r="D4367" t="str">
            <v>L304</v>
          </cell>
          <cell r="E4367">
            <v>23</v>
          </cell>
          <cell r="F4367">
            <v>24</v>
          </cell>
        </row>
        <row r="4368">
          <cell r="A4368" t="str">
            <v>XAC101</v>
          </cell>
          <cell r="B4368">
            <v>3</v>
          </cell>
          <cell r="C4368">
            <v>0</v>
          </cell>
          <cell r="D4368" t="str">
            <v>L304</v>
          </cell>
          <cell r="E4368">
            <v>9</v>
          </cell>
          <cell r="F4368">
            <v>8</v>
          </cell>
        </row>
        <row r="4369">
          <cell r="A4369" t="str">
            <v>XAC101</v>
          </cell>
          <cell r="B4369">
            <v>4</v>
          </cell>
          <cell r="C4369">
            <v>0</v>
          </cell>
          <cell r="D4369" t="str">
            <v>L304</v>
          </cell>
          <cell r="E4369">
            <v>12</v>
          </cell>
          <cell r="F4369">
            <v>19</v>
          </cell>
        </row>
        <row r="4370">
          <cell r="A4370" t="str">
            <v>XAC101</v>
          </cell>
          <cell r="B4370">
            <v>6</v>
          </cell>
          <cell r="C4370">
            <v>0</v>
          </cell>
          <cell r="D4370" t="str">
            <v>L304</v>
          </cell>
          <cell r="E4370">
            <v>24</v>
          </cell>
          <cell r="F4370">
            <v>23</v>
          </cell>
        </row>
        <row r="4371">
          <cell r="A4371" t="str">
            <v>XAC101</v>
          </cell>
          <cell r="B4371">
            <v>8</v>
          </cell>
          <cell r="C4371">
            <v>0</v>
          </cell>
          <cell r="D4371" t="str">
            <v>L304</v>
          </cell>
          <cell r="E4371">
            <v>8</v>
          </cell>
          <cell r="F4371">
            <v>8</v>
          </cell>
        </row>
        <row r="4372">
          <cell r="A4372" t="str">
            <v>XAC101</v>
          </cell>
          <cell r="B4372">
            <v>10</v>
          </cell>
          <cell r="C4372">
            <v>0</v>
          </cell>
          <cell r="D4372" t="str">
            <v>L304</v>
          </cell>
          <cell r="E4372">
            <v>6</v>
          </cell>
          <cell r="F4372">
            <v>6</v>
          </cell>
        </row>
        <row r="4373">
          <cell r="A4373" t="str">
            <v>XAC101</v>
          </cell>
          <cell r="B4373">
            <v>12</v>
          </cell>
          <cell r="C4373">
            <v>0</v>
          </cell>
          <cell r="D4373" t="str">
            <v>L304</v>
          </cell>
          <cell r="E4373">
            <v>10</v>
          </cell>
          <cell r="F4373">
            <v>11</v>
          </cell>
        </row>
        <row r="4374">
          <cell r="A4374" t="str">
            <v>XAC301</v>
          </cell>
          <cell r="B4374">
            <v>0.75</v>
          </cell>
          <cell r="C4374">
            <v>0</v>
          </cell>
          <cell r="D4374" t="str">
            <v>L304</v>
          </cell>
          <cell r="E4374">
            <v>4</v>
          </cell>
          <cell r="F4374">
            <v>4</v>
          </cell>
        </row>
        <row r="4375">
          <cell r="A4375" t="str">
            <v>XAC301</v>
          </cell>
          <cell r="B4375">
            <v>1</v>
          </cell>
          <cell r="C4375">
            <v>0</v>
          </cell>
          <cell r="D4375" t="str">
            <v>L304</v>
          </cell>
          <cell r="E4375">
            <v>5</v>
          </cell>
          <cell r="F4375">
            <v>5</v>
          </cell>
        </row>
        <row r="4376">
          <cell r="A4376" t="str">
            <v>XAC301</v>
          </cell>
          <cell r="B4376">
            <v>1.5</v>
          </cell>
          <cell r="C4376">
            <v>0</v>
          </cell>
          <cell r="D4376" t="str">
            <v>L304</v>
          </cell>
          <cell r="E4376">
            <v>1</v>
          </cell>
          <cell r="F4376">
            <v>1</v>
          </cell>
        </row>
        <row r="4377">
          <cell r="A4377" t="str">
            <v>XAC301</v>
          </cell>
          <cell r="B4377">
            <v>2</v>
          </cell>
          <cell r="C4377">
            <v>0</v>
          </cell>
          <cell r="D4377" t="str">
            <v>L304</v>
          </cell>
          <cell r="E4377">
            <v>12</v>
          </cell>
          <cell r="F4377">
            <v>12</v>
          </cell>
        </row>
        <row r="4378">
          <cell r="A4378" t="str">
            <v>XAC301</v>
          </cell>
          <cell r="B4378">
            <v>3</v>
          </cell>
          <cell r="C4378">
            <v>0</v>
          </cell>
          <cell r="D4378" t="str">
            <v>L304</v>
          </cell>
          <cell r="E4378">
            <v>8</v>
          </cell>
          <cell r="F4378">
            <v>8</v>
          </cell>
        </row>
        <row r="4379">
          <cell r="A4379" t="str">
            <v>XAC301</v>
          </cell>
          <cell r="B4379">
            <v>4</v>
          </cell>
          <cell r="C4379">
            <v>0</v>
          </cell>
          <cell r="D4379" t="str">
            <v>L304</v>
          </cell>
          <cell r="E4379">
            <v>10</v>
          </cell>
          <cell r="F4379">
            <v>10</v>
          </cell>
        </row>
        <row r="4380">
          <cell r="A4380" t="str">
            <v>XAC301</v>
          </cell>
          <cell r="B4380">
            <v>6</v>
          </cell>
          <cell r="C4380">
            <v>0</v>
          </cell>
          <cell r="D4380" t="str">
            <v>L304</v>
          </cell>
          <cell r="E4380">
            <v>4</v>
          </cell>
          <cell r="F4380">
            <v>4</v>
          </cell>
        </row>
        <row r="4381">
          <cell r="A4381" t="str">
            <v>XAC301</v>
          </cell>
          <cell r="B4381">
            <v>8</v>
          </cell>
          <cell r="C4381">
            <v>0</v>
          </cell>
          <cell r="D4381" t="str">
            <v>L304</v>
          </cell>
          <cell r="E4381">
            <v>6</v>
          </cell>
          <cell r="F4381">
            <v>7</v>
          </cell>
        </row>
        <row r="4382">
          <cell r="A4382" t="str">
            <v>XAC301</v>
          </cell>
          <cell r="B4382">
            <v>10</v>
          </cell>
          <cell r="C4382">
            <v>0</v>
          </cell>
          <cell r="D4382" t="str">
            <v>L304</v>
          </cell>
          <cell r="E4382">
            <v>1</v>
          </cell>
          <cell r="F4382">
            <v>2</v>
          </cell>
        </row>
        <row r="4383">
          <cell r="A4383" t="str">
            <v>XAC601</v>
          </cell>
          <cell r="B4383">
            <v>1</v>
          </cell>
          <cell r="C4383">
            <v>0</v>
          </cell>
          <cell r="D4383" t="str">
            <v>L304</v>
          </cell>
          <cell r="E4383">
            <v>1</v>
          </cell>
          <cell r="F4383">
            <v>1</v>
          </cell>
        </row>
        <row r="4384">
          <cell r="A4384" t="str">
            <v>XAC601</v>
          </cell>
          <cell r="B4384">
            <v>2</v>
          </cell>
          <cell r="C4384">
            <v>0</v>
          </cell>
          <cell r="D4384" t="str">
            <v>L304</v>
          </cell>
          <cell r="E4384">
            <v>5</v>
          </cell>
          <cell r="F4384">
            <v>5</v>
          </cell>
        </row>
        <row r="4385">
          <cell r="A4385" t="str">
            <v>XAC601</v>
          </cell>
          <cell r="B4385">
            <v>3</v>
          </cell>
          <cell r="C4385">
            <v>0</v>
          </cell>
          <cell r="D4385" t="str">
            <v>L304</v>
          </cell>
          <cell r="E4385">
            <v>1</v>
          </cell>
          <cell r="F4385">
            <v>1</v>
          </cell>
        </row>
        <row r="4386">
          <cell r="A4386" t="str">
            <v>XAC601</v>
          </cell>
          <cell r="B4386">
            <v>8</v>
          </cell>
          <cell r="C4386">
            <v>0</v>
          </cell>
          <cell r="D4386" t="str">
            <v>L304</v>
          </cell>
          <cell r="E4386">
            <v>5</v>
          </cell>
          <cell r="F4386">
            <v>5</v>
          </cell>
        </row>
        <row r="4387">
          <cell r="A4387" t="str">
            <v>XAS101R</v>
          </cell>
          <cell r="B4387">
            <v>1</v>
          </cell>
          <cell r="C4387">
            <v>0</v>
          </cell>
          <cell r="D4387" t="str">
            <v>L304</v>
          </cell>
          <cell r="E4387">
            <v>4</v>
          </cell>
          <cell r="F4387">
            <v>4</v>
          </cell>
        </row>
        <row r="4388">
          <cell r="A4388" t="str">
            <v>XAS101R</v>
          </cell>
          <cell r="B4388">
            <v>2</v>
          </cell>
          <cell r="C4388">
            <v>0</v>
          </cell>
          <cell r="D4388" t="str">
            <v>L304</v>
          </cell>
          <cell r="E4388">
            <v>8</v>
          </cell>
          <cell r="F4388">
            <v>12</v>
          </cell>
        </row>
        <row r="4389">
          <cell r="A4389" t="str">
            <v>XAS101R</v>
          </cell>
          <cell r="B4389">
            <v>3</v>
          </cell>
          <cell r="C4389">
            <v>0</v>
          </cell>
          <cell r="D4389" t="str">
            <v>L304</v>
          </cell>
          <cell r="E4389">
            <v>4</v>
          </cell>
          <cell r="F4389">
            <v>5</v>
          </cell>
        </row>
        <row r="4390">
          <cell r="A4390" t="str">
            <v>XAS101R</v>
          </cell>
          <cell r="B4390">
            <v>4</v>
          </cell>
          <cell r="C4390">
            <v>0</v>
          </cell>
          <cell r="D4390" t="str">
            <v>L304</v>
          </cell>
          <cell r="E4390">
            <v>1</v>
          </cell>
          <cell r="F4390">
            <v>1</v>
          </cell>
        </row>
        <row r="4391">
          <cell r="A4391" t="str">
            <v>XAS101R</v>
          </cell>
          <cell r="B4391">
            <v>6</v>
          </cell>
          <cell r="C4391">
            <v>0</v>
          </cell>
          <cell r="D4391" t="str">
            <v>L304</v>
          </cell>
          <cell r="E4391">
            <v>2</v>
          </cell>
          <cell r="F4391">
            <v>4</v>
          </cell>
        </row>
        <row r="4392">
          <cell r="A4392" t="str">
            <v>XAS101R</v>
          </cell>
          <cell r="B4392">
            <v>8</v>
          </cell>
          <cell r="C4392">
            <v>0</v>
          </cell>
          <cell r="D4392" t="str">
            <v>L304</v>
          </cell>
          <cell r="E4392">
            <v>1</v>
          </cell>
          <cell r="F4392">
            <v>1</v>
          </cell>
        </row>
        <row r="4393">
          <cell r="A4393" t="str">
            <v>XAS101R</v>
          </cell>
          <cell r="B4393">
            <v>10</v>
          </cell>
          <cell r="C4393">
            <v>0</v>
          </cell>
          <cell r="D4393" t="str">
            <v>L304</v>
          </cell>
          <cell r="E4393">
            <v>2</v>
          </cell>
          <cell r="F4393">
            <v>2</v>
          </cell>
        </row>
        <row r="4394">
          <cell r="A4394" t="str">
            <v>XAS101R</v>
          </cell>
          <cell r="B4394">
            <v>12</v>
          </cell>
          <cell r="C4394">
            <v>0</v>
          </cell>
          <cell r="D4394" t="str">
            <v>L304</v>
          </cell>
          <cell r="E4394">
            <v>4</v>
          </cell>
          <cell r="F4394">
            <v>4</v>
          </cell>
        </row>
        <row r="4395">
          <cell r="A4395" t="str">
            <v>XAS101S</v>
          </cell>
          <cell r="B4395">
            <v>0.75</v>
          </cell>
          <cell r="C4395">
            <v>0</v>
          </cell>
          <cell r="D4395" t="str">
            <v>L304</v>
          </cell>
          <cell r="E4395">
            <v>1</v>
          </cell>
          <cell r="F4395">
            <v>1</v>
          </cell>
        </row>
        <row r="4396">
          <cell r="A4396" t="str">
            <v>XAS101S</v>
          </cell>
          <cell r="B4396">
            <v>2</v>
          </cell>
          <cell r="C4396">
            <v>0</v>
          </cell>
          <cell r="D4396" t="str">
            <v>L304</v>
          </cell>
          <cell r="E4396">
            <v>6</v>
          </cell>
          <cell r="F4396">
            <v>6</v>
          </cell>
        </row>
        <row r="4397">
          <cell r="A4397" t="str">
            <v>XAS101S</v>
          </cell>
          <cell r="B4397">
            <v>3</v>
          </cell>
          <cell r="C4397">
            <v>0</v>
          </cell>
          <cell r="D4397" t="str">
            <v>L304</v>
          </cell>
          <cell r="E4397">
            <v>3</v>
          </cell>
          <cell r="F4397">
            <v>3</v>
          </cell>
        </row>
        <row r="4398">
          <cell r="A4398" t="str">
            <v>XAS101S</v>
          </cell>
          <cell r="B4398">
            <v>4</v>
          </cell>
          <cell r="C4398">
            <v>0</v>
          </cell>
          <cell r="D4398" t="str">
            <v>L304</v>
          </cell>
          <cell r="E4398">
            <v>2</v>
          </cell>
          <cell r="F4398">
            <v>4</v>
          </cell>
        </row>
        <row r="4399">
          <cell r="A4399" t="str">
            <v>XAS101S</v>
          </cell>
          <cell r="B4399">
            <v>6</v>
          </cell>
          <cell r="C4399">
            <v>0</v>
          </cell>
          <cell r="D4399" t="str">
            <v>L304</v>
          </cell>
          <cell r="E4399">
            <v>7</v>
          </cell>
          <cell r="F4399">
            <v>9</v>
          </cell>
        </row>
        <row r="4400">
          <cell r="A4400" t="str">
            <v>XAS101S</v>
          </cell>
          <cell r="B4400">
            <v>8</v>
          </cell>
          <cell r="C4400">
            <v>0</v>
          </cell>
          <cell r="D4400" t="str">
            <v>L304</v>
          </cell>
          <cell r="E4400">
            <v>7</v>
          </cell>
          <cell r="F4400">
            <v>7</v>
          </cell>
        </row>
        <row r="4401">
          <cell r="A4401" t="str">
            <v>XAS101S</v>
          </cell>
          <cell r="B4401">
            <v>10</v>
          </cell>
          <cell r="C4401">
            <v>0</v>
          </cell>
          <cell r="D4401" t="str">
            <v>L304</v>
          </cell>
          <cell r="E4401">
            <v>4</v>
          </cell>
          <cell r="F4401">
            <v>4</v>
          </cell>
        </row>
        <row r="4402">
          <cell r="A4402" t="str">
            <v>XAS101S</v>
          </cell>
          <cell r="B4402">
            <v>12</v>
          </cell>
          <cell r="C4402">
            <v>0</v>
          </cell>
          <cell r="D4402" t="str">
            <v>L304</v>
          </cell>
          <cell r="E4402">
            <v>14</v>
          </cell>
          <cell r="F4402">
            <v>14</v>
          </cell>
        </row>
        <row r="4403">
          <cell r="A4403" t="str">
            <v>XAS301R</v>
          </cell>
          <cell r="B4403">
            <v>0.75</v>
          </cell>
          <cell r="C4403">
            <v>0</v>
          </cell>
          <cell r="D4403" t="str">
            <v>L304</v>
          </cell>
          <cell r="E4403">
            <v>18</v>
          </cell>
          <cell r="F4403">
            <v>16</v>
          </cell>
        </row>
        <row r="4404">
          <cell r="A4404" t="str">
            <v>XAS301R</v>
          </cell>
          <cell r="B4404">
            <v>1</v>
          </cell>
          <cell r="C4404">
            <v>0</v>
          </cell>
          <cell r="D4404" t="str">
            <v>L304</v>
          </cell>
          <cell r="E4404">
            <v>1</v>
          </cell>
          <cell r="F4404">
            <v>1</v>
          </cell>
        </row>
        <row r="4405">
          <cell r="A4405" t="str">
            <v>XAS301R</v>
          </cell>
          <cell r="B4405">
            <v>2</v>
          </cell>
          <cell r="C4405">
            <v>0</v>
          </cell>
          <cell r="D4405" t="str">
            <v>L304</v>
          </cell>
          <cell r="E4405">
            <v>9</v>
          </cell>
          <cell r="F4405">
            <v>8</v>
          </cell>
        </row>
        <row r="4406">
          <cell r="A4406" t="str">
            <v>XAS301R</v>
          </cell>
          <cell r="B4406">
            <v>3</v>
          </cell>
          <cell r="C4406">
            <v>0</v>
          </cell>
          <cell r="D4406" t="str">
            <v>L304</v>
          </cell>
          <cell r="E4406">
            <v>10</v>
          </cell>
          <cell r="F4406">
            <v>10</v>
          </cell>
        </row>
        <row r="4407">
          <cell r="A4407" t="str">
            <v>XAS301R</v>
          </cell>
          <cell r="B4407">
            <v>4</v>
          </cell>
          <cell r="C4407">
            <v>0</v>
          </cell>
          <cell r="D4407" t="str">
            <v>L304</v>
          </cell>
          <cell r="E4407">
            <v>3</v>
          </cell>
          <cell r="F4407">
            <v>4</v>
          </cell>
        </row>
        <row r="4408">
          <cell r="A4408" t="str">
            <v>XAS301R</v>
          </cell>
          <cell r="B4408">
            <v>6</v>
          </cell>
          <cell r="C4408">
            <v>0</v>
          </cell>
          <cell r="D4408" t="str">
            <v>L304</v>
          </cell>
          <cell r="E4408">
            <v>2</v>
          </cell>
          <cell r="F4408">
            <v>3</v>
          </cell>
        </row>
        <row r="4409">
          <cell r="A4409" t="str">
            <v>XAS301R</v>
          </cell>
          <cell r="B4409">
            <v>8</v>
          </cell>
          <cell r="C4409">
            <v>0</v>
          </cell>
          <cell r="D4409" t="str">
            <v>L304</v>
          </cell>
          <cell r="E4409">
            <v>3</v>
          </cell>
          <cell r="F4409">
            <v>3</v>
          </cell>
        </row>
        <row r="4410">
          <cell r="A4410" t="str">
            <v>XAS301R</v>
          </cell>
          <cell r="B4410">
            <v>10</v>
          </cell>
          <cell r="C4410">
            <v>0</v>
          </cell>
          <cell r="D4410" t="str">
            <v>L304</v>
          </cell>
          <cell r="E4410">
            <v>4</v>
          </cell>
          <cell r="F4410">
            <v>4</v>
          </cell>
        </row>
        <row r="4411">
          <cell r="A4411" t="str">
            <v>XAS301S</v>
          </cell>
          <cell r="B4411">
            <v>0.75</v>
          </cell>
          <cell r="C4411">
            <v>0</v>
          </cell>
          <cell r="D4411" t="str">
            <v>L304</v>
          </cell>
          <cell r="E4411">
            <v>3</v>
          </cell>
          <cell r="F4411">
            <v>8</v>
          </cell>
        </row>
        <row r="4412">
          <cell r="A4412" t="str">
            <v>XAS301S</v>
          </cell>
          <cell r="B4412">
            <v>1</v>
          </cell>
          <cell r="C4412">
            <v>0</v>
          </cell>
          <cell r="D4412" t="str">
            <v>L304</v>
          </cell>
          <cell r="E4412">
            <v>5</v>
          </cell>
          <cell r="F4412">
            <v>5</v>
          </cell>
        </row>
        <row r="4413">
          <cell r="A4413" t="str">
            <v>XAS301S</v>
          </cell>
          <cell r="B4413">
            <v>2</v>
          </cell>
          <cell r="C4413">
            <v>0</v>
          </cell>
          <cell r="D4413" t="str">
            <v>L304</v>
          </cell>
          <cell r="E4413">
            <v>18</v>
          </cell>
          <cell r="F4413">
            <v>19</v>
          </cell>
        </row>
        <row r="4414">
          <cell r="A4414" t="str">
            <v>XAS301S</v>
          </cell>
          <cell r="B4414">
            <v>3</v>
          </cell>
          <cell r="C4414">
            <v>0</v>
          </cell>
          <cell r="D4414" t="str">
            <v>L304</v>
          </cell>
          <cell r="E4414">
            <v>14</v>
          </cell>
          <cell r="F4414">
            <v>14</v>
          </cell>
        </row>
        <row r="4415">
          <cell r="A4415" t="str">
            <v>XAS301S</v>
          </cell>
          <cell r="B4415">
            <v>4</v>
          </cell>
          <cell r="C4415">
            <v>0</v>
          </cell>
          <cell r="D4415" t="str">
            <v>L304</v>
          </cell>
          <cell r="E4415">
            <v>4</v>
          </cell>
          <cell r="F4415">
            <v>4</v>
          </cell>
        </row>
        <row r="4416">
          <cell r="A4416" t="str">
            <v>XAS301S</v>
          </cell>
          <cell r="B4416">
            <v>6</v>
          </cell>
          <cell r="C4416">
            <v>0</v>
          </cell>
          <cell r="D4416" t="str">
            <v>L304</v>
          </cell>
          <cell r="E4416">
            <v>5</v>
          </cell>
          <cell r="F4416">
            <v>4</v>
          </cell>
        </row>
        <row r="4417">
          <cell r="A4417" t="str">
            <v>XAS301S</v>
          </cell>
          <cell r="B4417">
            <v>8</v>
          </cell>
          <cell r="C4417">
            <v>0</v>
          </cell>
          <cell r="D4417" t="str">
            <v>L304</v>
          </cell>
          <cell r="E4417">
            <v>2</v>
          </cell>
          <cell r="F4417">
            <v>2</v>
          </cell>
        </row>
        <row r="4418">
          <cell r="A4418" t="str">
            <v>XAS301S</v>
          </cell>
          <cell r="B4418">
            <v>10</v>
          </cell>
          <cell r="C4418">
            <v>0</v>
          </cell>
          <cell r="D4418" t="str">
            <v>L304</v>
          </cell>
          <cell r="E4418">
            <v>6</v>
          </cell>
          <cell r="F4418">
            <v>7</v>
          </cell>
        </row>
        <row r="4419">
          <cell r="A4419" t="str">
            <v>XAS601</v>
          </cell>
          <cell r="B4419">
            <v>3</v>
          </cell>
          <cell r="C4419">
            <v>0</v>
          </cell>
          <cell r="D4419" t="str">
            <v>L304</v>
          </cell>
          <cell r="E4419">
            <v>0</v>
          </cell>
          <cell r="F4419">
            <v>1</v>
          </cell>
        </row>
        <row r="4420">
          <cell r="A4420" t="str">
            <v>XAS601</v>
          </cell>
          <cell r="B4420">
            <v>6</v>
          </cell>
          <cell r="C4420">
            <v>0</v>
          </cell>
          <cell r="D4420" t="str">
            <v>L304</v>
          </cell>
          <cell r="E4420">
            <v>1</v>
          </cell>
          <cell r="F4420">
            <v>1</v>
          </cell>
        </row>
        <row r="4421">
          <cell r="A4421" t="str">
            <v>XAS601R</v>
          </cell>
          <cell r="B4421">
            <v>0.75</v>
          </cell>
          <cell r="C4421">
            <v>0</v>
          </cell>
          <cell r="D4421" t="str">
            <v>L304</v>
          </cell>
          <cell r="E4421">
            <v>12</v>
          </cell>
          <cell r="F4421">
            <v>12</v>
          </cell>
        </row>
        <row r="4422">
          <cell r="A4422" t="str">
            <v>XAS601R</v>
          </cell>
          <cell r="B4422">
            <v>1</v>
          </cell>
          <cell r="C4422">
            <v>0</v>
          </cell>
          <cell r="D4422" t="str">
            <v>L304</v>
          </cell>
          <cell r="E4422">
            <v>5</v>
          </cell>
          <cell r="F4422">
            <v>5</v>
          </cell>
        </row>
        <row r="4423">
          <cell r="A4423" t="str">
            <v>XAS601R</v>
          </cell>
          <cell r="B4423">
            <v>1.5</v>
          </cell>
          <cell r="C4423">
            <v>0</v>
          </cell>
          <cell r="D4423" t="str">
            <v>L304</v>
          </cell>
          <cell r="E4423">
            <v>2</v>
          </cell>
          <cell r="F4423">
            <v>2</v>
          </cell>
        </row>
        <row r="4424">
          <cell r="A4424" t="str">
            <v>XAS601R</v>
          </cell>
          <cell r="B4424">
            <v>2</v>
          </cell>
          <cell r="C4424">
            <v>0</v>
          </cell>
          <cell r="D4424" t="str">
            <v>L304</v>
          </cell>
          <cell r="E4424">
            <v>6</v>
          </cell>
          <cell r="F4424">
            <v>6</v>
          </cell>
        </row>
        <row r="4425">
          <cell r="A4425" t="str">
            <v>XAS601R</v>
          </cell>
          <cell r="B4425">
            <v>3</v>
          </cell>
          <cell r="C4425">
            <v>0</v>
          </cell>
          <cell r="D4425" t="str">
            <v>L304</v>
          </cell>
          <cell r="E4425">
            <v>1</v>
          </cell>
          <cell r="F4425">
            <v>1</v>
          </cell>
        </row>
        <row r="4426">
          <cell r="A4426" t="str">
            <v>XAS601R</v>
          </cell>
          <cell r="B4426">
            <v>4</v>
          </cell>
          <cell r="C4426">
            <v>0</v>
          </cell>
          <cell r="D4426" t="str">
            <v>L304</v>
          </cell>
          <cell r="E4426">
            <v>2</v>
          </cell>
          <cell r="F4426">
            <v>2</v>
          </cell>
        </row>
        <row r="4427">
          <cell r="A4427" t="str">
            <v>XAS601R</v>
          </cell>
          <cell r="B4427">
            <v>6</v>
          </cell>
          <cell r="C4427">
            <v>0</v>
          </cell>
          <cell r="D4427" t="str">
            <v>L304</v>
          </cell>
          <cell r="E4427">
            <v>1</v>
          </cell>
          <cell r="F4427">
            <v>3</v>
          </cell>
        </row>
        <row r="4428">
          <cell r="A4428" t="str">
            <v>XAS601R</v>
          </cell>
          <cell r="B4428">
            <v>8</v>
          </cell>
          <cell r="C4428">
            <v>0</v>
          </cell>
          <cell r="D4428" t="str">
            <v>L304</v>
          </cell>
          <cell r="E4428">
            <v>4</v>
          </cell>
          <cell r="F4428">
            <v>4</v>
          </cell>
        </row>
        <row r="4429">
          <cell r="A4429" t="str">
            <v>XAS601S</v>
          </cell>
          <cell r="B4429">
            <v>0.75</v>
          </cell>
          <cell r="C4429">
            <v>0</v>
          </cell>
          <cell r="D4429" t="str">
            <v>L304</v>
          </cell>
          <cell r="E4429">
            <v>9</v>
          </cell>
          <cell r="F4429">
            <v>9</v>
          </cell>
        </row>
        <row r="4430">
          <cell r="A4430" t="str">
            <v>XAS601S</v>
          </cell>
          <cell r="B4430">
            <v>1.5</v>
          </cell>
          <cell r="C4430">
            <v>0</v>
          </cell>
          <cell r="D4430" t="str">
            <v>L304</v>
          </cell>
          <cell r="E4430">
            <v>3</v>
          </cell>
          <cell r="F4430">
            <v>4</v>
          </cell>
        </row>
        <row r="4431">
          <cell r="A4431" t="str">
            <v>XAS601S</v>
          </cell>
          <cell r="B4431">
            <v>2</v>
          </cell>
          <cell r="C4431">
            <v>0</v>
          </cell>
          <cell r="D4431" t="str">
            <v>L304</v>
          </cell>
          <cell r="E4431">
            <v>2</v>
          </cell>
          <cell r="F4431">
            <v>2</v>
          </cell>
        </row>
        <row r="4432">
          <cell r="A4432" t="str">
            <v>XAS601S</v>
          </cell>
          <cell r="B4432">
            <v>6</v>
          </cell>
          <cell r="C4432">
            <v>0</v>
          </cell>
          <cell r="D4432" t="str">
            <v>L304</v>
          </cell>
          <cell r="E4432">
            <v>3</v>
          </cell>
          <cell r="F4432">
            <v>2</v>
          </cell>
        </row>
        <row r="4433">
          <cell r="A4433" t="str">
            <v>XBC101</v>
          </cell>
          <cell r="B4433">
            <v>14</v>
          </cell>
          <cell r="C4433">
            <v>0</v>
          </cell>
          <cell r="D4433" t="str">
            <v>L304</v>
          </cell>
          <cell r="E4433">
            <v>4</v>
          </cell>
          <cell r="F4433">
            <v>7</v>
          </cell>
        </row>
        <row r="4434">
          <cell r="A4434" t="str">
            <v>XBC101</v>
          </cell>
          <cell r="B4434">
            <v>16</v>
          </cell>
          <cell r="C4434">
            <v>0</v>
          </cell>
          <cell r="D4434" t="str">
            <v>L304</v>
          </cell>
          <cell r="E4434">
            <v>22</v>
          </cell>
          <cell r="F4434">
            <v>22</v>
          </cell>
        </row>
        <row r="4435">
          <cell r="A4435" t="str">
            <v>XBC101</v>
          </cell>
          <cell r="B4435">
            <v>18</v>
          </cell>
          <cell r="C4435">
            <v>0</v>
          </cell>
          <cell r="D4435" t="str">
            <v>L304</v>
          </cell>
          <cell r="E4435">
            <v>1</v>
          </cell>
          <cell r="F4435">
            <v>2</v>
          </cell>
        </row>
        <row r="4436">
          <cell r="A4436" t="str">
            <v>XBC101</v>
          </cell>
          <cell r="B4436">
            <v>20</v>
          </cell>
          <cell r="C4436">
            <v>0</v>
          </cell>
          <cell r="D4436" t="str">
            <v>L304</v>
          </cell>
          <cell r="E4436">
            <v>7</v>
          </cell>
          <cell r="F4436">
            <v>10</v>
          </cell>
        </row>
        <row r="4437">
          <cell r="A4437" t="str">
            <v>XBC101</v>
          </cell>
          <cell r="B4437">
            <v>24</v>
          </cell>
          <cell r="C4437">
            <v>0</v>
          </cell>
          <cell r="D4437" t="str">
            <v>L304</v>
          </cell>
          <cell r="E4437">
            <v>9</v>
          </cell>
          <cell r="F4437">
            <v>12</v>
          </cell>
        </row>
        <row r="4438">
          <cell r="A4438" t="str">
            <v>XBC102</v>
          </cell>
          <cell r="B4438">
            <v>30</v>
          </cell>
          <cell r="C4438">
            <v>0</v>
          </cell>
          <cell r="D4438" t="str">
            <v>L304</v>
          </cell>
          <cell r="E4438">
            <v>2</v>
          </cell>
          <cell r="F4438">
            <v>0</v>
          </cell>
        </row>
        <row r="4439">
          <cell r="A4439" t="str">
            <v>XBC102</v>
          </cell>
          <cell r="B4439">
            <v>36</v>
          </cell>
          <cell r="C4439">
            <v>0</v>
          </cell>
          <cell r="D4439" t="str">
            <v>L304</v>
          </cell>
          <cell r="E4439">
            <v>1</v>
          </cell>
          <cell r="F4439">
            <v>1</v>
          </cell>
        </row>
        <row r="4440">
          <cell r="A4440" t="str">
            <v>XBC102K</v>
          </cell>
          <cell r="B4440">
            <v>30</v>
          </cell>
          <cell r="C4440">
            <v>0</v>
          </cell>
          <cell r="D4440" t="str">
            <v>L304</v>
          </cell>
          <cell r="E4440">
            <v>8</v>
          </cell>
          <cell r="F4440">
            <v>10</v>
          </cell>
        </row>
        <row r="4441">
          <cell r="A4441" t="str">
            <v>XBC301</v>
          </cell>
          <cell r="B4441">
            <v>12</v>
          </cell>
          <cell r="C4441">
            <v>0</v>
          </cell>
          <cell r="D4441" t="str">
            <v>L304</v>
          </cell>
          <cell r="E4441">
            <v>0</v>
          </cell>
          <cell r="F4441">
            <v>1</v>
          </cell>
        </row>
        <row r="4442">
          <cell r="A4442" t="str">
            <v>XBC301</v>
          </cell>
          <cell r="B4442">
            <v>14</v>
          </cell>
          <cell r="C4442">
            <v>0</v>
          </cell>
          <cell r="D4442" t="str">
            <v>L304</v>
          </cell>
          <cell r="E4442">
            <v>1</v>
          </cell>
          <cell r="F4442">
            <v>1</v>
          </cell>
        </row>
        <row r="4443">
          <cell r="A4443" t="str">
            <v>XBC301</v>
          </cell>
          <cell r="B4443">
            <v>16</v>
          </cell>
          <cell r="C4443">
            <v>0</v>
          </cell>
          <cell r="D4443" t="str">
            <v>L304</v>
          </cell>
          <cell r="E4443">
            <v>1</v>
          </cell>
          <cell r="F4443">
            <v>1</v>
          </cell>
        </row>
        <row r="4444">
          <cell r="A4444" t="str">
            <v>XBC301</v>
          </cell>
          <cell r="B4444">
            <v>18</v>
          </cell>
          <cell r="C4444">
            <v>0</v>
          </cell>
          <cell r="D4444" t="str">
            <v>L304</v>
          </cell>
          <cell r="E4444">
            <v>1</v>
          </cell>
          <cell r="F4444">
            <v>1</v>
          </cell>
        </row>
        <row r="4445">
          <cell r="A4445" t="str">
            <v>XBC301</v>
          </cell>
          <cell r="B4445">
            <v>20</v>
          </cell>
          <cell r="C4445">
            <v>0</v>
          </cell>
          <cell r="D4445" t="str">
            <v>L304</v>
          </cell>
          <cell r="E4445">
            <v>1</v>
          </cell>
          <cell r="F4445">
            <v>2</v>
          </cell>
        </row>
        <row r="4446">
          <cell r="A4446" t="str">
            <v>XBC301</v>
          </cell>
          <cell r="B4446">
            <v>24</v>
          </cell>
          <cell r="C4446">
            <v>0</v>
          </cell>
          <cell r="D4446" t="str">
            <v>L304</v>
          </cell>
          <cell r="E4446">
            <v>10</v>
          </cell>
          <cell r="F4446">
            <v>10</v>
          </cell>
        </row>
        <row r="4447">
          <cell r="A4447" t="str">
            <v>XBC302</v>
          </cell>
          <cell r="B4447">
            <v>30</v>
          </cell>
          <cell r="C4447">
            <v>0</v>
          </cell>
          <cell r="D4447" t="str">
            <v>L304</v>
          </cell>
          <cell r="E4447">
            <v>0</v>
          </cell>
          <cell r="F4447">
            <v>3</v>
          </cell>
        </row>
        <row r="4448">
          <cell r="A4448" t="str">
            <v>XBC302</v>
          </cell>
          <cell r="B4448">
            <v>42</v>
          </cell>
          <cell r="C4448">
            <v>0</v>
          </cell>
          <cell r="D4448" t="str">
            <v>L304</v>
          </cell>
          <cell r="E4448">
            <v>2</v>
          </cell>
          <cell r="F4448">
            <v>2</v>
          </cell>
        </row>
        <row r="4449">
          <cell r="A4449" t="str">
            <v>XBC302K</v>
          </cell>
          <cell r="B4449">
            <v>30</v>
          </cell>
          <cell r="C4449">
            <v>0</v>
          </cell>
          <cell r="D4449" t="str">
            <v>L304</v>
          </cell>
          <cell r="E4449">
            <v>13</v>
          </cell>
          <cell r="F4449">
            <v>13</v>
          </cell>
        </row>
        <row r="4450">
          <cell r="A4450" t="str">
            <v>XBC302K</v>
          </cell>
          <cell r="B4450">
            <v>36</v>
          </cell>
          <cell r="C4450">
            <v>0</v>
          </cell>
          <cell r="D4450" t="str">
            <v>L304</v>
          </cell>
          <cell r="E4450">
            <v>4</v>
          </cell>
          <cell r="F4450">
            <v>4</v>
          </cell>
        </row>
        <row r="4451">
          <cell r="A4451" t="str">
            <v>XBC302K</v>
          </cell>
          <cell r="B4451">
            <v>42</v>
          </cell>
          <cell r="C4451">
            <v>0</v>
          </cell>
          <cell r="D4451" t="str">
            <v>L304</v>
          </cell>
          <cell r="E4451">
            <v>4</v>
          </cell>
          <cell r="F4451">
            <v>4</v>
          </cell>
        </row>
        <row r="4452">
          <cell r="A4452" t="str">
            <v>XBC302K</v>
          </cell>
          <cell r="B4452">
            <v>48</v>
          </cell>
          <cell r="C4452">
            <v>0</v>
          </cell>
          <cell r="D4452" t="str">
            <v>L304</v>
          </cell>
          <cell r="E4452">
            <v>1</v>
          </cell>
          <cell r="F4452">
            <v>1</v>
          </cell>
        </row>
        <row r="4453">
          <cell r="A4453" t="str">
            <v>XBC601</v>
          </cell>
          <cell r="B4453">
            <v>10</v>
          </cell>
          <cell r="C4453">
            <v>0</v>
          </cell>
          <cell r="D4453" t="str">
            <v>L304</v>
          </cell>
          <cell r="E4453">
            <v>3</v>
          </cell>
          <cell r="F4453">
            <v>3</v>
          </cell>
        </row>
        <row r="4454">
          <cell r="A4454" t="str">
            <v>XBC601</v>
          </cell>
          <cell r="B4454">
            <v>16</v>
          </cell>
          <cell r="C4454">
            <v>0</v>
          </cell>
          <cell r="D4454" t="str">
            <v>L304</v>
          </cell>
          <cell r="E4454">
            <v>0</v>
          </cell>
          <cell r="F4454">
            <v>1</v>
          </cell>
        </row>
        <row r="4455">
          <cell r="A4455" t="str">
            <v>XBC601</v>
          </cell>
          <cell r="B4455">
            <v>20</v>
          </cell>
          <cell r="C4455">
            <v>0</v>
          </cell>
          <cell r="D4455" t="str">
            <v>L304</v>
          </cell>
          <cell r="E4455">
            <v>1</v>
          </cell>
          <cell r="F4455">
            <v>1</v>
          </cell>
        </row>
        <row r="4456">
          <cell r="A4456" t="str">
            <v>XBC601</v>
          </cell>
          <cell r="B4456">
            <v>24</v>
          </cell>
          <cell r="C4456">
            <v>0</v>
          </cell>
          <cell r="D4456" t="str">
            <v>L304</v>
          </cell>
          <cell r="E4456">
            <v>1</v>
          </cell>
          <cell r="F4456">
            <v>1</v>
          </cell>
        </row>
        <row r="4457">
          <cell r="A4457" t="str">
            <v>XBC602K</v>
          </cell>
          <cell r="B4457">
            <v>30</v>
          </cell>
          <cell r="C4457">
            <v>0</v>
          </cell>
          <cell r="D4457" t="str">
            <v>L304</v>
          </cell>
          <cell r="E4457">
            <v>2</v>
          </cell>
          <cell r="F4457">
            <v>2</v>
          </cell>
        </row>
        <row r="4458">
          <cell r="A4458" t="str">
            <v>XBC901</v>
          </cell>
          <cell r="B4458">
            <v>3</v>
          </cell>
          <cell r="C4458">
            <v>0</v>
          </cell>
          <cell r="D4458" t="str">
            <v>L304</v>
          </cell>
          <cell r="E4458">
            <v>1</v>
          </cell>
          <cell r="F4458">
            <v>1</v>
          </cell>
        </row>
        <row r="4459">
          <cell r="A4459" t="str">
            <v>XBC901</v>
          </cell>
          <cell r="B4459">
            <v>4</v>
          </cell>
          <cell r="C4459">
            <v>0</v>
          </cell>
          <cell r="D4459" t="str">
            <v>L304</v>
          </cell>
          <cell r="E4459">
            <v>3</v>
          </cell>
          <cell r="F4459">
            <v>4</v>
          </cell>
        </row>
        <row r="4460">
          <cell r="A4460" t="str">
            <v>XBC901</v>
          </cell>
          <cell r="B4460">
            <v>6</v>
          </cell>
          <cell r="C4460">
            <v>0</v>
          </cell>
          <cell r="D4460" t="str">
            <v>L304</v>
          </cell>
          <cell r="E4460">
            <v>0</v>
          </cell>
          <cell r="F4460">
            <v>2</v>
          </cell>
        </row>
        <row r="4461">
          <cell r="A4461" t="str">
            <v>XBC901</v>
          </cell>
          <cell r="B4461">
            <v>16</v>
          </cell>
          <cell r="C4461">
            <v>0</v>
          </cell>
          <cell r="D4461" t="str">
            <v>L304</v>
          </cell>
          <cell r="E4461">
            <v>1</v>
          </cell>
          <cell r="F4461">
            <v>1</v>
          </cell>
        </row>
        <row r="4462">
          <cell r="A4462" t="str">
            <v>XBC901</v>
          </cell>
          <cell r="B4462">
            <v>20</v>
          </cell>
          <cell r="C4462">
            <v>0</v>
          </cell>
          <cell r="D4462" t="str">
            <v>L304</v>
          </cell>
          <cell r="E4462">
            <v>1</v>
          </cell>
          <cell r="F4462">
            <v>1</v>
          </cell>
        </row>
        <row r="4463">
          <cell r="A4463" t="str">
            <v>XBCA01</v>
          </cell>
          <cell r="B4463">
            <v>1</v>
          </cell>
          <cell r="C4463">
            <v>0</v>
          </cell>
          <cell r="D4463" t="str">
            <v>L304</v>
          </cell>
          <cell r="E4463">
            <v>11</v>
          </cell>
          <cell r="F4463">
            <v>15</v>
          </cell>
        </row>
        <row r="4464">
          <cell r="A4464" t="str">
            <v>XBCA01</v>
          </cell>
          <cell r="B4464">
            <v>2</v>
          </cell>
          <cell r="C4464">
            <v>0</v>
          </cell>
          <cell r="D4464" t="str">
            <v>L304</v>
          </cell>
          <cell r="E4464">
            <v>3</v>
          </cell>
          <cell r="F4464">
            <v>4</v>
          </cell>
        </row>
        <row r="4465">
          <cell r="A4465" t="str">
            <v>XBCD02W</v>
          </cell>
          <cell r="B4465">
            <v>48</v>
          </cell>
          <cell r="C4465">
            <v>0</v>
          </cell>
          <cell r="D4465" t="str">
            <v>L304</v>
          </cell>
          <cell r="E4465">
            <v>4</v>
          </cell>
          <cell r="F4465">
            <v>4</v>
          </cell>
        </row>
        <row r="4466">
          <cell r="A4466" t="str">
            <v>XBS101R</v>
          </cell>
          <cell r="B4466">
            <v>16</v>
          </cell>
          <cell r="C4466">
            <v>0</v>
          </cell>
          <cell r="D4466" t="str">
            <v>L304</v>
          </cell>
          <cell r="E4466">
            <v>2</v>
          </cell>
          <cell r="F4466">
            <v>2</v>
          </cell>
        </row>
        <row r="4467">
          <cell r="A4467" t="str">
            <v>XBS101R</v>
          </cell>
          <cell r="B4467">
            <v>18</v>
          </cell>
          <cell r="C4467">
            <v>0</v>
          </cell>
          <cell r="D4467" t="str">
            <v>L304</v>
          </cell>
          <cell r="E4467">
            <v>3</v>
          </cell>
          <cell r="F4467">
            <v>3</v>
          </cell>
        </row>
        <row r="4468">
          <cell r="A4468" t="str">
            <v>XBS101R</v>
          </cell>
          <cell r="B4468">
            <v>20</v>
          </cell>
          <cell r="C4468">
            <v>0</v>
          </cell>
          <cell r="D4468" t="str">
            <v>L304</v>
          </cell>
          <cell r="E4468">
            <v>4</v>
          </cell>
          <cell r="F4468">
            <v>4</v>
          </cell>
        </row>
        <row r="4469">
          <cell r="A4469" t="str">
            <v>XBS101R</v>
          </cell>
          <cell r="B4469">
            <v>24</v>
          </cell>
          <cell r="C4469">
            <v>0</v>
          </cell>
          <cell r="D4469" t="str">
            <v>L304</v>
          </cell>
          <cell r="E4469">
            <v>6</v>
          </cell>
          <cell r="F4469">
            <v>6</v>
          </cell>
        </row>
        <row r="4470">
          <cell r="A4470" t="str">
            <v>XBS101S</v>
          </cell>
          <cell r="B4470">
            <v>14</v>
          </cell>
          <cell r="C4470">
            <v>0</v>
          </cell>
          <cell r="D4470" t="str">
            <v>L304</v>
          </cell>
          <cell r="E4470">
            <v>1</v>
          </cell>
          <cell r="F4470">
            <v>2</v>
          </cell>
        </row>
        <row r="4471">
          <cell r="A4471" t="str">
            <v>XBS101S</v>
          </cell>
          <cell r="B4471">
            <v>18</v>
          </cell>
          <cell r="C4471">
            <v>0</v>
          </cell>
          <cell r="D4471" t="str">
            <v>L304</v>
          </cell>
          <cell r="E4471">
            <v>1</v>
          </cell>
          <cell r="F4471">
            <v>1</v>
          </cell>
        </row>
        <row r="4472">
          <cell r="A4472" t="str">
            <v>XBS101S</v>
          </cell>
          <cell r="B4472">
            <v>20</v>
          </cell>
          <cell r="C4472">
            <v>0</v>
          </cell>
          <cell r="D4472" t="str">
            <v>L304</v>
          </cell>
          <cell r="E4472">
            <v>1</v>
          </cell>
          <cell r="F4472">
            <v>3</v>
          </cell>
        </row>
        <row r="4473">
          <cell r="A4473" t="str">
            <v>XBS101S</v>
          </cell>
          <cell r="B4473">
            <v>24</v>
          </cell>
          <cell r="C4473">
            <v>0</v>
          </cell>
          <cell r="D4473" t="str">
            <v>L304</v>
          </cell>
          <cell r="E4473">
            <v>1</v>
          </cell>
          <cell r="F4473">
            <v>1</v>
          </cell>
        </row>
        <row r="4474">
          <cell r="A4474" t="str">
            <v>XBS102R</v>
          </cell>
          <cell r="B4474">
            <v>26</v>
          </cell>
          <cell r="C4474">
            <v>0</v>
          </cell>
          <cell r="D4474" t="str">
            <v>L304</v>
          </cell>
          <cell r="E4474">
            <v>0</v>
          </cell>
          <cell r="F4474">
            <v>1</v>
          </cell>
        </row>
        <row r="4475">
          <cell r="A4475" t="str">
            <v>XBS102R</v>
          </cell>
          <cell r="B4475">
            <v>48</v>
          </cell>
          <cell r="C4475">
            <v>0</v>
          </cell>
          <cell r="D4475" t="str">
            <v>L304</v>
          </cell>
          <cell r="E4475">
            <v>1</v>
          </cell>
          <cell r="F4475">
            <v>1</v>
          </cell>
        </row>
        <row r="4476">
          <cell r="A4476" t="str">
            <v>XBS102RK</v>
          </cell>
          <cell r="B4476">
            <v>30</v>
          </cell>
          <cell r="C4476">
            <v>0</v>
          </cell>
          <cell r="D4476" t="str">
            <v>L304</v>
          </cell>
          <cell r="E4476">
            <v>7</v>
          </cell>
          <cell r="F4476">
            <v>7</v>
          </cell>
        </row>
        <row r="4477">
          <cell r="A4477" t="str">
            <v>XBS102RK</v>
          </cell>
          <cell r="B4477">
            <v>36</v>
          </cell>
          <cell r="C4477">
            <v>0</v>
          </cell>
          <cell r="D4477" t="str">
            <v>L304</v>
          </cell>
          <cell r="E4477">
            <v>3</v>
          </cell>
          <cell r="F4477">
            <v>3</v>
          </cell>
        </row>
        <row r="4478">
          <cell r="A4478" t="str">
            <v>XBS102RK</v>
          </cell>
          <cell r="B4478">
            <v>42</v>
          </cell>
          <cell r="C4478">
            <v>0</v>
          </cell>
          <cell r="D4478" t="str">
            <v>L304</v>
          </cell>
          <cell r="E4478">
            <v>1</v>
          </cell>
          <cell r="F4478">
            <v>1</v>
          </cell>
        </row>
        <row r="4479">
          <cell r="A4479" t="str">
            <v>XBS102RK</v>
          </cell>
          <cell r="B4479">
            <v>48</v>
          </cell>
          <cell r="C4479">
            <v>0</v>
          </cell>
          <cell r="D4479" t="str">
            <v>L304</v>
          </cell>
          <cell r="E4479">
            <v>3</v>
          </cell>
          <cell r="F4479">
            <v>3</v>
          </cell>
        </row>
        <row r="4480">
          <cell r="A4480" t="str">
            <v>XBS102RK</v>
          </cell>
          <cell r="B4480">
            <v>54</v>
          </cell>
          <cell r="C4480">
            <v>0</v>
          </cell>
          <cell r="D4480" t="str">
            <v>L304</v>
          </cell>
          <cell r="E4480">
            <v>2</v>
          </cell>
          <cell r="F4480">
            <v>2</v>
          </cell>
        </row>
        <row r="4481">
          <cell r="A4481" t="str">
            <v>XBS102RK</v>
          </cell>
          <cell r="B4481">
            <v>60</v>
          </cell>
          <cell r="C4481">
            <v>0</v>
          </cell>
          <cell r="D4481" t="str">
            <v>L304</v>
          </cell>
          <cell r="E4481">
            <v>1</v>
          </cell>
          <cell r="F4481">
            <v>1</v>
          </cell>
        </row>
        <row r="4482">
          <cell r="A4482" t="str">
            <v>XBS104R</v>
          </cell>
          <cell r="B4482">
            <v>66</v>
          </cell>
          <cell r="C4482">
            <v>0</v>
          </cell>
          <cell r="D4482" t="str">
            <v>L304</v>
          </cell>
          <cell r="E4482">
            <v>3</v>
          </cell>
          <cell r="F4482">
            <v>3</v>
          </cell>
        </row>
        <row r="4483">
          <cell r="A4483" t="str">
            <v>XBS301R</v>
          </cell>
          <cell r="B4483">
            <v>12</v>
          </cell>
          <cell r="C4483">
            <v>0</v>
          </cell>
          <cell r="D4483" t="str">
            <v>L304</v>
          </cell>
          <cell r="E4483">
            <v>2</v>
          </cell>
          <cell r="F4483">
            <v>2</v>
          </cell>
        </row>
        <row r="4484">
          <cell r="A4484" t="str">
            <v>XBS301R</v>
          </cell>
          <cell r="B4484">
            <v>14</v>
          </cell>
          <cell r="C4484">
            <v>0</v>
          </cell>
          <cell r="D4484" t="str">
            <v>L304</v>
          </cell>
          <cell r="E4484">
            <v>0</v>
          </cell>
          <cell r="F4484">
            <v>2</v>
          </cell>
        </row>
        <row r="4485">
          <cell r="A4485" t="str">
            <v>XBS301R</v>
          </cell>
          <cell r="B4485">
            <v>24</v>
          </cell>
          <cell r="C4485">
            <v>0</v>
          </cell>
          <cell r="D4485" t="str">
            <v>L304</v>
          </cell>
          <cell r="E4485">
            <v>7</v>
          </cell>
          <cell r="F4485">
            <v>8</v>
          </cell>
        </row>
        <row r="4486">
          <cell r="A4486" t="str">
            <v>XBS301S</v>
          </cell>
          <cell r="B4486">
            <v>12</v>
          </cell>
          <cell r="C4486">
            <v>0</v>
          </cell>
          <cell r="D4486" t="str">
            <v>L304</v>
          </cell>
          <cell r="E4486">
            <v>1</v>
          </cell>
          <cell r="F4486">
            <v>1</v>
          </cell>
        </row>
        <row r="4487">
          <cell r="A4487" t="str">
            <v>XBS301S</v>
          </cell>
          <cell r="B4487">
            <v>14</v>
          </cell>
          <cell r="C4487">
            <v>0</v>
          </cell>
          <cell r="D4487" t="str">
            <v>L304</v>
          </cell>
          <cell r="E4487">
            <v>1</v>
          </cell>
          <cell r="F4487">
            <v>1</v>
          </cell>
        </row>
        <row r="4488">
          <cell r="A4488" t="str">
            <v>XBS301S</v>
          </cell>
          <cell r="B4488">
            <v>16</v>
          </cell>
          <cell r="C4488">
            <v>0</v>
          </cell>
          <cell r="D4488" t="str">
            <v>L304</v>
          </cell>
          <cell r="E4488">
            <v>1</v>
          </cell>
          <cell r="F4488">
            <v>1</v>
          </cell>
        </row>
        <row r="4489">
          <cell r="A4489" t="str">
            <v>XBS301S</v>
          </cell>
          <cell r="B4489">
            <v>24</v>
          </cell>
          <cell r="C4489">
            <v>0</v>
          </cell>
          <cell r="D4489" t="str">
            <v>L304</v>
          </cell>
          <cell r="E4489">
            <v>15</v>
          </cell>
          <cell r="F4489">
            <v>15</v>
          </cell>
        </row>
        <row r="4490">
          <cell r="A4490" t="str">
            <v>XBS301SK</v>
          </cell>
          <cell r="B4490">
            <v>30</v>
          </cell>
          <cell r="C4490">
            <v>0</v>
          </cell>
          <cell r="D4490" t="str">
            <v>L304</v>
          </cell>
          <cell r="E4490">
            <v>11</v>
          </cell>
          <cell r="F4490">
            <v>11</v>
          </cell>
        </row>
        <row r="4491">
          <cell r="A4491" t="str">
            <v>XBS601</v>
          </cell>
          <cell r="B4491">
            <v>8</v>
          </cell>
          <cell r="C4491">
            <v>0</v>
          </cell>
          <cell r="D4491" t="str">
            <v>L304</v>
          </cell>
          <cell r="E4491">
            <v>2</v>
          </cell>
          <cell r="F4491">
            <v>2</v>
          </cell>
        </row>
        <row r="4492">
          <cell r="A4492" t="str">
            <v>XBS601</v>
          </cell>
          <cell r="B4492">
            <v>10</v>
          </cell>
          <cell r="C4492">
            <v>0</v>
          </cell>
          <cell r="D4492" t="str">
            <v>L304</v>
          </cell>
          <cell r="E4492">
            <v>5</v>
          </cell>
          <cell r="F4492">
            <v>5</v>
          </cell>
        </row>
        <row r="4493">
          <cell r="A4493" t="str">
            <v>XBS601</v>
          </cell>
          <cell r="B4493">
            <v>24</v>
          </cell>
          <cell r="C4493">
            <v>0</v>
          </cell>
          <cell r="D4493" t="str">
            <v>L304</v>
          </cell>
          <cell r="E4493">
            <v>7</v>
          </cell>
          <cell r="F4493">
            <v>8</v>
          </cell>
        </row>
        <row r="4494">
          <cell r="A4494" t="str">
            <v>XBS601R</v>
          </cell>
          <cell r="B4494">
            <v>10</v>
          </cell>
          <cell r="C4494">
            <v>0</v>
          </cell>
          <cell r="D4494" t="str">
            <v>L304</v>
          </cell>
          <cell r="E4494">
            <v>1</v>
          </cell>
          <cell r="F4494">
            <v>1</v>
          </cell>
        </row>
        <row r="4495">
          <cell r="A4495" t="str">
            <v>XBS601R</v>
          </cell>
          <cell r="B4495">
            <v>12</v>
          </cell>
          <cell r="C4495">
            <v>0</v>
          </cell>
          <cell r="D4495" t="str">
            <v>L304</v>
          </cell>
          <cell r="E4495">
            <v>2</v>
          </cell>
          <cell r="F4495">
            <v>2</v>
          </cell>
        </row>
        <row r="4496">
          <cell r="A4496" t="str">
            <v>XBS601R</v>
          </cell>
          <cell r="B4496">
            <v>14</v>
          </cell>
          <cell r="C4496">
            <v>0</v>
          </cell>
          <cell r="D4496" t="str">
            <v>L304</v>
          </cell>
          <cell r="E4496">
            <v>1</v>
          </cell>
          <cell r="F4496">
            <v>1</v>
          </cell>
        </row>
        <row r="4497">
          <cell r="A4497" t="str">
            <v>XBS601R</v>
          </cell>
          <cell r="B4497">
            <v>18</v>
          </cell>
          <cell r="C4497">
            <v>0</v>
          </cell>
          <cell r="D4497" t="str">
            <v>L304</v>
          </cell>
          <cell r="E4497">
            <v>1</v>
          </cell>
          <cell r="F4497">
            <v>2</v>
          </cell>
        </row>
        <row r="4498">
          <cell r="A4498" t="str">
            <v>XBS601R</v>
          </cell>
          <cell r="B4498">
            <v>20</v>
          </cell>
          <cell r="C4498">
            <v>0</v>
          </cell>
          <cell r="D4498" t="str">
            <v>L304</v>
          </cell>
          <cell r="E4498">
            <v>1</v>
          </cell>
          <cell r="F4498">
            <v>1</v>
          </cell>
        </row>
        <row r="4499">
          <cell r="A4499" t="str">
            <v>XBS601R</v>
          </cell>
          <cell r="B4499">
            <v>24</v>
          </cell>
          <cell r="C4499">
            <v>0</v>
          </cell>
          <cell r="D4499" t="str">
            <v>L304</v>
          </cell>
          <cell r="E4499">
            <v>3</v>
          </cell>
          <cell r="F4499">
            <v>3</v>
          </cell>
        </row>
        <row r="4500">
          <cell r="A4500" t="str">
            <v>XBS602</v>
          </cell>
          <cell r="B4500">
            <v>36</v>
          </cell>
          <cell r="C4500">
            <v>0</v>
          </cell>
          <cell r="D4500" t="str">
            <v>L304</v>
          </cell>
          <cell r="E4500">
            <v>1</v>
          </cell>
          <cell r="F4500">
            <v>1</v>
          </cell>
        </row>
        <row r="4501">
          <cell r="A4501" t="str">
            <v>XBS602K</v>
          </cell>
          <cell r="B4501">
            <v>30</v>
          </cell>
          <cell r="C4501">
            <v>0</v>
          </cell>
          <cell r="D4501" t="str">
            <v>L304</v>
          </cell>
          <cell r="E4501">
            <v>2</v>
          </cell>
          <cell r="F4501">
            <v>2</v>
          </cell>
        </row>
        <row r="4502">
          <cell r="A4502" t="str">
            <v>XC&amp;WTAPE</v>
          </cell>
          <cell r="B4502">
            <v>36</v>
          </cell>
          <cell r="C4502">
            <v>0</v>
          </cell>
          <cell r="D4502" t="str">
            <v>L714</v>
          </cell>
          <cell r="E4502">
            <v>0</v>
          </cell>
          <cell r="F4502">
            <v>10</v>
          </cell>
        </row>
        <row r="4503">
          <cell r="A4503" t="str">
            <v>XC&amp;WTAPE</v>
          </cell>
          <cell r="B4503">
            <v>48</v>
          </cell>
          <cell r="C4503">
            <v>0</v>
          </cell>
          <cell r="D4503" t="str">
            <v>L714</v>
          </cell>
          <cell r="E4503">
            <v>0</v>
          </cell>
          <cell r="F4503">
            <v>106</v>
          </cell>
        </row>
        <row r="4504">
          <cell r="A4504" t="str">
            <v>XC&amp;WTAPE</v>
          </cell>
          <cell r="B4504">
            <v>60</v>
          </cell>
          <cell r="C4504">
            <v>0</v>
          </cell>
          <cell r="D4504" t="str">
            <v>L714</v>
          </cell>
          <cell r="E4504">
            <v>0</v>
          </cell>
          <cell r="F4504">
            <v>168</v>
          </cell>
        </row>
        <row r="4505">
          <cell r="A4505" t="str">
            <v>XC&amp;WTAPE</v>
          </cell>
          <cell r="B4505">
            <v>66</v>
          </cell>
          <cell r="C4505">
            <v>0</v>
          </cell>
          <cell r="D4505" t="str">
            <v>L714</v>
          </cell>
          <cell r="E4505">
            <v>0</v>
          </cell>
          <cell r="F4505">
            <v>46</v>
          </cell>
        </row>
        <row r="4506">
          <cell r="A4506" t="str">
            <v>XC&amp;WTAPE</v>
          </cell>
          <cell r="B4506">
            <v>72</v>
          </cell>
          <cell r="C4506">
            <v>0</v>
          </cell>
          <cell r="D4506" t="str">
            <v>L714</v>
          </cell>
          <cell r="E4506">
            <v>0</v>
          </cell>
          <cell r="F4506">
            <v>78</v>
          </cell>
        </row>
        <row r="4507">
          <cell r="A4507" t="str">
            <v>XCC109</v>
          </cell>
          <cell r="B4507">
            <v>24</v>
          </cell>
          <cell r="C4507">
            <v>0</v>
          </cell>
          <cell r="D4507" t="str">
            <v>L304</v>
          </cell>
          <cell r="E4507">
            <v>0</v>
          </cell>
          <cell r="F4507">
            <v>4</v>
          </cell>
        </row>
        <row r="4508">
          <cell r="A4508" t="str">
            <v>XFS001</v>
          </cell>
          <cell r="B4508">
            <v>1.5</v>
          </cell>
          <cell r="C4508">
            <v>0</v>
          </cell>
          <cell r="D4508" t="str">
            <v>L709</v>
          </cell>
          <cell r="E4508">
            <v>0</v>
          </cell>
          <cell r="F4508">
            <v>7</v>
          </cell>
        </row>
        <row r="4509">
          <cell r="A4509" t="str">
            <v>XFSPRD1</v>
          </cell>
          <cell r="B4509">
            <v>0</v>
          </cell>
          <cell r="C4509">
            <v>0</v>
          </cell>
          <cell r="D4509" t="str">
            <v>L900</v>
          </cell>
          <cell r="E4509">
            <v>0</v>
          </cell>
          <cell r="F4509">
            <v>9</v>
          </cell>
        </row>
        <row r="4510">
          <cell r="A4510" t="str">
            <v>XGC001P</v>
          </cell>
          <cell r="B4510">
            <v>0.75</v>
          </cell>
          <cell r="C4510">
            <v>0</v>
          </cell>
          <cell r="D4510" t="str">
            <v>L708</v>
          </cell>
          <cell r="E4510">
            <v>0</v>
          </cell>
          <cell r="F4510">
            <v>54</v>
          </cell>
        </row>
        <row r="4511">
          <cell r="A4511" t="str">
            <v>XGC001P</v>
          </cell>
          <cell r="B4511">
            <v>2</v>
          </cell>
          <cell r="C4511">
            <v>0</v>
          </cell>
          <cell r="D4511" t="str">
            <v>L708</v>
          </cell>
          <cell r="E4511">
            <v>0</v>
          </cell>
          <cell r="F4511">
            <v>4</v>
          </cell>
        </row>
        <row r="4512">
          <cell r="A4512" t="str">
            <v>XGC001V</v>
          </cell>
          <cell r="B4512">
            <v>0.75</v>
          </cell>
          <cell r="C4512">
            <v>0</v>
          </cell>
          <cell r="D4512" t="str">
            <v>L708</v>
          </cell>
          <cell r="E4512">
            <v>112</v>
          </cell>
          <cell r="F4512">
            <v>112</v>
          </cell>
        </row>
        <row r="4513">
          <cell r="A4513" t="str">
            <v>XGC001V</v>
          </cell>
          <cell r="B4513">
            <v>1</v>
          </cell>
          <cell r="C4513">
            <v>0</v>
          </cell>
          <cell r="D4513" t="str">
            <v>L708</v>
          </cell>
          <cell r="E4513">
            <v>109</v>
          </cell>
          <cell r="F4513">
            <v>108</v>
          </cell>
        </row>
        <row r="4514">
          <cell r="A4514" t="str">
            <v>XGC001V</v>
          </cell>
          <cell r="B4514">
            <v>1.5</v>
          </cell>
          <cell r="C4514">
            <v>0</v>
          </cell>
          <cell r="D4514" t="str">
            <v>L708</v>
          </cell>
          <cell r="E4514">
            <v>10</v>
          </cell>
          <cell r="F4514">
            <v>40</v>
          </cell>
        </row>
        <row r="4515">
          <cell r="A4515" t="str">
            <v>XGC001V</v>
          </cell>
          <cell r="B4515">
            <v>2</v>
          </cell>
          <cell r="C4515">
            <v>0</v>
          </cell>
          <cell r="D4515" t="str">
            <v>L708</v>
          </cell>
          <cell r="E4515">
            <v>1</v>
          </cell>
          <cell r="F4515">
            <v>1</v>
          </cell>
        </row>
        <row r="4516">
          <cell r="A4516" t="str">
            <v>XGC002</v>
          </cell>
          <cell r="B4516">
            <v>1</v>
          </cell>
          <cell r="C4516">
            <v>0</v>
          </cell>
          <cell r="D4516" t="str">
            <v>L708</v>
          </cell>
          <cell r="E4516">
            <v>0</v>
          </cell>
          <cell r="F4516">
            <v>40</v>
          </cell>
        </row>
        <row r="4517">
          <cell r="A4517" t="str">
            <v>XGC003</v>
          </cell>
          <cell r="B4517">
            <v>1</v>
          </cell>
          <cell r="C4517">
            <v>0</v>
          </cell>
          <cell r="D4517" t="str">
            <v>L708</v>
          </cell>
          <cell r="E4517">
            <v>0</v>
          </cell>
          <cell r="F4517">
            <v>35</v>
          </cell>
        </row>
        <row r="4518">
          <cell r="A4518" t="str">
            <v>XGC003</v>
          </cell>
          <cell r="B4518">
            <v>1.5</v>
          </cell>
          <cell r="C4518">
            <v>0</v>
          </cell>
          <cell r="D4518" t="str">
            <v>L708</v>
          </cell>
          <cell r="E4518">
            <v>0</v>
          </cell>
          <cell r="F4518">
            <v>9</v>
          </cell>
        </row>
        <row r="4519">
          <cell r="A4519" t="str">
            <v>XGC004</v>
          </cell>
          <cell r="B4519">
            <v>0.75</v>
          </cell>
          <cell r="C4519">
            <v>0</v>
          </cell>
          <cell r="D4519" t="str">
            <v>L708</v>
          </cell>
          <cell r="E4519">
            <v>0</v>
          </cell>
          <cell r="F4519">
            <v>45</v>
          </cell>
        </row>
        <row r="4520">
          <cell r="A4520" t="str">
            <v>XGC005</v>
          </cell>
          <cell r="B4520">
            <v>0.75</v>
          </cell>
          <cell r="C4520">
            <v>0</v>
          </cell>
          <cell r="D4520" t="str">
            <v>L708</v>
          </cell>
          <cell r="E4520">
            <v>0</v>
          </cell>
          <cell r="F4520">
            <v>40</v>
          </cell>
        </row>
        <row r="4521">
          <cell r="A4521" t="str">
            <v>XNS0010</v>
          </cell>
          <cell r="B4521">
            <v>1</v>
          </cell>
          <cell r="C4521">
            <v>0</v>
          </cell>
          <cell r="D4521" t="str">
            <v>L715</v>
          </cell>
          <cell r="E4521">
            <v>0</v>
          </cell>
          <cell r="F4521">
            <v>1</v>
          </cell>
        </row>
        <row r="4522">
          <cell r="A4522" t="str">
            <v>XNS005</v>
          </cell>
          <cell r="B4522">
            <v>3</v>
          </cell>
          <cell r="C4522">
            <v>0</v>
          </cell>
          <cell r="D4522" t="str">
            <v>L715</v>
          </cell>
          <cell r="E4522">
            <v>0</v>
          </cell>
          <cell r="F4522">
            <v>3</v>
          </cell>
        </row>
        <row r="4523">
          <cell r="A4523" t="str">
            <v>XNS006</v>
          </cell>
          <cell r="B4523">
            <v>6</v>
          </cell>
          <cell r="C4523">
            <v>0</v>
          </cell>
          <cell r="D4523" t="str">
            <v>L715</v>
          </cell>
          <cell r="E4523">
            <v>0</v>
          </cell>
          <cell r="F4523">
            <v>3</v>
          </cell>
        </row>
        <row r="4524">
          <cell r="A4524" t="str">
            <v>XNS007</v>
          </cell>
          <cell r="B4524">
            <v>1.5</v>
          </cell>
          <cell r="C4524">
            <v>0</v>
          </cell>
          <cell r="D4524" t="str">
            <v>L715</v>
          </cell>
          <cell r="E4524">
            <v>0</v>
          </cell>
          <cell r="F4524">
            <v>1</v>
          </cell>
        </row>
        <row r="4525">
          <cell r="A4525" t="str">
            <v>XNS008</v>
          </cell>
          <cell r="B4525">
            <v>4</v>
          </cell>
          <cell r="C4525">
            <v>0</v>
          </cell>
          <cell r="D4525" t="str">
            <v>L715</v>
          </cell>
          <cell r="E4525">
            <v>0</v>
          </cell>
          <cell r="F4525">
            <v>1</v>
          </cell>
        </row>
        <row r="4526">
          <cell r="A4526" t="str">
            <v>XNS009</v>
          </cell>
          <cell r="B4526">
            <v>0.5</v>
          </cell>
          <cell r="C4526">
            <v>0</v>
          </cell>
          <cell r="D4526" t="str">
            <v>L715</v>
          </cell>
          <cell r="E4526">
            <v>0</v>
          </cell>
          <cell r="F4526">
            <v>1</v>
          </cell>
        </row>
        <row r="4527">
          <cell r="A4527" t="str">
            <v>XTC101</v>
          </cell>
          <cell r="B4527">
            <v>0.75</v>
          </cell>
          <cell r="C4527">
            <v>0</v>
          </cell>
          <cell r="D4527" t="str">
            <v>L702</v>
          </cell>
          <cell r="E4527">
            <v>32</v>
          </cell>
          <cell r="F4527">
            <v>2</v>
          </cell>
        </row>
        <row r="4528">
          <cell r="A4528" t="str">
            <v>XTC102</v>
          </cell>
          <cell r="B4528">
            <v>0.5</v>
          </cell>
          <cell r="C4528">
            <v>0</v>
          </cell>
          <cell r="D4528" t="str">
            <v>L702</v>
          </cell>
          <cell r="E4528">
            <v>43</v>
          </cell>
          <cell r="F4528">
            <v>4</v>
          </cell>
        </row>
        <row r="4529">
          <cell r="A4529" t="str">
            <v>XTC103</v>
          </cell>
          <cell r="B4529">
            <v>0.5</v>
          </cell>
          <cell r="C4529">
            <v>0</v>
          </cell>
          <cell r="D4529" t="str">
            <v>L702</v>
          </cell>
          <cell r="E4529">
            <v>0</v>
          </cell>
          <cell r="F4529">
            <v>3</v>
          </cell>
        </row>
        <row r="4530">
          <cell r="A4530" t="str">
            <v>XTC301</v>
          </cell>
          <cell r="B4530">
            <v>0.75</v>
          </cell>
          <cell r="C4530">
            <v>0</v>
          </cell>
          <cell r="D4530" t="str">
            <v>L702</v>
          </cell>
          <cell r="E4530">
            <v>36</v>
          </cell>
          <cell r="F4530">
            <v>3</v>
          </cell>
        </row>
        <row r="4531">
          <cell r="A4531" t="str">
            <v>XTC302</v>
          </cell>
          <cell r="B4531">
            <v>0.5</v>
          </cell>
          <cell r="C4531">
            <v>0</v>
          </cell>
          <cell r="D4531" t="str">
            <v>L702</v>
          </cell>
          <cell r="E4531">
            <v>3</v>
          </cell>
          <cell r="F4531">
            <v>0</v>
          </cell>
        </row>
        <row r="4532">
          <cell r="A4532" t="str">
            <v>XTC602</v>
          </cell>
          <cell r="B4532">
            <v>1</v>
          </cell>
          <cell r="C4532">
            <v>0</v>
          </cell>
          <cell r="D4532" t="str">
            <v>L702</v>
          </cell>
          <cell r="E4532">
            <v>18</v>
          </cell>
          <cell r="F4532">
            <v>1</v>
          </cell>
        </row>
        <row r="4533">
          <cell r="A4533" t="str">
            <v>XTJE01</v>
          </cell>
          <cell r="B4533">
            <v>1</v>
          </cell>
          <cell r="C4533">
            <v>0</v>
          </cell>
          <cell r="D4533" t="str">
            <v>L702</v>
          </cell>
          <cell r="E4533">
            <v>0</v>
          </cell>
          <cell r="F4533">
            <v>1</v>
          </cell>
        </row>
        <row r="4534">
          <cell r="A4534" t="str">
            <v>XTJE02</v>
          </cell>
          <cell r="B4534">
            <v>1</v>
          </cell>
          <cell r="C4534">
            <v>0</v>
          </cell>
          <cell r="D4534" t="str">
            <v>L702</v>
          </cell>
          <cell r="E4534">
            <v>0</v>
          </cell>
          <cell r="F4534">
            <v>1</v>
          </cell>
        </row>
        <row r="4535">
          <cell r="A4535" t="str">
            <v>XTS101</v>
          </cell>
          <cell r="B4535">
            <v>0.5</v>
          </cell>
          <cell r="C4535">
            <v>0</v>
          </cell>
          <cell r="D4535" t="str">
            <v>L702</v>
          </cell>
          <cell r="E4535">
            <v>3</v>
          </cell>
          <cell r="F4535">
            <v>1</v>
          </cell>
        </row>
        <row r="4536">
          <cell r="A4536" t="str">
            <v>XUC151</v>
          </cell>
          <cell r="B4536">
            <v>8</v>
          </cell>
          <cell r="C4536">
            <v>0</v>
          </cell>
          <cell r="D4536" t="str">
            <v>L701</v>
          </cell>
          <cell r="E4536">
            <v>2</v>
          </cell>
          <cell r="F4536">
            <v>0</v>
          </cell>
        </row>
        <row r="4537">
          <cell r="A4537" t="str">
            <v>XUC151</v>
          </cell>
          <cell r="B4537">
            <v>10</v>
          </cell>
          <cell r="C4537">
            <v>0</v>
          </cell>
          <cell r="D4537" t="str">
            <v>L701</v>
          </cell>
          <cell r="E4537">
            <v>6</v>
          </cell>
          <cell r="F4537">
            <v>0</v>
          </cell>
        </row>
        <row r="4538">
          <cell r="A4538" t="str">
            <v>XUC151</v>
          </cell>
          <cell r="B4538">
            <v>12</v>
          </cell>
          <cell r="C4538">
            <v>0</v>
          </cell>
          <cell r="D4538" t="str">
            <v>L701</v>
          </cell>
          <cell r="E4538">
            <v>2</v>
          </cell>
          <cell r="F4538">
            <v>0</v>
          </cell>
        </row>
        <row r="4539">
          <cell r="A4539" t="str">
            <v>XUC153</v>
          </cell>
          <cell r="B4539">
            <v>30</v>
          </cell>
          <cell r="C4539">
            <v>0</v>
          </cell>
          <cell r="D4539" t="str">
            <v>L701</v>
          </cell>
          <cell r="E4539">
            <v>2</v>
          </cell>
          <cell r="F4539">
            <v>0</v>
          </cell>
        </row>
        <row r="4540">
          <cell r="A4540" t="str">
            <v>XUC171</v>
          </cell>
          <cell r="B4540">
            <v>8</v>
          </cell>
          <cell r="C4540">
            <v>0</v>
          </cell>
          <cell r="D4540" t="str">
            <v>L701</v>
          </cell>
          <cell r="E4540">
            <v>0</v>
          </cell>
          <cell r="F4540">
            <v>2</v>
          </cell>
        </row>
        <row r="4541">
          <cell r="A4541" t="str">
            <v>XUC171</v>
          </cell>
          <cell r="B4541">
            <v>10</v>
          </cell>
          <cell r="C4541">
            <v>0</v>
          </cell>
          <cell r="D4541" t="str">
            <v>L701</v>
          </cell>
          <cell r="E4541">
            <v>0</v>
          </cell>
          <cell r="F4541">
            <v>6</v>
          </cell>
        </row>
        <row r="4542">
          <cell r="A4542" t="str">
            <v>XUC171</v>
          </cell>
          <cell r="B4542">
            <v>12</v>
          </cell>
          <cell r="C4542">
            <v>0</v>
          </cell>
          <cell r="D4542" t="str">
            <v>L701</v>
          </cell>
          <cell r="E4542">
            <v>0</v>
          </cell>
          <cell r="F4542">
            <v>2</v>
          </cell>
        </row>
        <row r="4543">
          <cell r="A4543" t="str">
            <v>XUC172</v>
          </cell>
          <cell r="B4543">
            <v>30</v>
          </cell>
          <cell r="C4543">
            <v>0</v>
          </cell>
          <cell r="D4543" t="str">
            <v>L701</v>
          </cell>
          <cell r="E4543">
            <v>0</v>
          </cell>
          <cell r="F4543">
            <v>2</v>
          </cell>
        </row>
        <row r="4544">
          <cell r="A4544" t="str">
            <v>XUC634</v>
          </cell>
          <cell r="B4544">
            <v>24</v>
          </cell>
          <cell r="C4544">
            <v>0</v>
          </cell>
          <cell r="D4544" t="str">
            <v>L701</v>
          </cell>
          <cell r="E4544">
            <v>2</v>
          </cell>
          <cell r="F4544">
            <v>0</v>
          </cell>
        </row>
        <row r="4545">
          <cell r="A4545" t="str">
            <v>XUC644</v>
          </cell>
          <cell r="B4545">
            <v>20</v>
          </cell>
          <cell r="C4545">
            <v>0</v>
          </cell>
          <cell r="D4545" t="str">
            <v>L701</v>
          </cell>
          <cell r="E4545">
            <v>0</v>
          </cell>
          <cell r="F4545">
            <v>3</v>
          </cell>
        </row>
        <row r="4546">
          <cell r="A4546" t="str">
            <v>XUC644</v>
          </cell>
          <cell r="B4546">
            <v>24</v>
          </cell>
          <cell r="C4546">
            <v>0</v>
          </cell>
          <cell r="D4546" t="str">
            <v>L701</v>
          </cell>
          <cell r="E4546">
            <v>0</v>
          </cell>
          <cell r="F4546">
            <v>2</v>
          </cell>
        </row>
        <row r="4547">
          <cell r="A4547" t="str">
            <v>XUC664</v>
          </cell>
          <cell r="B4547">
            <v>20</v>
          </cell>
          <cell r="C4547">
            <v>0</v>
          </cell>
          <cell r="D4547" t="str">
            <v>L701</v>
          </cell>
          <cell r="E4547">
            <v>3</v>
          </cell>
          <cell r="F4547">
            <v>0</v>
          </cell>
        </row>
        <row r="4548">
          <cell r="A4548" t="str">
            <v>XWC101</v>
          </cell>
          <cell r="B4548">
            <v>6</v>
          </cell>
          <cell r="C4548">
            <v>0</v>
          </cell>
          <cell r="D4548" t="str">
            <v>L701</v>
          </cell>
          <cell r="E4548">
            <v>2</v>
          </cell>
          <cell r="F4548">
            <v>4</v>
          </cell>
        </row>
        <row r="4549">
          <cell r="A4549" t="str">
            <v>XWC101</v>
          </cell>
          <cell r="B4549">
            <v>10</v>
          </cell>
          <cell r="C4549">
            <v>0</v>
          </cell>
          <cell r="D4549" t="str">
            <v>L701</v>
          </cell>
          <cell r="E4549">
            <v>4</v>
          </cell>
          <cell r="F4549">
            <v>4</v>
          </cell>
        </row>
        <row r="4550">
          <cell r="A4550" t="str">
            <v>XWC101</v>
          </cell>
          <cell r="B4550">
            <v>24</v>
          </cell>
          <cell r="C4550">
            <v>0</v>
          </cell>
          <cell r="D4550" t="str">
            <v>L701</v>
          </cell>
          <cell r="E4550">
            <v>0</v>
          </cell>
          <cell r="F4550">
            <v>1</v>
          </cell>
        </row>
        <row r="4551">
          <cell r="A4551" t="str">
            <v>XWC103</v>
          </cell>
          <cell r="B4551">
            <v>6</v>
          </cell>
          <cell r="C4551">
            <v>0</v>
          </cell>
          <cell r="D4551" t="str">
            <v>L701</v>
          </cell>
          <cell r="E4551">
            <v>2</v>
          </cell>
          <cell r="F4551">
            <v>2</v>
          </cell>
        </row>
        <row r="4552">
          <cell r="A4552" t="str">
            <v>XWC601</v>
          </cell>
          <cell r="B4552">
            <v>4</v>
          </cell>
          <cell r="C4552">
            <v>0</v>
          </cell>
          <cell r="D4552" t="str">
            <v>L701</v>
          </cell>
          <cell r="E4552">
            <v>0</v>
          </cell>
          <cell r="F4552">
            <v>2</v>
          </cell>
        </row>
        <row r="4553">
          <cell r="A4553" t="str">
            <v>XWC601</v>
          </cell>
          <cell r="B4553">
            <v>6</v>
          </cell>
          <cell r="C4553">
            <v>0</v>
          </cell>
          <cell r="D4553" t="str">
            <v>L701</v>
          </cell>
          <cell r="E4553">
            <v>0</v>
          </cell>
          <cell r="F4553">
            <v>2</v>
          </cell>
        </row>
        <row r="4554">
          <cell r="A4554" t="str">
            <v>XWC601</v>
          </cell>
          <cell r="B4554">
            <v>8</v>
          </cell>
          <cell r="C4554">
            <v>0</v>
          </cell>
          <cell r="D4554" t="str">
            <v>L701</v>
          </cell>
          <cell r="E4554">
            <v>3</v>
          </cell>
          <cell r="F4554">
            <v>5</v>
          </cell>
        </row>
        <row r="4555">
          <cell r="A4555" t="str">
            <v>XWC602</v>
          </cell>
          <cell r="B4555">
            <v>8</v>
          </cell>
          <cell r="C4555">
            <v>0</v>
          </cell>
          <cell r="D4555" t="str">
            <v>L701</v>
          </cell>
          <cell r="E4555">
            <v>1</v>
          </cell>
          <cell r="F4555">
            <v>1</v>
          </cell>
        </row>
        <row r="4556">
          <cell r="A4556" t="str">
            <v>XWS101</v>
          </cell>
          <cell r="B4556">
            <v>6</v>
          </cell>
          <cell r="C4556">
            <v>0</v>
          </cell>
          <cell r="D4556" t="str">
            <v>L701</v>
          </cell>
          <cell r="E4556">
            <v>1</v>
          </cell>
          <cell r="F4556">
            <v>0</v>
          </cell>
        </row>
        <row r="4557">
          <cell r="A4557" t="str">
            <v>XWS101</v>
          </cell>
          <cell r="B4557">
            <v>24</v>
          </cell>
          <cell r="C4557">
            <v>0</v>
          </cell>
          <cell r="D4557" t="str">
            <v>L701</v>
          </cell>
          <cell r="E4557">
            <v>1</v>
          </cell>
          <cell r="F4557">
            <v>0</v>
          </cell>
        </row>
        <row r="4558">
          <cell r="A4558" t="str">
            <v>XWS102</v>
          </cell>
          <cell r="B4558">
            <v>6</v>
          </cell>
          <cell r="C4558">
            <v>0</v>
          </cell>
          <cell r="D4558" t="str">
            <v>L701</v>
          </cell>
          <cell r="E4558">
            <v>1</v>
          </cell>
          <cell r="F4558">
            <v>0</v>
          </cell>
        </row>
        <row r="4559">
          <cell r="A4559" t="str">
            <v>XWS601</v>
          </cell>
          <cell r="B4559">
            <v>6</v>
          </cell>
          <cell r="C4559">
            <v>0</v>
          </cell>
          <cell r="D4559" t="str">
            <v>L701</v>
          </cell>
          <cell r="E4559">
            <v>3</v>
          </cell>
          <cell r="F4559">
            <v>0</v>
          </cell>
        </row>
        <row r="4560">
          <cell r="A4560" t="str">
            <v>XWS602</v>
          </cell>
          <cell r="B4560">
            <v>4</v>
          </cell>
          <cell r="C4560">
            <v>0</v>
          </cell>
          <cell r="D4560" t="str">
            <v>L701</v>
          </cell>
          <cell r="E4560">
            <v>2</v>
          </cell>
          <cell r="F4560">
            <v>0</v>
          </cell>
        </row>
        <row r="4561">
          <cell r="A4561" t="str">
            <v>XWS602</v>
          </cell>
          <cell r="B4561">
            <v>8</v>
          </cell>
          <cell r="C4561">
            <v>0</v>
          </cell>
          <cell r="D4561" t="str">
            <v>L701</v>
          </cell>
          <cell r="E4561">
            <v>2</v>
          </cell>
          <cell r="F4561">
            <v>0</v>
          </cell>
        </row>
        <row r="4562">
          <cell r="A4562" t="str">
            <v>XXC009</v>
          </cell>
          <cell r="B4562">
            <v>48</v>
          </cell>
          <cell r="C4562">
            <v>0</v>
          </cell>
          <cell r="D4562" t="str">
            <v>L706</v>
          </cell>
          <cell r="E4562">
            <v>0</v>
          </cell>
          <cell r="F4562">
            <v>3</v>
          </cell>
        </row>
        <row r="4563">
          <cell r="A4563" t="str">
            <v>XXJ010</v>
          </cell>
          <cell r="B4563">
            <v>0.5</v>
          </cell>
          <cell r="C4563">
            <v>0</v>
          </cell>
          <cell r="D4563" t="str">
            <v>L703</v>
          </cell>
          <cell r="E4563">
            <v>0</v>
          </cell>
          <cell r="F4563">
            <v>1</v>
          </cell>
        </row>
        <row r="4564">
          <cell r="A4564" t="str">
            <v>XXJ011</v>
          </cell>
          <cell r="B4564">
            <v>2</v>
          </cell>
          <cell r="C4564">
            <v>0</v>
          </cell>
          <cell r="D4564" t="str">
            <v>L703</v>
          </cell>
          <cell r="E4564">
            <v>0</v>
          </cell>
          <cell r="F4564">
            <v>10</v>
          </cell>
        </row>
        <row r="4565">
          <cell r="A4565" t="str">
            <v>XXJ012</v>
          </cell>
          <cell r="B4565">
            <v>1</v>
          </cell>
          <cell r="C4565">
            <v>0</v>
          </cell>
          <cell r="D4565" t="str">
            <v>L703</v>
          </cell>
          <cell r="E4565">
            <v>0</v>
          </cell>
          <cell r="F4565">
            <v>7</v>
          </cell>
        </row>
        <row r="4566">
          <cell r="A4566" t="str">
            <v>XXJD01</v>
          </cell>
          <cell r="B4566">
            <v>4</v>
          </cell>
          <cell r="C4566">
            <v>0</v>
          </cell>
          <cell r="D4566" t="str">
            <v>L703</v>
          </cell>
          <cell r="E4566">
            <v>0</v>
          </cell>
          <cell r="F4566">
            <v>14</v>
          </cell>
        </row>
        <row r="4567">
          <cell r="A4567" t="str">
            <v>XXJD06</v>
          </cell>
          <cell r="B4567">
            <v>3</v>
          </cell>
          <cell r="C4567">
            <v>0</v>
          </cell>
          <cell r="D4567" t="str">
            <v>L703</v>
          </cell>
          <cell r="E4567">
            <v>0</v>
          </cell>
          <cell r="F4567">
            <v>3</v>
          </cell>
        </row>
        <row r="4568">
          <cell r="A4568" t="str">
            <v>XXJD08</v>
          </cell>
          <cell r="B4568">
            <v>6</v>
          </cell>
          <cell r="C4568">
            <v>0</v>
          </cell>
          <cell r="D4568" t="str">
            <v>L703</v>
          </cell>
          <cell r="E4568">
            <v>0</v>
          </cell>
          <cell r="F4568">
            <v>17</v>
          </cell>
        </row>
        <row r="4569">
          <cell r="A4569" t="str">
            <v>XXO003</v>
          </cell>
          <cell r="B4569">
            <v>3</v>
          </cell>
          <cell r="C4569">
            <v>0</v>
          </cell>
          <cell r="D4569" t="str">
            <v>L601</v>
          </cell>
          <cell r="E4569">
            <v>11</v>
          </cell>
          <cell r="F4569">
            <v>0</v>
          </cell>
        </row>
        <row r="4570">
          <cell r="A4570" t="str">
            <v>XXO003</v>
          </cell>
          <cell r="B4570">
            <v>6</v>
          </cell>
          <cell r="C4570">
            <v>0</v>
          </cell>
          <cell r="D4570" t="str">
            <v>L601</v>
          </cell>
          <cell r="E4570">
            <v>4</v>
          </cell>
          <cell r="F4570">
            <v>0</v>
          </cell>
        </row>
        <row r="4571">
          <cell r="A4571" t="str">
            <v>XXO003</v>
          </cell>
          <cell r="B4571">
            <v>8</v>
          </cell>
          <cell r="C4571">
            <v>0</v>
          </cell>
          <cell r="D4571" t="str">
            <v>L601</v>
          </cell>
          <cell r="E4571">
            <v>7</v>
          </cell>
          <cell r="F4571">
            <v>0</v>
          </cell>
        </row>
        <row r="4572">
          <cell r="A4572" t="str">
            <v>XXXXXX</v>
          </cell>
          <cell r="B4572">
            <v>0</v>
          </cell>
          <cell r="C4572">
            <v>0</v>
          </cell>
          <cell r="D4572" t="str">
            <v>LXXX</v>
          </cell>
          <cell r="E4572">
            <v>13</v>
          </cell>
          <cell r="F4572">
            <v>0</v>
          </cell>
        </row>
        <row r="4573">
          <cell r="A4573" t="str">
            <v>XXXXXXX1</v>
          </cell>
          <cell r="B4573">
            <v>0</v>
          </cell>
          <cell r="C4573">
            <v>0</v>
          </cell>
          <cell r="D4573" t="str">
            <v>LXXX</v>
          </cell>
          <cell r="E4573">
            <v>20</v>
          </cell>
          <cell r="F4573">
            <v>0</v>
          </cell>
        </row>
        <row r="4574">
          <cell r="A4574" t="str">
            <v>XYC103</v>
          </cell>
          <cell r="B4574">
            <v>2</v>
          </cell>
          <cell r="C4574">
            <v>0</v>
          </cell>
          <cell r="D4574" t="str">
            <v>L701</v>
          </cell>
          <cell r="E4574">
            <v>4</v>
          </cell>
          <cell r="F4574">
            <v>4</v>
          </cell>
        </row>
        <row r="4575">
          <cell r="A4575" t="str">
            <v>XYC103</v>
          </cell>
          <cell r="B4575">
            <v>3</v>
          </cell>
          <cell r="C4575">
            <v>0</v>
          </cell>
          <cell r="D4575" t="str">
            <v>L701</v>
          </cell>
          <cell r="E4575">
            <v>4</v>
          </cell>
          <cell r="F4575">
            <v>4</v>
          </cell>
        </row>
        <row r="4576">
          <cell r="A4576" t="str">
            <v>XYC105</v>
          </cell>
          <cell r="B4576">
            <v>6</v>
          </cell>
          <cell r="C4576">
            <v>0</v>
          </cell>
          <cell r="D4576" t="str">
            <v>L701</v>
          </cell>
          <cell r="E4576">
            <v>1</v>
          </cell>
          <cell r="F4576">
            <v>1</v>
          </cell>
        </row>
        <row r="4577">
          <cell r="A4577" t="str">
            <v>XYC109</v>
          </cell>
          <cell r="B4577">
            <v>3</v>
          </cell>
          <cell r="C4577">
            <v>0</v>
          </cell>
          <cell r="D4577" t="str">
            <v>L701</v>
          </cell>
          <cell r="E4577">
            <v>0</v>
          </cell>
          <cell r="F4577">
            <v>1</v>
          </cell>
        </row>
        <row r="4578">
          <cell r="A4578" t="str">
            <v>XYC109</v>
          </cell>
          <cell r="B4578">
            <v>4</v>
          </cell>
          <cell r="C4578">
            <v>0</v>
          </cell>
          <cell r="D4578" t="str">
            <v>L701</v>
          </cell>
          <cell r="E4578">
            <v>5</v>
          </cell>
          <cell r="F4578">
            <v>5</v>
          </cell>
        </row>
        <row r="4579">
          <cell r="A4579" t="str">
            <v>XYC109</v>
          </cell>
          <cell r="B4579">
            <v>6</v>
          </cell>
          <cell r="C4579">
            <v>0</v>
          </cell>
          <cell r="D4579" t="str">
            <v>L701</v>
          </cell>
          <cell r="E4579">
            <v>2</v>
          </cell>
          <cell r="F4579">
            <v>2</v>
          </cell>
        </row>
        <row r="4580">
          <cell r="A4580" t="str">
            <v>XYC109</v>
          </cell>
          <cell r="B4580">
            <v>8</v>
          </cell>
          <cell r="C4580">
            <v>0</v>
          </cell>
          <cell r="D4580" t="str">
            <v>L701</v>
          </cell>
          <cell r="E4580">
            <v>1</v>
          </cell>
          <cell r="F4580">
            <v>1</v>
          </cell>
        </row>
        <row r="4581">
          <cell r="A4581" t="str">
            <v>XYC109</v>
          </cell>
          <cell r="B4581">
            <v>10</v>
          </cell>
          <cell r="C4581">
            <v>0</v>
          </cell>
          <cell r="D4581" t="str">
            <v>L701</v>
          </cell>
          <cell r="E4581">
            <v>1</v>
          </cell>
          <cell r="F4581">
            <v>1</v>
          </cell>
        </row>
        <row r="4582">
          <cell r="A4582" t="str">
            <v>XYC109</v>
          </cell>
          <cell r="B4582">
            <v>12</v>
          </cell>
          <cell r="C4582">
            <v>0</v>
          </cell>
          <cell r="D4582" t="str">
            <v>L701</v>
          </cell>
          <cell r="E4582">
            <v>1</v>
          </cell>
          <cell r="F4582">
            <v>1</v>
          </cell>
        </row>
        <row r="4583">
          <cell r="A4583" t="str">
            <v>XYC303</v>
          </cell>
          <cell r="B4583">
            <v>1</v>
          </cell>
          <cell r="C4583">
            <v>0</v>
          </cell>
          <cell r="D4583" t="str">
            <v>L701</v>
          </cell>
          <cell r="E4583">
            <v>0</v>
          </cell>
          <cell r="F4583">
            <v>1</v>
          </cell>
        </row>
        <row r="4584">
          <cell r="A4584" t="str">
            <v>XYC303</v>
          </cell>
          <cell r="B4584">
            <v>2</v>
          </cell>
          <cell r="C4584">
            <v>0</v>
          </cell>
          <cell r="D4584" t="str">
            <v>L701</v>
          </cell>
          <cell r="E4584">
            <v>2</v>
          </cell>
          <cell r="F4584">
            <v>2</v>
          </cell>
        </row>
        <row r="4585">
          <cell r="A4585" t="str">
            <v>XYC303</v>
          </cell>
          <cell r="B4585">
            <v>3</v>
          </cell>
          <cell r="C4585">
            <v>0</v>
          </cell>
          <cell r="D4585" t="str">
            <v>L701</v>
          </cell>
          <cell r="E4585">
            <v>3</v>
          </cell>
          <cell r="F4585">
            <v>2</v>
          </cell>
        </row>
        <row r="4586">
          <cell r="A4586" t="str">
            <v>XYC303</v>
          </cell>
          <cell r="B4586">
            <v>4</v>
          </cell>
          <cell r="C4586">
            <v>0</v>
          </cell>
          <cell r="D4586" t="str">
            <v>L701</v>
          </cell>
          <cell r="E4586">
            <v>4</v>
          </cell>
          <cell r="F4586">
            <v>4</v>
          </cell>
        </row>
        <row r="4587">
          <cell r="A4587" t="str">
            <v>XYC304</v>
          </cell>
          <cell r="B4587">
            <v>6</v>
          </cell>
          <cell r="C4587">
            <v>0</v>
          </cell>
          <cell r="D4587" t="str">
            <v>L701</v>
          </cell>
          <cell r="E4587">
            <v>1</v>
          </cell>
          <cell r="F4587">
            <v>1</v>
          </cell>
        </row>
        <row r="4588">
          <cell r="A4588" t="str">
            <v>XYC905</v>
          </cell>
          <cell r="B4588">
            <v>8</v>
          </cell>
          <cell r="C4588">
            <v>0</v>
          </cell>
          <cell r="D4588" t="str">
            <v>L701</v>
          </cell>
          <cell r="E4588">
            <v>0</v>
          </cell>
          <cell r="F4588">
            <v>1</v>
          </cell>
        </row>
        <row r="4589">
          <cell r="A4589" t="str">
            <v>XYC905</v>
          </cell>
          <cell r="B4589">
            <v>10</v>
          </cell>
          <cell r="C4589">
            <v>0</v>
          </cell>
          <cell r="D4589" t="str">
            <v>L701</v>
          </cell>
          <cell r="E4589">
            <v>0</v>
          </cell>
          <cell r="F4589">
            <v>2</v>
          </cell>
        </row>
        <row r="4590">
          <cell r="A4590" t="str">
            <v>XYC905</v>
          </cell>
          <cell r="B4590">
            <v>12</v>
          </cell>
          <cell r="C4590">
            <v>0</v>
          </cell>
          <cell r="D4590" t="str">
            <v>L701</v>
          </cell>
          <cell r="E4590">
            <v>0</v>
          </cell>
          <cell r="F4590">
            <v>1</v>
          </cell>
        </row>
        <row r="4591">
          <cell r="A4591" t="str">
            <v>XYL985</v>
          </cell>
          <cell r="B4591">
            <v>8</v>
          </cell>
          <cell r="C4591">
            <v>0</v>
          </cell>
          <cell r="D4591" t="str">
            <v>L701</v>
          </cell>
          <cell r="E4591">
            <v>1</v>
          </cell>
          <cell r="F4591">
            <v>0</v>
          </cell>
        </row>
        <row r="4592">
          <cell r="A4592" t="str">
            <v>XYL985</v>
          </cell>
          <cell r="B4592">
            <v>10</v>
          </cell>
          <cell r="C4592">
            <v>0</v>
          </cell>
          <cell r="D4592" t="str">
            <v>L701</v>
          </cell>
          <cell r="E4592">
            <v>2</v>
          </cell>
          <cell r="F4592">
            <v>0</v>
          </cell>
        </row>
        <row r="4593">
          <cell r="A4593" t="str">
            <v>XYL985</v>
          </cell>
          <cell r="B4593">
            <v>12</v>
          </cell>
          <cell r="C4593">
            <v>0</v>
          </cell>
          <cell r="D4593" t="str">
            <v>L701</v>
          </cell>
          <cell r="E4593">
            <v>1</v>
          </cell>
          <cell r="F4593">
            <v>0</v>
          </cell>
        </row>
        <row r="4594">
          <cell r="A4594" t="str">
            <v>YAP108</v>
          </cell>
          <cell r="B4594">
            <v>6</v>
          </cell>
          <cell r="C4594">
            <v>0</v>
          </cell>
          <cell r="D4594" t="str">
            <v>L304</v>
          </cell>
          <cell r="E4594">
            <v>2</v>
          </cell>
          <cell r="F4594">
            <v>2</v>
          </cell>
        </row>
        <row r="4595">
          <cell r="A4595" t="str">
            <v>YFP102</v>
          </cell>
          <cell r="B4595">
            <v>6</v>
          </cell>
          <cell r="C4595">
            <v>0</v>
          </cell>
          <cell r="D4595" t="str">
            <v>L304</v>
          </cell>
          <cell r="E4595">
            <v>0</v>
          </cell>
          <cell r="F459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Upah &amp; Bahan Plum"/>
      <sheetName val="Analisa Instalasi Elek"/>
      <sheetName val="Analisa Upah _ Bahan Plum"/>
      <sheetName val="Bahan"/>
      <sheetName val="Markup"/>
      <sheetName val="REQDELTA"/>
      <sheetName val="Bill of Qty MEP"/>
      <sheetName val="saklar"/>
      <sheetName val="Analisa_Upah_&amp;_Bahan_Plum"/>
      <sheetName val="Analisa_Instalasi_Elek"/>
      <sheetName val="Analisa_Upah___Bahan_Plum"/>
      <sheetName val="harsat"/>
      <sheetName val="Bill_of_Qty_MEP"/>
      <sheetName val="NAME"/>
      <sheetName val="Isolasi Luar Dalam"/>
      <sheetName val="Isolasi Luar"/>
      <sheetName val="Master 1.0"/>
      <sheetName val="Material"/>
      <sheetName val="Cover"/>
      <sheetName val="Bill of Quantity"/>
      <sheetName val="PileCap"/>
      <sheetName val="Kolom"/>
      <sheetName val="TB"/>
      <sheetName val="TAMKUR "/>
      <sheetName val="SEX"/>
      <sheetName val="Sensitivity"/>
      <sheetName val="upahbahan"/>
      <sheetName val="Girder-30"/>
      <sheetName val="H.Satuan"/>
      <sheetName val="Basic Price"/>
      <sheetName val="REF.ONLY"/>
      <sheetName val="HB "/>
      <sheetName val="L_Mechanical"/>
      <sheetName val="Currency Rate"/>
      <sheetName val="Analisa_Upah_&amp;_Bahan_Plum1"/>
      <sheetName val="Analisa_Instalasi_Elek1"/>
      <sheetName val="Analisa_Upah___Bahan_Plum1"/>
      <sheetName val="Bill_of_Qty_MEP1"/>
      <sheetName val="MK"/>
      <sheetName val="A"/>
      <sheetName val="Analisa_Upah_&amp;_Bahan_Plum2"/>
      <sheetName val="Analisa_Instalasi_Elek2"/>
      <sheetName val="Analisa_Upah___Bahan_Plum2"/>
      <sheetName val="Bill_of_Qty_MEP2"/>
      <sheetName val="Daf 1"/>
      <sheetName val="REMUNERASISTANDAR"/>
      <sheetName val="TABEL-DETASIR"/>
      <sheetName val="DAF-1"/>
      <sheetName val="REF_ONLY"/>
      <sheetName val="RATE&amp;FCTR"/>
      <sheetName val="Pipe"/>
      <sheetName val="H.SAT"/>
      <sheetName val="LISTRIK"/>
      <sheetName val="Analisa_Upah_&amp;_Bahan_Plum3"/>
      <sheetName val="Analisa_Instalasi_Elek3"/>
      <sheetName val="Analisa_Upah___Bahan_Plum3"/>
      <sheetName val="Bill_of_Qty_MEP3"/>
      <sheetName val="Master_1_01"/>
      <sheetName val="Master_1_0"/>
      <sheetName val="Daftar Upah"/>
      <sheetName val="BQ"/>
      <sheetName val="%"/>
      <sheetName val="LINE"/>
      <sheetName val="UPAH &amp; BHN ARS"/>
      <sheetName val="AHS ARS"/>
      <sheetName val="Elec-ins"/>
      <sheetName val="Elec_ins"/>
      <sheetName val="An Arsitektur"/>
      <sheetName val="Unit Rate (2)"/>
      <sheetName val="An Struktur"/>
      <sheetName val="Piping"/>
      <sheetName val="An ME"/>
      <sheetName val="Analisa"/>
      <sheetName val="Daftar Harga"/>
      <sheetName val="FLAF&amp;PARTSI"/>
      <sheetName val="Appendix 2_SatDas_"/>
      <sheetName val="data"/>
      <sheetName val="L-Mechanical"/>
      <sheetName val="QSS"/>
      <sheetName val="rab me (by owner) "/>
      <sheetName val="BQ (by owner)"/>
      <sheetName val="rab me (fisik)"/>
      <sheetName val="ocean voyage"/>
      <sheetName val="Grafik"/>
      <sheetName val="Analisa &amp; Upah"/>
      <sheetName val="Har_mat"/>
      <sheetName val="REKAP"/>
      <sheetName val="HRG BHN"/>
      <sheetName val="3.4. CONCRETE ANLS. C.O.T"/>
      <sheetName val="Sheet1"/>
      <sheetName val="Unit Rate"/>
      <sheetName val="HARGA"/>
      <sheetName val="SAP"/>
      <sheetName val="Balok"/>
      <sheetName val="breakdown"/>
      <sheetName val="hardas"/>
      <sheetName val="own"/>
      <sheetName val="OPALT"/>
      <sheetName val="UPH_BHN"/>
      <sheetName val="D &amp; W sizes"/>
      <sheetName val="analisa harga satuan"/>
      <sheetName val="Mk Sub Grade"/>
      <sheetName val="Analisa Harga"/>
      <sheetName val="#REF!"/>
      <sheetName val="H_Satuan"/>
      <sheetName val="DATA1"/>
      <sheetName val="Price Persiapan dan Penunjang"/>
      <sheetName val="Price Biaya Cadangan"/>
      <sheetName val="BQ.Rekapitulasi  Akhir"/>
      <sheetName val="Fin-Showroom"/>
      <sheetName val="Hal_Pagar"/>
      <sheetName val="Str-Bengkel"/>
      <sheetName val="Str-Showroom"/>
      <sheetName val="F ALARM"/>
      <sheetName val="BASEMENT"/>
      <sheetName val="Anls"/>
      <sheetName val="Tie Beam GN"/>
      <sheetName val="Tangga GN"/>
      <sheetName val="BasicPrice"/>
      <sheetName val="Gia "/>
      <sheetName val="Material&amp;Alat"/>
      <sheetName val="Analis Upah"/>
      <sheetName val="LO"/>
      <sheetName val="THVT"/>
      <sheetName val="PTDM"/>
      <sheetName val="NEW-PANEL"/>
      <sheetName val="STR"/>
      <sheetName val="COA"/>
      <sheetName val="BHN-UPH-ALT"/>
      <sheetName val="Man power"/>
      <sheetName val="dg-VTu"/>
      <sheetName val="Valuation"/>
      <sheetName val="電気設備表"/>
      <sheetName val="electrical"/>
      <sheetName val="EXTERNAL WORK"/>
      <sheetName val="RKP PLUMBING"/>
      <sheetName val="Isolasi_Luar_Dalam1"/>
      <sheetName val="Isolasi_Luar1"/>
      <sheetName val="REF_ONLY1"/>
      <sheetName val="TAMKUR_1"/>
      <sheetName val="Bill_of_Quantity1"/>
      <sheetName val="H_Satuan1"/>
      <sheetName val="Isolasi_Luar_Dalam"/>
      <sheetName val="Isolasi_Luar"/>
      <sheetName val="TAMKUR_"/>
      <sheetName val="Bill_of_Quantity"/>
      <sheetName val="Isolasi_Luar_Dalam2"/>
      <sheetName val="Isolasi_Luar2"/>
      <sheetName val="Master_1_02"/>
      <sheetName val="REF_ONLY2"/>
      <sheetName val="TAMKUR_2"/>
      <sheetName val="Bill_of_Quantity2"/>
      <sheetName val="H_Satuan2"/>
      <sheetName val="Analisa_Upah_&amp;_Bahan_Plum4"/>
      <sheetName val="Analisa_Instalasi_Elek4"/>
      <sheetName val="Analisa_Upah___Bahan_Plum4"/>
      <sheetName val="Bill_of_Qty_MEP4"/>
      <sheetName val="Isolasi_Luar_Dalam3"/>
      <sheetName val="Isolasi_Luar3"/>
      <sheetName val="Master_1_03"/>
      <sheetName val="REF_ONLY3"/>
      <sheetName val="TAMKUR_3"/>
      <sheetName val="Bill_of_Quantity3"/>
      <sheetName val="H_Satuan3"/>
      <sheetName val="tifico"/>
      <sheetName val="an.mek"/>
      <sheetName val="an.lstrk"/>
      <sheetName val="SDMPROG"/>
      <sheetName val="Absen Harian Besi"/>
      <sheetName val="BANGUNAN PENUNJANG"/>
      <sheetName val="Fill this out first..."/>
      <sheetName val="Fin-Bengkel"/>
      <sheetName val="NEW_PANEL"/>
      <sheetName val="ctTBA"/>
      <sheetName val="Ｎｏ.13"/>
      <sheetName val="Sum"/>
      <sheetName val="GVL"/>
      <sheetName val="EXTERNAL"/>
      <sheetName val="351BQMCN"/>
      <sheetName val="jjimmy"/>
      <sheetName val="Materials"/>
      <sheetName val="Analisa Harsat"/>
      <sheetName val="RAB"/>
      <sheetName val="NP"/>
      <sheetName val="NP (2)"/>
    </sheetNames>
    <sheetDataSet>
      <sheetData sheetId="0" refreshError="1">
        <row r="7">
          <cell r="Q7">
            <v>1</v>
          </cell>
        </row>
      </sheetData>
      <sheetData sheetId="1"/>
      <sheetData sheetId="2">
        <row r="7">
          <cell r="Q7">
            <v>1</v>
          </cell>
        </row>
      </sheetData>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 CCO"/>
      <sheetName val="Rekap CCO"/>
      <sheetName val="RAB CCO"/>
      <sheetName val="Set RAB"/>
      <sheetName val="610.04"/>
      <sheetName val="610.05"/>
      <sheetName val="610.06"/>
      <sheetName val="GAJI"/>
      <sheetName val="610.07"/>
      <sheetName val="610.08"/>
      <sheetName val="RKP.IDC"/>
      <sheetName val="Tbl"/>
      <sheetName val="MAP"/>
      <sheetName val="Resume RAB"/>
      <sheetName val="Analisa DC"/>
      <sheetName val="Mob 1"/>
      <sheetName val="Mob 2"/>
      <sheetName val="Rekap"/>
      <sheetName val="RAB"/>
      <sheetName val="Mob 1 rab"/>
      <sheetName val="Mob 2 rab"/>
      <sheetName val="Load tst"/>
      <sheetName val="Analisa RAB"/>
      <sheetName val="PCI GIRDER 33"/>
      <sheetName val="PCI GIRDER"/>
      <sheetName val="BJTD"/>
      <sheetName val="Bore Pile"/>
      <sheetName val="HSD"/>
      <sheetName val="Peralatan"/>
      <sheetName val="TKDN"/>
      <sheetName val="Informasi"/>
      <sheetName val="Analisa Quarry"/>
      <sheetName val="Impor"/>
      <sheetName val="Div 3"/>
      <sheetName val="Div 5"/>
      <sheetName val="Div 6"/>
      <sheetName val="K.175"/>
      <sheetName val="K.350"/>
      <sheetName val="K.500"/>
      <sheetName val="Spun Pile"/>
      <sheetName val="Pek Minor-1"/>
      <sheetName val="Pek Minor-2"/>
      <sheetName val="TKDN-IPAL"/>
      <sheetName val="SUBKONTRAK"/>
      <sheetName val="Launching Girder"/>
      <sheetName val="Batching"/>
      <sheetName val="HILTI"/>
      <sheetName val="Harga MITI"/>
      <sheetName val="PCI"/>
      <sheetName val="Prelim"/>
      <sheetName val="Ponton"/>
      <sheetName val="Traveller"/>
      <sheetName val="Launching"/>
      <sheetName val="Pertanya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3">
          <cell r="O3">
            <v>11500</v>
          </cell>
        </row>
        <row r="25">
          <cell r="O25">
            <v>1.05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Acessoris"/>
      <sheetName val="Apartement"/>
      <sheetName val="Jembatan"/>
      <sheetName val="MallAC"/>
      <sheetName val="Ana Duct"/>
      <sheetName val="Hsd Duct"/>
      <sheetName val="Pipe"/>
      <sheetName val="Grille"/>
      <sheetName val="valve"/>
      <sheetName val="Dafmat"/>
      <sheetName val="DM"/>
      <sheetName val="Peghitungan"/>
      <sheetName val="MALL_K"/>
      <sheetName val="Item Tambahan"/>
      <sheetName val="APARTment_K"/>
      <sheetName val="Jembatan_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C1" t="str">
            <v>C:\Personal\Project'01\</v>
          </cell>
        </row>
        <row r="2">
          <cell r="C2" t="str">
            <v>ANALISA HARGA SATUAN</v>
          </cell>
          <cell r="AH2" t="str">
            <v>Mark Up</v>
          </cell>
        </row>
        <row r="3">
          <cell r="C3" t="str">
            <v xml:space="preserve">PROYEK              :   STANDARD  </v>
          </cell>
          <cell r="AH3">
            <v>1.1499999999999999</v>
          </cell>
        </row>
        <row r="4">
          <cell r="C4" t="str">
            <v>PEKERJAAN        :   PEMIPAAN AIR CONDITIONING</v>
          </cell>
        </row>
        <row r="5">
          <cell r="CB5" t="str">
            <v>Al.Foil</v>
          </cell>
          <cell r="CC5" t="str">
            <v>Adh.Tape</v>
          </cell>
        </row>
        <row r="6">
          <cell r="G6" t="str">
            <v>Harga / M'</v>
          </cell>
        </row>
        <row r="7">
          <cell r="A7" t="str">
            <v>Dia.</v>
          </cell>
          <cell r="C7" t="str">
            <v>Dia.</v>
          </cell>
          <cell r="E7" t="str">
            <v xml:space="preserve">Tebal </v>
          </cell>
          <cell r="G7" t="str">
            <v>Pipa</v>
          </cell>
          <cell r="I7" t="str">
            <v>Hanger</v>
          </cell>
          <cell r="K7" t="str">
            <v>Upah</v>
          </cell>
          <cell r="M7" t="str">
            <v>Fittings</v>
          </cell>
          <cell r="O7" t="str">
            <v>Isolasi</v>
          </cell>
          <cell r="Q7" t="str">
            <v>mat.</v>
          </cell>
          <cell r="S7" t="str">
            <v xml:space="preserve">Metal </v>
          </cell>
          <cell r="U7" t="str">
            <v>Total</v>
          </cell>
          <cell r="W7" t="str">
            <v>Total</v>
          </cell>
          <cell r="Y7" t="str">
            <v>Total</v>
          </cell>
          <cell r="AA7" t="str">
            <v>Total</v>
          </cell>
          <cell r="AC7" t="str">
            <v>Total</v>
          </cell>
          <cell r="AE7" t="str">
            <v>Total</v>
          </cell>
          <cell r="AH7" t="str">
            <v>Pipe</v>
          </cell>
          <cell r="AI7" t="str">
            <v>Hanger/</v>
          </cell>
          <cell r="AJ7" t="str">
            <v>Labour</v>
          </cell>
          <cell r="AK7" t="str">
            <v>Labour</v>
          </cell>
          <cell r="AL7" t="str">
            <v>Ins.</v>
          </cell>
          <cell r="AM7" t="str">
            <v>Misc.</v>
          </cell>
          <cell r="AN7" t="str">
            <v xml:space="preserve">M.Jack. </v>
          </cell>
          <cell r="AO7" t="str">
            <v>Aluminium</v>
          </cell>
          <cell r="AP7" t="str">
            <v>BJLS</v>
          </cell>
          <cell r="AQ7" t="str">
            <v>Vibration Control System</v>
          </cell>
          <cell r="AR7" t="str">
            <v>Vibration</v>
          </cell>
          <cell r="AU7" t="str">
            <v>Armaflex</v>
          </cell>
          <cell r="BC7" t="str">
            <v xml:space="preserve">Insulflex </v>
          </cell>
          <cell r="BJ7" t="str">
            <v>Thermaflex (FR-Z)</v>
          </cell>
          <cell r="BT7" t="str">
            <v>Phenofoam-K</v>
          </cell>
          <cell r="CB7" t="str">
            <v>Sisalation 430P</v>
          </cell>
          <cell r="CC7">
            <v>636.57407407407391</v>
          </cell>
          <cell r="CE7" t="str">
            <v>Price List</v>
          </cell>
        </row>
        <row r="8">
          <cell r="A8" t="str">
            <v>(inch)</v>
          </cell>
          <cell r="C8" t="str">
            <v>(mm)</v>
          </cell>
          <cell r="E8" t="str">
            <v>isolasi</v>
          </cell>
          <cell r="I8" t="str">
            <v>Support</v>
          </cell>
          <cell r="M8">
            <v>0.4</v>
          </cell>
          <cell r="Q8" t="str">
            <v>bantu</v>
          </cell>
          <cell r="S8" t="str">
            <v>Jacketing</v>
          </cell>
          <cell r="U8" t="str">
            <v>a+b</v>
          </cell>
          <cell r="W8" t="str">
            <v>a+b+d</v>
          </cell>
          <cell r="Y8" t="str">
            <v>h+e+f</v>
          </cell>
          <cell r="AA8" t="str">
            <v>i+e+f</v>
          </cell>
          <cell r="AC8" t="str">
            <v>j+g</v>
          </cell>
          <cell r="AE8" t="str">
            <v>k+g</v>
          </cell>
          <cell r="AI8" t="str">
            <v>Supports</v>
          </cell>
          <cell r="AJ8" t="str">
            <v>Pipe</v>
          </cell>
          <cell r="AK8" t="str">
            <v>Insulation</v>
          </cell>
          <cell r="AM8">
            <v>0.05</v>
          </cell>
          <cell r="AN8" t="str">
            <v xml:space="preserve">  0.4 mm</v>
          </cell>
          <cell r="AO8">
            <v>2546.2962962962961</v>
          </cell>
          <cell r="AP8">
            <v>2043.4375</v>
          </cell>
          <cell r="AQ8" t="str">
            <v xml:space="preserve">  HEA A140(8mm;144kg)</v>
          </cell>
          <cell r="AR8">
            <v>338100.00000000006</v>
          </cell>
          <cell r="AW8" t="str">
            <v>Disc =</v>
          </cell>
          <cell r="AX8">
            <v>0.3</v>
          </cell>
          <cell r="BE8" t="str">
            <v>Disc =</v>
          </cell>
          <cell r="BF8">
            <v>0.35</v>
          </cell>
          <cell r="BM8" t="str">
            <v>Disc =</v>
          </cell>
          <cell r="BN8">
            <v>0.15</v>
          </cell>
          <cell r="BV8" t="str">
            <v>Disc =</v>
          </cell>
          <cell r="BW8">
            <v>0.1</v>
          </cell>
          <cell r="CB8" t="str">
            <v>Sisalation 430</v>
          </cell>
          <cell r="CC8">
            <v>345.37037037037032</v>
          </cell>
          <cell r="CE8" t="str">
            <v>BSP</v>
          </cell>
          <cell r="CF8" t="str">
            <v>GIP</v>
          </cell>
          <cell r="CG8" t="str">
            <v>BSP</v>
          </cell>
        </row>
        <row r="9">
          <cell r="E9" t="str">
            <v>(Inch)</v>
          </cell>
          <cell r="G9" t="str">
            <v>(Rp.)</v>
          </cell>
          <cell r="I9" t="str">
            <v>(Rp.)</v>
          </cell>
          <cell r="K9" t="str">
            <v>(Rp.)</v>
          </cell>
          <cell r="M9" t="str">
            <v>(Rp.)</v>
          </cell>
          <cell r="O9" t="str">
            <v>(Rp.)</v>
          </cell>
          <cell r="Q9" t="str">
            <v>(Rp.)</v>
          </cell>
          <cell r="S9" t="str">
            <v>(Rp.)</v>
          </cell>
          <cell r="U9" t="str">
            <v>w/o fitt.&amp;ins.</v>
          </cell>
          <cell r="W9" t="str">
            <v>w/o insl.</v>
          </cell>
          <cell r="Y9" t="str">
            <v>w/o fitt</v>
          </cell>
          <cell r="AA9" t="str">
            <v>w/insl.</v>
          </cell>
          <cell r="AC9" t="str">
            <v>c/w M. Jack</v>
          </cell>
          <cell r="AE9" t="str">
            <v>c/w M. Jack</v>
          </cell>
          <cell r="AJ9">
            <v>2250</v>
          </cell>
          <cell r="AK9">
            <v>1000</v>
          </cell>
          <cell r="AN9" t="str">
            <v xml:space="preserve">  0.5 mm</v>
          </cell>
          <cell r="AO9">
            <v>3009.2592592592591</v>
          </cell>
          <cell r="AP9">
            <v>2516.71875</v>
          </cell>
          <cell r="AQ9" t="str">
            <v xml:space="preserve">  NM A30&amp;A50(7mm;133kg)</v>
          </cell>
          <cell r="AR9">
            <v>120540.00000000001</v>
          </cell>
          <cell r="AT9" t="str">
            <v>1/2"</v>
          </cell>
          <cell r="AU9" t="str">
            <v>3/4"</v>
          </cell>
          <cell r="AV9" t="str">
            <v>1</v>
          </cell>
          <cell r="AW9" t="str">
            <v>1 1/4"</v>
          </cell>
          <cell r="AX9" t="str">
            <v>1 1/2</v>
          </cell>
          <cell r="AY9" t="str">
            <v>2</v>
          </cell>
          <cell r="AZ9" t="str">
            <v>2 1/2</v>
          </cell>
          <cell r="BB9" t="str">
            <v>1/2"</v>
          </cell>
          <cell r="BC9" t="str">
            <v>3/4"</v>
          </cell>
          <cell r="BD9" t="str">
            <v>1</v>
          </cell>
          <cell r="BE9" t="str">
            <v>1 3/8"</v>
          </cell>
          <cell r="BF9" t="str">
            <v>1 1/2</v>
          </cell>
          <cell r="BG9" t="str">
            <v>2</v>
          </cell>
          <cell r="BH9" t="str">
            <v>2 1/2</v>
          </cell>
          <cell r="BJ9" t="str">
            <v>1/2 "</v>
          </cell>
          <cell r="BK9" t="str">
            <v>3/4 "</v>
          </cell>
          <cell r="BL9" t="str">
            <v>1</v>
          </cell>
          <cell r="BM9" t="str">
            <v>1 3/8"</v>
          </cell>
          <cell r="BN9" t="str">
            <v>1 1/2</v>
          </cell>
          <cell r="BO9" t="str">
            <v>1 3/4</v>
          </cell>
          <cell r="BP9" t="str">
            <v>2</v>
          </cell>
          <cell r="BQ9" t="str">
            <v>2 1/2</v>
          </cell>
          <cell r="BR9" t="str">
            <v>2 3/4</v>
          </cell>
          <cell r="BT9" t="str">
            <v>3/4"</v>
          </cell>
          <cell r="BU9" t="str">
            <v>1</v>
          </cell>
          <cell r="BV9" t="str">
            <v>1 1/4"</v>
          </cell>
          <cell r="BW9" t="str">
            <v>1 1/2</v>
          </cell>
          <cell r="BX9" t="str">
            <v>2</v>
          </cell>
          <cell r="BY9" t="str">
            <v>2 1/2</v>
          </cell>
          <cell r="BZ9" t="str">
            <v>2 3/4</v>
          </cell>
          <cell r="CB9" t="str">
            <v>Thermofoil 730</v>
          </cell>
          <cell r="CC9">
            <v>643.00411522633726</v>
          </cell>
          <cell r="CE9" t="str">
            <v>Medium</v>
          </cell>
          <cell r="CF9" t="str">
            <v>Medium</v>
          </cell>
          <cell r="CG9" t="str">
            <v>Sch 40</v>
          </cell>
        </row>
        <row r="10">
          <cell r="G10" t="str">
            <v>a</v>
          </cell>
          <cell r="I10" t="str">
            <v>b</v>
          </cell>
          <cell r="K10" t="str">
            <v>c</v>
          </cell>
          <cell r="M10" t="str">
            <v>d</v>
          </cell>
          <cell r="O10" t="str">
            <v>e</v>
          </cell>
          <cell r="Q10" t="str">
            <v>f</v>
          </cell>
          <cell r="S10" t="str">
            <v>g</v>
          </cell>
          <cell r="U10" t="str">
            <v>h</v>
          </cell>
          <cell r="W10" t="str">
            <v>i</v>
          </cell>
          <cell r="Y10" t="str">
            <v>j</v>
          </cell>
          <cell r="AA10" t="str">
            <v>k</v>
          </cell>
          <cell r="AC10" t="str">
            <v>l</v>
          </cell>
          <cell r="AE10" t="str">
            <v>m</v>
          </cell>
          <cell r="AH10">
            <v>0.4</v>
          </cell>
          <cell r="AN10" t="str">
            <v xml:space="preserve">  0.6 mm</v>
          </cell>
          <cell r="AO10">
            <v>4004.6296296296296</v>
          </cell>
          <cell r="AP10">
            <v>3026.5625</v>
          </cell>
          <cell r="AQ10" t="str">
            <v xml:space="preserve">  NM B50&amp;B60(7mm;216kg)</v>
          </cell>
          <cell r="AR10">
            <v>201390.00000000003</v>
          </cell>
          <cell r="CB10" t="str">
            <v>Thermofoil 731 EE</v>
          </cell>
          <cell r="CC10">
            <v>193.82716049382717</v>
          </cell>
        </row>
        <row r="13">
          <cell r="C13" t="str">
            <v>PIPA CHILLER</v>
          </cell>
        </row>
        <row r="14">
          <cell r="C14" t="str">
            <v>Material      :  Black Steel Pipe  Medium Class</v>
          </cell>
        </row>
        <row r="15">
          <cell r="C15" t="str">
            <v>Standard    :  BS 1387</v>
          </cell>
        </row>
        <row r="17">
          <cell r="A17">
            <v>0.5</v>
          </cell>
          <cell r="C17">
            <v>15</v>
          </cell>
          <cell r="E17">
            <v>1</v>
          </cell>
          <cell r="G17">
            <v>4890</v>
          </cell>
          <cell r="I17">
            <v>1960</v>
          </cell>
        </row>
        <row r="18">
          <cell r="A18">
            <v>0.75</v>
          </cell>
          <cell r="C18">
            <v>20</v>
          </cell>
          <cell r="E18">
            <v>1</v>
          </cell>
          <cell r="G18">
            <v>6270</v>
          </cell>
          <cell r="I18">
            <v>2070</v>
          </cell>
        </row>
        <row r="19">
          <cell r="A19">
            <v>1</v>
          </cell>
          <cell r="C19">
            <v>25</v>
          </cell>
          <cell r="E19">
            <v>1</v>
          </cell>
          <cell r="G19">
            <v>9720</v>
          </cell>
          <cell r="I19">
            <v>2110</v>
          </cell>
        </row>
        <row r="20">
          <cell r="A20">
            <v>1.25</v>
          </cell>
          <cell r="C20">
            <v>32</v>
          </cell>
          <cell r="E20">
            <v>1</v>
          </cell>
          <cell r="G20">
            <v>12420</v>
          </cell>
          <cell r="I20">
            <v>2150</v>
          </cell>
        </row>
        <row r="21">
          <cell r="A21">
            <v>1.5</v>
          </cell>
          <cell r="C21">
            <v>40</v>
          </cell>
          <cell r="E21">
            <v>1.25</v>
          </cell>
          <cell r="G21">
            <v>14030</v>
          </cell>
          <cell r="I21">
            <v>2190</v>
          </cell>
        </row>
        <row r="22">
          <cell r="A22">
            <v>2</v>
          </cell>
          <cell r="C22">
            <v>50</v>
          </cell>
          <cell r="E22">
            <v>1.25</v>
          </cell>
          <cell r="G22">
            <v>19720</v>
          </cell>
          <cell r="I22">
            <v>2230</v>
          </cell>
        </row>
        <row r="23">
          <cell r="A23">
            <v>2.5</v>
          </cell>
          <cell r="C23">
            <v>65</v>
          </cell>
          <cell r="E23">
            <v>1.25</v>
          </cell>
          <cell r="G23">
            <v>25130</v>
          </cell>
          <cell r="I23">
            <v>2360</v>
          </cell>
        </row>
        <row r="24">
          <cell r="A24">
            <v>3</v>
          </cell>
          <cell r="C24">
            <v>80</v>
          </cell>
          <cell r="E24">
            <v>1.25</v>
          </cell>
          <cell r="G24">
            <v>33010</v>
          </cell>
          <cell r="I24">
            <v>3580</v>
          </cell>
        </row>
        <row r="25">
          <cell r="A25">
            <v>4</v>
          </cell>
          <cell r="C25">
            <v>100</v>
          </cell>
          <cell r="E25">
            <v>1.25</v>
          </cell>
          <cell r="G25">
            <v>47270</v>
          </cell>
          <cell r="I25">
            <v>3690</v>
          </cell>
        </row>
        <row r="26">
          <cell r="A26">
            <v>5</v>
          </cell>
          <cell r="C26">
            <v>125</v>
          </cell>
          <cell r="E26">
            <v>1.25</v>
          </cell>
          <cell r="G26">
            <v>62390</v>
          </cell>
          <cell r="I26">
            <v>4230</v>
          </cell>
        </row>
        <row r="27">
          <cell r="A27">
            <v>6</v>
          </cell>
          <cell r="C27">
            <v>150</v>
          </cell>
          <cell r="E27">
            <v>1.5</v>
          </cell>
          <cell r="G27">
            <v>74060</v>
          </cell>
          <cell r="I27">
            <v>4370</v>
          </cell>
        </row>
        <row r="28">
          <cell r="A28">
            <v>8</v>
          </cell>
          <cell r="C28">
            <v>200</v>
          </cell>
          <cell r="E28">
            <v>1.5</v>
          </cell>
          <cell r="G28">
            <v>142200</v>
          </cell>
          <cell r="I28">
            <v>4640</v>
          </cell>
        </row>
        <row r="29">
          <cell r="A29">
            <v>10</v>
          </cell>
          <cell r="C29">
            <v>250</v>
          </cell>
          <cell r="E29">
            <v>1.5</v>
          </cell>
          <cell r="G29">
            <v>178190</v>
          </cell>
          <cell r="I29">
            <v>4910</v>
          </cell>
        </row>
        <row r="30">
          <cell r="A30">
            <v>12</v>
          </cell>
          <cell r="C30">
            <v>300</v>
          </cell>
          <cell r="E30">
            <v>1.5</v>
          </cell>
          <cell r="G30">
            <v>212120</v>
          </cell>
          <cell r="I30">
            <v>5190</v>
          </cell>
        </row>
        <row r="31">
          <cell r="A31">
            <v>14</v>
          </cell>
          <cell r="C31">
            <v>350</v>
          </cell>
          <cell r="E31">
            <v>1.5</v>
          </cell>
          <cell r="G31">
            <v>237420</v>
          </cell>
          <cell r="I31">
            <v>5190</v>
          </cell>
        </row>
        <row r="32">
          <cell r="A32">
            <v>16</v>
          </cell>
          <cell r="B32">
            <v>16</v>
          </cell>
          <cell r="C32">
            <v>400</v>
          </cell>
          <cell r="E32">
            <v>1.5</v>
          </cell>
          <cell r="G32">
            <v>271980</v>
          </cell>
          <cell r="I32">
            <v>5190</v>
          </cell>
        </row>
        <row r="33">
          <cell r="A33">
            <v>20</v>
          </cell>
          <cell r="B33">
            <v>16</v>
          </cell>
          <cell r="C33">
            <v>500</v>
          </cell>
          <cell r="E33">
            <v>1.5</v>
          </cell>
          <cell r="G33">
            <v>575000</v>
          </cell>
          <cell r="I33">
            <v>17250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ILL"/>
      <sheetName val="REKAP 1 SECTION"/>
      <sheetName val="DIREC COST"/>
      <sheetName val="BEKISTING"/>
      <sheetName val="form besi"/>
      <sheetName val="REKAP STRUCTURE"/>
      <sheetName val="BESI"/>
      <sheetName val="H_Satuan"/>
      <sheetName val="Rp"/>
      <sheetName val="Potongan"/>
      <sheetName val="BPM"/>
      <sheetName val="basic_price"/>
      <sheetName val="lamp. 12"/>
      <sheetName val="Master 1.0"/>
      <sheetName val="GRAND REKAP"/>
      <sheetName val="H_Satuan1"/>
      <sheetName val="REKAP_1_SECTION"/>
      <sheetName val="DIREC_COST"/>
      <sheetName val="form_besi"/>
      <sheetName val="REKAP_STRUCTURE"/>
      <sheetName val="4"/>
      <sheetName val="ANALISA GRS TENGAH"/>
      <sheetName val="A-11 Steel Str (2)"/>
      <sheetName val="D4"/>
      <sheetName val="D6"/>
      <sheetName val="D7"/>
      <sheetName val="D8"/>
      <sheetName val="AHS"/>
      <sheetName val="BAHAN &amp; UPAH"/>
      <sheetName val="Pipe"/>
      <sheetName val="Material"/>
      <sheetName val="HSTANAH.XLS"/>
      <sheetName val="351BQMCN"/>
      <sheetName val="BQ ARS"/>
      <sheetName val="Harsat"/>
      <sheetName val="FORM X COST"/>
      <sheetName val="Mobilisasi"/>
      <sheetName val="ANAL2"/>
      <sheetName val="PENAWARAN"/>
      <sheetName val="Bahan"/>
      <sheetName val="SEX"/>
      <sheetName val="Analisa &amp; Upah"/>
      <sheetName val="rekap.c"/>
      <sheetName val="IPL_SCHEDULE"/>
      <sheetName val="J"/>
      <sheetName val="EK"/>
      <sheetName val="Elektrikal"/>
      <sheetName val="Analisa Upah &amp; Bahan Plum"/>
      <sheetName val="I-KAMAR"/>
      <sheetName val="REQDELTA"/>
      <sheetName val="PLUMBING 2"/>
      <sheetName val="HARGA ME"/>
      <sheetName val="Cover"/>
      <sheetName val="Bill of Qty MEP"/>
      <sheetName val="D-1"/>
      <sheetName val="Basement Estimate"/>
      <sheetName val="bhn "/>
      <sheetName val="MAP"/>
      <sheetName val="villa"/>
      <sheetName val="ch"/>
      <sheetName val="ELEVATED SLAB"/>
      <sheetName val="induk1"/>
      <sheetName val="rab"/>
      <sheetName val="HARGA MATERIAL"/>
      <sheetName val="HS"/>
      <sheetName val="coeff"/>
      <sheetName val="rab me (by owner) "/>
      <sheetName val="BQ (by owner)"/>
      <sheetName val="rab me (fisik)"/>
      <sheetName val="an el"/>
      <sheetName val="Memb Schd"/>
      <sheetName val="BQ"/>
      <sheetName val="H-BHN"/>
      <sheetName val="Hrg"/>
      <sheetName val="unit rate-b3"/>
      <sheetName val="Pos 4-1"/>
      <sheetName val="Harga "/>
      <sheetName val="vol. ARS"/>
      <sheetName val="anl"/>
      <sheetName val="kusen"/>
      <sheetName val="TOTAL SPK"/>
      <sheetName val="As"/>
      <sheetName val="Estimate"/>
      <sheetName val="01A- RAB"/>
      <sheetName val="BID_PRC"/>
      <sheetName val="PRC_COMP"/>
      <sheetName val="JUDUL"/>
      <sheetName val="Analisa 2"/>
      <sheetName val="Summary"/>
      <sheetName val="Cash2"/>
      <sheetName val="Koefisien"/>
      <sheetName val="Instalasi"/>
      <sheetName val="Daf 1"/>
      <sheetName val="HB "/>
      <sheetName val="Hrg_Sat"/>
      <sheetName val="gaji"/>
      <sheetName val="JABATAN"/>
      <sheetName val="DATA"/>
      <sheetName val="ISBL-CIV"/>
      <sheetName val="Upah"/>
      <sheetName val="Analisa"/>
      <sheetName val="daftar Upah"/>
      <sheetName val="Analisa Upah _ Bahan Plum"/>
      <sheetName val="Supply Agrmnt"/>
      <sheetName val="tknk"/>
      <sheetName val="Hargamat"/>
      <sheetName val="Analisa Harga Satuan"/>
      <sheetName val="INDEKS"/>
      <sheetName val="Harga Bahan"/>
      <sheetName val="AC_C"/>
      <sheetName val="Bengkel_str"/>
      <sheetName val="Bengkel_fin"/>
      <sheetName val="Pagar_hal"/>
      <sheetName val="Fasilitas"/>
      <sheetName val="Harga ME "/>
      <sheetName val="HSTANAH"/>
      <sheetName val="HSBETON"/>
      <sheetName val="prog-mgu"/>
      <sheetName val="metode"/>
      <sheetName val="satuan_pek_ars"/>
      <sheetName val="Du_lieu"/>
      <sheetName val="H_Satuan2"/>
      <sheetName val="REKAP_1_SECTION1"/>
      <sheetName val="DIREC_COST1"/>
      <sheetName val="form_besi1"/>
      <sheetName val="REKAP_STRUCTURE1"/>
      <sheetName val="Master_1_0"/>
      <sheetName val="lamp__12"/>
      <sheetName val="GRAND_REKAP"/>
      <sheetName val="A-11_Steel_Str_(2)"/>
      <sheetName val="Analisa_Upah_&amp;_Bahan_Plum"/>
      <sheetName val="ANALISA_GRS_TENGAH"/>
      <sheetName val="BAHAN_&amp;_UPAH"/>
      <sheetName val="Analisa_&amp;_Upah"/>
      <sheetName val="Sit1"/>
      <sheetName val="DFT_ HRG BHN _ UPAH"/>
      <sheetName val="ANALISA STR _ ARS"/>
      <sheetName val="CV"/>
      <sheetName val="Sheet6"/>
      <sheetName val="RAB_HREZ"/>
      <sheetName val="ANAL_HREZ"/>
      <sheetName val="HB0703"/>
      <sheetName val="DAF-1"/>
      <sheetName val="PHU 05"/>
      <sheetName val="POS-4.1"/>
      <sheetName val="Rekap Dc"/>
      <sheetName val="Rekap"/>
      <sheetName val="rek det 1-3"/>
      <sheetName val="Progres"/>
      <sheetName val="Rkp"/>
      <sheetName val="I_KAMAR"/>
      <sheetName val="Perhitungan RAB"/>
      <sheetName val="ANGGARAN"/>
      <sheetName val="grafik"/>
      <sheetName val="Tabel_Bantu"/>
      <sheetName val="Rekap-SD"/>
      <sheetName val="Pt"/>
      <sheetName val="FORM 3A"/>
      <sheetName val="Scedule"/>
      <sheetName val="UMUM"/>
      <sheetName val="Harga satuan"/>
      <sheetName val="HPP"/>
      <sheetName val="HSD"/>
      <sheetName val="Indirect Cost"/>
      <sheetName val="SERVICES FEE"/>
      <sheetName val="Foundation"/>
      <sheetName val="Pancang"/>
      <sheetName val="BD Cvl"/>
      <sheetName val="Diskon"/>
      <sheetName val="Conveyor"/>
      <sheetName val="Erection SS"/>
      <sheetName val="Civil-Structure"/>
      <sheetName val="UAHS"/>
      <sheetName val="Eng"/>
      <sheetName val="단중표"/>
      <sheetName val="pemasaran2013"/>
      <sheetName val="3. KONTRAK(stu)"/>
      <sheetName val="HIDRO"/>
      <sheetName val="tb"/>
      <sheetName val="REF.ONLY"/>
      <sheetName val="LO"/>
      <sheetName val="Upah Bahan"/>
      <sheetName val="A"/>
      <sheetName val="AC"/>
      <sheetName val="HRG BHN"/>
      <sheetName val="Analisa RAB"/>
      <sheetName val="Sub"/>
      <sheetName val="crewlist S"/>
      <sheetName val="SBDY Jemb Tayan"/>
      <sheetName val="Analisa Tekhnis"/>
      <sheetName val="NP"/>
      <sheetName val="JALAN"/>
      <sheetName val="DivX"/>
      <sheetName val="SUB TOTAL___"/>
      <sheetName val="daftar harga"/>
      <sheetName val="struktur"/>
      <sheetName val="ESCON"/>
      <sheetName val="i-j. Pengalaman"/>
      <sheetName val="LIFT DOM"/>
      <sheetName val="APP-9"/>
      <sheetName val="hsat-SD"/>
      <sheetName val="an-satuan"/>
      <sheetName val="Informasi"/>
      <sheetName val="MAP-2"/>
      <sheetName val="Currency Rate"/>
      <sheetName val="Sheet1"/>
      <sheetName val="HARSAT-lhn"/>
      <sheetName val="Peralatan"/>
      <sheetName val="Anls"/>
      <sheetName val="Hrg-Das"/>
      <sheetName val="Anal-1"/>
      <sheetName val="AnalisaSIPIL RIIL RAP"/>
      <sheetName val="GFA-20-N"/>
      <sheetName val="KEUANGAN"/>
      <sheetName val="RENCANA KERJA"/>
      <sheetName val="BAHAN-2"/>
      <sheetName val="17.ALS-saluran+BC"/>
      <sheetName val="HARGA UPAH"/>
      <sheetName val="Sewa Alat-1"/>
      <sheetName val="Sheet3"/>
      <sheetName val="harga2014"/>
      <sheetName val="dboard( asli)"/>
      <sheetName val="NM"/>
      <sheetName val="RAB STR JETTY &amp; F.PENUNJANG"/>
      <sheetName val="NAME"/>
      <sheetName val="RAB RIIL kayu"/>
      <sheetName val="Unit Rate Indirect"/>
      <sheetName val="B-P"/>
      <sheetName val="BE-02"/>
      <sheetName val="koef"/>
      <sheetName val="Testing"/>
      <sheetName val="BM"/>
      <sheetName val="Time Schedule"/>
      <sheetName val="anal pipa"/>
      <sheetName val="Harsat Upah"/>
      <sheetName val="Agregat Halus &amp; Kasar"/>
      <sheetName val="3-DIV5"/>
      <sheetName val="dia-in"/>
      <sheetName val="ahas-ins"/>
      <sheetName val="BQ_ARS"/>
      <sheetName val="PLUMBING_2"/>
      <sheetName val="rab_me_(by_owner)_"/>
      <sheetName val="BQ_(by_owner)"/>
      <sheetName val="rab_me_(fisik)"/>
      <sheetName val="HB_"/>
      <sheetName val="ELEVATED_SLAB"/>
      <sheetName val="FORM_X_COST"/>
      <sheetName val="rek_det_1-3"/>
      <sheetName val="HSTANAH_XLS"/>
      <sheetName val="rekap_c"/>
      <sheetName val="daftar_harga"/>
      <sheetName val="Pos_4-1"/>
      <sheetName val="Harga_"/>
      <sheetName val="vol__ARS"/>
      <sheetName val="TOTAL_SPK"/>
      <sheetName val="POS-4_1"/>
      <sheetName val="Rekap_Dc"/>
      <sheetName val="an_el"/>
      <sheetName val="Bill_of_Qty_MEP"/>
      <sheetName val="Basement_Estimate"/>
      <sheetName val="HARGA_ME"/>
      <sheetName val="Analisa_2"/>
      <sheetName val="bhn_"/>
      <sheetName val="daftar_Upah"/>
      <sheetName val="PHU_05"/>
      <sheetName val="HARGA_MATERIAL"/>
      <sheetName val="Memb_Schd"/>
      <sheetName val="unit_rate-b3"/>
      <sheetName val="01A-_RAB"/>
      <sheetName val="Analisa_Harga_Satuan"/>
      <sheetName val="REF_ONLY"/>
      <sheetName val="Daf_1"/>
      <sheetName val="Analisa_Upah___Bahan_Plum"/>
      <sheetName val="Supply_Agrmnt"/>
      <sheetName val="Harga_Bahan"/>
      <sheetName val="Rumus"/>
      <sheetName val="5-Peralatan"/>
      <sheetName val="dasar"/>
      <sheetName val="견적기준"/>
      <sheetName val="KP1590_E"/>
      <sheetName val="SAT-DAS"/>
      <sheetName val="Scenario"/>
      <sheetName val="2-AHSP"/>
      <sheetName val="TOEVOER"/>
      <sheetName val="TS"/>
      <sheetName val="JUML-SDM"/>
      <sheetName val="DAF-2"/>
      <sheetName val="Fill this out first___"/>
      <sheetName val="DKH"/>
      <sheetName val="A Paint Jotun Penguard"/>
      <sheetName val="BOQ ori"/>
      <sheetName val="HSA &amp; PAB"/>
      <sheetName val="Harga Upah "/>
      <sheetName val="pricing"/>
      <sheetName val="SITE-E"/>
      <sheetName val="bukan PNS"/>
      <sheetName val="FORM 7"/>
      <sheetName val="Personil"/>
      <sheetName val="Surat Pernyataan"/>
      <sheetName val="rekapan"/>
      <sheetName val="COST"/>
      <sheetName val="D2.4"/>
      <sheetName val="D3-3"/>
      <sheetName val="D4.3 (TE)"/>
      <sheetName val="D5.3 (TF) "/>
      <sheetName val="D8.3 (TJ)"/>
      <sheetName val="Progress"/>
      <sheetName val="PAKET 1"/>
      <sheetName val="Mon Upah"/>
      <sheetName val="TOTAL"/>
      <sheetName val="610.04"/>
      <sheetName val="???"/>
      <sheetName val="AHS (ci,str,ars)"/>
      <sheetName val="Evaporator"/>
      <sheetName val="Harga Sat Das"/>
      <sheetName val="Brdw"/>
      <sheetName val="lam-moi"/>
      <sheetName val="Bill of Qty"/>
      <sheetName val="SD (1)"/>
      <sheetName val="Lamp_V"/>
      <sheetName val="struktur tdk dipakai"/>
      <sheetName val="bayar_04_fak"/>
      <sheetName val="H Satuan Dasar"/>
      <sheetName val="AHS - Riel"/>
      <sheetName val="bhn-upah"/>
      <sheetName val="Ur_Pil"/>
      <sheetName val="chitimc"/>
      <sheetName val="dongia (2)"/>
      <sheetName val="LKVL-CK-HT-GD1"/>
      <sheetName val="giathanh1"/>
      <sheetName val="THPDMoi  (2)"/>
      <sheetName val="gtrinh"/>
      <sheetName val="phuluc1"/>
      <sheetName val="TONG HOP VL-NC"/>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rbhn"/>
      <sheetName val="HARDAS"/>
      <sheetName val="waktu"/>
      <sheetName val="Harga"/>
      <sheetName val="Analisa Prov'07"/>
      <sheetName val="Sum"/>
      <sheetName val="G_SUMMARY"/>
      <sheetName val="Evaluasi"/>
      <sheetName val="Terbilang"/>
      <sheetName val="2. Informasi"/>
      <sheetName val="HASAT DASAR"/>
      <sheetName val="Uraian Teknis"/>
      <sheetName val="HRG BAHAN &amp; UPAH okk"/>
      <sheetName val="Analis Kusen okk"/>
      <sheetName val="Ana. PU"/>
      <sheetName val="6-AGREGAT"/>
      <sheetName val="ANALISA GR_x0000__x0000__x0000__x0000__x0000_GAH"/>
      <sheetName val="Analisa RAP"/>
      <sheetName val="Bahan B"/>
      <sheetName val="RAP"/>
      <sheetName val="Telusur"/>
      <sheetName val="Upah B"/>
      <sheetName val="H_Satuan3"/>
      <sheetName val="REKAP_1_SECTION2"/>
      <sheetName val="DIREC_COST2"/>
      <sheetName val="form_besi2"/>
      <sheetName val="REKAP_STRUCTURE2"/>
      <sheetName val="lamp__121"/>
      <sheetName val="GRAND_REKAP1"/>
      <sheetName val="Master_1_01"/>
      <sheetName val="A-11_Steel_Str_(2)1"/>
      <sheetName val="Analisa_Upah_&amp;_Bahan_Plum1"/>
      <sheetName val="ANALISA_GRS_TENGAH1"/>
      <sheetName val="BAHAN_&amp;_UPAH1"/>
      <sheetName val="Analisa_&amp;_Upah1"/>
      <sheetName val="FORM_3A"/>
      <sheetName val="Perhitungan_RAB"/>
      <sheetName val="Harga_ME_"/>
      <sheetName val="crewlist_S"/>
      <sheetName val="anal_pipa"/>
      <sheetName val="Harsat_Upah"/>
      <sheetName val="PAKET_1"/>
      <sheetName val="Harga_satuan"/>
      <sheetName val="Indirect_Cost"/>
      <sheetName val="SERVICES_FEE"/>
      <sheetName val="BD_Cvl"/>
      <sheetName val="Erection_SS"/>
      <sheetName val="Currency_Rate"/>
      <sheetName val="Upah_Bahan"/>
      <sheetName val="Agregat_Halus_&amp;_Kasar"/>
      <sheetName val="Analisa_RAB"/>
      <sheetName val="LIFT_DOM"/>
      <sheetName val="dboard(_asli)"/>
      <sheetName val="RAB_STR_JETTY_&amp;_F_PENUNJANG"/>
      <sheetName val="RAB_RIIL_kayu"/>
      <sheetName val="Unit_Rate_Indirect"/>
      <sheetName val="bukan_PNS"/>
      <sheetName val="Mon_Upah"/>
      <sheetName val="Time_Schedule"/>
      <sheetName val="i-j__Pengalaman"/>
      <sheetName val="Analisa_Tekhnis"/>
      <sheetName val="3__KONTRAK(stu)"/>
      <sheetName val="HRG_BHN"/>
      <sheetName val="17_ALS-saluran+BC"/>
      <sheetName val="HARGA_UPAH"/>
      <sheetName val="Sewa_Alat-1"/>
      <sheetName val="A_Paint_Jotun_Penguard"/>
      <sheetName val="BOQ_ori"/>
      <sheetName val="Fill_this_out_first___"/>
      <sheetName val="AnalisaSIPIL_RIIL_RAP"/>
      <sheetName val="SUB_TOTAL___"/>
      <sheetName val="ANALISA_GRGAH"/>
      <sheetName val="Analisa_RAP"/>
      <sheetName val="Bahan_B"/>
      <sheetName val="Upah_B"/>
      <sheetName val="HSA_&amp;_PAB"/>
      <sheetName val="Harga_Upah_"/>
      <sheetName val="2__Informasi"/>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SAT_DASAR"/>
      <sheetName val="SBDY_Jemb_Tayan"/>
      <sheetName val="Uraian_Teknis"/>
      <sheetName val="1.B"/>
      <sheetName val="Harga Bahan &amp; Upah"/>
      <sheetName val="TABLE"/>
      <sheetName val="h-013211-2"/>
      <sheetName val="Perm. Test"/>
      <sheetName val="Anal "/>
      <sheetName val="Daftar Staff"/>
      <sheetName val="ANALISA GR?????GAH"/>
      <sheetName val="Bill rekap"/>
      <sheetName val="Pricing-2"/>
      <sheetName val="Isolasi Luar Dalam"/>
      <sheetName val="Isolasi Luar"/>
      <sheetName val="ANALISA GR"/>
      <sheetName val="BQ PABX"/>
      <sheetName val="Bill 4.1"/>
      <sheetName val="61004"/>
      <sheetName val="Anls Hrg Sat"/>
      <sheetName val="bilangan"/>
      <sheetName val="JobSheet"/>
      <sheetName val="An-Alat"/>
      <sheetName val="WRItten(2)"/>
      <sheetName val="Kuantitas &amp; Harga"/>
      <sheetName val="Div2"/>
      <sheetName val="112-885"/>
      <sheetName val="UMUM-PU"/>
      <sheetName val="bau"/>
      <sheetName val="PRY 03-1 (Amd1)"/>
      <sheetName val="Master"/>
      <sheetName val="Analisa (ok punya)"/>
      <sheetName val="HPP TOTAL"/>
      <sheetName val="HPP 3 Tower"/>
      <sheetName val="REGION"/>
      <sheetName val="OFFGRID"/>
      <sheetName val="Har Sat"/>
      <sheetName val="DRUP (ASLI)"/>
      <sheetName val="Amount"/>
      <sheetName val="Hrg Upah Bhn"/>
      <sheetName val="DAFTAR HARGA BAHAN "/>
      <sheetName val="Daftar Upah, Hrg Bhn &amp; Pralatan"/>
      <sheetName val="7_16"/>
      <sheetName val="JADUAL"/>
      <sheetName val="H.SAT"/>
      <sheetName val="BAHAN "/>
      <sheetName val="Rekap Direct Cost"/>
      <sheetName val="Door &amp; Window Podium"/>
      <sheetName val="San PD"/>
      <sheetName val="Sumber Daya"/>
      <sheetName val="Unit Cost"/>
      <sheetName val="OP. PERJAM"/>
      <sheetName val="K.Lokal"/>
      <sheetName val="B. PERSONIL"/>
      <sheetName val="DF-7 (2)"/>
      <sheetName val="DF-7"/>
      <sheetName val="RAB REVISI"/>
      <sheetName val="Str A"/>
      <sheetName val="Analisa Tend"/>
      <sheetName val="Indirect_Const"/>
      <sheetName val="HSatuan"/>
      <sheetName val="SAT EL"/>
      <sheetName val="Quantity"/>
      <sheetName val="Mall"/>
      <sheetName val="SP"/>
      <sheetName val="Structure"/>
      <sheetName val="___"/>
      <sheetName val="NEX24 DB"/>
      <sheetName val="Ana-ALAT"/>
      <sheetName val="BoQ"/>
      <sheetName val="15.Irr. Struc.Work"/>
      <sheetName val="16.Pipe Inst."/>
      <sheetName val="D Harga"/>
      <sheetName val="Harsat Bahan"/>
      <sheetName val="10 yr val"/>
      <sheetName val="Input"/>
      <sheetName val="Financials"/>
      <sheetName val="Variabel"/>
      <sheetName val="fill in first"/>
      <sheetName val="COST SUMM"/>
      <sheetName val="PileCap"/>
      <sheetName val="Harsat Pekerjaan"/>
      <sheetName val="ANALISA GR_____GAH"/>
      <sheetName val="Analisa-Harga"/>
      <sheetName val="Harga_Sat_Das"/>
      <sheetName val="Jabar"/>
      <sheetName val="Jateng"/>
      <sheetName val="Jatim"/>
      <sheetName val="Pusat"/>
      <sheetName val="Sulawesi"/>
      <sheetName val="Sumbagsel"/>
      <sheetName val="BID(RI01)"/>
      <sheetName val="Rekap Total"/>
      <sheetName val="Reference"/>
      <sheetName val="BAP"/>
      <sheetName val="Master Edit"/>
      <sheetName val="UPH,BHN,ALT"/>
      <sheetName val="Analis harga"/>
      <sheetName val="B"/>
      <sheetName val="Sec I ML"/>
      <sheetName val="Harga bahan-1"/>
      <sheetName val="rekap1"/>
      <sheetName val="DETAIL POS 123"/>
      <sheetName val="ahs1"/>
      <sheetName val="ahs3"/>
      <sheetName val="index"/>
      <sheetName val="4  PEK. LUAR"/>
      <sheetName val="Basic Price"/>
      <sheetName val="Unit Price"/>
      <sheetName val="Rekap Biaya"/>
      <sheetName val="RANGE BAHAN"/>
      <sheetName val="Man Power"/>
      <sheetName val="DIVI6"/>
      <sheetName val="ana"/>
      <sheetName val="rab - persiapan &amp; lantai-1"/>
      <sheetName val="3"/>
      <sheetName val="Batal"/>
      <sheetName val="Basic"/>
      <sheetName val="B.1"/>
      <sheetName val="B.10"/>
      <sheetName val="B.11"/>
      <sheetName val="B.12"/>
      <sheetName val="B.13"/>
      <sheetName val="B.14"/>
      <sheetName val="B.15"/>
      <sheetName val="B.16"/>
      <sheetName val="B.17"/>
      <sheetName val="B.18"/>
      <sheetName val="B.2"/>
      <sheetName val="B.20"/>
      <sheetName val="B.21"/>
      <sheetName val="B.22"/>
      <sheetName val="B.23"/>
      <sheetName val="B.24"/>
      <sheetName val="B.25"/>
      <sheetName val="B.26"/>
      <sheetName val="B.28"/>
      <sheetName val="B.29"/>
      <sheetName val="B.3"/>
      <sheetName val="B.30"/>
      <sheetName val="B.4"/>
      <sheetName val="B.5"/>
      <sheetName val="B.6"/>
      <sheetName val="B.7"/>
      <sheetName val="B.8"/>
      <sheetName val="HARGA DASAR"/>
      <sheetName val="Analisa Harga"/>
      <sheetName val="Pgr Jl.I.Bale"/>
      <sheetName val="Rekap Bill"/>
      <sheetName val="Menu"/>
      <sheetName val="4-Basic Price"/>
      <sheetName val="5-ALAT(1)"/>
      <sheetName val="ANALIS"/>
      <sheetName val="Isian Biodata"/>
      <sheetName val="rekaprab"/>
      <sheetName val="FAK"/>
      <sheetName val="analisa el"/>
      <sheetName val="2.2"/>
      <sheetName val="hafele"/>
      <sheetName val="analisa panel"/>
      <sheetName val="ANALISA GR_x005f_x0000__x005f_x0000__x005f_x0000_"/>
      <sheetName val="ANALISA GR_x005f_x005f_x005f_x0000__x005f_x005f_x"/>
      <sheetName val="PREAM"/>
      <sheetName val="faktor"/>
      <sheetName val="ANALISA-HST"/>
      <sheetName val="metod"/>
      <sheetName val="HarDas-Ops."/>
      <sheetName val="HrgUpahBahan"/>
      <sheetName val="AT"/>
      <sheetName val="NPV"/>
      <sheetName val="MSTR"/>
      <sheetName val="Bill_of_Qty_MEP1"/>
      <sheetName val="Basement_Estimate1"/>
      <sheetName val="PLUMBING_21"/>
      <sheetName val="HSTANAH_XLS1"/>
      <sheetName val="FORM_X_COST1"/>
      <sheetName val="HARGA_ME1"/>
      <sheetName val="rab_me_(by_owner)_1"/>
      <sheetName val="BQ_(by_owner)1"/>
      <sheetName val="rab_me_(fisik)1"/>
      <sheetName val="rekap_c1"/>
      <sheetName val="an_el1"/>
      <sheetName val="01A-_RAB1"/>
      <sheetName val="ELEVATED_SLAB1"/>
      <sheetName val="HARGA_MATERIAL1"/>
      <sheetName val="BQ_ARS1"/>
      <sheetName val="bhn_1"/>
      <sheetName val="Analisa_21"/>
      <sheetName val="unit_rate-b31"/>
      <sheetName val="Pos_4-11"/>
      <sheetName val="Harga_1"/>
      <sheetName val="vol__ARS1"/>
      <sheetName val="TOTAL_SPK1"/>
      <sheetName val="Memb_Schd1"/>
      <sheetName val="daftar_Upah1"/>
      <sheetName val="Analisa_Harga_Satuan1"/>
      <sheetName val="Analisa_Upah___Bahan_Plum1"/>
      <sheetName val="HB_1"/>
      <sheetName val="rek_det_1-31"/>
      <sheetName val="Daf_11"/>
      <sheetName val="Supply_Agrmnt1"/>
      <sheetName val="Harga_Bahan1"/>
      <sheetName val="REF_ONLY1"/>
      <sheetName val="PHU_051"/>
      <sheetName val="POS-4_11"/>
      <sheetName val="Rekap_Dc1"/>
      <sheetName val="daftar_harga1"/>
      <sheetName val="FORM_7"/>
      <sheetName val="AHS_(ci,str,ars)"/>
      <sheetName val="RENCANA_KERJA"/>
      <sheetName val="Bill_of_Qty"/>
      <sheetName val="D2_4"/>
      <sheetName val="D4_3_(TE)"/>
      <sheetName val="D5_3_(TF)_"/>
      <sheetName val="D8_3_(TJ)"/>
      <sheetName val="SD_(1)"/>
      <sheetName val="struktur_tdk_dipakai"/>
      <sheetName val="AHS_-_Riel"/>
      <sheetName val="ANALISA_GR?????GAH"/>
      <sheetName val="Surat_Pernyataan"/>
      <sheetName val="610_04"/>
      <sheetName val="H_Satuan4"/>
      <sheetName val="REKAP_1_SECTION3"/>
      <sheetName val="DIREC_COST3"/>
      <sheetName val="form_besi3"/>
      <sheetName val="REKAP_STRUCTURE3"/>
      <sheetName val="Master_1_02"/>
      <sheetName val="lamp__122"/>
      <sheetName val="A-11_Steel_Str_(2)2"/>
      <sheetName val="ANALISA_GRS_TENGAH2"/>
      <sheetName val="GRAND_REKAP2"/>
      <sheetName val="Analisa_&amp;_Upah2"/>
      <sheetName val="Analisa_Upah_&amp;_Bahan_Plum2"/>
      <sheetName val="BAHAN_&amp;_UPAH2"/>
      <sheetName val="Bill_of_Qty_MEP2"/>
      <sheetName val="Basement_Estimate2"/>
      <sheetName val="PLUMBING_22"/>
      <sheetName val="HSTANAH_XLS2"/>
      <sheetName val="FORM_X_COST2"/>
      <sheetName val="HARGA_ME2"/>
      <sheetName val="rab_me_(by_owner)_2"/>
      <sheetName val="BQ_(by_owner)2"/>
      <sheetName val="rab_me_(fisik)2"/>
      <sheetName val="rekap_c2"/>
      <sheetName val="an_el2"/>
      <sheetName val="01A-_RAB2"/>
      <sheetName val="ELEVATED_SLAB2"/>
      <sheetName val="HARGA_MATERIAL2"/>
      <sheetName val="BQ_ARS2"/>
      <sheetName val="bhn_2"/>
      <sheetName val="Analisa_22"/>
      <sheetName val="unit_rate-b32"/>
      <sheetName val="Pos_4-12"/>
      <sheetName val="Harga_2"/>
      <sheetName val="vol__ARS2"/>
      <sheetName val="TOTAL_SPK2"/>
      <sheetName val="Memb_Schd2"/>
      <sheetName val="daftar_Upah2"/>
      <sheetName val="Analisa_Harga_Satuan2"/>
      <sheetName val="Analisa_Upah___Bahan_Plum2"/>
      <sheetName val="HB_2"/>
      <sheetName val="rek_det_1-32"/>
      <sheetName val="FORM_3A1"/>
      <sheetName val="Perhitungan_RAB1"/>
      <sheetName val="Harga_satuan1"/>
      <sheetName val="Indirect_Cost1"/>
      <sheetName val="SERVICES_FEE1"/>
      <sheetName val="BD_Cvl1"/>
      <sheetName val="Erection_SS1"/>
      <sheetName val="3__KONTRAK(stu)1"/>
      <sheetName val="Daf_12"/>
      <sheetName val="Supply_Agrmnt2"/>
      <sheetName val="Harga_Bahan2"/>
      <sheetName val="REF_ONLY2"/>
      <sheetName val="Upah_Bahan1"/>
      <sheetName val="HRG_BHN1"/>
      <sheetName val="Harga_ME_1"/>
      <sheetName val="Analisa_RAB1"/>
      <sheetName val="crewlist_S1"/>
      <sheetName val="PHU_052"/>
      <sheetName val="POS-4_12"/>
      <sheetName val="Rekap_Dc2"/>
      <sheetName val="daftar_harga2"/>
      <sheetName val="i-j__Pengalaman1"/>
      <sheetName val="LIFT_DOM1"/>
      <sheetName val="Currency_Rate1"/>
      <sheetName val="AnalisaSIPIL_RIIL_RAP1"/>
      <sheetName val="RAB_RIIL_kayu1"/>
      <sheetName val="bukan_PNS1"/>
      <sheetName val="Fill_this_out_first___1"/>
      <sheetName val="SUB_TOTAL___1"/>
      <sheetName val="dboard(_asli)1"/>
      <sheetName val="RAB_STR_JETTY_&amp;_F_PENUNJANG1"/>
      <sheetName val="HSA_&amp;_PAB1"/>
      <sheetName val="Harga_Upah_1"/>
      <sheetName val="Analisa_Tekhnis1"/>
      <sheetName val="17_ALS-saluran+BC1"/>
      <sheetName val="HARGA_UPAH1"/>
      <sheetName val="Sewa_Alat-11"/>
      <sheetName val="FORM_71"/>
      <sheetName val="SBDY_Jemb_Tayan1"/>
      <sheetName val="Unit_Rate_Indirect1"/>
      <sheetName val="AHS_(ci,str,ars)1"/>
      <sheetName val="Time_Schedule1"/>
      <sheetName val="PAKET_11"/>
      <sheetName val="Harga_Sat_Das1"/>
      <sheetName val="RENCANA_KERJA1"/>
      <sheetName val="Bill_of_Qty1"/>
      <sheetName val="Mon_Upah1"/>
      <sheetName val="A_Paint_Jotun_Penguard1"/>
      <sheetName val="BOQ_ori1"/>
      <sheetName val="D2_41"/>
      <sheetName val="D4_3_(TE)1"/>
      <sheetName val="D5_3_(TF)_1"/>
      <sheetName val="D8_3_(TJ)1"/>
      <sheetName val="SD_(1)1"/>
      <sheetName val="struktur_tdk_dipakai1"/>
      <sheetName val="anal_pipa1"/>
      <sheetName val="Harsat_Upah1"/>
      <sheetName val="Agregat_Halus_&amp;_Kasar1"/>
      <sheetName val="AHS_-_Rie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Analisa_RAP1"/>
      <sheetName val="Bahan_B1"/>
      <sheetName val="Upah_B1"/>
      <sheetName val="ANALISA_GR?????GAH1"/>
      <sheetName val="Surat_Pernyataan1"/>
      <sheetName val="610_041"/>
      <sheetName val="Jamuan"/>
      <sheetName val="Keanggotaan"/>
      <sheetName val="Majalah"/>
      <sheetName val="Pjk.Kend &amp; Parkir&amp;Tanah"/>
      <sheetName val="Pak Din(510)"/>
      <sheetName val="PBB"/>
      <sheetName val="P.Didik&amp;BinaPeg "/>
      <sheetName val="SPPD"/>
      <sheetName val="Sheet2"/>
      <sheetName val="LISTRIK"/>
      <sheetName val="TATA UDARA"/>
      <sheetName val="概総括1"/>
      <sheetName val="電気設備表"/>
      <sheetName val="ANALISA GR_x0000__x0000__x0000_"/>
      <sheetName val="tifico"/>
      <sheetName val="1.General "/>
      <sheetName val="REKAP  (1)"/>
      <sheetName val="ARITMATIK"/>
      <sheetName val="2703.1"/>
      <sheetName val="BQ-E20-02(Rp)"/>
      <sheetName val="EurotoolsXRates"/>
      <sheetName val="PV"/>
      <sheetName val="CB"/>
      <sheetName val="KBL"/>
      <sheetName val="ARL"/>
      <sheetName val="TRY"/>
      <sheetName val="Pengujian"/>
      <sheetName val="BAG-2"/>
      <sheetName val="Price"/>
      <sheetName val="Assumption &amp; Dashboard."/>
      <sheetName val="Lumpsum"/>
      <sheetName val="Fixset"/>
      <sheetName val="Faktor Konversi"/>
      <sheetName val="DATABASE"/>
      <sheetName val="KWNTY&amp;HARGA"/>
      <sheetName val="dasboard"/>
      <sheetName val="00000"/>
      <sheetName val="10000"/>
      <sheetName val="FINAL"/>
      <sheetName val="JDWL"/>
      <sheetName val="Analisa Harga Sat"/>
      <sheetName val="Lamp -3"/>
      <sheetName val="Lamp -6"/>
      <sheetName val="PV Harga Sat"/>
      <sheetName val="PV-Alat"/>
      <sheetName val="PV-Mat"/>
      <sheetName val="PV-Tenaga"/>
      <sheetName val="Analisa Alat"/>
      <sheetName val="Analisa Alat Dredger"/>
      <sheetName val="SUBKON"/>
      <sheetName val="Analisa Tehnik 1"/>
      <sheetName val="Analisa Tehnik"/>
      <sheetName val="Pendukung"/>
      <sheetName val="Pendukung 1"/>
      <sheetName val="Sheet4"/>
      <sheetName val="Pek Tanah"/>
      <sheetName val="AT.B&amp;B"/>
      <sheetName val="Pep-Persiapan"/>
      <sheetName val="KET"/>
      <sheetName val="Worksheet"/>
      <sheetName val="Rekap Prelim"/>
      <sheetName val="Mat"/>
      <sheetName val="VAC BDWN"/>
      <sheetName val="uba"/>
      <sheetName val="Antek"/>
      <sheetName val="ITB COST"/>
      <sheetName val="data-pendukung"/>
      <sheetName val="MAPDC"/>
      <sheetName val="DIV1"/>
      <sheetName val="prelim"/>
      <sheetName val="DHS"/>
      <sheetName val="Konfirm"/>
      <sheetName val="BOQ SNJ 1"/>
      <sheetName val="DKH CCO 1A"/>
      <sheetName val="DKH CCO 1B R-1"/>
      <sheetName val="BILL OF QUAN"/>
      <sheetName val="General Intem"/>
      <sheetName val="STR - 2B"/>
      <sheetName val="analisa asumsi Me"/>
      <sheetName val="7.1(3)"/>
      <sheetName val="Anal. Alat"/>
      <sheetName val="antek12a-13"/>
      <sheetName val="BHN-ALAT"/>
      <sheetName val="ANAL_P4"/>
      <sheetName val="PRD 01-6(I-II)"/>
      <sheetName val="PRD 01-7 alat"/>
      <sheetName val="5-Alat"/>
      <sheetName val="4-Price"/>
      <sheetName val="4-Quarry"/>
      <sheetName val="HRPar"/>
      <sheetName val="asumsi"/>
      <sheetName val="B-PRICE"/>
      <sheetName val="bhn FINAL"/>
      <sheetName val="TBL_BANTU"/>
      <sheetName val="DAF-BAHAN"/>
      <sheetName val="DAF-UPAH"/>
      <sheetName val="H_Satuan5"/>
      <sheetName val="REKAP_1_SECTION4"/>
      <sheetName val="DIREC_COST4"/>
      <sheetName val="form_besi4"/>
      <sheetName val="REKAP_STRUCTURE4"/>
      <sheetName val="lamp__123"/>
      <sheetName val="Master_1_03"/>
      <sheetName val="GRAND_REKAP3"/>
      <sheetName val="ANALISA_GRS_TENGAH3"/>
      <sheetName val="A-11_Steel_Str_(2)3"/>
      <sheetName val="HARGA_ME3"/>
      <sheetName val="Analisa_Upah_&amp;_Bahan_Plum3"/>
      <sheetName val="Bill_of_Qty_MEP3"/>
      <sheetName val="BAHAN_&amp;_UPAH3"/>
      <sheetName val="Basement_Estimate3"/>
      <sheetName val="bhn_3"/>
      <sheetName val="Analisa_&amp;_Upah3"/>
      <sheetName val="PLUMBING_23"/>
      <sheetName val="rab_me_(by_owner)_3"/>
      <sheetName val="BQ_(by_owner)3"/>
      <sheetName val="rab_me_(fisik)3"/>
      <sheetName val="HSTANAH_XLS3"/>
      <sheetName val="ELEVATED_SLAB3"/>
      <sheetName val="01A-_RAB3"/>
      <sheetName val="rekap_c3"/>
      <sheetName val="an_el3"/>
      <sheetName val="BQ_ARS3"/>
      <sheetName val="Analisa_23"/>
      <sheetName val="FORM_X_COST3"/>
      <sheetName val="unit_rate-b33"/>
      <sheetName val="HARGA_MATERIAL3"/>
      <sheetName val="Pos_4-13"/>
      <sheetName val="Harga_3"/>
      <sheetName val="vol__ARS3"/>
      <sheetName val="TOTAL_SPK3"/>
      <sheetName val="Memb_Schd3"/>
      <sheetName val="Analisa_Harga_Satuan3"/>
      <sheetName val="Analisa_Upah___Bahan_Plum3"/>
      <sheetName val="daftar_Upah3"/>
      <sheetName val="HB_3"/>
      <sheetName val="rek_det_1-33"/>
      <sheetName val="Daf_13"/>
      <sheetName val="FORM_3A2"/>
      <sheetName val="Perhitungan_RAB2"/>
      <sheetName val="Harga_satuan2"/>
      <sheetName val="Indirect_Cost2"/>
      <sheetName val="SERVICES_FEE2"/>
      <sheetName val="BD_Cvl2"/>
      <sheetName val="Erection_SS2"/>
      <sheetName val="3__KONTRAK(stu)2"/>
      <sheetName val="Supply_Agrmnt3"/>
      <sheetName val="LIFT_DOM2"/>
      <sheetName val="daftar_harga3"/>
      <sheetName val="POS-4_13"/>
      <sheetName val="Rekap_Dc3"/>
      <sheetName val="PHU_053"/>
      <sheetName val="REF_ONLY3"/>
      <sheetName val="Harga_Bahan3"/>
      <sheetName val="RAB_RIIL_kayu2"/>
      <sheetName val="bukan_PNS2"/>
      <sheetName val="Currency_Rate2"/>
      <sheetName val="Upah_Bahan2"/>
      <sheetName val="Harga_ME_2"/>
      <sheetName val="HRG_BHN2"/>
      <sheetName val="Analisa_RAB2"/>
      <sheetName val="crewlist_S2"/>
      <sheetName val="i-j__Pengalaman2"/>
      <sheetName val="AnalisaSIPIL_RIIL_RAP2"/>
      <sheetName val="Fill_this_out_first___2"/>
      <sheetName val="SUB_TOTAL___2"/>
      <sheetName val="dboard(_asli)2"/>
      <sheetName val="RAB_STR_JETTY_&amp;_F_PENUNJANG2"/>
      <sheetName val="HSA_&amp;_PAB2"/>
      <sheetName val="Harga_Upah_2"/>
      <sheetName val="Analisa_Tekhnis2"/>
      <sheetName val="17_ALS-saluran+BC2"/>
      <sheetName val="HARGA_UPAH2"/>
      <sheetName val="Sewa_Alat-12"/>
      <sheetName val="FORM_72"/>
      <sheetName val="SBDY_Jemb_Tayan2"/>
      <sheetName val="Unit_Rate_Indirect2"/>
      <sheetName val="AHS_(ci,str,ars)2"/>
      <sheetName val="Time_Schedule2"/>
      <sheetName val="PAKET_12"/>
      <sheetName val="Harga_Sat_Das2"/>
      <sheetName val="RENCANA_KERJA2"/>
      <sheetName val="struktur_tdk_dipakai2"/>
      <sheetName val="Bill_of_Qty2"/>
      <sheetName val="Mon_Upah2"/>
      <sheetName val="A_Paint_Jotun_Penguard2"/>
      <sheetName val="BOQ_ori2"/>
      <sheetName val="D2_42"/>
      <sheetName val="D4_3_(TE)2"/>
      <sheetName val="D5_3_(TF)_2"/>
      <sheetName val="D8_3_(TJ)2"/>
      <sheetName val="SD_(1)2"/>
      <sheetName val="anal_pipa2"/>
      <sheetName val="Harsat_Upah2"/>
      <sheetName val="Agregat_Halus_&amp;_Kasar2"/>
      <sheetName val="AHS_-_Riel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Analisa_RAP2"/>
      <sheetName val="Bahan_B2"/>
      <sheetName val="Upah_B2"/>
      <sheetName val="ANALISA_GR?????GAH2"/>
      <sheetName val="Surat_Pernyataan2"/>
      <sheetName val="610_042"/>
      <sheetName val="Analisa_(ok_punya)"/>
      <sheetName val="BQ_PABX"/>
      <sheetName val="RAB_REVISI"/>
      <sheetName val="Door_&amp;_Window_Podium"/>
      <sheetName val="San_PD"/>
      <sheetName val="Analisa_Prov'07"/>
      <sheetName val="Anal_"/>
      <sheetName val="NEX24_DB"/>
      <sheetName val="BAHAN_"/>
      <sheetName val="Rekap_Direct_Cost"/>
      <sheetName val="2__Informasi1"/>
      <sheetName val="HASAT_DASAR1"/>
      <sheetName val="Uraian_Teknis1"/>
      <sheetName val="HRG_BAHAN_&amp;_UPAH_okk"/>
      <sheetName val="Analis_Kusen_okk"/>
      <sheetName val="Ana__PU"/>
      <sheetName val="Hrg_Upah_Bhn"/>
      <sheetName val="DAFTAR_HARGA_BAHAN_"/>
      <sheetName val="Bill_rekap"/>
      <sheetName val="Pjk_Kend_&amp;_Parkir&amp;Tanah"/>
      <sheetName val="Pak_Din(510)"/>
      <sheetName val="P_Didik&amp;BinaPeg_"/>
      <sheetName val="Harga_Bahan_&amp;_Upah"/>
      <sheetName val="1_B"/>
      <sheetName val="Perm__Test"/>
      <sheetName val="Kuantitas_&amp;_Harga"/>
      <sheetName val="Str_A"/>
      <sheetName val="Analisa_Tend"/>
      <sheetName val="fill_in_first"/>
      <sheetName val="Unit_Cost"/>
      <sheetName val="ANALISA_GR"/>
      <sheetName val="DFT__HRG_BHN___UPAH"/>
      <sheetName val="ANALISA_STR___ARS"/>
      <sheetName val="DF-7_(2)"/>
      <sheetName val="ANALISA_GR_____GAH"/>
      <sheetName val="Harga_bahan-1"/>
      <sheetName val="DETAIL_POS_123"/>
      <sheetName val="Harsat_Bahan"/>
      <sheetName val="Bill_4_1"/>
      <sheetName val="Daftar_Staff"/>
      <sheetName val="H_Satuan_Dasar"/>
      <sheetName val="Isolasi_Luar_Dalam"/>
      <sheetName val="Isolasi_Luar"/>
      <sheetName val="H_SAT"/>
      <sheetName val="10_yr_val"/>
      <sheetName val="Harsat_Pekerjaan"/>
      <sheetName val="HPP_TOTAL"/>
      <sheetName val="HPP_3_Tower"/>
      <sheetName val="Sumber_Daya"/>
      <sheetName val="Anls_Hrg_Sat"/>
      <sheetName val="OP__PERJAM"/>
      <sheetName val="K_Lokal"/>
      <sheetName val="B__PERSONIL"/>
      <sheetName val="Daftar_Upah,_Hrg_Bhn_&amp;_Pralatan"/>
      <sheetName val="DRUP_(ASLI)"/>
      <sheetName val="SAT_EL"/>
      <sheetName val="Analisa_Harga_Sat"/>
      <sheetName val="Lamp_-3"/>
      <sheetName val="Lamp_-6"/>
      <sheetName val="PV_Harga_Sat"/>
      <sheetName val="Analisa_Alat"/>
      <sheetName val="Analisa_Alat_Dredger"/>
      <sheetName val="Analisa_Tehnik_1"/>
      <sheetName val="Analisa_Tehnik"/>
      <sheetName val="Pendukung_1"/>
      <sheetName val="Pek_Tanah"/>
      <sheetName val="AT_B&amp;B"/>
      <sheetName val="COST_SUMM"/>
      <sheetName val="Sec_I_ML"/>
      <sheetName val="Har_Sat"/>
      <sheetName val="TATA_UDARA"/>
      <sheetName val="ANALISA_GR_x005f_x0000__x005f_x0000__x005f_x0000_"/>
      <sheetName val="Rekap_Prelim"/>
      <sheetName val="Unit_Price"/>
      <sheetName val="analisa_panel"/>
      <sheetName val="Man_Power"/>
      <sheetName val="ANALYS EXTERN"/>
      <sheetName val="Tuk Koef"/>
      <sheetName val="H Sat Jembatan"/>
      <sheetName val="IPA1"/>
      <sheetName val="H-SATUAN"/>
      <sheetName val="own"/>
      <sheetName val="HST"/>
      <sheetName val="ANALISA-SNI"/>
      <sheetName val="KODE"/>
      <sheetName val="R"/>
      <sheetName val="labarugi"/>
      <sheetName val="neraca"/>
      <sheetName val="BPDP"/>
      <sheetName val="HGS Jan 2007"/>
      <sheetName val="PENYAMBUNGAN DAYA"/>
      <sheetName val="M2 SQUARE (C)"/>
      <sheetName val="Marka Jalan"/>
      <sheetName val="PENDAHULUAN"/>
      <sheetName val="PAGAR PEMBATAS JALAN"/>
      <sheetName val="Rambu-rambu"/>
      <sheetName val="Rigid Beton"/>
      <sheetName val="Separator "/>
      <sheetName val="ST CAROLUS (C)"/>
      <sheetName val="anal"/>
      <sheetName val="TJ1Q47"/>
      <sheetName val="Alat"/>
      <sheetName val="Analisa Gabungan"/>
      <sheetName val="BHN1"/>
      <sheetName val="u_rates"/>
      <sheetName val=" SAT PL"/>
      <sheetName val="RAB.SEKRETARIAT (1)"/>
      <sheetName val="Notes"/>
      <sheetName val="Fill this out first..."/>
      <sheetName val="TC"/>
      <sheetName val="Valve PL"/>
      <sheetName val="Peralatan PL"/>
      <sheetName val="Harga Kabel"/>
      <sheetName val="ANALISA railing"/>
      <sheetName val="RAB AR&amp;STR"/>
      <sheetName val="MT_an"/>
      <sheetName val="Formula Paket A"/>
      <sheetName val="SCH"/>
      <sheetName val="down-semi-coarse"/>
      <sheetName val="down-semi-fine"/>
      <sheetName val="inner pervious_adjust "/>
      <sheetName val="outer pervious adjust"/>
      <sheetName val="riprap"/>
      <sheetName val="up-semi"/>
      <sheetName val="K3LM"/>
      <sheetName val="HARSAT-lain"/>
      <sheetName val="HARSAT-tanah"/>
      <sheetName val="Urai _ Guide Post"/>
      <sheetName val="Urai_Galian Tanah"/>
      <sheetName val="Hitung"/>
      <sheetName val="Agg Halus &amp; Kasar"/>
      <sheetName val="Analis Upah"/>
      <sheetName val="KEBALAT"/>
      <sheetName val="CRUSER"/>
      <sheetName val="Rupiah"/>
      <sheetName val="Sales"/>
      <sheetName val="Material&amp;Alat"/>
      <sheetName val="BQ EXTERN"/>
      <sheetName val="HSLAIN-LAIN"/>
      <sheetName val="sch-KONS"/>
      <sheetName val="Surat"/>
      <sheetName val="Surat2"/>
      <sheetName val="Daftar Alat"/>
      <sheetName val="PriceList"/>
      <sheetName val="jobset"/>
      <sheetName val="Prod 15-8 str"/>
      <sheetName val="Prod 15-7"/>
      <sheetName val="Prod 15-6"/>
      <sheetName val="Prod 15-5"/>
      <sheetName val="Sat~Bahu"/>
      <sheetName val="Rate"/>
      <sheetName val="PNT"/>
      <sheetName val="kalibrasi-Tank"/>
      <sheetName val="DIV.9"/>
      <sheetName val="PRIST LIST"/>
      <sheetName val="Assetdb"/>
      <sheetName val="PersList"/>
      <sheetName val="AssetPar"/>
      <sheetName val="Sales Parameter"/>
      <sheetName val="DIV.3"/>
      <sheetName val="skets"/>
      <sheetName val="FL-Cl"/>
      <sheetName val="Brick+Finish"/>
      <sheetName val="Harsat-Isal"/>
      <sheetName val="Budget"/>
      <sheetName val="lap-bulan"/>
      <sheetName val="RABP"/>
      <sheetName val="RATE&amp;FCTR"/>
      <sheetName val="Bhn"/>
      <sheetName val="W-NAD"/>
      <sheetName val="Resume"/>
      <sheetName val="Prod 02"/>
      <sheetName val="Stock Material"/>
      <sheetName val="EP-PROD-01"/>
      <sheetName val="Invoice"/>
      <sheetName val="DIV.2"/>
      <sheetName val="No Item"/>
      <sheetName val="General_Intem"/>
      <sheetName val="PRY_03-1_(Amd1)"/>
      <sheetName val="STR_-_2B"/>
      <sheetName val="VAC_BDWN"/>
      <sheetName val="ANALISA_GR_x005f_x005f_x005f_x0000__x005f_x005f_x"/>
      <sheetName val="RANGE_BAHAN"/>
      <sheetName val="BOQ_SNJ_1"/>
      <sheetName val="DKH_CCO_1A"/>
      <sheetName val="DKH_CCO_1B_R-1"/>
      <sheetName val="Anal__Alat"/>
      <sheetName val="PRD_01-6(I-II)"/>
      <sheetName val="PRD_01-7_alat"/>
      <sheetName val="7_1(3)"/>
      <sheetName val="Formula_Paket_A"/>
      <sheetName val="inner_pervious_adjust_"/>
      <sheetName val="outer_pervious_adjust"/>
      <sheetName val="Urai___Guide_Post"/>
      <sheetName val="Urai_Galian_Tanah"/>
      <sheetName val="Agg_Halus_&amp;_Kasar"/>
      <sheetName val="Analis_Upah"/>
      <sheetName val="ANALISA_railing"/>
      <sheetName val="RAB_AR&amp;STR"/>
      <sheetName val="Prod_15-8_str"/>
      <sheetName val="Prod_15-7"/>
      <sheetName val="Prod_15-6"/>
      <sheetName val="Prod_15-5"/>
      <sheetName val="analisa_el"/>
      <sheetName val="Master_Edit"/>
      <sheetName val="Analis_harga"/>
      <sheetName val="HarDas-Ops_"/>
      <sheetName val="DIV_9"/>
      <sheetName val="HARGA_DASAR"/>
      <sheetName val="PRIST_LIST"/>
      <sheetName val="Sales_Parameter"/>
      <sheetName val="DIV_3"/>
      <sheetName val="BILL_OF_QUAN"/>
      <sheetName val="analisa_asumsi_Me"/>
      <sheetName val="Unit Rate"/>
      <sheetName val="(ANALISA-lain)"/>
      <sheetName val="time"/>
      <sheetName val="analisa BM"/>
      <sheetName val="ANALISA GR_x005f_x0000__x"/>
      <sheetName val="rap rinci"/>
      <sheetName val="DIVISI 3"/>
      <sheetName val="4+000"/>
      <sheetName val="komponen"/>
      <sheetName val="Upah&amp;bahan"/>
      <sheetName val="Biaya"/>
      <sheetName val="Pemindahan Penduduk "/>
      <sheetName val="ESC"/>
      <sheetName val="DAFMAT"/>
      <sheetName val="7.공정표"/>
      <sheetName val="bau-6"/>
      <sheetName val="prd01-5"/>
      <sheetName val="harga sat"/>
      <sheetName val="Data-Masukan"/>
      <sheetName val="Cashflow"/>
      <sheetName val="NC-CM"/>
      <sheetName val="h.sat-bbm"/>
      <sheetName val="ANAL-SEC II"/>
      <sheetName val="ANAL-SEC III"/>
      <sheetName val="FORM BQ TL PRATU 4cct"/>
      <sheetName val="L3-Calculation"/>
      <sheetName val="AnaSch2"/>
      <sheetName val="Meth"/>
      <sheetName val="AN-E"/>
      <sheetName val="Daf-3.1.2 Pintu, Jendela, TWA"/>
      <sheetName val="Daf-3.1.4 Plafond TWA"/>
      <sheetName val="DataTeknis"/>
      <sheetName val="meth hsl nego"/>
      <sheetName val="Rekap "/>
      <sheetName val="Harga Sat."/>
      <sheetName val="Kurva S"/>
      <sheetName val="an.el"/>
      <sheetName val="An.AC &amp; Plb"/>
      <sheetName val="BABY"/>
      <sheetName val="An_Basic"/>
      <sheetName val="HSU"/>
      <sheetName val="12CGOU"/>
      <sheetName val="schtng"/>
      <sheetName val="schbhn"/>
      <sheetName val="schalt"/>
      <sheetName val="DEF"/>
      <sheetName val="H-SAT"/>
      <sheetName val="gvl"/>
      <sheetName val="3-DIV7"/>
      <sheetName val="D.BOARD"/>
      <sheetName val="PERALATAN PROYEK GOL III A"/>
      <sheetName val="Cashflow_ref"/>
      <sheetName val="alt1"/>
      <sheetName val="SUB &amp; mandor"/>
      <sheetName val="Breakdown"/>
      <sheetName val="ANALISA_GR_____GAH1"/>
      <sheetName val="ANALISA GR_x005f_x005f_x0"/>
      <sheetName val="HS Alat"/>
      <sheetName val="Div 9 - Harian"/>
      <sheetName val="Div 2 - Drainase"/>
      <sheetName val="Input Data"/>
      <sheetName val="Bilang"/>
      <sheetName val="RANGKUMAN"/>
      <sheetName val="REK"/>
      <sheetName val="MPU"/>
      <sheetName val="MAJ"/>
      <sheetName val="MET-utama"/>
      <sheetName val="MET"/>
      <sheetName val="MOB"/>
      <sheetName val="URAI"/>
      <sheetName val="PLANT"/>
      <sheetName val="BATU"/>
      <sheetName val="DLAT"/>
      <sheetName val="DLAT (2)"/>
      <sheetName val="SCHED"/>
      <sheetName val="STAF"/>
      <sheetName val="MET-RUT"/>
      <sheetName val="DLAMP"/>
      <sheetName val="RUT"/>
      <sheetName val="Analisa SNI STANDART "/>
      <sheetName val="ISIAN"/>
      <sheetName val="AnalisaBOW"/>
      <sheetName val="Kuantitas &amp; Harga Seg.1"/>
      <sheetName val="BBM-03"/>
      <sheetName val="BOM BMS"/>
      <sheetName val="Har-mat"/>
      <sheetName val="Har_mat"/>
      <sheetName val="anls space frame"/>
      <sheetName val="hrg.bhn"/>
      <sheetName val="LD calc"/>
      <sheetName val="Formula"/>
      <sheetName val="COSTING Option 1"/>
      <sheetName val="SK"/>
      <sheetName val="Tunduk Panitia"/>
      <sheetName val="DAF_2"/>
      <sheetName val="BoQ C4"/>
      <sheetName val="DIV7-BM"/>
      <sheetName val="INPUT AGST"/>
      <sheetName val="rkpm 2003"/>
      <sheetName val="Category detail"/>
      <sheetName val="tl"/>
      <sheetName val="TM"/>
      <sheetName val="an. 1"/>
      <sheetName val="Analisa ME"/>
      <sheetName val="FittingPVC"/>
      <sheetName val="ANALISA GR???"/>
      <sheetName val="SAP"/>
      <sheetName val="Tie Beam GN"/>
      <sheetName val="Tangga GN"/>
      <sheetName val="anal_hs"/>
      <sheetName val="대비표"/>
      <sheetName val="Pek.persiapan"/>
      <sheetName val="EE-PROP"/>
      <sheetName val="CASH"/>
      <sheetName val="gi"/>
      <sheetName val="mst_prod_material"/>
      <sheetName val="inventory_stock_movement"/>
      <sheetName val="Morang"/>
      <sheetName val="FP"/>
      <sheetName val="PLB"/>
      <sheetName val="CODE"/>
      <sheetName val="Irregular Income"/>
      <sheetName val="FE-1770.P1"/>
      <sheetName val="B - Norelec"/>
      <sheetName val="Variables"/>
      <sheetName val="Data Upah"/>
      <sheetName val="div4"/>
      <sheetName val="div71"/>
      <sheetName val="div7"/>
      <sheetName val="div31"/>
      <sheetName val="div3"/>
      <sheetName val=" REKAP B GEDUNG PRAMUKA"/>
      <sheetName val="A PENDOPO"/>
      <sheetName val="pond"/>
      <sheetName val="dind"/>
      <sheetName val="kayu"/>
      <sheetName val="langit"/>
      <sheetName val="B. GEDUNG PRAMUKA"/>
      <sheetName val="SURAT PENAWARAN"/>
      <sheetName val=" REKAP A PENDOPO"/>
      <sheetName val="HPS"/>
      <sheetName val="BREAKDOWN(철거설치)"/>
      <sheetName val="rINCIAN"/>
      <sheetName val="DAPRO"/>
      <sheetName val="M+MC"/>
      <sheetName val="dayvol WEDI"/>
      <sheetName val="dayvol adibarat"/>
      <sheetName val="ERET"/>
      <sheetName val="Bahan&amp;Upah"/>
      <sheetName val="Daftar Harga Satuan Gaji"/>
      <sheetName val="Daftar Harga Satuan Bahan"/>
      <sheetName val="Alat (1)"/>
      <sheetName val="Daftar Harga Upah dan Bahan"/>
      <sheetName val="An_Harga"/>
      <sheetName val="DAFFIN"/>
      <sheetName val="box culvert"/>
      <sheetName val="NP (4)"/>
      <sheetName val="MAP 1-2"/>
      <sheetName val="Alat B"/>
      <sheetName val="a.h ars sum"/>
      <sheetName val="a.h ars"/>
      <sheetName val="Jadwal"/>
      <sheetName val="Gorong Aramco"/>
      <sheetName val="BQ All_2"/>
      <sheetName val="LAM 3"/>
      <sheetName val="IN."/>
      <sheetName val="In"/>
      <sheetName val="Projects"/>
      <sheetName val="HRG DSR APP"/>
      <sheetName val="Hrgdsrupah"/>
      <sheetName val="GVL§CT"/>
      <sheetName val="Uph+bahan"/>
      <sheetName val="Anl.+"/>
      <sheetName val="K"/>
      <sheetName val="LCATAL"/>
      <sheetName val="Up &amp; bhn"/>
      <sheetName val="LIST MATERIAL"/>
      <sheetName val="P&amp;L98"/>
      <sheetName val="BQ-Arun"/>
      <sheetName val="3-DIV4"/>
      <sheetName val="qc reading"/>
      <sheetName val="memory"/>
      <sheetName val="Catatan"/>
      <sheetName val="Analisa Quarry"/>
      <sheetName val="Uph&amp;bhn"/>
      <sheetName val="Tataudara"/>
      <sheetName val="ANALISA GR_x005f_x005f_x005f_x005f_x005f_x005f_x0"/>
      <sheetName val="Analis Kusen 1 ESKALASI"/>
      <sheetName val="Permanent info"/>
      <sheetName val="S.BAHAN"/>
      <sheetName val="S.UPAH"/>
      <sheetName val="Master Schedule"/>
      <sheetName val="Volume"/>
      <sheetName val="22"/>
      <sheetName val="Upah &amp; Bahan"/>
      <sheetName val="keb-BHN"/>
      <sheetName val="sche"/>
      <sheetName val="HSPK"/>
      <sheetName val="DB"/>
      <sheetName val="BASEMENT"/>
      <sheetName val=" "/>
      <sheetName val="Eng_Hrs"/>
      <sheetName val="NET表"/>
      <sheetName val="BQ表"/>
      <sheetName val="DB_Simplex"/>
      <sheetName val="Pro-Base"/>
      <sheetName val="B-Ops-KS"/>
      <sheetName val="prog_mgu"/>
      <sheetName val="Kurs"/>
      <sheetName val="FLANGE"/>
      <sheetName val="VALVE"/>
      <sheetName val="rate-alat"/>
      <sheetName val="Rekap Analisa"/>
      <sheetName val="PL SPP per ton"/>
      <sheetName val="TEKNIS"/>
      <sheetName val="HS-2"/>
      <sheetName val="Uraian Upah"/>
      <sheetName val="input data umum"/>
      <sheetName val="REKAP A BESAR"/>
      <sheetName val="ANALISA GR_x005f_x0000__x005f_x005f_x"/>
      <sheetName val="D &amp; W sizes"/>
      <sheetName val="bqmpaloc"/>
      <sheetName val="lampiran"/>
      <sheetName val="DIV.8"/>
      <sheetName val="SAPON"/>
      <sheetName val="Pengalaman"/>
      <sheetName val="3Div7"/>
      <sheetName val="Galian 1"/>
      <sheetName val="3.2.2 (Rincian)"/>
      <sheetName val="PHT"/>
      <sheetName val="AN. SCAFOLDING"/>
      <sheetName val="AnalisaSIPIL RIIL"/>
      <sheetName val="4__PEK__LUAR"/>
      <sheetName val="Pemindahan_Penduduk_"/>
      <sheetName val="Unit_Rate"/>
      <sheetName val="DIV_8"/>
      <sheetName val="7_공정표"/>
      <sheetName val="Galian_1"/>
      <sheetName val="1_General_"/>
      <sheetName val="REKAP__(1)"/>
      <sheetName val="2703_1"/>
      <sheetName val="Assumption_&amp;_Dashboard_"/>
      <sheetName val="H_Sat_Jembatan"/>
      <sheetName val="3_2_2_(Rincian)"/>
      <sheetName val="AN__SCAFOLDING"/>
      <sheetName val="Harga_Kabel"/>
      <sheetName val="BOM_BMS"/>
      <sheetName val="Daf-3_1_2_Pintu,_Jendela,_TWA"/>
      <sheetName val="Daf-3_1_4_Plafond_TWA"/>
      <sheetName val="Valve_PL"/>
      <sheetName val="Peralatan_PL"/>
      <sheetName val="Fill_this_out_first___3"/>
      <sheetName val="ANALISA_GR???"/>
      <sheetName val="Rekap_Total"/>
      <sheetName val="Rekap_Biaya"/>
      <sheetName val="_SAT_PL"/>
      <sheetName val="RAB_SEKRETARIAT_(1)"/>
      <sheetName val="4-Basic_Price"/>
      <sheetName val="Faktor_Konversi"/>
      <sheetName val="DLAT_(2)"/>
      <sheetName val="Daftar_Alat"/>
      <sheetName val="ANALISA_GR_x005f_x0000__x"/>
      <sheetName val="AnalisaSIPIL_RIIL"/>
      <sheetName val="ENC.14"/>
      <sheetName val="Dash"/>
      <sheetName val="UP-MAT-ALT"/>
      <sheetName val="sat"/>
      <sheetName val="Formulir 7.6"/>
      <sheetName val="SD"/>
      <sheetName val="DK&amp;H"/>
      <sheetName val="SCDL"/>
      <sheetName val="LIST"/>
      <sheetName val="PK1"/>
      <sheetName val="MEBEL1"/>
      <sheetName val="iNT. Kotak Lt.3"/>
      <sheetName val="REK S-CURVE"/>
      <sheetName val="S-CURVE"/>
      <sheetName val="T.material"/>
      <sheetName val="D7(1)"/>
      <sheetName val="B.T"/>
      <sheetName val="DaftarHarga"/>
      <sheetName val="3.ALS-STR-PDS"/>
      <sheetName val="bill 3.9"/>
      <sheetName val="STR(CANCEL)"/>
      <sheetName val="UP MINOR"/>
      <sheetName val="Concrete"/>
      <sheetName val="DISCLAIMER"/>
      <sheetName val="%"/>
      <sheetName val="MAJOR"/>
      <sheetName val="Peta Quarry"/>
      <sheetName val="Perhitungan Mobilisasi Alat"/>
      <sheetName val="Lalu Lintas"/>
      <sheetName val="Jembatan Sementara"/>
      <sheetName val="Analisa K3"/>
      <sheetName val="4-Analisa Quarry"/>
      <sheetName val="4-Formulir harga bahan"/>
      <sheetName val="Peta Quarry (2)"/>
      <sheetName val="5-ALAT(2)"/>
      <sheetName val="Agg A"/>
      <sheetName val="Agg B dan S"/>
      <sheetName val="Agg C"/>
      <sheetName val="Agg  CBR 60"/>
      <sheetName val="Rekap (2)"/>
      <sheetName val="BOQ (2)"/>
      <sheetName val="jangka aktu pelaksanaan (2)"/>
      <sheetName val="D1"/>
      <sheetName val="D2"/>
      <sheetName val="D3"/>
      <sheetName val="D5"/>
      <sheetName val="D6 (2)"/>
      <sheetName val="D7(2)"/>
      <sheetName val="D8(1)"/>
      <sheetName val="D8(2)"/>
      <sheetName val="D9"/>
      <sheetName val="D10 LS-Rutin"/>
      <sheetName val="D10 Kuantitas"/>
      <sheetName val="D10 Analisa HSP"/>
      <sheetName val="Daf Alat"/>
      <sheetName val="Jdw Alat"/>
      <sheetName val="Schedule"/>
      <sheetName val="S Penawar"/>
      <sheetName val="O"/>
      <sheetName val="NP7"/>
      <sheetName val="RD dokter ORNG 3 70"/>
      <sheetName val="W"/>
      <sheetName val="Alat R"/>
      <sheetName val="3-DIV8"/>
      <sheetName val="ANA-HRG"/>
      <sheetName val="SP17"/>
      <sheetName val="DATAOKT"/>
      <sheetName val="C.S.A"/>
      <sheetName val="정부노임단가"/>
      <sheetName val="RAB (A) (2)"/>
      <sheetName val="Pay Items"/>
      <sheetName val="전기일위대가"/>
      <sheetName val="COPING"/>
      <sheetName val="단가"/>
      <sheetName val="시설물일위"/>
      <sheetName val="실행철강하도"/>
      <sheetName val="FIRE FIGHTING"/>
      <sheetName val="Meto"/>
      <sheetName val="tgl"/>
      <sheetName val="HS BHN&amp;UPAH"/>
      <sheetName val="srtberkas"/>
      <sheetName val="Analisa K"/>
      <sheetName val="SUMBER"/>
      <sheetName val="HASIL USAHA 2011"/>
      <sheetName val="hrg-sat.pek"/>
      <sheetName val="divII"/>
      <sheetName val="K. 111"/>
      <sheetName val="k211"/>
      <sheetName val="k224"/>
      <sheetName val="K225"/>
      <sheetName val="K 311A"/>
      <sheetName val="k514"/>
      <sheetName val="K710"/>
      <sheetName val="K715"/>
      <sheetName val="K728"/>
      <sheetName val="K. 810"/>
      <sheetName val="DIVI3"/>
      <sheetName val="1~3"/>
      <sheetName val="SOHAR(2nd)"/>
      <sheetName val="SPREAD SHEET"/>
      <sheetName val="#REF!"/>
      <sheetName val="LAL - PASAR PAGI "/>
      <sheetName val="DivVII"/>
      <sheetName val="H-Upah"/>
      <sheetName val="Hidden"/>
      <sheetName val="Alat Berat"/>
      <sheetName val="BQ Pivot utk Analisa &amp; SDBP "/>
      <sheetName val="M+U Pivot"/>
      <sheetName val="Fin Sum"/>
      <sheetName val="2.1"/>
      <sheetName val="2.3"/>
      <sheetName val="2.4"/>
      <sheetName val="2.5"/>
      <sheetName val="2.6"/>
      <sheetName val="2.7"/>
      <sheetName val="3.1"/>
      <sheetName val="3.10"/>
      <sheetName val="3.11"/>
      <sheetName val="3.12"/>
      <sheetName val="3.2"/>
      <sheetName val="3.3"/>
      <sheetName val="3.4"/>
      <sheetName val="3.8"/>
      <sheetName val="3.9"/>
      <sheetName val="DASHB"/>
      <sheetName val="DAFTAR ISI"/>
      <sheetName val="harsat sdy"/>
      <sheetName val="AHS Marka"/>
      <sheetName val="DSBDY"/>
      <sheetName val="Jurnal"/>
      <sheetName val="NP (2)"/>
      <sheetName val="SALURAN"/>
      <sheetName val="dwa-01"/>
      <sheetName val="Rate Analysis"/>
      <sheetName val="extern"/>
      <sheetName val="ANALISA GR___"/>
      <sheetName val="ANALISA GR_x0000__x"/>
      <sheetName val="ANALISA GR_x0"/>
      <sheetName val="INPUT HARIAN"/>
      <sheetName val="BQ (M&amp;E)"/>
      <sheetName val="IV. Arsitek (MC 0)"/>
      <sheetName val="RAB-NEGO"/>
      <sheetName val="PERPUS1"/>
      <sheetName val="EARTH WORKS"/>
      <sheetName val="eq_data"/>
      <sheetName val="CUACA"/>
      <sheetName val="DHS AC"/>
      <sheetName val="Config"/>
      <sheetName val="Mk Marka"/>
      <sheetName val="Mk Base"/>
      <sheetName val="Por"/>
      <sheetName val="Form I"/>
      <sheetName val="sph"/>
      <sheetName val="SP Kapasitas TD"/>
      <sheetName val="DIVI5"/>
      <sheetName val="DIVI8"/>
      <sheetName val="DIVI7"/>
      <sheetName val="DIVI2"/>
      <sheetName val="BASC"/>
      <sheetName val="DIVI1"/>
      <sheetName val="STR"/>
      <sheetName val="Total Harga"/>
      <sheetName val="ANALISA A-Persiapan"/>
      <sheetName val="ANALISA B-Pek.tanah"/>
      <sheetName val="ANALISA C-Pek. pondasi"/>
      <sheetName val="ANALISA D-Dinding"/>
      <sheetName val="ANALISA E-Plesteran"/>
      <sheetName val="ANALISA F-Pek.Kayu"/>
      <sheetName val="ANALISA G-Pek. beton"/>
      <sheetName val="ANALISA J-Pek. Sanitasi"/>
      <sheetName val="ANALISA K-Besi n aluminium"/>
      <sheetName val="ANALISA N-Pek. pengecatan"/>
      <sheetName val="ANALISA Q-Pek. Air Bersih"/>
      <sheetName val="JOB'S"/>
      <sheetName val="BIIL ASLI"/>
      <sheetName val="DIV.1"/>
      <sheetName val="SNI FIX"/>
      <sheetName val="Hsatbahan"/>
      <sheetName val="HB"/>
      <sheetName val="camp"/>
      <sheetName val="adukan "/>
      <sheetName val="bhan"/>
      <sheetName val="itempek"/>
      <sheetName val="Cdg"/>
      <sheetName val="Item1"/>
      <sheetName val="Item2"/>
      <sheetName val="tanah"/>
      <sheetName val="kapalat"/>
      <sheetName val="Proses"/>
      <sheetName val="Item3"/>
      <sheetName val="Item5"/>
      <sheetName val="Item6"/>
      <sheetName val="Item7"/>
      <sheetName val="Item8"/>
      <sheetName val="Pareto"/>
      <sheetName val="Item10"/>
      <sheetName val="Gorong-2"/>
      <sheetName val="H-quarry"/>
      <sheetName val="Pas-batu"/>
      <sheetName val="Resiko"/>
      <sheetName val="Vol K.225"/>
      <sheetName val="Titip"/>
      <sheetName val="HITUNG-HPP,25"/>
      <sheetName val="Hrn I"/>
      <sheetName val="Hrn II"/>
      <sheetName val="Hrn III"/>
      <sheetName val="Urugan Pasir"/>
      <sheetName val="TS (A3)"/>
      <sheetName val="RBP3"/>
      <sheetName val="DC"/>
      <sheetName val="BEP"/>
      <sheetName val="Bgn-Ingg PLANTATION"/>
      <sheetName val="Up"/>
      <sheetName val="LOADDAT"/>
      <sheetName val="F ALARM"/>
      <sheetName val="U&amp;B"/>
      <sheetName val="3-DIV3"/>
      <sheetName val="komp"/>
      <sheetName val="Bill Of Quantity"/>
      <sheetName val="Sheet7"/>
      <sheetName val="Schedule Master"/>
      <sheetName val="HRG-DASAR"/>
      <sheetName val="310000 CABANG V"/>
      <sheetName val="21"/>
      <sheetName val="311"/>
      <sheetName val="715"/>
      <sheetName val="811"/>
      <sheetName val="AK-2004 (2)"/>
      <sheetName val="2016-405 MR"/>
      <sheetName val="2017-458RAG&amp;MR"/>
      <sheetName val="RAP1"/>
      <sheetName val="DATA BASE"/>
      <sheetName val="Cash Flow bulanan"/>
      <sheetName val="harga-alat"/>
      <sheetName val="hrg-dsr"/>
      <sheetName val="AWAL"/>
      <sheetName val="XL4Test5"/>
      <sheetName val="MUA"/>
      <sheetName val="Schedulle "/>
      <sheetName val="FINISHING"/>
      <sheetName val="PM"/>
      <sheetName val="divI"/>
      <sheetName val="TJ.JATI"/>
      <sheetName val="RBP- 2"/>
      <sheetName val="Hst,upah"/>
      <sheetName val="Hst_mat"/>
      <sheetName val="FA"/>
      <sheetName val="SOUND"/>
      <sheetName val="CCTV"/>
      <sheetName val="ACCESS"/>
      <sheetName val="GPON"/>
      <sheetName val="RACK_EC"/>
      <sheetName val="GR_EC"/>
      <sheetName val="KAN. LOKAL"/>
      <sheetName val="ANALISA_GR_____GAH2"/>
      <sheetName val="Analisa  (2)"/>
      <sheetName val="RKP PLUMBING"/>
      <sheetName val="Hua Yang Quarterly"/>
      <sheetName val="Lead Schedule"/>
      <sheetName val="Gal tanah"/>
      <sheetName val="analisa2"/>
      <sheetName val="tulang"/>
      <sheetName val="hit.BKMM"/>
      <sheetName val="INFORMASI UMUM"/>
      <sheetName val="finalj"/>
      <sheetName val="Rab-EL-"/>
      <sheetName val="tb. besi"/>
      <sheetName val="sulteng"/>
      <sheetName val="sultra"/>
      <sheetName val="12.ANS"/>
      <sheetName val="REKAP Package I"/>
      <sheetName val="Material-mr"/>
      <sheetName val="REMUNERASISTANDAR"/>
      <sheetName val="TABEL-DETASIR"/>
      <sheetName val="D_harga"/>
      <sheetName val="산근"/>
      <sheetName val="ANA-C"/>
      <sheetName val="upahbahan"/>
      <sheetName val="BOOQ"/>
      <sheetName val="bhn_FINAL"/>
      <sheetName val="Analisa_Gabungan"/>
      <sheetName val="Irregular_Income"/>
      <sheetName val="FE-1770_P1"/>
      <sheetName val="B_-_Norelec"/>
      <sheetName val="an__1"/>
      <sheetName val="anls_space_frame"/>
      <sheetName val="Analisa_SNI_STANDART_"/>
      <sheetName val="Analis_Kusen_1_ESKALASI"/>
      <sheetName val="Hrn_I"/>
      <sheetName val="Hrn_II"/>
      <sheetName val="Hrn_III"/>
      <sheetName val="Bgn-Ingg_PLANTATION"/>
      <sheetName val="ANALISA_GR_x005f_x005f_x0"/>
      <sheetName val="DIV_2"/>
      <sheetName val="Harsat Alat"/>
      <sheetName val="Marshal"/>
      <sheetName val="311208"/>
      <sheetName val="BP1_23"/>
      <sheetName val="jpr"/>
      <sheetName val="REG TOTAL"/>
      <sheetName val="An.1"/>
      <sheetName val="An.3"/>
      <sheetName val="An.2"/>
      <sheetName val="H_Satuan6"/>
      <sheetName val="REKAP_1_SECTION5"/>
      <sheetName val="DIREC_COST5"/>
      <sheetName val="form_besi5"/>
      <sheetName val="REKAP_STRUCTURE5"/>
      <sheetName val="Master_1_04"/>
      <sheetName val="lamp__124"/>
      <sheetName val="ANALISA_GRS_TENGAH4"/>
      <sheetName val="GRAND_REKAP4"/>
      <sheetName val="A-11_Steel_Str_(2)4"/>
      <sheetName val="HSTANAH_XLS4"/>
      <sheetName val="FORM_X_COST4"/>
      <sheetName val="BAHAN_&amp;_UPAH4"/>
      <sheetName val="Analisa_Upah_&amp;_Bahan_Plum4"/>
      <sheetName val="Analisa_&amp;_Upah4"/>
      <sheetName val="BQ_ARS4"/>
      <sheetName val="PLUMBING_24"/>
      <sheetName val="Analisa_RAB3"/>
      <sheetName val="rekap_c4"/>
      <sheetName val="an_el4"/>
      <sheetName val="Pos_4-14"/>
      <sheetName val="Harga_4"/>
      <sheetName val="vol__ARS4"/>
      <sheetName val="TOTAL_SPK4"/>
      <sheetName val="Bill_of_Qty_MEP4"/>
      <sheetName val="Basement_Estimate4"/>
      <sheetName val="HARGA_ME4"/>
      <sheetName val="Analisa_24"/>
      <sheetName val="REF_ONLY4"/>
      <sheetName val="unit_rate-b34"/>
      <sheetName val="HARGA_MATERIAL4"/>
      <sheetName val="Analisa_Harga_Satuan4"/>
      <sheetName val="ELEVATED_SLAB4"/>
      <sheetName val="rab_me_(by_owner)_4"/>
      <sheetName val="BQ_(by_owner)4"/>
      <sheetName val="rab_me_(fisik)4"/>
      <sheetName val="Memb_Schd4"/>
      <sheetName val="daftar_Upah4"/>
      <sheetName val="Upah_Bahan3"/>
      <sheetName val="01A-_RAB4"/>
      <sheetName val="Analisa_Upah___Bahan_Plum4"/>
      <sheetName val="bhn_4"/>
      <sheetName val="Supply_Agrmnt4"/>
      <sheetName val="Harga_Bahan4"/>
      <sheetName val="Daf_14"/>
      <sheetName val="Harga_ME_3"/>
      <sheetName val="HB_4"/>
      <sheetName val="rek_det_1-34"/>
      <sheetName val="RENCANA_KERJA3"/>
      <sheetName val="daftar_harga4"/>
      <sheetName val="POS-4_14"/>
      <sheetName val="Rekap_Dc4"/>
      <sheetName val="PHU_054"/>
      <sheetName val="Harga_satuan3"/>
      <sheetName val="Indirect_Cost3"/>
      <sheetName val="SERVICES_FEE3"/>
      <sheetName val="BD_Cvl3"/>
      <sheetName val="Erection_SS3"/>
      <sheetName val="crewlist_S3"/>
      <sheetName val="LIFT_DOM3"/>
      <sheetName val="dboard(_asli)3"/>
      <sheetName val="RAB_STR_JETTY_&amp;_F_PENUNJANG3"/>
      <sheetName val="Currency_Rate3"/>
      <sheetName val="FORM_3A3"/>
      <sheetName val="Perhitungan_RAB3"/>
      <sheetName val="RAB_RIIL_kayu3"/>
      <sheetName val="Unit_Rate_Indirect3"/>
      <sheetName val="i-j__Pengalaman3"/>
      <sheetName val="3__KONTRAK(stu)3"/>
      <sheetName val="HRG_BHN3"/>
      <sheetName val="Fill_this_out_first___4"/>
      <sheetName val="AnalisaSIPIL_RIIL_RAP3"/>
      <sheetName val="SUB_TOTAL___3"/>
      <sheetName val="HSA_&amp;_PAB3"/>
      <sheetName val="Harga_Upah_3"/>
      <sheetName val="A_Paint_Jotun_Penguard3"/>
      <sheetName val="BOQ_ori3"/>
      <sheetName val="Mon_Upah3"/>
      <sheetName val="D2_43"/>
      <sheetName val="D4_3_(TE)3"/>
      <sheetName val="D5_3_(TF)_3"/>
      <sheetName val="D8_3_(TJ)3"/>
      <sheetName val="Kuantitas_&amp;_Harga1"/>
      <sheetName val="AHS_(ci,str,ars)3"/>
      <sheetName val="anal_pipa3"/>
      <sheetName val="Harsat_Upah3"/>
      <sheetName val="PAKET_13"/>
      <sheetName val="Analisa_Tekhnis3"/>
      <sheetName val="bukan_PNS3"/>
      <sheetName val="17_ALS-saluran+BC3"/>
      <sheetName val="HARGA_UPAH3"/>
      <sheetName val="Sewa_Alat-13"/>
      <sheetName val="FORM_73"/>
      <sheetName val="SBDY_Jemb_Tayan3"/>
      <sheetName val="610_043"/>
      <sheetName val="Door_&amp;_Window_Podium1"/>
      <sheetName val="San_PD1"/>
      <sheetName val="Analisa_RAP3"/>
      <sheetName val="Bahan_B3"/>
      <sheetName val="Upah_B3"/>
      <sheetName val="Str_A1"/>
      <sheetName val="Analisa_Tend1"/>
      <sheetName val="Time_Schedule3"/>
      <sheetName val="struktur_tdk_dipakai3"/>
      <sheetName val="Bill_of_Qty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2__Informasi2"/>
      <sheetName val="Unit_Cost1"/>
      <sheetName val="BQ_PABX1"/>
      <sheetName val="NEX24_DB1"/>
      <sheetName val="Surat_Pernyataan3"/>
      <sheetName val="Anal_1"/>
      <sheetName val="ANALISA_GR?????GAH3"/>
      <sheetName val="DF-7_(2)1"/>
      <sheetName val="ANALISA_GR1"/>
      <sheetName val="BAHAN_1"/>
      <sheetName val="Harga_bahan-11"/>
      <sheetName val="DETAIL_POS_1231"/>
      <sheetName val="Harsat_Bahan1"/>
      <sheetName val="2703_11"/>
      <sheetName val="Rekap_Direct_Cost1"/>
      <sheetName val="H_SAT1"/>
      <sheetName val="Analisa_Prov'071"/>
      <sheetName val="Agregat_Halus_&amp;_Kasar3"/>
      <sheetName val="Uraian_Teknis2"/>
      <sheetName val="SD_(1)3"/>
      <sheetName val="Harga_Sat_Das3"/>
      <sheetName val="Isolasi_Luar_Dalam1"/>
      <sheetName val="Isolasi_Luar1"/>
      <sheetName val="Harsat_Pekerjaan1"/>
      <sheetName val="Harga_Bahan_&amp;_Upah1"/>
      <sheetName val="HASAT_DASAR2"/>
      <sheetName val="fill_in_first1"/>
      <sheetName val="Bill_rekap1"/>
      <sheetName val="DFT__HRG_BHN___UPAH1"/>
      <sheetName val="ANALISA_STR___ARS1"/>
      <sheetName val="COST_SUMM1"/>
      <sheetName val="RAB_REVISI1"/>
      <sheetName val="10_yr_val1"/>
      <sheetName val="H_Satuan_Dasar1"/>
      <sheetName val="HPP_TOTAL1"/>
      <sheetName val="HPP_3_Tower1"/>
      <sheetName val="Har_Sat1"/>
      <sheetName val="HRG_BAHAN_&amp;_UPAH_okk1"/>
      <sheetName val="Analis_Kusen_okk1"/>
      <sheetName val="Ana__PU1"/>
      <sheetName val="1_B1"/>
      <sheetName val="Perm__Test1"/>
      <sheetName val="Sec_I_ML1"/>
      <sheetName val="Assumption_&amp;_Dashboard_1"/>
      <sheetName val="Bill_4_11"/>
      <sheetName val="Daftar_Staff1"/>
      <sheetName val="Analisa_(ok_punya)1"/>
      <sheetName val="SAT_EL1"/>
      <sheetName val="DRUP_(ASLI)1"/>
      <sheetName val="Anls_Hrg_Sat1"/>
      <sheetName val="Unit_Price1"/>
      <sheetName val="analisa_panel1"/>
      <sheetName val="analisa_el1"/>
      <sheetName val="AHS_-_Riel3"/>
      <sheetName val="Rekap_Prelim1"/>
      <sheetName val="VAC_BDWN1"/>
      <sheetName val="bhn_FINAL1"/>
      <sheetName val="ANALISA_GR_x005f_x0000__x005f_x0000__x00001"/>
      <sheetName val="4__PEK__LUAR1"/>
      <sheetName val="Analisa_Gabungan1"/>
      <sheetName val="HarDas-Ops_1"/>
      <sheetName val="TATA_UDARA1"/>
      <sheetName val="Sumber_Daya1"/>
      <sheetName val="OP__PERJAM1"/>
      <sheetName val="K_Lokal1"/>
      <sheetName val="B__PERSONIL1"/>
      <sheetName val="1_General_1"/>
      <sheetName val="REKAP__(1)1"/>
      <sheetName val="Hrg_Upah_Bhn1"/>
      <sheetName val="DAFTAR_HARGA_BAHAN_1"/>
      <sheetName val="RANGE_BAHAN1"/>
      <sheetName val="ANALISA_GR_x005f_x005f_x005f_x0000__x005f_x005f_1"/>
      <sheetName val="Man_Power1"/>
      <sheetName val="Fill_this_out_first___5"/>
      <sheetName val="Valve_PL1"/>
      <sheetName val="Peralatan_PL1"/>
      <sheetName val="Daftar_Upah,_Hrg_Bhn_&amp;_Pralata1"/>
      <sheetName val="ANALISA_railing1"/>
      <sheetName val="RAB_AR&amp;STR1"/>
      <sheetName val="Irregular_Income1"/>
      <sheetName val="FE-1770_P11"/>
      <sheetName val="B_-_Norelec1"/>
      <sheetName val="_SAT_PL1"/>
      <sheetName val="RAB_SEKRETARIAT_(1)1"/>
      <sheetName val="an__11"/>
      <sheetName val="Analisa_Harga_Sat1"/>
      <sheetName val="Lamp_-31"/>
      <sheetName val="Lamp_-61"/>
      <sheetName val="PV_Harga_Sat1"/>
      <sheetName val="Analisa_Alat1"/>
      <sheetName val="Analisa_Alat_Dredger1"/>
      <sheetName val="Analisa_Tehnik_11"/>
      <sheetName val="Analisa_Tehnik1"/>
      <sheetName val="Pendukung_11"/>
      <sheetName val="Pek_Tanah1"/>
      <sheetName val="AT_B&amp;B1"/>
      <sheetName val="Master_Edit1"/>
      <sheetName val="Analis_harga1"/>
      <sheetName val="anls_space_frame1"/>
      <sheetName val="Analisa_SNI_STANDART_1"/>
      <sheetName val="Analis_Kusen_1_ESKALASI1"/>
      <sheetName val="H_Sat_Jembatan1"/>
      <sheetName val="Hrn_I1"/>
      <sheetName val="Hrn_II1"/>
      <sheetName val="Hrn_III1"/>
      <sheetName val="BOQ_SNJ_11"/>
      <sheetName val="DKH_CCO_1A1"/>
      <sheetName val="DKH_CCO_1B_R-11"/>
      <sheetName val="Anal__Alat1"/>
      <sheetName val="PRD_01-6(I-II)1"/>
      <sheetName val="PRD_01-7_alat1"/>
      <sheetName val="Pjk_Kend_&amp;_Parkir&amp;Tanah1"/>
      <sheetName val="Pak_Din(510)1"/>
      <sheetName val="P_Didik&amp;BinaPeg_1"/>
      <sheetName val="Bgn-Ingg_PLANTATION1"/>
      <sheetName val="ANALISA_GR_x005f_x0000__x1"/>
      <sheetName val="ANALISA_GR_x005f_x005f_x01"/>
      <sheetName val="DIV_21"/>
      <sheetName val="Tracking Schedule R-1"/>
      <sheetName val="analis RSUD"/>
      <sheetName val="PLATE bataco"/>
      <sheetName val="ANALISA SNI'12 "/>
      <sheetName val="Reloc &amp; Living Cost"/>
      <sheetName val="Sal"/>
      <sheetName val="ANALHASA"/>
      <sheetName val="anal.alat"/>
      <sheetName val="TPI"/>
      <sheetName val="Hardas Material"/>
      <sheetName val="Hardas Upah+Subkon"/>
      <sheetName val="3Div7a"/>
      <sheetName val="CPar"/>
      <sheetName val="P3"/>
      <sheetName val="MA035"/>
      <sheetName val="spl"/>
      <sheetName val="A, B, C, D, E"/>
      <sheetName val="calc-2"/>
      <sheetName val="Perhitungan KC ke SUBKON"/>
      <sheetName val="CAT"/>
      <sheetName val="surat "/>
      <sheetName val="Ajuan"/>
      <sheetName val="Hit"/>
      <sheetName val="ANEX1"/>
      <sheetName val="NP umum"/>
      <sheetName val="pivot"/>
      <sheetName val="Markup"/>
      <sheetName val="Soi 08"/>
      <sheetName val="Generalofact"/>
      <sheetName val="预算"/>
      <sheetName val="TTTram"/>
      <sheetName val="Soi_08"/>
      <sheetName val="Pivot Table"/>
      <sheetName val="anal-drainase,tanah&amp;ps batu"/>
      <sheetName val="anal-beton"/>
      <sheetName val="anal-aspal"/>
      <sheetName val="PSPR"/>
      <sheetName val="Gaji Pokok"/>
      <sheetName val="T. Proyek-Jabatan"/>
      <sheetName val="T. Lokasi"/>
      <sheetName val="T. Rumah"/>
      <sheetName val="T. Transport"/>
      <sheetName val="ANALISA WIKA"/>
      <sheetName val="Materials"/>
      <sheetName val="Vol Pek"/>
      <sheetName val="Labour"/>
      <sheetName val="Equipment"/>
      <sheetName val="P-3"/>
      <sheetName val="analisa print"/>
      <sheetName val="Har-sat finish"/>
      <sheetName val="D-3 (M)"/>
      <sheetName val="D-7 (M)"/>
      <sheetName val="Harga bahan _ upah"/>
      <sheetName val="BasicPrice"/>
      <sheetName val="PP"/>
      <sheetName val="AnalAdjust"/>
      <sheetName val="Student"/>
      <sheetName val="ALAT1"/>
      <sheetName val="rab lt 2 bo"/>
      <sheetName val="Bea Op Alat"/>
      <sheetName val="KH.L"/>
      <sheetName val="6"/>
      <sheetName val="7.L"/>
      <sheetName val="pondasi"/>
      <sheetName val="INFO"/>
      <sheetName val="A+Supl."/>
      <sheetName val="7"/>
      <sheetName val="HRGA SATUAN UPAH-BAHAN"/>
      <sheetName val="REKAP_ARSITEKTUR."/>
      <sheetName val="analisa SNI"/>
      <sheetName val="Volume 1"/>
      <sheetName val="SNI 21-3-09"/>
      <sheetName val="analisa rev"/>
      <sheetName val="insentif"/>
      <sheetName val="SAT-UP"/>
      <sheetName val="bahan SNI"/>
      <sheetName val="DUTCH CONE"/>
      <sheetName val="ANALISA SNI'07rootsREV"/>
      <sheetName val="Bill.2. PL - SUPPLY A"/>
      <sheetName val="SAT PL"/>
      <sheetName val="DU&amp;B"/>
      <sheetName val="UPAH DAN BAHAN"/>
      <sheetName val="Anas"/>
      <sheetName val="Tsuara"/>
      <sheetName val="Titik kabel"/>
      <sheetName val="igp-popno"/>
      <sheetName val="ANALIS WIL 1"/>
      <sheetName val="Analisa "/>
      <sheetName val="RAB ME"/>
      <sheetName val="Dashboard"/>
      <sheetName val="Satuan Dasar"/>
      <sheetName val="Metod TWR"/>
      <sheetName val="Sat JAdi"/>
      <sheetName val="MK"/>
      <sheetName val="Rekap Anl"/>
      <sheetName val="Kuantitas_&amp;_Harga_Seg_1"/>
      <sheetName val="_REKAP_B_GEDUNG_PRAMUKA"/>
      <sheetName val="A_PENDOPO"/>
      <sheetName val="B__GEDUNG_PRAMUKA"/>
      <sheetName val="SURAT_PENAWARAN"/>
      <sheetName val="_REKAP_A_PENDOPO"/>
      <sheetName val="Daftar Harga Satuan"/>
      <sheetName val=" AnaBah"/>
      <sheetName val="Harga Alat"/>
      <sheetName val="PENUTUP ATAP"/>
      <sheetName val="IMPORT"/>
      <sheetName val="REKAP_2"/>
      <sheetName val="Analisa_(ok_punya)2"/>
      <sheetName val="ANALISA_GR2"/>
      <sheetName val="BQ_PABX2"/>
      <sheetName val="fill_in_first2"/>
      <sheetName val="Unit_Cost2"/>
      <sheetName val="BAHAN_2"/>
      <sheetName val="Kuantitas_&amp;_Harga2"/>
      <sheetName val="COST_SUMM2"/>
      <sheetName val="Harsat_Bahan2"/>
      <sheetName val="Harga_bahan-12"/>
      <sheetName val="DETAIL_POS_1232"/>
      <sheetName val="H_SAT2"/>
      <sheetName val="Str_A2"/>
      <sheetName val="Analisa_Tend2"/>
      <sheetName val="HPP_TOTAL2"/>
      <sheetName val="HPP_3_Tower2"/>
      <sheetName val="Rekap_Direct_Cost2"/>
      <sheetName val="Anal_2"/>
      <sheetName val="Harga_Bahan_&amp;_Upah2"/>
      <sheetName val="DFT__HRG_BHN___UPAH2"/>
      <sheetName val="ANALISA_STR___ARS2"/>
      <sheetName val="4-Basic_Price2"/>
      <sheetName val="Faktor_Konversi2"/>
      <sheetName val="Analisa_Prov'072"/>
      <sheetName val="H_Satuan_Dasar2"/>
      <sheetName val="OP__PERJAM2"/>
      <sheetName val="K_Lokal2"/>
      <sheetName val="B__PERSONIL2"/>
      <sheetName val="Bill_rekap2"/>
      <sheetName val="Hrg_Upah_Bhn2"/>
      <sheetName val="DAFTAR_HARGA_BAHAN_2"/>
      <sheetName val="Isolasi_Luar_Dalam2"/>
      <sheetName val="Isolasi_Luar2"/>
      <sheetName val="Anls_Hrg_Sat2"/>
      <sheetName val="DRUP_(ASLI)2"/>
      <sheetName val="4-Basic_Price1"/>
      <sheetName val="Faktor_Konversi1"/>
      <sheetName val="Peralatan (2)"/>
      <sheetName val="An Biaya.Kons (SNI)"/>
      <sheetName val="Daftar Harga Bahan"/>
      <sheetName val="An Biaya Kons.Pek.Kayu &amp; Atap"/>
      <sheetName val="RAB 1"/>
      <sheetName val="Hrg Satuan"/>
      <sheetName val="ANAL.BOW"/>
      <sheetName val="Harga Satuan Upah &amp; Bahan"/>
      <sheetName val="TE TS FA LAN MATV"/>
      <sheetName val="REKAP BI"/>
      <sheetName val="81+200"/>
      <sheetName val="Pegawai"/>
      <sheetName val="3-DIV1"/>
      <sheetName val="Harga Satuan Bahan"/>
      <sheetName val="PConsCS"/>
      <sheetName val="Parameter"/>
      <sheetName val="quarry"/>
      <sheetName val="uph bhn"/>
      <sheetName val="LIST ANHARSAT"/>
      <sheetName val="320000 CABANG VI"/>
      <sheetName val="Analisa Alat Berat"/>
      <sheetName val="RANGE"/>
      <sheetName val="Mark UP"/>
      <sheetName val="Jdw A_M_T"/>
      <sheetName val="Lamp -5"/>
      <sheetName val="Pivot 1"/>
      <sheetName val="Pivot 1 (2)"/>
      <sheetName val="Pivot 1 (3)"/>
      <sheetName val="Pivot 1 (4)"/>
      <sheetName val="Analisa Tehnik Alat"/>
      <sheetName val="ANAL.PROD.ALAT"/>
      <sheetName val="Earth, Concrete, Pile"/>
      <sheetName val="Soil factor"/>
      <sheetName val="sleksi"/>
      <sheetName val="TS MINGGUAN rev (2)"/>
      <sheetName val="Hsatuan-OK"/>
      <sheetName val="L-Mechanical"/>
      <sheetName val="EXTERNAL WORK"/>
      <sheetName val="STOK MAT"/>
      <sheetName val="MAP GAB"/>
      <sheetName val="GP-WB"/>
      <sheetName val="telp"/>
      <sheetName val="SDMTA"/>
      <sheetName val="SDM"/>
      <sheetName val="TOTAL UPAH"/>
      <sheetName val="BASIC-PRICE"/>
      <sheetName val="RKP_BOQ"/>
      <sheetName val="P-2"/>
      <sheetName val="P-5"/>
      <sheetName val="P-6"/>
      <sheetName val="Sales Rental"/>
      <sheetName val="DBKoef"/>
      <sheetName val="HR Detail"/>
      <sheetName val="tetrapod"/>
      <sheetName val="RAB &amp; RCO OWNER VERS."/>
      <sheetName val="ABSEN"/>
      <sheetName val="UPAH_B_KAS"/>
      <sheetName val="UPAH_B_KAS _2_"/>
      <sheetName val="T_TANGAN"/>
      <sheetName val="trans"/>
      <sheetName val="RAB NEGO 17.01.18"/>
      <sheetName val="hasat"/>
      <sheetName val="Daftar Upah,Bhn,&amp; alat"/>
      <sheetName val="Param"/>
      <sheetName val="Monitor"/>
      <sheetName val="AnAlat"/>
      <sheetName val="HPP_19_"/>
      <sheetName val="029Cikeas00"/>
      <sheetName val="Assumptions"/>
      <sheetName val="DbCost"/>
      <sheetName val="KPB-Alat"/>
      <sheetName val="KPB-BAHAN"/>
      <sheetName val="KPB-BANK"/>
      <sheetName val="KPB-BUA"/>
      <sheetName val="KPB-PP"/>
      <sheetName val="KPB-SAR"/>
      <sheetName val="KPB-SUBKON"/>
      <sheetName val="KPB-UPAH"/>
      <sheetName val="KRB-BUA"/>
      <sheetName val="KRB-ALT"/>
      <sheetName val="KRB-BANK"/>
      <sheetName val="KRB-PP"/>
      <sheetName val="KRB-SAR"/>
      <sheetName val="KRB-SUB"/>
      <sheetName val="KRB-UPH"/>
      <sheetName val="Prd 1-01"/>
      <sheetName val="Prd 1-02"/>
      <sheetName val="PDCC"/>
      <sheetName val="TRBP"/>
      <sheetName val="SPI GMBH"/>
      <sheetName val="UK"/>
      <sheetName val="SPI"/>
      <sheetName val="SSI"/>
      <sheetName val="Syntegra"/>
      <sheetName val="Tariptunda"/>
      <sheetName val="Ind.MP Sch."/>
      <sheetName val="個案9411"/>
      <sheetName val="Plumbing"/>
      <sheetName val="TABEL"/>
      <sheetName val="CONTRIBUSI"/>
      <sheetName val="1.1.Barrette pile"/>
      <sheetName val="Qty_pile"/>
      <sheetName val="Steel_slab"/>
      <sheetName val="Steel_tank"/>
      <sheetName val="Steel_wall"/>
      <sheetName val="見積計算2005年 "/>
      <sheetName val="Rincian ME"/>
      <sheetName val="Price Persiapan dan Penunjang"/>
      <sheetName val="rincian A"/>
      <sheetName val="ANTEK-AGGA"/>
      <sheetName val="BURDA"/>
      <sheetName val="ANTEK-GAL"/>
      <sheetName val="HRS-ATB"/>
      <sheetName val="ANTEK-PRIME"/>
      <sheetName val="ANTEK-TIMB"/>
      <sheetName val="BD-LS"/>
      <sheetName val="BIA-LUMPSUM"/>
      <sheetName val="ITEM"/>
      <sheetName val="BL"/>
      <sheetName val="BQ25"/>
      <sheetName val="lh"/>
      <sheetName val="5"/>
      <sheetName val="BAOP"/>
      <sheetName val="TRNS-C1"/>
      <sheetName val="IMPUT"/>
      <sheetName val="FORM_BQ_TL_PRATU_4cct"/>
      <sheetName val="Sicamec + Insulator"/>
      <sheetName val="ITS"/>
      <sheetName val="Rincian Biaya RKM I"/>
      <sheetName val="kriteria sgl"/>
      <sheetName val="Break Down Alat"/>
      <sheetName val="Meth "/>
      <sheetName val="Consumable"/>
      <sheetName val="Labor"/>
      <sheetName val="Grand summary"/>
      <sheetName val="Input_hari"/>
      <sheetName val="Input_Cuaca"/>
      <sheetName val="DATA_UMUM"/>
      <sheetName val="갑지"/>
      <sheetName val="Form 1"/>
      <sheetName val="H SATUAN"/>
      <sheetName val="TMS Llg"/>
      <sheetName val="HRG- UPAH"/>
      <sheetName val="URAIAN "/>
      <sheetName val="LS-Rutin"/>
      <sheetName val="hs-str"/>
      <sheetName val="hs_str"/>
      <sheetName val="Report detil kondisi"/>
      <sheetName val="Contents"/>
      <sheetName val="I-ME"/>
      <sheetName val="Finishing Warehouse"/>
      <sheetName val="Inputdata"/>
      <sheetName val="적용환율"/>
      <sheetName val="VK ARS"/>
      <sheetName val="B _ Norelec"/>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Fin-Bengkel"/>
      <sheetName val="Fin-Showroom"/>
      <sheetName val="Hal_Pagar"/>
      <sheetName val="Str-Bengkel"/>
      <sheetName val="Str-Showroom"/>
      <sheetName val="Sensitive"/>
      <sheetName val="BQ Arsit"/>
      <sheetName val="An HarSatPek"/>
      <sheetName val="Sat Bah &amp; Up"/>
      <sheetName val="ahs_utama"/>
      <sheetName val="2-Genset print"/>
      <sheetName val="7_1(3)1"/>
      <sheetName val="ITB_COST"/>
      <sheetName val="PRY_03-1_(Amd1)1"/>
      <sheetName val="IN_"/>
      <sheetName val="analisa_BM"/>
      <sheetName val="Prod_15-8_str1"/>
      <sheetName val="Prod_15-71"/>
      <sheetName val="Prod_15-61"/>
      <sheetName val="Prod_15-51"/>
      <sheetName val="Urai___Guide_Post1"/>
      <sheetName val="Urai_Galian_Tanah1"/>
      <sheetName val="DIV_91"/>
      <sheetName val="HARGA_DASAR1"/>
      <sheetName val="rap_rinci"/>
      <sheetName val="DIVISI_3"/>
      <sheetName val="RKP_PLUMBING"/>
      <sheetName val="Hua_Yang_Quarterly"/>
      <sheetName val="Lead_Schedule"/>
      <sheetName val="Gal_tanah"/>
      <sheetName val="Gaji_Pokok"/>
      <sheetName val="T__Proyek-Jabatan"/>
      <sheetName val="T__Lokasi"/>
      <sheetName val="T__Rumah"/>
      <sheetName val="T__Transport"/>
      <sheetName val="2_2"/>
      <sheetName val="B_1"/>
      <sheetName val="B_10"/>
      <sheetName val="B_11"/>
      <sheetName val="B_12"/>
      <sheetName val="B_13"/>
      <sheetName val="B_14"/>
      <sheetName val="B_15"/>
      <sheetName val="B_16"/>
      <sheetName val="B_17"/>
      <sheetName val="B_18"/>
      <sheetName val="B_2"/>
      <sheetName val="B_20"/>
      <sheetName val="B_21"/>
      <sheetName val="B_22"/>
      <sheetName val="B_23"/>
      <sheetName val="B_24"/>
      <sheetName val="B_25"/>
      <sheetName val="B_26"/>
      <sheetName val="B_28"/>
      <sheetName val="B_29"/>
      <sheetName val="B_3"/>
      <sheetName val="B_30"/>
      <sheetName val="B_4"/>
      <sheetName val="B_5"/>
      <sheetName val="B_6"/>
      <sheetName val="B_7"/>
      <sheetName val="B_8"/>
      <sheetName val="Analisa_Harga"/>
      <sheetName val="Pgr_Jl_I_Bale"/>
      <sheetName val="Rekap_Bill"/>
      <sheetName val="15_Irr__Struc_Work"/>
      <sheetName val="16_Pipe_Inst_"/>
      <sheetName val="ANALYS_EXTERN"/>
      <sheetName val="Tuk_Koef"/>
      <sheetName val="LD_calc"/>
      <sheetName val="COSTING_Option_1"/>
      <sheetName val="meth_hsl_nego"/>
      <sheetName val="Rekap_"/>
      <sheetName val="Harga_Sat_"/>
      <sheetName val="Kurva_S"/>
      <sheetName val="BILL_OF_QUAN1"/>
      <sheetName val="General_Intem1"/>
      <sheetName val="STR_-_2B1"/>
      <sheetName val="analisa_asumsi_Me1"/>
      <sheetName val="an_el5"/>
      <sheetName val="An_AC_&amp;_Plb"/>
      <sheetName val="BQ_EXTERN"/>
      <sheetName val="Formula_Paket_A1"/>
      <sheetName val="inner_pervious_adjust_1"/>
      <sheetName val="outer_pervious_adjust1"/>
      <sheetName val="Agg_Halus_&amp;_Kasar1"/>
      <sheetName val="Analis_Upah1"/>
      <sheetName val="HS_Alat"/>
      <sheetName val="Div_9_-_Harian"/>
      <sheetName val="Div_2_-_Drainase"/>
      <sheetName val="Input_Data"/>
      <sheetName val="rab_-_persiapan_&amp;_lantai-1"/>
      <sheetName val="Prod_02"/>
      <sheetName val="Stock_Material"/>
      <sheetName val="DIV_31"/>
      <sheetName val="Sales_Parameter1"/>
      <sheetName val="PRIST_LIST1"/>
      <sheetName val="harga_sat"/>
      <sheetName val="h_sat-bbm"/>
      <sheetName val="ANAL-SEC_II"/>
      <sheetName val="ANAL-SEC_III"/>
      <sheetName val="D_BOARD"/>
      <sheetName val="PERALATAN_PROYEK_GOL_III_A"/>
      <sheetName val="SUB_&amp;_mandor"/>
      <sheetName val="Tunduk_Panitia"/>
      <sheetName val="Rate_Analysis"/>
      <sheetName val="No_Item"/>
      <sheetName val="BQ_Arsit"/>
      <sheetName val="An_HarSatPek"/>
      <sheetName val="Sat_Bah_&amp;_Up"/>
      <sheetName val="Analisa_ME"/>
      <sheetName val="BoQ_C4"/>
      <sheetName val="LAL_-_PASAR_PAGI_"/>
      <sheetName val="ANALISA_GR_x005f_x005f_x005f_x005f_x005f_x005f_x0"/>
      <sheetName val="ANALISA_GR___"/>
      <sheetName val="ANALISA_GR_x"/>
      <sheetName val="ANALISA_GR_x0"/>
      <sheetName val="ENC_14"/>
      <sheetName val="2-Genset_print"/>
      <sheetName val="_"/>
      <sheetName val="Tie_Beam_GN"/>
      <sheetName val="Tangga_GN"/>
      <sheetName val="SPREAD_SHEET"/>
      <sheetName val="D_&amp;_W_sizes"/>
      <sheetName val="ANALISA_GR_x005f_x0000__x005f_x005f_x"/>
      <sheetName val="3_ALS-STR-PDS"/>
      <sheetName val="Upah_&amp;_Bahan"/>
      <sheetName val="Analisa_Quarry"/>
      <sheetName val="B_T"/>
      <sheetName val="INPUT_AGST"/>
      <sheetName val="rkpm_2003"/>
      <sheetName val="Category_detail"/>
      <sheetName val="BQ29"/>
      <sheetName val="PRY 01-8"/>
      <sheetName val="DATA PROYEK"/>
      <sheetName val="3_Anl_SNI"/>
      <sheetName val="SKKP_1"/>
      <sheetName val="Bastille"/>
      <sheetName val="Analisa STR"/>
      <sheetName val="K'9"/>
      <sheetName val="BIAYA ALAT"/>
      <sheetName val="AHSP"/>
      <sheetName val="DHSBU"/>
      <sheetName val="time-scdh"/>
      <sheetName val="milydpp"/>
      <sheetName val="upah bahan "/>
      <sheetName val="Bill 2.3"/>
      <sheetName val="Bill 2.5B"/>
      <sheetName val="Bill 2.1"/>
      <sheetName val="Input Jurnal."/>
      <sheetName val="Rp Banten"/>
      <sheetName val="Penyusutan Kendaraan"/>
      <sheetName val="DDJAN05"/>
      <sheetName val="Blk-Mnl"/>
      <sheetName val="Klm-Mnl"/>
      <sheetName val="D2(Final)"/>
      <sheetName val="pipa porusc(6&quot;)"/>
      <sheetName val="After LoI"/>
      <sheetName val="main summary"/>
      <sheetName val="Install Time+Cost"/>
      <sheetName val="BAHAN 2017"/>
      <sheetName val="Dsr"/>
      <sheetName val="1.2"/>
      <sheetName val="HARVEST02"/>
      <sheetName val="ANA-TOOLS-KKA"/>
      <sheetName val="Sheet9"/>
      <sheetName val="Vibro_Roller"/>
      <sheetName val="hit str"/>
      <sheetName val="Pekerjaan "/>
      <sheetName val="K210"/>
      <sheetName val="S Curve Renc. RAP"/>
      <sheetName val="D2.2"/>
      <sheetName val="K-125"/>
      <sheetName val="eqp-rek"/>
      <sheetName val="1. Rekap B"/>
      <sheetName val="permohonan"/>
      <sheetName val="ANALISA SNI'07(Bangli)"/>
      <sheetName val="HARGA RAP"/>
      <sheetName val="Berat Vol"/>
      <sheetName val="Bill 2.1 Basement 41 "/>
      <sheetName val="HSU 2016"/>
      <sheetName val="WT-LIST"/>
      <sheetName val="DAF.HRG"/>
      <sheetName val="Data-Pdk"/>
      <sheetName val="An-Lat"/>
      <sheetName val="U,B"/>
      <sheetName val="304-06"/>
      <sheetName val="Satuan"/>
      <sheetName val="41_9_36_3"/>
      <sheetName val="STRUK"/>
      <sheetName val="A.STUAN"/>
      <sheetName val="hitungan"/>
      <sheetName val="schalat"/>
      <sheetName val="schman"/>
      <sheetName val="schmat"/>
      <sheetName val="BQ Detail"/>
      <sheetName val="di2"/>
      <sheetName val="Harga S Dasar"/>
      <sheetName val="EQ"/>
      <sheetName val="Engine"/>
      <sheetName val="BQNSC"/>
      <sheetName val="HSBU ANA"/>
      <sheetName val="AHS_Kusen"/>
      <sheetName val="Rekapitulasi"/>
      <sheetName val="A.HARSAT ARS"/>
      <sheetName val="Rekap BQ-Pompong"/>
      <sheetName val="2. Rekap Ars-Struk"/>
      <sheetName val="Rencana Anggaran Biaya"/>
      <sheetName val="An Biaya"/>
      <sheetName val="dayvol_WEDI"/>
      <sheetName val="dayvol_adibarat"/>
      <sheetName val="MARGIN"/>
      <sheetName val="HS-1"/>
      <sheetName val="610.05"/>
      <sheetName val="610.06"/>
      <sheetName val="610.07"/>
      <sheetName val="610.08"/>
      <sheetName val="QSS"/>
      <sheetName val="AsumsiDasar"/>
      <sheetName val="Dokumentasi"/>
      <sheetName val="BLOK-BJR"/>
      <sheetName val="BETON"/>
      <sheetName val="SEP"/>
      <sheetName val="JM"/>
      <sheetName val="KEB-MAT"/>
      <sheetName val="DAF-3"/>
      <sheetName val="fcsp-w"/>
      <sheetName val="MAPP"/>
      <sheetName val="Analysis"/>
      <sheetName val="61005"/>
      <sheetName val="61006"/>
      <sheetName val="61007"/>
      <sheetName val="DAF-5"/>
      <sheetName val="Material&amp;Upah"/>
      <sheetName val="bd"/>
      <sheetName val="CFWork"/>
      <sheetName val="Analisa RAP ORI"/>
      <sheetName val="Kanst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refreshError="1"/>
      <sheetData sheetId="620" refreshError="1"/>
      <sheetData sheetId="621" refreshError="1"/>
      <sheetData sheetId="622" refreshError="1"/>
      <sheetData sheetId="623" refreshError="1"/>
      <sheetData sheetId="624"/>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sheetData sheetId="857"/>
      <sheetData sheetId="858"/>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sheetData sheetId="908"/>
      <sheetData sheetId="909" refreshError="1"/>
      <sheetData sheetId="910" refreshError="1"/>
      <sheetData sheetId="911" refreshError="1"/>
      <sheetData sheetId="912" refreshError="1"/>
      <sheetData sheetId="913" refreshError="1"/>
      <sheetData sheetId="914"/>
      <sheetData sheetId="915" refreshError="1"/>
      <sheetData sheetId="916" refreshError="1"/>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refreshError="1"/>
      <sheetData sheetId="939" refreshError="1"/>
      <sheetData sheetId="940" refreshError="1"/>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refreshError="1"/>
      <sheetData sheetId="1024" refreshError="1"/>
      <sheetData sheetId="1025" refreshError="1"/>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sheetData sheetId="1073"/>
      <sheetData sheetId="1074"/>
      <sheetData sheetId="1075"/>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sheetData sheetId="1093"/>
      <sheetData sheetId="1094"/>
      <sheetData sheetId="1095" refreshError="1"/>
      <sheetData sheetId="1096" refreshError="1"/>
      <sheetData sheetId="1097"/>
      <sheetData sheetId="1098"/>
      <sheetData sheetId="1099"/>
      <sheetData sheetId="1100"/>
      <sheetData sheetId="110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refreshError="1"/>
      <sheetData sheetId="1140"/>
      <sheetData sheetId="1141" refreshError="1"/>
      <sheetData sheetId="1142" refreshError="1"/>
      <sheetData sheetId="1143" refreshError="1"/>
      <sheetData sheetId="1144" refreshError="1"/>
      <sheetData sheetId="1145" refreshError="1"/>
      <sheetData sheetId="1146"/>
      <sheetData sheetId="1147" refreshError="1"/>
      <sheetData sheetId="1148" refreshError="1"/>
      <sheetData sheetId="1149" refreshError="1"/>
      <sheetData sheetId="1150" refreshError="1"/>
      <sheetData sheetId="1151" refreshError="1"/>
      <sheetData sheetId="1152" refreshError="1"/>
      <sheetData sheetId="1153" refreshError="1"/>
      <sheetData sheetId="1154"/>
      <sheetData sheetId="1155"/>
      <sheetData sheetId="1156"/>
      <sheetData sheetId="1157" refreshError="1"/>
      <sheetData sheetId="1158" refreshError="1"/>
      <sheetData sheetId="1159" refreshError="1"/>
      <sheetData sheetId="1160" refreshError="1"/>
      <sheetData sheetId="1161" refreshError="1"/>
      <sheetData sheetId="1162" refreshError="1"/>
      <sheetData sheetId="1163" refreshError="1"/>
      <sheetData sheetId="1164"/>
      <sheetData sheetId="1165" refreshError="1"/>
      <sheetData sheetId="1166" refreshError="1"/>
      <sheetData sheetId="1167" refreshError="1"/>
      <sheetData sheetId="1168" refreshError="1"/>
      <sheetData sheetId="1169" refreshError="1"/>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refreshError="1"/>
      <sheetData sheetId="1229" refreshError="1"/>
      <sheetData sheetId="1230" refreshError="1"/>
      <sheetData sheetId="1231"/>
      <sheetData sheetId="1232" refreshError="1"/>
      <sheetData sheetId="1233" refreshError="1"/>
      <sheetData sheetId="1234" refreshError="1"/>
      <sheetData sheetId="1235" refreshError="1"/>
      <sheetData sheetId="1236" refreshError="1"/>
      <sheetData sheetId="1237"/>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sheetData sheetId="1261"/>
      <sheetData sheetId="1262"/>
      <sheetData sheetId="1263"/>
      <sheetData sheetId="1264"/>
      <sheetData sheetId="1265"/>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refreshError="1"/>
      <sheetData sheetId="1496"/>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sheetData sheetId="1595"/>
      <sheetData sheetId="1596"/>
      <sheetData sheetId="1597"/>
      <sheetData sheetId="1598"/>
      <sheetData sheetId="1599"/>
      <sheetData sheetId="1600"/>
      <sheetData sheetId="1601" refreshError="1"/>
      <sheetData sheetId="1602" refreshError="1"/>
      <sheetData sheetId="1603" refreshError="1"/>
      <sheetData sheetId="1604"/>
      <sheetData sheetId="1605"/>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refreshError="1"/>
      <sheetData sheetId="1690" refreshError="1"/>
      <sheetData sheetId="1691"/>
      <sheetData sheetId="1692"/>
      <sheetData sheetId="1693"/>
      <sheetData sheetId="1694"/>
      <sheetData sheetId="1695"/>
      <sheetData sheetId="1696"/>
      <sheetData sheetId="1697"/>
      <sheetData sheetId="1698"/>
      <sheetData sheetId="1699" refreshError="1"/>
      <sheetData sheetId="1700" refreshError="1"/>
      <sheetData sheetId="1701" refreshError="1"/>
      <sheetData sheetId="1702" refreshError="1"/>
      <sheetData sheetId="1703"/>
      <sheetData sheetId="1704"/>
      <sheetData sheetId="1705"/>
      <sheetData sheetId="1706"/>
      <sheetData sheetId="1707"/>
      <sheetData sheetId="1708"/>
      <sheetData sheetId="1709"/>
      <sheetData sheetId="1710"/>
      <sheetData sheetId="1711" refreshError="1"/>
      <sheetData sheetId="1712" refreshError="1"/>
      <sheetData sheetId="1713" refreshError="1"/>
      <sheetData sheetId="1714" refreshError="1"/>
      <sheetData sheetId="1715" refreshError="1"/>
      <sheetData sheetId="1716"/>
      <sheetData sheetId="1717"/>
      <sheetData sheetId="1718"/>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sheetData sheetId="1751">
        <row r="32">
          <cell r="A32">
            <v>0</v>
          </cell>
        </row>
      </sheetData>
      <sheetData sheetId="1752"/>
      <sheetData sheetId="1753"/>
      <sheetData sheetId="1754"/>
      <sheetData sheetId="1755">
        <row r="32">
          <cell r="A32">
            <v>0</v>
          </cell>
        </row>
      </sheetData>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row r="32">
          <cell r="A32">
            <v>0</v>
          </cell>
        </row>
      </sheetData>
      <sheetData sheetId="1787"/>
      <sheetData sheetId="1788"/>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sheetData sheetId="1986"/>
      <sheetData sheetId="1987"/>
      <sheetData sheetId="1988"/>
      <sheetData sheetId="1989"/>
      <sheetData sheetId="1990"/>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sheetData sheetId="2022"/>
      <sheetData sheetId="2023"/>
      <sheetData sheetId="2024"/>
      <sheetData sheetId="2025"/>
      <sheetData sheetId="2026"/>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refreshError="1"/>
      <sheetData sheetId="2110"/>
      <sheetData sheetId="211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sheetData sheetId="2163"/>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ow r="4">
          <cell r="A4" t="str">
            <v>Clayey soil</v>
          </cell>
        </row>
      </sheetData>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sheetData sheetId="2483"/>
      <sheetData sheetId="2484"/>
      <sheetData sheetId="2485" refreshError="1"/>
      <sheetData sheetId="2486" refreshError="1"/>
      <sheetData sheetId="2487" refreshError="1"/>
      <sheetData sheetId="2488"/>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sheetData sheetId="2531" refreshError="1"/>
      <sheetData sheetId="2532" refreshError="1"/>
      <sheetData sheetId="2533" refreshError="1"/>
      <sheetData sheetId="2534" refreshError="1"/>
      <sheetData sheetId="2535"/>
      <sheetData sheetId="2536" refreshError="1"/>
      <sheetData sheetId="2537" refreshError="1"/>
      <sheetData sheetId="2538"/>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suara"/>
      <sheetName val="Titik kabel"/>
      <sheetName val="Tata Suara (4)"/>
      <sheetName val="Tata Suara (5)"/>
      <sheetName val="Tata Suara (6)"/>
    </sheetNames>
    <sheetDataSet>
      <sheetData sheetId="0"/>
      <sheetData sheetId="1"/>
      <sheetData sheetId="2"/>
      <sheetData sheetId="3"/>
      <sheetData sheetId="4"/>
      <sheetData sheetId="5"/>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1"/>
    </sheetNames>
    <sheetDataSet>
      <sheetData sheetId="0"/>
      <sheetData sheetId="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F-8"/>
      <sheetName val="Titik kabel"/>
    </sheetNames>
    <sheetDataSet>
      <sheetData sheetId="0"/>
      <sheetData sheetId="1"/>
      <sheetData sheetId="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eet1"/>
      <sheetName val="v 1"/>
      <sheetName val="v2"/>
      <sheetName val="v3"/>
      <sheetName val="v 4&amp;5"/>
      <sheetName val="SB"/>
      <sheetName val="LO"/>
      <sheetName val="SW"/>
      <sheetName val="GRG"/>
      <sheetName val="GYM"/>
      <sheetName val="PGR"/>
      <sheetName val="reka"/>
      <sheetName val="Sheet4"/>
      <sheetName val="mep"/>
      <sheetName val="Upah"/>
      <sheetName val="Bahan"/>
      <sheetName val="Analisa"/>
      <sheetName val="ME&amp;P(Anali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7">
          <cell r="J7">
            <v>0.1</v>
          </cell>
        </row>
      </sheetData>
      <sheetData sheetId="1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
      <sheetName val="AHS"/>
      <sheetName val="Bul"/>
      <sheetName val="Alat"/>
      <sheetName val="Subkont"/>
      <sheetName val="Bahan"/>
      <sheetName val="Upah1"/>
      <sheetName val="Rekap"/>
      <sheetName val="Bang A"/>
      <sheetName val="Bang B"/>
      <sheetName val="Sarana"/>
      <sheetName val="Asrama"/>
      <sheetName val="Utility"/>
      <sheetName val="Kamar"/>
      <sheetName val="Material"/>
      <sheetName val="Upah"/>
      <sheetName val="Anali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 Norelec"/>
    </sheetNames>
    <sheetDataSet>
      <sheetData sheetId="0"/>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ANALISA"/>
      <sheetName val="G O R"/>
    </sheetNames>
    <sheetDataSet>
      <sheetData sheetId="0"/>
      <sheetData sheetId="1"/>
      <sheetData sheetId="2"/>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B"/>
      <sheetName val="F-IB"/>
      <sheetName val="F-SP"/>
      <sheetName val="F-RC"/>
      <sheetName val="F-IS"/>
      <sheetName val="F-KSP"/>
      <sheetName val="koreksi PKSDA, F-KB (2)"/>
      <sheetName val="Usulan Kegiatan, TA 2015"/>
      <sheetName val="List Usulan Kegiatan, TA 2015"/>
      <sheetName val="Usulan Kegiatan, TA 2015 (ok)"/>
      <sheetName val="Rincian RAB usulan TA 2015"/>
      <sheetName val="Usulan Kegiatan, TA 2015 (2)"/>
      <sheetName val="Rincian RAB usulan TA 2015 (2)"/>
      <sheetName val="Rincian RAB usulan TA 2015 (3)"/>
      <sheetName val="Rincian RAB usulan TA 2015 (4)"/>
      <sheetName val="Rincian RAB usulan TA 2015 (5)"/>
      <sheetName val="Rincian RAB usulan TA 2015 (6)"/>
      <sheetName val="Usulan TA 2015 (7), 31 Okt"/>
      <sheetName val="Revisi Usulan RKAKL 2015"/>
      <sheetName val="Usulan TA 2015 (8), 5 Okt"/>
      <sheetName val="Baris"/>
      <sheetName val="BarisFIS"/>
      <sheetName val="Alih"/>
      <sheetName val="Angka"/>
      <sheetName val="DB"/>
      <sheetName val="DB1"/>
      <sheetName val="Val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3">
          <cell r="L3" t="str">
            <v>Program : Pengelolaan Sumber Daya Air</v>
          </cell>
          <cell r="P3" t="str">
            <v>PROVINSI : ACEH</v>
          </cell>
          <cell r="S3" t="str">
            <v>Pusat</v>
          </cell>
          <cell r="T3" t="str">
            <v>Lanjutn</v>
          </cell>
          <cell r="U3" t="str">
            <v>SYC</v>
          </cell>
          <cell r="V3" t="str">
            <v>Siap</v>
          </cell>
          <cell r="X3" t="str">
            <v>SDA</v>
          </cell>
          <cell r="Z3" t="str">
            <v>Layak</v>
          </cell>
          <cell r="AA3" t="str">
            <v>Layak</v>
          </cell>
          <cell r="AB3" t="str">
            <v>Siap</v>
          </cell>
          <cell r="AC3" t="str">
            <v>Siap</v>
          </cell>
          <cell r="AD3" t="str">
            <v>Tdk Perlu</v>
          </cell>
          <cell r="AE3" t="str">
            <v>Tdk Perlu</v>
          </cell>
          <cell r="AP3" t="str">
            <v>KAB. BOGOR</v>
          </cell>
        </row>
        <row r="4">
          <cell r="L4" t="str">
            <v>Program : Penyelenggaraan Jalan</v>
          </cell>
          <cell r="P4" t="str">
            <v>PROVINSI : SUMATERA UTARA</v>
          </cell>
          <cell r="S4" t="str">
            <v>Dekon</v>
          </cell>
          <cell r="T4" t="str">
            <v>Baru</v>
          </cell>
          <cell r="U4" t="str">
            <v>MYC</v>
          </cell>
          <cell r="V4" t="str">
            <v>Mar.'14</v>
          </cell>
          <cell r="X4" t="str">
            <v>BM</v>
          </cell>
          <cell r="Z4" t="str">
            <v>Tdk Lyk</v>
          </cell>
          <cell r="AA4" t="str">
            <v>Tdk Lyk</v>
          </cell>
          <cell r="AB4" t="str">
            <v>Mar.'14</v>
          </cell>
          <cell r="AC4" t="str">
            <v>Mar.'14</v>
          </cell>
          <cell r="AD4" t="str">
            <v>Siap</v>
          </cell>
          <cell r="AE4" t="str">
            <v>Siap</v>
          </cell>
          <cell r="AP4" t="str">
            <v>KAB. SUKABUMI</v>
          </cell>
        </row>
        <row r="5">
          <cell r="L5" t="str">
            <v>Program : Pembinaan dan Pengembangan Infrastruktur Permukiman</v>
          </cell>
          <cell r="P5" t="str">
            <v>PROVINSI : SUMATERA BARAT</v>
          </cell>
          <cell r="S5" t="str">
            <v>TP</v>
          </cell>
          <cell r="U5" t="str">
            <v>Swakl.</v>
          </cell>
          <cell r="V5" t="str">
            <v>Apr.'14</v>
          </cell>
          <cell r="X5" t="str">
            <v>CK</v>
          </cell>
          <cell r="Z5" t="str">
            <v>Belum</v>
          </cell>
          <cell r="AA5" t="str">
            <v>Belum</v>
          </cell>
          <cell r="AB5" t="str">
            <v>Apr.'14</v>
          </cell>
          <cell r="AC5" t="str">
            <v>Apr.'14</v>
          </cell>
          <cell r="AD5" t="str">
            <v>Mar.'14</v>
          </cell>
          <cell r="AE5" t="str">
            <v>Mar.'14</v>
          </cell>
          <cell r="AP5" t="str">
            <v>KAB. CIANJUR</v>
          </cell>
        </row>
        <row r="6">
          <cell r="L6" t="str">
            <v>Program : Penyelenggaraan Penataan Ruang</v>
          </cell>
          <cell r="P6" t="str">
            <v>PROVINSI : RIAU</v>
          </cell>
          <cell r="S6" t="str">
            <v>Daerah</v>
          </cell>
          <cell r="V6" t="str">
            <v>Mei '14</v>
          </cell>
          <cell r="X6" t="str">
            <v>PR</v>
          </cell>
          <cell r="Z6" t="str">
            <v>Tdk Perlu</v>
          </cell>
          <cell r="AA6" t="str">
            <v>Tdk Perlu</v>
          </cell>
          <cell r="AB6" t="str">
            <v>Mei '14</v>
          </cell>
          <cell r="AC6" t="str">
            <v>Mei '14</v>
          </cell>
          <cell r="AD6" t="str">
            <v>Apr.'14</v>
          </cell>
          <cell r="AE6" t="str">
            <v>Apr.'14</v>
          </cell>
          <cell r="AP6" t="str">
            <v>KAB. BEKASI</v>
          </cell>
        </row>
        <row r="7">
          <cell r="L7" t="str">
            <v>Program : Dukungan Manajemen dan Pelaksanaan Tugas Teknis Lainnya Kementerian Pekerjaan Umum</v>
          </cell>
          <cell r="P7" t="str">
            <v>PROVINSI : KEPULAUAN RIAU</v>
          </cell>
          <cell r="S7" t="str">
            <v>UB</v>
          </cell>
          <cell r="V7" t="str">
            <v>Jun.'14</v>
          </cell>
          <cell r="X7" t="str">
            <v>Tdk Perlu</v>
          </cell>
          <cell r="AB7" t="str">
            <v>Jun.'14</v>
          </cell>
          <cell r="AC7" t="str">
            <v>Jun.'14</v>
          </cell>
          <cell r="AD7" t="str">
            <v>Mei '14</v>
          </cell>
          <cell r="AE7" t="str">
            <v>Mei '14</v>
          </cell>
          <cell r="AP7" t="str">
            <v>KAB. KARAWANG</v>
          </cell>
        </row>
        <row r="8">
          <cell r="L8" t="str">
            <v>Program : Peningkatan Sarana dan Prasarana Aparatur Kementerian Pekerjaan Umum</v>
          </cell>
          <cell r="P8" t="str">
            <v>PROVINSI : JAMBI</v>
          </cell>
          <cell r="V8" t="str">
            <v>Jul.'14</v>
          </cell>
          <cell r="AB8" t="str">
            <v>Jul.'14</v>
          </cell>
          <cell r="AC8" t="str">
            <v>Jul.'14</v>
          </cell>
          <cell r="AD8" t="str">
            <v>Jun.'14</v>
          </cell>
          <cell r="AE8" t="str">
            <v>Jun.'14</v>
          </cell>
          <cell r="AP8" t="str">
            <v>KAB. PURWAKARTA</v>
          </cell>
        </row>
        <row r="9">
          <cell r="L9" t="str">
            <v>Program : Pengawasan dan Peningkatan Akuntabilitas Aparatur Kementerian Pekerjaan Umum</v>
          </cell>
          <cell r="P9" t="str">
            <v>PROVINSI : SUMATERA SELATAN</v>
          </cell>
          <cell r="V9" t="str">
            <v>Agst.'14</v>
          </cell>
          <cell r="AB9" t="str">
            <v>Agst.'14</v>
          </cell>
          <cell r="AC9" t="str">
            <v>Agst.'14</v>
          </cell>
          <cell r="AD9" t="str">
            <v>Jul.'14</v>
          </cell>
          <cell r="AE9" t="str">
            <v>Jul.'14</v>
          </cell>
          <cell r="AP9" t="str">
            <v>KAB. SUBANG</v>
          </cell>
        </row>
        <row r="10">
          <cell r="L10" t="str">
            <v>Program : Penelitian dan Pengembangan Kementerian Pekerjaan Umum</v>
          </cell>
          <cell r="P10" t="str">
            <v>PROVINSI : KEPULAUAN BANGKA BELITUNG</v>
          </cell>
          <cell r="V10" t="str">
            <v>Sept.'14</v>
          </cell>
          <cell r="AB10" t="str">
            <v>Sept.'14</v>
          </cell>
          <cell r="AC10" t="str">
            <v>Sept.'14</v>
          </cell>
          <cell r="AD10" t="str">
            <v>Agst.'14</v>
          </cell>
          <cell r="AE10" t="str">
            <v>Agst.'14</v>
          </cell>
          <cell r="AP10" t="str">
            <v>KAB. BANDUNG</v>
          </cell>
        </row>
        <row r="11">
          <cell r="L11" t="str">
            <v>Program : Pembinaan Konstruksi</v>
          </cell>
          <cell r="P11" t="str">
            <v>PROVINSI : BENGKULU</v>
          </cell>
          <cell r="V11" t="str">
            <v>Okt.'14</v>
          </cell>
          <cell r="AB11" t="str">
            <v>Okt.'14</v>
          </cell>
          <cell r="AC11" t="str">
            <v>Okt.'14</v>
          </cell>
          <cell r="AD11" t="str">
            <v>Sept.'14</v>
          </cell>
          <cell r="AE11" t="str">
            <v>Sept.'14</v>
          </cell>
          <cell r="AP11" t="str">
            <v>KAB. SUMEDANG</v>
          </cell>
        </row>
        <row r="12">
          <cell r="P12" t="str">
            <v>PROVINSI : LAMPUNG</v>
          </cell>
          <cell r="V12" t="str">
            <v>Nov.'14</v>
          </cell>
          <cell r="AB12" t="str">
            <v>Nov.'14</v>
          </cell>
          <cell r="AC12" t="str">
            <v>Nov.'14</v>
          </cell>
          <cell r="AD12" t="str">
            <v>Okt.'14</v>
          </cell>
          <cell r="AE12" t="str">
            <v>Okt.'14</v>
          </cell>
          <cell r="AP12" t="str">
            <v>KAB. G A R U T</v>
          </cell>
        </row>
        <row r="13">
          <cell r="P13" t="str">
            <v>PROVINSI : BANTEN</v>
          </cell>
          <cell r="V13" t="str">
            <v>Des.'14</v>
          </cell>
          <cell r="AB13" t="str">
            <v>Des.'14</v>
          </cell>
          <cell r="AC13" t="str">
            <v>Des.'14</v>
          </cell>
          <cell r="AD13" t="str">
            <v>Nov.'14</v>
          </cell>
          <cell r="AE13" t="str">
            <v>Nov.'14</v>
          </cell>
          <cell r="AP13" t="str">
            <v>KAB. TASIKMALAYA</v>
          </cell>
        </row>
        <row r="14">
          <cell r="P14" t="str">
            <v xml:space="preserve">PROVINSI : DKI JAKARTA </v>
          </cell>
          <cell r="V14">
            <v>2015</v>
          </cell>
          <cell r="AB14">
            <v>2015</v>
          </cell>
          <cell r="AC14">
            <v>2015</v>
          </cell>
          <cell r="AD14" t="str">
            <v>Des.'14</v>
          </cell>
          <cell r="AE14" t="str">
            <v>Des.'14</v>
          </cell>
          <cell r="AP14" t="str">
            <v>KAB. CIAMIS</v>
          </cell>
        </row>
        <row r="15">
          <cell r="P15" t="str">
            <v>PROVINSI : JAWA BARAT</v>
          </cell>
          <cell r="AD15">
            <v>2015</v>
          </cell>
          <cell r="AE15">
            <v>2015</v>
          </cell>
          <cell r="AP15" t="str">
            <v>KAB. CIREBON</v>
          </cell>
        </row>
        <row r="16">
          <cell r="P16" t="str">
            <v>PROVINSI : JAWA TENGAH</v>
          </cell>
          <cell r="AP16" t="str">
            <v>KAB. KUNINGAN</v>
          </cell>
        </row>
        <row r="17">
          <cell r="P17" t="str">
            <v>PROVINSI : DI YOGYAKARTA</v>
          </cell>
          <cell r="AP17" t="str">
            <v>KAB. INDRAMAYU</v>
          </cell>
        </row>
        <row r="18">
          <cell r="P18" t="str">
            <v>PROVINSI : JAWA TIMUR</v>
          </cell>
          <cell r="AP18" t="str">
            <v>KAB. MAJALENGKA</v>
          </cell>
        </row>
        <row r="19">
          <cell r="P19" t="str">
            <v>PROVINSI : KALIMANTAN BARAT</v>
          </cell>
          <cell r="AP19" t="str">
            <v>KAB. BANDUNG BARAT</v>
          </cell>
        </row>
        <row r="20">
          <cell r="P20" t="str">
            <v>PROVINSI : KALIMANTAN TENGAH</v>
          </cell>
          <cell r="AP20" t="str">
            <v>KAB. PANGANDARAN</v>
          </cell>
        </row>
        <row r="21">
          <cell r="P21" t="str">
            <v>PROVINSI : KALIMANTAN SELATAN</v>
          </cell>
          <cell r="AP21" t="str">
            <v>KOTA BANDUNG</v>
          </cell>
        </row>
        <row r="22">
          <cell r="P22" t="str">
            <v>PROVINSI : KALIMANTAN TIMUR</v>
          </cell>
          <cell r="AP22" t="str">
            <v>KOTA BOGOR</v>
          </cell>
        </row>
        <row r="23">
          <cell r="P23" t="str">
            <v>PROVINSI : KALIMANTAN UTARA</v>
          </cell>
          <cell r="AP23" t="str">
            <v>KOTA SUKABUMI</v>
          </cell>
        </row>
        <row r="24">
          <cell r="P24" t="str">
            <v>PROVINSI : SULAWESI UTARA</v>
          </cell>
          <cell r="AP24" t="str">
            <v>KOTA CIREBON</v>
          </cell>
        </row>
        <row r="25">
          <cell r="P25" t="str">
            <v>PROVINSI : GORONTALO</v>
          </cell>
          <cell r="AP25" t="str">
            <v>KOTA BEKASI</v>
          </cell>
        </row>
        <row r="26">
          <cell r="P26" t="str">
            <v>PROVINSI : SULAWESI TENGAH</v>
          </cell>
          <cell r="AP26" t="str">
            <v>KOTA DEPOK</v>
          </cell>
        </row>
        <row r="27">
          <cell r="P27" t="str">
            <v>PROVINSI : SULAWESI SELATAN</v>
          </cell>
          <cell r="AP27" t="str">
            <v>KOTA TASIKMALAYA</v>
          </cell>
        </row>
        <row r="28">
          <cell r="P28" t="str">
            <v>PROVINSI : SULAWESI BARAT</v>
          </cell>
          <cell r="AP28" t="str">
            <v>KOTA CIMAHI</v>
          </cell>
        </row>
        <row r="29">
          <cell r="P29" t="str">
            <v>PROVINSI : SULAWESI TENGGARA</v>
          </cell>
          <cell r="AP29" t="str">
            <v>KOTA BANJAR</v>
          </cell>
        </row>
        <row r="30">
          <cell r="P30" t="str">
            <v>PROVINSI : BALI</v>
          </cell>
          <cell r="AP30" t="str">
            <v>PROV. JAWA BARAT</v>
          </cell>
        </row>
        <row r="31">
          <cell r="P31" t="str">
            <v>PROVINSI : NUSA TENGGARA BARAT</v>
          </cell>
        </row>
        <row r="32">
          <cell r="P32" t="str">
            <v>PROVINSI : NUSA TENGGARA TIMUR</v>
          </cell>
        </row>
        <row r="33">
          <cell r="P33" t="str">
            <v>PROVINSI : MALUKU</v>
          </cell>
        </row>
        <row r="34">
          <cell r="P34" t="str">
            <v>PROVINSI : MALUKU UTARA</v>
          </cell>
        </row>
        <row r="35">
          <cell r="P35" t="str">
            <v>PROVINSI : PAPUA</v>
          </cell>
        </row>
        <row r="36">
          <cell r="P36" t="str">
            <v>PROVINSI : PAPUA BARAT</v>
          </cell>
        </row>
        <row r="252">
          <cell r="I252" t="str">
            <v>Waduk yang dibangun</v>
          </cell>
        </row>
        <row r="253">
          <cell r="I253" t="str">
            <v>Embung / Situ / bangunan penampung air lainnya yang dibangun</v>
          </cell>
        </row>
        <row r="254">
          <cell r="I254" t="str">
            <v>Waduk yang direhabilitasi</v>
          </cell>
        </row>
        <row r="255">
          <cell r="I255" t="str">
            <v>Embung / Situ / Bangunan Penampung Air lainnya yang direhabilitasi</v>
          </cell>
        </row>
        <row r="256">
          <cell r="I256" t="str">
            <v>Waduk/Embung/Situ/bangunan penampung air lainnya yang dioperasikan dan dipelihara</v>
          </cell>
        </row>
        <row r="257">
          <cell r="I257" t="str">
            <v>Kawasan sumber air yang dilindungi/dikonservasi</v>
          </cell>
        </row>
        <row r="258">
          <cell r="I258" t="str">
            <v>Dokumen pola pengelolaan SDA WS</v>
          </cell>
        </row>
        <row r="259">
          <cell r="I259" t="str">
            <v>Dokumen penyelenggaraan pelayanan data dan informasi SDA  di tingkat BBWS/BWS</v>
          </cell>
        </row>
        <row r="260">
          <cell r="I260" t="str">
            <v>Dokumen Rencana Pengelolaan Sda Ws</v>
          </cell>
        </row>
        <row r="261">
          <cell r="I261" t="str">
            <v>Layanan Perkantoran</v>
          </cell>
        </row>
        <row r="262">
          <cell r="I262" t="str">
            <v>Kendaraan Bermotor</v>
          </cell>
        </row>
        <row r="263">
          <cell r="I263" t="str">
            <v>Perangkat Pengolah Data dan Komunikasi</v>
          </cell>
        </row>
        <row r="264">
          <cell r="I264" t="str">
            <v>Peralatan dan Fasilitas Perkantoran</v>
          </cell>
        </row>
        <row r="265">
          <cell r="I265" t="str">
            <v>Gedung/Bangunan</v>
          </cell>
        </row>
        <row r="266">
          <cell r="I266" t="str">
            <v>Output Cadangan</v>
          </cell>
        </row>
      </sheetData>
      <sheetData sheetId="25"/>
      <sheetData sheetId="26">
        <row r="2">
          <cell r="A2" t="str">
            <v>Kawasan / KAPET</v>
          </cell>
          <cell r="B2" t="str">
            <v>Kode Satker</v>
          </cell>
          <cell r="C2" t="str">
            <v>Nama Satker</v>
          </cell>
        </row>
        <row r="3">
          <cell r="A3" t="str">
            <v xml:space="preserve">Perkotaan Jabodetabek-Punjur termasuk Kep.  Seribu </v>
          </cell>
          <cell r="B3" t="str">
            <v>020100</v>
          </cell>
          <cell r="C3" t="str">
            <v>OP SUMBER DAYA AIR CITARUM</v>
          </cell>
        </row>
        <row r="4">
          <cell r="A4" t="str">
            <v>Perkotaan Cekungan Bandung</v>
          </cell>
          <cell r="B4" t="str">
            <v>020104</v>
          </cell>
          <cell r="C4" t="str">
            <v>OP SUMBER DAYA AIR CIMANUK CISANGGARUNG</v>
          </cell>
        </row>
        <row r="5">
          <cell r="A5" t="str">
            <v>Fasilitas Uji Terbang Roket Pamengpeuk</v>
          </cell>
          <cell r="B5" t="str">
            <v>020105</v>
          </cell>
          <cell r="C5" t="str">
            <v>OP SUMBER DAYA AIR CITANDUY</v>
          </cell>
        </row>
        <row r="6">
          <cell r="A6" t="str">
            <v xml:space="preserve">Stasiun Pengamat Dirgantara Pamengpeuk </v>
          </cell>
          <cell r="B6" t="str">
            <v>029351</v>
          </cell>
          <cell r="C6" t="str">
            <v>DINAS PENGELOLAAN SDA PROVINSI JAWA BARAT</v>
          </cell>
        </row>
        <row r="7">
          <cell r="A7" t="str">
            <v xml:space="preserve">Stasiun Pengamat Dirgantara Tanjung Sari </v>
          </cell>
          <cell r="B7" t="str">
            <v>498134</v>
          </cell>
          <cell r="C7" t="str">
            <v>SNVT PJSA CITARUM</v>
          </cell>
        </row>
        <row r="8">
          <cell r="A8" t="str">
            <v xml:space="preserve">Stasiun Telecomand </v>
          </cell>
          <cell r="B8" t="str">
            <v>498136</v>
          </cell>
          <cell r="C8" t="str">
            <v>SNVT PJPA CITARUM</v>
          </cell>
        </row>
        <row r="9">
          <cell r="A9" t="str">
            <v>Stasiun Bumi Penerima Satelit Mikro</v>
          </cell>
          <cell r="B9" t="str">
            <v>498140</v>
          </cell>
          <cell r="C9" t="str">
            <v>SNVT PJSA CITANDUY</v>
          </cell>
        </row>
        <row r="10">
          <cell r="A10" t="str">
            <v>Pacangsanak</v>
          </cell>
          <cell r="B10" t="str">
            <v>498145</v>
          </cell>
          <cell r="C10" t="str">
            <v>SNVT PJPA  CITANDUY</v>
          </cell>
        </row>
        <row r="11">
          <cell r="A11" t="str">
            <v>Perbatasan Negara</v>
          </cell>
          <cell r="B11" t="str">
            <v>498159</v>
          </cell>
          <cell r="C11" t="str">
            <v>SNVT PJSA CIMANUK-CISANGGARUNG</v>
          </cell>
        </row>
        <row r="12">
          <cell r="B12" t="str">
            <v>498162</v>
          </cell>
          <cell r="C12" t="str">
            <v>SNVT PJPA CIMANUK-CISANGGARUNG</v>
          </cell>
        </row>
        <row r="13">
          <cell r="B13" t="str">
            <v>498366</v>
          </cell>
          <cell r="C13" t="str">
            <v>SNVT PEMBANGUNAN WADUK JATIGEDE</v>
          </cell>
        </row>
        <row r="14">
          <cell r="B14" t="str">
            <v>633826</v>
          </cell>
          <cell r="C14" t="str">
            <v>BALAI BESAR WILAYAH SUNGAI CITARUM</v>
          </cell>
        </row>
        <row r="15">
          <cell r="B15" t="str">
            <v>633832</v>
          </cell>
          <cell r="C15" t="str">
            <v>BALAI BESAR WILAYAH SUNGAI CITANDUY</v>
          </cell>
        </row>
        <row r="16">
          <cell r="B16" t="str">
            <v>633841</v>
          </cell>
          <cell r="C16" t="str">
            <v>BALAI BESAR WILAYAH SUNGAI CIMANUK-CISANGGARUNG</v>
          </cell>
        </row>
      </sheetData>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l"/>
      <sheetName val="Schedule"/>
      <sheetName val="LT&amp;Plafond"/>
      <sheetName val="Dinding"/>
      <sheetName val="Sanitair"/>
      <sheetName val="Kusen"/>
      <sheetName val="ANKusen"/>
      <sheetName val="Sch-Kusen"/>
      <sheetName val="QTY-Kusen"/>
      <sheetName val="Struktur"/>
      <sheetName val="Pilecaps"/>
      <sheetName val="Tie Beam"/>
      <sheetName val="Balok"/>
      <sheetName val="Cover"/>
      <sheetName val="Kolom"/>
      <sheetName val="Plat"/>
      <sheetName val="Tangga"/>
      <sheetName val="ANPrelim"/>
      <sheetName val="Lain-2"/>
      <sheetName val="M&amp;E"/>
      <sheetName val="AN-M&amp;E"/>
      <sheetName val="Analisa"/>
      <sheetName val="Rekap"/>
      <sheetName val="BOQ KJ-D &amp; KJ-E"/>
      <sheetName val="B - Norelec"/>
      <sheetName val="HRG BH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ANALISA"/>
      <sheetName val="Bahan"/>
      <sheetName val="Analisa K"/>
      <sheetName val="ANALISA "/>
      <sheetName val="ANALISA  KUSEN KELAS"/>
      <sheetName val="ANALISA  KUSEN ASRAMA"/>
      <sheetName val="ANALISA  KUSEN GOR"/>
      <sheetName val="ANALISA  KUSEN MASJID"/>
      <sheetName val="SARANA &amp; P"/>
      <sheetName val="Penunjang- masjid"/>
      <sheetName val="MASJID"/>
      <sheetName val="LAP OUT DOOR"/>
      <sheetName val="GOR"/>
      <sheetName val="UNIT GOR"/>
      <sheetName val="Asrama"/>
      <sheetName val="UNIT ASRAMA"/>
      <sheetName val="Pendidikan"/>
      <sheetName val="UNIT KELAS"/>
      <sheetName val="REKAPITULASI"/>
    </sheetNames>
    <sheetDataSet>
      <sheetData sheetId="0">
        <row r="5">
          <cell r="H5">
            <v>0.98</v>
          </cell>
        </row>
      </sheetData>
      <sheetData sheetId="1"/>
      <sheetData sheetId="2">
        <row r="7">
          <cell r="K7">
            <v>0.96332098457657989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B. ME"/>
      <sheetName val="RAB SIPIL"/>
      <sheetName val="RAB ME"/>
      <sheetName val="PEK ME with Tandon"/>
      <sheetName val="PEK ME Tanpa tandon"/>
    </sheetNames>
    <sheetDataSet>
      <sheetData sheetId="0"/>
      <sheetData sheetId="1"/>
      <sheetData sheetId="2" refreshError="1">
        <row r="13">
          <cell r="L13">
            <v>1.1634900249056788</v>
          </cell>
        </row>
      </sheetData>
      <sheetData sheetId="3"/>
      <sheetData sheetId="4"/>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F-2 (2)"/>
      <sheetName val="DF-2"/>
    </sheetNames>
    <sheetDataSet>
      <sheetData sheetId="0"/>
      <sheetData sheetId="1"/>
      <sheetData sheetId="2"/>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T. LAKI ME"/>
      <sheetName val="RWT. Inap VIP ME"/>
      <sheetName val="RUMAH JAGA ME"/>
      <sheetName val="POS JAGA ME"/>
      <sheetName val="RUMAH DINAS  90 ME"/>
      <sheetName val="GARASI ME  "/>
      <sheetName val="ASRAMA ME "/>
      <sheetName val="HB"/>
      <sheetName val="ANALISA"/>
      <sheetName val="REKAP Usulan 2004  oe1"/>
      <sheetName val="REKAP Usulan 2004  EE"/>
      <sheetName val="REKAP Usulan 2004 "/>
      <sheetName val="REKAP PAKET I"/>
      <sheetName val="RWT. Inap LAKI"/>
      <sheetName val="RWT. Inap VIP"/>
      <sheetName val="R JAGA"/>
      <sheetName val="REKAP PAKET II"/>
      <sheetName val="PAGAR &amp; P.NAMA"/>
      <sheetName val="RUMAH DINAS 90"/>
      <sheetName val="GARASI"/>
      <sheetName val="DEPO SAMPAH"/>
      <sheetName val="POS JAGA"/>
      <sheetName val="REKAP PAKET III"/>
      <sheetName val="ASRAMA"/>
      <sheetName val="SELASAR"/>
      <sheetName val="TANDON"/>
      <sheetName val="ME TOTAL"/>
      <sheetName val="REKAP PAKET IV"/>
      <sheetName val="INFRASTRUKTUR"/>
      <sheetName val="REKAP PAKET V"/>
      <sheetName val="R. IPAL "/>
      <sheetName val="R. IPAL  (2)"/>
    </sheetNames>
    <sheetDataSet>
      <sheetData sheetId="0"/>
      <sheetData sheetId="1"/>
      <sheetData sheetId="2"/>
      <sheetData sheetId="3"/>
      <sheetData sheetId="4"/>
      <sheetData sheetId="5"/>
      <sheetData sheetId="6"/>
      <sheetData sheetId="7" refreshError="1">
        <row r="78">
          <cell r="E78">
            <v>39000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Upah"/>
      <sheetName val="Material"/>
      <sheetName val="Analisa -Baku"/>
      <sheetName val="Analisa ME"/>
      <sheetName val="Bill of Qty"/>
      <sheetName val="Rekap Prelim"/>
      <sheetName val="Rekap Direct Cost"/>
      <sheetName val="Pivot-tabel-Isi Data"/>
      <sheetName val="Pivot-tabel-Analisa"/>
      <sheetName val="Pivot-tabel-Copy Database"/>
      <sheetName val="OFFICE 2 LT"/>
      <sheetName val="DAF-1"/>
      <sheetName val="harsat"/>
      <sheetName val="Analisa"/>
      <sheetName val="HARGA MATERIAL"/>
      <sheetName val="OH_10BLN"/>
      <sheetName val="HRG BHN"/>
      <sheetName val="B _ Norelec"/>
      <sheetName val="Koefisien"/>
      <sheetName val="Analisa_-Baku"/>
      <sheetName val="Analisa_ME"/>
      <sheetName val="Bill_of_Qty"/>
      <sheetName val="Rekap_Prelim"/>
      <sheetName val="Rekap_Direct_Cost"/>
      <sheetName val="Pivot-tabel-Isi_Data"/>
      <sheetName val="Pivot-tabel-Copy_Database"/>
      <sheetName val="OFFICE_2_LT"/>
      <sheetName val="Meto"/>
      <sheetName val="HB"/>
      <sheetName val="Analisa-alt"/>
      <sheetName val="SAT-BHN"/>
      <sheetName val="data"/>
      <sheetName val="Panel,feeder,elek"/>
      <sheetName val="ana_str"/>
      <sheetName val="main summary"/>
      <sheetName val="Bahan"/>
      <sheetName val="Bill sipil"/>
      <sheetName val="B - Norelec"/>
      <sheetName val="HARGA_MATERIAL"/>
      <sheetName val="An.Ars"/>
      <sheetName val="AC"/>
      <sheetName val="FP"/>
      <sheetName val="Balok_1"/>
      <sheetName val="FORM X COST"/>
      <sheetName val="ES-aLL"/>
      <sheetName val="Elektrikal"/>
      <sheetName val="Anls_BKL"/>
      <sheetName val="Cover"/>
      <sheetName val="ref"/>
      <sheetName val="Harsat Upah"/>
      <sheetName val="AnBayarUtama"/>
      <sheetName val="Resume"/>
      <sheetName val="Harga Bahan"/>
      <sheetName val="Harga Upah"/>
      <sheetName val="DETAIL LT 7-10"/>
      <sheetName val="PC"/>
      <sheetName val="Blk-Mnl"/>
      <sheetName val="kolom"/>
      <sheetName val="ret wall"/>
      <sheetName val="Pit lift"/>
      <sheetName val="sumpit"/>
      <sheetName val="ramp tengah"/>
      <sheetName val="Ramp pinggir"/>
      <sheetName val="Grease trap"/>
      <sheetName val="tangga type 2"/>
      <sheetName val="tangga type 1"/>
      <sheetName val="STP"/>
      <sheetName val="GWT"/>
      <sheetName val="41,9&amp;36,3"/>
      <sheetName val="SAP"/>
      <sheetName val="A"/>
      <sheetName val="Mall"/>
      <sheetName val="Prelim"/>
      <sheetName val="DAF_9"/>
      <sheetName val="총괄표"/>
      <sheetName val="an. struktur"/>
      <sheetName val="Harga Satuan"/>
      <sheetName val="A_ars"/>
      <sheetName val="LOPCALC"/>
      <sheetName val="har-sat"/>
      <sheetName val="coef"/>
      <sheetName val="BTL-Bau"/>
      <sheetName val="Management"/>
      <sheetName val="DAF-2"/>
      <sheetName val="Bill 3"/>
      <sheetName val="LANGUAGE ELCT"/>
      <sheetName val="Kuantitas &amp; Harga"/>
      <sheetName val="Harga ME "/>
      <sheetName val="Project_P"/>
      <sheetName val="VAC BDWN"/>
      <sheetName val="Master 1.0"/>
      <sheetName val="Daftar Upah"/>
      <sheetName val="Bahan1"/>
      <sheetName val="Pipe"/>
      <sheetName val="REKAP"/>
      <sheetName val="REKAP_STRUKTUR"/>
      <sheetName val="Bill"/>
      <sheetName val="Daf Harga"/>
      <sheetName val="An_ Harga"/>
      <sheetName val="Anls"/>
      <sheetName val="Kurs"/>
      <sheetName val="CIVIL_1"/>
      <sheetName val="CH"/>
      <sheetName val="PAD-F"/>
      <sheetName val="Inst_penerangan"/>
      <sheetName val="Bahan "/>
      <sheetName val="HARGA"/>
      <sheetName val="total"/>
      <sheetName val="AHSbj"/>
      <sheetName val="ANALISA HARGA SATUAN"/>
      <sheetName val="OH-10BLN"/>
      <sheetName val="Sheet1"/>
      <sheetName val="ALAT"/>
      <sheetName val="H.Satuan"/>
      <sheetName val="Analisa &amp; Upah"/>
      <sheetName val="SUM"/>
      <sheetName val="Fill this out first..."/>
      <sheetName val="DAF_7"/>
      <sheetName val="An_Basic"/>
      <sheetName val="I_KAMAR"/>
      <sheetName val="RAB"/>
      <sheetName val="Paint Type B"/>
      <sheetName val="BQJKL"/>
      <sheetName val="BQM1"/>
      <sheetName val="anls_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C5">
            <v>-1</v>
          </cell>
        </row>
        <row r="6">
          <cell r="C6">
            <v>2</v>
          </cell>
          <cell r="G6">
            <v>0.1</v>
          </cell>
        </row>
        <row r="12">
          <cell r="F12">
            <v>1</v>
          </cell>
          <cell r="G12">
            <v>1</v>
          </cell>
        </row>
        <row r="13">
          <cell r="F13">
            <v>1</v>
          </cell>
          <cell r="G13">
            <v>1</v>
          </cell>
        </row>
        <row r="14">
          <cell r="F14">
            <v>1</v>
          </cell>
          <cell r="G14">
            <v>1</v>
          </cell>
        </row>
        <row r="15">
          <cell r="F15">
            <v>1</v>
          </cell>
          <cell r="G15">
            <v>1</v>
          </cell>
        </row>
        <row r="16">
          <cell r="F16">
            <v>1</v>
          </cell>
          <cell r="G16">
            <v>1</v>
          </cell>
        </row>
        <row r="17">
          <cell r="F17">
            <v>1</v>
          </cell>
          <cell r="G17">
            <v>1</v>
          </cell>
        </row>
        <row r="18">
          <cell r="F18">
            <v>1</v>
          </cell>
          <cell r="G18">
            <v>1</v>
          </cell>
        </row>
        <row r="19">
          <cell r="F19">
            <v>1</v>
          </cell>
          <cell r="G19">
            <v>1</v>
          </cell>
        </row>
        <row r="20">
          <cell r="F20">
            <v>1</v>
          </cell>
          <cell r="G20">
            <v>1</v>
          </cell>
        </row>
        <row r="21">
          <cell r="F21">
            <v>1</v>
          </cell>
          <cell r="G21">
            <v>1</v>
          </cell>
        </row>
        <row r="22">
          <cell r="F22">
            <v>1</v>
          </cell>
          <cell r="G22">
            <v>1</v>
          </cell>
        </row>
        <row r="23">
          <cell r="F23">
            <v>1</v>
          </cell>
          <cell r="G23">
            <v>1</v>
          </cell>
        </row>
        <row r="24">
          <cell r="F24">
            <v>1</v>
          </cell>
          <cell r="G24">
            <v>1</v>
          </cell>
        </row>
        <row r="25">
          <cell r="F25">
            <v>1</v>
          </cell>
          <cell r="G25">
            <v>1</v>
          </cell>
        </row>
        <row r="26">
          <cell r="F26">
            <v>1</v>
          </cell>
          <cell r="G26">
            <v>1</v>
          </cell>
        </row>
        <row r="27">
          <cell r="F27">
            <v>1</v>
          </cell>
          <cell r="G27">
            <v>1</v>
          </cell>
        </row>
        <row r="28">
          <cell r="F28">
            <v>1</v>
          </cell>
          <cell r="G28">
            <v>1</v>
          </cell>
        </row>
        <row r="29">
          <cell r="F29">
            <v>1</v>
          </cell>
          <cell r="G29">
            <v>1</v>
          </cell>
        </row>
        <row r="30">
          <cell r="F30">
            <v>1</v>
          </cell>
          <cell r="G30">
            <v>1</v>
          </cell>
        </row>
        <row r="31">
          <cell r="F31">
            <v>1</v>
          </cell>
          <cell r="G31">
            <v>1</v>
          </cell>
        </row>
        <row r="32">
          <cell r="F32">
            <v>1</v>
          </cell>
          <cell r="G32">
            <v>1</v>
          </cell>
        </row>
        <row r="33">
          <cell r="F33">
            <v>1</v>
          </cell>
          <cell r="G33">
            <v>1</v>
          </cell>
        </row>
        <row r="34">
          <cell r="F34">
            <v>1</v>
          </cell>
          <cell r="G34">
            <v>1</v>
          </cell>
        </row>
        <row r="35">
          <cell r="F35">
            <v>1</v>
          </cell>
          <cell r="G35">
            <v>1</v>
          </cell>
        </row>
        <row r="36">
          <cell r="F36">
            <v>1</v>
          </cell>
          <cell r="G36">
            <v>1</v>
          </cell>
        </row>
        <row r="37">
          <cell r="F37">
            <v>1</v>
          </cell>
          <cell r="G37">
            <v>1</v>
          </cell>
        </row>
        <row r="38">
          <cell r="F38">
            <v>1</v>
          </cell>
          <cell r="G38">
            <v>1</v>
          </cell>
        </row>
        <row r="39">
          <cell r="F39">
            <v>1</v>
          </cell>
          <cell r="G39">
            <v>1</v>
          </cell>
        </row>
        <row r="40">
          <cell r="F40">
            <v>1</v>
          </cell>
          <cell r="G40">
            <v>1</v>
          </cell>
        </row>
        <row r="41">
          <cell r="F41">
            <v>1</v>
          </cell>
          <cell r="G41">
            <v>1</v>
          </cell>
        </row>
        <row r="42">
          <cell r="F42">
            <v>1</v>
          </cell>
          <cell r="G42">
            <v>1</v>
          </cell>
        </row>
        <row r="43">
          <cell r="F43">
            <v>1</v>
          </cell>
          <cell r="G43">
            <v>1</v>
          </cell>
        </row>
        <row r="44">
          <cell r="F44">
            <v>1</v>
          </cell>
          <cell r="G44">
            <v>1</v>
          </cell>
        </row>
        <row r="45">
          <cell r="F45">
            <v>1</v>
          </cell>
          <cell r="G45">
            <v>1</v>
          </cell>
        </row>
        <row r="46">
          <cell r="F46">
            <v>1</v>
          </cell>
          <cell r="G46">
            <v>1</v>
          </cell>
        </row>
        <row r="47">
          <cell r="F47">
            <v>1</v>
          </cell>
          <cell r="G47">
            <v>1</v>
          </cell>
        </row>
        <row r="48">
          <cell r="F48">
            <v>1</v>
          </cell>
          <cell r="G48">
            <v>1</v>
          </cell>
        </row>
        <row r="49">
          <cell r="F49">
            <v>1</v>
          </cell>
          <cell r="G49">
            <v>1</v>
          </cell>
        </row>
        <row r="50">
          <cell r="F50">
            <v>1</v>
          </cell>
          <cell r="G50">
            <v>1</v>
          </cell>
        </row>
        <row r="51">
          <cell r="F51">
            <v>1</v>
          </cell>
          <cell r="G51">
            <v>1</v>
          </cell>
        </row>
        <row r="52">
          <cell r="F52">
            <v>1</v>
          </cell>
          <cell r="G52">
            <v>1</v>
          </cell>
        </row>
        <row r="53">
          <cell r="F53">
            <v>1</v>
          </cell>
          <cell r="G53">
            <v>1</v>
          </cell>
        </row>
        <row r="54">
          <cell r="F54">
            <v>1</v>
          </cell>
          <cell r="G54">
            <v>1</v>
          </cell>
        </row>
        <row r="55">
          <cell r="F55">
            <v>1</v>
          </cell>
          <cell r="G55">
            <v>1</v>
          </cell>
        </row>
        <row r="56">
          <cell r="F56">
            <v>1</v>
          </cell>
          <cell r="G56">
            <v>1</v>
          </cell>
        </row>
        <row r="57">
          <cell r="F57">
            <v>1</v>
          </cell>
          <cell r="G57">
            <v>1</v>
          </cell>
        </row>
        <row r="58">
          <cell r="F58">
            <v>1</v>
          </cell>
          <cell r="G58">
            <v>1</v>
          </cell>
        </row>
        <row r="59">
          <cell r="F59">
            <v>1</v>
          </cell>
          <cell r="G59">
            <v>1</v>
          </cell>
        </row>
        <row r="60">
          <cell r="F60">
            <v>1</v>
          </cell>
          <cell r="G60">
            <v>1</v>
          </cell>
        </row>
        <row r="61">
          <cell r="F61">
            <v>1</v>
          </cell>
          <cell r="G61">
            <v>1</v>
          </cell>
        </row>
        <row r="62">
          <cell r="F62">
            <v>1</v>
          </cell>
          <cell r="G62">
            <v>1</v>
          </cell>
        </row>
        <row r="63">
          <cell r="F63">
            <v>1</v>
          </cell>
          <cell r="G63">
            <v>1</v>
          </cell>
        </row>
        <row r="64">
          <cell r="F64">
            <v>1</v>
          </cell>
          <cell r="G64">
            <v>1</v>
          </cell>
        </row>
        <row r="65">
          <cell r="F65">
            <v>1</v>
          </cell>
          <cell r="G65">
            <v>1</v>
          </cell>
        </row>
        <row r="66">
          <cell r="F66">
            <v>1</v>
          </cell>
          <cell r="G66">
            <v>1</v>
          </cell>
        </row>
        <row r="67">
          <cell r="F67">
            <v>1</v>
          </cell>
          <cell r="G67">
            <v>1</v>
          </cell>
        </row>
        <row r="68">
          <cell r="F68">
            <v>1</v>
          </cell>
          <cell r="G68">
            <v>1</v>
          </cell>
        </row>
        <row r="69">
          <cell r="F69">
            <v>1</v>
          </cell>
          <cell r="G69">
            <v>1</v>
          </cell>
        </row>
        <row r="70">
          <cell r="F70">
            <v>1</v>
          </cell>
          <cell r="G70">
            <v>1</v>
          </cell>
        </row>
        <row r="71">
          <cell r="F71">
            <v>1</v>
          </cell>
          <cell r="G71">
            <v>1</v>
          </cell>
        </row>
        <row r="72">
          <cell r="F72">
            <v>1</v>
          </cell>
          <cell r="G72">
            <v>1</v>
          </cell>
        </row>
        <row r="73">
          <cell r="F73">
            <v>1</v>
          </cell>
          <cell r="G73">
            <v>1</v>
          </cell>
        </row>
        <row r="74">
          <cell r="F74">
            <v>1</v>
          </cell>
          <cell r="G74">
            <v>1</v>
          </cell>
        </row>
        <row r="75">
          <cell r="F75">
            <v>1</v>
          </cell>
          <cell r="G75">
            <v>1</v>
          </cell>
        </row>
        <row r="76">
          <cell r="F76">
            <v>1</v>
          </cell>
          <cell r="G76">
            <v>1</v>
          </cell>
        </row>
        <row r="77">
          <cell r="F77">
            <v>1</v>
          </cell>
          <cell r="G77">
            <v>1</v>
          </cell>
        </row>
        <row r="78">
          <cell r="F78">
            <v>1</v>
          </cell>
          <cell r="G78">
            <v>1</v>
          </cell>
        </row>
        <row r="79">
          <cell r="F79">
            <v>1</v>
          </cell>
          <cell r="G79">
            <v>1</v>
          </cell>
        </row>
        <row r="80">
          <cell r="F80">
            <v>1</v>
          </cell>
          <cell r="G80">
            <v>1</v>
          </cell>
        </row>
        <row r="81">
          <cell r="F81">
            <v>1</v>
          </cell>
          <cell r="G81">
            <v>1</v>
          </cell>
        </row>
        <row r="82">
          <cell r="F82">
            <v>1</v>
          </cell>
          <cell r="G82">
            <v>1</v>
          </cell>
        </row>
        <row r="83">
          <cell r="F83">
            <v>1</v>
          </cell>
          <cell r="G83">
            <v>1</v>
          </cell>
        </row>
        <row r="84">
          <cell r="F84">
            <v>1</v>
          </cell>
          <cell r="G84">
            <v>1</v>
          </cell>
        </row>
        <row r="85">
          <cell r="F85">
            <v>1</v>
          </cell>
          <cell r="G85">
            <v>1</v>
          </cell>
        </row>
        <row r="86">
          <cell r="F86">
            <v>1</v>
          </cell>
          <cell r="G86">
            <v>1</v>
          </cell>
        </row>
        <row r="87">
          <cell r="F87">
            <v>1</v>
          </cell>
          <cell r="G87">
            <v>1</v>
          </cell>
        </row>
        <row r="88">
          <cell r="F88">
            <v>1</v>
          </cell>
          <cell r="G88">
            <v>1</v>
          </cell>
        </row>
        <row r="89">
          <cell r="F89">
            <v>1</v>
          </cell>
          <cell r="G89">
            <v>1</v>
          </cell>
        </row>
        <row r="90">
          <cell r="F90">
            <v>1</v>
          </cell>
          <cell r="G90">
            <v>1</v>
          </cell>
        </row>
        <row r="91">
          <cell r="F91">
            <v>1</v>
          </cell>
          <cell r="G91">
            <v>1</v>
          </cell>
        </row>
        <row r="92">
          <cell r="F92">
            <v>1</v>
          </cell>
          <cell r="G92">
            <v>1</v>
          </cell>
        </row>
        <row r="93">
          <cell r="F93">
            <v>1</v>
          </cell>
          <cell r="G93">
            <v>1</v>
          </cell>
        </row>
        <row r="94">
          <cell r="F94">
            <v>1</v>
          </cell>
          <cell r="G94">
            <v>1</v>
          </cell>
        </row>
        <row r="95">
          <cell r="F95">
            <v>1</v>
          </cell>
          <cell r="G95">
            <v>1</v>
          </cell>
        </row>
        <row r="96">
          <cell r="F96">
            <v>1</v>
          </cell>
          <cell r="G96">
            <v>1</v>
          </cell>
        </row>
        <row r="97">
          <cell r="F97">
            <v>1</v>
          </cell>
          <cell r="G97">
            <v>1</v>
          </cell>
        </row>
        <row r="98">
          <cell r="F98">
            <v>1</v>
          </cell>
          <cell r="G98">
            <v>1</v>
          </cell>
        </row>
        <row r="99">
          <cell r="F99">
            <v>1</v>
          </cell>
          <cell r="G99">
            <v>1</v>
          </cell>
        </row>
        <row r="100">
          <cell r="F100">
            <v>1</v>
          </cell>
          <cell r="G100">
            <v>1</v>
          </cell>
        </row>
        <row r="101">
          <cell r="F101">
            <v>1</v>
          </cell>
          <cell r="G101">
            <v>1</v>
          </cell>
        </row>
        <row r="102">
          <cell r="F102">
            <v>1</v>
          </cell>
          <cell r="G102">
            <v>1</v>
          </cell>
        </row>
        <row r="103">
          <cell r="F103">
            <v>1</v>
          </cell>
          <cell r="G103">
            <v>1</v>
          </cell>
        </row>
        <row r="104">
          <cell r="F104">
            <v>1</v>
          </cell>
          <cell r="G104">
            <v>1</v>
          </cell>
        </row>
        <row r="105">
          <cell r="F105">
            <v>1</v>
          </cell>
          <cell r="G105">
            <v>1</v>
          </cell>
        </row>
        <row r="106">
          <cell r="F106">
            <v>1</v>
          </cell>
          <cell r="G106">
            <v>1</v>
          </cell>
        </row>
        <row r="107">
          <cell r="F107">
            <v>1</v>
          </cell>
          <cell r="G107">
            <v>1</v>
          </cell>
        </row>
        <row r="108">
          <cell r="F108">
            <v>1</v>
          </cell>
          <cell r="G108">
            <v>1</v>
          </cell>
        </row>
        <row r="109">
          <cell r="F109">
            <v>1</v>
          </cell>
          <cell r="G109">
            <v>1</v>
          </cell>
        </row>
        <row r="110">
          <cell r="F110">
            <v>1</v>
          </cell>
          <cell r="G110">
            <v>1</v>
          </cell>
        </row>
        <row r="111">
          <cell r="F111">
            <v>1</v>
          </cell>
          <cell r="G111">
            <v>1</v>
          </cell>
        </row>
        <row r="112">
          <cell r="F112">
            <v>1</v>
          </cell>
          <cell r="G112">
            <v>1</v>
          </cell>
        </row>
        <row r="113">
          <cell r="F113">
            <v>1</v>
          </cell>
          <cell r="G113">
            <v>1</v>
          </cell>
        </row>
        <row r="114">
          <cell r="F114">
            <v>1</v>
          </cell>
          <cell r="G114">
            <v>1</v>
          </cell>
        </row>
        <row r="115">
          <cell r="F115">
            <v>1</v>
          </cell>
          <cell r="G115">
            <v>1</v>
          </cell>
        </row>
        <row r="116">
          <cell r="F116">
            <v>1</v>
          </cell>
          <cell r="G116">
            <v>1</v>
          </cell>
        </row>
        <row r="117">
          <cell r="F117">
            <v>1</v>
          </cell>
          <cell r="G117">
            <v>1</v>
          </cell>
        </row>
        <row r="118">
          <cell r="F118">
            <v>1</v>
          </cell>
          <cell r="G118">
            <v>1</v>
          </cell>
        </row>
        <row r="119">
          <cell r="F119">
            <v>1</v>
          </cell>
          <cell r="G119">
            <v>1</v>
          </cell>
        </row>
        <row r="120">
          <cell r="F120">
            <v>1</v>
          </cell>
          <cell r="G120">
            <v>1</v>
          </cell>
        </row>
        <row r="121">
          <cell r="F121">
            <v>1</v>
          </cell>
          <cell r="G121">
            <v>1</v>
          </cell>
        </row>
        <row r="122">
          <cell r="F122">
            <v>1</v>
          </cell>
          <cell r="G122">
            <v>1</v>
          </cell>
        </row>
        <row r="123">
          <cell r="F123">
            <v>1</v>
          </cell>
          <cell r="G123">
            <v>1</v>
          </cell>
        </row>
        <row r="124">
          <cell r="F124">
            <v>1</v>
          </cell>
          <cell r="G124">
            <v>1</v>
          </cell>
        </row>
        <row r="125">
          <cell r="F125">
            <v>1</v>
          </cell>
          <cell r="G125">
            <v>1</v>
          </cell>
        </row>
        <row r="126">
          <cell r="F126">
            <v>1</v>
          </cell>
          <cell r="G126">
            <v>1</v>
          </cell>
        </row>
        <row r="127">
          <cell r="F127">
            <v>1</v>
          </cell>
          <cell r="G127">
            <v>1</v>
          </cell>
        </row>
        <row r="128">
          <cell r="F128">
            <v>1</v>
          </cell>
          <cell r="G128">
            <v>1</v>
          </cell>
        </row>
        <row r="129">
          <cell r="F129">
            <v>1</v>
          </cell>
          <cell r="G129">
            <v>1</v>
          </cell>
        </row>
        <row r="130">
          <cell r="F130">
            <v>1</v>
          </cell>
          <cell r="G130">
            <v>1</v>
          </cell>
        </row>
        <row r="131">
          <cell r="F131">
            <v>1</v>
          </cell>
          <cell r="G131">
            <v>1</v>
          </cell>
        </row>
        <row r="132">
          <cell r="F132">
            <v>1</v>
          </cell>
          <cell r="G132">
            <v>1</v>
          </cell>
        </row>
        <row r="133">
          <cell r="F133">
            <v>1</v>
          </cell>
          <cell r="G133">
            <v>1</v>
          </cell>
        </row>
        <row r="134">
          <cell r="F134">
            <v>1</v>
          </cell>
          <cell r="G134">
            <v>1</v>
          </cell>
        </row>
        <row r="135">
          <cell r="F135">
            <v>1</v>
          </cell>
          <cell r="G135">
            <v>1</v>
          </cell>
        </row>
        <row r="136">
          <cell r="F136">
            <v>1</v>
          </cell>
          <cell r="G136">
            <v>1</v>
          </cell>
        </row>
        <row r="137">
          <cell r="F137">
            <v>1</v>
          </cell>
          <cell r="G137">
            <v>1</v>
          </cell>
        </row>
        <row r="138">
          <cell r="F138">
            <v>1</v>
          </cell>
          <cell r="G138">
            <v>1</v>
          </cell>
        </row>
        <row r="139">
          <cell r="F139">
            <v>1</v>
          </cell>
          <cell r="G139">
            <v>1</v>
          </cell>
        </row>
        <row r="140">
          <cell r="F140">
            <v>1</v>
          </cell>
          <cell r="G140">
            <v>1</v>
          </cell>
        </row>
        <row r="141">
          <cell r="F141">
            <v>1</v>
          </cell>
          <cell r="G141">
            <v>1</v>
          </cell>
        </row>
        <row r="142">
          <cell r="F142">
            <v>1</v>
          </cell>
          <cell r="G142">
            <v>1</v>
          </cell>
        </row>
        <row r="143">
          <cell r="F143">
            <v>1</v>
          </cell>
          <cell r="G143">
            <v>1</v>
          </cell>
        </row>
        <row r="144">
          <cell r="F144">
            <v>1</v>
          </cell>
          <cell r="G144">
            <v>1</v>
          </cell>
        </row>
        <row r="145">
          <cell r="F145">
            <v>1</v>
          </cell>
          <cell r="G145">
            <v>1</v>
          </cell>
        </row>
        <row r="146">
          <cell r="F146">
            <v>1</v>
          </cell>
          <cell r="G146">
            <v>1</v>
          </cell>
        </row>
        <row r="147">
          <cell r="F147">
            <v>1</v>
          </cell>
          <cell r="G147">
            <v>1</v>
          </cell>
        </row>
        <row r="148">
          <cell r="F148">
            <v>1</v>
          </cell>
          <cell r="G148">
            <v>1</v>
          </cell>
        </row>
        <row r="149">
          <cell r="F149">
            <v>1</v>
          </cell>
          <cell r="G149">
            <v>1</v>
          </cell>
        </row>
        <row r="150">
          <cell r="F150">
            <v>1</v>
          </cell>
          <cell r="G150">
            <v>1</v>
          </cell>
        </row>
        <row r="151">
          <cell r="F151">
            <v>1</v>
          </cell>
          <cell r="G151">
            <v>1</v>
          </cell>
        </row>
        <row r="152">
          <cell r="F152">
            <v>1</v>
          </cell>
          <cell r="G152">
            <v>1</v>
          </cell>
        </row>
        <row r="153">
          <cell r="F153">
            <v>1</v>
          </cell>
          <cell r="G153">
            <v>1</v>
          </cell>
        </row>
        <row r="154">
          <cell r="F154">
            <v>1</v>
          </cell>
          <cell r="G154">
            <v>1</v>
          </cell>
        </row>
        <row r="155">
          <cell r="F155">
            <v>1</v>
          </cell>
          <cell r="G155">
            <v>1</v>
          </cell>
        </row>
        <row r="156">
          <cell r="F156">
            <v>1</v>
          </cell>
          <cell r="G156">
            <v>1</v>
          </cell>
        </row>
        <row r="157">
          <cell r="F157">
            <v>1</v>
          </cell>
          <cell r="G157">
            <v>1</v>
          </cell>
        </row>
        <row r="158">
          <cell r="F158">
            <v>1</v>
          </cell>
          <cell r="G158">
            <v>1</v>
          </cell>
        </row>
        <row r="159">
          <cell r="F159">
            <v>1</v>
          </cell>
          <cell r="G159">
            <v>1</v>
          </cell>
        </row>
        <row r="160">
          <cell r="F160">
            <v>1</v>
          </cell>
          <cell r="G160">
            <v>1</v>
          </cell>
        </row>
        <row r="161">
          <cell r="F161">
            <v>1</v>
          </cell>
          <cell r="G161">
            <v>1</v>
          </cell>
        </row>
        <row r="162">
          <cell r="F162">
            <v>1</v>
          </cell>
          <cell r="G162">
            <v>1</v>
          </cell>
        </row>
        <row r="163">
          <cell r="F163">
            <v>1</v>
          </cell>
          <cell r="G163">
            <v>1</v>
          </cell>
        </row>
        <row r="164">
          <cell r="F164">
            <v>1</v>
          </cell>
          <cell r="G164">
            <v>1</v>
          </cell>
        </row>
        <row r="165">
          <cell r="F165">
            <v>1</v>
          </cell>
          <cell r="G165">
            <v>1</v>
          </cell>
        </row>
        <row r="166">
          <cell r="F166">
            <v>1</v>
          </cell>
          <cell r="G166">
            <v>1</v>
          </cell>
        </row>
        <row r="167">
          <cell r="F167">
            <v>1</v>
          </cell>
          <cell r="G167">
            <v>1</v>
          </cell>
        </row>
        <row r="168">
          <cell r="F168">
            <v>1</v>
          </cell>
          <cell r="G168">
            <v>1</v>
          </cell>
        </row>
        <row r="169">
          <cell r="F169">
            <v>1</v>
          </cell>
          <cell r="G169">
            <v>1</v>
          </cell>
        </row>
        <row r="170">
          <cell r="F170">
            <v>1</v>
          </cell>
          <cell r="G170">
            <v>1</v>
          </cell>
        </row>
        <row r="171">
          <cell r="F171">
            <v>1</v>
          </cell>
          <cell r="G171">
            <v>1</v>
          </cell>
        </row>
        <row r="172">
          <cell r="F172">
            <v>1</v>
          </cell>
          <cell r="G172">
            <v>1</v>
          </cell>
        </row>
        <row r="173">
          <cell r="F173">
            <v>1</v>
          </cell>
          <cell r="G173">
            <v>1</v>
          </cell>
        </row>
        <row r="174">
          <cell r="F174">
            <v>1</v>
          </cell>
          <cell r="G174">
            <v>1</v>
          </cell>
        </row>
        <row r="175">
          <cell r="F175">
            <v>1</v>
          </cell>
          <cell r="G175">
            <v>1</v>
          </cell>
        </row>
        <row r="176">
          <cell r="F176">
            <v>1</v>
          </cell>
          <cell r="G176">
            <v>1</v>
          </cell>
        </row>
        <row r="177">
          <cell r="F177">
            <v>1</v>
          </cell>
          <cell r="G177">
            <v>1</v>
          </cell>
        </row>
        <row r="178">
          <cell r="F178">
            <v>1</v>
          </cell>
          <cell r="G178">
            <v>1</v>
          </cell>
        </row>
        <row r="179">
          <cell r="F179">
            <v>1</v>
          </cell>
          <cell r="G179">
            <v>1</v>
          </cell>
        </row>
        <row r="180">
          <cell r="F180">
            <v>1</v>
          </cell>
          <cell r="G180">
            <v>1</v>
          </cell>
        </row>
        <row r="181">
          <cell r="F181">
            <v>1</v>
          </cell>
          <cell r="G181">
            <v>1</v>
          </cell>
        </row>
        <row r="182">
          <cell r="F182">
            <v>1</v>
          </cell>
          <cell r="G182">
            <v>1</v>
          </cell>
        </row>
        <row r="183">
          <cell r="F183">
            <v>1</v>
          </cell>
          <cell r="G183">
            <v>1</v>
          </cell>
        </row>
        <row r="184">
          <cell r="F184">
            <v>1</v>
          </cell>
          <cell r="G184">
            <v>1</v>
          </cell>
        </row>
        <row r="185">
          <cell r="F185">
            <v>1</v>
          </cell>
          <cell r="G185">
            <v>1</v>
          </cell>
        </row>
        <row r="186">
          <cell r="F186">
            <v>1</v>
          </cell>
          <cell r="G186">
            <v>1</v>
          </cell>
        </row>
        <row r="187">
          <cell r="F187">
            <v>1</v>
          </cell>
          <cell r="G187">
            <v>1</v>
          </cell>
        </row>
        <row r="188">
          <cell r="F188">
            <v>1</v>
          </cell>
          <cell r="G188">
            <v>1</v>
          </cell>
        </row>
        <row r="189">
          <cell r="F189">
            <v>1</v>
          </cell>
          <cell r="G189">
            <v>1</v>
          </cell>
        </row>
        <row r="190">
          <cell r="F190">
            <v>1</v>
          </cell>
          <cell r="G190">
            <v>1</v>
          </cell>
        </row>
        <row r="191">
          <cell r="F191">
            <v>1</v>
          </cell>
          <cell r="G191">
            <v>1</v>
          </cell>
        </row>
        <row r="192">
          <cell r="F192">
            <v>1</v>
          </cell>
          <cell r="G192">
            <v>1</v>
          </cell>
        </row>
        <row r="193">
          <cell r="F193">
            <v>1</v>
          </cell>
          <cell r="G193">
            <v>1</v>
          </cell>
        </row>
        <row r="194">
          <cell r="F194">
            <v>1</v>
          </cell>
          <cell r="G194">
            <v>1</v>
          </cell>
        </row>
        <row r="195">
          <cell r="F195">
            <v>1</v>
          </cell>
          <cell r="G195">
            <v>1</v>
          </cell>
        </row>
        <row r="196">
          <cell r="F196">
            <v>1</v>
          </cell>
          <cell r="G196">
            <v>1</v>
          </cell>
        </row>
        <row r="197">
          <cell r="F197">
            <v>1</v>
          </cell>
          <cell r="G197">
            <v>1</v>
          </cell>
        </row>
        <row r="198">
          <cell r="F198">
            <v>1</v>
          </cell>
          <cell r="G198">
            <v>1</v>
          </cell>
        </row>
        <row r="199">
          <cell r="F199">
            <v>1</v>
          </cell>
          <cell r="G199">
            <v>1</v>
          </cell>
        </row>
        <row r="200">
          <cell r="F200">
            <v>1</v>
          </cell>
          <cell r="G200">
            <v>1</v>
          </cell>
        </row>
        <row r="201">
          <cell r="F201">
            <v>1</v>
          </cell>
          <cell r="G201">
            <v>1</v>
          </cell>
        </row>
        <row r="202">
          <cell r="F202">
            <v>1</v>
          </cell>
          <cell r="G202">
            <v>1</v>
          </cell>
        </row>
        <row r="203">
          <cell r="F203">
            <v>1</v>
          </cell>
          <cell r="G203">
            <v>1</v>
          </cell>
        </row>
        <row r="204">
          <cell r="F204">
            <v>1</v>
          </cell>
          <cell r="G204">
            <v>1</v>
          </cell>
        </row>
        <row r="205">
          <cell r="F205">
            <v>1</v>
          </cell>
          <cell r="G205">
            <v>1</v>
          </cell>
        </row>
        <row r="206">
          <cell r="F206">
            <v>1</v>
          </cell>
          <cell r="G206">
            <v>1</v>
          </cell>
        </row>
        <row r="207">
          <cell r="F207">
            <v>1</v>
          </cell>
          <cell r="G207">
            <v>1</v>
          </cell>
        </row>
        <row r="208">
          <cell r="F208">
            <v>1</v>
          </cell>
          <cell r="G208">
            <v>1</v>
          </cell>
        </row>
        <row r="209">
          <cell r="F209">
            <v>1</v>
          </cell>
          <cell r="G209">
            <v>1</v>
          </cell>
        </row>
        <row r="210">
          <cell r="F210">
            <v>1</v>
          </cell>
          <cell r="G210">
            <v>1</v>
          </cell>
        </row>
        <row r="211">
          <cell r="F211">
            <v>1</v>
          </cell>
          <cell r="G211">
            <v>1</v>
          </cell>
        </row>
        <row r="212">
          <cell r="F212">
            <v>1</v>
          </cell>
          <cell r="G212">
            <v>1</v>
          </cell>
        </row>
        <row r="213">
          <cell r="F213">
            <v>1</v>
          </cell>
          <cell r="G213">
            <v>1</v>
          </cell>
        </row>
        <row r="214">
          <cell r="F214">
            <v>1</v>
          </cell>
          <cell r="G214">
            <v>1</v>
          </cell>
        </row>
        <row r="215">
          <cell r="F215">
            <v>1</v>
          </cell>
          <cell r="G215">
            <v>1</v>
          </cell>
        </row>
        <row r="216">
          <cell r="F216">
            <v>1</v>
          </cell>
          <cell r="G216">
            <v>1</v>
          </cell>
        </row>
        <row r="217">
          <cell r="F217">
            <v>1</v>
          </cell>
          <cell r="G217">
            <v>1</v>
          </cell>
        </row>
        <row r="218">
          <cell r="F218">
            <v>1</v>
          </cell>
          <cell r="G218">
            <v>1</v>
          </cell>
        </row>
        <row r="219">
          <cell r="F219">
            <v>1</v>
          </cell>
          <cell r="G219">
            <v>1</v>
          </cell>
        </row>
        <row r="220">
          <cell r="F220">
            <v>1</v>
          </cell>
          <cell r="G220">
            <v>1</v>
          </cell>
        </row>
        <row r="221">
          <cell r="F221">
            <v>1</v>
          </cell>
          <cell r="G221">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RC"/>
      <sheetName val="RAB-TWR"/>
      <sheetName val="Analisa RC"/>
      <sheetName val="Ana TWR"/>
      <sheetName val="Metod RC"/>
      <sheetName val="Metod TWR"/>
      <sheetName val="Analisa BBM"/>
      <sheetName val="Mat On Site"/>
      <sheetName val="Hrg-Dasar"/>
      <sheetName val="SCH"/>
      <sheetName val="Lalulintas"/>
      <sheetName val="Mobilisasi"/>
      <sheetName val="Finalisasi"/>
    </sheetNames>
    <sheetDataSet>
      <sheetData sheetId="0" refreshError="1"/>
      <sheetData sheetId="1" refreshError="1"/>
      <sheetData sheetId="2" refreshError="1"/>
      <sheetData sheetId="3" refreshError="1"/>
      <sheetData sheetId="4" refreshError="1"/>
      <sheetData sheetId="5" refreshError="1"/>
      <sheetData sheetId="6" refreshError="1">
        <row r="1616">
          <cell r="E1616">
            <v>9.0500000000000007</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kap Total"/>
      <sheetName val="Rekap Persiapan"/>
      <sheetName val="pek-Pers"/>
      <sheetName val="Rekap Struktur"/>
      <sheetName val="pek-STR"/>
      <sheetName val="Analisa STR"/>
      <sheetName val="Rekap Arsitektur"/>
      <sheetName val="pek-ARS"/>
      <sheetName val="Analisa ARS (2)"/>
      <sheetName val="Rekap Mekanikal"/>
      <sheetName val="pek-MEK"/>
      <sheetName val="Rekap Elektrikal"/>
      <sheetName val="pek-ELK"/>
      <sheetName val="pek-Saluran"/>
      <sheetName val="HSBU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T. LAKI ME"/>
      <sheetName val="RWT. Inap VIP ME"/>
      <sheetName val="RUMAH DINAS  90 ME"/>
      <sheetName val="ASRAMA ME "/>
      <sheetName val="POS JAGA ME"/>
      <sheetName val="RUMAH JAGA ME"/>
      <sheetName val="GARASI ME  "/>
      <sheetName val="HB"/>
      <sheetName val="ANALISA"/>
      <sheetName val="REKAP Usulan 2004"/>
      <sheetName val="RWT. Inap LAKI"/>
      <sheetName val="ASRAMA"/>
      <sheetName val="RUMAH DINAS 90"/>
      <sheetName val="R JAGA"/>
      <sheetName val="RWT. Inap VIP"/>
      <sheetName val="R. IPAL "/>
      <sheetName val="PAGAR &amp; P.NAMA"/>
      <sheetName val="SELASAR"/>
      <sheetName val="GARASI"/>
      <sheetName val="POS JAGA"/>
      <sheetName val="INFRASTRUKTUR"/>
      <sheetName val="ME TOTAL"/>
      <sheetName val=" REKAP_SIMPEL"/>
      <sheetName val="REKAP EE"/>
      <sheetName val="1.A. STD_STR"/>
      <sheetName val="1. B. STD_ARC"/>
      <sheetName val="B.2.1 NON STD_PEMAT &amp; DDG PNHN"/>
      <sheetName val="Lnascape"/>
      <sheetName val="Drainase KAwasan"/>
      <sheetName val="Pondasi DAlam"/>
      <sheetName val="B_2_1 NON STD_PEMAT _ DDG PNH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8">
          <cell r="F78">
            <v>39000</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DBAK"/>
      <sheetName val="ME UMY"/>
      <sheetName val="Septictank"/>
      <sheetName val="speck"/>
    </sheetNames>
    <sheetDataSet>
      <sheetData sheetId="0"/>
      <sheetData sheetId="1"/>
      <sheetData sheetId="2"/>
      <sheetData sheetId="3"/>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
      <sheetName val="sch"/>
      <sheetName val="SUMMARY"/>
      <sheetName val="COVER"/>
      <sheetName val="PERSIAPAN"/>
      <sheetName val="INFRASTRUKTUR"/>
      <sheetName val="KONSTRUKSI-PLUMBING"/>
      <sheetName val="PAGAR DEPAN DAN ANTARA"/>
      <sheetName val="OFFICE"/>
      <sheetName val="GUDANG ROKOK"/>
      <sheetName val="MESS"/>
      <sheetName val="GUDANG PROMOSI"/>
      <sheetName val="SATPAM"/>
      <sheetName val="R.SERBAGUNA &amp; GWT"/>
      <sheetName val="PARKIR MBL"/>
      <sheetName val="PARKIR SPD MTR"/>
      <sheetName val="RUANG GENSET"/>
      <sheetName val="ELEKTRIKAL"/>
      <sheetName val="ELEKTRONIKA"/>
      <sheetName val="PLUMBING"/>
      <sheetName val="AC"/>
      <sheetName val="INSTALASI GENSET"/>
      <sheetName val="SO"/>
      <sheetName val="AHS"/>
      <sheetName val="DW"/>
      <sheetName val="MUA"/>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5">
          <cell r="K5">
            <v>0.11</v>
          </cell>
        </row>
        <row r="7">
          <cell r="K7" t="str">
            <v>Jasa Pemborong 8 % + PPh 3 % =</v>
          </cell>
        </row>
      </sheetData>
      <sheetData sheetId="26"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_VOLUME"/>
    </sheetNames>
    <sheetDataSet>
      <sheetData sheetId="0"/>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COVER QUANTITY "/>
      <sheetName val="lbr asistensi "/>
      <sheetName val="sum um "/>
      <sheetName val="Sum Excava. "/>
      <sheetName val="EXcava area "/>
      <sheetName val="Suum Beckfill"/>
      <sheetName val="Beckfill area."/>
      <sheetName val="Sum Embank"/>
      <sheetName val="Embankment"/>
      <sheetName val="concrete type B "/>
      <sheetName val="concrete type D"/>
      <sheetName val="fromwork ty 1"/>
      <sheetName val="Deformed Bar"/>
      <sheetName val="Concrete Pipe "/>
      <sheetName val="stone mas ARE"/>
      <sheetName val="Plastering"/>
      <sheetName val="surfacing &amp; point..."/>
      <sheetName val="DEMOLITION"/>
      <sheetName val="Asphal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rekap A"/>
      <sheetName val="rekap b"/>
      <sheetName val="grand sum"/>
      <sheetName val="sampul"/>
      <sheetName val="pEMBATAS"/>
      <sheetName val="HARGA MATERIAL"/>
      <sheetName val="rekap_A"/>
      <sheetName val="rekap_b"/>
      <sheetName val="grand_sum"/>
      <sheetName val="HARGA_MATERIAL"/>
      <sheetName val="BQ ARS"/>
      <sheetName val="AHSbj"/>
      <sheetName val="Rab"/>
      <sheetName val="REKAP_VOLUME"/>
      <sheetName val="H.Satuan"/>
      <sheetName val="data"/>
      <sheetName val="A-11 Steel Str"/>
      <sheetName val="A-03 Pile"/>
      <sheetName val="Estimate"/>
      <sheetName val="str-Rab"/>
      <sheetName val="villa"/>
      <sheetName val="PAD-F"/>
      <sheetName val="SNI-17-3-09"/>
      <sheetName val="RKP.ANL"/>
      <sheetName val="REKAP_ARSITEKTUR."/>
      <sheetName val="AC-C"/>
      <sheetName val="Sheet"/>
      <sheetName val="bahan"/>
      <sheetName val="ELEMENT SUM"/>
      <sheetName val="HarSat"/>
      <sheetName val="Paint Type B"/>
      <sheetName val="AnBayarUtama"/>
      <sheetName val="Material"/>
      <sheetName val="BQ (by owner)"/>
      <sheetName val="rab me (fisik)"/>
      <sheetName val="rab me (by owner) "/>
      <sheetName val="Rekap"/>
      <sheetName val="D4"/>
      <sheetName val="D6"/>
      <sheetName val="D7"/>
      <sheetName val="D8"/>
      <sheetName val="DAF-1"/>
      <sheetName val="analisa"/>
      <sheetName val="UPAH"/>
      <sheetName val="Harga Satuan"/>
      <sheetName val="Spec ME"/>
      <sheetName val="9.2~PK"/>
      <sheetName val="pintu jendela"/>
      <sheetName val="PERSIAP"/>
      <sheetName val="PileCap"/>
      <sheetName val="LOADDAT"/>
      <sheetName val="Balok L.1"/>
      <sheetName val="Analisa Tend"/>
      <sheetName val="01A- RAB"/>
      <sheetName val="Hargamaterial"/>
      <sheetName val="Rekap Direct Cost"/>
      <sheetName val="har-sat"/>
      <sheetName val="Analisa Upah &amp; Bahan Plum"/>
      <sheetName val="SEX"/>
      <sheetName val="AC"/>
      <sheetName val="rekap_A1"/>
      <sheetName val="rekap_b1"/>
      <sheetName val="grand_sum1"/>
      <sheetName val="HARGA_MATERIAL1"/>
      <sheetName val="BQ_ARS"/>
      <sheetName val="H_Satuan"/>
      <sheetName val="A-11_Steel_Str"/>
      <sheetName val="A-03_Pile"/>
      <sheetName val="LK-gate"/>
      <sheetName val="DRAFT KONSUMEN"/>
      <sheetName val="NP"/>
      <sheetName val="PERSIAPAN"/>
      <sheetName val="UTILITAS"/>
      <sheetName val="Pekerjaan "/>
      <sheetName val="Traf&amp;Genst"/>
      <sheetName val="Area Tabulation1"/>
      <sheetName val="Proj Data"/>
      <sheetName val="SUM TIANG PC"/>
      <sheetName val="ESCON"/>
      <sheetName val="Daf. No. - 4.2"/>
      <sheetName val="BOQ"/>
      <sheetName val="Currency Rate"/>
      <sheetName val="Analisa 2"/>
      <sheetName val="ARSITEKTUR"/>
      <sheetName val="351BQMCN"/>
      <sheetName val="BQ-Str"/>
      <sheetName val="sai"/>
      <sheetName val="hsd"/>
      <sheetName val="LATIH1"/>
      <sheetName val="CF-hot"/>
      <sheetName val="Ana"/>
      <sheetName val="D-1"/>
      <sheetName val="BQ-1A"/>
      <sheetName val="G_SUMMARY"/>
      <sheetName val="Sal"/>
      <sheetName val="Embong-Malang"/>
      <sheetName val="ahas-ins"/>
      <sheetName val="Weight Bridge"/>
      <sheetName val="HB "/>
      <sheetName val="326BQSTC"/>
      <sheetName val="Master 1.0"/>
      <sheetName val="I-KAMAR"/>
      <sheetName val="Analisa -Baku"/>
      <sheetName val="Rekap Prelim"/>
      <sheetName val="Balok L_1"/>
      <sheetName val="COST-PERSON-J.O."/>
      <sheetName val="RENTAL1"/>
      <sheetName val="data bahan"/>
      <sheetName val="Sub.kon"/>
      <sheetName val="Analisa Teknik"/>
      <sheetName val="Material "/>
      <sheetName val="Upah borong"/>
      <sheetName val="Volume"/>
      <sheetName val="Analisa alat berat..."/>
      <sheetName val="Alat Berat"/>
      <sheetName val="Instal precast"/>
      <sheetName val="4-Basic Price"/>
      <sheetName val="Harga"/>
      <sheetName val="CH"/>
      <sheetName val="CATU DAYA LISTRIK PK"/>
      <sheetName val="PERALATAN &amp; KATUP2 PK"/>
      <sheetName val="PERALATAN UTAMA PK"/>
      <sheetName val="CATU DAYA LISTRIK PLB"/>
      <sheetName val="PERALATAN &amp; KATUP2 PLB"/>
      <sheetName val="PERALATAN UTAMA PLB"/>
      <sheetName val="PEMIPAAN PK"/>
      <sheetName val="PEMIPAAN PLB"/>
      <sheetName val="Koefisien"/>
      <sheetName val="Tie Beam"/>
      <sheetName val="Blk Lt1-Lt. 3"/>
      <sheetName val="PRINT OUT"/>
      <sheetName val="Por"/>
      <sheetName val="mek"/>
      <sheetName val="HS Bhn"/>
      <sheetName val="16-AC-27JULI"/>
      <sheetName val="16_AC_27JULI"/>
      <sheetName val="TOTAL Summary"/>
      <sheetName val="bill 5"/>
      <sheetName val="struktur tdk dipakai"/>
      <sheetName val="Merak_Sum-FIX"/>
      <sheetName val="Combine_Sum-FIX"/>
      <sheetName val="HDS"/>
      <sheetName val="MUTASI"/>
      <sheetName val="DATABASE"/>
      <sheetName val="analysis2"/>
      <sheetName val="basic price"/>
      <sheetName val="FINISHING"/>
      <sheetName val="A_ars"/>
      <sheetName val="PileCap "/>
      <sheetName val="Blk B1"/>
      <sheetName val="Hargamat"/>
      <sheetName val="An Struktur"/>
      <sheetName val="Unit Rate _2_"/>
      <sheetName val="D2.2"/>
      <sheetName val="An str"/>
      <sheetName val="Direct Cost Thp 2"/>
      <sheetName val="4"/>
      <sheetName val="ALAT"/>
      <sheetName val="GRAND TOTAL"/>
      <sheetName val="OUT"/>
      <sheetName val="BM"/>
      <sheetName val="DAF-2"/>
      <sheetName val="TOTAL"/>
      <sheetName val="struktur"/>
      <sheetName val="ASPAL (14)"/>
      <sheetName val="Anal-SNI"/>
      <sheetName val="DAFTAR HARGA"/>
      <sheetName val="AHS"/>
      <sheetName val="an. struktur"/>
      <sheetName val="CV"/>
      <sheetName val="EL(HT)"/>
      <sheetName val="LIST"/>
      <sheetName val="BQ STR"/>
      <sheetName val="FORM01"/>
      <sheetName val="Pile"/>
      <sheetName val="TB"/>
      <sheetName val="Slab"/>
      <sheetName val="       BoQ        "/>
      <sheetName val="SELL-SUMM-COST"/>
      <sheetName val="ASat"/>
      <sheetName val="Anls"/>
      <sheetName val="Daf-harga"/>
      <sheetName val="AN_TDR"/>
      <sheetName val="An-Pre "/>
      <sheetName val="Faktor"/>
      <sheetName val="PL(HT)"/>
      <sheetName val="POL"/>
      <sheetName val="harga "/>
      <sheetName val="UPAH + ALAT"/>
      <sheetName val="BREAKER"/>
      <sheetName val="Pipe"/>
      <sheetName val="ANAL KOEF"/>
      <sheetName val="BILL"/>
      <sheetName val="dt"/>
      <sheetName val="Sumber Daya"/>
      <sheetName val="Satuan Dasar"/>
      <sheetName val="Rekap DBAK"/>
      <sheetName val="ME UMY"/>
      <sheetName val="HB"/>
      <sheetName val="B - Norelec"/>
      <sheetName val="an mek"/>
      <sheetName val="STR(CANCEL)"/>
      <sheetName val="BASEMENT"/>
      <sheetName val="A-12"/>
      <sheetName val="Bill_1"/>
      <sheetName val="Analisa Upah _ Bahan Plum"/>
      <sheetName val="Plumbing"/>
      <sheetName val="PJ"/>
      <sheetName val="Management"/>
      <sheetName val="RAP"/>
      <sheetName val="Harsat_El"/>
      <sheetName val="Price"/>
      <sheetName val="AN-ME"/>
      <sheetName val="analis"/>
      <sheetName val="Anal"/>
      <sheetName val="RAB-NEGO"/>
      <sheetName val="main summary"/>
      <sheetName val="Daftar Harga 1"/>
      <sheetName val="BQ-TB-PKB"/>
      <sheetName val="Reff"/>
      <sheetName val="Kolom UT"/>
      <sheetName val="Analisa &amp; Upah"/>
      <sheetName val="Perm. Test"/>
      <sheetName val="SUR-HARGA"/>
      <sheetName val="laroux"/>
      <sheetName val="Bhn"/>
      <sheetName val="Dftr Barang"/>
      <sheetName val="BQ"/>
      <sheetName val="M.AR-KUAT"/>
      <sheetName val="Cover"/>
      <sheetName val="PAD_F"/>
      <sheetName val="Faktor Markup"/>
      <sheetName val="Data Markup"/>
      <sheetName val="M.Pekerjaan"/>
      <sheetName val="Sheet2"/>
      <sheetName val="IPL_SCHEDULE"/>
      <sheetName val="Agregat Halus &amp; Kasar"/>
      <sheetName val="Analisa-Ars"/>
      <sheetName val="UPAH&amp;BHN"/>
      <sheetName val="ISIAN"/>
      <sheetName val="D &amp; W sizes"/>
      <sheetName val="An H.Sat Pek.U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name"/>
      <sheetName val="daf_3_OK_"/>
      <sheetName val="daf-3(OK)"/>
      <sheetName val="daf-7(OK)"/>
      <sheetName val="daf_7_OK_"/>
      <sheetName val="Quantity"/>
      <sheetName val="Material Master"/>
      <sheetName val="2.10"/>
      <sheetName val="Analisa STR"/>
      <sheetName val="I-ME"/>
      <sheetName val="Clm"/>
      <sheetName val="Ring Balok"/>
      <sheetName val="Piping"/>
      <sheetName val="bahan+Upah"/>
      <sheetName val="gvl"/>
      <sheetName val="SAP"/>
      <sheetName val="RAB AR&amp;STR"/>
      <sheetName val="SITE-E"/>
      <sheetName val="영업소실적"/>
      <sheetName val="T-BEAM"/>
      <sheetName val="Scedule(S-Curve)"/>
      <sheetName val="12. Analisa"/>
      <sheetName val="analisa_gedung"/>
      <sheetName val="IBASE"/>
      <sheetName val="List Doc"/>
      <sheetName val="S_Suramadu"/>
      <sheetName val="UPH"/>
      <sheetName val="VOLUME BAJA"/>
      <sheetName val="Bill-3Cut"/>
      <sheetName val="AWAL"/>
      <sheetName val="SCHEDULE"/>
      <sheetName val="Upah &amp; Bahan"/>
      <sheetName val="ANAL-"/>
      <sheetName val="PRD 01-3"/>
      <sheetName val="MAP"/>
      <sheetName val="A+-"/>
      <sheetName val="Mobilisasi"/>
      <sheetName val="Uph&amp;bhn"/>
      <sheetName val="banding hrg"/>
      <sheetName val="AMD I"/>
      <sheetName val="anls space frame"/>
      <sheetName val="Man Power"/>
      <sheetName val="Hrg.Sat"/>
      <sheetName val="analisa PUBM"/>
      <sheetName val="Bahan Upah Alat"/>
      <sheetName val="Tie Beam GN"/>
      <sheetName val="ans harga"/>
      <sheetName val="Steel-Twr"/>
      <sheetName val="SPEK"/>
      <sheetName val="tifico"/>
      <sheetName val="Schedule Rev"/>
      <sheetName val="W-17"/>
      <sheetName val="W-16"/>
      <sheetName val="W-18"/>
      <sheetName val="R-17"/>
      <sheetName val="61004"/>
      <sheetName val="61005"/>
      <sheetName val="61006"/>
      <sheetName val="61007"/>
      <sheetName val="61008"/>
      <sheetName val="Har Sat"/>
      <sheetName val="DHSUB"/>
      <sheetName val="NPK_Gresik"/>
      <sheetName val="POS 1234"/>
      <sheetName val="Unit Price"/>
      <sheetName val="Sales"/>
      <sheetName val="HRG BHN"/>
      <sheetName val="Satuan"/>
      <sheetName val="BPPT"/>
      <sheetName val="surfacing &amp; point..."/>
      <sheetName val="stone mas ARE"/>
      <sheetName val="SEMANAN"/>
      <sheetName val="BKPM"/>
      <sheetName val="D3.1"/>
      <sheetName val="Mall"/>
      <sheetName val="COST"/>
      <sheetName val="HSBU ANA"/>
      <sheetName val="ANALISA PEK.UMUM"/>
      <sheetName val="Bahan "/>
      <sheetName val="HSBU"/>
      <sheetName val="Master Edit"/>
      <sheetName val="REKAPITULASI"/>
      <sheetName val="Sheet1"/>
      <sheetName val="Elektrikal"/>
      <sheetName val="h-013211-2"/>
      <sheetName val="Bill of Qty MEP"/>
      <sheetName val="Daf 1"/>
      <sheetName val="산근"/>
      <sheetName val="Mekanikal"/>
      <sheetName val="HB ARSITEKTUR"/>
      <sheetName val="HB STRUKTUR"/>
      <sheetName val="Price Biaya Cadangan"/>
      <sheetName val="BQ.Rekapitulasi  Akhir"/>
      <sheetName val="RKP PLUMBING"/>
      <sheetName val="Prog korp"/>
      <sheetName val="NM"/>
      <sheetName val="L-Mechanical"/>
      <sheetName val="EK-JAN-07"/>
      <sheetName val="Panel,feeder,elek"/>
      <sheetName val="BAHAN_STR"/>
      <sheetName val="Metod TWR"/>
      <sheetName val="112-885"/>
      <sheetName val="AHSP'05"/>
      <sheetName val="MT"/>
      <sheetName val="DAF_2"/>
      <sheetName val="Analisa BOW 07"/>
      <sheetName val="SBDY"/>
      <sheetName val="DAPRO"/>
      <sheetName val="rekap_A2"/>
      <sheetName val="rekap_b2"/>
      <sheetName val="grand_sum2"/>
      <sheetName val="HARGA_MATERIAL2"/>
      <sheetName val="BQ_ARS1"/>
      <sheetName val="H_Satuan1"/>
      <sheetName val="RKP_ANL"/>
      <sheetName val="A-11_Steel_Str1"/>
      <sheetName val="A-03_Pile1"/>
      <sheetName val="Paint_Type_B"/>
      <sheetName val="9_2~PK"/>
      <sheetName val="Balok_L_1"/>
      <sheetName val="REKAP_ARSITEKTUR_"/>
      <sheetName val="Spec_ME"/>
      <sheetName val="BQ_(by_owner)"/>
      <sheetName val="rab_me_(fisik)"/>
      <sheetName val="rab_me_(by_owner)_"/>
      <sheetName val="ELEMENT_SUM"/>
      <sheetName val="pintu_jendela"/>
      <sheetName val="Daf__No__-_4_2"/>
      <sheetName val="data_bahan"/>
      <sheetName val="Sub_kon"/>
      <sheetName val="Analisa_Teknik"/>
      <sheetName val="Material_"/>
      <sheetName val="Upah_borong"/>
      <sheetName val="Analisa_alat_berat___"/>
      <sheetName val="Alat_Berat"/>
      <sheetName val="Instal_precast"/>
      <sheetName val="Rekap_Direct_Cost"/>
      <sheetName val="Harga_Satuan"/>
      <sheetName val="Analisa_Upah_&amp;_Bahan_Plum"/>
      <sheetName val="01A-_RAB"/>
      <sheetName val="Analisa_Tend"/>
      <sheetName val="ASPAL_(14)"/>
      <sheetName val="DAFTAR_HARGA"/>
      <sheetName val="Area_Tabulation1"/>
      <sheetName val="Proj_Data"/>
      <sheetName val="Pekerjaan_"/>
      <sheetName val="Dftr_Barang"/>
      <sheetName val="SUM_TIANG_PC"/>
      <sheetName val="Currency_Rate"/>
      <sheetName val="Analisa_2"/>
      <sheetName val="HB_"/>
      <sheetName val="Weight_Bridge"/>
      <sheetName val="Tie_Beam"/>
      <sheetName val="Blk_Lt1-Lt__3"/>
      <sheetName val="DRAFT_KONSUMEN"/>
      <sheetName val="PileCap_"/>
      <sheetName val="Blk_B1"/>
      <sheetName val="Master_1_0"/>
      <sheetName val="Balok_L_11"/>
      <sheetName val="An_Struktur"/>
      <sheetName val="Unit_Rate__2_"/>
      <sheetName val="CATU_DAYA_LISTRIK_PK"/>
      <sheetName val="PERALATAN_&amp;_KATUP2_PK"/>
      <sheetName val="PERALATAN_UTAMA_PK"/>
      <sheetName val="CATU_DAYA_LISTRIK_PLB"/>
      <sheetName val="PERALATAN_&amp;_KATUP2_PLB"/>
      <sheetName val="PERALATAN_UTAMA_PLB"/>
      <sheetName val="PEMIPAAN_PK"/>
      <sheetName val="PEMIPAAN_PLB"/>
      <sheetName val="Analisa_-Baku"/>
      <sheetName val="Rekap_Prelim"/>
      <sheetName val="ANAL_KOEF"/>
      <sheetName val="An_str"/>
      <sheetName val="4-Basic_Price"/>
      <sheetName val="Sumber_Daya"/>
      <sheetName val="Agregat_Halus_&amp;_Kasar"/>
      <sheetName val="Direct_Cost_Thp_2"/>
      <sheetName val="Faktor_Markup"/>
      <sheetName val="Data_Markup"/>
      <sheetName val="M_Pekerjaan"/>
      <sheetName val="COST-PERSON-J_O_"/>
      <sheetName val="D2_2"/>
      <sheetName val="Satuan_Dasar"/>
      <sheetName val="GRAND_TOTAL"/>
      <sheetName val="HS_Bhn"/>
      <sheetName val="TOTAL_Summary"/>
      <sheetName val="bill_5"/>
      <sheetName val="2_10"/>
      <sheetName val="VOLUME_BAJA"/>
      <sheetName val="an__struktur"/>
      <sheetName val="Analisa_Upah___Bahan_Plum"/>
      <sheetName val="harga_"/>
      <sheetName val="UPAH_+_ALAT"/>
      <sheetName val="struktur_tdk_dipakai"/>
      <sheetName val="Analisa_STR"/>
      <sheetName val="main_summary"/>
      <sheetName val="Daftar_Harga_1"/>
      <sheetName val="Kolom_UT"/>
      <sheetName val="DAF-4"/>
      <sheetName val="PNT"/>
      <sheetName val="ANALISA ME"/>
      <sheetName val="대비표"/>
      <sheetName val="Rate"/>
      <sheetName val="4_MVAC"/>
      <sheetName val="DAF_3"/>
      <sheetName val="DAF_4"/>
      <sheetName val="ANAL1"/>
      <sheetName val="ANAL2"/>
      <sheetName val="dil"/>
      <sheetName val="dti"/>
      <sheetName val="BQ-IABK"/>
      <sheetName val="DAFT_ALAT,UPAH &amp; MAT"/>
      <sheetName val="Detail BUL"/>
      <sheetName val="An.Ars"/>
      <sheetName val="Terbilang"/>
      <sheetName val="+45,200 &amp; +45,700 (Salah)"/>
      <sheetName val="An Arsitektur"/>
      <sheetName val="An-Pre_"/>
      <sheetName val="Bill No 2.1 "/>
      <sheetName val="LISTRIK"/>
      <sheetName val="F ALARM"/>
      <sheetName val="Kolom"/>
      <sheetName val="ALL SUM"/>
      <sheetName val="Resume-Analisa"/>
      <sheetName val="D2.2.1"/>
      <sheetName val="AHS-3"/>
      <sheetName val="Genset"/>
      <sheetName val="Balok_1"/>
      <sheetName val="Hospital_Head"/>
      <sheetName val="RAB 1"/>
      <sheetName val="2-Genset print"/>
      <sheetName val="B.2(LANJUTAN)"/>
      <sheetName val="RAB fisik"/>
      <sheetName val="data_kui"/>
      <sheetName val="RAB_Tot"/>
      <sheetName val="pivotscd"/>
      <sheetName val="Plafond"/>
      <sheetName val="pivot1"/>
      <sheetName val="Kontrak"/>
      <sheetName val="DTMx"/>
      <sheetName val="Indirects"/>
      <sheetName val="Norms"/>
      <sheetName val="EE-PROP"/>
      <sheetName val="Kolom B.3a &amp; 3b"/>
      <sheetName val="Rasio Plat"/>
      <sheetName val="Keb. besi &amp; Beton"/>
      <sheetName val="Raff Foundation Ok"/>
      <sheetName val="Pile Cape Ok"/>
      <sheetName val="Caping Beam"/>
      <sheetName val="Sumpit"/>
      <sheetName val="DDG. STP"/>
      <sheetName val="DDG. GWT"/>
      <sheetName val="Ret. Wall"/>
      <sheetName val="Plat"/>
      <sheetName val="Balok Bsm 3B-1B"/>
      <sheetName val="Balok GF"/>
      <sheetName val="Balok P1-P2"/>
      <sheetName val="Balok P3"/>
      <sheetName val="Balok 5-6-7"/>
      <sheetName val="Balok 8-9-10"/>
      <sheetName val="Balok 11-12-15"/>
      <sheetName val="Balok 16-17-18"/>
      <sheetName val="Balok 19-20-21"/>
      <sheetName val="Balok 22-23-25"/>
      <sheetName val="Balok 26-27-28"/>
      <sheetName val="Balok 29-30-31"/>
      <sheetName val="Balok 32-33-35"/>
      <sheetName val="Balok 36-37-38-39"/>
      <sheetName val="Balok Atap"/>
      <sheetName val="Kolom B.2a &amp; 2b"/>
      <sheetName val="Kolom B.1a &amp; 1b"/>
      <sheetName val="Kolom GF A &amp; B"/>
      <sheetName val="Kolom Mezzanine"/>
      <sheetName val="Kolom P1A &amp; P1B"/>
      <sheetName val="Kolom P2A &amp; P2B"/>
      <sheetName val="Kolom P3"/>
      <sheetName val="Kolom 5,6"/>
      <sheetName val="Kolom 7,8,9,10,11,12,15,16,17"/>
      <sheetName val="Kolom 18,19,20,21,22,23,25"/>
      <sheetName val="Kolom 26 s.d 33, 35 s.d atap"/>
      <sheetName val="SW. 1"/>
      <sheetName val="SW. 2"/>
      <sheetName val="SW. 3"/>
      <sheetName val="SW. 4"/>
      <sheetName val="SW. 5"/>
      <sheetName val="SW. 6"/>
      <sheetName val="SW. 7"/>
      <sheetName val="SW. 8"/>
      <sheetName val="SW. 9"/>
      <sheetName val="Tangga Utama"/>
      <sheetName val="Tangga Unit"/>
      <sheetName val="Parapet"/>
      <sheetName val="Planter Box"/>
      <sheetName val="BQ.3.2 STRUKTUR -BAWAH "/>
      <sheetName val="Balok Ramp"/>
      <sheetName val="J"/>
      <sheetName val="SUMMARY"/>
      <sheetName val="L. Hr"/>
      <sheetName val="BREAKDOWN"/>
      <sheetName val="COA"/>
      <sheetName val="Galian"/>
      <sheetName val="Cold Miling"/>
      <sheetName val="AC-WC"/>
      <sheetName val="Beton"/>
      <sheetName val="DIV1"/>
      <sheetName val="Guidewaybeam"/>
      <sheetName val="?????"/>
      <sheetName val="Daf-1 Persiapan"/>
      <sheetName val="RmSeg"/>
      <sheetName val="List Plafound Gypsum"/>
      <sheetName val="List Plafound WR"/>
      <sheetName val="betn"/>
      <sheetName val="Screning Ac"/>
      <sheetName val="Evaluasi ( 1 )"/>
      <sheetName val="Project"/>
      <sheetName val="Tubing &amp; fitting"/>
      <sheetName val="Harsat Bahan"/>
      <sheetName val="Harsat Upah"/>
      <sheetName val="Daf-III.1.1. Dinding PARKIR"/>
      <sheetName val="DAf-III.8. Facade"/>
      <sheetName val="Daf-III.2.2. Pintu TOWER"/>
      <sheetName val="JUMLAHAN TOTAL "/>
      <sheetName val="Daf-III.1.2. Dinding TOWER"/>
      <sheetName val="Rencana S curve"/>
      <sheetName val="Cash flow detail breakdown"/>
      <sheetName val="List H.Bahan&amp;Upah"/>
      <sheetName val="CPP"/>
      <sheetName val="Pengalaman Per"/>
      <sheetName val="Meto"/>
      <sheetName val="UP"/>
      <sheetName val="Analisa PL"/>
      <sheetName val="Harga Bahan"/>
      <sheetName val="HSA &amp; PAB"/>
      <sheetName val="Harga Upah "/>
      <sheetName val="BILL 4"/>
      <sheetName val="analys"/>
      <sheetName val="DAF-5"/>
      <sheetName val="iTEM hARSAT"/>
      <sheetName val="4.2.1"/>
      <sheetName val="Cash Flow bulanan"/>
      <sheetName val="6PILE  (돌출)"/>
      <sheetName val="D1. Plint"/>
      <sheetName val="Text"/>
      <sheetName val="Daf_Anl"/>
      <sheetName val="Pintu-TH"/>
      <sheetName val="Kell.Plint-TH"/>
      <sheetName val="Kel. Dind-TH"/>
      <sheetName val="DAF-4-PL-APARTEMENT"/>
      <sheetName val="DF-7 (2)"/>
      <sheetName val="DF-7"/>
      <sheetName val="mat"/>
      <sheetName val="subcon"/>
      <sheetName val="Input_Data"/>
      <sheetName val="htg"/>
      <sheetName val="Div2"/>
      <sheetName val="Vibro_Roller"/>
      <sheetName val="HSP swk"/>
      <sheetName val="Isolasi Luar Dalam"/>
      <sheetName val="Isolasi Luar"/>
      <sheetName val="INPUT AGST"/>
      <sheetName val="KODE UPAH"/>
      <sheetName val="BASIC"/>
      <sheetName val="pro ra op"/>
      <sheetName val="Gal_Jack Hammer"/>
      <sheetName val="5-ALAT(1)"/>
      <sheetName val="inves alat"/>
      <sheetName val="dashboard VERSI BATUBARA"/>
      <sheetName val="H_Dasar"/>
      <sheetName val="REKAP.VOLUME"/>
      <sheetName val="Eva. Progres"/>
      <sheetName val="jml pekerja"/>
      <sheetName val="Hrg_Sat"/>
      <sheetName val="extern"/>
      <sheetName val="ANALISA (2)"/>
      <sheetName val="Dashboard"/>
      <sheetName val="Superstruc"/>
      <sheetName val="NP (2)"/>
      <sheetName val="asumsi"/>
      <sheetName val="Uraian"/>
      <sheetName val="rekap_A3"/>
      <sheetName val="rekap_b3"/>
      <sheetName val="grand_sum3"/>
      <sheetName val="HARGA_MATERIAL3"/>
      <sheetName val="BQ_ARS2"/>
      <sheetName val="H_Satuan2"/>
      <sheetName val="A-11_Steel_Str2"/>
      <sheetName val="A-03_Pile2"/>
      <sheetName val="Paint_Type_B1"/>
      <sheetName val="Spec_ME1"/>
      <sheetName val="RKP_ANL1"/>
      <sheetName val="REKAP_ARSITEKTUR_1"/>
      <sheetName val="9_2~PK1"/>
      <sheetName val="Rekap_Direct_Cost1"/>
      <sheetName val="DRAFT_KONSUMEN1"/>
      <sheetName val="BQ_(by_owner)1"/>
      <sheetName val="rab_me_(fisik)1"/>
      <sheetName val="rab_me_(by_owner)_1"/>
      <sheetName val="Harga_Satuan1"/>
      <sheetName val="ELEMENT_SUM1"/>
      <sheetName val="Analisa_Upah_&amp;_Bahan_Plum1"/>
      <sheetName val="pintu_jendela1"/>
      <sheetName val="01A-_RAB1"/>
      <sheetName val="Analisa_Tend1"/>
      <sheetName val="Weight_Bridge1"/>
      <sheetName val="Balok_L_12"/>
      <sheetName val="Pekerjaan_1"/>
      <sheetName val="Area_Tabulation11"/>
      <sheetName val="Proj_Data1"/>
      <sheetName val="Daf__No__-_4_21"/>
      <sheetName val="COST-PERSON-J_O_1"/>
      <sheetName val="SUM_TIANG_PC1"/>
      <sheetName val="Currency_Rate1"/>
      <sheetName val="Analisa_21"/>
      <sheetName val="Master_1_01"/>
      <sheetName val="Analisa_-Baku1"/>
      <sheetName val="Rekap_Prelim1"/>
      <sheetName val="Balok_L_13"/>
      <sheetName val="4-Basic_Price1"/>
      <sheetName val="Tie_Beam1"/>
      <sheetName val="Blk_Lt1-Lt__31"/>
      <sheetName val="data_bahan1"/>
      <sheetName val="Sub_kon1"/>
      <sheetName val="Analisa_Teknik1"/>
      <sheetName val="Material_1"/>
      <sheetName val="Upah_borong1"/>
      <sheetName val="Analisa_alat_berat___1"/>
      <sheetName val="Alat_Berat1"/>
      <sheetName val="Instal_precast1"/>
      <sheetName val="CATU_DAYA_LISTRIK_PK1"/>
      <sheetName val="PERALATAN_&amp;_KATUP2_PK1"/>
      <sheetName val="PERALATAN_UTAMA_PK1"/>
      <sheetName val="CATU_DAYA_LISTRIK_PLB1"/>
      <sheetName val="PERALATAN_&amp;_KATUP2_PLB1"/>
      <sheetName val="PERALATAN_UTAMA_PLB1"/>
      <sheetName val="PEMIPAAN_PK1"/>
      <sheetName val="PEMIPAAN_PLB1"/>
      <sheetName val="basic_price"/>
      <sheetName val="HB_1"/>
      <sheetName val="PileCap_1"/>
      <sheetName val="Blk_B11"/>
      <sheetName val="An_Struktur1"/>
      <sheetName val="Unit_Rate__2_1"/>
      <sheetName val="D2_21"/>
      <sheetName val="An_str1"/>
      <sheetName val="Direct_Cost_Thp_21"/>
      <sheetName val="GRAND_TOTAL1"/>
      <sheetName val="ASPAL_(14)1"/>
      <sheetName val="DAFTAR_HARGA1"/>
      <sheetName val="PRINT_OUT"/>
      <sheetName val="an__struktur1"/>
      <sheetName val="BQ_STR"/>
      <sheetName val="_______BoQ________"/>
      <sheetName val="An-Pre_1"/>
      <sheetName val="ANAL_KOEF1"/>
      <sheetName val="Sumber_Daya1"/>
      <sheetName val="struktur_tdk_dipakai1"/>
      <sheetName val="HS_Bhn1"/>
      <sheetName val="TOTAL_Summary1"/>
      <sheetName val="bill_51"/>
      <sheetName val="harga_1"/>
      <sheetName val="UPAH_+_ALAT1"/>
      <sheetName val="Satuan_Dasar1"/>
      <sheetName val="Dftr_Barang1"/>
      <sheetName val="Analisa_Upah___Bahan_Plum1"/>
      <sheetName val="M_AR-KUAT"/>
      <sheetName val="Faktor_Markup1"/>
      <sheetName val="Data_Markup1"/>
      <sheetName val="M_Pekerjaan1"/>
      <sheetName val="Agregat_Halus_&amp;_Kasar1"/>
      <sheetName val="Rekap_DBAK"/>
      <sheetName val="ME_UMY"/>
      <sheetName val="D_&amp;_W_sizes"/>
      <sheetName val="Perm__Test"/>
      <sheetName val="B_-_Norelec"/>
      <sheetName val="an_mek"/>
      <sheetName val="main_summary1"/>
      <sheetName val="Daftar_Harga_11"/>
      <sheetName val="Kolom_UT1"/>
      <sheetName val="Analisa_&amp;_Upah"/>
      <sheetName val="An_H_Sat_Pek_Ut"/>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Material_Master"/>
      <sheetName val="2_101"/>
      <sheetName val="Analisa_STR1"/>
      <sheetName val="Ring_Balok"/>
      <sheetName val="RAB_AR&amp;STR"/>
      <sheetName val="12__Analisa"/>
      <sheetName val="banding_hrg"/>
      <sheetName val="AMD_I"/>
      <sheetName val="Bahan_Upah_Alat"/>
      <sheetName val="ans_harga"/>
      <sheetName val="POS_1234"/>
      <sheetName val="Unit_Price"/>
      <sheetName val="HRG_BHN"/>
      <sheetName val="Upah_&amp;_Bahan"/>
      <sheetName val="PRD_01-3"/>
      <sheetName val="surfacing_&amp;_point___"/>
      <sheetName val="stone_mas_ARE"/>
      <sheetName val="D3_1"/>
      <sheetName val="Tie_Beam_GN"/>
      <sheetName val="Schedule_Rev"/>
      <sheetName val="Man_Power"/>
      <sheetName val="HSBU_ANA"/>
      <sheetName val="ANALISA_PEK_UMUM"/>
      <sheetName val="analisa_PUBM"/>
      <sheetName val="VOLUME_BAJA1"/>
      <sheetName val="Bahan_"/>
      <sheetName val="Master_Edit"/>
      <sheetName val="Bill_of_Qty_MEP"/>
      <sheetName val="Daf_1"/>
      <sheetName val="HB_ARSITEKTUR"/>
      <sheetName val="HB_STRUKTUR"/>
      <sheetName val="Price_Biaya_Cadangan"/>
      <sheetName val="BQ_Rekapitulasi__Akhir"/>
      <sheetName val="RKP_PLUMBING"/>
      <sheetName val="Prog_korp"/>
      <sheetName val="An_Ars"/>
      <sheetName val="anls_space_frame"/>
      <sheetName val="RAB_1"/>
      <sheetName val="Har_Sat"/>
      <sheetName val="Bill_No_2_1_"/>
      <sheetName val="An_Arsitektur"/>
      <sheetName val="Analisa_BOW_07"/>
      <sheetName val="Kolom_B_3a_&amp;_3b"/>
      <sheetName val="Rasio_Plat"/>
      <sheetName val="Keb__besi_&amp;_Beton"/>
      <sheetName val="Raff_Foundation_Ok"/>
      <sheetName val="Pile_Cape_Ok"/>
      <sheetName val="Caping_Beam"/>
      <sheetName val="DDG__STP"/>
      <sheetName val="DDG__GWT"/>
      <sheetName val="Ret__Wall"/>
      <sheetName val="Balok_Bsm_3B-1B"/>
      <sheetName val="Balok_GF"/>
      <sheetName val="Balok_P1-P2"/>
      <sheetName val="Balok_P3"/>
      <sheetName val="Balok_5-6-7"/>
      <sheetName val="Balok_8-9-10"/>
      <sheetName val="Balok_11-12-15"/>
      <sheetName val="Balok_16-17-18"/>
      <sheetName val="Balok_19-20-21"/>
      <sheetName val="Balok_22-23-25"/>
      <sheetName val="Balok_26-27-28"/>
      <sheetName val="Balok_29-30-31"/>
      <sheetName val="Balok_32-33-35"/>
      <sheetName val="Balok_36-37-38-39"/>
      <sheetName val="Balok_Atap"/>
      <sheetName val="Kolom_B_2a_&amp;_2b"/>
      <sheetName val="Kolom_B_1a_&amp;_1b"/>
      <sheetName val="Kolom_GF_A_&amp;_B"/>
      <sheetName val="Kolom_Mezzanine"/>
      <sheetName val="Kolom_P1A_&amp;_P1B"/>
      <sheetName val="Kolom_P2A_&amp;_P2B"/>
      <sheetName val="Kolom_P3"/>
      <sheetName val="Kolom_5,6"/>
      <sheetName val="Kolom_7,8,9,10,11,12,15,16,17"/>
      <sheetName val="Kolom_18,19,20,21,22,23,25"/>
      <sheetName val="Kolom_26_s_d_33,_35_s_d_atap"/>
      <sheetName val="SW__1"/>
      <sheetName val="SW__2"/>
      <sheetName val="SW__3"/>
      <sheetName val="SW__4"/>
      <sheetName val="SW__5"/>
      <sheetName val="SW__6"/>
      <sheetName val="SW__7"/>
      <sheetName val="SW__8"/>
      <sheetName val="SW__9"/>
      <sheetName val="Tangga_Utama"/>
      <sheetName val="Tangga_Unit"/>
      <sheetName val="Planter_Box"/>
      <sheetName val="BQ_3_2_STRUKTUR_-BAWAH_"/>
      <sheetName val="Balok_Ramp"/>
      <sheetName val="DAFT_ALAT,UPAH_&amp;_MAT"/>
      <sheetName val="List_Doc"/>
      <sheetName val="ANALISA_ME"/>
      <sheetName val="Detail_BUL"/>
      <sheetName val="2-Genset_print"/>
      <sheetName val="L__Hr"/>
      <sheetName val="Metod_TWR"/>
      <sheetName val="+45,200_&amp;_+45,700_(Salah)"/>
      <sheetName val="D2_2_1"/>
      <sheetName val="B_2(LANJUTAN)"/>
      <sheetName val="Cold_Miling"/>
      <sheetName val="F_ALARM"/>
      <sheetName val="RAB_fisik"/>
      <sheetName val="Daf-1_Persiapan"/>
      <sheetName val="ALL_SUM"/>
      <sheetName val="Tubing_&amp;_fitting"/>
      <sheetName val="Pengalaman_Per"/>
      <sheetName val="rekap_A4"/>
      <sheetName val="rekap_b4"/>
      <sheetName val="grand_sum4"/>
      <sheetName val="HARGA_MATERIAL4"/>
      <sheetName val="BQ_ARS3"/>
      <sheetName val="H_Satuan3"/>
      <sheetName val="A-11_Steel_Str3"/>
      <sheetName val="A-03_Pile3"/>
      <sheetName val="Paint_Type_B2"/>
      <sheetName val="Spec_ME2"/>
      <sheetName val="RKP_ANL2"/>
      <sheetName val="REKAP_ARSITEKTUR_2"/>
      <sheetName val="9_2~PK2"/>
      <sheetName val="Rekap_Direct_Cost2"/>
      <sheetName val="DRAFT_KONSUMEN2"/>
      <sheetName val="BQ_(by_owner)2"/>
      <sheetName val="rab_me_(fisik)2"/>
      <sheetName val="rab_me_(by_owner)_2"/>
      <sheetName val="Harga_Satuan2"/>
      <sheetName val="ELEMENT_SUM2"/>
      <sheetName val="Analisa_Upah_&amp;_Bahan_Plum2"/>
      <sheetName val="pintu_jendela2"/>
      <sheetName val="01A-_RAB2"/>
      <sheetName val="Analisa_Tend2"/>
      <sheetName val="Weight_Bridge2"/>
      <sheetName val="Balok_L_14"/>
      <sheetName val="Pekerjaan_2"/>
      <sheetName val="Area_Tabulation12"/>
      <sheetName val="Proj_Data2"/>
      <sheetName val="Daf__No__-_4_22"/>
      <sheetName val="COST-PERSON-J_O_2"/>
      <sheetName val="SUM_TIANG_PC2"/>
      <sheetName val="Currency_Rate2"/>
      <sheetName val="Analisa_22"/>
      <sheetName val="Master_1_02"/>
      <sheetName val="Analisa_-Baku2"/>
      <sheetName val="Rekap_Prelim2"/>
      <sheetName val="Balok_L_15"/>
      <sheetName val="4-Basic_Price2"/>
      <sheetName val="Tie_Beam2"/>
      <sheetName val="Blk_Lt1-Lt__32"/>
      <sheetName val="data_bahan2"/>
      <sheetName val="Sub_kon2"/>
      <sheetName val="Analisa_Teknik2"/>
      <sheetName val="Material_2"/>
      <sheetName val="Upah_borong2"/>
      <sheetName val="Analisa_alat_berat___2"/>
      <sheetName val="Alat_Berat2"/>
      <sheetName val="Instal_precast2"/>
      <sheetName val="CATU_DAYA_LISTRIK_PK2"/>
      <sheetName val="PERALATAN_&amp;_KATUP2_PK2"/>
      <sheetName val="PERALATAN_UTAMA_PK2"/>
      <sheetName val="CATU_DAYA_LISTRIK_PLB2"/>
      <sheetName val="PERALATAN_&amp;_KATUP2_PLB2"/>
      <sheetName val="PERALATAN_UTAMA_PLB2"/>
      <sheetName val="PEMIPAAN_PK2"/>
      <sheetName val="PEMIPAAN_PLB2"/>
      <sheetName val="basic_price1"/>
      <sheetName val="HB_2"/>
      <sheetName val="PileCap_2"/>
      <sheetName val="Blk_B12"/>
      <sheetName val="An_Struktur2"/>
      <sheetName val="Unit_Rate__2_2"/>
      <sheetName val="D2_22"/>
      <sheetName val="An_str2"/>
      <sheetName val="Direct_Cost_Thp_22"/>
      <sheetName val="GRAND_TOTAL2"/>
      <sheetName val="ASPAL_(14)2"/>
      <sheetName val="DAFTAR_HARGA2"/>
      <sheetName val="PRINT_OUT1"/>
      <sheetName val="an__struktur2"/>
      <sheetName val="BQ_STR1"/>
      <sheetName val="_______BoQ________1"/>
      <sheetName val="An-Pre_2"/>
      <sheetName val="ANAL_KOEF2"/>
      <sheetName val="Sumber_Daya2"/>
      <sheetName val="struktur_tdk_dipakai2"/>
      <sheetName val="HS_Bhn2"/>
      <sheetName val="TOTAL_Summary2"/>
      <sheetName val="bill_52"/>
      <sheetName val="harga_2"/>
      <sheetName val="UPAH_+_ALAT2"/>
      <sheetName val="Satuan_Dasar2"/>
      <sheetName val="Dftr_Barang2"/>
      <sheetName val="Analisa_Upah___Bahan_Plum2"/>
      <sheetName val="M_AR-KUAT1"/>
      <sheetName val="Faktor_Markup2"/>
      <sheetName val="Data_Markup2"/>
      <sheetName val="M_Pekerjaan2"/>
      <sheetName val="Agregat_Halus_&amp;_Kasar2"/>
      <sheetName val="Rekap_DBAK1"/>
      <sheetName val="ME_UMY1"/>
      <sheetName val="D_&amp;_W_sizes1"/>
      <sheetName val="Perm__Test1"/>
      <sheetName val="B_-_Norelec1"/>
      <sheetName val="an_mek1"/>
      <sheetName val="main_summary2"/>
      <sheetName val="Daftar_Harga_12"/>
      <sheetName val="Kolom_UT2"/>
      <sheetName val="Analisa_&amp;_Upah1"/>
      <sheetName val="An_H_Sat_Pek_Ut1"/>
      <sheetName val="D_78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Material_Master1"/>
      <sheetName val="2_102"/>
      <sheetName val="Analisa_STR2"/>
      <sheetName val="Ring_Balok1"/>
      <sheetName val="RAB_AR&amp;STR1"/>
      <sheetName val="12__Analisa1"/>
      <sheetName val="banding_hrg1"/>
      <sheetName val="AMD_I1"/>
      <sheetName val="Bahan_Upah_Alat1"/>
      <sheetName val="ans_harga1"/>
      <sheetName val="POS_12341"/>
      <sheetName val="Unit_Price1"/>
      <sheetName val="HRG_BHN1"/>
      <sheetName val="Upah_&amp;_Bahan1"/>
      <sheetName val="PRD_01-31"/>
      <sheetName val="surfacing_&amp;_point___1"/>
      <sheetName val="stone_mas_ARE1"/>
      <sheetName val="Hrg_Sat1"/>
      <sheetName val="D3_11"/>
      <sheetName val="Tie_Beam_GN1"/>
      <sheetName val="Schedule_Rev1"/>
      <sheetName val="Man_Power1"/>
      <sheetName val="HSBU_ANA1"/>
      <sheetName val="ANALISA_PEK_UMUM1"/>
      <sheetName val="analisa_PUBM1"/>
      <sheetName val="VOLUME_BAJA2"/>
      <sheetName val="Bahan_1"/>
      <sheetName val="Master_Edit1"/>
      <sheetName val="Bill_of_Qty_MEP1"/>
      <sheetName val="Daf_11"/>
      <sheetName val="HB_ARSITEKTUR1"/>
      <sheetName val="HB_STRUKTUR1"/>
      <sheetName val="Price_Biaya_Cadangan1"/>
      <sheetName val="BQ_Rekapitulasi__Akhir1"/>
      <sheetName val="RKP_PLUMBING1"/>
      <sheetName val="Prog_korp1"/>
      <sheetName val="An_Ars1"/>
      <sheetName val="anls_space_frame1"/>
      <sheetName val="RAB_11"/>
      <sheetName val="Har_Sat1"/>
      <sheetName val="Bill_No_2_1_1"/>
      <sheetName val="An_Arsitektur1"/>
      <sheetName val="Analisa_BOW_071"/>
      <sheetName val="Kolom_B_3a_&amp;_3b1"/>
      <sheetName val="Rasio_Plat1"/>
      <sheetName val="Keb__besi_&amp;_Beton1"/>
      <sheetName val="Raff_Foundation_Ok1"/>
      <sheetName val="Pile_Cape_Ok1"/>
      <sheetName val="Caping_Beam1"/>
      <sheetName val="DDG__STP1"/>
      <sheetName val="DDG__GWT1"/>
      <sheetName val="Ret__Wall1"/>
      <sheetName val="Balok_Bsm_3B-1B1"/>
      <sheetName val="Balok_GF1"/>
      <sheetName val="Balok_P1-P21"/>
      <sheetName val="Balok_P31"/>
      <sheetName val="Balok_5-6-71"/>
      <sheetName val="Balok_8-9-101"/>
      <sheetName val="Balok_11-12-151"/>
      <sheetName val="Balok_16-17-181"/>
      <sheetName val="Balok_19-20-211"/>
      <sheetName val="Balok_22-23-251"/>
      <sheetName val="Balok_26-27-281"/>
      <sheetName val="Balok_29-30-311"/>
      <sheetName val="Balok_32-33-351"/>
      <sheetName val="Balok_36-37-38-391"/>
      <sheetName val="Balok_Atap1"/>
      <sheetName val="Kolom_B_2a_&amp;_2b1"/>
      <sheetName val="Kolom_B_1a_&amp;_1b1"/>
      <sheetName val="Kolom_GF_A_&amp;_B1"/>
      <sheetName val="Kolom_Mezzanine1"/>
      <sheetName val="Kolom_P1A_&amp;_P1B1"/>
      <sheetName val="Kolom_P2A_&amp;_P2B1"/>
      <sheetName val="Kolom_P31"/>
      <sheetName val="Kolom_5,61"/>
      <sheetName val="Kolom_7,8,9,10,11,12,15,16,171"/>
      <sheetName val="Kolom_18,19,20,21,22,23,251"/>
      <sheetName val="Kolom_26_s_d_33,_35_s_d_atap1"/>
      <sheetName val="SW__11"/>
      <sheetName val="SW__21"/>
      <sheetName val="SW__31"/>
      <sheetName val="SW__41"/>
      <sheetName val="SW__51"/>
      <sheetName val="SW__61"/>
      <sheetName val="SW__71"/>
      <sheetName val="SW__81"/>
      <sheetName val="SW__91"/>
      <sheetName val="Tangga_Utama1"/>
      <sheetName val="Tangga_Unit1"/>
      <sheetName val="Planter_Box1"/>
      <sheetName val="BQ_3_2_STRUKTUR_-BAWAH_1"/>
      <sheetName val="Balok_Ramp1"/>
      <sheetName val="DAFT_ALAT,UPAH_&amp;_MAT1"/>
      <sheetName val="List_Doc1"/>
      <sheetName val="ANALISA_ME1"/>
      <sheetName val="Detail_BUL1"/>
      <sheetName val="2-Genset_print1"/>
      <sheetName val="L__Hr1"/>
      <sheetName val="Metod_TWR1"/>
      <sheetName val="+45,200_&amp;_+45,700_(Salah)1"/>
      <sheetName val="D2_2_11"/>
      <sheetName val="B_2(LANJUTAN)1"/>
      <sheetName val="Cold_Miling1"/>
      <sheetName val="F_ALARM1"/>
      <sheetName val="RAB_fisik1"/>
      <sheetName val="Daf-1_Persiapan1"/>
      <sheetName val="ALL_SUM1"/>
      <sheetName val="Tubing_&amp;_fitting1"/>
      <sheetName val="Pengalaman_Per1"/>
      <sheetName val="Peserta"/>
      <sheetName val="Gudang non AC-AC Struktur"/>
      <sheetName val="Harga Dasar"/>
      <sheetName val="Analisa Tambahan"/>
      <sheetName val="Upah_Bahan"/>
      <sheetName val="Kabel"/>
      <sheetName val="UPH BHN"/>
      <sheetName val="B&amp;U"/>
      <sheetName val="Harga Bahan &amp; Upah "/>
      <sheetName val="Harga Bahan &amp; Upah"/>
      <sheetName val="JOB'S"/>
      <sheetName val="Price List"/>
      <sheetName val="Menu"/>
      <sheetName val="EPB "/>
      <sheetName val="harsat sdy"/>
      <sheetName val="s5"/>
      <sheetName val="Surat Pernyataan"/>
      <sheetName val="TBL_BANTU"/>
      <sheetName val="TBL_PROYEK"/>
      <sheetName val="SUM"/>
      <sheetName val="URUTAN BUKA"/>
      <sheetName val="BL (1)"/>
      <sheetName val="KBL"/>
      <sheetName val="TOEVOER"/>
      <sheetName val="B.ARC"/>
      <sheetName val="PERALATAN UTAMA AC"/>
      <sheetName val="SCAFOLDING"/>
      <sheetName val="IN"/>
      <sheetName val="Unit Cost"/>
      <sheetName val="Extention"/>
      <sheetName val="PENDAHULUAN"/>
      <sheetName val="AHS Marka"/>
      <sheetName val="LPMING1"/>
      <sheetName val="Variables"/>
      <sheetName val="REKAP_BACKUP MC 4"/>
      <sheetName val="REKAP_BACKUP MC3"/>
      <sheetName val="7.공정표"/>
      <sheetName val="AnalisaSIPIL RIIL"/>
      <sheetName val="pivot"/>
      <sheetName val="prelim"/>
      <sheetName val="H.Upah"/>
      <sheetName val="civil-work"/>
      <sheetName val="MPADC"/>
      <sheetName val="S_BoQ"/>
      <sheetName val="PONDASI"/>
      <sheetName val="ANALISA SNI'07rootsREV"/>
      <sheetName val="pml"/>
      <sheetName val="Prod.Alat"/>
      <sheetName val="Rkp"/>
      <sheetName val="FORM 3A"/>
      <sheetName val="REKAP "/>
      <sheetName val="Daftar"/>
      <sheetName val="AnAlat"/>
      <sheetName val="L-3 DHSD"/>
      <sheetName val="BD 2.1 - 7.1(8)"/>
      <sheetName val="Bill 2.3"/>
      <sheetName val="Bill 2.5B"/>
      <sheetName val="Bill 2.1"/>
      <sheetName val="RAB (OK)"/>
      <sheetName val="Analisa SNI STANDART "/>
      <sheetName val="BAHN"/>
      <sheetName val="Fill this out first___"/>
      <sheetName val="Rek.Cianten3"/>
      <sheetName val="Sum EL"/>
      <sheetName val="A-11 Steel Str (2)"/>
      <sheetName val="GRAND REKAP"/>
      <sheetName val="UNIT FAN"/>
      <sheetName val="Bill_Qua"/>
      <sheetName val="RUCIKA&amp;WAVIN"/>
      <sheetName val="RAB-ARS"/>
      <sheetName val="Pek.Luar"/>
      <sheetName val="anl.sa"/>
      <sheetName val="B.as"/>
      <sheetName val="ELEK"/>
      <sheetName val="AnalisaSIPIL RIIL RAP"/>
      <sheetName val="B _ Norelec"/>
      <sheetName val="Unit Costs"/>
      <sheetName val="RLB"/>
      <sheetName val="Daf Besi"/>
      <sheetName val="Schedule 11a"/>
      <sheetName val="Temporary"/>
      <sheetName val="Septick tank"/>
      <sheetName val="Subkon"/>
      <sheetName val="perkerasan"/>
      <sheetName val="Potongan"/>
      <sheetName val="Nur Rachmat"/>
      <sheetName val="Nur Rachmat (3)"/>
      <sheetName val="BA.Potong (7)"/>
      <sheetName val="BSA (10)"/>
      <sheetName val="Harsat Pekerjaan"/>
      <sheetName val="PersList"/>
      <sheetName val="Harga Sat_APP"/>
      <sheetName val="DIV-7"/>
      <sheetName val="Rek.An"/>
      <sheetName val="Print"/>
      <sheetName val="Luas-Tot"/>
      <sheetName val="P5"/>
      <sheetName val="IDENTITAS"/>
      <sheetName val="PekTanah"/>
      <sheetName val="Piling"/>
      <sheetName val="RANGKUM"/>
      <sheetName val="InputAlat"/>
      <sheetName val="Dewatering"/>
      <sheetName val="Jalan"/>
      <sheetName val="Jembatan"/>
      <sheetName val="River Protect"/>
      <sheetName val="Df-Kuan"/>
      <sheetName val="Week9-Feb    "/>
      <sheetName val="PRD 01-9"/>
      <sheetName val="PRD 01-11"/>
      <sheetName val="PRD 01-5"/>
      <sheetName val="Rekap 1"/>
      <sheetName val="PRD 01-6"/>
      <sheetName val="PRD 01-8"/>
      <sheetName val="PRD 01-7"/>
      <sheetName val="MU"/>
      <sheetName val="9-1차이내역"/>
      <sheetName val="rab strktr ars print"/>
      <sheetName val="cor-'98-2"/>
      <sheetName val="PENGAL yg Dilaksanakan"/>
      <sheetName val="FINAL"/>
      <sheetName val="Piping Design Data"/>
      <sheetName val="G_Merak-FIX"/>
      <sheetName val="Price_List"/>
      <sheetName val="F1771-V"/>
      <sheetName val="II.3 HSD"/>
      <sheetName val="DB"/>
      <sheetName val="Input Data"/>
      <sheetName val="HDasar"/>
      <sheetName val="DATA PROYEK"/>
      <sheetName val="HO Status"/>
      <sheetName val="Exch.rate"/>
      <sheetName val="Dating"/>
      <sheetName val="SCH"/>
      <sheetName val="HM"/>
      <sheetName val="Unit"/>
      <sheetName val="MAPDC"/>
      <sheetName val="DaftarAn"/>
      <sheetName val="OwnEq"/>
      <sheetName val="PriceList"/>
      <sheetName val="ListAnalisa"/>
      <sheetName val="DIV.3"/>
      <sheetName val="DIV.9"/>
      <sheetName val="PEMBAGIAN"/>
      <sheetName val="pricing"/>
      <sheetName val="div 7"/>
      <sheetName val="RPP01 3"/>
      <sheetName val="Sat-Bhn&amp;Upah Paket 04"/>
      <sheetName val="INPUT"/>
      <sheetName val="F1771-II"/>
      <sheetName val="MON_OH"/>
      <sheetName val="SAT"/>
      <sheetName val="Standby Alat"/>
      <sheetName val="MTa"/>
      <sheetName val="Markup"/>
      <sheetName val="Sat Upah"/>
      <sheetName val="ANalisa "/>
      <sheetName val="RAB_RS"/>
      <sheetName val="Anls_BKL"/>
      <sheetName val="pers"/>
      <sheetName val=""/>
      <sheetName val="k341k612"/>
      <sheetName val="BTL-Bau"/>
      <sheetName val="Form AHS"/>
      <sheetName val="MAPP"/>
      <sheetName val="AnalisaHarga"/>
      <sheetName val="RFP005"/>
      <sheetName val="LINK-MAST. BASIC PRICE"/>
      <sheetName val="ALAT-1"/>
      <sheetName val="BQ_effice"/>
      <sheetName val="Grand summary"/>
      <sheetName val="besi"/>
      <sheetName val="DATA OP"/>
      <sheetName val="Summary "/>
      <sheetName val="V-5700"/>
      <sheetName val="Alat PL"/>
      <sheetName val="SATUAN "/>
      <sheetName val="REKAP ANALISA"/>
      <sheetName val="ANALISA SNI'08(ubh bgsting)"/>
      <sheetName val="Data PJ"/>
      <sheetName val="Pintu Jendela per_lantai_"/>
      <sheetName val="Spek-ME"/>
      <sheetName val="Pile Cap"/>
      <sheetName val="TAMBAHAN PANCANG"/>
      <sheetName val="REKAP BESI BATANG"/>
      <sheetName val="Rincian Bunga Bank"/>
      <sheetName val="Monitor"/>
      <sheetName val="div7-1"/>
      <sheetName val="HS"/>
      <sheetName val="tabel"/>
      <sheetName val="rekap_A5"/>
      <sheetName val="rekap_b5"/>
      <sheetName val="grand_sum5"/>
      <sheetName val="HARGA_MATERIAL5"/>
      <sheetName val="BQ_ARS4"/>
      <sheetName val="H_Satuan4"/>
      <sheetName val="A-11_Steel_Str4"/>
      <sheetName val="A-03_Pile4"/>
      <sheetName val="Paint_Type_B3"/>
      <sheetName val="RKP_ANL3"/>
      <sheetName val="Spec_ME3"/>
      <sheetName val="REKAP_ARSITEKTUR_3"/>
      <sheetName val="BQ_(by_owner)3"/>
      <sheetName val="rab_me_(fisik)3"/>
      <sheetName val="rab_me_(by_owner)_3"/>
      <sheetName val="pintu_jendela3"/>
      <sheetName val="01A-_RAB3"/>
      <sheetName val="ELEMENT_SUM3"/>
      <sheetName val="9_2~PK3"/>
      <sheetName val="Harga_Satuan3"/>
      <sheetName val="Analisa_Upah_&amp;_Bahan_Plum3"/>
      <sheetName val="Area_Tabulation13"/>
      <sheetName val="Proj_Data3"/>
      <sheetName val="Rekap_Direct_Cost3"/>
      <sheetName val="Balok_L_16"/>
      <sheetName val="SUM_TIANG_PC3"/>
      <sheetName val="Analisa_Tend3"/>
      <sheetName val="Daf__No__-_4_23"/>
      <sheetName val="Currency_Rate3"/>
      <sheetName val="Analisa_23"/>
      <sheetName val="Pekerjaan_3"/>
      <sheetName val="Master_1_03"/>
      <sheetName val="Analisa_-Baku3"/>
      <sheetName val="Rekap_Prelim3"/>
      <sheetName val="Balok_L_17"/>
      <sheetName val="data_bahan3"/>
      <sheetName val="Sub_kon3"/>
      <sheetName val="Analisa_Teknik3"/>
      <sheetName val="Material_3"/>
      <sheetName val="Upah_borong3"/>
      <sheetName val="Analisa_alat_berat___3"/>
      <sheetName val="Alat_Berat3"/>
      <sheetName val="Instal_precast3"/>
      <sheetName val="4-Basic_Price3"/>
      <sheetName val="DRAFT_KONSUMEN3"/>
      <sheetName val="Weight_Bridge3"/>
      <sheetName val="COST-PERSON-J_O_3"/>
      <sheetName val="CATU_DAYA_LISTRIK_PK3"/>
      <sheetName val="PERALATAN_&amp;_KATUP2_PK3"/>
      <sheetName val="PERALATAN_UTAMA_PK3"/>
      <sheetName val="CATU_DAYA_LISTRIK_PLB3"/>
      <sheetName val="PERALATAN_&amp;_KATUP2_PLB3"/>
      <sheetName val="PERALATAN_UTAMA_PLB3"/>
      <sheetName val="PEMIPAAN_PK3"/>
      <sheetName val="PEMIPAAN_PLB3"/>
      <sheetName val="HB_3"/>
      <sheetName val="PileCap_3"/>
      <sheetName val="Blk_B13"/>
      <sheetName val="An_Struktur3"/>
      <sheetName val="Unit_Rate__2_3"/>
      <sheetName val="D2_23"/>
      <sheetName val="An_str3"/>
      <sheetName val="Direct_Cost_Thp_23"/>
      <sheetName val="Tie_Beam3"/>
      <sheetName val="Blk_Lt1-Lt__33"/>
      <sheetName val="GRAND_TOTAL3"/>
      <sheetName val="ASPAL_(14)3"/>
      <sheetName val="DAFTAR_HARGA3"/>
      <sheetName val="basic_price2"/>
      <sheetName val="an__struktur3"/>
      <sheetName val="BQ_STR2"/>
      <sheetName val="PRINT_OUT2"/>
      <sheetName val="_______BoQ________2"/>
      <sheetName val="An-Pre_3"/>
      <sheetName val="struktur_tdk_dipakai3"/>
      <sheetName val="HS_Bhn3"/>
      <sheetName val="TOTAL_Summary3"/>
      <sheetName val="bill_53"/>
      <sheetName val="harga_3"/>
      <sheetName val="UPAH_+_ALAT3"/>
      <sheetName val="ANAL_KOEF3"/>
      <sheetName val="Sumber_Daya3"/>
      <sheetName val="Satuan_Dasar3"/>
      <sheetName val="Rekap_DBAK2"/>
      <sheetName val="ME_UMY2"/>
      <sheetName val="B_-_Norelec2"/>
      <sheetName val="an_mek2"/>
      <sheetName val="Analisa_Upah___Bahan_Plum3"/>
      <sheetName val="main_summary3"/>
      <sheetName val="Daftar_Harga_13"/>
      <sheetName val="Kolom_UT3"/>
      <sheetName val="Analisa_&amp;_Upah2"/>
      <sheetName val="Perm__Test2"/>
      <sheetName val="Analisa_STR3"/>
      <sheetName val="Faktor_Markup3"/>
      <sheetName val="Data_Markup3"/>
      <sheetName val="M_Pekerjaan3"/>
      <sheetName val="M_AR-KUAT2"/>
      <sheetName val="Material_Master2"/>
      <sheetName val="Dftr_Barang3"/>
      <sheetName val="Agregat_Halus_&amp;_Kasar3"/>
      <sheetName val="2_103"/>
      <sheetName val="Ring_Balok2"/>
      <sheetName val="RAB_AR&amp;STR2"/>
      <sheetName val="12__Analisa2"/>
      <sheetName val="Bahan_Upah_Alat2"/>
      <sheetName val="surfacing_&amp;_point___2"/>
      <sheetName val="stone_mas_ARE2"/>
      <sheetName val="D_&amp;_W_sizes2"/>
      <sheetName val="An_H_Sat_Pek_Ut2"/>
      <sheetName val="D_78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banding_hrg2"/>
      <sheetName val="AMD_I2"/>
      <sheetName val="ans_harga2"/>
      <sheetName val="POS_12342"/>
      <sheetName val="Unit_Price2"/>
      <sheetName val="HRG_BHN2"/>
      <sheetName val="Upah_&amp;_Bahan2"/>
      <sheetName val="PRD_01-32"/>
      <sheetName val="Hrg_Sat2"/>
      <sheetName val="D3_12"/>
      <sheetName val="Tie_Beam_GN2"/>
      <sheetName val="Schedule_Rev2"/>
      <sheetName val="Man_Power2"/>
      <sheetName val="HSBU_ANA2"/>
      <sheetName val="ANALISA_PEK_UMUM2"/>
      <sheetName val="analisa_PUBM2"/>
      <sheetName val="VOLUME_BAJA3"/>
      <sheetName val="Bahan_2"/>
      <sheetName val="Master_Edit2"/>
      <sheetName val="Bill_of_Qty_MEP2"/>
      <sheetName val="Daf_12"/>
      <sheetName val="HB_ARSITEKTUR2"/>
      <sheetName val="HB_STRUKTUR2"/>
      <sheetName val="Price_Biaya_Cadangan2"/>
      <sheetName val="BQ_Rekapitulasi__Akhir2"/>
      <sheetName val="RKP_PLUMBING2"/>
      <sheetName val="Prog_korp2"/>
      <sheetName val="An_Ars2"/>
      <sheetName val="anls_space_frame2"/>
      <sheetName val="RAB_12"/>
      <sheetName val="Har_Sat2"/>
      <sheetName val="Bill_No_2_1_2"/>
      <sheetName val="An_Arsitektur2"/>
      <sheetName val="Analisa_BOW_072"/>
      <sheetName val="Kolom_B_3a_&amp;_3b2"/>
      <sheetName val="Rasio_Plat2"/>
      <sheetName val="Keb__besi_&amp;_Beton2"/>
      <sheetName val="Raff_Foundation_Ok2"/>
      <sheetName val="Pile_Cape_Ok2"/>
      <sheetName val="Caping_Beam2"/>
      <sheetName val="DDG__STP2"/>
      <sheetName val="DDG__GWT2"/>
      <sheetName val="Ret__Wall2"/>
      <sheetName val="Balok_Bsm_3B-1B2"/>
      <sheetName val="Balok_GF2"/>
      <sheetName val="Balok_P1-P22"/>
      <sheetName val="Balok_P32"/>
      <sheetName val="Balok_5-6-72"/>
      <sheetName val="Balok_8-9-102"/>
      <sheetName val="Balok_11-12-152"/>
      <sheetName val="Balok_16-17-182"/>
      <sheetName val="Balok_19-20-212"/>
      <sheetName val="Balok_22-23-252"/>
      <sheetName val="Balok_26-27-282"/>
      <sheetName val="Balok_29-30-312"/>
      <sheetName val="Balok_32-33-352"/>
      <sheetName val="Balok_36-37-38-392"/>
      <sheetName val="Balok_Atap2"/>
      <sheetName val="Kolom_B_2a_&amp;_2b2"/>
      <sheetName val="Kolom_B_1a_&amp;_1b2"/>
      <sheetName val="Kolom_GF_A_&amp;_B2"/>
      <sheetName val="Kolom_Mezzanine2"/>
      <sheetName val="Kolom_P1A_&amp;_P1B2"/>
      <sheetName val="Kolom_P2A_&amp;_P2B2"/>
      <sheetName val="Kolom_P32"/>
      <sheetName val="Kolom_5,62"/>
      <sheetName val="Kolom_7,8,9,10,11,12,15,16,172"/>
      <sheetName val="Kolom_18,19,20,21,22,23,252"/>
      <sheetName val="Kolom_26_s_d_33,_35_s_d_atap2"/>
      <sheetName val="SW__12"/>
      <sheetName val="SW__22"/>
      <sheetName val="SW__32"/>
      <sheetName val="SW__42"/>
      <sheetName val="SW__52"/>
      <sheetName val="SW__62"/>
      <sheetName val="SW__72"/>
      <sheetName val="SW__82"/>
      <sheetName val="SW__92"/>
      <sheetName val="Tangga_Utama2"/>
      <sheetName val="Tangga_Unit2"/>
      <sheetName val="Planter_Box2"/>
      <sheetName val="BQ_3_2_STRUKTUR_-BAWAH_2"/>
      <sheetName val="Balok_Ramp2"/>
      <sheetName val="DAFT_ALAT,UPAH_&amp;_MAT2"/>
      <sheetName val="List_Doc2"/>
      <sheetName val="ANALISA_ME2"/>
      <sheetName val="Detail_BUL2"/>
      <sheetName val="2-Genset_print2"/>
      <sheetName val="L__Hr2"/>
      <sheetName val="Metod_TWR2"/>
      <sheetName val="+45,200_&amp;_+45,700_(Salah)2"/>
      <sheetName val="D2_2_12"/>
      <sheetName val="B_2(LANJUTAN)2"/>
      <sheetName val="Cold_Miling2"/>
      <sheetName val="F_ALARM2"/>
      <sheetName val="Daf-1_Persiapan2"/>
      <sheetName val="ALL_SUM2"/>
      <sheetName val="Tubing_&amp;_fitting2"/>
      <sheetName val="Pengalaman_Per2"/>
      <sheetName val="iTEM_hARSAT"/>
      <sheetName val="4_2_1"/>
      <sheetName val="Cash_Flow_bulanan"/>
      <sheetName val="RAB_fisik2"/>
      <sheetName val="List_Plafound_Gypsum"/>
      <sheetName val="List_Plafound_WR"/>
      <sheetName val="Screning_Ac"/>
      <sheetName val="Evaluasi_(_1_)"/>
      <sheetName val="Gal_Jack_Hammer"/>
      <sheetName val="Harsat_Bahan"/>
      <sheetName val="Harsat_Upah"/>
      <sheetName val="Daf-III_1_1__Dinding_PARKIR"/>
      <sheetName val="DAf-III_8__Facade"/>
      <sheetName val="Daf-III_2_2__Pintu_TOWER"/>
      <sheetName val="JUMLAHAN_TOTAL_"/>
      <sheetName val="Daf-III_1_2__Dinding_TOWER"/>
      <sheetName val="Rencana_S_curve"/>
      <sheetName val="Cash_flow_detail_breakdown"/>
      <sheetName val="List_H_Bahan&amp;Upah"/>
      <sheetName val="REKAP_VOLUME1"/>
      <sheetName val="D1__Plint"/>
      <sheetName val="Harga_Bahan"/>
      <sheetName val="HSA_&amp;_PAB"/>
      <sheetName val="Harga_Upah_"/>
      <sheetName val="Eva__Progres"/>
      <sheetName val="DF-7_(2)"/>
      <sheetName val="BILL_4"/>
      <sheetName val="Kell_Plint-TH"/>
      <sheetName val="Kel__Dind-TH"/>
      <sheetName val="EPB_"/>
      <sheetName val="pro_ra_op"/>
      <sheetName val="inves_alat"/>
      <sheetName val="dashboard_VERSI_BATUBARA"/>
      <sheetName val="HSP_swk"/>
      <sheetName val="NP_(2)"/>
      <sheetName val="6PILE__(돌출)"/>
      <sheetName val="Analisa_Tambahan"/>
      <sheetName val="Analisa_PL"/>
      <sheetName val="Surat_Pernyataan"/>
      <sheetName val="Isolasi_Luar_Dalam"/>
      <sheetName val="Isolasi_Luar"/>
      <sheetName val="Harga_Dasar"/>
      <sheetName val="rab_strktr_ars_print"/>
      <sheetName val="AHS_Marka"/>
      <sheetName val="UPH_BHN"/>
      <sheetName val="Unit_Cost"/>
      <sheetName val="ANALISA_(2)"/>
      <sheetName val="RL Biaya"/>
      <sheetName val="FMU"/>
      <sheetName val="DC"/>
      <sheetName val="MT_an"/>
      <sheetName val="HARGA SATUAN ARS"/>
      <sheetName val="Material-mr"/>
      <sheetName val="DAF_2_5"/>
      <sheetName val="Anls Bow"/>
      <sheetName val="Sat Bow"/>
      <sheetName val="An_Konstruksi"/>
      <sheetName val="ANALISA GEDUNG"/>
      <sheetName val="集計表_ﾍﾞｰｽ"/>
      <sheetName val="Analisa Sipil"/>
      <sheetName val="Daftarharga"/>
      <sheetName val="B D_AHS6"/>
      <sheetName val="INPUT HARIAN"/>
      <sheetName val="Cost Summary"/>
      <sheetName val="PP"/>
      <sheetName val="1.Quot-Grissik"/>
      <sheetName val="Detail Piutang"/>
      <sheetName val="KODE REK"/>
      <sheetName val="Tataudara"/>
      <sheetName val="H-Dasar"/>
      <sheetName val="Template"/>
      <sheetName val="DailyWeeklyPlan"/>
      <sheetName val="Analisa Tend (2)"/>
      <sheetName val="4. Kata Pengantar"/>
      <sheetName val="Valuation"/>
      <sheetName val="L.BA blok"/>
      <sheetName val="Laba"/>
      <sheetName val="Inputs"/>
      <sheetName val="REPORT"/>
      <sheetName val="LABEL"/>
      <sheetName val="Sheet15"/>
      <sheetName val="pl"/>
      <sheetName val="A. Asumsi2015"/>
      <sheetName val="AnalisaHS"/>
      <sheetName val="Opening"/>
      <sheetName val="fcsp-w"/>
      <sheetName val="NORMA"/>
      <sheetName val="Olah"/>
      <sheetName val="Plan"/>
      <sheetName val="rekap_A6"/>
      <sheetName val="rekap_b6"/>
      <sheetName val="grand_sum6"/>
      <sheetName val="HARGA_MATERIAL6"/>
      <sheetName val="BQ_ARS5"/>
      <sheetName val="H_Satuan5"/>
      <sheetName val="A-11_Steel_Str5"/>
      <sheetName val="A-03_Pile5"/>
      <sheetName val="RKP_ANL4"/>
      <sheetName val="REKAP_ARSITEKTUR_4"/>
      <sheetName val="ELEMENT_SUM4"/>
      <sheetName val="BQ_(by_owner)4"/>
      <sheetName val="rab_me_(fisik)4"/>
      <sheetName val="rab_me_(by_owner)_4"/>
      <sheetName val="pintu_jendela4"/>
      <sheetName val="Paint_Type_B4"/>
      <sheetName val="9_2~PK4"/>
      <sheetName val="Harga_Satuan4"/>
      <sheetName val="Spec_ME4"/>
      <sheetName val="Rekap_Direct_Cost4"/>
      <sheetName val="Analisa_Tend4"/>
      <sheetName val="01A-_RAB4"/>
      <sheetName val="Pekerjaan_4"/>
      <sheetName val="Analisa_Upah_&amp;_Bahan_Plum4"/>
      <sheetName val="Balok_L_18"/>
      <sheetName val="Daf__No__-_4_24"/>
      <sheetName val="SUM_TIANG_PC4"/>
      <sheetName val="Area_Tabulation14"/>
      <sheetName val="Proj_Data4"/>
      <sheetName val="Currency_Rate4"/>
      <sheetName val="Analisa_24"/>
      <sheetName val="HB_4"/>
      <sheetName val="Weight_Bridge4"/>
      <sheetName val="COST-PERSON-J_O_4"/>
      <sheetName val="Master_1_04"/>
      <sheetName val="Analisa_-Baku4"/>
      <sheetName val="Rekap_Prelim4"/>
      <sheetName val="Balok_L_19"/>
      <sheetName val="data_bahan4"/>
      <sheetName val="Sub_kon4"/>
      <sheetName val="Analisa_Teknik4"/>
      <sheetName val="Material_4"/>
      <sheetName val="Upah_borong4"/>
      <sheetName val="Analisa_alat_berat___4"/>
      <sheetName val="Alat_Berat4"/>
      <sheetName val="Instal_precast4"/>
      <sheetName val="4-Basic_Price4"/>
      <sheetName val="DRAFT_KONSUMEN4"/>
      <sheetName val="An_Struktur4"/>
      <sheetName val="Unit_Rate__2_4"/>
      <sheetName val="CATU_DAYA_LISTRIK_PK4"/>
      <sheetName val="PERALATAN_&amp;_KATUP2_PK4"/>
      <sheetName val="PERALATAN_UTAMA_PK4"/>
      <sheetName val="CATU_DAYA_LISTRIK_PLB4"/>
      <sheetName val="PERALATAN_&amp;_KATUP2_PLB4"/>
      <sheetName val="PERALATAN_UTAMA_PLB4"/>
      <sheetName val="PEMIPAAN_PK4"/>
      <sheetName val="PEMIPAAN_PLB4"/>
      <sheetName val="Tie_Beam4"/>
      <sheetName val="Blk_Lt1-Lt__34"/>
      <sheetName val="D2_24"/>
      <sheetName val="An_str4"/>
      <sheetName val="Direct_Cost_Thp_24"/>
      <sheetName val="GRAND_TOTAL4"/>
      <sheetName val="ASPAL_(14)4"/>
      <sheetName val="DAFTAR_HARGA4"/>
      <sheetName val="PileCap_4"/>
      <sheetName val="Blk_B14"/>
      <sheetName val="basic_price3"/>
      <sheetName val="an__struktur4"/>
      <sheetName val="BQ_STR3"/>
      <sheetName val="PRINT_OUT3"/>
      <sheetName val="_______BoQ________3"/>
      <sheetName val="struktur_tdk_dipakai4"/>
      <sheetName val="HS_Bhn4"/>
      <sheetName val="TOTAL_Summary4"/>
      <sheetName val="bill_54"/>
      <sheetName val="harga_4"/>
      <sheetName val="UPAH_+_ALAT4"/>
      <sheetName val="An-Pre_4"/>
      <sheetName val="Analisa_Upah___Bahan_Plum4"/>
      <sheetName val="Satuan_Dasar4"/>
      <sheetName val="ANAL_KOEF4"/>
      <sheetName val="Sumber_Daya4"/>
      <sheetName val="main_summary4"/>
      <sheetName val="Daftar_Harga_14"/>
      <sheetName val="Kolom_UT4"/>
      <sheetName val="B_-_Norelec3"/>
      <sheetName val="Rekap_DBAK3"/>
      <sheetName val="ME_UMY3"/>
      <sheetName val="Analisa_&amp;_Upah3"/>
      <sheetName val="Perm__Test3"/>
      <sheetName val="Faktor_Markup4"/>
      <sheetName val="Data_Markup4"/>
      <sheetName val="M_Pekerjaan4"/>
      <sheetName val="M_AR-KUAT3"/>
      <sheetName val="Material_Master3"/>
      <sheetName val="2_104"/>
      <sheetName val="Analisa_STR4"/>
      <sheetName val="Ring_Balok3"/>
      <sheetName val="Dftr_Barang4"/>
      <sheetName val="Agregat_Halus_&amp;_Kasar4"/>
      <sheetName val="an_mek3"/>
      <sheetName val="RAB_AR&amp;STR3"/>
      <sheetName val="12__Analisa3"/>
      <sheetName val="D_&amp;_W_sizes3"/>
      <sheetName val="An_H_Sat_Pek_Ut3"/>
      <sheetName val="D_783"/>
      <sheetName val="D_79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HRG_BHN3"/>
      <sheetName val="Bahan_Upah_Alat3"/>
      <sheetName val="banding_hrg3"/>
      <sheetName val="AMD_I3"/>
      <sheetName val="ans_harga3"/>
      <sheetName val="POS_12343"/>
      <sheetName val="Unit_Price3"/>
      <sheetName val="Upah_&amp;_Bahan3"/>
      <sheetName val="PRD_01-33"/>
      <sheetName val="surfacing_&amp;_point___3"/>
      <sheetName val="stone_mas_ARE3"/>
      <sheetName val="Hrg_Sat3"/>
      <sheetName val="D3_13"/>
      <sheetName val="Tie_Beam_GN3"/>
      <sheetName val="Schedule_Rev3"/>
      <sheetName val="Man_Power3"/>
      <sheetName val="HSBU_ANA3"/>
      <sheetName val="ANALISA_PEK_UMUM3"/>
      <sheetName val="analisa_PUBM3"/>
      <sheetName val="VOLUME_BAJA4"/>
      <sheetName val="Bahan_3"/>
      <sheetName val="Master_Edit3"/>
      <sheetName val="Bill_of_Qty_MEP3"/>
      <sheetName val="Daf_13"/>
      <sheetName val="HB_ARSITEKTUR3"/>
      <sheetName val="HB_STRUKTUR3"/>
      <sheetName val="Price_Biaya_Cadangan3"/>
      <sheetName val="BQ_Rekapitulasi__Akhir3"/>
      <sheetName val="RKP_PLUMBING3"/>
      <sheetName val="Prog_korp3"/>
      <sheetName val="An_Ars3"/>
      <sheetName val="anls_space_frame3"/>
      <sheetName val="RAB_13"/>
      <sheetName val="Har_Sat3"/>
      <sheetName val="Bill_No_2_1_3"/>
      <sheetName val="An_Arsitektur3"/>
      <sheetName val="Analisa_BOW_073"/>
      <sheetName val="Kolom_B_3a_&amp;_3b3"/>
      <sheetName val="Rasio_Plat3"/>
      <sheetName val="Keb__besi_&amp;_Beton3"/>
      <sheetName val="Raff_Foundation_Ok3"/>
      <sheetName val="Pile_Cape_Ok3"/>
      <sheetName val="Caping_Beam3"/>
      <sheetName val="DDG__STP3"/>
      <sheetName val="DDG__GWT3"/>
      <sheetName val="Ret__Wall3"/>
      <sheetName val="Balok_Bsm_3B-1B3"/>
      <sheetName val="Balok_GF3"/>
      <sheetName val="Balok_P1-P23"/>
      <sheetName val="Balok_P33"/>
      <sheetName val="Balok_5-6-73"/>
      <sheetName val="Balok_8-9-103"/>
      <sheetName val="Balok_11-12-153"/>
      <sheetName val="Balok_16-17-183"/>
      <sheetName val="Balok_19-20-213"/>
      <sheetName val="Balok_22-23-253"/>
      <sheetName val="Balok_26-27-283"/>
      <sheetName val="Balok_29-30-313"/>
      <sheetName val="Balok_32-33-353"/>
      <sheetName val="Balok_36-37-38-393"/>
      <sheetName val="Balok_Atap3"/>
      <sheetName val="Kolom_B_2a_&amp;_2b3"/>
      <sheetName val="Kolom_B_1a_&amp;_1b3"/>
      <sheetName val="Kolom_GF_A_&amp;_B3"/>
      <sheetName val="Kolom_Mezzanine3"/>
      <sheetName val="Kolom_P1A_&amp;_P1B3"/>
      <sheetName val="Kolom_P2A_&amp;_P2B3"/>
      <sheetName val="Kolom_P33"/>
      <sheetName val="Kolom_5,63"/>
      <sheetName val="Kolom_7,8,9,10,11,12,15,16,173"/>
      <sheetName val="Kolom_18,19,20,21,22,23,253"/>
      <sheetName val="Kolom_26_s_d_33,_35_s_d_atap3"/>
      <sheetName val="SW__13"/>
      <sheetName val="SW__23"/>
      <sheetName val="SW__33"/>
      <sheetName val="SW__43"/>
      <sheetName val="SW__53"/>
      <sheetName val="SW__63"/>
      <sheetName val="SW__73"/>
      <sheetName val="SW__83"/>
      <sheetName val="SW__93"/>
      <sheetName val="Tangga_Utama3"/>
      <sheetName val="Tangga_Unit3"/>
      <sheetName val="Planter_Box3"/>
      <sheetName val="BQ_3_2_STRUKTUR_-BAWAH_3"/>
      <sheetName val="Balok_Ramp3"/>
      <sheetName val="DAFT_ALAT,UPAH_&amp;_MAT3"/>
      <sheetName val="List_Doc3"/>
      <sheetName val="ANALISA_ME3"/>
      <sheetName val="Detail_BUL3"/>
      <sheetName val="2-Genset_print3"/>
      <sheetName val="L__Hr3"/>
      <sheetName val="Metod_TWR3"/>
      <sheetName val="Gal_Jack_Hammer1"/>
      <sheetName val="+45,200_&amp;_+45,700_(Salah)3"/>
      <sheetName val="D2_2_13"/>
      <sheetName val="B_2(LANJUTAN)3"/>
      <sheetName val="Cold_Miling3"/>
      <sheetName val="F_ALARM3"/>
      <sheetName val="Daf-1_Persiapan3"/>
      <sheetName val="ALL_SUM3"/>
      <sheetName val="Pengalaman_Per3"/>
      <sheetName val="Tubing_&amp;_fitting3"/>
      <sheetName val="iTEM_hARSAT1"/>
      <sheetName val="4_2_11"/>
      <sheetName val="Cash_Flow_bulanan1"/>
      <sheetName val="RAB_fisik3"/>
      <sheetName val="List_Plafound_Gypsum1"/>
      <sheetName val="List_Plafound_WR1"/>
      <sheetName val="Screning_Ac1"/>
      <sheetName val="Evaluasi_(_1_)1"/>
      <sheetName val="Harsat_Bahan1"/>
      <sheetName val="Harsat_Upah1"/>
      <sheetName val="Daf-III_1_1__Dinding_PARKIR1"/>
      <sheetName val="DAf-III_8__Facade1"/>
      <sheetName val="Daf-III_2_2__Pintu_TOWER1"/>
      <sheetName val="JUMLAHAN_TOTAL_1"/>
      <sheetName val="Daf-III_1_2__Dinding_TOWER1"/>
      <sheetName val="Rencana_S_curve1"/>
      <sheetName val="Cash_flow_detail_breakdown1"/>
      <sheetName val="List_H_Bahan&amp;Upah1"/>
      <sheetName val="REKAP_VOLUME2"/>
      <sheetName val="D1__Plint1"/>
      <sheetName val="Harga_Bahan1"/>
      <sheetName val="HSA_&amp;_PAB1"/>
      <sheetName val="Harga_Upah_1"/>
      <sheetName val="Eva__Progres1"/>
      <sheetName val="DF-7_(2)1"/>
      <sheetName val="BILL_41"/>
      <sheetName val="Kell_Plint-TH1"/>
      <sheetName val="Kel__Dind-TH1"/>
      <sheetName val="EPB_1"/>
      <sheetName val="HSP_swk1"/>
      <sheetName val="NP_(2)1"/>
      <sheetName val="6PILE__(돌출)1"/>
      <sheetName val="Analisa_PL1"/>
      <sheetName val="pro_ra_op1"/>
      <sheetName val="Analisa_Tambahan1"/>
      <sheetName val="PENGAL_yg_Dilaksanakan"/>
      <sheetName val="Unit_Cost1"/>
      <sheetName val="Harga_Dasar1"/>
      <sheetName val="rab_strktr_ars_print1"/>
      <sheetName val="Piping_Design_Data"/>
      <sheetName val="ANALISA_SNI'07rootsREV"/>
      <sheetName val="AHS_Marka1"/>
      <sheetName val="inves_alat1"/>
      <sheetName val="dashboard_VERSI_BATUBARA1"/>
      <sheetName val="Surat_Pernyataan1"/>
      <sheetName val="Isolasi_Luar_Dalam1"/>
      <sheetName val="Isolasi_Luar1"/>
      <sheetName val="UPH_BHN1"/>
      <sheetName val="ANALISA_(2)1"/>
      <sheetName val="INPUT_AGST"/>
      <sheetName val="KODE_UPAH"/>
      <sheetName val="FORM_3A"/>
      <sheetName val="L-3_DHSD"/>
      <sheetName val="BD_2_1_-_7_1(8)"/>
      <sheetName val="Pek_Luar"/>
      <sheetName val="PERALATAN_UTAMA_AC"/>
      <sheetName val="UNIT_FAN"/>
      <sheetName val="Bill_2_3"/>
      <sheetName val="Bill_2_5B"/>
      <sheetName val="Bill_2_1"/>
      <sheetName val="Fill_this_out_first___"/>
      <sheetName val="REKAP_"/>
      <sheetName val="anl_sa"/>
      <sheetName val="B_as"/>
      <sheetName val="RL_Biaya"/>
      <sheetName val="Gudang_non_AC-AC_Struktur"/>
      <sheetName val="Sat-Bhn&amp;Upah_Paket_04"/>
      <sheetName val="Prod_Alat"/>
      <sheetName val="rekap_A7"/>
      <sheetName val="rekap_b7"/>
      <sheetName val="grand_sum7"/>
      <sheetName val="HARGA_MATERIAL7"/>
      <sheetName val="BQ_ARS6"/>
      <sheetName val="H_Satuan6"/>
      <sheetName val="A-11_Steel_Str6"/>
      <sheetName val="A-03_Pile6"/>
      <sheetName val="Paint_Type_B5"/>
      <sheetName val="Spec_ME5"/>
      <sheetName val="RKP_ANL5"/>
      <sheetName val="REKAP_ARSITEKTUR_5"/>
      <sheetName val="DRAFT_KONSUMEN5"/>
      <sheetName val="Weight_Bridge5"/>
      <sheetName val="9_2~PK5"/>
      <sheetName val="Rekap_Direct_Cost5"/>
      <sheetName val="BQ_(by_owner)5"/>
      <sheetName val="rab_me_(fisik)5"/>
      <sheetName val="rab_me_(by_owner)_5"/>
      <sheetName val="ELEMENT_SUM5"/>
      <sheetName val="Harga_Satuan5"/>
      <sheetName val="pintu_jendela5"/>
      <sheetName val="Balok_L_110"/>
      <sheetName val="01A-_RAB5"/>
      <sheetName val="Analisa_Tend5"/>
      <sheetName val="Analisa_Upah_&amp;_Bahan_Plum5"/>
      <sheetName val="Pekerjaan_5"/>
      <sheetName val="Area_Tabulation15"/>
      <sheetName val="Proj_Data5"/>
      <sheetName val="Daf__No__-_4_25"/>
      <sheetName val="COST-PERSON-J_O_5"/>
      <sheetName val="SUM_TIANG_PC5"/>
      <sheetName val="Currency_Rate5"/>
      <sheetName val="Analisa_25"/>
      <sheetName val="Master_1_05"/>
      <sheetName val="Analisa_-Baku5"/>
      <sheetName val="Rekap_Prelim5"/>
      <sheetName val="Balok_L_111"/>
      <sheetName val="4-Basic_Price5"/>
      <sheetName val="data_bahan5"/>
      <sheetName val="Sub_kon5"/>
      <sheetName val="Analisa_Teknik5"/>
      <sheetName val="Material_5"/>
      <sheetName val="Upah_borong5"/>
      <sheetName val="Analisa_alat_berat___5"/>
      <sheetName val="Alat_Berat5"/>
      <sheetName val="Instal_precast5"/>
      <sheetName val="CATU_DAYA_LISTRIK_PK5"/>
      <sheetName val="PERALATAN_&amp;_KATUP2_PK5"/>
      <sheetName val="PERALATAN_UTAMA_PK5"/>
      <sheetName val="CATU_DAYA_LISTRIK_PLB5"/>
      <sheetName val="PERALATAN_&amp;_KATUP2_PLB5"/>
      <sheetName val="PERALATAN_UTAMA_PLB5"/>
      <sheetName val="PEMIPAAN_PK5"/>
      <sheetName val="PEMIPAAN_PLB5"/>
      <sheetName val="Tie_Beam5"/>
      <sheetName val="Blk_Lt1-Lt__35"/>
      <sheetName val="basic_price4"/>
      <sheetName val="HB_5"/>
      <sheetName val="PileCap_5"/>
      <sheetName val="Blk_B15"/>
      <sheetName val="An_Struktur5"/>
      <sheetName val="Unit_Rate__2_5"/>
      <sheetName val="D2_25"/>
      <sheetName val="An_str5"/>
      <sheetName val="Direct_Cost_Thp_25"/>
      <sheetName val="GRAND_TOTAL5"/>
      <sheetName val="ASPAL_(14)5"/>
      <sheetName val="DAFTAR_HARGA5"/>
      <sheetName val="an__struktur5"/>
      <sheetName val="BQ_STR4"/>
      <sheetName val="Satuan_Dasar5"/>
      <sheetName val="HS_Bhn5"/>
      <sheetName val="TOTAL_Summary5"/>
      <sheetName val="bill_55"/>
      <sheetName val="2_105"/>
      <sheetName val="PRINT_OUT4"/>
      <sheetName val="_______BoQ________4"/>
      <sheetName val="An-Pre_5"/>
      <sheetName val="struktur_tdk_dipakai5"/>
      <sheetName val="harga_5"/>
      <sheetName val="UPAH_+_ALAT5"/>
      <sheetName val="ANAL_KOEF5"/>
      <sheetName val="Sumber_Daya5"/>
      <sheetName val="Rekap_DBAK4"/>
      <sheetName val="ME_UMY4"/>
      <sheetName val="B_-_Norelec4"/>
      <sheetName val="an_mek4"/>
      <sheetName val="Analisa_Upah___Bahan_Plum5"/>
      <sheetName val="main_summary5"/>
      <sheetName val="Daftar_Harga_15"/>
      <sheetName val="Kolom_UT5"/>
      <sheetName val="Analisa_&amp;_Upah4"/>
      <sheetName val="Perm__Test4"/>
      <sheetName val="Faktor_Markup5"/>
      <sheetName val="Data_Markup5"/>
      <sheetName val="M_Pekerjaan5"/>
      <sheetName val="M_AR-KUAT4"/>
      <sheetName val="Material_Master4"/>
      <sheetName val="Analisa_STR5"/>
      <sheetName val="Ring_Balok4"/>
      <sheetName val="Dftr_Barang5"/>
      <sheetName val="Agregat_Halus_&amp;_Kasar5"/>
      <sheetName val="RAB_AR&amp;STR4"/>
      <sheetName val="12__Analisa4"/>
      <sheetName val="D_&amp;_W_sizes4"/>
      <sheetName val="An_H_Sat_Pek_Ut4"/>
      <sheetName val="D_784"/>
      <sheetName val="D_79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ans_harga4"/>
      <sheetName val="banding_hrg4"/>
      <sheetName val="AMD_I4"/>
      <sheetName val="Bahan_Upah_Alat4"/>
      <sheetName val="POS_12344"/>
      <sheetName val="Unit_Price4"/>
      <sheetName val="HRG_BHN4"/>
      <sheetName val="Upah_&amp;_Bahan4"/>
      <sheetName val="PRD_01-34"/>
      <sheetName val="surfacing_&amp;_point___4"/>
      <sheetName val="stone_mas_ARE4"/>
      <sheetName val="Hrg_Sat4"/>
      <sheetName val="D3_14"/>
      <sheetName val="Tie_Beam_GN4"/>
      <sheetName val="Schedule_Rev4"/>
      <sheetName val="Man_Power4"/>
      <sheetName val="HSBU_ANA4"/>
      <sheetName val="ANALISA_PEK_UMUM4"/>
      <sheetName val="analisa_PUBM4"/>
      <sheetName val="VOLUME_BAJA5"/>
      <sheetName val="Bahan_4"/>
      <sheetName val="Master_Edit4"/>
      <sheetName val="Prog_korp4"/>
      <sheetName val="HB_ARSITEKTUR4"/>
      <sheetName val="HB_STRUKTUR4"/>
      <sheetName val="Price_Biaya_Cadangan4"/>
      <sheetName val="BQ_Rekapitulasi__Akhir4"/>
      <sheetName val="Bill_of_Qty_MEP4"/>
      <sheetName val="Daf_14"/>
      <sheetName val="RKP_PLUMBING4"/>
      <sheetName val="An_Ars4"/>
      <sheetName val="anls_space_frame4"/>
      <sheetName val="RAB_14"/>
      <sheetName val="Har_Sat4"/>
      <sheetName val="Bill_No_2_1_4"/>
      <sheetName val="An_Arsitektur4"/>
      <sheetName val="Analisa_BOW_074"/>
      <sheetName val="Kolom_B_3a_&amp;_3b4"/>
      <sheetName val="Rasio_Plat4"/>
      <sheetName val="Keb__besi_&amp;_Beton4"/>
      <sheetName val="Raff_Foundation_Ok4"/>
      <sheetName val="Pile_Cape_Ok4"/>
      <sheetName val="Caping_Beam4"/>
      <sheetName val="DDG__STP4"/>
      <sheetName val="DDG__GWT4"/>
      <sheetName val="Ret__Wall4"/>
      <sheetName val="Balok_Bsm_3B-1B4"/>
      <sheetName val="Balok_GF4"/>
      <sheetName val="Balok_P1-P24"/>
      <sheetName val="Balok_P34"/>
      <sheetName val="Balok_5-6-74"/>
      <sheetName val="Balok_8-9-104"/>
      <sheetName val="Balok_11-12-154"/>
      <sheetName val="Balok_16-17-184"/>
      <sheetName val="Balok_19-20-214"/>
      <sheetName val="Balok_22-23-254"/>
      <sheetName val="Balok_26-27-284"/>
      <sheetName val="Balok_29-30-314"/>
      <sheetName val="Balok_32-33-354"/>
      <sheetName val="Balok_36-37-38-394"/>
      <sheetName val="Balok_Atap4"/>
      <sheetName val="Kolom_B_2a_&amp;_2b4"/>
      <sheetName val="Kolom_B_1a_&amp;_1b4"/>
      <sheetName val="Kolom_GF_A_&amp;_B4"/>
      <sheetName val="Kolom_Mezzanine4"/>
      <sheetName val="Kolom_P1A_&amp;_P1B4"/>
      <sheetName val="Kolom_P2A_&amp;_P2B4"/>
      <sheetName val="Kolom_P34"/>
      <sheetName val="Kolom_5,64"/>
      <sheetName val="Kolom_7,8,9,10,11,12,15,16,174"/>
      <sheetName val="Kolom_18,19,20,21,22,23,254"/>
      <sheetName val="Kolom_26_s_d_33,_35_s_d_atap4"/>
      <sheetName val="SW__14"/>
      <sheetName val="SW__24"/>
      <sheetName val="SW__34"/>
      <sheetName val="SW__44"/>
      <sheetName val="SW__54"/>
      <sheetName val="SW__64"/>
      <sheetName val="SW__74"/>
      <sheetName val="SW__84"/>
      <sheetName val="SW__94"/>
      <sheetName val="Tangga_Utama4"/>
      <sheetName val="Tangga_Unit4"/>
      <sheetName val="Planter_Box4"/>
      <sheetName val="BQ_3_2_STRUKTUR_-BAWAH_4"/>
      <sheetName val="Balok_Ramp4"/>
      <sheetName val="DAFT_ALAT,UPAH_&amp;_MAT4"/>
      <sheetName val="List_Doc4"/>
      <sheetName val="ANALISA_ME4"/>
      <sheetName val="Detail_BUL4"/>
      <sheetName val="2-Genset_print4"/>
      <sheetName val="L__Hr4"/>
      <sheetName val="Metod_TWR4"/>
      <sheetName val="+45,200_&amp;_+45,700_(Salah)4"/>
      <sheetName val="D2_2_14"/>
      <sheetName val="B_2(LANJUTAN)4"/>
      <sheetName val="Cold_Miling4"/>
      <sheetName val="F_ALARM4"/>
      <sheetName val="Daf-1_Persiapan4"/>
      <sheetName val="ALL_SUM4"/>
      <sheetName val="Tubing_&amp;_fitting4"/>
      <sheetName val="Pengalaman_Per4"/>
      <sheetName val="iTEM_hARSAT2"/>
      <sheetName val="4_2_12"/>
      <sheetName val="Cash_Flow_bulanan2"/>
      <sheetName val="RAB_fisik4"/>
      <sheetName val="List_Plafound_Gypsum2"/>
      <sheetName val="List_Plafound_WR2"/>
      <sheetName val="Screning_Ac2"/>
      <sheetName val="Evaluasi_(_1_)2"/>
      <sheetName val="Gal_Jack_Hammer2"/>
      <sheetName val="Harsat_Bahan2"/>
      <sheetName val="Harsat_Upah2"/>
      <sheetName val="Daf-III_1_1__Dinding_PARKIR2"/>
      <sheetName val="DAf-III_8__Facade2"/>
      <sheetName val="Daf-III_2_2__Pintu_TOWER2"/>
      <sheetName val="JUMLAHAN_TOTAL_2"/>
      <sheetName val="Daf-III_1_2__Dinding_TOWER2"/>
      <sheetName val="Rencana_S_curve2"/>
      <sheetName val="Cash_flow_detail_breakdown2"/>
      <sheetName val="List_H_Bahan&amp;Upah2"/>
      <sheetName val="REKAP_VOLUME3"/>
      <sheetName val="D1__Plint2"/>
      <sheetName val="Harga_Bahan2"/>
      <sheetName val="HSA_&amp;_PAB2"/>
      <sheetName val="Harga_Upah_2"/>
      <sheetName val="Eva__Progres2"/>
      <sheetName val="DF-7_(2)2"/>
      <sheetName val="BILL_42"/>
      <sheetName val="Kell_Plint-TH2"/>
      <sheetName val="Kel__Dind-TH2"/>
      <sheetName val="EPB_2"/>
      <sheetName val="HSP_swk2"/>
      <sheetName val="NP_(2)2"/>
      <sheetName val="6PILE__(돌출)2"/>
      <sheetName val="Analisa_Tambahan2"/>
      <sheetName val="Analisa_PL2"/>
      <sheetName val="pro_ra_op2"/>
      <sheetName val="PENGAL_yg_Dilaksanakan1"/>
      <sheetName val="Unit_Cost2"/>
      <sheetName val="Harga_Dasar2"/>
      <sheetName val="rab_strktr_ars_print2"/>
      <sheetName val="Piping_Design_Data1"/>
      <sheetName val="inves_alat2"/>
      <sheetName val="dashboard_VERSI_BATUBARA2"/>
      <sheetName val="Surat_Pernyataan2"/>
      <sheetName val="Isolasi_Luar_Dalam2"/>
      <sheetName val="Isolasi_Luar2"/>
      <sheetName val="UPH_BHN2"/>
      <sheetName val="ANALISA_(2)2"/>
      <sheetName val="AHS_Marka2"/>
      <sheetName val="INPUT_AGST1"/>
      <sheetName val="KODE_UPAH1"/>
      <sheetName val="FORM_3A1"/>
      <sheetName val="L-3_DHSD1"/>
      <sheetName val="BD_2_1_-_7_1(8)1"/>
      <sheetName val="ANALISA_SNI'07rootsREV1"/>
      <sheetName val="RL_Biaya1"/>
      <sheetName val="Price_List1"/>
      <sheetName val="Pek_Luar1"/>
      <sheetName val="PERALATAN_UTAMA_AC1"/>
      <sheetName val="UNIT_FAN1"/>
      <sheetName val="Bill_2_31"/>
      <sheetName val="Bill_2_5B1"/>
      <sheetName val="Bill_2_11"/>
      <sheetName val="Fill_this_out_first___1"/>
      <sheetName val="REKAP_1"/>
      <sheetName val="anl_sa1"/>
      <sheetName val="B_as1"/>
      <sheetName val="Gudang_non_AC-AC_Struktur1"/>
      <sheetName val="Sat-Bhn&amp;Upah_Paket_041"/>
      <sheetName val="Prod_Alat1"/>
      <sheetName val="rekap_A8"/>
      <sheetName val="rekap_b8"/>
      <sheetName val="grand_sum8"/>
      <sheetName val="HARGA_MATERIAL8"/>
      <sheetName val="BQ_ARS7"/>
      <sheetName val="H_Satuan7"/>
      <sheetName val="A-11_Steel_Str7"/>
      <sheetName val="A-03_Pile7"/>
      <sheetName val="RKP_ANL6"/>
      <sheetName val="REKAP_ARSITEKTUR_6"/>
      <sheetName val="ELEMENT_SUM6"/>
      <sheetName val="BQ_(by_owner)6"/>
      <sheetName val="rab_me_(fisik)6"/>
      <sheetName val="rab_me_(by_owner)_6"/>
      <sheetName val="pintu_jendela6"/>
      <sheetName val="Paint_Type_B6"/>
      <sheetName val="9_2~PK6"/>
      <sheetName val="Harga_Satuan6"/>
      <sheetName val="Spec_ME6"/>
      <sheetName val="Rekap_Direct_Cost6"/>
      <sheetName val="Analisa_Tend6"/>
      <sheetName val="01A-_RAB6"/>
      <sheetName val="Pekerjaan_6"/>
      <sheetName val="Analisa_Upah_&amp;_Bahan_Plum6"/>
      <sheetName val="Balok_L_112"/>
      <sheetName val="Daf__No__-_4_26"/>
      <sheetName val="SUM_TIANG_PC6"/>
      <sheetName val="Area_Tabulation16"/>
      <sheetName val="Proj_Data6"/>
      <sheetName val="Currency_Rate6"/>
      <sheetName val="Analisa_26"/>
      <sheetName val="HB_6"/>
      <sheetName val="Weight_Bridge6"/>
      <sheetName val="COST-PERSON-J_O_6"/>
      <sheetName val="Master_1_06"/>
      <sheetName val="Analisa_-Baku6"/>
      <sheetName val="Rekap_Prelim6"/>
      <sheetName val="Balok_L_113"/>
      <sheetName val="data_bahan6"/>
      <sheetName val="Sub_kon6"/>
      <sheetName val="Analisa_Teknik6"/>
      <sheetName val="Material_6"/>
      <sheetName val="Upah_borong6"/>
      <sheetName val="Analisa_alat_berat___6"/>
      <sheetName val="Alat_Berat6"/>
      <sheetName val="Instal_precast6"/>
      <sheetName val="4-Basic_Price6"/>
      <sheetName val="DRAFT_KONSUMEN6"/>
      <sheetName val="An_Struktur6"/>
      <sheetName val="Unit_Rate__2_6"/>
      <sheetName val="CATU_DAYA_LISTRIK_PK6"/>
      <sheetName val="PERALATAN_&amp;_KATUP2_PK6"/>
      <sheetName val="PERALATAN_UTAMA_PK6"/>
      <sheetName val="CATU_DAYA_LISTRIK_PLB6"/>
      <sheetName val="PERALATAN_&amp;_KATUP2_PLB6"/>
      <sheetName val="PERALATAN_UTAMA_PLB6"/>
      <sheetName val="PEMIPAAN_PK6"/>
      <sheetName val="PEMIPAAN_PLB6"/>
      <sheetName val="Tie_Beam6"/>
      <sheetName val="Blk_Lt1-Lt__36"/>
      <sheetName val="D2_26"/>
      <sheetName val="An_str6"/>
      <sheetName val="Direct_Cost_Thp_26"/>
      <sheetName val="GRAND_TOTAL6"/>
      <sheetName val="ASPAL_(14)6"/>
      <sheetName val="DAFTAR_HARGA6"/>
      <sheetName val="PileCap_6"/>
      <sheetName val="Blk_B16"/>
      <sheetName val="basic_price5"/>
      <sheetName val="an__struktur6"/>
      <sheetName val="BQ_STR5"/>
      <sheetName val="PRINT_OUT5"/>
      <sheetName val="_______BoQ________5"/>
      <sheetName val="struktur_tdk_dipakai6"/>
      <sheetName val="HS_Bhn6"/>
      <sheetName val="TOTAL_Summary6"/>
      <sheetName val="bill_56"/>
      <sheetName val="harga_6"/>
      <sheetName val="UPAH_+_ALAT6"/>
      <sheetName val="An-Pre_6"/>
      <sheetName val="Analisa_Upah___Bahan_Plum6"/>
      <sheetName val="Satuan_Dasar6"/>
      <sheetName val="ANAL_KOEF6"/>
      <sheetName val="Sumber_Daya6"/>
      <sheetName val="main_summary6"/>
      <sheetName val="Daftar_Harga_16"/>
      <sheetName val="Kolom_UT6"/>
      <sheetName val="B_-_Norelec5"/>
      <sheetName val="Rekap_DBAK5"/>
      <sheetName val="ME_UMY5"/>
      <sheetName val="Analisa_&amp;_Upah5"/>
      <sheetName val="Perm__Test5"/>
      <sheetName val="Faktor_Markup6"/>
      <sheetName val="Data_Markup6"/>
      <sheetName val="M_Pekerjaan6"/>
      <sheetName val="M_AR-KUAT5"/>
      <sheetName val="Material_Master5"/>
      <sheetName val="2_106"/>
      <sheetName val="Analisa_STR6"/>
      <sheetName val="Ring_Balok5"/>
      <sheetName val="Dftr_Barang6"/>
      <sheetName val="Agregat_Halus_&amp;_Kasar6"/>
      <sheetName val="an_mek5"/>
      <sheetName val="RAB_AR&amp;STR5"/>
      <sheetName val="12__Analisa5"/>
      <sheetName val="D_&amp;_W_sizes5"/>
      <sheetName val="An_H_Sat_Pek_Ut5"/>
      <sheetName val="D_785"/>
      <sheetName val="D_79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HRG_BHN5"/>
      <sheetName val="Bahan_Upah_Alat5"/>
      <sheetName val="banding_hrg5"/>
      <sheetName val="AMD_I5"/>
      <sheetName val="ans_harga5"/>
      <sheetName val="POS_12345"/>
      <sheetName val="Unit_Price5"/>
      <sheetName val="Upah_&amp;_Bahan5"/>
      <sheetName val="PRD_01-35"/>
      <sheetName val="surfacing_&amp;_point___5"/>
      <sheetName val="stone_mas_ARE5"/>
      <sheetName val="Hrg_Sat5"/>
      <sheetName val="D3_15"/>
      <sheetName val="Tie_Beam_GN5"/>
      <sheetName val="Schedule_Rev5"/>
      <sheetName val="Man_Power5"/>
      <sheetName val="HSBU_ANA5"/>
      <sheetName val="ANALISA_PEK_UMUM5"/>
      <sheetName val="analisa_PUBM5"/>
      <sheetName val="VOLUME_BAJA6"/>
      <sheetName val="Bahan_5"/>
      <sheetName val="Master_Edit5"/>
      <sheetName val="Bill_of_Qty_MEP5"/>
      <sheetName val="Daf_15"/>
      <sheetName val="HB_ARSITEKTUR5"/>
      <sheetName val="HB_STRUKTUR5"/>
      <sheetName val="Price_Biaya_Cadangan5"/>
      <sheetName val="BQ_Rekapitulasi__Akhir5"/>
      <sheetName val="RKP_PLUMBING5"/>
      <sheetName val="Prog_korp5"/>
      <sheetName val="An_Ars5"/>
      <sheetName val="anls_space_frame5"/>
      <sheetName val="RAB_15"/>
      <sheetName val="Har_Sat5"/>
      <sheetName val="Bill_No_2_1_5"/>
      <sheetName val="An_Arsitektur5"/>
      <sheetName val="Analisa_BOW_075"/>
      <sheetName val="Kolom_B_3a_&amp;_3b5"/>
      <sheetName val="Rasio_Plat5"/>
      <sheetName val="Keb__besi_&amp;_Beton5"/>
      <sheetName val="Raff_Foundation_Ok5"/>
      <sheetName val="Pile_Cape_Ok5"/>
      <sheetName val="Caping_Beam5"/>
      <sheetName val="DDG__STP5"/>
      <sheetName val="DDG__GWT5"/>
      <sheetName val="Ret__Wall5"/>
      <sheetName val="Balok_Bsm_3B-1B5"/>
      <sheetName val="Balok_GF5"/>
      <sheetName val="Balok_P1-P25"/>
      <sheetName val="Balok_P35"/>
      <sheetName val="Balok_5-6-75"/>
      <sheetName val="Balok_8-9-105"/>
      <sheetName val="Balok_11-12-155"/>
      <sheetName val="Balok_16-17-185"/>
      <sheetName val="Balok_19-20-215"/>
      <sheetName val="Balok_22-23-255"/>
      <sheetName val="Balok_26-27-285"/>
      <sheetName val="Balok_29-30-315"/>
      <sheetName val="Balok_32-33-355"/>
      <sheetName val="Balok_36-37-38-395"/>
      <sheetName val="Balok_Atap5"/>
      <sheetName val="Kolom_B_2a_&amp;_2b5"/>
      <sheetName val="Kolom_B_1a_&amp;_1b5"/>
      <sheetName val="Kolom_GF_A_&amp;_B5"/>
      <sheetName val="Kolom_Mezzanine5"/>
      <sheetName val="Kolom_P1A_&amp;_P1B5"/>
      <sheetName val="Kolom_P2A_&amp;_P2B5"/>
      <sheetName val="Kolom_P35"/>
      <sheetName val="Kolom_5,65"/>
      <sheetName val="Kolom_7,8,9,10,11,12,15,16,175"/>
      <sheetName val="Kolom_18,19,20,21,22,23,255"/>
      <sheetName val="Kolom_26_s_d_33,_35_s_d_atap5"/>
      <sheetName val="SW__15"/>
      <sheetName val="SW__25"/>
      <sheetName val="SW__35"/>
      <sheetName val="SW__45"/>
      <sheetName val="SW__55"/>
      <sheetName val="SW__65"/>
      <sheetName val="SW__75"/>
      <sheetName val="SW__85"/>
      <sheetName val="SW__95"/>
      <sheetName val="Tangga_Utama5"/>
      <sheetName val="Tangga_Unit5"/>
      <sheetName val="Planter_Box5"/>
      <sheetName val="BQ_3_2_STRUKTUR_-BAWAH_5"/>
      <sheetName val="Balok_Ramp5"/>
      <sheetName val="DAFT_ALAT,UPAH_&amp;_MAT5"/>
      <sheetName val="List_Doc5"/>
      <sheetName val="ANALISA_ME5"/>
      <sheetName val="Detail_BUL5"/>
      <sheetName val="2-Genset_print5"/>
      <sheetName val="L__Hr5"/>
      <sheetName val="Metod_TWR5"/>
      <sheetName val="Gal_Jack_Hammer3"/>
      <sheetName val="+45,200_&amp;_+45,700_(Salah)5"/>
      <sheetName val="D2_2_15"/>
      <sheetName val="B_2(LANJUTAN)5"/>
      <sheetName val="Cold_Miling5"/>
      <sheetName val="F_ALARM5"/>
      <sheetName val="Daf-1_Persiapan5"/>
      <sheetName val="ALL_SUM5"/>
      <sheetName val="Pengalaman_Per5"/>
      <sheetName val="Tubing_&amp;_fitting5"/>
      <sheetName val="iTEM_hARSAT3"/>
      <sheetName val="4_2_13"/>
      <sheetName val="Cash_Flow_bulanan3"/>
      <sheetName val="RAB_fisik5"/>
      <sheetName val="List_Plafound_Gypsum3"/>
      <sheetName val="List_Plafound_WR3"/>
      <sheetName val="Screning_Ac3"/>
      <sheetName val="Evaluasi_(_1_)3"/>
      <sheetName val="Harsat_Bahan3"/>
      <sheetName val="Harsat_Upah3"/>
      <sheetName val="Daf-III_1_1__Dinding_PARKIR3"/>
      <sheetName val="DAf-III_8__Facade3"/>
      <sheetName val="Daf-III_2_2__Pintu_TOWER3"/>
      <sheetName val="JUMLAHAN_TOTAL_3"/>
      <sheetName val="Daf-III_1_2__Dinding_TOWER3"/>
      <sheetName val="Rencana_S_curve3"/>
      <sheetName val="Cash_flow_detail_breakdown3"/>
      <sheetName val="List_H_Bahan&amp;Upah3"/>
      <sheetName val="REKAP_VOLUME4"/>
      <sheetName val="D1__Plint3"/>
      <sheetName val="Harga_Bahan3"/>
      <sheetName val="HSA_&amp;_PAB3"/>
      <sheetName val="Harga_Upah_3"/>
      <sheetName val="Eva__Progres3"/>
      <sheetName val="DF-7_(2)3"/>
      <sheetName val="BILL_43"/>
      <sheetName val="Kell_Plint-TH3"/>
      <sheetName val="Kel__Dind-TH3"/>
      <sheetName val="EPB_3"/>
      <sheetName val="HSP_swk3"/>
      <sheetName val="NP_(2)3"/>
      <sheetName val="6PILE__(돌출)3"/>
      <sheetName val="Analisa_PL3"/>
      <sheetName val="pro_ra_op3"/>
      <sheetName val="Analisa_Tambahan3"/>
      <sheetName val="PENGAL_yg_Dilaksanakan2"/>
      <sheetName val="Unit_Cost3"/>
      <sheetName val="Harga_Dasar3"/>
      <sheetName val="rab_strktr_ars_print3"/>
      <sheetName val="Piping_Design_Data2"/>
      <sheetName val="ANALISA_SNI'07rootsREV2"/>
      <sheetName val="AHS_Marka3"/>
      <sheetName val="inves_alat3"/>
      <sheetName val="dashboard_VERSI_BATUBARA3"/>
      <sheetName val="Surat_Pernyataan3"/>
      <sheetName val="Isolasi_Luar_Dalam3"/>
      <sheetName val="Isolasi_Luar3"/>
      <sheetName val="UPH_BHN3"/>
      <sheetName val="ANALISA_(2)3"/>
      <sheetName val="INPUT_AGST2"/>
      <sheetName val="KODE_UPAH2"/>
      <sheetName val="FORM_3A2"/>
      <sheetName val="L-3_DHSD2"/>
      <sheetName val="BD_2_1_-_7_1(8)2"/>
      <sheetName val="Price_List2"/>
      <sheetName val="Pek_Luar2"/>
      <sheetName val="PERALATAN_UTAMA_AC2"/>
      <sheetName val="UNIT_FAN2"/>
      <sheetName val="Bill_2_32"/>
      <sheetName val="Bill_2_5B2"/>
      <sheetName val="Bill_2_12"/>
      <sheetName val="Fill_this_out_first___2"/>
      <sheetName val="REKAP_2"/>
      <sheetName val="anl_sa2"/>
      <sheetName val="B_as2"/>
      <sheetName val="RL_Biaya2"/>
      <sheetName val="Gudang_non_AC-AC_Struktur2"/>
      <sheetName val="Sat-Bhn&amp;Upah_Paket_042"/>
      <sheetName val="Prod_Alat2"/>
      <sheetName val="DAFTAR 7"/>
      <sheetName val="DAFTAR_8"/>
      <sheetName val="Balok"/>
      <sheetName val="PC"/>
      <sheetName val="ANLS-PJ"/>
      <sheetName val="UP SNI"/>
      <sheetName val="Std-Prod KS"/>
      <sheetName val="rINCIAN"/>
      <sheetName val="ana_san"/>
      <sheetName val="Sub Penjumlahan"/>
      <sheetName val="EXPL-ADDS"/>
      <sheetName val="a.h ars"/>
      <sheetName val="CF Rincian"/>
      <sheetName val="10 yr val"/>
      <sheetName val="FORM-X-1"/>
      <sheetName val="TANAH"/>
      <sheetName val="Mobil"/>
      <sheetName val="Foto"/>
      <sheetName val="PDG"/>
      <sheetName val="Analisa Ruko"/>
      <sheetName val="TAMBAHAN"/>
      <sheetName val="Mesin"/>
      <sheetName val="Permanent info"/>
      <sheetName val="Market Positioning"/>
      <sheetName val="Biaya"/>
      <sheetName val="As"/>
      <sheetName val="DATA_BASE1"/>
      <sheetName val="ADD"/>
      <sheetName val="LAMP_PERUBAHAN"/>
      <sheetName val="BHN-UPH-ALT"/>
      <sheetName val="Basic Data"/>
      <sheetName val="DEKAN"/>
      <sheetName val="japanese"/>
      <sheetName val="SAT-BHN"/>
      <sheetName val="hrg-sat.pek"/>
      <sheetName val="#REF"/>
      <sheetName val="EXF"/>
      <sheetName val="H-BHN"/>
      <sheetName val="A-BANTU"/>
      <sheetName val="pintu"/>
      <sheetName val="NAMES"/>
      <sheetName val="Kategori"/>
      <sheetName val="Fill this out first..."/>
      <sheetName val="Unit Rate"/>
      <sheetName val="rab-SAPHIR"/>
      <sheetName val="Upah+Bhn"/>
      <sheetName val="LRKOMP_juni"/>
      <sheetName val="indirect"/>
      <sheetName val="PEKERJA"/>
      <sheetName val="bahan_Upah"/>
      <sheetName val="Bill 2"/>
      <sheetName val="Basic P"/>
      <sheetName val="UPAH &amp; BHN ARS"/>
      <sheetName val="AHS ARS"/>
      <sheetName val="_____"/>
      <sheetName val="dasar"/>
      <sheetName val="ANALISA HARGA SATUAN"/>
      <sheetName val="REKAP_BACKUP_MC_4"/>
      <sheetName val="REKAP_BACKUP_MC3"/>
      <sheetName val="7_공정표"/>
      <sheetName val="AnalisaSIPIL_RIIL"/>
      <sheetName val="Analisa_SNI_STANDART_"/>
      <sheetName val="Sum_EL"/>
      <sheetName val="A__Asumsi2015"/>
      <sheetName val="Grand_summary"/>
      <sheetName val="A-11_Steel_Str_(2)"/>
      <sheetName val="GRAND_REKAP"/>
      <sheetName val="Harga_Bahan_&amp;_Upah_"/>
      <sheetName val="Harga_Bahan_&amp;_Upah"/>
      <sheetName val="3-DIV2"/>
      <sheetName val="Exch_rate"/>
      <sheetName val="Summary_"/>
      <sheetName val="Analisa_Tend_(2)"/>
      <sheetName val="Harsat_Pekerjaan"/>
      <sheetName val="Pile_Cap"/>
      <sheetName val="TAMBAHAN_PANCANG"/>
      <sheetName val="REKAP_BESI_BATANG"/>
      <sheetName val="Rincian_Bunga_Bank"/>
      <sheetName val="Sat_Upah"/>
      <sheetName val="ANalisa_"/>
      <sheetName val="AnalisaSIPIL_RIIL_RAP"/>
      <sheetName val="SATUAN_"/>
      <sheetName val="Alat_PL"/>
      <sheetName val="Std-Prod_KS"/>
      <sheetName val="UP_SNI"/>
      <sheetName val="HARGA_SATUAN_ARS"/>
      <sheetName val="Analisa_Sipil"/>
      <sheetName val="B_D_AHS6"/>
      <sheetName val="INPUT_HARIAN"/>
      <sheetName val="REKAP_ANALISA"/>
      <sheetName val="ANALISA_SNI'08(ubh_bgsting)"/>
      <sheetName val="GD 14"/>
      <sheetName val="3-div1"/>
      <sheetName val="F.1 1.G.ST.1A"/>
      <sheetName val="List Plant"/>
      <sheetName val="2003-2004"/>
      <sheetName val="ANGGARAN"/>
      <sheetName val="RAW MATERIALS "/>
      <sheetName val="JSiar"/>
      <sheetName val="ARP 10 2 BUL"/>
      <sheetName val="CRITERIA1"/>
      <sheetName val="Grand Sum BT"/>
      <sheetName val="Sumda1"/>
      <sheetName val="AKUN"/>
      <sheetName val="TOWN"/>
      <sheetName val="Nc-0698"/>
      <sheetName val="SAA"/>
      <sheetName val="frek 3.3"/>
      <sheetName val="cal2"/>
      <sheetName val="PT.GENTA"/>
      <sheetName val="rincian A"/>
      <sheetName val="Surat"/>
      <sheetName val="HD"/>
      <sheetName val="Propose Range"/>
      <sheetName val="TS (A3)"/>
      <sheetName val="Potongan RET"/>
      <sheetName val="BPM"/>
      <sheetName val="jml_pekerja"/>
      <sheetName val="harsat_sdy"/>
      <sheetName val="URUTAN_BUKA"/>
      <sheetName val="BL_(1)"/>
      <sheetName val="Unit_Costs"/>
      <sheetName val="4__Kata_Pengantar"/>
      <sheetName val="L_BA_blok"/>
      <sheetName val="Daf_Besi"/>
      <sheetName val="Schedule_11a"/>
      <sheetName val="Septick_tank"/>
      <sheetName val="H_Upah"/>
      <sheetName val="Harga_Sat_APP"/>
      <sheetName val="Nur_Rachmat"/>
      <sheetName val="Nur_Rachmat_(3)"/>
      <sheetName val="BA_Potong_(7)"/>
      <sheetName val="BSA_(10)"/>
      <sheetName val="Rek_An"/>
      <sheetName val="River_Protect"/>
      <sheetName val="Week9-Feb____"/>
      <sheetName val="Rek_Cianten3"/>
      <sheetName val="RAB_(OK)"/>
      <sheetName val="B___Norelec"/>
      <sheetName val="Standby_Alat"/>
      <sheetName val="PRD_01-9"/>
      <sheetName val="PRD_01-11"/>
      <sheetName val="PRD_01-5"/>
      <sheetName val="PRD_01-6"/>
      <sheetName val="PRD_01-8"/>
      <sheetName val="PRD_01-7"/>
      <sheetName val="B_ARC"/>
      <sheetName val="1_Quot-Grissik"/>
      <sheetName val="Detail_Piutang"/>
      <sheetName val="KODE_REK"/>
      <sheetName val="Data_PJ"/>
      <sheetName val="LINK-MAST__BASIC_PRICE"/>
      <sheetName val="DATA_PROYEK"/>
      <sheetName val="HO_Status"/>
      <sheetName val="II_3_HSD"/>
      <sheetName val="Input_Data1"/>
      <sheetName val="DIV_3"/>
      <sheetName val="DIV_9"/>
      <sheetName val="div_7"/>
      <sheetName val="RPP01_3"/>
      <sheetName val="DATA_OP"/>
      <sheetName val="Pintu_Jendela_per_lantai_"/>
      <sheetName val="Form_AHS"/>
      <sheetName val="Prod 02 "/>
      <sheetName val="Cco (2)"/>
      <sheetName val="PO-2"/>
      <sheetName val="SC-FIN"/>
      <sheetName val="Spek Kusen"/>
      <sheetName val="Kusen"/>
      <sheetName val="AN-Prelim"/>
      <sheetName val="AN-M&amp;E"/>
      <sheetName val="BD"/>
      <sheetName val="Gross Area"/>
      <sheetName val="Vol-M&amp;E"/>
      <sheetName val="T-Sch"/>
      <sheetName val="Remark"/>
      <sheetName val="RUKAN"/>
      <sheetName val="BoQ C4"/>
      <sheetName val="PPC"/>
      <sheetName val="UMUM"/>
      <sheetName val="Spek_Kusen1"/>
      <sheetName val="Gross_Area1"/>
      <sheetName val="Spek_Kusen"/>
      <sheetName val="Gross_Area"/>
      <sheetName val="Koef"/>
      <sheetName val="Kuantitas &amp; Harga"/>
      <sheetName val="STR"/>
      <sheetName val="kode rekening"/>
      <sheetName val="HS_TRG"/>
      <sheetName val="BoQ_C4"/>
      <sheetName val="TS add-01"/>
      <sheetName val="dongia (2)"/>
      <sheetName val="LKVL-CK-HT-GD1"/>
      <sheetName val="giathanh1"/>
      <sheetName val="Ahs.2"/>
      <sheetName val="Ahs.1"/>
      <sheetName val="Compare"/>
      <sheetName val="Peralatan"/>
      <sheetName val="ah sanitary"/>
      <sheetName val="BasicPrice"/>
      <sheetName val="BOQ Permata Senayan 09 Juni 200"/>
      <sheetName val="HSD Alat"/>
      <sheetName val="HSD Bahan"/>
      <sheetName val="REK"/>
      <sheetName val="HSD Upah"/>
      <sheetName val="Rekapitulasi Harga Satuan"/>
      <sheetName val="Daftar Harga Material"/>
      <sheetName val="BQ &amp; Harga"/>
      <sheetName val="major tems"/>
      <sheetName val="BAG-2"/>
      <sheetName val="BQ-Tenis"/>
      <sheetName val="BOQ_Aula"/>
      <sheetName val="I_KAMAR"/>
      <sheetName val="Memb Schd"/>
      <sheetName val="L1"/>
      <sheetName val="CBD"/>
      <sheetName val="REF.ONLY"/>
      <sheetName val="Memb_Schd"/>
      <sheetName val="REF_ONLY"/>
      <sheetName val="Jembatan I"/>
      <sheetName val="Personnel"/>
      <sheetName val="jobhist"/>
      <sheetName val="SAT UPAH RAPI"/>
      <sheetName val="Kolam"/>
      <sheetName val="sub_total_bag_7"/>
      <sheetName val="Bide-bq-int"/>
      <sheetName val="KODE"/>
      <sheetName val="B___Norelec1"/>
      <sheetName val="BoQ_C41"/>
      <sheetName val="kode_rekening"/>
      <sheetName val="DAF-7"/>
      <sheetName val="divII"/>
      <sheetName val="BAG-III"/>
      <sheetName val="SUB-KON"/>
      <sheetName val="STAF"/>
      <sheetName val="Metode"/>
      <sheetName val="hrg-dsr"/>
      <sheetName val="Urai _Resap pengikat"/>
      <sheetName val="A1"/>
      <sheetName val="Kuantitas"/>
      <sheetName val="BO alat"/>
      <sheetName val="Q'ty"/>
      <sheetName val="railing"/>
      <sheetName val="arab"/>
      <sheetName val="Analisa Quarry"/>
      <sheetName val="Informasi"/>
      <sheetName val="06b"/>
      <sheetName val="SUMBER"/>
      <sheetName val="RBP2"/>
      <sheetName val="bank"/>
      <sheetName val="BL"/>
      <sheetName val="BTL"/>
      <sheetName val="gaji"/>
      <sheetName val="ANALISA-HST"/>
      <sheetName val="Daftar Sewa"/>
      <sheetName val="Peralatan (2)"/>
      <sheetName val="Analisa Alat"/>
      <sheetName val="10"/>
      <sheetName val="URAIAN "/>
      <sheetName val="LS-Rutin"/>
      <sheetName val="harsat_str"/>
      <sheetName val="dasboard"/>
      <sheetName val="DHS"/>
      <sheetName val="info"/>
      <sheetName val="an-aspal"/>
      <sheetName val="mob"/>
      <sheetName val="an_alat"/>
      <sheetName val="BAG_III"/>
      <sheetName val="PT."/>
      <sheetName val="Huruf"/>
      <sheetName val="BOQ-Indonesia"/>
      <sheetName val="koef-beton"/>
      <sheetName val="GASATAGG.XLS"/>
      <sheetName val="HSUMUM.XLS"/>
      <sheetName val="HSDRAIN.XLS"/>
      <sheetName val="HSTANAH"/>
      <sheetName val="HSBASE"/>
      <sheetName val="HSASPAL"/>
      <sheetName val="HSBETON"/>
      <sheetName val="HSSTRUK"/>
      <sheetName val="HSMISC.XLS"/>
      <sheetName val="MK"/>
      <sheetName val="DIV.8"/>
      <sheetName val="AN-RC"/>
      <sheetName val="Daf.Harga-Upah"/>
      <sheetName val="PRD01-5"/>
      <sheetName val="INF"/>
      <sheetName val="Sat Bah &amp; Up"/>
      <sheetName val="Sat Bah _ Up"/>
      <sheetName val="Har-mat"/>
      <sheetName val="Har_mat"/>
      <sheetName val="ana_str"/>
      <sheetName val="KoefExc_Dump_Vibro"/>
      <sheetName val="BAG_2"/>
      <sheetName val="PANEL"/>
      <sheetName val="Spek_Kusen2"/>
      <sheetName val="Gross_Area2"/>
      <sheetName val="Kuantitas_&amp;_Harga"/>
      <sheetName val="HSD_Alat"/>
      <sheetName val="HSD_Bahan"/>
      <sheetName val="HSD_Upah"/>
      <sheetName val="BOQ_Permata_Senayan_09_Juni_200"/>
      <sheetName val="Rekapitulasi_Harga_Satuan"/>
      <sheetName val="Daftar_Harga_Material"/>
      <sheetName val="Ahs_2"/>
      <sheetName val="Ahs_1"/>
      <sheetName val="BQ_&amp;_Harga"/>
      <sheetName val="major_tems"/>
      <sheetName val="Jembatan_I"/>
      <sheetName val="SAT_UPAH_RAPI"/>
      <sheetName val="Analisa_Harga_Satuan"/>
      <sheetName val="Spek_Kusen3"/>
      <sheetName val="Gross_Area3"/>
      <sheetName val="BoQ_C42"/>
      <sheetName val="B___Norelec2"/>
      <sheetName val="Kuantitas_&amp;_Harga1"/>
      <sheetName val="kode_rekening1"/>
      <sheetName val="HSD_Alat1"/>
      <sheetName val="HSD_Bahan1"/>
      <sheetName val="HSD_Upah1"/>
      <sheetName val="BOQ_Permata_Senayan_09_Juni_201"/>
      <sheetName val="Rekapitulasi_Harga_Satuan1"/>
      <sheetName val="Daftar_Harga_Material1"/>
      <sheetName val="Ahs_21"/>
      <sheetName val="Ahs_11"/>
      <sheetName val="BQ_&amp;_Harga1"/>
      <sheetName val="major_tems1"/>
      <sheetName val="Analisa_Harga_Satuan1"/>
      <sheetName val="Jembatan_I1"/>
      <sheetName val="SAT_UPAH_RAPI1"/>
      <sheetName val="D7(1)"/>
      <sheetName val="Up &amp; bhn"/>
      <sheetName val="hst  LAMP_1"/>
      <sheetName val="304-06"/>
      <sheetName val="NP 7"/>
      <sheetName val="BBM-03"/>
      <sheetName val="StanE"/>
      <sheetName val="Antek"/>
      <sheetName val="analisa ARS"/>
      <sheetName val="Unit-P"/>
      <sheetName val="Dash"/>
      <sheetName val="BoQ-Gen"/>
      <sheetName val="BREAKSCD"/>
      <sheetName val="Own"/>
      <sheetName val="HARGA ALAT"/>
      <sheetName val="KUANT &amp; HRG"/>
      <sheetName val="DIV-8"/>
      <sheetName val="satuan_pek_ars"/>
      <sheetName val="hardas"/>
      <sheetName val="BHN.DSR"/>
      <sheetName val="Sheet3"/>
      <sheetName val="TSS"/>
      <sheetName val="CPar"/>
      <sheetName val="H_Dasr link"/>
      <sheetName val="REKAP (2)"/>
      <sheetName val="BoQ_C43"/>
      <sheetName val="B___Norelec3"/>
      <sheetName val="kode_rekening2"/>
      <sheetName val="Urai__Resap_pengikat1"/>
      <sheetName val="BO_alat1"/>
      <sheetName val="Analisa_Quarry1"/>
      <sheetName val="TS_add-011"/>
      <sheetName val="HARGA_ALAT1"/>
      <sheetName val="dongia_(2)1"/>
      <sheetName val="Memb_Schd1"/>
      <sheetName val="DIV_31"/>
      <sheetName val="DIV_81"/>
      <sheetName val="URAIAN_1"/>
      <sheetName val="NP_71"/>
      <sheetName val="Urai__Resap_pengikat"/>
      <sheetName val="BO_alat"/>
      <sheetName val="Analisa_Quarry"/>
      <sheetName val="TS_add-01"/>
      <sheetName val="HARGA_ALAT"/>
      <sheetName val="NP_7"/>
      <sheetName val="dongia_(2)"/>
      <sheetName val="DIV_8"/>
      <sheetName val="URAIAN_"/>
      <sheetName val="Spek_Kusen4"/>
      <sheetName val="Gross_Area4"/>
      <sheetName val="BoQ_C44"/>
      <sheetName val="B___Norelec4"/>
      <sheetName val="Kuantitas_&amp;_Harga2"/>
      <sheetName val="kode_rekening3"/>
      <sheetName val="BOQ_Permata_Senayan_09_Juni_202"/>
      <sheetName val="HSD_Alat2"/>
      <sheetName val="HSD_Bahan2"/>
      <sheetName val="HSD_Upah2"/>
      <sheetName val="Rekapitulasi_Harga_Satuan2"/>
      <sheetName val="Daftar_Harga_Material2"/>
      <sheetName val="Ahs_22"/>
      <sheetName val="Ahs_12"/>
      <sheetName val="Jembatan_I2"/>
      <sheetName val="BQ_&amp;_Harga2"/>
      <sheetName val="major_tems2"/>
      <sheetName val="Urai__Resap_pengikat2"/>
      <sheetName val="BO_alat2"/>
      <sheetName val="Analisa_Harga_Satuan2"/>
      <sheetName val="Analisa_Quarry2"/>
      <sheetName val="SAT_UPAH_RAPI2"/>
      <sheetName val="TS_add-012"/>
      <sheetName val="HARGA_ALAT2"/>
      <sheetName val="dongia_(2)2"/>
      <sheetName val="Memb_Schd2"/>
      <sheetName val="DIV_32"/>
      <sheetName val="DIV_82"/>
      <sheetName val="URAIAN_2"/>
      <sheetName val="NP_72"/>
      <sheetName val="Spek_Kusen5"/>
      <sheetName val="Gross_Area5"/>
      <sheetName val="BoQ_C45"/>
      <sheetName val="B___Norelec5"/>
      <sheetName val="Kuantitas_&amp;_Harga3"/>
      <sheetName val="kode_rekening4"/>
      <sheetName val="BOQ_Permata_Senayan_09_Juni_203"/>
      <sheetName val="HSD_Alat3"/>
      <sheetName val="HSD_Bahan3"/>
      <sheetName val="HSD_Upah3"/>
      <sheetName val="Rekapitulasi_Harga_Satuan3"/>
      <sheetName val="Daftar_Harga_Material3"/>
      <sheetName val="Ahs_23"/>
      <sheetName val="Ahs_13"/>
      <sheetName val="Jembatan_I3"/>
      <sheetName val="BQ_&amp;_Harga3"/>
      <sheetName val="major_tems3"/>
      <sheetName val="Urai__Resap_pengikat3"/>
      <sheetName val="BO_alat3"/>
      <sheetName val="Analisa_Harga_Satuan3"/>
      <sheetName val="Analisa_Quarry3"/>
      <sheetName val="SAT_UPAH_RAPI3"/>
      <sheetName val="TS_add-013"/>
      <sheetName val="HARGA_ALAT3"/>
      <sheetName val="NP_73"/>
      <sheetName val="dongia_(2)3"/>
      <sheetName val="Memb_Schd3"/>
      <sheetName val="Fill_this_out_first___3"/>
      <sheetName val="DIV_33"/>
      <sheetName val="DIV_83"/>
      <sheetName val="URAIAN_3"/>
      <sheetName val="D-3 (M)"/>
      <sheetName val="D-7 (M)"/>
      <sheetName val="7.PEK-STRUKTUR"/>
      <sheetName val="Rp"/>
      <sheetName val="Bill.2. PL - SUPPLY A"/>
      <sheetName val="BRD"/>
      <sheetName val="DAFMAT"/>
      <sheetName val="1.Unit Price"/>
      <sheetName val="7. Comparison of Asphalt etc"/>
      <sheetName val="INPUT 3"/>
      <sheetName val="INPUT 2"/>
      <sheetName val="BQ_E20_02_Rp_"/>
      <sheetName val="prog-mgu"/>
      <sheetName val="KODE BAHAN"/>
      <sheetName val="Peralatan Utama"/>
      <sheetName val="DCF"/>
      <sheetName val="REKAP PER BUILDING"/>
      <sheetName val="ah_sanitary2"/>
      <sheetName val="ah_sanitary"/>
      <sheetName val="ah_sanitary1"/>
      <sheetName val="NP (3)"/>
      <sheetName val="Additional"/>
      <sheetName val="Tableau"/>
      <sheetName val="Coef et données"/>
      <sheetName val="Analisa RAP"/>
      <sheetName val="Bahan B"/>
      <sheetName val="Sub"/>
      <sheetName val="Telusur"/>
      <sheetName val="Upah B"/>
      <sheetName val="Analisa RAB"/>
      <sheetName val="Schedulle"/>
      <sheetName val="SAT-UP"/>
      <sheetName val="RAB J18 "/>
      <sheetName val="BOQ2"/>
      <sheetName val="BOQ1"/>
      <sheetName val="Rekapitulasi Revisi (2)"/>
      <sheetName val="Gal.biasa 2"/>
      <sheetName val="Gal.Cadas muda"/>
      <sheetName val="Gal.Batu"/>
      <sheetName val="Galian Tnh biasa (2)"/>
      <sheetName val="Pasangan Mortar"/>
      <sheetName val="Galian Saluran"/>
      <sheetName val="bAHU JLN"/>
      <sheetName val="baja tulangan (2)"/>
      <sheetName val="baja tulangan"/>
      <sheetName val="Pas. Bt (A) (2)"/>
      <sheetName val="Pas. Bt (B)"/>
      <sheetName val="Timbunan Pilihan"/>
      <sheetName val="Pas. Bt (C)"/>
      <sheetName val="Gamb. Deuker (2)"/>
      <sheetName val="Pas. Bt (A)"/>
      <sheetName val="Pas. Bt (Deker)"/>
      <sheetName val="Pas. Bt (d)"/>
      <sheetName val="Pas. Bt"/>
      <sheetName val="Lap. Urug Biasa (2)"/>
      <sheetName val="Lap. Urug Biasa"/>
      <sheetName val="Prime Coat"/>
      <sheetName val="Aspal Base"/>
      <sheetName val="Lap. Agregat B"/>
      <sheetName val="Lap. Agregat A"/>
      <sheetName val="chitimc"/>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kerjaan Utama"/>
      <sheetName val="Rekap Biaya"/>
      <sheetName val="Du_lieu"/>
      <sheetName val="KH-Q1,Q2,01"/>
      <sheetName val="salary"/>
      <sheetName val="8LT 12"/>
      <sheetName val="DATA WP"/>
      <sheetName val="ans"/>
      <sheetName val="BOQ_PAKET-1"/>
      <sheetName val="REKAP_PAKEI-1"/>
      <sheetName val="kont anak1"/>
      <sheetName val="Hitungan"/>
      <sheetName val="5-Peralatan"/>
      <sheetName val="sub-total.bag-7"/>
      <sheetName val="L-TIGA"/>
      <sheetName val="arp-3a"/>
      <sheetName val="ARP-10"/>
      <sheetName val="pipcompr"/>
      <sheetName val="sat-har"/>
      <sheetName val="Harga uPAH"/>
      <sheetName val="TRAFFIC"/>
      <sheetName val="001"/>
      <sheetName val="HU P BARU"/>
      <sheetName val="HU P LAMA"/>
      <sheetName val="basic wages"/>
      <sheetName val="RAB Temiling "/>
      <sheetName val="CODE"/>
      <sheetName val="konci"/>
      <sheetName val="1"/>
      <sheetName val="input data umum"/>
      <sheetName val="telp"/>
      <sheetName val="029Cikeas00"/>
      <sheetName val="412src2"/>
      <sheetName val="412"/>
      <sheetName val="SELISIHKURSSOURCE"/>
      <sheetName val="Rupiah"/>
      <sheetName val="ANALISA-SNI"/>
      <sheetName val="pt-perso"/>
      <sheetName val="ABSEN"/>
      <sheetName val="UPAH_B_KAS"/>
      <sheetName val="UPAH_B_KAS _2_"/>
      <sheetName val="T_TANGAN"/>
      <sheetName val="Uraian Upah"/>
      <sheetName val="GP-WB"/>
      <sheetName val="JUNI"/>
      <sheetName val="rumus"/>
      <sheetName val="Analisa Harga Sat"/>
      <sheetName val="TS"/>
      <sheetName val="hasat"/>
      <sheetName val="KEB-MAT"/>
      <sheetName val="Kinerja Proyek"/>
      <sheetName val="TAGIHAN"/>
      <sheetName val="Analysis"/>
      <sheetName val="."/>
      <sheetName val="PV"/>
      <sheetName val="LPP DSU-2"/>
      <sheetName val="Grading Tahap 1"/>
      <sheetName val="Div3"/>
      <sheetName val="Bill of Qty"/>
      <sheetName val="PIPA PVC DAN ACC"/>
      <sheetName val="DHSD"/>
      <sheetName val="BajaTul"/>
      <sheetName val="Tabel Besi"/>
      <sheetName val="Uph&amp; Bhn"/>
      <sheetName val="an.mek"/>
      <sheetName val="upah bahan"/>
      <sheetName val="rekap_A9"/>
      <sheetName val="rekap_b9"/>
      <sheetName val="grand_sum9"/>
      <sheetName val="HARGA_MATERIAL9"/>
      <sheetName val="BQ_ARS8"/>
      <sheetName val="H_Satuan8"/>
      <sheetName val="A-11_Steel_Str8"/>
      <sheetName val="A-03_Pile8"/>
      <sheetName val="RKP_ANL7"/>
      <sheetName val="9_2~PK7"/>
      <sheetName val="REKAP_ARSITEKTUR_7"/>
      <sheetName val="ELEMENT_SUM7"/>
      <sheetName val="Paint_Type_B7"/>
      <sheetName val="Spec_ME7"/>
      <sheetName val="BQ_(by_owner)7"/>
      <sheetName val="rab_me_(fisik)7"/>
      <sheetName val="rab_me_(by_owner)_7"/>
      <sheetName val="Rekap_Direct_Cost7"/>
      <sheetName val="Analisa_Tend7"/>
      <sheetName val="pintu_jendela7"/>
      <sheetName val="Harga_Satuan7"/>
      <sheetName val="01A-_RAB7"/>
      <sheetName val="Analisa_Upah_&amp;_Bahan_Plum7"/>
      <sheetName val="Master_1_07"/>
      <sheetName val="Area_Tabulation17"/>
      <sheetName val="Proj_Data7"/>
      <sheetName val="SUM_TIANG_PC7"/>
      <sheetName val="Balok_L_114"/>
      <sheetName val="Daf__No__-_4_27"/>
      <sheetName val="Currency_Rate7"/>
      <sheetName val="Analisa_27"/>
      <sheetName val="Pekerjaan_7"/>
      <sheetName val="An_str7"/>
      <sheetName val="data_bahan7"/>
      <sheetName val="Sub_kon7"/>
      <sheetName val="Analisa_Teknik7"/>
      <sheetName val="Material_7"/>
      <sheetName val="Upah_borong7"/>
      <sheetName val="Analisa_alat_berat___7"/>
      <sheetName val="Alat_Berat7"/>
      <sheetName val="Instal_precast7"/>
      <sheetName val="4-Basic_Price7"/>
      <sheetName val="HB_7"/>
      <sheetName val="DRAFT_KONSUMEN7"/>
      <sheetName val="Balok_L_115"/>
      <sheetName val="An_Struktur7"/>
      <sheetName val="Unit_Rate__2_7"/>
      <sheetName val="Weight_Bridge7"/>
      <sheetName val="Analisa_-Baku7"/>
      <sheetName val="Satuan_Dasar7"/>
      <sheetName val="Rekap_Prelim7"/>
      <sheetName val="CATU_DAYA_LISTRIK_PK7"/>
      <sheetName val="PERALATAN_&amp;_KATUP2_PK7"/>
      <sheetName val="PERALATAN_UTAMA_PK7"/>
      <sheetName val="CATU_DAYA_LISTRIK_PLB7"/>
      <sheetName val="PERALATAN_&amp;_KATUP2_PLB7"/>
      <sheetName val="PERALATAN_UTAMA_PLB7"/>
      <sheetName val="PEMIPAAN_PK7"/>
      <sheetName val="PEMIPAAN_PLB7"/>
      <sheetName val="COST-PERSON-J_O_7"/>
      <sheetName val="Tie_Beam7"/>
      <sheetName val="Blk_Lt1-Lt__37"/>
      <sheetName val="Direct_Cost_Thp_27"/>
      <sheetName val="PileCap_7"/>
      <sheetName val="Blk_B17"/>
      <sheetName val="D2_27"/>
      <sheetName val="GRAND_TOTAL7"/>
      <sheetName val="ASPAL_(14)7"/>
      <sheetName val="DAFTAR_HARGA7"/>
      <sheetName val="Data_Markup7"/>
      <sheetName val="Faktor_Markup7"/>
      <sheetName val="M_Pekerjaan7"/>
      <sheetName val="ANAL_KOEF7"/>
      <sheetName val="Bahan_Upah_Alat6"/>
      <sheetName val="12__Analisa6"/>
      <sheetName val="Perm__Test6"/>
      <sheetName val="Sumber_Daya7"/>
      <sheetName val="an__struktur7"/>
      <sheetName val="Dftr_Barang7"/>
      <sheetName val="Kolom_UT7"/>
      <sheetName val="main_summary7"/>
      <sheetName val="HS_Bhn7"/>
      <sheetName val="TOTAL_Summary7"/>
      <sheetName val="bill_57"/>
      <sheetName val="Daftar_Harga_17"/>
      <sheetName val="Analisa_Upah___Bahan_Plum7"/>
      <sheetName val="B_-_Norelec6"/>
      <sheetName val="Rekap_DBAK6"/>
      <sheetName val="ME_UMY6"/>
      <sheetName val="Upah_&amp;_Bahan6"/>
      <sheetName val="harga_7"/>
      <sheetName val="UPAH_+_ALAT7"/>
      <sheetName val="An-Pre_7"/>
      <sheetName val="struktur_tdk_dipakai7"/>
      <sheetName val="_______BoQ________6"/>
      <sheetName val="M_AR-KUAT6"/>
      <sheetName val="Agregat_Halus_&amp;_Kasar7"/>
      <sheetName val="basic_price6"/>
      <sheetName val="Analisa_STR7"/>
      <sheetName val="Material_Master6"/>
      <sheetName val="Ring_Balok6"/>
      <sheetName val="Analisa_&amp;_Upah6"/>
      <sheetName val="Tie_Beam_GN6"/>
      <sheetName val="Schedule_Rev6"/>
      <sheetName val="an_mek6"/>
      <sheetName val="BQ_STR6"/>
      <sheetName val="banding_hrg6"/>
      <sheetName val="AMD_I6"/>
      <sheetName val="PRD_01-36"/>
      <sheetName val="2_107"/>
      <sheetName val="RAB_AR&amp;STR6"/>
      <sheetName val="RAB_16"/>
      <sheetName val="An_Ars6"/>
      <sheetName val="Har_Sat6"/>
      <sheetName val="Man_Power6"/>
      <sheetName val="F_ALARM6"/>
      <sheetName val="analisa_PUBM6"/>
      <sheetName val="PRINT_OUT6"/>
      <sheetName val="HRG_BHN6"/>
      <sheetName val="D3_16"/>
      <sheetName val="Hrg_Sat6"/>
      <sheetName val="HSBU_ANA6"/>
      <sheetName val="ans_harga6"/>
      <sheetName val="D_&amp;_W_sizes6"/>
      <sheetName val="ANALISA_PEK_UMUM6"/>
      <sheetName val="VOLUME_BAJA7"/>
      <sheetName val="Bahan_6"/>
      <sheetName val="HB_ARSITEKTUR6"/>
      <sheetName val="HB_STRUKTUR6"/>
      <sheetName val="Price_Biaya_Cadangan6"/>
      <sheetName val="BQ_Rekapitulasi__Akhir6"/>
      <sheetName val="RKP_PLUMBING6"/>
      <sheetName val="Bill_of_Qty_MEP6"/>
      <sheetName val="Daf_16"/>
      <sheetName val="An_H_Sat_Pek_Ut6"/>
      <sheetName val="D_786"/>
      <sheetName val="D_79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POS_12346"/>
      <sheetName val="Unit_Price6"/>
      <sheetName val="Bill_No_2_1_6"/>
      <sheetName val="An_Arsitektur6"/>
      <sheetName val="surfacing_&amp;_point___6"/>
      <sheetName val="stone_mas_ARE6"/>
      <sheetName val="Master_Edit6"/>
      <sheetName val="Prog_korp6"/>
      <sheetName val="inves_alat4"/>
      <sheetName val="dashboard_VERSI_BATUBARA4"/>
      <sheetName val="anls_space_frame6"/>
      <sheetName val="Analisa_BOW_076"/>
      <sheetName val="Tubing_&amp;_fitting6"/>
      <sheetName val="2-Genset_print6"/>
      <sheetName val="+45,200_&amp;_+45,700_(Salah)6"/>
      <sheetName val="Metod_TWR6"/>
      <sheetName val="ALL_SUM6"/>
      <sheetName val="Kolom_B_3a_&amp;_3b6"/>
      <sheetName val="Rasio_Plat6"/>
      <sheetName val="Keb__besi_&amp;_Beton6"/>
      <sheetName val="Raff_Foundation_Ok6"/>
      <sheetName val="Pile_Cape_Ok6"/>
      <sheetName val="Caping_Beam6"/>
      <sheetName val="DDG__STP6"/>
      <sheetName val="DDG__GWT6"/>
      <sheetName val="Ret__Wall6"/>
      <sheetName val="Balok_Bsm_3B-1B6"/>
      <sheetName val="Balok_GF6"/>
      <sheetName val="Balok_P1-P26"/>
      <sheetName val="Balok_P36"/>
      <sheetName val="Balok_5-6-76"/>
      <sheetName val="Balok_8-9-106"/>
      <sheetName val="Balok_11-12-156"/>
      <sheetName val="Balok_16-17-186"/>
      <sheetName val="Balok_19-20-216"/>
      <sheetName val="Balok_22-23-256"/>
      <sheetName val="Balok_26-27-286"/>
      <sheetName val="Balok_29-30-316"/>
      <sheetName val="Balok_32-33-356"/>
      <sheetName val="Balok_36-37-38-396"/>
      <sheetName val="Balok_Atap6"/>
      <sheetName val="Kolom_B_2a_&amp;_2b6"/>
      <sheetName val="Kolom_B_1a_&amp;_1b6"/>
      <sheetName val="Kolom_GF_A_&amp;_B6"/>
      <sheetName val="Kolom_Mezzanine6"/>
      <sheetName val="Kolom_P1A_&amp;_P1B6"/>
      <sheetName val="Kolom_P2A_&amp;_P2B6"/>
      <sheetName val="Kolom_P36"/>
      <sheetName val="Kolom_5,66"/>
      <sheetName val="Kolom_7,8,9,10,11,12,15,16,176"/>
      <sheetName val="Kolom_18,19,20,21,22,23,256"/>
      <sheetName val="Kolom_26_s_d_33,_35_s_d_atap6"/>
      <sheetName val="SW__16"/>
      <sheetName val="SW__26"/>
      <sheetName val="SW__36"/>
      <sheetName val="SW__46"/>
      <sheetName val="SW__56"/>
      <sheetName val="SW__66"/>
      <sheetName val="SW__76"/>
      <sheetName val="SW__86"/>
      <sheetName val="SW__96"/>
      <sheetName val="Tangga_Utama6"/>
      <sheetName val="Tangga_Unit6"/>
      <sheetName val="Planter_Box6"/>
      <sheetName val="BQ_3_2_STRUKTUR_-BAWAH_6"/>
      <sheetName val="Balok_Ramp6"/>
      <sheetName val="Pengalaman_Per6"/>
      <sheetName val="List_Doc6"/>
      <sheetName val="DAFT_ALAT,UPAH_&amp;_MAT6"/>
      <sheetName val="D2_2_16"/>
      <sheetName val="ANALISA_ME6"/>
      <sheetName val="Bill_2_33"/>
      <sheetName val="Bill_2_5B3"/>
      <sheetName val="Bill_2_13"/>
      <sheetName val="D1__Plint4"/>
      <sheetName val="Harga_Dasar4"/>
      <sheetName val="Daf-1_Persiapan6"/>
      <sheetName val="BILL_44"/>
      <sheetName val="L__Hr6"/>
      <sheetName val="REKAP_3"/>
      <sheetName val="Analisa_PL4"/>
      <sheetName val="Harsat_Bahan4"/>
      <sheetName val="Harsat_Upah4"/>
      <sheetName val="B_2(LANJUTAN)6"/>
      <sheetName val="iTEM_hARSAT4"/>
      <sheetName val="4_2_14"/>
      <sheetName val="Cash_Flow_bulanan4"/>
      <sheetName val="Daf-III_1_1__Dinding_PARKIR4"/>
      <sheetName val="DAf-III_8__Facade4"/>
      <sheetName val="Daf-III_2_2__Pintu_TOWER4"/>
      <sheetName val="JUMLAHAN_TOTAL_4"/>
      <sheetName val="Daf-III_1_2__Dinding_TOWER4"/>
      <sheetName val="Rencana_S_curve4"/>
      <sheetName val="Cash_flow_detail_breakdown4"/>
      <sheetName val="List_H_Bahan&amp;Upah4"/>
      <sheetName val="pro_ra_op4"/>
      <sheetName val="List_Plafound_Gypsum4"/>
      <sheetName val="List_Plafound_WR4"/>
      <sheetName val="Screning_Ac4"/>
      <sheetName val="Evaluasi_(_1_)4"/>
      <sheetName val="Gal_Jack_Hammer4"/>
      <sheetName val="Detail_BUL6"/>
      <sheetName val="AHS_Marka4"/>
      <sheetName val="anl_sa3"/>
      <sheetName val="B_as3"/>
      <sheetName val="Cold_Miling6"/>
      <sheetName val="RAB_fisik6"/>
      <sheetName val="DF-7_(2)4"/>
      <sheetName val="6PILE__(돌출)4"/>
      <sheetName val="Harga_Bahan4"/>
      <sheetName val="HSA_&amp;_PAB4"/>
      <sheetName val="Harga_Upah_4"/>
      <sheetName val="HSP_swk4"/>
      <sheetName val="Kell_Plint-TH4"/>
      <sheetName val="Kel__Dind-TH4"/>
      <sheetName val="EPB_4"/>
      <sheetName val="Analisa_Tambahan4"/>
      <sheetName val="NP_(2)4"/>
      <sheetName val="UPH_BHN4"/>
      <sheetName val="Unit_Cost4"/>
      <sheetName val="REKAP_VOLUME5"/>
      <sheetName val="Gudang_non_AC-AC_Struktur3"/>
      <sheetName val="Price_List3"/>
      <sheetName val="Isolasi_Luar_Dalam4"/>
      <sheetName val="Isolasi_Luar4"/>
      <sheetName val="ANALISA_SNI'07rootsREV3"/>
      <sheetName val="Eva__Progres4"/>
      <sheetName val="PERALATAN_UTAMA_AC3"/>
      <sheetName val="INPUT_AGST3"/>
      <sheetName val="KODE_UPAH3"/>
      <sheetName val="Surat_Pernyataan4"/>
      <sheetName val="rab_strktr_ars_print4"/>
      <sheetName val="Sat-Bhn&amp;Upah_Paket_043"/>
      <sheetName val="UNIT_FAN3"/>
      <sheetName val="ANALISA_(2)4"/>
      <sheetName val="PENGAL_yg_Dilaksanakan3"/>
      <sheetName val="Prod_Alat3"/>
      <sheetName val="Pek_Luar3"/>
      <sheetName val="FORM_3A3"/>
      <sheetName val="L-3_DHSD3"/>
      <sheetName val="BD_2_1_-_7_1(8)3"/>
      <sheetName val="Piping_Design_Data3"/>
      <sheetName val="RL_Biaya3"/>
      <sheetName val="Anls_Bow"/>
      <sheetName val="Sat_Bow"/>
      <sheetName val="Cost_Summary"/>
      <sheetName val="Basic_Data"/>
      <sheetName val="AN Tdr"/>
      <sheetName val="Factor"/>
      <sheetName val="AN Beton"/>
      <sheetName val="AN Kusen"/>
      <sheetName val="DIV 2"/>
      <sheetName val="DIV 5"/>
      <sheetName val="8"/>
      <sheetName val="9"/>
      <sheetName val="OCAOCL"/>
      <sheetName val="MAP2"/>
      <sheetName val="anal-mpu"/>
      <sheetName val="Sandi"/>
      <sheetName val="Option List"/>
      <sheetName val="BPS"/>
      <sheetName val="Analisa Gabungan"/>
      <sheetName val="TABEL-DETASIR"/>
      <sheetName val="HS-2"/>
      <sheetName val="ANAL.BOW"/>
      <sheetName val="Marshal"/>
      <sheetName val="An_pdkg"/>
      <sheetName val="TON  per Jam"/>
      <sheetName val="RAB Rehab BatuMelik"/>
      <sheetName val="AnMobilisasi"/>
      <sheetName val="3-DIV4"/>
      <sheetName val="var"/>
      <sheetName val="Anal_ Pancang"/>
      <sheetName val="Rekap Piutang"/>
      <sheetName val="Range"/>
      <sheetName val="skedulmaterial"/>
      <sheetName val="TABEL LABOR"/>
      <sheetName val="D Harga"/>
      <sheetName val="Agregat Melintang"/>
      <sheetName val="Agregat Memanjang "/>
      <sheetName val="3.a. Lap Hasil Usaha"/>
      <sheetName val="인사자료총집계"/>
      <sheetName val="L3 An H Sat Mob"/>
      <sheetName val="3 Koef Alat"/>
      <sheetName val="#REF!"/>
      <sheetName val="Master"/>
      <sheetName val="abcdef"/>
      <sheetName val="Unit_Rate"/>
      <sheetName val="F_1_1_G_ST_1A"/>
      <sheetName val="List_Plant"/>
      <sheetName val="UPAH_&amp;_BHN_ARS"/>
      <sheetName val="AHS_ARS"/>
      <sheetName val="MSTR"/>
      <sheetName val="U&amp;B"/>
      <sheetName val="terima&amp;piukan"/>
      <sheetName val="hs_ars"/>
      <sheetName val="pivot2"/>
      <sheetName val="S-Curve"/>
      <sheetName val="Hrg Dsr"/>
      <sheetName val="UNIT PRICE WAGE and MATERIAL"/>
      <sheetName val="D985"/>
      <sheetName val="MATERIAL-UPAH"/>
      <sheetName val="List-Physik-Pay"/>
      <sheetName val="DATA1"/>
      <sheetName val="Sat~Bahu"/>
      <sheetName val="HSP"/>
      <sheetName val="Galian 1"/>
      <sheetName val="OP. ALAT"/>
      <sheetName val="OP. PERJAM"/>
      <sheetName val="B. PERSONIL"/>
      <sheetName val="KAN. LOKAL"/>
      <sheetName val="harsat-lain"/>
      <sheetName val="harsat-tanah"/>
      <sheetName val="harsat-lhn"/>
      <sheetName val="UPAH "/>
      <sheetName val="D3"/>
      <sheetName val="Penwrn"/>
      <sheetName val="HRG-DASAR"/>
      <sheetName val="REKAP_BACKUP_MC_41"/>
      <sheetName val="REKAP_BACKUP_MC31"/>
      <sheetName val="7_공정표1"/>
      <sheetName val="AnalisaSIPIL_RIIL1"/>
      <sheetName val="Analisa_SNI_STANDART_1"/>
      <sheetName val="Sum_EL1"/>
      <sheetName val="A__Asumsi20151"/>
      <sheetName val="Grand_summary1"/>
      <sheetName val="A-11_Steel_Str_(2)1"/>
      <sheetName val="GRAND_REKAP1"/>
      <sheetName val="Harga_Bahan_&amp;_Upah_1"/>
      <sheetName val="Harga_Bahan_&amp;_Upah1"/>
      <sheetName val="Exch_rate1"/>
      <sheetName val="AnalisaSIPIL_RIIL_RAP1"/>
      <sheetName val="Harsat_Pekerjaan1"/>
      <sheetName val="Sat_Upah1"/>
      <sheetName val="ANalisa_1"/>
      <sheetName val="Summary_1"/>
      <sheetName val="SATUAN_1"/>
      <sheetName val="HARGA_SATUAN_ARS1"/>
      <sheetName val="ANALISA_SNI'08(ubh_bgsting)1"/>
      <sheetName val="REKAP_ANALISA1"/>
      <sheetName val="Analisa_Tend_(2)1"/>
      <sheetName val="Pile_Cap1"/>
      <sheetName val="TAMBAHAN_PANCANG1"/>
      <sheetName val="REKAP_BESI_BATANG1"/>
      <sheetName val="Rincian_Bunga_Bank1"/>
      <sheetName val="Alat_PL1"/>
      <sheetName val="Std-Prod_KS1"/>
      <sheetName val="UP_SNI1"/>
      <sheetName val="Analisa_Sipil1"/>
      <sheetName val="B_D_AHS61"/>
      <sheetName val="INPUT_HARIAN1"/>
      <sheetName val="a_h_ars"/>
      <sheetName val="Sub_Penjumlahan"/>
      <sheetName val="DAFTAR_7"/>
      <sheetName val="dg-VTu"/>
      <sheetName val="nama PT."/>
      <sheetName val="Rekap RAP real (2)"/>
      <sheetName val="Xplor pattern 08.05"/>
      <sheetName val="TBM"/>
      <sheetName val="D.BOARD"/>
      <sheetName val="PRD01-1"/>
      <sheetName val="An HS"/>
      <sheetName val="SATDASAR"/>
      <sheetName val="MAJOR"/>
      <sheetName val="ADD-DISP-OTHER"/>
      <sheetName val="RPP01 6"/>
      <sheetName val="7.1(3)"/>
      <sheetName val="LKT - HL"/>
      <sheetName val="LKT - HS"/>
      <sheetName val="BYYALAT"/>
      <sheetName val="C.2."/>
      <sheetName val="2.5."/>
      <sheetName val="MULAI MASUK STAF."/>
      <sheetName val="CUACA"/>
      <sheetName val="HRG SAT"/>
      <sheetName val="lampiran"/>
      <sheetName val="HRG BAHAN &amp; UPAH okk"/>
      <sheetName val="Analis Kusen okk"/>
      <sheetName val="1 HSD"/>
      <sheetName val="Parem"/>
      <sheetName val="1.Penawaran (Bahasa)"/>
      <sheetName val="3300 1 Group"/>
      <sheetName val="PROJ SUM"/>
      <sheetName val="PercProp"/>
      <sheetName val="rekmodiPtk (MAP)"/>
      <sheetName val="1.2"/>
      <sheetName val="Permanent_info"/>
      <sheetName val="2. Proposal Biaya"/>
      <sheetName val="Mat'l databank"/>
      <sheetName val="DKH"/>
      <sheetName val="ANALISA TENDER"/>
      <sheetName val="HRPar"/>
      <sheetName val="TOTAL UPAH"/>
      <sheetName val="Konfirm"/>
      <sheetName val="EVALUASI"/>
      <sheetName val="HS KALIJATI"/>
      <sheetName val="TL"/>
      <sheetName val="hsat-SD"/>
      <sheetName val="GeneralInfo"/>
      <sheetName val="NOTHIT"/>
      <sheetName val="rate-alat"/>
      <sheetName val="an-satuan"/>
      <sheetName val="ABT"/>
      <sheetName val="FOOT"/>
      <sheetName val="PH"/>
      <sheetName val="SDMTA"/>
      <sheetName val="Penjumlahan"/>
      <sheetName val="JM"/>
      <sheetName val="igp_alt4"/>
      <sheetName val="HargaBahan"/>
      <sheetName val="trans"/>
      <sheetName val="HSATUAN"/>
      <sheetName val="PRIST LIST"/>
      <sheetName val="Source"/>
      <sheetName val="Parameter"/>
      <sheetName val="upahbahan"/>
      <sheetName val="Ana. PU"/>
      <sheetName val="SchA"/>
      <sheetName val="SchC"/>
      <sheetName val="SewAlat"/>
      <sheetName val="SchD"/>
      <sheetName val="LAMP_2.2"/>
      <sheetName val="Sales Parameter"/>
      <sheetName val="610.05"/>
      <sheetName val="est proy"/>
      <sheetName val="tp 45x45 (6)"/>
      <sheetName val="New MADC"/>
      <sheetName val="HRG UPAH BAHAN"/>
      <sheetName val="UnitRateA.1.II"/>
      <sheetName val="SPT TAHUNAN"/>
      <sheetName val="Rinc_Setoran Astek"/>
      <sheetName val="DPLK_PST"/>
      <sheetName val="jkk_takaful"/>
      <sheetName val="janflash"/>
      <sheetName val="Mobdemobalat"/>
      <sheetName val="B1 Data"/>
      <sheetName val="Pricing-2"/>
      <sheetName val="BQ-GB-1"/>
      <sheetName val="HargaSat"/>
      <sheetName val="UNDER PASS"/>
      <sheetName val="Pier Head"/>
      <sheetName val="HD Alat"/>
      <sheetName val="PROD"/>
      <sheetName val="TE TS FA LAN MATV"/>
      <sheetName val="311208"/>
      <sheetName val="smt"/>
      <sheetName val="idx-03"/>
      <sheetName val="igp-03"/>
      <sheetName val="MATAUANG"/>
      <sheetName val="Alat tanah dan Struktur (10-05)"/>
      <sheetName val="Alat tanah dan Struktur (03-09)"/>
      <sheetName val="IS"/>
      <sheetName val="bau"/>
      <sheetName val="HD BAHAN"/>
      <sheetName val="REKAP-1"/>
      <sheetName val="shotcrete"/>
      <sheetName val="UG Excav"/>
      <sheetName val="BOQ CONTRACT WK"/>
      <sheetName val="HD UPAH"/>
      <sheetName val="sdm"/>
      <sheetName val="D2.4"/>
      <sheetName val="D3-3"/>
      <sheetName val="D4.3 (TE)"/>
      <sheetName val="D5.3 (TF) "/>
      <sheetName val="D8.3 (TJ)"/>
      <sheetName val="EXTERNAL WORK"/>
      <sheetName val="VOL_1"/>
      <sheetName val="An-str(krgnyr)"/>
      <sheetName val="BHN-ALAT"/>
      <sheetName val="Target"/>
      <sheetName val="Budget"/>
      <sheetName val="DKH-S3"/>
      <sheetName val="BQ-E20-02(Rp)"/>
      <sheetName val="tabel nilai"/>
      <sheetName val="lamp4ae"/>
      <sheetName val="MasterSheet"/>
      <sheetName val="tunj."/>
      <sheetName val="Daf Bahan"/>
      <sheetName val="Anls Hrg Sat"/>
      <sheetName val="PERALATAN PROYEK GOL III A"/>
      <sheetName val="daftar upah"/>
      <sheetName val="TEKNIS"/>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sheetData sheetId="637" refreshError="1"/>
      <sheetData sheetId="638" refreshError="1"/>
      <sheetData sheetId="639" refreshError="1"/>
      <sheetData sheetId="640" refreshError="1"/>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sheetData sheetId="1582" refreshError="1"/>
      <sheetData sheetId="1583" refreshError="1"/>
      <sheetData sheetId="1584" refreshError="1"/>
      <sheetData sheetId="1585" refreshError="1"/>
      <sheetData sheetId="1586"/>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refreshError="1"/>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sheetData sheetId="2723"/>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sheetData sheetId="2812"/>
      <sheetData sheetId="2813"/>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sheetData sheetId="3410"/>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sheetData sheetId="3422"/>
      <sheetData sheetId="3423"/>
      <sheetData sheetId="3424"/>
      <sheetData sheetId="3425"/>
      <sheetData sheetId="3426"/>
      <sheetData sheetId="3427"/>
      <sheetData sheetId="3428"/>
      <sheetData sheetId="3429"/>
      <sheetData sheetId="3430" refreshError="1"/>
      <sheetData sheetId="3431" refreshError="1"/>
      <sheetData sheetId="3432" refreshError="1"/>
      <sheetData sheetId="3433" refreshError="1"/>
      <sheetData sheetId="3434" refreshError="1"/>
      <sheetData sheetId="3435" refreshError="1"/>
      <sheetData sheetId="3436" refreshError="1"/>
      <sheetData sheetId="3437"/>
      <sheetData sheetId="3438"/>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refreshError="1"/>
      <sheetData sheetId="3491" refreshError="1"/>
      <sheetData sheetId="3492" refreshError="1"/>
      <sheetData sheetId="3493"/>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sheetName val="Srt1"/>
      <sheetName val="KebPer"/>
      <sheetName val="D-Isi"/>
      <sheetName val="StrukOrg"/>
      <sheetName val="JobDesc"/>
      <sheetName val="Gal (2)"/>
      <sheetName val="Gal"/>
      <sheetName val="Timb"/>
      <sheetName val="Pembesian"/>
      <sheetName val="Pas Batu"/>
      <sheetName val="Beton"/>
      <sheetName val="Bek (2)"/>
      <sheetName val="ATek-Tnh1"/>
      <sheetName val="Action Plan"/>
      <sheetName val="BoQ"/>
      <sheetName val="RBP-1.Cit"/>
      <sheetName val="RBP-2"/>
      <sheetName val="AKP"/>
      <sheetName val="BL.Cit"/>
      <sheetName val="AHS.Cit"/>
      <sheetName val="Kurva.s"/>
      <sheetName val="HarSat"/>
      <sheetName val="Pricing"/>
      <sheetName val="BTL-1"/>
      <sheetName val="BTL-2"/>
      <sheetName val="PP"/>
      <sheetName val="Ra Keb Tenaga"/>
      <sheetName val="Ra Keb ALAT"/>
      <sheetName val="Ra Keb Material"/>
      <sheetName val="Bi Upah"/>
      <sheetName val="Bi Mat"/>
      <sheetName val="Bi Alat"/>
      <sheetName val="Bi Alat-2"/>
      <sheetName val="SubKon"/>
      <sheetName val="Keb Al Mat Ten 2011"/>
      <sheetName val="Pembebanan"/>
      <sheetName val="Catatan"/>
      <sheetName val="DaftGambar"/>
      <sheetName val="DaftBarang"/>
      <sheetName val="Bi Bank"/>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D1">
            <v>1000000</v>
          </cell>
        </row>
      </sheetData>
      <sheetData sheetId="18"/>
      <sheetData sheetId="19"/>
      <sheetData sheetId="20"/>
      <sheetData sheetId="21"/>
      <sheetData sheetId="22"/>
      <sheetData sheetId="23">
        <row r="2">
          <cell r="A2" t="str">
            <v>No kode</v>
          </cell>
          <cell r="B2" t="str">
            <v>No urut</v>
          </cell>
          <cell r="C2" t="str">
            <v>No item</v>
          </cell>
          <cell r="D2" t="str">
            <v>Uraian</v>
          </cell>
          <cell r="E2" t="str">
            <v>unit</v>
          </cell>
          <cell r="F2" t="str">
            <v>q'ty</v>
          </cell>
          <cell r="G2" t="str">
            <v>Alat</v>
          </cell>
          <cell r="H2" t="str">
            <v>Prod alat</v>
          </cell>
          <cell r="I2" t="str">
            <v>unit alat</v>
          </cell>
          <cell r="J2" t="str">
            <v>inv alat</v>
          </cell>
          <cell r="K2" t="str">
            <v>coef alat</v>
          </cell>
          <cell r="L2" t="str">
            <v>Month</v>
          </cell>
          <cell r="M2" t="str">
            <v>D/M</v>
          </cell>
          <cell r="N2" t="str">
            <v>H/D</v>
          </cell>
          <cell r="O2" t="str">
            <v>Shift</v>
          </cell>
          <cell r="P2" t="str">
            <v>Time Sch</v>
          </cell>
          <cell r="Q2" t="str">
            <v>vol alat</v>
          </cell>
          <cell r="R2" t="str">
            <v>jam kerja</v>
          </cell>
          <cell r="S2" t="str">
            <v>jml alat</v>
          </cell>
          <cell r="T2" t="str">
            <v>hsp alat</v>
          </cell>
          <cell r="U2" t="str">
            <v>Fuel per hour</v>
          </cell>
          <cell r="V2" t="str">
            <v>Total Rate</v>
          </cell>
          <cell r="W2" t="str">
            <v>Total Fuel</v>
          </cell>
          <cell r="X2" t="str">
            <v>Rate Unit</v>
          </cell>
          <cell r="Y2" t="str">
            <v>Fuel Unit</v>
          </cell>
          <cell r="Z2" t="str">
            <v>Cost Eqp per unit</v>
          </cell>
          <cell r="AB2" t="str">
            <v>Harga alat</v>
          </cell>
          <cell r="AC2" t="str">
            <v>No kode mat</v>
          </cell>
          <cell r="AD2" t="str">
            <v>material</v>
          </cell>
          <cell r="AE2" t="str">
            <v>unit mat</v>
          </cell>
          <cell r="AF2" t="str">
            <v>coeff mat</v>
          </cell>
          <cell r="AG2" t="str">
            <v>vol mat</v>
          </cell>
          <cell r="AH2" t="str">
            <v>tot mat</v>
          </cell>
          <cell r="AI2" t="str">
            <v>jml mat/bln</v>
          </cell>
          <cell r="AJ2" t="str">
            <v>hrg mat</v>
          </cell>
          <cell r="AK2" t="str">
            <v>hrg mat/unit</v>
          </cell>
          <cell r="AL2" t="str">
            <v>tot hrg mat</v>
          </cell>
          <cell r="AM2" t="str">
            <v>no uph</v>
          </cell>
          <cell r="AN2" t="str">
            <v>upah</v>
          </cell>
          <cell r="AO2" t="str">
            <v>unit up</v>
          </cell>
          <cell r="AP2" t="str">
            <v>jml org</v>
          </cell>
          <cell r="AQ2" t="str">
            <v>prod ten</v>
          </cell>
          <cell r="AR2" t="str">
            <v>jml tng</v>
          </cell>
          <cell r="AS2" t="str">
            <v>coef ten</v>
          </cell>
          <cell r="AT2" t="str">
            <v>hrg sat up</v>
          </cell>
          <cell r="AU2" t="str">
            <v>hrg/unit up</v>
          </cell>
          <cell r="AV2" t="str">
            <v>tot hrg up</v>
          </cell>
          <cell r="BB2" t="str">
            <v>hrg sat</v>
          </cell>
          <cell r="BC2" t="str">
            <v>tot hrg sat</v>
          </cell>
          <cell r="BF2" t="str">
            <v>hsp alat</v>
          </cell>
          <cell r="BG2" t="str">
            <v>Hsp mat</v>
          </cell>
          <cell r="BH2" t="str">
            <v>Hsp up</v>
          </cell>
          <cell r="BI2" t="str">
            <v>tot hsp</v>
          </cell>
          <cell r="BJ2" t="str">
            <v>Prod labour</v>
          </cell>
          <cell r="BK2" t="str">
            <v>Work Hour</v>
          </cell>
          <cell r="BL2" t="str">
            <v>No. of labour</v>
          </cell>
        </row>
        <row r="3">
          <cell r="A3" t="str">
            <v>No kode</v>
          </cell>
          <cell r="B3" t="str">
            <v>No urut</v>
          </cell>
          <cell r="C3" t="str">
            <v>No item</v>
          </cell>
          <cell r="D3" t="str">
            <v>Uraian</v>
          </cell>
          <cell r="E3" t="str">
            <v>Unit</v>
          </cell>
          <cell r="F3" t="str">
            <v>Q'ty</v>
          </cell>
          <cell r="G3" t="str">
            <v>Alat</v>
          </cell>
          <cell r="H3" t="str">
            <v>Prod Alat</v>
          </cell>
          <cell r="I3" t="str">
            <v>Unit Alat</v>
          </cell>
          <cell r="J3" t="str">
            <v>Inv Alat</v>
          </cell>
          <cell r="K3" t="str">
            <v>Coeff Alat</v>
          </cell>
          <cell r="L3" t="str">
            <v>Month</v>
          </cell>
          <cell r="M3" t="str">
            <v>D/M</v>
          </cell>
          <cell r="N3" t="str">
            <v>H/D</v>
          </cell>
          <cell r="O3" t="str">
            <v>Shift</v>
          </cell>
          <cell r="P3" t="str">
            <v>Time Sch</v>
          </cell>
          <cell r="Q3" t="str">
            <v>Vol Alat</v>
          </cell>
          <cell r="R3" t="str">
            <v>Jam Kerja</v>
          </cell>
          <cell r="S3" t="str">
            <v>Jml Alat</v>
          </cell>
          <cell r="T3" t="str">
            <v>HSP Alat</v>
          </cell>
          <cell r="U3" t="str">
            <v>Fuel per Hour</v>
          </cell>
          <cell r="V3" t="str">
            <v>Total Rate</v>
          </cell>
          <cell r="W3" t="str">
            <v>Total Fuel</v>
          </cell>
          <cell r="X3" t="str">
            <v>Rate Unit</v>
          </cell>
          <cell r="Y3" t="str">
            <v>Fuel Unit</v>
          </cell>
          <cell r="Z3" t="str">
            <v>Cost Eqp per Unit</v>
          </cell>
          <cell r="AA3">
            <v>27</v>
          </cell>
          <cell r="AB3" t="str">
            <v>Harga Alat</v>
          </cell>
          <cell r="AC3" t="str">
            <v>No Kode Mat</v>
          </cell>
          <cell r="AD3" t="str">
            <v>Material</v>
          </cell>
          <cell r="AE3" t="str">
            <v>Unit Mat</v>
          </cell>
          <cell r="AF3" t="str">
            <v>Coeff Mat</v>
          </cell>
          <cell r="AG3" t="str">
            <v>Vol Material</v>
          </cell>
          <cell r="AH3" t="str">
            <v>Tot Material</v>
          </cell>
          <cell r="AI3" t="str">
            <v>Jml Mat/bln</v>
          </cell>
          <cell r="AJ3" t="str">
            <v>Harga Mat</v>
          </cell>
          <cell r="AK3" t="str">
            <v>Hrg Mat/unit</v>
          </cell>
          <cell r="AL3" t="str">
            <v>Tot Harga Mat</v>
          </cell>
          <cell r="AM3" t="str">
            <v>No Upah</v>
          </cell>
          <cell r="AN3" t="str">
            <v>Upah</v>
          </cell>
          <cell r="AO3" t="str">
            <v>Unit Upah</v>
          </cell>
          <cell r="AP3" t="str">
            <v>Jml Tenaga</v>
          </cell>
          <cell r="AQ3" t="str">
            <v>Prod Tenaga</v>
          </cell>
          <cell r="AR3" t="str">
            <v>Jml Tenaga</v>
          </cell>
          <cell r="AS3" t="str">
            <v>Coeff Ten</v>
          </cell>
          <cell r="AT3" t="str">
            <v>Hrg Sat Upah</v>
          </cell>
          <cell r="AU3" t="str">
            <v>Hrg/unit Upah</v>
          </cell>
          <cell r="AV3" t="str">
            <v>Tot Harga Upah</v>
          </cell>
          <cell r="AW3">
            <v>49</v>
          </cell>
          <cell r="AX3">
            <v>50</v>
          </cell>
          <cell r="AY3">
            <v>51</v>
          </cell>
          <cell r="AZ3">
            <v>52</v>
          </cell>
          <cell r="BA3">
            <v>53</v>
          </cell>
          <cell r="BB3" t="str">
            <v>Harga Satuan</v>
          </cell>
          <cell r="BC3" t="str">
            <v>Total Harga Satuan</v>
          </cell>
          <cell r="BD3">
            <v>55</v>
          </cell>
          <cell r="BE3">
            <v>56</v>
          </cell>
          <cell r="BF3" t="str">
            <v>HSP Alat</v>
          </cell>
          <cell r="BG3" t="str">
            <v>HSP Material</v>
          </cell>
          <cell r="BH3" t="str">
            <v>HSP Upah</v>
          </cell>
          <cell r="BI3" t="str">
            <v>Total HSP</v>
          </cell>
          <cell r="BJ3" t="str">
            <v>Prod Labour</v>
          </cell>
          <cell r="BK3" t="str">
            <v>Work Hour</v>
          </cell>
          <cell r="BL3" t="str">
            <v>No of Labour</v>
          </cell>
          <cell r="BN3" t="str">
            <v>SCHEDULE ALAT</v>
          </cell>
          <cell r="CT3" t="str">
            <v>SCHEDULE MATERIAL</v>
          </cell>
          <cell r="DL3" t="str">
            <v>SCHEDULE LABOUR</v>
          </cell>
        </row>
        <row r="4">
          <cell r="B4" t="str">
            <v>ANALISA TEKNIS  PEKERJAAN  UTAMA</v>
          </cell>
        </row>
        <row r="5">
          <cell r="A5" t="str">
            <v>x</v>
          </cell>
          <cell r="B5" t="str">
            <v>No</v>
          </cell>
          <cell r="C5" t="str">
            <v>Item</v>
          </cell>
          <cell r="D5" t="str">
            <v>Uraian  Kegiatan</v>
          </cell>
          <cell r="E5" t="str">
            <v>Satuan</v>
          </cell>
          <cell r="F5" t="str">
            <v>Volume</v>
          </cell>
          <cell r="G5" t="str">
            <v>Peralatan</v>
          </cell>
          <cell r="H5" t="str">
            <v>Produksi</v>
          </cell>
          <cell r="J5" t="str">
            <v>Involve</v>
          </cell>
          <cell r="K5" t="str">
            <v>Coeffisien</v>
          </cell>
          <cell r="L5" t="str">
            <v>Month</v>
          </cell>
          <cell r="M5" t="str">
            <v>D/M</v>
          </cell>
          <cell r="N5" t="str">
            <v>H/D</v>
          </cell>
          <cell r="O5" t="str">
            <v>Shift</v>
          </cell>
          <cell r="P5" t="str">
            <v>Time Sch</v>
          </cell>
          <cell r="Q5" t="str">
            <v>Q'ty</v>
          </cell>
          <cell r="R5" t="str">
            <v>Work Hour</v>
          </cell>
          <cell r="S5" t="str">
            <v>No. of Eqp</v>
          </cell>
          <cell r="T5" t="str">
            <v>Rate per hour</v>
          </cell>
          <cell r="U5" t="str">
            <v>Fuel per hour</v>
          </cell>
          <cell r="V5" t="str">
            <v>Total Rate</v>
          </cell>
          <cell r="W5" t="str">
            <v>Total Fuel</v>
          </cell>
          <cell r="X5" t="str">
            <v>Rate Unit</v>
          </cell>
          <cell r="Y5" t="str">
            <v>Fuel Unit</v>
          </cell>
          <cell r="Z5" t="str">
            <v>Cost Eqp per unit</v>
          </cell>
          <cell r="AB5" t="str">
            <v>Cost Eqp Total</v>
          </cell>
          <cell r="AC5" t="str">
            <v>xx</v>
          </cell>
          <cell r="AD5" t="str">
            <v>MATERIAL</v>
          </cell>
          <cell r="AE5" t="str">
            <v>unit</v>
          </cell>
          <cell r="AF5" t="str">
            <v>Coeffisien</v>
          </cell>
          <cell r="AG5" t="str">
            <v>Q'ty</v>
          </cell>
          <cell r="AH5" t="str">
            <v>Total Material</v>
          </cell>
          <cell r="AI5" t="str">
            <v>Needs Material</v>
          </cell>
          <cell r="AJ5" t="str">
            <v>Price Material</v>
          </cell>
          <cell r="AK5" t="str">
            <v>Cost Material</v>
          </cell>
          <cell r="AL5" t="str">
            <v>Total Cost Material</v>
          </cell>
          <cell r="AM5" t="str">
            <v>xxx</v>
          </cell>
          <cell r="AN5" t="str">
            <v>LABOUR</v>
          </cell>
          <cell r="AO5" t="str">
            <v>Unit</v>
          </cell>
          <cell r="AP5" t="str">
            <v>No. of Lab</v>
          </cell>
          <cell r="AQ5" t="str">
            <v>Production</v>
          </cell>
          <cell r="AR5" t="str">
            <v>Q'ty</v>
          </cell>
          <cell r="AS5" t="str">
            <v>Coeffisien</v>
          </cell>
          <cell r="AT5" t="str">
            <v>Rate of Labour</v>
          </cell>
          <cell r="AU5" t="str">
            <v>Unit Cost Lab</v>
          </cell>
          <cell r="AV5" t="str">
            <v>Total Cost Lab</v>
          </cell>
          <cell r="AW5" t="str">
            <v>MISCL</v>
          </cell>
          <cell r="AX5" t="str">
            <v>UNIT</v>
          </cell>
          <cell r="AY5" t="str">
            <v>COEFF</v>
          </cell>
          <cell r="AZ5" t="str">
            <v>Unit Rate</v>
          </cell>
          <cell r="BA5" t="str">
            <v>Total</v>
          </cell>
          <cell r="BB5" t="str">
            <v>WORK ITEM</v>
          </cell>
          <cell r="BF5" t="str">
            <v>CHECK</v>
          </cell>
          <cell r="BN5" t="str">
            <v>Alat</v>
          </cell>
          <cell r="CW5">
            <v>4</v>
          </cell>
          <cell r="CX5">
            <v>5</v>
          </cell>
          <cell r="CY5">
            <v>6</v>
          </cell>
          <cell r="CZ5">
            <v>7</v>
          </cell>
          <cell r="DA5">
            <v>8</v>
          </cell>
          <cell r="DB5">
            <v>9</v>
          </cell>
          <cell r="DC5">
            <v>10</v>
          </cell>
          <cell r="DD5">
            <v>11</v>
          </cell>
          <cell r="DE5">
            <v>12</v>
          </cell>
          <cell r="DF5">
            <v>13</v>
          </cell>
          <cell r="DG5">
            <v>14</v>
          </cell>
          <cell r="DH5">
            <v>15</v>
          </cell>
          <cell r="DI5">
            <v>16</v>
          </cell>
          <cell r="DJ5">
            <v>17</v>
          </cell>
          <cell r="DO5">
            <v>4</v>
          </cell>
          <cell r="DP5">
            <v>5</v>
          </cell>
          <cell r="DQ5">
            <v>6</v>
          </cell>
          <cell r="DR5">
            <v>7</v>
          </cell>
          <cell r="DS5">
            <v>8</v>
          </cell>
          <cell r="DT5">
            <v>9</v>
          </cell>
          <cell r="DU5">
            <v>10</v>
          </cell>
          <cell r="DV5">
            <v>11</v>
          </cell>
          <cell r="DW5">
            <v>12</v>
          </cell>
          <cell r="DX5">
            <v>13</v>
          </cell>
          <cell r="DY5">
            <v>14</v>
          </cell>
          <cell r="DZ5">
            <v>15</v>
          </cell>
          <cell r="EA5">
            <v>16</v>
          </cell>
          <cell r="EB5">
            <v>17</v>
          </cell>
        </row>
        <row r="6">
          <cell r="AI6" t="str">
            <v>per month</v>
          </cell>
          <cell r="AK6" t="str">
            <v>per unit</v>
          </cell>
          <cell r="AQ6">
            <v>7</v>
          </cell>
          <cell r="BB6" t="str">
            <v>UNIT COST</v>
          </cell>
          <cell r="BC6" t="str">
            <v>TOTAL HRG SAT</v>
          </cell>
          <cell r="BD6" t="str">
            <v>TOTAL COST</v>
          </cell>
          <cell r="BF6" t="str">
            <v>EQP</v>
          </cell>
          <cell r="BG6" t="str">
            <v>MATERIAL</v>
          </cell>
          <cell r="BH6" t="str">
            <v>LABOUR</v>
          </cell>
          <cell r="BI6" t="str">
            <v>UNIT PRICE</v>
          </cell>
          <cell r="BN6" t="str">
            <v>Equipment</v>
          </cell>
          <cell r="BO6" t="str">
            <v>Tot Eq</v>
          </cell>
          <cell r="BP6">
            <v>1</v>
          </cell>
          <cell r="BQ6">
            <v>2</v>
          </cell>
          <cell r="BR6">
            <v>3</v>
          </cell>
          <cell r="BS6">
            <v>4</v>
          </cell>
          <cell r="BT6">
            <v>5</v>
          </cell>
          <cell r="BU6">
            <v>6</v>
          </cell>
          <cell r="BV6">
            <v>7</v>
          </cell>
          <cell r="BW6">
            <v>8</v>
          </cell>
          <cell r="BX6">
            <v>9</v>
          </cell>
          <cell r="BY6">
            <v>10</v>
          </cell>
          <cell r="BZ6">
            <v>11</v>
          </cell>
          <cell r="CA6">
            <v>12</v>
          </cell>
          <cell r="CB6">
            <v>13</v>
          </cell>
          <cell r="CC6">
            <v>14</v>
          </cell>
          <cell r="CD6">
            <v>15</v>
          </cell>
          <cell r="CE6">
            <v>16</v>
          </cell>
          <cell r="CF6">
            <v>17</v>
          </cell>
          <cell r="CG6">
            <v>18</v>
          </cell>
          <cell r="CH6">
            <v>19</v>
          </cell>
          <cell r="CI6">
            <v>20</v>
          </cell>
          <cell r="CJ6">
            <v>21</v>
          </cell>
          <cell r="CK6">
            <v>22</v>
          </cell>
          <cell r="CL6">
            <v>23</v>
          </cell>
          <cell r="CM6">
            <v>24</v>
          </cell>
          <cell r="CN6">
            <v>25</v>
          </cell>
          <cell r="CO6">
            <v>26</v>
          </cell>
          <cell r="CP6">
            <v>27</v>
          </cell>
          <cell r="CQ6">
            <v>28</v>
          </cell>
          <cell r="CR6">
            <v>29</v>
          </cell>
          <cell r="CT6" t="str">
            <v>Material</v>
          </cell>
          <cell r="CU6" t="str">
            <v>Tot Material</v>
          </cell>
          <cell r="CW6">
            <v>1</v>
          </cell>
          <cell r="CX6">
            <v>2</v>
          </cell>
          <cell r="CY6">
            <v>3</v>
          </cell>
          <cell r="CZ6">
            <v>4</v>
          </cell>
          <cell r="DA6">
            <v>5</v>
          </cell>
          <cell r="DB6">
            <v>6</v>
          </cell>
          <cell r="DC6">
            <v>7</v>
          </cell>
          <cell r="DD6">
            <v>8</v>
          </cell>
          <cell r="DE6">
            <v>9</v>
          </cell>
          <cell r="DF6">
            <v>10</v>
          </cell>
          <cell r="DG6">
            <v>11</v>
          </cell>
          <cell r="DH6">
            <v>12</v>
          </cell>
          <cell r="DI6">
            <v>13</v>
          </cell>
          <cell r="DJ6">
            <v>14</v>
          </cell>
          <cell r="DL6" t="str">
            <v>Labour</v>
          </cell>
          <cell r="DM6" t="str">
            <v>No of labour</v>
          </cell>
          <cell r="DO6">
            <v>1</v>
          </cell>
          <cell r="DP6">
            <v>2</v>
          </cell>
          <cell r="DQ6">
            <v>3</v>
          </cell>
          <cell r="DR6">
            <v>4</v>
          </cell>
          <cell r="DS6">
            <v>5</v>
          </cell>
          <cell r="DT6">
            <v>6</v>
          </cell>
          <cell r="DU6">
            <v>7</v>
          </cell>
          <cell r="DV6">
            <v>8</v>
          </cell>
          <cell r="DW6">
            <v>9</v>
          </cell>
          <cell r="DX6">
            <v>10</v>
          </cell>
          <cell r="DY6">
            <v>11</v>
          </cell>
          <cell r="DZ6">
            <v>12</v>
          </cell>
          <cell r="EA6">
            <v>13</v>
          </cell>
          <cell r="EB6">
            <v>14</v>
          </cell>
        </row>
        <row r="7">
          <cell r="A7">
            <v>1000</v>
          </cell>
          <cell r="B7">
            <v>1</v>
          </cell>
          <cell r="C7" t="str">
            <v>I - 1.1</v>
          </cell>
          <cell r="D7" t="str">
            <v>Mobilisasi dan Demobilisasi</v>
          </cell>
          <cell r="E7" t="str">
            <v>ls</v>
          </cell>
          <cell r="F7">
            <v>1</v>
          </cell>
          <cell r="L7">
            <v>5</v>
          </cell>
          <cell r="M7">
            <v>25</v>
          </cell>
          <cell r="N7">
            <v>7</v>
          </cell>
          <cell r="O7">
            <v>1</v>
          </cell>
          <cell r="P7">
            <v>875</v>
          </cell>
          <cell r="Q7">
            <v>1</v>
          </cell>
          <cell r="V7">
            <v>0</v>
          </cell>
          <cell r="W7">
            <v>0</v>
          </cell>
          <cell r="X7">
            <v>0</v>
          </cell>
          <cell r="Y7">
            <v>0</v>
          </cell>
          <cell r="Z7">
            <v>0</v>
          </cell>
          <cell r="AA7">
            <v>0</v>
          </cell>
          <cell r="AB7">
            <v>0</v>
          </cell>
          <cell r="AC7">
            <v>1000</v>
          </cell>
          <cell r="AG7">
            <v>1</v>
          </cell>
          <cell r="AK7">
            <v>0</v>
          </cell>
          <cell r="AL7">
            <v>0</v>
          </cell>
          <cell r="AM7">
            <v>1000</v>
          </cell>
          <cell r="AQ7">
            <v>0</v>
          </cell>
          <cell r="AR7">
            <v>1</v>
          </cell>
          <cell r="AU7">
            <v>0</v>
          </cell>
          <cell r="AV7">
            <v>0</v>
          </cell>
          <cell r="BB7">
            <v>0</v>
          </cell>
          <cell r="BC7">
            <v>0</v>
          </cell>
          <cell r="BD7">
            <v>0</v>
          </cell>
          <cell r="BF7">
            <v>0</v>
          </cell>
          <cell r="BG7">
            <v>0</v>
          </cell>
          <cell r="BH7">
            <v>0</v>
          </cell>
          <cell r="BI7">
            <v>0</v>
          </cell>
          <cell r="BP7" t="e">
            <v>#REF!</v>
          </cell>
          <cell r="CV7" t="e">
            <v>#REF!</v>
          </cell>
          <cell r="CW7" t="e">
            <v>#REF!</v>
          </cell>
          <cell r="CX7">
            <v>0</v>
          </cell>
          <cell r="CY7">
            <v>0</v>
          </cell>
          <cell r="CZ7">
            <v>0</v>
          </cell>
          <cell r="DA7">
            <v>0</v>
          </cell>
          <cell r="DB7">
            <v>0</v>
          </cell>
          <cell r="DC7">
            <v>0</v>
          </cell>
          <cell r="DD7">
            <v>0</v>
          </cell>
          <cell r="DE7">
            <v>0</v>
          </cell>
          <cell r="DF7">
            <v>0</v>
          </cell>
          <cell r="DG7">
            <v>0</v>
          </cell>
          <cell r="DH7">
            <v>0</v>
          </cell>
          <cell r="DI7">
            <v>0</v>
          </cell>
          <cell r="DJ7">
            <v>0</v>
          </cell>
          <cell r="DN7" t="e">
            <v>#REF!</v>
          </cell>
          <cell r="DO7" t="e">
            <v>#REF!</v>
          </cell>
          <cell r="DP7">
            <v>0</v>
          </cell>
          <cell r="DQ7">
            <v>0</v>
          </cell>
          <cell r="DR7">
            <v>0</v>
          </cell>
          <cell r="DS7">
            <v>0</v>
          </cell>
          <cell r="DT7">
            <v>0</v>
          </cell>
          <cell r="DU7">
            <v>0</v>
          </cell>
          <cell r="DV7">
            <v>0</v>
          </cell>
          <cell r="DW7">
            <v>0</v>
          </cell>
          <cell r="DX7">
            <v>0</v>
          </cell>
          <cell r="DY7">
            <v>0</v>
          </cell>
          <cell r="DZ7">
            <v>0</v>
          </cell>
          <cell r="EA7">
            <v>0</v>
          </cell>
          <cell r="EB7">
            <v>0</v>
          </cell>
        </row>
        <row r="8">
          <cell r="A8">
            <v>1001</v>
          </cell>
          <cell r="I8">
            <v>0</v>
          </cell>
          <cell r="J8">
            <v>1</v>
          </cell>
          <cell r="K8">
            <v>0</v>
          </cell>
          <cell r="P8">
            <v>875</v>
          </cell>
          <cell r="R8">
            <v>0</v>
          </cell>
          <cell r="S8">
            <v>0</v>
          </cell>
          <cell r="T8">
            <v>0</v>
          </cell>
          <cell r="U8">
            <v>0</v>
          </cell>
          <cell r="V8">
            <v>0</v>
          </cell>
          <cell r="W8">
            <v>0</v>
          </cell>
          <cell r="X8">
            <v>0</v>
          </cell>
          <cell r="Y8">
            <v>0</v>
          </cell>
          <cell r="Z8">
            <v>0</v>
          </cell>
          <cell r="AA8">
            <v>0</v>
          </cell>
          <cell r="AB8">
            <v>0</v>
          </cell>
          <cell r="AC8">
            <v>1001</v>
          </cell>
          <cell r="AE8">
            <v>0</v>
          </cell>
          <cell r="AH8">
            <v>0</v>
          </cell>
          <cell r="AI8">
            <v>0</v>
          </cell>
          <cell r="AJ8">
            <v>0</v>
          </cell>
          <cell r="AK8">
            <v>0</v>
          </cell>
          <cell r="AL8">
            <v>0</v>
          </cell>
          <cell r="AM8">
            <v>1001</v>
          </cell>
          <cell r="AO8">
            <v>0</v>
          </cell>
          <cell r="AQ8">
            <v>0</v>
          </cell>
          <cell r="AS8">
            <v>0</v>
          </cell>
          <cell r="AT8">
            <v>0</v>
          </cell>
          <cell r="AU8">
            <v>0</v>
          </cell>
          <cell r="AV8">
            <v>0</v>
          </cell>
          <cell r="BJ8">
            <v>0</v>
          </cell>
          <cell r="BK8">
            <v>0</v>
          </cell>
          <cell r="BL8">
            <v>0</v>
          </cell>
          <cell r="BN8">
            <v>0</v>
          </cell>
          <cell r="BO8">
            <v>0</v>
          </cell>
          <cell r="BP8" t="e">
            <v>#REF!</v>
          </cell>
          <cell r="BQ8">
            <v>0</v>
          </cell>
          <cell r="BR8">
            <v>0</v>
          </cell>
          <cell r="BS8">
            <v>0</v>
          </cell>
          <cell r="BT8">
            <v>0</v>
          </cell>
          <cell r="BU8">
            <v>0</v>
          </cell>
          <cell r="BV8">
            <v>0</v>
          </cell>
          <cell r="BW8">
            <v>0</v>
          </cell>
          <cell r="BX8">
            <v>0</v>
          </cell>
          <cell r="BY8">
            <v>0</v>
          </cell>
          <cell r="BZ8">
            <v>0</v>
          </cell>
          <cell r="CA8">
            <v>0</v>
          </cell>
          <cell r="CB8">
            <v>0</v>
          </cell>
          <cell r="CR8">
            <v>0</v>
          </cell>
          <cell r="CT8">
            <v>0</v>
          </cell>
          <cell r="CU8">
            <v>0</v>
          </cell>
          <cell r="CV8" t="e">
            <v>#REF!</v>
          </cell>
          <cell r="CW8" t="e">
            <v>#REF!</v>
          </cell>
          <cell r="CX8" t="e">
            <v>#REF!</v>
          </cell>
          <cell r="CY8" t="e">
            <v>#REF!</v>
          </cell>
          <cell r="CZ8" t="e">
            <v>#REF!</v>
          </cell>
          <cell r="DA8" t="e">
            <v>#REF!</v>
          </cell>
          <cell r="DB8" t="e">
            <v>#REF!</v>
          </cell>
          <cell r="DC8" t="e">
            <v>#REF!</v>
          </cell>
          <cell r="DD8" t="e">
            <v>#REF!</v>
          </cell>
          <cell r="DE8" t="e">
            <v>#REF!</v>
          </cell>
          <cell r="DF8" t="e">
            <v>#REF!</v>
          </cell>
          <cell r="DG8" t="e">
            <v>#REF!</v>
          </cell>
          <cell r="DH8" t="e">
            <v>#REF!</v>
          </cell>
          <cell r="DI8" t="e">
            <v>#REF!</v>
          </cell>
          <cell r="DJ8" t="e">
            <v>#REF!</v>
          </cell>
          <cell r="DL8">
            <v>0</v>
          </cell>
          <cell r="DM8">
            <v>0</v>
          </cell>
          <cell r="DN8" t="e">
            <v>#REF!</v>
          </cell>
          <cell r="DO8" t="e">
            <v>#REF!</v>
          </cell>
          <cell r="DP8">
            <v>0</v>
          </cell>
          <cell r="DQ8">
            <v>0</v>
          </cell>
          <cell r="DR8">
            <v>0</v>
          </cell>
          <cell r="DS8">
            <v>0</v>
          </cell>
          <cell r="DT8">
            <v>0</v>
          </cell>
          <cell r="DU8">
            <v>0</v>
          </cell>
          <cell r="DV8">
            <v>0</v>
          </cell>
          <cell r="DW8">
            <v>0</v>
          </cell>
          <cell r="DX8">
            <v>0</v>
          </cell>
          <cell r="DY8">
            <v>0</v>
          </cell>
          <cell r="DZ8">
            <v>0</v>
          </cell>
          <cell r="EA8">
            <v>0</v>
          </cell>
          <cell r="EB8">
            <v>0</v>
          </cell>
        </row>
        <row r="9">
          <cell r="A9">
            <v>1002</v>
          </cell>
          <cell r="I9">
            <v>0</v>
          </cell>
          <cell r="J9">
            <v>1</v>
          </cell>
          <cell r="K9">
            <v>0</v>
          </cell>
          <cell r="P9">
            <v>875</v>
          </cell>
          <cell r="R9">
            <v>0</v>
          </cell>
          <cell r="S9">
            <v>0</v>
          </cell>
          <cell r="T9">
            <v>0</v>
          </cell>
          <cell r="U9">
            <v>0</v>
          </cell>
          <cell r="V9">
            <v>0</v>
          </cell>
          <cell r="W9">
            <v>0</v>
          </cell>
          <cell r="X9">
            <v>0</v>
          </cell>
          <cell r="Y9">
            <v>0</v>
          </cell>
          <cell r="Z9">
            <v>0</v>
          </cell>
          <cell r="AA9">
            <v>0</v>
          </cell>
          <cell r="AB9">
            <v>0</v>
          </cell>
          <cell r="AC9">
            <v>1002</v>
          </cell>
          <cell r="AE9">
            <v>0</v>
          </cell>
          <cell r="AH9">
            <v>0</v>
          </cell>
          <cell r="AI9">
            <v>0</v>
          </cell>
          <cell r="AJ9">
            <v>0</v>
          </cell>
          <cell r="AK9">
            <v>0</v>
          </cell>
          <cell r="AL9">
            <v>0</v>
          </cell>
          <cell r="AM9">
            <v>1002</v>
          </cell>
          <cell r="AO9">
            <v>0</v>
          </cell>
          <cell r="AQ9">
            <v>0</v>
          </cell>
          <cell r="AS9">
            <v>0</v>
          </cell>
          <cell r="AT9">
            <v>0</v>
          </cell>
          <cell r="AU9">
            <v>0</v>
          </cell>
          <cell r="AV9">
            <v>0</v>
          </cell>
          <cell r="BJ9">
            <v>0</v>
          </cell>
          <cell r="BK9">
            <v>0</v>
          </cell>
          <cell r="BL9">
            <v>0</v>
          </cell>
          <cell r="BN9">
            <v>0</v>
          </cell>
          <cell r="BO9">
            <v>0</v>
          </cell>
          <cell r="BP9" t="e">
            <v>#REF!</v>
          </cell>
          <cell r="BQ9">
            <v>0</v>
          </cell>
          <cell r="BR9">
            <v>0</v>
          </cell>
          <cell r="BS9">
            <v>0</v>
          </cell>
          <cell r="BT9">
            <v>0</v>
          </cell>
          <cell r="BU9">
            <v>0</v>
          </cell>
          <cell r="BV9">
            <v>0</v>
          </cell>
          <cell r="BW9">
            <v>0</v>
          </cell>
          <cell r="BX9">
            <v>0</v>
          </cell>
          <cell r="BY9">
            <v>0</v>
          </cell>
          <cell r="BZ9">
            <v>0</v>
          </cell>
          <cell r="CA9">
            <v>0</v>
          </cell>
          <cell r="CB9">
            <v>0</v>
          </cell>
          <cell r="CR9">
            <v>0</v>
          </cell>
          <cell r="CT9">
            <v>0</v>
          </cell>
          <cell r="CU9">
            <v>0</v>
          </cell>
          <cell r="CV9" t="e">
            <v>#REF!</v>
          </cell>
          <cell r="CW9" t="e">
            <v>#REF!</v>
          </cell>
          <cell r="CX9" t="e">
            <v>#REF!</v>
          </cell>
          <cell r="CY9" t="e">
            <v>#REF!</v>
          </cell>
          <cell r="CZ9" t="e">
            <v>#REF!</v>
          </cell>
          <cell r="DA9" t="e">
            <v>#REF!</v>
          </cell>
          <cell r="DB9" t="e">
            <v>#REF!</v>
          </cell>
          <cell r="DC9" t="e">
            <v>#REF!</v>
          </cell>
          <cell r="DD9" t="e">
            <v>#REF!</v>
          </cell>
          <cell r="DE9" t="e">
            <v>#REF!</v>
          </cell>
          <cell r="DF9" t="e">
            <v>#REF!</v>
          </cell>
          <cell r="DG9" t="e">
            <v>#REF!</v>
          </cell>
          <cell r="DH9" t="e">
            <v>#REF!</v>
          </cell>
          <cell r="DI9" t="e">
            <v>#REF!</v>
          </cell>
          <cell r="DJ9" t="e">
            <v>#REF!</v>
          </cell>
          <cell r="DL9">
            <v>0</v>
          </cell>
          <cell r="DM9">
            <v>0</v>
          </cell>
          <cell r="DN9" t="e">
            <v>#REF!</v>
          </cell>
          <cell r="DO9" t="e">
            <v>#REF!</v>
          </cell>
          <cell r="DP9">
            <v>0</v>
          </cell>
          <cell r="DQ9">
            <v>0</v>
          </cell>
          <cell r="DR9">
            <v>0</v>
          </cell>
          <cell r="DS9">
            <v>0</v>
          </cell>
          <cell r="DT9">
            <v>0</v>
          </cell>
          <cell r="DU9">
            <v>0</v>
          </cell>
          <cell r="DV9">
            <v>0</v>
          </cell>
          <cell r="DW9">
            <v>0</v>
          </cell>
          <cell r="DX9">
            <v>0</v>
          </cell>
          <cell r="DY9">
            <v>0</v>
          </cell>
          <cell r="DZ9">
            <v>0</v>
          </cell>
          <cell r="EA9">
            <v>0</v>
          </cell>
          <cell r="EB9">
            <v>0</v>
          </cell>
        </row>
        <row r="10">
          <cell r="A10">
            <v>1003</v>
          </cell>
          <cell r="I10">
            <v>0</v>
          </cell>
          <cell r="J10">
            <v>1</v>
          </cell>
          <cell r="K10">
            <v>0</v>
          </cell>
          <cell r="P10">
            <v>875</v>
          </cell>
          <cell r="R10">
            <v>0</v>
          </cell>
          <cell r="S10">
            <v>0</v>
          </cell>
          <cell r="T10">
            <v>0</v>
          </cell>
          <cell r="U10">
            <v>0</v>
          </cell>
          <cell r="V10">
            <v>0</v>
          </cell>
          <cell r="W10">
            <v>0</v>
          </cell>
          <cell r="X10">
            <v>0</v>
          </cell>
          <cell r="Y10">
            <v>0</v>
          </cell>
          <cell r="Z10">
            <v>0</v>
          </cell>
          <cell r="AA10">
            <v>0</v>
          </cell>
          <cell r="AB10">
            <v>0</v>
          </cell>
          <cell r="AC10">
            <v>1003</v>
          </cell>
          <cell r="AE10">
            <v>0</v>
          </cell>
          <cell r="AH10">
            <v>0</v>
          </cell>
          <cell r="AI10">
            <v>0</v>
          </cell>
          <cell r="AJ10">
            <v>0</v>
          </cell>
          <cell r="AK10">
            <v>0</v>
          </cell>
          <cell r="AL10">
            <v>0</v>
          </cell>
          <cell r="AM10">
            <v>1003</v>
          </cell>
          <cell r="AO10">
            <v>0</v>
          </cell>
          <cell r="AQ10">
            <v>0</v>
          </cell>
          <cell r="AS10">
            <v>0</v>
          </cell>
          <cell r="AT10">
            <v>0</v>
          </cell>
          <cell r="AU10">
            <v>0</v>
          </cell>
          <cell r="AV10">
            <v>0</v>
          </cell>
          <cell r="BJ10">
            <v>0</v>
          </cell>
          <cell r="BK10">
            <v>0</v>
          </cell>
          <cell r="BL10">
            <v>0</v>
          </cell>
          <cell r="BN10">
            <v>0</v>
          </cell>
          <cell r="BO10">
            <v>0</v>
          </cell>
          <cell r="BP10" t="e">
            <v>#REF!</v>
          </cell>
          <cell r="BQ10">
            <v>0</v>
          </cell>
          <cell r="BR10">
            <v>0</v>
          </cell>
          <cell r="BS10">
            <v>0</v>
          </cell>
          <cell r="BT10">
            <v>0</v>
          </cell>
          <cell r="BU10">
            <v>0</v>
          </cell>
          <cell r="BV10">
            <v>0</v>
          </cell>
          <cell r="BW10">
            <v>0</v>
          </cell>
          <cell r="BX10">
            <v>0</v>
          </cell>
          <cell r="BY10">
            <v>0</v>
          </cell>
          <cell r="BZ10">
            <v>0</v>
          </cell>
          <cell r="CA10">
            <v>0</v>
          </cell>
          <cell r="CB10">
            <v>0</v>
          </cell>
          <cell r="CR10">
            <v>0</v>
          </cell>
          <cell r="CT10">
            <v>0</v>
          </cell>
          <cell r="CU10">
            <v>0</v>
          </cell>
          <cell r="CV10" t="e">
            <v>#REF!</v>
          </cell>
          <cell r="CW10" t="e">
            <v>#REF!</v>
          </cell>
          <cell r="CX10" t="e">
            <v>#REF!</v>
          </cell>
          <cell r="CY10" t="e">
            <v>#REF!</v>
          </cell>
          <cell r="CZ10" t="e">
            <v>#REF!</v>
          </cell>
          <cell r="DA10" t="e">
            <v>#REF!</v>
          </cell>
          <cell r="DB10" t="e">
            <v>#REF!</v>
          </cell>
          <cell r="DC10" t="e">
            <v>#REF!</v>
          </cell>
          <cell r="DD10" t="e">
            <v>#REF!</v>
          </cell>
          <cell r="DE10" t="e">
            <v>#REF!</v>
          </cell>
          <cell r="DF10" t="e">
            <v>#REF!</v>
          </cell>
          <cell r="DG10" t="e">
            <v>#REF!</v>
          </cell>
          <cell r="DH10" t="e">
            <v>#REF!</v>
          </cell>
          <cell r="DI10" t="e">
            <v>#REF!</v>
          </cell>
          <cell r="DJ10" t="e">
            <v>#REF!</v>
          </cell>
          <cell r="DL10">
            <v>0</v>
          </cell>
          <cell r="DM10">
            <v>0</v>
          </cell>
          <cell r="DN10" t="e">
            <v>#REF!</v>
          </cell>
          <cell r="DO10" t="e">
            <v>#REF!</v>
          </cell>
          <cell r="DP10">
            <v>0</v>
          </cell>
          <cell r="DQ10">
            <v>0</v>
          </cell>
          <cell r="DR10">
            <v>0</v>
          </cell>
          <cell r="DS10">
            <v>0</v>
          </cell>
          <cell r="DT10">
            <v>0</v>
          </cell>
          <cell r="DU10">
            <v>0</v>
          </cell>
          <cell r="DV10">
            <v>0</v>
          </cell>
          <cell r="DW10">
            <v>0</v>
          </cell>
          <cell r="DX10">
            <v>0</v>
          </cell>
          <cell r="DY10">
            <v>0</v>
          </cell>
          <cell r="DZ10">
            <v>0</v>
          </cell>
          <cell r="EA10">
            <v>0</v>
          </cell>
          <cell r="EB10">
            <v>0</v>
          </cell>
        </row>
        <row r="11">
          <cell r="A11">
            <v>1004</v>
          </cell>
          <cell r="I11">
            <v>0</v>
          </cell>
          <cell r="J11">
            <v>1</v>
          </cell>
          <cell r="K11">
            <v>0</v>
          </cell>
          <cell r="P11">
            <v>875</v>
          </cell>
          <cell r="R11">
            <v>0</v>
          </cell>
          <cell r="S11">
            <v>0</v>
          </cell>
          <cell r="T11">
            <v>0</v>
          </cell>
          <cell r="U11">
            <v>0</v>
          </cell>
          <cell r="V11">
            <v>0</v>
          </cell>
          <cell r="W11">
            <v>0</v>
          </cell>
          <cell r="X11">
            <v>0</v>
          </cell>
          <cell r="Y11">
            <v>0</v>
          </cell>
          <cell r="Z11">
            <v>0</v>
          </cell>
          <cell r="AA11">
            <v>0</v>
          </cell>
          <cell r="AB11">
            <v>0</v>
          </cell>
          <cell r="AC11">
            <v>1004</v>
          </cell>
          <cell r="AE11">
            <v>0</v>
          </cell>
          <cell r="AH11">
            <v>0</v>
          </cell>
          <cell r="AI11">
            <v>0</v>
          </cell>
          <cell r="AJ11">
            <v>0</v>
          </cell>
          <cell r="AK11">
            <v>0</v>
          </cell>
          <cell r="AL11">
            <v>0</v>
          </cell>
          <cell r="AM11">
            <v>1004</v>
          </cell>
          <cell r="AO11">
            <v>0</v>
          </cell>
          <cell r="AQ11">
            <v>0</v>
          </cell>
          <cell r="AS11">
            <v>0</v>
          </cell>
          <cell r="AT11">
            <v>0</v>
          </cell>
          <cell r="AU11">
            <v>0</v>
          </cell>
          <cell r="AV11">
            <v>0</v>
          </cell>
          <cell r="BJ11">
            <v>0</v>
          </cell>
          <cell r="BK11">
            <v>0</v>
          </cell>
          <cell r="BL11">
            <v>0</v>
          </cell>
          <cell r="BN11">
            <v>0</v>
          </cell>
          <cell r="BO11">
            <v>0</v>
          </cell>
          <cell r="BP11" t="e">
            <v>#REF!</v>
          </cell>
          <cell r="BQ11">
            <v>0</v>
          </cell>
          <cell r="BR11">
            <v>0</v>
          </cell>
          <cell r="BS11">
            <v>0</v>
          </cell>
          <cell r="BT11">
            <v>0</v>
          </cell>
          <cell r="BU11">
            <v>0</v>
          </cell>
          <cell r="BV11">
            <v>0</v>
          </cell>
          <cell r="BW11">
            <v>0</v>
          </cell>
          <cell r="BX11">
            <v>0</v>
          </cell>
          <cell r="BY11">
            <v>0</v>
          </cell>
          <cell r="BZ11">
            <v>0</v>
          </cell>
          <cell r="CA11">
            <v>0</v>
          </cell>
          <cell r="CB11">
            <v>0</v>
          </cell>
          <cell r="CR11">
            <v>0</v>
          </cell>
          <cell r="CT11">
            <v>0</v>
          </cell>
          <cell r="CU11">
            <v>0</v>
          </cell>
          <cell r="CV11" t="e">
            <v>#REF!</v>
          </cell>
          <cell r="CW11" t="e">
            <v>#REF!</v>
          </cell>
          <cell r="CX11" t="e">
            <v>#REF!</v>
          </cell>
          <cell r="CY11" t="e">
            <v>#REF!</v>
          </cell>
          <cell r="CZ11" t="e">
            <v>#REF!</v>
          </cell>
          <cell r="DA11" t="e">
            <v>#REF!</v>
          </cell>
          <cell r="DB11" t="e">
            <v>#REF!</v>
          </cell>
          <cell r="DC11" t="e">
            <v>#REF!</v>
          </cell>
          <cell r="DD11" t="e">
            <v>#REF!</v>
          </cell>
          <cell r="DE11" t="e">
            <v>#REF!</v>
          </cell>
          <cell r="DF11" t="e">
            <v>#REF!</v>
          </cell>
          <cell r="DG11" t="e">
            <v>#REF!</v>
          </cell>
          <cell r="DH11" t="e">
            <v>#REF!</v>
          </cell>
          <cell r="DI11" t="e">
            <v>#REF!</v>
          </cell>
          <cell r="DJ11" t="e">
            <v>#REF!</v>
          </cell>
          <cell r="DL11">
            <v>0</v>
          </cell>
          <cell r="DM11">
            <v>0</v>
          </cell>
          <cell r="DN11" t="e">
            <v>#REF!</v>
          </cell>
          <cell r="DO11" t="e">
            <v>#REF!</v>
          </cell>
          <cell r="DP11">
            <v>0</v>
          </cell>
          <cell r="DQ11">
            <v>0</v>
          </cell>
          <cell r="DR11">
            <v>0</v>
          </cell>
          <cell r="DS11">
            <v>0</v>
          </cell>
          <cell r="DT11">
            <v>0</v>
          </cell>
          <cell r="DU11">
            <v>0</v>
          </cell>
          <cell r="DV11">
            <v>0</v>
          </cell>
          <cell r="DW11">
            <v>0</v>
          </cell>
          <cell r="DX11">
            <v>0</v>
          </cell>
          <cell r="DY11">
            <v>0</v>
          </cell>
          <cell r="DZ11">
            <v>0</v>
          </cell>
          <cell r="EA11">
            <v>0</v>
          </cell>
          <cell r="EB11">
            <v>0</v>
          </cell>
        </row>
        <row r="12">
          <cell r="A12">
            <v>1005</v>
          </cell>
          <cell r="I12">
            <v>0</v>
          </cell>
          <cell r="J12">
            <v>1</v>
          </cell>
          <cell r="K12">
            <v>0</v>
          </cell>
          <cell r="P12">
            <v>875</v>
          </cell>
          <cell r="R12">
            <v>0</v>
          </cell>
          <cell r="S12">
            <v>0</v>
          </cell>
          <cell r="T12">
            <v>0</v>
          </cell>
          <cell r="U12">
            <v>0</v>
          </cell>
          <cell r="V12">
            <v>0</v>
          </cell>
          <cell r="W12">
            <v>0</v>
          </cell>
          <cell r="X12">
            <v>0</v>
          </cell>
          <cell r="Y12">
            <v>0</v>
          </cell>
          <cell r="Z12">
            <v>0</v>
          </cell>
          <cell r="AA12">
            <v>0</v>
          </cell>
          <cell r="AB12">
            <v>0</v>
          </cell>
          <cell r="AC12">
            <v>1005</v>
          </cell>
          <cell r="AE12">
            <v>0</v>
          </cell>
          <cell r="AH12">
            <v>0</v>
          </cell>
          <cell r="AI12">
            <v>0</v>
          </cell>
          <cell r="AJ12">
            <v>0</v>
          </cell>
          <cell r="AK12">
            <v>0</v>
          </cell>
          <cell r="AL12">
            <v>0</v>
          </cell>
          <cell r="AM12">
            <v>1005</v>
          </cell>
          <cell r="AO12">
            <v>0</v>
          </cell>
          <cell r="AQ12">
            <v>0</v>
          </cell>
          <cell r="AS12">
            <v>0</v>
          </cell>
          <cell r="AT12">
            <v>0</v>
          </cell>
          <cell r="AU12">
            <v>0</v>
          </cell>
          <cell r="AV12">
            <v>0</v>
          </cell>
          <cell r="BJ12">
            <v>0</v>
          </cell>
          <cell r="BK12">
            <v>0</v>
          </cell>
          <cell r="BL12">
            <v>0</v>
          </cell>
          <cell r="BN12">
            <v>0</v>
          </cell>
          <cell r="BO12">
            <v>0</v>
          </cell>
          <cell r="BP12" t="e">
            <v>#REF!</v>
          </cell>
          <cell r="BQ12">
            <v>0</v>
          </cell>
          <cell r="BR12">
            <v>0</v>
          </cell>
          <cell r="BS12">
            <v>0</v>
          </cell>
          <cell r="BT12">
            <v>0</v>
          </cell>
          <cell r="BU12">
            <v>0</v>
          </cell>
          <cell r="BV12">
            <v>0</v>
          </cell>
          <cell r="BW12">
            <v>0</v>
          </cell>
          <cell r="BX12">
            <v>0</v>
          </cell>
          <cell r="BY12">
            <v>0</v>
          </cell>
          <cell r="BZ12">
            <v>0</v>
          </cell>
          <cell r="CA12">
            <v>0</v>
          </cell>
          <cell r="CB12">
            <v>0</v>
          </cell>
          <cell r="CR12">
            <v>0</v>
          </cell>
          <cell r="CT12">
            <v>0</v>
          </cell>
          <cell r="CU12">
            <v>0</v>
          </cell>
          <cell r="CV12" t="e">
            <v>#REF!</v>
          </cell>
          <cell r="CW12" t="e">
            <v>#REF!</v>
          </cell>
          <cell r="CX12" t="e">
            <v>#REF!</v>
          </cell>
          <cell r="CY12" t="e">
            <v>#REF!</v>
          </cell>
          <cell r="CZ12" t="e">
            <v>#REF!</v>
          </cell>
          <cell r="DA12" t="e">
            <v>#REF!</v>
          </cell>
          <cell r="DB12" t="e">
            <v>#REF!</v>
          </cell>
          <cell r="DC12" t="e">
            <v>#REF!</v>
          </cell>
          <cell r="DD12" t="e">
            <v>#REF!</v>
          </cell>
          <cell r="DE12" t="e">
            <v>#REF!</v>
          </cell>
          <cell r="DF12" t="e">
            <v>#REF!</v>
          </cell>
          <cell r="DG12" t="e">
            <v>#REF!</v>
          </cell>
          <cell r="DH12" t="e">
            <v>#REF!</v>
          </cell>
          <cell r="DI12" t="e">
            <v>#REF!</v>
          </cell>
          <cell r="DJ12" t="e">
            <v>#REF!</v>
          </cell>
          <cell r="DL12">
            <v>0</v>
          </cell>
          <cell r="DM12">
            <v>0</v>
          </cell>
          <cell r="DN12" t="e">
            <v>#REF!</v>
          </cell>
          <cell r="DO12" t="e">
            <v>#REF!</v>
          </cell>
          <cell r="DP12">
            <v>0</v>
          </cell>
          <cell r="DQ12">
            <v>0</v>
          </cell>
          <cell r="DR12">
            <v>0</v>
          </cell>
          <cell r="DS12">
            <v>0</v>
          </cell>
          <cell r="DT12">
            <v>0</v>
          </cell>
          <cell r="DU12">
            <v>0</v>
          </cell>
          <cell r="DV12">
            <v>0</v>
          </cell>
          <cell r="DW12">
            <v>0</v>
          </cell>
          <cell r="DX12">
            <v>0</v>
          </cell>
          <cell r="DY12">
            <v>0</v>
          </cell>
          <cell r="DZ12">
            <v>0</v>
          </cell>
          <cell r="EA12">
            <v>0</v>
          </cell>
          <cell r="EB12">
            <v>0</v>
          </cell>
        </row>
        <row r="13">
          <cell r="A13">
            <v>1006</v>
          </cell>
          <cell r="J13">
            <v>1</v>
          </cell>
          <cell r="K13">
            <v>0</v>
          </cell>
          <cell r="P13">
            <v>875</v>
          </cell>
          <cell r="R13">
            <v>0</v>
          </cell>
          <cell r="S13">
            <v>0</v>
          </cell>
          <cell r="T13">
            <v>0</v>
          </cell>
          <cell r="U13">
            <v>0</v>
          </cell>
          <cell r="V13">
            <v>0</v>
          </cell>
          <cell r="W13">
            <v>0</v>
          </cell>
          <cell r="X13">
            <v>0</v>
          </cell>
          <cell r="Y13">
            <v>0</v>
          </cell>
          <cell r="Z13">
            <v>0</v>
          </cell>
          <cell r="AA13">
            <v>0</v>
          </cell>
          <cell r="AB13">
            <v>0</v>
          </cell>
          <cell r="AC13">
            <v>1006</v>
          </cell>
          <cell r="AE13">
            <v>0</v>
          </cell>
          <cell r="AH13">
            <v>0</v>
          </cell>
          <cell r="AI13">
            <v>0</v>
          </cell>
          <cell r="AJ13">
            <v>0</v>
          </cell>
          <cell r="AK13">
            <v>0</v>
          </cell>
          <cell r="AL13">
            <v>0</v>
          </cell>
          <cell r="AM13">
            <v>1006</v>
          </cell>
          <cell r="AO13">
            <v>0</v>
          </cell>
          <cell r="AQ13">
            <v>0</v>
          </cell>
          <cell r="AS13">
            <v>0</v>
          </cell>
          <cell r="AT13">
            <v>0</v>
          </cell>
          <cell r="AU13">
            <v>0</v>
          </cell>
          <cell r="AV13">
            <v>0</v>
          </cell>
          <cell r="BJ13">
            <v>0</v>
          </cell>
          <cell r="BK13">
            <v>0</v>
          </cell>
          <cell r="BL13">
            <v>0</v>
          </cell>
          <cell r="BN13">
            <v>0</v>
          </cell>
          <cell r="BO13">
            <v>0</v>
          </cell>
          <cell r="BP13" t="e">
            <v>#REF!</v>
          </cell>
          <cell r="BQ13">
            <v>0</v>
          </cell>
          <cell r="BR13">
            <v>0</v>
          </cell>
          <cell r="BS13">
            <v>0</v>
          </cell>
          <cell r="BT13">
            <v>0</v>
          </cell>
          <cell r="BU13">
            <v>0</v>
          </cell>
          <cell r="BV13">
            <v>0</v>
          </cell>
          <cell r="BW13">
            <v>0</v>
          </cell>
          <cell r="BX13">
            <v>0</v>
          </cell>
          <cell r="BY13">
            <v>0</v>
          </cell>
          <cell r="BZ13">
            <v>0</v>
          </cell>
          <cell r="CA13">
            <v>0</v>
          </cell>
          <cell r="CB13">
            <v>0</v>
          </cell>
          <cell r="CR13">
            <v>0</v>
          </cell>
          <cell r="CT13">
            <v>0</v>
          </cell>
          <cell r="CU13">
            <v>0</v>
          </cell>
          <cell r="CV13" t="e">
            <v>#REF!</v>
          </cell>
          <cell r="CW13" t="e">
            <v>#REF!</v>
          </cell>
          <cell r="CX13" t="e">
            <v>#REF!</v>
          </cell>
          <cell r="CY13" t="e">
            <v>#REF!</v>
          </cell>
          <cell r="CZ13" t="e">
            <v>#REF!</v>
          </cell>
          <cell r="DA13" t="e">
            <v>#REF!</v>
          </cell>
          <cell r="DB13" t="e">
            <v>#REF!</v>
          </cell>
          <cell r="DC13" t="e">
            <v>#REF!</v>
          </cell>
          <cell r="DD13" t="e">
            <v>#REF!</v>
          </cell>
          <cell r="DE13" t="e">
            <v>#REF!</v>
          </cell>
          <cell r="DF13" t="e">
            <v>#REF!</v>
          </cell>
          <cell r="DG13" t="e">
            <v>#REF!</v>
          </cell>
          <cell r="DH13" t="e">
            <v>#REF!</v>
          </cell>
          <cell r="DI13" t="e">
            <v>#REF!</v>
          </cell>
          <cell r="DJ13" t="e">
            <v>#REF!</v>
          </cell>
          <cell r="DL13">
            <v>0</v>
          </cell>
          <cell r="DM13">
            <v>0</v>
          </cell>
          <cell r="DN13" t="e">
            <v>#REF!</v>
          </cell>
          <cell r="DO13" t="e">
            <v>#REF!</v>
          </cell>
          <cell r="DP13">
            <v>0</v>
          </cell>
          <cell r="DQ13">
            <v>0</v>
          </cell>
          <cell r="DR13">
            <v>0</v>
          </cell>
          <cell r="DS13">
            <v>0</v>
          </cell>
          <cell r="DT13">
            <v>0</v>
          </cell>
          <cell r="DU13">
            <v>0</v>
          </cell>
          <cell r="DV13">
            <v>0</v>
          </cell>
          <cell r="DW13">
            <v>0</v>
          </cell>
          <cell r="DX13">
            <v>0</v>
          </cell>
          <cell r="DY13">
            <v>0</v>
          </cell>
          <cell r="DZ13">
            <v>0</v>
          </cell>
          <cell r="EA13">
            <v>0</v>
          </cell>
          <cell r="EB13">
            <v>0</v>
          </cell>
        </row>
        <row r="14">
          <cell r="A14">
            <v>1007</v>
          </cell>
          <cell r="J14">
            <v>1</v>
          </cell>
          <cell r="K14">
            <v>0</v>
          </cell>
          <cell r="P14">
            <v>875</v>
          </cell>
          <cell r="R14">
            <v>0</v>
          </cell>
          <cell r="S14">
            <v>0</v>
          </cell>
          <cell r="T14">
            <v>0</v>
          </cell>
          <cell r="U14">
            <v>0</v>
          </cell>
          <cell r="V14">
            <v>0</v>
          </cell>
          <cell r="W14">
            <v>0</v>
          </cell>
          <cell r="X14">
            <v>0</v>
          </cell>
          <cell r="Y14">
            <v>0</v>
          </cell>
          <cell r="Z14">
            <v>0</v>
          </cell>
          <cell r="AA14">
            <v>0</v>
          </cell>
          <cell r="AB14">
            <v>0</v>
          </cell>
          <cell r="AC14">
            <v>1007</v>
          </cell>
          <cell r="AE14">
            <v>0</v>
          </cell>
          <cell r="AH14">
            <v>0</v>
          </cell>
          <cell r="AI14">
            <v>0</v>
          </cell>
          <cell r="AJ14">
            <v>0</v>
          </cell>
          <cell r="AK14">
            <v>0</v>
          </cell>
          <cell r="AL14">
            <v>0</v>
          </cell>
          <cell r="AM14">
            <v>1007</v>
          </cell>
          <cell r="AO14">
            <v>0</v>
          </cell>
          <cell r="AQ14">
            <v>0</v>
          </cell>
          <cell r="AS14">
            <v>0</v>
          </cell>
          <cell r="AT14">
            <v>0</v>
          </cell>
          <cell r="AU14">
            <v>0</v>
          </cell>
          <cell r="AV14">
            <v>0</v>
          </cell>
          <cell r="BJ14">
            <v>0</v>
          </cell>
          <cell r="BK14">
            <v>0</v>
          </cell>
          <cell r="BL14">
            <v>0</v>
          </cell>
          <cell r="BN14">
            <v>0</v>
          </cell>
          <cell r="BO14">
            <v>0</v>
          </cell>
          <cell r="BP14" t="e">
            <v>#REF!</v>
          </cell>
          <cell r="BQ14">
            <v>0</v>
          </cell>
          <cell r="BR14">
            <v>0</v>
          </cell>
          <cell r="BS14">
            <v>0</v>
          </cell>
          <cell r="BT14">
            <v>0</v>
          </cell>
          <cell r="BU14">
            <v>0</v>
          </cell>
          <cell r="BV14">
            <v>0</v>
          </cell>
          <cell r="BW14">
            <v>0</v>
          </cell>
          <cell r="BX14">
            <v>0</v>
          </cell>
          <cell r="BY14">
            <v>0</v>
          </cell>
          <cell r="BZ14">
            <v>0</v>
          </cell>
          <cell r="CA14">
            <v>0</v>
          </cell>
          <cell r="CB14">
            <v>0</v>
          </cell>
          <cell r="CR14">
            <v>0</v>
          </cell>
          <cell r="CT14">
            <v>0</v>
          </cell>
          <cell r="CU14">
            <v>0</v>
          </cell>
          <cell r="CV14" t="e">
            <v>#REF!</v>
          </cell>
          <cell r="CW14" t="e">
            <v>#REF!</v>
          </cell>
          <cell r="CX14" t="e">
            <v>#REF!</v>
          </cell>
          <cell r="CY14" t="e">
            <v>#REF!</v>
          </cell>
          <cell r="CZ14" t="e">
            <v>#REF!</v>
          </cell>
          <cell r="DA14" t="e">
            <v>#REF!</v>
          </cell>
          <cell r="DB14" t="e">
            <v>#REF!</v>
          </cell>
          <cell r="DC14" t="e">
            <v>#REF!</v>
          </cell>
          <cell r="DD14" t="e">
            <v>#REF!</v>
          </cell>
          <cell r="DE14" t="e">
            <v>#REF!</v>
          </cell>
          <cell r="DF14" t="e">
            <v>#REF!</v>
          </cell>
          <cell r="DG14" t="e">
            <v>#REF!</v>
          </cell>
          <cell r="DH14" t="e">
            <v>#REF!</v>
          </cell>
          <cell r="DI14" t="e">
            <v>#REF!</v>
          </cell>
          <cell r="DJ14" t="e">
            <v>#REF!</v>
          </cell>
          <cell r="DL14">
            <v>0</v>
          </cell>
          <cell r="DM14">
            <v>0</v>
          </cell>
          <cell r="DN14" t="e">
            <v>#REF!</v>
          </cell>
          <cell r="DO14" t="e">
            <v>#REF!</v>
          </cell>
          <cell r="DP14">
            <v>0</v>
          </cell>
          <cell r="DQ14">
            <v>0</v>
          </cell>
          <cell r="DR14">
            <v>0</v>
          </cell>
          <cell r="DS14">
            <v>0</v>
          </cell>
          <cell r="DT14">
            <v>0</v>
          </cell>
          <cell r="DU14">
            <v>0</v>
          </cell>
          <cell r="DV14">
            <v>0</v>
          </cell>
          <cell r="DW14">
            <v>0</v>
          </cell>
          <cell r="DX14">
            <v>0</v>
          </cell>
          <cell r="DY14">
            <v>0</v>
          </cell>
          <cell r="DZ14">
            <v>0</v>
          </cell>
          <cell r="EA14">
            <v>0</v>
          </cell>
          <cell r="EB14">
            <v>0</v>
          </cell>
        </row>
        <row r="15">
          <cell r="A15">
            <v>1008</v>
          </cell>
          <cell r="J15">
            <v>1</v>
          </cell>
          <cell r="K15">
            <v>0</v>
          </cell>
          <cell r="P15">
            <v>875</v>
          </cell>
          <cell r="R15">
            <v>0</v>
          </cell>
          <cell r="S15">
            <v>0</v>
          </cell>
          <cell r="T15">
            <v>0</v>
          </cell>
          <cell r="U15">
            <v>0</v>
          </cell>
          <cell r="V15">
            <v>0</v>
          </cell>
          <cell r="W15">
            <v>0</v>
          </cell>
          <cell r="X15">
            <v>0</v>
          </cell>
          <cell r="Y15">
            <v>0</v>
          </cell>
          <cell r="Z15">
            <v>0</v>
          </cell>
          <cell r="AA15">
            <v>0</v>
          </cell>
          <cell r="AB15">
            <v>0</v>
          </cell>
          <cell r="AC15">
            <v>1008</v>
          </cell>
          <cell r="AE15">
            <v>0</v>
          </cell>
          <cell r="AH15">
            <v>0</v>
          </cell>
          <cell r="AI15">
            <v>0</v>
          </cell>
          <cell r="AJ15">
            <v>0</v>
          </cell>
          <cell r="AK15">
            <v>0</v>
          </cell>
          <cell r="AL15">
            <v>0</v>
          </cell>
          <cell r="AM15">
            <v>1008</v>
          </cell>
          <cell r="AO15">
            <v>0</v>
          </cell>
          <cell r="AQ15">
            <v>0</v>
          </cell>
          <cell r="AS15">
            <v>0</v>
          </cell>
          <cell r="AT15">
            <v>0</v>
          </cell>
          <cell r="AU15">
            <v>0</v>
          </cell>
          <cell r="AV15">
            <v>0</v>
          </cell>
          <cell r="BJ15">
            <v>0</v>
          </cell>
          <cell r="BK15">
            <v>0</v>
          </cell>
          <cell r="BL15">
            <v>0</v>
          </cell>
          <cell r="BN15">
            <v>0</v>
          </cell>
          <cell r="BO15">
            <v>0</v>
          </cell>
          <cell r="BP15" t="e">
            <v>#REF!</v>
          </cell>
          <cell r="BQ15">
            <v>0</v>
          </cell>
          <cell r="BR15">
            <v>0</v>
          </cell>
          <cell r="BS15">
            <v>0</v>
          </cell>
          <cell r="BT15">
            <v>0</v>
          </cell>
          <cell r="BU15">
            <v>0</v>
          </cell>
          <cell r="BV15">
            <v>0</v>
          </cell>
          <cell r="BW15">
            <v>0</v>
          </cell>
          <cell r="BX15">
            <v>0</v>
          </cell>
          <cell r="BY15">
            <v>0</v>
          </cell>
          <cell r="BZ15">
            <v>0</v>
          </cell>
          <cell r="CA15">
            <v>0</v>
          </cell>
          <cell r="CB15">
            <v>0</v>
          </cell>
          <cell r="CR15">
            <v>0</v>
          </cell>
          <cell r="CT15">
            <v>0</v>
          </cell>
          <cell r="CU15">
            <v>0</v>
          </cell>
          <cell r="CV15" t="e">
            <v>#REF!</v>
          </cell>
          <cell r="CW15" t="e">
            <v>#REF!</v>
          </cell>
          <cell r="CX15" t="e">
            <v>#REF!</v>
          </cell>
          <cell r="CY15" t="e">
            <v>#REF!</v>
          </cell>
          <cell r="CZ15" t="e">
            <v>#REF!</v>
          </cell>
          <cell r="DA15" t="e">
            <v>#REF!</v>
          </cell>
          <cell r="DB15" t="e">
            <v>#REF!</v>
          </cell>
          <cell r="DC15" t="e">
            <v>#REF!</v>
          </cell>
          <cell r="DD15" t="e">
            <v>#REF!</v>
          </cell>
          <cell r="DE15" t="e">
            <v>#REF!</v>
          </cell>
          <cell r="DF15" t="e">
            <v>#REF!</v>
          </cell>
          <cell r="DG15" t="e">
            <v>#REF!</v>
          </cell>
          <cell r="DH15" t="e">
            <v>#REF!</v>
          </cell>
          <cell r="DI15" t="e">
            <v>#REF!</v>
          </cell>
          <cell r="DJ15" t="e">
            <v>#REF!</v>
          </cell>
          <cell r="DL15">
            <v>0</v>
          </cell>
          <cell r="DM15">
            <v>0</v>
          </cell>
          <cell r="DN15" t="e">
            <v>#REF!</v>
          </cell>
          <cell r="DO15" t="e">
            <v>#REF!</v>
          </cell>
          <cell r="DP15">
            <v>0</v>
          </cell>
          <cell r="DQ15">
            <v>0</v>
          </cell>
          <cell r="DR15">
            <v>0</v>
          </cell>
          <cell r="DS15">
            <v>0</v>
          </cell>
          <cell r="DT15">
            <v>0</v>
          </cell>
          <cell r="DU15">
            <v>0</v>
          </cell>
          <cell r="DV15">
            <v>0</v>
          </cell>
          <cell r="DW15">
            <v>0</v>
          </cell>
          <cell r="DX15">
            <v>0</v>
          </cell>
          <cell r="DY15">
            <v>0</v>
          </cell>
          <cell r="DZ15">
            <v>0</v>
          </cell>
          <cell r="EA15">
            <v>0</v>
          </cell>
          <cell r="EB15">
            <v>0</v>
          </cell>
        </row>
        <row r="16">
          <cell r="A16">
            <v>1009</v>
          </cell>
          <cell r="J16">
            <v>1</v>
          </cell>
          <cell r="K16">
            <v>0</v>
          </cell>
          <cell r="P16">
            <v>875</v>
          </cell>
          <cell r="R16">
            <v>0</v>
          </cell>
          <cell r="S16">
            <v>0</v>
          </cell>
          <cell r="T16">
            <v>0</v>
          </cell>
          <cell r="U16">
            <v>0</v>
          </cell>
          <cell r="V16">
            <v>0</v>
          </cell>
          <cell r="W16">
            <v>0</v>
          </cell>
          <cell r="X16">
            <v>0</v>
          </cell>
          <cell r="Y16">
            <v>0</v>
          </cell>
          <cell r="Z16">
            <v>0</v>
          </cell>
          <cell r="AA16">
            <v>0</v>
          </cell>
          <cell r="AB16">
            <v>0</v>
          </cell>
          <cell r="AC16">
            <v>1009</v>
          </cell>
          <cell r="AE16">
            <v>0</v>
          </cell>
          <cell r="AH16">
            <v>0</v>
          </cell>
          <cell r="AI16">
            <v>0</v>
          </cell>
          <cell r="AJ16">
            <v>0</v>
          </cell>
          <cell r="AK16">
            <v>0</v>
          </cell>
          <cell r="AL16">
            <v>0</v>
          </cell>
          <cell r="AM16">
            <v>1009</v>
          </cell>
          <cell r="AO16">
            <v>0</v>
          </cell>
          <cell r="AQ16">
            <v>0</v>
          </cell>
          <cell r="AS16">
            <v>0</v>
          </cell>
          <cell r="AT16">
            <v>0</v>
          </cell>
          <cell r="AU16">
            <v>0</v>
          </cell>
          <cell r="AV16">
            <v>0</v>
          </cell>
          <cell r="BJ16">
            <v>0</v>
          </cell>
          <cell r="BK16">
            <v>0</v>
          </cell>
          <cell r="BL16">
            <v>0</v>
          </cell>
          <cell r="BN16">
            <v>0</v>
          </cell>
          <cell r="BO16">
            <v>0</v>
          </cell>
          <cell r="BP16" t="e">
            <v>#REF!</v>
          </cell>
          <cell r="BQ16">
            <v>0</v>
          </cell>
          <cell r="BR16">
            <v>0</v>
          </cell>
          <cell r="BS16">
            <v>0</v>
          </cell>
          <cell r="BT16">
            <v>0</v>
          </cell>
          <cell r="BU16">
            <v>0</v>
          </cell>
          <cell r="BV16">
            <v>0</v>
          </cell>
          <cell r="BW16">
            <v>0</v>
          </cell>
          <cell r="BX16">
            <v>0</v>
          </cell>
          <cell r="BY16">
            <v>0</v>
          </cell>
          <cell r="BZ16">
            <v>0</v>
          </cell>
          <cell r="CA16">
            <v>0</v>
          </cell>
          <cell r="CB16">
            <v>0</v>
          </cell>
          <cell r="CR16">
            <v>0</v>
          </cell>
          <cell r="CT16">
            <v>0</v>
          </cell>
          <cell r="CU16">
            <v>0</v>
          </cell>
          <cell r="CV16" t="e">
            <v>#REF!</v>
          </cell>
          <cell r="CW16" t="e">
            <v>#REF!</v>
          </cell>
          <cell r="CX16" t="e">
            <v>#REF!</v>
          </cell>
          <cell r="CY16" t="e">
            <v>#REF!</v>
          </cell>
          <cell r="CZ16" t="e">
            <v>#REF!</v>
          </cell>
          <cell r="DA16" t="e">
            <v>#REF!</v>
          </cell>
          <cell r="DB16" t="e">
            <v>#REF!</v>
          </cell>
          <cell r="DC16" t="e">
            <v>#REF!</v>
          </cell>
          <cell r="DD16" t="e">
            <v>#REF!</v>
          </cell>
          <cell r="DE16" t="e">
            <v>#REF!</v>
          </cell>
          <cell r="DF16" t="e">
            <v>#REF!</v>
          </cell>
          <cell r="DG16" t="e">
            <v>#REF!</v>
          </cell>
          <cell r="DH16" t="e">
            <v>#REF!</v>
          </cell>
          <cell r="DI16" t="e">
            <v>#REF!</v>
          </cell>
          <cell r="DJ16" t="e">
            <v>#REF!</v>
          </cell>
          <cell r="DL16">
            <v>0</v>
          </cell>
          <cell r="DM16">
            <v>0</v>
          </cell>
          <cell r="DN16" t="e">
            <v>#REF!</v>
          </cell>
          <cell r="DO16" t="e">
            <v>#REF!</v>
          </cell>
          <cell r="DP16">
            <v>0</v>
          </cell>
          <cell r="DQ16">
            <v>0</v>
          </cell>
          <cell r="DR16">
            <v>0</v>
          </cell>
          <cell r="DS16">
            <v>0</v>
          </cell>
          <cell r="DT16">
            <v>0</v>
          </cell>
          <cell r="DU16">
            <v>0</v>
          </cell>
          <cell r="DV16">
            <v>0</v>
          </cell>
          <cell r="DW16">
            <v>0</v>
          </cell>
          <cell r="DX16">
            <v>0</v>
          </cell>
          <cell r="DY16">
            <v>0</v>
          </cell>
          <cell r="DZ16">
            <v>0</v>
          </cell>
          <cell r="EA16">
            <v>0</v>
          </cell>
          <cell r="EB16">
            <v>0</v>
          </cell>
        </row>
        <row r="17">
          <cell r="A17">
            <v>1010</v>
          </cell>
          <cell r="J17">
            <v>1</v>
          </cell>
          <cell r="K17">
            <v>0</v>
          </cell>
          <cell r="P17">
            <v>875</v>
          </cell>
          <cell r="R17">
            <v>0</v>
          </cell>
          <cell r="S17">
            <v>0</v>
          </cell>
          <cell r="T17">
            <v>0</v>
          </cell>
          <cell r="U17">
            <v>0</v>
          </cell>
          <cell r="V17">
            <v>0</v>
          </cell>
          <cell r="W17">
            <v>0</v>
          </cell>
          <cell r="X17">
            <v>0</v>
          </cell>
          <cell r="Y17">
            <v>0</v>
          </cell>
          <cell r="Z17">
            <v>0</v>
          </cell>
          <cell r="AA17">
            <v>0</v>
          </cell>
          <cell r="AB17">
            <v>0</v>
          </cell>
          <cell r="AC17">
            <v>1010</v>
          </cell>
          <cell r="AE17">
            <v>0</v>
          </cell>
          <cell r="AH17">
            <v>0</v>
          </cell>
          <cell r="AI17">
            <v>0</v>
          </cell>
          <cell r="AJ17">
            <v>0</v>
          </cell>
          <cell r="AK17">
            <v>0</v>
          </cell>
          <cell r="AL17">
            <v>0</v>
          </cell>
          <cell r="AM17">
            <v>1010</v>
          </cell>
          <cell r="AO17">
            <v>0</v>
          </cell>
          <cell r="AQ17">
            <v>0</v>
          </cell>
          <cell r="AS17">
            <v>0</v>
          </cell>
          <cell r="AT17">
            <v>0</v>
          </cell>
          <cell r="AU17">
            <v>0</v>
          </cell>
          <cell r="AV17">
            <v>0</v>
          </cell>
          <cell r="BJ17">
            <v>0</v>
          </cell>
          <cell r="BK17">
            <v>0</v>
          </cell>
          <cell r="BL17">
            <v>0</v>
          </cell>
          <cell r="BN17">
            <v>0</v>
          </cell>
          <cell r="BO17">
            <v>0</v>
          </cell>
          <cell r="BP17" t="e">
            <v>#REF!</v>
          </cell>
          <cell r="BQ17">
            <v>0</v>
          </cell>
          <cell r="BR17">
            <v>0</v>
          </cell>
          <cell r="BS17">
            <v>0</v>
          </cell>
          <cell r="BT17">
            <v>0</v>
          </cell>
          <cell r="BU17">
            <v>0</v>
          </cell>
          <cell r="BV17">
            <v>0</v>
          </cell>
          <cell r="BW17">
            <v>0</v>
          </cell>
          <cell r="BX17">
            <v>0</v>
          </cell>
          <cell r="BY17">
            <v>0</v>
          </cell>
          <cell r="BZ17">
            <v>0</v>
          </cell>
          <cell r="CA17">
            <v>0</v>
          </cell>
          <cell r="CB17">
            <v>0</v>
          </cell>
          <cell r="CR17">
            <v>0</v>
          </cell>
          <cell r="CT17">
            <v>0</v>
          </cell>
          <cell r="CU17">
            <v>0</v>
          </cell>
          <cell r="CV17" t="e">
            <v>#REF!</v>
          </cell>
          <cell r="CW17" t="e">
            <v>#REF!</v>
          </cell>
          <cell r="CX17" t="e">
            <v>#REF!</v>
          </cell>
          <cell r="CY17" t="e">
            <v>#REF!</v>
          </cell>
          <cell r="CZ17" t="e">
            <v>#REF!</v>
          </cell>
          <cell r="DA17" t="e">
            <v>#REF!</v>
          </cell>
          <cell r="DB17" t="e">
            <v>#REF!</v>
          </cell>
          <cell r="DC17" t="e">
            <v>#REF!</v>
          </cell>
          <cell r="DD17" t="e">
            <v>#REF!</v>
          </cell>
          <cell r="DE17" t="e">
            <v>#REF!</v>
          </cell>
          <cell r="DF17" t="e">
            <v>#REF!</v>
          </cell>
          <cell r="DG17" t="e">
            <v>#REF!</v>
          </cell>
          <cell r="DH17" t="e">
            <v>#REF!</v>
          </cell>
          <cell r="DI17" t="e">
            <v>#REF!</v>
          </cell>
          <cell r="DJ17" t="e">
            <v>#REF!</v>
          </cell>
          <cell r="DL17">
            <v>0</v>
          </cell>
          <cell r="DM17">
            <v>0</v>
          </cell>
          <cell r="DN17" t="e">
            <v>#REF!</v>
          </cell>
          <cell r="DO17" t="e">
            <v>#REF!</v>
          </cell>
          <cell r="DP17">
            <v>0</v>
          </cell>
          <cell r="DQ17">
            <v>0</v>
          </cell>
          <cell r="DR17">
            <v>0</v>
          </cell>
          <cell r="DS17">
            <v>0</v>
          </cell>
          <cell r="DT17">
            <v>0</v>
          </cell>
          <cell r="DU17">
            <v>0</v>
          </cell>
          <cell r="DV17">
            <v>0</v>
          </cell>
          <cell r="DW17">
            <v>0</v>
          </cell>
          <cell r="DX17">
            <v>0</v>
          </cell>
          <cell r="DY17">
            <v>0</v>
          </cell>
          <cell r="DZ17">
            <v>0</v>
          </cell>
          <cell r="EA17">
            <v>0</v>
          </cell>
          <cell r="EB17">
            <v>0</v>
          </cell>
        </row>
        <row r="18">
          <cell r="A18">
            <v>1011</v>
          </cell>
          <cell r="J18">
            <v>1</v>
          </cell>
          <cell r="K18">
            <v>0</v>
          </cell>
          <cell r="P18">
            <v>875</v>
          </cell>
          <cell r="R18">
            <v>0</v>
          </cell>
          <cell r="S18">
            <v>0</v>
          </cell>
          <cell r="T18">
            <v>0</v>
          </cell>
          <cell r="U18">
            <v>0</v>
          </cell>
          <cell r="V18">
            <v>0</v>
          </cell>
          <cell r="W18">
            <v>0</v>
          </cell>
          <cell r="X18">
            <v>0</v>
          </cell>
          <cell r="Y18">
            <v>0</v>
          </cell>
          <cell r="Z18">
            <v>0</v>
          </cell>
          <cell r="AA18">
            <v>0</v>
          </cell>
          <cell r="AB18">
            <v>0</v>
          </cell>
          <cell r="AC18">
            <v>1011</v>
          </cell>
          <cell r="AE18">
            <v>0</v>
          </cell>
          <cell r="AH18">
            <v>0</v>
          </cell>
          <cell r="AI18">
            <v>0</v>
          </cell>
          <cell r="AJ18">
            <v>0</v>
          </cell>
          <cell r="AK18">
            <v>0</v>
          </cell>
          <cell r="AL18">
            <v>0</v>
          </cell>
          <cell r="AM18">
            <v>1011</v>
          </cell>
          <cell r="AO18">
            <v>0</v>
          </cell>
          <cell r="AQ18">
            <v>0</v>
          </cell>
          <cell r="AS18">
            <v>0</v>
          </cell>
          <cell r="AT18">
            <v>0</v>
          </cell>
          <cell r="AU18">
            <v>0</v>
          </cell>
          <cell r="AV18">
            <v>0</v>
          </cell>
          <cell r="BJ18">
            <v>0</v>
          </cell>
          <cell r="BK18">
            <v>0</v>
          </cell>
          <cell r="BL18">
            <v>0</v>
          </cell>
          <cell r="BN18">
            <v>0</v>
          </cell>
          <cell r="BO18">
            <v>0</v>
          </cell>
          <cell r="BP18" t="e">
            <v>#REF!</v>
          </cell>
          <cell r="BQ18">
            <v>0</v>
          </cell>
          <cell r="BR18">
            <v>0</v>
          </cell>
          <cell r="BS18">
            <v>0</v>
          </cell>
          <cell r="BT18">
            <v>0</v>
          </cell>
          <cell r="BU18">
            <v>0</v>
          </cell>
          <cell r="BV18">
            <v>0</v>
          </cell>
          <cell r="BW18">
            <v>0</v>
          </cell>
          <cell r="BX18">
            <v>0</v>
          </cell>
          <cell r="BY18">
            <v>0</v>
          </cell>
          <cell r="BZ18">
            <v>0</v>
          </cell>
          <cell r="CA18">
            <v>0</v>
          </cell>
          <cell r="CB18">
            <v>0</v>
          </cell>
          <cell r="CR18">
            <v>0</v>
          </cell>
          <cell r="CT18">
            <v>0</v>
          </cell>
          <cell r="CU18">
            <v>0</v>
          </cell>
          <cell r="CV18" t="e">
            <v>#REF!</v>
          </cell>
          <cell r="CW18" t="e">
            <v>#REF!</v>
          </cell>
          <cell r="CX18" t="e">
            <v>#REF!</v>
          </cell>
          <cell r="CY18" t="e">
            <v>#REF!</v>
          </cell>
          <cell r="CZ18" t="e">
            <v>#REF!</v>
          </cell>
          <cell r="DA18" t="e">
            <v>#REF!</v>
          </cell>
          <cell r="DB18" t="e">
            <v>#REF!</v>
          </cell>
          <cell r="DC18" t="e">
            <v>#REF!</v>
          </cell>
          <cell r="DD18" t="e">
            <v>#REF!</v>
          </cell>
          <cell r="DE18" t="e">
            <v>#REF!</v>
          </cell>
          <cell r="DF18" t="e">
            <v>#REF!</v>
          </cell>
          <cell r="DG18" t="e">
            <v>#REF!</v>
          </cell>
          <cell r="DH18" t="e">
            <v>#REF!</v>
          </cell>
          <cell r="DI18" t="e">
            <v>#REF!</v>
          </cell>
          <cell r="DJ18" t="e">
            <v>#REF!</v>
          </cell>
          <cell r="DL18">
            <v>0</v>
          </cell>
          <cell r="DM18">
            <v>0</v>
          </cell>
          <cell r="DN18" t="e">
            <v>#REF!</v>
          </cell>
          <cell r="DO18" t="e">
            <v>#REF!</v>
          </cell>
          <cell r="DP18">
            <v>0</v>
          </cell>
          <cell r="DQ18">
            <v>0</v>
          </cell>
          <cell r="DR18">
            <v>0</v>
          </cell>
          <cell r="DS18">
            <v>0</v>
          </cell>
          <cell r="DT18">
            <v>0</v>
          </cell>
          <cell r="DU18">
            <v>0</v>
          </cell>
          <cell r="DV18">
            <v>0</v>
          </cell>
          <cell r="DW18">
            <v>0</v>
          </cell>
          <cell r="DX18">
            <v>0</v>
          </cell>
          <cell r="DY18">
            <v>0</v>
          </cell>
          <cell r="DZ18">
            <v>0</v>
          </cell>
          <cell r="EA18">
            <v>0</v>
          </cell>
          <cell r="EB18">
            <v>0</v>
          </cell>
        </row>
        <row r="19">
          <cell r="A19">
            <v>1012</v>
          </cell>
          <cell r="J19">
            <v>1</v>
          </cell>
          <cell r="K19">
            <v>0</v>
          </cell>
          <cell r="P19">
            <v>875</v>
          </cell>
          <cell r="R19">
            <v>0</v>
          </cell>
          <cell r="S19">
            <v>0</v>
          </cell>
          <cell r="T19">
            <v>0</v>
          </cell>
          <cell r="U19">
            <v>0</v>
          </cell>
          <cell r="V19">
            <v>0</v>
          </cell>
          <cell r="W19">
            <v>0</v>
          </cell>
          <cell r="X19">
            <v>0</v>
          </cell>
          <cell r="Y19">
            <v>0</v>
          </cell>
          <cell r="Z19">
            <v>0</v>
          </cell>
          <cell r="AA19">
            <v>0</v>
          </cell>
          <cell r="AB19">
            <v>0</v>
          </cell>
          <cell r="AC19">
            <v>1012</v>
          </cell>
          <cell r="AE19">
            <v>0</v>
          </cell>
          <cell r="AH19">
            <v>0</v>
          </cell>
          <cell r="AI19">
            <v>0</v>
          </cell>
          <cell r="AJ19">
            <v>0</v>
          </cell>
          <cell r="AK19">
            <v>0</v>
          </cell>
          <cell r="AL19">
            <v>0</v>
          </cell>
          <cell r="AM19">
            <v>1012</v>
          </cell>
          <cell r="AO19">
            <v>0</v>
          </cell>
          <cell r="AQ19">
            <v>0</v>
          </cell>
          <cell r="AS19">
            <v>0</v>
          </cell>
          <cell r="AT19">
            <v>0</v>
          </cell>
          <cell r="AU19">
            <v>0</v>
          </cell>
          <cell r="AV19">
            <v>0</v>
          </cell>
          <cell r="BJ19">
            <v>0</v>
          </cell>
          <cell r="BK19">
            <v>0</v>
          </cell>
          <cell r="BL19">
            <v>0</v>
          </cell>
          <cell r="BN19">
            <v>0</v>
          </cell>
          <cell r="BO19">
            <v>0</v>
          </cell>
          <cell r="BP19" t="e">
            <v>#REF!</v>
          </cell>
          <cell r="BQ19">
            <v>0</v>
          </cell>
          <cell r="BR19">
            <v>0</v>
          </cell>
          <cell r="BS19">
            <v>0</v>
          </cell>
          <cell r="BT19">
            <v>0</v>
          </cell>
          <cell r="BU19">
            <v>0</v>
          </cell>
          <cell r="BV19">
            <v>0</v>
          </cell>
          <cell r="BW19">
            <v>0</v>
          </cell>
          <cell r="BX19">
            <v>0</v>
          </cell>
          <cell r="BY19">
            <v>0</v>
          </cell>
          <cell r="BZ19">
            <v>0</v>
          </cell>
          <cell r="CA19">
            <v>0</v>
          </cell>
          <cell r="CB19">
            <v>0</v>
          </cell>
          <cell r="CR19">
            <v>0</v>
          </cell>
          <cell r="CT19">
            <v>0</v>
          </cell>
          <cell r="CU19">
            <v>0</v>
          </cell>
          <cell r="CV19" t="e">
            <v>#REF!</v>
          </cell>
          <cell r="CW19" t="e">
            <v>#REF!</v>
          </cell>
          <cell r="CX19" t="e">
            <v>#REF!</v>
          </cell>
          <cell r="CY19" t="e">
            <v>#REF!</v>
          </cell>
          <cell r="CZ19" t="e">
            <v>#REF!</v>
          </cell>
          <cell r="DA19" t="e">
            <v>#REF!</v>
          </cell>
          <cell r="DB19" t="e">
            <v>#REF!</v>
          </cell>
          <cell r="DC19" t="e">
            <v>#REF!</v>
          </cell>
          <cell r="DD19" t="e">
            <v>#REF!</v>
          </cell>
          <cell r="DE19" t="e">
            <v>#REF!</v>
          </cell>
          <cell r="DF19" t="e">
            <v>#REF!</v>
          </cell>
          <cell r="DG19" t="e">
            <v>#REF!</v>
          </cell>
          <cell r="DH19" t="e">
            <v>#REF!</v>
          </cell>
          <cell r="DI19" t="e">
            <v>#REF!</v>
          </cell>
          <cell r="DJ19" t="e">
            <v>#REF!</v>
          </cell>
          <cell r="DL19">
            <v>0</v>
          </cell>
          <cell r="DM19">
            <v>0</v>
          </cell>
          <cell r="DN19" t="e">
            <v>#REF!</v>
          </cell>
          <cell r="DO19" t="e">
            <v>#REF!</v>
          </cell>
          <cell r="DP19">
            <v>0</v>
          </cell>
          <cell r="DQ19">
            <v>0</v>
          </cell>
          <cell r="DR19">
            <v>0</v>
          </cell>
          <cell r="DS19">
            <v>0</v>
          </cell>
          <cell r="DT19">
            <v>0</v>
          </cell>
          <cell r="DU19">
            <v>0</v>
          </cell>
          <cell r="DV19">
            <v>0</v>
          </cell>
          <cell r="DW19">
            <v>0</v>
          </cell>
          <cell r="DX19">
            <v>0</v>
          </cell>
          <cell r="DY19">
            <v>0</v>
          </cell>
          <cell r="DZ19">
            <v>0</v>
          </cell>
          <cell r="EA19">
            <v>0</v>
          </cell>
          <cell r="EB19">
            <v>0</v>
          </cell>
        </row>
        <row r="20">
          <cell r="A20">
            <v>2000</v>
          </cell>
          <cell r="B20">
            <v>2</v>
          </cell>
          <cell r="C20" t="str">
            <v>I - 1.2</v>
          </cell>
          <cell r="D20" t="str">
            <v>Pekerjaan Sementara dan Fasilitas Penyedia Jasa</v>
          </cell>
          <cell r="E20" t="str">
            <v>ls</v>
          </cell>
          <cell r="F20">
            <v>1</v>
          </cell>
          <cell r="L20">
            <v>2</v>
          </cell>
          <cell r="M20">
            <v>25</v>
          </cell>
          <cell r="N20">
            <v>7</v>
          </cell>
          <cell r="O20">
            <v>1</v>
          </cell>
          <cell r="P20">
            <v>350</v>
          </cell>
          <cell r="Q20">
            <v>1</v>
          </cell>
          <cell r="V20">
            <v>0</v>
          </cell>
          <cell r="W20">
            <v>0</v>
          </cell>
          <cell r="X20">
            <v>0</v>
          </cell>
          <cell r="Y20">
            <v>0</v>
          </cell>
          <cell r="Z20">
            <v>0</v>
          </cell>
          <cell r="AA20">
            <v>0</v>
          </cell>
          <cell r="AB20">
            <v>0</v>
          </cell>
          <cell r="AC20">
            <v>2000</v>
          </cell>
          <cell r="AG20">
            <v>1</v>
          </cell>
          <cell r="AK20">
            <v>0</v>
          </cell>
          <cell r="AL20">
            <v>0</v>
          </cell>
          <cell r="AM20">
            <v>2000</v>
          </cell>
          <cell r="AQ20">
            <v>0</v>
          </cell>
          <cell r="AR20">
            <v>1</v>
          </cell>
          <cell r="AU20">
            <v>0</v>
          </cell>
          <cell r="AV20">
            <v>0</v>
          </cell>
          <cell r="BB20">
            <v>0</v>
          </cell>
          <cell r="BC20">
            <v>0</v>
          </cell>
          <cell r="BD20">
            <v>0</v>
          </cell>
          <cell r="BF20">
            <v>0</v>
          </cell>
          <cell r="BG20">
            <v>0</v>
          </cell>
          <cell r="BH20">
            <v>0</v>
          </cell>
          <cell r="BI20">
            <v>0</v>
          </cell>
          <cell r="BQ20" t="e">
            <v>#REF!</v>
          </cell>
          <cell r="BR20" t="e">
            <v>#REF!</v>
          </cell>
          <cell r="BS20" t="e">
            <v>#REF!</v>
          </cell>
          <cell r="BT20" t="e">
            <v>#REF!</v>
          </cell>
          <cell r="BU20" t="e">
            <v>#REF!</v>
          </cell>
          <cell r="BV20" t="e">
            <v>#REF!</v>
          </cell>
          <cell r="CV20" t="e">
            <v>#REF!</v>
          </cell>
          <cell r="CW20">
            <v>0</v>
          </cell>
          <cell r="CX20" t="e">
            <v>#REF!</v>
          </cell>
          <cell r="CY20" t="e">
            <v>#REF!</v>
          </cell>
          <cell r="CZ20" t="e">
            <v>#REF!</v>
          </cell>
          <cell r="DA20" t="e">
            <v>#REF!</v>
          </cell>
          <cell r="DB20" t="e">
            <v>#REF!</v>
          </cell>
          <cell r="DC20" t="e">
            <v>#REF!</v>
          </cell>
          <cell r="DD20">
            <v>0</v>
          </cell>
          <cell r="DE20">
            <v>0</v>
          </cell>
          <cell r="DF20">
            <v>0</v>
          </cell>
          <cell r="DG20">
            <v>0</v>
          </cell>
          <cell r="DH20">
            <v>0</v>
          </cell>
          <cell r="DI20">
            <v>0</v>
          </cell>
          <cell r="DJ20">
            <v>0</v>
          </cell>
          <cell r="DN20" t="e">
            <v>#REF!</v>
          </cell>
          <cell r="DO20">
            <v>0</v>
          </cell>
          <cell r="DP20" t="e">
            <v>#REF!</v>
          </cell>
          <cell r="DQ20" t="e">
            <v>#REF!</v>
          </cell>
          <cell r="DR20" t="e">
            <v>#REF!</v>
          </cell>
          <cell r="DS20" t="e">
            <v>#REF!</v>
          </cell>
          <cell r="DT20" t="e">
            <v>#REF!</v>
          </cell>
          <cell r="DU20" t="e">
            <v>#REF!</v>
          </cell>
          <cell r="DV20">
            <v>0</v>
          </cell>
          <cell r="DW20">
            <v>0</v>
          </cell>
          <cell r="DX20">
            <v>0</v>
          </cell>
          <cell r="DY20">
            <v>0</v>
          </cell>
          <cell r="DZ20">
            <v>0</v>
          </cell>
          <cell r="EA20">
            <v>0</v>
          </cell>
          <cell r="EB20">
            <v>0</v>
          </cell>
        </row>
        <row r="21">
          <cell r="A21">
            <v>2001</v>
          </cell>
          <cell r="I21">
            <v>0</v>
          </cell>
          <cell r="J21">
            <v>1</v>
          </cell>
          <cell r="K21">
            <v>0</v>
          </cell>
          <cell r="P21">
            <v>350</v>
          </cell>
          <cell r="R21">
            <v>0</v>
          </cell>
          <cell r="S21">
            <v>0</v>
          </cell>
          <cell r="T21">
            <v>0</v>
          </cell>
          <cell r="U21">
            <v>0</v>
          </cell>
          <cell r="V21">
            <v>0</v>
          </cell>
          <cell r="W21">
            <v>0</v>
          </cell>
          <cell r="X21">
            <v>0</v>
          </cell>
          <cell r="Y21">
            <v>0</v>
          </cell>
          <cell r="Z21">
            <v>0</v>
          </cell>
          <cell r="AA21">
            <v>0</v>
          </cell>
          <cell r="AB21">
            <v>0</v>
          </cell>
          <cell r="AC21">
            <v>2001</v>
          </cell>
          <cell r="AE21">
            <v>0</v>
          </cell>
          <cell r="AH21">
            <v>0</v>
          </cell>
          <cell r="AI21">
            <v>0</v>
          </cell>
          <cell r="AJ21">
            <v>0</v>
          </cell>
          <cell r="AK21">
            <v>0</v>
          </cell>
          <cell r="AL21">
            <v>0</v>
          </cell>
          <cell r="AM21">
            <v>2001</v>
          </cell>
          <cell r="AO21">
            <v>0</v>
          </cell>
          <cell r="AQ21">
            <v>0</v>
          </cell>
          <cell r="AS21">
            <v>0</v>
          </cell>
          <cell r="AT21">
            <v>0</v>
          </cell>
          <cell r="AU21">
            <v>0</v>
          </cell>
          <cell r="AV21">
            <v>0</v>
          </cell>
          <cell r="BJ21">
            <v>0</v>
          </cell>
          <cell r="BK21">
            <v>0</v>
          </cell>
          <cell r="BL21">
            <v>0</v>
          </cell>
          <cell r="BN21">
            <v>0</v>
          </cell>
          <cell r="BO21">
            <v>0</v>
          </cell>
          <cell r="BP21">
            <v>0</v>
          </cell>
          <cell r="BQ21" t="e">
            <v>#REF!</v>
          </cell>
          <cell r="BR21" t="e">
            <v>#REF!</v>
          </cell>
          <cell r="BS21" t="e">
            <v>#REF!</v>
          </cell>
          <cell r="BT21" t="e">
            <v>#REF!</v>
          </cell>
          <cell r="BU21" t="e">
            <v>#REF!</v>
          </cell>
          <cell r="BV21" t="e">
            <v>#REF!</v>
          </cell>
          <cell r="BW21">
            <v>0</v>
          </cell>
          <cell r="BX21">
            <v>0</v>
          </cell>
          <cell r="BY21">
            <v>0</v>
          </cell>
          <cell r="BZ21">
            <v>0</v>
          </cell>
          <cell r="CA21">
            <v>0</v>
          </cell>
          <cell r="CB21">
            <v>0</v>
          </cell>
          <cell r="CR21">
            <v>0</v>
          </cell>
          <cell r="CT21">
            <v>0</v>
          </cell>
          <cell r="CU21">
            <v>0</v>
          </cell>
          <cell r="CV21" t="e">
            <v>#REF!</v>
          </cell>
          <cell r="CW21" t="e">
            <v>#REF!</v>
          </cell>
          <cell r="CX21" t="e">
            <v>#REF!</v>
          </cell>
          <cell r="CY21" t="e">
            <v>#REF!</v>
          </cell>
          <cell r="CZ21" t="e">
            <v>#REF!</v>
          </cell>
          <cell r="DA21" t="e">
            <v>#REF!</v>
          </cell>
          <cell r="DB21" t="e">
            <v>#REF!</v>
          </cell>
          <cell r="DC21" t="e">
            <v>#REF!</v>
          </cell>
          <cell r="DD21" t="e">
            <v>#REF!</v>
          </cell>
          <cell r="DE21" t="e">
            <v>#REF!</v>
          </cell>
          <cell r="DF21" t="e">
            <v>#REF!</v>
          </cell>
          <cell r="DG21" t="e">
            <v>#REF!</v>
          </cell>
          <cell r="DH21" t="e">
            <v>#REF!</v>
          </cell>
          <cell r="DI21" t="e">
            <v>#REF!</v>
          </cell>
          <cell r="DJ21" t="e">
            <v>#REF!</v>
          </cell>
          <cell r="DL21">
            <v>0</v>
          </cell>
          <cell r="DM21">
            <v>0</v>
          </cell>
          <cell r="DN21" t="e">
            <v>#REF!</v>
          </cell>
          <cell r="DO21">
            <v>0</v>
          </cell>
          <cell r="DP21" t="e">
            <v>#REF!</v>
          </cell>
          <cell r="DQ21" t="e">
            <v>#REF!</v>
          </cell>
          <cell r="DR21" t="e">
            <v>#REF!</v>
          </cell>
          <cell r="DS21" t="e">
            <v>#REF!</v>
          </cell>
          <cell r="DT21" t="e">
            <v>#REF!</v>
          </cell>
          <cell r="DU21" t="e">
            <v>#REF!</v>
          </cell>
          <cell r="DV21">
            <v>0</v>
          </cell>
          <cell r="DW21">
            <v>0</v>
          </cell>
          <cell r="DX21">
            <v>0</v>
          </cell>
          <cell r="DY21">
            <v>0</v>
          </cell>
          <cell r="DZ21">
            <v>0</v>
          </cell>
          <cell r="EA21">
            <v>0</v>
          </cell>
          <cell r="EB21">
            <v>0</v>
          </cell>
        </row>
        <row r="22">
          <cell r="A22">
            <v>2002</v>
          </cell>
          <cell r="I22">
            <v>0</v>
          </cell>
          <cell r="J22">
            <v>1</v>
          </cell>
          <cell r="K22">
            <v>0</v>
          </cell>
          <cell r="P22">
            <v>350</v>
          </cell>
          <cell r="R22">
            <v>0</v>
          </cell>
          <cell r="S22">
            <v>0</v>
          </cell>
          <cell r="T22">
            <v>0</v>
          </cell>
          <cell r="U22">
            <v>0</v>
          </cell>
          <cell r="V22">
            <v>0</v>
          </cell>
          <cell r="W22">
            <v>0</v>
          </cell>
          <cell r="X22">
            <v>0</v>
          </cell>
          <cell r="Y22">
            <v>0</v>
          </cell>
          <cell r="Z22">
            <v>0</v>
          </cell>
          <cell r="AA22">
            <v>0</v>
          </cell>
          <cell r="AB22">
            <v>0</v>
          </cell>
          <cell r="AC22">
            <v>2002</v>
          </cell>
          <cell r="AE22">
            <v>0</v>
          </cell>
          <cell r="AH22">
            <v>0</v>
          </cell>
          <cell r="AI22">
            <v>0</v>
          </cell>
          <cell r="AJ22">
            <v>0</v>
          </cell>
          <cell r="AK22">
            <v>0</v>
          </cell>
          <cell r="AL22">
            <v>0</v>
          </cell>
          <cell r="AM22">
            <v>2002</v>
          </cell>
          <cell r="AO22">
            <v>0</v>
          </cell>
          <cell r="AQ22">
            <v>0</v>
          </cell>
          <cell r="AS22">
            <v>0</v>
          </cell>
          <cell r="AT22">
            <v>0</v>
          </cell>
          <cell r="AU22">
            <v>0</v>
          </cell>
          <cell r="AV22">
            <v>0</v>
          </cell>
          <cell r="BJ22">
            <v>0</v>
          </cell>
          <cell r="BK22">
            <v>0</v>
          </cell>
          <cell r="BL22">
            <v>0</v>
          </cell>
          <cell r="BN22">
            <v>0</v>
          </cell>
          <cell r="BO22">
            <v>0</v>
          </cell>
          <cell r="BP22">
            <v>0</v>
          </cell>
          <cell r="BQ22" t="e">
            <v>#REF!</v>
          </cell>
          <cell r="BR22" t="e">
            <v>#REF!</v>
          </cell>
          <cell r="BS22" t="e">
            <v>#REF!</v>
          </cell>
          <cell r="BT22" t="e">
            <v>#REF!</v>
          </cell>
          <cell r="BU22" t="e">
            <v>#REF!</v>
          </cell>
          <cell r="BV22" t="e">
            <v>#REF!</v>
          </cell>
          <cell r="BW22">
            <v>0</v>
          </cell>
          <cell r="BX22">
            <v>0</v>
          </cell>
          <cell r="BY22">
            <v>0</v>
          </cell>
          <cell r="BZ22">
            <v>0</v>
          </cell>
          <cell r="CA22">
            <v>0</v>
          </cell>
          <cell r="CB22">
            <v>0</v>
          </cell>
          <cell r="CR22">
            <v>0</v>
          </cell>
          <cell r="CT22">
            <v>0</v>
          </cell>
          <cell r="CU22">
            <v>0</v>
          </cell>
          <cell r="CV22" t="e">
            <v>#REF!</v>
          </cell>
          <cell r="CW22" t="e">
            <v>#REF!</v>
          </cell>
          <cell r="CX22" t="e">
            <v>#REF!</v>
          </cell>
          <cell r="CY22" t="e">
            <v>#REF!</v>
          </cell>
          <cell r="CZ22" t="e">
            <v>#REF!</v>
          </cell>
          <cell r="DA22" t="e">
            <v>#REF!</v>
          </cell>
          <cell r="DB22" t="e">
            <v>#REF!</v>
          </cell>
          <cell r="DC22" t="e">
            <v>#REF!</v>
          </cell>
          <cell r="DD22" t="e">
            <v>#REF!</v>
          </cell>
          <cell r="DE22" t="e">
            <v>#REF!</v>
          </cell>
          <cell r="DF22" t="e">
            <v>#REF!</v>
          </cell>
          <cell r="DG22" t="e">
            <v>#REF!</v>
          </cell>
          <cell r="DH22" t="e">
            <v>#REF!</v>
          </cell>
          <cell r="DI22" t="e">
            <v>#REF!</v>
          </cell>
          <cell r="DJ22" t="e">
            <v>#REF!</v>
          </cell>
          <cell r="DL22">
            <v>0</v>
          </cell>
          <cell r="DM22">
            <v>0</v>
          </cell>
          <cell r="DN22" t="e">
            <v>#REF!</v>
          </cell>
          <cell r="DO22">
            <v>0</v>
          </cell>
          <cell r="DP22" t="e">
            <v>#REF!</v>
          </cell>
          <cell r="DQ22" t="e">
            <v>#REF!</v>
          </cell>
          <cell r="DR22" t="e">
            <v>#REF!</v>
          </cell>
          <cell r="DS22" t="e">
            <v>#REF!</v>
          </cell>
          <cell r="DT22" t="e">
            <v>#REF!</v>
          </cell>
          <cell r="DU22" t="e">
            <v>#REF!</v>
          </cell>
          <cell r="DV22">
            <v>0</v>
          </cell>
          <cell r="DW22">
            <v>0</v>
          </cell>
          <cell r="DX22">
            <v>0</v>
          </cell>
          <cell r="DY22">
            <v>0</v>
          </cell>
          <cell r="DZ22">
            <v>0</v>
          </cell>
          <cell r="EA22">
            <v>0</v>
          </cell>
          <cell r="EB22">
            <v>0</v>
          </cell>
        </row>
        <row r="23">
          <cell r="A23">
            <v>2003</v>
          </cell>
          <cell r="I23">
            <v>0</v>
          </cell>
          <cell r="J23">
            <v>1</v>
          </cell>
          <cell r="K23">
            <v>0</v>
          </cell>
          <cell r="P23">
            <v>350</v>
          </cell>
          <cell r="R23">
            <v>0</v>
          </cell>
          <cell r="S23">
            <v>0</v>
          </cell>
          <cell r="T23">
            <v>0</v>
          </cell>
          <cell r="U23">
            <v>0</v>
          </cell>
          <cell r="V23">
            <v>0</v>
          </cell>
          <cell r="W23">
            <v>0</v>
          </cell>
          <cell r="X23">
            <v>0</v>
          </cell>
          <cell r="Y23">
            <v>0</v>
          </cell>
          <cell r="Z23">
            <v>0</v>
          </cell>
          <cell r="AA23">
            <v>0</v>
          </cell>
          <cell r="AB23">
            <v>0</v>
          </cell>
          <cell r="AC23">
            <v>2003</v>
          </cell>
          <cell r="AE23">
            <v>0</v>
          </cell>
          <cell r="AH23">
            <v>0</v>
          </cell>
          <cell r="AI23">
            <v>0</v>
          </cell>
          <cell r="AJ23">
            <v>0</v>
          </cell>
          <cell r="AK23">
            <v>0</v>
          </cell>
          <cell r="AL23">
            <v>0</v>
          </cell>
          <cell r="AM23">
            <v>2003</v>
          </cell>
          <cell r="AO23">
            <v>0</v>
          </cell>
          <cell r="AQ23">
            <v>0</v>
          </cell>
          <cell r="AS23">
            <v>0</v>
          </cell>
          <cell r="AT23">
            <v>0</v>
          </cell>
          <cell r="AU23">
            <v>0</v>
          </cell>
          <cell r="AV23">
            <v>0</v>
          </cell>
          <cell r="BJ23">
            <v>0</v>
          </cell>
          <cell r="BK23">
            <v>0</v>
          </cell>
          <cell r="BL23">
            <v>0</v>
          </cell>
          <cell r="BN23">
            <v>0</v>
          </cell>
          <cell r="BO23">
            <v>0</v>
          </cell>
          <cell r="BP23">
            <v>0</v>
          </cell>
          <cell r="BQ23" t="e">
            <v>#REF!</v>
          </cell>
          <cell r="BR23" t="e">
            <v>#REF!</v>
          </cell>
          <cell r="BS23" t="e">
            <v>#REF!</v>
          </cell>
          <cell r="BT23" t="e">
            <v>#REF!</v>
          </cell>
          <cell r="BU23" t="e">
            <v>#REF!</v>
          </cell>
          <cell r="BV23" t="e">
            <v>#REF!</v>
          </cell>
          <cell r="BW23">
            <v>0</v>
          </cell>
          <cell r="BX23">
            <v>0</v>
          </cell>
          <cell r="BY23">
            <v>0</v>
          </cell>
          <cell r="BZ23">
            <v>0</v>
          </cell>
          <cell r="CA23">
            <v>0</v>
          </cell>
          <cell r="CB23">
            <v>0</v>
          </cell>
          <cell r="CR23">
            <v>0</v>
          </cell>
          <cell r="CT23">
            <v>0</v>
          </cell>
          <cell r="CU23">
            <v>0</v>
          </cell>
          <cell r="CV23" t="e">
            <v>#REF!</v>
          </cell>
          <cell r="CW23" t="e">
            <v>#REF!</v>
          </cell>
          <cell r="CX23" t="e">
            <v>#REF!</v>
          </cell>
          <cell r="CY23" t="e">
            <v>#REF!</v>
          </cell>
          <cell r="CZ23" t="e">
            <v>#REF!</v>
          </cell>
          <cell r="DA23" t="e">
            <v>#REF!</v>
          </cell>
          <cell r="DB23" t="e">
            <v>#REF!</v>
          </cell>
          <cell r="DC23" t="e">
            <v>#REF!</v>
          </cell>
          <cell r="DD23" t="e">
            <v>#REF!</v>
          </cell>
          <cell r="DE23" t="e">
            <v>#REF!</v>
          </cell>
          <cell r="DF23" t="e">
            <v>#REF!</v>
          </cell>
          <cell r="DG23" t="e">
            <v>#REF!</v>
          </cell>
          <cell r="DH23" t="e">
            <v>#REF!</v>
          </cell>
          <cell r="DI23" t="e">
            <v>#REF!</v>
          </cell>
          <cell r="DJ23" t="e">
            <v>#REF!</v>
          </cell>
          <cell r="DL23">
            <v>0</v>
          </cell>
          <cell r="DM23">
            <v>0</v>
          </cell>
          <cell r="DN23" t="e">
            <v>#REF!</v>
          </cell>
          <cell r="DO23">
            <v>0</v>
          </cell>
          <cell r="DP23" t="e">
            <v>#REF!</v>
          </cell>
          <cell r="DQ23" t="e">
            <v>#REF!</v>
          </cell>
          <cell r="DR23" t="e">
            <v>#REF!</v>
          </cell>
          <cell r="DS23" t="e">
            <v>#REF!</v>
          </cell>
          <cell r="DT23" t="e">
            <v>#REF!</v>
          </cell>
          <cell r="DU23" t="e">
            <v>#REF!</v>
          </cell>
          <cell r="DV23">
            <v>0</v>
          </cell>
          <cell r="DW23">
            <v>0</v>
          </cell>
          <cell r="DX23">
            <v>0</v>
          </cell>
          <cell r="DY23">
            <v>0</v>
          </cell>
          <cell r="DZ23">
            <v>0</v>
          </cell>
          <cell r="EA23">
            <v>0</v>
          </cell>
          <cell r="EB23">
            <v>0</v>
          </cell>
        </row>
        <row r="24">
          <cell r="A24">
            <v>2004</v>
          </cell>
          <cell r="I24">
            <v>0</v>
          </cell>
          <cell r="J24">
            <v>1</v>
          </cell>
          <cell r="K24">
            <v>0</v>
          </cell>
          <cell r="P24">
            <v>350</v>
          </cell>
          <cell r="R24">
            <v>0</v>
          </cell>
          <cell r="S24">
            <v>0</v>
          </cell>
          <cell r="T24">
            <v>0</v>
          </cell>
          <cell r="U24">
            <v>0</v>
          </cell>
          <cell r="V24">
            <v>0</v>
          </cell>
          <cell r="W24">
            <v>0</v>
          </cell>
          <cell r="X24">
            <v>0</v>
          </cell>
          <cell r="Y24">
            <v>0</v>
          </cell>
          <cell r="Z24">
            <v>0</v>
          </cell>
          <cell r="AA24">
            <v>0</v>
          </cell>
          <cell r="AB24">
            <v>0</v>
          </cell>
          <cell r="AC24">
            <v>2004</v>
          </cell>
          <cell r="AE24">
            <v>0</v>
          </cell>
          <cell r="AH24">
            <v>0</v>
          </cell>
          <cell r="AI24">
            <v>0</v>
          </cell>
          <cell r="AJ24">
            <v>0</v>
          </cell>
          <cell r="AK24">
            <v>0</v>
          </cell>
          <cell r="AL24">
            <v>0</v>
          </cell>
          <cell r="AM24">
            <v>2004</v>
          </cell>
          <cell r="AO24">
            <v>0</v>
          </cell>
          <cell r="AQ24">
            <v>0</v>
          </cell>
          <cell r="AS24">
            <v>0</v>
          </cell>
          <cell r="AT24">
            <v>0</v>
          </cell>
          <cell r="AU24">
            <v>0</v>
          </cell>
          <cell r="AV24">
            <v>0</v>
          </cell>
          <cell r="BJ24">
            <v>0</v>
          </cell>
          <cell r="BK24">
            <v>0</v>
          </cell>
          <cell r="BL24">
            <v>0</v>
          </cell>
          <cell r="BN24">
            <v>0</v>
          </cell>
          <cell r="BO24">
            <v>0</v>
          </cell>
          <cell r="BP24">
            <v>0</v>
          </cell>
          <cell r="BQ24" t="e">
            <v>#REF!</v>
          </cell>
          <cell r="BR24" t="e">
            <v>#REF!</v>
          </cell>
          <cell r="BS24" t="e">
            <v>#REF!</v>
          </cell>
          <cell r="BT24" t="e">
            <v>#REF!</v>
          </cell>
          <cell r="BU24" t="e">
            <v>#REF!</v>
          </cell>
          <cell r="BV24" t="e">
            <v>#REF!</v>
          </cell>
          <cell r="BW24">
            <v>0</v>
          </cell>
          <cell r="BX24">
            <v>0</v>
          </cell>
          <cell r="BY24">
            <v>0</v>
          </cell>
          <cell r="BZ24">
            <v>0</v>
          </cell>
          <cell r="CA24">
            <v>0</v>
          </cell>
          <cell r="CB24">
            <v>0</v>
          </cell>
          <cell r="CR24">
            <v>0</v>
          </cell>
          <cell r="CT24">
            <v>0</v>
          </cell>
          <cell r="CU24">
            <v>0</v>
          </cell>
          <cell r="CV24" t="e">
            <v>#REF!</v>
          </cell>
          <cell r="CW24" t="e">
            <v>#REF!</v>
          </cell>
          <cell r="CX24" t="e">
            <v>#REF!</v>
          </cell>
          <cell r="CY24" t="e">
            <v>#REF!</v>
          </cell>
          <cell r="CZ24" t="e">
            <v>#REF!</v>
          </cell>
          <cell r="DA24" t="e">
            <v>#REF!</v>
          </cell>
          <cell r="DB24" t="e">
            <v>#REF!</v>
          </cell>
          <cell r="DC24" t="e">
            <v>#REF!</v>
          </cell>
          <cell r="DD24" t="e">
            <v>#REF!</v>
          </cell>
          <cell r="DE24" t="e">
            <v>#REF!</v>
          </cell>
          <cell r="DF24" t="e">
            <v>#REF!</v>
          </cell>
          <cell r="DG24" t="e">
            <v>#REF!</v>
          </cell>
          <cell r="DH24" t="e">
            <v>#REF!</v>
          </cell>
          <cell r="DI24" t="e">
            <v>#REF!</v>
          </cell>
          <cell r="DJ24" t="e">
            <v>#REF!</v>
          </cell>
          <cell r="DL24">
            <v>0</v>
          </cell>
          <cell r="DM24">
            <v>0</v>
          </cell>
          <cell r="DN24" t="e">
            <v>#REF!</v>
          </cell>
          <cell r="DO24">
            <v>0</v>
          </cell>
          <cell r="DP24" t="e">
            <v>#REF!</v>
          </cell>
          <cell r="DQ24" t="e">
            <v>#REF!</v>
          </cell>
          <cell r="DR24" t="e">
            <v>#REF!</v>
          </cell>
          <cell r="DS24" t="e">
            <v>#REF!</v>
          </cell>
          <cell r="DT24" t="e">
            <v>#REF!</v>
          </cell>
          <cell r="DU24" t="e">
            <v>#REF!</v>
          </cell>
          <cell r="DV24">
            <v>0</v>
          </cell>
          <cell r="DW24">
            <v>0</v>
          </cell>
          <cell r="DX24">
            <v>0</v>
          </cell>
          <cell r="DY24">
            <v>0</v>
          </cell>
          <cell r="DZ24">
            <v>0</v>
          </cell>
          <cell r="EA24">
            <v>0</v>
          </cell>
          <cell r="EB24">
            <v>0</v>
          </cell>
        </row>
        <row r="25">
          <cell r="A25">
            <v>2005</v>
          </cell>
          <cell r="J25">
            <v>1</v>
          </cell>
          <cell r="K25">
            <v>0</v>
          </cell>
          <cell r="P25">
            <v>350</v>
          </cell>
          <cell r="R25">
            <v>0</v>
          </cell>
          <cell r="S25">
            <v>0</v>
          </cell>
          <cell r="T25">
            <v>0</v>
          </cell>
          <cell r="U25">
            <v>0</v>
          </cell>
          <cell r="V25">
            <v>0</v>
          </cell>
          <cell r="W25">
            <v>0</v>
          </cell>
          <cell r="X25">
            <v>0</v>
          </cell>
          <cell r="Y25">
            <v>0</v>
          </cell>
          <cell r="Z25">
            <v>0</v>
          </cell>
          <cell r="AA25">
            <v>0</v>
          </cell>
          <cell r="AB25">
            <v>0</v>
          </cell>
          <cell r="AC25">
            <v>2005</v>
          </cell>
          <cell r="AE25">
            <v>0</v>
          </cell>
          <cell r="AH25">
            <v>0</v>
          </cell>
          <cell r="AI25">
            <v>0</v>
          </cell>
          <cell r="AJ25">
            <v>0</v>
          </cell>
          <cell r="AK25">
            <v>0</v>
          </cell>
          <cell r="AL25">
            <v>0</v>
          </cell>
          <cell r="AM25">
            <v>2005</v>
          </cell>
          <cell r="AO25">
            <v>0</v>
          </cell>
          <cell r="AQ25">
            <v>0</v>
          </cell>
          <cell r="AS25">
            <v>0</v>
          </cell>
          <cell r="AT25">
            <v>0</v>
          </cell>
          <cell r="AU25">
            <v>0</v>
          </cell>
          <cell r="AV25">
            <v>0</v>
          </cell>
          <cell r="BJ25">
            <v>0</v>
          </cell>
          <cell r="BK25">
            <v>0</v>
          </cell>
          <cell r="BL25">
            <v>0</v>
          </cell>
          <cell r="BN25">
            <v>0</v>
          </cell>
          <cell r="BO25">
            <v>0</v>
          </cell>
          <cell r="BP25">
            <v>0</v>
          </cell>
          <cell r="BQ25" t="e">
            <v>#REF!</v>
          </cell>
          <cell r="BR25" t="e">
            <v>#REF!</v>
          </cell>
          <cell r="BS25" t="e">
            <v>#REF!</v>
          </cell>
          <cell r="BT25" t="e">
            <v>#REF!</v>
          </cell>
          <cell r="BU25" t="e">
            <v>#REF!</v>
          </cell>
          <cell r="BV25" t="e">
            <v>#REF!</v>
          </cell>
          <cell r="BW25">
            <v>0</v>
          </cell>
          <cell r="BX25">
            <v>0</v>
          </cell>
          <cell r="BY25">
            <v>0</v>
          </cell>
          <cell r="BZ25">
            <v>0</v>
          </cell>
          <cell r="CA25">
            <v>0</v>
          </cell>
          <cell r="CB25">
            <v>0</v>
          </cell>
          <cell r="CR25">
            <v>0</v>
          </cell>
          <cell r="CT25">
            <v>0</v>
          </cell>
          <cell r="CU25">
            <v>0</v>
          </cell>
          <cell r="CV25" t="e">
            <v>#REF!</v>
          </cell>
          <cell r="CW25" t="e">
            <v>#REF!</v>
          </cell>
          <cell r="CX25" t="e">
            <v>#REF!</v>
          </cell>
          <cell r="CY25" t="e">
            <v>#REF!</v>
          </cell>
          <cell r="CZ25" t="e">
            <v>#REF!</v>
          </cell>
          <cell r="DA25" t="e">
            <v>#REF!</v>
          </cell>
          <cell r="DB25" t="e">
            <v>#REF!</v>
          </cell>
          <cell r="DC25" t="e">
            <v>#REF!</v>
          </cell>
          <cell r="DD25" t="e">
            <v>#REF!</v>
          </cell>
          <cell r="DE25" t="e">
            <v>#REF!</v>
          </cell>
          <cell r="DF25" t="e">
            <v>#REF!</v>
          </cell>
          <cell r="DG25" t="e">
            <v>#REF!</v>
          </cell>
          <cell r="DH25" t="e">
            <v>#REF!</v>
          </cell>
          <cell r="DI25" t="e">
            <v>#REF!</v>
          </cell>
          <cell r="DJ25" t="e">
            <v>#REF!</v>
          </cell>
          <cell r="DL25">
            <v>0</v>
          </cell>
          <cell r="DM25">
            <v>0</v>
          </cell>
          <cell r="DN25" t="e">
            <v>#REF!</v>
          </cell>
          <cell r="DO25">
            <v>0</v>
          </cell>
          <cell r="DP25" t="e">
            <v>#REF!</v>
          </cell>
          <cell r="DQ25" t="e">
            <v>#REF!</v>
          </cell>
          <cell r="DR25" t="e">
            <v>#REF!</v>
          </cell>
          <cell r="DS25" t="e">
            <v>#REF!</v>
          </cell>
          <cell r="DT25" t="e">
            <v>#REF!</v>
          </cell>
          <cell r="DU25" t="e">
            <v>#REF!</v>
          </cell>
          <cell r="DV25">
            <v>0</v>
          </cell>
          <cell r="DW25">
            <v>0</v>
          </cell>
          <cell r="DX25">
            <v>0</v>
          </cell>
          <cell r="DY25">
            <v>0</v>
          </cell>
          <cell r="DZ25">
            <v>0</v>
          </cell>
          <cell r="EA25">
            <v>0</v>
          </cell>
          <cell r="EB25">
            <v>0</v>
          </cell>
        </row>
        <row r="26">
          <cell r="A26">
            <v>2006</v>
          </cell>
          <cell r="J26">
            <v>1</v>
          </cell>
          <cell r="K26">
            <v>0</v>
          </cell>
          <cell r="P26">
            <v>350</v>
          </cell>
          <cell r="R26">
            <v>0</v>
          </cell>
          <cell r="S26">
            <v>0</v>
          </cell>
          <cell r="T26">
            <v>0</v>
          </cell>
          <cell r="U26">
            <v>0</v>
          </cell>
          <cell r="V26">
            <v>0</v>
          </cell>
          <cell r="W26">
            <v>0</v>
          </cell>
          <cell r="X26">
            <v>0</v>
          </cell>
          <cell r="Y26">
            <v>0</v>
          </cell>
          <cell r="Z26">
            <v>0</v>
          </cell>
          <cell r="AA26">
            <v>0</v>
          </cell>
          <cell r="AB26">
            <v>0</v>
          </cell>
          <cell r="AC26">
            <v>2006</v>
          </cell>
          <cell r="AE26">
            <v>0</v>
          </cell>
          <cell r="AH26">
            <v>0</v>
          </cell>
          <cell r="AI26">
            <v>0</v>
          </cell>
          <cell r="AJ26">
            <v>0</v>
          </cell>
          <cell r="AK26">
            <v>0</v>
          </cell>
          <cell r="AL26">
            <v>0</v>
          </cell>
          <cell r="AM26">
            <v>2006</v>
          </cell>
          <cell r="AO26">
            <v>0</v>
          </cell>
          <cell r="AQ26">
            <v>0</v>
          </cell>
          <cell r="AS26">
            <v>0</v>
          </cell>
          <cell r="AT26">
            <v>0</v>
          </cell>
          <cell r="AU26">
            <v>0</v>
          </cell>
          <cell r="AV26">
            <v>0</v>
          </cell>
          <cell r="BJ26">
            <v>0</v>
          </cell>
          <cell r="BK26">
            <v>0</v>
          </cell>
          <cell r="BL26">
            <v>0</v>
          </cell>
          <cell r="BN26">
            <v>0</v>
          </cell>
          <cell r="BO26">
            <v>0</v>
          </cell>
          <cell r="BP26">
            <v>0</v>
          </cell>
          <cell r="BQ26" t="e">
            <v>#REF!</v>
          </cell>
          <cell r="BR26" t="e">
            <v>#REF!</v>
          </cell>
          <cell r="BS26" t="e">
            <v>#REF!</v>
          </cell>
          <cell r="BT26" t="e">
            <v>#REF!</v>
          </cell>
          <cell r="BU26" t="e">
            <v>#REF!</v>
          </cell>
          <cell r="BV26" t="e">
            <v>#REF!</v>
          </cell>
          <cell r="BW26">
            <v>0</v>
          </cell>
          <cell r="BX26">
            <v>0</v>
          </cell>
          <cell r="BY26">
            <v>0</v>
          </cell>
          <cell r="BZ26">
            <v>0</v>
          </cell>
          <cell r="CA26">
            <v>0</v>
          </cell>
          <cell r="CB26">
            <v>0</v>
          </cell>
          <cell r="CR26">
            <v>0</v>
          </cell>
          <cell r="CT26">
            <v>0</v>
          </cell>
          <cell r="CU26">
            <v>0</v>
          </cell>
          <cell r="CV26" t="e">
            <v>#REF!</v>
          </cell>
          <cell r="CW26" t="e">
            <v>#REF!</v>
          </cell>
          <cell r="CX26" t="e">
            <v>#REF!</v>
          </cell>
          <cell r="CY26" t="e">
            <v>#REF!</v>
          </cell>
          <cell r="CZ26" t="e">
            <v>#REF!</v>
          </cell>
          <cell r="DA26" t="e">
            <v>#REF!</v>
          </cell>
          <cell r="DB26" t="e">
            <v>#REF!</v>
          </cell>
          <cell r="DC26" t="e">
            <v>#REF!</v>
          </cell>
          <cell r="DD26" t="e">
            <v>#REF!</v>
          </cell>
          <cell r="DE26" t="e">
            <v>#REF!</v>
          </cell>
          <cell r="DF26" t="e">
            <v>#REF!</v>
          </cell>
          <cell r="DG26" t="e">
            <v>#REF!</v>
          </cell>
          <cell r="DH26" t="e">
            <v>#REF!</v>
          </cell>
          <cell r="DI26" t="e">
            <v>#REF!</v>
          </cell>
          <cell r="DJ26" t="e">
            <v>#REF!</v>
          </cell>
          <cell r="DL26">
            <v>0</v>
          </cell>
          <cell r="DM26">
            <v>0</v>
          </cell>
          <cell r="DN26" t="e">
            <v>#REF!</v>
          </cell>
          <cell r="DO26">
            <v>0</v>
          </cell>
          <cell r="DP26" t="e">
            <v>#REF!</v>
          </cell>
          <cell r="DQ26" t="e">
            <v>#REF!</v>
          </cell>
          <cell r="DR26" t="e">
            <v>#REF!</v>
          </cell>
          <cell r="DS26" t="e">
            <v>#REF!</v>
          </cell>
          <cell r="DT26" t="e">
            <v>#REF!</v>
          </cell>
          <cell r="DU26" t="e">
            <v>#REF!</v>
          </cell>
          <cell r="DV26">
            <v>0</v>
          </cell>
          <cell r="DW26">
            <v>0</v>
          </cell>
          <cell r="DX26">
            <v>0</v>
          </cell>
          <cell r="DY26">
            <v>0</v>
          </cell>
          <cell r="DZ26">
            <v>0</v>
          </cell>
          <cell r="EA26">
            <v>0</v>
          </cell>
          <cell r="EB26">
            <v>0</v>
          </cell>
        </row>
        <row r="27">
          <cell r="A27">
            <v>2007</v>
          </cell>
          <cell r="J27">
            <v>1</v>
          </cell>
          <cell r="K27">
            <v>0</v>
          </cell>
          <cell r="P27">
            <v>350</v>
          </cell>
          <cell r="R27">
            <v>0</v>
          </cell>
          <cell r="S27">
            <v>0</v>
          </cell>
          <cell r="T27">
            <v>0</v>
          </cell>
          <cell r="U27">
            <v>0</v>
          </cell>
          <cell r="V27">
            <v>0</v>
          </cell>
          <cell r="W27">
            <v>0</v>
          </cell>
          <cell r="X27">
            <v>0</v>
          </cell>
          <cell r="Y27">
            <v>0</v>
          </cell>
          <cell r="Z27">
            <v>0</v>
          </cell>
          <cell r="AA27">
            <v>0</v>
          </cell>
          <cell r="AB27">
            <v>0</v>
          </cell>
          <cell r="AC27">
            <v>2007</v>
          </cell>
          <cell r="AE27">
            <v>0</v>
          </cell>
          <cell r="AH27">
            <v>0</v>
          </cell>
          <cell r="AI27">
            <v>0</v>
          </cell>
          <cell r="AJ27">
            <v>0</v>
          </cell>
          <cell r="AK27">
            <v>0</v>
          </cell>
          <cell r="AL27">
            <v>0</v>
          </cell>
          <cell r="AM27">
            <v>2007</v>
          </cell>
          <cell r="AO27">
            <v>0</v>
          </cell>
          <cell r="AQ27">
            <v>0</v>
          </cell>
          <cell r="AS27">
            <v>0</v>
          </cell>
          <cell r="AT27">
            <v>0</v>
          </cell>
          <cell r="AU27">
            <v>0</v>
          </cell>
          <cell r="AV27">
            <v>0</v>
          </cell>
          <cell r="BJ27">
            <v>0</v>
          </cell>
          <cell r="BK27">
            <v>0</v>
          </cell>
          <cell r="BL27">
            <v>0</v>
          </cell>
          <cell r="BN27">
            <v>0</v>
          </cell>
          <cell r="BO27">
            <v>0</v>
          </cell>
          <cell r="BP27">
            <v>0</v>
          </cell>
          <cell r="BQ27" t="e">
            <v>#REF!</v>
          </cell>
          <cell r="BR27" t="e">
            <v>#REF!</v>
          </cell>
          <cell r="BS27" t="e">
            <v>#REF!</v>
          </cell>
          <cell r="BT27" t="e">
            <v>#REF!</v>
          </cell>
          <cell r="BU27" t="e">
            <v>#REF!</v>
          </cell>
          <cell r="BV27" t="e">
            <v>#REF!</v>
          </cell>
          <cell r="BW27">
            <v>0</v>
          </cell>
          <cell r="BX27">
            <v>0</v>
          </cell>
          <cell r="BY27">
            <v>0</v>
          </cell>
          <cell r="BZ27">
            <v>0</v>
          </cell>
          <cell r="CA27">
            <v>0</v>
          </cell>
          <cell r="CB27">
            <v>0</v>
          </cell>
          <cell r="CR27">
            <v>0</v>
          </cell>
          <cell r="CT27">
            <v>0</v>
          </cell>
          <cell r="CU27">
            <v>0</v>
          </cell>
          <cell r="CV27" t="e">
            <v>#REF!</v>
          </cell>
          <cell r="CW27" t="e">
            <v>#REF!</v>
          </cell>
          <cell r="CX27" t="e">
            <v>#REF!</v>
          </cell>
          <cell r="CY27" t="e">
            <v>#REF!</v>
          </cell>
          <cell r="CZ27" t="e">
            <v>#REF!</v>
          </cell>
          <cell r="DA27" t="e">
            <v>#REF!</v>
          </cell>
          <cell r="DB27" t="e">
            <v>#REF!</v>
          </cell>
          <cell r="DC27" t="e">
            <v>#REF!</v>
          </cell>
          <cell r="DD27" t="e">
            <v>#REF!</v>
          </cell>
          <cell r="DE27" t="e">
            <v>#REF!</v>
          </cell>
          <cell r="DF27" t="e">
            <v>#REF!</v>
          </cell>
          <cell r="DG27" t="e">
            <v>#REF!</v>
          </cell>
          <cell r="DH27" t="e">
            <v>#REF!</v>
          </cell>
          <cell r="DI27" t="e">
            <v>#REF!</v>
          </cell>
          <cell r="DJ27" t="e">
            <v>#REF!</v>
          </cell>
          <cell r="DL27">
            <v>0</v>
          </cell>
          <cell r="DM27">
            <v>0</v>
          </cell>
          <cell r="DN27" t="e">
            <v>#REF!</v>
          </cell>
          <cell r="DO27">
            <v>0</v>
          </cell>
          <cell r="DP27" t="e">
            <v>#REF!</v>
          </cell>
          <cell r="DQ27" t="e">
            <v>#REF!</v>
          </cell>
          <cell r="DR27" t="e">
            <v>#REF!</v>
          </cell>
          <cell r="DS27" t="e">
            <v>#REF!</v>
          </cell>
          <cell r="DT27" t="e">
            <v>#REF!</v>
          </cell>
          <cell r="DU27" t="e">
            <v>#REF!</v>
          </cell>
          <cell r="DV27">
            <v>0</v>
          </cell>
          <cell r="DW27">
            <v>0</v>
          </cell>
          <cell r="DX27">
            <v>0</v>
          </cell>
          <cell r="DY27">
            <v>0</v>
          </cell>
          <cell r="DZ27">
            <v>0</v>
          </cell>
          <cell r="EA27">
            <v>0</v>
          </cell>
          <cell r="EB27">
            <v>0</v>
          </cell>
        </row>
        <row r="28">
          <cell r="A28">
            <v>2008</v>
          </cell>
          <cell r="J28">
            <v>1</v>
          </cell>
          <cell r="K28">
            <v>0</v>
          </cell>
          <cell r="P28">
            <v>350</v>
          </cell>
          <cell r="R28">
            <v>0</v>
          </cell>
          <cell r="S28">
            <v>0</v>
          </cell>
          <cell r="T28">
            <v>0</v>
          </cell>
          <cell r="U28">
            <v>0</v>
          </cell>
          <cell r="V28">
            <v>0</v>
          </cell>
          <cell r="W28">
            <v>0</v>
          </cell>
          <cell r="X28">
            <v>0</v>
          </cell>
          <cell r="Y28">
            <v>0</v>
          </cell>
          <cell r="Z28">
            <v>0</v>
          </cell>
          <cell r="AA28">
            <v>0</v>
          </cell>
          <cell r="AB28">
            <v>0</v>
          </cell>
          <cell r="AC28">
            <v>2008</v>
          </cell>
          <cell r="AE28">
            <v>0</v>
          </cell>
          <cell r="AH28">
            <v>0</v>
          </cell>
          <cell r="AI28">
            <v>0</v>
          </cell>
          <cell r="AJ28">
            <v>0</v>
          </cell>
          <cell r="AK28">
            <v>0</v>
          </cell>
          <cell r="AL28">
            <v>0</v>
          </cell>
          <cell r="AM28">
            <v>2008</v>
          </cell>
          <cell r="AO28">
            <v>0</v>
          </cell>
          <cell r="AQ28">
            <v>0</v>
          </cell>
          <cell r="AS28">
            <v>0</v>
          </cell>
          <cell r="AT28">
            <v>0</v>
          </cell>
          <cell r="AU28">
            <v>0</v>
          </cell>
          <cell r="AV28">
            <v>0</v>
          </cell>
          <cell r="BJ28">
            <v>0</v>
          </cell>
          <cell r="BK28">
            <v>0</v>
          </cell>
          <cell r="BL28">
            <v>0</v>
          </cell>
          <cell r="BN28">
            <v>0</v>
          </cell>
          <cell r="BO28">
            <v>0</v>
          </cell>
          <cell r="BP28">
            <v>0</v>
          </cell>
          <cell r="BQ28" t="e">
            <v>#REF!</v>
          </cell>
          <cell r="BR28" t="e">
            <v>#REF!</v>
          </cell>
          <cell r="BS28" t="e">
            <v>#REF!</v>
          </cell>
          <cell r="BT28" t="e">
            <v>#REF!</v>
          </cell>
          <cell r="BU28" t="e">
            <v>#REF!</v>
          </cell>
          <cell r="BV28" t="e">
            <v>#REF!</v>
          </cell>
          <cell r="BW28">
            <v>0</v>
          </cell>
          <cell r="BX28">
            <v>0</v>
          </cell>
          <cell r="BY28">
            <v>0</v>
          </cell>
          <cell r="BZ28">
            <v>0</v>
          </cell>
          <cell r="CA28">
            <v>0</v>
          </cell>
          <cell r="CB28">
            <v>0</v>
          </cell>
          <cell r="CR28">
            <v>0</v>
          </cell>
          <cell r="CT28">
            <v>0</v>
          </cell>
          <cell r="CU28">
            <v>0</v>
          </cell>
          <cell r="CV28" t="e">
            <v>#REF!</v>
          </cell>
          <cell r="CW28" t="e">
            <v>#REF!</v>
          </cell>
          <cell r="CX28" t="e">
            <v>#REF!</v>
          </cell>
          <cell r="CY28" t="e">
            <v>#REF!</v>
          </cell>
          <cell r="CZ28" t="e">
            <v>#REF!</v>
          </cell>
          <cell r="DA28" t="e">
            <v>#REF!</v>
          </cell>
          <cell r="DB28" t="e">
            <v>#REF!</v>
          </cell>
          <cell r="DC28" t="e">
            <v>#REF!</v>
          </cell>
          <cell r="DD28" t="e">
            <v>#REF!</v>
          </cell>
          <cell r="DE28" t="e">
            <v>#REF!</v>
          </cell>
          <cell r="DF28" t="e">
            <v>#REF!</v>
          </cell>
          <cell r="DG28" t="e">
            <v>#REF!</v>
          </cell>
          <cell r="DH28" t="e">
            <v>#REF!</v>
          </cell>
          <cell r="DI28" t="e">
            <v>#REF!</v>
          </cell>
          <cell r="DJ28" t="e">
            <v>#REF!</v>
          </cell>
          <cell r="DL28">
            <v>0</v>
          </cell>
          <cell r="DM28">
            <v>0</v>
          </cell>
          <cell r="DN28" t="e">
            <v>#REF!</v>
          </cell>
          <cell r="DO28">
            <v>0</v>
          </cell>
          <cell r="DP28" t="e">
            <v>#REF!</v>
          </cell>
          <cell r="DQ28" t="e">
            <v>#REF!</v>
          </cell>
          <cell r="DR28" t="e">
            <v>#REF!</v>
          </cell>
          <cell r="DS28" t="e">
            <v>#REF!</v>
          </cell>
          <cell r="DT28" t="e">
            <v>#REF!</v>
          </cell>
          <cell r="DU28" t="e">
            <v>#REF!</v>
          </cell>
          <cell r="DV28">
            <v>0</v>
          </cell>
          <cell r="DW28">
            <v>0</v>
          </cell>
          <cell r="DX28">
            <v>0</v>
          </cell>
          <cell r="DY28">
            <v>0</v>
          </cell>
          <cell r="DZ28">
            <v>0</v>
          </cell>
          <cell r="EA28">
            <v>0</v>
          </cell>
          <cell r="EB28">
            <v>0</v>
          </cell>
        </row>
        <row r="29">
          <cell r="A29">
            <v>2009</v>
          </cell>
          <cell r="J29">
            <v>1</v>
          </cell>
          <cell r="K29">
            <v>0</v>
          </cell>
          <cell r="P29">
            <v>350</v>
          </cell>
          <cell r="R29">
            <v>0</v>
          </cell>
          <cell r="S29">
            <v>0</v>
          </cell>
          <cell r="T29">
            <v>0</v>
          </cell>
          <cell r="U29">
            <v>0</v>
          </cell>
          <cell r="V29">
            <v>0</v>
          </cell>
          <cell r="W29">
            <v>0</v>
          </cell>
          <cell r="X29">
            <v>0</v>
          </cell>
          <cell r="Y29">
            <v>0</v>
          </cell>
          <cell r="Z29">
            <v>0</v>
          </cell>
          <cell r="AA29">
            <v>0</v>
          </cell>
          <cell r="AB29">
            <v>0</v>
          </cell>
          <cell r="AC29">
            <v>2009</v>
          </cell>
          <cell r="AE29">
            <v>0</v>
          </cell>
          <cell r="AH29">
            <v>0</v>
          </cell>
          <cell r="AI29">
            <v>0</v>
          </cell>
          <cell r="AJ29">
            <v>0</v>
          </cell>
          <cell r="AK29">
            <v>0</v>
          </cell>
          <cell r="AL29">
            <v>0</v>
          </cell>
          <cell r="AM29">
            <v>2009</v>
          </cell>
          <cell r="AO29">
            <v>0</v>
          </cell>
          <cell r="AQ29">
            <v>0</v>
          </cell>
          <cell r="AS29">
            <v>0</v>
          </cell>
          <cell r="AT29">
            <v>0</v>
          </cell>
          <cell r="AU29">
            <v>0</v>
          </cell>
          <cell r="AV29">
            <v>0</v>
          </cell>
          <cell r="BJ29">
            <v>0</v>
          </cell>
          <cell r="BK29">
            <v>0</v>
          </cell>
          <cell r="BL29">
            <v>0</v>
          </cell>
          <cell r="BN29">
            <v>0</v>
          </cell>
          <cell r="BO29">
            <v>0</v>
          </cell>
          <cell r="BP29">
            <v>0</v>
          </cell>
          <cell r="BQ29" t="e">
            <v>#REF!</v>
          </cell>
          <cell r="BR29" t="e">
            <v>#REF!</v>
          </cell>
          <cell r="BS29" t="e">
            <v>#REF!</v>
          </cell>
          <cell r="BT29" t="e">
            <v>#REF!</v>
          </cell>
          <cell r="BU29" t="e">
            <v>#REF!</v>
          </cell>
          <cell r="BV29" t="e">
            <v>#REF!</v>
          </cell>
          <cell r="BW29">
            <v>0</v>
          </cell>
          <cell r="BX29">
            <v>0</v>
          </cell>
          <cell r="BY29">
            <v>0</v>
          </cell>
          <cell r="BZ29">
            <v>0</v>
          </cell>
          <cell r="CA29">
            <v>0</v>
          </cell>
          <cell r="CB29">
            <v>0</v>
          </cell>
          <cell r="CR29">
            <v>0</v>
          </cell>
          <cell r="CT29">
            <v>0</v>
          </cell>
          <cell r="CU29">
            <v>0</v>
          </cell>
          <cell r="CV29" t="e">
            <v>#REF!</v>
          </cell>
          <cell r="CW29" t="e">
            <v>#REF!</v>
          </cell>
          <cell r="CX29" t="e">
            <v>#REF!</v>
          </cell>
          <cell r="CY29" t="e">
            <v>#REF!</v>
          </cell>
          <cell r="CZ29" t="e">
            <v>#REF!</v>
          </cell>
          <cell r="DA29" t="e">
            <v>#REF!</v>
          </cell>
          <cell r="DB29" t="e">
            <v>#REF!</v>
          </cell>
          <cell r="DC29" t="e">
            <v>#REF!</v>
          </cell>
          <cell r="DD29" t="e">
            <v>#REF!</v>
          </cell>
          <cell r="DE29" t="e">
            <v>#REF!</v>
          </cell>
          <cell r="DF29" t="e">
            <v>#REF!</v>
          </cell>
          <cell r="DG29" t="e">
            <v>#REF!</v>
          </cell>
          <cell r="DH29" t="e">
            <v>#REF!</v>
          </cell>
          <cell r="DI29" t="e">
            <v>#REF!</v>
          </cell>
          <cell r="DJ29" t="e">
            <v>#REF!</v>
          </cell>
          <cell r="DL29">
            <v>0</v>
          </cell>
          <cell r="DM29">
            <v>0</v>
          </cell>
          <cell r="DN29" t="e">
            <v>#REF!</v>
          </cell>
          <cell r="DO29">
            <v>0</v>
          </cell>
          <cell r="DP29" t="e">
            <v>#REF!</v>
          </cell>
          <cell r="DQ29" t="e">
            <v>#REF!</v>
          </cell>
          <cell r="DR29" t="e">
            <v>#REF!</v>
          </cell>
          <cell r="DS29" t="e">
            <v>#REF!</v>
          </cell>
          <cell r="DT29" t="e">
            <v>#REF!</v>
          </cell>
          <cell r="DU29" t="e">
            <v>#REF!</v>
          </cell>
          <cell r="DV29">
            <v>0</v>
          </cell>
          <cell r="DW29">
            <v>0</v>
          </cell>
          <cell r="DX29">
            <v>0</v>
          </cell>
          <cell r="DY29">
            <v>0</v>
          </cell>
          <cell r="DZ29">
            <v>0</v>
          </cell>
          <cell r="EA29">
            <v>0</v>
          </cell>
          <cell r="EB29">
            <v>0</v>
          </cell>
        </row>
        <row r="30">
          <cell r="A30">
            <v>2010</v>
          </cell>
          <cell r="J30">
            <v>1</v>
          </cell>
          <cell r="K30">
            <v>0</v>
          </cell>
          <cell r="P30">
            <v>350</v>
          </cell>
          <cell r="R30">
            <v>0</v>
          </cell>
          <cell r="S30">
            <v>0</v>
          </cell>
          <cell r="T30">
            <v>0</v>
          </cell>
          <cell r="U30">
            <v>0</v>
          </cell>
          <cell r="V30">
            <v>0</v>
          </cell>
          <cell r="W30">
            <v>0</v>
          </cell>
          <cell r="X30">
            <v>0</v>
          </cell>
          <cell r="Y30">
            <v>0</v>
          </cell>
          <cell r="Z30">
            <v>0</v>
          </cell>
          <cell r="AA30">
            <v>0</v>
          </cell>
          <cell r="AB30">
            <v>0</v>
          </cell>
          <cell r="AC30">
            <v>2010</v>
          </cell>
          <cell r="AE30">
            <v>0</v>
          </cell>
          <cell r="AH30">
            <v>0</v>
          </cell>
          <cell r="AI30">
            <v>0</v>
          </cell>
          <cell r="AJ30">
            <v>0</v>
          </cell>
          <cell r="AK30">
            <v>0</v>
          </cell>
          <cell r="AL30">
            <v>0</v>
          </cell>
          <cell r="AM30">
            <v>2010</v>
          </cell>
          <cell r="AO30">
            <v>0</v>
          </cell>
          <cell r="AQ30">
            <v>0</v>
          </cell>
          <cell r="AS30">
            <v>0</v>
          </cell>
          <cell r="AT30">
            <v>0</v>
          </cell>
          <cell r="AU30">
            <v>0</v>
          </cell>
          <cell r="AV30">
            <v>0</v>
          </cell>
          <cell r="BJ30">
            <v>0</v>
          </cell>
          <cell r="BK30">
            <v>0</v>
          </cell>
          <cell r="BL30">
            <v>0</v>
          </cell>
          <cell r="BN30">
            <v>0</v>
          </cell>
          <cell r="BO30">
            <v>0</v>
          </cell>
          <cell r="BP30">
            <v>0</v>
          </cell>
          <cell r="BQ30" t="e">
            <v>#REF!</v>
          </cell>
          <cell r="BR30" t="e">
            <v>#REF!</v>
          </cell>
          <cell r="BS30" t="e">
            <v>#REF!</v>
          </cell>
          <cell r="BT30" t="e">
            <v>#REF!</v>
          </cell>
          <cell r="BU30" t="e">
            <v>#REF!</v>
          </cell>
          <cell r="BV30" t="e">
            <v>#REF!</v>
          </cell>
          <cell r="BW30">
            <v>0</v>
          </cell>
          <cell r="BX30">
            <v>0</v>
          </cell>
          <cell r="BY30">
            <v>0</v>
          </cell>
          <cell r="BZ30">
            <v>0</v>
          </cell>
          <cell r="CA30">
            <v>0</v>
          </cell>
          <cell r="CB30">
            <v>0</v>
          </cell>
          <cell r="CR30">
            <v>0</v>
          </cell>
          <cell r="CT30">
            <v>0</v>
          </cell>
          <cell r="CU30">
            <v>0</v>
          </cell>
          <cell r="CV30" t="e">
            <v>#REF!</v>
          </cell>
          <cell r="CW30" t="e">
            <v>#REF!</v>
          </cell>
          <cell r="CX30" t="e">
            <v>#REF!</v>
          </cell>
          <cell r="CY30" t="e">
            <v>#REF!</v>
          </cell>
          <cell r="CZ30" t="e">
            <v>#REF!</v>
          </cell>
          <cell r="DA30" t="e">
            <v>#REF!</v>
          </cell>
          <cell r="DB30" t="e">
            <v>#REF!</v>
          </cell>
          <cell r="DC30" t="e">
            <v>#REF!</v>
          </cell>
          <cell r="DD30" t="e">
            <v>#REF!</v>
          </cell>
          <cell r="DE30" t="e">
            <v>#REF!</v>
          </cell>
          <cell r="DF30" t="e">
            <v>#REF!</v>
          </cell>
          <cell r="DG30" t="e">
            <v>#REF!</v>
          </cell>
          <cell r="DH30" t="e">
            <v>#REF!</v>
          </cell>
          <cell r="DI30" t="e">
            <v>#REF!</v>
          </cell>
          <cell r="DJ30" t="e">
            <v>#REF!</v>
          </cell>
          <cell r="DL30">
            <v>0</v>
          </cell>
          <cell r="DM30">
            <v>0</v>
          </cell>
          <cell r="DN30" t="e">
            <v>#REF!</v>
          </cell>
          <cell r="DO30">
            <v>0</v>
          </cell>
          <cell r="DP30" t="e">
            <v>#REF!</v>
          </cell>
          <cell r="DQ30" t="e">
            <v>#REF!</v>
          </cell>
          <cell r="DR30" t="e">
            <v>#REF!</v>
          </cell>
          <cell r="DS30" t="e">
            <v>#REF!</v>
          </cell>
          <cell r="DT30" t="e">
            <v>#REF!</v>
          </cell>
          <cell r="DU30" t="e">
            <v>#REF!</v>
          </cell>
          <cell r="DV30">
            <v>0</v>
          </cell>
          <cell r="DW30">
            <v>0</v>
          </cell>
          <cell r="DX30">
            <v>0</v>
          </cell>
          <cell r="DY30">
            <v>0</v>
          </cell>
          <cell r="DZ30">
            <v>0</v>
          </cell>
          <cell r="EA30">
            <v>0</v>
          </cell>
          <cell r="EB30">
            <v>0</v>
          </cell>
        </row>
        <row r="31">
          <cell r="A31">
            <v>2011</v>
          </cell>
          <cell r="J31">
            <v>1</v>
          </cell>
          <cell r="K31">
            <v>0</v>
          </cell>
          <cell r="P31">
            <v>350</v>
          </cell>
          <cell r="R31">
            <v>0</v>
          </cell>
          <cell r="S31">
            <v>0</v>
          </cell>
          <cell r="T31">
            <v>0</v>
          </cell>
          <cell r="U31">
            <v>0</v>
          </cell>
          <cell r="V31">
            <v>0</v>
          </cell>
          <cell r="W31">
            <v>0</v>
          </cell>
          <cell r="X31">
            <v>0</v>
          </cell>
          <cell r="Y31">
            <v>0</v>
          </cell>
          <cell r="Z31">
            <v>0</v>
          </cell>
          <cell r="AA31">
            <v>0</v>
          </cell>
          <cell r="AB31">
            <v>0</v>
          </cell>
          <cell r="AC31">
            <v>2011</v>
          </cell>
          <cell r="AE31">
            <v>0</v>
          </cell>
          <cell r="AH31">
            <v>0</v>
          </cell>
          <cell r="AI31">
            <v>0</v>
          </cell>
          <cell r="AJ31">
            <v>0</v>
          </cell>
          <cell r="AK31">
            <v>0</v>
          </cell>
          <cell r="AL31">
            <v>0</v>
          </cell>
          <cell r="AM31">
            <v>2011</v>
          </cell>
          <cell r="AO31">
            <v>0</v>
          </cell>
          <cell r="AQ31">
            <v>0</v>
          </cell>
          <cell r="AS31">
            <v>0</v>
          </cell>
          <cell r="AT31">
            <v>0</v>
          </cell>
          <cell r="AU31">
            <v>0</v>
          </cell>
          <cell r="AV31">
            <v>0</v>
          </cell>
          <cell r="BJ31">
            <v>0</v>
          </cell>
          <cell r="BK31">
            <v>0</v>
          </cell>
          <cell r="BL31">
            <v>0</v>
          </cell>
          <cell r="BN31">
            <v>0</v>
          </cell>
          <cell r="BO31">
            <v>0</v>
          </cell>
          <cell r="BP31">
            <v>0</v>
          </cell>
          <cell r="BQ31" t="e">
            <v>#REF!</v>
          </cell>
          <cell r="BR31" t="e">
            <v>#REF!</v>
          </cell>
          <cell r="BS31" t="e">
            <v>#REF!</v>
          </cell>
          <cell r="BT31" t="e">
            <v>#REF!</v>
          </cell>
          <cell r="BU31" t="e">
            <v>#REF!</v>
          </cell>
          <cell r="BV31" t="e">
            <v>#REF!</v>
          </cell>
          <cell r="BW31">
            <v>0</v>
          </cell>
          <cell r="BX31">
            <v>0</v>
          </cell>
          <cell r="BY31">
            <v>0</v>
          </cell>
          <cell r="BZ31">
            <v>0</v>
          </cell>
          <cell r="CA31">
            <v>0</v>
          </cell>
          <cell r="CB31">
            <v>0</v>
          </cell>
          <cell r="CR31">
            <v>0</v>
          </cell>
          <cell r="CT31">
            <v>0</v>
          </cell>
          <cell r="CU31">
            <v>0</v>
          </cell>
          <cell r="CV31" t="e">
            <v>#REF!</v>
          </cell>
          <cell r="CW31" t="e">
            <v>#REF!</v>
          </cell>
          <cell r="CX31" t="e">
            <v>#REF!</v>
          </cell>
          <cell r="CY31" t="e">
            <v>#REF!</v>
          </cell>
          <cell r="CZ31" t="e">
            <v>#REF!</v>
          </cell>
          <cell r="DA31" t="e">
            <v>#REF!</v>
          </cell>
          <cell r="DB31" t="e">
            <v>#REF!</v>
          </cell>
          <cell r="DC31" t="e">
            <v>#REF!</v>
          </cell>
          <cell r="DD31" t="e">
            <v>#REF!</v>
          </cell>
          <cell r="DE31" t="e">
            <v>#REF!</v>
          </cell>
          <cell r="DF31" t="e">
            <v>#REF!</v>
          </cell>
          <cell r="DG31" t="e">
            <v>#REF!</v>
          </cell>
          <cell r="DH31" t="e">
            <v>#REF!</v>
          </cell>
          <cell r="DI31" t="e">
            <v>#REF!</v>
          </cell>
          <cell r="DJ31" t="e">
            <v>#REF!</v>
          </cell>
          <cell r="DL31">
            <v>0</v>
          </cell>
          <cell r="DM31">
            <v>0</v>
          </cell>
          <cell r="DN31" t="e">
            <v>#REF!</v>
          </cell>
          <cell r="DO31">
            <v>0</v>
          </cell>
          <cell r="DP31" t="e">
            <v>#REF!</v>
          </cell>
          <cell r="DQ31" t="e">
            <v>#REF!</v>
          </cell>
          <cell r="DR31" t="e">
            <v>#REF!</v>
          </cell>
          <cell r="DS31" t="e">
            <v>#REF!</v>
          </cell>
          <cell r="DT31" t="e">
            <v>#REF!</v>
          </cell>
          <cell r="DU31" t="e">
            <v>#REF!</v>
          </cell>
          <cell r="DV31">
            <v>0</v>
          </cell>
          <cell r="DW31">
            <v>0</v>
          </cell>
          <cell r="DX31">
            <v>0</v>
          </cell>
          <cell r="DY31">
            <v>0</v>
          </cell>
          <cell r="DZ31">
            <v>0</v>
          </cell>
          <cell r="EA31">
            <v>0</v>
          </cell>
          <cell r="EB31">
            <v>0</v>
          </cell>
        </row>
        <row r="32">
          <cell r="A32">
            <v>2012</v>
          </cell>
          <cell r="J32">
            <v>1</v>
          </cell>
          <cell r="K32">
            <v>0</v>
          </cell>
          <cell r="P32">
            <v>350</v>
          </cell>
          <cell r="R32">
            <v>0</v>
          </cell>
          <cell r="S32">
            <v>0</v>
          </cell>
          <cell r="T32">
            <v>0</v>
          </cell>
          <cell r="U32">
            <v>0</v>
          </cell>
          <cell r="V32">
            <v>0</v>
          </cell>
          <cell r="W32">
            <v>0</v>
          </cell>
          <cell r="X32">
            <v>0</v>
          </cell>
          <cell r="Y32">
            <v>0</v>
          </cell>
          <cell r="Z32">
            <v>0</v>
          </cell>
          <cell r="AA32">
            <v>0</v>
          </cell>
          <cell r="AB32">
            <v>0</v>
          </cell>
          <cell r="AC32">
            <v>2012</v>
          </cell>
          <cell r="AE32">
            <v>0</v>
          </cell>
          <cell r="AH32">
            <v>0</v>
          </cell>
          <cell r="AI32">
            <v>0</v>
          </cell>
          <cell r="AJ32">
            <v>0</v>
          </cell>
          <cell r="AK32">
            <v>0</v>
          </cell>
          <cell r="AL32">
            <v>0</v>
          </cell>
          <cell r="AM32">
            <v>2012</v>
          </cell>
          <cell r="AO32">
            <v>0</v>
          </cell>
          <cell r="AQ32">
            <v>0</v>
          </cell>
          <cell r="AS32">
            <v>0</v>
          </cell>
          <cell r="AT32">
            <v>0</v>
          </cell>
          <cell r="AU32">
            <v>0</v>
          </cell>
          <cell r="AV32">
            <v>0</v>
          </cell>
          <cell r="BJ32">
            <v>0</v>
          </cell>
          <cell r="BK32">
            <v>0</v>
          </cell>
          <cell r="BL32">
            <v>0</v>
          </cell>
          <cell r="BN32">
            <v>0</v>
          </cell>
          <cell r="BO32">
            <v>0</v>
          </cell>
          <cell r="BP32">
            <v>0</v>
          </cell>
          <cell r="BQ32" t="e">
            <v>#REF!</v>
          </cell>
          <cell r="BR32" t="e">
            <v>#REF!</v>
          </cell>
          <cell r="BS32" t="e">
            <v>#REF!</v>
          </cell>
          <cell r="BT32" t="e">
            <v>#REF!</v>
          </cell>
          <cell r="BU32" t="e">
            <v>#REF!</v>
          </cell>
          <cell r="BV32" t="e">
            <v>#REF!</v>
          </cell>
          <cell r="BW32">
            <v>0</v>
          </cell>
          <cell r="BX32">
            <v>0</v>
          </cell>
          <cell r="BY32">
            <v>0</v>
          </cell>
          <cell r="BZ32">
            <v>0</v>
          </cell>
          <cell r="CA32">
            <v>0</v>
          </cell>
          <cell r="CB32">
            <v>0</v>
          </cell>
          <cell r="CR32">
            <v>0</v>
          </cell>
          <cell r="CT32">
            <v>0</v>
          </cell>
          <cell r="CU32">
            <v>0</v>
          </cell>
          <cell r="CV32" t="e">
            <v>#REF!</v>
          </cell>
          <cell r="CW32" t="e">
            <v>#REF!</v>
          </cell>
          <cell r="CX32" t="e">
            <v>#REF!</v>
          </cell>
          <cell r="CY32" t="e">
            <v>#REF!</v>
          </cell>
          <cell r="CZ32" t="e">
            <v>#REF!</v>
          </cell>
          <cell r="DA32" t="e">
            <v>#REF!</v>
          </cell>
          <cell r="DB32" t="e">
            <v>#REF!</v>
          </cell>
          <cell r="DC32" t="e">
            <v>#REF!</v>
          </cell>
          <cell r="DD32" t="e">
            <v>#REF!</v>
          </cell>
          <cell r="DE32" t="e">
            <v>#REF!</v>
          </cell>
          <cell r="DF32" t="e">
            <v>#REF!</v>
          </cell>
          <cell r="DG32" t="e">
            <v>#REF!</v>
          </cell>
          <cell r="DH32" t="e">
            <v>#REF!</v>
          </cell>
          <cell r="DI32" t="e">
            <v>#REF!</v>
          </cell>
          <cell r="DJ32" t="e">
            <v>#REF!</v>
          </cell>
          <cell r="DL32">
            <v>0</v>
          </cell>
          <cell r="DM32">
            <v>0</v>
          </cell>
          <cell r="DN32" t="e">
            <v>#REF!</v>
          </cell>
          <cell r="DO32">
            <v>0</v>
          </cell>
          <cell r="DP32" t="e">
            <v>#REF!</v>
          </cell>
          <cell r="DQ32" t="e">
            <v>#REF!</v>
          </cell>
          <cell r="DR32" t="e">
            <v>#REF!</v>
          </cell>
          <cell r="DS32" t="e">
            <v>#REF!</v>
          </cell>
          <cell r="DT32" t="e">
            <v>#REF!</v>
          </cell>
          <cell r="DU32" t="e">
            <v>#REF!</v>
          </cell>
          <cell r="DV32">
            <v>0</v>
          </cell>
          <cell r="DW32">
            <v>0</v>
          </cell>
          <cell r="DX32">
            <v>0</v>
          </cell>
          <cell r="DY32">
            <v>0</v>
          </cell>
          <cell r="DZ32">
            <v>0</v>
          </cell>
          <cell r="EA32">
            <v>0</v>
          </cell>
          <cell r="EB32">
            <v>0</v>
          </cell>
        </row>
        <row r="33">
          <cell r="A33">
            <v>3000</v>
          </cell>
          <cell r="B33">
            <v>3</v>
          </cell>
          <cell r="C33" t="str">
            <v>I - 1.3</v>
          </cell>
          <cell r="D33" t="str">
            <v>Jalan Masuk dan Jalan Sementara</v>
          </cell>
          <cell r="E33" t="str">
            <v>ls</v>
          </cell>
          <cell r="F33">
            <v>1</v>
          </cell>
          <cell r="L33">
            <v>2</v>
          </cell>
          <cell r="M33">
            <v>25</v>
          </cell>
          <cell r="N33">
            <v>7</v>
          </cell>
          <cell r="O33">
            <v>1</v>
          </cell>
          <cell r="P33">
            <v>350</v>
          </cell>
          <cell r="Q33">
            <v>1</v>
          </cell>
          <cell r="V33">
            <v>0</v>
          </cell>
          <cell r="W33">
            <v>0</v>
          </cell>
          <cell r="X33">
            <v>0</v>
          </cell>
          <cell r="Y33">
            <v>0</v>
          </cell>
          <cell r="Z33">
            <v>0</v>
          </cell>
          <cell r="AA33">
            <v>0</v>
          </cell>
          <cell r="AB33">
            <v>0</v>
          </cell>
          <cell r="AC33">
            <v>3000</v>
          </cell>
          <cell r="AG33">
            <v>1</v>
          </cell>
          <cell r="AK33">
            <v>0</v>
          </cell>
          <cell r="AL33">
            <v>0</v>
          </cell>
          <cell r="AM33">
            <v>3000</v>
          </cell>
          <cell r="AQ33">
            <v>0</v>
          </cell>
          <cell r="AR33">
            <v>1</v>
          </cell>
          <cell r="AU33">
            <v>0</v>
          </cell>
          <cell r="AV33">
            <v>0</v>
          </cell>
          <cell r="BB33">
            <v>0</v>
          </cell>
          <cell r="BC33">
            <v>0</v>
          </cell>
          <cell r="BD33">
            <v>0</v>
          </cell>
          <cell r="BF33">
            <v>0</v>
          </cell>
          <cell r="BG33">
            <v>0</v>
          </cell>
          <cell r="BH33">
            <v>0</v>
          </cell>
          <cell r="BI33">
            <v>0</v>
          </cell>
          <cell r="BW33" t="e">
            <v>#REF!</v>
          </cell>
          <cell r="BX33" t="e">
            <v>#REF!</v>
          </cell>
          <cell r="CV33" t="e">
            <v>#REF!</v>
          </cell>
          <cell r="CW33">
            <v>0</v>
          </cell>
          <cell r="CX33">
            <v>0</v>
          </cell>
          <cell r="CY33">
            <v>0</v>
          </cell>
          <cell r="CZ33">
            <v>0</v>
          </cell>
          <cell r="DA33">
            <v>0</v>
          </cell>
          <cell r="DB33">
            <v>0</v>
          </cell>
          <cell r="DC33">
            <v>0</v>
          </cell>
          <cell r="DD33" t="e">
            <v>#REF!</v>
          </cell>
          <cell r="DE33" t="e">
            <v>#REF!</v>
          </cell>
          <cell r="DF33">
            <v>0</v>
          </cell>
          <cell r="DG33">
            <v>0</v>
          </cell>
          <cell r="DH33">
            <v>0</v>
          </cell>
          <cell r="DI33">
            <v>0</v>
          </cell>
          <cell r="DJ33">
            <v>0</v>
          </cell>
          <cell r="DN33" t="e">
            <v>#REF!</v>
          </cell>
          <cell r="DO33">
            <v>0</v>
          </cell>
          <cell r="DP33">
            <v>0</v>
          </cell>
          <cell r="DQ33">
            <v>0</v>
          </cell>
          <cell r="DR33">
            <v>0</v>
          </cell>
          <cell r="DS33">
            <v>0</v>
          </cell>
          <cell r="DT33">
            <v>0</v>
          </cell>
          <cell r="DU33">
            <v>0</v>
          </cell>
          <cell r="DV33" t="e">
            <v>#REF!</v>
          </cell>
          <cell r="DW33" t="e">
            <v>#REF!</v>
          </cell>
          <cell r="DX33">
            <v>0</v>
          </cell>
          <cell r="DY33">
            <v>0</v>
          </cell>
          <cell r="DZ33">
            <v>0</v>
          </cell>
          <cell r="EA33">
            <v>0</v>
          </cell>
          <cell r="EB33">
            <v>0</v>
          </cell>
        </row>
        <row r="34">
          <cell r="A34">
            <v>3001</v>
          </cell>
          <cell r="I34">
            <v>0</v>
          </cell>
          <cell r="J34">
            <v>1</v>
          </cell>
          <cell r="K34">
            <v>0</v>
          </cell>
          <cell r="P34">
            <v>350</v>
          </cell>
          <cell r="R34">
            <v>0</v>
          </cell>
          <cell r="S34">
            <v>0</v>
          </cell>
          <cell r="T34">
            <v>0</v>
          </cell>
          <cell r="U34">
            <v>0</v>
          </cell>
          <cell r="V34">
            <v>0</v>
          </cell>
          <cell r="W34">
            <v>0</v>
          </cell>
          <cell r="X34">
            <v>0</v>
          </cell>
          <cell r="Y34">
            <v>0</v>
          </cell>
          <cell r="Z34">
            <v>0</v>
          </cell>
          <cell r="AA34">
            <v>0</v>
          </cell>
          <cell r="AB34">
            <v>0</v>
          </cell>
          <cell r="AC34">
            <v>3001</v>
          </cell>
          <cell r="AE34">
            <v>0</v>
          </cell>
          <cell r="AH34">
            <v>0</v>
          </cell>
          <cell r="AI34">
            <v>0</v>
          </cell>
          <cell r="AJ34">
            <v>0</v>
          </cell>
          <cell r="AK34">
            <v>0</v>
          </cell>
          <cell r="AL34">
            <v>0</v>
          </cell>
          <cell r="AM34">
            <v>3001</v>
          </cell>
          <cell r="AO34">
            <v>0</v>
          </cell>
          <cell r="AQ34">
            <v>0</v>
          </cell>
          <cell r="AS34">
            <v>0</v>
          </cell>
          <cell r="AT34">
            <v>0</v>
          </cell>
          <cell r="AU34">
            <v>0</v>
          </cell>
          <cell r="AV34">
            <v>0</v>
          </cell>
          <cell r="BJ34">
            <v>0</v>
          </cell>
          <cell r="BK34">
            <v>0</v>
          </cell>
          <cell r="BL34">
            <v>0</v>
          </cell>
          <cell r="BN34">
            <v>0</v>
          </cell>
          <cell r="BO34">
            <v>0</v>
          </cell>
          <cell r="BP34">
            <v>0</v>
          </cell>
          <cell r="BQ34">
            <v>0</v>
          </cell>
          <cell r="BR34">
            <v>0</v>
          </cell>
          <cell r="BS34">
            <v>0</v>
          </cell>
          <cell r="BT34">
            <v>0</v>
          </cell>
          <cell r="BU34">
            <v>0</v>
          </cell>
          <cell r="BV34">
            <v>0</v>
          </cell>
          <cell r="BW34" t="e">
            <v>#REF!</v>
          </cell>
          <cell r="BX34" t="e">
            <v>#REF!</v>
          </cell>
          <cell r="BY34">
            <v>0</v>
          </cell>
          <cell r="BZ34">
            <v>0</v>
          </cell>
          <cell r="CA34">
            <v>0</v>
          </cell>
          <cell r="CB34">
            <v>0</v>
          </cell>
          <cell r="CR34">
            <v>0</v>
          </cell>
          <cell r="CT34">
            <v>0</v>
          </cell>
          <cell r="CU34">
            <v>0</v>
          </cell>
          <cell r="CV34" t="e">
            <v>#REF!</v>
          </cell>
          <cell r="CW34" t="e">
            <v>#REF!</v>
          </cell>
          <cell r="CX34" t="e">
            <v>#REF!</v>
          </cell>
          <cell r="CY34" t="e">
            <v>#REF!</v>
          </cell>
          <cell r="CZ34" t="e">
            <v>#REF!</v>
          </cell>
          <cell r="DA34" t="e">
            <v>#REF!</v>
          </cell>
          <cell r="DB34" t="e">
            <v>#REF!</v>
          </cell>
          <cell r="DC34" t="e">
            <v>#REF!</v>
          </cell>
          <cell r="DD34" t="e">
            <v>#REF!</v>
          </cell>
          <cell r="DE34" t="e">
            <v>#REF!</v>
          </cell>
          <cell r="DF34" t="e">
            <v>#REF!</v>
          </cell>
          <cell r="DG34" t="e">
            <v>#REF!</v>
          </cell>
          <cell r="DH34" t="e">
            <v>#REF!</v>
          </cell>
          <cell r="DI34" t="e">
            <v>#REF!</v>
          </cell>
          <cell r="DJ34" t="e">
            <v>#REF!</v>
          </cell>
          <cell r="DL34">
            <v>0</v>
          </cell>
          <cell r="DM34">
            <v>0</v>
          </cell>
          <cell r="DN34" t="e">
            <v>#REF!</v>
          </cell>
          <cell r="DO34">
            <v>0</v>
          </cell>
          <cell r="DP34">
            <v>0</v>
          </cell>
          <cell r="DQ34">
            <v>0</v>
          </cell>
          <cell r="DR34">
            <v>0</v>
          </cell>
          <cell r="DS34">
            <v>0</v>
          </cell>
          <cell r="DT34">
            <v>0</v>
          </cell>
          <cell r="DU34">
            <v>0</v>
          </cell>
          <cell r="DV34" t="e">
            <v>#REF!</v>
          </cell>
          <cell r="DW34" t="e">
            <v>#REF!</v>
          </cell>
          <cell r="DX34">
            <v>0</v>
          </cell>
          <cell r="DY34">
            <v>0</v>
          </cell>
          <cell r="DZ34">
            <v>0</v>
          </cell>
          <cell r="EA34">
            <v>0</v>
          </cell>
          <cell r="EB34">
            <v>0</v>
          </cell>
        </row>
        <row r="35">
          <cell r="A35">
            <v>3002</v>
          </cell>
          <cell r="I35">
            <v>0</v>
          </cell>
          <cell r="J35">
            <v>1</v>
          </cell>
          <cell r="K35">
            <v>0</v>
          </cell>
          <cell r="P35">
            <v>350</v>
          </cell>
          <cell r="R35">
            <v>0</v>
          </cell>
          <cell r="S35">
            <v>0</v>
          </cell>
          <cell r="T35">
            <v>0</v>
          </cell>
          <cell r="U35">
            <v>0</v>
          </cell>
          <cell r="V35">
            <v>0</v>
          </cell>
          <cell r="W35">
            <v>0</v>
          </cell>
          <cell r="X35">
            <v>0</v>
          </cell>
          <cell r="Y35">
            <v>0</v>
          </cell>
          <cell r="Z35">
            <v>0</v>
          </cell>
          <cell r="AA35">
            <v>0</v>
          </cell>
          <cell r="AB35">
            <v>0</v>
          </cell>
          <cell r="AC35">
            <v>3002</v>
          </cell>
          <cell r="AE35">
            <v>0</v>
          </cell>
          <cell r="AH35">
            <v>0</v>
          </cell>
          <cell r="AI35">
            <v>0</v>
          </cell>
          <cell r="AJ35">
            <v>0</v>
          </cell>
          <cell r="AK35">
            <v>0</v>
          </cell>
          <cell r="AL35">
            <v>0</v>
          </cell>
          <cell r="AM35">
            <v>3002</v>
          </cell>
          <cell r="AO35">
            <v>0</v>
          </cell>
          <cell r="AQ35">
            <v>0</v>
          </cell>
          <cell r="AS35">
            <v>0</v>
          </cell>
          <cell r="AT35">
            <v>0</v>
          </cell>
          <cell r="AU35">
            <v>0</v>
          </cell>
          <cell r="AV35">
            <v>0</v>
          </cell>
          <cell r="BJ35">
            <v>0</v>
          </cell>
          <cell r="BK35">
            <v>0</v>
          </cell>
          <cell r="BL35">
            <v>0</v>
          </cell>
          <cell r="BN35">
            <v>0</v>
          </cell>
          <cell r="BO35">
            <v>0</v>
          </cell>
          <cell r="BP35">
            <v>0</v>
          </cell>
          <cell r="BQ35">
            <v>0</v>
          </cell>
          <cell r="BR35">
            <v>0</v>
          </cell>
          <cell r="BS35">
            <v>0</v>
          </cell>
          <cell r="BT35">
            <v>0</v>
          </cell>
          <cell r="BU35">
            <v>0</v>
          </cell>
          <cell r="BV35">
            <v>0</v>
          </cell>
          <cell r="BW35" t="e">
            <v>#REF!</v>
          </cell>
          <cell r="BX35" t="e">
            <v>#REF!</v>
          </cell>
          <cell r="BY35">
            <v>0</v>
          </cell>
          <cell r="BZ35">
            <v>0</v>
          </cell>
          <cell r="CA35">
            <v>0</v>
          </cell>
          <cell r="CB35">
            <v>0</v>
          </cell>
          <cell r="CR35">
            <v>0</v>
          </cell>
          <cell r="CT35">
            <v>0</v>
          </cell>
          <cell r="CU35">
            <v>0</v>
          </cell>
          <cell r="CV35" t="e">
            <v>#REF!</v>
          </cell>
          <cell r="CW35" t="e">
            <v>#REF!</v>
          </cell>
          <cell r="CX35" t="e">
            <v>#REF!</v>
          </cell>
          <cell r="CY35" t="e">
            <v>#REF!</v>
          </cell>
          <cell r="CZ35" t="e">
            <v>#REF!</v>
          </cell>
          <cell r="DA35" t="e">
            <v>#REF!</v>
          </cell>
          <cell r="DB35" t="e">
            <v>#REF!</v>
          </cell>
          <cell r="DC35" t="e">
            <v>#REF!</v>
          </cell>
          <cell r="DD35" t="e">
            <v>#REF!</v>
          </cell>
          <cell r="DE35" t="e">
            <v>#REF!</v>
          </cell>
          <cell r="DF35" t="e">
            <v>#REF!</v>
          </cell>
          <cell r="DG35" t="e">
            <v>#REF!</v>
          </cell>
          <cell r="DH35" t="e">
            <v>#REF!</v>
          </cell>
          <cell r="DI35" t="e">
            <v>#REF!</v>
          </cell>
          <cell r="DJ35" t="e">
            <v>#REF!</v>
          </cell>
          <cell r="DL35">
            <v>0</v>
          </cell>
          <cell r="DM35">
            <v>0</v>
          </cell>
          <cell r="DN35" t="e">
            <v>#REF!</v>
          </cell>
          <cell r="DO35">
            <v>0</v>
          </cell>
          <cell r="DP35">
            <v>0</v>
          </cell>
          <cell r="DQ35">
            <v>0</v>
          </cell>
          <cell r="DR35">
            <v>0</v>
          </cell>
          <cell r="DS35">
            <v>0</v>
          </cell>
          <cell r="DT35">
            <v>0</v>
          </cell>
          <cell r="DU35">
            <v>0</v>
          </cell>
          <cell r="DV35" t="e">
            <v>#REF!</v>
          </cell>
          <cell r="DW35" t="e">
            <v>#REF!</v>
          </cell>
          <cell r="DX35">
            <v>0</v>
          </cell>
          <cell r="DY35">
            <v>0</v>
          </cell>
          <cell r="DZ35">
            <v>0</v>
          </cell>
          <cell r="EA35">
            <v>0</v>
          </cell>
          <cell r="EB35">
            <v>0</v>
          </cell>
        </row>
        <row r="36">
          <cell r="A36">
            <v>3003</v>
          </cell>
          <cell r="I36">
            <v>0</v>
          </cell>
          <cell r="J36">
            <v>1</v>
          </cell>
          <cell r="K36">
            <v>0</v>
          </cell>
          <cell r="P36">
            <v>350</v>
          </cell>
          <cell r="R36">
            <v>0</v>
          </cell>
          <cell r="S36">
            <v>0</v>
          </cell>
          <cell r="T36">
            <v>0</v>
          </cell>
          <cell r="U36">
            <v>0</v>
          </cell>
          <cell r="V36">
            <v>0</v>
          </cell>
          <cell r="W36">
            <v>0</v>
          </cell>
          <cell r="X36">
            <v>0</v>
          </cell>
          <cell r="Y36">
            <v>0</v>
          </cell>
          <cell r="Z36">
            <v>0</v>
          </cell>
          <cell r="AA36">
            <v>0</v>
          </cell>
          <cell r="AB36">
            <v>0</v>
          </cell>
          <cell r="AC36">
            <v>3003</v>
          </cell>
          <cell r="AE36">
            <v>0</v>
          </cell>
          <cell r="AH36">
            <v>0</v>
          </cell>
          <cell r="AI36">
            <v>0</v>
          </cell>
          <cell r="AJ36">
            <v>0</v>
          </cell>
          <cell r="AK36">
            <v>0</v>
          </cell>
          <cell r="AL36">
            <v>0</v>
          </cell>
          <cell r="AM36">
            <v>3003</v>
          </cell>
          <cell r="AO36">
            <v>0</v>
          </cell>
          <cell r="AQ36">
            <v>0</v>
          </cell>
          <cell r="AS36">
            <v>0</v>
          </cell>
          <cell r="AT36">
            <v>0</v>
          </cell>
          <cell r="AU36">
            <v>0</v>
          </cell>
          <cell r="AV36">
            <v>0</v>
          </cell>
          <cell r="BJ36">
            <v>0</v>
          </cell>
          <cell r="BK36">
            <v>0</v>
          </cell>
          <cell r="BL36">
            <v>0</v>
          </cell>
          <cell r="BN36">
            <v>0</v>
          </cell>
          <cell r="BO36">
            <v>0</v>
          </cell>
          <cell r="BP36">
            <v>0</v>
          </cell>
          <cell r="BQ36">
            <v>0</v>
          </cell>
          <cell r="BR36">
            <v>0</v>
          </cell>
          <cell r="BS36">
            <v>0</v>
          </cell>
          <cell r="BT36">
            <v>0</v>
          </cell>
          <cell r="BU36">
            <v>0</v>
          </cell>
          <cell r="BV36">
            <v>0</v>
          </cell>
          <cell r="BW36" t="e">
            <v>#REF!</v>
          </cell>
          <cell r="BX36" t="e">
            <v>#REF!</v>
          </cell>
          <cell r="BY36">
            <v>0</v>
          </cell>
          <cell r="BZ36">
            <v>0</v>
          </cell>
          <cell r="CA36">
            <v>0</v>
          </cell>
          <cell r="CB36">
            <v>0</v>
          </cell>
          <cell r="CR36">
            <v>0</v>
          </cell>
          <cell r="CT36">
            <v>0</v>
          </cell>
          <cell r="CU36">
            <v>0</v>
          </cell>
          <cell r="CV36" t="e">
            <v>#REF!</v>
          </cell>
          <cell r="CW36" t="e">
            <v>#REF!</v>
          </cell>
          <cell r="CX36" t="e">
            <v>#REF!</v>
          </cell>
          <cell r="CY36" t="e">
            <v>#REF!</v>
          </cell>
          <cell r="CZ36" t="e">
            <v>#REF!</v>
          </cell>
          <cell r="DA36" t="e">
            <v>#REF!</v>
          </cell>
          <cell r="DB36" t="e">
            <v>#REF!</v>
          </cell>
          <cell r="DC36" t="e">
            <v>#REF!</v>
          </cell>
          <cell r="DD36" t="e">
            <v>#REF!</v>
          </cell>
          <cell r="DE36" t="e">
            <v>#REF!</v>
          </cell>
          <cell r="DF36" t="e">
            <v>#REF!</v>
          </cell>
          <cell r="DG36" t="e">
            <v>#REF!</v>
          </cell>
          <cell r="DH36" t="e">
            <v>#REF!</v>
          </cell>
          <cell r="DI36" t="e">
            <v>#REF!</v>
          </cell>
          <cell r="DJ36" t="e">
            <v>#REF!</v>
          </cell>
          <cell r="DL36">
            <v>0</v>
          </cell>
          <cell r="DM36">
            <v>0</v>
          </cell>
          <cell r="DN36" t="e">
            <v>#REF!</v>
          </cell>
          <cell r="DO36">
            <v>0</v>
          </cell>
          <cell r="DP36">
            <v>0</v>
          </cell>
          <cell r="DQ36">
            <v>0</v>
          </cell>
          <cell r="DR36">
            <v>0</v>
          </cell>
          <cell r="DS36">
            <v>0</v>
          </cell>
          <cell r="DT36">
            <v>0</v>
          </cell>
          <cell r="DU36">
            <v>0</v>
          </cell>
          <cell r="DV36" t="e">
            <v>#REF!</v>
          </cell>
          <cell r="DW36" t="e">
            <v>#REF!</v>
          </cell>
          <cell r="DX36">
            <v>0</v>
          </cell>
          <cell r="DY36">
            <v>0</v>
          </cell>
          <cell r="DZ36">
            <v>0</v>
          </cell>
          <cell r="EA36">
            <v>0</v>
          </cell>
          <cell r="EB36">
            <v>0</v>
          </cell>
        </row>
        <row r="37">
          <cell r="A37">
            <v>3004</v>
          </cell>
          <cell r="I37">
            <v>0</v>
          </cell>
          <cell r="J37">
            <v>1</v>
          </cell>
          <cell r="K37">
            <v>0</v>
          </cell>
          <cell r="P37">
            <v>350</v>
          </cell>
          <cell r="R37">
            <v>0</v>
          </cell>
          <cell r="S37">
            <v>0</v>
          </cell>
          <cell r="T37">
            <v>0</v>
          </cell>
          <cell r="U37">
            <v>0</v>
          </cell>
          <cell r="V37">
            <v>0</v>
          </cell>
          <cell r="W37">
            <v>0</v>
          </cell>
          <cell r="X37">
            <v>0</v>
          </cell>
          <cell r="Y37">
            <v>0</v>
          </cell>
          <cell r="Z37">
            <v>0</v>
          </cell>
          <cell r="AA37">
            <v>0</v>
          </cell>
          <cell r="AB37">
            <v>0</v>
          </cell>
          <cell r="AC37">
            <v>3004</v>
          </cell>
          <cell r="AE37">
            <v>0</v>
          </cell>
          <cell r="AH37">
            <v>0</v>
          </cell>
          <cell r="AI37">
            <v>0</v>
          </cell>
          <cell r="AJ37">
            <v>0</v>
          </cell>
          <cell r="AK37">
            <v>0</v>
          </cell>
          <cell r="AL37">
            <v>0</v>
          </cell>
          <cell r="AM37">
            <v>3004</v>
          </cell>
          <cell r="AO37">
            <v>0</v>
          </cell>
          <cell r="AQ37">
            <v>0</v>
          </cell>
          <cell r="AS37">
            <v>0</v>
          </cell>
          <cell r="AT37">
            <v>0</v>
          </cell>
          <cell r="AU37">
            <v>0</v>
          </cell>
          <cell r="AV37">
            <v>0</v>
          </cell>
          <cell r="BJ37">
            <v>0</v>
          </cell>
          <cell r="BK37">
            <v>0</v>
          </cell>
          <cell r="BL37">
            <v>0</v>
          </cell>
          <cell r="BN37">
            <v>0</v>
          </cell>
          <cell r="BO37">
            <v>0</v>
          </cell>
          <cell r="BP37">
            <v>0</v>
          </cell>
          <cell r="BQ37">
            <v>0</v>
          </cell>
          <cell r="BR37">
            <v>0</v>
          </cell>
          <cell r="BS37">
            <v>0</v>
          </cell>
          <cell r="BT37">
            <v>0</v>
          </cell>
          <cell r="BU37">
            <v>0</v>
          </cell>
          <cell r="BV37">
            <v>0</v>
          </cell>
          <cell r="BW37" t="e">
            <v>#REF!</v>
          </cell>
          <cell r="BX37" t="e">
            <v>#REF!</v>
          </cell>
          <cell r="BY37">
            <v>0</v>
          </cell>
          <cell r="BZ37">
            <v>0</v>
          </cell>
          <cell r="CA37">
            <v>0</v>
          </cell>
          <cell r="CB37">
            <v>0</v>
          </cell>
          <cell r="CR37">
            <v>0</v>
          </cell>
          <cell r="CT37">
            <v>0</v>
          </cell>
          <cell r="CU37">
            <v>0</v>
          </cell>
          <cell r="CV37" t="e">
            <v>#REF!</v>
          </cell>
          <cell r="CW37" t="e">
            <v>#REF!</v>
          </cell>
          <cell r="CX37" t="e">
            <v>#REF!</v>
          </cell>
          <cell r="CY37" t="e">
            <v>#REF!</v>
          </cell>
          <cell r="CZ37" t="e">
            <v>#REF!</v>
          </cell>
          <cell r="DA37" t="e">
            <v>#REF!</v>
          </cell>
          <cell r="DB37" t="e">
            <v>#REF!</v>
          </cell>
          <cell r="DC37" t="e">
            <v>#REF!</v>
          </cell>
          <cell r="DD37" t="e">
            <v>#REF!</v>
          </cell>
          <cell r="DE37" t="e">
            <v>#REF!</v>
          </cell>
          <cell r="DF37" t="e">
            <v>#REF!</v>
          </cell>
          <cell r="DG37" t="e">
            <v>#REF!</v>
          </cell>
          <cell r="DH37" t="e">
            <v>#REF!</v>
          </cell>
          <cell r="DI37" t="e">
            <v>#REF!</v>
          </cell>
          <cell r="DJ37" t="e">
            <v>#REF!</v>
          </cell>
          <cell r="DL37">
            <v>0</v>
          </cell>
          <cell r="DM37">
            <v>0</v>
          </cell>
          <cell r="DN37" t="e">
            <v>#REF!</v>
          </cell>
          <cell r="DO37">
            <v>0</v>
          </cell>
          <cell r="DP37">
            <v>0</v>
          </cell>
          <cell r="DQ37">
            <v>0</v>
          </cell>
          <cell r="DR37">
            <v>0</v>
          </cell>
          <cell r="DS37">
            <v>0</v>
          </cell>
          <cell r="DT37">
            <v>0</v>
          </cell>
          <cell r="DU37">
            <v>0</v>
          </cell>
          <cell r="DV37" t="e">
            <v>#REF!</v>
          </cell>
          <cell r="DW37" t="e">
            <v>#REF!</v>
          </cell>
          <cell r="DX37">
            <v>0</v>
          </cell>
          <cell r="DY37">
            <v>0</v>
          </cell>
          <cell r="DZ37">
            <v>0</v>
          </cell>
          <cell r="EA37">
            <v>0</v>
          </cell>
          <cell r="EB37">
            <v>0</v>
          </cell>
        </row>
        <row r="38">
          <cell r="A38">
            <v>3005</v>
          </cell>
          <cell r="J38">
            <v>1</v>
          </cell>
          <cell r="K38">
            <v>0</v>
          </cell>
          <cell r="P38">
            <v>350</v>
          </cell>
          <cell r="R38">
            <v>0</v>
          </cell>
          <cell r="S38">
            <v>0</v>
          </cell>
          <cell r="T38">
            <v>0</v>
          </cell>
          <cell r="U38">
            <v>0</v>
          </cell>
          <cell r="V38">
            <v>0</v>
          </cell>
          <cell r="W38">
            <v>0</v>
          </cell>
          <cell r="X38">
            <v>0</v>
          </cell>
          <cell r="Y38">
            <v>0</v>
          </cell>
          <cell r="Z38">
            <v>0</v>
          </cell>
          <cell r="AA38">
            <v>0</v>
          </cell>
          <cell r="AB38">
            <v>0</v>
          </cell>
          <cell r="AC38">
            <v>3005</v>
          </cell>
          <cell r="AE38">
            <v>0</v>
          </cell>
          <cell r="AH38">
            <v>0</v>
          </cell>
          <cell r="AI38">
            <v>0</v>
          </cell>
          <cell r="AJ38">
            <v>0</v>
          </cell>
          <cell r="AK38">
            <v>0</v>
          </cell>
          <cell r="AL38">
            <v>0</v>
          </cell>
          <cell r="AM38">
            <v>3005</v>
          </cell>
          <cell r="AO38">
            <v>0</v>
          </cell>
          <cell r="AQ38">
            <v>0</v>
          </cell>
          <cell r="AS38">
            <v>0</v>
          </cell>
          <cell r="AT38">
            <v>0</v>
          </cell>
          <cell r="AU38">
            <v>0</v>
          </cell>
          <cell r="AV38">
            <v>0</v>
          </cell>
          <cell r="BJ38">
            <v>0</v>
          </cell>
          <cell r="BK38">
            <v>0</v>
          </cell>
          <cell r="BL38">
            <v>0</v>
          </cell>
          <cell r="BN38">
            <v>0</v>
          </cell>
          <cell r="BO38">
            <v>0</v>
          </cell>
          <cell r="BP38">
            <v>0</v>
          </cell>
          <cell r="BQ38">
            <v>0</v>
          </cell>
          <cell r="BR38">
            <v>0</v>
          </cell>
          <cell r="BS38">
            <v>0</v>
          </cell>
          <cell r="BT38">
            <v>0</v>
          </cell>
          <cell r="BU38">
            <v>0</v>
          </cell>
          <cell r="BV38">
            <v>0</v>
          </cell>
          <cell r="BW38" t="e">
            <v>#REF!</v>
          </cell>
          <cell r="BX38" t="e">
            <v>#REF!</v>
          </cell>
          <cell r="BY38">
            <v>0</v>
          </cell>
          <cell r="BZ38">
            <v>0</v>
          </cell>
          <cell r="CA38">
            <v>0</v>
          </cell>
          <cell r="CB38">
            <v>0</v>
          </cell>
          <cell r="CR38">
            <v>0</v>
          </cell>
          <cell r="CT38">
            <v>0</v>
          </cell>
          <cell r="CU38">
            <v>0</v>
          </cell>
          <cell r="CV38" t="e">
            <v>#REF!</v>
          </cell>
          <cell r="CW38" t="e">
            <v>#REF!</v>
          </cell>
          <cell r="CX38" t="e">
            <v>#REF!</v>
          </cell>
          <cell r="CY38" t="e">
            <v>#REF!</v>
          </cell>
          <cell r="CZ38" t="e">
            <v>#REF!</v>
          </cell>
          <cell r="DA38" t="e">
            <v>#REF!</v>
          </cell>
          <cell r="DB38" t="e">
            <v>#REF!</v>
          </cell>
          <cell r="DC38" t="e">
            <v>#REF!</v>
          </cell>
          <cell r="DD38" t="e">
            <v>#REF!</v>
          </cell>
          <cell r="DE38" t="e">
            <v>#REF!</v>
          </cell>
          <cell r="DF38" t="e">
            <v>#REF!</v>
          </cell>
          <cell r="DG38" t="e">
            <v>#REF!</v>
          </cell>
          <cell r="DH38" t="e">
            <v>#REF!</v>
          </cell>
          <cell r="DI38" t="e">
            <v>#REF!</v>
          </cell>
          <cell r="DJ38" t="e">
            <v>#REF!</v>
          </cell>
          <cell r="DL38">
            <v>0</v>
          </cell>
          <cell r="DM38">
            <v>0</v>
          </cell>
          <cell r="DN38" t="e">
            <v>#REF!</v>
          </cell>
          <cell r="DO38">
            <v>0</v>
          </cell>
          <cell r="DP38">
            <v>0</v>
          </cell>
          <cell r="DQ38">
            <v>0</v>
          </cell>
          <cell r="DR38">
            <v>0</v>
          </cell>
          <cell r="DS38">
            <v>0</v>
          </cell>
          <cell r="DT38">
            <v>0</v>
          </cell>
          <cell r="DU38">
            <v>0</v>
          </cell>
          <cell r="DV38" t="e">
            <v>#REF!</v>
          </cell>
          <cell r="DW38" t="e">
            <v>#REF!</v>
          </cell>
          <cell r="DX38">
            <v>0</v>
          </cell>
          <cell r="DY38">
            <v>0</v>
          </cell>
          <cell r="DZ38">
            <v>0</v>
          </cell>
          <cell r="EA38">
            <v>0</v>
          </cell>
          <cell r="EB38">
            <v>0</v>
          </cell>
        </row>
        <row r="39">
          <cell r="A39">
            <v>3006</v>
          </cell>
          <cell r="J39">
            <v>1</v>
          </cell>
          <cell r="K39">
            <v>0</v>
          </cell>
          <cell r="P39">
            <v>350</v>
          </cell>
          <cell r="R39">
            <v>0</v>
          </cell>
          <cell r="S39">
            <v>0</v>
          </cell>
          <cell r="T39">
            <v>0</v>
          </cell>
          <cell r="U39">
            <v>0</v>
          </cell>
          <cell r="V39">
            <v>0</v>
          </cell>
          <cell r="W39">
            <v>0</v>
          </cell>
          <cell r="X39">
            <v>0</v>
          </cell>
          <cell r="Y39">
            <v>0</v>
          </cell>
          <cell r="Z39">
            <v>0</v>
          </cell>
          <cell r="AA39">
            <v>0</v>
          </cell>
          <cell r="AB39">
            <v>0</v>
          </cell>
          <cell r="AC39">
            <v>3006</v>
          </cell>
          <cell r="AE39">
            <v>0</v>
          </cell>
          <cell r="AH39">
            <v>0</v>
          </cell>
          <cell r="AI39">
            <v>0</v>
          </cell>
          <cell r="AJ39">
            <v>0</v>
          </cell>
          <cell r="AK39">
            <v>0</v>
          </cell>
          <cell r="AL39">
            <v>0</v>
          </cell>
          <cell r="AM39">
            <v>3006</v>
          </cell>
          <cell r="AO39">
            <v>0</v>
          </cell>
          <cell r="AQ39">
            <v>0</v>
          </cell>
          <cell r="AS39">
            <v>0</v>
          </cell>
          <cell r="AT39">
            <v>0</v>
          </cell>
          <cell r="AU39">
            <v>0</v>
          </cell>
          <cell r="AV39">
            <v>0</v>
          </cell>
          <cell r="BJ39">
            <v>0</v>
          </cell>
          <cell r="BK39">
            <v>0</v>
          </cell>
          <cell r="BL39">
            <v>0</v>
          </cell>
          <cell r="BN39">
            <v>0</v>
          </cell>
          <cell r="BO39">
            <v>0</v>
          </cell>
          <cell r="BP39">
            <v>0</v>
          </cell>
          <cell r="BQ39">
            <v>0</v>
          </cell>
          <cell r="BR39">
            <v>0</v>
          </cell>
          <cell r="BS39">
            <v>0</v>
          </cell>
          <cell r="BT39">
            <v>0</v>
          </cell>
          <cell r="BU39">
            <v>0</v>
          </cell>
          <cell r="BV39">
            <v>0</v>
          </cell>
          <cell r="BW39" t="e">
            <v>#REF!</v>
          </cell>
          <cell r="BX39" t="e">
            <v>#REF!</v>
          </cell>
          <cell r="BY39">
            <v>0</v>
          </cell>
          <cell r="BZ39">
            <v>0</v>
          </cell>
          <cell r="CA39">
            <v>0</v>
          </cell>
          <cell r="CB39">
            <v>0</v>
          </cell>
          <cell r="CR39">
            <v>0</v>
          </cell>
          <cell r="CT39">
            <v>0</v>
          </cell>
          <cell r="CU39">
            <v>0</v>
          </cell>
          <cell r="CV39" t="e">
            <v>#REF!</v>
          </cell>
          <cell r="CW39" t="e">
            <v>#REF!</v>
          </cell>
          <cell r="CX39" t="e">
            <v>#REF!</v>
          </cell>
          <cell r="CY39" t="e">
            <v>#REF!</v>
          </cell>
          <cell r="CZ39" t="e">
            <v>#REF!</v>
          </cell>
          <cell r="DA39" t="e">
            <v>#REF!</v>
          </cell>
          <cell r="DB39" t="e">
            <v>#REF!</v>
          </cell>
          <cell r="DC39" t="e">
            <v>#REF!</v>
          </cell>
          <cell r="DD39" t="e">
            <v>#REF!</v>
          </cell>
          <cell r="DE39" t="e">
            <v>#REF!</v>
          </cell>
          <cell r="DF39" t="e">
            <v>#REF!</v>
          </cell>
          <cell r="DG39" t="e">
            <v>#REF!</v>
          </cell>
          <cell r="DH39" t="e">
            <v>#REF!</v>
          </cell>
          <cell r="DI39" t="e">
            <v>#REF!</v>
          </cell>
          <cell r="DJ39" t="e">
            <v>#REF!</v>
          </cell>
          <cell r="DL39">
            <v>0</v>
          </cell>
          <cell r="DM39">
            <v>0</v>
          </cell>
          <cell r="DN39" t="e">
            <v>#REF!</v>
          </cell>
          <cell r="DO39">
            <v>0</v>
          </cell>
          <cell r="DP39">
            <v>0</v>
          </cell>
          <cell r="DQ39">
            <v>0</v>
          </cell>
          <cell r="DR39">
            <v>0</v>
          </cell>
          <cell r="DS39">
            <v>0</v>
          </cell>
          <cell r="DT39">
            <v>0</v>
          </cell>
          <cell r="DU39">
            <v>0</v>
          </cell>
          <cell r="DV39" t="e">
            <v>#REF!</v>
          </cell>
          <cell r="DW39" t="e">
            <v>#REF!</v>
          </cell>
          <cell r="DX39">
            <v>0</v>
          </cell>
          <cell r="DY39">
            <v>0</v>
          </cell>
          <cell r="DZ39">
            <v>0</v>
          </cell>
          <cell r="EA39">
            <v>0</v>
          </cell>
          <cell r="EB39">
            <v>0</v>
          </cell>
        </row>
        <row r="40">
          <cell r="A40">
            <v>3007</v>
          </cell>
          <cell r="J40">
            <v>1</v>
          </cell>
          <cell r="K40">
            <v>0</v>
          </cell>
          <cell r="P40">
            <v>350</v>
          </cell>
          <cell r="R40">
            <v>0</v>
          </cell>
          <cell r="S40">
            <v>0</v>
          </cell>
          <cell r="T40">
            <v>0</v>
          </cell>
          <cell r="U40">
            <v>0</v>
          </cell>
          <cell r="V40">
            <v>0</v>
          </cell>
          <cell r="W40">
            <v>0</v>
          </cell>
          <cell r="X40">
            <v>0</v>
          </cell>
          <cell r="Y40">
            <v>0</v>
          </cell>
          <cell r="Z40">
            <v>0</v>
          </cell>
          <cell r="AA40">
            <v>0</v>
          </cell>
          <cell r="AB40">
            <v>0</v>
          </cell>
          <cell r="AC40">
            <v>3007</v>
          </cell>
          <cell r="AE40">
            <v>0</v>
          </cell>
          <cell r="AH40">
            <v>0</v>
          </cell>
          <cell r="AI40">
            <v>0</v>
          </cell>
          <cell r="AJ40">
            <v>0</v>
          </cell>
          <cell r="AK40">
            <v>0</v>
          </cell>
          <cell r="AL40">
            <v>0</v>
          </cell>
          <cell r="AM40">
            <v>3007</v>
          </cell>
          <cell r="AO40">
            <v>0</v>
          </cell>
          <cell r="AQ40">
            <v>0</v>
          </cell>
          <cell r="AS40">
            <v>0</v>
          </cell>
          <cell r="AT40">
            <v>0</v>
          </cell>
          <cell r="AU40">
            <v>0</v>
          </cell>
          <cell r="AV40">
            <v>0</v>
          </cell>
          <cell r="BJ40">
            <v>0</v>
          </cell>
          <cell r="BK40">
            <v>0</v>
          </cell>
          <cell r="BL40">
            <v>0</v>
          </cell>
          <cell r="BN40">
            <v>0</v>
          </cell>
          <cell r="BO40">
            <v>0</v>
          </cell>
          <cell r="BP40">
            <v>0</v>
          </cell>
          <cell r="BQ40">
            <v>0</v>
          </cell>
          <cell r="BR40">
            <v>0</v>
          </cell>
          <cell r="BS40">
            <v>0</v>
          </cell>
          <cell r="BT40">
            <v>0</v>
          </cell>
          <cell r="BU40">
            <v>0</v>
          </cell>
          <cell r="BV40">
            <v>0</v>
          </cell>
          <cell r="BW40" t="e">
            <v>#REF!</v>
          </cell>
          <cell r="BX40" t="e">
            <v>#REF!</v>
          </cell>
          <cell r="BY40">
            <v>0</v>
          </cell>
          <cell r="BZ40">
            <v>0</v>
          </cell>
          <cell r="CA40">
            <v>0</v>
          </cell>
          <cell r="CB40">
            <v>0</v>
          </cell>
          <cell r="CR40">
            <v>0</v>
          </cell>
          <cell r="CT40">
            <v>0</v>
          </cell>
          <cell r="CU40">
            <v>0</v>
          </cell>
          <cell r="CV40" t="e">
            <v>#REF!</v>
          </cell>
          <cell r="CW40" t="e">
            <v>#REF!</v>
          </cell>
          <cell r="CX40" t="e">
            <v>#REF!</v>
          </cell>
          <cell r="CY40" t="e">
            <v>#REF!</v>
          </cell>
          <cell r="CZ40" t="e">
            <v>#REF!</v>
          </cell>
          <cell r="DA40" t="e">
            <v>#REF!</v>
          </cell>
          <cell r="DB40" t="e">
            <v>#REF!</v>
          </cell>
          <cell r="DC40" t="e">
            <v>#REF!</v>
          </cell>
          <cell r="DD40" t="e">
            <v>#REF!</v>
          </cell>
          <cell r="DE40" t="e">
            <v>#REF!</v>
          </cell>
          <cell r="DF40" t="e">
            <v>#REF!</v>
          </cell>
          <cell r="DG40" t="e">
            <v>#REF!</v>
          </cell>
          <cell r="DH40" t="e">
            <v>#REF!</v>
          </cell>
          <cell r="DI40" t="e">
            <v>#REF!</v>
          </cell>
          <cell r="DJ40" t="e">
            <v>#REF!</v>
          </cell>
          <cell r="DL40">
            <v>0</v>
          </cell>
          <cell r="DM40">
            <v>0</v>
          </cell>
          <cell r="DN40" t="e">
            <v>#REF!</v>
          </cell>
          <cell r="DO40">
            <v>0</v>
          </cell>
          <cell r="DP40">
            <v>0</v>
          </cell>
          <cell r="DQ40">
            <v>0</v>
          </cell>
          <cell r="DR40">
            <v>0</v>
          </cell>
          <cell r="DS40">
            <v>0</v>
          </cell>
          <cell r="DT40">
            <v>0</v>
          </cell>
          <cell r="DU40">
            <v>0</v>
          </cell>
          <cell r="DV40" t="e">
            <v>#REF!</v>
          </cell>
          <cell r="DW40" t="e">
            <v>#REF!</v>
          </cell>
          <cell r="DX40">
            <v>0</v>
          </cell>
          <cell r="DY40">
            <v>0</v>
          </cell>
          <cell r="DZ40">
            <v>0</v>
          </cell>
          <cell r="EA40">
            <v>0</v>
          </cell>
          <cell r="EB40">
            <v>0</v>
          </cell>
        </row>
        <row r="41">
          <cell r="A41">
            <v>3008</v>
          </cell>
          <cell r="J41">
            <v>1</v>
          </cell>
          <cell r="K41">
            <v>0</v>
          </cell>
          <cell r="P41">
            <v>350</v>
          </cell>
          <cell r="R41">
            <v>0</v>
          </cell>
          <cell r="S41">
            <v>0</v>
          </cell>
          <cell r="T41">
            <v>0</v>
          </cell>
          <cell r="U41">
            <v>0</v>
          </cell>
          <cell r="V41">
            <v>0</v>
          </cell>
          <cell r="W41">
            <v>0</v>
          </cell>
          <cell r="X41">
            <v>0</v>
          </cell>
          <cell r="Y41">
            <v>0</v>
          </cell>
          <cell r="Z41">
            <v>0</v>
          </cell>
          <cell r="AA41">
            <v>0</v>
          </cell>
          <cell r="AB41">
            <v>0</v>
          </cell>
          <cell r="AC41">
            <v>3008</v>
          </cell>
          <cell r="AE41">
            <v>0</v>
          </cell>
          <cell r="AH41">
            <v>0</v>
          </cell>
          <cell r="AI41">
            <v>0</v>
          </cell>
          <cell r="AJ41">
            <v>0</v>
          </cell>
          <cell r="AK41">
            <v>0</v>
          </cell>
          <cell r="AL41">
            <v>0</v>
          </cell>
          <cell r="AM41">
            <v>3008</v>
          </cell>
          <cell r="AO41">
            <v>0</v>
          </cell>
          <cell r="AQ41">
            <v>0</v>
          </cell>
          <cell r="AS41">
            <v>0</v>
          </cell>
          <cell r="AT41">
            <v>0</v>
          </cell>
          <cell r="AU41">
            <v>0</v>
          </cell>
          <cell r="AV41">
            <v>0</v>
          </cell>
          <cell r="BJ41">
            <v>0</v>
          </cell>
          <cell r="BK41">
            <v>0</v>
          </cell>
          <cell r="BL41">
            <v>0</v>
          </cell>
          <cell r="BN41">
            <v>0</v>
          </cell>
          <cell r="BO41">
            <v>0</v>
          </cell>
          <cell r="BP41">
            <v>0</v>
          </cell>
          <cell r="BQ41">
            <v>0</v>
          </cell>
          <cell r="BR41">
            <v>0</v>
          </cell>
          <cell r="BS41">
            <v>0</v>
          </cell>
          <cell r="BT41">
            <v>0</v>
          </cell>
          <cell r="BU41">
            <v>0</v>
          </cell>
          <cell r="BV41">
            <v>0</v>
          </cell>
          <cell r="BW41" t="e">
            <v>#REF!</v>
          </cell>
          <cell r="BX41" t="e">
            <v>#REF!</v>
          </cell>
          <cell r="BY41">
            <v>0</v>
          </cell>
          <cell r="BZ41">
            <v>0</v>
          </cell>
          <cell r="CA41">
            <v>0</v>
          </cell>
          <cell r="CB41">
            <v>0</v>
          </cell>
          <cell r="CR41">
            <v>0</v>
          </cell>
          <cell r="CT41">
            <v>0</v>
          </cell>
          <cell r="CU41">
            <v>0</v>
          </cell>
          <cell r="CV41" t="e">
            <v>#REF!</v>
          </cell>
          <cell r="CW41" t="e">
            <v>#REF!</v>
          </cell>
          <cell r="CX41" t="e">
            <v>#REF!</v>
          </cell>
          <cell r="CY41" t="e">
            <v>#REF!</v>
          </cell>
          <cell r="CZ41" t="e">
            <v>#REF!</v>
          </cell>
          <cell r="DA41" t="e">
            <v>#REF!</v>
          </cell>
          <cell r="DB41" t="e">
            <v>#REF!</v>
          </cell>
          <cell r="DC41" t="e">
            <v>#REF!</v>
          </cell>
          <cell r="DD41" t="e">
            <v>#REF!</v>
          </cell>
          <cell r="DE41" t="e">
            <v>#REF!</v>
          </cell>
          <cell r="DF41" t="e">
            <v>#REF!</v>
          </cell>
          <cell r="DG41" t="e">
            <v>#REF!</v>
          </cell>
          <cell r="DH41" t="e">
            <v>#REF!</v>
          </cell>
          <cell r="DI41" t="e">
            <v>#REF!</v>
          </cell>
          <cell r="DJ41" t="e">
            <v>#REF!</v>
          </cell>
          <cell r="DL41">
            <v>0</v>
          </cell>
          <cell r="DM41">
            <v>0</v>
          </cell>
          <cell r="DN41" t="e">
            <v>#REF!</v>
          </cell>
          <cell r="DO41">
            <v>0</v>
          </cell>
          <cell r="DP41">
            <v>0</v>
          </cell>
          <cell r="DQ41">
            <v>0</v>
          </cell>
          <cell r="DR41">
            <v>0</v>
          </cell>
          <cell r="DS41">
            <v>0</v>
          </cell>
          <cell r="DT41">
            <v>0</v>
          </cell>
          <cell r="DU41">
            <v>0</v>
          </cell>
          <cell r="DV41" t="e">
            <v>#REF!</v>
          </cell>
          <cell r="DW41" t="e">
            <v>#REF!</v>
          </cell>
          <cell r="DX41">
            <v>0</v>
          </cell>
          <cell r="DY41">
            <v>0</v>
          </cell>
          <cell r="DZ41">
            <v>0</v>
          </cell>
          <cell r="EA41">
            <v>0</v>
          </cell>
          <cell r="EB41">
            <v>0</v>
          </cell>
        </row>
        <row r="42">
          <cell r="A42">
            <v>3009</v>
          </cell>
          <cell r="J42">
            <v>1</v>
          </cell>
          <cell r="K42">
            <v>0</v>
          </cell>
          <cell r="P42">
            <v>350</v>
          </cell>
          <cell r="R42">
            <v>0</v>
          </cell>
          <cell r="S42">
            <v>0</v>
          </cell>
          <cell r="T42">
            <v>0</v>
          </cell>
          <cell r="U42">
            <v>0</v>
          </cell>
          <cell r="V42">
            <v>0</v>
          </cell>
          <cell r="W42">
            <v>0</v>
          </cell>
          <cell r="X42">
            <v>0</v>
          </cell>
          <cell r="Y42">
            <v>0</v>
          </cell>
          <cell r="Z42">
            <v>0</v>
          </cell>
          <cell r="AA42">
            <v>0</v>
          </cell>
          <cell r="AB42">
            <v>0</v>
          </cell>
          <cell r="AC42">
            <v>3009</v>
          </cell>
          <cell r="AE42">
            <v>0</v>
          </cell>
          <cell r="AH42">
            <v>0</v>
          </cell>
          <cell r="AI42">
            <v>0</v>
          </cell>
          <cell r="AJ42">
            <v>0</v>
          </cell>
          <cell r="AK42">
            <v>0</v>
          </cell>
          <cell r="AL42">
            <v>0</v>
          </cell>
          <cell r="AM42">
            <v>3009</v>
          </cell>
          <cell r="AO42">
            <v>0</v>
          </cell>
          <cell r="AQ42">
            <v>0</v>
          </cell>
          <cell r="AS42">
            <v>0</v>
          </cell>
          <cell r="AT42">
            <v>0</v>
          </cell>
          <cell r="AU42">
            <v>0</v>
          </cell>
          <cell r="AV42">
            <v>0</v>
          </cell>
          <cell r="BJ42">
            <v>0</v>
          </cell>
          <cell r="BK42">
            <v>0</v>
          </cell>
          <cell r="BL42">
            <v>0</v>
          </cell>
          <cell r="BN42">
            <v>0</v>
          </cell>
          <cell r="BO42">
            <v>0</v>
          </cell>
          <cell r="BP42">
            <v>0</v>
          </cell>
          <cell r="BQ42">
            <v>0</v>
          </cell>
          <cell r="BR42">
            <v>0</v>
          </cell>
          <cell r="BS42">
            <v>0</v>
          </cell>
          <cell r="BT42">
            <v>0</v>
          </cell>
          <cell r="BU42">
            <v>0</v>
          </cell>
          <cell r="BV42">
            <v>0</v>
          </cell>
          <cell r="BW42" t="e">
            <v>#REF!</v>
          </cell>
          <cell r="BX42" t="e">
            <v>#REF!</v>
          </cell>
          <cell r="BY42">
            <v>0</v>
          </cell>
          <cell r="BZ42">
            <v>0</v>
          </cell>
          <cell r="CA42">
            <v>0</v>
          </cell>
          <cell r="CB42">
            <v>0</v>
          </cell>
          <cell r="CR42">
            <v>0</v>
          </cell>
          <cell r="CT42">
            <v>0</v>
          </cell>
          <cell r="CU42">
            <v>0</v>
          </cell>
          <cell r="CV42" t="e">
            <v>#REF!</v>
          </cell>
          <cell r="CW42" t="e">
            <v>#REF!</v>
          </cell>
          <cell r="CX42" t="e">
            <v>#REF!</v>
          </cell>
          <cell r="CY42" t="e">
            <v>#REF!</v>
          </cell>
          <cell r="CZ42" t="e">
            <v>#REF!</v>
          </cell>
          <cell r="DA42" t="e">
            <v>#REF!</v>
          </cell>
          <cell r="DB42" t="e">
            <v>#REF!</v>
          </cell>
          <cell r="DC42" t="e">
            <v>#REF!</v>
          </cell>
          <cell r="DD42" t="e">
            <v>#REF!</v>
          </cell>
          <cell r="DE42" t="e">
            <v>#REF!</v>
          </cell>
          <cell r="DF42" t="e">
            <v>#REF!</v>
          </cell>
          <cell r="DG42" t="e">
            <v>#REF!</v>
          </cell>
          <cell r="DH42" t="e">
            <v>#REF!</v>
          </cell>
          <cell r="DI42" t="e">
            <v>#REF!</v>
          </cell>
          <cell r="DJ42" t="e">
            <v>#REF!</v>
          </cell>
          <cell r="DL42">
            <v>0</v>
          </cell>
          <cell r="DM42">
            <v>0</v>
          </cell>
          <cell r="DN42" t="e">
            <v>#REF!</v>
          </cell>
          <cell r="DO42">
            <v>0</v>
          </cell>
          <cell r="DP42">
            <v>0</v>
          </cell>
          <cell r="DQ42">
            <v>0</v>
          </cell>
          <cell r="DR42">
            <v>0</v>
          </cell>
          <cell r="DS42">
            <v>0</v>
          </cell>
          <cell r="DT42">
            <v>0</v>
          </cell>
          <cell r="DU42">
            <v>0</v>
          </cell>
          <cell r="DV42" t="e">
            <v>#REF!</v>
          </cell>
          <cell r="DW42" t="e">
            <v>#REF!</v>
          </cell>
          <cell r="DX42">
            <v>0</v>
          </cell>
          <cell r="DY42">
            <v>0</v>
          </cell>
          <cell r="DZ42">
            <v>0</v>
          </cell>
          <cell r="EA42">
            <v>0</v>
          </cell>
          <cell r="EB42">
            <v>0</v>
          </cell>
        </row>
        <row r="43">
          <cell r="A43">
            <v>3010</v>
          </cell>
          <cell r="J43">
            <v>1</v>
          </cell>
          <cell r="K43">
            <v>0</v>
          </cell>
          <cell r="P43">
            <v>350</v>
          </cell>
          <cell r="R43">
            <v>0</v>
          </cell>
          <cell r="S43">
            <v>0</v>
          </cell>
          <cell r="T43">
            <v>0</v>
          </cell>
          <cell r="U43">
            <v>0</v>
          </cell>
          <cell r="V43">
            <v>0</v>
          </cell>
          <cell r="W43">
            <v>0</v>
          </cell>
          <cell r="X43">
            <v>0</v>
          </cell>
          <cell r="Y43">
            <v>0</v>
          </cell>
          <cell r="Z43">
            <v>0</v>
          </cell>
          <cell r="AA43">
            <v>0</v>
          </cell>
          <cell r="AB43">
            <v>0</v>
          </cell>
          <cell r="AC43">
            <v>3010</v>
          </cell>
          <cell r="AE43">
            <v>0</v>
          </cell>
          <cell r="AH43">
            <v>0</v>
          </cell>
          <cell r="AI43">
            <v>0</v>
          </cell>
          <cell r="AJ43">
            <v>0</v>
          </cell>
          <cell r="AK43">
            <v>0</v>
          </cell>
          <cell r="AL43">
            <v>0</v>
          </cell>
          <cell r="AM43">
            <v>3010</v>
          </cell>
          <cell r="AO43">
            <v>0</v>
          </cell>
          <cell r="AQ43">
            <v>0</v>
          </cell>
          <cell r="AS43">
            <v>0</v>
          </cell>
          <cell r="AT43">
            <v>0</v>
          </cell>
          <cell r="AU43">
            <v>0</v>
          </cell>
          <cell r="AV43">
            <v>0</v>
          </cell>
          <cell r="BJ43">
            <v>0</v>
          </cell>
          <cell r="BK43">
            <v>0</v>
          </cell>
          <cell r="BL43">
            <v>0</v>
          </cell>
          <cell r="BN43">
            <v>0</v>
          </cell>
          <cell r="BO43">
            <v>0</v>
          </cell>
          <cell r="BP43">
            <v>0</v>
          </cell>
          <cell r="BQ43">
            <v>0</v>
          </cell>
          <cell r="BR43">
            <v>0</v>
          </cell>
          <cell r="BS43">
            <v>0</v>
          </cell>
          <cell r="BT43">
            <v>0</v>
          </cell>
          <cell r="BU43">
            <v>0</v>
          </cell>
          <cell r="BV43">
            <v>0</v>
          </cell>
          <cell r="BW43" t="e">
            <v>#REF!</v>
          </cell>
          <cell r="BX43" t="e">
            <v>#REF!</v>
          </cell>
          <cell r="BY43">
            <v>0</v>
          </cell>
          <cell r="BZ43">
            <v>0</v>
          </cell>
          <cell r="CA43">
            <v>0</v>
          </cell>
          <cell r="CB43">
            <v>0</v>
          </cell>
          <cell r="CR43">
            <v>0</v>
          </cell>
          <cell r="CT43">
            <v>0</v>
          </cell>
          <cell r="CU43">
            <v>0</v>
          </cell>
          <cell r="CV43" t="e">
            <v>#REF!</v>
          </cell>
          <cell r="CW43" t="e">
            <v>#REF!</v>
          </cell>
          <cell r="CX43" t="e">
            <v>#REF!</v>
          </cell>
          <cell r="CY43" t="e">
            <v>#REF!</v>
          </cell>
          <cell r="CZ43" t="e">
            <v>#REF!</v>
          </cell>
          <cell r="DA43" t="e">
            <v>#REF!</v>
          </cell>
          <cell r="DB43" t="e">
            <v>#REF!</v>
          </cell>
          <cell r="DC43" t="e">
            <v>#REF!</v>
          </cell>
          <cell r="DD43" t="e">
            <v>#REF!</v>
          </cell>
          <cell r="DE43" t="e">
            <v>#REF!</v>
          </cell>
          <cell r="DF43" t="e">
            <v>#REF!</v>
          </cell>
          <cell r="DG43" t="e">
            <v>#REF!</v>
          </cell>
          <cell r="DH43" t="e">
            <v>#REF!</v>
          </cell>
          <cell r="DI43" t="e">
            <v>#REF!</v>
          </cell>
          <cell r="DJ43" t="e">
            <v>#REF!</v>
          </cell>
          <cell r="DL43">
            <v>0</v>
          </cell>
          <cell r="DM43">
            <v>0</v>
          </cell>
          <cell r="DN43" t="e">
            <v>#REF!</v>
          </cell>
          <cell r="DO43">
            <v>0</v>
          </cell>
          <cell r="DP43">
            <v>0</v>
          </cell>
          <cell r="DQ43">
            <v>0</v>
          </cell>
          <cell r="DR43">
            <v>0</v>
          </cell>
          <cell r="DS43">
            <v>0</v>
          </cell>
          <cell r="DT43">
            <v>0</v>
          </cell>
          <cell r="DU43">
            <v>0</v>
          </cell>
          <cell r="DV43" t="e">
            <v>#REF!</v>
          </cell>
          <cell r="DW43" t="e">
            <v>#REF!</v>
          </cell>
          <cell r="DX43">
            <v>0</v>
          </cell>
          <cell r="DY43">
            <v>0</v>
          </cell>
          <cell r="DZ43">
            <v>0</v>
          </cell>
          <cell r="EA43">
            <v>0</v>
          </cell>
          <cell r="EB43">
            <v>0</v>
          </cell>
        </row>
        <row r="44">
          <cell r="A44">
            <v>3011</v>
          </cell>
          <cell r="J44">
            <v>1</v>
          </cell>
          <cell r="K44">
            <v>0</v>
          </cell>
          <cell r="P44">
            <v>350</v>
          </cell>
          <cell r="R44">
            <v>0</v>
          </cell>
          <cell r="S44">
            <v>0</v>
          </cell>
          <cell r="T44">
            <v>0</v>
          </cell>
          <cell r="U44">
            <v>0</v>
          </cell>
          <cell r="V44">
            <v>0</v>
          </cell>
          <cell r="W44">
            <v>0</v>
          </cell>
          <cell r="X44">
            <v>0</v>
          </cell>
          <cell r="Y44">
            <v>0</v>
          </cell>
          <cell r="Z44">
            <v>0</v>
          </cell>
          <cell r="AA44">
            <v>0</v>
          </cell>
          <cell r="AB44">
            <v>0</v>
          </cell>
          <cell r="AC44">
            <v>3011</v>
          </cell>
          <cell r="AE44">
            <v>0</v>
          </cell>
          <cell r="AH44">
            <v>0</v>
          </cell>
          <cell r="AI44">
            <v>0</v>
          </cell>
          <cell r="AJ44">
            <v>0</v>
          </cell>
          <cell r="AK44">
            <v>0</v>
          </cell>
          <cell r="AL44">
            <v>0</v>
          </cell>
          <cell r="AM44">
            <v>3011</v>
          </cell>
          <cell r="AO44">
            <v>0</v>
          </cell>
          <cell r="AQ44">
            <v>0</v>
          </cell>
          <cell r="AS44">
            <v>0</v>
          </cell>
          <cell r="AT44">
            <v>0</v>
          </cell>
          <cell r="AU44">
            <v>0</v>
          </cell>
          <cell r="AV44">
            <v>0</v>
          </cell>
          <cell r="BJ44">
            <v>0</v>
          </cell>
          <cell r="BK44">
            <v>0</v>
          </cell>
          <cell r="BL44">
            <v>0</v>
          </cell>
          <cell r="BN44">
            <v>0</v>
          </cell>
          <cell r="BO44">
            <v>0</v>
          </cell>
          <cell r="BP44">
            <v>0</v>
          </cell>
          <cell r="BQ44">
            <v>0</v>
          </cell>
          <cell r="BR44">
            <v>0</v>
          </cell>
          <cell r="BS44">
            <v>0</v>
          </cell>
          <cell r="BT44">
            <v>0</v>
          </cell>
          <cell r="BU44">
            <v>0</v>
          </cell>
          <cell r="BV44">
            <v>0</v>
          </cell>
          <cell r="BW44" t="e">
            <v>#REF!</v>
          </cell>
          <cell r="BX44" t="e">
            <v>#REF!</v>
          </cell>
          <cell r="BY44">
            <v>0</v>
          </cell>
          <cell r="BZ44">
            <v>0</v>
          </cell>
          <cell r="CA44">
            <v>0</v>
          </cell>
          <cell r="CB44">
            <v>0</v>
          </cell>
          <cell r="CR44">
            <v>0</v>
          </cell>
          <cell r="CT44">
            <v>0</v>
          </cell>
          <cell r="CU44">
            <v>0</v>
          </cell>
          <cell r="CV44" t="e">
            <v>#REF!</v>
          </cell>
          <cell r="CW44" t="e">
            <v>#REF!</v>
          </cell>
          <cell r="CX44" t="e">
            <v>#REF!</v>
          </cell>
          <cell r="CY44" t="e">
            <v>#REF!</v>
          </cell>
          <cell r="CZ44" t="e">
            <v>#REF!</v>
          </cell>
          <cell r="DA44" t="e">
            <v>#REF!</v>
          </cell>
          <cell r="DB44" t="e">
            <v>#REF!</v>
          </cell>
          <cell r="DC44" t="e">
            <v>#REF!</v>
          </cell>
          <cell r="DD44" t="e">
            <v>#REF!</v>
          </cell>
          <cell r="DE44" t="e">
            <v>#REF!</v>
          </cell>
          <cell r="DF44" t="e">
            <v>#REF!</v>
          </cell>
          <cell r="DG44" t="e">
            <v>#REF!</v>
          </cell>
          <cell r="DH44" t="e">
            <v>#REF!</v>
          </cell>
          <cell r="DI44" t="e">
            <v>#REF!</v>
          </cell>
          <cell r="DJ44" t="e">
            <v>#REF!</v>
          </cell>
          <cell r="DL44">
            <v>0</v>
          </cell>
          <cell r="DM44">
            <v>0</v>
          </cell>
          <cell r="DN44" t="e">
            <v>#REF!</v>
          </cell>
          <cell r="DO44">
            <v>0</v>
          </cell>
          <cell r="DP44">
            <v>0</v>
          </cell>
          <cell r="DQ44">
            <v>0</v>
          </cell>
          <cell r="DR44">
            <v>0</v>
          </cell>
          <cell r="DS44">
            <v>0</v>
          </cell>
          <cell r="DT44">
            <v>0</v>
          </cell>
          <cell r="DU44">
            <v>0</v>
          </cell>
          <cell r="DV44" t="e">
            <v>#REF!</v>
          </cell>
          <cell r="DW44" t="e">
            <v>#REF!</v>
          </cell>
          <cell r="DX44">
            <v>0</v>
          </cell>
          <cell r="DY44">
            <v>0</v>
          </cell>
          <cell r="DZ44">
            <v>0</v>
          </cell>
          <cell r="EA44">
            <v>0</v>
          </cell>
          <cell r="EB44">
            <v>0</v>
          </cell>
        </row>
        <row r="45">
          <cell r="A45">
            <v>3012</v>
          </cell>
          <cell r="J45">
            <v>1</v>
          </cell>
          <cell r="K45">
            <v>0</v>
          </cell>
          <cell r="P45">
            <v>350</v>
          </cell>
          <cell r="R45">
            <v>0</v>
          </cell>
          <cell r="S45">
            <v>0</v>
          </cell>
          <cell r="T45">
            <v>0</v>
          </cell>
          <cell r="U45">
            <v>0</v>
          </cell>
          <cell r="V45">
            <v>0</v>
          </cell>
          <cell r="W45">
            <v>0</v>
          </cell>
          <cell r="X45">
            <v>0</v>
          </cell>
          <cell r="Y45">
            <v>0</v>
          </cell>
          <cell r="Z45">
            <v>0</v>
          </cell>
          <cell r="AA45">
            <v>0</v>
          </cell>
          <cell r="AB45">
            <v>0</v>
          </cell>
          <cell r="AC45">
            <v>3012</v>
          </cell>
          <cell r="AE45">
            <v>0</v>
          </cell>
          <cell r="AH45">
            <v>0</v>
          </cell>
          <cell r="AI45">
            <v>0</v>
          </cell>
          <cell r="AJ45">
            <v>0</v>
          </cell>
          <cell r="AK45">
            <v>0</v>
          </cell>
          <cell r="AL45">
            <v>0</v>
          </cell>
          <cell r="AM45">
            <v>3012</v>
          </cell>
          <cell r="AO45">
            <v>0</v>
          </cell>
          <cell r="AQ45">
            <v>0</v>
          </cell>
          <cell r="AS45">
            <v>0</v>
          </cell>
          <cell r="AT45">
            <v>0</v>
          </cell>
          <cell r="AU45">
            <v>0</v>
          </cell>
          <cell r="AV45">
            <v>0</v>
          </cell>
          <cell r="BJ45">
            <v>0</v>
          </cell>
          <cell r="BK45">
            <v>0</v>
          </cell>
          <cell r="BL45">
            <v>0</v>
          </cell>
          <cell r="BN45">
            <v>0</v>
          </cell>
          <cell r="BO45">
            <v>0</v>
          </cell>
          <cell r="BP45">
            <v>0</v>
          </cell>
          <cell r="BQ45">
            <v>0</v>
          </cell>
          <cell r="BR45">
            <v>0</v>
          </cell>
          <cell r="BS45">
            <v>0</v>
          </cell>
          <cell r="BT45">
            <v>0</v>
          </cell>
          <cell r="BU45">
            <v>0</v>
          </cell>
          <cell r="BV45">
            <v>0</v>
          </cell>
          <cell r="BW45" t="e">
            <v>#REF!</v>
          </cell>
          <cell r="BX45" t="e">
            <v>#REF!</v>
          </cell>
          <cell r="BY45">
            <v>0</v>
          </cell>
          <cell r="BZ45">
            <v>0</v>
          </cell>
          <cell r="CA45">
            <v>0</v>
          </cell>
          <cell r="CB45">
            <v>0</v>
          </cell>
          <cell r="CR45">
            <v>0</v>
          </cell>
          <cell r="CT45">
            <v>0</v>
          </cell>
          <cell r="CU45">
            <v>0</v>
          </cell>
          <cell r="CV45" t="e">
            <v>#REF!</v>
          </cell>
          <cell r="CW45" t="e">
            <v>#REF!</v>
          </cell>
          <cell r="CX45" t="e">
            <v>#REF!</v>
          </cell>
          <cell r="CY45" t="e">
            <v>#REF!</v>
          </cell>
          <cell r="CZ45" t="e">
            <v>#REF!</v>
          </cell>
          <cell r="DA45" t="e">
            <v>#REF!</v>
          </cell>
          <cell r="DB45" t="e">
            <v>#REF!</v>
          </cell>
          <cell r="DC45" t="e">
            <v>#REF!</v>
          </cell>
          <cell r="DD45" t="e">
            <v>#REF!</v>
          </cell>
          <cell r="DE45" t="e">
            <v>#REF!</v>
          </cell>
          <cell r="DF45" t="e">
            <v>#REF!</v>
          </cell>
          <cell r="DG45" t="e">
            <v>#REF!</v>
          </cell>
          <cell r="DH45" t="e">
            <v>#REF!</v>
          </cell>
          <cell r="DI45" t="e">
            <v>#REF!</v>
          </cell>
          <cell r="DJ45" t="e">
            <v>#REF!</v>
          </cell>
          <cell r="DL45">
            <v>0</v>
          </cell>
          <cell r="DM45">
            <v>0</v>
          </cell>
          <cell r="DN45" t="e">
            <v>#REF!</v>
          </cell>
          <cell r="DO45">
            <v>0</v>
          </cell>
          <cell r="DP45">
            <v>0</v>
          </cell>
          <cell r="DQ45">
            <v>0</v>
          </cell>
          <cell r="DR45">
            <v>0</v>
          </cell>
          <cell r="DS45">
            <v>0</v>
          </cell>
          <cell r="DT45">
            <v>0</v>
          </cell>
          <cell r="DU45">
            <v>0</v>
          </cell>
          <cell r="DV45" t="e">
            <v>#REF!</v>
          </cell>
          <cell r="DW45" t="e">
            <v>#REF!</v>
          </cell>
          <cell r="DX45">
            <v>0</v>
          </cell>
          <cell r="DY45">
            <v>0</v>
          </cell>
          <cell r="DZ45">
            <v>0</v>
          </cell>
          <cell r="EA45">
            <v>0</v>
          </cell>
          <cell r="EB45">
            <v>0</v>
          </cell>
        </row>
        <row r="46">
          <cell r="A46">
            <v>4000</v>
          </cell>
          <cell r="B46">
            <v>4</v>
          </cell>
          <cell r="C46" t="str">
            <v>I - 1.4</v>
          </cell>
          <cell r="D46" t="str">
            <v>Dokumentasi</v>
          </cell>
          <cell r="E46" t="str">
            <v>ls</v>
          </cell>
          <cell r="F46">
            <v>1</v>
          </cell>
          <cell r="L46">
            <v>26</v>
          </cell>
          <cell r="M46">
            <v>25</v>
          </cell>
          <cell r="N46">
            <v>7</v>
          </cell>
          <cell r="O46">
            <v>1</v>
          </cell>
          <cell r="P46">
            <v>4550</v>
          </cell>
          <cell r="Q46">
            <v>1</v>
          </cell>
          <cell r="V46">
            <v>0</v>
          </cell>
          <cell r="W46">
            <v>0</v>
          </cell>
          <cell r="X46">
            <v>0</v>
          </cell>
          <cell r="Y46">
            <v>0</v>
          </cell>
          <cell r="Z46">
            <v>0</v>
          </cell>
          <cell r="AA46">
            <v>0</v>
          </cell>
          <cell r="AB46">
            <v>0</v>
          </cell>
          <cell r="AC46">
            <v>4000</v>
          </cell>
          <cell r="AG46">
            <v>1</v>
          </cell>
          <cell r="AK46">
            <v>0</v>
          </cell>
          <cell r="AL46">
            <v>0</v>
          </cell>
          <cell r="AM46">
            <v>4000</v>
          </cell>
          <cell r="AQ46">
            <v>0</v>
          </cell>
          <cell r="AR46">
            <v>1</v>
          </cell>
          <cell r="AU46">
            <v>0</v>
          </cell>
          <cell r="AV46">
            <v>0</v>
          </cell>
          <cell r="BB46">
            <v>0</v>
          </cell>
          <cell r="BC46">
            <v>0</v>
          </cell>
          <cell r="BD46">
            <v>0</v>
          </cell>
          <cell r="BF46">
            <v>0</v>
          </cell>
          <cell r="BG46">
            <v>0</v>
          </cell>
          <cell r="BH46">
            <v>0</v>
          </cell>
          <cell r="BI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0</v>
          </cell>
        </row>
        <row r="47">
          <cell r="A47">
            <v>4001</v>
          </cell>
          <cell r="I47">
            <v>0</v>
          </cell>
          <cell r="J47">
            <v>1</v>
          </cell>
          <cell r="K47">
            <v>0</v>
          </cell>
          <cell r="P47">
            <v>4550</v>
          </cell>
          <cell r="R47">
            <v>0</v>
          </cell>
          <cell r="S47">
            <v>0</v>
          </cell>
          <cell r="T47">
            <v>0</v>
          </cell>
          <cell r="U47">
            <v>0</v>
          </cell>
          <cell r="V47">
            <v>0</v>
          </cell>
          <cell r="W47">
            <v>0</v>
          </cell>
          <cell r="X47">
            <v>0</v>
          </cell>
          <cell r="Y47">
            <v>0</v>
          </cell>
          <cell r="Z47">
            <v>0</v>
          </cell>
          <cell r="AA47">
            <v>0</v>
          </cell>
          <cell r="AB47">
            <v>0</v>
          </cell>
          <cell r="AC47">
            <v>4001</v>
          </cell>
          <cell r="AE47">
            <v>0</v>
          </cell>
          <cell r="AH47">
            <v>0</v>
          </cell>
          <cell r="AI47">
            <v>0</v>
          </cell>
          <cell r="AJ47">
            <v>0</v>
          </cell>
          <cell r="AK47">
            <v>0</v>
          </cell>
          <cell r="AL47">
            <v>0</v>
          </cell>
          <cell r="AM47">
            <v>4001</v>
          </cell>
          <cell r="AO47">
            <v>0</v>
          </cell>
          <cell r="AQ47">
            <v>0</v>
          </cell>
          <cell r="AS47">
            <v>0</v>
          </cell>
          <cell r="AT47">
            <v>0</v>
          </cell>
          <cell r="AU47">
            <v>0</v>
          </cell>
          <cell r="AV47">
            <v>0</v>
          </cell>
          <cell r="BJ47">
            <v>0</v>
          </cell>
          <cell r="BK47">
            <v>0</v>
          </cell>
          <cell r="BL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R47">
            <v>0</v>
          </cell>
          <cell r="CT47">
            <v>0</v>
          </cell>
          <cell r="CU47">
            <v>0</v>
          </cell>
          <cell r="CV47">
            <v>0</v>
          </cell>
          <cell r="CW47" t="e">
            <v>#DIV/0!</v>
          </cell>
          <cell r="CX47" t="e">
            <v>#DIV/0!</v>
          </cell>
          <cell r="CY47" t="e">
            <v>#DIV/0!</v>
          </cell>
          <cell r="CZ47" t="e">
            <v>#DIV/0!</v>
          </cell>
          <cell r="DA47" t="e">
            <v>#DIV/0!</v>
          </cell>
          <cell r="DB47" t="e">
            <v>#DIV/0!</v>
          </cell>
          <cell r="DC47" t="e">
            <v>#DIV/0!</v>
          </cell>
          <cell r="DD47" t="e">
            <v>#DIV/0!</v>
          </cell>
          <cell r="DE47" t="e">
            <v>#DIV/0!</v>
          </cell>
          <cell r="DF47" t="e">
            <v>#DIV/0!</v>
          </cell>
          <cell r="DG47" t="e">
            <v>#DIV/0!</v>
          </cell>
          <cell r="DH47" t="e">
            <v>#DIV/0!</v>
          </cell>
          <cell r="DI47" t="e">
            <v>#DIV/0!</v>
          </cell>
          <cell r="DJ47" t="e">
            <v>#DIV/0!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row>
        <row r="48">
          <cell r="A48">
            <v>4002</v>
          </cell>
          <cell r="I48">
            <v>0</v>
          </cell>
          <cell r="J48">
            <v>1</v>
          </cell>
          <cell r="K48">
            <v>0</v>
          </cell>
          <cell r="P48">
            <v>4550</v>
          </cell>
          <cell r="R48">
            <v>0</v>
          </cell>
          <cell r="S48">
            <v>0</v>
          </cell>
          <cell r="T48">
            <v>0</v>
          </cell>
          <cell r="U48">
            <v>0</v>
          </cell>
          <cell r="V48">
            <v>0</v>
          </cell>
          <cell r="W48">
            <v>0</v>
          </cell>
          <cell r="X48">
            <v>0</v>
          </cell>
          <cell r="Y48">
            <v>0</v>
          </cell>
          <cell r="Z48">
            <v>0</v>
          </cell>
          <cell r="AA48">
            <v>0</v>
          </cell>
          <cell r="AB48">
            <v>0</v>
          </cell>
          <cell r="AC48">
            <v>4002</v>
          </cell>
          <cell r="AE48">
            <v>0</v>
          </cell>
          <cell r="AH48">
            <v>0</v>
          </cell>
          <cell r="AI48">
            <v>0</v>
          </cell>
          <cell r="AJ48">
            <v>0</v>
          </cell>
          <cell r="AK48">
            <v>0</v>
          </cell>
          <cell r="AL48">
            <v>0</v>
          </cell>
          <cell r="AM48">
            <v>4002</v>
          </cell>
          <cell r="AO48">
            <v>0</v>
          </cell>
          <cell r="AQ48">
            <v>0</v>
          </cell>
          <cell r="AS48">
            <v>0</v>
          </cell>
          <cell r="AT48">
            <v>0</v>
          </cell>
          <cell r="AU48">
            <v>0</v>
          </cell>
          <cell r="AV48">
            <v>0</v>
          </cell>
          <cell r="BJ48">
            <v>0</v>
          </cell>
          <cell r="BK48">
            <v>0</v>
          </cell>
          <cell r="BL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R48">
            <v>0</v>
          </cell>
          <cell r="CT48">
            <v>0</v>
          </cell>
          <cell r="CU48">
            <v>0</v>
          </cell>
          <cell r="CV48">
            <v>0</v>
          </cell>
          <cell r="CW48" t="e">
            <v>#DIV/0!</v>
          </cell>
          <cell r="CX48" t="e">
            <v>#DIV/0!</v>
          </cell>
          <cell r="CY48" t="e">
            <v>#DIV/0!</v>
          </cell>
          <cell r="CZ48" t="e">
            <v>#DIV/0!</v>
          </cell>
          <cell r="DA48" t="e">
            <v>#DIV/0!</v>
          </cell>
          <cell r="DB48" t="e">
            <v>#DIV/0!</v>
          </cell>
          <cell r="DC48" t="e">
            <v>#DIV/0!</v>
          </cell>
          <cell r="DD48" t="e">
            <v>#DIV/0!</v>
          </cell>
          <cell r="DE48" t="e">
            <v>#DIV/0!</v>
          </cell>
          <cell r="DF48" t="e">
            <v>#DIV/0!</v>
          </cell>
          <cell r="DG48" t="e">
            <v>#DIV/0!</v>
          </cell>
          <cell r="DH48" t="e">
            <v>#DIV/0!</v>
          </cell>
          <cell r="DI48" t="e">
            <v>#DIV/0!</v>
          </cell>
          <cell r="DJ48" t="e">
            <v>#DIV/0!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row>
        <row r="49">
          <cell r="A49">
            <v>4003</v>
          </cell>
          <cell r="I49">
            <v>0</v>
          </cell>
          <cell r="J49">
            <v>1</v>
          </cell>
          <cell r="K49">
            <v>0</v>
          </cell>
          <cell r="P49">
            <v>4550</v>
          </cell>
          <cell r="R49">
            <v>0</v>
          </cell>
          <cell r="S49">
            <v>0</v>
          </cell>
          <cell r="T49">
            <v>0</v>
          </cell>
          <cell r="U49">
            <v>0</v>
          </cell>
          <cell r="V49">
            <v>0</v>
          </cell>
          <cell r="W49">
            <v>0</v>
          </cell>
          <cell r="X49">
            <v>0</v>
          </cell>
          <cell r="Y49">
            <v>0</v>
          </cell>
          <cell r="Z49">
            <v>0</v>
          </cell>
          <cell r="AA49">
            <v>0</v>
          </cell>
          <cell r="AB49">
            <v>0</v>
          </cell>
          <cell r="AC49">
            <v>4003</v>
          </cell>
          <cell r="AE49">
            <v>0</v>
          </cell>
          <cell r="AH49">
            <v>0</v>
          </cell>
          <cell r="AI49">
            <v>0</v>
          </cell>
          <cell r="AJ49">
            <v>0</v>
          </cell>
          <cell r="AK49">
            <v>0</v>
          </cell>
          <cell r="AL49">
            <v>0</v>
          </cell>
          <cell r="AM49">
            <v>4003</v>
          </cell>
          <cell r="AO49">
            <v>0</v>
          </cell>
          <cell r="AQ49">
            <v>0</v>
          </cell>
          <cell r="AS49">
            <v>0</v>
          </cell>
          <cell r="AT49">
            <v>0</v>
          </cell>
          <cell r="AU49">
            <v>0</v>
          </cell>
          <cell r="AV49">
            <v>0</v>
          </cell>
          <cell r="BJ49">
            <v>0</v>
          </cell>
          <cell r="BK49">
            <v>0</v>
          </cell>
          <cell r="BL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R49">
            <v>0</v>
          </cell>
          <cell r="CT49">
            <v>0</v>
          </cell>
          <cell r="CU49">
            <v>0</v>
          </cell>
          <cell r="CV49">
            <v>0</v>
          </cell>
          <cell r="CW49" t="e">
            <v>#DIV/0!</v>
          </cell>
          <cell r="CX49" t="e">
            <v>#DIV/0!</v>
          </cell>
          <cell r="CY49" t="e">
            <v>#DIV/0!</v>
          </cell>
          <cell r="CZ49" t="e">
            <v>#DIV/0!</v>
          </cell>
          <cell r="DA49" t="e">
            <v>#DIV/0!</v>
          </cell>
          <cell r="DB49" t="e">
            <v>#DIV/0!</v>
          </cell>
          <cell r="DC49" t="e">
            <v>#DIV/0!</v>
          </cell>
          <cell r="DD49" t="e">
            <v>#DIV/0!</v>
          </cell>
          <cell r="DE49" t="e">
            <v>#DIV/0!</v>
          </cell>
          <cell r="DF49" t="e">
            <v>#DIV/0!</v>
          </cell>
          <cell r="DG49" t="e">
            <v>#DIV/0!</v>
          </cell>
          <cell r="DH49" t="e">
            <v>#DIV/0!</v>
          </cell>
          <cell r="DI49" t="e">
            <v>#DIV/0!</v>
          </cell>
          <cell r="DJ49" t="e">
            <v>#DIV/0!</v>
          </cell>
          <cell r="DL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0</v>
          </cell>
        </row>
        <row r="50">
          <cell r="A50">
            <v>4004</v>
          </cell>
          <cell r="I50">
            <v>0</v>
          </cell>
          <cell r="J50">
            <v>1</v>
          </cell>
          <cell r="K50">
            <v>0</v>
          </cell>
          <cell r="P50">
            <v>4550</v>
          </cell>
          <cell r="R50">
            <v>0</v>
          </cell>
          <cell r="S50">
            <v>0</v>
          </cell>
          <cell r="T50">
            <v>0</v>
          </cell>
          <cell r="U50">
            <v>0</v>
          </cell>
          <cell r="V50">
            <v>0</v>
          </cell>
          <cell r="W50">
            <v>0</v>
          </cell>
          <cell r="X50">
            <v>0</v>
          </cell>
          <cell r="Y50">
            <v>0</v>
          </cell>
          <cell r="Z50">
            <v>0</v>
          </cell>
          <cell r="AA50">
            <v>0</v>
          </cell>
          <cell r="AB50">
            <v>0</v>
          </cell>
          <cell r="AC50">
            <v>4004</v>
          </cell>
          <cell r="AE50">
            <v>0</v>
          </cell>
          <cell r="AH50">
            <v>0</v>
          </cell>
          <cell r="AI50">
            <v>0</v>
          </cell>
          <cell r="AJ50">
            <v>0</v>
          </cell>
          <cell r="AK50">
            <v>0</v>
          </cell>
          <cell r="AL50">
            <v>0</v>
          </cell>
          <cell r="AM50">
            <v>4004</v>
          </cell>
          <cell r="AO50">
            <v>0</v>
          </cell>
          <cell r="AQ50">
            <v>0</v>
          </cell>
          <cell r="AS50">
            <v>0</v>
          </cell>
          <cell r="AT50">
            <v>0</v>
          </cell>
          <cell r="AU50">
            <v>0</v>
          </cell>
          <cell r="AV50">
            <v>0</v>
          </cell>
          <cell r="BJ50">
            <v>0</v>
          </cell>
          <cell r="BK50">
            <v>0</v>
          </cell>
          <cell r="BL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R50">
            <v>0</v>
          </cell>
          <cell r="CT50">
            <v>0</v>
          </cell>
          <cell r="CU50">
            <v>0</v>
          </cell>
          <cell r="CV50">
            <v>0</v>
          </cell>
          <cell r="CW50" t="e">
            <v>#DIV/0!</v>
          </cell>
          <cell r="CX50" t="e">
            <v>#DIV/0!</v>
          </cell>
          <cell r="CY50" t="e">
            <v>#DIV/0!</v>
          </cell>
          <cell r="CZ50" t="e">
            <v>#DIV/0!</v>
          </cell>
          <cell r="DA50" t="e">
            <v>#DIV/0!</v>
          </cell>
          <cell r="DB50" t="e">
            <v>#DIV/0!</v>
          </cell>
          <cell r="DC50" t="e">
            <v>#DIV/0!</v>
          </cell>
          <cell r="DD50" t="e">
            <v>#DIV/0!</v>
          </cell>
          <cell r="DE50" t="e">
            <v>#DIV/0!</v>
          </cell>
          <cell r="DF50" t="e">
            <v>#DIV/0!</v>
          </cell>
          <cell r="DG50" t="e">
            <v>#DIV/0!</v>
          </cell>
          <cell r="DH50" t="e">
            <v>#DIV/0!</v>
          </cell>
          <cell r="DI50" t="e">
            <v>#DIV/0!</v>
          </cell>
          <cell r="DJ50" t="e">
            <v>#DIV/0!</v>
          </cell>
          <cell r="DL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0</v>
          </cell>
        </row>
        <row r="51">
          <cell r="A51">
            <v>4005</v>
          </cell>
          <cell r="J51">
            <v>1</v>
          </cell>
          <cell r="K51">
            <v>0</v>
          </cell>
          <cell r="P51">
            <v>4550</v>
          </cell>
          <cell r="R51">
            <v>0</v>
          </cell>
          <cell r="S51">
            <v>0</v>
          </cell>
          <cell r="T51">
            <v>0</v>
          </cell>
          <cell r="U51">
            <v>0</v>
          </cell>
          <cell r="V51">
            <v>0</v>
          </cell>
          <cell r="W51">
            <v>0</v>
          </cell>
          <cell r="X51">
            <v>0</v>
          </cell>
          <cell r="Y51">
            <v>0</v>
          </cell>
          <cell r="Z51">
            <v>0</v>
          </cell>
          <cell r="AA51">
            <v>0</v>
          </cell>
          <cell r="AB51">
            <v>0</v>
          </cell>
          <cell r="AC51">
            <v>4005</v>
          </cell>
          <cell r="AE51">
            <v>0</v>
          </cell>
          <cell r="AH51">
            <v>0</v>
          </cell>
          <cell r="AI51">
            <v>0</v>
          </cell>
          <cell r="AJ51">
            <v>0</v>
          </cell>
          <cell r="AK51">
            <v>0</v>
          </cell>
          <cell r="AL51">
            <v>0</v>
          </cell>
          <cell r="AM51">
            <v>4005</v>
          </cell>
          <cell r="AO51">
            <v>0</v>
          </cell>
          <cell r="AQ51">
            <v>0</v>
          </cell>
          <cell r="AS51">
            <v>0</v>
          </cell>
          <cell r="AT51">
            <v>0</v>
          </cell>
          <cell r="AU51">
            <v>0</v>
          </cell>
          <cell r="AV51">
            <v>0</v>
          </cell>
          <cell r="BJ51">
            <v>0</v>
          </cell>
          <cell r="BK51">
            <v>0</v>
          </cell>
          <cell r="BL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R51">
            <v>0</v>
          </cell>
          <cell r="CT51">
            <v>0</v>
          </cell>
          <cell r="CU51">
            <v>0</v>
          </cell>
          <cell r="CV51">
            <v>0</v>
          </cell>
          <cell r="CW51" t="e">
            <v>#DIV/0!</v>
          </cell>
          <cell r="CX51" t="e">
            <v>#DIV/0!</v>
          </cell>
          <cell r="CY51" t="e">
            <v>#DIV/0!</v>
          </cell>
          <cell r="CZ51" t="e">
            <v>#DIV/0!</v>
          </cell>
          <cell r="DA51" t="e">
            <v>#DIV/0!</v>
          </cell>
          <cell r="DB51" t="e">
            <v>#DIV/0!</v>
          </cell>
          <cell r="DC51" t="e">
            <v>#DIV/0!</v>
          </cell>
          <cell r="DD51" t="e">
            <v>#DIV/0!</v>
          </cell>
          <cell r="DE51" t="e">
            <v>#DIV/0!</v>
          </cell>
          <cell r="DF51" t="e">
            <v>#DIV/0!</v>
          </cell>
          <cell r="DG51" t="e">
            <v>#DIV/0!</v>
          </cell>
          <cell r="DH51" t="e">
            <v>#DIV/0!</v>
          </cell>
          <cell r="DI51" t="e">
            <v>#DIV/0!</v>
          </cell>
          <cell r="DJ51" t="e">
            <v>#DIV/0!</v>
          </cell>
          <cell r="DL51">
            <v>0</v>
          </cell>
          <cell r="DM51">
            <v>0</v>
          </cell>
          <cell r="DN51">
            <v>0</v>
          </cell>
          <cell r="DO51">
            <v>0</v>
          </cell>
          <cell r="DP51">
            <v>0</v>
          </cell>
          <cell r="DQ51">
            <v>0</v>
          </cell>
          <cell r="DR51">
            <v>0</v>
          </cell>
          <cell r="DS51">
            <v>0</v>
          </cell>
          <cell r="DT51">
            <v>0</v>
          </cell>
          <cell r="DU51">
            <v>0</v>
          </cell>
          <cell r="DV51">
            <v>0</v>
          </cell>
          <cell r="DW51">
            <v>0</v>
          </cell>
          <cell r="DX51">
            <v>0</v>
          </cell>
          <cell r="DY51">
            <v>0</v>
          </cell>
          <cell r="DZ51">
            <v>0</v>
          </cell>
          <cell r="EA51">
            <v>0</v>
          </cell>
          <cell r="EB51">
            <v>0</v>
          </cell>
        </row>
        <row r="52">
          <cell r="A52">
            <v>4006</v>
          </cell>
          <cell r="J52">
            <v>1</v>
          </cell>
          <cell r="K52">
            <v>0</v>
          </cell>
          <cell r="P52">
            <v>4550</v>
          </cell>
          <cell r="R52">
            <v>0</v>
          </cell>
          <cell r="S52">
            <v>0</v>
          </cell>
          <cell r="T52">
            <v>0</v>
          </cell>
          <cell r="U52">
            <v>0</v>
          </cell>
          <cell r="V52">
            <v>0</v>
          </cell>
          <cell r="W52">
            <v>0</v>
          </cell>
          <cell r="X52">
            <v>0</v>
          </cell>
          <cell r="Y52">
            <v>0</v>
          </cell>
          <cell r="Z52">
            <v>0</v>
          </cell>
          <cell r="AA52">
            <v>0</v>
          </cell>
          <cell r="AB52">
            <v>0</v>
          </cell>
          <cell r="AC52">
            <v>4006</v>
          </cell>
          <cell r="AE52">
            <v>0</v>
          </cell>
          <cell r="AH52">
            <v>0</v>
          </cell>
          <cell r="AI52">
            <v>0</v>
          </cell>
          <cell r="AJ52">
            <v>0</v>
          </cell>
          <cell r="AK52">
            <v>0</v>
          </cell>
          <cell r="AL52">
            <v>0</v>
          </cell>
          <cell r="AM52">
            <v>4006</v>
          </cell>
          <cell r="AO52">
            <v>0</v>
          </cell>
          <cell r="AQ52">
            <v>0</v>
          </cell>
          <cell r="AS52">
            <v>0</v>
          </cell>
          <cell r="AT52">
            <v>0</v>
          </cell>
          <cell r="AU52">
            <v>0</v>
          </cell>
          <cell r="AV52">
            <v>0</v>
          </cell>
          <cell r="BJ52">
            <v>0</v>
          </cell>
          <cell r="BK52">
            <v>0</v>
          </cell>
          <cell r="BL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R52">
            <v>0</v>
          </cell>
          <cell r="CT52">
            <v>0</v>
          </cell>
          <cell r="CU52">
            <v>0</v>
          </cell>
          <cell r="CV52">
            <v>0</v>
          </cell>
          <cell r="CW52" t="e">
            <v>#DIV/0!</v>
          </cell>
          <cell r="CX52" t="e">
            <v>#DIV/0!</v>
          </cell>
          <cell r="CY52" t="e">
            <v>#DIV/0!</v>
          </cell>
          <cell r="CZ52" t="e">
            <v>#DIV/0!</v>
          </cell>
          <cell r="DA52" t="e">
            <v>#DIV/0!</v>
          </cell>
          <cell r="DB52" t="e">
            <v>#DIV/0!</v>
          </cell>
          <cell r="DC52" t="e">
            <v>#DIV/0!</v>
          </cell>
          <cell r="DD52" t="e">
            <v>#DIV/0!</v>
          </cell>
          <cell r="DE52" t="e">
            <v>#DIV/0!</v>
          </cell>
          <cell r="DF52" t="e">
            <v>#DIV/0!</v>
          </cell>
          <cell r="DG52" t="e">
            <v>#DIV/0!</v>
          </cell>
          <cell r="DH52" t="e">
            <v>#DIV/0!</v>
          </cell>
          <cell r="DI52" t="e">
            <v>#DIV/0!</v>
          </cell>
          <cell r="DJ52" t="e">
            <v>#DIV/0!</v>
          </cell>
          <cell r="DL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0</v>
          </cell>
        </row>
        <row r="53">
          <cell r="A53">
            <v>4007</v>
          </cell>
          <cell r="J53">
            <v>1</v>
          </cell>
          <cell r="K53">
            <v>0</v>
          </cell>
          <cell r="P53">
            <v>4550</v>
          </cell>
          <cell r="R53">
            <v>0</v>
          </cell>
          <cell r="S53">
            <v>0</v>
          </cell>
          <cell r="T53">
            <v>0</v>
          </cell>
          <cell r="U53">
            <v>0</v>
          </cell>
          <cell r="V53">
            <v>0</v>
          </cell>
          <cell r="W53">
            <v>0</v>
          </cell>
          <cell r="X53">
            <v>0</v>
          </cell>
          <cell r="Y53">
            <v>0</v>
          </cell>
          <cell r="Z53">
            <v>0</v>
          </cell>
          <cell r="AA53">
            <v>0</v>
          </cell>
          <cell r="AB53">
            <v>0</v>
          </cell>
          <cell r="AC53">
            <v>4007</v>
          </cell>
          <cell r="AE53">
            <v>0</v>
          </cell>
          <cell r="AH53">
            <v>0</v>
          </cell>
          <cell r="AI53">
            <v>0</v>
          </cell>
          <cell r="AJ53">
            <v>0</v>
          </cell>
          <cell r="AK53">
            <v>0</v>
          </cell>
          <cell r="AL53">
            <v>0</v>
          </cell>
          <cell r="AM53">
            <v>4007</v>
          </cell>
          <cell r="AO53">
            <v>0</v>
          </cell>
          <cell r="AQ53">
            <v>0</v>
          </cell>
          <cell r="AS53">
            <v>0</v>
          </cell>
          <cell r="AT53">
            <v>0</v>
          </cell>
          <cell r="AU53">
            <v>0</v>
          </cell>
          <cell r="AV53">
            <v>0</v>
          </cell>
          <cell r="BJ53">
            <v>0</v>
          </cell>
          <cell r="BK53">
            <v>0</v>
          </cell>
          <cell r="BL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R53">
            <v>0</v>
          </cell>
          <cell r="CT53">
            <v>0</v>
          </cell>
          <cell r="CU53">
            <v>0</v>
          </cell>
          <cell r="CV53">
            <v>0</v>
          </cell>
          <cell r="CW53" t="e">
            <v>#DIV/0!</v>
          </cell>
          <cell r="CX53" t="e">
            <v>#DIV/0!</v>
          </cell>
          <cell r="CY53" t="e">
            <v>#DIV/0!</v>
          </cell>
          <cell r="CZ53" t="e">
            <v>#DIV/0!</v>
          </cell>
          <cell r="DA53" t="e">
            <v>#DIV/0!</v>
          </cell>
          <cell r="DB53" t="e">
            <v>#DIV/0!</v>
          </cell>
          <cell r="DC53" t="e">
            <v>#DIV/0!</v>
          </cell>
          <cell r="DD53" t="e">
            <v>#DIV/0!</v>
          </cell>
          <cell r="DE53" t="e">
            <v>#DIV/0!</v>
          </cell>
          <cell r="DF53" t="e">
            <v>#DIV/0!</v>
          </cell>
          <cell r="DG53" t="e">
            <v>#DIV/0!</v>
          </cell>
          <cell r="DH53" t="e">
            <v>#DIV/0!</v>
          </cell>
          <cell r="DI53" t="e">
            <v>#DIV/0!</v>
          </cell>
          <cell r="DJ53" t="e">
            <v>#DIV/0!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row>
        <row r="54">
          <cell r="A54">
            <v>4008</v>
          </cell>
          <cell r="J54">
            <v>1</v>
          </cell>
          <cell r="K54">
            <v>0</v>
          </cell>
          <cell r="P54">
            <v>4550</v>
          </cell>
          <cell r="R54">
            <v>0</v>
          </cell>
          <cell r="S54">
            <v>0</v>
          </cell>
          <cell r="T54">
            <v>0</v>
          </cell>
          <cell r="U54">
            <v>0</v>
          </cell>
          <cell r="V54">
            <v>0</v>
          </cell>
          <cell r="W54">
            <v>0</v>
          </cell>
          <cell r="X54">
            <v>0</v>
          </cell>
          <cell r="Y54">
            <v>0</v>
          </cell>
          <cell r="Z54">
            <v>0</v>
          </cell>
          <cell r="AA54">
            <v>0</v>
          </cell>
          <cell r="AB54">
            <v>0</v>
          </cell>
          <cell r="AC54">
            <v>4008</v>
          </cell>
          <cell r="AE54">
            <v>0</v>
          </cell>
          <cell r="AH54">
            <v>0</v>
          </cell>
          <cell r="AI54">
            <v>0</v>
          </cell>
          <cell r="AJ54">
            <v>0</v>
          </cell>
          <cell r="AK54">
            <v>0</v>
          </cell>
          <cell r="AL54">
            <v>0</v>
          </cell>
          <cell r="AM54">
            <v>4008</v>
          </cell>
          <cell r="AO54">
            <v>0</v>
          </cell>
          <cell r="AQ54">
            <v>0</v>
          </cell>
          <cell r="AS54">
            <v>0</v>
          </cell>
          <cell r="AT54">
            <v>0</v>
          </cell>
          <cell r="AU54">
            <v>0</v>
          </cell>
          <cell r="AV54">
            <v>0</v>
          </cell>
          <cell r="BJ54">
            <v>0</v>
          </cell>
          <cell r="BK54">
            <v>0</v>
          </cell>
          <cell r="BL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R54">
            <v>0</v>
          </cell>
          <cell r="CT54">
            <v>0</v>
          </cell>
          <cell r="CU54">
            <v>0</v>
          </cell>
          <cell r="CV54">
            <v>0</v>
          </cell>
          <cell r="CW54" t="e">
            <v>#DIV/0!</v>
          </cell>
          <cell r="CX54" t="e">
            <v>#DIV/0!</v>
          </cell>
          <cell r="CY54" t="e">
            <v>#DIV/0!</v>
          </cell>
          <cell r="CZ54" t="e">
            <v>#DIV/0!</v>
          </cell>
          <cell r="DA54" t="e">
            <v>#DIV/0!</v>
          </cell>
          <cell r="DB54" t="e">
            <v>#DIV/0!</v>
          </cell>
          <cell r="DC54" t="e">
            <v>#DIV/0!</v>
          </cell>
          <cell r="DD54" t="e">
            <v>#DIV/0!</v>
          </cell>
          <cell r="DE54" t="e">
            <v>#DIV/0!</v>
          </cell>
          <cell r="DF54" t="e">
            <v>#DIV/0!</v>
          </cell>
          <cell r="DG54" t="e">
            <v>#DIV/0!</v>
          </cell>
          <cell r="DH54" t="e">
            <v>#DIV/0!</v>
          </cell>
          <cell r="DI54" t="e">
            <v>#DIV/0!</v>
          </cell>
          <cell r="DJ54" t="e">
            <v>#DIV/0!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row>
        <row r="55">
          <cell r="A55">
            <v>4009</v>
          </cell>
          <cell r="J55">
            <v>1</v>
          </cell>
          <cell r="K55">
            <v>0</v>
          </cell>
          <cell r="P55">
            <v>4550</v>
          </cell>
          <cell r="R55">
            <v>0</v>
          </cell>
          <cell r="S55">
            <v>0</v>
          </cell>
          <cell r="T55">
            <v>0</v>
          </cell>
          <cell r="U55">
            <v>0</v>
          </cell>
          <cell r="V55">
            <v>0</v>
          </cell>
          <cell r="W55">
            <v>0</v>
          </cell>
          <cell r="X55">
            <v>0</v>
          </cell>
          <cell r="Y55">
            <v>0</v>
          </cell>
          <cell r="Z55">
            <v>0</v>
          </cell>
          <cell r="AA55">
            <v>0</v>
          </cell>
          <cell r="AB55">
            <v>0</v>
          </cell>
          <cell r="AC55">
            <v>4009</v>
          </cell>
          <cell r="AE55">
            <v>0</v>
          </cell>
          <cell r="AH55">
            <v>0</v>
          </cell>
          <cell r="AI55">
            <v>0</v>
          </cell>
          <cell r="AJ55">
            <v>0</v>
          </cell>
          <cell r="AK55">
            <v>0</v>
          </cell>
          <cell r="AL55">
            <v>0</v>
          </cell>
          <cell r="AM55">
            <v>4009</v>
          </cell>
          <cell r="AO55">
            <v>0</v>
          </cell>
          <cell r="AQ55">
            <v>0</v>
          </cell>
          <cell r="AS55">
            <v>0</v>
          </cell>
          <cell r="AT55">
            <v>0</v>
          </cell>
          <cell r="AU55">
            <v>0</v>
          </cell>
          <cell r="AV55">
            <v>0</v>
          </cell>
          <cell r="BJ55">
            <v>0</v>
          </cell>
          <cell r="BK55">
            <v>0</v>
          </cell>
          <cell r="BL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R55">
            <v>0</v>
          </cell>
          <cell r="CT55">
            <v>0</v>
          </cell>
          <cell r="CU55">
            <v>0</v>
          </cell>
          <cell r="CV55">
            <v>0</v>
          </cell>
          <cell r="CW55" t="e">
            <v>#DIV/0!</v>
          </cell>
          <cell r="CX55" t="e">
            <v>#DIV/0!</v>
          </cell>
          <cell r="CY55" t="e">
            <v>#DIV/0!</v>
          </cell>
          <cell r="CZ55" t="e">
            <v>#DIV/0!</v>
          </cell>
          <cell r="DA55" t="e">
            <v>#DIV/0!</v>
          </cell>
          <cell r="DB55" t="e">
            <v>#DIV/0!</v>
          </cell>
          <cell r="DC55" t="e">
            <v>#DIV/0!</v>
          </cell>
          <cell r="DD55" t="e">
            <v>#DIV/0!</v>
          </cell>
          <cell r="DE55" t="e">
            <v>#DIV/0!</v>
          </cell>
          <cell r="DF55" t="e">
            <v>#DIV/0!</v>
          </cell>
          <cell r="DG55" t="e">
            <v>#DIV/0!</v>
          </cell>
          <cell r="DH55" t="e">
            <v>#DIV/0!</v>
          </cell>
          <cell r="DI55" t="e">
            <v>#DIV/0!</v>
          </cell>
          <cell r="DJ55" t="e">
            <v>#DIV/0!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row>
        <row r="56">
          <cell r="A56">
            <v>4010</v>
          </cell>
          <cell r="J56">
            <v>1</v>
          </cell>
          <cell r="K56">
            <v>0</v>
          </cell>
          <cell r="P56">
            <v>4550</v>
          </cell>
          <cell r="R56">
            <v>0</v>
          </cell>
          <cell r="S56">
            <v>0</v>
          </cell>
          <cell r="T56">
            <v>0</v>
          </cell>
          <cell r="U56">
            <v>0</v>
          </cell>
          <cell r="V56">
            <v>0</v>
          </cell>
          <cell r="W56">
            <v>0</v>
          </cell>
          <cell r="X56">
            <v>0</v>
          </cell>
          <cell r="Y56">
            <v>0</v>
          </cell>
          <cell r="Z56">
            <v>0</v>
          </cell>
          <cell r="AA56">
            <v>0</v>
          </cell>
          <cell r="AB56">
            <v>0</v>
          </cell>
          <cell r="AC56">
            <v>4010</v>
          </cell>
          <cell r="AE56">
            <v>0</v>
          </cell>
          <cell r="AH56">
            <v>0</v>
          </cell>
          <cell r="AI56">
            <v>0</v>
          </cell>
          <cell r="AJ56">
            <v>0</v>
          </cell>
          <cell r="AK56">
            <v>0</v>
          </cell>
          <cell r="AL56">
            <v>0</v>
          </cell>
          <cell r="AM56">
            <v>4010</v>
          </cell>
          <cell r="AO56">
            <v>0</v>
          </cell>
          <cell r="AQ56">
            <v>0</v>
          </cell>
          <cell r="AS56">
            <v>0</v>
          </cell>
          <cell r="AT56">
            <v>0</v>
          </cell>
          <cell r="AU56">
            <v>0</v>
          </cell>
          <cell r="AV56">
            <v>0</v>
          </cell>
          <cell r="BJ56">
            <v>0</v>
          </cell>
          <cell r="BK56">
            <v>0</v>
          </cell>
          <cell r="BL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R56">
            <v>0</v>
          </cell>
          <cell r="CT56">
            <v>0</v>
          </cell>
          <cell r="CU56">
            <v>0</v>
          </cell>
          <cell r="CV56">
            <v>0</v>
          </cell>
          <cell r="CW56" t="e">
            <v>#DIV/0!</v>
          </cell>
          <cell r="CX56" t="e">
            <v>#DIV/0!</v>
          </cell>
          <cell r="CY56" t="e">
            <v>#DIV/0!</v>
          </cell>
          <cell r="CZ56" t="e">
            <v>#DIV/0!</v>
          </cell>
          <cell r="DA56" t="e">
            <v>#DIV/0!</v>
          </cell>
          <cell r="DB56" t="e">
            <v>#DIV/0!</v>
          </cell>
          <cell r="DC56" t="e">
            <v>#DIV/0!</v>
          </cell>
          <cell r="DD56" t="e">
            <v>#DIV/0!</v>
          </cell>
          <cell r="DE56" t="e">
            <v>#DIV/0!</v>
          </cell>
          <cell r="DF56" t="e">
            <v>#DIV/0!</v>
          </cell>
          <cell r="DG56" t="e">
            <v>#DIV/0!</v>
          </cell>
          <cell r="DH56" t="e">
            <v>#DIV/0!</v>
          </cell>
          <cell r="DI56" t="e">
            <v>#DIV/0!</v>
          </cell>
          <cell r="DJ56" t="e">
            <v>#DIV/0!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0</v>
          </cell>
        </row>
        <row r="57">
          <cell r="A57">
            <v>4011</v>
          </cell>
          <cell r="J57">
            <v>1</v>
          </cell>
          <cell r="K57">
            <v>0</v>
          </cell>
          <cell r="P57">
            <v>4550</v>
          </cell>
          <cell r="R57">
            <v>0</v>
          </cell>
          <cell r="S57">
            <v>0</v>
          </cell>
          <cell r="T57">
            <v>0</v>
          </cell>
          <cell r="U57">
            <v>0</v>
          </cell>
          <cell r="V57">
            <v>0</v>
          </cell>
          <cell r="W57">
            <v>0</v>
          </cell>
          <cell r="X57">
            <v>0</v>
          </cell>
          <cell r="Y57">
            <v>0</v>
          </cell>
          <cell r="Z57">
            <v>0</v>
          </cell>
          <cell r="AA57">
            <v>0</v>
          </cell>
          <cell r="AB57">
            <v>0</v>
          </cell>
          <cell r="AC57">
            <v>4011</v>
          </cell>
          <cell r="AE57">
            <v>0</v>
          </cell>
          <cell r="AH57">
            <v>0</v>
          </cell>
          <cell r="AI57">
            <v>0</v>
          </cell>
          <cell r="AJ57">
            <v>0</v>
          </cell>
          <cell r="AK57">
            <v>0</v>
          </cell>
          <cell r="AL57">
            <v>0</v>
          </cell>
          <cell r="AM57">
            <v>4011</v>
          </cell>
          <cell r="AO57">
            <v>0</v>
          </cell>
          <cell r="AQ57">
            <v>0</v>
          </cell>
          <cell r="AS57">
            <v>0</v>
          </cell>
          <cell r="AT57">
            <v>0</v>
          </cell>
          <cell r="AU57">
            <v>0</v>
          </cell>
          <cell r="AV57">
            <v>0</v>
          </cell>
          <cell r="BJ57">
            <v>0</v>
          </cell>
          <cell r="BK57">
            <v>0</v>
          </cell>
          <cell r="BL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R57">
            <v>0</v>
          </cell>
          <cell r="CT57">
            <v>0</v>
          </cell>
          <cell r="CU57">
            <v>0</v>
          </cell>
          <cell r="CV57">
            <v>0</v>
          </cell>
          <cell r="CW57" t="e">
            <v>#DIV/0!</v>
          </cell>
          <cell r="CX57" t="e">
            <v>#DIV/0!</v>
          </cell>
          <cell r="CY57" t="e">
            <v>#DIV/0!</v>
          </cell>
          <cell r="CZ57" t="e">
            <v>#DIV/0!</v>
          </cell>
          <cell r="DA57" t="e">
            <v>#DIV/0!</v>
          </cell>
          <cell r="DB57" t="e">
            <v>#DIV/0!</v>
          </cell>
          <cell r="DC57" t="e">
            <v>#DIV/0!</v>
          </cell>
          <cell r="DD57" t="e">
            <v>#DIV/0!</v>
          </cell>
          <cell r="DE57" t="e">
            <v>#DIV/0!</v>
          </cell>
          <cell r="DF57" t="e">
            <v>#DIV/0!</v>
          </cell>
          <cell r="DG57" t="e">
            <v>#DIV/0!</v>
          </cell>
          <cell r="DH57" t="e">
            <v>#DIV/0!</v>
          </cell>
          <cell r="DI57" t="e">
            <v>#DIV/0!</v>
          </cell>
          <cell r="DJ57" t="e">
            <v>#DIV/0!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row>
        <row r="58">
          <cell r="A58">
            <v>4012</v>
          </cell>
          <cell r="J58">
            <v>1</v>
          </cell>
          <cell r="K58">
            <v>0</v>
          </cell>
          <cell r="P58">
            <v>4550</v>
          </cell>
          <cell r="R58">
            <v>0</v>
          </cell>
          <cell r="S58">
            <v>0</v>
          </cell>
          <cell r="T58">
            <v>0</v>
          </cell>
          <cell r="U58">
            <v>0</v>
          </cell>
          <cell r="V58">
            <v>0</v>
          </cell>
          <cell r="W58">
            <v>0</v>
          </cell>
          <cell r="X58">
            <v>0</v>
          </cell>
          <cell r="Y58">
            <v>0</v>
          </cell>
          <cell r="Z58">
            <v>0</v>
          </cell>
          <cell r="AA58">
            <v>0</v>
          </cell>
          <cell r="AB58">
            <v>0</v>
          </cell>
          <cell r="AC58">
            <v>4012</v>
          </cell>
          <cell r="AE58">
            <v>0</v>
          </cell>
          <cell r="AH58">
            <v>0</v>
          </cell>
          <cell r="AI58">
            <v>0</v>
          </cell>
          <cell r="AJ58">
            <v>0</v>
          </cell>
          <cell r="AK58">
            <v>0</v>
          </cell>
          <cell r="AL58">
            <v>0</v>
          </cell>
          <cell r="AM58">
            <v>4012</v>
          </cell>
          <cell r="AO58">
            <v>0</v>
          </cell>
          <cell r="AQ58">
            <v>0</v>
          </cell>
          <cell r="AS58">
            <v>0</v>
          </cell>
          <cell r="AT58">
            <v>0</v>
          </cell>
          <cell r="AU58">
            <v>0</v>
          </cell>
          <cell r="AV58">
            <v>0</v>
          </cell>
          <cell r="BJ58">
            <v>0</v>
          </cell>
          <cell r="BK58">
            <v>0</v>
          </cell>
          <cell r="BL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R58">
            <v>0</v>
          </cell>
          <cell r="CT58">
            <v>0</v>
          </cell>
          <cell r="CU58">
            <v>0</v>
          </cell>
          <cell r="CV58">
            <v>0</v>
          </cell>
          <cell r="CW58" t="e">
            <v>#DIV/0!</v>
          </cell>
          <cell r="CX58" t="e">
            <v>#DIV/0!</v>
          </cell>
          <cell r="CY58" t="e">
            <v>#DIV/0!</v>
          </cell>
          <cell r="CZ58" t="e">
            <v>#DIV/0!</v>
          </cell>
          <cell r="DA58" t="e">
            <v>#DIV/0!</v>
          </cell>
          <cell r="DB58" t="e">
            <v>#DIV/0!</v>
          </cell>
          <cell r="DC58" t="e">
            <v>#DIV/0!</v>
          </cell>
          <cell r="DD58" t="e">
            <v>#DIV/0!</v>
          </cell>
          <cell r="DE58" t="e">
            <v>#DIV/0!</v>
          </cell>
          <cell r="DF58" t="e">
            <v>#DIV/0!</v>
          </cell>
          <cell r="DG58" t="e">
            <v>#DIV/0!</v>
          </cell>
          <cell r="DH58" t="e">
            <v>#DIV/0!</v>
          </cell>
          <cell r="DI58" t="e">
            <v>#DIV/0!</v>
          </cell>
          <cell r="DJ58" t="e">
            <v>#DIV/0!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row>
        <row r="59">
          <cell r="A59">
            <v>5000</v>
          </cell>
          <cell r="B59">
            <v>5</v>
          </cell>
          <cell r="C59" t="str">
            <v>I - 1.5</v>
          </cell>
          <cell r="D59" t="e">
            <v>#REF!</v>
          </cell>
          <cell r="E59" t="str">
            <v>ls</v>
          </cell>
          <cell r="F59">
            <v>1</v>
          </cell>
          <cell r="H59">
            <v>133.33333333333334</v>
          </cell>
          <cell r="I59" t="str">
            <v>m3/jam</v>
          </cell>
          <cell r="L59" t="e">
            <v>#REF!</v>
          </cell>
          <cell r="M59">
            <v>25</v>
          </cell>
          <cell r="N59">
            <v>7</v>
          </cell>
          <cell r="O59">
            <v>1</v>
          </cell>
          <cell r="P59" t="e">
            <v>#REF!</v>
          </cell>
          <cell r="Q59">
            <v>1</v>
          </cell>
          <cell r="V59" t="e">
            <v>#N/A</v>
          </cell>
          <cell r="W59" t="e">
            <v>#N/A</v>
          </cell>
          <cell r="X59" t="e">
            <v>#N/A</v>
          </cell>
          <cell r="Y59" t="e">
            <v>#N/A</v>
          </cell>
          <cell r="Z59" t="e">
            <v>#N/A</v>
          </cell>
          <cell r="AA59" t="e">
            <v>#N/A</v>
          </cell>
          <cell r="AB59" t="e">
            <v>#N/A</v>
          </cell>
          <cell r="AC59">
            <v>5000</v>
          </cell>
          <cell r="AG59">
            <v>1</v>
          </cell>
          <cell r="AK59" t="e">
            <v>#N/A</v>
          </cell>
          <cell r="AL59" t="e">
            <v>#N/A</v>
          </cell>
          <cell r="AM59">
            <v>5000</v>
          </cell>
          <cell r="AQ59">
            <v>933.33333333333337</v>
          </cell>
          <cell r="AR59">
            <v>1</v>
          </cell>
          <cell r="AU59" t="e">
            <v>#VALUE!</v>
          </cell>
          <cell r="AV59" t="e">
            <v>#VALUE!</v>
          </cell>
          <cell r="BB59" t="e">
            <v>#N/A</v>
          </cell>
          <cell r="BC59" t="e">
            <v>#N/A</v>
          </cell>
          <cell r="BD59" t="e">
            <v>#N/A</v>
          </cell>
          <cell r="BF59" t="e">
            <v>#N/A</v>
          </cell>
          <cell r="BG59" t="e">
            <v>#N/A</v>
          </cell>
          <cell r="BH59" t="e">
            <v>#VALUE!</v>
          </cell>
          <cell r="BI59" t="e">
            <v>#N/A</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row>
        <row r="60">
          <cell r="A60">
            <v>5001</v>
          </cell>
          <cell r="G60" t="str">
            <v>Excavator Cap Bucket 0.90 m3</v>
          </cell>
          <cell r="H60">
            <v>0</v>
          </cell>
          <cell r="I60" t="str">
            <v>m3/jam</v>
          </cell>
          <cell r="J60">
            <v>1</v>
          </cell>
          <cell r="K60">
            <v>0</v>
          </cell>
          <cell r="P60" t="e">
            <v>#REF!</v>
          </cell>
          <cell r="R60">
            <v>0</v>
          </cell>
          <cell r="S60" t="e">
            <v>#REF!</v>
          </cell>
          <cell r="T60" t="e">
            <v>#N/A</v>
          </cell>
          <cell r="U60" t="e">
            <v>#N/A</v>
          </cell>
          <cell r="V60" t="e">
            <v>#N/A</v>
          </cell>
          <cell r="W60" t="e">
            <v>#N/A</v>
          </cell>
          <cell r="X60" t="e">
            <v>#N/A</v>
          </cell>
          <cell r="Y60" t="e">
            <v>#N/A</v>
          </cell>
          <cell r="Z60" t="e">
            <v>#N/A</v>
          </cell>
          <cell r="AA60" t="e">
            <v>#N/A</v>
          </cell>
          <cell r="AB60" t="e">
            <v>#N/A</v>
          </cell>
          <cell r="AC60">
            <v>5001</v>
          </cell>
          <cell r="AD60" t="str">
            <v>Tanah Laterit</v>
          </cell>
          <cell r="AE60" t="e">
            <v>#N/A</v>
          </cell>
          <cell r="AF60">
            <v>1.3</v>
          </cell>
          <cell r="AH60">
            <v>1.3</v>
          </cell>
          <cell r="AI60" t="e">
            <v>#REF!</v>
          </cell>
          <cell r="AJ60" t="e">
            <v>#N/A</v>
          </cell>
          <cell r="AK60" t="e">
            <v>#N/A</v>
          </cell>
          <cell r="AL60" t="e">
            <v>#N/A</v>
          </cell>
          <cell r="AM60">
            <v>5001</v>
          </cell>
          <cell r="AN60" t="str">
            <v>Mandor</v>
          </cell>
          <cell r="AO60">
            <v>0</v>
          </cell>
          <cell r="AP60">
            <v>1</v>
          </cell>
          <cell r="AQ60">
            <v>933.33333333333337</v>
          </cell>
          <cell r="AS60">
            <v>1E-3</v>
          </cell>
          <cell r="AT60" t="str">
            <v>Org/hari</v>
          </cell>
          <cell r="AU60" t="e">
            <v>#VALUE!</v>
          </cell>
          <cell r="AV60" t="e">
            <v>#VALUE!</v>
          </cell>
          <cell r="BJ60">
            <v>142.85714285714286</v>
          </cell>
          <cell r="BK60">
            <v>0</v>
          </cell>
          <cell r="BL60" t="e">
            <v>#REF!</v>
          </cell>
          <cell r="BN60" t="str">
            <v>Excavator Cap Bucket 0.90 m3</v>
          </cell>
          <cell r="BO60" t="e">
            <v>#REF!</v>
          </cell>
          <cell r="BP60">
            <v>0</v>
          </cell>
          <cell r="BQ60">
            <v>0</v>
          </cell>
          <cell r="BR60">
            <v>0</v>
          </cell>
          <cell r="BS60">
            <v>0</v>
          </cell>
          <cell r="BT60">
            <v>0</v>
          </cell>
          <cell r="BU60">
            <v>0</v>
          </cell>
          <cell r="BV60">
            <v>0</v>
          </cell>
          <cell r="BW60">
            <v>0</v>
          </cell>
          <cell r="BX60">
            <v>0</v>
          </cell>
          <cell r="BY60">
            <v>0</v>
          </cell>
          <cell r="BZ60">
            <v>0</v>
          </cell>
          <cell r="CA60">
            <v>0</v>
          </cell>
          <cell r="CB60">
            <v>0</v>
          </cell>
          <cell r="CR60">
            <v>0</v>
          </cell>
          <cell r="CT60" t="str">
            <v>Tanah Laterit</v>
          </cell>
          <cell r="CU60">
            <v>1.3</v>
          </cell>
          <cell r="CV60">
            <v>0</v>
          </cell>
          <cell r="CW60" t="e">
            <v>#DIV/0!</v>
          </cell>
          <cell r="CX60" t="e">
            <v>#DIV/0!</v>
          </cell>
          <cell r="CY60" t="e">
            <v>#DIV/0!</v>
          </cell>
          <cell r="CZ60" t="e">
            <v>#DIV/0!</v>
          </cell>
          <cell r="DA60" t="e">
            <v>#DIV/0!</v>
          </cell>
          <cell r="DB60" t="e">
            <v>#DIV/0!</v>
          </cell>
          <cell r="DC60" t="e">
            <v>#DIV/0!</v>
          </cell>
          <cell r="DD60" t="e">
            <v>#DIV/0!</v>
          </cell>
          <cell r="DE60" t="e">
            <v>#DIV/0!</v>
          </cell>
          <cell r="DF60" t="e">
            <v>#DIV/0!</v>
          </cell>
          <cell r="DG60" t="e">
            <v>#DIV/0!</v>
          </cell>
          <cell r="DH60" t="e">
            <v>#DIV/0!</v>
          </cell>
          <cell r="DI60" t="e">
            <v>#DIV/0!</v>
          </cell>
          <cell r="DJ60" t="e">
            <v>#DIV/0!</v>
          </cell>
          <cell r="DL60" t="str">
            <v>Mandor</v>
          </cell>
          <cell r="DM60" t="e">
            <v>#REF!</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row>
        <row r="61">
          <cell r="A61">
            <v>5002</v>
          </cell>
          <cell r="G61" t="str">
            <v>Motor Grader 10 Ton</v>
          </cell>
          <cell r="H61">
            <v>0</v>
          </cell>
          <cell r="I61" t="str">
            <v>m3/jam</v>
          </cell>
          <cell r="J61">
            <v>1</v>
          </cell>
          <cell r="K61">
            <v>0</v>
          </cell>
          <cell r="P61" t="e">
            <v>#REF!</v>
          </cell>
          <cell r="R61">
            <v>0</v>
          </cell>
          <cell r="S61" t="e">
            <v>#REF!</v>
          </cell>
          <cell r="T61" t="e">
            <v>#N/A</v>
          </cell>
          <cell r="U61" t="e">
            <v>#N/A</v>
          </cell>
          <cell r="V61" t="e">
            <v>#N/A</v>
          </cell>
          <cell r="W61" t="e">
            <v>#N/A</v>
          </cell>
          <cell r="X61" t="e">
            <v>#N/A</v>
          </cell>
          <cell r="Y61" t="e">
            <v>#N/A</v>
          </cell>
          <cell r="Z61" t="e">
            <v>#N/A</v>
          </cell>
          <cell r="AA61" t="e">
            <v>#N/A</v>
          </cell>
          <cell r="AB61" t="e">
            <v>#N/A</v>
          </cell>
          <cell r="AC61">
            <v>5002</v>
          </cell>
          <cell r="AE61">
            <v>0</v>
          </cell>
          <cell r="AH61">
            <v>0</v>
          </cell>
          <cell r="AI61" t="e">
            <v>#REF!</v>
          </cell>
          <cell r="AJ61">
            <v>0</v>
          </cell>
          <cell r="AK61">
            <v>0</v>
          </cell>
          <cell r="AL61">
            <v>0</v>
          </cell>
          <cell r="AM61">
            <v>5002</v>
          </cell>
          <cell r="AN61" t="str">
            <v>Pekerja</v>
          </cell>
          <cell r="AO61">
            <v>0</v>
          </cell>
          <cell r="AP61">
            <v>4</v>
          </cell>
          <cell r="AQ61">
            <v>933.33333333333337</v>
          </cell>
          <cell r="AS61">
            <v>4.1999999999999997E-3</v>
          </cell>
          <cell r="AT61" t="str">
            <v>Org/hari</v>
          </cell>
          <cell r="AU61" t="e">
            <v>#VALUE!</v>
          </cell>
          <cell r="AV61" t="e">
            <v>#VALUE!</v>
          </cell>
          <cell r="BJ61">
            <v>34.013600000000004</v>
          </cell>
          <cell r="BK61">
            <v>0.02</v>
          </cell>
          <cell r="BL61" t="e">
            <v>#REF!</v>
          </cell>
          <cell r="BN61" t="str">
            <v>Motor Grader 10 Ton</v>
          </cell>
          <cell r="BO61" t="e">
            <v>#REF!</v>
          </cell>
          <cell r="BP61">
            <v>0</v>
          </cell>
          <cell r="BQ61">
            <v>0</v>
          </cell>
          <cell r="BR61">
            <v>0</v>
          </cell>
          <cell r="BS61">
            <v>0</v>
          </cell>
          <cell r="BT61">
            <v>0</v>
          </cell>
          <cell r="BU61">
            <v>0</v>
          </cell>
          <cell r="BV61">
            <v>0</v>
          </cell>
          <cell r="BW61">
            <v>0</v>
          </cell>
          <cell r="BX61">
            <v>0</v>
          </cell>
          <cell r="BY61">
            <v>0</v>
          </cell>
          <cell r="BZ61">
            <v>0</v>
          </cell>
          <cell r="CA61">
            <v>0</v>
          </cell>
          <cell r="CB61">
            <v>0</v>
          </cell>
          <cell r="CR61">
            <v>0</v>
          </cell>
          <cell r="CT61">
            <v>0</v>
          </cell>
          <cell r="CU61">
            <v>0</v>
          </cell>
          <cell r="CV61">
            <v>0</v>
          </cell>
          <cell r="CW61" t="e">
            <v>#DIV/0!</v>
          </cell>
          <cell r="CX61" t="e">
            <v>#DIV/0!</v>
          </cell>
          <cell r="CY61" t="e">
            <v>#DIV/0!</v>
          </cell>
          <cell r="CZ61" t="e">
            <v>#DIV/0!</v>
          </cell>
          <cell r="DA61" t="e">
            <v>#DIV/0!</v>
          </cell>
          <cell r="DB61" t="e">
            <v>#DIV/0!</v>
          </cell>
          <cell r="DC61" t="e">
            <v>#DIV/0!</v>
          </cell>
          <cell r="DD61" t="e">
            <v>#DIV/0!</v>
          </cell>
          <cell r="DE61" t="e">
            <v>#DIV/0!</v>
          </cell>
          <cell r="DF61" t="e">
            <v>#DIV/0!</v>
          </cell>
          <cell r="DG61" t="e">
            <v>#DIV/0!</v>
          </cell>
          <cell r="DH61" t="e">
            <v>#DIV/0!</v>
          </cell>
          <cell r="DI61" t="e">
            <v>#DIV/0!</v>
          </cell>
          <cell r="DJ61" t="e">
            <v>#DIV/0!</v>
          </cell>
          <cell r="DL61" t="str">
            <v>Pekerja</v>
          </cell>
          <cell r="DM61" t="e">
            <v>#REF!</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row>
        <row r="62">
          <cell r="A62">
            <v>5003</v>
          </cell>
          <cell r="G62" t="str">
            <v>Vibrator Roller 10 Ton</v>
          </cell>
          <cell r="H62">
            <v>133.33333333333334</v>
          </cell>
          <cell r="I62" t="str">
            <v>m3/jam</v>
          </cell>
          <cell r="J62">
            <v>1</v>
          </cell>
          <cell r="K62">
            <v>7.4999999999999997E-3</v>
          </cell>
          <cell r="P62" t="e">
            <v>#REF!</v>
          </cell>
          <cell r="R62">
            <v>0</v>
          </cell>
          <cell r="S62" t="e">
            <v>#REF!</v>
          </cell>
          <cell r="T62" t="e">
            <v>#N/A</v>
          </cell>
          <cell r="U62" t="e">
            <v>#N/A</v>
          </cell>
          <cell r="V62" t="e">
            <v>#N/A</v>
          </cell>
          <cell r="W62" t="e">
            <v>#N/A</v>
          </cell>
          <cell r="X62" t="e">
            <v>#N/A</v>
          </cell>
          <cell r="Y62" t="e">
            <v>#N/A</v>
          </cell>
          <cell r="Z62" t="e">
            <v>#N/A</v>
          </cell>
          <cell r="AA62" t="e">
            <v>#N/A</v>
          </cell>
          <cell r="AB62" t="e">
            <v>#N/A</v>
          </cell>
          <cell r="AC62">
            <v>5003</v>
          </cell>
          <cell r="AE62">
            <v>0</v>
          </cell>
          <cell r="AH62">
            <v>0</v>
          </cell>
          <cell r="AI62" t="e">
            <v>#REF!</v>
          </cell>
          <cell r="AJ62">
            <v>0</v>
          </cell>
          <cell r="AK62">
            <v>0</v>
          </cell>
          <cell r="AL62">
            <v>0</v>
          </cell>
          <cell r="AM62">
            <v>5003</v>
          </cell>
          <cell r="AO62">
            <v>0</v>
          </cell>
          <cell r="AQ62">
            <v>933.33333333333337</v>
          </cell>
          <cell r="AS62">
            <v>0</v>
          </cell>
          <cell r="AT62">
            <v>0</v>
          </cell>
          <cell r="AU62">
            <v>0</v>
          </cell>
          <cell r="AV62">
            <v>0</v>
          </cell>
          <cell r="BJ62">
            <v>0</v>
          </cell>
          <cell r="BK62">
            <v>0</v>
          </cell>
          <cell r="BL62" t="e">
            <v>#REF!</v>
          </cell>
          <cell r="BN62" t="str">
            <v>Vibrator Roller 10 Ton</v>
          </cell>
          <cell r="BO62" t="e">
            <v>#REF!</v>
          </cell>
          <cell r="BP62">
            <v>0</v>
          </cell>
          <cell r="BQ62">
            <v>0</v>
          </cell>
          <cell r="BR62">
            <v>0</v>
          </cell>
          <cell r="BS62">
            <v>0</v>
          </cell>
          <cell r="BT62">
            <v>0</v>
          </cell>
          <cell r="BU62">
            <v>0</v>
          </cell>
          <cell r="BV62">
            <v>0</v>
          </cell>
          <cell r="BW62">
            <v>0</v>
          </cell>
          <cell r="BX62">
            <v>0</v>
          </cell>
          <cell r="BY62">
            <v>0</v>
          </cell>
          <cell r="BZ62">
            <v>0</v>
          </cell>
          <cell r="CA62">
            <v>0</v>
          </cell>
          <cell r="CB62">
            <v>0</v>
          </cell>
          <cell r="CR62">
            <v>0</v>
          </cell>
          <cell r="CT62">
            <v>0</v>
          </cell>
          <cell r="CU62">
            <v>0</v>
          </cell>
          <cell r="CV62">
            <v>0</v>
          </cell>
          <cell r="CW62" t="e">
            <v>#DIV/0!</v>
          </cell>
          <cell r="CX62" t="e">
            <v>#DIV/0!</v>
          </cell>
          <cell r="CY62" t="e">
            <v>#DIV/0!</v>
          </cell>
          <cell r="CZ62" t="e">
            <v>#DIV/0!</v>
          </cell>
          <cell r="DA62" t="e">
            <v>#DIV/0!</v>
          </cell>
          <cell r="DB62" t="e">
            <v>#DIV/0!</v>
          </cell>
          <cell r="DC62" t="e">
            <v>#DIV/0!</v>
          </cell>
          <cell r="DD62" t="e">
            <v>#DIV/0!</v>
          </cell>
          <cell r="DE62" t="e">
            <v>#DIV/0!</v>
          </cell>
          <cell r="DF62" t="e">
            <v>#DIV/0!</v>
          </cell>
          <cell r="DG62" t="e">
            <v>#DIV/0!</v>
          </cell>
          <cell r="DH62" t="e">
            <v>#DIV/0!</v>
          </cell>
          <cell r="DI62" t="e">
            <v>#DIV/0!</v>
          </cell>
          <cell r="DJ62" t="e">
            <v>#DIV/0!</v>
          </cell>
          <cell r="DL62">
            <v>0</v>
          </cell>
          <cell r="DM62" t="e">
            <v>#REF!</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row>
        <row r="63">
          <cell r="A63">
            <v>5004</v>
          </cell>
          <cell r="G63" t="str">
            <v>Tamping Rammer 30 Kg</v>
          </cell>
          <cell r="H63">
            <v>0</v>
          </cell>
          <cell r="I63" t="str">
            <v>m3/jam</v>
          </cell>
          <cell r="J63">
            <v>0.1</v>
          </cell>
          <cell r="K63">
            <v>0</v>
          </cell>
          <cell r="P63" t="e">
            <v>#REF!</v>
          </cell>
          <cell r="R63">
            <v>0</v>
          </cell>
          <cell r="S63" t="e">
            <v>#REF!</v>
          </cell>
          <cell r="T63" t="e">
            <v>#N/A</v>
          </cell>
          <cell r="U63" t="e">
            <v>#N/A</v>
          </cell>
          <cell r="V63" t="e">
            <v>#N/A</v>
          </cell>
          <cell r="W63" t="e">
            <v>#N/A</v>
          </cell>
          <cell r="X63" t="e">
            <v>#N/A</v>
          </cell>
          <cell r="Y63" t="e">
            <v>#N/A</v>
          </cell>
          <cell r="Z63" t="e">
            <v>#N/A</v>
          </cell>
          <cell r="AA63" t="e">
            <v>#N/A</v>
          </cell>
          <cell r="AB63" t="e">
            <v>#N/A</v>
          </cell>
          <cell r="AC63">
            <v>5004</v>
          </cell>
          <cell r="AE63">
            <v>0</v>
          </cell>
          <cell r="AH63">
            <v>0</v>
          </cell>
          <cell r="AI63" t="e">
            <v>#REF!</v>
          </cell>
          <cell r="AJ63">
            <v>0</v>
          </cell>
          <cell r="AK63">
            <v>0</v>
          </cell>
          <cell r="AL63">
            <v>0</v>
          </cell>
          <cell r="AM63">
            <v>5004</v>
          </cell>
          <cell r="AO63">
            <v>0</v>
          </cell>
          <cell r="AQ63">
            <v>933.33333333333337</v>
          </cell>
          <cell r="AS63">
            <v>0</v>
          </cell>
          <cell r="AT63">
            <v>0</v>
          </cell>
          <cell r="AU63">
            <v>0</v>
          </cell>
          <cell r="AV63">
            <v>0</v>
          </cell>
          <cell r="BJ63">
            <v>0</v>
          </cell>
          <cell r="BK63">
            <v>0</v>
          </cell>
          <cell r="BL63" t="e">
            <v>#REF!</v>
          </cell>
          <cell r="BN63" t="str">
            <v>Tamping Rammer 30 Kg</v>
          </cell>
          <cell r="BO63" t="e">
            <v>#REF!</v>
          </cell>
          <cell r="BP63">
            <v>0</v>
          </cell>
          <cell r="BQ63">
            <v>0</v>
          </cell>
          <cell r="BR63">
            <v>0</v>
          </cell>
          <cell r="BS63">
            <v>0</v>
          </cell>
          <cell r="BT63">
            <v>0</v>
          </cell>
          <cell r="BU63">
            <v>0</v>
          </cell>
          <cell r="BV63">
            <v>0</v>
          </cell>
          <cell r="BW63">
            <v>0</v>
          </cell>
          <cell r="BX63">
            <v>0</v>
          </cell>
          <cell r="BY63">
            <v>0</v>
          </cell>
          <cell r="BZ63">
            <v>0</v>
          </cell>
          <cell r="CA63">
            <v>0</v>
          </cell>
          <cell r="CB63">
            <v>0</v>
          </cell>
          <cell r="CR63">
            <v>0</v>
          </cell>
          <cell r="CT63">
            <v>0</v>
          </cell>
          <cell r="CU63">
            <v>0</v>
          </cell>
          <cell r="CV63">
            <v>0</v>
          </cell>
          <cell r="CW63" t="e">
            <v>#DIV/0!</v>
          </cell>
          <cell r="CX63" t="e">
            <v>#DIV/0!</v>
          </cell>
          <cell r="CY63" t="e">
            <v>#DIV/0!</v>
          </cell>
          <cell r="CZ63" t="e">
            <v>#DIV/0!</v>
          </cell>
          <cell r="DA63" t="e">
            <v>#DIV/0!</v>
          </cell>
          <cell r="DB63" t="e">
            <v>#DIV/0!</v>
          </cell>
          <cell r="DC63" t="e">
            <v>#DIV/0!</v>
          </cell>
          <cell r="DD63" t="e">
            <v>#DIV/0!</v>
          </cell>
          <cell r="DE63" t="e">
            <v>#DIV/0!</v>
          </cell>
          <cell r="DF63" t="e">
            <v>#DIV/0!</v>
          </cell>
          <cell r="DG63" t="e">
            <v>#DIV/0!</v>
          </cell>
          <cell r="DH63" t="e">
            <v>#DIV/0!</v>
          </cell>
          <cell r="DI63" t="e">
            <v>#DIV/0!</v>
          </cell>
          <cell r="DJ63" t="e">
            <v>#DIV/0!</v>
          </cell>
          <cell r="DL63">
            <v>0</v>
          </cell>
          <cell r="DM63" t="e">
            <v>#REF!</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row>
        <row r="64">
          <cell r="A64">
            <v>5005</v>
          </cell>
          <cell r="G64" t="str">
            <v>Water Tanker Cap 5000 Liter</v>
          </cell>
          <cell r="H64">
            <v>207.49999999999997</v>
          </cell>
          <cell r="I64" t="str">
            <v>m3/jam</v>
          </cell>
          <cell r="J64">
            <v>0.2</v>
          </cell>
          <cell r="K64">
            <v>8.9999999999999998E-4</v>
          </cell>
          <cell r="P64" t="e">
            <v>#REF!</v>
          </cell>
          <cell r="R64">
            <v>0</v>
          </cell>
          <cell r="S64" t="e">
            <v>#REF!</v>
          </cell>
          <cell r="T64" t="e">
            <v>#N/A</v>
          </cell>
          <cell r="U64" t="e">
            <v>#N/A</v>
          </cell>
          <cell r="V64" t="e">
            <v>#N/A</v>
          </cell>
          <cell r="W64" t="e">
            <v>#N/A</v>
          </cell>
          <cell r="X64" t="e">
            <v>#N/A</v>
          </cell>
          <cell r="Y64" t="e">
            <v>#N/A</v>
          </cell>
          <cell r="Z64" t="e">
            <v>#N/A</v>
          </cell>
          <cell r="AA64" t="e">
            <v>#N/A</v>
          </cell>
          <cell r="AB64" t="e">
            <v>#N/A</v>
          </cell>
          <cell r="AC64">
            <v>5005</v>
          </cell>
          <cell r="AE64">
            <v>0</v>
          </cell>
          <cell r="AH64">
            <v>0</v>
          </cell>
          <cell r="AI64" t="e">
            <v>#REF!</v>
          </cell>
          <cell r="AJ64">
            <v>0</v>
          </cell>
          <cell r="AK64">
            <v>0</v>
          </cell>
          <cell r="AL64">
            <v>0</v>
          </cell>
          <cell r="AM64">
            <v>5005</v>
          </cell>
          <cell r="AO64">
            <v>0</v>
          </cell>
          <cell r="AQ64">
            <v>933.33333333333337</v>
          </cell>
          <cell r="AS64">
            <v>0</v>
          </cell>
          <cell r="AT64">
            <v>0</v>
          </cell>
          <cell r="AU64">
            <v>0</v>
          </cell>
          <cell r="AV64">
            <v>0</v>
          </cell>
          <cell r="BJ64">
            <v>0</v>
          </cell>
          <cell r="BK64">
            <v>0</v>
          </cell>
          <cell r="BL64" t="e">
            <v>#REF!</v>
          </cell>
          <cell r="BN64" t="str">
            <v>Water Tanker Cap 5000 Liter</v>
          </cell>
          <cell r="BO64" t="e">
            <v>#REF!</v>
          </cell>
          <cell r="BP64">
            <v>0</v>
          </cell>
          <cell r="BQ64">
            <v>0</v>
          </cell>
          <cell r="BR64">
            <v>0</v>
          </cell>
          <cell r="BS64">
            <v>0</v>
          </cell>
          <cell r="BT64">
            <v>0</v>
          </cell>
          <cell r="BU64">
            <v>0</v>
          </cell>
          <cell r="BV64">
            <v>0</v>
          </cell>
          <cell r="BW64">
            <v>0</v>
          </cell>
          <cell r="BX64">
            <v>0</v>
          </cell>
          <cell r="BY64">
            <v>0</v>
          </cell>
          <cell r="BZ64">
            <v>0</v>
          </cell>
          <cell r="CA64">
            <v>0</v>
          </cell>
          <cell r="CB64">
            <v>0</v>
          </cell>
          <cell r="CR64">
            <v>0</v>
          </cell>
          <cell r="CT64">
            <v>0</v>
          </cell>
          <cell r="CU64">
            <v>0</v>
          </cell>
          <cell r="CV64">
            <v>0</v>
          </cell>
          <cell r="CW64" t="e">
            <v>#DIV/0!</v>
          </cell>
          <cell r="CX64" t="e">
            <v>#DIV/0!</v>
          </cell>
          <cell r="CY64" t="e">
            <v>#DIV/0!</v>
          </cell>
          <cell r="CZ64" t="e">
            <v>#DIV/0!</v>
          </cell>
          <cell r="DA64" t="e">
            <v>#DIV/0!</v>
          </cell>
          <cell r="DB64" t="e">
            <v>#DIV/0!</v>
          </cell>
          <cell r="DC64" t="e">
            <v>#DIV/0!</v>
          </cell>
          <cell r="DD64" t="e">
            <v>#DIV/0!</v>
          </cell>
          <cell r="DE64" t="e">
            <v>#DIV/0!</v>
          </cell>
          <cell r="DF64" t="e">
            <v>#DIV/0!</v>
          </cell>
          <cell r="DG64" t="e">
            <v>#DIV/0!</v>
          </cell>
          <cell r="DH64" t="e">
            <v>#DIV/0!</v>
          </cell>
          <cell r="DI64" t="e">
            <v>#DIV/0!</v>
          </cell>
          <cell r="DJ64" t="e">
            <v>#DIV/0!</v>
          </cell>
          <cell r="DL64">
            <v>0</v>
          </cell>
          <cell r="DM64" t="e">
            <v>#REF!</v>
          </cell>
          <cell r="DN64">
            <v>0</v>
          </cell>
          <cell r="DO64">
            <v>0</v>
          </cell>
          <cell r="DP64">
            <v>0</v>
          </cell>
          <cell r="DQ64">
            <v>0</v>
          </cell>
          <cell r="DR64">
            <v>0</v>
          </cell>
          <cell r="DS64">
            <v>0</v>
          </cell>
          <cell r="DT64">
            <v>0</v>
          </cell>
          <cell r="DU64">
            <v>0</v>
          </cell>
          <cell r="DV64">
            <v>0</v>
          </cell>
          <cell r="DW64">
            <v>0</v>
          </cell>
          <cell r="DX64">
            <v>0</v>
          </cell>
          <cell r="DY64">
            <v>0</v>
          </cell>
          <cell r="DZ64">
            <v>0</v>
          </cell>
          <cell r="EA64">
            <v>0</v>
          </cell>
          <cell r="EB64">
            <v>0</v>
          </cell>
        </row>
        <row r="65">
          <cell r="A65">
            <v>5006</v>
          </cell>
          <cell r="J65">
            <v>1</v>
          </cell>
          <cell r="K65">
            <v>0</v>
          </cell>
          <cell r="P65" t="e">
            <v>#REF!</v>
          </cell>
          <cell r="R65">
            <v>0</v>
          </cell>
          <cell r="S65" t="e">
            <v>#REF!</v>
          </cell>
          <cell r="T65">
            <v>0</v>
          </cell>
          <cell r="U65">
            <v>0</v>
          </cell>
          <cell r="V65">
            <v>0</v>
          </cell>
          <cell r="W65">
            <v>0</v>
          </cell>
          <cell r="X65">
            <v>0</v>
          </cell>
          <cell r="Y65">
            <v>0</v>
          </cell>
          <cell r="Z65">
            <v>0</v>
          </cell>
          <cell r="AA65">
            <v>0</v>
          </cell>
          <cell r="AB65">
            <v>0</v>
          </cell>
          <cell r="AC65">
            <v>5006</v>
          </cell>
          <cell r="AE65">
            <v>0</v>
          </cell>
          <cell r="AH65">
            <v>0</v>
          </cell>
          <cell r="AI65" t="e">
            <v>#REF!</v>
          </cell>
          <cell r="AJ65">
            <v>0</v>
          </cell>
          <cell r="AK65">
            <v>0</v>
          </cell>
          <cell r="AL65">
            <v>0</v>
          </cell>
          <cell r="AM65">
            <v>5006</v>
          </cell>
          <cell r="AO65">
            <v>0</v>
          </cell>
          <cell r="AQ65">
            <v>933.33333333333337</v>
          </cell>
          <cell r="AS65">
            <v>0</v>
          </cell>
          <cell r="AT65">
            <v>0</v>
          </cell>
          <cell r="AU65">
            <v>0</v>
          </cell>
          <cell r="AV65">
            <v>0</v>
          </cell>
          <cell r="BJ65">
            <v>0</v>
          </cell>
          <cell r="BK65">
            <v>0</v>
          </cell>
          <cell r="BL65" t="e">
            <v>#REF!</v>
          </cell>
          <cell r="BN65">
            <v>0</v>
          </cell>
          <cell r="BO65" t="e">
            <v>#REF!</v>
          </cell>
          <cell r="BP65">
            <v>0</v>
          </cell>
          <cell r="BQ65">
            <v>0</v>
          </cell>
          <cell r="BR65">
            <v>0</v>
          </cell>
          <cell r="BS65">
            <v>0</v>
          </cell>
          <cell r="BT65">
            <v>0</v>
          </cell>
          <cell r="BU65">
            <v>0</v>
          </cell>
          <cell r="BV65">
            <v>0</v>
          </cell>
          <cell r="BW65">
            <v>0</v>
          </cell>
          <cell r="BX65">
            <v>0</v>
          </cell>
          <cell r="BY65">
            <v>0</v>
          </cell>
          <cell r="BZ65">
            <v>0</v>
          </cell>
          <cell r="CA65">
            <v>0</v>
          </cell>
          <cell r="CB65">
            <v>0</v>
          </cell>
          <cell r="CR65">
            <v>0</v>
          </cell>
          <cell r="CT65">
            <v>0</v>
          </cell>
          <cell r="CU65">
            <v>0</v>
          </cell>
          <cell r="CV65">
            <v>0</v>
          </cell>
          <cell r="CW65" t="e">
            <v>#DIV/0!</v>
          </cell>
          <cell r="CX65" t="e">
            <v>#DIV/0!</v>
          </cell>
          <cell r="CY65" t="e">
            <v>#DIV/0!</v>
          </cell>
          <cell r="CZ65" t="e">
            <v>#DIV/0!</v>
          </cell>
          <cell r="DA65" t="e">
            <v>#DIV/0!</v>
          </cell>
          <cell r="DB65" t="e">
            <v>#DIV/0!</v>
          </cell>
          <cell r="DC65" t="e">
            <v>#DIV/0!</v>
          </cell>
          <cell r="DD65" t="e">
            <v>#DIV/0!</v>
          </cell>
          <cell r="DE65" t="e">
            <v>#DIV/0!</v>
          </cell>
          <cell r="DF65" t="e">
            <v>#DIV/0!</v>
          </cell>
          <cell r="DG65" t="e">
            <v>#DIV/0!</v>
          </cell>
          <cell r="DH65" t="e">
            <v>#DIV/0!</v>
          </cell>
          <cell r="DI65" t="e">
            <v>#DIV/0!</v>
          </cell>
          <cell r="DJ65" t="e">
            <v>#DIV/0!</v>
          </cell>
          <cell r="DL65">
            <v>0</v>
          </cell>
          <cell r="DM65" t="e">
            <v>#REF!</v>
          </cell>
          <cell r="DN65">
            <v>0</v>
          </cell>
          <cell r="DO65">
            <v>0</v>
          </cell>
          <cell r="DP65">
            <v>0</v>
          </cell>
          <cell r="DQ65">
            <v>0</v>
          </cell>
          <cell r="DR65">
            <v>0</v>
          </cell>
          <cell r="DS65">
            <v>0</v>
          </cell>
          <cell r="DT65">
            <v>0</v>
          </cell>
          <cell r="DU65">
            <v>0</v>
          </cell>
          <cell r="DV65">
            <v>0</v>
          </cell>
          <cell r="DW65">
            <v>0</v>
          </cell>
          <cell r="DX65">
            <v>0</v>
          </cell>
          <cell r="DY65">
            <v>0</v>
          </cell>
          <cell r="DZ65">
            <v>0</v>
          </cell>
          <cell r="EA65">
            <v>0</v>
          </cell>
          <cell r="EB65">
            <v>0</v>
          </cell>
        </row>
        <row r="66">
          <cell r="A66">
            <v>5007</v>
          </cell>
          <cell r="J66">
            <v>1</v>
          </cell>
          <cell r="K66">
            <v>0</v>
          </cell>
          <cell r="P66" t="e">
            <v>#REF!</v>
          </cell>
          <cell r="R66">
            <v>0</v>
          </cell>
          <cell r="S66" t="e">
            <v>#REF!</v>
          </cell>
          <cell r="T66">
            <v>0</v>
          </cell>
          <cell r="U66">
            <v>0</v>
          </cell>
          <cell r="V66">
            <v>0</v>
          </cell>
          <cell r="W66">
            <v>0</v>
          </cell>
          <cell r="X66">
            <v>0</v>
          </cell>
          <cell r="Y66">
            <v>0</v>
          </cell>
          <cell r="Z66">
            <v>0</v>
          </cell>
          <cell r="AA66">
            <v>0</v>
          </cell>
          <cell r="AB66">
            <v>0</v>
          </cell>
          <cell r="AC66">
            <v>5007</v>
          </cell>
          <cell r="AE66">
            <v>0</v>
          </cell>
          <cell r="AH66">
            <v>0</v>
          </cell>
          <cell r="AI66" t="e">
            <v>#REF!</v>
          </cell>
          <cell r="AJ66">
            <v>0</v>
          </cell>
          <cell r="AK66">
            <v>0</v>
          </cell>
          <cell r="AL66">
            <v>0</v>
          </cell>
          <cell r="AM66">
            <v>5007</v>
          </cell>
          <cell r="AO66">
            <v>0</v>
          </cell>
          <cell r="AQ66">
            <v>933.33333333333337</v>
          </cell>
          <cell r="AS66">
            <v>0</v>
          </cell>
          <cell r="AT66">
            <v>0</v>
          </cell>
          <cell r="AU66">
            <v>0</v>
          </cell>
          <cell r="AV66">
            <v>0</v>
          </cell>
          <cell r="BJ66">
            <v>0</v>
          </cell>
          <cell r="BK66">
            <v>0</v>
          </cell>
          <cell r="BL66" t="e">
            <v>#REF!</v>
          </cell>
          <cell r="BN66">
            <v>0</v>
          </cell>
          <cell r="BO66" t="e">
            <v>#REF!</v>
          </cell>
          <cell r="BP66">
            <v>0</v>
          </cell>
          <cell r="BQ66">
            <v>0</v>
          </cell>
          <cell r="BR66">
            <v>0</v>
          </cell>
          <cell r="BS66">
            <v>0</v>
          </cell>
          <cell r="BT66">
            <v>0</v>
          </cell>
          <cell r="BU66">
            <v>0</v>
          </cell>
          <cell r="BV66">
            <v>0</v>
          </cell>
          <cell r="BW66">
            <v>0</v>
          </cell>
          <cell r="BX66">
            <v>0</v>
          </cell>
          <cell r="BY66">
            <v>0</v>
          </cell>
          <cell r="BZ66">
            <v>0</v>
          </cell>
          <cell r="CA66">
            <v>0</v>
          </cell>
          <cell r="CB66">
            <v>0</v>
          </cell>
          <cell r="CR66">
            <v>0</v>
          </cell>
          <cell r="CT66">
            <v>0</v>
          </cell>
          <cell r="CU66">
            <v>0</v>
          </cell>
          <cell r="CV66">
            <v>0</v>
          </cell>
          <cell r="CW66" t="e">
            <v>#DIV/0!</v>
          </cell>
          <cell r="CX66" t="e">
            <v>#DIV/0!</v>
          </cell>
          <cell r="CY66" t="e">
            <v>#DIV/0!</v>
          </cell>
          <cell r="CZ66" t="e">
            <v>#DIV/0!</v>
          </cell>
          <cell r="DA66" t="e">
            <v>#DIV/0!</v>
          </cell>
          <cell r="DB66" t="e">
            <v>#DIV/0!</v>
          </cell>
          <cell r="DC66" t="e">
            <v>#DIV/0!</v>
          </cell>
          <cell r="DD66" t="e">
            <v>#DIV/0!</v>
          </cell>
          <cell r="DE66" t="e">
            <v>#DIV/0!</v>
          </cell>
          <cell r="DF66" t="e">
            <v>#DIV/0!</v>
          </cell>
          <cell r="DG66" t="e">
            <v>#DIV/0!</v>
          </cell>
          <cell r="DH66" t="e">
            <v>#DIV/0!</v>
          </cell>
          <cell r="DI66" t="e">
            <v>#DIV/0!</v>
          </cell>
          <cell r="DJ66" t="e">
            <v>#DIV/0!</v>
          </cell>
          <cell r="DL66">
            <v>0</v>
          </cell>
          <cell r="DM66" t="e">
            <v>#REF!</v>
          </cell>
          <cell r="DN66">
            <v>0</v>
          </cell>
          <cell r="DO66">
            <v>0</v>
          </cell>
          <cell r="DP66">
            <v>0</v>
          </cell>
          <cell r="DQ66">
            <v>0</v>
          </cell>
          <cell r="DR66">
            <v>0</v>
          </cell>
          <cell r="DS66">
            <v>0</v>
          </cell>
          <cell r="DT66">
            <v>0</v>
          </cell>
          <cell r="DU66">
            <v>0</v>
          </cell>
          <cell r="DV66">
            <v>0</v>
          </cell>
          <cell r="DW66">
            <v>0</v>
          </cell>
          <cell r="DX66">
            <v>0</v>
          </cell>
          <cell r="DY66">
            <v>0</v>
          </cell>
          <cell r="DZ66">
            <v>0</v>
          </cell>
          <cell r="EA66">
            <v>0</v>
          </cell>
          <cell r="EB66">
            <v>0</v>
          </cell>
        </row>
        <row r="67">
          <cell r="A67">
            <v>5008</v>
          </cell>
          <cell r="J67">
            <v>1</v>
          </cell>
          <cell r="K67">
            <v>0</v>
          </cell>
          <cell r="P67" t="e">
            <v>#REF!</v>
          </cell>
          <cell r="R67">
            <v>0</v>
          </cell>
          <cell r="S67" t="e">
            <v>#REF!</v>
          </cell>
          <cell r="T67">
            <v>0</v>
          </cell>
          <cell r="U67">
            <v>0</v>
          </cell>
          <cell r="V67">
            <v>0</v>
          </cell>
          <cell r="W67">
            <v>0</v>
          </cell>
          <cell r="X67">
            <v>0</v>
          </cell>
          <cell r="Y67">
            <v>0</v>
          </cell>
          <cell r="Z67">
            <v>0</v>
          </cell>
          <cell r="AA67">
            <v>0</v>
          </cell>
          <cell r="AB67">
            <v>0</v>
          </cell>
          <cell r="AC67">
            <v>5008</v>
          </cell>
          <cell r="AE67">
            <v>0</v>
          </cell>
          <cell r="AH67">
            <v>0</v>
          </cell>
          <cell r="AI67" t="e">
            <v>#REF!</v>
          </cell>
          <cell r="AJ67">
            <v>0</v>
          </cell>
          <cell r="AK67">
            <v>0</v>
          </cell>
          <cell r="AL67">
            <v>0</v>
          </cell>
          <cell r="AM67">
            <v>5008</v>
          </cell>
          <cell r="AO67">
            <v>0</v>
          </cell>
          <cell r="AQ67">
            <v>933.33333333333337</v>
          </cell>
          <cell r="AS67">
            <v>0</v>
          </cell>
          <cell r="AT67">
            <v>0</v>
          </cell>
          <cell r="AU67">
            <v>0</v>
          </cell>
          <cell r="AV67">
            <v>0</v>
          </cell>
          <cell r="BJ67">
            <v>0</v>
          </cell>
          <cell r="BK67">
            <v>0</v>
          </cell>
          <cell r="BL67" t="e">
            <v>#REF!</v>
          </cell>
          <cell r="BN67">
            <v>0</v>
          </cell>
          <cell r="BO67" t="e">
            <v>#REF!</v>
          </cell>
          <cell r="BP67">
            <v>0</v>
          </cell>
          <cell r="BQ67">
            <v>0</v>
          </cell>
          <cell r="BR67">
            <v>0</v>
          </cell>
          <cell r="BS67">
            <v>0</v>
          </cell>
          <cell r="BT67">
            <v>0</v>
          </cell>
          <cell r="BU67">
            <v>0</v>
          </cell>
          <cell r="BV67">
            <v>0</v>
          </cell>
          <cell r="BW67">
            <v>0</v>
          </cell>
          <cell r="BX67">
            <v>0</v>
          </cell>
          <cell r="BY67">
            <v>0</v>
          </cell>
          <cell r="BZ67">
            <v>0</v>
          </cell>
          <cell r="CA67">
            <v>0</v>
          </cell>
          <cell r="CB67">
            <v>0</v>
          </cell>
          <cell r="CR67">
            <v>0</v>
          </cell>
          <cell r="CT67">
            <v>0</v>
          </cell>
          <cell r="CU67">
            <v>0</v>
          </cell>
          <cell r="CV67">
            <v>0</v>
          </cell>
          <cell r="CW67" t="e">
            <v>#DIV/0!</v>
          </cell>
          <cell r="CX67" t="e">
            <v>#DIV/0!</v>
          </cell>
          <cell r="CY67" t="e">
            <v>#DIV/0!</v>
          </cell>
          <cell r="CZ67" t="e">
            <v>#DIV/0!</v>
          </cell>
          <cell r="DA67" t="e">
            <v>#DIV/0!</v>
          </cell>
          <cell r="DB67" t="e">
            <v>#DIV/0!</v>
          </cell>
          <cell r="DC67" t="e">
            <v>#DIV/0!</v>
          </cell>
          <cell r="DD67" t="e">
            <v>#DIV/0!</v>
          </cell>
          <cell r="DE67" t="e">
            <v>#DIV/0!</v>
          </cell>
          <cell r="DF67" t="e">
            <v>#DIV/0!</v>
          </cell>
          <cell r="DG67" t="e">
            <v>#DIV/0!</v>
          </cell>
          <cell r="DH67" t="e">
            <v>#DIV/0!</v>
          </cell>
          <cell r="DI67" t="e">
            <v>#DIV/0!</v>
          </cell>
          <cell r="DJ67" t="e">
            <v>#DIV/0!</v>
          </cell>
          <cell r="DL67">
            <v>0</v>
          </cell>
          <cell r="DM67" t="e">
            <v>#REF!</v>
          </cell>
          <cell r="DN67">
            <v>0</v>
          </cell>
          <cell r="DO67">
            <v>0</v>
          </cell>
          <cell r="DP67">
            <v>0</v>
          </cell>
          <cell r="DQ67">
            <v>0</v>
          </cell>
          <cell r="DR67">
            <v>0</v>
          </cell>
          <cell r="DS67">
            <v>0</v>
          </cell>
          <cell r="DT67">
            <v>0</v>
          </cell>
          <cell r="DU67">
            <v>0</v>
          </cell>
          <cell r="DV67">
            <v>0</v>
          </cell>
          <cell r="DW67">
            <v>0</v>
          </cell>
          <cell r="DX67">
            <v>0</v>
          </cell>
          <cell r="DY67">
            <v>0</v>
          </cell>
          <cell r="DZ67">
            <v>0</v>
          </cell>
          <cell r="EA67">
            <v>0</v>
          </cell>
          <cell r="EB67">
            <v>0</v>
          </cell>
        </row>
        <row r="68">
          <cell r="A68">
            <v>5009</v>
          </cell>
          <cell r="J68">
            <v>1</v>
          </cell>
          <cell r="K68">
            <v>0</v>
          </cell>
          <cell r="P68" t="e">
            <v>#REF!</v>
          </cell>
          <cell r="R68">
            <v>0</v>
          </cell>
          <cell r="S68" t="e">
            <v>#REF!</v>
          </cell>
          <cell r="T68">
            <v>0</v>
          </cell>
          <cell r="U68">
            <v>0</v>
          </cell>
          <cell r="V68">
            <v>0</v>
          </cell>
          <cell r="W68">
            <v>0</v>
          </cell>
          <cell r="X68">
            <v>0</v>
          </cell>
          <cell r="Y68">
            <v>0</v>
          </cell>
          <cell r="Z68">
            <v>0</v>
          </cell>
          <cell r="AA68">
            <v>0</v>
          </cell>
          <cell r="AB68">
            <v>0</v>
          </cell>
          <cell r="AC68">
            <v>5009</v>
          </cell>
          <cell r="AE68">
            <v>0</v>
          </cell>
          <cell r="AH68">
            <v>0</v>
          </cell>
          <cell r="AI68" t="e">
            <v>#REF!</v>
          </cell>
          <cell r="AJ68">
            <v>0</v>
          </cell>
          <cell r="AK68">
            <v>0</v>
          </cell>
          <cell r="AL68">
            <v>0</v>
          </cell>
          <cell r="AM68">
            <v>5009</v>
          </cell>
          <cell r="AO68">
            <v>0</v>
          </cell>
          <cell r="AQ68">
            <v>933.33333333333337</v>
          </cell>
          <cell r="AS68">
            <v>0</v>
          </cell>
          <cell r="AT68">
            <v>0</v>
          </cell>
          <cell r="AU68">
            <v>0</v>
          </cell>
          <cell r="AV68">
            <v>0</v>
          </cell>
          <cell r="BJ68">
            <v>0</v>
          </cell>
          <cell r="BK68">
            <v>0</v>
          </cell>
          <cell r="BL68" t="e">
            <v>#REF!</v>
          </cell>
          <cell r="BN68">
            <v>0</v>
          </cell>
          <cell r="BO68" t="e">
            <v>#REF!</v>
          </cell>
          <cell r="BP68">
            <v>0</v>
          </cell>
          <cell r="BQ68">
            <v>0</v>
          </cell>
          <cell r="BR68">
            <v>0</v>
          </cell>
          <cell r="BS68">
            <v>0</v>
          </cell>
          <cell r="BT68">
            <v>0</v>
          </cell>
          <cell r="BU68">
            <v>0</v>
          </cell>
          <cell r="BV68">
            <v>0</v>
          </cell>
          <cell r="BW68">
            <v>0</v>
          </cell>
          <cell r="BX68">
            <v>0</v>
          </cell>
          <cell r="BY68">
            <v>0</v>
          </cell>
          <cell r="BZ68">
            <v>0</v>
          </cell>
          <cell r="CA68">
            <v>0</v>
          </cell>
          <cell r="CB68">
            <v>0</v>
          </cell>
          <cell r="CR68">
            <v>0</v>
          </cell>
          <cell r="CT68">
            <v>0</v>
          </cell>
          <cell r="CU68">
            <v>0</v>
          </cell>
          <cell r="CV68">
            <v>0</v>
          </cell>
          <cell r="CW68" t="e">
            <v>#DIV/0!</v>
          </cell>
          <cell r="CX68" t="e">
            <v>#DIV/0!</v>
          </cell>
          <cell r="CY68" t="e">
            <v>#DIV/0!</v>
          </cell>
          <cell r="CZ68" t="e">
            <v>#DIV/0!</v>
          </cell>
          <cell r="DA68" t="e">
            <v>#DIV/0!</v>
          </cell>
          <cell r="DB68" t="e">
            <v>#DIV/0!</v>
          </cell>
          <cell r="DC68" t="e">
            <v>#DIV/0!</v>
          </cell>
          <cell r="DD68" t="e">
            <v>#DIV/0!</v>
          </cell>
          <cell r="DE68" t="e">
            <v>#DIV/0!</v>
          </cell>
          <cell r="DF68" t="e">
            <v>#DIV/0!</v>
          </cell>
          <cell r="DG68" t="e">
            <v>#DIV/0!</v>
          </cell>
          <cell r="DH68" t="e">
            <v>#DIV/0!</v>
          </cell>
          <cell r="DI68" t="e">
            <v>#DIV/0!</v>
          </cell>
          <cell r="DJ68" t="e">
            <v>#DIV/0!</v>
          </cell>
          <cell r="DL68">
            <v>0</v>
          </cell>
          <cell r="DM68" t="e">
            <v>#REF!</v>
          </cell>
          <cell r="DN68">
            <v>0</v>
          </cell>
          <cell r="DO68">
            <v>0</v>
          </cell>
          <cell r="DP68">
            <v>0</v>
          </cell>
          <cell r="DQ68">
            <v>0</v>
          </cell>
          <cell r="DR68">
            <v>0</v>
          </cell>
          <cell r="DS68">
            <v>0</v>
          </cell>
          <cell r="DT68">
            <v>0</v>
          </cell>
          <cell r="DU68">
            <v>0</v>
          </cell>
          <cell r="DV68">
            <v>0</v>
          </cell>
          <cell r="DW68">
            <v>0</v>
          </cell>
          <cell r="DX68">
            <v>0</v>
          </cell>
          <cell r="DY68">
            <v>0</v>
          </cell>
          <cell r="DZ68">
            <v>0</v>
          </cell>
          <cell r="EA68">
            <v>0</v>
          </cell>
          <cell r="EB68">
            <v>0</v>
          </cell>
        </row>
        <row r="69">
          <cell r="A69">
            <v>5010</v>
          </cell>
          <cell r="J69">
            <v>1</v>
          </cell>
          <cell r="K69">
            <v>0</v>
          </cell>
          <cell r="P69" t="e">
            <v>#REF!</v>
          </cell>
          <cell r="R69">
            <v>0</v>
          </cell>
          <cell r="S69" t="e">
            <v>#REF!</v>
          </cell>
          <cell r="T69">
            <v>0</v>
          </cell>
          <cell r="U69">
            <v>0</v>
          </cell>
          <cell r="V69">
            <v>0</v>
          </cell>
          <cell r="W69">
            <v>0</v>
          </cell>
          <cell r="X69">
            <v>0</v>
          </cell>
          <cell r="Y69">
            <v>0</v>
          </cell>
          <cell r="Z69">
            <v>0</v>
          </cell>
          <cell r="AA69">
            <v>0</v>
          </cell>
          <cell r="AB69">
            <v>0</v>
          </cell>
          <cell r="AC69">
            <v>5010</v>
          </cell>
          <cell r="AE69">
            <v>0</v>
          </cell>
          <cell r="AH69">
            <v>0</v>
          </cell>
          <cell r="AI69" t="e">
            <v>#REF!</v>
          </cell>
          <cell r="AJ69">
            <v>0</v>
          </cell>
          <cell r="AK69">
            <v>0</v>
          </cell>
          <cell r="AL69">
            <v>0</v>
          </cell>
          <cell r="AM69">
            <v>5010</v>
          </cell>
          <cell r="AO69">
            <v>0</v>
          </cell>
          <cell r="AQ69">
            <v>933.33333333333337</v>
          </cell>
          <cell r="AS69">
            <v>0</v>
          </cell>
          <cell r="AT69">
            <v>0</v>
          </cell>
          <cell r="AU69">
            <v>0</v>
          </cell>
          <cell r="AV69">
            <v>0</v>
          </cell>
          <cell r="BJ69">
            <v>0</v>
          </cell>
          <cell r="BK69">
            <v>0</v>
          </cell>
          <cell r="BL69" t="e">
            <v>#REF!</v>
          </cell>
          <cell r="BN69">
            <v>0</v>
          </cell>
          <cell r="BO69" t="e">
            <v>#REF!</v>
          </cell>
          <cell r="BP69">
            <v>0</v>
          </cell>
          <cell r="BQ69">
            <v>0</v>
          </cell>
          <cell r="BR69">
            <v>0</v>
          </cell>
          <cell r="BS69">
            <v>0</v>
          </cell>
          <cell r="BT69">
            <v>0</v>
          </cell>
          <cell r="BU69">
            <v>0</v>
          </cell>
          <cell r="BV69">
            <v>0</v>
          </cell>
          <cell r="BW69">
            <v>0</v>
          </cell>
          <cell r="BX69">
            <v>0</v>
          </cell>
          <cell r="BY69">
            <v>0</v>
          </cell>
          <cell r="BZ69">
            <v>0</v>
          </cell>
          <cell r="CA69">
            <v>0</v>
          </cell>
          <cell r="CB69">
            <v>0</v>
          </cell>
          <cell r="CR69">
            <v>0</v>
          </cell>
          <cell r="CT69">
            <v>0</v>
          </cell>
          <cell r="CU69">
            <v>0</v>
          </cell>
          <cell r="CV69">
            <v>0</v>
          </cell>
          <cell r="CW69" t="e">
            <v>#DIV/0!</v>
          </cell>
          <cell r="CX69" t="e">
            <v>#DIV/0!</v>
          </cell>
          <cell r="CY69" t="e">
            <v>#DIV/0!</v>
          </cell>
          <cell r="CZ69" t="e">
            <v>#DIV/0!</v>
          </cell>
          <cell r="DA69" t="e">
            <v>#DIV/0!</v>
          </cell>
          <cell r="DB69" t="e">
            <v>#DIV/0!</v>
          </cell>
          <cell r="DC69" t="e">
            <v>#DIV/0!</v>
          </cell>
          <cell r="DD69" t="e">
            <v>#DIV/0!</v>
          </cell>
          <cell r="DE69" t="e">
            <v>#DIV/0!</v>
          </cell>
          <cell r="DF69" t="e">
            <v>#DIV/0!</v>
          </cell>
          <cell r="DG69" t="e">
            <v>#DIV/0!</v>
          </cell>
          <cell r="DH69" t="e">
            <v>#DIV/0!</v>
          </cell>
          <cell r="DI69" t="e">
            <v>#DIV/0!</v>
          </cell>
          <cell r="DJ69" t="e">
            <v>#DIV/0!</v>
          </cell>
          <cell r="DL69">
            <v>0</v>
          </cell>
          <cell r="DM69" t="e">
            <v>#REF!</v>
          </cell>
          <cell r="DN69">
            <v>0</v>
          </cell>
          <cell r="DO69">
            <v>0</v>
          </cell>
          <cell r="DP69">
            <v>0</v>
          </cell>
          <cell r="DQ69">
            <v>0</v>
          </cell>
          <cell r="DR69">
            <v>0</v>
          </cell>
          <cell r="DS69">
            <v>0</v>
          </cell>
          <cell r="DT69">
            <v>0</v>
          </cell>
          <cell r="DU69">
            <v>0</v>
          </cell>
          <cell r="DV69">
            <v>0</v>
          </cell>
          <cell r="DW69">
            <v>0</v>
          </cell>
          <cell r="DX69">
            <v>0</v>
          </cell>
          <cell r="DY69">
            <v>0</v>
          </cell>
          <cell r="DZ69">
            <v>0</v>
          </cell>
          <cell r="EA69">
            <v>0</v>
          </cell>
          <cell r="EB69">
            <v>0</v>
          </cell>
        </row>
        <row r="70">
          <cell r="A70">
            <v>5011</v>
          </cell>
          <cell r="J70">
            <v>1</v>
          </cell>
          <cell r="K70">
            <v>0</v>
          </cell>
          <cell r="P70" t="e">
            <v>#REF!</v>
          </cell>
          <cell r="R70">
            <v>0</v>
          </cell>
          <cell r="S70" t="e">
            <v>#REF!</v>
          </cell>
          <cell r="T70">
            <v>0</v>
          </cell>
          <cell r="U70">
            <v>0</v>
          </cell>
          <cell r="V70">
            <v>0</v>
          </cell>
          <cell r="W70">
            <v>0</v>
          </cell>
          <cell r="X70">
            <v>0</v>
          </cell>
          <cell r="Y70">
            <v>0</v>
          </cell>
          <cell r="Z70">
            <v>0</v>
          </cell>
          <cell r="AA70">
            <v>0</v>
          </cell>
          <cell r="AB70">
            <v>0</v>
          </cell>
          <cell r="AC70">
            <v>5011</v>
          </cell>
          <cell r="AE70">
            <v>0</v>
          </cell>
          <cell r="AH70">
            <v>0</v>
          </cell>
          <cell r="AI70" t="e">
            <v>#REF!</v>
          </cell>
          <cell r="AJ70">
            <v>0</v>
          </cell>
          <cell r="AK70">
            <v>0</v>
          </cell>
          <cell r="AL70">
            <v>0</v>
          </cell>
          <cell r="AM70">
            <v>5011</v>
          </cell>
          <cell r="AO70">
            <v>0</v>
          </cell>
          <cell r="AQ70">
            <v>933.33333333333337</v>
          </cell>
          <cell r="AS70">
            <v>0</v>
          </cell>
          <cell r="AT70">
            <v>0</v>
          </cell>
          <cell r="AU70">
            <v>0</v>
          </cell>
          <cell r="AV70">
            <v>0</v>
          </cell>
          <cell r="BJ70">
            <v>0</v>
          </cell>
          <cell r="BK70">
            <v>0</v>
          </cell>
          <cell r="BL70" t="e">
            <v>#REF!</v>
          </cell>
          <cell r="BN70">
            <v>0</v>
          </cell>
          <cell r="BO70" t="e">
            <v>#REF!</v>
          </cell>
          <cell r="BP70">
            <v>0</v>
          </cell>
          <cell r="BQ70">
            <v>0</v>
          </cell>
          <cell r="BR70">
            <v>0</v>
          </cell>
          <cell r="BS70">
            <v>0</v>
          </cell>
          <cell r="BT70">
            <v>0</v>
          </cell>
          <cell r="BU70">
            <v>0</v>
          </cell>
          <cell r="BV70">
            <v>0</v>
          </cell>
          <cell r="BW70">
            <v>0</v>
          </cell>
          <cell r="BX70">
            <v>0</v>
          </cell>
          <cell r="BY70">
            <v>0</v>
          </cell>
          <cell r="BZ70">
            <v>0</v>
          </cell>
          <cell r="CA70">
            <v>0</v>
          </cell>
          <cell r="CB70">
            <v>0</v>
          </cell>
          <cell r="CR70">
            <v>0</v>
          </cell>
          <cell r="CT70">
            <v>0</v>
          </cell>
          <cell r="CU70">
            <v>0</v>
          </cell>
          <cell r="CV70">
            <v>0</v>
          </cell>
          <cell r="CW70" t="e">
            <v>#DIV/0!</v>
          </cell>
          <cell r="CX70" t="e">
            <v>#DIV/0!</v>
          </cell>
          <cell r="CY70" t="e">
            <v>#DIV/0!</v>
          </cell>
          <cell r="CZ70" t="e">
            <v>#DIV/0!</v>
          </cell>
          <cell r="DA70" t="e">
            <v>#DIV/0!</v>
          </cell>
          <cell r="DB70" t="e">
            <v>#DIV/0!</v>
          </cell>
          <cell r="DC70" t="e">
            <v>#DIV/0!</v>
          </cell>
          <cell r="DD70" t="e">
            <v>#DIV/0!</v>
          </cell>
          <cell r="DE70" t="e">
            <v>#DIV/0!</v>
          </cell>
          <cell r="DF70" t="e">
            <v>#DIV/0!</v>
          </cell>
          <cell r="DG70" t="e">
            <v>#DIV/0!</v>
          </cell>
          <cell r="DH70" t="e">
            <v>#DIV/0!</v>
          </cell>
          <cell r="DI70" t="e">
            <v>#DIV/0!</v>
          </cell>
          <cell r="DJ70" t="e">
            <v>#DIV/0!</v>
          </cell>
          <cell r="DL70">
            <v>0</v>
          </cell>
          <cell r="DM70" t="e">
            <v>#REF!</v>
          </cell>
          <cell r="DN70">
            <v>0</v>
          </cell>
          <cell r="DO70">
            <v>0</v>
          </cell>
          <cell r="DP70">
            <v>0</v>
          </cell>
          <cell r="DQ70">
            <v>0</v>
          </cell>
          <cell r="DR70">
            <v>0</v>
          </cell>
          <cell r="DS70">
            <v>0</v>
          </cell>
          <cell r="DT70">
            <v>0</v>
          </cell>
          <cell r="DU70">
            <v>0</v>
          </cell>
          <cell r="DV70">
            <v>0</v>
          </cell>
          <cell r="DW70">
            <v>0</v>
          </cell>
          <cell r="DX70">
            <v>0</v>
          </cell>
          <cell r="DY70">
            <v>0</v>
          </cell>
          <cell r="DZ70">
            <v>0</v>
          </cell>
          <cell r="EA70">
            <v>0</v>
          </cell>
          <cell r="EB70">
            <v>0</v>
          </cell>
        </row>
        <row r="71">
          <cell r="A71">
            <v>5012</v>
          </cell>
          <cell r="J71">
            <v>1</v>
          </cell>
          <cell r="K71">
            <v>0</v>
          </cell>
          <cell r="P71" t="e">
            <v>#REF!</v>
          </cell>
          <cell r="R71">
            <v>0</v>
          </cell>
          <cell r="S71" t="e">
            <v>#REF!</v>
          </cell>
          <cell r="T71">
            <v>0</v>
          </cell>
          <cell r="U71">
            <v>0</v>
          </cell>
          <cell r="V71">
            <v>0</v>
          </cell>
          <cell r="W71">
            <v>0</v>
          </cell>
          <cell r="X71">
            <v>0</v>
          </cell>
          <cell r="Y71">
            <v>0</v>
          </cell>
          <cell r="Z71">
            <v>0</v>
          </cell>
          <cell r="AA71">
            <v>0</v>
          </cell>
          <cell r="AB71">
            <v>0</v>
          </cell>
          <cell r="AC71">
            <v>5012</v>
          </cell>
          <cell r="AE71">
            <v>0</v>
          </cell>
          <cell r="AH71">
            <v>0</v>
          </cell>
          <cell r="AI71" t="e">
            <v>#REF!</v>
          </cell>
          <cell r="AJ71">
            <v>0</v>
          </cell>
          <cell r="AK71">
            <v>0</v>
          </cell>
          <cell r="AL71">
            <v>0</v>
          </cell>
          <cell r="AM71">
            <v>5012</v>
          </cell>
          <cell r="AO71">
            <v>0</v>
          </cell>
          <cell r="AQ71">
            <v>933.33333333333337</v>
          </cell>
          <cell r="AS71">
            <v>0</v>
          </cell>
          <cell r="AT71">
            <v>0</v>
          </cell>
          <cell r="AU71">
            <v>0</v>
          </cell>
          <cell r="AV71">
            <v>0</v>
          </cell>
          <cell r="BJ71">
            <v>0</v>
          </cell>
          <cell r="BK71">
            <v>0</v>
          </cell>
          <cell r="BL71" t="e">
            <v>#REF!</v>
          </cell>
          <cell r="BN71">
            <v>0</v>
          </cell>
          <cell r="BO71" t="e">
            <v>#REF!</v>
          </cell>
          <cell r="BP71">
            <v>0</v>
          </cell>
          <cell r="BQ71">
            <v>0</v>
          </cell>
          <cell r="BR71">
            <v>0</v>
          </cell>
          <cell r="BS71">
            <v>0</v>
          </cell>
          <cell r="BT71">
            <v>0</v>
          </cell>
          <cell r="BU71">
            <v>0</v>
          </cell>
          <cell r="BV71">
            <v>0</v>
          </cell>
          <cell r="BW71">
            <v>0</v>
          </cell>
          <cell r="BX71">
            <v>0</v>
          </cell>
          <cell r="BY71">
            <v>0</v>
          </cell>
          <cell r="BZ71">
            <v>0</v>
          </cell>
          <cell r="CA71">
            <v>0</v>
          </cell>
          <cell r="CB71">
            <v>0</v>
          </cell>
          <cell r="CR71">
            <v>0</v>
          </cell>
          <cell r="CT71">
            <v>0</v>
          </cell>
          <cell r="CU71">
            <v>0</v>
          </cell>
          <cell r="CV71">
            <v>0</v>
          </cell>
          <cell r="CW71" t="e">
            <v>#DIV/0!</v>
          </cell>
          <cell r="CX71" t="e">
            <v>#DIV/0!</v>
          </cell>
          <cell r="CY71" t="e">
            <v>#DIV/0!</v>
          </cell>
          <cell r="CZ71" t="e">
            <v>#DIV/0!</v>
          </cell>
          <cell r="DA71" t="e">
            <v>#DIV/0!</v>
          </cell>
          <cell r="DB71" t="e">
            <v>#DIV/0!</v>
          </cell>
          <cell r="DC71" t="e">
            <v>#DIV/0!</v>
          </cell>
          <cell r="DD71" t="e">
            <v>#DIV/0!</v>
          </cell>
          <cell r="DE71" t="e">
            <v>#DIV/0!</v>
          </cell>
          <cell r="DF71" t="e">
            <v>#DIV/0!</v>
          </cell>
          <cell r="DG71" t="e">
            <v>#DIV/0!</v>
          </cell>
          <cell r="DH71" t="e">
            <v>#DIV/0!</v>
          </cell>
          <cell r="DI71" t="e">
            <v>#DIV/0!</v>
          </cell>
          <cell r="DJ71" t="e">
            <v>#DIV/0!</v>
          </cell>
          <cell r="DL71">
            <v>0</v>
          </cell>
          <cell r="DM71" t="e">
            <v>#REF!</v>
          </cell>
          <cell r="DN71">
            <v>0</v>
          </cell>
          <cell r="DO71">
            <v>0</v>
          </cell>
          <cell r="DP71">
            <v>0</v>
          </cell>
          <cell r="DQ71">
            <v>0</v>
          </cell>
          <cell r="DR71">
            <v>0</v>
          </cell>
          <cell r="DS71">
            <v>0</v>
          </cell>
          <cell r="DT71">
            <v>0</v>
          </cell>
          <cell r="DU71">
            <v>0</v>
          </cell>
          <cell r="DV71">
            <v>0</v>
          </cell>
          <cell r="DW71">
            <v>0</v>
          </cell>
          <cell r="DX71">
            <v>0</v>
          </cell>
          <cell r="DY71">
            <v>0</v>
          </cell>
          <cell r="DZ71">
            <v>0</v>
          </cell>
          <cell r="EA71">
            <v>0</v>
          </cell>
          <cell r="EB71">
            <v>0</v>
          </cell>
        </row>
        <row r="72">
          <cell r="A72">
            <v>6000</v>
          </cell>
          <cell r="B72">
            <v>6</v>
          </cell>
          <cell r="C72" t="str">
            <v>II - 1 - A</v>
          </cell>
          <cell r="D72" t="str">
            <v>Pembersihan lahan</v>
          </cell>
          <cell r="E72" t="str">
            <v>m2</v>
          </cell>
          <cell r="F72">
            <v>436650</v>
          </cell>
          <cell r="H72">
            <v>530.84159999999997</v>
          </cell>
          <cell r="I72" t="str">
            <v>m2/jam</v>
          </cell>
          <cell r="L72">
            <v>18</v>
          </cell>
          <cell r="M72">
            <v>25</v>
          </cell>
          <cell r="N72">
            <v>7</v>
          </cell>
          <cell r="O72">
            <v>1</v>
          </cell>
          <cell r="P72">
            <v>3150</v>
          </cell>
          <cell r="Q72">
            <v>436650</v>
          </cell>
          <cell r="V72">
            <v>837847699.03999996</v>
          </cell>
          <cell r="W72">
            <v>0</v>
          </cell>
          <cell r="X72">
            <v>1918.79</v>
          </cell>
          <cell r="Y72">
            <v>0</v>
          </cell>
          <cell r="Z72">
            <v>1918.79</v>
          </cell>
          <cell r="AA72">
            <v>1836.3</v>
          </cell>
          <cell r="AB72">
            <v>801820394</v>
          </cell>
          <cell r="AC72">
            <v>6000</v>
          </cell>
          <cell r="AG72">
            <v>436650</v>
          </cell>
          <cell r="AK72">
            <v>854.84</v>
          </cell>
          <cell r="AL72">
            <v>373265885</v>
          </cell>
          <cell r="AM72">
            <v>6000</v>
          </cell>
          <cell r="AQ72">
            <v>3715.8912</v>
          </cell>
          <cell r="AR72">
            <v>436650</v>
          </cell>
          <cell r="AU72">
            <v>145.19999999999999</v>
          </cell>
          <cell r="AV72">
            <v>63401580</v>
          </cell>
          <cell r="BB72">
            <v>2836</v>
          </cell>
          <cell r="BC72">
            <v>1238339400</v>
          </cell>
          <cell r="BD72">
            <v>1238487859</v>
          </cell>
          <cell r="BF72">
            <v>1836.3</v>
          </cell>
          <cell r="BG72">
            <v>854.84</v>
          </cell>
          <cell r="BH72">
            <v>145.19999999999999</v>
          </cell>
          <cell r="BI72">
            <v>2836.3399999999997</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row>
        <row r="73">
          <cell r="A73">
            <v>6001</v>
          </cell>
          <cell r="G73" t="str">
            <v>Excavator 0.8</v>
          </cell>
          <cell r="H73">
            <v>530.84159999999997</v>
          </cell>
          <cell r="I73" t="str">
            <v>m2/jam</v>
          </cell>
          <cell r="J73">
            <v>1</v>
          </cell>
          <cell r="K73">
            <v>1.8E-3</v>
          </cell>
          <cell r="P73">
            <v>3150</v>
          </cell>
          <cell r="R73">
            <v>822.56</v>
          </cell>
          <cell r="S73">
            <v>0.26</v>
          </cell>
          <cell r="T73">
            <v>353782</v>
          </cell>
          <cell r="V73">
            <v>291006921.91999996</v>
          </cell>
          <cell r="W73">
            <v>0</v>
          </cell>
          <cell r="X73">
            <v>666.45</v>
          </cell>
          <cell r="Y73">
            <v>0</v>
          </cell>
          <cell r="Z73">
            <v>666.45</v>
          </cell>
          <cell r="AA73">
            <v>636.79999999999995</v>
          </cell>
          <cell r="AB73">
            <v>278058720</v>
          </cell>
          <cell r="AC73">
            <v>6001</v>
          </cell>
          <cell r="AD73" t="str">
            <v>Solar</v>
          </cell>
          <cell r="AE73" t="str">
            <v>Ltr</v>
          </cell>
          <cell r="AF73">
            <v>3.3908420138888888E-2</v>
          </cell>
          <cell r="AH73">
            <v>14806.111653645832</v>
          </cell>
          <cell r="AI73">
            <v>822.56175853587956</v>
          </cell>
          <cell r="AJ73">
            <v>8899</v>
          </cell>
          <cell r="AK73">
            <v>301.75</v>
          </cell>
          <cell r="AL73">
            <v>131759137</v>
          </cell>
          <cell r="AM73">
            <v>6001</v>
          </cell>
          <cell r="AN73" t="str">
            <v>Mandor</v>
          </cell>
          <cell r="AO73" t="str">
            <v>Org/hari</v>
          </cell>
          <cell r="AP73">
            <v>1</v>
          </cell>
          <cell r="AQ73">
            <v>3715.8912</v>
          </cell>
          <cell r="AS73">
            <v>2.0000000000000001E-4</v>
          </cell>
          <cell r="AT73">
            <v>82500</v>
          </cell>
          <cell r="AU73">
            <v>16.5</v>
          </cell>
          <cell r="AV73">
            <v>7204725</v>
          </cell>
          <cell r="BJ73">
            <v>714.28571428571433</v>
          </cell>
          <cell r="BK73">
            <v>611.30999999999995</v>
          </cell>
          <cell r="BL73">
            <v>0.19</v>
          </cell>
          <cell r="BN73" t="str">
            <v>Excavator 0.8</v>
          </cell>
          <cell r="BO73">
            <v>0.26</v>
          </cell>
          <cell r="BP73">
            <v>0</v>
          </cell>
          <cell r="BQ73">
            <v>0</v>
          </cell>
          <cell r="BR73">
            <v>0</v>
          </cell>
          <cell r="BS73">
            <v>0</v>
          </cell>
          <cell r="BT73">
            <v>0</v>
          </cell>
          <cell r="BU73">
            <v>0</v>
          </cell>
          <cell r="BV73">
            <v>0</v>
          </cell>
          <cell r="BW73">
            <v>0</v>
          </cell>
          <cell r="BX73">
            <v>0</v>
          </cell>
          <cell r="BY73">
            <v>0</v>
          </cell>
          <cell r="BZ73">
            <v>0</v>
          </cell>
          <cell r="CA73">
            <v>0</v>
          </cell>
          <cell r="CB73">
            <v>0</v>
          </cell>
          <cell r="CR73">
            <v>0</v>
          </cell>
          <cell r="CT73" t="str">
            <v>Solar</v>
          </cell>
          <cell r="CU73">
            <v>14806.111653645832</v>
          </cell>
          <cell r="CV73">
            <v>0</v>
          </cell>
          <cell r="CW73" t="e">
            <v>#DIV/0!</v>
          </cell>
          <cell r="CX73" t="e">
            <v>#DIV/0!</v>
          </cell>
          <cell r="CY73" t="e">
            <v>#DIV/0!</v>
          </cell>
          <cell r="CZ73" t="e">
            <v>#DIV/0!</v>
          </cell>
          <cell r="DA73" t="e">
            <v>#DIV/0!</v>
          </cell>
          <cell r="DB73" t="e">
            <v>#DIV/0!</v>
          </cell>
          <cell r="DC73" t="e">
            <v>#DIV/0!</v>
          </cell>
          <cell r="DD73" t="e">
            <v>#DIV/0!</v>
          </cell>
          <cell r="DE73" t="e">
            <v>#DIV/0!</v>
          </cell>
          <cell r="DF73" t="e">
            <v>#DIV/0!</v>
          </cell>
          <cell r="DG73" t="e">
            <v>#DIV/0!</v>
          </cell>
          <cell r="DH73" t="e">
            <v>#DIV/0!</v>
          </cell>
          <cell r="DI73" t="e">
            <v>#DIV/0!</v>
          </cell>
          <cell r="DJ73" t="e">
            <v>#DIV/0!</v>
          </cell>
          <cell r="DL73" t="str">
            <v>Mandor</v>
          </cell>
          <cell r="DM73">
            <v>0.19</v>
          </cell>
          <cell r="DN73">
            <v>0</v>
          </cell>
          <cell r="DO73">
            <v>0</v>
          </cell>
          <cell r="DP73">
            <v>0</v>
          </cell>
          <cell r="DQ73">
            <v>0</v>
          </cell>
          <cell r="DR73">
            <v>0</v>
          </cell>
          <cell r="DS73">
            <v>0</v>
          </cell>
          <cell r="DT73">
            <v>0</v>
          </cell>
          <cell r="DU73">
            <v>0</v>
          </cell>
          <cell r="DV73">
            <v>0</v>
          </cell>
          <cell r="DW73">
            <v>0</v>
          </cell>
          <cell r="DX73">
            <v>0</v>
          </cell>
          <cell r="DY73">
            <v>0</v>
          </cell>
          <cell r="DZ73">
            <v>0</v>
          </cell>
          <cell r="EA73">
            <v>0</v>
          </cell>
          <cell r="EB73">
            <v>0</v>
          </cell>
        </row>
        <row r="74">
          <cell r="A74">
            <v>6002</v>
          </cell>
          <cell r="G74" t="str">
            <v>Buldozer, 110 HP</v>
          </cell>
          <cell r="H74">
            <v>1020.0000000000001</v>
          </cell>
          <cell r="I74" t="str">
            <v>m2/jam</v>
          </cell>
          <cell r="J74">
            <v>0.5</v>
          </cell>
          <cell r="K74">
            <v>4.0000000000000002E-4</v>
          </cell>
          <cell r="P74">
            <v>3150</v>
          </cell>
          <cell r="R74">
            <v>214.04</v>
          </cell>
          <cell r="S74">
            <v>0.06</v>
          </cell>
          <cell r="T74">
            <v>419980</v>
          </cell>
          <cell r="V74">
            <v>89892519.200000003</v>
          </cell>
          <cell r="W74">
            <v>0</v>
          </cell>
          <cell r="X74">
            <v>205.86</v>
          </cell>
          <cell r="Y74">
            <v>0</v>
          </cell>
          <cell r="Z74">
            <v>205.86</v>
          </cell>
          <cell r="AA74">
            <v>167.99</v>
          </cell>
          <cell r="AB74">
            <v>73352833</v>
          </cell>
          <cell r="AC74">
            <v>6002</v>
          </cell>
          <cell r="AD74" t="str">
            <v>Solar</v>
          </cell>
          <cell r="AE74" t="str">
            <v>Ltr</v>
          </cell>
          <cell r="AF74">
            <v>9.8039215686274491E-3</v>
          </cell>
          <cell r="AH74">
            <v>4280.8823529411757</v>
          </cell>
          <cell r="AI74">
            <v>237.82679738562086</v>
          </cell>
          <cell r="AJ74">
            <v>8899</v>
          </cell>
          <cell r="AK74">
            <v>87.24</v>
          </cell>
          <cell r="AL74">
            <v>38093346</v>
          </cell>
          <cell r="AM74">
            <v>6002</v>
          </cell>
          <cell r="AN74" t="str">
            <v>Pekerja</v>
          </cell>
          <cell r="AO74" t="str">
            <v>Org/hari</v>
          </cell>
          <cell r="AP74">
            <v>10</v>
          </cell>
          <cell r="AQ74">
            <v>3715.8912</v>
          </cell>
          <cell r="AS74">
            <v>2.5999999999999999E-3</v>
          </cell>
          <cell r="AT74">
            <v>49500.000000000007</v>
          </cell>
          <cell r="AU74">
            <v>128.69999999999999</v>
          </cell>
          <cell r="AV74">
            <v>56196855</v>
          </cell>
          <cell r="BJ74">
            <v>54.945042857142859</v>
          </cell>
          <cell r="BK74">
            <v>7947.03</v>
          </cell>
          <cell r="BL74">
            <v>2.52</v>
          </cell>
          <cell r="BN74" t="str">
            <v>Buldozer, 110 HP</v>
          </cell>
          <cell r="BO74">
            <v>0.06</v>
          </cell>
          <cell r="BP74">
            <v>0</v>
          </cell>
          <cell r="BQ74">
            <v>0</v>
          </cell>
          <cell r="BR74">
            <v>0</v>
          </cell>
          <cell r="BS74">
            <v>0</v>
          </cell>
          <cell r="BT74">
            <v>0</v>
          </cell>
          <cell r="BU74">
            <v>0</v>
          </cell>
          <cell r="BV74">
            <v>0</v>
          </cell>
          <cell r="BW74">
            <v>0</v>
          </cell>
          <cell r="BX74">
            <v>0</v>
          </cell>
          <cell r="BY74">
            <v>0</v>
          </cell>
          <cell r="BZ74">
            <v>0</v>
          </cell>
          <cell r="CA74">
            <v>0</v>
          </cell>
          <cell r="CB74">
            <v>0</v>
          </cell>
          <cell r="CR74">
            <v>0</v>
          </cell>
          <cell r="CT74" t="str">
            <v>Solar</v>
          </cell>
          <cell r="CU74">
            <v>4280.8823529411757</v>
          </cell>
          <cell r="CV74">
            <v>0</v>
          </cell>
          <cell r="CW74" t="e">
            <v>#DIV/0!</v>
          </cell>
          <cell r="CX74" t="e">
            <v>#DIV/0!</v>
          </cell>
          <cell r="CY74" t="e">
            <v>#DIV/0!</v>
          </cell>
          <cell r="CZ74" t="e">
            <v>#DIV/0!</v>
          </cell>
          <cell r="DA74" t="e">
            <v>#DIV/0!</v>
          </cell>
          <cell r="DB74" t="e">
            <v>#DIV/0!</v>
          </cell>
          <cell r="DC74" t="e">
            <v>#DIV/0!</v>
          </cell>
          <cell r="DD74" t="e">
            <v>#DIV/0!</v>
          </cell>
          <cell r="DE74" t="e">
            <v>#DIV/0!</v>
          </cell>
          <cell r="DF74" t="e">
            <v>#DIV/0!</v>
          </cell>
          <cell r="DG74" t="e">
            <v>#DIV/0!</v>
          </cell>
          <cell r="DH74" t="e">
            <v>#DIV/0!</v>
          </cell>
          <cell r="DI74" t="e">
            <v>#DIV/0!</v>
          </cell>
          <cell r="DJ74" t="e">
            <v>#DIV/0!</v>
          </cell>
          <cell r="DL74" t="str">
            <v>Pekerja</v>
          </cell>
          <cell r="DM74">
            <v>2.52</v>
          </cell>
          <cell r="DN74">
            <v>0</v>
          </cell>
          <cell r="DO74">
            <v>0</v>
          </cell>
          <cell r="DP74">
            <v>0</v>
          </cell>
          <cell r="DQ74">
            <v>0</v>
          </cell>
          <cell r="DR74">
            <v>0</v>
          </cell>
          <cell r="DS74">
            <v>0</v>
          </cell>
          <cell r="DT74">
            <v>0</v>
          </cell>
          <cell r="DU74">
            <v>0</v>
          </cell>
          <cell r="DV74">
            <v>0</v>
          </cell>
          <cell r="DW74">
            <v>0</v>
          </cell>
          <cell r="DX74">
            <v>0</v>
          </cell>
          <cell r="DY74">
            <v>0</v>
          </cell>
          <cell r="DZ74">
            <v>0</v>
          </cell>
          <cell r="EA74">
            <v>0</v>
          </cell>
          <cell r="EB74">
            <v>0</v>
          </cell>
        </row>
        <row r="75">
          <cell r="A75">
            <v>6003</v>
          </cell>
          <cell r="G75" t="str">
            <v>Dump Truck</v>
          </cell>
          <cell r="H75">
            <v>343.84606777998044</v>
          </cell>
          <cell r="I75" t="str">
            <v>m2/jam</v>
          </cell>
          <cell r="J75">
            <v>1.5</v>
          </cell>
          <cell r="K75">
            <v>4.3E-3</v>
          </cell>
          <cell r="P75">
            <v>3150</v>
          </cell>
          <cell r="R75">
            <v>1904.84</v>
          </cell>
          <cell r="S75">
            <v>0.6</v>
          </cell>
          <cell r="T75">
            <v>239888</v>
          </cell>
          <cell r="V75">
            <v>456948257.91999996</v>
          </cell>
          <cell r="W75">
            <v>0</v>
          </cell>
          <cell r="X75">
            <v>1046.48</v>
          </cell>
          <cell r="Y75">
            <v>0</v>
          </cell>
          <cell r="Z75">
            <v>1046.48</v>
          </cell>
          <cell r="AA75">
            <v>1031.51</v>
          </cell>
          <cell r="AB75">
            <v>450408841</v>
          </cell>
          <cell r="AC75">
            <v>6003</v>
          </cell>
          <cell r="AD75" t="str">
            <v>Solar</v>
          </cell>
          <cell r="AE75" t="str">
            <v>Ltr</v>
          </cell>
          <cell r="AF75">
            <v>5.2349006391772389E-2</v>
          </cell>
          <cell r="AH75">
            <v>22858.193640967413</v>
          </cell>
          <cell r="AI75">
            <v>1269.8996467204117</v>
          </cell>
          <cell r="AJ75">
            <v>8899</v>
          </cell>
          <cell r="AK75">
            <v>465.85</v>
          </cell>
          <cell r="AL75">
            <v>203413402</v>
          </cell>
          <cell r="AM75">
            <v>6003</v>
          </cell>
          <cell r="AO75">
            <v>0</v>
          </cell>
          <cell r="AQ75">
            <v>3715.8912</v>
          </cell>
          <cell r="AS75">
            <v>0</v>
          </cell>
          <cell r="AT75">
            <v>0</v>
          </cell>
          <cell r="AU75">
            <v>0</v>
          </cell>
          <cell r="AV75">
            <v>0</v>
          </cell>
          <cell r="BJ75">
            <v>0</v>
          </cell>
          <cell r="BK75">
            <v>0</v>
          </cell>
          <cell r="BL75">
            <v>0</v>
          </cell>
          <cell r="BN75" t="str">
            <v>Dump Truck</v>
          </cell>
          <cell r="BO75">
            <v>0.6</v>
          </cell>
          <cell r="BP75">
            <v>0</v>
          </cell>
          <cell r="BQ75">
            <v>0</v>
          </cell>
          <cell r="BR75">
            <v>0</v>
          </cell>
          <cell r="BS75">
            <v>0</v>
          </cell>
          <cell r="BT75">
            <v>0</v>
          </cell>
          <cell r="BU75">
            <v>0</v>
          </cell>
          <cell r="BV75">
            <v>0</v>
          </cell>
          <cell r="BW75">
            <v>0</v>
          </cell>
          <cell r="BX75">
            <v>0</v>
          </cell>
          <cell r="BY75">
            <v>0</v>
          </cell>
          <cell r="BZ75">
            <v>0</v>
          </cell>
          <cell r="CA75">
            <v>0</v>
          </cell>
          <cell r="CB75">
            <v>0</v>
          </cell>
          <cell r="CR75">
            <v>0</v>
          </cell>
          <cell r="CT75" t="str">
            <v>Solar</v>
          </cell>
          <cell r="CU75">
            <v>22858.193640967413</v>
          </cell>
          <cell r="CV75">
            <v>0</v>
          </cell>
          <cell r="CW75" t="e">
            <v>#DIV/0!</v>
          </cell>
          <cell r="CX75" t="e">
            <v>#DIV/0!</v>
          </cell>
          <cell r="CY75" t="e">
            <v>#DIV/0!</v>
          </cell>
          <cell r="CZ75" t="e">
            <v>#DIV/0!</v>
          </cell>
          <cell r="DA75" t="e">
            <v>#DIV/0!</v>
          </cell>
          <cell r="DB75" t="e">
            <v>#DIV/0!</v>
          </cell>
          <cell r="DC75" t="e">
            <v>#DIV/0!</v>
          </cell>
          <cell r="DD75" t="e">
            <v>#DIV/0!</v>
          </cell>
          <cell r="DE75" t="e">
            <v>#DIV/0!</v>
          </cell>
          <cell r="DF75" t="e">
            <v>#DIV/0!</v>
          </cell>
          <cell r="DG75" t="e">
            <v>#DIV/0!</v>
          </cell>
          <cell r="DH75" t="e">
            <v>#DIV/0!</v>
          </cell>
          <cell r="DI75" t="e">
            <v>#DIV/0!</v>
          </cell>
          <cell r="DJ75" t="e">
            <v>#DIV/0!</v>
          </cell>
          <cell r="DL75">
            <v>0</v>
          </cell>
          <cell r="DM75">
            <v>0</v>
          </cell>
          <cell r="DN75">
            <v>0</v>
          </cell>
          <cell r="DO75">
            <v>0</v>
          </cell>
          <cell r="DP75">
            <v>0</v>
          </cell>
          <cell r="DQ75">
            <v>0</v>
          </cell>
          <cell r="DR75">
            <v>0</v>
          </cell>
          <cell r="DS75">
            <v>0</v>
          </cell>
          <cell r="DT75">
            <v>0</v>
          </cell>
          <cell r="DU75">
            <v>0</v>
          </cell>
          <cell r="DV75">
            <v>0</v>
          </cell>
          <cell r="DW75">
            <v>0</v>
          </cell>
          <cell r="DX75">
            <v>0</v>
          </cell>
          <cell r="DY75">
            <v>0</v>
          </cell>
          <cell r="DZ75">
            <v>0</v>
          </cell>
          <cell r="EA75">
            <v>0</v>
          </cell>
          <cell r="EB75">
            <v>0</v>
          </cell>
        </row>
        <row r="76">
          <cell r="A76">
            <v>6004</v>
          </cell>
          <cell r="J76">
            <v>1</v>
          </cell>
          <cell r="K76">
            <v>0</v>
          </cell>
          <cell r="P76">
            <v>3150</v>
          </cell>
          <cell r="R76">
            <v>0</v>
          </cell>
          <cell r="S76">
            <v>0</v>
          </cell>
          <cell r="T76">
            <v>0</v>
          </cell>
          <cell r="V76">
            <v>0</v>
          </cell>
          <cell r="W76">
            <v>0</v>
          </cell>
          <cell r="X76">
            <v>0</v>
          </cell>
          <cell r="Y76">
            <v>0</v>
          </cell>
          <cell r="Z76">
            <v>0</v>
          </cell>
          <cell r="AA76">
            <v>0</v>
          </cell>
          <cell r="AB76">
            <v>0</v>
          </cell>
          <cell r="AC76">
            <v>6004</v>
          </cell>
          <cell r="AE76">
            <v>0</v>
          </cell>
          <cell r="AH76">
            <v>0</v>
          </cell>
          <cell r="AI76">
            <v>0</v>
          </cell>
          <cell r="AJ76">
            <v>0</v>
          </cell>
          <cell r="AK76">
            <v>0</v>
          </cell>
          <cell r="AL76">
            <v>0</v>
          </cell>
          <cell r="AM76">
            <v>6004</v>
          </cell>
          <cell r="AO76">
            <v>0</v>
          </cell>
          <cell r="AQ76">
            <v>3715.8912</v>
          </cell>
          <cell r="AS76">
            <v>0</v>
          </cell>
          <cell r="AT76">
            <v>0</v>
          </cell>
          <cell r="AU76">
            <v>0</v>
          </cell>
          <cell r="AV76">
            <v>0</v>
          </cell>
          <cell r="BJ76">
            <v>0</v>
          </cell>
          <cell r="BK76">
            <v>0</v>
          </cell>
          <cell r="BL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R76">
            <v>0</v>
          </cell>
          <cell r="CT76">
            <v>0</v>
          </cell>
          <cell r="CU76">
            <v>0</v>
          </cell>
          <cell r="CV76">
            <v>0</v>
          </cell>
          <cell r="CW76" t="e">
            <v>#DIV/0!</v>
          </cell>
          <cell r="CX76" t="e">
            <v>#DIV/0!</v>
          </cell>
          <cell r="CY76" t="e">
            <v>#DIV/0!</v>
          </cell>
          <cell r="CZ76" t="e">
            <v>#DIV/0!</v>
          </cell>
          <cell r="DA76" t="e">
            <v>#DIV/0!</v>
          </cell>
          <cell r="DB76" t="e">
            <v>#DIV/0!</v>
          </cell>
          <cell r="DC76" t="e">
            <v>#DIV/0!</v>
          </cell>
          <cell r="DD76" t="e">
            <v>#DIV/0!</v>
          </cell>
          <cell r="DE76" t="e">
            <v>#DIV/0!</v>
          </cell>
          <cell r="DF76" t="e">
            <v>#DIV/0!</v>
          </cell>
          <cell r="DG76" t="e">
            <v>#DIV/0!</v>
          </cell>
          <cell r="DH76" t="e">
            <v>#DIV/0!</v>
          </cell>
          <cell r="DI76" t="e">
            <v>#DIV/0!</v>
          </cell>
          <cell r="DJ76" t="e">
            <v>#DIV/0!</v>
          </cell>
          <cell r="DL76">
            <v>0</v>
          </cell>
          <cell r="DM76">
            <v>0</v>
          </cell>
          <cell r="DN76">
            <v>0</v>
          </cell>
          <cell r="DO76">
            <v>0</v>
          </cell>
          <cell r="DP76">
            <v>0</v>
          </cell>
          <cell r="DQ76">
            <v>0</v>
          </cell>
          <cell r="DR76">
            <v>0</v>
          </cell>
          <cell r="DS76">
            <v>0</v>
          </cell>
          <cell r="DT76">
            <v>0</v>
          </cell>
          <cell r="DU76">
            <v>0</v>
          </cell>
          <cell r="DV76">
            <v>0</v>
          </cell>
          <cell r="DW76">
            <v>0</v>
          </cell>
          <cell r="DX76">
            <v>0</v>
          </cell>
          <cell r="DY76">
            <v>0</v>
          </cell>
          <cell r="DZ76">
            <v>0</v>
          </cell>
          <cell r="EA76">
            <v>0</v>
          </cell>
          <cell r="EB76">
            <v>0</v>
          </cell>
        </row>
        <row r="77">
          <cell r="A77">
            <v>6005</v>
          </cell>
          <cell r="J77">
            <v>1</v>
          </cell>
          <cell r="K77">
            <v>0</v>
          </cell>
          <cell r="P77">
            <v>3150</v>
          </cell>
          <cell r="R77">
            <v>0</v>
          </cell>
          <cell r="S77">
            <v>0</v>
          </cell>
          <cell r="T77">
            <v>0</v>
          </cell>
          <cell r="V77">
            <v>0</v>
          </cell>
          <cell r="W77">
            <v>0</v>
          </cell>
          <cell r="X77">
            <v>0</v>
          </cell>
          <cell r="Y77">
            <v>0</v>
          </cell>
          <cell r="Z77">
            <v>0</v>
          </cell>
          <cell r="AA77">
            <v>0</v>
          </cell>
          <cell r="AB77">
            <v>0</v>
          </cell>
          <cell r="AC77">
            <v>6005</v>
          </cell>
          <cell r="AE77">
            <v>0</v>
          </cell>
          <cell r="AH77">
            <v>0</v>
          </cell>
          <cell r="AI77">
            <v>0</v>
          </cell>
          <cell r="AJ77">
            <v>0</v>
          </cell>
          <cell r="AK77">
            <v>0</v>
          </cell>
          <cell r="AL77">
            <v>0</v>
          </cell>
          <cell r="AM77">
            <v>6005</v>
          </cell>
          <cell r="AO77">
            <v>0</v>
          </cell>
          <cell r="AQ77">
            <v>3715.8912</v>
          </cell>
          <cell r="AS77">
            <v>0</v>
          </cell>
          <cell r="AT77">
            <v>0</v>
          </cell>
          <cell r="AU77">
            <v>0</v>
          </cell>
          <cell r="AV77">
            <v>0</v>
          </cell>
          <cell r="BJ77">
            <v>0</v>
          </cell>
          <cell r="BK77">
            <v>0</v>
          </cell>
          <cell r="BL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R77">
            <v>0</v>
          </cell>
          <cell r="CT77">
            <v>0</v>
          </cell>
          <cell r="CU77">
            <v>0</v>
          </cell>
          <cell r="CV77">
            <v>0</v>
          </cell>
          <cell r="CW77" t="e">
            <v>#DIV/0!</v>
          </cell>
          <cell r="CX77" t="e">
            <v>#DIV/0!</v>
          </cell>
          <cell r="CY77" t="e">
            <v>#DIV/0!</v>
          </cell>
          <cell r="CZ77" t="e">
            <v>#DIV/0!</v>
          </cell>
          <cell r="DA77" t="e">
            <v>#DIV/0!</v>
          </cell>
          <cell r="DB77" t="e">
            <v>#DIV/0!</v>
          </cell>
          <cell r="DC77" t="e">
            <v>#DIV/0!</v>
          </cell>
          <cell r="DD77" t="e">
            <v>#DIV/0!</v>
          </cell>
          <cell r="DE77" t="e">
            <v>#DIV/0!</v>
          </cell>
          <cell r="DF77" t="e">
            <v>#DIV/0!</v>
          </cell>
          <cell r="DG77" t="e">
            <v>#DIV/0!</v>
          </cell>
          <cell r="DH77" t="e">
            <v>#DIV/0!</v>
          </cell>
          <cell r="DI77" t="e">
            <v>#DIV/0!</v>
          </cell>
          <cell r="DJ77" t="e">
            <v>#DIV/0!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row>
        <row r="78">
          <cell r="A78">
            <v>6006</v>
          </cell>
          <cell r="J78">
            <v>1</v>
          </cell>
          <cell r="K78">
            <v>0</v>
          </cell>
          <cell r="P78">
            <v>3150</v>
          </cell>
          <cell r="R78">
            <v>0</v>
          </cell>
          <cell r="S78">
            <v>0</v>
          </cell>
          <cell r="T78">
            <v>0</v>
          </cell>
          <cell r="V78">
            <v>0</v>
          </cell>
          <cell r="W78">
            <v>0</v>
          </cell>
          <cell r="X78">
            <v>0</v>
          </cell>
          <cell r="Y78">
            <v>0</v>
          </cell>
          <cell r="Z78">
            <v>0</v>
          </cell>
          <cell r="AA78">
            <v>0</v>
          </cell>
          <cell r="AB78">
            <v>0</v>
          </cell>
          <cell r="AC78">
            <v>6006</v>
          </cell>
          <cell r="AE78">
            <v>0</v>
          </cell>
          <cell r="AH78">
            <v>0</v>
          </cell>
          <cell r="AI78">
            <v>0</v>
          </cell>
          <cell r="AJ78">
            <v>0</v>
          </cell>
          <cell r="AK78">
            <v>0</v>
          </cell>
          <cell r="AL78">
            <v>0</v>
          </cell>
          <cell r="AM78">
            <v>6006</v>
          </cell>
          <cell r="AO78">
            <v>0</v>
          </cell>
          <cell r="AQ78">
            <v>3715.8912</v>
          </cell>
          <cell r="AS78">
            <v>0</v>
          </cell>
          <cell r="AT78">
            <v>0</v>
          </cell>
          <cell r="AU78">
            <v>0</v>
          </cell>
          <cell r="AV78">
            <v>0</v>
          </cell>
          <cell r="BJ78">
            <v>0</v>
          </cell>
          <cell r="BK78">
            <v>0</v>
          </cell>
          <cell r="BL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R78">
            <v>0</v>
          </cell>
          <cell r="CT78">
            <v>0</v>
          </cell>
          <cell r="CU78">
            <v>0</v>
          </cell>
          <cell r="CV78">
            <v>0</v>
          </cell>
          <cell r="CW78" t="e">
            <v>#DIV/0!</v>
          </cell>
          <cell r="CX78" t="e">
            <v>#DIV/0!</v>
          </cell>
          <cell r="CY78" t="e">
            <v>#DIV/0!</v>
          </cell>
          <cell r="CZ78" t="e">
            <v>#DIV/0!</v>
          </cell>
          <cell r="DA78" t="e">
            <v>#DIV/0!</v>
          </cell>
          <cell r="DB78" t="e">
            <v>#DIV/0!</v>
          </cell>
          <cell r="DC78" t="e">
            <v>#DIV/0!</v>
          </cell>
          <cell r="DD78" t="e">
            <v>#DIV/0!</v>
          </cell>
          <cell r="DE78" t="e">
            <v>#DIV/0!</v>
          </cell>
          <cell r="DF78" t="e">
            <v>#DIV/0!</v>
          </cell>
          <cell r="DG78" t="e">
            <v>#DIV/0!</v>
          </cell>
          <cell r="DH78" t="e">
            <v>#DIV/0!</v>
          </cell>
          <cell r="DI78" t="e">
            <v>#DIV/0!</v>
          </cell>
          <cell r="DJ78" t="e">
            <v>#DIV/0!</v>
          </cell>
          <cell r="DL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0</v>
          </cell>
        </row>
        <row r="79">
          <cell r="A79">
            <v>6007</v>
          </cell>
          <cell r="J79">
            <v>1</v>
          </cell>
          <cell r="K79">
            <v>0</v>
          </cell>
          <cell r="P79">
            <v>3150</v>
          </cell>
          <cell r="R79">
            <v>0</v>
          </cell>
          <cell r="S79">
            <v>0</v>
          </cell>
          <cell r="T79">
            <v>0</v>
          </cell>
          <cell r="V79">
            <v>0</v>
          </cell>
          <cell r="W79">
            <v>0</v>
          </cell>
          <cell r="X79">
            <v>0</v>
          </cell>
          <cell r="Y79">
            <v>0</v>
          </cell>
          <cell r="Z79">
            <v>0</v>
          </cell>
          <cell r="AA79">
            <v>0</v>
          </cell>
          <cell r="AB79">
            <v>0</v>
          </cell>
          <cell r="AC79">
            <v>6007</v>
          </cell>
          <cell r="AE79">
            <v>0</v>
          </cell>
          <cell r="AH79">
            <v>0</v>
          </cell>
          <cell r="AI79">
            <v>0</v>
          </cell>
          <cell r="AJ79">
            <v>0</v>
          </cell>
          <cell r="AK79">
            <v>0</v>
          </cell>
          <cell r="AL79">
            <v>0</v>
          </cell>
          <cell r="AM79">
            <v>6007</v>
          </cell>
          <cell r="AO79">
            <v>0</v>
          </cell>
          <cell r="AQ79">
            <v>3715.8912</v>
          </cell>
          <cell r="AS79">
            <v>0</v>
          </cell>
          <cell r="AT79">
            <v>0</v>
          </cell>
          <cell r="AU79">
            <v>0</v>
          </cell>
          <cell r="AV79">
            <v>0</v>
          </cell>
          <cell r="BJ79">
            <v>0</v>
          </cell>
          <cell r="BK79">
            <v>0</v>
          </cell>
          <cell r="BL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R79">
            <v>0</v>
          </cell>
          <cell r="CT79">
            <v>0</v>
          </cell>
          <cell r="CU79">
            <v>0</v>
          </cell>
          <cell r="CV79">
            <v>0</v>
          </cell>
          <cell r="CW79" t="e">
            <v>#DIV/0!</v>
          </cell>
          <cell r="CX79" t="e">
            <v>#DIV/0!</v>
          </cell>
          <cell r="CY79" t="e">
            <v>#DIV/0!</v>
          </cell>
          <cell r="CZ79" t="e">
            <v>#DIV/0!</v>
          </cell>
          <cell r="DA79" t="e">
            <v>#DIV/0!</v>
          </cell>
          <cell r="DB79" t="e">
            <v>#DIV/0!</v>
          </cell>
          <cell r="DC79" t="e">
            <v>#DIV/0!</v>
          </cell>
          <cell r="DD79" t="e">
            <v>#DIV/0!</v>
          </cell>
          <cell r="DE79" t="e">
            <v>#DIV/0!</v>
          </cell>
          <cell r="DF79" t="e">
            <v>#DIV/0!</v>
          </cell>
          <cell r="DG79" t="e">
            <v>#DIV/0!</v>
          </cell>
          <cell r="DH79" t="e">
            <v>#DIV/0!</v>
          </cell>
          <cell r="DI79" t="e">
            <v>#DIV/0!</v>
          </cell>
          <cell r="DJ79" t="e">
            <v>#DIV/0!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row>
        <row r="80">
          <cell r="A80">
            <v>6008</v>
          </cell>
          <cell r="J80">
            <v>1</v>
          </cell>
          <cell r="K80">
            <v>0</v>
          </cell>
          <cell r="P80">
            <v>3150</v>
          </cell>
          <cell r="R80">
            <v>0</v>
          </cell>
          <cell r="S80">
            <v>0</v>
          </cell>
          <cell r="T80">
            <v>0</v>
          </cell>
          <cell r="V80">
            <v>0</v>
          </cell>
          <cell r="W80">
            <v>0</v>
          </cell>
          <cell r="X80">
            <v>0</v>
          </cell>
          <cell r="Y80">
            <v>0</v>
          </cell>
          <cell r="Z80">
            <v>0</v>
          </cell>
          <cell r="AA80">
            <v>0</v>
          </cell>
          <cell r="AB80">
            <v>0</v>
          </cell>
          <cell r="AC80">
            <v>6008</v>
          </cell>
          <cell r="AE80">
            <v>0</v>
          </cell>
          <cell r="AH80">
            <v>0</v>
          </cell>
          <cell r="AI80">
            <v>0</v>
          </cell>
          <cell r="AJ80">
            <v>0</v>
          </cell>
          <cell r="AK80">
            <v>0</v>
          </cell>
          <cell r="AL80">
            <v>0</v>
          </cell>
          <cell r="AM80">
            <v>6008</v>
          </cell>
          <cell r="AO80">
            <v>0</v>
          </cell>
          <cell r="AQ80">
            <v>3715.8912</v>
          </cell>
          <cell r="AS80">
            <v>0</v>
          </cell>
          <cell r="AT80">
            <v>0</v>
          </cell>
          <cell r="AU80">
            <v>0</v>
          </cell>
          <cell r="AV80">
            <v>0</v>
          </cell>
          <cell r="BJ80">
            <v>0</v>
          </cell>
          <cell r="BK80">
            <v>0</v>
          </cell>
          <cell r="BL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R80">
            <v>0</v>
          </cell>
          <cell r="CT80">
            <v>0</v>
          </cell>
          <cell r="CU80">
            <v>0</v>
          </cell>
          <cell r="CV80">
            <v>0</v>
          </cell>
          <cell r="CW80" t="e">
            <v>#DIV/0!</v>
          </cell>
          <cell r="CX80" t="e">
            <v>#DIV/0!</v>
          </cell>
          <cell r="CY80" t="e">
            <v>#DIV/0!</v>
          </cell>
          <cell r="CZ80" t="e">
            <v>#DIV/0!</v>
          </cell>
          <cell r="DA80" t="e">
            <v>#DIV/0!</v>
          </cell>
          <cell r="DB80" t="e">
            <v>#DIV/0!</v>
          </cell>
          <cell r="DC80" t="e">
            <v>#DIV/0!</v>
          </cell>
          <cell r="DD80" t="e">
            <v>#DIV/0!</v>
          </cell>
          <cell r="DE80" t="e">
            <v>#DIV/0!</v>
          </cell>
          <cell r="DF80" t="e">
            <v>#DIV/0!</v>
          </cell>
          <cell r="DG80" t="e">
            <v>#DIV/0!</v>
          </cell>
          <cell r="DH80" t="e">
            <v>#DIV/0!</v>
          </cell>
          <cell r="DI80" t="e">
            <v>#DIV/0!</v>
          </cell>
          <cell r="DJ80" t="e">
            <v>#DIV/0!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row>
        <row r="81">
          <cell r="A81">
            <v>6009</v>
          </cell>
          <cell r="J81">
            <v>1</v>
          </cell>
          <cell r="K81">
            <v>0</v>
          </cell>
          <cell r="P81">
            <v>3150</v>
          </cell>
          <cell r="R81">
            <v>0</v>
          </cell>
          <cell r="S81">
            <v>0</v>
          </cell>
          <cell r="T81">
            <v>0</v>
          </cell>
          <cell r="V81">
            <v>0</v>
          </cell>
          <cell r="W81">
            <v>0</v>
          </cell>
          <cell r="X81">
            <v>0</v>
          </cell>
          <cell r="Y81">
            <v>0</v>
          </cell>
          <cell r="Z81">
            <v>0</v>
          </cell>
          <cell r="AA81">
            <v>0</v>
          </cell>
          <cell r="AB81">
            <v>0</v>
          </cell>
          <cell r="AC81">
            <v>6009</v>
          </cell>
          <cell r="AE81">
            <v>0</v>
          </cell>
          <cell r="AH81">
            <v>0</v>
          </cell>
          <cell r="AI81">
            <v>0</v>
          </cell>
          <cell r="AJ81">
            <v>0</v>
          </cell>
          <cell r="AK81">
            <v>0</v>
          </cell>
          <cell r="AL81">
            <v>0</v>
          </cell>
          <cell r="AM81">
            <v>6009</v>
          </cell>
          <cell r="AO81">
            <v>0</v>
          </cell>
          <cell r="AQ81">
            <v>3715.8912</v>
          </cell>
          <cell r="AS81">
            <v>0</v>
          </cell>
          <cell r="AT81">
            <v>0</v>
          </cell>
          <cell r="AU81">
            <v>0</v>
          </cell>
          <cell r="AV81">
            <v>0</v>
          </cell>
          <cell r="BJ81">
            <v>0</v>
          </cell>
          <cell r="BK81">
            <v>0</v>
          </cell>
          <cell r="BL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R81">
            <v>0</v>
          </cell>
          <cell r="CT81">
            <v>0</v>
          </cell>
          <cell r="CU81">
            <v>0</v>
          </cell>
          <cell r="CV81">
            <v>0</v>
          </cell>
          <cell r="CW81" t="e">
            <v>#DIV/0!</v>
          </cell>
          <cell r="CX81" t="e">
            <v>#DIV/0!</v>
          </cell>
          <cell r="CY81" t="e">
            <v>#DIV/0!</v>
          </cell>
          <cell r="CZ81" t="e">
            <v>#DIV/0!</v>
          </cell>
          <cell r="DA81" t="e">
            <v>#DIV/0!</v>
          </cell>
          <cell r="DB81" t="e">
            <v>#DIV/0!</v>
          </cell>
          <cell r="DC81" t="e">
            <v>#DIV/0!</v>
          </cell>
          <cell r="DD81" t="e">
            <v>#DIV/0!</v>
          </cell>
          <cell r="DE81" t="e">
            <v>#DIV/0!</v>
          </cell>
          <cell r="DF81" t="e">
            <v>#DIV/0!</v>
          </cell>
          <cell r="DG81" t="e">
            <v>#DIV/0!</v>
          </cell>
          <cell r="DH81" t="e">
            <v>#DIV/0!</v>
          </cell>
          <cell r="DI81" t="e">
            <v>#DIV/0!</v>
          </cell>
          <cell r="DJ81" t="e">
            <v>#DIV/0!</v>
          </cell>
          <cell r="DL81">
            <v>0</v>
          </cell>
          <cell r="DM81">
            <v>0</v>
          </cell>
          <cell r="DN81">
            <v>0</v>
          </cell>
          <cell r="DO81">
            <v>0</v>
          </cell>
          <cell r="DP81">
            <v>0</v>
          </cell>
          <cell r="DQ81">
            <v>0</v>
          </cell>
          <cell r="DR81">
            <v>0</v>
          </cell>
          <cell r="DS81">
            <v>0</v>
          </cell>
          <cell r="DT81">
            <v>0</v>
          </cell>
          <cell r="DU81">
            <v>0</v>
          </cell>
          <cell r="DV81">
            <v>0</v>
          </cell>
          <cell r="DW81">
            <v>0</v>
          </cell>
          <cell r="DX81">
            <v>0</v>
          </cell>
          <cell r="DY81">
            <v>0</v>
          </cell>
          <cell r="DZ81">
            <v>0</v>
          </cell>
          <cell r="EA81">
            <v>0</v>
          </cell>
          <cell r="EB81">
            <v>0</v>
          </cell>
        </row>
        <row r="82">
          <cell r="A82">
            <v>6010</v>
          </cell>
          <cell r="J82">
            <v>1</v>
          </cell>
          <cell r="K82">
            <v>0</v>
          </cell>
          <cell r="P82">
            <v>3150</v>
          </cell>
          <cell r="R82">
            <v>0</v>
          </cell>
          <cell r="S82">
            <v>0</v>
          </cell>
          <cell r="T82">
            <v>0</v>
          </cell>
          <cell r="V82">
            <v>0</v>
          </cell>
          <cell r="W82">
            <v>0</v>
          </cell>
          <cell r="X82">
            <v>0</v>
          </cell>
          <cell r="Y82">
            <v>0</v>
          </cell>
          <cell r="Z82">
            <v>0</v>
          </cell>
          <cell r="AA82">
            <v>0</v>
          </cell>
          <cell r="AB82">
            <v>0</v>
          </cell>
          <cell r="AC82">
            <v>6010</v>
          </cell>
          <cell r="AE82">
            <v>0</v>
          </cell>
          <cell r="AH82">
            <v>0</v>
          </cell>
          <cell r="AI82">
            <v>0</v>
          </cell>
          <cell r="AJ82">
            <v>0</v>
          </cell>
          <cell r="AK82">
            <v>0</v>
          </cell>
          <cell r="AL82">
            <v>0</v>
          </cell>
          <cell r="AM82">
            <v>6010</v>
          </cell>
          <cell r="AO82">
            <v>0</v>
          </cell>
          <cell r="AQ82">
            <v>3715.8912</v>
          </cell>
          <cell r="AS82">
            <v>0</v>
          </cell>
          <cell r="AT82">
            <v>0</v>
          </cell>
          <cell r="AU82">
            <v>0</v>
          </cell>
          <cell r="AV82">
            <v>0</v>
          </cell>
          <cell r="BJ82">
            <v>0</v>
          </cell>
          <cell r="BK82">
            <v>0</v>
          </cell>
          <cell r="BL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R82">
            <v>0</v>
          </cell>
          <cell r="CT82">
            <v>0</v>
          </cell>
          <cell r="CU82">
            <v>0</v>
          </cell>
          <cell r="CV82">
            <v>0</v>
          </cell>
          <cell r="CW82" t="e">
            <v>#DIV/0!</v>
          </cell>
          <cell r="CX82" t="e">
            <v>#DIV/0!</v>
          </cell>
          <cell r="CY82" t="e">
            <v>#DIV/0!</v>
          </cell>
          <cell r="CZ82" t="e">
            <v>#DIV/0!</v>
          </cell>
          <cell r="DA82" t="e">
            <v>#DIV/0!</v>
          </cell>
          <cell r="DB82" t="e">
            <v>#DIV/0!</v>
          </cell>
          <cell r="DC82" t="e">
            <v>#DIV/0!</v>
          </cell>
          <cell r="DD82" t="e">
            <v>#DIV/0!</v>
          </cell>
          <cell r="DE82" t="e">
            <v>#DIV/0!</v>
          </cell>
          <cell r="DF82" t="e">
            <v>#DIV/0!</v>
          </cell>
          <cell r="DG82" t="e">
            <v>#DIV/0!</v>
          </cell>
          <cell r="DH82" t="e">
            <v>#DIV/0!</v>
          </cell>
          <cell r="DI82" t="e">
            <v>#DIV/0!</v>
          </cell>
          <cell r="DJ82" t="e">
            <v>#DIV/0!</v>
          </cell>
          <cell r="DL82">
            <v>0</v>
          </cell>
          <cell r="DM82">
            <v>0</v>
          </cell>
          <cell r="DN82">
            <v>0</v>
          </cell>
          <cell r="DO82">
            <v>0</v>
          </cell>
          <cell r="DP82">
            <v>0</v>
          </cell>
          <cell r="DQ82">
            <v>0</v>
          </cell>
          <cell r="DR82">
            <v>0</v>
          </cell>
          <cell r="DS82">
            <v>0</v>
          </cell>
          <cell r="DT82">
            <v>0</v>
          </cell>
          <cell r="DU82">
            <v>0</v>
          </cell>
          <cell r="DV82">
            <v>0</v>
          </cell>
          <cell r="DW82">
            <v>0</v>
          </cell>
          <cell r="DX82">
            <v>0</v>
          </cell>
          <cell r="DY82">
            <v>0</v>
          </cell>
          <cell r="DZ82">
            <v>0</v>
          </cell>
          <cell r="EA82">
            <v>0</v>
          </cell>
          <cell r="EB82">
            <v>0</v>
          </cell>
        </row>
        <row r="83">
          <cell r="A83">
            <v>6011</v>
          </cell>
          <cell r="J83">
            <v>1</v>
          </cell>
          <cell r="K83">
            <v>0</v>
          </cell>
          <cell r="P83">
            <v>3150</v>
          </cell>
          <cell r="R83">
            <v>0</v>
          </cell>
          <cell r="S83">
            <v>0</v>
          </cell>
          <cell r="T83">
            <v>0</v>
          </cell>
          <cell r="V83">
            <v>0</v>
          </cell>
          <cell r="W83">
            <v>0</v>
          </cell>
          <cell r="X83">
            <v>0</v>
          </cell>
          <cell r="Y83">
            <v>0</v>
          </cell>
          <cell r="Z83">
            <v>0</v>
          </cell>
          <cell r="AA83">
            <v>0</v>
          </cell>
          <cell r="AB83">
            <v>0</v>
          </cell>
          <cell r="AC83">
            <v>6011</v>
          </cell>
          <cell r="AE83">
            <v>0</v>
          </cell>
          <cell r="AH83">
            <v>0</v>
          </cell>
          <cell r="AI83">
            <v>0</v>
          </cell>
          <cell r="AJ83">
            <v>0</v>
          </cell>
          <cell r="AK83">
            <v>0</v>
          </cell>
          <cell r="AL83">
            <v>0</v>
          </cell>
          <cell r="AM83">
            <v>6011</v>
          </cell>
          <cell r="AO83">
            <v>0</v>
          </cell>
          <cell r="AQ83">
            <v>3715.8912</v>
          </cell>
          <cell r="AS83">
            <v>0</v>
          </cell>
          <cell r="AT83">
            <v>0</v>
          </cell>
          <cell r="AU83">
            <v>0</v>
          </cell>
          <cell r="AV83">
            <v>0</v>
          </cell>
          <cell r="BJ83">
            <v>0</v>
          </cell>
          <cell r="BK83">
            <v>0</v>
          </cell>
          <cell r="BL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R83">
            <v>0</v>
          </cell>
          <cell r="CT83">
            <v>0</v>
          </cell>
          <cell r="CU83">
            <v>0</v>
          </cell>
          <cell r="CV83">
            <v>0</v>
          </cell>
          <cell r="CW83" t="e">
            <v>#DIV/0!</v>
          </cell>
          <cell r="CX83" t="e">
            <v>#DIV/0!</v>
          </cell>
          <cell r="CY83" t="e">
            <v>#DIV/0!</v>
          </cell>
          <cell r="CZ83" t="e">
            <v>#DIV/0!</v>
          </cell>
          <cell r="DA83" t="e">
            <v>#DIV/0!</v>
          </cell>
          <cell r="DB83" t="e">
            <v>#DIV/0!</v>
          </cell>
          <cell r="DC83" t="e">
            <v>#DIV/0!</v>
          </cell>
          <cell r="DD83" t="e">
            <v>#DIV/0!</v>
          </cell>
          <cell r="DE83" t="e">
            <v>#DIV/0!</v>
          </cell>
          <cell r="DF83" t="e">
            <v>#DIV/0!</v>
          </cell>
          <cell r="DG83" t="e">
            <v>#DIV/0!</v>
          </cell>
          <cell r="DH83" t="e">
            <v>#DIV/0!</v>
          </cell>
          <cell r="DI83" t="e">
            <v>#DIV/0!</v>
          </cell>
          <cell r="DJ83" t="e">
            <v>#DIV/0!</v>
          </cell>
          <cell r="DL83">
            <v>0</v>
          </cell>
          <cell r="DM83">
            <v>0</v>
          </cell>
          <cell r="DN83">
            <v>0</v>
          </cell>
          <cell r="DO83">
            <v>0</v>
          </cell>
          <cell r="DP83">
            <v>0</v>
          </cell>
          <cell r="DQ83">
            <v>0</v>
          </cell>
          <cell r="DR83">
            <v>0</v>
          </cell>
          <cell r="DS83">
            <v>0</v>
          </cell>
          <cell r="DT83">
            <v>0</v>
          </cell>
          <cell r="DU83">
            <v>0</v>
          </cell>
          <cell r="DV83">
            <v>0</v>
          </cell>
          <cell r="DW83">
            <v>0</v>
          </cell>
          <cell r="DX83">
            <v>0</v>
          </cell>
          <cell r="DY83">
            <v>0</v>
          </cell>
          <cell r="DZ83">
            <v>0</v>
          </cell>
          <cell r="EA83">
            <v>0</v>
          </cell>
          <cell r="EB83">
            <v>0</v>
          </cell>
        </row>
        <row r="84">
          <cell r="A84">
            <v>6012</v>
          </cell>
          <cell r="J84">
            <v>1</v>
          </cell>
          <cell r="K84">
            <v>0</v>
          </cell>
          <cell r="P84">
            <v>3150</v>
          </cell>
          <cell r="R84">
            <v>0</v>
          </cell>
          <cell r="S84">
            <v>0</v>
          </cell>
          <cell r="T84">
            <v>0</v>
          </cell>
          <cell r="U84">
            <v>0</v>
          </cell>
          <cell r="V84">
            <v>0</v>
          </cell>
          <cell r="W84">
            <v>0</v>
          </cell>
          <cell r="X84">
            <v>0</v>
          </cell>
          <cell r="Y84">
            <v>0</v>
          </cell>
          <cell r="Z84">
            <v>0</v>
          </cell>
          <cell r="AA84">
            <v>0</v>
          </cell>
          <cell r="AB84">
            <v>0</v>
          </cell>
          <cell r="AC84">
            <v>6012</v>
          </cell>
          <cell r="AE84">
            <v>0</v>
          </cell>
          <cell r="AK84">
            <v>0</v>
          </cell>
          <cell r="AL84">
            <v>0</v>
          </cell>
          <cell r="AM84">
            <v>6012</v>
          </cell>
          <cell r="AO84">
            <v>0</v>
          </cell>
          <cell r="AQ84">
            <v>3715.8912</v>
          </cell>
          <cell r="AS84">
            <v>0</v>
          </cell>
          <cell r="AT84">
            <v>0</v>
          </cell>
          <cell r="AU84">
            <v>0</v>
          </cell>
          <cell r="AV84">
            <v>0</v>
          </cell>
          <cell r="BJ84">
            <v>0</v>
          </cell>
          <cell r="BK84">
            <v>0</v>
          </cell>
          <cell r="BL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R84">
            <v>0</v>
          </cell>
          <cell r="CT84">
            <v>0</v>
          </cell>
          <cell r="CU84">
            <v>0</v>
          </cell>
          <cell r="CV84">
            <v>0</v>
          </cell>
          <cell r="CW84" t="e">
            <v>#DIV/0!</v>
          </cell>
          <cell r="CX84" t="e">
            <v>#DIV/0!</v>
          </cell>
          <cell r="CY84" t="e">
            <v>#DIV/0!</v>
          </cell>
          <cell r="CZ84" t="e">
            <v>#DIV/0!</v>
          </cell>
          <cell r="DA84" t="e">
            <v>#DIV/0!</v>
          </cell>
          <cell r="DB84" t="e">
            <v>#DIV/0!</v>
          </cell>
          <cell r="DC84" t="e">
            <v>#DIV/0!</v>
          </cell>
          <cell r="DD84" t="e">
            <v>#DIV/0!</v>
          </cell>
          <cell r="DE84" t="e">
            <v>#DIV/0!</v>
          </cell>
          <cell r="DF84" t="e">
            <v>#DIV/0!</v>
          </cell>
          <cell r="DG84" t="e">
            <v>#DIV/0!</v>
          </cell>
          <cell r="DH84" t="e">
            <v>#DIV/0!</v>
          </cell>
          <cell r="DI84" t="e">
            <v>#DIV/0!</v>
          </cell>
          <cell r="DJ84" t="e">
            <v>#DIV/0!</v>
          </cell>
          <cell r="DL84">
            <v>0</v>
          </cell>
          <cell r="DM84">
            <v>0</v>
          </cell>
          <cell r="DN84">
            <v>0</v>
          </cell>
          <cell r="DO84">
            <v>0</v>
          </cell>
          <cell r="DP84">
            <v>0</v>
          </cell>
          <cell r="DQ84">
            <v>0</v>
          </cell>
          <cell r="DR84">
            <v>0</v>
          </cell>
          <cell r="DS84">
            <v>0</v>
          </cell>
          <cell r="DT84">
            <v>0</v>
          </cell>
          <cell r="DU84">
            <v>0</v>
          </cell>
          <cell r="DV84">
            <v>0</v>
          </cell>
          <cell r="DW84">
            <v>0</v>
          </cell>
          <cell r="DX84">
            <v>0</v>
          </cell>
          <cell r="DY84">
            <v>0</v>
          </cell>
          <cell r="DZ84">
            <v>0</v>
          </cell>
          <cell r="EA84">
            <v>0</v>
          </cell>
          <cell r="EB84">
            <v>0</v>
          </cell>
        </row>
        <row r="85">
          <cell r="A85">
            <v>7000</v>
          </cell>
          <cell r="B85">
            <v>7</v>
          </cell>
          <cell r="C85" t="str">
            <v>II - 1 - B</v>
          </cell>
          <cell r="D85" t="str">
            <v>Pemasangan Bowplank</v>
          </cell>
          <cell r="E85" t="str">
            <v>m1</v>
          </cell>
          <cell r="F85">
            <v>62972.3</v>
          </cell>
          <cell r="H85">
            <v>60</v>
          </cell>
          <cell r="I85" t="str">
            <v>m2/jam</v>
          </cell>
          <cell r="L85">
            <v>18</v>
          </cell>
          <cell r="M85">
            <v>25</v>
          </cell>
          <cell r="N85">
            <v>7</v>
          </cell>
          <cell r="O85">
            <v>1</v>
          </cell>
          <cell r="P85">
            <v>3150</v>
          </cell>
          <cell r="Q85">
            <v>62972.3</v>
          </cell>
          <cell r="V85">
            <v>0</v>
          </cell>
          <cell r="W85">
            <v>507967680.00000006</v>
          </cell>
          <cell r="X85">
            <v>0</v>
          </cell>
          <cell r="Y85">
            <v>8066.52</v>
          </cell>
          <cell r="Z85">
            <v>8066.52</v>
          </cell>
          <cell r="AA85">
            <v>8034.4</v>
          </cell>
          <cell r="AB85">
            <v>505944647</v>
          </cell>
          <cell r="AC85">
            <v>7000</v>
          </cell>
          <cell r="AG85">
            <v>62972.3</v>
          </cell>
          <cell r="AK85">
            <v>102905</v>
          </cell>
          <cell r="AL85">
            <v>6480164531</v>
          </cell>
          <cell r="AM85">
            <v>7000</v>
          </cell>
          <cell r="AQ85">
            <v>420</v>
          </cell>
          <cell r="AR85">
            <v>62972.3</v>
          </cell>
          <cell r="AU85">
            <v>470.25</v>
          </cell>
          <cell r="AV85">
            <v>29612724</v>
          </cell>
          <cell r="BB85">
            <v>111409</v>
          </cell>
          <cell r="BC85">
            <v>7015680970</v>
          </cell>
          <cell r="BD85">
            <v>7015721902</v>
          </cell>
          <cell r="BF85">
            <v>8034.4</v>
          </cell>
          <cell r="BG85">
            <v>102905</v>
          </cell>
          <cell r="BH85">
            <v>470.25</v>
          </cell>
          <cell r="BI85">
            <v>111409.65</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N85">
            <v>0</v>
          </cell>
          <cell r="DO85">
            <v>0</v>
          </cell>
          <cell r="DP85">
            <v>0</v>
          </cell>
          <cell r="DQ85">
            <v>0</v>
          </cell>
          <cell r="DR85">
            <v>0</v>
          </cell>
          <cell r="DS85">
            <v>0</v>
          </cell>
          <cell r="DT85">
            <v>0</v>
          </cell>
          <cell r="DU85">
            <v>0</v>
          </cell>
          <cell r="DV85">
            <v>0</v>
          </cell>
          <cell r="DW85">
            <v>0</v>
          </cell>
          <cell r="DX85">
            <v>0</v>
          </cell>
          <cell r="DY85">
            <v>0</v>
          </cell>
          <cell r="DZ85">
            <v>0</v>
          </cell>
          <cell r="EA85">
            <v>0</v>
          </cell>
          <cell r="EB85">
            <v>0</v>
          </cell>
        </row>
        <row r="86">
          <cell r="A86">
            <v>7001</v>
          </cell>
          <cell r="G86" t="str">
            <v>Water Pass / Theodolit</v>
          </cell>
          <cell r="H86">
            <v>60</v>
          </cell>
          <cell r="I86" t="str">
            <v>m2/jam</v>
          </cell>
          <cell r="J86">
            <v>0.5</v>
          </cell>
          <cell r="K86">
            <v>8.3000000000000001E-3</v>
          </cell>
          <cell r="P86">
            <v>3150</v>
          </cell>
          <cell r="R86">
            <v>524.76</v>
          </cell>
          <cell r="S86">
            <v>0.16</v>
          </cell>
          <cell r="T86">
            <v>0</v>
          </cell>
          <cell r="U86">
            <v>968000.00000000012</v>
          </cell>
          <cell r="V86">
            <v>0</v>
          </cell>
          <cell r="W86">
            <v>507967680.00000006</v>
          </cell>
          <cell r="X86">
            <v>0</v>
          </cell>
          <cell r="Y86">
            <v>8066.52</v>
          </cell>
          <cell r="Z86">
            <v>8066.52</v>
          </cell>
          <cell r="AA86">
            <v>8034.4</v>
          </cell>
          <cell r="AB86">
            <v>505944647</v>
          </cell>
          <cell r="AC86">
            <v>7001</v>
          </cell>
          <cell r="AD86" t="str">
            <v xml:space="preserve">Kayu    Papan  , </v>
          </cell>
          <cell r="AE86" t="str">
            <v>m3</v>
          </cell>
          <cell r="AF86">
            <v>4.0000000000000001E-3</v>
          </cell>
          <cell r="AH86">
            <v>251.88920000000002</v>
          </cell>
          <cell r="AI86">
            <v>13.993844444444445</v>
          </cell>
          <cell r="AJ86">
            <v>1320000</v>
          </cell>
          <cell r="AK86">
            <v>5280</v>
          </cell>
          <cell r="AL86">
            <v>332493744</v>
          </cell>
          <cell r="AM86">
            <v>7001</v>
          </cell>
          <cell r="AN86" t="str">
            <v>Pekerja</v>
          </cell>
          <cell r="AO86" t="str">
            <v>Org/hari</v>
          </cell>
          <cell r="AP86">
            <v>4</v>
          </cell>
          <cell r="AQ86">
            <v>420</v>
          </cell>
          <cell r="AS86">
            <v>9.4999999999999998E-3</v>
          </cell>
          <cell r="AT86">
            <v>49500.000000000007</v>
          </cell>
          <cell r="AU86">
            <v>470.25</v>
          </cell>
          <cell r="AV86">
            <v>29612724</v>
          </cell>
          <cell r="BJ86">
            <v>15.037585714285713</v>
          </cell>
          <cell r="BK86">
            <v>4187.66</v>
          </cell>
          <cell r="BL86">
            <v>1.32</v>
          </cell>
          <cell r="BN86" t="str">
            <v>Water Pass / Theodolit</v>
          </cell>
          <cell r="BO86">
            <v>0.16</v>
          </cell>
          <cell r="BP86">
            <v>0</v>
          </cell>
          <cell r="BQ86">
            <v>0</v>
          </cell>
          <cell r="BR86">
            <v>0</v>
          </cell>
          <cell r="BS86">
            <v>0</v>
          </cell>
          <cell r="BT86">
            <v>0</v>
          </cell>
          <cell r="BU86">
            <v>0</v>
          </cell>
          <cell r="BV86">
            <v>0</v>
          </cell>
          <cell r="BW86">
            <v>0</v>
          </cell>
          <cell r="BX86">
            <v>0</v>
          </cell>
          <cell r="BY86">
            <v>0</v>
          </cell>
          <cell r="BZ86">
            <v>0</v>
          </cell>
          <cell r="CA86">
            <v>0</v>
          </cell>
          <cell r="CB86">
            <v>0</v>
          </cell>
          <cell r="CR86">
            <v>0</v>
          </cell>
          <cell r="CT86" t="str">
            <v xml:space="preserve">Kayu    Papan  , </v>
          </cell>
          <cell r="CU86">
            <v>251.88920000000002</v>
          </cell>
          <cell r="CV86">
            <v>0</v>
          </cell>
          <cell r="CW86" t="e">
            <v>#DIV/0!</v>
          </cell>
          <cell r="CX86" t="e">
            <v>#DIV/0!</v>
          </cell>
          <cell r="CY86" t="e">
            <v>#DIV/0!</v>
          </cell>
          <cell r="CZ86" t="e">
            <v>#DIV/0!</v>
          </cell>
          <cell r="DA86" t="e">
            <v>#DIV/0!</v>
          </cell>
          <cell r="DB86" t="e">
            <v>#DIV/0!</v>
          </cell>
          <cell r="DC86" t="e">
            <v>#DIV/0!</v>
          </cell>
          <cell r="DD86" t="e">
            <v>#DIV/0!</v>
          </cell>
          <cell r="DE86" t="e">
            <v>#DIV/0!</v>
          </cell>
          <cell r="DF86" t="e">
            <v>#DIV/0!</v>
          </cell>
          <cell r="DG86" t="e">
            <v>#DIV/0!</v>
          </cell>
          <cell r="DH86" t="e">
            <v>#DIV/0!</v>
          </cell>
          <cell r="DI86" t="e">
            <v>#DIV/0!</v>
          </cell>
          <cell r="DJ86" t="e">
            <v>#DIV/0!</v>
          </cell>
          <cell r="DL86" t="str">
            <v>Pekerja</v>
          </cell>
          <cell r="DM86">
            <v>1.32</v>
          </cell>
          <cell r="DN86">
            <v>0</v>
          </cell>
          <cell r="DO86">
            <v>0</v>
          </cell>
          <cell r="DP86">
            <v>0</v>
          </cell>
          <cell r="DQ86">
            <v>0</v>
          </cell>
          <cell r="DR86">
            <v>0</v>
          </cell>
          <cell r="DS86">
            <v>0</v>
          </cell>
          <cell r="DT86">
            <v>0</v>
          </cell>
          <cell r="DU86">
            <v>0</v>
          </cell>
          <cell r="DV86">
            <v>0</v>
          </cell>
          <cell r="DW86">
            <v>0</v>
          </cell>
          <cell r="DX86">
            <v>0</v>
          </cell>
          <cell r="DY86">
            <v>0</v>
          </cell>
          <cell r="DZ86">
            <v>0</v>
          </cell>
          <cell r="EA86">
            <v>0</v>
          </cell>
          <cell r="EB86">
            <v>0</v>
          </cell>
        </row>
        <row r="87">
          <cell r="A87">
            <v>7002</v>
          </cell>
          <cell r="J87">
            <v>1</v>
          </cell>
          <cell r="K87">
            <v>0</v>
          </cell>
          <cell r="P87">
            <v>3150</v>
          </cell>
          <cell r="R87">
            <v>0</v>
          </cell>
          <cell r="S87">
            <v>0</v>
          </cell>
          <cell r="T87">
            <v>0</v>
          </cell>
          <cell r="U87">
            <v>0</v>
          </cell>
          <cell r="V87">
            <v>0</v>
          </cell>
          <cell r="W87">
            <v>0</v>
          </cell>
          <cell r="X87">
            <v>0</v>
          </cell>
          <cell r="Y87">
            <v>0</v>
          </cell>
          <cell r="Z87">
            <v>0</v>
          </cell>
          <cell r="AA87">
            <v>0</v>
          </cell>
          <cell r="AB87">
            <v>0</v>
          </cell>
          <cell r="AC87">
            <v>7002</v>
          </cell>
          <cell r="AD87" t="str">
            <v xml:space="preserve">Kayu Kaso </v>
          </cell>
          <cell r="AE87" t="str">
            <v>m3</v>
          </cell>
          <cell r="AF87">
            <v>7.0000000000000007E-2</v>
          </cell>
          <cell r="AH87">
            <v>4408.0610000000006</v>
          </cell>
          <cell r="AI87">
            <v>244.89227777777782</v>
          </cell>
          <cell r="AJ87">
            <v>1375000</v>
          </cell>
          <cell r="AK87">
            <v>96250</v>
          </cell>
          <cell r="AL87">
            <v>6061083875</v>
          </cell>
          <cell r="AM87">
            <v>7002</v>
          </cell>
          <cell r="AN87" t="str">
            <v xml:space="preserve">Tukang </v>
          </cell>
          <cell r="AO87" t="str">
            <v>Org/hari</v>
          </cell>
          <cell r="AQ87">
            <v>420</v>
          </cell>
          <cell r="AS87">
            <v>0</v>
          </cell>
          <cell r="AT87">
            <v>66000</v>
          </cell>
          <cell r="AU87">
            <v>0</v>
          </cell>
          <cell r="AV87">
            <v>0</v>
          </cell>
          <cell r="BJ87">
            <v>0</v>
          </cell>
          <cell r="BK87">
            <v>0</v>
          </cell>
          <cell r="BL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R87">
            <v>0</v>
          </cell>
          <cell r="CT87" t="str">
            <v xml:space="preserve">Kayu Kaso </v>
          </cell>
          <cell r="CU87">
            <v>4408.0610000000006</v>
          </cell>
          <cell r="CV87">
            <v>0</v>
          </cell>
          <cell r="CW87" t="e">
            <v>#DIV/0!</v>
          </cell>
          <cell r="CX87" t="e">
            <v>#DIV/0!</v>
          </cell>
          <cell r="CY87" t="e">
            <v>#DIV/0!</v>
          </cell>
          <cell r="CZ87" t="e">
            <v>#DIV/0!</v>
          </cell>
          <cell r="DA87" t="e">
            <v>#DIV/0!</v>
          </cell>
          <cell r="DB87" t="e">
            <v>#DIV/0!</v>
          </cell>
          <cell r="DC87" t="e">
            <v>#DIV/0!</v>
          </cell>
          <cell r="DD87" t="e">
            <v>#DIV/0!</v>
          </cell>
          <cell r="DE87" t="e">
            <v>#DIV/0!</v>
          </cell>
          <cell r="DF87" t="e">
            <v>#DIV/0!</v>
          </cell>
          <cell r="DG87" t="e">
            <v>#DIV/0!</v>
          </cell>
          <cell r="DH87" t="e">
            <v>#DIV/0!</v>
          </cell>
          <cell r="DI87" t="e">
            <v>#DIV/0!</v>
          </cell>
          <cell r="DJ87" t="e">
            <v>#DIV/0!</v>
          </cell>
          <cell r="DL87" t="str">
            <v xml:space="preserve">Tukang </v>
          </cell>
          <cell r="DM87">
            <v>0</v>
          </cell>
          <cell r="DN87">
            <v>0</v>
          </cell>
          <cell r="DO87">
            <v>0</v>
          </cell>
          <cell r="DP87">
            <v>0</v>
          </cell>
          <cell r="DQ87">
            <v>0</v>
          </cell>
          <cell r="DR87">
            <v>0</v>
          </cell>
          <cell r="DS87">
            <v>0</v>
          </cell>
          <cell r="DT87">
            <v>0</v>
          </cell>
          <cell r="DU87">
            <v>0</v>
          </cell>
          <cell r="DV87">
            <v>0</v>
          </cell>
          <cell r="DW87">
            <v>0</v>
          </cell>
          <cell r="DX87">
            <v>0</v>
          </cell>
          <cell r="DY87">
            <v>0</v>
          </cell>
          <cell r="DZ87">
            <v>0</v>
          </cell>
          <cell r="EA87">
            <v>0</v>
          </cell>
          <cell r="EB87">
            <v>0</v>
          </cell>
        </row>
        <row r="88">
          <cell r="A88">
            <v>7003</v>
          </cell>
          <cell r="J88">
            <v>1</v>
          </cell>
          <cell r="K88">
            <v>0</v>
          </cell>
          <cell r="P88">
            <v>3150</v>
          </cell>
          <cell r="R88">
            <v>0</v>
          </cell>
          <cell r="S88">
            <v>0</v>
          </cell>
          <cell r="T88">
            <v>0</v>
          </cell>
          <cell r="U88">
            <v>0</v>
          </cell>
          <cell r="V88">
            <v>0</v>
          </cell>
          <cell r="W88">
            <v>0</v>
          </cell>
          <cell r="X88">
            <v>0</v>
          </cell>
          <cell r="Y88">
            <v>0</v>
          </cell>
          <cell r="Z88">
            <v>0</v>
          </cell>
          <cell r="AA88">
            <v>0</v>
          </cell>
          <cell r="AB88">
            <v>0</v>
          </cell>
          <cell r="AC88">
            <v>7003</v>
          </cell>
          <cell r="AD88" t="str">
            <v xml:space="preserve">Paku </v>
          </cell>
          <cell r="AE88" t="str">
            <v>kg</v>
          </cell>
          <cell r="AF88">
            <v>0.1</v>
          </cell>
          <cell r="AH88">
            <v>6297.2300000000005</v>
          </cell>
          <cell r="AI88">
            <v>349.84611111111116</v>
          </cell>
          <cell r="AJ88">
            <v>13750.000000000002</v>
          </cell>
          <cell r="AK88">
            <v>1375</v>
          </cell>
          <cell r="AL88">
            <v>86586912</v>
          </cell>
          <cell r="AM88">
            <v>7003</v>
          </cell>
          <cell r="AN88" t="str">
            <v>Kepala Tukang</v>
          </cell>
          <cell r="AO88" t="str">
            <v>Org/hari</v>
          </cell>
          <cell r="AQ88">
            <v>420</v>
          </cell>
          <cell r="AS88">
            <v>0</v>
          </cell>
          <cell r="AT88">
            <v>71500</v>
          </cell>
          <cell r="AU88">
            <v>0</v>
          </cell>
          <cell r="AV88">
            <v>0</v>
          </cell>
          <cell r="BJ88">
            <v>0</v>
          </cell>
          <cell r="BK88">
            <v>0</v>
          </cell>
          <cell r="BL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R88">
            <v>0</v>
          </cell>
          <cell r="CT88" t="str">
            <v xml:space="preserve">Paku </v>
          </cell>
          <cell r="CU88">
            <v>6297.2300000000005</v>
          </cell>
          <cell r="CV88">
            <v>0</v>
          </cell>
          <cell r="CW88" t="e">
            <v>#DIV/0!</v>
          </cell>
          <cell r="CX88" t="e">
            <v>#DIV/0!</v>
          </cell>
          <cell r="CY88" t="e">
            <v>#DIV/0!</v>
          </cell>
          <cell r="CZ88" t="e">
            <v>#DIV/0!</v>
          </cell>
          <cell r="DA88" t="e">
            <v>#DIV/0!</v>
          </cell>
          <cell r="DB88" t="e">
            <v>#DIV/0!</v>
          </cell>
          <cell r="DC88" t="e">
            <v>#DIV/0!</v>
          </cell>
          <cell r="DD88" t="e">
            <v>#DIV/0!</v>
          </cell>
          <cell r="DE88" t="e">
            <v>#DIV/0!</v>
          </cell>
          <cell r="DF88" t="e">
            <v>#DIV/0!</v>
          </cell>
          <cell r="DG88" t="e">
            <v>#DIV/0!</v>
          </cell>
          <cell r="DH88" t="e">
            <v>#DIV/0!</v>
          </cell>
          <cell r="DI88" t="e">
            <v>#DIV/0!</v>
          </cell>
          <cell r="DJ88" t="e">
            <v>#DIV/0!</v>
          </cell>
          <cell r="DL88" t="str">
            <v>Kepala Tukang</v>
          </cell>
          <cell r="DM88">
            <v>0</v>
          </cell>
          <cell r="DN88">
            <v>0</v>
          </cell>
          <cell r="DO88">
            <v>0</v>
          </cell>
          <cell r="DP88">
            <v>0</v>
          </cell>
          <cell r="DQ88">
            <v>0</v>
          </cell>
          <cell r="DR88">
            <v>0</v>
          </cell>
          <cell r="DS88">
            <v>0</v>
          </cell>
          <cell r="DT88">
            <v>0</v>
          </cell>
          <cell r="DU88">
            <v>0</v>
          </cell>
          <cell r="DV88">
            <v>0</v>
          </cell>
          <cell r="DW88">
            <v>0</v>
          </cell>
          <cell r="DX88">
            <v>0</v>
          </cell>
          <cell r="DY88">
            <v>0</v>
          </cell>
          <cell r="DZ88">
            <v>0</v>
          </cell>
          <cell r="EA88">
            <v>0</v>
          </cell>
          <cell r="EB88">
            <v>0</v>
          </cell>
        </row>
        <row r="89">
          <cell r="A89">
            <v>7004</v>
          </cell>
          <cell r="J89">
            <v>1</v>
          </cell>
          <cell r="K89">
            <v>0</v>
          </cell>
          <cell r="P89">
            <v>3150</v>
          </cell>
          <cell r="R89">
            <v>0</v>
          </cell>
          <cell r="S89">
            <v>0</v>
          </cell>
          <cell r="T89">
            <v>0</v>
          </cell>
          <cell r="U89">
            <v>0</v>
          </cell>
          <cell r="V89">
            <v>0</v>
          </cell>
          <cell r="W89">
            <v>0</v>
          </cell>
          <cell r="X89">
            <v>0</v>
          </cell>
          <cell r="Y89">
            <v>0</v>
          </cell>
          <cell r="Z89">
            <v>0</v>
          </cell>
          <cell r="AA89">
            <v>0</v>
          </cell>
          <cell r="AB89">
            <v>0</v>
          </cell>
          <cell r="AC89">
            <v>7004</v>
          </cell>
          <cell r="AE89">
            <v>0</v>
          </cell>
          <cell r="AH89">
            <v>0</v>
          </cell>
          <cell r="AI89">
            <v>0</v>
          </cell>
          <cell r="AJ89">
            <v>0</v>
          </cell>
          <cell r="AK89">
            <v>0</v>
          </cell>
          <cell r="AL89">
            <v>0</v>
          </cell>
          <cell r="AM89">
            <v>7004</v>
          </cell>
          <cell r="AN89" t="str">
            <v>Mandor</v>
          </cell>
          <cell r="AO89" t="str">
            <v>Org/hari</v>
          </cell>
          <cell r="AQ89">
            <v>420</v>
          </cell>
          <cell r="AS89">
            <v>0</v>
          </cell>
          <cell r="AT89">
            <v>82500</v>
          </cell>
          <cell r="AU89">
            <v>0</v>
          </cell>
          <cell r="AV89">
            <v>0</v>
          </cell>
          <cell r="BJ89">
            <v>0</v>
          </cell>
          <cell r="BK89">
            <v>0</v>
          </cell>
          <cell r="BL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R89">
            <v>0</v>
          </cell>
          <cell r="CT89">
            <v>0</v>
          </cell>
          <cell r="CU89">
            <v>0</v>
          </cell>
          <cell r="CV89">
            <v>0</v>
          </cell>
          <cell r="CW89" t="e">
            <v>#DIV/0!</v>
          </cell>
          <cell r="CX89" t="e">
            <v>#DIV/0!</v>
          </cell>
          <cell r="CY89" t="e">
            <v>#DIV/0!</v>
          </cell>
          <cell r="CZ89" t="e">
            <v>#DIV/0!</v>
          </cell>
          <cell r="DA89" t="e">
            <v>#DIV/0!</v>
          </cell>
          <cell r="DB89" t="e">
            <v>#DIV/0!</v>
          </cell>
          <cell r="DC89" t="e">
            <v>#DIV/0!</v>
          </cell>
          <cell r="DD89" t="e">
            <v>#DIV/0!</v>
          </cell>
          <cell r="DE89" t="e">
            <v>#DIV/0!</v>
          </cell>
          <cell r="DF89" t="e">
            <v>#DIV/0!</v>
          </cell>
          <cell r="DG89" t="e">
            <v>#DIV/0!</v>
          </cell>
          <cell r="DH89" t="e">
            <v>#DIV/0!</v>
          </cell>
          <cell r="DI89" t="e">
            <v>#DIV/0!</v>
          </cell>
          <cell r="DJ89" t="e">
            <v>#DIV/0!</v>
          </cell>
          <cell r="DL89" t="str">
            <v>Mandor</v>
          </cell>
          <cell r="DM89">
            <v>0</v>
          </cell>
          <cell r="DN89">
            <v>0</v>
          </cell>
          <cell r="DO89">
            <v>0</v>
          </cell>
          <cell r="DP89">
            <v>0</v>
          </cell>
          <cell r="DQ89">
            <v>0</v>
          </cell>
          <cell r="DR89">
            <v>0</v>
          </cell>
          <cell r="DS89">
            <v>0</v>
          </cell>
          <cell r="DT89">
            <v>0</v>
          </cell>
          <cell r="DU89">
            <v>0</v>
          </cell>
          <cell r="DV89">
            <v>0</v>
          </cell>
          <cell r="DW89">
            <v>0</v>
          </cell>
          <cell r="DX89">
            <v>0</v>
          </cell>
          <cell r="DY89">
            <v>0</v>
          </cell>
          <cell r="DZ89">
            <v>0</v>
          </cell>
          <cell r="EA89">
            <v>0</v>
          </cell>
          <cell r="EB89">
            <v>0</v>
          </cell>
        </row>
        <row r="90">
          <cell r="A90">
            <v>7005</v>
          </cell>
          <cell r="J90">
            <v>1</v>
          </cell>
          <cell r="K90">
            <v>0</v>
          </cell>
          <cell r="P90">
            <v>3150</v>
          </cell>
          <cell r="R90">
            <v>0</v>
          </cell>
          <cell r="S90">
            <v>0</v>
          </cell>
          <cell r="T90">
            <v>0</v>
          </cell>
          <cell r="U90">
            <v>0</v>
          </cell>
          <cell r="V90">
            <v>0</v>
          </cell>
          <cell r="W90">
            <v>0</v>
          </cell>
          <cell r="X90">
            <v>0</v>
          </cell>
          <cell r="Y90">
            <v>0</v>
          </cell>
          <cell r="Z90">
            <v>0</v>
          </cell>
          <cell r="AA90">
            <v>0</v>
          </cell>
          <cell r="AB90">
            <v>0</v>
          </cell>
          <cell r="AC90">
            <v>7005</v>
          </cell>
          <cell r="AE90">
            <v>0</v>
          </cell>
          <cell r="AH90">
            <v>0</v>
          </cell>
          <cell r="AI90">
            <v>0</v>
          </cell>
          <cell r="AJ90">
            <v>0</v>
          </cell>
          <cell r="AK90">
            <v>0</v>
          </cell>
          <cell r="AL90">
            <v>0</v>
          </cell>
          <cell r="AM90">
            <v>7005</v>
          </cell>
          <cell r="AO90">
            <v>0</v>
          </cell>
          <cell r="AQ90">
            <v>420</v>
          </cell>
          <cell r="AS90">
            <v>0</v>
          </cell>
          <cell r="AT90">
            <v>0</v>
          </cell>
          <cell r="AU90">
            <v>0</v>
          </cell>
          <cell r="AV90">
            <v>0</v>
          </cell>
          <cell r="BJ90">
            <v>0</v>
          </cell>
          <cell r="BK90">
            <v>0</v>
          </cell>
          <cell r="BL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R90">
            <v>0</v>
          </cell>
          <cell r="CT90">
            <v>0</v>
          </cell>
          <cell r="CU90">
            <v>0</v>
          </cell>
          <cell r="CV90">
            <v>0</v>
          </cell>
          <cell r="CW90" t="e">
            <v>#DIV/0!</v>
          </cell>
          <cell r="CX90" t="e">
            <v>#DIV/0!</v>
          </cell>
          <cell r="CY90" t="e">
            <v>#DIV/0!</v>
          </cell>
          <cell r="CZ90" t="e">
            <v>#DIV/0!</v>
          </cell>
          <cell r="DA90" t="e">
            <v>#DIV/0!</v>
          </cell>
          <cell r="DB90" t="e">
            <v>#DIV/0!</v>
          </cell>
          <cell r="DC90" t="e">
            <v>#DIV/0!</v>
          </cell>
          <cell r="DD90" t="e">
            <v>#DIV/0!</v>
          </cell>
          <cell r="DE90" t="e">
            <v>#DIV/0!</v>
          </cell>
          <cell r="DF90" t="e">
            <v>#DIV/0!</v>
          </cell>
          <cell r="DG90" t="e">
            <v>#DIV/0!</v>
          </cell>
          <cell r="DH90" t="e">
            <v>#DIV/0!</v>
          </cell>
          <cell r="DI90" t="e">
            <v>#DIV/0!</v>
          </cell>
          <cell r="DJ90" t="e">
            <v>#DIV/0!</v>
          </cell>
          <cell r="DL90">
            <v>0</v>
          </cell>
          <cell r="DM90">
            <v>0</v>
          </cell>
          <cell r="DN90">
            <v>0</v>
          </cell>
          <cell r="DO90">
            <v>0</v>
          </cell>
          <cell r="DP90">
            <v>0</v>
          </cell>
          <cell r="DQ90">
            <v>0</v>
          </cell>
          <cell r="DR90">
            <v>0</v>
          </cell>
          <cell r="DS90">
            <v>0</v>
          </cell>
          <cell r="DT90">
            <v>0</v>
          </cell>
          <cell r="DU90">
            <v>0</v>
          </cell>
          <cell r="DV90">
            <v>0</v>
          </cell>
          <cell r="DW90">
            <v>0</v>
          </cell>
          <cell r="DX90">
            <v>0</v>
          </cell>
          <cell r="DY90">
            <v>0</v>
          </cell>
          <cell r="DZ90">
            <v>0</v>
          </cell>
          <cell r="EA90">
            <v>0</v>
          </cell>
          <cell r="EB90">
            <v>0</v>
          </cell>
        </row>
        <row r="91">
          <cell r="A91">
            <v>7006</v>
          </cell>
          <cell r="J91">
            <v>1</v>
          </cell>
          <cell r="K91">
            <v>0</v>
          </cell>
          <cell r="P91">
            <v>3150</v>
          </cell>
          <cell r="R91">
            <v>0</v>
          </cell>
          <cell r="S91">
            <v>0</v>
          </cell>
          <cell r="T91">
            <v>0</v>
          </cell>
          <cell r="U91">
            <v>0</v>
          </cell>
          <cell r="V91">
            <v>0</v>
          </cell>
          <cell r="W91">
            <v>0</v>
          </cell>
          <cell r="X91">
            <v>0</v>
          </cell>
          <cell r="Y91">
            <v>0</v>
          </cell>
          <cell r="Z91">
            <v>0</v>
          </cell>
          <cell r="AA91">
            <v>0</v>
          </cell>
          <cell r="AB91">
            <v>0</v>
          </cell>
          <cell r="AC91">
            <v>7006</v>
          </cell>
          <cell r="AE91">
            <v>0</v>
          </cell>
          <cell r="AH91">
            <v>0</v>
          </cell>
          <cell r="AI91">
            <v>0</v>
          </cell>
          <cell r="AJ91">
            <v>0</v>
          </cell>
          <cell r="AK91">
            <v>0</v>
          </cell>
          <cell r="AL91">
            <v>0</v>
          </cell>
          <cell r="AM91">
            <v>7006</v>
          </cell>
          <cell r="AO91">
            <v>0</v>
          </cell>
          <cell r="AQ91">
            <v>420</v>
          </cell>
          <cell r="AS91">
            <v>0</v>
          </cell>
          <cell r="AT91">
            <v>0</v>
          </cell>
          <cell r="AU91">
            <v>0</v>
          </cell>
          <cell r="AV91">
            <v>0</v>
          </cell>
          <cell r="BJ91">
            <v>0</v>
          </cell>
          <cell r="BK91">
            <v>0</v>
          </cell>
          <cell r="BL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R91">
            <v>0</v>
          </cell>
          <cell r="CT91">
            <v>0</v>
          </cell>
          <cell r="CU91">
            <v>0</v>
          </cell>
          <cell r="CV91">
            <v>0</v>
          </cell>
          <cell r="CW91" t="e">
            <v>#DIV/0!</v>
          </cell>
          <cell r="CX91" t="e">
            <v>#DIV/0!</v>
          </cell>
          <cell r="CY91" t="e">
            <v>#DIV/0!</v>
          </cell>
          <cell r="CZ91" t="e">
            <v>#DIV/0!</v>
          </cell>
          <cell r="DA91" t="e">
            <v>#DIV/0!</v>
          </cell>
          <cell r="DB91" t="e">
            <v>#DIV/0!</v>
          </cell>
          <cell r="DC91" t="e">
            <v>#DIV/0!</v>
          </cell>
          <cell r="DD91" t="e">
            <v>#DIV/0!</v>
          </cell>
          <cell r="DE91" t="e">
            <v>#DIV/0!</v>
          </cell>
          <cell r="DF91" t="e">
            <v>#DIV/0!</v>
          </cell>
          <cell r="DG91" t="e">
            <v>#DIV/0!</v>
          </cell>
          <cell r="DH91" t="e">
            <v>#DIV/0!</v>
          </cell>
          <cell r="DI91" t="e">
            <v>#DIV/0!</v>
          </cell>
          <cell r="DJ91" t="e">
            <v>#DIV/0!</v>
          </cell>
          <cell r="DL91">
            <v>0</v>
          </cell>
          <cell r="DM91">
            <v>0</v>
          </cell>
          <cell r="DN91">
            <v>0</v>
          </cell>
          <cell r="DO91">
            <v>0</v>
          </cell>
          <cell r="DP91">
            <v>0</v>
          </cell>
          <cell r="DQ91">
            <v>0</v>
          </cell>
          <cell r="DR91">
            <v>0</v>
          </cell>
          <cell r="DS91">
            <v>0</v>
          </cell>
          <cell r="DT91">
            <v>0</v>
          </cell>
          <cell r="DU91">
            <v>0</v>
          </cell>
          <cell r="DV91">
            <v>0</v>
          </cell>
          <cell r="DW91">
            <v>0</v>
          </cell>
          <cell r="DX91">
            <v>0</v>
          </cell>
          <cell r="DY91">
            <v>0</v>
          </cell>
          <cell r="DZ91">
            <v>0</v>
          </cell>
          <cell r="EA91">
            <v>0</v>
          </cell>
          <cell r="EB91">
            <v>0</v>
          </cell>
        </row>
        <row r="92">
          <cell r="A92">
            <v>7007</v>
          </cell>
          <cell r="J92">
            <v>1</v>
          </cell>
          <cell r="K92">
            <v>0</v>
          </cell>
          <cell r="P92">
            <v>3150</v>
          </cell>
          <cell r="R92">
            <v>0</v>
          </cell>
          <cell r="S92">
            <v>0</v>
          </cell>
          <cell r="T92">
            <v>0</v>
          </cell>
          <cell r="U92">
            <v>0</v>
          </cell>
          <cell r="V92">
            <v>0</v>
          </cell>
          <cell r="W92">
            <v>0</v>
          </cell>
          <cell r="X92">
            <v>0</v>
          </cell>
          <cell r="Y92">
            <v>0</v>
          </cell>
          <cell r="Z92">
            <v>0</v>
          </cell>
          <cell r="AA92">
            <v>0</v>
          </cell>
          <cell r="AB92">
            <v>0</v>
          </cell>
          <cell r="AC92">
            <v>7007</v>
          </cell>
          <cell r="AH92">
            <v>0</v>
          </cell>
          <cell r="AI92">
            <v>0</v>
          </cell>
          <cell r="AJ92">
            <v>0</v>
          </cell>
          <cell r="AK92">
            <v>0</v>
          </cell>
          <cell r="AL92">
            <v>0</v>
          </cell>
          <cell r="AM92">
            <v>7007</v>
          </cell>
          <cell r="AO92">
            <v>0</v>
          </cell>
          <cell r="AQ92">
            <v>420</v>
          </cell>
          <cell r="AS92">
            <v>0</v>
          </cell>
          <cell r="AT92">
            <v>0</v>
          </cell>
          <cell r="AU92">
            <v>0</v>
          </cell>
          <cell r="AV92">
            <v>0</v>
          </cell>
          <cell r="BJ92">
            <v>0</v>
          </cell>
          <cell r="BK92">
            <v>0</v>
          </cell>
          <cell r="BL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R92">
            <v>0</v>
          </cell>
          <cell r="CT92">
            <v>0</v>
          </cell>
          <cell r="CU92">
            <v>0</v>
          </cell>
          <cell r="CV92">
            <v>0</v>
          </cell>
          <cell r="CW92" t="e">
            <v>#DIV/0!</v>
          </cell>
          <cell r="CX92" t="e">
            <v>#DIV/0!</v>
          </cell>
          <cell r="CY92" t="e">
            <v>#DIV/0!</v>
          </cell>
          <cell r="CZ92" t="e">
            <v>#DIV/0!</v>
          </cell>
          <cell r="DA92" t="e">
            <v>#DIV/0!</v>
          </cell>
          <cell r="DB92" t="e">
            <v>#DIV/0!</v>
          </cell>
          <cell r="DC92" t="e">
            <v>#DIV/0!</v>
          </cell>
          <cell r="DD92" t="e">
            <v>#DIV/0!</v>
          </cell>
          <cell r="DE92" t="e">
            <v>#DIV/0!</v>
          </cell>
          <cell r="DF92" t="e">
            <v>#DIV/0!</v>
          </cell>
          <cell r="DG92" t="e">
            <v>#DIV/0!</v>
          </cell>
          <cell r="DH92" t="e">
            <v>#DIV/0!</v>
          </cell>
          <cell r="DI92" t="e">
            <v>#DIV/0!</v>
          </cell>
          <cell r="DJ92" t="e">
            <v>#DIV/0!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row>
        <row r="93">
          <cell r="A93">
            <v>7008</v>
          </cell>
          <cell r="J93">
            <v>1</v>
          </cell>
          <cell r="K93">
            <v>0</v>
          </cell>
          <cell r="P93">
            <v>3150</v>
          </cell>
          <cell r="R93">
            <v>0</v>
          </cell>
          <cell r="S93">
            <v>0</v>
          </cell>
          <cell r="T93">
            <v>0</v>
          </cell>
          <cell r="U93">
            <v>0</v>
          </cell>
          <cell r="V93">
            <v>0</v>
          </cell>
          <cell r="W93">
            <v>0</v>
          </cell>
          <cell r="X93">
            <v>0</v>
          </cell>
          <cell r="Y93">
            <v>0</v>
          </cell>
          <cell r="Z93">
            <v>0</v>
          </cell>
          <cell r="AA93">
            <v>0</v>
          </cell>
          <cell r="AB93">
            <v>0</v>
          </cell>
          <cell r="AC93">
            <v>7008</v>
          </cell>
          <cell r="AE93">
            <v>0</v>
          </cell>
          <cell r="AH93">
            <v>0</v>
          </cell>
          <cell r="AI93">
            <v>0</v>
          </cell>
          <cell r="AJ93">
            <v>0</v>
          </cell>
          <cell r="AK93">
            <v>0</v>
          </cell>
          <cell r="AL93">
            <v>0</v>
          </cell>
          <cell r="AM93">
            <v>7008</v>
          </cell>
          <cell r="AO93">
            <v>0</v>
          </cell>
          <cell r="AQ93">
            <v>420</v>
          </cell>
          <cell r="AS93">
            <v>0</v>
          </cell>
          <cell r="AT93">
            <v>0</v>
          </cell>
          <cell r="AU93">
            <v>0</v>
          </cell>
          <cell r="AV93">
            <v>0</v>
          </cell>
          <cell r="BJ93">
            <v>0</v>
          </cell>
          <cell r="BK93">
            <v>0</v>
          </cell>
          <cell r="BL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R93">
            <v>0</v>
          </cell>
          <cell r="CT93">
            <v>0</v>
          </cell>
          <cell r="CU93">
            <v>0</v>
          </cell>
          <cell r="CV93">
            <v>0</v>
          </cell>
          <cell r="CW93" t="e">
            <v>#DIV/0!</v>
          </cell>
          <cell r="CX93" t="e">
            <v>#DIV/0!</v>
          </cell>
          <cell r="CY93" t="e">
            <v>#DIV/0!</v>
          </cell>
          <cell r="CZ93" t="e">
            <v>#DIV/0!</v>
          </cell>
          <cell r="DA93" t="e">
            <v>#DIV/0!</v>
          </cell>
          <cell r="DB93" t="e">
            <v>#DIV/0!</v>
          </cell>
          <cell r="DC93" t="e">
            <v>#DIV/0!</v>
          </cell>
          <cell r="DD93" t="e">
            <v>#DIV/0!</v>
          </cell>
          <cell r="DE93" t="e">
            <v>#DIV/0!</v>
          </cell>
          <cell r="DF93" t="e">
            <v>#DIV/0!</v>
          </cell>
          <cell r="DG93" t="e">
            <v>#DIV/0!</v>
          </cell>
          <cell r="DH93" t="e">
            <v>#DIV/0!</v>
          </cell>
          <cell r="DI93" t="e">
            <v>#DIV/0!</v>
          </cell>
          <cell r="DJ93" t="e">
            <v>#DIV/0!</v>
          </cell>
          <cell r="DL93">
            <v>0</v>
          </cell>
          <cell r="DM93">
            <v>0</v>
          </cell>
          <cell r="DN93">
            <v>0</v>
          </cell>
          <cell r="DO93">
            <v>0</v>
          </cell>
          <cell r="DP93">
            <v>0</v>
          </cell>
          <cell r="DQ93">
            <v>0</v>
          </cell>
          <cell r="DR93">
            <v>0</v>
          </cell>
          <cell r="DS93">
            <v>0</v>
          </cell>
          <cell r="DT93">
            <v>0</v>
          </cell>
          <cell r="DU93">
            <v>0</v>
          </cell>
          <cell r="DV93">
            <v>0</v>
          </cell>
          <cell r="DW93">
            <v>0</v>
          </cell>
          <cell r="DX93">
            <v>0</v>
          </cell>
          <cell r="DY93">
            <v>0</v>
          </cell>
          <cell r="DZ93">
            <v>0</v>
          </cell>
          <cell r="EA93">
            <v>0</v>
          </cell>
          <cell r="EB93">
            <v>0</v>
          </cell>
        </row>
        <row r="94">
          <cell r="A94">
            <v>7009</v>
          </cell>
          <cell r="J94">
            <v>1</v>
          </cell>
          <cell r="K94">
            <v>0</v>
          </cell>
          <cell r="P94">
            <v>3150</v>
          </cell>
          <cell r="R94">
            <v>0</v>
          </cell>
          <cell r="S94">
            <v>0</v>
          </cell>
          <cell r="T94">
            <v>0</v>
          </cell>
          <cell r="U94">
            <v>0</v>
          </cell>
          <cell r="V94">
            <v>0</v>
          </cell>
          <cell r="W94">
            <v>0</v>
          </cell>
          <cell r="X94">
            <v>0</v>
          </cell>
          <cell r="Y94">
            <v>0</v>
          </cell>
          <cell r="Z94">
            <v>0</v>
          </cell>
          <cell r="AA94">
            <v>0</v>
          </cell>
          <cell r="AB94">
            <v>0</v>
          </cell>
          <cell r="AC94">
            <v>7009</v>
          </cell>
          <cell r="AE94">
            <v>0</v>
          </cell>
          <cell r="AH94">
            <v>0</v>
          </cell>
          <cell r="AI94">
            <v>0</v>
          </cell>
          <cell r="AJ94">
            <v>0</v>
          </cell>
          <cell r="AK94">
            <v>0</v>
          </cell>
          <cell r="AL94">
            <v>0</v>
          </cell>
          <cell r="AM94">
            <v>7009</v>
          </cell>
          <cell r="AO94">
            <v>0</v>
          </cell>
          <cell r="AQ94">
            <v>420</v>
          </cell>
          <cell r="AS94">
            <v>0</v>
          </cell>
          <cell r="AT94">
            <v>0</v>
          </cell>
          <cell r="AU94">
            <v>0</v>
          </cell>
          <cell r="AV94">
            <v>0</v>
          </cell>
          <cell r="BJ94">
            <v>0</v>
          </cell>
          <cell r="BK94">
            <v>0</v>
          </cell>
          <cell r="BL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R94">
            <v>0</v>
          </cell>
          <cell r="CT94">
            <v>0</v>
          </cell>
          <cell r="CU94">
            <v>0</v>
          </cell>
          <cell r="CV94">
            <v>0</v>
          </cell>
          <cell r="CW94" t="e">
            <v>#DIV/0!</v>
          </cell>
          <cell r="CX94" t="e">
            <v>#DIV/0!</v>
          </cell>
          <cell r="CY94" t="e">
            <v>#DIV/0!</v>
          </cell>
          <cell r="CZ94" t="e">
            <v>#DIV/0!</v>
          </cell>
          <cell r="DA94" t="e">
            <v>#DIV/0!</v>
          </cell>
          <cell r="DB94" t="e">
            <v>#DIV/0!</v>
          </cell>
          <cell r="DC94" t="e">
            <v>#DIV/0!</v>
          </cell>
          <cell r="DD94" t="e">
            <v>#DIV/0!</v>
          </cell>
          <cell r="DE94" t="e">
            <v>#DIV/0!</v>
          </cell>
          <cell r="DF94" t="e">
            <v>#DIV/0!</v>
          </cell>
          <cell r="DG94" t="e">
            <v>#DIV/0!</v>
          </cell>
          <cell r="DH94" t="e">
            <v>#DIV/0!</v>
          </cell>
          <cell r="DI94" t="e">
            <v>#DIV/0!</v>
          </cell>
          <cell r="DJ94" t="e">
            <v>#DIV/0!</v>
          </cell>
          <cell r="DL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0</v>
          </cell>
        </row>
        <row r="95">
          <cell r="A95">
            <v>7010</v>
          </cell>
          <cell r="J95">
            <v>1</v>
          </cell>
          <cell r="K95">
            <v>0</v>
          </cell>
          <cell r="P95">
            <v>3150</v>
          </cell>
          <cell r="R95">
            <v>0</v>
          </cell>
          <cell r="S95">
            <v>0</v>
          </cell>
          <cell r="T95">
            <v>0</v>
          </cell>
          <cell r="U95">
            <v>0</v>
          </cell>
          <cell r="V95">
            <v>0</v>
          </cell>
          <cell r="W95">
            <v>0</v>
          </cell>
          <cell r="X95">
            <v>0</v>
          </cell>
          <cell r="Y95">
            <v>0</v>
          </cell>
          <cell r="Z95">
            <v>0</v>
          </cell>
          <cell r="AA95">
            <v>0</v>
          </cell>
          <cell r="AB95">
            <v>0</v>
          </cell>
          <cell r="AC95">
            <v>7010</v>
          </cell>
          <cell r="AE95">
            <v>0</v>
          </cell>
          <cell r="AH95">
            <v>0</v>
          </cell>
          <cell r="AI95">
            <v>0</v>
          </cell>
          <cell r="AJ95">
            <v>0</v>
          </cell>
          <cell r="AK95">
            <v>0</v>
          </cell>
          <cell r="AL95">
            <v>0</v>
          </cell>
          <cell r="AM95">
            <v>7010</v>
          </cell>
          <cell r="AO95">
            <v>0</v>
          </cell>
          <cell r="AQ95">
            <v>420</v>
          </cell>
          <cell r="AS95">
            <v>0</v>
          </cell>
          <cell r="AT95">
            <v>0</v>
          </cell>
          <cell r="AU95">
            <v>0</v>
          </cell>
          <cell r="AV95">
            <v>0</v>
          </cell>
          <cell r="BJ95">
            <v>0</v>
          </cell>
          <cell r="BK95">
            <v>0</v>
          </cell>
          <cell r="BL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R95">
            <v>0</v>
          </cell>
          <cell r="CT95">
            <v>0</v>
          </cell>
          <cell r="CU95">
            <v>0</v>
          </cell>
          <cell r="CV95">
            <v>0</v>
          </cell>
          <cell r="CW95" t="e">
            <v>#DIV/0!</v>
          </cell>
          <cell r="CX95" t="e">
            <v>#DIV/0!</v>
          </cell>
          <cell r="CY95" t="e">
            <v>#DIV/0!</v>
          </cell>
          <cell r="CZ95" t="e">
            <v>#DIV/0!</v>
          </cell>
          <cell r="DA95" t="e">
            <v>#DIV/0!</v>
          </cell>
          <cell r="DB95" t="e">
            <v>#DIV/0!</v>
          </cell>
          <cell r="DC95" t="e">
            <v>#DIV/0!</v>
          </cell>
          <cell r="DD95" t="e">
            <v>#DIV/0!</v>
          </cell>
          <cell r="DE95" t="e">
            <v>#DIV/0!</v>
          </cell>
          <cell r="DF95" t="e">
            <v>#DIV/0!</v>
          </cell>
          <cell r="DG95" t="e">
            <v>#DIV/0!</v>
          </cell>
          <cell r="DH95" t="e">
            <v>#DIV/0!</v>
          </cell>
          <cell r="DI95" t="e">
            <v>#DIV/0!</v>
          </cell>
          <cell r="DJ95" t="e">
            <v>#DIV/0!</v>
          </cell>
          <cell r="DL95">
            <v>0</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row>
        <row r="96">
          <cell r="A96">
            <v>7011</v>
          </cell>
          <cell r="J96">
            <v>1</v>
          </cell>
          <cell r="K96">
            <v>0</v>
          </cell>
          <cell r="P96">
            <v>3150</v>
          </cell>
          <cell r="R96">
            <v>0</v>
          </cell>
          <cell r="S96">
            <v>0</v>
          </cell>
          <cell r="T96">
            <v>0</v>
          </cell>
          <cell r="U96">
            <v>0</v>
          </cell>
          <cell r="V96">
            <v>0</v>
          </cell>
          <cell r="W96">
            <v>0</v>
          </cell>
          <cell r="X96">
            <v>0</v>
          </cell>
          <cell r="Y96">
            <v>0</v>
          </cell>
          <cell r="Z96">
            <v>0</v>
          </cell>
          <cell r="AA96">
            <v>0</v>
          </cell>
          <cell r="AB96">
            <v>0</v>
          </cell>
          <cell r="AC96">
            <v>7011</v>
          </cell>
          <cell r="AE96">
            <v>0</v>
          </cell>
          <cell r="AH96">
            <v>0</v>
          </cell>
          <cell r="AI96">
            <v>0</v>
          </cell>
          <cell r="AJ96">
            <v>0</v>
          </cell>
          <cell r="AK96">
            <v>0</v>
          </cell>
          <cell r="AL96">
            <v>0</v>
          </cell>
          <cell r="AM96">
            <v>7011</v>
          </cell>
          <cell r="AO96">
            <v>0</v>
          </cell>
          <cell r="AQ96">
            <v>420</v>
          </cell>
          <cell r="AS96">
            <v>0</v>
          </cell>
          <cell r="AT96">
            <v>0</v>
          </cell>
          <cell r="AU96">
            <v>0</v>
          </cell>
          <cell r="AV96">
            <v>0</v>
          </cell>
          <cell r="BJ96">
            <v>0</v>
          </cell>
          <cell r="BK96">
            <v>0</v>
          </cell>
          <cell r="BL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R96">
            <v>0</v>
          </cell>
          <cell r="CT96">
            <v>0</v>
          </cell>
          <cell r="CU96">
            <v>0</v>
          </cell>
          <cell r="CV96">
            <v>0</v>
          </cell>
          <cell r="CW96" t="e">
            <v>#DIV/0!</v>
          </cell>
          <cell r="CX96" t="e">
            <v>#DIV/0!</v>
          </cell>
          <cell r="CY96" t="e">
            <v>#DIV/0!</v>
          </cell>
          <cell r="CZ96" t="e">
            <v>#DIV/0!</v>
          </cell>
          <cell r="DA96" t="e">
            <v>#DIV/0!</v>
          </cell>
          <cell r="DB96" t="e">
            <v>#DIV/0!</v>
          </cell>
          <cell r="DC96" t="e">
            <v>#DIV/0!</v>
          </cell>
          <cell r="DD96" t="e">
            <v>#DIV/0!</v>
          </cell>
          <cell r="DE96" t="e">
            <v>#DIV/0!</v>
          </cell>
          <cell r="DF96" t="e">
            <v>#DIV/0!</v>
          </cell>
          <cell r="DG96" t="e">
            <v>#DIV/0!</v>
          </cell>
          <cell r="DH96" t="e">
            <v>#DIV/0!</v>
          </cell>
          <cell r="DI96" t="e">
            <v>#DIV/0!</v>
          </cell>
          <cell r="DJ96" t="e">
            <v>#DIV/0!</v>
          </cell>
          <cell r="DL96">
            <v>0</v>
          </cell>
          <cell r="DM96">
            <v>0</v>
          </cell>
          <cell r="DN96">
            <v>0</v>
          </cell>
          <cell r="DO96">
            <v>0</v>
          </cell>
          <cell r="DP96">
            <v>0</v>
          </cell>
          <cell r="DQ96">
            <v>0</v>
          </cell>
          <cell r="DR96">
            <v>0</v>
          </cell>
          <cell r="DS96">
            <v>0</v>
          </cell>
          <cell r="DT96">
            <v>0</v>
          </cell>
          <cell r="DU96">
            <v>0</v>
          </cell>
          <cell r="DV96">
            <v>0</v>
          </cell>
          <cell r="DW96">
            <v>0</v>
          </cell>
          <cell r="DX96">
            <v>0</v>
          </cell>
          <cell r="DY96">
            <v>0</v>
          </cell>
          <cell r="DZ96">
            <v>0</v>
          </cell>
          <cell r="EA96">
            <v>0</v>
          </cell>
          <cell r="EB96">
            <v>0</v>
          </cell>
        </row>
        <row r="97">
          <cell r="A97">
            <v>7012</v>
          </cell>
          <cell r="J97">
            <v>1</v>
          </cell>
          <cell r="K97">
            <v>0</v>
          </cell>
          <cell r="P97">
            <v>3150</v>
          </cell>
          <cell r="R97">
            <v>0</v>
          </cell>
          <cell r="S97">
            <v>0</v>
          </cell>
          <cell r="T97">
            <v>0</v>
          </cell>
          <cell r="U97">
            <v>0</v>
          </cell>
          <cell r="V97">
            <v>0</v>
          </cell>
          <cell r="W97">
            <v>0</v>
          </cell>
          <cell r="X97">
            <v>0</v>
          </cell>
          <cell r="Y97">
            <v>0</v>
          </cell>
          <cell r="Z97">
            <v>0</v>
          </cell>
          <cell r="AA97">
            <v>0</v>
          </cell>
          <cell r="AB97">
            <v>0</v>
          </cell>
          <cell r="AC97">
            <v>7012</v>
          </cell>
          <cell r="AE97">
            <v>0</v>
          </cell>
          <cell r="AH97">
            <v>0</v>
          </cell>
          <cell r="AI97">
            <v>0</v>
          </cell>
          <cell r="AJ97">
            <v>0</v>
          </cell>
          <cell r="AK97">
            <v>0</v>
          </cell>
          <cell r="AL97">
            <v>0</v>
          </cell>
          <cell r="AM97">
            <v>7012</v>
          </cell>
          <cell r="AO97">
            <v>0</v>
          </cell>
          <cell r="AQ97">
            <v>420</v>
          </cell>
          <cell r="AS97">
            <v>0</v>
          </cell>
          <cell r="AT97">
            <v>0</v>
          </cell>
          <cell r="AU97">
            <v>0</v>
          </cell>
          <cell r="AV97">
            <v>0</v>
          </cell>
          <cell r="BJ97">
            <v>0</v>
          </cell>
          <cell r="BK97">
            <v>0</v>
          </cell>
          <cell r="BL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R97">
            <v>0</v>
          </cell>
          <cell r="CT97">
            <v>0</v>
          </cell>
          <cell r="CU97">
            <v>0</v>
          </cell>
          <cell r="CV97">
            <v>0</v>
          </cell>
          <cell r="CW97" t="e">
            <v>#DIV/0!</v>
          </cell>
          <cell r="CX97" t="e">
            <v>#DIV/0!</v>
          </cell>
          <cell r="CY97" t="e">
            <v>#DIV/0!</v>
          </cell>
          <cell r="CZ97" t="e">
            <v>#DIV/0!</v>
          </cell>
          <cell r="DA97" t="e">
            <v>#DIV/0!</v>
          </cell>
          <cell r="DB97" t="e">
            <v>#DIV/0!</v>
          </cell>
          <cell r="DC97" t="e">
            <v>#DIV/0!</v>
          </cell>
          <cell r="DD97" t="e">
            <v>#DIV/0!</v>
          </cell>
          <cell r="DE97" t="e">
            <v>#DIV/0!</v>
          </cell>
          <cell r="DF97" t="e">
            <v>#DIV/0!</v>
          </cell>
          <cell r="DG97" t="e">
            <v>#DIV/0!</v>
          </cell>
          <cell r="DH97" t="e">
            <v>#DIV/0!</v>
          </cell>
          <cell r="DI97" t="e">
            <v>#DIV/0!</v>
          </cell>
          <cell r="DJ97" t="e">
            <v>#DIV/0!</v>
          </cell>
          <cell r="DL97">
            <v>0</v>
          </cell>
          <cell r="DM97">
            <v>0</v>
          </cell>
          <cell r="DN97">
            <v>0</v>
          </cell>
          <cell r="DO97">
            <v>0</v>
          </cell>
          <cell r="DP97">
            <v>0</v>
          </cell>
          <cell r="DQ97">
            <v>0</v>
          </cell>
          <cell r="DR97">
            <v>0</v>
          </cell>
          <cell r="DS97">
            <v>0</v>
          </cell>
          <cell r="DT97">
            <v>0</v>
          </cell>
          <cell r="DU97">
            <v>0</v>
          </cell>
          <cell r="DV97">
            <v>0</v>
          </cell>
          <cell r="DW97">
            <v>0</v>
          </cell>
          <cell r="DX97">
            <v>0</v>
          </cell>
          <cell r="DY97">
            <v>0</v>
          </cell>
          <cell r="DZ97">
            <v>0</v>
          </cell>
          <cell r="EA97">
            <v>0</v>
          </cell>
          <cell r="EB97">
            <v>0</v>
          </cell>
        </row>
        <row r="98">
          <cell r="A98">
            <v>8000</v>
          </cell>
          <cell r="B98">
            <v>8</v>
          </cell>
          <cell r="C98" t="str">
            <v>II - 1 - C</v>
          </cell>
          <cell r="D98" t="str">
            <v>Galian Tanah dengan alat berat</v>
          </cell>
          <cell r="E98" t="str">
            <v>m3</v>
          </cell>
          <cell r="F98">
            <v>3292948.12</v>
          </cell>
          <cell r="H98">
            <v>58.955999999999996</v>
          </cell>
          <cell r="I98" t="str">
            <v>m3/jam</v>
          </cell>
          <cell r="L98">
            <v>18</v>
          </cell>
          <cell r="M98">
            <v>25</v>
          </cell>
          <cell r="N98">
            <v>7</v>
          </cell>
          <cell r="O98">
            <v>1</v>
          </cell>
          <cell r="P98">
            <v>3150</v>
          </cell>
          <cell r="Q98">
            <v>3292948.12</v>
          </cell>
          <cell r="V98">
            <v>33604757246.5</v>
          </cell>
          <cell r="W98">
            <v>0</v>
          </cell>
          <cell r="X98">
            <v>10205.06</v>
          </cell>
          <cell r="Y98">
            <v>0</v>
          </cell>
          <cell r="Z98">
            <v>10205.06</v>
          </cell>
          <cell r="AA98">
            <v>10167.02</v>
          </cell>
          <cell r="AB98">
            <v>33479469393</v>
          </cell>
          <cell r="AC98">
            <v>8000</v>
          </cell>
          <cell r="AG98">
            <v>3292948.12</v>
          </cell>
          <cell r="AK98">
            <v>10581.460000000001</v>
          </cell>
          <cell r="AL98">
            <v>34844198813</v>
          </cell>
          <cell r="AM98">
            <v>8000</v>
          </cell>
          <cell r="AQ98">
            <v>412.69199999999995</v>
          </cell>
          <cell r="AR98">
            <v>3292948.12</v>
          </cell>
          <cell r="AU98">
            <v>435.6</v>
          </cell>
          <cell r="AV98">
            <v>1434408200</v>
          </cell>
          <cell r="BB98">
            <v>21184</v>
          </cell>
          <cell r="BC98">
            <v>69757812974</v>
          </cell>
          <cell r="BD98">
            <v>69758076406</v>
          </cell>
          <cell r="BF98">
            <v>10167.02</v>
          </cell>
          <cell r="BG98">
            <v>10581.460000000001</v>
          </cell>
          <cell r="BH98">
            <v>435.6</v>
          </cell>
          <cell r="BI98">
            <v>21184.080000000002</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row>
        <row r="99">
          <cell r="A99">
            <v>8001</v>
          </cell>
          <cell r="G99" t="str">
            <v>Buldozer, 110 HP</v>
          </cell>
          <cell r="H99">
            <v>112.81923072000002</v>
          </cell>
          <cell r="I99" t="str">
            <v>m3/jam</v>
          </cell>
          <cell r="J99">
            <v>1</v>
          </cell>
          <cell r="K99">
            <v>8.8000000000000005E-3</v>
          </cell>
          <cell r="P99">
            <v>3150</v>
          </cell>
          <cell r="R99">
            <v>29187.82</v>
          </cell>
          <cell r="S99">
            <v>9.26</v>
          </cell>
          <cell r="T99">
            <v>242000.00000000003</v>
          </cell>
          <cell r="V99">
            <v>7063452440.000001</v>
          </cell>
          <cell r="W99">
            <v>0</v>
          </cell>
          <cell r="X99">
            <v>2145.02</v>
          </cell>
          <cell r="Y99">
            <v>0</v>
          </cell>
          <cell r="Z99">
            <v>2145.02</v>
          </cell>
          <cell r="AA99">
            <v>2129.6</v>
          </cell>
          <cell r="AB99">
            <v>7012662316</v>
          </cell>
          <cell r="AC99">
            <v>8001</v>
          </cell>
          <cell r="AD99" t="str">
            <v>Solar</v>
          </cell>
          <cell r="AE99" t="str">
            <v>Ltr</v>
          </cell>
          <cell r="AF99">
            <v>0.17727474183578618</v>
          </cell>
          <cell r="AH99">
            <v>583756.52785163745</v>
          </cell>
          <cell r="AI99">
            <v>32430.918213979858</v>
          </cell>
          <cell r="AJ99">
            <v>8899</v>
          </cell>
          <cell r="AK99">
            <v>1577.56</v>
          </cell>
          <cell r="AL99">
            <v>5194823236</v>
          </cell>
          <cell r="AM99">
            <v>8001</v>
          </cell>
          <cell r="AN99" t="str">
            <v>Mandor</v>
          </cell>
          <cell r="AO99" t="str">
            <v>Org/hari</v>
          </cell>
          <cell r="AP99">
            <v>1</v>
          </cell>
          <cell r="AQ99">
            <v>412.69199999999995</v>
          </cell>
          <cell r="AS99">
            <v>2.3999999999999998E-3</v>
          </cell>
          <cell r="AT99">
            <v>82500</v>
          </cell>
          <cell r="AU99">
            <v>198</v>
          </cell>
          <cell r="AV99">
            <v>652003727</v>
          </cell>
          <cell r="BJ99">
            <v>59.523800000000001</v>
          </cell>
          <cell r="BK99">
            <v>55321.53</v>
          </cell>
          <cell r="BL99">
            <v>17.559999999999999</v>
          </cell>
          <cell r="BN99" t="str">
            <v>Buldozer, 110 HP</v>
          </cell>
          <cell r="BO99">
            <v>9.26</v>
          </cell>
          <cell r="BP99">
            <v>0</v>
          </cell>
          <cell r="BQ99">
            <v>0</v>
          </cell>
          <cell r="BR99">
            <v>0</v>
          </cell>
          <cell r="BS99">
            <v>0</v>
          </cell>
          <cell r="BT99">
            <v>0</v>
          </cell>
          <cell r="BU99">
            <v>0</v>
          </cell>
          <cell r="BV99">
            <v>0</v>
          </cell>
          <cell r="BW99">
            <v>0</v>
          </cell>
          <cell r="BX99">
            <v>0</v>
          </cell>
          <cell r="BY99">
            <v>0</v>
          </cell>
          <cell r="BZ99">
            <v>0</v>
          </cell>
          <cell r="CA99">
            <v>0</v>
          </cell>
          <cell r="CB99">
            <v>0</v>
          </cell>
          <cell r="CR99">
            <v>0</v>
          </cell>
          <cell r="CT99" t="str">
            <v>Solar</v>
          </cell>
          <cell r="CU99">
            <v>583756.52785163745</v>
          </cell>
          <cell r="CV99">
            <v>0</v>
          </cell>
          <cell r="CW99" t="e">
            <v>#DIV/0!</v>
          </cell>
          <cell r="CX99" t="e">
            <v>#DIV/0!</v>
          </cell>
          <cell r="CY99" t="e">
            <v>#DIV/0!</v>
          </cell>
          <cell r="CZ99" t="e">
            <v>#DIV/0!</v>
          </cell>
          <cell r="DA99" t="e">
            <v>#DIV/0!</v>
          </cell>
          <cell r="DB99" t="e">
            <v>#DIV/0!</v>
          </cell>
          <cell r="DC99" t="e">
            <v>#DIV/0!</v>
          </cell>
          <cell r="DD99" t="e">
            <v>#DIV/0!</v>
          </cell>
          <cell r="DE99" t="e">
            <v>#DIV/0!</v>
          </cell>
          <cell r="DF99" t="e">
            <v>#DIV/0!</v>
          </cell>
          <cell r="DG99" t="e">
            <v>#DIV/0!</v>
          </cell>
          <cell r="DH99" t="e">
            <v>#DIV/0!</v>
          </cell>
          <cell r="DI99" t="e">
            <v>#DIV/0!</v>
          </cell>
          <cell r="DJ99" t="e">
            <v>#DIV/0!</v>
          </cell>
          <cell r="DL99" t="str">
            <v>Mandor</v>
          </cell>
          <cell r="DM99">
            <v>17.559999999999999</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row>
        <row r="100">
          <cell r="A100">
            <v>8002</v>
          </cell>
          <cell r="G100" t="str">
            <v>Dump Truck</v>
          </cell>
          <cell r="H100">
            <v>29.787065136630069</v>
          </cell>
          <cell r="I100" t="str">
            <v>m3/jam</v>
          </cell>
          <cell r="J100">
            <v>1</v>
          </cell>
          <cell r="K100">
            <v>3.3500000000000002E-2</v>
          </cell>
          <cell r="P100">
            <v>3150</v>
          </cell>
          <cell r="R100">
            <v>110549.59</v>
          </cell>
          <cell r="S100">
            <v>35.090000000000003</v>
          </cell>
          <cell r="T100">
            <v>133100</v>
          </cell>
          <cell r="V100">
            <v>14714150429</v>
          </cell>
          <cell r="W100">
            <v>0</v>
          </cell>
          <cell r="X100">
            <v>4468.38</v>
          </cell>
          <cell r="Y100">
            <v>0</v>
          </cell>
          <cell r="Z100">
            <v>4468.38</v>
          </cell>
          <cell r="AA100">
            <v>4458.8500000000004</v>
          </cell>
          <cell r="AB100">
            <v>14682761724</v>
          </cell>
          <cell r="AC100">
            <v>8002</v>
          </cell>
          <cell r="AD100" t="str">
            <v>Solar</v>
          </cell>
          <cell r="AE100" t="str">
            <v>Ltr</v>
          </cell>
          <cell r="AF100">
            <v>0.40285942723652995</v>
          </cell>
          <cell r="AH100">
            <v>1326595.1935428081</v>
          </cell>
          <cell r="AI100">
            <v>73699.732974600454</v>
          </cell>
          <cell r="AJ100">
            <v>8899</v>
          </cell>
          <cell r="AK100">
            <v>3585.04</v>
          </cell>
          <cell r="AL100">
            <v>11805350728</v>
          </cell>
          <cell r="AM100">
            <v>8002</v>
          </cell>
          <cell r="AN100" t="str">
            <v>Pekerja</v>
          </cell>
          <cell r="AO100" t="str">
            <v>Org/hari</v>
          </cell>
          <cell r="AP100">
            <v>2</v>
          </cell>
          <cell r="AQ100">
            <v>412.69199999999995</v>
          </cell>
          <cell r="AS100">
            <v>4.7999999999999996E-3</v>
          </cell>
          <cell r="AT100">
            <v>49500.000000000007</v>
          </cell>
          <cell r="AU100">
            <v>237.6</v>
          </cell>
          <cell r="AV100">
            <v>782404473</v>
          </cell>
          <cell r="BJ100">
            <v>29.761900000000001</v>
          </cell>
          <cell r="BK100">
            <v>110643.07</v>
          </cell>
          <cell r="BL100">
            <v>35.119999999999997</v>
          </cell>
          <cell r="BN100" t="str">
            <v>Dump Truck</v>
          </cell>
          <cell r="BO100">
            <v>35.090000000000003</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R100">
            <v>0</v>
          </cell>
          <cell r="CT100" t="str">
            <v>Solar</v>
          </cell>
          <cell r="CU100">
            <v>1326595.1935428081</v>
          </cell>
          <cell r="CV100">
            <v>0</v>
          </cell>
          <cell r="CW100" t="e">
            <v>#DIV/0!</v>
          </cell>
          <cell r="CX100" t="e">
            <v>#DIV/0!</v>
          </cell>
          <cell r="CY100" t="e">
            <v>#DIV/0!</v>
          </cell>
          <cell r="CZ100" t="e">
            <v>#DIV/0!</v>
          </cell>
          <cell r="DA100" t="e">
            <v>#DIV/0!</v>
          </cell>
          <cell r="DB100" t="e">
            <v>#DIV/0!</v>
          </cell>
          <cell r="DC100" t="e">
            <v>#DIV/0!</v>
          </cell>
          <cell r="DD100" t="e">
            <v>#DIV/0!</v>
          </cell>
          <cell r="DE100" t="e">
            <v>#DIV/0!</v>
          </cell>
          <cell r="DF100" t="e">
            <v>#DIV/0!</v>
          </cell>
          <cell r="DG100" t="e">
            <v>#DIV/0!</v>
          </cell>
          <cell r="DH100" t="e">
            <v>#DIV/0!</v>
          </cell>
          <cell r="DI100" t="e">
            <v>#DIV/0!</v>
          </cell>
          <cell r="DJ100" t="e">
            <v>#DIV/0!</v>
          </cell>
          <cell r="DL100" t="str">
            <v>Pekerja</v>
          </cell>
          <cell r="DM100">
            <v>35.119999999999997</v>
          </cell>
          <cell r="DN100">
            <v>0</v>
          </cell>
          <cell r="DO100">
            <v>0</v>
          </cell>
          <cell r="DP100">
            <v>0</v>
          </cell>
          <cell r="DQ100">
            <v>0</v>
          </cell>
          <cell r="DR100">
            <v>0</v>
          </cell>
          <cell r="DS100">
            <v>0</v>
          </cell>
          <cell r="DT100">
            <v>0</v>
          </cell>
          <cell r="DU100">
            <v>0</v>
          </cell>
          <cell r="DV100">
            <v>0</v>
          </cell>
          <cell r="DW100">
            <v>0</v>
          </cell>
          <cell r="DX100">
            <v>0</v>
          </cell>
          <cell r="DY100">
            <v>0</v>
          </cell>
          <cell r="DZ100">
            <v>0</v>
          </cell>
          <cell r="EA100">
            <v>0</v>
          </cell>
          <cell r="EB100">
            <v>0</v>
          </cell>
        </row>
        <row r="101">
          <cell r="A101">
            <v>8003</v>
          </cell>
          <cell r="G101" t="str">
            <v>Excavator 1.2</v>
          </cell>
          <cell r="H101">
            <v>58.955999999999996</v>
          </cell>
          <cell r="I101" t="str">
            <v>m3/jam</v>
          </cell>
          <cell r="J101">
            <v>1</v>
          </cell>
          <cell r="K101">
            <v>1.6899999999999998E-2</v>
          </cell>
          <cell r="P101">
            <v>3150</v>
          </cell>
          <cell r="R101">
            <v>55854.33</v>
          </cell>
          <cell r="S101">
            <v>17.73</v>
          </cell>
          <cell r="T101">
            <v>211750.00000000003</v>
          </cell>
          <cell r="V101">
            <v>11827154377.500002</v>
          </cell>
          <cell r="W101">
            <v>0</v>
          </cell>
          <cell r="X101">
            <v>3591.66</v>
          </cell>
          <cell r="Y101">
            <v>0</v>
          </cell>
          <cell r="Z101">
            <v>3591.66</v>
          </cell>
          <cell r="AA101">
            <v>3578.57</v>
          </cell>
          <cell r="AB101">
            <v>11784045353</v>
          </cell>
          <cell r="AC101">
            <v>8003</v>
          </cell>
          <cell r="AD101" t="str">
            <v>Solar</v>
          </cell>
          <cell r="AE101" t="str">
            <v>Ltr</v>
          </cell>
          <cell r="AF101">
            <v>0.33923604043693606</v>
          </cell>
          <cell r="AH101">
            <v>1117086.6815930526</v>
          </cell>
          <cell r="AI101">
            <v>62060.371199614034</v>
          </cell>
          <cell r="AJ101">
            <v>8899</v>
          </cell>
          <cell r="AK101">
            <v>3018.86</v>
          </cell>
          <cell r="AL101">
            <v>9940949361</v>
          </cell>
          <cell r="AM101">
            <v>8003</v>
          </cell>
          <cell r="AO101">
            <v>0</v>
          </cell>
          <cell r="AQ101">
            <v>412.69199999999995</v>
          </cell>
          <cell r="AS101">
            <v>0</v>
          </cell>
          <cell r="AT101">
            <v>0</v>
          </cell>
          <cell r="AU101">
            <v>0</v>
          </cell>
          <cell r="AV101">
            <v>0</v>
          </cell>
          <cell r="BJ101">
            <v>0</v>
          </cell>
          <cell r="BK101">
            <v>0</v>
          </cell>
          <cell r="BL101">
            <v>0</v>
          </cell>
          <cell r="BN101" t="str">
            <v>Excavator 1.2</v>
          </cell>
          <cell r="BO101">
            <v>17.73</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R101">
            <v>0</v>
          </cell>
          <cell r="CT101" t="str">
            <v>Solar</v>
          </cell>
          <cell r="CU101">
            <v>1117086.6815930526</v>
          </cell>
          <cell r="CV101">
            <v>0</v>
          </cell>
          <cell r="CW101" t="e">
            <v>#DIV/0!</v>
          </cell>
          <cell r="CX101" t="e">
            <v>#DIV/0!</v>
          </cell>
          <cell r="CY101" t="e">
            <v>#DIV/0!</v>
          </cell>
          <cell r="CZ101" t="e">
            <v>#DIV/0!</v>
          </cell>
          <cell r="DA101" t="e">
            <v>#DIV/0!</v>
          </cell>
          <cell r="DB101" t="e">
            <v>#DIV/0!</v>
          </cell>
          <cell r="DC101" t="e">
            <v>#DIV/0!</v>
          </cell>
          <cell r="DD101" t="e">
            <v>#DIV/0!</v>
          </cell>
          <cell r="DE101" t="e">
            <v>#DIV/0!</v>
          </cell>
          <cell r="DF101" t="e">
            <v>#DIV/0!</v>
          </cell>
          <cell r="DG101" t="e">
            <v>#DIV/0!</v>
          </cell>
          <cell r="DH101" t="e">
            <v>#DIV/0!</v>
          </cell>
          <cell r="DI101" t="e">
            <v>#DIV/0!</v>
          </cell>
          <cell r="DJ101" t="e">
            <v>#DIV/0!</v>
          </cell>
          <cell r="DL101">
            <v>0</v>
          </cell>
          <cell r="DM101">
            <v>0</v>
          </cell>
          <cell r="DN101">
            <v>0</v>
          </cell>
          <cell r="DO101">
            <v>0</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row>
        <row r="102">
          <cell r="A102">
            <v>8004</v>
          </cell>
          <cell r="J102">
            <v>1</v>
          </cell>
          <cell r="K102">
            <v>0</v>
          </cell>
          <cell r="P102">
            <v>3150</v>
          </cell>
          <cell r="R102">
            <v>0</v>
          </cell>
          <cell r="S102">
            <v>0</v>
          </cell>
          <cell r="T102">
            <v>0</v>
          </cell>
          <cell r="U102">
            <v>0</v>
          </cell>
          <cell r="V102">
            <v>0</v>
          </cell>
          <cell r="W102">
            <v>0</v>
          </cell>
          <cell r="X102">
            <v>0</v>
          </cell>
          <cell r="Y102">
            <v>0</v>
          </cell>
          <cell r="Z102">
            <v>0</v>
          </cell>
          <cell r="AA102">
            <v>0</v>
          </cell>
          <cell r="AB102">
            <v>0</v>
          </cell>
          <cell r="AC102">
            <v>8004</v>
          </cell>
          <cell r="AD102" t="str">
            <v>Disposal</v>
          </cell>
          <cell r="AE102" t="str">
            <v>m3</v>
          </cell>
          <cell r="AF102">
            <v>1</v>
          </cell>
          <cell r="AH102">
            <v>3292948.12</v>
          </cell>
          <cell r="AI102">
            <v>182941.56222222222</v>
          </cell>
          <cell r="AJ102">
            <v>2400</v>
          </cell>
          <cell r="AK102">
            <v>2400</v>
          </cell>
          <cell r="AL102">
            <v>7903075488</v>
          </cell>
          <cell r="AM102">
            <v>8004</v>
          </cell>
          <cell r="AO102">
            <v>0</v>
          </cell>
          <cell r="AQ102">
            <v>412.69199999999995</v>
          </cell>
          <cell r="AS102">
            <v>0</v>
          </cell>
          <cell r="AT102">
            <v>0</v>
          </cell>
          <cell r="AU102">
            <v>0</v>
          </cell>
          <cell r="AV102">
            <v>0</v>
          </cell>
          <cell r="BJ102">
            <v>0</v>
          </cell>
          <cell r="BK102">
            <v>0</v>
          </cell>
          <cell r="BL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R102">
            <v>0</v>
          </cell>
          <cell r="CT102" t="str">
            <v>Disposal</v>
          </cell>
          <cell r="CU102">
            <v>3292948.12</v>
          </cell>
          <cell r="CV102">
            <v>0</v>
          </cell>
          <cell r="CW102" t="e">
            <v>#DIV/0!</v>
          </cell>
          <cell r="CX102" t="e">
            <v>#DIV/0!</v>
          </cell>
          <cell r="CY102" t="e">
            <v>#DIV/0!</v>
          </cell>
          <cell r="CZ102" t="e">
            <v>#DIV/0!</v>
          </cell>
          <cell r="DA102" t="e">
            <v>#DIV/0!</v>
          </cell>
          <cell r="DB102" t="e">
            <v>#DIV/0!</v>
          </cell>
          <cell r="DC102" t="e">
            <v>#DIV/0!</v>
          </cell>
          <cell r="DD102" t="e">
            <v>#DIV/0!</v>
          </cell>
          <cell r="DE102" t="e">
            <v>#DIV/0!</v>
          </cell>
          <cell r="DF102" t="e">
            <v>#DIV/0!</v>
          </cell>
          <cell r="DG102" t="e">
            <v>#DIV/0!</v>
          </cell>
          <cell r="DH102" t="e">
            <v>#DIV/0!</v>
          </cell>
          <cell r="DI102" t="e">
            <v>#DIV/0!</v>
          </cell>
          <cell r="DJ102" t="e">
            <v>#DIV/0!</v>
          </cell>
          <cell r="DL102">
            <v>0</v>
          </cell>
          <cell r="DM102">
            <v>0</v>
          </cell>
          <cell r="DN102">
            <v>0</v>
          </cell>
          <cell r="DO102">
            <v>0</v>
          </cell>
          <cell r="DP102">
            <v>0</v>
          </cell>
          <cell r="DQ102">
            <v>0</v>
          </cell>
          <cell r="DR102">
            <v>0</v>
          </cell>
          <cell r="DS102">
            <v>0</v>
          </cell>
          <cell r="DT102">
            <v>0</v>
          </cell>
          <cell r="DU102">
            <v>0</v>
          </cell>
          <cell r="DV102">
            <v>0</v>
          </cell>
          <cell r="DW102">
            <v>0</v>
          </cell>
          <cell r="DX102">
            <v>0</v>
          </cell>
          <cell r="DY102">
            <v>0</v>
          </cell>
          <cell r="DZ102">
            <v>0</v>
          </cell>
          <cell r="EA102">
            <v>0</v>
          </cell>
          <cell r="EB102">
            <v>0</v>
          </cell>
        </row>
        <row r="103">
          <cell r="A103">
            <v>8005</v>
          </cell>
          <cell r="J103">
            <v>1</v>
          </cell>
          <cell r="K103">
            <v>0</v>
          </cell>
          <cell r="P103">
            <v>3150</v>
          </cell>
          <cell r="R103">
            <v>0</v>
          </cell>
          <cell r="S103">
            <v>0</v>
          </cell>
          <cell r="T103">
            <v>0</v>
          </cell>
          <cell r="U103">
            <v>0</v>
          </cell>
          <cell r="V103">
            <v>0</v>
          </cell>
          <cell r="W103">
            <v>0</v>
          </cell>
          <cell r="X103">
            <v>0</v>
          </cell>
          <cell r="Y103">
            <v>0</v>
          </cell>
          <cell r="Z103">
            <v>0</v>
          </cell>
          <cell r="AA103">
            <v>0</v>
          </cell>
          <cell r="AB103">
            <v>0</v>
          </cell>
          <cell r="AC103">
            <v>8005</v>
          </cell>
          <cell r="AE103">
            <v>0</v>
          </cell>
          <cell r="AH103">
            <v>0</v>
          </cell>
          <cell r="AI103">
            <v>0</v>
          </cell>
          <cell r="AJ103">
            <v>0</v>
          </cell>
          <cell r="AK103">
            <v>0</v>
          </cell>
          <cell r="AL103">
            <v>0</v>
          </cell>
          <cell r="AM103">
            <v>8005</v>
          </cell>
          <cell r="AO103">
            <v>0</v>
          </cell>
          <cell r="AQ103">
            <v>412.69199999999995</v>
          </cell>
          <cell r="AS103">
            <v>0</v>
          </cell>
          <cell r="AT103">
            <v>0</v>
          </cell>
          <cell r="AU103">
            <v>0</v>
          </cell>
          <cell r="AV103">
            <v>0</v>
          </cell>
          <cell r="BJ103">
            <v>0</v>
          </cell>
          <cell r="BK103">
            <v>0</v>
          </cell>
          <cell r="BL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R103">
            <v>0</v>
          </cell>
          <cell r="CT103">
            <v>0</v>
          </cell>
          <cell r="CU103">
            <v>0</v>
          </cell>
          <cell r="CV103">
            <v>0</v>
          </cell>
          <cell r="CW103" t="e">
            <v>#DIV/0!</v>
          </cell>
          <cell r="CX103" t="e">
            <v>#DIV/0!</v>
          </cell>
          <cell r="CY103" t="e">
            <v>#DIV/0!</v>
          </cell>
          <cell r="CZ103" t="e">
            <v>#DIV/0!</v>
          </cell>
          <cell r="DA103" t="e">
            <v>#DIV/0!</v>
          </cell>
          <cell r="DB103" t="e">
            <v>#DIV/0!</v>
          </cell>
          <cell r="DC103" t="e">
            <v>#DIV/0!</v>
          </cell>
          <cell r="DD103" t="e">
            <v>#DIV/0!</v>
          </cell>
          <cell r="DE103" t="e">
            <v>#DIV/0!</v>
          </cell>
          <cell r="DF103" t="e">
            <v>#DIV/0!</v>
          </cell>
          <cell r="DG103" t="e">
            <v>#DIV/0!</v>
          </cell>
          <cell r="DH103" t="e">
            <v>#DIV/0!</v>
          </cell>
          <cell r="DI103" t="e">
            <v>#DIV/0!</v>
          </cell>
          <cell r="DJ103" t="e">
            <v>#DIV/0!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row>
        <row r="104">
          <cell r="A104">
            <v>8006</v>
          </cell>
          <cell r="J104">
            <v>1</v>
          </cell>
          <cell r="K104">
            <v>0</v>
          </cell>
          <cell r="P104">
            <v>3150</v>
          </cell>
          <cell r="R104">
            <v>0</v>
          </cell>
          <cell r="S104">
            <v>0</v>
          </cell>
          <cell r="T104">
            <v>0</v>
          </cell>
          <cell r="U104">
            <v>0</v>
          </cell>
          <cell r="V104">
            <v>0</v>
          </cell>
          <cell r="W104">
            <v>0</v>
          </cell>
          <cell r="X104">
            <v>0</v>
          </cell>
          <cell r="Y104">
            <v>0</v>
          </cell>
          <cell r="Z104">
            <v>0</v>
          </cell>
          <cell r="AA104">
            <v>0</v>
          </cell>
          <cell r="AB104">
            <v>0</v>
          </cell>
          <cell r="AC104">
            <v>8006</v>
          </cell>
          <cell r="AE104">
            <v>0</v>
          </cell>
          <cell r="AH104">
            <v>0</v>
          </cell>
          <cell r="AI104">
            <v>0</v>
          </cell>
          <cell r="AJ104">
            <v>0</v>
          </cell>
          <cell r="AK104">
            <v>0</v>
          </cell>
          <cell r="AL104">
            <v>0</v>
          </cell>
          <cell r="AM104">
            <v>8006</v>
          </cell>
          <cell r="AO104">
            <v>0</v>
          </cell>
          <cell r="AQ104">
            <v>412.69199999999995</v>
          </cell>
          <cell r="AS104">
            <v>0</v>
          </cell>
          <cell r="AT104">
            <v>0</v>
          </cell>
          <cell r="AU104">
            <v>0</v>
          </cell>
          <cell r="AV104">
            <v>0</v>
          </cell>
          <cell r="BJ104">
            <v>0</v>
          </cell>
          <cell r="BK104">
            <v>0</v>
          </cell>
          <cell r="BL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R104">
            <v>0</v>
          </cell>
          <cell r="CT104">
            <v>0</v>
          </cell>
          <cell r="CU104">
            <v>0</v>
          </cell>
          <cell r="CV104">
            <v>0</v>
          </cell>
          <cell r="CW104" t="e">
            <v>#DIV/0!</v>
          </cell>
          <cell r="CX104" t="e">
            <v>#DIV/0!</v>
          </cell>
          <cell r="CY104" t="e">
            <v>#DIV/0!</v>
          </cell>
          <cell r="CZ104" t="e">
            <v>#DIV/0!</v>
          </cell>
          <cell r="DA104" t="e">
            <v>#DIV/0!</v>
          </cell>
          <cell r="DB104" t="e">
            <v>#DIV/0!</v>
          </cell>
          <cell r="DC104" t="e">
            <v>#DIV/0!</v>
          </cell>
          <cell r="DD104" t="e">
            <v>#DIV/0!</v>
          </cell>
          <cell r="DE104" t="e">
            <v>#DIV/0!</v>
          </cell>
          <cell r="DF104" t="e">
            <v>#DIV/0!</v>
          </cell>
          <cell r="DG104" t="e">
            <v>#DIV/0!</v>
          </cell>
          <cell r="DH104" t="e">
            <v>#DIV/0!</v>
          </cell>
          <cell r="DI104" t="e">
            <v>#DIV/0!</v>
          </cell>
          <cell r="DJ104" t="e">
            <v>#DIV/0!</v>
          </cell>
          <cell r="DL104">
            <v>0</v>
          </cell>
          <cell r="DM104">
            <v>0</v>
          </cell>
          <cell r="DN104">
            <v>0</v>
          </cell>
          <cell r="DO104">
            <v>0</v>
          </cell>
          <cell r="DP104">
            <v>0</v>
          </cell>
          <cell r="DQ104">
            <v>0</v>
          </cell>
          <cell r="DR104">
            <v>0</v>
          </cell>
          <cell r="DS104">
            <v>0</v>
          </cell>
          <cell r="DT104">
            <v>0</v>
          </cell>
          <cell r="DU104">
            <v>0</v>
          </cell>
          <cell r="DV104">
            <v>0</v>
          </cell>
          <cell r="DW104">
            <v>0</v>
          </cell>
          <cell r="DX104">
            <v>0</v>
          </cell>
          <cell r="DY104">
            <v>0</v>
          </cell>
          <cell r="DZ104">
            <v>0</v>
          </cell>
          <cell r="EA104">
            <v>0</v>
          </cell>
          <cell r="EB104">
            <v>0</v>
          </cell>
        </row>
        <row r="105">
          <cell r="A105">
            <v>8007</v>
          </cell>
          <cell r="J105">
            <v>1</v>
          </cell>
          <cell r="K105">
            <v>0</v>
          </cell>
          <cell r="P105">
            <v>3150</v>
          </cell>
          <cell r="R105">
            <v>0</v>
          </cell>
          <cell r="S105">
            <v>0</v>
          </cell>
          <cell r="T105">
            <v>0</v>
          </cell>
          <cell r="U105">
            <v>0</v>
          </cell>
          <cell r="V105">
            <v>0</v>
          </cell>
          <cell r="W105">
            <v>0</v>
          </cell>
          <cell r="X105">
            <v>0</v>
          </cell>
          <cell r="Y105">
            <v>0</v>
          </cell>
          <cell r="Z105">
            <v>0</v>
          </cell>
          <cell r="AA105">
            <v>0</v>
          </cell>
          <cell r="AB105">
            <v>0</v>
          </cell>
          <cell r="AC105">
            <v>8007</v>
          </cell>
          <cell r="AE105">
            <v>0</v>
          </cell>
          <cell r="AH105">
            <v>0</v>
          </cell>
          <cell r="AI105">
            <v>0</v>
          </cell>
          <cell r="AJ105">
            <v>0</v>
          </cell>
          <cell r="AK105">
            <v>0</v>
          </cell>
          <cell r="AL105">
            <v>0</v>
          </cell>
          <cell r="AM105">
            <v>8007</v>
          </cell>
          <cell r="AO105">
            <v>0</v>
          </cell>
          <cell r="AQ105">
            <v>412.69199999999995</v>
          </cell>
          <cell r="AS105">
            <v>0</v>
          </cell>
          <cell r="AT105">
            <v>0</v>
          </cell>
          <cell r="AU105">
            <v>0</v>
          </cell>
          <cell r="AV105">
            <v>0</v>
          </cell>
          <cell r="BJ105">
            <v>0</v>
          </cell>
          <cell r="BK105">
            <v>0</v>
          </cell>
          <cell r="BL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R105">
            <v>0</v>
          </cell>
          <cell r="CT105">
            <v>0</v>
          </cell>
          <cell r="CU105">
            <v>0</v>
          </cell>
          <cell r="CV105">
            <v>0</v>
          </cell>
          <cell r="CW105" t="e">
            <v>#DIV/0!</v>
          </cell>
          <cell r="CX105" t="e">
            <v>#DIV/0!</v>
          </cell>
          <cell r="CY105" t="e">
            <v>#DIV/0!</v>
          </cell>
          <cell r="CZ105" t="e">
            <v>#DIV/0!</v>
          </cell>
          <cell r="DA105" t="e">
            <v>#DIV/0!</v>
          </cell>
          <cell r="DB105" t="e">
            <v>#DIV/0!</v>
          </cell>
          <cell r="DC105" t="e">
            <v>#DIV/0!</v>
          </cell>
          <cell r="DD105" t="e">
            <v>#DIV/0!</v>
          </cell>
          <cell r="DE105" t="e">
            <v>#DIV/0!</v>
          </cell>
          <cell r="DF105" t="e">
            <v>#DIV/0!</v>
          </cell>
          <cell r="DG105" t="e">
            <v>#DIV/0!</v>
          </cell>
          <cell r="DH105" t="e">
            <v>#DIV/0!</v>
          </cell>
          <cell r="DI105" t="e">
            <v>#DIV/0!</v>
          </cell>
          <cell r="DJ105" t="e">
            <v>#DIV/0!</v>
          </cell>
          <cell r="DL105">
            <v>0</v>
          </cell>
          <cell r="DM105">
            <v>0</v>
          </cell>
          <cell r="DN105">
            <v>0</v>
          </cell>
          <cell r="DO105">
            <v>0</v>
          </cell>
          <cell r="DP105">
            <v>0</v>
          </cell>
          <cell r="DQ105">
            <v>0</v>
          </cell>
          <cell r="DR105">
            <v>0</v>
          </cell>
          <cell r="DS105">
            <v>0</v>
          </cell>
          <cell r="DT105">
            <v>0</v>
          </cell>
          <cell r="DU105">
            <v>0</v>
          </cell>
          <cell r="DV105">
            <v>0</v>
          </cell>
          <cell r="DW105">
            <v>0</v>
          </cell>
          <cell r="DX105">
            <v>0</v>
          </cell>
          <cell r="DY105">
            <v>0</v>
          </cell>
          <cell r="DZ105">
            <v>0</v>
          </cell>
          <cell r="EA105">
            <v>0</v>
          </cell>
          <cell r="EB105">
            <v>0</v>
          </cell>
        </row>
        <row r="106">
          <cell r="A106">
            <v>8008</v>
          </cell>
          <cell r="J106">
            <v>1</v>
          </cell>
          <cell r="K106">
            <v>0</v>
          </cell>
          <cell r="P106">
            <v>3150</v>
          </cell>
          <cell r="R106">
            <v>0</v>
          </cell>
          <cell r="S106">
            <v>0</v>
          </cell>
          <cell r="T106">
            <v>0</v>
          </cell>
          <cell r="U106">
            <v>0</v>
          </cell>
          <cell r="V106">
            <v>0</v>
          </cell>
          <cell r="W106">
            <v>0</v>
          </cell>
          <cell r="X106">
            <v>0</v>
          </cell>
          <cell r="Y106">
            <v>0</v>
          </cell>
          <cell r="Z106">
            <v>0</v>
          </cell>
          <cell r="AA106">
            <v>0</v>
          </cell>
          <cell r="AB106">
            <v>0</v>
          </cell>
          <cell r="AC106">
            <v>8008</v>
          </cell>
          <cell r="AE106">
            <v>0</v>
          </cell>
          <cell r="AH106">
            <v>0</v>
          </cell>
          <cell r="AI106">
            <v>0</v>
          </cell>
          <cell r="AJ106">
            <v>0</v>
          </cell>
          <cell r="AK106">
            <v>0</v>
          </cell>
          <cell r="AL106">
            <v>0</v>
          </cell>
          <cell r="AM106">
            <v>8008</v>
          </cell>
          <cell r="AO106">
            <v>0</v>
          </cell>
          <cell r="AQ106">
            <v>412.69199999999995</v>
          </cell>
          <cell r="AS106">
            <v>0</v>
          </cell>
          <cell r="AT106">
            <v>0</v>
          </cell>
          <cell r="AU106">
            <v>0</v>
          </cell>
          <cell r="AV106">
            <v>0</v>
          </cell>
          <cell r="BJ106">
            <v>0</v>
          </cell>
          <cell r="BK106">
            <v>0</v>
          </cell>
          <cell r="BL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R106">
            <v>0</v>
          </cell>
          <cell r="CT106">
            <v>0</v>
          </cell>
          <cell r="CU106">
            <v>0</v>
          </cell>
          <cell r="CV106">
            <v>0</v>
          </cell>
          <cell r="CW106" t="e">
            <v>#DIV/0!</v>
          </cell>
          <cell r="CX106" t="e">
            <v>#DIV/0!</v>
          </cell>
          <cell r="CY106" t="e">
            <v>#DIV/0!</v>
          </cell>
          <cell r="CZ106" t="e">
            <v>#DIV/0!</v>
          </cell>
          <cell r="DA106" t="e">
            <v>#DIV/0!</v>
          </cell>
          <cell r="DB106" t="e">
            <v>#DIV/0!</v>
          </cell>
          <cell r="DC106" t="e">
            <v>#DIV/0!</v>
          </cell>
          <cell r="DD106" t="e">
            <v>#DIV/0!</v>
          </cell>
          <cell r="DE106" t="e">
            <v>#DIV/0!</v>
          </cell>
          <cell r="DF106" t="e">
            <v>#DIV/0!</v>
          </cell>
          <cell r="DG106" t="e">
            <v>#DIV/0!</v>
          </cell>
          <cell r="DH106" t="e">
            <v>#DIV/0!</v>
          </cell>
          <cell r="DI106" t="e">
            <v>#DIV/0!</v>
          </cell>
          <cell r="DJ106" t="e">
            <v>#DIV/0!</v>
          </cell>
          <cell r="DL106">
            <v>0</v>
          </cell>
          <cell r="DM106">
            <v>0</v>
          </cell>
          <cell r="DN106">
            <v>0</v>
          </cell>
          <cell r="DO106">
            <v>0</v>
          </cell>
          <cell r="DP106">
            <v>0</v>
          </cell>
          <cell r="DQ106">
            <v>0</v>
          </cell>
          <cell r="DR106">
            <v>0</v>
          </cell>
          <cell r="DS106">
            <v>0</v>
          </cell>
          <cell r="DT106">
            <v>0</v>
          </cell>
          <cell r="DU106">
            <v>0</v>
          </cell>
          <cell r="DV106">
            <v>0</v>
          </cell>
          <cell r="DW106">
            <v>0</v>
          </cell>
          <cell r="DX106">
            <v>0</v>
          </cell>
          <cell r="DY106">
            <v>0</v>
          </cell>
          <cell r="DZ106">
            <v>0</v>
          </cell>
          <cell r="EA106">
            <v>0</v>
          </cell>
          <cell r="EB106">
            <v>0</v>
          </cell>
        </row>
        <row r="107">
          <cell r="A107">
            <v>8009</v>
          </cell>
          <cell r="J107">
            <v>1</v>
          </cell>
          <cell r="K107">
            <v>0</v>
          </cell>
          <cell r="P107">
            <v>3150</v>
          </cell>
          <cell r="R107">
            <v>0</v>
          </cell>
          <cell r="S107">
            <v>0</v>
          </cell>
          <cell r="T107">
            <v>0</v>
          </cell>
          <cell r="U107">
            <v>0</v>
          </cell>
          <cell r="V107">
            <v>0</v>
          </cell>
          <cell r="W107">
            <v>0</v>
          </cell>
          <cell r="X107">
            <v>0</v>
          </cell>
          <cell r="Y107">
            <v>0</v>
          </cell>
          <cell r="Z107">
            <v>0</v>
          </cell>
          <cell r="AA107">
            <v>0</v>
          </cell>
          <cell r="AB107">
            <v>0</v>
          </cell>
          <cell r="AC107">
            <v>8009</v>
          </cell>
          <cell r="AE107">
            <v>0</v>
          </cell>
          <cell r="AH107">
            <v>0</v>
          </cell>
          <cell r="AI107">
            <v>0</v>
          </cell>
          <cell r="AJ107">
            <v>0</v>
          </cell>
          <cell r="AK107">
            <v>0</v>
          </cell>
          <cell r="AL107">
            <v>0</v>
          </cell>
          <cell r="AM107">
            <v>8009</v>
          </cell>
          <cell r="AO107">
            <v>0</v>
          </cell>
          <cell r="AQ107">
            <v>412.69199999999995</v>
          </cell>
          <cell r="AS107">
            <v>0</v>
          </cell>
          <cell r="AT107">
            <v>0</v>
          </cell>
          <cell r="AU107">
            <v>0</v>
          </cell>
          <cell r="AV107">
            <v>0</v>
          </cell>
          <cell r="BJ107">
            <v>0</v>
          </cell>
          <cell r="BK107">
            <v>0</v>
          </cell>
          <cell r="BL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R107">
            <v>0</v>
          </cell>
          <cell r="CT107">
            <v>0</v>
          </cell>
          <cell r="CU107">
            <v>0</v>
          </cell>
          <cell r="CV107">
            <v>0</v>
          </cell>
          <cell r="CW107" t="e">
            <v>#DIV/0!</v>
          </cell>
          <cell r="CX107" t="e">
            <v>#DIV/0!</v>
          </cell>
          <cell r="CY107" t="e">
            <v>#DIV/0!</v>
          </cell>
          <cell r="CZ107" t="e">
            <v>#DIV/0!</v>
          </cell>
          <cell r="DA107" t="e">
            <v>#DIV/0!</v>
          </cell>
          <cell r="DB107" t="e">
            <v>#DIV/0!</v>
          </cell>
          <cell r="DC107" t="e">
            <v>#DIV/0!</v>
          </cell>
          <cell r="DD107" t="e">
            <v>#DIV/0!</v>
          </cell>
          <cell r="DE107" t="e">
            <v>#DIV/0!</v>
          </cell>
          <cell r="DF107" t="e">
            <v>#DIV/0!</v>
          </cell>
          <cell r="DG107" t="e">
            <v>#DIV/0!</v>
          </cell>
          <cell r="DH107" t="e">
            <v>#DIV/0!</v>
          </cell>
          <cell r="DI107" t="e">
            <v>#DIV/0!</v>
          </cell>
          <cell r="DJ107" t="e">
            <v>#DIV/0!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row>
        <row r="108">
          <cell r="A108">
            <v>8010</v>
          </cell>
          <cell r="J108">
            <v>1</v>
          </cell>
          <cell r="K108">
            <v>0</v>
          </cell>
          <cell r="P108">
            <v>3150</v>
          </cell>
          <cell r="R108">
            <v>0</v>
          </cell>
          <cell r="S108">
            <v>0</v>
          </cell>
          <cell r="T108">
            <v>0</v>
          </cell>
          <cell r="U108">
            <v>0</v>
          </cell>
          <cell r="V108">
            <v>0</v>
          </cell>
          <cell r="W108">
            <v>0</v>
          </cell>
          <cell r="X108">
            <v>0</v>
          </cell>
          <cell r="Y108">
            <v>0</v>
          </cell>
          <cell r="Z108">
            <v>0</v>
          </cell>
          <cell r="AA108">
            <v>0</v>
          </cell>
          <cell r="AB108">
            <v>0</v>
          </cell>
          <cell r="AC108">
            <v>8010</v>
          </cell>
          <cell r="AE108">
            <v>0</v>
          </cell>
          <cell r="AH108">
            <v>0</v>
          </cell>
          <cell r="AI108">
            <v>0</v>
          </cell>
          <cell r="AJ108">
            <v>0</v>
          </cell>
          <cell r="AK108">
            <v>0</v>
          </cell>
          <cell r="AL108">
            <v>0</v>
          </cell>
          <cell r="AM108">
            <v>8010</v>
          </cell>
          <cell r="AO108">
            <v>0</v>
          </cell>
          <cell r="AQ108">
            <v>412.69199999999995</v>
          </cell>
          <cell r="AS108">
            <v>0</v>
          </cell>
          <cell r="AT108">
            <v>0</v>
          </cell>
          <cell r="AU108">
            <v>0</v>
          </cell>
          <cell r="AV108">
            <v>0</v>
          </cell>
          <cell r="BJ108">
            <v>0</v>
          </cell>
          <cell r="BK108">
            <v>0</v>
          </cell>
          <cell r="BL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R108">
            <v>0</v>
          </cell>
          <cell r="CT108">
            <v>0</v>
          </cell>
          <cell r="CU108">
            <v>0</v>
          </cell>
          <cell r="CV108">
            <v>0</v>
          </cell>
          <cell r="CW108" t="e">
            <v>#DIV/0!</v>
          </cell>
          <cell r="CX108" t="e">
            <v>#DIV/0!</v>
          </cell>
          <cell r="CY108" t="e">
            <v>#DIV/0!</v>
          </cell>
          <cell r="CZ108" t="e">
            <v>#DIV/0!</v>
          </cell>
          <cell r="DA108" t="e">
            <v>#DIV/0!</v>
          </cell>
          <cell r="DB108" t="e">
            <v>#DIV/0!</v>
          </cell>
          <cell r="DC108" t="e">
            <v>#DIV/0!</v>
          </cell>
          <cell r="DD108" t="e">
            <v>#DIV/0!</v>
          </cell>
          <cell r="DE108" t="e">
            <v>#DIV/0!</v>
          </cell>
          <cell r="DF108" t="e">
            <v>#DIV/0!</v>
          </cell>
          <cell r="DG108" t="e">
            <v>#DIV/0!</v>
          </cell>
          <cell r="DH108" t="e">
            <v>#DIV/0!</v>
          </cell>
          <cell r="DI108" t="e">
            <v>#DIV/0!</v>
          </cell>
          <cell r="DJ108" t="e">
            <v>#DIV/0!</v>
          </cell>
          <cell r="DL108">
            <v>0</v>
          </cell>
          <cell r="DM108">
            <v>0</v>
          </cell>
          <cell r="DN108">
            <v>0</v>
          </cell>
          <cell r="DO108">
            <v>0</v>
          </cell>
          <cell r="DP108">
            <v>0</v>
          </cell>
          <cell r="DQ108">
            <v>0</v>
          </cell>
          <cell r="DR108">
            <v>0</v>
          </cell>
          <cell r="DS108">
            <v>0</v>
          </cell>
          <cell r="DT108">
            <v>0</v>
          </cell>
          <cell r="DU108">
            <v>0</v>
          </cell>
          <cell r="DV108">
            <v>0</v>
          </cell>
          <cell r="DW108">
            <v>0</v>
          </cell>
          <cell r="DX108">
            <v>0</v>
          </cell>
          <cell r="DY108">
            <v>0</v>
          </cell>
          <cell r="DZ108">
            <v>0</v>
          </cell>
          <cell r="EA108">
            <v>0</v>
          </cell>
          <cell r="EB108">
            <v>0</v>
          </cell>
        </row>
        <row r="109">
          <cell r="A109">
            <v>8011</v>
          </cell>
          <cell r="J109">
            <v>1</v>
          </cell>
          <cell r="K109">
            <v>0</v>
          </cell>
          <cell r="P109">
            <v>3150</v>
          </cell>
          <cell r="R109">
            <v>0</v>
          </cell>
          <cell r="S109">
            <v>0</v>
          </cell>
          <cell r="T109">
            <v>0</v>
          </cell>
          <cell r="U109">
            <v>0</v>
          </cell>
          <cell r="V109">
            <v>0</v>
          </cell>
          <cell r="W109">
            <v>0</v>
          </cell>
          <cell r="X109">
            <v>0</v>
          </cell>
          <cell r="Y109">
            <v>0</v>
          </cell>
          <cell r="Z109">
            <v>0</v>
          </cell>
          <cell r="AA109">
            <v>0</v>
          </cell>
          <cell r="AB109">
            <v>0</v>
          </cell>
          <cell r="AC109">
            <v>8011</v>
          </cell>
          <cell r="AE109">
            <v>0</v>
          </cell>
          <cell r="AH109">
            <v>0</v>
          </cell>
          <cell r="AI109">
            <v>0</v>
          </cell>
          <cell r="AJ109">
            <v>0</v>
          </cell>
          <cell r="AK109">
            <v>0</v>
          </cell>
          <cell r="AL109">
            <v>0</v>
          </cell>
          <cell r="AM109">
            <v>8011</v>
          </cell>
          <cell r="AO109">
            <v>0</v>
          </cell>
          <cell r="AQ109">
            <v>412.69199999999995</v>
          </cell>
          <cell r="AS109">
            <v>0</v>
          </cell>
          <cell r="AT109">
            <v>0</v>
          </cell>
          <cell r="AU109">
            <v>0</v>
          </cell>
          <cell r="AV109">
            <v>0</v>
          </cell>
          <cell r="BJ109">
            <v>0</v>
          </cell>
          <cell r="BK109">
            <v>0</v>
          </cell>
          <cell r="BL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R109">
            <v>0</v>
          </cell>
          <cell r="CT109">
            <v>0</v>
          </cell>
          <cell r="CU109">
            <v>0</v>
          </cell>
          <cell r="CV109">
            <v>0</v>
          </cell>
          <cell r="CW109" t="e">
            <v>#DIV/0!</v>
          </cell>
          <cell r="CX109" t="e">
            <v>#DIV/0!</v>
          </cell>
          <cell r="CY109" t="e">
            <v>#DIV/0!</v>
          </cell>
          <cell r="CZ109" t="e">
            <v>#DIV/0!</v>
          </cell>
          <cell r="DA109" t="e">
            <v>#DIV/0!</v>
          </cell>
          <cell r="DB109" t="e">
            <v>#DIV/0!</v>
          </cell>
          <cell r="DC109" t="e">
            <v>#DIV/0!</v>
          </cell>
          <cell r="DD109" t="e">
            <v>#DIV/0!</v>
          </cell>
          <cell r="DE109" t="e">
            <v>#DIV/0!</v>
          </cell>
          <cell r="DF109" t="e">
            <v>#DIV/0!</v>
          </cell>
          <cell r="DG109" t="e">
            <v>#DIV/0!</v>
          </cell>
          <cell r="DH109" t="e">
            <v>#DIV/0!</v>
          </cell>
          <cell r="DI109" t="e">
            <v>#DIV/0!</v>
          </cell>
          <cell r="DJ109" t="e">
            <v>#DIV/0!</v>
          </cell>
          <cell r="DL109">
            <v>0</v>
          </cell>
          <cell r="DM109">
            <v>0</v>
          </cell>
          <cell r="DN109">
            <v>0</v>
          </cell>
          <cell r="DO109">
            <v>0</v>
          </cell>
          <cell r="DP109">
            <v>0</v>
          </cell>
          <cell r="DQ109">
            <v>0</v>
          </cell>
          <cell r="DR109">
            <v>0</v>
          </cell>
          <cell r="DS109">
            <v>0</v>
          </cell>
          <cell r="DT109">
            <v>0</v>
          </cell>
          <cell r="DU109">
            <v>0</v>
          </cell>
          <cell r="DV109">
            <v>0</v>
          </cell>
          <cell r="DW109">
            <v>0</v>
          </cell>
          <cell r="DX109">
            <v>0</v>
          </cell>
          <cell r="DY109">
            <v>0</v>
          </cell>
          <cell r="DZ109">
            <v>0</v>
          </cell>
          <cell r="EA109">
            <v>0</v>
          </cell>
          <cell r="EB109">
            <v>0</v>
          </cell>
        </row>
        <row r="110">
          <cell r="A110">
            <v>8012</v>
          </cell>
          <cell r="J110">
            <v>1</v>
          </cell>
          <cell r="K110">
            <v>0</v>
          </cell>
          <cell r="P110">
            <v>3150</v>
          </cell>
          <cell r="R110">
            <v>0</v>
          </cell>
          <cell r="S110">
            <v>0</v>
          </cell>
          <cell r="T110">
            <v>0</v>
          </cell>
          <cell r="U110">
            <v>0</v>
          </cell>
          <cell r="V110">
            <v>0</v>
          </cell>
          <cell r="W110">
            <v>0</v>
          </cell>
          <cell r="X110">
            <v>0</v>
          </cell>
          <cell r="Y110">
            <v>0</v>
          </cell>
          <cell r="Z110">
            <v>0</v>
          </cell>
          <cell r="AA110">
            <v>0</v>
          </cell>
          <cell r="AB110">
            <v>0</v>
          </cell>
          <cell r="AC110">
            <v>8012</v>
          </cell>
          <cell r="AE110">
            <v>0</v>
          </cell>
          <cell r="AH110">
            <v>0</v>
          </cell>
          <cell r="AI110">
            <v>0</v>
          </cell>
          <cell r="AJ110">
            <v>0</v>
          </cell>
          <cell r="AK110">
            <v>0</v>
          </cell>
          <cell r="AL110">
            <v>0</v>
          </cell>
          <cell r="AM110">
            <v>8012</v>
          </cell>
          <cell r="AO110">
            <v>0</v>
          </cell>
          <cell r="AQ110">
            <v>412.69199999999995</v>
          </cell>
          <cell r="AS110">
            <v>0</v>
          </cell>
          <cell r="AT110">
            <v>0</v>
          </cell>
          <cell r="AU110">
            <v>0</v>
          </cell>
          <cell r="AV110">
            <v>0</v>
          </cell>
          <cell r="BJ110">
            <v>0</v>
          </cell>
          <cell r="BK110">
            <v>0</v>
          </cell>
          <cell r="BL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R110">
            <v>0</v>
          </cell>
          <cell r="CT110">
            <v>0</v>
          </cell>
          <cell r="CU110">
            <v>0</v>
          </cell>
          <cell r="CV110">
            <v>0</v>
          </cell>
          <cell r="CW110" t="e">
            <v>#DIV/0!</v>
          </cell>
          <cell r="CX110" t="e">
            <v>#DIV/0!</v>
          </cell>
          <cell r="CY110" t="e">
            <v>#DIV/0!</v>
          </cell>
          <cell r="CZ110" t="e">
            <v>#DIV/0!</v>
          </cell>
          <cell r="DA110" t="e">
            <v>#DIV/0!</v>
          </cell>
          <cell r="DB110" t="e">
            <v>#DIV/0!</v>
          </cell>
          <cell r="DC110" t="e">
            <v>#DIV/0!</v>
          </cell>
          <cell r="DD110" t="e">
            <v>#DIV/0!</v>
          </cell>
          <cell r="DE110" t="e">
            <v>#DIV/0!</v>
          </cell>
          <cell r="DF110" t="e">
            <v>#DIV/0!</v>
          </cell>
          <cell r="DG110" t="e">
            <v>#DIV/0!</v>
          </cell>
          <cell r="DH110" t="e">
            <v>#DIV/0!</v>
          </cell>
          <cell r="DI110" t="e">
            <v>#DIV/0!</v>
          </cell>
          <cell r="DJ110" t="e">
            <v>#DIV/0!</v>
          </cell>
          <cell r="DL110">
            <v>0</v>
          </cell>
          <cell r="DM110">
            <v>0</v>
          </cell>
          <cell r="DN110">
            <v>0</v>
          </cell>
          <cell r="DO110">
            <v>0</v>
          </cell>
          <cell r="DP110">
            <v>0</v>
          </cell>
          <cell r="DQ110">
            <v>0</v>
          </cell>
          <cell r="DR110">
            <v>0</v>
          </cell>
          <cell r="DS110">
            <v>0</v>
          </cell>
          <cell r="DT110">
            <v>0</v>
          </cell>
          <cell r="DU110">
            <v>0</v>
          </cell>
          <cell r="DV110">
            <v>0</v>
          </cell>
          <cell r="DW110">
            <v>0</v>
          </cell>
          <cell r="DX110">
            <v>0</v>
          </cell>
          <cell r="DY110">
            <v>0</v>
          </cell>
          <cell r="DZ110">
            <v>0</v>
          </cell>
          <cell r="EA110">
            <v>0</v>
          </cell>
          <cell r="EB110">
            <v>0</v>
          </cell>
        </row>
        <row r="111">
          <cell r="A111">
            <v>9000</v>
          </cell>
          <cell r="B111">
            <v>9</v>
          </cell>
          <cell r="C111" t="str">
            <v>II - 1 - D</v>
          </cell>
          <cell r="D111" t="str">
            <v>Timbunan Tanah Hasil Galian Dipadatkan</v>
          </cell>
          <cell r="E111" t="str">
            <v>m3</v>
          </cell>
          <cell r="F111">
            <v>546348.81999999995</v>
          </cell>
          <cell r="H111">
            <v>106.66666666666667</v>
          </cell>
          <cell r="I111" t="str">
            <v>m3/jam</v>
          </cell>
          <cell r="L111">
            <v>18</v>
          </cell>
          <cell r="M111">
            <v>25</v>
          </cell>
          <cell r="N111">
            <v>7</v>
          </cell>
          <cell r="O111">
            <v>1</v>
          </cell>
          <cell r="P111">
            <v>3150</v>
          </cell>
          <cell r="Q111">
            <v>546348.81999999995</v>
          </cell>
          <cell r="V111">
            <v>2965381727</v>
          </cell>
          <cell r="W111">
            <v>0</v>
          </cell>
          <cell r="X111">
            <v>5427.61</v>
          </cell>
          <cell r="Y111">
            <v>0</v>
          </cell>
          <cell r="Z111">
            <v>5427.61</v>
          </cell>
          <cell r="AA111">
            <v>5377.84</v>
          </cell>
          <cell r="AB111">
            <v>2938176536</v>
          </cell>
          <cell r="AC111">
            <v>9000</v>
          </cell>
          <cell r="AG111">
            <v>546348.81999999995</v>
          </cell>
          <cell r="AK111">
            <v>3894.7599999999998</v>
          </cell>
          <cell r="AL111">
            <v>2127897529</v>
          </cell>
          <cell r="AM111">
            <v>9000</v>
          </cell>
          <cell r="AQ111">
            <v>746.66666666666674</v>
          </cell>
          <cell r="AR111">
            <v>546348.81999999995</v>
          </cell>
          <cell r="AU111">
            <v>235.95</v>
          </cell>
          <cell r="AV111">
            <v>128911003</v>
          </cell>
          <cell r="BB111">
            <v>9508</v>
          </cell>
          <cell r="BC111">
            <v>5194684580</v>
          </cell>
          <cell r="BD111">
            <v>5194985068</v>
          </cell>
          <cell r="BF111">
            <v>5377.84</v>
          </cell>
          <cell r="BG111">
            <v>3894.7599999999998</v>
          </cell>
          <cell r="BH111">
            <v>235.95</v>
          </cell>
          <cell r="BI111">
            <v>9508.5500000000011</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row>
        <row r="112">
          <cell r="A112">
            <v>9001</v>
          </cell>
          <cell r="G112" t="str">
            <v>Buldozer, 110 HP</v>
          </cell>
          <cell r="H112">
            <v>120.93749999999999</v>
          </cell>
          <cell r="I112" t="str">
            <v>m3/jam</v>
          </cell>
          <cell r="J112">
            <v>1</v>
          </cell>
          <cell r="K112">
            <v>8.2000000000000007E-3</v>
          </cell>
          <cell r="P112">
            <v>3150</v>
          </cell>
          <cell r="R112">
            <v>4517.6099999999997</v>
          </cell>
          <cell r="S112">
            <v>1.43</v>
          </cell>
          <cell r="T112">
            <v>242000.00000000003</v>
          </cell>
          <cell r="V112">
            <v>1093261620</v>
          </cell>
          <cell r="W112">
            <v>0</v>
          </cell>
          <cell r="X112">
            <v>2001.03</v>
          </cell>
          <cell r="Y112">
            <v>0</v>
          </cell>
          <cell r="Z112">
            <v>2001.03</v>
          </cell>
          <cell r="AA112">
            <v>1984.4</v>
          </cell>
          <cell r="AB112">
            <v>1084174598</v>
          </cell>
          <cell r="AC112">
            <v>9001</v>
          </cell>
          <cell r="AD112" t="str">
            <v>Solar</v>
          </cell>
          <cell r="AE112" t="str">
            <v>Ltr</v>
          </cell>
          <cell r="AF112">
            <v>0.16537467700258399</v>
          </cell>
          <cell r="AH112">
            <v>90352.259638242889</v>
          </cell>
          <cell r="AI112">
            <v>5019.5699799023823</v>
          </cell>
          <cell r="AJ112">
            <v>8899</v>
          </cell>
          <cell r="AK112">
            <v>1471.66</v>
          </cell>
          <cell r="AL112">
            <v>804039704</v>
          </cell>
          <cell r="AM112">
            <v>9001</v>
          </cell>
          <cell r="AN112" t="str">
            <v>Mandor</v>
          </cell>
          <cell r="AO112" t="str">
            <v>Org/hari</v>
          </cell>
          <cell r="AP112">
            <v>1</v>
          </cell>
          <cell r="AQ112">
            <v>746.66666666666674</v>
          </cell>
          <cell r="AS112">
            <v>1.2999999999999999E-3</v>
          </cell>
          <cell r="AT112">
            <v>82500</v>
          </cell>
          <cell r="AU112">
            <v>107.25</v>
          </cell>
          <cell r="AV112">
            <v>58595910</v>
          </cell>
          <cell r="BJ112">
            <v>109.89009999999999</v>
          </cell>
          <cell r="BK112">
            <v>4971.7700000000004</v>
          </cell>
          <cell r="BL112">
            <v>1.57</v>
          </cell>
          <cell r="BN112" t="str">
            <v>Buldozer, 110 HP</v>
          </cell>
          <cell r="BO112">
            <v>1.43</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R112">
            <v>0</v>
          </cell>
          <cell r="CT112" t="str">
            <v>Solar</v>
          </cell>
          <cell r="CU112">
            <v>90352.259638242889</v>
          </cell>
          <cell r="CV112">
            <v>0</v>
          </cell>
          <cell r="CW112" t="e">
            <v>#DIV/0!</v>
          </cell>
          <cell r="CX112" t="e">
            <v>#DIV/0!</v>
          </cell>
          <cell r="CY112" t="e">
            <v>#DIV/0!</v>
          </cell>
          <cell r="CZ112" t="e">
            <v>#DIV/0!</v>
          </cell>
          <cell r="DA112" t="e">
            <v>#DIV/0!</v>
          </cell>
          <cell r="DB112" t="e">
            <v>#DIV/0!</v>
          </cell>
          <cell r="DC112" t="e">
            <v>#DIV/0!</v>
          </cell>
          <cell r="DD112" t="e">
            <v>#DIV/0!</v>
          </cell>
          <cell r="DE112" t="e">
            <v>#DIV/0!</v>
          </cell>
          <cell r="DF112" t="e">
            <v>#DIV/0!</v>
          </cell>
          <cell r="DG112" t="e">
            <v>#DIV/0!</v>
          </cell>
          <cell r="DH112" t="e">
            <v>#DIV/0!</v>
          </cell>
          <cell r="DI112" t="e">
            <v>#DIV/0!</v>
          </cell>
          <cell r="DJ112" t="e">
            <v>#DIV/0!</v>
          </cell>
          <cell r="DL112" t="str">
            <v>Mandor</v>
          </cell>
          <cell r="DM112">
            <v>1.57</v>
          </cell>
          <cell r="DN112">
            <v>0</v>
          </cell>
          <cell r="DO112">
            <v>0</v>
          </cell>
          <cell r="DP112">
            <v>0</v>
          </cell>
          <cell r="DQ112">
            <v>0</v>
          </cell>
          <cell r="DR112">
            <v>0</v>
          </cell>
          <cell r="DS112">
            <v>0</v>
          </cell>
          <cell r="DT112">
            <v>0</v>
          </cell>
          <cell r="DU112">
            <v>0</v>
          </cell>
          <cell r="DV112">
            <v>0</v>
          </cell>
          <cell r="DW112">
            <v>0</v>
          </cell>
          <cell r="DX112">
            <v>0</v>
          </cell>
          <cell r="DY112">
            <v>0</v>
          </cell>
          <cell r="DZ112">
            <v>0</v>
          </cell>
          <cell r="EA112">
            <v>0</v>
          </cell>
          <cell r="EB112">
            <v>0</v>
          </cell>
        </row>
        <row r="113">
          <cell r="A113">
            <v>9002</v>
          </cell>
          <cell r="G113" t="str">
            <v>Vibro Roller, 10 ton</v>
          </cell>
          <cell r="H113">
            <v>106.66666666666667</v>
          </cell>
          <cell r="I113" t="str">
            <v>m3/jam</v>
          </cell>
          <cell r="J113">
            <v>1</v>
          </cell>
          <cell r="K113">
            <v>9.2999999999999992E-3</v>
          </cell>
          <cell r="P113">
            <v>3150</v>
          </cell>
          <cell r="R113">
            <v>5122.0200000000004</v>
          </cell>
          <cell r="S113">
            <v>1.62</v>
          </cell>
          <cell r="T113">
            <v>193600.00000000003</v>
          </cell>
          <cell r="V113">
            <v>991623072.00000024</v>
          </cell>
          <cell r="W113">
            <v>0</v>
          </cell>
          <cell r="X113">
            <v>1814.99</v>
          </cell>
          <cell r="Y113">
            <v>0</v>
          </cell>
          <cell r="Z113">
            <v>1814.99</v>
          </cell>
          <cell r="AA113">
            <v>1800.48</v>
          </cell>
          <cell r="AB113">
            <v>983690123</v>
          </cell>
          <cell r="AC113">
            <v>9002</v>
          </cell>
          <cell r="AD113" t="str">
            <v>Solar</v>
          </cell>
          <cell r="AE113" t="str">
            <v>Ltr</v>
          </cell>
          <cell r="AF113">
            <v>0.11249999999999999</v>
          </cell>
          <cell r="AH113">
            <v>61464.242249999988</v>
          </cell>
          <cell r="AI113">
            <v>3414.6801249999994</v>
          </cell>
          <cell r="AJ113">
            <v>8899</v>
          </cell>
          <cell r="AK113">
            <v>1001.13</v>
          </cell>
          <cell r="AL113">
            <v>546966194</v>
          </cell>
          <cell r="AM113">
            <v>9002</v>
          </cell>
          <cell r="AN113" t="str">
            <v>Pekerja</v>
          </cell>
          <cell r="AO113" t="str">
            <v>Org/hari</v>
          </cell>
          <cell r="AP113">
            <v>2</v>
          </cell>
          <cell r="AQ113">
            <v>746.66666666666674</v>
          </cell>
          <cell r="AS113">
            <v>2.5999999999999999E-3</v>
          </cell>
          <cell r="AT113">
            <v>49500.000000000007</v>
          </cell>
          <cell r="AU113">
            <v>128.69999999999999</v>
          </cell>
          <cell r="AV113">
            <v>70315093</v>
          </cell>
          <cell r="BJ113">
            <v>54.945042857142859</v>
          </cell>
          <cell r="BK113">
            <v>9943.5499999999993</v>
          </cell>
          <cell r="BL113">
            <v>3.15</v>
          </cell>
          <cell r="BN113" t="str">
            <v>Vibro Roller, 10 ton</v>
          </cell>
          <cell r="BO113">
            <v>1.62</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R113">
            <v>0</v>
          </cell>
          <cell r="CT113" t="str">
            <v>Solar</v>
          </cell>
          <cell r="CU113">
            <v>61464.242249999988</v>
          </cell>
          <cell r="CV113">
            <v>0</v>
          </cell>
          <cell r="CW113" t="e">
            <v>#DIV/0!</v>
          </cell>
          <cell r="CX113" t="e">
            <v>#DIV/0!</v>
          </cell>
          <cell r="CY113" t="e">
            <v>#DIV/0!</v>
          </cell>
          <cell r="CZ113" t="e">
            <v>#DIV/0!</v>
          </cell>
          <cell r="DA113" t="e">
            <v>#DIV/0!</v>
          </cell>
          <cell r="DB113" t="e">
            <v>#DIV/0!</v>
          </cell>
          <cell r="DC113" t="e">
            <v>#DIV/0!</v>
          </cell>
          <cell r="DD113" t="e">
            <v>#DIV/0!</v>
          </cell>
          <cell r="DE113" t="e">
            <v>#DIV/0!</v>
          </cell>
          <cell r="DF113" t="e">
            <v>#DIV/0!</v>
          </cell>
          <cell r="DG113" t="e">
            <v>#DIV/0!</v>
          </cell>
          <cell r="DH113" t="e">
            <v>#DIV/0!</v>
          </cell>
          <cell r="DI113" t="e">
            <v>#DIV/0!</v>
          </cell>
          <cell r="DJ113" t="e">
            <v>#DIV/0!</v>
          </cell>
          <cell r="DL113" t="str">
            <v>Pekerja</v>
          </cell>
          <cell r="DM113">
            <v>3.15</v>
          </cell>
          <cell r="DN113">
            <v>0</v>
          </cell>
          <cell r="DO113">
            <v>0</v>
          </cell>
          <cell r="DP113">
            <v>0</v>
          </cell>
          <cell r="DQ113">
            <v>0</v>
          </cell>
          <cell r="DR113">
            <v>0</v>
          </cell>
          <cell r="DS113">
            <v>0</v>
          </cell>
          <cell r="DT113">
            <v>0</v>
          </cell>
          <cell r="DU113">
            <v>0</v>
          </cell>
          <cell r="DV113">
            <v>0</v>
          </cell>
          <cell r="DW113">
            <v>0</v>
          </cell>
          <cell r="DX113">
            <v>0</v>
          </cell>
          <cell r="DY113">
            <v>0</v>
          </cell>
          <cell r="DZ113">
            <v>0</v>
          </cell>
          <cell r="EA113">
            <v>0</v>
          </cell>
          <cell r="EB113">
            <v>0</v>
          </cell>
        </row>
        <row r="114">
          <cell r="A114">
            <v>9003</v>
          </cell>
          <cell r="G114" t="str">
            <v>Water Tanker</v>
          </cell>
          <cell r="H114">
            <v>207.49999999999997</v>
          </cell>
          <cell r="I114" t="str">
            <v>m3/jam</v>
          </cell>
          <cell r="J114">
            <v>0.5</v>
          </cell>
          <cell r="K114">
            <v>2.3999999999999998E-3</v>
          </cell>
          <cell r="P114">
            <v>3150</v>
          </cell>
          <cell r="R114">
            <v>1316.5</v>
          </cell>
          <cell r="S114">
            <v>0.41</v>
          </cell>
          <cell r="T114">
            <v>72600</v>
          </cell>
          <cell r="V114">
            <v>95577900</v>
          </cell>
          <cell r="W114">
            <v>0</v>
          </cell>
          <cell r="X114">
            <v>174.93</v>
          </cell>
          <cell r="Y114">
            <v>0</v>
          </cell>
          <cell r="Z114">
            <v>174.93</v>
          </cell>
          <cell r="AA114">
            <v>174.24</v>
          </cell>
          <cell r="AB114">
            <v>95195818</v>
          </cell>
          <cell r="AC114">
            <v>9003</v>
          </cell>
          <cell r="AD114" t="str">
            <v>Solar</v>
          </cell>
          <cell r="AE114" t="str">
            <v>Ltr</v>
          </cell>
          <cell r="AF114">
            <v>2.4096385542168679E-2</v>
          </cell>
          <cell r="AH114">
            <v>13165.031807228917</v>
          </cell>
          <cell r="AI114">
            <v>731.39065595716204</v>
          </cell>
          <cell r="AJ114">
            <v>8899</v>
          </cell>
          <cell r="AK114">
            <v>214.43</v>
          </cell>
          <cell r="AL114">
            <v>117153577</v>
          </cell>
          <cell r="AM114">
            <v>9003</v>
          </cell>
          <cell r="AO114">
            <v>0</v>
          </cell>
          <cell r="AQ114">
            <v>746.66666666666674</v>
          </cell>
          <cell r="AS114">
            <v>0</v>
          </cell>
          <cell r="AT114">
            <v>0</v>
          </cell>
          <cell r="AU114">
            <v>0</v>
          </cell>
          <cell r="AV114">
            <v>0</v>
          </cell>
          <cell r="BJ114">
            <v>0</v>
          </cell>
          <cell r="BK114">
            <v>0</v>
          </cell>
          <cell r="BL114">
            <v>0</v>
          </cell>
          <cell r="BN114" t="str">
            <v>Water Tanker</v>
          </cell>
          <cell r="BO114">
            <v>0.41</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R114">
            <v>0</v>
          </cell>
          <cell r="CT114" t="str">
            <v>Solar</v>
          </cell>
          <cell r="CU114">
            <v>13165.031807228917</v>
          </cell>
          <cell r="CV114">
            <v>0</v>
          </cell>
          <cell r="CW114" t="e">
            <v>#DIV/0!</v>
          </cell>
          <cell r="CX114" t="e">
            <v>#DIV/0!</v>
          </cell>
          <cell r="CY114" t="e">
            <v>#DIV/0!</v>
          </cell>
          <cell r="CZ114" t="e">
            <v>#DIV/0!</v>
          </cell>
          <cell r="DA114" t="e">
            <v>#DIV/0!</v>
          </cell>
          <cell r="DB114" t="e">
            <v>#DIV/0!</v>
          </cell>
          <cell r="DC114" t="e">
            <v>#DIV/0!</v>
          </cell>
          <cell r="DD114" t="e">
            <v>#DIV/0!</v>
          </cell>
          <cell r="DE114" t="e">
            <v>#DIV/0!</v>
          </cell>
          <cell r="DF114" t="e">
            <v>#DIV/0!</v>
          </cell>
          <cell r="DG114" t="e">
            <v>#DIV/0!</v>
          </cell>
          <cell r="DH114" t="e">
            <v>#DIV/0!</v>
          </cell>
          <cell r="DI114" t="e">
            <v>#DIV/0!</v>
          </cell>
          <cell r="DJ114" t="e">
            <v>#DIV/0!</v>
          </cell>
          <cell r="DL114">
            <v>0</v>
          </cell>
          <cell r="DM114">
            <v>0</v>
          </cell>
          <cell r="DN114">
            <v>0</v>
          </cell>
          <cell r="DO114">
            <v>0</v>
          </cell>
          <cell r="DP114">
            <v>0</v>
          </cell>
          <cell r="DQ114">
            <v>0</v>
          </cell>
          <cell r="DR114">
            <v>0</v>
          </cell>
          <cell r="DS114">
            <v>0</v>
          </cell>
          <cell r="DT114">
            <v>0</v>
          </cell>
          <cell r="DU114">
            <v>0</v>
          </cell>
          <cell r="DV114">
            <v>0</v>
          </cell>
          <cell r="DW114">
            <v>0</v>
          </cell>
          <cell r="DX114">
            <v>0</v>
          </cell>
          <cell r="DY114">
            <v>0</v>
          </cell>
          <cell r="DZ114">
            <v>0</v>
          </cell>
          <cell r="EA114">
            <v>0</v>
          </cell>
          <cell r="EB114">
            <v>0</v>
          </cell>
        </row>
        <row r="115">
          <cell r="A115">
            <v>9004</v>
          </cell>
          <cell r="G115" t="str">
            <v>Excavator 1.2</v>
          </cell>
          <cell r="H115">
            <v>58.955999999999996</v>
          </cell>
          <cell r="I115" t="str">
            <v>m3/jam</v>
          </cell>
          <cell r="J115">
            <v>0.4</v>
          </cell>
          <cell r="K115">
            <v>6.7000000000000002E-3</v>
          </cell>
          <cell r="P115">
            <v>3150</v>
          </cell>
          <cell r="R115">
            <v>3706.82</v>
          </cell>
          <cell r="S115">
            <v>1.17</v>
          </cell>
          <cell r="T115">
            <v>211750.00000000003</v>
          </cell>
          <cell r="V115">
            <v>784919135.00000012</v>
          </cell>
          <cell r="W115">
            <v>0</v>
          </cell>
          <cell r="X115">
            <v>1436.66</v>
          </cell>
          <cell r="Y115">
            <v>0</v>
          </cell>
          <cell r="Z115">
            <v>1436.66</v>
          </cell>
          <cell r="AA115">
            <v>1418.72</v>
          </cell>
          <cell r="AB115">
            <v>775115997</v>
          </cell>
          <cell r="AC115">
            <v>9004</v>
          </cell>
          <cell r="AD115" t="str">
            <v>Solar</v>
          </cell>
          <cell r="AE115" t="str">
            <v>Ltr</v>
          </cell>
          <cell r="AF115">
            <v>0.13569441617477443</v>
          </cell>
          <cell r="AH115">
            <v>74136.48415767691</v>
          </cell>
          <cell r="AI115">
            <v>4118.6935643153838</v>
          </cell>
          <cell r="AJ115">
            <v>8899</v>
          </cell>
          <cell r="AK115">
            <v>1207.54</v>
          </cell>
          <cell r="AL115">
            <v>659738054</v>
          </cell>
          <cell r="AM115">
            <v>9004</v>
          </cell>
          <cell r="AO115">
            <v>0</v>
          </cell>
          <cell r="AQ115">
            <v>746.66666666666674</v>
          </cell>
          <cell r="AS115">
            <v>0</v>
          </cell>
          <cell r="AT115">
            <v>0</v>
          </cell>
          <cell r="AU115">
            <v>0</v>
          </cell>
          <cell r="AV115">
            <v>0</v>
          </cell>
          <cell r="BJ115">
            <v>0</v>
          </cell>
          <cell r="BK115">
            <v>0</v>
          </cell>
          <cell r="BL115">
            <v>0</v>
          </cell>
          <cell r="BN115" t="str">
            <v>Excavator 1.2</v>
          </cell>
          <cell r="BO115">
            <v>1.17</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R115">
            <v>0</v>
          </cell>
          <cell r="CT115" t="str">
            <v>Solar</v>
          </cell>
          <cell r="CU115">
            <v>74136.48415767691</v>
          </cell>
          <cell r="CV115">
            <v>0</v>
          </cell>
          <cell r="CW115" t="e">
            <v>#DIV/0!</v>
          </cell>
          <cell r="CX115" t="e">
            <v>#DIV/0!</v>
          </cell>
          <cell r="CY115" t="e">
            <v>#DIV/0!</v>
          </cell>
          <cell r="CZ115" t="e">
            <v>#DIV/0!</v>
          </cell>
          <cell r="DA115" t="e">
            <v>#DIV/0!</v>
          </cell>
          <cell r="DB115" t="e">
            <v>#DIV/0!</v>
          </cell>
          <cell r="DC115" t="e">
            <v>#DIV/0!</v>
          </cell>
          <cell r="DD115" t="e">
            <v>#DIV/0!</v>
          </cell>
          <cell r="DE115" t="e">
            <v>#DIV/0!</v>
          </cell>
          <cell r="DF115" t="e">
            <v>#DIV/0!</v>
          </cell>
          <cell r="DG115" t="e">
            <v>#DIV/0!</v>
          </cell>
          <cell r="DH115" t="e">
            <v>#DIV/0!</v>
          </cell>
          <cell r="DI115" t="e">
            <v>#DIV/0!</v>
          </cell>
          <cell r="DJ115" t="e">
            <v>#DIV/0!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0</v>
          </cell>
          <cell r="DZ115">
            <v>0</v>
          </cell>
          <cell r="EA115">
            <v>0</v>
          </cell>
          <cell r="EB115">
            <v>0</v>
          </cell>
        </row>
        <row r="116">
          <cell r="A116">
            <v>9005</v>
          </cell>
          <cell r="J116">
            <v>1</v>
          </cell>
          <cell r="K116">
            <v>0</v>
          </cell>
          <cell r="P116">
            <v>3150</v>
          </cell>
          <cell r="R116">
            <v>0</v>
          </cell>
          <cell r="S116">
            <v>0</v>
          </cell>
          <cell r="T116">
            <v>0</v>
          </cell>
          <cell r="V116">
            <v>0</v>
          </cell>
          <cell r="W116">
            <v>0</v>
          </cell>
          <cell r="X116">
            <v>0</v>
          </cell>
          <cell r="Y116">
            <v>0</v>
          </cell>
          <cell r="Z116">
            <v>0</v>
          </cell>
          <cell r="AA116">
            <v>0</v>
          </cell>
          <cell r="AB116">
            <v>0</v>
          </cell>
          <cell r="AC116">
            <v>9005</v>
          </cell>
          <cell r="AE116">
            <v>0</v>
          </cell>
          <cell r="AH116">
            <v>0</v>
          </cell>
          <cell r="AI116">
            <v>0</v>
          </cell>
          <cell r="AJ116">
            <v>0</v>
          </cell>
          <cell r="AK116">
            <v>0</v>
          </cell>
          <cell r="AL116">
            <v>0</v>
          </cell>
          <cell r="AM116">
            <v>9005</v>
          </cell>
          <cell r="AO116">
            <v>0</v>
          </cell>
          <cell r="AQ116">
            <v>746.66666666666674</v>
          </cell>
          <cell r="AS116">
            <v>0</v>
          </cell>
          <cell r="AT116">
            <v>0</v>
          </cell>
          <cell r="AU116">
            <v>0</v>
          </cell>
          <cell r="AV116">
            <v>0</v>
          </cell>
          <cell r="BJ116">
            <v>0</v>
          </cell>
          <cell r="BK116">
            <v>0</v>
          </cell>
          <cell r="BL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R116">
            <v>0</v>
          </cell>
          <cell r="CT116">
            <v>0</v>
          </cell>
          <cell r="CU116">
            <v>0</v>
          </cell>
          <cell r="CV116">
            <v>0</v>
          </cell>
          <cell r="CW116" t="e">
            <v>#DIV/0!</v>
          </cell>
          <cell r="CX116" t="e">
            <v>#DIV/0!</v>
          </cell>
          <cell r="CY116" t="e">
            <v>#DIV/0!</v>
          </cell>
          <cell r="CZ116" t="e">
            <v>#DIV/0!</v>
          </cell>
          <cell r="DA116" t="e">
            <v>#DIV/0!</v>
          </cell>
          <cell r="DB116" t="e">
            <v>#DIV/0!</v>
          </cell>
          <cell r="DC116" t="e">
            <v>#DIV/0!</v>
          </cell>
          <cell r="DD116" t="e">
            <v>#DIV/0!</v>
          </cell>
          <cell r="DE116" t="e">
            <v>#DIV/0!</v>
          </cell>
          <cell r="DF116" t="e">
            <v>#DIV/0!</v>
          </cell>
          <cell r="DG116" t="e">
            <v>#DIV/0!</v>
          </cell>
          <cell r="DH116" t="e">
            <v>#DIV/0!</v>
          </cell>
          <cell r="DI116" t="e">
            <v>#DIV/0!</v>
          </cell>
          <cell r="DJ116" t="e">
            <v>#DIV/0!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row>
        <row r="117">
          <cell r="A117">
            <v>9006</v>
          </cell>
          <cell r="J117">
            <v>1</v>
          </cell>
          <cell r="K117">
            <v>0</v>
          </cell>
          <cell r="P117">
            <v>3150</v>
          </cell>
          <cell r="R117">
            <v>0</v>
          </cell>
          <cell r="S117">
            <v>0</v>
          </cell>
          <cell r="T117">
            <v>0</v>
          </cell>
          <cell r="V117">
            <v>0</v>
          </cell>
          <cell r="W117">
            <v>0</v>
          </cell>
          <cell r="X117">
            <v>0</v>
          </cell>
          <cell r="Y117">
            <v>0</v>
          </cell>
          <cell r="Z117">
            <v>0</v>
          </cell>
          <cell r="AA117">
            <v>0</v>
          </cell>
          <cell r="AB117">
            <v>0</v>
          </cell>
          <cell r="AC117">
            <v>9006</v>
          </cell>
          <cell r="AH117">
            <v>0</v>
          </cell>
          <cell r="AI117">
            <v>0</v>
          </cell>
          <cell r="AJ117">
            <v>0</v>
          </cell>
          <cell r="AK117">
            <v>0</v>
          </cell>
          <cell r="AL117">
            <v>0</v>
          </cell>
          <cell r="AM117">
            <v>9006</v>
          </cell>
          <cell r="AO117">
            <v>0</v>
          </cell>
          <cell r="AQ117">
            <v>746.66666666666674</v>
          </cell>
          <cell r="AS117">
            <v>0</v>
          </cell>
          <cell r="AT117">
            <v>0</v>
          </cell>
          <cell r="AU117">
            <v>0</v>
          </cell>
          <cell r="AV117">
            <v>0</v>
          </cell>
          <cell r="BJ117">
            <v>0</v>
          </cell>
          <cell r="BK117">
            <v>0</v>
          </cell>
          <cell r="BL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R117">
            <v>0</v>
          </cell>
          <cell r="CT117">
            <v>0</v>
          </cell>
          <cell r="CU117">
            <v>0</v>
          </cell>
          <cell r="CV117">
            <v>0</v>
          </cell>
          <cell r="CW117" t="e">
            <v>#DIV/0!</v>
          </cell>
          <cell r="CX117" t="e">
            <v>#DIV/0!</v>
          </cell>
          <cell r="CY117" t="e">
            <v>#DIV/0!</v>
          </cell>
          <cell r="CZ117" t="e">
            <v>#DIV/0!</v>
          </cell>
          <cell r="DA117" t="e">
            <v>#DIV/0!</v>
          </cell>
          <cell r="DB117" t="e">
            <v>#DIV/0!</v>
          </cell>
          <cell r="DC117" t="e">
            <v>#DIV/0!</v>
          </cell>
          <cell r="DD117" t="e">
            <v>#DIV/0!</v>
          </cell>
          <cell r="DE117" t="e">
            <v>#DIV/0!</v>
          </cell>
          <cell r="DF117" t="e">
            <v>#DIV/0!</v>
          </cell>
          <cell r="DG117" t="e">
            <v>#DIV/0!</v>
          </cell>
          <cell r="DH117" t="e">
            <v>#DIV/0!</v>
          </cell>
          <cell r="DI117" t="e">
            <v>#DIV/0!</v>
          </cell>
          <cell r="DJ117" t="e">
            <v>#DIV/0!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row>
        <row r="118">
          <cell r="A118">
            <v>9007</v>
          </cell>
          <cell r="J118">
            <v>1</v>
          </cell>
          <cell r="K118">
            <v>0</v>
          </cell>
          <cell r="P118">
            <v>3150</v>
          </cell>
          <cell r="R118">
            <v>0</v>
          </cell>
          <cell r="S118">
            <v>0</v>
          </cell>
          <cell r="T118">
            <v>0</v>
          </cell>
          <cell r="U118">
            <v>0</v>
          </cell>
          <cell r="V118">
            <v>0</v>
          </cell>
          <cell r="W118">
            <v>0</v>
          </cell>
          <cell r="X118">
            <v>0</v>
          </cell>
          <cell r="Y118">
            <v>0</v>
          </cell>
          <cell r="Z118">
            <v>0</v>
          </cell>
          <cell r="AA118">
            <v>0</v>
          </cell>
          <cell r="AB118">
            <v>0</v>
          </cell>
          <cell r="AC118">
            <v>9007</v>
          </cell>
          <cell r="AE118">
            <v>0</v>
          </cell>
          <cell r="AH118">
            <v>0</v>
          </cell>
          <cell r="AI118">
            <v>0</v>
          </cell>
          <cell r="AJ118">
            <v>0</v>
          </cell>
          <cell r="AK118">
            <v>0</v>
          </cell>
          <cell r="AL118">
            <v>0</v>
          </cell>
          <cell r="AM118">
            <v>9007</v>
          </cell>
          <cell r="AO118">
            <v>0</v>
          </cell>
          <cell r="AQ118">
            <v>746.66666666666674</v>
          </cell>
          <cell r="AS118">
            <v>0</v>
          </cell>
          <cell r="AT118">
            <v>0</v>
          </cell>
          <cell r="AU118">
            <v>0</v>
          </cell>
          <cell r="AV118">
            <v>0</v>
          </cell>
          <cell r="BJ118">
            <v>0</v>
          </cell>
          <cell r="BK118">
            <v>0</v>
          </cell>
          <cell r="BL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R118">
            <v>0</v>
          </cell>
          <cell r="CT118">
            <v>0</v>
          </cell>
          <cell r="CU118">
            <v>0</v>
          </cell>
          <cell r="CV118">
            <v>0</v>
          </cell>
          <cell r="CW118" t="e">
            <v>#DIV/0!</v>
          </cell>
          <cell r="CX118" t="e">
            <v>#DIV/0!</v>
          </cell>
          <cell r="CY118" t="e">
            <v>#DIV/0!</v>
          </cell>
          <cell r="CZ118" t="e">
            <v>#DIV/0!</v>
          </cell>
          <cell r="DA118" t="e">
            <v>#DIV/0!</v>
          </cell>
          <cell r="DB118" t="e">
            <v>#DIV/0!</v>
          </cell>
          <cell r="DC118" t="e">
            <v>#DIV/0!</v>
          </cell>
          <cell r="DD118" t="e">
            <v>#DIV/0!</v>
          </cell>
          <cell r="DE118" t="e">
            <v>#DIV/0!</v>
          </cell>
          <cell r="DF118" t="e">
            <v>#DIV/0!</v>
          </cell>
          <cell r="DG118" t="e">
            <v>#DIV/0!</v>
          </cell>
          <cell r="DH118" t="e">
            <v>#DIV/0!</v>
          </cell>
          <cell r="DI118" t="e">
            <v>#DIV/0!</v>
          </cell>
          <cell r="DJ118" t="e">
            <v>#DIV/0!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row>
        <row r="119">
          <cell r="A119">
            <v>9008</v>
          </cell>
          <cell r="J119">
            <v>1</v>
          </cell>
          <cell r="K119">
            <v>0</v>
          </cell>
          <cell r="P119">
            <v>3150</v>
          </cell>
          <cell r="R119">
            <v>0</v>
          </cell>
          <cell r="S119">
            <v>0</v>
          </cell>
          <cell r="T119">
            <v>0</v>
          </cell>
          <cell r="U119">
            <v>0</v>
          </cell>
          <cell r="V119">
            <v>0</v>
          </cell>
          <cell r="W119">
            <v>0</v>
          </cell>
          <cell r="X119">
            <v>0</v>
          </cell>
          <cell r="Y119">
            <v>0</v>
          </cell>
          <cell r="Z119">
            <v>0</v>
          </cell>
          <cell r="AA119">
            <v>0</v>
          </cell>
          <cell r="AB119">
            <v>0</v>
          </cell>
          <cell r="AC119">
            <v>9008</v>
          </cell>
          <cell r="AE119">
            <v>0</v>
          </cell>
          <cell r="AH119">
            <v>0</v>
          </cell>
          <cell r="AI119">
            <v>0</v>
          </cell>
          <cell r="AJ119">
            <v>0</v>
          </cell>
          <cell r="AK119">
            <v>0</v>
          </cell>
          <cell r="AL119">
            <v>0</v>
          </cell>
          <cell r="AM119">
            <v>9008</v>
          </cell>
          <cell r="AO119">
            <v>0</v>
          </cell>
          <cell r="AQ119">
            <v>746.66666666666674</v>
          </cell>
          <cell r="AS119">
            <v>0</v>
          </cell>
          <cell r="AT119">
            <v>0</v>
          </cell>
          <cell r="AU119">
            <v>0</v>
          </cell>
          <cell r="AV119">
            <v>0</v>
          </cell>
          <cell r="BJ119">
            <v>0</v>
          </cell>
          <cell r="BK119">
            <v>0</v>
          </cell>
          <cell r="BL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R119">
            <v>0</v>
          </cell>
          <cell r="CT119">
            <v>0</v>
          </cell>
          <cell r="CU119">
            <v>0</v>
          </cell>
          <cell r="CV119">
            <v>0</v>
          </cell>
          <cell r="CW119" t="e">
            <v>#DIV/0!</v>
          </cell>
          <cell r="CX119" t="e">
            <v>#DIV/0!</v>
          </cell>
          <cell r="CY119" t="e">
            <v>#DIV/0!</v>
          </cell>
          <cell r="CZ119" t="e">
            <v>#DIV/0!</v>
          </cell>
          <cell r="DA119" t="e">
            <v>#DIV/0!</v>
          </cell>
          <cell r="DB119" t="e">
            <v>#DIV/0!</v>
          </cell>
          <cell r="DC119" t="e">
            <v>#DIV/0!</v>
          </cell>
          <cell r="DD119" t="e">
            <v>#DIV/0!</v>
          </cell>
          <cell r="DE119" t="e">
            <v>#DIV/0!</v>
          </cell>
          <cell r="DF119" t="e">
            <v>#DIV/0!</v>
          </cell>
          <cell r="DG119" t="e">
            <v>#DIV/0!</v>
          </cell>
          <cell r="DH119" t="e">
            <v>#DIV/0!</v>
          </cell>
          <cell r="DI119" t="e">
            <v>#DIV/0!</v>
          </cell>
          <cell r="DJ119" t="e">
            <v>#DIV/0!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row>
        <row r="120">
          <cell r="A120">
            <v>9009</v>
          </cell>
          <cell r="J120">
            <v>1</v>
          </cell>
          <cell r="K120">
            <v>0</v>
          </cell>
          <cell r="P120">
            <v>3150</v>
          </cell>
          <cell r="R120">
            <v>0</v>
          </cell>
          <cell r="S120">
            <v>0</v>
          </cell>
          <cell r="T120">
            <v>0</v>
          </cell>
          <cell r="U120">
            <v>0</v>
          </cell>
          <cell r="V120">
            <v>0</v>
          </cell>
          <cell r="W120">
            <v>0</v>
          </cell>
          <cell r="X120">
            <v>0</v>
          </cell>
          <cell r="Y120">
            <v>0</v>
          </cell>
          <cell r="Z120">
            <v>0</v>
          </cell>
          <cell r="AA120">
            <v>0</v>
          </cell>
          <cell r="AB120">
            <v>0</v>
          </cell>
          <cell r="AC120">
            <v>9009</v>
          </cell>
          <cell r="AE120">
            <v>0</v>
          </cell>
          <cell r="AH120">
            <v>0</v>
          </cell>
          <cell r="AI120">
            <v>0</v>
          </cell>
          <cell r="AJ120">
            <v>0</v>
          </cell>
          <cell r="AK120">
            <v>0</v>
          </cell>
          <cell r="AL120">
            <v>0</v>
          </cell>
          <cell r="AM120">
            <v>9009</v>
          </cell>
          <cell r="AO120">
            <v>0</v>
          </cell>
          <cell r="AQ120">
            <v>746.66666666666674</v>
          </cell>
          <cell r="AS120">
            <v>0</v>
          </cell>
          <cell r="AT120">
            <v>0</v>
          </cell>
          <cell r="AU120">
            <v>0</v>
          </cell>
          <cell r="AV120">
            <v>0</v>
          </cell>
          <cell r="BJ120">
            <v>0</v>
          </cell>
          <cell r="BK120">
            <v>0</v>
          </cell>
          <cell r="BL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R120">
            <v>0</v>
          </cell>
          <cell r="CT120">
            <v>0</v>
          </cell>
          <cell r="CU120">
            <v>0</v>
          </cell>
          <cell r="CV120">
            <v>0</v>
          </cell>
          <cell r="CW120" t="e">
            <v>#DIV/0!</v>
          </cell>
          <cell r="CX120" t="e">
            <v>#DIV/0!</v>
          </cell>
          <cell r="CY120" t="e">
            <v>#DIV/0!</v>
          </cell>
          <cell r="CZ120" t="e">
            <v>#DIV/0!</v>
          </cell>
          <cell r="DA120" t="e">
            <v>#DIV/0!</v>
          </cell>
          <cell r="DB120" t="e">
            <v>#DIV/0!</v>
          </cell>
          <cell r="DC120" t="e">
            <v>#DIV/0!</v>
          </cell>
          <cell r="DD120" t="e">
            <v>#DIV/0!</v>
          </cell>
          <cell r="DE120" t="e">
            <v>#DIV/0!</v>
          </cell>
          <cell r="DF120" t="e">
            <v>#DIV/0!</v>
          </cell>
          <cell r="DG120" t="e">
            <v>#DIV/0!</v>
          </cell>
          <cell r="DH120" t="e">
            <v>#DIV/0!</v>
          </cell>
          <cell r="DI120" t="e">
            <v>#DIV/0!</v>
          </cell>
          <cell r="DJ120" t="e">
            <v>#DIV/0!</v>
          </cell>
          <cell r="DL120">
            <v>0</v>
          </cell>
          <cell r="DM120">
            <v>0</v>
          </cell>
          <cell r="DN120">
            <v>0</v>
          </cell>
          <cell r="DO120">
            <v>0</v>
          </cell>
          <cell r="DP120">
            <v>0</v>
          </cell>
          <cell r="DQ120">
            <v>0</v>
          </cell>
          <cell r="DR120">
            <v>0</v>
          </cell>
          <cell r="DS120">
            <v>0</v>
          </cell>
          <cell r="DT120">
            <v>0</v>
          </cell>
          <cell r="DU120">
            <v>0</v>
          </cell>
          <cell r="DV120">
            <v>0</v>
          </cell>
          <cell r="DW120">
            <v>0</v>
          </cell>
          <cell r="DX120">
            <v>0</v>
          </cell>
          <cell r="DY120">
            <v>0</v>
          </cell>
          <cell r="DZ120">
            <v>0</v>
          </cell>
          <cell r="EA120">
            <v>0</v>
          </cell>
          <cell r="EB120">
            <v>0</v>
          </cell>
        </row>
        <row r="121">
          <cell r="A121">
            <v>9010</v>
          </cell>
          <cell r="J121">
            <v>1</v>
          </cell>
          <cell r="K121">
            <v>0</v>
          </cell>
          <cell r="P121">
            <v>3150</v>
          </cell>
          <cell r="R121">
            <v>0</v>
          </cell>
          <cell r="S121">
            <v>0</v>
          </cell>
          <cell r="T121">
            <v>0</v>
          </cell>
          <cell r="U121">
            <v>0</v>
          </cell>
          <cell r="V121">
            <v>0</v>
          </cell>
          <cell r="W121">
            <v>0</v>
          </cell>
          <cell r="X121">
            <v>0</v>
          </cell>
          <cell r="Y121">
            <v>0</v>
          </cell>
          <cell r="Z121">
            <v>0</v>
          </cell>
          <cell r="AA121">
            <v>0</v>
          </cell>
          <cell r="AB121">
            <v>0</v>
          </cell>
          <cell r="AC121">
            <v>9010</v>
          </cell>
          <cell r="AE121">
            <v>0</v>
          </cell>
          <cell r="AH121">
            <v>0</v>
          </cell>
          <cell r="AI121">
            <v>0</v>
          </cell>
          <cell r="AJ121">
            <v>0</v>
          </cell>
          <cell r="AK121">
            <v>0</v>
          </cell>
          <cell r="AL121">
            <v>0</v>
          </cell>
          <cell r="AM121">
            <v>9010</v>
          </cell>
          <cell r="AO121">
            <v>0</v>
          </cell>
          <cell r="AQ121">
            <v>746.66666666666674</v>
          </cell>
          <cell r="AS121">
            <v>0</v>
          </cell>
          <cell r="AT121">
            <v>0</v>
          </cell>
          <cell r="AU121">
            <v>0</v>
          </cell>
          <cell r="AV121">
            <v>0</v>
          </cell>
          <cell r="BJ121">
            <v>0</v>
          </cell>
          <cell r="BK121">
            <v>0</v>
          </cell>
          <cell r="BL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R121">
            <v>0</v>
          </cell>
          <cell r="CT121">
            <v>0</v>
          </cell>
          <cell r="CU121">
            <v>0</v>
          </cell>
          <cell r="CV121">
            <v>0</v>
          </cell>
          <cell r="CW121" t="e">
            <v>#DIV/0!</v>
          </cell>
          <cell r="CX121" t="e">
            <v>#DIV/0!</v>
          </cell>
          <cell r="CY121" t="e">
            <v>#DIV/0!</v>
          </cell>
          <cell r="CZ121" t="e">
            <v>#DIV/0!</v>
          </cell>
          <cell r="DA121" t="e">
            <v>#DIV/0!</v>
          </cell>
          <cell r="DB121" t="e">
            <v>#DIV/0!</v>
          </cell>
          <cell r="DC121" t="e">
            <v>#DIV/0!</v>
          </cell>
          <cell r="DD121" t="e">
            <v>#DIV/0!</v>
          </cell>
          <cell r="DE121" t="e">
            <v>#DIV/0!</v>
          </cell>
          <cell r="DF121" t="e">
            <v>#DIV/0!</v>
          </cell>
          <cell r="DG121" t="e">
            <v>#DIV/0!</v>
          </cell>
          <cell r="DH121" t="e">
            <v>#DIV/0!</v>
          </cell>
          <cell r="DI121" t="e">
            <v>#DIV/0!</v>
          </cell>
          <cell r="DJ121" t="e">
            <v>#DIV/0!</v>
          </cell>
          <cell r="DL121">
            <v>0</v>
          </cell>
          <cell r="DM121">
            <v>0</v>
          </cell>
          <cell r="DN121">
            <v>0</v>
          </cell>
          <cell r="DO121">
            <v>0</v>
          </cell>
          <cell r="DP121">
            <v>0</v>
          </cell>
          <cell r="DQ121">
            <v>0</v>
          </cell>
          <cell r="DR121">
            <v>0</v>
          </cell>
          <cell r="DS121">
            <v>0</v>
          </cell>
          <cell r="DT121">
            <v>0</v>
          </cell>
          <cell r="DU121">
            <v>0</v>
          </cell>
          <cell r="DV121">
            <v>0</v>
          </cell>
          <cell r="DW121">
            <v>0</v>
          </cell>
          <cell r="DX121">
            <v>0</v>
          </cell>
          <cell r="DY121">
            <v>0</v>
          </cell>
          <cell r="DZ121">
            <v>0</v>
          </cell>
          <cell r="EA121">
            <v>0</v>
          </cell>
          <cell r="EB121">
            <v>0</v>
          </cell>
        </row>
        <row r="122">
          <cell r="A122">
            <v>9011</v>
          </cell>
          <cell r="J122">
            <v>1</v>
          </cell>
          <cell r="K122">
            <v>0</v>
          </cell>
          <cell r="P122">
            <v>3150</v>
          </cell>
          <cell r="R122">
            <v>0</v>
          </cell>
          <cell r="S122">
            <v>0</v>
          </cell>
          <cell r="T122">
            <v>0</v>
          </cell>
          <cell r="U122">
            <v>0</v>
          </cell>
          <cell r="V122">
            <v>0</v>
          </cell>
          <cell r="W122">
            <v>0</v>
          </cell>
          <cell r="X122">
            <v>0</v>
          </cell>
          <cell r="Y122">
            <v>0</v>
          </cell>
          <cell r="Z122">
            <v>0</v>
          </cell>
          <cell r="AA122">
            <v>0</v>
          </cell>
          <cell r="AB122">
            <v>0</v>
          </cell>
          <cell r="AC122">
            <v>9011</v>
          </cell>
          <cell r="AE122">
            <v>0</v>
          </cell>
          <cell r="AH122">
            <v>0</v>
          </cell>
          <cell r="AI122">
            <v>0</v>
          </cell>
          <cell r="AJ122">
            <v>0</v>
          </cell>
          <cell r="AK122">
            <v>0</v>
          </cell>
          <cell r="AL122">
            <v>0</v>
          </cell>
          <cell r="AM122">
            <v>9011</v>
          </cell>
          <cell r="AO122">
            <v>0</v>
          </cell>
          <cell r="AQ122">
            <v>746.66666666666674</v>
          </cell>
          <cell r="AS122">
            <v>0</v>
          </cell>
          <cell r="AT122">
            <v>0</v>
          </cell>
          <cell r="AU122">
            <v>0</v>
          </cell>
          <cell r="AV122">
            <v>0</v>
          </cell>
          <cell r="BJ122">
            <v>0</v>
          </cell>
          <cell r="BK122">
            <v>0</v>
          </cell>
          <cell r="BL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R122">
            <v>0</v>
          </cell>
          <cell r="CT122">
            <v>0</v>
          </cell>
          <cell r="CU122">
            <v>0</v>
          </cell>
          <cell r="CV122">
            <v>0</v>
          </cell>
          <cell r="CW122" t="e">
            <v>#DIV/0!</v>
          </cell>
          <cell r="CX122" t="e">
            <v>#DIV/0!</v>
          </cell>
          <cell r="CY122" t="e">
            <v>#DIV/0!</v>
          </cell>
          <cell r="CZ122" t="e">
            <v>#DIV/0!</v>
          </cell>
          <cell r="DA122" t="e">
            <v>#DIV/0!</v>
          </cell>
          <cell r="DB122" t="e">
            <v>#DIV/0!</v>
          </cell>
          <cell r="DC122" t="e">
            <v>#DIV/0!</v>
          </cell>
          <cell r="DD122" t="e">
            <v>#DIV/0!</v>
          </cell>
          <cell r="DE122" t="e">
            <v>#DIV/0!</v>
          </cell>
          <cell r="DF122" t="e">
            <v>#DIV/0!</v>
          </cell>
          <cell r="DG122" t="e">
            <v>#DIV/0!</v>
          </cell>
          <cell r="DH122" t="e">
            <v>#DIV/0!</v>
          </cell>
          <cell r="DI122" t="e">
            <v>#DIV/0!</v>
          </cell>
          <cell r="DJ122" t="e">
            <v>#DIV/0!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row>
        <row r="123">
          <cell r="A123">
            <v>9012</v>
          </cell>
          <cell r="J123">
            <v>1</v>
          </cell>
          <cell r="K123">
            <v>0</v>
          </cell>
          <cell r="P123">
            <v>3150</v>
          </cell>
          <cell r="R123">
            <v>0</v>
          </cell>
          <cell r="S123">
            <v>0</v>
          </cell>
          <cell r="T123">
            <v>0</v>
          </cell>
          <cell r="U123">
            <v>0</v>
          </cell>
          <cell r="V123">
            <v>0</v>
          </cell>
          <cell r="W123">
            <v>0</v>
          </cell>
          <cell r="X123">
            <v>0</v>
          </cell>
          <cell r="Y123">
            <v>0</v>
          </cell>
          <cell r="Z123">
            <v>0</v>
          </cell>
          <cell r="AA123">
            <v>0</v>
          </cell>
          <cell r="AB123">
            <v>0</v>
          </cell>
          <cell r="AC123">
            <v>9012</v>
          </cell>
          <cell r="AE123">
            <v>0</v>
          </cell>
          <cell r="AH123">
            <v>0</v>
          </cell>
          <cell r="AI123">
            <v>0</v>
          </cell>
          <cell r="AJ123">
            <v>0</v>
          </cell>
          <cell r="AK123">
            <v>0</v>
          </cell>
          <cell r="AL123">
            <v>0</v>
          </cell>
          <cell r="AM123">
            <v>9012</v>
          </cell>
          <cell r="AO123">
            <v>0</v>
          </cell>
          <cell r="AQ123">
            <v>746.66666666666674</v>
          </cell>
          <cell r="AS123">
            <v>0</v>
          </cell>
          <cell r="AT123">
            <v>0</v>
          </cell>
          <cell r="AU123">
            <v>0</v>
          </cell>
          <cell r="AV123">
            <v>0</v>
          </cell>
          <cell r="BJ123">
            <v>0</v>
          </cell>
          <cell r="BK123">
            <v>0</v>
          </cell>
          <cell r="BL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R123">
            <v>0</v>
          </cell>
          <cell r="CT123">
            <v>0</v>
          </cell>
          <cell r="CU123">
            <v>0</v>
          </cell>
          <cell r="CV123">
            <v>0</v>
          </cell>
          <cell r="CW123" t="e">
            <v>#DIV/0!</v>
          </cell>
          <cell r="CX123" t="e">
            <v>#DIV/0!</v>
          </cell>
          <cell r="CY123" t="e">
            <v>#DIV/0!</v>
          </cell>
          <cell r="CZ123" t="e">
            <v>#DIV/0!</v>
          </cell>
          <cell r="DA123" t="e">
            <v>#DIV/0!</v>
          </cell>
          <cell r="DB123" t="e">
            <v>#DIV/0!</v>
          </cell>
          <cell r="DC123" t="e">
            <v>#DIV/0!</v>
          </cell>
          <cell r="DD123" t="e">
            <v>#DIV/0!</v>
          </cell>
          <cell r="DE123" t="e">
            <v>#DIV/0!</v>
          </cell>
          <cell r="DF123" t="e">
            <v>#DIV/0!</v>
          </cell>
          <cell r="DG123" t="e">
            <v>#DIV/0!</v>
          </cell>
          <cell r="DH123" t="e">
            <v>#DIV/0!</v>
          </cell>
          <cell r="DI123" t="e">
            <v>#DIV/0!</v>
          </cell>
          <cell r="DJ123" t="e">
            <v>#DIV/0!</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row>
        <row r="124">
          <cell r="A124">
            <v>10000</v>
          </cell>
          <cell r="B124">
            <v>10</v>
          </cell>
          <cell r="C124" t="str">
            <v>II - 1 - E</v>
          </cell>
          <cell r="D124" t="str">
            <v>Timbunan Tanah didatangkan dipadatkan</v>
          </cell>
          <cell r="E124" t="str">
            <v>m3</v>
          </cell>
          <cell r="F124">
            <v>4658.7700000000004</v>
          </cell>
          <cell r="H124">
            <v>129</v>
          </cell>
          <cell r="I124" t="str">
            <v>m3/jam</v>
          </cell>
          <cell r="L124">
            <v>18</v>
          </cell>
          <cell r="M124">
            <v>25</v>
          </cell>
          <cell r="N124">
            <v>7</v>
          </cell>
          <cell r="O124">
            <v>1</v>
          </cell>
          <cell r="P124">
            <v>3150</v>
          </cell>
          <cell r="Q124">
            <v>4658.7700000000004</v>
          </cell>
          <cell r="V124">
            <v>22991754.5</v>
          </cell>
          <cell r="W124">
            <v>0</v>
          </cell>
          <cell r="X124">
            <v>4935.13</v>
          </cell>
          <cell r="Y124">
            <v>0</v>
          </cell>
          <cell r="Z124">
            <v>4935.13</v>
          </cell>
          <cell r="AA124">
            <v>4900.5</v>
          </cell>
          <cell r="AB124">
            <v>14543748</v>
          </cell>
          <cell r="AC124">
            <v>10000</v>
          </cell>
          <cell r="AG124">
            <v>4658.7700000000004</v>
          </cell>
          <cell r="AK124">
            <v>179704.21999999997</v>
          </cell>
          <cell r="AL124">
            <v>837200627</v>
          </cell>
          <cell r="AM124">
            <v>10000</v>
          </cell>
          <cell r="AQ124">
            <v>903</v>
          </cell>
          <cell r="AR124">
            <v>4658.7700000000004</v>
          </cell>
          <cell r="AU124">
            <v>199.65</v>
          </cell>
          <cell r="AV124">
            <v>930123</v>
          </cell>
          <cell r="BB124">
            <v>184804</v>
          </cell>
          <cell r="BC124">
            <v>860959331</v>
          </cell>
          <cell r="BD124">
            <v>852674498</v>
          </cell>
          <cell r="BF124">
            <v>4900.5</v>
          </cell>
          <cell r="BG124">
            <v>179704.21999999997</v>
          </cell>
          <cell r="BH124">
            <v>199.65</v>
          </cell>
          <cell r="BI124">
            <v>184804.36999999997</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row>
        <row r="125">
          <cell r="A125">
            <v>10001</v>
          </cell>
          <cell r="F125" t="str">
            <v>Bongkar</v>
          </cell>
          <cell r="G125" t="str">
            <v>Buldozer, 110 HP</v>
          </cell>
          <cell r="H125">
            <v>129</v>
          </cell>
          <cell r="I125" t="str">
            <v>m3/jam</v>
          </cell>
          <cell r="J125">
            <v>1</v>
          </cell>
          <cell r="K125">
            <v>7.7000000000000002E-3</v>
          </cell>
          <cell r="P125">
            <v>3150</v>
          </cell>
          <cell r="R125">
            <v>36.11</v>
          </cell>
          <cell r="S125">
            <v>0.01</v>
          </cell>
          <cell r="T125">
            <v>242000.00000000003</v>
          </cell>
          <cell r="V125">
            <v>8738620</v>
          </cell>
          <cell r="W125">
            <v>0</v>
          </cell>
          <cell r="X125">
            <v>1875.73</v>
          </cell>
          <cell r="Y125">
            <v>0</v>
          </cell>
          <cell r="Z125">
            <v>1875.73</v>
          </cell>
          <cell r="AA125">
            <v>1863.4</v>
          </cell>
          <cell r="AB125">
            <v>8681152</v>
          </cell>
          <cell r="AC125">
            <v>10001</v>
          </cell>
          <cell r="AD125" t="str">
            <v>Tanah Merah</v>
          </cell>
          <cell r="AE125" t="str">
            <v>m3</v>
          </cell>
          <cell r="AF125">
            <v>1.1000000000000001</v>
          </cell>
          <cell r="AH125">
            <v>5124.6470000000008</v>
          </cell>
          <cell r="AI125">
            <v>284.70261111111114</v>
          </cell>
          <cell r="AJ125">
            <v>160000</v>
          </cell>
          <cell r="AK125">
            <v>176000</v>
          </cell>
          <cell r="AL125">
            <v>819943520</v>
          </cell>
          <cell r="AM125">
            <v>10001</v>
          </cell>
          <cell r="AN125" t="str">
            <v>Mandor</v>
          </cell>
          <cell r="AO125" t="str">
            <v>Org/hari</v>
          </cell>
          <cell r="AP125">
            <v>1</v>
          </cell>
          <cell r="AQ125">
            <v>903</v>
          </cell>
          <cell r="AS125">
            <v>1.1000000000000001E-3</v>
          </cell>
          <cell r="AT125">
            <v>82500</v>
          </cell>
          <cell r="AU125">
            <v>90.75</v>
          </cell>
          <cell r="AV125">
            <v>422783</v>
          </cell>
          <cell r="BJ125">
            <v>129.87012857142858</v>
          </cell>
          <cell r="BK125">
            <v>35.869999999999997</v>
          </cell>
          <cell r="BL125">
            <v>0.01</v>
          </cell>
          <cell r="BN125" t="str">
            <v>Buldozer, 110 HP</v>
          </cell>
          <cell r="BO125">
            <v>0.01</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R125">
            <v>0</v>
          </cell>
          <cell r="CT125" t="str">
            <v>Tanah Merah</v>
          </cell>
          <cell r="CU125">
            <v>5124.6470000000008</v>
          </cell>
          <cell r="CV125">
            <v>0</v>
          </cell>
          <cell r="CW125" t="e">
            <v>#DIV/0!</v>
          </cell>
          <cell r="CX125" t="e">
            <v>#DIV/0!</v>
          </cell>
          <cell r="CY125" t="e">
            <v>#DIV/0!</v>
          </cell>
          <cell r="CZ125" t="e">
            <v>#DIV/0!</v>
          </cell>
          <cell r="DA125" t="e">
            <v>#DIV/0!</v>
          </cell>
          <cell r="DB125" t="e">
            <v>#DIV/0!</v>
          </cell>
          <cell r="DC125" t="e">
            <v>#DIV/0!</v>
          </cell>
          <cell r="DD125" t="e">
            <v>#DIV/0!</v>
          </cell>
          <cell r="DE125" t="e">
            <v>#DIV/0!</v>
          </cell>
          <cell r="DF125" t="e">
            <v>#DIV/0!</v>
          </cell>
          <cell r="DG125" t="e">
            <v>#DIV/0!</v>
          </cell>
          <cell r="DH125" t="e">
            <v>#DIV/0!</v>
          </cell>
          <cell r="DI125" t="e">
            <v>#DIV/0!</v>
          </cell>
          <cell r="DJ125" t="e">
            <v>#DIV/0!</v>
          </cell>
          <cell r="DL125" t="str">
            <v>Mandor</v>
          </cell>
          <cell r="DM125">
            <v>0.01</v>
          </cell>
          <cell r="DN125">
            <v>0</v>
          </cell>
          <cell r="DO125">
            <v>0</v>
          </cell>
          <cell r="DP125">
            <v>0</v>
          </cell>
          <cell r="DQ125">
            <v>0</v>
          </cell>
          <cell r="DR125">
            <v>0</v>
          </cell>
          <cell r="DS125">
            <v>0</v>
          </cell>
          <cell r="DT125">
            <v>0</v>
          </cell>
          <cell r="DU125">
            <v>0</v>
          </cell>
          <cell r="DV125">
            <v>0</v>
          </cell>
          <cell r="DW125">
            <v>0</v>
          </cell>
          <cell r="DX125">
            <v>0</v>
          </cell>
          <cell r="DY125">
            <v>0</v>
          </cell>
          <cell r="DZ125">
            <v>0</v>
          </cell>
          <cell r="EA125">
            <v>0</v>
          </cell>
          <cell r="EB125">
            <v>0</v>
          </cell>
        </row>
        <row r="126">
          <cell r="A126">
            <v>10002</v>
          </cell>
          <cell r="G126" t="str">
            <v>Vibro Roller, 10 ton</v>
          </cell>
          <cell r="H126">
            <v>133.33333333333334</v>
          </cell>
          <cell r="I126" t="str">
            <v>m3/jam</v>
          </cell>
          <cell r="J126">
            <v>0.75</v>
          </cell>
          <cell r="K126">
            <v>5.5999999999999999E-3</v>
          </cell>
          <cell r="P126">
            <v>3150</v>
          </cell>
          <cell r="R126">
            <v>26.2</v>
          </cell>
          <cell r="S126">
            <v>0</v>
          </cell>
          <cell r="T126">
            <v>193600.00000000003</v>
          </cell>
          <cell r="V126">
            <v>5072320.0000000009</v>
          </cell>
          <cell r="W126">
            <v>0</v>
          </cell>
          <cell r="X126">
            <v>1088.76</v>
          </cell>
          <cell r="Y126">
            <v>0</v>
          </cell>
          <cell r="Z126">
            <v>1088.76</v>
          </cell>
          <cell r="AA126">
            <v>1084.1600000000001</v>
          </cell>
          <cell r="AB126">
            <v>5050852</v>
          </cell>
          <cell r="AC126">
            <v>10002</v>
          </cell>
          <cell r="AD126" t="str">
            <v>Solar</v>
          </cell>
          <cell r="AE126" t="str">
            <v>Ltr</v>
          </cell>
          <cell r="AF126">
            <v>0.15503875968992248</v>
          </cell>
          <cell r="AH126">
            <v>722.28992248062025</v>
          </cell>
          <cell r="AI126">
            <v>40.127217915590016</v>
          </cell>
          <cell r="AJ126">
            <v>8899</v>
          </cell>
          <cell r="AK126">
            <v>1379.68</v>
          </cell>
          <cell r="AL126">
            <v>6427611</v>
          </cell>
          <cell r="AM126">
            <v>10002</v>
          </cell>
          <cell r="AN126" t="str">
            <v>Pekerja</v>
          </cell>
          <cell r="AO126" t="str">
            <v>Org/hari</v>
          </cell>
          <cell r="AP126">
            <v>2</v>
          </cell>
          <cell r="AQ126">
            <v>903</v>
          </cell>
          <cell r="AS126">
            <v>2.2000000000000001E-3</v>
          </cell>
          <cell r="AT126">
            <v>49500.000000000007</v>
          </cell>
          <cell r="AU126">
            <v>108.9</v>
          </cell>
          <cell r="AV126">
            <v>507340</v>
          </cell>
          <cell r="BJ126">
            <v>64.935057142857133</v>
          </cell>
          <cell r="BK126">
            <v>71.739999999999995</v>
          </cell>
          <cell r="BL126">
            <v>0.02</v>
          </cell>
          <cell r="BN126" t="str">
            <v>Vibro Roller, 10 ton</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R126">
            <v>0</v>
          </cell>
          <cell r="CT126" t="str">
            <v>Solar</v>
          </cell>
          <cell r="CU126">
            <v>722.28992248062025</v>
          </cell>
          <cell r="CV126">
            <v>0</v>
          </cell>
          <cell r="CW126" t="e">
            <v>#DIV/0!</v>
          </cell>
          <cell r="CX126" t="e">
            <v>#DIV/0!</v>
          </cell>
          <cell r="CY126" t="e">
            <v>#DIV/0!</v>
          </cell>
          <cell r="CZ126" t="e">
            <v>#DIV/0!</v>
          </cell>
          <cell r="DA126" t="e">
            <v>#DIV/0!</v>
          </cell>
          <cell r="DB126" t="e">
            <v>#DIV/0!</v>
          </cell>
          <cell r="DC126" t="e">
            <v>#DIV/0!</v>
          </cell>
          <cell r="DD126" t="e">
            <v>#DIV/0!</v>
          </cell>
          <cell r="DE126" t="e">
            <v>#DIV/0!</v>
          </cell>
          <cell r="DF126" t="e">
            <v>#DIV/0!</v>
          </cell>
          <cell r="DG126" t="e">
            <v>#DIV/0!</v>
          </cell>
          <cell r="DH126" t="e">
            <v>#DIV/0!</v>
          </cell>
          <cell r="DI126" t="e">
            <v>#DIV/0!</v>
          </cell>
          <cell r="DJ126" t="e">
            <v>#DIV/0!</v>
          </cell>
          <cell r="DL126" t="str">
            <v>Pekerja</v>
          </cell>
          <cell r="DM126">
            <v>0.02</v>
          </cell>
          <cell r="DN126">
            <v>0</v>
          </cell>
          <cell r="DO126">
            <v>0</v>
          </cell>
          <cell r="DP126">
            <v>0</v>
          </cell>
          <cell r="DQ126">
            <v>0</v>
          </cell>
          <cell r="DR126">
            <v>0</v>
          </cell>
          <cell r="DS126">
            <v>0</v>
          </cell>
          <cell r="DT126">
            <v>0</v>
          </cell>
          <cell r="DU126">
            <v>0</v>
          </cell>
          <cell r="DV126">
            <v>0</v>
          </cell>
          <cell r="DW126">
            <v>0</v>
          </cell>
          <cell r="DX126">
            <v>0</v>
          </cell>
          <cell r="DY126">
            <v>0</v>
          </cell>
          <cell r="DZ126">
            <v>0</v>
          </cell>
          <cell r="EA126">
            <v>0</v>
          </cell>
          <cell r="EB126">
            <v>0</v>
          </cell>
        </row>
        <row r="127">
          <cell r="A127">
            <v>10003</v>
          </cell>
          <cell r="F127" t="str">
            <v>Buang</v>
          </cell>
          <cell r="G127" t="str">
            <v>Water Tanker</v>
          </cell>
          <cell r="H127">
            <v>207.49999999999997</v>
          </cell>
          <cell r="I127" t="str">
            <v>m3/jam</v>
          </cell>
          <cell r="J127">
            <v>0.5</v>
          </cell>
          <cell r="K127">
            <v>2.3999999999999998E-3</v>
          </cell>
          <cell r="P127">
            <v>3150</v>
          </cell>
          <cell r="R127">
            <v>11.22</v>
          </cell>
          <cell r="S127">
            <v>0</v>
          </cell>
          <cell r="T127">
            <v>72600</v>
          </cell>
          <cell r="V127">
            <v>814572</v>
          </cell>
          <cell r="W127">
            <v>0</v>
          </cell>
          <cell r="X127">
            <v>174.84</v>
          </cell>
          <cell r="Y127">
            <v>0</v>
          </cell>
          <cell r="Z127">
            <v>174.84</v>
          </cell>
          <cell r="AA127">
            <v>174.24</v>
          </cell>
          <cell r="AB127">
            <v>811744</v>
          </cell>
          <cell r="AC127">
            <v>10003</v>
          </cell>
          <cell r="AD127" t="str">
            <v>Solar</v>
          </cell>
          <cell r="AE127" t="str">
            <v>Ltr</v>
          </cell>
          <cell r="AF127">
            <v>6.7500000000000004E-2</v>
          </cell>
          <cell r="AH127">
            <v>314.46697500000005</v>
          </cell>
          <cell r="AI127">
            <v>17.470387500000001</v>
          </cell>
          <cell r="AJ127">
            <v>8899</v>
          </cell>
          <cell r="AK127">
            <v>600.67999999999995</v>
          </cell>
          <cell r="AL127">
            <v>2798429</v>
          </cell>
          <cell r="AM127">
            <v>10003</v>
          </cell>
          <cell r="AO127">
            <v>0</v>
          </cell>
          <cell r="AQ127">
            <v>903</v>
          </cell>
          <cell r="AS127">
            <v>0</v>
          </cell>
          <cell r="AT127">
            <v>0</v>
          </cell>
          <cell r="AU127">
            <v>0</v>
          </cell>
          <cell r="AV127">
            <v>0</v>
          </cell>
          <cell r="BJ127">
            <v>0</v>
          </cell>
          <cell r="BK127">
            <v>0</v>
          </cell>
          <cell r="BL127">
            <v>0</v>
          </cell>
          <cell r="BN127" t="str">
            <v>Water Tanker</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R127">
            <v>0</v>
          </cell>
          <cell r="CT127" t="str">
            <v>Solar</v>
          </cell>
          <cell r="CU127">
            <v>314.46697500000005</v>
          </cell>
          <cell r="CV127">
            <v>0</v>
          </cell>
          <cell r="CW127" t="e">
            <v>#DIV/0!</v>
          </cell>
          <cell r="CX127" t="e">
            <v>#DIV/0!</v>
          </cell>
          <cell r="CY127" t="e">
            <v>#DIV/0!</v>
          </cell>
          <cell r="CZ127" t="e">
            <v>#DIV/0!</v>
          </cell>
          <cell r="DA127" t="e">
            <v>#DIV/0!</v>
          </cell>
          <cell r="DB127" t="e">
            <v>#DIV/0!</v>
          </cell>
          <cell r="DC127" t="e">
            <v>#DIV/0!</v>
          </cell>
          <cell r="DD127" t="e">
            <v>#DIV/0!</v>
          </cell>
          <cell r="DE127" t="e">
            <v>#DIV/0!</v>
          </cell>
          <cell r="DF127" t="e">
            <v>#DIV/0!</v>
          </cell>
          <cell r="DG127" t="e">
            <v>#DIV/0!</v>
          </cell>
          <cell r="DH127" t="e">
            <v>#DIV/0!</v>
          </cell>
          <cell r="DI127" t="e">
            <v>#DIV/0!</v>
          </cell>
          <cell r="DJ127" t="e">
            <v>#DIV/0!</v>
          </cell>
          <cell r="DL127">
            <v>0</v>
          </cell>
          <cell r="DM127">
            <v>0</v>
          </cell>
          <cell r="DN127">
            <v>0</v>
          </cell>
          <cell r="DO127">
            <v>0</v>
          </cell>
          <cell r="DP127">
            <v>0</v>
          </cell>
          <cell r="DQ127">
            <v>0</v>
          </cell>
          <cell r="DR127">
            <v>0</v>
          </cell>
          <cell r="DS127">
            <v>0</v>
          </cell>
          <cell r="DT127">
            <v>0</v>
          </cell>
          <cell r="DU127">
            <v>0</v>
          </cell>
          <cell r="DV127">
            <v>0</v>
          </cell>
          <cell r="DW127">
            <v>0</v>
          </cell>
          <cell r="DX127">
            <v>0</v>
          </cell>
          <cell r="DY127">
            <v>0</v>
          </cell>
          <cell r="DZ127">
            <v>0</v>
          </cell>
          <cell r="EA127">
            <v>0</v>
          </cell>
          <cell r="EB127">
            <v>0</v>
          </cell>
        </row>
        <row r="128">
          <cell r="A128">
            <v>10004</v>
          </cell>
          <cell r="F128" t="str">
            <v>Angkut</v>
          </cell>
          <cell r="G128" t="str">
            <v>Excavator 1.2</v>
          </cell>
          <cell r="H128">
            <v>58.955999999999996</v>
          </cell>
          <cell r="I128" t="str">
            <v>m3/jam</v>
          </cell>
          <cell r="J128">
            <v>0.5</v>
          </cell>
          <cell r="K128">
            <v>8.3999999999999995E-3</v>
          </cell>
          <cell r="P128">
            <v>3150</v>
          </cell>
          <cell r="R128">
            <v>39.51</v>
          </cell>
          <cell r="S128">
            <v>0.01</v>
          </cell>
          <cell r="T128">
            <v>211750.00000000003</v>
          </cell>
          <cell r="V128">
            <v>8366242.5000000009</v>
          </cell>
          <cell r="W128">
            <v>0</v>
          </cell>
          <cell r="X128">
            <v>1795.8</v>
          </cell>
          <cell r="Y128">
            <v>0</v>
          </cell>
          <cell r="Z128">
            <v>1795.8</v>
          </cell>
          <cell r="AA128">
            <v>1778.7</v>
          </cell>
          <cell r="AB128">
            <v>0</v>
          </cell>
          <cell r="AC128">
            <v>10004</v>
          </cell>
          <cell r="AD128" t="str">
            <v>Solar</v>
          </cell>
          <cell r="AE128" t="str">
            <v>Ltr</v>
          </cell>
          <cell r="AF128">
            <v>2.4096385542168679E-2</v>
          </cell>
          <cell r="AH128">
            <v>112.25951807228918</v>
          </cell>
          <cell r="AI128">
            <v>6.2366398929049547</v>
          </cell>
          <cell r="AJ128">
            <v>8899</v>
          </cell>
          <cell r="AK128">
            <v>214.43</v>
          </cell>
          <cell r="AL128">
            <v>998980</v>
          </cell>
          <cell r="AM128">
            <v>10004</v>
          </cell>
          <cell r="AO128">
            <v>0</v>
          </cell>
          <cell r="AQ128">
            <v>903</v>
          </cell>
          <cell r="AS128">
            <v>0</v>
          </cell>
          <cell r="AT128">
            <v>0</v>
          </cell>
          <cell r="AU128">
            <v>0</v>
          </cell>
          <cell r="AV128">
            <v>0</v>
          </cell>
          <cell r="BJ128">
            <v>0</v>
          </cell>
          <cell r="BK128">
            <v>0</v>
          </cell>
          <cell r="BL128">
            <v>0</v>
          </cell>
          <cell r="BN128" t="str">
            <v>Excavator 1.2</v>
          </cell>
          <cell r="BO128">
            <v>0.01</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R128">
            <v>0</v>
          </cell>
          <cell r="CT128" t="str">
            <v>Solar</v>
          </cell>
          <cell r="CU128">
            <v>112.25951807228918</v>
          </cell>
          <cell r="CV128">
            <v>0</v>
          </cell>
          <cell r="CW128" t="e">
            <v>#DIV/0!</v>
          </cell>
          <cell r="CX128" t="e">
            <v>#DIV/0!</v>
          </cell>
          <cell r="CY128" t="e">
            <v>#DIV/0!</v>
          </cell>
          <cell r="CZ128" t="e">
            <v>#DIV/0!</v>
          </cell>
          <cell r="DA128" t="e">
            <v>#DIV/0!</v>
          </cell>
          <cell r="DB128" t="e">
            <v>#DIV/0!</v>
          </cell>
          <cell r="DC128" t="e">
            <v>#DIV/0!</v>
          </cell>
          <cell r="DD128" t="e">
            <v>#DIV/0!</v>
          </cell>
          <cell r="DE128" t="e">
            <v>#DIV/0!</v>
          </cell>
          <cell r="DF128" t="e">
            <v>#DIV/0!</v>
          </cell>
          <cell r="DG128" t="e">
            <v>#DIV/0!</v>
          </cell>
          <cell r="DH128" t="e">
            <v>#DIV/0!</v>
          </cell>
          <cell r="DI128" t="e">
            <v>#DIV/0!</v>
          </cell>
          <cell r="DJ128" t="e">
            <v>#DIV/0!</v>
          </cell>
          <cell r="DL128">
            <v>0</v>
          </cell>
          <cell r="DM128">
            <v>0</v>
          </cell>
          <cell r="DN128">
            <v>0</v>
          </cell>
          <cell r="DO128">
            <v>0</v>
          </cell>
          <cell r="DP128">
            <v>0</v>
          </cell>
          <cell r="DQ128">
            <v>0</v>
          </cell>
          <cell r="DR128">
            <v>0</v>
          </cell>
          <cell r="DS128">
            <v>0</v>
          </cell>
          <cell r="DT128">
            <v>0</v>
          </cell>
          <cell r="DU128">
            <v>0</v>
          </cell>
          <cell r="DV128">
            <v>0</v>
          </cell>
          <cell r="DW128">
            <v>0</v>
          </cell>
          <cell r="DX128">
            <v>0</v>
          </cell>
          <cell r="DY128">
            <v>0</v>
          </cell>
          <cell r="DZ128">
            <v>0</v>
          </cell>
          <cell r="EA128">
            <v>0</v>
          </cell>
          <cell r="EB128">
            <v>0</v>
          </cell>
        </row>
        <row r="129">
          <cell r="A129">
            <v>10005</v>
          </cell>
          <cell r="J129">
            <v>1</v>
          </cell>
          <cell r="K129">
            <v>0</v>
          </cell>
          <cell r="P129">
            <v>3150</v>
          </cell>
          <cell r="R129">
            <v>0</v>
          </cell>
          <cell r="S129">
            <v>0</v>
          </cell>
          <cell r="T129">
            <v>0</v>
          </cell>
          <cell r="V129">
            <v>0</v>
          </cell>
          <cell r="W129">
            <v>0</v>
          </cell>
          <cell r="AA129">
            <v>0</v>
          </cell>
          <cell r="AB129">
            <v>0</v>
          </cell>
          <cell r="AC129">
            <v>10005</v>
          </cell>
          <cell r="AD129" t="str">
            <v>Solar</v>
          </cell>
          <cell r="AE129" t="str">
            <v>Ltr</v>
          </cell>
          <cell r="AF129">
            <v>0.16961802021846803</v>
          </cell>
          <cell r="AH129">
            <v>790.21134405319242</v>
          </cell>
          <cell r="AI129">
            <v>43.900630225177359</v>
          </cell>
          <cell r="AJ129">
            <v>8899</v>
          </cell>
          <cell r="AK129">
            <v>1509.43</v>
          </cell>
          <cell r="AL129">
            <v>7032087</v>
          </cell>
          <cell r="AM129">
            <v>10005</v>
          </cell>
          <cell r="AO129">
            <v>0</v>
          </cell>
          <cell r="AQ129">
            <v>903</v>
          </cell>
          <cell r="AS129">
            <v>0</v>
          </cell>
          <cell r="AT129">
            <v>0</v>
          </cell>
          <cell r="AU129">
            <v>0</v>
          </cell>
          <cell r="AV129">
            <v>0</v>
          </cell>
          <cell r="BJ129">
            <v>0</v>
          </cell>
          <cell r="BK129">
            <v>0</v>
          </cell>
          <cell r="BL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R129">
            <v>0</v>
          </cell>
          <cell r="CT129" t="str">
            <v>Solar</v>
          </cell>
          <cell r="CU129">
            <v>790.21134405319242</v>
          </cell>
          <cell r="CV129">
            <v>0</v>
          </cell>
          <cell r="CW129" t="e">
            <v>#DIV/0!</v>
          </cell>
          <cell r="CX129" t="e">
            <v>#DIV/0!</v>
          </cell>
          <cell r="CY129" t="e">
            <v>#DIV/0!</v>
          </cell>
          <cell r="CZ129" t="e">
            <v>#DIV/0!</v>
          </cell>
          <cell r="DA129" t="e">
            <v>#DIV/0!</v>
          </cell>
          <cell r="DB129" t="e">
            <v>#DIV/0!</v>
          </cell>
          <cell r="DC129" t="e">
            <v>#DIV/0!</v>
          </cell>
          <cell r="DD129" t="e">
            <v>#DIV/0!</v>
          </cell>
          <cell r="DE129" t="e">
            <v>#DIV/0!</v>
          </cell>
          <cell r="DF129" t="e">
            <v>#DIV/0!</v>
          </cell>
          <cell r="DG129" t="e">
            <v>#DIV/0!</v>
          </cell>
          <cell r="DH129" t="e">
            <v>#DIV/0!</v>
          </cell>
          <cell r="DI129" t="e">
            <v>#DIV/0!</v>
          </cell>
          <cell r="DJ129" t="e">
            <v>#DIV/0!</v>
          </cell>
          <cell r="DL129">
            <v>0</v>
          </cell>
          <cell r="DM129">
            <v>0</v>
          </cell>
          <cell r="DN129">
            <v>0</v>
          </cell>
          <cell r="DO129">
            <v>0</v>
          </cell>
          <cell r="DP129">
            <v>0</v>
          </cell>
          <cell r="DQ129">
            <v>0</v>
          </cell>
          <cell r="DR129">
            <v>0</v>
          </cell>
          <cell r="DS129">
            <v>0</v>
          </cell>
          <cell r="DT129">
            <v>0</v>
          </cell>
          <cell r="DU129">
            <v>0</v>
          </cell>
          <cell r="DV129">
            <v>0</v>
          </cell>
          <cell r="DW129">
            <v>0</v>
          </cell>
          <cell r="DX129">
            <v>0</v>
          </cell>
          <cell r="DY129">
            <v>0</v>
          </cell>
          <cell r="DZ129">
            <v>0</v>
          </cell>
          <cell r="EA129">
            <v>0</v>
          </cell>
          <cell r="EB129">
            <v>0</v>
          </cell>
        </row>
        <row r="130">
          <cell r="A130">
            <v>10006</v>
          </cell>
          <cell r="J130">
            <v>1</v>
          </cell>
          <cell r="K130">
            <v>0</v>
          </cell>
          <cell r="P130">
            <v>3150</v>
          </cell>
          <cell r="R130">
            <v>0</v>
          </cell>
          <cell r="S130">
            <v>0</v>
          </cell>
          <cell r="T130">
            <v>0</v>
          </cell>
          <cell r="V130">
            <v>0</v>
          </cell>
          <cell r="W130">
            <v>0</v>
          </cell>
          <cell r="X130">
            <v>0</v>
          </cell>
          <cell r="Y130">
            <v>0</v>
          </cell>
          <cell r="Z130">
            <v>0</v>
          </cell>
          <cell r="AA130">
            <v>0</v>
          </cell>
          <cell r="AB130">
            <v>0</v>
          </cell>
          <cell r="AC130">
            <v>10006</v>
          </cell>
          <cell r="AH130">
            <v>0</v>
          </cell>
          <cell r="AI130">
            <v>0</v>
          </cell>
          <cell r="AJ130">
            <v>0</v>
          </cell>
          <cell r="AK130">
            <v>0</v>
          </cell>
          <cell r="AL130">
            <v>0</v>
          </cell>
          <cell r="AM130">
            <v>10006</v>
          </cell>
          <cell r="AO130">
            <v>0</v>
          </cell>
          <cell r="AQ130">
            <v>903</v>
          </cell>
          <cell r="AS130">
            <v>0</v>
          </cell>
          <cell r="AT130">
            <v>0</v>
          </cell>
          <cell r="AU130">
            <v>0</v>
          </cell>
          <cell r="AV130">
            <v>0</v>
          </cell>
          <cell r="BJ130">
            <v>0</v>
          </cell>
          <cell r="BK130">
            <v>0</v>
          </cell>
          <cell r="BL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R130">
            <v>0</v>
          </cell>
          <cell r="CT130">
            <v>0</v>
          </cell>
          <cell r="CU130">
            <v>0</v>
          </cell>
          <cell r="CV130">
            <v>0</v>
          </cell>
          <cell r="CW130" t="e">
            <v>#DIV/0!</v>
          </cell>
          <cell r="CX130" t="e">
            <v>#DIV/0!</v>
          </cell>
          <cell r="CY130" t="e">
            <v>#DIV/0!</v>
          </cell>
          <cell r="CZ130" t="e">
            <v>#DIV/0!</v>
          </cell>
          <cell r="DA130" t="e">
            <v>#DIV/0!</v>
          </cell>
          <cell r="DB130" t="e">
            <v>#DIV/0!</v>
          </cell>
          <cell r="DC130" t="e">
            <v>#DIV/0!</v>
          </cell>
          <cell r="DD130" t="e">
            <v>#DIV/0!</v>
          </cell>
          <cell r="DE130" t="e">
            <v>#DIV/0!</v>
          </cell>
          <cell r="DF130" t="e">
            <v>#DIV/0!</v>
          </cell>
          <cell r="DG130" t="e">
            <v>#DIV/0!</v>
          </cell>
          <cell r="DH130" t="e">
            <v>#DIV/0!</v>
          </cell>
          <cell r="DI130" t="e">
            <v>#DIV/0!</v>
          </cell>
          <cell r="DJ130" t="e">
            <v>#DIV/0!</v>
          </cell>
          <cell r="DL130">
            <v>0</v>
          </cell>
          <cell r="DM130">
            <v>0</v>
          </cell>
          <cell r="DN130">
            <v>0</v>
          </cell>
          <cell r="DO130">
            <v>0</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row>
        <row r="131">
          <cell r="A131">
            <v>10007</v>
          </cell>
          <cell r="J131">
            <v>1</v>
          </cell>
          <cell r="K131">
            <v>0</v>
          </cell>
          <cell r="P131">
            <v>3150</v>
          </cell>
          <cell r="R131">
            <v>0</v>
          </cell>
          <cell r="S131">
            <v>0</v>
          </cell>
          <cell r="T131">
            <v>0</v>
          </cell>
          <cell r="V131">
            <v>0</v>
          </cell>
          <cell r="W131">
            <v>0</v>
          </cell>
          <cell r="X131">
            <v>0</v>
          </cell>
          <cell r="Y131">
            <v>0</v>
          </cell>
          <cell r="Z131">
            <v>0</v>
          </cell>
          <cell r="AA131">
            <v>0</v>
          </cell>
          <cell r="AB131">
            <v>0</v>
          </cell>
          <cell r="AC131">
            <v>10007</v>
          </cell>
          <cell r="AE131">
            <v>0</v>
          </cell>
          <cell r="AH131">
            <v>0</v>
          </cell>
          <cell r="AI131">
            <v>0</v>
          </cell>
          <cell r="AJ131">
            <v>0</v>
          </cell>
          <cell r="AK131">
            <v>0</v>
          </cell>
          <cell r="AL131">
            <v>0</v>
          </cell>
          <cell r="AM131">
            <v>10007</v>
          </cell>
          <cell r="AO131">
            <v>0</v>
          </cell>
          <cell r="AQ131">
            <v>903</v>
          </cell>
          <cell r="AS131">
            <v>0</v>
          </cell>
          <cell r="AT131">
            <v>0</v>
          </cell>
          <cell r="AU131">
            <v>0</v>
          </cell>
          <cell r="AV131">
            <v>0</v>
          </cell>
          <cell r="BJ131">
            <v>0</v>
          </cell>
          <cell r="BK131">
            <v>0</v>
          </cell>
          <cell r="BL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R131">
            <v>0</v>
          </cell>
          <cell r="CT131">
            <v>0</v>
          </cell>
          <cell r="CU131">
            <v>0</v>
          </cell>
          <cell r="CV131">
            <v>0</v>
          </cell>
          <cell r="CW131" t="e">
            <v>#DIV/0!</v>
          </cell>
          <cell r="CX131" t="e">
            <v>#DIV/0!</v>
          </cell>
          <cell r="CY131" t="e">
            <v>#DIV/0!</v>
          </cell>
          <cell r="CZ131" t="e">
            <v>#DIV/0!</v>
          </cell>
          <cell r="DA131" t="e">
            <v>#DIV/0!</v>
          </cell>
          <cell r="DB131" t="e">
            <v>#DIV/0!</v>
          </cell>
          <cell r="DC131" t="e">
            <v>#DIV/0!</v>
          </cell>
          <cell r="DD131" t="e">
            <v>#DIV/0!</v>
          </cell>
          <cell r="DE131" t="e">
            <v>#DIV/0!</v>
          </cell>
          <cell r="DF131" t="e">
            <v>#DIV/0!</v>
          </cell>
          <cell r="DG131" t="e">
            <v>#DIV/0!</v>
          </cell>
          <cell r="DH131" t="e">
            <v>#DIV/0!</v>
          </cell>
          <cell r="DI131" t="e">
            <v>#DIV/0!</v>
          </cell>
          <cell r="DJ131" t="e">
            <v>#DIV/0!</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row>
        <row r="132">
          <cell r="A132">
            <v>10008</v>
          </cell>
          <cell r="J132">
            <v>1</v>
          </cell>
          <cell r="K132">
            <v>0</v>
          </cell>
          <cell r="P132">
            <v>3150</v>
          </cell>
          <cell r="R132">
            <v>0</v>
          </cell>
          <cell r="S132">
            <v>0</v>
          </cell>
          <cell r="T132">
            <v>0</v>
          </cell>
          <cell r="U132">
            <v>0</v>
          </cell>
          <cell r="V132">
            <v>0</v>
          </cell>
          <cell r="W132">
            <v>0</v>
          </cell>
          <cell r="X132">
            <v>0</v>
          </cell>
          <cell r="Y132">
            <v>0</v>
          </cell>
          <cell r="Z132">
            <v>0</v>
          </cell>
          <cell r="AA132">
            <v>0</v>
          </cell>
          <cell r="AB132">
            <v>0</v>
          </cell>
          <cell r="AC132">
            <v>10008</v>
          </cell>
          <cell r="AE132">
            <v>0</v>
          </cell>
          <cell r="AH132">
            <v>0</v>
          </cell>
          <cell r="AI132">
            <v>0</v>
          </cell>
          <cell r="AJ132">
            <v>0</v>
          </cell>
          <cell r="AK132">
            <v>0</v>
          </cell>
          <cell r="AL132">
            <v>0</v>
          </cell>
          <cell r="AM132">
            <v>10008</v>
          </cell>
          <cell r="AO132">
            <v>0</v>
          </cell>
          <cell r="AQ132">
            <v>903</v>
          </cell>
          <cell r="AS132">
            <v>0</v>
          </cell>
          <cell r="AT132">
            <v>0</v>
          </cell>
          <cell r="AU132">
            <v>0</v>
          </cell>
          <cell r="AV132">
            <v>0</v>
          </cell>
          <cell r="BJ132">
            <v>0</v>
          </cell>
          <cell r="BK132">
            <v>0</v>
          </cell>
          <cell r="BL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R132">
            <v>0</v>
          </cell>
          <cell r="CT132">
            <v>0</v>
          </cell>
          <cell r="CU132">
            <v>0</v>
          </cell>
          <cell r="CV132">
            <v>0</v>
          </cell>
          <cell r="CW132" t="e">
            <v>#DIV/0!</v>
          </cell>
          <cell r="CX132" t="e">
            <v>#DIV/0!</v>
          </cell>
          <cell r="CY132" t="e">
            <v>#DIV/0!</v>
          </cell>
          <cell r="CZ132" t="e">
            <v>#DIV/0!</v>
          </cell>
          <cell r="DA132" t="e">
            <v>#DIV/0!</v>
          </cell>
          <cell r="DB132" t="e">
            <v>#DIV/0!</v>
          </cell>
          <cell r="DC132" t="e">
            <v>#DIV/0!</v>
          </cell>
          <cell r="DD132" t="e">
            <v>#DIV/0!</v>
          </cell>
          <cell r="DE132" t="e">
            <v>#DIV/0!</v>
          </cell>
          <cell r="DF132" t="e">
            <v>#DIV/0!</v>
          </cell>
          <cell r="DG132" t="e">
            <v>#DIV/0!</v>
          </cell>
          <cell r="DH132" t="e">
            <v>#DIV/0!</v>
          </cell>
          <cell r="DI132" t="e">
            <v>#DIV/0!</v>
          </cell>
          <cell r="DJ132" t="e">
            <v>#DIV/0!</v>
          </cell>
          <cell r="DL132">
            <v>0</v>
          </cell>
          <cell r="DM132">
            <v>0</v>
          </cell>
          <cell r="DN132">
            <v>0</v>
          </cell>
          <cell r="DO132">
            <v>0</v>
          </cell>
          <cell r="DP132">
            <v>0</v>
          </cell>
          <cell r="DQ132">
            <v>0</v>
          </cell>
          <cell r="DR132">
            <v>0</v>
          </cell>
          <cell r="DS132">
            <v>0</v>
          </cell>
          <cell r="DT132">
            <v>0</v>
          </cell>
          <cell r="DU132">
            <v>0</v>
          </cell>
          <cell r="DV132">
            <v>0</v>
          </cell>
          <cell r="DW132">
            <v>0</v>
          </cell>
          <cell r="DX132">
            <v>0</v>
          </cell>
          <cell r="DY132">
            <v>0</v>
          </cell>
          <cell r="DZ132">
            <v>0</v>
          </cell>
          <cell r="EA132">
            <v>0</v>
          </cell>
          <cell r="EB132">
            <v>0</v>
          </cell>
        </row>
        <row r="133">
          <cell r="A133">
            <v>10009</v>
          </cell>
          <cell r="J133">
            <v>1</v>
          </cell>
          <cell r="K133">
            <v>0</v>
          </cell>
          <cell r="P133">
            <v>3150</v>
          </cell>
          <cell r="R133">
            <v>0</v>
          </cell>
          <cell r="S133">
            <v>0</v>
          </cell>
          <cell r="T133">
            <v>0</v>
          </cell>
          <cell r="U133">
            <v>0</v>
          </cell>
          <cell r="V133">
            <v>0</v>
          </cell>
          <cell r="W133">
            <v>0</v>
          </cell>
          <cell r="X133">
            <v>0</v>
          </cell>
          <cell r="Y133">
            <v>0</v>
          </cell>
          <cell r="Z133">
            <v>0</v>
          </cell>
          <cell r="AA133">
            <v>0</v>
          </cell>
          <cell r="AB133">
            <v>0</v>
          </cell>
          <cell r="AC133">
            <v>10009</v>
          </cell>
          <cell r="AE133">
            <v>0</v>
          </cell>
          <cell r="AH133">
            <v>0</v>
          </cell>
          <cell r="AI133">
            <v>0</v>
          </cell>
          <cell r="AJ133">
            <v>0</v>
          </cell>
          <cell r="AK133">
            <v>0</v>
          </cell>
          <cell r="AL133">
            <v>0</v>
          </cell>
          <cell r="AM133">
            <v>10009</v>
          </cell>
          <cell r="AO133">
            <v>0</v>
          </cell>
          <cell r="AQ133">
            <v>903</v>
          </cell>
          <cell r="AS133">
            <v>0</v>
          </cell>
          <cell r="AT133">
            <v>0</v>
          </cell>
          <cell r="AU133">
            <v>0</v>
          </cell>
          <cell r="AV133">
            <v>0</v>
          </cell>
          <cell r="BJ133">
            <v>0</v>
          </cell>
          <cell r="BK133">
            <v>0</v>
          </cell>
          <cell r="BL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R133">
            <v>0</v>
          </cell>
          <cell r="CT133">
            <v>0</v>
          </cell>
          <cell r="CU133">
            <v>0</v>
          </cell>
          <cell r="CV133">
            <v>0</v>
          </cell>
          <cell r="CW133" t="e">
            <v>#DIV/0!</v>
          </cell>
          <cell r="CX133" t="e">
            <v>#DIV/0!</v>
          </cell>
          <cell r="CY133" t="e">
            <v>#DIV/0!</v>
          </cell>
          <cell r="CZ133" t="e">
            <v>#DIV/0!</v>
          </cell>
          <cell r="DA133" t="e">
            <v>#DIV/0!</v>
          </cell>
          <cell r="DB133" t="e">
            <v>#DIV/0!</v>
          </cell>
          <cell r="DC133" t="e">
            <v>#DIV/0!</v>
          </cell>
          <cell r="DD133" t="e">
            <v>#DIV/0!</v>
          </cell>
          <cell r="DE133" t="e">
            <v>#DIV/0!</v>
          </cell>
          <cell r="DF133" t="e">
            <v>#DIV/0!</v>
          </cell>
          <cell r="DG133" t="e">
            <v>#DIV/0!</v>
          </cell>
          <cell r="DH133" t="e">
            <v>#DIV/0!</v>
          </cell>
          <cell r="DI133" t="e">
            <v>#DIV/0!</v>
          </cell>
          <cell r="DJ133" t="e">
            <v>#DIV/0!</v>
          </cell>
          <cell r="DL133">
            <v>0</v>
          </cell>
          <cell r="DM133">
            <v>0</v>
          </cell>
          <cell r="DN133">
            <v>0</v>
          </cell>
          <cell r="DO133">
            <v>0</v>
          </cell>
          <cell r="DP133">
            <v>0</v>
          </cell>
          <cell r="DQ133">
            <v>0</v>
          </cell>
          <cell r="DR133">
            <v>0</v>
          </cell>
          <cell r="DS133">
            <v>0</v>
          </cell>
          <cell r="DT133">
            <v>0</v>
          </cell>
          <cell r="DU133">
            <v>0</v>
          </cell>
          <cell r="DV133">
            <v>0</v>
          </cell>
          <cell r="DW133">
            <v>0</v>
          </cell>
          <cell r="DX133">
            <v>0</v>
          </cell>
          <cell r="DY133">
            <v>0</v>
          </cell>
          <cell r="DZ133">
            <v>0</v>
          </cell>
          <cell r="EA133">
            <v>0</v>
          </cell>
          <cell r="EB133">
            <v>0</v>
          </cell>
        </row>
        <row r="134">
          <cell r="A134">
            <v>10010</v>
          </cell>
          <cell r="J134">
            <v>1</v>
          </cell>
          <cell r="K134">
            <v>0</v>
          </cell>
          <cell r="P134">
            <v>3150</v>
          </cell>
          <cell r="R134">
            <v>0</v>
          </cell>
          <cell r="S134">
            <v>0</v>
          </cell>
          <cell r="T134">
            <v>0</v>
          </cell>
          <cell r="U134">
            <v>0</v>
          </cell>
          <cell r="V134">
            <v>0</v>
          </cell>
          <cell r="W134">
            <v>0</v>
          </cell>
          <cell r="X134">
            <v>0</v>
          </cell>
          <cell r="Y134">
            <v>0</v>
          </cell>
          <cell r="Z134">
            <v>0</v>
          </cell>
          <cell r="AA134">
            <v>0</v>
          </cell>
          <cell r="AB134">
            <v>0</v>
          </cell>
          <cell r="AC134">
            <v>10010</v>
          </cell>
          <cell r="AE134">
            <v>0</v>
          </cell>
          <cell r="AH134">
            <v>0</v>
          </cell>
          <cell r="AI134">
            <v>0</v>
          </cell>
          <cell r="AJ134">
            <v>0</v>
          </cell>
          <cell r="AK134">
            <v>0</v>
          </cell>
          <cell r="AL134">
            <v>0</v>
          </cell>
          <cell r="AM134">
            <v>10010</v>
          </cell>
          <cell r="AO134">
            <v>0</v>
          </cell>
          <cell r="AQ134">
            <v>903</v>
          </cell>
          <cell r="AS134">
            <v>0</v>
          </cell>
          <cell r="AT134">
            <v>0</v>
          </cell>
          <cell r="AU134">
            <v>0</v>
          </cell>
          <cell r="AV134">
            <v>0</v>
          </cell>
          <cell r="BJ134">
            <v>0</v>
          </cell>
          <cell r="BK134">
            <v>0</v>
          </cell>
          <cell r="BL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R134">
            <v>0</v>
          </cell>
          <cell r="CT134">
            <v>0</v>
          </cell>
          <cell r="CU134">
            <v>0</v>
          </cell>
          <cell r="CV134">
            <v>0</v>
          </cell>
          <cell r="CW134" t="e">
            <v>#DIV/0!</v>
          </cell>
          <cell r="CX134" t="e">
            <v>#DIV/0!</v>
          </cell>
          <cell r="CY134" t="e">
            <v>#DIV/0!</v>
          </cell>
          <cell r="CZ134" t="e">
            <v>#DIV/0!</v>
          </cell>
          <cell r="DA134" t="e">
            <v>#DIV/0!</v>
          </cell>
          <cell r="DB134" t="e">
            <v>#DIV/0!</v>
          </cell>
          <cell r="DC134" t="e">
            <v>#DIV/0!</v>
          </cell>
          <cell r="DD134" t="e">
            <v>#DIV/0!</v>
          </cell>
          <cell r="DE134" t="e">
            <v>#DIV/0!</v>
          </cell>
          <cell r="DF134" t="e">
            <v>#DIV/0!</v>
          </cell>
          <cell r="DG134" t="e">
            <v>#DIV/0!</v>
          </cell>
          <cell r="DH134" t="e">
            <v>#DIV/0!</v>
          </cell>
          <cell r="DI134" t="e">
            <v>#DIV/0!</v>
          </cell>
          <cell r="DJ134" t="e">
            <v>#DIV/0!</v>
          </cell>
          <cell r="DL134">
            <v>0</v>
          </cell>
          <cell r="DM134">
            <v>0</v>
          </cell>
          <cell r="DN134">
            <v>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row>
        <row r="135">
          <cell r="A135">
            <v>10011</v>
          </cell>
          <cell r="J135">
            <v>1</v>
          </cell>
          <cell r="K135">
            <v>0</v>
          </cell>
          <cell r="P135">
            <v>3150</v>
          </cell>
          <cell r="R135">
            <v>0</v>
          </cell>
          <cell r="S135">
            <v>0</v>
          </cell>
          <cell r="T135">
            <v>0</v>
          </cell>
          <cell r="U135">
            <v>0</v>
          </cell>
          <cell r="V135">
            <v>0</v>
          </cell>
          <cell r="W135">
            <v>0</v>
          </cell>
          <cell r="X135">
            <v>0</v>
          </cell>
          <cell r="Y135">
            <v>0</v>
          </cell>
          <cell r="Z135">
            <v>0</v>
          </cell>
          <cell r="AA135">
            <v>0</v>
          </cell>
          <cell r="AB135">
            <v>0</v>
          </cell>
          <cell r="AC135">
            <v>10011</v>
          </cell>
          <cell r="AE135">
            <v>0</v>
          </cell>
          <cell r="AH135">
            <v>0</v>
          </cell>
          <cell r="AI135">
            <v>0</v>
          </cell>
          <cell r="AJ135">
            <v>0</v>
          </cell>
          <cell r="AK135">
            <v>0</v>
          </cell>
          <cell r="AL135">
            <v>0</v>
          </cell>
          <cell r="AM135">
            <v>10011</v>
          </cell>
          <cell r="AO135">
            <v>0</v>
          </cell>
          <cell r="AQ135">
            <v>903</v>
          </cell>
          <cell r="AS135">
            <v>0</v>
          </cell>
          <cell r="AT135">
            <v>0</v>
          </cell>
          <cell r="AU135">
            <v>0</v>
          </cell>
          <cell r="AV135">
            <v>0</v>
          </cell>
          <cell r="BJ135">
            <v>0</v>
          </cell>
          <cell r="BK135">
            <v>0</v>
          </cell>
          <cell r="BL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R135">
            <v>0</v>
          </cell>
          <cell r="CT135">
            <v>0</v>
          </cell>
          <cell r="CU135">
            <v>0</v>
          </cell>
          <cell r="CV135">
            <v>0</v>
          </cell>
          <cell r="CW135" t="e">
            <v>#DIV/0!</v>
          </cell>
          <cell r="CX135" t="e">
            <v>#DIV/0!</v>
          </cell>
          <cell r="CY135" t="e">
            <v>#DIV/0!</v>
          </cell>
          <cell r="CZ135" t="e">
            <v>#DIV/0!</v>
          </cell>
          <cell r="DA135" t="e">
            <v>#DIV/0!</v>
          </cell>
          <cell r="DB135" t="e">
            <v>#DIV/0!</v>
          </cell>
          <cell r="DC135" t="e">
            <v>#DIV/0!</v>
          </cell>
          <cell r="DD135" t="e">
            <v>#DIV/0!</v>
          </cell>
          <cell r="DE135" t="e">
            <v>#DIV/0!</v>
          </cell>
          <cell r="DF135" t="e">
            <v>#DIV/0!</v>
          </cell>
          <cell r="DG135" t="e">
            <v>#DIV/0!</v>
          </cell>
          <cell r="DH135" t="e">
            <v>#DIV/0!</v>
          </cell>
          <cell r="DI135" t="e">
            <v>#DIV/0!</v>
          </cell>
          <cell r="DJ135" t="e">
            <v>#DIV/0!</v>
          </cell>
          <cell r="DL135">
            <v>0</v>
          </cell>
          <cell r="DM135">
            <v>0</v>
          </cell>
          <cell r="DN135">
            <v>0</v>
          </cell>
          <cell r="DO135">
            <v>0</v>
          </cell>
          <cell r="DP135">
            <v>0</v>
          </cell>
          <cell r="DQ135">
            <v>0</v>
          </cell>
          <cell r="DR135">
            <v>0</v>
          </cell>
          <cell r="DS135">
            <v>0</v>
          </cell>
          <cell r="DT135">
            <v>0</v>
          </cell>
          <cell r="DU135">
            <v>0</v>
          </cell>
          <cell r="DV135">
            <v>0</v>
          </cell>
          <cell r="DW135">
            <v>0</v>
          </cell>
          <cell r="DX135">
            <v>0</v>
          </cell>
          <cell r="DY135">
            <v>0</v>
          </cell>
          <cell r="DZ135">
            <v>0</v>
          </cell>
          <cell r="EA135">
            <v>0</v>
          </cell>
          <cell r="EB135">
            <v>0</v>
          </cell>
        </row>
        <row r="136">
          <cell r="A136">
            <v>10012</v>
          </cell>
          <cell r="J136">
            <v>1</v>
          </cell>
          <cell r="K136">
            <v>0</v>
          </cell>
          <cell r="P136">
            <v>3150</v>
          </cell>
          <cell r="R136">
            <v>0</v>
          </cell>
          <cell r="S136">
            <v>0</v>
          </cell>
          <cell r="T136">
            <v>0</v>
          </cell>
          <cell r="U136">
            <v>0</v>
          </cell>
          <cell r="V136">
            <v>0</v>
          </cell>
          <cell r="W136">
            <v>0</v>
          </cell>
          <cell r="X136">
            <v>0</v>
          </cell>
          <cell r="Y136">
            <v>0</v>
          </cell>
          <cell r="Z136">
            <v>0</v>
          </cell>
          <cell r="AA136">
            <v>0</v>
          </cell>
          <cell r="AB136">
            <v>0</v>
          </cell>
          <cell r="AC136">
            <v>10012</v>
          </cell>
          <cell r="AE136">
            <v>0</v>
          </cell>
          <cell r="AH136">
            <v>0</v>
          </cell>
          <cell r="AI136">
            <v>0</v>
          </cell>
          <cell r="AJ136">
            <v>0</v>
          </cell>
          <cell r="AK136">
            <v>0</v>
          </cell>
          <cell r="AL136">
            <v>0</v>
          </cell>
          <cell r="AM136">
            <v>10012</v>
          </cell>
          <cell r="AO136">
            <v>0</v>
          </cell>
          <cell r="AQ136">
            <v>903</v>
          </cell>
          <cell r="AS136">
            <v>0</v>
          </cell>
          <cell r="AT136">
            <v>0</v>
          </cell>
          <cell r="AU136">
            <v>0</v>
          </cell>
          <cell r="AV136">
            <v>0</v>
          </cell>
          <cell r="BJ136">
            <v>0</v>
          </cell>
          <cell r="BK136">
            <v>0</v>
          </cell>
          <cell r="BL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R136">
            <v>0</v>
          </cell>
          <cell r="CT136">
            <v>0</v>
          </cell>
          <cell r="CU136">
            <v>0</v>
          </cell>
          <cell r="CV136">
            <v>0</v>
          </cell>
          <cell r="CW136" t="e">
            <v>#DIV/0!</v>
          </cell>
          <cell r="CX136" t="e">
            <v>#DIV/0!</v>
          </cell>
          <cell r="CY136" t="e">
            <v>#DIV/0!</v>
          </cell>
          <cell r="CZ136" t="e">
            <v>#DIV/0!</v>
          </cell>
          <cell r="DA136" t="e">
            <v>#DIV/0!</v>
          </cell>
          <cell r="DB136" t="e">
            <v>#DIV/0!</v>
          </cell>
          <cell r="DC136" t="e">
            <v>#DIV/0!</v>
          </cell>
          <cell r="DD136" t="e">
            <v>#DIV/0!</v>
          </cell>
          <cell r="DE136" t="e">
            <v>#DIV/0!</v>
          </cell>
          <cell r="DF136" t="e">
            <v>#DIV/0!</v>
          </cell>
          <cell r="DG136" t="e">
            <v>#DIV/0!</v>
          </cell>
          <cell r="DH136" t="e">
            <v>#DIV/0!</v>
          </cell>
          <cell r="DI136" t="e">
            <v>#DIV/0!</v>
          </cell>
          <cell r="DJ136" t="e">
            <v>#DIV/0!</v>
          </cell>
          <cell r="DL136">
            <v>0</v>
          </cell>
          <cell r="DM136">
            <v>0</v>
          </cell>
          <cell r="DN136">
            <v>0</v>
          </cell>
          <cell r="DO136">
            <v>0</v>
          </cell>
          <cell r="DP136">
            <v>0</v>
          </cell>
          <cell r="DQ136">
            <v>0</v>
          </cell>
          <cell r="DR136">
            <v>0</v>
          </cell>
          <cell r="DS136">
            <v>0</v>
          </cell>
          <cell r="DT136">
            <v>0</v>
          </cell>
          <cell r="DU136">
            <v>0</v>
          </cell>
          <cell r="DV136">
            <v>0</v>
          </cell>
          <cell r="DW136">
            <v>0</v>
          </cell>
          <cell r="DX136">
            <v>0</v>
          </cell>
          <cell r="DY136">
            <v>0</v>
          </cell>
          <cell r="DZ136">
            <v>0</v>
          </cell>
          <cell r="EA136">
            <v>0</v>
          </cell>
          <cell r="EB136">
            <v>0</v>
          </cell>
        </row>
        <row r="137">
          <cell r="A137">
            <v>11000</v>
          </cell>
          <cell r="B137">
            <v>11</v>
          </cell>
          <cell r="C137" t="str">
            <v>II - 1 - F</v>
          </cell>
          <cell r="D137" t="str">
            <v>Perkerasan Jalan Inspeksi</v>
          </cell>
          <cell r="E137" t="str">
            <v>m2</v>
          </cell>
          <cell r="F137">
            <v>59200</v>
          </cell>
          <cell r="H137">
            <v>106.66666666666667</v>
          </cell>
          <cell r="I137" t="str">
            <v>m2/jam</v>
          </cell>
          <cell r="L137">
            <v>4</v>
          </cell>
          <cell r="M137">
            <v>25</v>
          </cell>
          <cell r="N137">
            <v>7</v>
          </cell>
          <cell r="O137">
            <v>1</v>
          </cell>
          <cell r="P137">
            <v>700</v>
          </cell>
          <cell r="Q137">
            <v>59200</v>
          </cell>
          <cell r="V137">
            <v>255748625</v>
          </cell>
          <cell r="W137">
            <v>0</v>
          </cell>
          <cell r="X137">
            <v>4320.07</v>
          </cell>
          <cell r="Y137">
            <v>0</v>
          </cell>
          <cell r="Z137">
            <v>4320.07</v>
          </cell>
          <cell r="AA137">
            <v>4301.55</v>
          </cell>
          <cell r="AB137">
            <v>254651760</v>
          </cell>
          <cell r="AC137">
            <v>11000</v>
          </cell>
          <cell r="AG137">
            <v>59200</v>
          </cell>
          <cell r="AK137">
            <v>67604.930000000008</v>
          </cell>
          <cell r="AL137">
            <v>4002211856</v>
          </cell>
          <cell r="AM137">
            <v>11000</v>
          </cell>
          <cell r="AQ137">
            <v>746.66666666666674</v>
          </cell>
          <cell r="AR137">
            <v>59200</v>
          </cell>
          <cell r="AU137">
            <v>1097.25</v>
          </cell>
          <cell r="AV137">
            <v>64957200</v>
          </cell>
          <cell r="BB137">
            <v>73003</v>
          </cell>
          <cell r="BC137">
            <v>4321777600</v>
          </cell>
          <cell r="BD137">
            <v>4321820816</v>
          </cell>
          <cell r="BF137">
            <v>4301.55</v>
          </cell>
          <cell r="BG137">
            <v>67604.930000000008</v>
          </cell>
          <cell r="BH137">
            <v>1097.25</v>
          </cell>
          <cell r="BI137">
            <v>73003.73000000001</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N137">
            <v>0</v>
          </cell>
          <cell r="DO137">
            <v>0</v>
          </cell>
          <cell r="DP137">
            <v>0</v>
          </cell>
          <cell r="DQ137">
            <v>0</v>
          </cell>
          <cell r="DR137">
            <v>0</v>
          </cell>
          <cell r="DS137">
            <v>0</v>
          </cell>
          <cell r="DT137">
            <v>0</v>
          </cell>
          <cell r="DU137">
            <v>0</v>
          </cell>
          <cell r="DV137">
            <v>0</v>
          </cell>
          <cell r="DW137">
            <v>0</v>
          </cell>
          <cell r="DX137">
            <v>0</v>
          </cell>
          <cell r="DY137">
            <v>0</v>
          </cell>
          <cell r="DZ137">
            <v>0</v>
          </cell>
          <cell r="EA137">
            <v>0</v>
          </cell>
          <cell r="EB137">
            <v>0</v>
          </cell>
        </row>
        <row r="138">
          <cell r="A138">
            <v>11001</v>
          </cell>
          <cell r="F138" t="str">
            <v>Bongkar</v>
          </cell>
          <cell r="G138" t="str">
            <v>Vibro Roller, 10 ton</v>
          </cell>
          <cell r="H138">
            <v>106.66666666666667</v>
          </cell>
          <cell r="I138" t="str">
            <v>m2/jam</v>
          </cell>
          <cell r="J138">
            <v>1</v>
          </cell>
          <cell r="K138">
            <v>9.2999999999999992E-3</v>
          </cell>
          <cell r="P138">
            <v>700</v>
          </cell>
          <cell r="R138">
            <v>555</v>
          </cell>
          <cell r="S138">
            <v>0.79</v>
          </cell>
          <cell r="T138">
            <v>193600.00000000003</v>
          </cell>
          <cell r="V138">
            <v>107448000.00000001</v>
          </cell>
          <cell r="W138">
            <v>0</v>
          </cell>
          <cell r="X138">
            <v>1815</v>
          </cell>
          <cell r="Y138">
            <v>0</v>
          </cell>
          <cell r="Z138">
            <v>1815</v>
          </cell>
          <cell r="AA138">
            <v>1800.48</v>
          </cell>
          <cell r="AB138">
            <v>106588416</v>
          </cell>
          <cell r="AC138">
            <v>11001</v>
          </cell>
          <cell r="AD138" t="str">
            <v>Batu Kali  / Batu Belah</v>
          </cell>
          <cell r="AE138" t="str">
            <v>m3</v>
          </cell>
          <cell r="AF138">
            <v>0.18</v>
          </cell>
          <cell r="AH138">
            <v>10656</v>
          </cell>
          <cell r="AI138">
            <v>2664</v>
          </cell>
          <cell r="AJ138">
            <v>185000</v>
          </cell>
          <cell r="AK138">
            <v>33300</v>
          </cell>
          <cell r="AL138">
            <v>1971360000</v>
          </cell>
          <cell r="AM138">
            <v>11001</v>
          </cell>
          <cell r="AN138" t="str">
            <v>Mandor</v>
          </cell>
          <cell r="AO138" t="str">
            <v>Org/hari</v>
          </cell>
          <cell r="AP138">
            <v>1</v>
          </cell>
          <cell r="AQ138">
            <v>746.66666666666674</v>
          </cell>
          <cell r="AS138">
            <v>1.2999999999999999E-3</v>
          </cell>
          <cell r="AT138">
            <v>82500</v>
          </cell>
          <cell r="AU138">
            <v>107.25</v>
          </cell>
          <cell r="AV138">
            <v>6349200</v>
          </cell>
          <cell r="BJ138">
            <v>109.89009999999999</v>
          </cell>
          <cell r="BK138">
            <v>538.72</v>
          </cell>
          <cell r="BL138">
            <v>0.76</v>
          </cell>
          <cell r="BN138" t="str">
            <v>Vibro Roller, 10 ton</v>
          </cell>
          <cell r="BO138">
            <v>0.79</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R138">
            <v>0</v>
          </cell>
          <cell r="CT138" t="str">
            <v>Batu Kali  / Batu Belah</v>
          </cell>
          <cell r="CU138">
            <v>10656</v>
          </cell>
          <cell r="CV138">
            <v>0</v>
          </cell>
          <cell r="CW138" t="e">
            <v>#DIV/0!</v>
          </cell>
          <cell r="CX138" t="e">
            <v>#DIV/0!</v>
          </cell>
          <cell r="CY138" t="e">
            <v>#DIV/0!</v>
          </cell>
          <cell r="CZ138" t="e">
            <v>#DIV/0!</v>
          </cell>
          <cell r="DA138" t="e">
            <v>#DIV/0!</v>
          </cell>
          <cell r="DB138" t="e">
            <v>#DIV/0!</v>
          </cell>
          <cell r="DC138" t="e">
            <v>#DIV/0!</v>
          </cell>
          <cell r="DD138" t="e">
            <v>#DIV/0!</v>
          </cell>
          <cell r="DE138" t="e">
            <v>#DIV/0!</v>
          </cell>
          <cell r="DF138" t="e">
            <v>#DIV/0!</v>
          </cell>
          <cell r="DG138" t="e">
            <v>#DIV/0!</v>
          </cell>
          <cell r="DH138" t="e">
            <v>#DIV/0!</v>
          </cell>
          <cell r="DI138" t="e">
            <v>#DIV/0!</v>
          </cell>
          <cell r="DJ138" t="e">
            <v>#DIV/0!</v>
          </cell>
          <cell r="DL138" t="str">
            <v>Mandor</v>
          </cell>
          <cell r="DM138">
            <v>0.76</v>
          </cell>
          <cell r="DN138">
            <v>0</v>
          </cell>
          <cell r="DO138">
            <v>0</v>
          </cell>
          <cell r="DP138">
            <v>0</v>
          </cell>
          <cell r="DQ138">
            <v>0</v>
          </cell>
          <cell r="DR138">
            <v>0</v>
          </cell>
          <cell r="DS138">
            <v>0</v>
          </cell>
          <cell r="DT138">
            <v>0</v>
          </cell>
          <cell r="DU138">
            <v>0</v>
          </cell>
          <cell r="DV138">
            <v>0</v>
          </cell>
          <cell r="DW138">
            <v>0</v>
          </cell>
          <cell r="DX138">
            <v>0</v>
          </cell>
          <cell r="DY138">
            <v>0</v>
          </cell>
          <cell r="DZ138">
            <v>0</v>
          </cell>
          <cell r="EA138">
            <v>0</v>
          </cell>
          <cell r="EB138">
            <v>0</v>
          </cell>
        </row>
        <row r="139">
          <cell r="A139">
            <v>11002</v>
          </cell>
          <cell r="G139" t="str">
            <v>Motor Grader, 3.1 m</v>
          </cell>
          <cell r="H139">
            <v>128.00000000000003</v>
          </cell>
          <cell r="I139" t="str">
            <v>m2/jam</v>
          </cell>
          <cell r="J139">
            <v>1</v>
          </cell>
          <cell r="K139">
            <v>7.7999999999999996E-3</v>
          </cell>
          <cell r="P139">
            <v>700</v>
          </cell>
          <cell r="R139">
            <v>462.5</v>
          </cell>
          <cell r="S139">
            <v>0.66</v>
          </cell>
          <cell r="T139">
            <v>320650</v>
          </cell>
          <cell r="V139">
            <v>148300625</v>
          </cell>
          <cell r="W139">
            <v>0</v>
          </cell>
          <cell r="X139">
            <v>2505.0700000000002</v>
          </cell>
          <cell r="Y139">
            <v>0</v>
          </cell>
          <cell r="Z139">
            <v>2505.0700000000002</v>
          </cell>
          <cell r="AA139">
            <v>2501.0700000000002</v>
          </cell>
          <cell r="AB139">
            <v>148063344</v>
          </cell>
          <cell r="AC139">
            <v>11002</v>
          </cell>
          <cell r="AD139" t="str">
            <v>Kerikil / Split</v>
          </cell>
          <cell r="AE139" t="str">
            <v>m3</v>
          </cell>
          <cell r="AF139">
            <v>0.12</v>
          </cell>
          <cell r="AH139">
            <v>7104</v>
          </cell>
          <cell r="AI139">
            <v>1776</v>
          </cell>
          <cell r="AJ139">
            <v>200000</v>
          </cell>
          <cell r="AK139">
            <v>24000</v>
          </cell>
          <cell r="AL139">
            <v>1420800000</v>
          </cell>
          <cell r="AM139">
            <v>11002</v>
          </cell>
          <cell r="AN139" t="str">
            <v>Pekerja</v>
          </cell>
          <cell r="AO139" t="str">
            <v>Org/hari</v>
          </cell>
          <cell r="AP139">
            <v>15</v>
          </cell>
          <cell r="AQ139">
            <v>746.66666666666674</v>
          </cell>
          <cell r="AS139">
            <v>0.02</v>
          </cell>
          <cell r="AT139">
            <v>49500.000000000007</v>
          </cell>
          <cell r="AU139">
            <v>990</v>
          </cell>
          <cell r="AV139">
            <v>58608000</v>
          </cell>
          <cell r="BJ139">
            <v>7.1428571428571432</v>
          </cell>
          <cell r="BK139">
            <v>8288</v>
          </cell>
          <cell r="BL139">
            <v>11.84</v>
          </cell>
          <cell r="BN139" t="str">
            <v>Motor Grader, 3.1 m</v>
          </cell>
          <cell r="BO139">
            <v>0.66</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R139">
            <v>0</v>
          </cell>
          <cell r="CT139" t="str">
            <v>Kerikil / Split</v>
          </cell>
          <cell r="CU139">
            <v>7104</v>
          </cell>
          <cell r="CV139">
            <v>0</v>
          </cell>
          <cell r="CW139" t="e">
            <v>#DIV/0!</v>
          </cell>
          <cell r="CX139" t="e">
            <v>#DIV/0!</v>
          </cell>
          <cell r="CY139" t="e">
            <v>#DIV/0!</v>
          </cell>
          <cell r="CZ139" t="e">
            <v>#DIV/0!</v>
          </cell>
          <cell r="DA139" t="e">
            <v>#DIV/0!</v>
          </cell>
          <cell r="DB139" t="e">
            <v>#DIV/0!</v>
          </cell>
          <cell r="DC139" t="e">
            <v>#DIV/0!</v>
          </cell>
          <cell r="DD139" t="e">
            <v>#DIV/0!</v>
          </cell>
          <cell r="DE139" t="e">
            <v>#DIV/0!</v>
          </cell>
          <cell r="DF139" t="e">
            <v>#DIV/0!</v>
          </cell>
          <cell r="DG139" t="e">
            <v>#DIV/0!</v>
          </cell>
          <cell r="DH139" t="e">
            <v>#DIV/0!</v>
          </cell>
          <cell r="DI139" t="e">
            <v>#DIV/0!</v>
          </cell>
          <cell r="DJ139" t="e">
            <v>#DIV/0!</v>
          </cell>
          <cell r="DL139" t="str">
            <v>Pekerja</v>
          </cell>
          <cell r="DM139">
            <v>11.84</v>
          </cell>
          <cell r="DN139">
            <v>0</v>
          </cell>
          <cell r="DO139">
            <v>0</v>
          </cell>
          <cell r="DP139">
            <v>0</v>
          </cell>
          <cell r="DQ139">
            <v>0</v>
          </cell>
          <cell r="DR139">
            <v>0</v>
          </cell>
          <cell r="DS139">
            <v>0</v>
          </cell>
          <cell r="DT139">
            <v>0</v>
          </cell>
          <cell r="DU139">
            <v>0</v>
          </cell>
          <cell r="DV139">
            <v>0</v>
          </cell>
          <cell r="DW139">
            <v>0</v>
          </cell>
          <cell r="DX139">
            <v>0</v>
          </cell>
          <cell r="DY139">
            <v>0</v>
          </cell>
          <cell r="DZ139">
            <v>0</v>
          </cell>
          <cell r="EA139">
            <v>0</v>
          </cell>
          <cell r="EB139">
            <v>0</v>
          </cell>
        </row>
        <row r="140">
          <cell r="A140">
            <v>11003</v>
          </cell>
          <cell r="F140" t="str">
            <v>Buang</v>
          </cell>
          <cell r="J140">
            <v>1</v>
          </cell>
          <cell r="K140">
            <v>0</v>
          </cell>
          <cell r="P140">
            <v>700</v>
          </cell>
          <cell r="R140">
            <v>0</v>
          </cell>
          <cell r="S140">
            <v>0</v>
          </cell>
          <cell r="T140">
            <v>0</v>
          </cell>
          <cell r="V140">
            <v>0</v>
          </cell>
          <cell r="W140">
            <v>0</v>
          </cell>
          <cell r="X140">
            <v>0</v>
          </cell>
          <cell r="Y140">
            <v>0</v>
          </cell>
          <cell r="Z140">
            <v>0</v>
          </cell>
          <cell r="AA140">
            <v>0</v>
          </cell>
          <cell r="AB140">
            <v>0</v>
          </cell>
          <cell r="AC140">
            <v>11003</v>
          </cell>
          <cell r="AD140" t="str">
            <v>Pasir Urug</v>
          </cell>
          <cell r="AE140" t="str">
            <v>m3</v>
          </cell>
          <cell r="AF140">
            <v>0.06</v>
          </cell>
          <cell r="AH140">
            <v>3552</v>
          </cell>
          <cell r="AI140">
            <v>888</v>
          </cell>
          <cell r="AJ140">
            <v>140000</v>
          </cell>
          <cell r="AK140">
            <v>8400</v>
          </cell>
          <cell r="AL140">
            <v>497280000</v>
          </cell>
          <cell r="AM140">
            <v>11003</v>
          </cell>
          <cell r="AO140">
            <v>0</v>
          </cell>
          <cell r="AQ140">
            <v>746.66666666666674</v>
          </cell>
          <cell r="AS140">
            <v>0</v>
          </cell>
          <cell r="AT140">
            <v>0</v>
          </cell>
          <cell r="AU140">
            <v>0</v>
          </cell>
          <cell r="AV140">
            <v>0</v>
          </cell>
          <cell r="BJ140">
            <v>0</v>
          </cell>
          <cell r="BK140">
            <v>0</v>
          </cell>
          <cell r="BL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R140">
            <v>0</v>
          </cell>
          <cell r="CT140" t="str">
            <v>Pasir Urug</v>
          </cell>
          <cell r="CU140">
            <v>3552</v>
          </cell>
          <cell r="CV140">
            <v>0</v>
          </cell>
          <cell r="CW140" t="e">
            <v>#DIV/0!</v>
          </cell>
          <cell r="CX140" t="e">
            <v>#DIV/0!</v>
          </cell>
          <cell r="CY140" t="e">
            <v>#DIV/0!</v>
          </cell>
          <cell r="CZ140" t="e">
            <v>#DIV/0!</v>
          </cell>
          <cell r="DA140" t="e">
            <v>#DIV/0!</v>
          </cell>
          <cell r="DB140" t="e">
            <v>#DIV/0!</v>
          </cell>
          <cell r="DC140" t="e">
            <v>#DIV/0!</v>
          </cell>
          <cell r="DD140" t="e">
            <v>#DIV/0!</v>
          </cell>
          <cell r="DE140" t="e">
            <v>#DIV/0!</v>
          </cell>
          <cell r="DF140" t="e">
            <v>#DIV/0!</v>
          </cell>
          <cell r="DG140" t="e">
            <v>#DIV/0!</v>
          </cell>
          <cell r="DH140" t="e">
            <v>#DIV/0!</v>
          </cell>
          <cell r="DI140" t="e">
            <v>#DIV/0!</v>
          </cell>
          <cell r="DJ140" t="e">
            <v>#DIV/0!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row>
        <row r="141">
          <cell r="A141">
            <v>11004</v>
          </cell>
          <cell r="F141" t="str">
            <v>Angkut</v>
          </cell>
          <cell r="J141">
            <v>1</v>
          </cell>
          <cell r="K141">
            <v>0</v>
          </cell>
          <cell r="P141">
            <v>700</v>
          </cell>
          <cell r="R141">
            <v>0</v>
          </cell>
          <cell r="S141">
            <v>0</v>
          </cell>
          <cell r="T141">
            <v>0</v>
          </cell>
          <cell r="U141">
            <v>0</v>
          </cell>
          <cell r="V141">
            <v>0</v>
          </cell>
          <cell r="W141">
            <v>0</v>
          </cell>
          <cell r="X141">
            <v>0</v>
          </cell>
          <cell r="Y141">
            <v>0</v>
          </cell>
          <cell r="Z141">
            <v>0</v>
          </cell>
          <cell r="AA141">
            <v>0</v>
          </cell>
          <cell r="AB141">
            <v>0</v>
          </cell>
          <cell r="AC141">
            <v>11004</v>
          </cell>
          <cell r="AD141" t="str">
            <v>Solar</v>
          </cell>
          <cell r="AE141" t="str">
            <v>Ltr</v>
          </cell>
          <cell r="AF141">
            <v>0.11249999999999999</v>
          </cell>
          <cell r="AH141">
            <v>6659.9999999999991</v>
          </cell>
          <cell r="AI141">
            <v>1664.9999999999998</v>
          </cell>
          <cell r="AJ141">
            <v>8899</v>
          </cell>
          <cell r="AK141">
            <v>1001.13</v>
          </cell>
          <cell r="AL141">
            <v>59266896</v>
          </cell>
          <cell r="AM141">
            <v>11004</v>
          </cell>
          <cell r="AO141">
            <v>0</v>
          </cell>
          <cell r="AQ141">
            <v>746.66666666666674</v>
          </cell>
          <cell r="AS141">
            <v>0</v>
          </cell>
          <cell r="AT141">
            <v>0</v>
          </cell>
          <cell r="AU141">
            <v>0</v>
          </cell>
          <cell r="AV141">
            <v>0</v>
          </cell>
          <cell r="BJ141">
            <v>0</v>
          </cell>
          <cell r="BK141">
            <v>0</v>
          </cell>
          <cell r="BL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R141">
            <v>0</v>
          </cell>
          <cell r="CT141" t="str">
            <v>Solar</v>
          </cell>
          <cell r="CU141">
            <v>6659.9999999999991</v>
          </cell>
          <cell r="CV141">
            <v>0</v>
          </cell>
          <cell r="CW141" t="e">
            <v>#DIV/0!</v>
          </cell>
          <cell r="CX141" t="e">
            <v>#DIV/0!</v>
          </cell>
          <cell r="CY141" t="e">
            <v>#DIV/0!</v>
          </cell>
          <cell r="CZ141" t="e">
            <v>#DIV/0!</v>
          </cell>
          <cell r="DA141" t="e">
            <v>#DIV/0!</v>
          </cell>
          <cell r="DB141" t="e">
            <v>#DIV/0!</v>
          </cell>
          <cell r="DC141" t="e">
            <v>#DIV/0!</v>
          </cell>
          <cell r="DD141" t="e">
            <v>#DIV/0!</v>
          </cell>
          <cell r="DE141" t="e">
            <v>#DIV/0!</v>
          </cell>
          <cell r="DF141" t="e">
            <v>#DIV/0!</v>
          </cell>
          <cell r="DG141" t="e">
            <v>#DIV/0!</v>
          </cell>
          <cell r="DH141" t="e">
            <v>#DIV/0!</v>
          </cell>
          <cell r="DI141" t="e">
            <v>#DIV/0!</v>
          </cell>
          <cell r="DJ141" t="e">
            <v>#DIV/0!</v>
          </cell>
          <cell r="DL141">
            <v>0</v>
          </cell>
          <cell r="DM141">
            <v>0</v>
          </cell>
          <cell r="DN141">
            <v>0</v>
          </cell>
          <cell r="DO141">
            <v>0</v>
          </cell>
          <cell r="DP141">
            <v>0</v>
          </cell>
          <cell r="DQ141">
            <v>0</v>
          </cell>
          <cell r="DR141">
            <v>0</v>
          </cell>
          <cell r="DS141">
            <v>0</v>
          </cell>
          <cell r="DT141">
            <v>0</v>
          </cell>
          <cell r="DU141">
            <v>0</v>
          </cell>
          <cell r="DV141">
            <v>0</v>
          </cell>
          <cell r="DW141">
            <v>0</v>
          </cell>
          <cell r="DX141">
            <v>0</v>
          </cell>
          <cell r="DY141">
            <v>0</v>
          </cell>
          <cell r="DZ141">
            <v>0</v>
          </cell>
          <cell r="EA141">
            <v>0</v>
          </cell>
          <cell r="EB141">
            <v>0</v>
          </cell>
        </row>
        <row r="142">
          <cell r="A142">
            <v>11005</v>
          </cell>
          <cell r="J142">
            <v>1</v>
          </cell>
          <cell r="K142">
            <v>0</v>
          </cell>
          <cell r="P142">
            <v>700</v>
          </cell>
          <cell r="R142">
            <v>0</v>
          </cell>
          <cell r="S142">
            <v>0</v>
          </cell>
          <cell r="T142">
            <v>0</v>
          </cell>
          <cell r="U142">
            <v>0</v>
          </cell>
          <cell r="V142">
            <v>0</v>
          </cell>
          <cell r="W142">
            <v>0</v>
          </cell>
          <cell r="X142">
            <v>0</v>
          </cell>
          <cell r="Y142">
            <v>0</v>
          </cell>
          <cell r="Z142">
            <v>0</v>
          </cell>
          <cell r="AA142">
            <v>0</v>
          </cell>
          <cell r="AB142">
            <v>0</v>
          </cell>
          <cell r="AC142">
            <v>11005</v>
          </cell>
          <cell r="AD142" t="str">
            <v>Solar</v>
          </cell>
          <cell r="AE142" t="str">
            <v>Ltr</v>
          </cell>
          <cell r="AF142">
            <v>0.10156249999999997</v>
          </cell>
          <cell r="AH142">
            <v>6012.4999999999982</v>
          </cell>
          <cell r="AI142">
            <v>1503.1249999999995</v>
          </cell>
          <cell r="AJ142">
            <v>8899</v>
          </cell>
          <cell r="AK142">
            <v>903.8</v>
          </cell>
          <cell r="AL142">
            <v>53504960</v>
          </cell>
          <cell r="AM142">
            <v>11005</v>
          </cell>
          <cell r="AO142">
            <v>0</v>
          </cell>
          <cell r="AQ142">
            <v>746.66666666666674</v>
          </cell>
          <cell r="AS142">
            <v>0</v>
          </cell>
          <cell r="AT142">
            <v>0</v>
          </cell>
          <cell r="AU142">
            <v>0</v>
          </cell>
          <cell r="AV142">
            <v>0</v>
          </cell>
          <cell r="BJ142">
            <v>0</v>
          </cell>
          <cell r="BK142">
            <v>0</v>
          </cell>
          <cell r="BL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R142">
            <v>0</v>
          </cell>
          <cell r="CT142" t="str">
            <v>Solar</v>
          </cell>
          <cell r="CU142">
            <v>6012.4999999999982</v>
          </cell>
          <cell r="CV142">
            <v>0</v>
          </cell>
          <cell r="CW142" t="e">
            <v>#DIV/0!</v>
          </cell>
          <cell r="CX142" t="e">
            <v>#DIV/0!</v>
          </cell>
          <cell r="CY142" t="e">
            <v>#DIV/0!</v>
          </cell>
          <cell r="CZ142" t="e">
            <v>#DIV/0!</v>
          </cell>
          <cell r="DA142" t="e">
            <v>#DIV/0!</v>
          </cell>
          <cell r="DB142" t="e">
            <v>#DIV/0!</v>
          </cell>
          <cell r="DC142" t="e">
            <v>#DIV/0!</v>
          </cell>
          <cell r="DD142" t="e">
            <v>#DIV/0!</v>
          </cell>
          <cell r="DE142" t="e">
            <v>#DIV/0!</v>
          </cell>
          <cell r="DF142" t="e">
            <v>#DIV/0!</v>
          </cell>
          <cell r="DG142" t="e">
            <v>#DIV/0!</v>
          </cell>
          <cell r="DH142" t="e">
            <v>#DIV/0!</v>
          </cell>
          <cell r="DI142" t="e">
            <v>#DIV/0!</v>
          </cell>
          <cell r="DJ142" t="e">
            <v>#DIV/0!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row>
        <row r="143">
          <cell r="A143">
            <v>11006</v>
          </cell>
          <cell r="J143">
            <v>1</v>
          </cell>
          <cell r="K143">
            <v>0</v>
          </cell>
          <cell r="P143">
            <v>700</v>
          </cell>
          <cell r="R143">
            <v>0</v>
          </cell>
          <cell r="S143">
            <v>0</v>
          </cell>
          <cell r="T143">
            <v>0</v>
          </cell>
          <cell r="U143">
            <v>0</v>
          </cell>
          <cell r="V143">
            <v>0</v>
          </cell>
          <cell r="W143">
            <v>0</v>
          </cell>
          <cell r="X143">
            <v>0</v>
          </cell>
          <cell r="Y143">
            <v>0</v>
          </cell>
          <cell r="Z143">
            <v>0</v>
          </cell>
          <cell r="AA143">
            <v>0</v>
          </cell>
          <cell r="AB143">
            <v>0</v>
          </cell>
          <cell r="AC143">
            <v>11006</v>
          </cell>
          <cell r="AL143">
            <v>0</v>
          </cell>
          <cell r="AM143">
            <v>11006</v>
          </cell>
          <cell r="AO143">
            <v>0</v>
          </cell>
          <cell r="AQ143">
            <v>746.66666666666674</v>
          </cell>
          <cell r="AS143">
            <v>0</v>
          </cell>
          <cell r="AT143">
            <v>0</v>
          </cell>
          <cell r="AU143">
            <v>0</v>
          </cell>
          <cell r="AV143">
            <v>0</v>
          </cell>
          <cell r="BJ143">
            <v>0</v>
          </cell>
          <cell r="BK143">
            <v>0</v>
          </cell>
          <cell r="BL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R143">
            <v>0</v>
          </cell>
          <cell r="CT143">
            <v>0</v>
          </cell>
          <cell r="CU143">
            <v>0</v>
          </cell>
          <cell r="CV143">
            <v>0</v>
          </cell>
          <cell r="CW143" t="e">
            <v>#DIV/0!</v>
          </cell>
          <cell r="CX143" t="e">
            <v>#DIV/0!</v>
          </cell>
          <cell r="CY143" t="e">
            <v>#DIV/0!</v>
          </cell>
          <cell r="CZ143" t="e">
            <v>#DIV/0!</v>
          </cell>
          <cell r="DA143" t="e">
            <v>#DIV/0!</v>
          </cell>
          <cell r="DB143" t="e">
            <v>#DIV/0!</v>
          </cell>
          <cell r="DC143" t="e">
            <v>#DIV/0!</v>
          </cell>
          <cell r="DD143" t="e">
            <v>#DIV/0!</v>
          </cell>
          <cell r="DE143" t="e">
            <v>#DIV/0!</v>
          </cell>
          <cell r="DF143" t="e">
            <v>#DIV/0!</v>
          </cell>
          <cell r="DG143" t="e">
            <v>#DIV/0!</v>
          </cell>
          <cell r="DH143" t="e">
            <v>#DIV/0!</v>
          </cell>
          <cell r="DI143" t="e">
            <v>#DIV/0!</v>
          </cell>
          <cell r="DJ143" t="e">
            <v>#DIV/0!</v>
          </cell>
          <cell r="DL143">
            <v>0</v>
          </cell>
          <cell r="DM143">
            <v>0</v>
          </cell>
          <cell r="DN143">
            <v>0</v>
          </cell>
          <cell r="DO143">
            <v>0</v>
          </cell>
          <cell r="DP143">
            <v>0</v>
          </cell>
          <cell r="DQ143">
            <v>0</v>
          </cell>
          <cell r="DR143">
            <v>0</v>
          </cell>
          <cell r="DS143">
            <v>0</v>
          </cell>
          <cell r="DT143">
            <v>0</v>
          </cell>
          <cell r="DU143">
            <v>0</v>
          </cell>
          <cell r="DV143">
            <v>0</v>
          </cell>
          <cell r="DW143">
            <v>0</v>
          </cell>
          <cell r="DX143">
            <v>0</v>
          </cell>
          <cell r="DY143">
            <v>0</v>
          </cell>
          <cell r="DZ143">
            <v>0</v>
          </cell>
          <cell r="EA143">
            <v>0</v>
          </cell>
          <cell r="EB143">
            <v>0</v>
          </cell>
        </row>
        <row r="144">
          <cell r="A144">
            <v>11007</v>
          </cell>
          <cell r="J144">
            <v>1</v>
          </cell>
          <cell r="K144">
            <v>0</v>
          </cell>
          <cell r="P144">
            <v>700</v>
          </cell>
          <cell r="R144">
            <v>0</v>
          </cell>
          <cell r="S144">
            <v>0</v>
          </cell>
          <cell r="T144">
            <v>0</v>
          </cell>
          <cell r="U144">
            <v>0</v>
          </cell>
          <cell r="V144">
            <v>0</v>
          </cell>
          <cell r="W144">
            <v>0</v>
          </cell>
          <cell r="X144">
            <v>0</v>
          </cell>
          <cell r="Y144">
            <v>0</v>
          </cell>
          <cell r="Z144">
            <v>0</v>
          </cell>
          <cell r="AA144">
            <v>0</v>
          </cell>
          <cell r="AB144">
            <v>0</v>
          </cell>
          <cell r="AC144">
            <v>11007</v>
          </cell>
          <cell r="AE144">
            <v>0</v>
          </cell>
          <cell r="AH144">
            <v>0</v>
          </cell>
          <cell r="AI144">
            <v>0</v>
          </cell>
          <cell r="AJ144">
            <v>0</v>
          </cell>
          <cell r="AK144">
            <v>0</v>
          </cell>
          <cell r="AL144">
            <v>0</v>
          </cell>
          <cell r="AM144">
            <v>11007</v>
          </cell>
          <cell r="AO144">
            <v>0</v>
          </cell>
          <cell r="AQ144">
            <v>746.66666666666674</v>
          </cell>
          <cell r="AS144">
            <v>0</v>
          </cell>
          <cell r="AT144">
            <v>0</v>
          </cell>
          <cell r="AU144">
            <v>0</v>
          </cell>
          <cell r="AV144">
            <v>0</v>
          </cell>
          <cell r="BJ144">
            <v>0</v>
          </cell>
          <cell r="BK144">
            <v>0</v>
          </cell>
          <cell r="BL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R144">
            <v>0</v>
          </cell>
          <cell r="CT144">
            <v>0</v>
          </cell>
          <cell r="CU144">
            <v>0</v>
          </cell>
          <cell r="CV144">
            <v>0</v>
          </cell>
          <cell r="CW144" t="e">
            <v>#DIV/0!</v>
          </cell>
          <cell r="CX144" t="e">
            <v>#DIV/0!</v>
          </cell>
          <cell r="CY144" t="e">
            <v>#DIV/0!</v>
          </cell>
          <cell r="CZ144" t="e">
            <v>#DIV/0!</v>
          </cell>
          <cell r="DA144" t="e">
            <v>#DIV/0!</v>
          </cell>
          <cell r="DB144" t="e">
            <v>#DIV/0!</v>
          </cell>
          <cell r="DC144" t="e">
            <v>#DIV/0!</v>
          </cell>
          <cell r="DD144" t="e">
            <v>#DIV/0!</v>
          </cell>
          <cell r="DE144" t="e">
            <v>#DIV/0!</v>
          </cell>
          <cell r="DF144" t="e">
            <v>#DIV/0!</v>
          </cell>
          <cell r="DG144" t="e">
            <v>#DIV/0!</v>
          </cell>
          <cell r="DH144" t="e">
            <v>#DIV/0!</v>
          </cell>
          <cell r="DI144" t="e">
            <v>#DIV/0!</v>
          </cell>
          <cell r="DJ144" t="e">
            <v>#DIV/0!</v>
          </cell>
          <cell r="DL144">
            <v>0</v>
          </cell>
          <cell r="DM144">
            <v>0</v>
          </cell>
          <cell r="DN144">
            <v>0</v>
          </cell>
          <cell r="DO144">
            <v>0</v>
          </cell>
          <cell r="DP144">
            <v>0</v>
          </cell>
          <cell r="DQ144">
            <v>0</v>
          </cell>
          <cell r="DR144">
            <v>0</v>
          </cell>
          <cell r="DS144">
            <v>0</v>
          </cell>
          <cell r="DT144">
            <v>0</v>
          </cell>
          <cell r="DU144">
            <v>0</v>
          </cell>
          <cell r="DV144">
            <v>0</v>
          </cell>
          <cell r="DW144">
            <v>0</v>
          </cell>
          <cell r="DX144">
            <v>0</v>
          </cell>
          <cell r="DY144">
            <v>0</v>
          </cell>
          <cell r="DZ144">
            <v>0</v>
          </cell>
          <cell r="EA144">
            <v>0</v>
          </cell>
          <cell r="EB144">
            <v>0</v>
          </cell>
        </row>
        <row r="145">
          <cell r="A145">
            <v>11008</v>
          </cell>
          <cell r="J145">
            <v>1</v>
          </cell>
          <cell r="K145">
            <v>0</v>
          </cell>
          <cell r="P145">
            <v>700</v>
          </cell>
          <cell r="R145">
            <v>0</v>
          </cell>
          <cell r="S145">
            <v>0</v>
          </cell>
          <cell r="T145">
            <v>0</v>
          </cell>
          <cell r="U145">
            <v>0</v>
          </cell>
          <cell r="V145">
            <v>0</v>
          </cell>
          <cell r="W145">
            <v>0</v>
          </cell>
          <cell r="X145">
            <v>0</v>
          </cell>
          <cell r="Y145">
            <v>0</v>
          </cell>
          <cell r="Z145">
            <v>0</v>
          </cell>
          <cell r="AA145">
            <v>0</v>
          </cell>
          <cell r="AB145">
            <v>0</v>
          </cell>
          <cell r="AC145">
            <v>11008</v>
          </cell>
          <cell r="AE145">
            <v>0</v>
          </cell>
          <cell r="AH145">
            <v>0</v>
          </cell>
          <cell r="AI145">
            <v>0</v>
          </cell>
          <cell r="AJ145">
            <v>0</v>
          </cell>
          <cell r="AK145">
            <v>0</v>
          </cell>
          <cell r="AL145">
            <v>0</v>
          </cell>
          <cell r="AM145">
            <v>11008</v>
          </cell>
          <cell r="AO145">
            <v>0</v>
          </cell>
          <cell r="AQ145">
            <v>746.66666666666674</v>
          </cell>
          <cell r="AS145">
            <v>0</v>
          </cell>
          <cell r="AT145">
            <v>0</v>
          </cell>
          <cell r="AU145">
            <v>0</v>
          </cell>
          <cell r="AV145">
            <v>0</v>
          </cell>
          <cell r="BJ145">
            <v>0</v>
          </cell>
          <cell r="BK145">
            <v>0</v>
          </cell>
          <cell r="BL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R145">
            <v>0</v>
          </cell>
          <cell r="CT145">
            <v>0</v>
          </cell>
          <cell r="CU145">
            <v>0</v>
          </cell>
          <cell r="CV145">
            <v>0</v>
          </cell>
          <cell r="CW145" t="e">
            <v>#DIV/0!</v>
          </cell>
          <cell r="CX145" t="e">
            <v>#DIV/0!</v>
          </cell>
          <cell r="CY145" t="e">
            <v>#DIV/0!</v>
          </cell>
          <cell r="CZ145" t="e">
            <v>#DIV/0!</v>
          </cell>
          <cell r="DA145" t="e">
            <v>#DIV/0!</v>
          </cell>
          <cell r="DB145" t="e">
            <v>#DIV/0!</v>
          </cell>
          <cell r="DC145" t="e">
            <v>#DIV/0!</v>
          </cell>
          <cell r="DD145" t="e">
            <v>#DIV/0!</v>
          </cell>
          <cell r="DE145" t="e">
            <v>#DIV/0!</v>
          </cell>
          <cell r="DF145" t="e">
            <v>#DIV/0!</v>
          </cell>
          <cell r="DG145" t="e">
            <v>#DIV/0!</v>
          </cell>
          <cell r="DH145" t="e">
            <v>#DIV/0!</v>
          </cell>
          <cell r="DI145" t="e">
            <v>#DIV/0!</v>
          </cell>
          <cell r="DJ145" t="e">
            <v>#DIV/0!</v>
          </cell>
          <cell r="DL145">
            <v>0</v>
          </cell>
          <cell r="DM145">
            <v>0</v>
          </cell>
          <cell r="DN145">
            <v>0</v>
          </cell>
          <cell r="DO145">
            <v>0</v>
          </cell>
          <cell r="DP145">
            <v>0</v>
          </cell>
          <cell r="DQ145">
            <v>0</v>
          </cell>
          <cell r="DR145">
            <v>0</v>
          </cell>
          <cell r="DS145">
            <v>0</v>
          </cell>
          <cell r="DT145">
            <v>0</v>
          </cell>
          <cell r="DU145">
            <v>0</v>
          </cell>
          <cell r="DV145">
            <v>0</v>
          </cell>
          <cell r="DW145">
            <v>0</v>
          </cell>
          <cell r="DX145">
            <v>0</v>
          </cell>
          <cell r="DY145">
            <v>0</v>
          </cell>
          <cell r="DZ145">
            <v>0</v>
          </cell>
          <cell r="EA145">
            <v>0</v>
          </cell>
          <cell r="EB145">
            <v>0</v>
          </cell>
        </row>
        <row r="146">
          <cell r="A146">
            <v>11009</v>
          </cell>
          <cell r="J146">
            <v>1</v>
          </cell>
          <cell r="K146">
            <v>0</v>
          </cell>
          <cell r="P146">
            <v>700</v>
          </cell>
          <cell r="R146">
            <v>0</v>
          </cell>
          <cell r="S146">
            <v>0</v>
          </cell>
          <cell r="T146">
            <v>0</v>
          </cell>
          <cell r="U146">
            <v>0</v>
          </cell>
          <cell r="V146">
            <v>0</v>
          </cell>
          <cell r="W146">
            <v>0</v>
          </cell>
          <cell r="X146">
            <v>0</v>
          </cell>
          <cell r="Y146">
            <v>0</v>
          </cell>
          <cell r="Z146">
            <v>0</v>
          </cell>
          <cell r="AA146">
            <v>0</v>
          </cell>
          <cell r="AB146">
            <v>0</v>
          </cell>
          <cell r="AC146">
            <v>11009</v>
          </cell>
          <cell r="AE146">
            <v>0</v>
          </cell>
          <cell r="AH146">
            <v>0</v>
          </cell>
          <cell r="AI146">
            <v>0</v>
          </cell>
          <cell r="AJ146">
            <v>0</v>
          </cell>
          <cell r="AK146">
            <v>0</v>
          </cell>
          <cell r="AL146">
            <v>0</v>
          </cell>
          <cell r="AM146">
            <v>11009</v>
          </cell>
          <cell r="AO146">
            <v>0</v>
          </cell>
          <cell r="AQ146">
            <v>746.66666666666674</v>
          </cell>
          <cell r="AS146">
            <v>0</v>
          </cell>
          <cell r="AT146">
            <v>0</v>
          </cell>
          <cell r="AU146">
            <v>0</v>
          </cell>
          <cell r="AV146">
            <v>0</v>
          </cell>
          <cell r="BJ146">
            <v>0</v>
          </cell>
          <cell r="BK146">
            <v>0</v>
          </cell>
          <cell r="BL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R146">
            <v>0</v>
          </cell>
          <cell r="CT146">
            <v>0</v>
          </cell>
          <cell r="CU146">
            <v>0</v>
          </cell>
          <cell r="CV146">
            <v>0</v>
          </cell>
          <cell r="CW146" t="e">
            <v>#DIV/0!</v>
          </cell>
          <cell r="CX146" t="e">
            <v>#DIV/0!</v>
          </cell>
          <cell r="CY146" t="e">
            <v>#DIV/0!</v>
          </cell>
          <cell r="CZ146" t="e">
            <v>#DIV/0!</v>
          </cell>
          <cell r="DA146" t="e">
            <v>#DIV/0!</v>
          </cell>
          <cell r="DB146" t="e">
            <v>#DIV/0!</v>
          </cell>
          <cell r="DC146" t="e">
            <v>#DIV/0!</v>
          </cell>
          <cell r="DD146" t="e">
            <v>#DIV/0!</v>
          </cell>
          <cell r="DE146" t="e">
            <v>#DIV/0!</v>
          </cell>
          <cell r="DF146" t="e">
            <v>#DIV/0!</v>
          </cell>
          <cell r="DG146" t="e">
            <v>#DIV/0!</v>
          </cell>
          <cell r="DH146" t="e">
            <v>#DIV/0!</v>
          </cell>
          <cell r="DI146" t="e">
            <v>#DIV/0!</v>
          </cell>
          <cell r="DJ146" t="e">
            <v>#DIV/0!</v>
          </cell>
          <cell r="DL146">
            <v>0</v>
          </cell>
          <cell r="DM146">
            <v>0</v>
          </cell>
          <cell r="DN146">
            <v>0</v>
          </cell>
          <cell r="DO146">
            <v>0</v>
          </cell>
          <cell r="DP146">
            <v>0</v>
          </cell>
          <cell r="DQ146">
            <v>0</v>
          </cell>
          <cell r="DR146">
            <v>0</v>
          </cell>
          <cell r="DS146">
            <v>0</v>
          </cell>
          <cell r="DT146">
            <v>0</v>
          </cell>
          <cell r="DU146">
            <v>0</v>
          </cell>
          <cell r="DV146">
            <v>0</v>
          </cell>
          <cell r="DW146">
            <v>0</v>
          </cell>
          <cell r="DX146">
            <v>0</v>
          </cell>
          <cell r="DY146">
            <v>0</v>
          </cell>
          <cell r="DZ146">
            <v>0</v>
          </cell>
          <cell r="EA146">
            <v>0</v>
          </cell>
          <cell r="EB146">
            <v>0</v>
          </cell>
        </row>
        <row r="147">
          <cell r="A147">
            <v>11010</v>
          </cell>
          <cell r="J147">
            <v>1</v>
          </cell>
          <cell r="K147">
            <v>0</v>
          </cell>
          <cell r="P147">
            <v>700</v>
          </cell>
          <cell r="R147">
            <v>0</v>
          </cell>
          <cell r="S147">
            <v>0</v>
          </cell>
          <cell r="T147">
            <v>0</v>
          </cell>
          <cell r="U147">
            <v>0</v>
          </cell>
          <cell r="V147">
            <v>0</v>
          </cell>
          <cell r="W147">
            <v>0</v>
          </cell>
          <cell r="X147">
            <v>0</v>
          </cell>
          <cell r="Y147">
            <v>0</v>
          </cell>
          <cell r="Z147">
            <v>0</v>
          </cell>
          <cell r="AA147">
            <v>0</v>
          </cell>
          <cell r="AB147">
            <v>0</v>
          </cell>
          <cell r="AC147">
            <v>11010</v>
          </cell>
          <cell r="AE147">
            <v>0</v>
          </cell>
          <cell r="AH147">
            <v>0</v>
          </cell>
          <cell r="AI147">
            <v>0</v>
          </cell>
          <cell r="AJ147">
            <v>0</v>
          </cell>
          <cell r="AK147">
            <v>0</v>
          </cell>
          <cell r="AL147">
            <v>0</v>
          </cell>
          <cell r="AM147">
            <v>11010</v>
          </cell>
          <cell r="AO147">
            <v>0</v>
          </cell>
          <cell r="AQ147">
            <v>746.66666666666674</v>
          </cell>
          <cell r="AS147">
            <v>0</v>
          </cell>
          <cell r="AT147">
            <v>0</v>
          </cell>
          <cell r="AU147">
            <v>0</v>
          </cell>
          <cell r="AV147">
            <v>0</v>
          </cell>
          <cell r="BJ147">
            <v>0</v>
          </cell>
          <cell r="BK147">
            <v>0</v>
          </cell>
          <cell r="BL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R147">
            <v>0</v>
          </cell>
          <cell r="CT147">
            <v>0</v>
          </cell>
          <cell r="CU147">
            <v>0</v>
          </cell>
          <cell r="CV147">
            <v>0</v>
          </cell>
          <cell r="CW147" t="e">
            <v>#DIV/0!</v>
          </cell>
          <cell r="CX147" t="e">
            <v>#DIV/0!</v>
          </cell>
          <cell r="CY147" t="e">
            <v>#DIV/0!</v>
          </cell>
          <cell r="CZ147" t="e">
            <v>#DIV/0!</v>
          </cell>
          <cell r="DA147" t="e">
            <v>#DIV/0!</v>
          </cell>
          <cell r="DB147" t="e">
            <v>#DIV/0!</v>
          </cell>
          <cell r="DC147" t="e">
            <v>#DIV/0!</v>
          </cell>
          <cell r="DD147" t="e">
            <v>#DIV/0!</v>
          </cell>
          <cell r="DE147" t="e">
            <v>#DIV/0!</v>
          </cell>
          <cell r="DF147" t="e">
            <v>#DIV/0!</v>
          </cell>
          <cell r="DG147" t="e">
            <v>#DIV/0!</v>
          </cell>
          <cell r="DH147" t="e">
            <v>#DIV/0!</v>
          </cell>
          <cell r="DI147" t="e">
            <v>#DIV/0!</v>
          </cell>
          <cell r="DJ147" t="e">
            <v>#DIV/0!</v>
          </cell>
          <cell r="DL147">
            <v>0</v>
          </cell>
          <cell r="DM147">
            <v>0</v>
          </cell>
          <cell r="DN147">
            <v>0</v>
          </cell>
          <cell r="DO147">
            <v>0</v>
          </cell>
          <cell r="DP147">
            <v>0</v>
          </cell>
          <cell r="DQ147">
            <v>0</v>
          </cell>
          <cell r="DR147">
            <v>0</v>
          </cell>
          <cell r="DS147">
            <v>0</v>
          </cell>
          <cell r="DT147">
            <v>0</v>
          </cell>
          <cell r="DU147">
            <v>0</v>
          </cell>
          <cell r="DV147">
            <v>0</v>
          </cell>
          <cell r="DW147">
            <v>0</v>
          </cell>
          <cell r="DX147">
            <v>0</v>
          </cell>
          <cell r="DY147">
            <v>0</v>
          </cell>
          <cell r="DZ147">
            <v>0</v>
          </cell>
          <cell r="EA147">
            <v>0</v>
          </cell>
          <cell r="EB147">
            <v>0</v>
          </cell>
        </row>
        <row r="148">
          <cell r="A148">
            <v>11011</v>
          </cell>
          <cell r="J148">
            <v>1</v>
          </cell>
          <cell r="K148">
            <v>0</v>
          </cell>
          <cell r="P148">
            <v>700</v>
          </cell>
          <cell r="R148">
            <v>0</v>
          </cell>
          <cell r="S148">
            <v>0</v>
          </cell>
          <cell r="T148">
            <v>0</v>
          </cell>
          <cell r="U148">
            <v>0</v>
          </cell>
          <cell r="V148">
            <v>0</v>
          </cell>
          <cell r="W148">
            <v>0</v>
          </cell>
          <cell r="X148">
            <v>0</v>
          </cell>
          <cell r="Y148">
            <v>0</v>
          </cell>
          <cell r="Z148">
            <v>0</v>
          </cell>
          <cell r="AA148">
            <v>0</v>
          </cell>
          <cell r="AB148">
            <v>0</v>
          </cell>
          <cell r="AC148">
            <v>11011</v>
          </cell>
          <cell r="AE148">
            <v>0</v>
          </cell>
          <cell r="AH148">
            <v>0</v>
          </cell>
          <cell r="AI148">
            <v>0</v>
          </cell>
          <cell r="AJ148">
            <v>0</v>
          </cell>
          <cell r="AK148">
            <v>0</v>
          </cell>
          <cell r="AL148">
            <v>0</v>
          </cell>
          <cell r="AM148">
            <v>11011</v>
          </cell>
          <cell r="AO148">
            <v>0</v>
          </cell>
          <cell r="AQ148">
            <v>746.66666666666674</v>
          </cell>
          <cell r="AS148">
            <v>0</v>
          </cell>
          <cell r="AT148">
            <v>0</v>
          </cell>
          <cell r="AU148">
            <v>0</v>
          </cell>
          <cell r="AV148">
            <v>0</v>
          </cell>
          <cell r="BJ148">
            <v>0</v>
          </cell>
          <cell r="BK148">
            <v>0</v>
          </cell>
          <cell r="BL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R148">
            <v>0</v>
          </cell>
          <cell r="CT148">
            <v>0</v>
          </cell>
          <cell r="CU148">
            <v>0</v>
          </cell>
          <cell r="CV148">
            <v>0</v>
          </cell>
          <cell r="CW148" t="e">
            <v>#DIV/0!</v>
          </cell>
          <cell r="CX148" t="e">
            <v>#DIV/0!</v>
          </cell>
          <cell r="CY148" t="e">
            <v>#DIV/0!</v>
          </cell>
          <cell r="CZ148" t="e">
            <v>#DIV/0!</v>
          </cell>
          <cell r="DA148" t="e">
            <v>#DIV/0!</v>
          </cell>
          <cell r="DB148" t="e">
            <v>#DIV/0!</v>
          </cell>
          <cell r="DC148" t="e">
            <v>#DIV/0!</v>
          </cell>
          <cell r="DD148" t="e">
            <v>#DIV/0!</v>
          </cell>
          <cell r="DE148" t="e">
            <v>#DIV/0!</v>
          </cell>
          <cell r="DF148" t="e">
            <v>#DIV/0!</v>
          </cell>
          <cell r="DG148" t="e">
            <v>#DIV/0!</v>
          </cell>
          <cell r="DH148" t="e">
            <v>#DIV/0!</v>
          </cell>
          <cell r="DI148" t="e">
            <v>#DIV/0!</v>
          </cell>
          <cell r="DJ148" t="e">
            <v>#DIV/0!</v>
          </cell>
          <cell r="DL148">
            <v>0</v>
          </cell>
          <cell r="DM148">
            <v>0</v>
          </cell>
          <cell r="DN148">
            <v>0</v>
          </cell>
          <cell r="DO148">
            <v>0</v>
          </cell>
          <cell r="DP148">
            <v>0</v>
          </cell>
          <cell r="DQ148">
            <v>0</v>
          </cell>
          <cell r="DR148">
            <v>0</v>
          </cell>
          <cell r="DS148">
            <v>0</v>
          </cell>
          <cell r="DT148">
            <v>0</v>
          </cell>
          <cell r="DU148">
            <v>0</v>
          </cell>
          <cell r="DV148">
            <v>0</v>
          </cell>
          <cell r="DW148">
            <v>0</v>
          </cell>
          <cell r="DX148">
            <v>0</v>
          </cell>
          <cell r="DY148">
            <v>0</v>
          </cell>
          <cell r="DZ148">
            <v>0</v>
          </cell>
          <cell r="EA148">
            <v>0</v>
          </cell>
          <cell r="EB148">
            <v>0</v>
          </cell>
        </row>
        <row r="149">
          <cell r="A149">
            <v>11012</v>
          </cell>
          <cell r="J149">
            <v>1</v>
          </cell>
          <cell r="K149">
            <v>0</v>
          </cell>
          <cell r="P149">
            <v>700</v>
          </cell>
          <cell r="R149">
            <v>0</v>
          </cell>
          <cell r="S149">
            <v>0</v>
          </cell>
          <cell r="T149">
            <v>0</v>
          </cell>
          <cell r="U149">
            <v>0</v>
          </cell>
          <cell r="V149">
            <v>0</v>
          </cell>
          <cell r="W149">
            <v>0</v>
          </cell>
          <cell r="X149">
            <v>0</v>
          </cell>
          <cell r="Y149">
            <v>0</v>
          </cell>
          <cell r="Z149">
            <v>0</v>
          </cell>
          <cell r="AA149">
            <v>0</v>
          </cell>
          <cell r="AB149">
            <v>0</v>
          </cell>
          <cell r="AC149">
            <v>11012</v>
          </cell>
          <cell r="AE149">
            <v>0</v>
          </cell>
          <cell r="AH149">
            <v>0</v>
          </cell>
          <cell r="AI149">
            <v>0</v>
          </cell>
          <cell r="AJ149">
            <v>0</v>
          </cell>
          <cell r="AK149">
            <v>0</v>
          </cell>
          <cell r="AL149">
            <v>0</v>
          </cell>
          <cell r="AM149">
            <v>11012</v>
          </cell>
          <cell r="AO149">
            <v>0</v>
          </cell>
          <cell r="AQ149">
            <v>746.66666666666674</v>
          </cell>
          <cell r="AS149">
            <v>0</v>
          </cell>
          <cell r="AT149">
            <v>0</v>
          </cell>
          <cell r="AU149">
            <v>0</v>
          </cell>
          <cell r="AV149">
            <v>0</v>
          </cell>
          <cell r="BJ149">
            <v>0</v>
          </cell>
          <cell r="BK149">
            <v>0</v>
          </cell>
          <cell r="BL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R149">
            <v>0</v>
          </cell>
          <cell r="CT149">
            <v>0</v>
          </cell>
          <cell r="CU149">
            <v>0</v>
          </cell>
          <cell r="CV149">
            <v>0</v>
          </cell>
          <cell r="CW149" t="e">
            <v>#DIV/0!</v>
          </cell>
          <cell r="CX149" t="e">
            <v>#DIV/0!</v>
          </cell>
          <cell r="CY149" t="e">
            <v>#DIV/0!</v>
          </cell>
          <cell r="CZ149" t="e">
            <v>#DIV/0!</v>
          </cell>
          <cell r="DA149" t="e">
            <v>#DIV/0!</v>
          </cell>
          <cell r="DB149" t="e">
            <v>#DIV/0!</v>
          </cell>
          <cell r="DC149" t="e">
            <v>#DIV/0!</v>
          </cell>
          <cell r="DD149" t="e">
            <v>#DIV/0!</v>
          </cell>
          <cell r="DE149" t="e">
            <v>#DIV/0!</v>
          </cell>
          <cell r="DF149" t="e">
            <v>#DIV/0!</v>
          </cell>
          <cell r="DG149" t="e">
            <v>#DIV/0!</v>
          </cell>
          <cell r="DH149" t="e">
            <v>#DIV/0!</v>
          </cell>
          <cell r="DI149" t="e">
            <v>#DIV/0!</v>
          </cell>
          <cell r="DJ149" t="e">
            <v>#DIV/0!</v>
          </cell>
          <cell r="DL149">
            <v>0</v>
          </cell>
          <cell r="DM149">
            <v>0</v>
          </cell>
          <cell r="DN149">
            <v>0</v>
          </cell>
          <cell r="DO149">
            <v>0</v>
          </cell>
          <cell r="DP149">
            <v>0</v>
          </cell>
          <cell r="DQ149">
            <v>0</v>
          </cell>
          <cell r="DR149">
            <v>0</v>
          </cell>
          <cell r="DS149">
            <v>0</v>
          </cell>
          <cell r="DT149">
            <v>0</v>
          </cell>
          <cell r="DU149">
            <v>0</v>
          </cell>
          <cell r="DV149">
            <v>0</v>
          </cell>
          <cell r="DW149">
            <v>0</v>
          </cell>
          <cell r="DX149">
            <v>0</v>
          </cell>
          <cell r="DY149">
            <v>0</v>
          </cell>
          <cell r="DZ149">
            <v>0</v>
          </cell>
          <cell r="EA149">
            <v>0</v>
          </cell>
          <cell r="EB149">
            <v>0</v>
          </cell>
        </row>
        <row r="150">
          <cell r="A150">
            <v>12000</v>
          </cell>
          <cell r="B150">
            <v>12</v>
          </cell>
          <cell r="C150" t="str">
            <v>II - 1 - G</v>
          </cell>
          <cell r="D150" t="str">
            <v>Gebalan Rumput</v>
          </cell>
          <cell r="E150" t="str">
            <v>m2</v>
          </cell>
          <cell r="F150">
            <v>59200</v>
          </cell>
          <cell r="H150">
            <v>1</v>
          </cell>
          <cell r="I150" t="str">
            <v>m2</v>
          </cell>
          <cell r="L150">
            <v>3</v>
          </cell>
          <cell r="M150">
            <v>25</v>
          </cell>
          <cell r="N150">
            <v>7</v>
          </cell>
          <cell r="O150">
            <v>1</v>
          </cell>
          <cell r="P150">
            <v>525</v>
          </cell>
          <cell r="Q150">
            <v>59200</v>
          </cell>
          <cell r="V150">
            <v>59200000</v>
          </cell>
          <cell r="W150">
            <v>0</v>
          </cell>
          <cell r="X150">
            <v>1000</v>
          </cell>
          <cell r="Y150">
            <v>0</v>
          </cell>
          <cell r="Z150">
            <v>1000</v>
          </cell>
          <cell r="AA150">
            <v>1000</v>
          </cell>
          <cell r="AB150">
            <v>59200000</v>
          </cell>
          <cell r="AC150">
            <v>12000</v>
          </cell>
          <cell r="AG150">
            <v>59200</v>
          </cell>
          <cell r="AK150">
            <v>6160</v>
          </cell>
          <cell r="AL150">
            <v>364672000</v>
          </cell>
          <cell r="AM150">
            <v>12000</v>
          </cell>
          <cell r="AQ150">
            <v>7</v>
          </cell>
          <cell r="AR150">
            <v>59200</v>
          </cell>
          <cell r="AU150">
            <v>722.7</v>
          </cell>
          <cell r="AV150">
            <v>42783840</v>
          </cell>
          <cell r="BB150">
            <v>7882</v>
          </cell>
          <cell r="BC150">
            <v>466614400</v>
          </cell>
          <cell r="BD150">
            <v>466655840</v>
          </cell>
          <cell r="BF150">
            <v>1000</v>
          </cell>
          <cell r="BG150">
            <v>6160</v>
          </cell>
          <cell r="BH150">
            <v>722.7</v>
          </cell>
          <cell r="BI150">
            <v>7882.7</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N150">
            <v>0</v>
          </cell>
          <cell r="DO150">
            <v>0</v>
          </cell>
          <cell r="DP150">
            <v>0</v>
          </cell>
          <cell r="DQ150">
            <v>0</v>
          </cell>
          <cell r="DR150">
            <v>0</v>
          </cell>
          <cell r="DS150">
            <v>0</v>
          </cell>
          <cell r="DT150">
            <v>0</v>
          </cell>
          <cell r="DU150">
            <v>0</v>
          </cell>
          <cell r="DV150">
            <v>0</v>
          </cell>
          <cell r="DW150">
            <v>0</v>
          </cell>
          <cell r="DX150">
            <v>0</v>
          </cell>
          <cell r="DY150">
            <v>0</v>
          </cell>
          <cell r="DZ150">
            <v>0</v>
          </cell>
          <cell r="EA150">
            <v>0</v>
          </cell>
          <cell r="EB150">
            <v>0</v>
          </cell>
        </row>
        <row r="151">
          <cell r="A151">
            <v>12001</v>
          </cell>
          <cell r="G151" t="str">
            <v>Alat bantu</v>
          </cell>
          <cell r="H151">
            <v>1</v>
          </cell>
          <cell r="J151">
            <v>1</v>
          </cell>
          <cell r="K151">
            <v>1</v>
          </cell>
          <cell r="P151">
            <v>525</v>
          </cell>
          <cell r="R151">
            <v>59200</v>
          </cell>
          <cell r="S151">
            <v>112.76</v>
          </cell>
          <cell r="T151">
            <v>1000</v>
          </cell>
          <cell r="U151">
            <v>0</v>
          </cell>
          <cell r="V151">
            <v>59200000</v>
          </cell>
          <cell r="W151">
            <v>0</v>
          </cell>
          <cell r="X151">
            <v>1000</v>
          </cell>
          <cell r="Y151">
            <v>0</v>
          </cell>
          <cell r="Z151">
            <v>1000</v>
          </cell>
          <cell r="AA151">
            <v>1000</v>
          </cell>
          <cell r="AB151">
            <v>59200000</v>
          </cell>
          <cell r="AC151">
            <v>12001</v>
          </cell>
          <cell r="AD151" t="str">
            <v>Rumput</v>
          </cell>
          <cell r="AE151" t="str">
            <v>m2</v>
          </cell>
          <cell r="AF151">
            <v>1.1000000000000001</v>
          </cell>
          <cell r="AH151">
            <v>65120.000000000007</v>
          </cell>
          <cell r="AI151">
            <v>21706.666666666668</v>
          </cell>
          <cell r="AJ151">
            <v>5500</v>
          </cell>
          <cell r="AK151">
            <v>6050</v>
          </cell>
          <cell r="AL151">
            <v>358160000</v>
          </cell>
          <cell r="AM151">
            <v>12001</v>
          </cell>
          <cell r="AN151" t="str">
            <v>Mandor</v>
          </cell>
          <cell r="AO151" t="str">
            <v>Org/hari</v>
          </cell>
          <cell r="AP151">
            <v>1</v>
          </cell>
          <cell r="AQ151">
            <v>789.33333333333337</v>
          </cell>
          <cell r="AS151">
            <v>1.1999999999999999E-3</v>
          </cell>
          <cell r="AT151">
            <v>82500</v>
          </cell>
          <cell r="AU151">
            <v>99</v>
          </cell>
          <cell r="AV151">
            <v>5860800</v>
          </cell>
          <cell r="BJ151">
            <v>119.04761428571429</v>
          </cell>
          <cell r="BK151">
            <v>497.28</v>
          </cell>
          <cell r="BL151">
            <v>0.94</v>
          </cell>
          <cell r="BN151" t="str">
            <v>Alat bantu</v>
          </cell>
          <cell r="BO151">
            <v>112.76</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R151">
            <v>0</v>
          </cell>
          <cell r="CT151" t="str">
            <v>Rumput</v>
          </cell>
          <cell r="CU151">
            <v>65120.000000000007</v>
          </cell>
          <cell r="CV151">
            <v>0</v>
          </cell>
          <cell r="CW151" t="e">
            <v>#DIV/0!</v>
          </cell>
          <cell r="CX151" t="e">
            <v>#DIV/0!</v>
          </cell>
          <cell r="CY151" t="e">
            <v>#DIV/0!</v>
          </cell>
          <cell r="CZ151" t="e">
            <v>#DIV/0!</v>
          </cell>
          <cell r="DA151" t="e">
            <v>#DIV/0!</v>
          </cell>
          <cell r="DB151" t="e">
            <v>#DIV/0!</v>
          </cell>
          <cell r="DC151" t="e">
            <v>#DIV/0!</v>
          </cell>
          <cell r="DD151" t="e">
            <v>#DIV/0!</v>
          </cell>
          <cell r="DE151" t="e">
            <v>#DIV/0!</v>
          </cell>
          <cell r="DF151" t="e">
            <v>#DIV/0!</v>
          </cell>
          <cell r="DG151" t="e">
            <v>#DIV/0!</v>
          </cell>
          <cell r="DH151" t="e">
            <v>#DIV/0!</v>
          </cell>
          <cell r="DI151" t="e">
            <v>#DIV/0!</v>
          </cell>
          <cell r="DJ151" t="e">
            <v>#DIV/0!</v>
          </cell>
          <cell r="DL151" t="str">
            <v>Mandor</v>
          </cell>
          <cell r="DM151">
            <v>0.94</v>
          </cell>
          <cell r="DN151">
            <v>0</v>
          </cell>
          <cell r="DO151">
            <v>0</v>
          </cell>
          <cell r="DP151">
            <v>0</v>
          </cell>
          <cell r="DQ151">
            <v>0</v>
          </cell>
          <cell r="DR151">
            <v>0</v>
          </cell>
          <cell r="DS151">
            <v>0</v>
          </cell>
          <cell r="DT151">
            <v>0</v>
          </cell>
          <cell r="DU151">
            <v>0</v>
          </cell>
          <cell r="DV151">
            <v>0</v>
          </cell>
          <cell r="DW151">
            <v>0</v>
          </cell>
          <cell r="DX151">
            <v>0</v>
          </cell>
          <cell r="DY151">
            <v>0</v>
          </cell>
          <cell r="DZ151">
            <v>0</v>
          </cell>
          <cell r="EA151">
            <v>0</v>
          </cell>
          <cell r="EB151">
            <v>0</v>
          </cell>
        </row>
        <row r="152">
          <cell r="A152">
            <v>12002</v>
          </cell>
          <cell r="J152">
            <v>1</v>
          </cell>
          <cell r="K152">
            <v>0</v>
          </cell>
          <cell r="P152">
            <v>525</v>
          </cell>
          <cell r="R152">
            <v>0</v>
          </cell>
          <cell r="S152">
            <v>0</v>
          </cell>
          <cell r="T152">
            <v>0</v>
          </cell>
          <cell r="U152">
            <v>0</v>
          </cell>
          <cell r="V152">
            <v>0</v>
          </cell>
          <cell r="W152">
            <v>0</v>
          </cell>
          <cell r="X152">
            <v>0</v>
          </cell>
          <cell r="Y152">
            <v>0</v>
          </cell>
          <cell r="Z152">
            <v>0</v>
          </cell>
          <cell r="AA152">
            <v>0</v>
          </cell>
          <cell r="AB152">
            <v>0</v>
          </cell>
          <cell r="AC152">
            <v>12002</v>
          </cell>
          <cell r="AD152" t="str">
            <v>Tusuk bambu</v>
          </cell>
          <cell r="AE152" t="str">
            <v>Btg</v>
          </cell>
          <cell r="AF152">
            <v>4</v>
          </cell>
          <cell r="AH152">
            <v>236800</v>
          </cell>
          <cell r="AI152">
            <v>78933.333333333328</v>
          </cell>
          <cell r="AJ152">
            <v>27.500000000000004</v>
          </cell>
          <cell r="AK152">
            <v>110</v>
          </cell>
          <cell r="AL152">
            <v>6512000</v>
          </cell>
          <cell r="AM152">
            <v>12002</v>
          </cell>
          <cell r="AN152" t="str">
            <v>Pekerja</v>
          </cell>
          <cell r="AO152" t="str">
            <v>Org/hari</v>
          </cell>
          <cell r="AP152">
            <v>10</v>
          </cell>
          <cell r="AQ152">
            <v>789.33333333333337</v>
          </cell>
          <cell r="AS152">
            <v>1.26E-2</v>
          </cell>
          <cell r="AT152">
            <v>49500.000000000007</v>
          </cell>
          <cell r="AU152">
            <v>623.70000000000005</v>
          </cell>
          <cell r="AV152">
            <v>36923040</v>
          </cell>
          <cell r="BJ152">
            <v>11.337857142857143</v>
          </cell>
          <cell r="BK152">
            <v>5221.4399999999996</v>
          </cell>
          <cell r="BL152">
            <v>9.94</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R152">
            <v>0</v>
          </cell>
          <cell r="CT152" t="str">
            <v>Tusuk bambu</v>
          </cell>
          <cell r="CU152">
            <v>236800</v>
          </cell>
          <cell r="CV152">
            <v>0</v>
          </cell>
          <cell r="CW152" t="e">
            <v>#DIV/0!</v>
          </cell>
          <cell r="CX152" t="e">
            <v>#DIV/0!</v>
          </cell>
          <cell r="CY152" t="e">
            <v>#DIV/0!</v>
          </cell>
          <cell r="CZ152" t="e">
            <v>#DIV/0!</v>
          </cell>
          <cell r="DA152" t="e">
            <v>#DIV/0!</v>
          </cell>
          <cell r="DB152" t="e">
            <v>#DIV/0!</v>
          </cell>
          <cell r="DC152" t="e">
            <v>#DIV/0!</v>
          </cell>
          <cell r="DD152" t="e">
            <v>#DIV/0!</v>
          </cell>
          <cell r="DE152" t="e">
            <v>#DIV/0!</v>
          </cell>
          <cell r="DF152" t="e">
            <v>#DIV/0!</v>
          </cell>
          <cell r="DG152" t="e">
            <v>#DIV/0!</v>
          </cell>
          <cell r="DH152" t="e">
            <v>#DIV/0!</v>
          </cell>
          <cell r="DI152" t="e">
            <v>#DIV/0!</v>
          </cell>
          <cell r="DJ152" t="e">
            <v>#DIV/0!</v>
          </cell>
          <cell r="DL152" t="str">
            <v>Pekerja</v>
          </cell>
          <cell r="DM152">
            <v>9.94</v>
          </cell>
          <cell r="DN152">
            <v>0</v>
          </cell>
          <cell r="DO152">
            <v>0</v>
          </cell>
          <cell r="DP152">
            <v>0</v>
          </cell>
          <cell r="DQ152">
            <v>0</v>
          </cell>
          <cell r="DR152">
            <v>0</v>
          </cell>
          <cell r="DS152">
            <v>0</v>
          </cell>
          <cell r="DT152">
            <v>0</v>
          </cell>
          <cell r="DU152">
            <v>0</v>
          </cell>
          <cell r="DV152">
            <v>0</v>
          </cell>
          <cell r="DW152">
            <v>0</v>
          </cell>
          <cell r="DX152">
            <v>0</v>
          </cell>
          <cell r="DY152">
            <v>0</v>
          </cell>
          <cell r="DZ152">
            <v>0</v>
          </cell>
          <cell r="EA152">
            <v>0</v>
          </cell>
          <cell r="EB152">
            <v>0</v>
          </cell>
        </row>
        <row r="153">
          <cell r="A153">
            <v>12003</v>
          </cell>
          <cell r="J153">
            <v>1</v>
          </cell>
          <cell r="K153">
            <v>0</v>
          </cell>
          <cell r="P153">
            <v>525</v>
          </cell>
          <cell r="R153">
            <v>0</v>
          </cell>
          <cell r="S153">
            <v>0</v>
          </cell>
          <cell r="T153">
            <v>0</v>
          </cell>
          <cell r="U153">
            <v>0</v>
          </cell>
          <cell r="V153">
            <v>0</v>
          </cell>
          <cell r="W153">
            <v>0</v>
          </cell>
          <cell r="X153">
            <v>0</v>
          </cell>
          <cell r="Y153">
            <v>0</v>
          </cell>
          <cell r="Z153">
            <v>0</v>
          </cell>
          <cell r="AA153">
            <v>0</v>
          </cell>
          <cell r="AB153">
            <v>0</v>
          </cell>
          <cell r="AC153">
            <v>12003</v>
          </cell>
          <cell r="AE153">
            <v>0</v>
          </cell>
          <cell r="AH153">
            <v>0</v>
          </cell>
          <cell r="AI153">
            <v>0</v>
          </cell>
          <cell r="AJ153">
            <v>0</v>
          </cell>
          <cell r="AK153">
            <v>0</v>
          </cell>
          <cell r="AL153">
            <v>0</v>
          </cell>
          <cell r="AM153">
            <v>12003</v>
          </cell>
          <cell r="AO153">
            <v>0</v>
          </cell>
          <cell r="AQ153">
            <v>789.33333333333337</v>
          </cell>
          <cell r="AS153">
            <v>0</v>
          </cell>
          <cell r="AT153">
            <v>0</v>
          </cell>
          <cell r="AU153">
            <v>0</v>
          </cell>
          <cell r="AV153">
            <v>0</v>
          </cell>
          <cell r="BJ153">
            <v>0</v>
          </cell>
          <cell r="BK153">
            <v>0</v>
          </cell>
          <cell r="BL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R153">
            <v>0</v>
          </cell>
          <cell r="CT153">
            <v>0</v>
          </cell>
          <cell r="CU153">
            <v>0</v>
          </cell>
          <cell r="CV153">
            <v>0</v>
          </cell>
          <cell r="CW153" t="e">
            <v>#DIV/0!</v>
          </cell>
          <cell r="CX153" t="e">
            <v>#DIV/0!</v>
          </cell>
          <cell r="CY153" t="e">
            <v>#DIV/0!</v>
          </cell>
          <cell r="CZ153" t="e">
            <v>#DIV/0!</v>
          </cell>
          <cell r="DA153" t="e">
            <v>#DIV/0!</v>
          </cell>
          <cell r="DB153" t="e">
            <v>#DIV/0!</v>
          </cell>
          <cell r="DC153" t="e">
            <v>#DIV/0!</v>
          </cell>
          <cell r="DD153" t="e">
            <v>#DIV/0!</v>
          </cell>
          <cell r="DE153" t="e">
            <v>#DIV/0!</v>
          </cell>
          <cell r="DF153" t="e">
            <v>#DIV/0!</v>
          </cell>
          <cell r="DG153" t="e">
            <v>#DIV/0!</v>
          </cell>
          <cell r="DH153" t="e">
            <v>#DIV/0!</v>
          </cell>
          <cell r="DI153" t="e">
            <v>#DIV/0!</v>
          </cell>
          <cell r="DJ153" t="e">
            <v>#DIV/0!</v>
          </cell>
          <cell r="DL153">
            <v>0</v>
          </cell>
          <cell r="DM153">
            <v>0</v>
          </cell>
          <cell r="DN153">
            <v>0</v>
          </cell>
          <cell r="DO153">
            <v>0</v>
          </cell>
          <cell r="DP153">
            <v>0</v>
          </cell>
          <cell r="DQ153">
            <v>0</v>
          </cell>
          <cell r="DR153">
            <v>0</v>
          </cell>
          <cell r="DS153">
            <v>0</v>
          </cell>
          <cell r="DT153">
            <v>0</v>
          </cell>
          <cell r="DU153">
            <v>0</v>
          </cell>
          <cell r="DV153">
            <v>0</v>
          </cell>
          <cell r="DW153">
            <v>0</v>
          </cell>
          <cell r="DX153">
            <v>0</v>
          </cell>
          <cell r="DY153">
            <v>0</v>
          </cell>
          <cell r="DZ153">
            <v>0</v>
          </cell>
          <cell r="EA153">
            <v>0</v>
          </cell>
          <cell r="EB153">
            <v>0</v>
          </cell>
        </row>
        <row r="154">
          <cell r="A154">
            <v>12004</v>
          </cell>
          <cell r="J154">
            <v>1</v>
          </cell>
          <cell r="K154">
            <v>0</v>
          </cell>
          <cell r="P154">
            <v>525</v>
          </cell>
          <cell r="R154">
            <v>0</v>
          </cell>
          <cell r="S154">
            <v>0</v>
          </cell>
          <cell r="T154">
            <v>0</v>
          </cell>
          <cell r="U154">
            <v>0</v>
          </cell>
          <cell r="V154">
            <v>0</v>
          </cell>
          <cell r="W154">
            <v>0</v>
          </cell>
          <cell r="X154">
            <v>0</v>
          </cell>
          <cell r="Y154">
            <v>0</v>
          </cell>
          <cell r="Z154">
            <v>0</v>
          </cell>
          <cell r="AA154">
            <v>0</v>
          </cell>
          <cell r="AB154">
            <v>0</v>
          </cell>
          <cell r="AC154">
            <v>12004</v>
          </cell>
          <cell r="AE154">
            <v>0</v>
          </cell>
          <cell r="AH154">
            <v>0</v>
          </cell>
          <cell r="AI154">
            <v>0</v>
          </cell>
          <cell r="AJ154">
            <v>0</v>
          </cell>
          <cell r="AK154">
            <v>0</v>
          </cell>
          <cell r="AL154">
            <v>0</v>
          </cell>
          <cell r="AM154">
            <v>12004</v>
          </cell>
          <cell r="AO154">
            <v>0</v>
          </cell>
          <cell r="AQ154">
            <v>789.33333333333337</v>
          </cell>
          <cell r="AS154">
            <v>0</v>
          </cell>
          <cell r="AT154">
            <v>0</v>
          </cell>
          <cell r="AU154">
            <v>0</v>
          </cell>
          <cell r="AV154">
            <v>0</v>
          </cell>
          <cell r="BJ154">
            <v>0</v>
          </cell>
          <cell r="BK154">
            <v>0</v>
          </cell>
          <cell r="BL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R154">
            <v>0</v>
          </cell>
          <cell r="CT154">
            <v>0</v>
          </cell>
          <cell r="CU154">
            <v>0</v>
          </cell>
          <cell r="CV154">
            <v>0</v>
          </cell>
          <cell r="CW154" t="e">
            <v>#DIV/0!</v>
          </cell>
          <cell r="CX154" t="e">
            <v>#DIV/0!</v>
          </cell>
          <cell r="CY154" t="e">
            <v>#DIV/0!</v>
          </cell>
          <cell r="CZ154" t="e">
            <v>#DIV/0!</v>
          </cell>
          <cell r="DA154" t="e">
            <v>#DIV/0!</v>
          </cell>
          <cell r="DB154" t="e">
            <v>#DIV/0!</v>
          </cell>
          <cell r="DC154" t="e">
            <v>#DIV/0!</v>
          </cell>
          <cell r="DD154" t="e">
            <v>#DIV/0!</v>
          </cell>
          <cell r="DE154" t="e">
            <v>#DIV/0!</v>
          </cell>
          <cell r="DF154" t="e">
            <v>#DIV/0!</v>
          </cell>
          <cell r="DG154" t="e">
            <v>#DIV/0!</v>
          </cell>
          <cell r="DH154" t="e">
            <v>#DIV/0!</v>
          </cell>
          <cell r="DI154" t="e">
            <v>#DIV/0!</v>
          </cell>
          <cell r="DJ154" t="e">
            <v>#DIV/0!</v>
          </cell>
          <cell r="DL154">
            <v>0</v>
          </cell>
          <cell r="DM154">
            <v>0</v>
          </cell>
          <cell r="DN154">
            <v>0</v>
          </cell>
          <cell r="DO154">
            <v>0</v>
          </cell>
          <cell r="DP154">
            <v>0</v>
          </cell>
          <cell r="DQ154">
            <v>0</v>
          </cell>
          <cell r="DR154">
            <v>0</v>
          </cell>
          <cell r="DS154">
            <v>0</v>
          </cell>
          <cell r="DT154">
            <v>0</v>
          </cell>
          <cell r="DU154">
            <v>0</v>
          </cell>
          <cell r="DV154">
            <v>0</v>
          </cell>
          <cell r="DW154">
            <v>0</v>
          </cell>
          <cell r="DX154">
            <v>0</v>
          </cell>
          <cell r="DY154">
            <v>0</v>
          </cell>
          <cell r="DZ154">
            <v>0</v>
          </cell>
          <cell r="EA154">
            <v>0</v>
          </cell>
          <cell r="EB154">
            <v>0</v>
          </cell>
        </row>
        <row r="155">
          <cell r="A155">
            <v>12005</v>
          </cell>
          <cell r="J155">
            <v>1</v>
          </cell>
          <cell r="K155">
            <v>0</v>
          </cell>
          <cell r="P155">
            <v>525</v>
          </cell>
          <cell r="R155">
            <v>0</v>
          </cell>
          <cell r="S155">
            <v>0</v>
          </cell>
          <cell r="T155">
            <v>0</v>
          </cell>
          <cell r="U155">
            <v>0</v>
          </cell>
          <cell r="V155">
            <v>0</v>
          </cell>
          <cell r="W155">
            <v>0</v>
          </cell>
          <cell r="X155">
            <v>0</v>
          </cell>
          <cell r="Y155">
            <v>0</v>
          </cell>
          <cell r="Z155">
            <v>0</v>
          </cell>
          <cell r="AA155">
            <v>0</v>
          </cell>
          <cell r="AB155">
            <v>0</v>
          </cell>
          <cell r="AC155">
            <v>12005</v>
          </cell>
          <cell r="AE155">
            <v>0</v>
          </cell>
          <cell r="AH155">
            <v>0</v>
          </cell>
          <cell r="AI155">
            <v>0</v>
          </cell>
          <cell r="AJ155">
            <v>0</v>
          </cell>
          <cell r="AK155">
            <v>0</v>
          </cell>
          <cell r="AL155">
            <v>0</v>
          </cell>
          <cell r="AM155">
            <v>12005</v>
          </cell>
          <cell r="AO155">
            <v>0</v>
          </cell>
          <cell r="AQ155">
            <v>789.33333333333337</v>
          </cell>
          <cell r="AS155">
            <v>0</v>
          </cell>
          <cell r="AT155">
            <v>0</v>
          </cell>
          <cell r="AU155">
            <v>0</v>
          </cell>
          <cell r="AV155">
            <v>0</v>
          </cell>
          <cell r="BJ155">
            <v>0</v>
          </cell>
          <cell r="BK155">
            <v>0</v>
          </cell>
          <cell r="BL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R155">
            <v>0</v>
          </cell>
          <cell r="CT155">
            <v>0</v>
          </cell>
          <cell r="CU155">
            <v>0</v>
          </cell>
          <cell r="CV155">
            <v>0</v>
          </cell>
          <cell r="CW155" t="e">
            <v>#DIV/0!</v>
          </cell>
          <cell r="CX155" t="e">
            <v>#DIV/0!</v>
          </cell>
          <cell r="CY155" t="e">
            <v>#DIV/0!</v>
          </cell>
          <cell r="CZ155" t="e">
            <v>#DIV/0!</v>
          </cell>
          <cell r="DA155" t="e">
            <v>#DIV/0!</v>
          </cell>
          <cell r="DB155" t="e">
            <v>#DIV/0!</v>
          </cell>
          <cell r="DC155" t="e">
            <v>#DIV/0!</v>
          </cell>
          <cell r="DD155" t="e">
            <v>#DIV/0!</v>
          </cell>
          <cell r="DE155" t="e">
            <v>#DIV/0!</v>
          </cell>
          <cell r="DF155" t="e">
            <v>#DIV/0!</v>
          </cell>
          <cell r="DG155" t="e">
            <v>#DIV/0!</v>
          </cell>
          <cell r="DH155" t="e">
            <v>#DIV/0!</v>
          </cell>
          <cell r="DI155" t="e">
            <v>#DIV/0!</v>
          </cell>
          <cell r="DJ155" t="e">
            <v>#DIV/0!</v>
          </cell>
          <cell r="DL155">
            <v>0</v>
          </cell>
          <cell r="DM155">
            <v>0</v>
          </cell>
          <cell r="DN155">
            <v>0</v>
          </cell>
          <cell r="DO155">
            <v>0</v>
          </cell>
          <cell r="DP155">
            <v>0</v>
          </cell>
          <cell r="DQ155">
            <v>0</v>
          </cell>
          <cell r="DR155">
            <v>0</v>
          </cell>
          <cell r="DS155">
            <v>0</v>
          </cell>
          <cell r="DT155">
            <v>0</v>
          </cell>
          <cell r="DU155">
            <v>0</v>
          </cell>
          <cell r="DV155">
            <v>0</v>
          </cell>
          <cell r="DW155">
            <v>0</v>
          </cell>
          <cell r="DX155">
            <v>0</v>
          </cell>
          <cell r="DY155">
            <v>0</v>
          </cell>
          <cell r="DZ155">
            <v>0</v>
          </cell>
          <cell r="EA155">
            <v>0</v>
          </cell>
          <cell r="EB155">
            <v>0</v>
          </cell>
        </row>
        <row r="156">
          <cell r="A156">
            <v>12006</v>
          </cell>
          <cell r="J156">
            <v>1</v>
          </cell>
          <cell r="K156">
            <v>0</v>
          </cell>
          <cell r="P156">
            <v>525</v>
          </cell>
          <cell r="R156">
            <v>0</v>
          </cell>
          <cell r="S156">
            <v>0</v>
          </cell>
          <cell r="T156">
            <v>0</v>
          </cell>
          <cell r="U156">
            <v>0</v>
          </cell>
          <cell r="V156">
            <v>0</v>
          </cell>
          <cell r="W156">
            <v>0</v>
          </cell>
          <cell r="X156">
            <v>0</v>
          </cell>
          <cell r="Y156">
            <v>0</v>
          </cell>
          <cell r="Z156">
            <v>0</v>
          </cell>
          <cell r="AA156">
            <v>0</v>
          </cell>
          <cell r="AB156">
            <v>0</v>
          </cell>
          <cell r="AC156">
            <v>12006</v>
          </cell>
          <cell r="AE156">
            <v>0</v>
          </cell>
          <cell r="AH156">
            <v>0</v>
          </cell>
          <cell r="AI156">
            <v>0</v>
          </cell>
          <cell r="AJ156">
            <v>0</v>
          </cell>
          <cell r="AK156">
            <v>0</v>
          </cell>
          <cell r="AL156">
            <v>0</v>
          </cell>
          <cell r="AM156">
            <v>12006</v>
          </cell>
          <cell r="AO156">
            <v>0</v>
          </cell>
          <cell r="AQ156">
            <v>789.33333333333337</v>
          </cell>
          <cell r="AS156">
            <v>0</v>
          </cell>
          <cell r="AT156">
            <v>0</v>
          </cell>
          <cell r="AU156">
            <v>0</v>
          </cell>
          <cell r="AV156">
            <v>0</v>
          </cell>
          <cell r="BJ156">
            <v>0</v>
          </cell>
          <cell r="BK156">
            <v>0</v>
          </cell>
          <cell r="BL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R156">
            <v>0</v>
          </cell>
          <cell r="CT156">
            <v>0</v>
          </cell>
          <cell r="CU156">
            <v>0</v>
          </cell>
          <cell r="CV156">
            <v>0</v>
          </cell>
          <cell r="CW156" t="e">
            <v>#DIV/0!</v>
          </cell>
          <cell r="CX156" t="e">
            <v>#DIV/0!</v>
          </cell>
          <cell r="CY156" t="e">
            <v>#DIV/0!</v>
          </cell>
          <cell r="CZ156" t="e">
            <v>#DIV/0!</v>
          </cell>
          <cell r="DA156" t="e">
            <v>#DIV/0!</v>
          </cell>
          <cell r="DB156" t="e">
            <v>#DIV/0!</v>
          </cell>
          <cell r="DC156" t="e">
            <v>#DIV/0!</v>
          </cell>
          <cell r="DD156" t="e">
            <v>#DIV/0!</v>
          </cell>
          <cell r="DE156" t="e">
            <v>#DIV/0!</v>
          </cell>
          <cell r="DF156" t="e">
            <v>#DIV/0!</v>
          </cell>
          <cell r="DG156" t="e">
            <v>#DIV/0!</v>
          </cell>
          <cell r="DH156" t="e">
            <v>#DIV/0!</v>
          </cell>
          <cell r="DI156" t="e">
            <v>#DIV/0!</v>
          </cell>
          <cell r="DJ156" t="e">
            <v>#DIV/0!</v>
          </cell>
          <cell r="DL156">
            <v>0</v>
          </cell>
          <cell r="DM156">
            <v>0</v>
          </cell>
          <cell r="DN156">
            <v>0</v>
          </cell>
          <cell r="DO156">
            <v>0</v>
          </cell>
          <cell r="DP156">
            <v>0</v>
          </cell>
          <cell r="DQ156">
            <v>0</v>
          </cell>
          <cell r="DR156">
            <v>0</v>
          </cell>
          <cell r="DS156">
            <v>0</v>
          </cell>
          <cell r="DT156">
            <v>0</v>
          </cell>
          <cell r="DU156">
            <v>0</v>
          </cell>
          <cell r="DV156">
            <v>0</v>
          </cell>
          <cell r="DW156">
            <v>0</v>
          </cell>
          <cell r="DX156">
            <v>0</v>
          </cell>
          <cell r="DY156">
            <v>0</v>
          </cell>
          <cell r="DZ156">
            <v>0</v>
          </cell>
          <cell r="EA156">
            <v>0</v>
          </cell>
          <cell r="EB156">
            <v>0</v>
          </cell>
        </row>
        <row r="157">
          <cell r="A157">
            <v>12007</v>
          </cell>
          <cell r="J157">
            <v>1</v>
          </cell>
          <cell r="K157">
            <v>0</v>
          </cell>
          <cell r="P157">
            <v>525</v>
          </cell>
          <cell r="R157">
            <v>0</v>
          </cell>
          <cell r="S157">
            <v>0</v>
          </cell>
          <cell r="T157">
            <v>0</v>
          </cell>
          <cell r="U157">
            <v>0</v>
          </cell>
          <cell r="V157">
            <v>0</v>
          </cell>
          <cell r="W157">
            <v>0</v>
          </cell>
          <cell r="X157">
            <v>0</v>
          </cell>
          <cell r="Y157">
            <v>0</v>
          </cell>
          <cell r="Z157">
            <v>0</v>
          </cell>
          <cell r="AA157">
            <v>0</v>
          </cell>
          <cell r="AB157">
            <v>0</v>
          </cell>
          <cell r="AC157">
            <v>12007</v>
          </cell>
          <cell r="AE157">
            <v>0</v>
          </cell>
          <cell r="AH157">
            <v>0</v>
          </cell>
          <cell r="AI157">
            <v>0</v>
          </cell>
          <cell r="AJ157">
            <v>0</v>
          </cell>
          <cell r="AK157">
            <v>0</v>
          </cell>
          <cell r="AL157">
            <v>0</v>
          </cell>
          <cell r="AM157">
            <v>12007</v>
          </cell>
          <cell r="AO157">
            <v>0</v>
          </cell>
          <cell r="AQ157">
            <v>789.33333333333337</v>
          </cell>
          <cell r="AS157">
            <v>0</v>
          </cell>
          <cell r="AT157">
            <v>0</v>
          </cell>
          <cell r="AU157">
            <v>0</v>
          </cell>
          <cell r="AV157">
            <v>0</v>
          </cell>
          <cell r="BJ157">
            <v>0</v>
          </cell>
          <cell r="BK157">
            <v>0</v>
          </cell>
          <cell r="BL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R157">
            <v>0</v>
          </cell>
          <cell r="CT157">
            <v>0</v>
          </cell>
          <cell r="CU157">
            <v>0</v>
          </cell>
          <cell r="CV157">
            <v>0</v>
          </cell>
          <cell r="CW157" t="e">
            <v>#DIV/0!</v>
          </cell>
          <cell r="CX157" t="e">
            <v>#DIV/0!</v>
          </cell>
          <cell r="CY157" t="e">
            <v>#DIV/0!</v>
          </cell>
          <cell r="CZ157" t="e">
            <v>#DIV/0!</v>
          </cell>
          <cell r="DA157" t="e">
            <v>#DIV/0!</v>
          </cell>
          <cell r="DB157" t="e">
            <v>#DIV/0!</v>
          </cell>
          <cell r="DC157" t="e">
            <v>#DIV/0!</v>
          </cell>
          <cell r="DD157" t="e">
            <v>#DIV/0!</v>
          </cell>
          <cell r="DE157" t="e">
            <v>#DIV/0!</v>
          </cell>
          <cell r="DF157" t="e">
            <v>#DIV/0!</v>
          </cell>
          <cell r="DG157" t="e">
            <v>#DIV/0!</v>
          </cell>
          <cell r="DH157" t="e">
            <v>#DIV/0!</v>
          </cell>
          <cell r="DI157" t="e">
            <v>#DIV/0!</v>
          </cell>
          <cell r="DJ157" t="e">
            <v>#DIV/0!</v>
          </cell>
          <cell r="DL157">
            <v>0</v>
          </cell>
          <cell r="DM157">
            <v>0</v>
          </cell>
          <cell r="DN157">
            <v>0</v>
          </cell>
          <cell r="DO157">
            <v>0</v>
          </cell>
          <cell r="DP157">
            <v>0</v>
          </cell>
          <cell r="DQ157">
            <v>0</v>
          </cell>
          <cell r="DR157">
            <v>0</v>
          </cell>
          <cell r="DS157">
            <v>0</v>
          </cell>
          <cell r="DT157">
            <v>0</v>
          </cell>
          <cell r="DU157">
            <v>0</v>
          </cell>
          <cell r="DV157">
            <v>0</v>
          </cell>
          <cell r="DW157">
            <v>0</v>
          </cell>
          <cell r="DX157">
            <v>0</v>
          </cell>
          <cell r="DY157">
            <v>0</v>
          </cell>
          <cell r="DZ157">
            <v>0</v>
          </cell>
          <cell r="EA157">
            <v>0</v>
          </cell>
          <cell r="EB157">
            <v>0</v>
          </cell>
        </row>
        <row r="158">
          <cell r="A158">
            <v>12008</v>
          </cell>
          <cell r="J158">
            <v>1</v>
          </cell>
          <cell r="K158">
            <v>0</v>
          </cell>
          <cell r="P158">
            <v>525</v>
          </cell>
          <cell r="R158">
            <v>0</v>
          </cell>
          <cell r="S158">
            <v>0</v>
          </cell>
          <cell r="T158">
            <v>0</v>
          </cell>
          <cell r="U158">
            <v>0</v>
          </cell>
          <cell r="V158">
            <v>0</v>
          </cell>
          <cell r="W158">
            <v>0</v>
          </cell>
          <cell r="X158">
            <v>0</v>
          </cell>
          <cell r="Y158">
            <v>0</v>
          </cell>
          <cell r="Z158">
            <v>0</v>
          </cell>
          <cell r="AA158">
            <v>0</v>
          </cell>
          <cell r="AB158">
            <v>0</v>
          </cell>
          <cell r="AC158">
            <v>12008</v>
          </cell>
          <cell r="AE158">
            <v>0</v>
          </cell>
          <cell r="AH158">
            <v>0</v>
          </cell>
          <cell r="AI158">
            <v>0</v>
          </cell>
          <cell r="AJ158">
            <v>0</v>
          </cell>
          <cell r="AK158">
            <v>0</v>
          </cell>
          <cell r="AL158">
            <v>0</v>
          </cell>
          <cell r="AM158">
            <v>12008</v>
          </cell>
          <cell r="AO158">
            <v>0</v>
          </cell>
          <cell r="AQ158">
            <v>789.33333333333337</v>
          </cell>
          <cell r="AS158">
            <v>0</v>
          </cell>
          <cell r="AT158">
            <v>0</v>
          </cell>
          <cell r="AU158">
            <v>0</v>
          </cell>
          <cell r="AV158">
            <v>0</v>
          </cell>
          <cell r="BJ158">
            <v>0</v>
          </cell>
          <cell r="BK158">
            <v>0</v>
          </cell>
          <cell r="BL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R158">
            <v>0</v>
          </cell>
          <cell r="CT158">
            <v>0</v>
          </cell>
          <cell r="CU158">
            <v>0</v>
          </cell>
          <cell r="CV158">
            <v>0</v>
          </cell>
          <cell r="CW158" t="e">
            <v>#DIV/0!</v>
          </cell>
          <cell r="CX158" t="e">
            <v>#DIV/0!</v>
          </cell>
          <cell r="CY158" t="e">
            <v>#DIV/0!</v>
          </cell>
          <cell r="CZ158" t="e">
            <v>#DIV/0!</v>
          </cell>
          <cell r="DA158" t="e">
            <v>#DIV/0!</v>
          </cell>
          <cell r="DB158" t="e">
            <v>#DIV/0!</v>
          </cell>
          <cell r="DC158" t="e">
            <v>#DIV/0!</v>
          </cell>
          <cell r="DD158" t="e">
            <v>#DIV/0!</v>
          </cell>
          <cell r="DE158" t="e">
            <v>#DIV/0!</v>
          </cell>
          <cell r="DF158" t="e">
            <v>#DIV/0!</v>
          </cell>
          <cell r="DG158" t="e">
            <v>#DIV/0!</v>
          </cell>
          <cell r="DH158" t="e">
            <v>#DIV/0!</v>
          </cell>
          <cell r="DI158" t="e">
            <v>#DIV/0!</v>
          </cell>
          <cell r="DJ158" t="e">
            <v>#DIV/0!</v>
          </cell>
          <cell r="DL158">
            <v>0</v>
          </cell>
          <cell r="DM158">
            <v>0</v>
          </cell>
          <cell r="DN158">
            <v>0</v>
          </cell>
          <cell r="DO158">
            <v>0</v>
          </cell>
          <cell r="DP158">
            <v>0</v>
          </cell>
          <cell r="DQ158">
            <v>0</v>
          </cell>
          <cell r="DR158">
            <v>0</v>
          </cell>
          <cell r="DS158">
            <v>0</v>
          </cell>
          <cell r="DT158">
            <v>0</v>
          </cell>
          <cell r="DU158">
            <v>0</v>
          </cell>
          <cell r="DV158">
            <v>0</v>
          </cell>
          <cell r="DW158">
            <v>0</v>
          </cell>
          <cell r="DX158">
            <v>0</v>
          </cell>
          <cell r="DY158">
            <v>0</v>
          </cell>
          <cell r="DZ158">
            <v>0</v>
          </cell>
          <cell r="EA158">
            <v>0</v>
          </cell>
          <cell r="EB158">
            <v>0</v>
          </cell>
        </row>
        <row r="159">
          <cell r="A159">
            <v>12009</v>
          </cell>
          <cell r="J159">
            <v>1</v>
          </cell>
          <cell r="K159">
            <v>0</v>
          </cell>
          <cell r="P159">
            <v>525</v>
          </cell>
          <cell r="R159">
            <v>0</v>
          </cell>
          <cell r="S159">
            <v>0</v>
          </cell>
          <cell r="T159">
            <v>0</v>
          </cell>
          <cell r="U159">
            <v>0</v>
          </cell>
          <cell r="V159">
            <v>0</v>
          </cell>
          <cell r="W159">
            <v>0</v>
          </cell>
          <cell r="X159">
            <v>0</v>
          </cell>
          <cell r="Y159">
            <v>0</v>
          </cell>
          <cell r="Z159">
            <v>0</v>
          </cell>
          <cell r="AA159">
            <v>0</v>
          </cell>
          <cell r="AB159">
            <v>0</v>
          </cell>
          <cell r="AC159">
            <v>12009</v>
          </cell>
          <cell r="AE159">
            <v>0</v>
          </cell>
          <cell r="AH159">
            <v>0</v>
          </cell>
          <cell r="AI159">
            <v>0</v>
          </cell>
          <cell r="AJ159">
            <v>0</v>
          </cell>
          <cell r="AK159">
            <v>0</v>
          </cell>
          <cell r="AL159">
            <v>0</v>
          </cell>
          <cell r="AM159">
            <v>12009</v>
          </cell>
          <cell r="AO159">
            <v>0</v>
          </cell>
          <cell r="AQ159">
            <v>789.33333333333337</v>
          </cell>
          <cell r="AS159">
            <v>0</v>
          </cell>
          <cell r="AT159">
            <v>0</v>
          </cell>
          <cell r="AU159">
            <v>0</v>
          </cell>
          <cell r="AV159">
            <v>0</v>
          </cell>
          <cell r="BJ159">
            <v>0</v>
          </cell>
          <cell r="BK159">
            <v>0</v>
          </cell>
          <cell r="BL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R159">
            <v>0</v>
          </cell>
          <cell r="CT159">
            <v>0</v>
          </cell>
          <cell r="CU159">
            <v>0</v>
          </cell>
          <cell r="CV159">
            <v>0</v>
          </cell>
          <cell r="CW159" t="e">
            <v>#DIV/0!</v>
          </cell>
          <cell r="CX159" t="e">
            <v>#DIV/0!</v>
          </cell>
          <cell r="CY159" t="e">
            <v>#DIV/0!</v>
          </cell>
          <cell r="CZ159" t="e">
            <v>#DIV/0!</v>
          </cell>
          <cell r="DA159" t="e">
            <v>#DIV/0!</v>
          </cell>
          <cell r="DB159" t="e">
            <v>#DIV/0!</v>
          </cell>
          <cell r="DC159" t="e">
            <v>#DIV/0!</v>
          </cell>
          <cell r="DD159" t="e">
            <v>#DIV/0!</v>
          </cell>
          <cell r="DE159" t="e">
            <v>#DIV/0!</v>
          </cell>
          <cell r="DF159" t="e">
            <v>#DIV/0!</v>
          </cell>
          <cell r="DG159" t="e">
            <v>#DIV/0!</v>
          </cell>
          <cell r="DH159" t="e">
            <v>#DIV/0!</v>
          </cell>
          <cell r="DI159" t="e">
            <v>#DIV/0!</v>
          </cell>
          <cell r="DJ159" t="e">
            <v>#DIV/0!</v>
          </cell>
          <cell r="DL159">
            <v>0</v>
          </cell>
          <cell r="DM159">
            <v>0</v>
          </cell>
          <cell r="DN159">
            <v>0</v>
          </cell>
          <cell r="DO159">
            <v>0</v>
          </cell>
          <cell r="DP159">
            <v>0</v>
          </cell>
          <cell r="DQ159">
            <v>0</v>
          </cell>
          <cell r="DR159">
            <v>0</v>
          </cell>
          <cell r="DS159">
            <v>0</v>
          </cell>
          <cell r="DT159">
            <v>0</v>
          </cell>
          <cell r="DU159">
            <v>0</v>
          </cell>
          <cell r="DV159">
            <v>0</v>
          </cell>
          <cell r="DW159">
            <v>0</v>
          </cell>
          <cell r="DX159">
            <v>0</v>
          </cell>
          <cell r="DY159">
            <v>0</v>
          </cell>
          <cell r="DZ159">
            <v>0</v>
          </cell>
          <cell r="EA159">
            <v>0</v>
          </cell>
          <cell r="EB159">
            <v>0</v>
          </cell>
        </row>
        <row r="160">
          <cell r="A160">
            <v>12010</v>
          </cell>
          <cell r="J160">
            <v>1</v>
          </cell>
          <cell r="K160">
            <v>0</v>
          </cell>
          <cell r="P160">
            <v>525</v>
          </cell>
          <cell r="R160">
            <v>0</v>
          </cell>
          <cell r="S160">
            <v>0</v>
          </cell>
          <cell r="T160">
            <v>0</v>
          </cell>
          <cell r="U160">
            <v>0</v>
          </cell>
          <cell r="V160">
            <v>0</v>
          </cell>
          <cell r="W160">
            <v>0</v>
          </cell>
          <cell r="X160">
            <v>0</v>
          </cell>
          <cell r="Y160">
            <v>0</v>
          </cell>
          <cell r="Z160">
            <v>0</v>
          </cell>
          <cell r="AA160">
            <v>0</v>
          </cell>
          <cell r="AB160">
            <v>0</v>
          </cell>
          <cell r="AC160">
            <v>12010</v>
          </cell>
          <cell r="AE160">
            <v>0</v>
          </cell>
          <cell r="AH160">
            <v>0</v>
          </cell>
          <cell r="AI160">
            <v>0</v>
          </cell>
          <cell r="AJ160">
            <v>0</v>
          </cell>
          <cell r="AK160">
            <v>0</v>
          </cell>
          <cell r="AL160">
            <v>0</v>
          </cell>
          <cell r="AM160">
            <v>12010</v>
          </cell>
          <cell r="AO160">
            <v>0</v>
          </cell>
          <cell r="AQ160">
            <v>789.33333333333337</v>
          </cell>
          <cell r="AS160">
            <v>0</v>
          </cell>
          <cell r="AT160">
            <v>0</v>
          </cell>
          <cell r="AU160">
            <v>0</v>
          </cell>
          <cell r="AV160">
            <v>0</v>
          </cell>
          <cell r="BJ160">
            <v>0</v>
          </cell>
          <cell r="BK160">
            <v>0</v>
          </cell>
          <cell r="BL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R160">
            <v>0</v>
          </cell>
          <cell r="CT160">
            <v>0</v>
          </cell>
          <cell r="CU160">
            <v>0</v>
          </cell>
          <cell r="CV160">
            <v>0</v>
          </cell>
          <cell r="CW160" t="e">
            <v>#DIV/0!</v>
          </cell>
          <cell r="CX160" t="e">
            <v>#DIV/0!</v>
          </cell>
          <cell r="CY160" t="e">
            <v>#DIV/0!</v>
          </cell>
          <cell r="CZ160" t="e">
            <v>#DIV/0!</v>
          </cell>
          <cell r="DA160" t="e">
            <v>#DIV/0!</v>
          </cell>
          <cell r="DB160" t="e">
            <v>#DIV/0!</v>
          </cell>
          <cell r="DC160" t="e">
            <v>#DIV/0!</v>
          </cell>
          <cell r="DD160" t="e">
            <v>#DIV/0!</v>
          </cell>
          <cell r="DE160" t="e">
            <v>#DIV/0!</v>
          </cell>
          <cell r="DF160" t="e">
            <v>#DIV/0!</v>
          </cell>
          <cell r="DG160" t="e">
            <v>#DIV/0!</v>
          </cell>
          <cell r="DH160" t="e">
            <v>#DIV/0!</v>
          </cell>
          <cell r="DI160" t="e">
            <v>#DIV/0!</v>
          </cell>
          <cell r="DJ160" t="e">
            <v>#DIV/0!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row>
        <row r="161">
          <cell r="A161">
            <v>12011</v>
          </cell>
          <cell r="J161">
            <v>1</v>
          </cell>
          <cell r="K161">
            <v>0</v>
          </cell>
          <cell r="P161">
            <v>525</v>
          </cell>
          <cell r="R161">
            <v>0</v>
          </cell>
          <cell r="S161">
            <v>0</v>
          </cell>
          <cell r="T161">
            <v>0</v>
          </cell>
          <cell r="U161">
            <v>0</v>
          </cell>
          <cell r="V161">
            <v>0</v>
          </cell>
          <cell r="W161">
            <v>0</v>
          </cell>
          <cell r="X161">
            <v>0</v>
          </cell>
          <cell r="Y161">
            <v>0</v>
          </cell>
          <cell r="Z161">
            <v>0</v>
          </cell>
          <cell r="AA161">
            <v>0</v>
          </cell>
          <cell r="AB161">
            <v>0</v>
          </cell>
          <cell r="AC161">
            <v>12011</v>
          </cell>
          <cell r="AE161">
            <v>0</v>
          </cell>
          <cell r="AH161">
            <v>0</v>
          </cell>
          <cell r="AI161">
            <v>0</v>
          </cell>
          <cell r="AJ161">
            <v>0</v>
          </cell>
          <cell r="AK161">
            <v>0</v>
          </cell>
          <cell r="AL161">
            <v>0</v>
          </cell>
          <cell r="AM161">
            <v>12011</v>
          </cell>
          <cell r="AO161">
            <v>0</v>
          </cell>
          <cell r="AQ161">
            <v>789.33333333333337</v>
          </cell>
          <cell r="AS161">
            <v>0</v>
          </cell>
          <cell r="AT161">
            <v>0</v>
          </cell>
          <cell r="AU161">
            <v>0</v>
          </cell>
          <cell r="AV161">
            <v>0</v>
          </cell>
          <cell r="BJ161">
            <v>0</v>
          </cell>
          <cell r="BK161">
            <v>0</v>
          </cell>
          <cell r="BL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R161">
            <v>0</v>
          </cell>
          <cell r="CT161">
            <v>0</v>
          </cell>
          <cell r="CU161">
            <v>0</v>
          </cell>
          <cell r="CV161">
            <v>0</v>
          </cell>
          <cell r="CW161" t="e">
            <v>#DIV/0!</v>
          </cell>
          <cell r="CX161" t="e">
            <v>#DIV/0!</v>
          </cell>
          <cell r="CY161" t="e">
            <v>#DIV/0!</v>
          </cell>
          <cell r="CZ161" t="e">
            <v>#DIV/0!</v>
          </cell>
          <cell r="DA161" t="e">
            <v>#DIV/0!</v>
          </cell>
          <cell r="DB161" t="e">
            <v>#DIV/0!</v>
          </cell>
          <cell r="DC161" t="e">
            <v>#DIV/0!</v>
          </cell>
          <cell r="DD161" t="e">
            <v>#DIV/0!</v>
          </cell>
          <cell r="DE161" t="e">
            <v>#DIV/0!</v>
          </cell>
          <cell r="DF161" t="e">
            <v>#DIV/0!</v>
          </cell>
          <cell r="DG161" t="e">
            <v>#DIV/0!</v>
          </cell>
          <cell r="DH161" t="e">
            <v>#DIV/0!</v>
          </cell>
          <cell r="DI161" t="e">
            <v>#DIV/0!</v>
          </cell>
          <cell r="DJ161" t="e">
            <v>#DIV/0!</v>
          </cell>
          <cell r="DL161">
            <v>0</v>
          </cell>
          <cell r="DM161">
            <v>0</v>
          </cell>
          <cell r="DN161">
            <v>0</v>
          </cell>
          <cell r="DO161">
            <v>0</v>
          </cell>
          <cell r="DP161">
            <v>0</v>
          </cell>
          <cell r="DQ161">
            <v>0</v>
          </cell>
          <cell r="DR161">
            <v>0</v>
          </cell>
          <cell r="DS161">
            <v>0</v>
          </cell>
          <cell r="DT161">
            <v>0</v>
          </cell>
          <cell r="DU161">
            <v>0</v>
          </cell>
          <cell r="DV161">
            <v>0</v>
          </cell>
          <cell r="DW161">
            <v>0</v>
          </cell>
          <cell r="DX161">
            <v>0</v>
          </cell>
          <cell r="DY161">
            <v>0</v>
          </cell>
          <cell r="DZ161">
            <v>0</v>
          </cell>
          <cell r="EA161">
            <v>0</v>
          </cell>
          <cell r="EB161">
            <v>0</v>
          </cell>
        </row>
        <row r="162">
          <cell r="A162">
            <v>12012</v>
          </cell>
          <cell r="J162">
            <v>1</v>
          </cell>
          <cell r="K162">
            <v>0</v>
          </cell>
          <cell r="P162">
            <v>525</v>
          </cell>
          <cell r="R162">
            <v>0</v>
          </cell>
          <cell r="S162">
            <v>0</v>
          </cell>
          <cell r="V162">
            <v>0</v>
          </cell>
          <cell r="W162">
            <v>0</v>
          </cell>
          <cell r="X162">
            <v>0</v>
          </cell>
          <cell r="Y162">
            <v>0</v>
          </cell>
          <cell r="Z162">
            <v>0</v>
          </cell>
          <cell r="AA162">
            <v>0</v>
          </cell>
          <cell r="AB162">
            <v>0</v>
          </cell>
          <cell r="AC162">
            <v>12012</v>
          </cell>
          <cell r="AE162">
            <v>0</v>
          </cell>
          <cell r="AH162">
            <v>0</v>
          </cell>
          <cell r="AI162">
            <v>0</v>
          </cell>
          <cell r="AJ162">
            <v>0</v>
          </cell>
          <cell r="AK162">
            <v>0</v>
          </cell>
          <cell r="AL162">
            <v>0</v>
          </cell>
          <cell r="AM162">
            <v>12012</v>
          </cell>
          <cell r="AO162">
            <v>0</v>
          </cell>
          <cell r="AQ162">
            <v>789.33333333333337</v>
          </cell>
          <cell r="AS162">
            <v>0</v>
          </cell>
          <cell r="AT162">
            <v>0</v>
          </cell>
          <cell r="AU162">
            <v>0</v>
          </cell>
          <cell r="AV162">
            <v>0</v>
          </cell>
          <cell r="BJ162">
            <v>0</v>
          </cell>
          <cell r="BK162">
            <v>0</v>
          </cell>
          <cell r="BL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R162">
            <v>0</v>
          </cell>
          <cell r="CT162">
            <v>0</v>
          </cell>
          <cell r="CU162">
            <v>0</v>
          </cell>
          <cell r="CV162">
            <v>0</v>
          </cell>
          <cell r="CW162" t="e">
            <v>#DIV/0!</v>
          </cell>
          <cell r="CX162" t="e">
            <v>#DIV/0!</v>
          </cell>
          <cell r="CY162" t="e">
            <v>#DIV/0!</v>
          </cell>
          <cell r="CZ162" t="e">
            <v>#DIV/0!</v>
          </cell>
          <cell r="DA162" t="e">
            <v>#DIV/0!</v>
          </cell>
          <cell r="DB162" t="e">
            <v>#DIV/0!</v>
          </cell>
          <cell r="DC162" t="e">
            <v>#DIV/0!</v>
          </cell>
          <cell r="DD162" t="e">
            <v>#DIV/0!</v>
          </cell>
          <cell r="DE162" t="e">
            <v>#DIV/0!</v>
          </cell>
          <cell r="DF162" t="e">
            <v>#DIV/0!</v>
          </cell>
          <cell r="DG162" t="e">
            <v>#DIV/0!</v>
          </cell>
          <cell r="DH162" t="e">
            <v>#DIV/0!</v>
          </cell>
          <cell r="DI162" t="e">
            <v>#DIV/0!</v>
          </cell>
          <cell r="DJ162" t="e">
            <v>#DIV/0!</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row>
        <row r="163">
          <cell r="A163">
            <v>13000</v>
          </cell>
          <cell r="B163">
            <v>13</v>
          </cell>
          <cell r="C163" t="str">
            <v>II - 2 - A</v>
          </cell>
          <cell r="D163" t="str">
            <v>Pasangan Batu kali 1 pc : 4 psr</v>
          </cell>
          <cell r="E163" t="str">
            <v>m3</v>
          </cell>
          <cell r="F163">
            <v>826.86</v>
          </cell>
          <cell r="H163">
            <v>0.9720000000000002</v>
          </cell>
          <cell r="I163" t="str">
            <v>m3/jam</v>
          </cell>
          <cell r="L163">
            <v>10</v>
          </cell>
          <cell r="M163">
            <v>25</v>
          </cell>
          <cell r="N163">
            <v>7</v>
          </cell>
          <cell r="O163">
            <v>1</v>
          </cell>
          <cell r="P163">
            <v>1750</v>
          </cell>
          <cell r="Q163">
            <v>826.86</v>
          </cell>
          <cell r="V163">
            <v>25732767.5</v>
          </cell>
          <cell r="W163">
            <v>0</v>
          </cell>
          <cell r="X163">
            <v>31121.06</v>
          </cell>
          <cell r="Y163">
            <v>0</v>
          </cell>
          <cell r="Z163">
            <v>31121.06</v>
          </cell>
          <cell r="AA163">
            <v>31121.200000000001</v>
          </cell>
          <cell r="AB163">
            <v>25732875</v>
          </cell>
          <cell r="AC163">
            <v>13000</v>
          </cell>
          <cell r="AG163">
            <v>826.86</v>
          </cell>
          <cell r="AK163">
            <v>449356.34</v>
          </cell>
          <cell r="AL163">
            <v>371554782</v>
          </cell>
          <cell r="AM163">
            <v>13000</v>
          </cell>
          <cell r="AQ163">
            <v>6.8040000000000012</v>
          </cell>
          <cell r="AR163">
            <v>826.86</v>
          </cell>
          <cell r="AU163">
            <v>156299</v>
          </cell>
          <cell r="AV163">
            <v>129237389</v>
          </cell>
          <cell r="BB163">
            <v>636776</v>
          </cell>
          <cell r="BC163">
            <v>526524603</v>
          </cell>
          <cell r="BD163">
            <v>526525046</v>
          </cell>
          <cell r="BF163">
            <v>31121.200000000001</v>
          </cell>
          <cell r="BG163">
            <v>449356.34</v>
          </cell>
          <cell r="BH163">
            <v>156299</v>
          </cell>
          <cell r="BI163">
            <v>636776.54</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row>
        <row r="164">
          <cell r="A164">
            <v>13001</v>
          </cell>
          <cell r="G164" t="str">
            <v xml:space="preserve">Concrete Mixer </v>
          </cell>
          <cell r="H164">
            <v>0.9720000000000002</v>
          </cell>
          <cell r="I164" t="str">
            <v>m3/jam</v>
          </cell>
          <cell r="J164">
            <v>1</v>
          </cell>
          <cell r="K164">
            <v>1.0287999999999999</v>
          </cell>
          <cell r="P164">
            <v>1750</v>
          </cell>
          <cell r="R164">
            <v>850.67</v>
          </cell>
          <cell r="S164">
            <v>0.48</v>
          </cell>
          <cell r="T164">
            <v>30250.000000000004</v>
          </cell>
          <cell r="V164">
            <v>25732767.5</v>
          </cell>
          <cell r="W164">
            <v>0</v>
          </cell>
          <cell r="X164">
            <v>31121.06</v>
          </cell>
          <cell r="Y164">
            <v>0</v>
          </cell>
          <cell r="Z164">
            <v>31121.06</v>
          </cell>
          <cell r="AA164">
            <v>31121.200000000001</v>
          </cell>
          <cell r="AB164">
            <v>25732875</v>
          </cell>
          <cell r="AC164">
            <v>13001</v>
          </cell>
          <cell r="AD164" t="str">
            <v>Batu Kali  / Batu Belah</v>
          </cell>
          <cell r="AE164" t="str">
            <v>m3</v>
          </cell>
          <cell r="AF164">
            <v>1.2</v>
          </cell>
          <cell r="AH164">
            <v>992.23199999999997</v>
          </cell>
          <cell r="AI164">
            <v>99.223199999999991</v>
          </cell>
          <cell r="AJ164">
            <v>185000</v>
          </cell>
          <cell r="AK164">
            <v>222000</v>
          </cell>
          <cell r="AL164">
            <v>183562920</v>
          </cell>
          <cell r="AM164">
            <v>13001</v>
          </cell>
          <cell r="AN164" t="str">
            <v>Tukang Batu</v>
          </cell>
          <cell r="AO164" t="str">
            <v>Org/hari</v>
          </cell>
          <cell r="AP164">
            <v>1</v>
          </cell>
          <cell r="AQ164">
            <v>3.3074400000000002</v>
          </cell>
          <cell r="AS164">
            <v>0.30230000000000001</v>
          </cell>
          <cell r="AT164">
            <v>66000</v>
          </cell>
          <cell r="AU164">
            <v>19951.8</v>
          </cell>
          <cell r="AV164">
            <v>16497345</v>
          </cell>
          <cell r="BJ164">
            <v>0.47255714285714284</v>
          </cell>
          <cell r="BK164">
            <v>1749.75</v>
          </cell>
          <cell r="BL164">
            <v>0.99</v>
          </cell>
          <cell r="BN164" t="str">
            <v xml:space="preserve">Concrete Mixer </v>
          </cell>
          <cell r="BO164">
            <v>0.48</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R164">
            <v>0</v>
          </cell>
          <cell r="CT164" t="str">
            <v>Batu Kali  / Batu Belah</v>
          </cell>
          <cell r="CU164">
            <v>992.23199999999997</v>
          </cell>
          <cell r="CV164">
            <v>0</v>
          </cell>
          <cell r="CW164" t="e">
            <v>#DIV/0!</v>
          </cell>
          <cell r="CX164" t="e">
            <v>#DIV/0!</v>
          </cell>
          <cell r="CY164" t="e">
            <v>#DIV/0!</v>
          </cell>
          <cell r="CZ164" t="e">
            <v>#DIV/0!</v>
          </cell>
          <cell r="DA164" t="e">
            <v>#DIV/0!</v>
          </cell>
          <cell r="DB164" t="e">
            <v>#DIV/0!</v>
          </cell>
          <cell r="DC164" t="e">
            <v>#DIV/0!</v>
          </cell>
          <cell r="DD164" t="e">
            <v>#DIV/0!</v>
          </cell>
          <cell r="DE164" t="e">
            <v>#DIV/0!</v>
          </cell>
          <cell r="DF164" t="e">
            <v>#DIV/0!</v>
          </cell>
          <cell r="DG164" t="e">
            <v>#DIV/0!</v>
          </cell>
          <cell r="DH164" t="e">
            <v>#DIV/0!</v>
          </cell>
          <cell r="DI164" t="e">
            <v>#DIV/0!</v>
          </cell>
          <cell r="DJ164" t="e">
            <v>#DIV/0!</v>
          </cell>
          <cell r="DL164" t="str">
            <v>Tukang Batu</v>
          </cell>
          <cell r="DM164">
            <v>0.99</v>
          </cell>
          <cell r="DN164">
            <v>0</v>
          </cell>
          <cell r="DO164">
            <v>0</v>
          </cell>
          <cell r="DP164">
            <v>0</v>
          </cell>
          <cell r="DQ164">
            <v>0</v>
          </cell>
          <cell r="DR164">
            <v>0</v>
          </cell>
          <cell r="DS164">
            <v>0</v>
          </cell>
          <cell r="DT164">
            <v>0</v>
          </cell>
          <cell r="DU164">
            <v>0</v>
          </cell>
          <cell r="DV164">
            <v>0</v>
          </cell>
          <cell r="DW164">
            <v>0</v>
          </cell>
          <cell r="DX164">
            <v>0</v>
          </cell>
          <cell r="DY164">
            <v>0</v>
          </cell>
          <cell r="DZ164">
            <v>0</v>
          </cell>
          <cell r="EA164">
            <v>0</v>
          </cell>
          <cell r="EB164">
            <v>0</v>
          </cell>
        </row>
        <row r="165">
          <cell r="A165">
            <v>13002</v>
          </cell>
          <cell r="J165">
            <v>1</v>
          </cell>
          <cell r="K165">
            <v>0</v>
          </cell>
          <cell r="P165">
            <v>1750</v>
          </cell>
          <cell r="R165">
            <v>0</v>
          </cell>
          <cell r="S165">
            <v>0</v>
          </cell>
          <cell r="T165">
            <v>0</v>
          </cell>
          <cell r="U165">
            <v>0</v>
          </cell>
          <cell r="V165">
            <v>0</v>
          </cell>
          <cell r="W165">
            <v>0</v>
          </cell>
          <cell r="X165">
            <v>0</v>
          </cell>
          <cell r="Y165">
            <v>0</v>
          </cell>
          <cell r="Z165">
            <v>0</v>
          </cell>
          <cell r="AA165">
            <v>0</v>
          </cell>
          <cell r="AB165">
            <v>0</v>
          </cell>
          <cell r="AC165">
            <v>13002</v>
          </cell>
          <cell r="AD165" t="str">
            <v>Pasir Pasang</v>
          </cell>
          <cell r="AE165" t="str">
            <v>m3</v>
          </cell>
          <cell r="AF165">
            <v>0.32335329341317365</v>
          </cell>
          <cell r="AH165">
            <v>267.36790419161679</v>
          </cell>
          <cell r="AI165">
            <v>26.736790419161679</v>
          </cell>
          <cell r="AJ165">
            <v>200000</v>
          </cell>
          <cell r="AK165">
            <v>64670.65</v>
          </cell>
          <cell r="AL165">
            <v>53473573</v>
          </cell>
          <cell r="AM165">
            <v>13002</v>
          </cell>
          <cell r="AN165" t="str">
            <v>Pekerja</v>
          </cell>
          <cell r="AO165" t="str">
            <v>Org/hari</v>
          </cell>
          <cell r="AP165">
            <v>6</v>
          </cell>
          <cell r="AQ165">
            <v>3.3074400000000002</v>
          </cell>
          <cell r="AS165">
            <v>1.8140000000000001</v>
          </cell>
          <cell r="AT165">
            <v>49500.000000000007</v>
          </cell>
          <cell r="AU165">
            <v>89793</v>
          </cell>
          <cell r="AV165">
            <v>74246239</v>
          </cell>
          <cell r="BJ165">
            <v>7.8742857142857142E-2</v>
          </cell>
          <cell r="BK165">
            <v>10500.76</v>
          </cell>
          <cell r="BL165">
            <v>6</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R165">
            <v>0</v>
          </cell>
          <cell r="CT165" t="str">
            <v>Pasir Pasang</v>
          </cell>
          <cell r="CU165">
            <v>267.36790419161679</v>
          </cell>
          <cell r="CV165">
            <v>0</v>
          </cell>
          <cell r="CW165" t="e">
            <v>#DIV/0!</v>
          </cell>
          <cell r="CX165" t="e">
            <v>#DIV/0!</v>
          </cell>
          <cell r="CY165" t="e">
            <v>#DIV/0!</v>
          </cell>
          <cell r="CZ165" t="e">
            <v>#DIV/0!</v>
          </cell>
          <cell r="DA165" t="e">
            <v>#DIV/0!</v>
          </cell>
          <cell r="DB165" t="e">
            <v>#DIV/0!</v>
          </cell>
          <cell r="DC165" t="e">
            <v>#DIV/0!</v>
          </cell>
          <cell r="DD165" t="e">
            <v>#DIV/0!</v>
          </cell>
          <cell r="DE165" t="e">
            <v>#DIV/0!</v>
          </cell>
          <cell r="DF165" t="e">
            <v>#DIV/0!</v>
          </cell>
          <cell r="DG165" t="e">
            <v>#DIV/0!</v>
          </cell>
          <cell r="DH165" t="e">
            <v>#DIV/0!</v>
          </cell>
          <cell r="DI165" t="e">
            <v>#DIV/0!</v>
          </cell>
          <cell r="DJ165" t="e">
            <v>#DIV/0!</v>
          </cell>
          <cell r="DL165" t="str">
            <v>Pekerja</v>
          </cell>
          <cell r="DM165">
            <v>6</v>
          </cell>
          <cell r="DN165">
            <v>0</v>
          </cell>
          <cell r="DO165">
            <v>0</v>
          </cell>
          <cell r="DP165">
            <v>0</v>
          </cell>
          <cell r="DQ165">
            <v>0</v>
          </cell>
          <cell r="DR165">
            <v>0</v>
          </cell>
          <cell r="DS165">
            <v>0</v>
          </cell>
          <cell r="DT165">
            <v>0</v>
          </cell>
          <cell r="DU165">
            <v>0</v>
          </cell>
          <cell r="DV165">
            <v>0</v>
          </cell>
          <cell r="DW165">
            <v>0</v>
          </cell>
          <cell r="DX165">
            <v>0</v>
          </cell>
          <cell r="DY165">
            <v>0</v>
          </cell>
          <cell r="DZ165">
            <v>0</v>
          </cell>
          <cell r="EA165">
            <v>0</v>
          </cell>
          <cell r="EB165">
            <v>0</v>
          </cell>
        </row>
        <row r="166">
          <cell r="A166">
            <v>13003</v>
          </cell>
          <cell r="J166">
            <v>1</v>
          </cell>
          <cell r="K166">
            <v>0</v>
          </cell>
          <cell r="P166">
            <v>1750</v>
          </cell>
          <cell r="R166">
            <v>0</v>
          </cell>
          <cell r="S166">
            <v>0</v>
          </cell>
          <cell r="T166">
            <v>0</v>
          </cell>
          <cell r="U166">
            <v>0</v>
          </cell>
          <cell r="V166">
            <v>0</v>
          </cell>
          <cell r="W166">
            <v>0</v>
          </cell>
          <cell r="X166">
            <v>0</v>
          </cell>
          <cell r="Y166">
            <v>0</v>
          </cell>
          <cell r="Z166">
            <v>0</v>
          </cell>
          <cell r="AA166">
            <v>0</v>
          </cell>
          <cell r="AB166">
            <v>0</v>
          </cell>
          <cell r="AC166">
            <v>13003</v>
          </cell>
          <cell r="AD166" t="str">
            <v xml:space="preserve">Semen </v>
          </cell>
          <cell r="AE166" t="str">
            <v>zak</v>
          </cell>
          <cell r="AF166">
            <v>2.5</v>
          </cell>
          <cell r="AH166">
            <v>2067.15</v>
          </cell>
          <cell r="AI166">
            <v>206.715</v>
          </cell>
          <cell r="AJ166">
            <v>57750.000000000007</v>
          </cell>
          <cell r="AK166">
            <v>144375</v>
          </cell>
          <cell r="AL166">
            <v>119377912</v>
          </cell>
          <cell r="AM166">
            <v>13003</v>
          </cell>
          <cell r="AN166" t="str">
            <v>Kepala Tukang</v>
          </cell>
          <cell r="AO166" t="str">
            <v>Org/hari</v>
          </cell>
          <cell r="AP166">
            <v>1</v>
          </cell>
          <cell r="AQ166">
            <v>3.3074400000000002</v>
          </cell>
          <cell r="AS166">
            <v>0.30230000000000001</v>
          </cell>
          <cell r="AT166">
            <v>71500</v>
          </cell>
          <cell r="AU166">
            <v>21614.45</v>
          </cell>
          <cell r="AV166">
            <v>17872124</v>
          </cell>
          <cell r="BJ166">
            <v>0.47255714285714284</v>
          </cell>
          <cell r="BK166">
            <v>1749.75</v>
          </cell>
          <cell r="BL166">
            <v>0.99</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R166">
            <v>0</v>
          </cell>
          <cell r="CT166" t="str">
            <v xml:space="preserve">Semen </v>
          </cell>
          <cell r="CU166">
            <v>2067.15</v>
          </cell>
          <cell r="CV166">
            <v>0</v>
          </cell>
          <cell r="CW166" t="e">
            <v>#DIV/0!</v>
          </cell>
          <cell r="CX166" t="e">
            <v>#DIV/0!</v>
          </cell>
          <cell r="CY166" t="e">
            <v>#DIV/0!</v>
          </cell>
          <cell r="CZ166" t="e">
            <v>#DIV/0!</v>
          </cell>
          <cell r="DA166" t="e">
            <v>#DIV/0!</v>
          </cell>
          <cell r="DB166" t="e">
            <v>#DIV/0!</v>
          </cell>
          <cell r="DC166" t="e">
            <v>#DIV/0!</v>
          </cell>
          <cell r="DD166" t="e">
            <v>#DIV/0!</v>
          </cell>
          <cell r="DE166" t="e">
            <v>#DIV/0!</v>
          </cell>
          <cell r="DF166" t="e">
            <v>#DIV/0!</v>
          </cell>
          <cell r="DG166" t="e">
            <v>#DIV/0!</v>
          </cell>
          <cell r="DH166" t="e">
            <v>#DIV/0!</v>
          </cell>
          <cell r="DI166" t="e">
            <v>#DIV/0!</v>
          </cell>
          <cell r="DJ166" t="e">
            <v>#DIV/0!</v>
          </cell>
          <cell r="DL166" t="str">
            <v>Kepala Tukang</v>
          </cell>
          <cell r="DM166">
            <v>0.99</v>
          </cell>
          <cell r="DN166">
            <v>0</v>
          </cell>
          <cell r="DO166">
            <v>0</v>
          </cell>
          <cell r="DP166">
            <v>0</v>
          </cell>
          <cell r="DQ166">
            <v>0</v>
          </cell>
          <cell r="DR166">
            <v>0</v>
          </cell>
          <cell r="DS166">
            <v>0</v>
          </cell>
          <cell r="DT166">
            <v>0</v>
          </cell>
          <cell r="DU166">
            <v>0</v>
          </cell>
          <cell r="DV166">
            <v>0</v>
          </cell>
          <cell r="DW166">
            <v>0</v>
          </cell>
          <cell r="DX166">
            <v>0</v>
          </cell>
          <cell r="DY166">
            <v>0</v>
          </cell>
          <cell r="DZ166">
            <v>0</v>
          </cell>
          <cell r="EA166">
            <v>0</v>
          </cell>
          <cell r="EB166">
            <v>0</v>
          </cell>
        </row>
        <row r="167">
          <cell r="A167">
            <v>13004</v>
          </cell>
          <cell r="J167">
            <v>1</v>
          </cell>
          <cell r="K167">
            <v>0</v>
          </cell>
          <cell r="P167">
            <v>1750</v>
          </cell>
          <cell r="R167">
            <v>0</v>
          </cell>
          <cell r="S167">
            <v>0</v>
          </cell>
          <cell r="T167">
            <v>0</v>
          </cell>
          <cell r="U167">
            <v>0</v>
          </cell>
          <cell r="V167">
            <v>0</v>
          </cell>
          <cell r="W167">
            <v>0</v>
          </cell>
          <cell r="X167">
            <v>0</v>
          </cell>
          <cell r="Y167">
            <v>0</v>
          </cell>
          <cell r="Z167">
            <v>0</v>
          </cell>
          <cell r="AA167">
            <v>0</v>
          </cell>
          <cell r="AB167">
            <v>0</v>
          </cell>
          <cell r="AC167">
            <v>13004</v>
          </cell>
          <cell r="AD167" t="str">
            <v>Solar</v>
          </cell>
          <cell r="AE167" t="str">
            <v>Ltr</v>
          </cell>
          <cell r="AF167">
            <v>2.0576131687242794</v>
          </cell>
          <cell r="AH167">
            <v>1701.3580246913577</v>
          </cell>
          <cell r="AI167">
            <v>170.13580246913577</v>
          </cell>
          <cell r="AJ167">
            <v>8899</v>
          </cell>
          <cell r="AK167">
            <v>18310.689999999999</v>
          </cell>
          <cell r="AL167">
            <v>15140377</v>
          </cell>
          <cell r="AM167">
            <v>13004</v>
          </cell>
          <cell r="AN167" t="str">
            <v>Mandor</v>
          </cell>
          <cell r="AO167" t="str">
            <v>Org/hari</v>
          </cell>
          <cell r="AP167">
            <v>1</v>
          </cell>
          <cell r="AQ167">
            <v>3.3074400000000002</v>
          </cell>
          <cell r="AS167">
            <v>0.30230000000000001</v>
          </cell>
          <cell r="AT167">
            <v>82500</v>
          </cell>
          <cell r="AU167">
            <v>24939.75</v>
          </cell>
          <cell r="AV167">
            <v>20621681</v>
          </cell>
          <cell r="BJ167">
            <v>0.47255714285714284</v>
          </cell>
          <cell r="BK167">
            <v>1749.75</v>
          </cell>
          <cell r="BL167">
            <v>0.99</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R167">
            <v>0</v>
          </cell>
          <cell r="CT167" t="str">
            <v>Solar</v>
          </cell>
          <cell r="CU167">
            <v>1701.3580246913577</v>
          </cell>
          <cell r="CV167">
            <v>0</v>
          </cell>
          <cell r="CW167" t="e">
            <v>#DIV/0!</v>
          </cell>
          <cell r="CX167" t="e">
            <v>#DIV/0!</v>
          </cell>
          <cell r="CY167" t="e">
            <v>#DIV/0!</v>
          </cell>
          <cell r="CZ167" t="e">
            <v>#DIV/0!</v>
          </cell>
          <cell r="DA167" t="e">
            <v>#DIV/0!</v>
          </cell>
          <cell r="DB167" t="e">
            <v>#DIV/0!</v>
          </cell>
          <cell r="DC167" t="e">
            <v>#DIV/0!</v>
          </cell>
          <cell r="DD167" t="e">
            <v>#DIV/0!</v>
          </cell>
          <cell r="DE167" t="e">
            <v>#DIV/0!</v>
          </cell>
          <cell r="DF167" t="e">
            <v>#DIV/0!</v>
          </cell>
          <cell r="DG167" t="e">
            <v>#DIV/0!</v>
          </cell>
          <cell r="DH167" t="e">
            <v>#DIV/0!</v>
          </cell>
          <cell r="DI167" t="e">
            <v>#DIV/0!</v>
          </cell>
          <cell r="DJ167" t="e">
            <v>#DIV/0!</v>
          </cell>
          <cell r="DL167" t="str">
            <v>Mandor</v>
          </cell>
          <cell r="DM167">
            <v>0.99</v>
          </cell>
          <cell r="DN167">
            <v>0</v>
          </cell>
          <cell r="DO167">
            <v>0</v>
          </cell>
          <cell r="DP167">
            <v>0</v>
          </cell>
          <cell r="DQ167">
            <v>0</v>
          </cell>
          <cell r="DR167">
            <v>0</v>
          </cell>
          <cell r="DS167">
            <v>0</v>
          </cell>
          <cell r="DT167">
            <v>0</v>
          </cell>
          <cell r="DU167">
            <v>0</v>
          </cell>
          <cell r="DV167">
            <v>0</v>
          </cell>
          <cell r="DW167">
            <v>0</v>
          </cell>
          <cell r="DX167">
            <v>0</v>
          </cell>
          <cell r="DY167">
            <v>0</v>
          </cell>
          <cell r="DZ167">
            <v>0</v>
          </cell>
          <cell r="EA167">
            <v>0</v>
          </cell>
          <cell r="EB167">
            <v>0</v>
          </cell>
        </row>
        <row r="168">
          <cell r="A168">
            <v>13005</v>
          </cell>
          <cell r="J168">
            <v>1</v>
          </cell>
          <cell r="K168">
            <v>0</v>
          </cell>
          <cell r="P168">
            <v>1750</v>
          </cell>
          <cell r="R168">
            <v>0</v>
          </cell>
          <cell r="S168">
            <v>0</v>
          </cell>
          <cell r="T168">
            <v>0</v>
          </cell>
          <cell r="U168">
            <v>0</v>
          </cell>
          <cell r="V168">
            <v>0</v>
          </cell>
          <cell r="W168">
            <v>0</v>
          </cell>
          <cell r="X168">
            <v>0</v>
          </cell>
          <cell r="Y168">
            <v>0</v>
          </cell>
          <cell r="Z168">
            <v>0</v>
          </cell>
          <cell r="AA168">
            <v>0</v>
          </cell>
          <cell r="AB168">
            <v>0</v>
          </cell>
          <cell r="AC168">
            <v>13005</v>
          </cell>
          <cell r="AE168">
            <v>0</v>
          </cell>
          <cell r="AM168">
            <v>13005</v>
          </cell>
          <cell r="AO168">
            <v>0</v>
          </cell>
          <cell r="AQ168">
            <v>3.3074400000000002</v>
          </cell>
          <cell r="AS168">
            <v>0</v>
          </cell>
          <cell r="AT168">
            <v>0</v>
          </cell>
          <cell r="AU168">
            <v>0</v>
          </cell>
          <cell r="AV168">
            <v>0</v>
          </cell>
          <cell r="BJ168">
            <v>0</v>
          </cell>
          <cell r="BK168">
            <v>0</v>
          </cell>
          <cell r="BL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R168">
            <v>0</v>
          </cell>
          <cell r="CT168">
            <v>0</v>
          </cell>
          <cell r="CU168">
            <v>0</v>
          </cell>
          <cell r="CV168">
            <v>0</v>
          </cell>
          <cell r="CW168" t="e">
            <v>#DIV/0!</v>
          </cell>
          <cell r="CX168" t="e">
            <v>#DIV/0!</v>
          </cell>
          <cell r="CY168" t="e">
            <v>#DIV/0!</v>
          </cell>
          <cell r="CZ168" t="e">
            <v>#DIV/0!</v>
          </cell>
          <cell r="DA168" t="e">
            <v>#DIV/0!</v>
          </cell>
          <cell r="DB168" t="e">
            <v>#DIV/0!</v>
          </cell>
          <cell r="DC168" t="e">
            <v>#DIV/0!</v>
          </cell>
          <cell r="DD168" t="e">
            <v>#DIV/0!</v>
          </cell>
          <cell r="DE168" t="e">
            <v>#DIV/0!</v>
          </cell>
          <cell r="DF168" t="e">
            <v>#DIV/0!</v>
          </cell>
          <cell r="DG168" t="e">
            <v>#DIV/0!</v>
          </cell>
          <cell r="DH168" t="e">
            <v>#DIV/0!</v>
          </cell>
          <cell r="DI168" t="e">
            <v>#DIV/0!</v>
          </cell>
          <cell r="DJ168" t="e">
            <v>#DIV/0!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row>
        <row r="169">
          <cell r="A169">
            <v>13006</v>
          </cell>
          <cell r="J169">
            <v>1</v>
          </cell>
          <cell r="K169">
            <v>0</v>
          </cell>
          <cell r="P169">
            <v>1750</v>
          </cell>
          <cell r="R169">
            <v>0</v>
          </cell>
          <cell r="S169">
            <v>0</v>
          </cell>
          <cell r="T169">
            <v>0</v>
          </cell>
          <cell r="U169">
            <v>0</v>
          </cell>
          <cell r="V169">
            <v>0</v>
          </cell>
          <cell r="W169">
            <v>0</v>
          </cell>
          <cell r="X169">
            <v>0</v>
          </cell>
          <cell r="Y169">
            <v>0</v>
          </cell>
          <cell r="Z169">
            <v>0</v>
          </cell>
          <cell r="AA169">
            <v>0</v>
          </cell>
          <cell r="AB169">
            <v>0</v>
          </cell>
          <cell r="AC169">
            <v>13006</v>
          </cell>
          <cell r="AE169">
            <v>0</v>
          </cell>
          <cell r="AM169">
            <v>13006</v>
          </cell>
          <cell r="AO169">
            <v>0</v>
          </cell>
          <cell r="AQ169">
            <v>3.3074400000000002</v>
          </cell>
          <cell r="AS169">
            <v>0</v>
          </cell>
          <cell r="AT169">
            <v>0</v>
          </cell>
          <cell r="AU169">
            <v>0</v>
          </cell>
          <cell r="AV169">
            <v>0</v>
          </cell>
          <cell r="BJ169">
            <v>0</v>
          </cell>
          <cell r="BK169">
            <v>0</v>
          </cell>
          <cell r="BL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R169">
            <v>0</v>
          </cell>
          <cell r="CT169">
            <v>0</v>
          </cell>
          <cell r="CU169">
            <v>0</v>
          </cell>
          <cell r="CV169">
            <v>0</v>
          </cell>
          <cell r="CW169" t="e">
            <v>#DIV/0!</v>
          </cell>
          <cell r="CX169" t="e">
            <v>#DIV/0!</v>
          </cell>
          <cell r="CY169" t="e">
            <v>#DIV/0!</v>
          </cell>
          <cell r="CZ169" t="e">
            <v>#DIV/0!</v>
          </cell>
          <cell r="DA169" t="e">
            <v>#DIV/0!</v>
          </cell>
          <cell r="DB169" t="e">
            <v>#DIV/0!</v>
          </cell>
          <cell r="DC169" t="e">
            <v>#DIV/0!</v>
          </cell>
          <cell r="DD169" t="e">
            <v>#DIV/0!</v>
          </cell>
          <cell r="DE169" t="e">
            <v>#DIV/0!</v>
          </cell>
          <cell r="DF169" t="e">
            <v>#DIV/0!</v>
          </cell>
          <cell r="DG169" t="e">
            <v>#DIV/0!</v>
          </cell>
          <cell r="DH169" t="e">
            <v>#DIV/0!</v>
          </cell>
          <cell r="DI169" t="e">
            <v>#DIV/0!</v>
          </cell>
          <cell r="DJ169" t="e">
            <v>#DIV/0!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row>
        <row r="170">
          <cell r="A170">
            <v>13007</v>
          </cell>
          <cell r="J170">
            <v>1</v>
          </cell>
          <cell r="K170">
            <v>0</v>
          </cell>
          <cell r="P170">
            <v>1750</v>
          </cell>
          <cell r="R170">
            <v>0</v>
          </cell>
          <cell r="S170">
            <v>0</v>
          </cell>
          <cell r="T170">
            <v>0</v>
          </cell>
          <cell r="U170">
            <v>0</v>
          </cell>
          <cell r="V170">
            <v>0</v>
          </cell>
          <cell r="W170">
            <v>0</v>
          </cell>
          <cell r="X170">
            <v>0</v>
          </cell>
          <cell r="Y170">
            <v>0</v>
          </cell>
          <cell r="Z170">
            <v>0</v>
          </cell>
          <cell r="AA170">
            <v>0</v>
          </cell>
          <cell r="AB170">
            <v>0</v>
          </cell>
          <cell r="AC170">
            <v>13007</v>
          </cell>
          <cell r="AE170">
            <v>0</v>
          </cell>
          <cell r="AM170">
            <v>13007</v>
          </cell>
          <cell r="AO170">
            <v>0</v>
          </cell>
          <cell r="AQ170">
            <v>3.3074400000000002</v>
          </cell>
          <cell r="AS170">
            <v>0</v>
          </cell>
          <cell r="AT170">
            <v>0</v>
          </cell>
          <cell r="AU170">
            <v>0</v>
          </cell>
          <cell r="AV170">
            <v>0</v>
          </cell>
          <cell r="BJ170">
            <v>0</v>
          </cell>
          <cell r="BK170">
            <v>0</v>
          </cell>
          <cell r="BL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R170">
            <v>0</v>
          </cell>
          <cell r="CT170">
            <v>0</v>
          </cell>
          <cell r="CU170">
            <v>0</v>
          </cell>
          <cell r="CV170">
            <v>0</v>
          </cell>
          <cell r="CW170" t="e">
            <v>#DIV/0!</v>
          </cell>
          <cell r="CX170" t="e">
            <v>#DIV/0!</v>
          </cell>
          <cell r="CY170" t="e">
            <v>#DIV/0!</v>
          </cell>
          <cell r="CZ170" t="e">
            <v>#DIV/0!</v>
          </cell>
          <cell r="DA170" t="e">
            <v>#DIV/0!</v>
          </cell>
          <cell r="DB170" t="e">
            <v>#DIV/0!</v>
          </cell>
          <cell r="DC170" t="e">
            <v>#DIV/0!</v>
          </cell>
          <cell r="DD170" t="e">
            <v>#DIV/0!</v>
          </cell>
          <cell r="DE170" t="e">
            <v>#DIV/0!</v>
          </cell>
          <cell r="DF170" t="e">
            <v>#DIV/0!</v>
          </cell>
          <cell r="DG170" t="e">
            <v>#DIV/0!</v>
          </cell>
          <cell r="DH170" t="e">
            <v>#DIV/0!</v>
          </cell>
          <cell r="DI170" t="e">
            <v>#DIV/0!</v>
          </cell>
          <cell r="DJ170" t="e">
            <v>#DIV/0!</v>
          </cell>
          <cell r="DL170">
            <v>0</v>
          </cell>
          <cell r="DM170">
            <v>0</v>
          </cell>
          <cell r="DN170">
            <v>0</v>
          </cell>
          <cell r="DO170">
            <v>0</v>
          </cell>
          <cell r="DP170">
            <v>0</v>
          </cell>
          <cell r="DQ170">
            <v>0</v>
          </cell>
          <cell r="DR170">
            <v>0</v>
          </cell>
          <cell r="DS170">
            <v>0</v>
          </cell>
          <cell r="DT170">
            <v>0</v>
          </cell>
          <cell r="DU170">
            <v>0</v>
          </cell>
          <cell r="DV170">
            <v>0</v>
          </cell>
          <cell r="DW170">
            <v>0</v>
          </cell>
          <cell r="DX170">
            <v>0</v>
          </cell>
          <cell r="DY170">
            <v>0</v>
          </cell>
          <cell r="DZ170">
            <v>0</v>
          </cell>
          <cell r="EA170">
            <v>0</v>
          </cell>
          <cell r="EB170">
            <v>0</v>
          </cell>
        </row>
        <row r="171">
          <cell r="A171">
            <v>13008</v>
          </cell>
          <cell r="J171">
            <v>1</v>
          </cell>
          <cell r="K171">
            <v>0</v>
          </cell>
          <cell r="P171">
            <v>1750</v>
          </cell>
          <cell r="R171">
            <v>0</v>
          </cell>
          <cell r="S171">
            <v>0</v>
          </cell>
          <cell r="T171">
            <v>0</v>
          </cell>
          <cell r="U171">
            <v>0</v>
          </cell>
          <cell r="V171">
            <v>0</v>
          </cell>
          <cell r="W171">
            <v>0</v>
          </cell>
          <cell r="X171">
            <v>0</v>
          </cell>
          <cell r="Y171">
            <v>0</v>
          </cell>
          <cell r="Z171">
            <v>0</v>
          </cell>
          <cell r="AA171">
            <v>0</v>
          </cell>
          <cell r="AB171">
            <v>0</v>
          </cell>
          <cell r="AC171">
            <v>13008</v>
          </cell>
          <cell r="AE171">
            <v>0</v>
          </cell>
          <cell r="AM171">
            <v>13008</v>
          </cell>
          <cell r="AO171">
            <v>0</v>
          </cell>
          <cell r="AQ171">
            <v>3.3074400000000002</v>
          </cell>
          <cell r="AS171">
            <v>0</v>
          </cell>
          <cell r="AT171">
            <v>0</v>
          </cell>
          <cell r="AU171">
            <v>0</v>
          </cell>
          <cell r="AV171">
            <v>0</v>
          </cell>
          <cell r="BJ171">
            <v>0</v>
          </cell>
          <cell r="BK171">
            <v>0</v>
          </cell>
          <cell r="BL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R171">
            <v>0</v>
          </cell>
          <cell r="CT171">
            <v>0</v>
          </cell>
          <cell r="CU171">
            <v>0</v>
          </cell>
          <cell r="CV171">
            <v>0</v>
          </cell>
          <cell r="CW171" t="e">
            <v>#DIV/0!</v>
          </cell>
          <cell r="CX171" t="e">
            <v>#DIV/0!</v>
          </cell>
          <cell r="CY171" t="e">
            <v>#DIV/0!</v>
          </cell>
          <cell r="CZ171" t="e">
            <v>#DIV/0!</v>
          </cell>
          <cell r="DA171" t="e">
            <v>#DIV/0!</v>
          </cell>
          <cell r="DB171" t="e">
            <v>#DIV/0!</v>
          </cell>
          <cell r="DC171" t="e">
            <v>#DIV/0!</v>
          </cell>
          <cell r="DD171" t="e">
            <v>#DIV/0!</v>
          </cell>
          <cell r="DE171" t="e">
            <v>#DIV/0!</v>
          </cell>
          <cell r="DF171" t="e">
            <v>#DIV/0!</v>
          </cell>
          <cell r="DG171" t="e">
            <v>#DIV/0!</v>
          </cell>
          <cell r="DH171" t="e">
            <v>#DIV/0!</v>
          </cell>
          <cell r="DI171" t="e">
            <v>#DIV/0!</v>
          </cell>
          <cell r="DJ171" t="e">
            <v>#DIV/0!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row>
        <row r="172">
          <cell r="A172">
            <v>13009</v>
          </cell>
          <cell r="J172">
            <v>1</v>
          </cell>
          <cell r="K172">
            <v>0</v>
          </cell>
          <cell r="P172">
            <v>1750</v>
          </cell>
          <cell r="R172">
            <v>0</v>
          </cell>
          <cell r="S172">
            <v>0</v>
          </cell>
          <cell r="T172">
            <v>0</v>
          </cell>
          <cell r="U172">
            <v>0</v>
          </cell>
          <cell r="V172">
            <v>0</v>
          </cell>
          <cell r="W172">
            <v>0</v>
          </cell>
          <cell r="X172">
            <v>0</v>
          </cell>
          <cell r="Y172">
            <v>0</v>
          </cell>
          <cell r="Z172">
            <v>0</v>
          </cell>
          <cell r="AA172">
            <v>0</v>
          </cell>
          <cell r="AB172">
            <v>0</v>
          </cell>
          <cell r="AC172">
            <v>13009</v>
          </cell>
          <cell r="AE172">
            <v>0</v>
          </cell>
          <cell r="AM172">
            <v>13009</v>
          </cell>
          <cell r="AO172">
            <v>0</v>
          </cell>
          <cell r="AQ172">
            <v>3.3074400000000002</v>
          </cell>
          <cell r="AS172">
            <v>0</v>
          </cell>
          <cell r="AT172">
            <v>0</v>
          </cell>
          <cell r="AU172">
            <v>0</v>
          </cell>
          <cell r="AV172">
            <v>0</v>
          </cell>
          <cell r="BJ172">
            <v>0</v>
          </cell>
          <cell r="BK172">
            <v>0</v>
          </cell>
          <cell r="BL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R172">
            <v>0</v>
          </cell>
          <cell r="CT172">
            <v>0</v>
          </cell>
          <cell r="CU172">
            <v>0</v>
          </cell>
          <cell r="CV172">
            <v>0</v>
          </cell>
          <cell r="CW172" t="e">
            <v>#DIV/0!</v>
          </cell>
          <cell r="CX172" t="e">
            <v>#DIV/0!</v>
          </cell>
          <cell r="CY172" t="e">
            <v>#DIV/0!</v>
          </cell>
          <cell r="CZ172" t="e">
            <v>#DIV/0!</v>
          </cell>
          <cell r="DA172" t="e">
            <v>#DIV/0!</v>
          </cell>
          <cell r="DB172" t="e">
            <v>#DIV/0!</v>
          </cell>
          <cell r="DC172" t="e">
            <v>#DIV/0!</v>
          </cell>
          <cell r="DD172" t="e">
            <v>#DIV/0!</v>
          </cell>
          <cell r="DE172" t="e">
            <v>#DIV/0!</v>
          </cell>
          <cell r="DF172" t="e">
            <v>#DIV/0!</v>
          </cell>
          <cell r="DG172" t="e">
            <v>#DIV/0!</v>
          </cell>
          <cell r="DH172" t="e">
            <v>#DIV/0!</v>
          </cell>
          <cell r="DI172" t="e">
            <v>#DIV/0!</v>
          </cell>
          <cell r="DJ172" t="e">
            <v>#DIV/0!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row>
        <row r="173">
          <cell r="A173">
            <v>13010</v>
          </cell>
          <cell r="J173">
            <v>1</v>
          </cell>
          <cell r="K173">
            <v>0</v>
          </cell>
          <cell r="P173">
            <v>1750</v>
          </cell>
          <cell r="R173">
            <v>0</v>
          </cell>
          <cell r="S173">
            <v>0</v>
          </cell>
          <cell r="T173">
            <v>0</v>
          </cell>
          <cell r="U173">
            <v>0</v>
          </cell>
          <cell r="V173">
            <v>0</v>
          </cell>
          <cell r="W173">
            <v>0</v>
          </cell>
          <cell r="X173">
            <v>0</v>
          </cell>
          <cell r="Y173">
            <v>0</v>
          </cell>
          <cell r="Z173">
            <v>0</v>
          </cell>
          <cell r="AA173">
            <v>0</v>
          </cell>
          <cell r="AB173">
            <v>0</v>
          </cell>
          <cell r="AC173">
            <v>13010</v>
          </cell>
          <cell r="AE173">
            <v>0</v>
          </cell>
          <cell r="AM173">
            <v>13010</v>
          </cell>
          <cell r="AO173">
            <v>0</v>
          </cell>
          <cell r="AQ173">
            <v>3.3074400000000002</v>
          </cell>
          <cell r="AS173">
            <v>0</v>
          </cell>
          <cell r="AT173">
            <v>0</v>
          </cell>
          <cell r="AU173">
            <v>0</v>
          </cell>
          <cell r="AV173">
            <v>0</v>
          </cell>
          <cell r="BJ173">
            <v>0</v>
          </cell>
          <cell r="BK173">
            <v>0</v>
          </cell>
          <cell r="BL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R173">
            <v>0</v>
          </cell>
          <cell r="CT173">
            <v>0</v>
          </cell>
          <cell r="CU173">
            <v>0</v>
          </cell>
          <cell r="CV173">
            <v>0</v>
          </cell>
          <cell r="CW173" t="e">
            <v>#DIV/0!</v>
          </cell>
          <cell r="CX173" t="e">
            <v>#DIV/0!</v>
          </cell>
          <cell r="CY173" t="e">
            <v>#DIV/0!</v>
          </cell>
          <cell r="CZ173" t="e">
            <v>#DIV/0!</v>
          </cell>
          <cell r="DA173" t="e">
            <v>#DIV/0!</v>
          </cell>
          <cell r="DB173" t="e">
            <v>#DIV/0!</v>
          </cell>
          <cell r="DC173" t="e">
            <v>#DIV/0!</v>
          </cell>
          <cell r="DD173" t="e">
            <v>#DIV/0!</v>
          </cell>
          <cell r="DE173" t="e">
            <v>#DIV/0!</v>
          </cell>
          <cell r="DF173" t="e">
            <v>#DIV/0!</v>
          </cell>
          <cell r="DG173" t="e">
            <v>#DIV/0!</v>
          </cell>
          <cell r="DH173" t="e">
            <v>#DIV/0!</v>
          </cell>
          <cell r="DI173" t="e">
            <v>#DIV/0!</v>
          </cell>
          <cell r="DJ173" t="e">
            <v>#DIV/0!</v>
          </cell>
          <cell r="DL173">
            <v>0</v>
          </cell>
          <cell r="DM173">
            <v>0</v>
          </cell>
          <cell r="DN173">
            <v>0</v>
          </cell>
          <cell r="DO173">
            <v>0</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row>
        <row r="174">
          <cell r="A174">
            <v>13011</v>
          </cell>
          <cell r="J174">
            <v>1</v>
          </cell>
          <cell r="K174">
            <v>0</v>
          </cell>
          <cell r="P174">
            <v>1750</v>
          </cell>
          <cell r="R174">
            <v>0</v>
          </cell>
          <cell r="S174">
            <v>0</v>
          </cell>
          <cell r="T174">
            <v>0</v>
          </cell>
          <cell r="U174">
            <v>0</v>
          </cell>
          <cell r="V174">
            <v>0</v>
          </cell>
          <cell r="W174">
            <v>0</v>
          </cell>
          <cell r="X174">
            <v>0</v>
          </cell>
          <cell r="Y174">
            <v>0</v>
          </cell>
          <cell r="Z174">
            <v>0</v>
          </cell>
          <cell r="AA174">
            <v>0</v>
          </cell>
          <cell r="AB174">
            <v>0</v>
          </cell>
          <cell r="AC174">
            <v>13011</v>
          </cell>
          <cell r="AE174">
            <v>0</v>
          </cell>
          <cell r="AM174">
            <v>13011</v>
          </cell>
          <cell r="AO174">
            <v>0</v>
          </cell>
          <cell r="AQ174">
            <v>3.3074400000000002</v>
          </cell>
          <cell r="AS174">
            <v>0</v>
          </cell>
          <cell r="AT174">
            <v>0</v>
          </cell>
          <cell r="AU174">
            <v>0</v>
          </cell>
          <cell r="AV174">
            <v>0</v>
          </cell>
          <cell r="BJ174">
            <v>0</v>
          </cell>
          <cell r="BK174">
            <v>0</v>
          </cell>
          <cell r="BL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R174">
            <v>0</v>
          </cell>
          <cell r="CT174">
            <v>0</v>
          </cell>
          <cell r="CU174">
            <v>0</v>
          </cell>
          <cell r="CV174">
            <v>0</v>
          </cell>
          <cell r="CW174" t="e">
            <v>#DIV/0!</v>
          </cell>
          <cell r="CX174" t="e">
            <v>#DIV/0!</v>
          </cell>
          <cell r="CY174" t="e">
            <v>#DIV/0!</v>
          </cell>
          <cell r="CZ174" t="e">
            <v>#DIV/0!</v>
          </cell>
          <cell r="DA174" t="e">
            <v>#DIV/0!</v>
          </cell>
          <cell r="DB174" t="e">
            <v>#DIV/0!</v>
          </cell>
          <cell r="DC174" t="e">
            <v>#DIV/0!</v>
          </cell>
          <cell r="DD174" t="e">
            <v>#DIV/0!</v>
          </cell>
          <cell r="DE174" t="e">
            <v>#DIV/0!</v>
          </cell>
          <cell r="DF174" t="e">
            <v>#DIV/0!</v>
          </cell>
          <cell r="DG174" t="e">
            <v>#DIV/0!</v>
          </cell>
          <cell r="DH174" t="e">
            <v>#DIV/0!</v>
          </cell>
          <cell r="DI174" t="e">
            <v>#DIV/0!</v>
          </cell>
          <cell r="DJ174" t="e">
            <v>#DIV/0!</v>
          </cell>
          <cell r="DL174">
            <v>0</v>
          </cell>
          <cell r="DM174">
            <v>0</v>
          </cell>
          <cell r="DN174">
            <v>0</v>
          </cell>
          <cell r="DO174">
            <v>0</v>
          </cell>
          <cell r="DP174">
            <v>0</v>
          </cell>
          <cell r="DQ174">
            <v>0</v>
          </cell>
          <cell r="DR174">
            <v>0</v>
          </cell>
          <cell r="DS174">
            <v>0</v>
          </cell>
          <cell r="DT174">
            <v>0</v>
          </cell>
          <cell r="DU174">
            <v>0</v>
          </cell>
          <cell r="DV174">
            <v>0</v>
          </cell>
          <cell r="DW174">
            <v>0</v>
          </cell>
          <cell r="DX174">
            <v>0</v>
          </cell>
          <cell r="DY174">
            <v>0</v>
          </cell>
          <cell r="DZ174">
            <v>0</v>
          </cell>
          <cell r="EA174">
            <v>0</v>
          </cell>
          <cell r="EB174">
            <v>0</v>
          </cell>
        </row>
        <row r="175">
          <cell r="A175">
            <v>13012</v>
          </cell>
          <cell r="J175">
            <v>1</v>
          </cell>
          <cell r="K175">
            <v>0</v>
          </cell>
          <cell r="P175">
            <v>1750</v>
          </cell>
          <cell r="R175">
            <v>0</v>
          </cell>
          <cell r="S175">
            <v>0</v>
          </cell>
          <cell r="T175">
            <v>0</v>
          </cell>
          <cell r="U175">
            <v>0</v>
          </cell>
          <cell r="V175">
            <v>0</v>
          </cell>
          <cell r="W175">
            <v>0</v>
          </cell>
          <cell r="X175">
            <v>0</v>
          </cell>
          <cell r="Y175">
            <v>0</v>
          </cell>
          <cell r="Z175">
            <v>0</v>
          </cell>
          <cell r="AA175">
            <v>0</v>
          </cell>
          <cell r="AB175">
            <v>0</v>
          </cell>
          <cell r="AC175">
            <v>13012</v>
          </cell>
          <cell r="AE175">
            <v>0</v>
          </cell>
          <cell r="AM175">
            <v>13012</v>
          </cell>
          <cell r="AO175">
            <v>0</v>
          </cell>
          <cell r="AQ175">
            <v>3.3074400000000002</v>
          </cell>
          <cell r="AS175">
            <v>0</v>
          </cell>
          <cell r="AT175">
            <v>0</v>
          </cell>
          <cell r="AU175">
            <v>0</v>
          </cell>
          <cell r="AV175">
            <v>0</v>
          </cell>
          <cell r="BJ175">
            <v>0</v>
          </cell>
          <cell r="BK175">
            <v>0</v>
          </cell>
          <cell r="BL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R175">
            <v>0</v>
          </cell>
          <cell r="CT175">
            <v>0</v>
          </cell>
          <cell r="CU175">
            <v>0</v>
          </cell>
          <cell r="CV175">
            <v>0</v>
          </cell>
          <cell r="CW175" t="e">
            <v>#DIV/0!</v>
          </cell>
          <cell r="CX175" t="e">
            <v>#DIV/0!</v>
          </cell>
          <cell r="CY175" t="e">
            <v>#DIV/0!</v>
          </cell>
          <cell r="CZ175" t="e">
            <v>#DIV/0!</v>
          </cell>
          <cell r="DA175" t="e">
            <v>#DIV/0!</v>
          </cell>
          <cell r="DB175" t="e">
            <v>#DIV/0!</v>
          </cell>
          <cell r="DC175" t="e">
            <v>#DIV/0!</v>
          </cell>
          <cell r="DD175" t="e">
            <v>#DIV/0!</v>
          </cell>
          <cell r="DE175" t="e">
            <v>#DIV/0!</v>
          </cell>
          <cell r="DF175" t="e">
            <v>#DIV/0!</v>
          </cell>
          <cell r="DG175" t="e">
            <v>#DIV/0!</v>
          </cell>
          <cell r="DH175" t="e">
            <v>#DIV/0!</v>
          </cell>
          <cell r="DI175" t="e">
            <v>#DIV/0!</v>
          </cell>
          <cell r="DJ175" t="e">
            <v>#DIV/0!</v>
          </cell>
          <cell r="DL175">
            <v>0</v>
          </cell>
          <cell r="DM175">
            <v>0</v>
          </cell>
          <cell r="DN175">
            <v>0</v>
          </cell>
          <cell r="DO175">
            <v>0</v>
          </cell>
          <cell r="DP175">
            <v>0</v>
          </cell>
          <cell r="DQ175">
            <v>0</v>
          </cell>
          <cell r="DR175">
            <v>0</v>
          </cell>
          <cell r="DS175">
            <v>0</v>
          </cell>
          <cell r="DT175">
            <v>0</v>
          </cell>
          <cell r="DU175">
            <v>0</v>
          </cell>
          <cell r="DV175">
            <v>0</v>
          </cell>
          <cell r="DW175">
            <v>0</v>
          </cell>
          <cell r="DX175">
            <v>0</v>
          </cell>
          <cell r="DY175">
            <v>0</v>
          </cell>
          <cell r="DZ175">
            <v>0</v>
          </cell>
          <cell r="EA175">
            <v>0</v>
          </cell>
          <cell r="EB175">
            <v>0</v>
          </cell>
        </row>
        <row r="176">
          <cell r="A176">
            <v>14000</v>
          </cell>
          <cell r="B176">
            <v>14</v>
          </cell>
          <cell r="C176" t="str">
            <v>II - 2 - B</v>
          </cell>
          <cell r="D176" t="str">
            <v xml:space="preserve">Plesteran 1 pc : 3 psr </v>
          </cell>
          <cell r="E176" t="str">
            <v>m2</v>
          </cell>
          <cell r="F176">
            <v>39</v>
          </cell>
          <cell r="H176">
            <v>19.440000000000001</v>
          </cell>
          <cell r="I176" t="str">
            <v>m2/jam</v>
          </cell>
          <cell r="L176">
            <v>10</v>
          </cell>
          <cell r="M176">
            <v>25</v>
          </cell>
          <cell r="N176">
            <v>7</v>
          </cell>
          <cell r="O176">
            <v>1</v>
          </cell>
          <cell r="P176">
            <v>1750</v>
          </cell>
          <cell r="Q176">
            <v>39</v>
          </cell>
          <cell r="V176">
            <v>60500.000000000007</v>
          </cell>
          <cell r="W176">
            <v>35596</v>
          </cell>
          <cell r="X176">
            <v>1551.28</v>
          </cell>
          <cell r="Y176">
            <v>912.71</v>
          </cell>
          <cell r="Z176">
            <v>2463.9899999999998</v>
          </cell>
          <cell r="AA176">
            <v>2469.66</v>
          </cell>
          <cell r="AB176">
            <v>96316</v>
          </cell>
          <cell r="AC176">
            <v>14000</v>
          </cell>
          <cell r="AG176">
            <v>39</v>
          </cell>
          <cell r="AK176">
            <v>14849.18</v>
          </cell>
          <cell r="AL176">
            <v>579117</v>
          </cell>
          <cell r="AM176">
            <v>14000</v>
          </cell>
          <cell r="AQ176">
            <v>136.08000000000001</v>
          </cell>
          <cell r="AR176">
            <v>39</v>
          </cell>
          <cell r="AU176">
            <v>13603.7</v>
          </cell>
          <cell r="AV176">
            <v>530542</v>
          </cell>
          <cell r="BB176">
            <v>30922</v>
          </cell>
          <cell r="BC176">
            <v>1205958</v>
          </cell>
          <cell r="BD176">
            <v>1205975</v>
          </cell>
          <cell r="BF176">
            <v>2469.66</v>
          </cell>
          <cell r="BG176">
            <v>14849.18</v>
          </cell>
          <cell r="BH176">
            <v>13603.7</v>
          </cell>
          <cell r="BI176">
            <v>30922.54</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0</v>
          </cell>
          <cell r="DJ176">
            <v>0</v>
          </cell>
          <cell r="DN176">
            <v>0</v>
          </cell>
          <cell r="DO176">
            <v>0</v>
          </cell>
          <cell r="DP176">
            <v>0</v>
          </cell>
          <cell r="DQ176">
            <v>0</v>
          </cell>
          <cell r="DR176">
            <v>0</v>
          </cell>
          <cell r="DS176">
            <v>0</v>
          </cell>
          <cell r="DT176">
            <v>0</v>
          </cell>
          <cell r="DU176">
            <v>0</v>
          </cell>
          <cell r="DV176">
            <v>0</v>
          </cell>
          <cell r="DW176">
            <v>0</v>
          </cell>
          <cell r="DX176">
            <v>0</v>
          </cell>
          <cell r="DY176">
            <v>0</v>
          </cell>
          <cell r="DZ176">
            <v>0</v>
          </cell>
          <cell r="EA176">
            <v>0</v>
          </cell>
          <cell r="EB176">
            <v>0</v>
          </cell>
        </row>
        <row r="177">
          <cell r="A177">
            <v>14001</v>
          </cell>
          <cell r="G177" t="str">
            <v xml:space="preserve">Concrete Mixer </v>
          </cell>
          <cell r="H177">
            <v>19.440000000000001</v>
          </cell>
          <cell r="I177" t="str">
            <v>m2/jam</v>
          </cell>
          <cell r="J177">
            <v>1</v>
          </cell>
          <cell r="K177">
            <v>5.1400000000000001E-2</v>
          </cell>
          <cell r="P177">
            <v>1750</v>
          </cell>
          <cell r="R177">
            <v>2</v>
          </cell>
          <cell r="S177">
            <v>0</v>
          </cell>
          <cell r="T177">
            <v>30250.000000000004</v>
          </cell>
          <cell r="U177">
            <v>17798</v>
          </cell>
          <cell r="V177">
            <v>60500.000000000007</v>
          </cell>
          <cell r="W177">
            <v>35596</v>
          </cell>
          <cell r="X177">
            <v>1551.28</v>
          </cell>
          <cell r="Y177">
            <v>912.71</v>
          </cell>
          <cell r="Z177">
            <v>2463.9899999999998</v>
          </cell>
          <cell r="AA177">
            <v>2469.66</v>
          </cell>
          <cell r="AB177">
            <v>96316</v>
          </cell>
          <cell r="AC177">
            <v>14001</v>
          </cell>
          <cell r="AD177" t="str">
            <v>Pasir Pasang</v>
          </cell>
          <cell r="AE177" t="str">
            <v>m3</v>
          </cell>
          <cell r="AF177">
            <v>3.5999999999999997E-2</v>
          </cell>
          <cell r="AH177">
            <v>1.4039999999999999</v>
          </cell>
          <cell r="AI177">
            <v>0.1404</v>
          </cell>
          <cell r="AJ177">
            <v>200000</v>
          </cell>
          <cell r="AK177">
            <v>7200</v>
          </cell>
          <cell r="AL177">
            <v>280800</v>
          </cell>
          <cell r="AM177">
            <v>14001</v>
          </cell>
          <cell r="AN177" t="str">
            <v>Tukang Batu</v>
          </cell>
          <cell r="AO177" t="str">
            <v>Org/hari</v>
          </cell>
          <cell r="AP177">
            <v>1</v>
          </cell>
          <cell r="AQ177">
            <v>136.08000000000001</v>
          </cell>
          <cell r="AS177">
            <v>7.3000000000000001E-3</v>
          </cell>
          <cell r="AT177">
            <v>66000</v>
          </cell>
          <cell r="AU177">
            <v>481.8</v>
          </cell>
          <cell r="AV177">
            <v>18790</v>
          </cell>
          <cell r="BJ177">
            <v>19.569471428571429</v>
          </cell>
          <cell r="BK177">
            <v>1.99</v>
          </cell>
          <cell r="BL177">
            <v>0</v>
          </cell>
          <cell r="BN177" t="str">
            <v xml:space="preserve">Concrete Mixer </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R177">
            <v>0</v>
          </cell>
          <cell r="CT177" t="str">
            <v>Pasir Pasang</v>
          </cell>
          <cell r="CU177">
            <v>1.4039999999999999</v>
          </cell>
          <cell r="CV177">
            <v>0</v>
          </cell>
          <cell r="CW177" t="e">
            <v>#DIV/0!</v>
          </cell>
          <cell r="CX177" t="e">
            <v>#DIV/0!</v>
          </cell>
          <cell r="CY177" t="e">
            <v>#DIV/0!</v>
          </cell>
          <cell r="CZ177" t="e">
            <v>#DIV/0!</v>
          </cell>
          <cell r="DA177" t="e">
            <v>#DIV/0!</v>
          </cell>
          <cell r="DB177" t="e">
            <v>#DIV/0!</v>
          </cell>
          <cell r="DC177" t="e">
            <v>#DIV/0!</v>
          </cell>
          <cell r="DD177" t="e">
            <v>#DIV/0!</v>
          </cell>
          <cell r="DE177" t="e">
            <v>#DIV/0!</v>
          </cell>
          <cell r="DF177" t="e">
            <v>#DIV/0!</v>
          </cell>
          <cell r="DG177" t="e">
            <v>#DIV/0!</v>
          </cell>
          <cell r="DH177" t="e">
            <v>#DIV/0!</v>
          </cell>
          <cell r="DI177" t="e">
            <v>#DIV/0!</v>
          </cell>
          <cell r="DJ177" t="e">
            <v>#DIV/0!</v>
          </cell>
          <cell r="DL177" t="str">
            <v>Tukang Batu</v>
          </cell>
          <cell r="DM177">
            <v>0</v>
          </cell>
          <cell r="DN177">
            <v>0</v>
          </cell>
          <cell r="DO177">
            <v>0</v>
          </cell>
          <cell r="DP177">
            <v>0</v>
          </cell>
          <cell r="DQ177">
            <v>0</v>
          </cell>
          <cell r="DR177">
            <v>0</v>
          </cell>
          <cell r="DS177">
            <v>0</v>
          </cell>
          <cell r="DT177">
            <v>0</v>
          </cell>
          <cell r="DU177">
            <v>0</v>
          </cell>
          <cell r="DV177">
            <v>0</v>
          </cell>
          <cell r="DW177">
            <v>0</v>
          </cell>
          <cell r="DX177">
            <v>0</v>
          </cell>
          <cell r="DY177">
            <v>0</v>
          </cell>
          <cell r="DZ177">
            <v>0</v>
          </cell>
          <cell r="EA177">
            <v>0</v>
          </cell>
          <cell r="EB177">
            <v>0</v>
          </cell>
        </row>
        <row r="178">
          <cell r="A178">
            <v>14002</v>
          </cell>
          <cell r="J178">
            <v>1</v>
          </cell>
          <cell r="K178">
            <v>0</v>
          </cell>
          <cell r="P178">
            <v>1750</v>
          </cell>
          <cell r="R178">
            <v>0</v>
          </cell>
          <cell r="S178">
            <v>0</v>
          </cell>
          <cell r="T178">
            <v>0</v>
          </cell>
          <cell r="U178">
            <v>0</v>
          </cell>
          <cell r="V178">
            <v>0</v>
          </cell>
          <cell r="W178">
            <v>0</v>
          </cell>
          <cell r="X178">
            <v>0</v>
          </cell>
          <cell r="Y178">
            <v>0</v>
          </cell>
          <cell r="Z178">
            <v>0</v>
          </cell>
          <cell r="AA178">
            <v>0</v>
          </cell>
          <cell r="AB178">
            <v>0</v>
          </cell>
          <cell r="AC178">
            <v>14002</v>
          </cell>
          <cell r="AD178" t="str">
            <v xml:space="preserve">Semen </v>
          </cell>
          <cell r="AE178" t="str">
            <v>zak</v>
          </cell>
          <cell r="AF178">
            <v>0.11660000000000001</v>
          </cell>
          <cell r="AH178">
            <v>4.5474000000000006</v>
          </cell>
          <cell r="AI178">
            <v>0.45474000000000003</v>
          </cell>
          <cell r="AJ178">
            <v>57750.000000000007</v>
          </cell>
          <cell r="AK178">
            <v>6733.65</v>
          </cell>
          <cell r="AL178">
            <v>262612</v>
          </cell>
          <cell r="AM178">
            <v>14002</v>
          </cell>
          <cell r="AN178" t="str">
            <v>Pekerja</v>
          </cell>
          <cell r="AO178" t="str">
            <v>Org/hari</v>
          </cell>
          <cell r="AP178">
            <v>20</v>
          </cell>
          <cell r="AQ178">
            <v>136.08000000000001</v>
          </cell>
          <cell r="AS178">
            <v>0.1469</v>
          </cell>
          <cell r="AT178">
            <v>49500.000000000007</v>
          </cell>
          <cell r="AU178">
            <v>7271.55</v>
          </cell>
          <cell r="AV178">
            <v>283590</v>
          </cell>
          <cell r="BJ178">
            <v>0.97247142857142854</v>
          </cell>
          <cell r="BK178">
            <v>40.1</v>
          </cell>
          <cell r="BL178">
            <v>0.02</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R178">
            <v>0</v>
          </cell>
          <cell r="CT178" t="str">
            <v xml:space="preserve">Semen </v>
          </cell>
          <cell r="CU178">
            <v>4.5474000000000006</v>
          </cell>
          <cell r="CV178">
            <v>0</v>
          </cell>
          <cell r="CW178" t="e">
            <v>#DIV/0!</v>
          </cell>
          <cell r="CX178" t="e">
            <v>#DIV/0!</v>
          </cell>
          <cell r="CY178" t="e">
            <v>#DIV/0!</v>
          </cell>
          <cell r="CZ178" t="e">
            <v>#DIV/0!</v>
          </cell>
          <cell r="DA178" t="e">
            <v>#DIV/0!</v>
          </cell>
          <cell r="DB178" t="e">
            <v>#DIV/0!</v>
          </cell>
          <cell r="DC178" t="e">
            <v>#DIV/0!</v>
          </cell>
          <cell r="DD178" t="e">
            <v>#DIV/0!</v>
          </cell>
          <cell r="DE178" t="e">
            <v>#DIV/0!</v>
          </cell>
          <cell r="DF178" t="e">
            <v>#DIV/0!</v>
          </cell>
          <cell r="DG178" t="e">
            <v>#DIV/0!</v>
          </cell>
          <cell r="DH178" t="e">
            <v>#DIV/0!</v>
          </cell>
          <cell r="DI178" t="e">
            <v>#DIV/0!</v>
          </cell>
          <cell r="DJ178" t="e">
            <v>#DIV/0!</v>
          </cell>
          <cell r="DL178" t="str">
            <v>Pekerja</v>
          </cell>
          <cell r="DM178">
            <v>0.02</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row>
        <row r="179">
          <cell r="A179">
            <v>14003</v>
          </cell>
          <cell r="J179">
            <v>1</v>
          </cell>
          <cell r="K179">
            <v>0</v>
          </cell>
          <cell r="P179">
            <v>1750</v>
          </cell>
          <cell r="R179">
            <v>0</v>
          </cell>
          <cell r="S179">
            <v>0</v>
          </cell>
          <cell r="T179">
            <v>0</v>
          </cell>
          <cell r="U179">
            <v>0</v>
          </cell>
          <cell r="V179">
            <v>0</v>
          </cell>
          <cell r="W179">
            <v>0</v>
          </cell>
          <cell r="X179">
            <v>0</v>
          </cell>
          <cell r="Y179">
            <v>0</v>
          </cell>
          <cell r="Z179">
            <v>0</v>
          </cell>
          <cell r="AA179">
            <v>0</v>
          </cell>
          <cell r="AB179">
            <v>0</v>
          </cell>
          <cell r="AC179">
            <v>14003</v>
          </cell>
          <cell r="AD179" t="str">
            <v>Solar</v>
          </cell>
          <cell r="AE179" t="str">
            <v>Ltr</v>
          </cell>
          <cell r="AF179">
            <v>0.10288065843621398</v>
          </cell>
          <cell r="AH179">
            <v>4.0123456790123448</v>
          </cell>
          <cell r="AI179">
            <v>0.40123456790123446</v>
          </cell>
          <cell r="AJ179">
            <v>8899</v>
          </cell>
          <cell r="AK179">
            <v>915.53</v>
          </cell>
          <cell r="AL179">
            <v>35705</v>
          </cell>
          <cell r="AM179">
            <v>14003</v>
          </cell>
          <cell r="AN179" t="str">
            <v>Kepala Tukang</v>
          </cell>
          <cell r="AO179" t="str">
            <v>Org/hari</v>
          </cell>
          <cell r="AP179">
            <v>10</v>
          </cell>
          <cell r="AQ179">
            <v>136.08000000000001</v>
          </cell>
          <cell r="AS179">
            <v>7.3400000000000007E-2</v>
          </cell>
          <cell r="AT179">
            <v>71500</v>
          </cell>
          <cell r="AU179">
            <v>5248.1</v>
          </cell>
          <cell r="AV179">
            <v>204675</v>
          </cell>
          <cell r="BJ179">
            <v>1.9462714285714287</v>
          </cell>
          <cell r="BK179">
            <v>20.03</v>
          </cell>
          <cell r="BL179">
            <v>0.01</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R179">
            <v>0</v>
          </cell>
          <cell r="CT179" t="str">
            <v>Solar</v>
          </cell>
          <cell r="CU179">
            <v>4.0123456790123448</v>
          </cell>
          <cell r="CV179">
            <v>0</v>
          </cell>
          <cell r="CW179" t="e">
            <v>#DIV/0!</v>
          </cell>
          <cell r="CX179" t="e">
            <v>#DIV/0!</v>
          </cell>
          <cell r="CY179" t="e">
            <v>#DIV/0!</v>
          </cell>
          <cell r="CZ179" t="e">
            <v>#DIV/0!</v>
          </cell>
          <cell r="DA179" t="e">
            <v>#DIV/0!</v>
          </cell>
          <cell r="DB179" t="e">
            <v>#DIV/0!</v>
          </cell>
          <cell r="DC179" t="e">
            <v>#DIV/0!</v>
          </cell>
          <cell r="DD179" t="e">
            <v>#DIV/0!</v>
          </cell>
          <cell r="DE179" t="e">
            <v>#DIV/0!</v>
          </cell>
          <cell r="DF179" t="e">
            <v>#DIV/0!</v>
          </cell>
          <cell r="DG179" t="e">
            <v>#DIV/0!</v>
          </cell>
          <cell r="DH179" t="e">
            <v>#DIV/0!</v>
          </cell>
          <cell r="DI179" t="e">
            <v>#DIV/0!</v>
          </cell>
          <cell r="DJ179" t="e">
            <v>#DIV/0!</v>
          </cell>
          <cell r="DL179" t="str">
            <v>Kepala Tukang</v>
          </cell>
          <cell r="DM179">
            <v>0.01</v>
          </cell>
          <cell r="DN179">
            <v>0</v>
          </cell>
          <cell r="DO179">
            <v>0</v>
          </cell>
          <cell r="DP179">
            <v>0</v>
          </cell>
          <cell r="DQ179">
            <v>0</v>
          </cell>
          <cell r="DR179">
            <v>0</v>
          </cell>
          <cell r="DS179">
            <v>0</v>
          </cell>
          <cell r="DT179">
            <v>0</v>
          </cell>
          <cell r="DU179">
            <v>0</v>
          </cell>
          <cell r="DV179">
            <v>0</v>
          </cell>
          <cell r="DW179">
            <v>0</v>
          </cell>
          <cell r="DX179">
            <v>0</v>
          </cell>
          <cell r="DY179">
            <v>0</v>
          </cell>
          <cell r="DZ179">
            <v>0</v>
          </cell>
          <cell r="EA179">
            <v>0</v>
          </cell>
          <cell r="EB179">
            <v>0</v>
          </cell>
        </row>
        <row r="180">
          <cell r="A180">
            <v>14004</v>
          </cell>
          <cell r="J180">
            <v>1</v>
          </cell>
          <cell r="K180">
            <v>0</v>
          </cell>
          <cell r="P180">
            <v>1750</v>
          </cell>
          <cell r="R180">
            <v>0</v>
          </cell>
          <cell r="S180">
            <v>0</v>
          </cell>
          <cell r="T180">
            <v>0</v>
          </cell>
          <cell r="U180">
            <v>0</v>
          </cell>
          <cell r="V180">
            <v>0</v>
          </cell>
          <cell r="W180">
            <v>0</v>
          </cell>
          <cell r="X180">
            <v>0</v>
          </cell>
          <cell r="Y180">
            <v>0</v>
          </cell>
          <cell r="Z180">
            <v>0</v>
          </cell>
          <cell r="AA180">
            <v>0</v>
          </cell>
          <cell r="AB180">
            <v>0</v>
          </cell>
          <cell r="AC180">
            <v>14004</v>
          </cell>
          <cell r="AE180">
            <v>0</v>
          </cell>
          <cell r="AH180">
            <v>0</v>
          </cell>
          <cell r="AI180">
            <v>0</v>
          </cell>
          <cell r="AJ180">
            <v>0</v>
          </cell>
          <cell r="AK180">
            <v>0</v>
          </cell>
          <cell r="AL180">
            <v>0</v>
          </cell>
          <cell r="AM180">
            <v>14004</v>
          </cell>
          <cell r="AN180" t="str">
            <v>Mandor</v>
          </cell>
          <cell r="AO180" t="str">
            <v>Org/hari</v>
          </cell>
          <cell r="AP180">
            <v>1</v>
          </cell>
          <cell r="AQ180">
            <v>136.08000000000001</v>
          </cell>
          <cell r="AS180">
            <v>7.3000000000000001E-3</v>
          </cell>
          <cell r="AT180">
            <v>82500</v>
          </cell>
          <cell r="AU180">
            <v>602.25</v>
          </cell>
          <cell r="AV180">
            <v>23487</v>
          </cell>
          <cell r="BJ180">
            <v>19.569471428571429</v>
          </cell>
          <cell r="BK180">
            <v>1.99</v>
          </cell>
          <cell r="BL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R180">
            <v>0</v>
          </cell>
          <cell r="CT180">
            <v>0</v>
          </cell>
          <cell r="CU180">
            <v>0</v>
          </cell>
          <cell r="CV180">
            <v>0</v>
          </cell>
          <cell r="CW180" t="e">
            <v>#DIV/0!</v>
          </cell>
          <cell r="CX180" t="e">
            <v>#DIV/0!</v>
          </cell>
          <cell r="CY180" t="e">
            <v>#DIV/0!</v>
          </cell>
          <cell r="CZ180" t="e">
            <v>#DIV/0!</v>
          </cell>
          <cell r="DA180" t="e">
            <v>#DIV/0!</v>
          </cell>
          <cell r="DB180" t="e">
            <v>#DIV/0!</v>
          </cell>
          <cell r="DC180" t="e">
            <v>#DIV/0!</v>
          </cell>
          <cell r="DD180" t="e">
            <v>#DIV/0!</v>
          </cell>
          <cell r="DE180" t="e">
            <v>#DIV/0!</v>
          </cell>
          <cell r="DF180" t="e">
            <v>#DIV/0!</v>
          </cell>
          <cell r="DG180" t="e">
            <v>#DIV/0!</v>
          </cell>
          <cell r="DH180" t="e">
            <v>#DIV/0!</v>
          </cell>
          <cell r="DI180" t="e">
            <v>#DIV/0!</v>
          </cell>
          <cell r="DJ180" t="e">
            <v>#DIV/0!</v>
          </cell>
          <cell r="DL180" t="str">
            <v>Mandor</v>
          </cell>
          <cell r="DM180">
            <v>0</v>
          </cell>
          <cell r="DN180">
            <v>0</v>
          </cell>
          <cell r="DO180">
            <v>0</v>
          </cell>
          <cell r="DP180">
            <v>0</v>
          </cell>
          <cell r="DQ180">
            <v>0</v>
          </cell>
          <cell r="DR180">
            <v>0</v>
          </cell>
          <cell r="DS180">
            <v>0</v>
          </cell>
          <cell r="DT180">
            <v>0</v>
          </cell>
          <cell r="DU180">
            <v>0</v>
          </cell>
          <cell r="DV180">
            <v>0</v>
          </cell>
          <cell r="DW180">
            <v>0</v>
          </cell>
          <cell r="DX180">
            <v>0</v>
          </cell>
          <cell r="DY180">
            <v>0</v>
          </cell>
          <cell r="DZ180">
            <v>0</v>
          </cell>
          <cell r="EA180">
            <v>0</v>
          </cell>
          <cell r="EB180">
            <v>0</v>
          </cell>
        </row>
        <row r="181">
          <cell r="A181">
            <v>14005</v>
          </cell>
          <cell r="J181">
            <v>1</v>
          </cell>
          <cell r="K181">
            <v>0</v>
          </cell>
          <cell r="P181">
            <v>1750</v>
          </cell>
          <cell r="R181">
            <v>0</v>
          </cell>
          <cell r="S181">
            <v>0</v>
          </cell>
          <cell r="T181">
            <v>0</v>
          </cell>
          <cell r="U181">
            <v>0</v>
          </cell>
          <cell r="V181">
            <v>0</v>
          </cell>
          <cell r="W181">
            <v>0</v>
          </cell>
          <cell r="X181">
            <v>0</v>
          </cell>
          <cell r="Y181">
            <v>0</v>
          </cell>
          <cell r="Z181">
            <v>0</v>
          </cell>
          <cell r="AA181">
            <v>0</v>
          </cell>
          <cell r="AB181">
            <v>0</v>
          </cell>
          <cell r="AC181">
            <v>14005</v>
          </cell>
          <cell r="AE181">
            <v>0</v>
          </cell>
          <cell r="AH181">
            <v>0</v>
          </cell>
          <cell r="AI181">
            <v>0</v>
          </cell>
          <cell r="AJ181">
            <v>0</v>
          </cell>
          <cell r="AK181">
            <v>0</v>
          </cell>
          <cell r="AL181">
            <v>0</v>
          </cell>
          <cell r="AM181">
            <v>14005</v>
          </cell>
          <cell r="AO181">
            <v>0</v>
          </cell>
          <cell r="AQ181">
            <v>136.08000000000001</v>
          </cell>
          <cell r="AS181">
            <v>0</v>
          </cell>
          <cell r="AT181">
            <v>0</v>
          </cell>
          <cell r="AU181">
            <v>0</v>
          </cell>
          <cell r="AV181">
            <v>0</v>
          </cell>
          <cell r="BJ181">
            <v>0</v>
          </cell>
          <cell r="BK181">
            <v>0</v>
          </cell>
          <cell r="BL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R181">
            <v>0</v>
          </cell>
          <cell r="CT181">
            <v>0</v>
          </cell>
          <cell r="CU181">
            <v>0</v>
          </cell>
          <cell r="CV181">
            <v>0</v>
          </cell>
          <cell r="CW181" t="e">
            <v>#DIV/0!</v>
          </cell>
          <cell r="CX181" t="e">
            <v>#DIV/0!</v>
          </cell>
          <cell r="CY181" t="e">
            <v>#DIV/0!</v>
          </cell>
          <cell r="CZ181" t="e">
            <v>#DIV/0!</v>
          </cell>
          <cell r="DA181" t="e">
            <v>#DIV/0!</v>
          </cell>
          <cell r="DB181" t="e">
            <v>#DIV/0!</v>
          </cell>
          <cell r="DC181" t="e">
            <v>#DIV/0!</v>
          </cell>
          <cell r="DD181" t="e">
            <v>#DIV/0!</v>
          </cell>
          <cell r="DE181" t="e">
            <v>#DIV/0!</v>
          </cell>
          <cell r="DF181" t="e">
            <v>#DIV/0!</v>
          </cell>
          <cell r="DG181" t="e">
            <v>#DIV/0!</v>
          </cell>
          <cell r="DH181" t="e">
            <v>#DIV/0!</v>
          </cell>
          <cell r="DI181" t="e">
            <v>#DIV/0!</v>
          </cell>
          <cell r="DJ181" t="e">
            <v>#DIV/0!</v>
          </cell>
          <cell r="DL181">
            <v>0</v>
          </cell>
          <cell r="DM181">
            <v>0</v>
          </cell>
          <cell r="DN181">
            <v>0</v>
          </cell>
          <cell r="DO181">
            <v>0</v>
          </cell>
          <cell r="DP181">
            <v>0</v>
          </cell>
          <cell r="DQ181">
            <v>0</v>
          </cell>
          <cell r="DR181">
            <v>0</v>
          </cell>
          <cell r="DS181">
            <v>0</v>
          </cell>
          <cell r="DT181">
            <v>0</v>
          </cell>
          <cell r="DU181">
            <v>0</v>
          </cell>
          <cell r="DV181">
            <v>0</v>
          </cell>
          <cell r="DW181">
            <v>0</v>
          </cell>
          <cell r="DX181">
            <v>0</v>
          </cell>
          <cell r="DY181">
            <v>0</v>
          </cell>
          <cell r="DZ181">
            <v>0</v>
          </cell>
          <cell r="EA181">
            <v>0</v>
          </cell>
          <cell r="EB181">
            <v>0</v>
          </cell>
        </row>
        <row r="182">
          <cell r="A182">
            <v>14006</v>
          </cell>
          <cell r="J182">
            <v>1</v>
          </cell>
          <cell r="K182">
            <v>0</v>
          </cell>
          <cell r="P182">
            <v>1750</v>
          </cell>
          <cell r="R182">
            <v>0</v>
          </cell>
          <cell r="S182">
            <v>0</v>
          </cell>
          <cell r="T182">
            <v>0</v>
          </cell>
          <cell r="U182">
            <v>0</v>
          </cell>
          <cell r="V182">
            <v>0</v>
          </cell>
          <cell r="W182">
            <v>0</v>
          </cell>
          <cell r="X182">
            <v>0</v>
          </cell>
          <cell r="Y182">
            <v>0</v>
          </cell>
          <cell r="Z182">
            <v>0</v>
          </cell>
          <cell r="AA182">
            <v>0</v>
          </cell>
          <cell r="AB182">
            <v>0</v>
          </cell>
          <cell r="AC182">
            <v>14006</v>
          </cell>
          <cell r="AE182">
            <v>0</v>
          </cell>
          <cell r="AH182">
            <v>0</v>
          </cell>
          <cell r="AI182">
            <v>0</v>
          </cell>
          <cell r="AJ182">
            <v>0</v>
          </cell>
          <cell r="AK182">
            <v>0</v>
          </cell>
          <cell r="AL182">
            <v>0</v>
          </cell>
          <cell r="AM182">
            <v>14006</v>
          </cell>
          <cell r="AO182">
            <v>0</v>
          </cell>
          <cell r="AQ182">
            <v>136.08000000000001</v>
          </cell>
          <cell r="AS182">
            <v>0</v>
          </cell>
          <cell r="AT182">
            <v>0</v>
          </cell>
          <cell r="AU182">
            <v>0</v>
          </cell>
          <cell r="AV182">
            <v>0</v>
          </cell>
          <cell r="BJ182">
            <v>0</v>
          </cell>
          <cell r="BK182">
            <v>0</v>
          </cell>
          <cell r="BL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R182">
            <v>0</v>
          </cell>
          <cell r="CT182">
            <v>0</v>
          </cell>
          <cell r="CU182">
            <v>0</v>
          </cell>
          <cell r="CV182">
            <v>0</v>
          </cell>
          <cell r="CW182" t="e">
            <v>#DIV/0!</v>
          </cell>
          <cell r="CX182" t="e">
            <v>#DIV/0!</v>
          </cell>
          <cell r="CY182" t="e">
            <v>#DIV/0!</v>
          </cell>
          <cell r="CZ182" t="e">
            <v>#DIV/0!</v>
          </cell>
          <cell r="DA182" t="e">
            <v>#DIV/0!</v>
          </cell>
          <cell r="DB182" t="e">
            <v>#DIV/0!</v>
          </cell>
          <cell r="DC182" t="e">
            <v>#DIV/0!</v>
          </cell>
          <cell r="DD182" t="e">
            <v>#DIV/0!</v>
          </cell>
          <cell r="DE182" t="e">
            <v>#DIV/0!</v>
          </cell>
          <cell r="DF182" t="e">
            <v>#DIV/0!</v>
          </cell>
          <cell r="DG182" t="e">
            <v>#DIV/0!</v>
          </cell>
          <cell r="DH182" t="e">
            <v>#DIV/0!</v>
          </cell>
          <cell r="DI182" t="e">
            <v>#DIV/0!</v>
          </cell>
          <cell r="DJ182" t="e">
            <v>#DIV/0!</v>
          </cell>
          <cell r="DL182">
            <v>0</v>
          </cell>
          <cell r="DM182">
            <v>0</v>
          </cell>
          <cell r="DN182">
            <v>0</v>
          </cell>
          <cell r="DO182">
            <v>0</v>
          </cell>
          <cell r="DP182">
            <v>0</v>
          </cell>
          <cell r="DQ182">
            <v>0</v>
          </cell>
          <cell r="DR182">
            <v>0</v>
          </cell>
          <cell r="DS182">
            <v>0</v>
          </cell>
          <cell r="DT182">
            <v>0</v>
          </cell>
          <cell r="DU182">
            <v>0</v>
          </cell>
          <cell r="DV182">
            <v>0</v>
          </cell>
          <cell r="DW182">
            <v>0</v>
          </cell>
          <cell r="DX182">
            <v>0</v>
          </cell>
          <cell r="DY182">
            <v>0</v>
          </cell>
          <cell r="DZ182">
            <v>0</v>
          </cell>
          <cell r="EA182">
            <v>0</v>
          </cell>
          <cell r="EB182">
            <v>0</v>
          </cell>
        </row>
        <row r="183">
          <cell r="A183">
            <v>14007</v>
          </cell>
          <cell r="J183">
            <v>1</v>
          </cell>
          <cell r="K183">
            <v>0</v>
          </cell>
          <cell r="P183">
            <v>1750</v>
          </cell>
          <cell r="R183">
            <v>0</v>
          </cell>
          <cell r="S183">
            <v>0</v>
          </cell>
          <cell r="T183">
            <v>0</v>
          </cell>
          <cell r="U183">
            <v>0</v>
          </cell>
          <cell r="V183">
            <v>0</v>
          </cell>
          <cell r="W183">
            <v>0</v>
          </cell>
          <cell r="X183">
            <v>0</v>
          </cell>
          <cell r="Y183">
            <v>0</v>
          </cell>
          <cell r="Z183">
            <v>0</v>
          </cell>
          <cell r="AA183">
            <v>0</v>
          </cell>
          <cell r="AB183">
            <v>0</v>
          </cell>
          <cell r="AC183">
            <v>14007</v>
          </cell>
          <cell r="AE183">
            <v>0</v>
          </cell>
          <cell r="AH183">
            <v>0</v>
          </cell>
          <cell r="AI183">
            <v>0</v>
          </cell>
          <cell r="AJ183">
            <v>0</v>
          </cell>
          <cell r="AK183">
            <v>0</v>
          </cell>
          <cell r="AL183">
            <v>0</v>
          </cell>
          <cell r="AM183">
            <v>14007</v>
          </cell>
          <cell r="AO183">
            <v>0</v>
          </cell>
          <cell r="AQ183">
            <v>136.08000000000001</v>
          </cell>
          <cell r="AS183">
            <v>0</v>
          </cell>
          <cell r="AT183">
            <v>0</v>
          </cell>
          <cell r="AU183">
            <v>0</v>
          </cell>
          <cell r="AV183">
            <v>0</v>
          </cell>
          <cell r="BJ183">
            <v>0</v>
          </cell>
          <cell r="BK183">
            <v>0</v>
          </cell>
          <cell r="BL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R183">
            <v>0</v>
          </cell>
          <cell r="CT183">
            <v>0</v>
          </cell>
          <cell r="CU183">
            <v>0</v>
          </cell>
          <cell r="CV183">
            <v>0</v>
          </cell>
          <cell r="CW183" t="e">
            <v>#DIV/0!</v>
          </cell>
          <cell r="CX183" t="e">
            <v>#DIV/0!</v>
          </cell>
          <cell r="CY183" t="e">
            <v>#DIV/0!</v>
          </cell>
          <cell r="CZ183" t="e">
            <v>#DIV/0!</v>
          </cell>
          <cell r="DA183" t="e">
            <v>#DIV/0!</v>
          </cell>
          <cell r="DB183" t="e">
            <v>#DIV/0!</v>
          </cell>
          <cell r="DC183" t="e">
            <v>#DIV/0!</v>
          </cell>
          <cell r="DD183" t="e">
            <v>#DIV/0!</v>
          </cell>
          <cell r="DE183" t="e">
            <v>#DIV/0!</v>
          </cell>
          <cell r="DF183" t="e">
            <v>#DIV/0!</v>
          </cell>
          <cell r="DG183" t="e">
            <v>#DIV/0!</v>
          </cell>
          <cell r="DH183" t="e">
            <v>#DIV/0!</v>
          </cell>
          <cell r="DI183" t="e">
            <v>#DIV/0!</v>
          </cell>
          <cell r="DJ183" t="e">
            <v>#DIV/0!</v>
          </cell>
          <cell r="DL183">
            <v>0</v>
          </cell>
          <cell r="DM183">
            <v>0</v>
          </cell>
          <cell r="DN183">
            <v>0</v>
          </cell>
          <cell r="DO183">
            <v>0</v>
          </cell>
          <cell r="DP183">
            <v>0</v>
          </cell>
          <cell r="DQ183">
            <v>0</v>
          </cell>
          <cell r="DR183">
            <v>0</v>
          </cell>
          <cell r="DS183">
            <v>0</v>
          </cell>
          <cell r="DT183">
            <v>0</v>
          </cell>
          <cell r="DU183">
            <v>0</v>
          </cell>
          <cell r="DV183">
            <v>0</v>
          </cell>
          <cell r="DW183">
            <v>0</v>
          </cell>
          <cell r="DX183">
            <v>0</v>
          </cell>
          <cell r="DY183">
            <v>0</v>
          </cell>
          <cell r="DZ183">
            <v>0</v>
          </cell>
          <cell r="EA183">
            <v>0</v>
          </cell>
          <cell r="EB183">
            <v>0</v>
          </cell>
        </row>
        <row r="184">
          <cell r="A184">
            <v>14008</v>
          </cell>
          <cell r="J184">
            <v>1</v>
          </cell>
          <cell r="K184">
            <v>0</v>
          </cell>
          <cell r="P184">
            <v>1750</v>
          </cell>
          <cell r="R184">
            <v>0</v>
          </cell>
          <cell r="S184">
            <v>0</v>
          </cell>
          <cell r="T184">
            <v>0</v>
          </cell>
          <cell r="U184">
            <v>0</v>
          </cell>
          <cell r="V184">
            <v>0</v>
          </cell>
          <cell r="W184">
            <v>0</v>
          </cell>
          <cell r="X184">
            <v>0</v>
          </cell>
          <cell r="Y184">
            <v>0</v>
          </cell>
          <cell r="Z184">
            <v>0</v>
          </cell>
          <cell r="AA184">
            <v>0</v>
          </cell>
          <cell r="AB184">
            <v>0</v>
          </cell>
          <cell r="AC184">
            <v>14008</v>
          </cell>
          <cell r="AE184">
            <v>0</v>
          </cell>
          <cell r="AH184">
            <v>0</v>
          </cell>
          <cell r="AI184">
            <v>0</v>
          </cell>
          <cell r="AJ184">
            <v>0</v>
          </cell>
          <cell r="AK184">
            <v>0</v>
          </cell>
          <cell r="AL184">
            <v>0</v>
          </cell>
          <cell r="AM184">
            <v>14008</v>
          </cell>
          <cell r="AO184">
            <v>0</v>
          </cell>
          <cell r="AQ184">
            <v>136.08000000000001</v>
          </cell>
          <cell r="AS184">
            <v>0</v>
          </cell>
          <cell r="AT184">
            <v>0</v>
          </cell>
          <cell r="AU184">
            <v>0</v>
          </cell>
          <cell r="AV184">
            <v>0</v>
          </cell>
          <cell r="BJ184">
            <v>0</v>
          </cell>
          <cell r="BK184">
            <v>0</v>
          </cell>
          <cell r="BL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R184">
            <v>0</v>
          </cell>
          <cell r="CT184">
            <v>0</v>
          </cell>
          <cell r="CU184">
            <v>0</v>
          </cell>
          <cell r="CV184">
            <v>0</v>
          </cell>
          <cell r="CW184" t="e">
            <v>#DIV/0!</v>
          </cell>
          <cell r="CX184" t="e">
            <v>#DIV/0!</v>
          </cell>
          <cell r="CY184" t="e">
            <v>#DIV/0!</v>
          </cell>
          <cell r="CZ184" t="e">
            <v>#DIV/0!</v>
          </cell>
          <cell r="DA184" t="e">
            <v>#DIV/0!</v>
          </cell>
          <cell r="DB184" t="e">
            <v>#DIV/0!</v>
          </cell>
          <cell r="DC184" t="e">
            <v>#DIV/0!</v>
          </cell>
          <cell r="DD184" t="e">
            <v>#DIV/0!</v>
          </cell>
          <cell r="DE184" t="e">
            <v>#DIV/0!</v>
          </cell>
          <cell r="DF184" t="e">
            <v>#DIV/0!</v>
          </cell>
          <cell r="DG184" t="e">
            <v>#DIV/0!</v>
          </cell>
          <cell r="DH184" t="e">
            <v>#DIV/0!</v>
          </cell>
          <cell r="DI184" t="e">
            <v>#DIV/0!</v>
          </cell>
          <cell r="DJ184" t="e">
            <v>#DIV/0!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0</v>
          </cell>
          <cell r="EA184">
            <v>0</v>
          </cell>
          <cell r="EB184">
            <v>0</v>
          </cell>
        </row>
        <row r="185">
          <cell r="A185">
            <v>14009</v>
          </cell>
          <cell r="J185">
            <v>1</v>
          </cell>
          <cell r="K185">
            <v>0</v>
          </cell>
          <cell r="P185">
            <v>1750</v>
          </cell>
          <cell r="R185">
            <v>0</v>
          </cell>
          <cell r="S185">
            <v>0</v>
          </cell>
          <cell r="T185">
            <v>0</v>
          </cell>
          <cell r="U185">
            <v>0</v>
          </cell>
          <cell r="V185">
            <v>0</v>
          </cell>
          <cell r="W185">
            <v>0</v>
          </cell>
          <cell r="X185">
            <v>0</v>
          </cell>
          <cell r="Y185">
            <v>0</v>
          </cell>
          <cell r="Z185">
            <v>0</v>
          </cell>
          <cell r="AA185">
            <v>0</v>
          </cell>
          <cell r="AB185">
            <v>0</v>
          </cell>
          <cell r="AC185">
            <v>14009</v>
          </cell>
          <cell r="AE185">
            <v>0</v>
          </cell>
          <cell r="AH185">
            <v>0</v>
          </cell>
          <cell r="AI185">
            <v>0</v>
          </cell>
          <cell r="AJ185">
            <v>0</v>
          </cell>
          <cell r="AK185">
            <v>0</v>
          </cell>
          <cell r="AL185">
            <v>0</v>
          </cell>
          <cell r="AM185">
            <v>14009</v>
          </cell>
          <cell r="AO185">
            <v>0</v>
          </cell>
          <cell r="AQ185">
            <v>136.08000000000001</v>
          </cell>
          <cell r="AS185">
            <v>0</v>
          </cell>
          <cell r="AT185">
            <v>0</v>
          </cell>
          <cell r="AU185">
            <v>0</v>
          </cell>
          <cell r="AV185">
            <v>0</v>
          </cell>
          <cell r="BJ185">
            <v>0</v>
          </cell>
          <cell r="BK185">
            <v>0</v>
          </cell>
          <cell r="BL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R185">
            <v>0</v>
          </cell>
          <cell r="CT185">
            <v>0</v>
          </cell>
          <cell r="CU185">
            <v>0</v>
          </cell>
          <cell r="CV185">
            <v>0</v>
          </cell>
          <cell r="CW185" t="e">
            <v>#DIV/0!</v>
          </cell>
          <cell r="CX185" t="e">
            <v>#DIV/0!</v>
          </cell>
          <cell r="CY185" t="e">
            <v>#DIV/0!</v>
          </cell>
          <cell r="CZ185" t="e">
            <v>#DIV/0!</v>
          </cell>
          <cell r="DA185" t="e">
            <v>#DIV/0!</v>
          </cell>
          <cell r="DB185" t="e">
            <v>#DIV/0!</v>
          </cell>
          <cell r="DC185" t="e">
            <v>#DIV/0!</v>
          </cell>
          <cell r="DD185" t="e">
            <v>#DIV/0!</v>
          </cell>
          <cell r="DE185" t="e">
            <v>#DIV/0!</v>
          </cell>
          <cell r="DF185" t="e">
            <v>#DIV/0!</v>
          </cell>
          <cell r="DG185" t="e">
            <v>#DIV/0!</v>
          </cell>
          <cell r="DH185" t="e">
            <v>#DIV/0!</v>
          </cell>
          <cell r="DI185" t="e">
            <v>#DIV/0!</v>
          </cell>
          <cell r="DJ185" t="e">
            <v>#DIV/0!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0</v>
          </cell>
          <cell r="EA185">
            <v>0</v>
          </cell>
          <cell r="EB185">
            <v>0</v>
          </cell>
        </row>
        <row r="186">
          <cell r="A186">
            <v>14010</v>
          </cell>
          <cell r="J186">
            <v>1</v>
          </cell>
          <cell r="K186">
            <v>0</v>
          </cell>
          <cell r="P186">
            <v>1750</v>
          </cell>
          <cell r="R186">
            <v>0</v>
          </cell>
          <cell r="S186">
            <v>0</v>
          </cell>
          <cell r="T186">
            <v>0</v>
          </cell>
          <cell r="U186">
            <v>0</v>
          </cell>
          <cell r="V186">
            <v>0</v>
          </cell>
          <cell r="W186">
            <v>0</v>
          </cell>
          <cell r="X186">
            <v>0</v>
          </cell>
          <cell r="Y186">
            <v>0</v>
          </cell>
          <cell r="Z186">
            <v>0</v>
          </cell>
          <cell r="AA186">
            <v>0</v>
          </cell>
          <cell r="AB186">
            <v>0</v>
          </cell>
          <cell r="AC186">
            <v>14010</v>
          </cell>
          <cell r="AE186">
            <v>0</v>
          </cell>
          <cell r="AH186">
            <v>0</v>
          </cell>
          <cell r="AI186">
            <v>0</v>
          </cell>
          <cell r="AJ186">
            <v>0</v>
          </cell>
          <cell r="AK186">
            <v>0</v>
          </cell>
          <cell r="AL186">
            <v>0</v>
          </cell>
          <cell r="AM186">
            <v>14010</v>
          </cell>
          <cell r="AO186">
            <v>0</v>
          </cell>
          <cell r="AQ186">
            <v>136.08000000000001</v>
          </cell>
          <cell r="AS186">
            <v>0</v>
          </cell>
          <cell r="AT186">
            <v>0</v>
          </cell>
          <cell r="AU186">
            <v>0</v>
          </cell>
          <cell r="AV186">
            <v>0</v>
          </cell>
          <cell r="BJ186">
            <v>0</v>
          </cell>
          <cell r="BK186">
            <v>0</v>
          </cell>
          <cell r="BL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R186">
            <v>0</v>
          </cell>
          <cell r="CT186">
            <v>0</v>
          </cell>
          <cell r="CU186">
            <v>0</v>
          </cell>
          <cell r="CV186">
            <v>0</v>
          </cell>
          <cell r="CW186" t="e">
            <v>#DIV/0!</v>
          </cell>
          <cell r="CX186" t="e">
            <v>#DIV/0!</v>
          </cell>
          <cell r="CY186" t="e">
            <v>#DIV/0!</v>
          </cell>
          <cell r="CZ186" t="e">
            <v>#DIV/0!</v>
          </cell>
          <cell r="DA186" t="e">
            <v>#DIV/0!</v>
          </cell>
          <cell r="DB186" t="e">
            <v>#DIV/0!</v>
          </cell>
          <cell r="DC186" t="e">
            <v>#DIV/0!</v>
          </cell>
          <cell r="DD186" t="e">
            <v>#DIV/0!</v>
          </cell>
          <cell r="DE186" t="e">
            <v>#DIV/0!</v>
          </cell>
          <cell r="DF186" t="e">
            <v>#DIV/0!</v>
          </cell>
          <cell r="DG186" t="e">
            <v>#DIV/0!</v>
          </cell>
          <cell r="DH186" t="e">
            <v>#DIV/0!</v>
          </cell>
          <cell r="DI186" t="e">
            <v>#DIV/0!</v>
          </cell>
          <cell r="DJ186" t="e">
            <v>#DIV/0!</v>
          </cell>
          <cell r="DL186">
            <v>0</v>
          </cell>
          <cell r="DM186">
            <v>0</v>
          </cell>
          <cell r="DN186">
            <v>0</v>
          </cell>
          <cell r="DO186">
            <v>0</v>
          </cell>
          <cell r="DP186">
            <v>0</v>
          </cell>
          <cell r="DQ186">
            <v>0</v>
          </cell>
          <cell r="DR186">
            <v>0</v>
          </cell>
          <cell r="DS186">
            <v>0</v>
          </cell>
          <cell r="DT186">
            <v>0</v>
          </cell>
          <cell r="DU186">
            <v>0</v>
          </cell>
          <cell r="DV186">
            <v>0</v>
          </cell>
          <cell r="DW186">
            <v>0</v>
          </cell>
          <cell r="DX186">
            <v>0</v>
          </cell>
          <cell r="DY186">
            <v>0</v>
          </cell>
          <cell r="DZ186">
            <v>0</v>
          </cell>
          <cell r="EA186">
            <v>0</v>
          </cell>
          <cell r="EB186">
            <v>0</v>
          </cell>
        </row>
        <row r="187">
          <cell r="A187">
            <v>14011</v>
          </cell>
          <cell r="J187">
            <v>1</v>
          </cell>
          <cell r="K187">
            <v>0</v>
          </cell>
          <cell r="P187">
            <v>1750</v>
          </cell>
          <cell r="Y187">
            <v>0</v>
          </cell>
          <cell r="Z187">
            <v>0</v>
          </cell>
          <cell r="AA187">
            <v>0</v>
          </cell>
          <cell r="AB187">
            <v>0</v>
          </cell>
          <cell r="AC187">
            <v>14011</v>
          </cell>
          <cell r="AE187">
            <v>0</v>
          </cell>
          <cell r="AM187">
            <v>14011</v>
          </cell>
          <cell r="AO187">
            <v>0</v>
          </cell>
          <cell r="AQ187">
            <v>136.08000000000001</v>
          </cell>
          <cell r="BJ187">
            <v>0</v>
          </cell>
          <cell r="BK187">
            <v>0</v>
          </cell>
          <cell r="BL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R187">
            <v>0</v>
          </cell>
          <cell r="CT187">
            <v>0</v>
          </cell>
          <cell r="CU187">
            <v>0</v>
          </cell>
          <cell r="CV187">
            <v>0</v>
          </cell>
          <cell r="CW187" t="e">
            <v>#DIV/0!</v>
          </cell>
          <cell r="CX187" t="e">
            <v>#DIV/0!</v>
          </cell>
          <cell r="CY187" t="e">
            <v>#DIV/0!</v>
          </cell>
          <cell r="CZ187" t="e">
            <v>#DIV/0!</v>
          </cell>
          <cell r="DA187" t="e">
            <v>#DIV/0!</v>
          </cell>
          <cell r="DB187" t="e">
            <v>#DIV/0!</v>
          </cell>
          <cell r="DC187" t="e">
            <v>#DIV/0!</v>
          </cell>
          <cell r="DD187" t="e">
            <v>#DIV/0!</v>
          </cell>
          <cell r="DE187" t="e">
            <v>#DIV/0!</v>
          </cell>
          <cell r="DF187" t="e">
            <v>#DIV/0!</v>
          </cell>
          <cell r="DG187" t="e">
            <v>#DIV/0!</v>
          </cell>
          <cell r="DH187" t="e">
            <v>#DIV/0!</v>
          </cell>
          <cell r="DI187" t="e">
            <v>#DIV/0!</v>
          </cell>
          <cell r="DJ187" t="e">
            <v>#DIV/0!</v>
          </cell>
          <cell r="DL187">
            <v>0</v>
          </cell>
          <cell r="DM187">
            <v>0</v>
          </cell>
          <cell r="DN187">
            <v>0</v>
          </cell>
          <cell r="DO187">
            <v>0</v>
          </cell>
          <cell r="DP187">
            <v>0</v>
          </cell>
          <cell r="DQ187">
            <v>0</v>
          </cell>
          <cell r="DR187">
            <v>0</v>
          </cell>
          <cell r="DS187">
            <v>0</v>
          </cell>
          <cell r="DT187">
            <v>0</v>
          </cell>
          <cell r="DU187">
            <v>0</v>
          </cell>
          <cell r="DV187">
            <v>0</v>
          </cell>
          <cell r="DW187">
            <v>0</v>
          </cell>
          <cell r="DX187">
            <v>0</v>
          </cell>
          <cell r="DY187">
            <v>0</v>
          </cell>
          <cell r="DZ187">
            <v>0</v>
          </cell>
          <cell r="EA187">
            <v>0</v>
          </cell>
          <cell r="EB187">
            <v>0</v>
          </cell>
        </row>
        <row r="188">
          <cell r="A188">
            <v>14012</v>
          </cell>
          <cell r="J188">
            <v>1</v>
          </cell>
          <cell r="K188">
            <v>0</v>
          </cell>
          <cell r="P188">
            <v>1750</v>
          </cell>
          <cell r="Y188">
            <v>0</v>
          </cell>
          <cell r="Z188">
            <v>0</v>
          </cell>
          <cell r="AA188">
            <v>0</v>
          </cell>
          <cell r="AB188">
            <v>0</v>
          </cell>
          <cell r="AC188">
            <v>14012</v>
          </cell>
          <cell r="AE188">
            <v>0</v>
          </cell>
          <cell r="AM188">
            <v>14012</v>
          </cell>
          <cell r="AO188">
            <v>0</v>
          </cell>
          <cell r="AQ188">
            <v>136.08000000000001</v>
          </cell>
          <cell r="BJ188">
            <v>0</v>
          </cell>
          <cell r="BK188">
            <v>0</v>
          </cell>
          <cell r="BL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R188">
            <v>0</v>
          </cell>
          <cell r="CT188">
            <v>0</v>
          </cell>
          <cell r="CU188">
            <v>0</v>
          </cell>
          <cell r="CV188">
            <v>0</v>
          </cell>
          <cell r="CW188" t="e">
            <v>#DIV/0!</v>
          </cell>
          <cell r="CX188" t="e">
            <v>#DIV/0!</v>
          </cell>
          <cell r="CY188" t="e">
            <v>#DIV/0!</v>
          </cell>
          <cell r="CZ188" t="e">
            <v>#DIV/0!</v>
          </cell>
          <cell r="DA188" t="e">
            <v>#DIV/0!</v>
          </cell>
          <cell r="DB188" t="e">
            <v>#DIV/0!</v>
          </cell>
          <cell r="DC188" t="e">
            <v>#DIV/0!</v>
          </cell>
          <cell r="DD188" t="e">
            <v>#DIV/0!</v>
          </cell>
          <cell r="DE188" t="e">
            <v>#DIV/0!</v>
          </cell>
          <cell r="DF188" t="e">
            <v>#DIV/0!</v>
          </cell>
          <cell r="DG188" t="e">
            <v>#DIV/0!</v>
          </cell>
          <cell r="DH188" t="e">
            <v>#DIV/0!</v>
          </cell>
          <cell r="DI188" t="e">
            <v>#DIV/0!</v>
          </cell>
          <cell r="DJ188" t="e">
            <v>#DIV/0!</v>
          </cell>
          <cell r="DL188">
            <v>0</v>
          </cell>
          <cell r="DM188">
            <v>0</v>
          </cell>
          <cell r="DN188">
            <v>0</v>
          </cell>
          <cell r="DO188">
            <v>0</v>
          </cell>
          <cell r="DP188">
            <v>0</v>
          </cell>
          <cell r="DQ188">
            <v>0</v>
          </cell>
          <cell r="DR188">
            <v>0</v>
          </cell>
          <cell r="DS188">
            <v>0</v>
          </cell>
          <cell r="DT188">
            <v>0</v>
          </cell>
          <cell r="DU188">
            <v>0</v>
          </cell>
          <cell r="DV188">
            <v>0</v>
          </cell>
          <cell r="DW188">
            <v>0</v>
          </cell>
          <cell r="DX188">
            <v>0</v>
          </cell>
          <cell r="DY188">
            <v>0</v>
          </cell>
          <cell r="DZ188">
            <v>0</v>
          </cell>
          <cell r="EA188">
            <v>0</v>
          </cell>
          <cell r="EB188">
            <v>0</v>
          </cell>
        </row>
        <row r="189">
          <cell r="A189">
            <v>15000</v>
          </cell>
          <cell r="B189">
            <v>15</v>
          </cell>
          <cell r="C189" t="str">
            <v>II - 2 - C</v>
          </cell>
          <cell r="D189" t="str">
            <v>Siaran 1 pc : 2 psr</v>
          </cell>
          <cell r="E189" t="str">
            <v>m2</v>
          </cell>
          <cell r="F189">
            <v>975</v>
          </cell>
          <cell r="H189">
            <v>38.880000000000003</v>
          </cell>
          <cell r="I189" t="str">
            <v>m2/jam</v>
          </cell>
          <cell r="L189">
            <v>10</v>
          </cell>
          <cell r="M189">
            <v>25</v>
          </cell>
          <cell r="N189">
            <v>7</v>
          </cell>
          <cell r="O189">
            <v>1</v>
          </cell>
          <cell r="P189">
            <v>1750</v>
          </cell>
          <cell r="Q189">
            <v>975</v>
          </cell>
          <cell r="V189">
            <v>758367.50000000012</v>
          </cell>
          <cell r="W189">
            <v>446195.86</v>
          </cell>
          <cell r="X189">
            <v>777.81</v>
          </cell>
          <cell r="Y189">
            <v>457.63</v>
          </cell>
          <cell r="Z189">
            <v>1235.44</v>
          </cell>
          <cell r="AA189">
            <v>1234.83</v>
          </cell>
          <cell r="AB189">
            <v>1203959</v>
          </cell>
          <cell r="AC189">
            <v>15000</v>
          </cell>
          <cell r="AG189">
            <v>975</v>
          </cell>
          <cell r="AK189">
            <v>7424.58</v>
          </cell>
          <cell r="AL189">
            <v>7238965</v>
          </cell>
          <cell r="AM189">
            <v>15000</v>
          </cell>
          <cell r="AQ189">
            <v>136.08000000000001</v>
          </cell>
          <cell r="AR189">
            <v>975</v>
          </cell>
          <cell r="AU189">
            <v>13121.900000000001</v>
          </cell>
          <cell r="AV189">
            <v>12793851</v>
          </cell>
          <cell r="BB189">
            <v>21781</v>
          </cell>
          <cell r="BC189">
            <v>21236475</v>
          </cell>
          <cell r="BD189">
            <v>21236775</v>
          </cell>
          <cell r="BF189">
            <v>1234.83</v>
          </cell>
          <cell r="BG189">
            <v>7424.58</v>
          </cell>
          <cell r="BH189">
            <v>13121.900000000001</v>
          </cell>
          <cell r="BI189">
            <v>21781.31</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N189">
            <v>0</v>
          </cell>
          <cell r="DO189">
            <v>0</v>
          </cell>
          <cell r="DP189">
            <v>0</v>
          </cell>
          <cell r="DQ189">
            <v>0</v>
          </cell>
          <cell r="DR189">
            <v>0</v>
          </cell>
          <cell r="DS189">
            <v>0</v>
          </cell>
          <cell r="DT189">
            <v>0</v>
          </cell>
          <cell r="DU189">
            <v>0</v>
          </cell>
          <cell r="DV189">
            <v>0</v>
          </cell>
          <cell r="DW189">
            <v>0</v>
          </cell>
          <cell r="DX189">
            <v>0</v>
          </cell>
          <cell r="DY189">
            <v>0</v>
          </cell>
          <cell r="DZ189">
            <v>0</v>
          </cell>
          <cell r="EA189">
            <v>0</v>
          </cell>
          <cell r="EB189">
            <v>0</v>
          </cell>
        </row>
        <row r="190">
          <cell r="A190">
            <v>15001</v>
          </cell>
          <cell r="G190" t="str">
            <v xml:space="preserve">Concrete Mixer </v>
          </cell>
          <cell r="H190">
            <v>38.880000000000003</v>
          </cell>
          <cell r="I190" t="str">
            <v>m2/jam</v>
          </cell>
          <cell r="J190">
            <v>1</v>
          </cell>
          <cell r="K190">
            <v>2.5700000000000001E-2</v>
          </cell>
          <cell r="P190">
            <v>1750</v>
          </cell>
          <cell r="R190">
            <v>25.07</v>
          </cell>
          <cell r="S190">
            <v>0.01</v>
          </cell>
          <cell r="T190">
            <v>30250.000000000004</v>
          </cell>
          <cell r="U190">
            <v>17798</v>
          </cell>
          <cell r="V190">
            <v>758367.50000000012</v>
          </cell>
          <cell r="W190">
            <v>446195.86</v>
          </cell>
          <cell r="X190">
            <v>777.81</v>
          </cell>
          <cell r="Y190">
            <v>457.63</v>
          </cell>
          <cell r="Z190">
            <v>1235.44</v>
          </cell>
          <cell r="AA190">
            <v>1234.83</v>
          </cell>
          <cell r="AB190">
            <v>1203959</v>
          </cell>
          <cell r="AC190">
            <v>15001</v>
          </cell>
          <cell r="AD190" t="str">
            <v>Pasir Pasang</v>
          </cell>
          <cell r="AE190" t="str">
            <v>m3</v>
          </cell>
          <cell r="AF190">
            <v>1.7999999999999999E-2</v>
          </cell>
          <cell r="AH190">
            <v>17.549999999999997</v>
          </cell>
          <cell r="AI190">
            <v>1.7549999999999997</v>
          </cell>
          <cell r="AJ190">
            <v>200000</v>
          </cell>
          <cell r="AK190">
            <v>3600</v>
          </cell>
          <cell r="AL190">
            <v>3510000</v>
          </cell>
          <cell r="AM190">
            <v>15001</v>
          </cell>
          <cell r="AN190" t="str">
            <v>Pekerja</v>
          </cell>
          <cell r="AO190" t="str">
            <v>Org/hari</v>
          </cell>
          <cell r="AP190">
            <v>20</v>
          </cell>
          <cell r="AQ190">
            <v>136.08000000000001</v>
          </cell>
          <cell r="AS190">
            <v>0.1469</v>
          </cell>
          <cell r="AT190">
            <v>49500.000000000007</v>
          </cell>
          <cell r="AU190">
            <v>7271.55</v>
          </cell>
          <cell r="AV190">
            <v>7089761</v>
          </cell>
          <cell r="BJ190">
            <v>0.97247142857142854</v>
          </cell>
          <cell r="BK190">
            <v>1002.6</v>
          </cell>
          <cell r="BL190">
            <v>0.56999999999999995</v>
          </cell>
          <cell r="BN190" t="str">
            <v xml:space="preserve">Concrete Mixer </v>
          </cell>
          <cell r="BO190">
            <v>0.01</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R190">
            <v>0</v>
          </cell>
          <cell r="CT190" t="str">
            <v>Pasir Pasang</v>
          </cell>
          <cell r="CU190">
            <v>17.549999999999997</v>
          </cell>
          <cell r="CV190">
            <v>0</v>
          </cell>
          <cell r="CW190" t="e">
            <v>#DIV/0!</v>
          </cell>
          <cell r="CX190" t="e">
            <v>#DIV/0!</v>
          </cell>
          <cell r="CY190" t="e">
            <v>#DIV/0!</v>
          </cell>
          <cell r="CZ190" t="e">
            <v>#DIV/0!</v>
          </cell>
          <cell r="DA190" t="e">
            <v>#DIV/0!</v>
          </cell>
          <cell r="DB190" t="e">
            <v>#DIV/0!</v>
          </cell>
          <cell r="DC190" t="e">
            <v>#DIV/0!</v>
          </cell>
          <cell r="DD190" t="e">
            <v>#DIV/0!</v>
          </cell>
          <cell r="DE190" t="e">
            <v>#DIV/0!</v>
          </cell>
          <cell r="DF190" t="e">
            <v>#DIV/0!</v>
          </cell>
          <cell r="DG190" t="e">
            <v>#DIV/0!</v>
          </cell>
          <cell r="DH190" t="e">
            <v>#DIV/0!</v>
          </cell>
          <cell r="DI190" t="e">
            <v>#DIV/0!</v>
          </cell>
          <cell r="DJ190" t="e">
            <v>#DIV/0!</v>
          </cell>
          <cell r="DL190" t="str">
            <v>Pekerja</v>
          </cell>
          <cell r="DM190">
            <v>0.56999999999999995</v>
          </cell>
          <cell r="DN190">
            <v>0</v>
          </cell>
          <cell r="DO190">
            <v>0</v>
          </cell>
          <cell r="DP190">
            <v>0</v>
          </cell>
          <cell r="DQ190">
            <v>0</v>
          </cell>
          <cell r="DR190">
            <v>0</v>
          </cell>
          <cell r="DS190">
            <v>0</v>
          </cell>
          <cell r="DT190">
            <v>0</v>
          </cell>
          <cell r="DU190">
            <v>0</v>
          </cell>
          <cell r="DV190">
            <v>0</v>
          </cell>
          <cell r="DW190">
            <v>0</v>
          </cell>
          <cell r="DX190">
            <v>0</v>
          </cell>
          <cell r="DY190">
            <v>0</v>
          </cell>
          <cell r="DZ190">
            <v>0</v>
          </cell>
          <cell r="EA190">
            <v>0</v>
          </cell>
          <cell r="EB190">
            <v>0</v>
          </cell>
        </row>
        <row r="191">
          <cell r="A191">
            <v>15002</v>
          </cell>
          <cell r="J191">
            <v>1</v>
          </cell>
          <cell r="K191">
            <v>0</v>
          </cell>
          <cell r="P191">
            <v>1750</v>
          </cell>
          <cell r="R191">
            <v>0</v>
          </cell>
          <cell r="S191">
            <v>0</v>
          </cell>
          <cell r="T191">
            <v>0</v>
          </cell>
          <cell r="U191">
            <v>0</v>
          </cell>
          <cell r="V191">
            <v>0</v>
          </cell>
          <cell r="W191">
            <v>0</v>
          </cell>
          <cell r="X191">
            <v>0</v>
          </cell>
          <cell r="Y191">
            <v>0</v>
          </cell>
          <cell r="Z191">
            <v>0</v>
          </cell>
          <cell r="AA191">
            <v>0</v>
          </cell>
          <cell r="AB191">
            <v>0</v>
          </cell>
          <cell r="AC191">
            <v>15002</v>
          </cell>
          <cell r="AD191" t="str">
            <v xml:space="preserve">Semen </v>
          </cell>
          <cell r="AE191" t="str">
            <v>zak</v>
          </cell>
          <cell r="AF191">
            <v>5.8300000000000005E-2</v>
          </cell>
          <cell r="AH191">
            <v>56.842500000000001</v>
          </cell>
          <cell r="AI191">
            <v>5.6842500000000005</v>
          </cell>
          <cell r="AJ191">
            <v>57750.000000000007</v>
          </cell>
          <cell r="AK191">
            <v>3366.82</v>
          </cell>
          <cell r="AL191">
            <v>3282649</v>
          </cell>
          <cell r="AM191">
            <v>15002</v>
          </cell>
          <cell r="AN191" t="str">
            <v>Kepala Tukang</v>
          </cell>
          <cell r="AO191" t="str">
            <v>Org/hari</v>
          </cell>
          <cell r="AP191">
            <v>10</v>
          </cell>
          <cell r="AQ191">
            <v>136.08000000000001</v>
          </cell>
          <cell r="AS191">
            <v>7.3400000000000007E-2</v>
          </cell>
          <cell r="AT191">
            <v>71500</v>
          </cell>
          <cell r="AU191">
            <v>5248.1</v>
          </cell>
          <cell r="AV191">
            <v>5116897</v>
          </cell>
          <cell r="BJ191">
            <v>1.9462714285714287</v>
          </cell>
          <cell r="BK191">
            <v>500.95</v>
          </cell>
          <cell r="BL191">
            <v>0.28000000000000003</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R191">
            <v>0</v>
          </cell>
          <cell r="CT191" t="str">
            <v xml:space="preserve">Semen </v>
          </cell>
          <cell r="CU191">
            <v>56.842500000000001</v>
          </cell>
          <cell r="CV191">
            <v>0</v>
          </cell>
          <cell r="CW191" t="e">
            <v>#DIV/0!</v>
          </cell>
          <cell r="CX191" t="e">
            <v>#DIV/0!</v>
          </cell>
          <cell r="CY191" t="e">
            <v>#DIV/0!</v>
          </cell>
          <cell r="CZ191" t="e">
            <v>#DIV/0!</v>
          </cell>
          <cell r="DA191" t="e">
            <v>#DIV/0!</v>
          </cell>
          <cell r="DB191" t="e">
            <v>#DIV/0!</v>
          </cell>
          <cell r="DC191" t="e">
            <v>#DIV/0!</v>
          </cell>
          <cell r="DD191" t="e">
            <v>#DIV/0!</v>
          </cell>
          <cell r="DE191" t="e">
            <v>#DIV/0!</v>
          </cell>
          <cell r="DF191" t="e">
            <v>#DIV/0!</v>
          </cell>
          <cell r="DG191" t="e">
            <v>#DIV/0!</v>
          </cell>
          <cell r="DH191" t="e">
            <v>#DIV/0!</v>
          </cell>
          <cell r="DI191" t="e">
            <v>#DIV/0!</v>
          </cell>
          <cell r="DJ191" t="e">
            <v>#DIV/0!</v>
          </cell>
          <cell r="DL191" t="str">
            <v>Kepala Tukang</v>
          </cell>
          <cell r="DM191">
            <v>0.28000000000000003</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row>
        <row r="192">
          <cell r="A192">
            <v>15003</v>
          </cell>
          <cell r="J192">
            <v>1</v>
          </cell>
          <cell r="K192">
            <v>0</v>
          </cell>
          <cell r="P192">
            <v>1750</v>
          </cell>
          <cell r="R192">
            <v>0</v>
          </cell>
          <cell r="S192">
            <v>0</v>
          </cell>
          <cell r="T192">
            <v>0</v>
          </cell>
          <cell r="U192">
            <v>0</v>
          </cell>
          <cell r="V192">
            <v>0</v>
          </cell>
          <cell r="W192">
            <v>0</v>
          </cell>
          <cell r="X192">
            <v>0</v>
          </cell>
          <cell r="Y192">
            <v>0</v>
          </cell>
          <cell r="Z192">
            <v>0</v>
          </cell>
          <cell r="AA192">
            <v>0</v>
          </cell>
          <cell r="AB192">
            <v>0</v>
          </cell>
          <cell r="AC192">
            <v>15003</v>
          </cell>
          <cell r="AD192" t="str">
            <v>Solar</v>
          </cell>
          <cell r="AE192" t="str">
            <v>Ltr</v>
          </cell>
          <cell r="AF192">
            <v>5.1440329218106991E-2</v>
          </cell>
          <cell r="AH192">
            <v>50.154320987654316</v>
          </cell>
          <cell r="AI192">
            <v>5.0154320987654319</v>
          </cell>
          <cell r="AJ192">
            <v>8899</v>
          </cell>
          <cell r="AK192">
            <v>457.76</v>
          </cell>
          <cell r="AL192">
            <v>446316</v>
          </cell>
          <cell r="AM192">
            <v>15003</v>
          </cell>
          <cell r="AN192" t="str">
            <v>Mandor</v>
          </cell>
          <cell r="AO192" t="str">
            <v>Org/hari</v>
          </cell>
          <cell r="AP192">
            <v>1</v>
          </cell>
          <cell r="AQ192">
            <v>136.08000000000001</v>
          </cell>
          <cell r="AS192">
            <v>7.3000000000000001E-3</v>
          </cell>
          <cell r="AT192">
            <v>82500</v>
          </cell>
          <cell r="AU192">
            <v>602.25</v>
          </cell>
          <cell r="AV192">
            <v>587193</v>
          </cell>
          <cell r="BJ192">
            <v>19.569471428571429</v>
          </cell>
          <cell r="BK192">
            <v>49.82</v>
          </cell>
          <cell r="BL192">
            <v>0.02</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R192">
            <v>0</v>
          </cell>
          <cell r="CT192" t="str">
            <v>Solar</v>
          </cell>
          <cell r="CU192">
            <v>50.154320987654316</v>
          </cell>
          <cell r="CV192">
            <v>0</v>
          </cell>
          <cell r="CW192" t="e">
            <v>#DIV/0!</v>
          </cell>
          <cell r="CX192" t="e">
            <v>#DIV/0!</v>
          </cell>
          <cell r="CY192" t="e">
            <v>#DIV/0!</v>
          </cell>
          <cell r="CZ192" t="e">
            <v>#DIV/0!</v>
          </cell>
          <cell r="DA192" t="e">
            <v>#DIV/0!</v>
          </cell>
          <cell r="DB192" t="e">
            <v>#DIV/0!</v>
          </cell>
          <cell r="DC192" t="e">
            <v>#DIV/0!</v>
          </cell>
          <cell r="DD192" t="e">
            <v>#DIV/0!</v>
          </cell>
          <cell r="DE192" t="e">
            <v>#DIV/0!</v>
          </cell>
          <cell r="DF192" t="e">
            <v>#DIV/0!</v>
          </cell>
          <cell r="DG192" t="e">
            <v>#DIV/0!</v>
          </cell>
          <cell r="DH192" t="e">
            <v>#DIV/0!</v>
          </cell>
          <cell r="DI192" t="e">
            <v>#DIV/0!</v>
          </cell>
          <cell r="DJ192" t="e">
            <v>#DIV/0!</v>
          </cell>
          <cell r="DL192" t="str">
            <v>Mandor</v>
          </cell>
          <cell r="DM192">
            <v>0.02</v>
          </cell>
          <cell r="DN192">
            <v>0</v>
          </cell>
          <cell r="DO192">
            <v>0</v>
          </cell>
          <cell r="DP192">
            <v>0</v>
          </cell>
          <cell r="DQ192">
            <v>0</v>
          </cell>
          <cell r="DR192">
            <v>0</v>
          </cell>
          <cell r="DS192">
            <v>0</v>
          </cell>
          <cell r="DT192">
            <v>0</v>
          </cell>
          <cell r="DU192">
            <v>0</v>
          </cell>
          <cell r="DV192">
            <v>0</v>
          </cell>
          <cell r="DW192">
            <v>0</v>
          </cell>
          <cell r="DX192">
            <v>0</v>
          </cell>
          <cell r="DY192">
            <v>0</v>
          </cell>
          <cell r="DZ192">
            <v>0</v>
          </cell>
          <cell r="EA192">
            <v>0</v>
          </cell>
          <cell r="EB192">
            <v>0</v>
          </cell>
        </row>
        <row r="193">
          <cell r="A193">
            <v>15004</v>
          </cell>
          <cell r="J193">
            <v>1</v>
          </cell>
          <cell r="K193">
            <v>0</v>
          </cell>
          <cell r="P193">
            <v>1750</v>
          </cell>
          <cell r="R193">
            <v>0</v>
          </cell>
          <cell r="S193">
            <v>0</v>
          </cell>
          <cell r="T193">
            <v>0</v>
          </cell>
          <cell r="U193">
            <v>0</v>
          </cell>
          <cell r="V193">
            <v>0</v>
          </cell>
          <cell r="W193">
            <v>0</v>
          </cell>
          <cell r="X193">
            <v>0</v>
          </cell>
          <cell r="Y193">
            <v>0</v>
          </cell>
          <cell r="Z193">
            <v>0</v>
          </cell>
          <cell r="AA193">
            <v>0</v>
          </cell>
          <cell r="AB193">
            <v>0</v>
          </cell>
          <cell r="AC193">
            <v>15004</v>
          </cell>
          <cell r="AE193">
            <v>0</v>
          </cell>
          <cell r="AH193">
            <v>0</v>
          </cell>
          <cell r="AI193">
            <v>0</v>
          </cell>
          <cell r="AJ193">
            <v>0</v>
          </cell>
          <cell r="AK193">
            <v>0</v>
          </cell>
          <cell r="AL193">
            <v>0</v>
          </cell>
          <cell r="AM193">
            <v>15004</v>
          </cell>
          <cell r="AO193">
            <v>0</v>
          </cell>
          <cell r="AQ193">
            <v>136.08000000000001</v>
          </cell>
          <cell r="AS193">
            <v>0</v>
          </cell>
          <cell r="AT193">
            <v>0</v>
          </cell>
          <cell r="AU193">
            <v>0</v>
          </cell>
          <cell r="AV193">
            <v>0</v>
          </cell>
          <cell r="BJ193">
            <v>0</v>
          </cell>
          <cell r="BK193">
            <v>0</v>
          </cell>
          <cell r="BL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R193">
            <v>0</v>
          </cell>
          <cell r="CT193">
            <v>0</v>
          </cell>
          <cell r="CU193">
            <v>0</v>
          </cell>
          <cell r="CV193">
            <v>0</v>
          </cell>
          <cell r="CW193" t="e">
            <v>#DIV/0!</v>
          </cell>
          <cell r="CX193" t="e">
            <v>#DIV/0!</v>
          </cell>
          <cell r="CY193" t="e">
            <v>#DIV/0!</v>
          </cell>
          <cell r="CZ193" t="e">
            <v>#DIV/0!</v>
          </cell>
          <cell r="DA193" t="e">
            <v>#DIV/0!</v>
          </cell>
          <cell r="DB193" t="e">
            <v>#DIV/0!</v>
          </cell>
          <cell r="DC193" t="e">
            <v>#DIV/0!</v>
          </cell>
          <cell r="DD193" t="e">
            <v>#DIV/0!</v>
          </cell>
          <cell r="DE193" t="e">
            <v>#DIV/0!</v>
          </cell>
          <cell r="DF193" t="e">
            <v>#DIV/0!</v>
          </cell>
          <cell r="DG193" t="e">
            <v>#DIV/0!</v>
          </cell>
          <cell r="DH193" t="e">
            <v>#DIV/0!</v>
          </cell>
          <cell r="DI193" t="e">
            <v>#DIV/0!</v>
          </cell>
          <cell r="DJ193" t="e">
            <v>#DIV/0!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row>
        <row r="194">
          <cell r="A194">
            <v>15005</v>
          </cell>
          <cell r="J194">
            <v>1</v>
          </cell>
          <cell r="K194">
            <v>0</v>
          </cell>
          <cell r="P194">
            <v>1750</v>
          </cell>
          <cell r="R194">
            <v>0</v>
          </cell>
          <cell r="S194">
            <v>0</v>
          </cell>
          <cell r="T194">
            <v>0</v>
          </cell>
          <cell r="U194">
            <v>0</v>
          </cell>
          <cell r="V194">
            <v>0</v>
          </cell>
          <cell r="W194">
            <v>0</v>
          </cell>
          <cell r="X194">
            <v>0</v>
          </cell>
          <cell r="Y194">
            <v>0</v>
          </cell>
          <cell r="Z194">
            <v>0</v>
          </cell>
          <cell r="AA194">
            <v>0</v>
          </cell>
          <cell r="AB194">
            <v>0</v>
          </cell>
          <cell r="AC194">
            <v>15005</v>
          </cell>
          <cell r="AE194">
            <v>0</v>
          </cell>
          <cell r="AH194">
            <v>0</v>
          </cell>
          <cell r="AI194">
            <v>0</v>
          </cell>
          <cell r="AJ194">
            <v>0</v>
          </cell>
          <cell r="AK194">
            <v>0</v>
          </cell>
          <cell r="AL194">
            <v>0</v>
          </cell>
          <cell r="AM194">
            <v>15005</v>
          </cell>
          <cell r="AO194">
            <v>0</v>
          </cell>
          <cell r="AQ194">
            <v>136.08000000000001</v>
          </cell>
          <cell r="AS194">
            <v>0</v>
          </cell>
          <cell r="AT194">
            <v>0</v>
          </cell>
          <cell r="AU194">
            <v>0</v>
          </cell>
          <cell r="AV194">
            <v>0</v>
          </cell>
          <cell r="BJ194">
            <v>0</v>
          </cell>
          <cell r="BK194">
            <v>0</v>
          </cell>
          <cell r="BL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R194">
            <v>0</v>
          </cell>
          <cell r="CT194">
            <v>0</v>
          </cell>
          <cell r="CU194">
            <v>0</v>
          </cell>
          <cell r="CV194">
            <v>0</v>
          </cell>
          <cell r="CW194" t="e">
            <v>#DIV/0!</v>
          </cell>
          <cell r="CX194" t="e">
            <v>#DIV/0!</v>
          </cell>
          <cell r="CY194" t="e">
            <v>#DIV/0!</v>
          </cell>
          <cell r="CZ194" t="e">
            <v>#DIV/0!</v>
          </cell>
          <cell r="DA194" t="e">
            <v>#DIV/0!</v>
          </cell>
          <cell r="DB194" t="e">
            <v>#DIV/0!</v>
          </cell>
          <cell r="DC194" t="e">
            <v>#DIV/0!</v>
          </cell>
          <cell r="DD194" t="e">
            <v>#DIV/0!</v>
          </cell>
          <cell r="DE194" t="e">
            <v>#DIV/0!</v>
          </cell>
          <cell r="DF194" t="e">
            <v>#DIV/0!</v>
          </cell>
          <cell r="DG194" t="e">
            <v>#DIV/0!</v>
          </cell>
          <cell r="DH194" t="e">
            <v>#DIV/0!</v>
          </cell>
          <cell r="DI194" t="e">
            <v>#DIV/0!</v>
          </cell>
          <cell r="DJ194" t="e">
            <v>#DIV/0!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row>
        <row r="195">
          <cell r="A195">
            <v>15006</v>
          </cell>
          <cell r="J195">
            <v>1</v>
          </cell>
          <cell r="K195">
            <v>0</v>
          </cell>
          <cell r="P195">
            <v>1750</v>
          </cell>
          <cell r="R195">
            <v>0</v>
          </cell>
          <cell r="S195">
            <v>0</v>
          </cell>
          <cell r="T195">
            <v>0</v>
          </cell>
          <cell r="U195">
            <v>0</v>
          </cell>
          <cell r="V195">
            <v>0</v>
          </cell>
          <cell r="W195">
            <v>0</v>
          </cell>
          <cell r="X195">
            <v>0</v>
          </cell>
          <cell r="Y195">
            <v>0</v>
          </cell>
          <cell r="Z195">
            <v>0</v>
          </cell>
          <cell r="AA195">
            <v>0</v>
          </cell>
          <cell r="AB195">
            <v>0</v>
          </cell>
          <cell r="AC195">
            <v>15006</v>
          </cell>
          <cell r="AE195">
            <v>0</v>
          </cell>
          <cell r="AH195">
            <v>0</v>
          </cell>
          <cell r="AI195">
            <v>0</v>
          </cell>
          <cell r="AJ195">
            <v>0</v>
          </cell>
          <cell r="AK195">
            <v>0</v>
          </cell>
          <cell r="AL195">
            <v>0</v>
          </cell>
          <cell r="AM195">
            <v>15006</v>
          </cell>
          <cell r="AO195">
            <v>0</v>
          </cell>
          <cell r="AQ195">
            <v>136.08000000000001</v>
          </cell>
          <cell r="AS195">
            <v>0</v>
          </cell>
          <cell r="AT195">
            <v>0</v>
          </cell>
          <cell r="AU195">
            <v>0</v>
          </cell>
          <cell r="AV195">
            <v>0</v>
          </cell>
          <cell r="BJ195">
            <v>0</v>
          </cell>
          <cell r="BK195">
            <v>0</v>
          </cell>
          <cell r="BL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R195">
            <v>0</v>
          </cell>
          <cell r="CT195">
            <v>0</v>
          </cell>
          <cell r="CU195">
            <v>0</v>
          </cell>
          <cell r="CV195">
            <v>0</v>
          </cell>
          <cell r="CW195" t="e">
            <v>#DIV/0!</v>
          </cell>
          <cell r="CX195" t="e">
            <v>#DIV/0!</v>
          </cell>
          <cell r="CY195" t="e">
            <v>#DIV/0!</v>
          </cell>
          <cell r="CZ195" t="e">
            <v>#DIV/0!</v>
          </cell>
          <cell r="DA195" t="e">
            <v>#DIV/0!</v>
          </cell>
          <cell r="DB195" t="e">
            <v>#DIV/0!</v>
          </cell>
          <cell r="DC195" t="e">
            <v>#DIV/0!</v>
          </cell>
          <cell r="DD195" t="e">
            <v>#DIV/0!</v>
          </cell>
          <cell r="DE195" t="e">
            <v>#DIV/0!</v>
          </cell>
          <cell r="DF195" t="e">
            <v>#DIV/0!</v>
          </cell>
          <cell r="DG195" t="e">
            <v>#DIV/0!</v>
          </cell>
          <cell r="DH195" t="e">
            <v>#DIV/0!</v>
          </cell>
          <cell r="DI195" t="e">
            <v>#DIV/0!</v>
          </cell>
          <cell r="DJ195" t="e">
            <v>#DIV/0!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0</v>
          </cell>
          <cell r="EA195">
            <v>0</v>
          </cell>
          <cell r="EB195">
            <v>0</v>
          </cell>
        </row>
        <row r="196">
          <cell r="A196">
            <v>15007</v>
          </cell>
          <cell r="J196">
            <v>1</v>
          </cell>
          <cell r="K196">
            <v>0</v>
          </cell>
          <cell r="P196">
            <v>1750</v>
          </cell>
          <cell r="R196">
            <v>0</v>
          </cell>
          <cell r="S196">
            <v>0</v>
          </cell>
          <cell r="T196">
            <v>0</v>
          </cell>
          <cell r="U196">
            <v>0</v>
          </cell>
          <cell r="V196">
            <v>0</v>
          </cell>
          <cell r="W196">
            <v>0</v>
          </cell>
          <cell r="X196">
            <v>0</v>
          </cell>
          <cell r="Y196">
            <v>0</v>
          </cell>
          <cell r="Z196">
            <v>0</v>
          </cell>
          <cell r="AA196">
            <v>0</v>
          </cell>
          <cell r="AB196">
            <v>0</v>
          </cell>
          <cell r="AC196">
            <v>15007</v>
          </cell>
          <cell r="AE196">
            <v>0</v>
          </cell>
          <cell r="AH196">
            <v>0</v>
          </cell>
          <cell r="AI196">
            <v>0</v>
          </cell>
          <cell r="AJ196">
            <v>0</v>
          </cell>
          <cell r="AK196">
            <v>0</v>
          </cell>
          <cell r="AL196">
            <v>0</v>
          </cell>
          <cell r="AM196">
            <v>15007</v>
          </cell>
          <cell r="AO196">
            <v>0</v>
          </cell>
          <cell r="AQ196">
            <v>136.08000000000001</v>
          </cell>
          <cell r="AS196">
            <v>0</v>
          </cell>
          <cell r="AT196">
            <v>0</v>
          </cell>
          <cell r="AU196">
            <v>0</v>
          </cell>
          <cell r="AV196">
            <v>0</v>
          </cell>
          <cell r="BJ196">
            <v>0</v>
          </cell>
          <cell r="BK196">
            <v>0</v>
          </cell>
          <cell r="BL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R196">
            <v>0</v>
          </cell>
          <cell r="CT196">
            <v>0</v>
          </cell>
          <cell r="CU196">
            <v>0</v>
          </cell>
          <cell r="CV196">
            <v>0</v>
          </cell>
          <cell r="CW196" t="e">
            <v>#DIV/0!</v>
          </cell>
          <cell r="CX196" t="e">
            <v>#DIV/0!</v>
          </cell>
          <cell r="CY196" t="e">
            <v>#DIV/0!</v>
          </cell>
          <cell r="CZ196" t="e">
            <v>#DIV/0!</v>
          </cell>
          <cell r="DA196" t="e">
            <v>#DIV/0!</v>
          </cell>
          <cell r="DB196" t="e">
            <v>#DIV/0!</v>
          </cell>
          <cell r="DC196" t="e">
            <v>#DIV/0!</v>
          </cell>
          <cell r="DD196" t="e">
            <v>#DIV/0!</v>
          </cell>
          <cell r="DE196" t="e">
            <v>#DIV/0!</v>
          </cell>
          <cell r="DF196" t="e">
            <v>#DIV/0!</v>
          </cell>
          <cell r="DG196" t="e">
            <v>#DIV/0!</v>
          </cell>
          <cell r="DH196" t="e">
            <v>#DIV/0!</v>
          </cell>
          <cell r="DI196" t="e">
            <v>#DIV/0!</v>
          </cell>
          <cell r="DJ196" t="e">
            <v>#DIV/0!</v>
          </cell>
          <cell r="DL196">
            <v>0</v>
          </cell>
          <cell r="DM196">
            <v>0</v>
          </cell>
          <cell r="DN196">
            <v>0</v>
          </cell>
          <cell r="DO196">
            <v>0</v>
          </cell>
          <cell r="DP196">
            <v>0</v>
          </cell>
          <cell r="DQ196">
            <v>0</v>
          </cell>
          <cell r="DR196">
            <v>0</v>
          </cell>
          <cell r="DS196">
            <v>0</v>
          </cell>
          <cell r="DT196">
            <v>0</v>
          </cell>
          <cell r="DU196">
            <v>0</v>
          </cell>
          <cell r="DV196">
            <v>0</v>
          </cell>
          <cell r="DW196">
            <v>0</v>
          </cell>
          <cell r="DX196">
            <v>0</v>
          </cell>
          <cell r="DY196">
            <v>0</v>
          </cell>
          <cell r="DZ196">
            <v>0</v>
          </cell>
          <cell r="EA196">
            <v>0</v>
          </cell>
          <cell r="EB196">
            <v>0</v>
          </cell>
        </row>
        <row r="197">
          <cell r="A197">
            <v>15008</v>
          </cell>
          <cell r="J197">
            <v>1</v>
          </cell>
          <cell r="K197">
            <v>0</v>
          </cell>
          <cell r="P197">
            <v>1750</v>
          </cell>
          <cell r="R197">
            <v>0</v>
          </cell>
          <cell r="S197">
            <v>0</v>
          </cell>
          <cell r="T197">
            <v>0</v>
          </cell>
          <cell r="U197">
            <v>0</v>
          </cell>
          <cell r="V197">
            <v>0</v>
          </cell>
          <cell r="W197">
            <v>0</v>
          </cell>
          <cell r="X197">
            <v>0</v>
          </cell>
          <cell r="Y197">
            <v>0</v>
          </cell>
          <cell r="Z197">
            <v>0</v>
          </cell>
          <cell r="AA197">
            <v>0</v>
          </cell>
          <cell r="AB197">
            <v>0</v>
          </cell>
          <cell r="AC197">
            <v>15008</v>
          </cell>
          <cell r="AE197">
            <v>0</v>
          </cell>
          <cell r="AH197">
            <v>0</v>
          </cell>
          <cell r="AI197">
            <v>0</v>
          </cell>
          <cell r="AJ197">
            <v>0</v>
          </cell>
          <cell r="AK197">
            <v>0</v>
          </cell>
          <cell r="AL197">
            <v>0</v>
          </cell>
          <cell r="AM197">
            <v>15008</v>
          </cell>
          <cell r="AO197">
            <v>0</v>
          </cell>
          <cell r="AQ197">
            <v>136.08000000000001</v>
          </cell>
          <cell r="AS197">
            <v>0</v>
          </cell>
          <cell r="AT197">
            <v>0</v>
          </cell>
          <cell r="AU197">
            <v>0</v>
          </cell>
          <cell r="AV197">
            <v>0</v>
          </cell>
          <cell r="BJ197">
            <v>0</v>
          </cell>
          <cell r="BK197">
            <v>0</v>
          </cell>
          <cell r="BL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R197">
            <v>0</v>
          </cell>
          <cell r="CT197">
            <v>0</v>
          </cell>
          <cell r="CU197">
            <v>0</v>
          </cell>
          <cell r="CV197">
            <v>0</v>
          </cell>
          <cell r="CW197" t="e">
            <v>#DIV/0!</v>
          </cell>
          <cell r="CX197" t="e">
            <v>#DIV/0!</v>
          </cell>
          <cell r="CY197" t="e">
            <v>#DIV/0!</v>
          </cell>
          <cell r="CZ197" t="e">
            <v>#DIV/0!</v>
          </cell>
          <cell r="DA197" t="e">
            <v>#DIV/0!</v>
          </cell>
          <cell r="DB197" t="e">
            <v>#DIV/0!</v>
          </cell>
          <cell r="DC197" t="e">
            <v>#DIV/0!</v>
          </cell>
          <cell r="DD197" t="e">
            <v>#DIV/0!</v>
          </cell>
          <cell r="DE197" t="e">
            <v>#DIV/0!</v>
          </cell>
          <cell r="DF197" t="e">
            <v>#DIV/0!</v>
          </cell>
          <cell r="DG197" t="e">
            <v>#DIV/0!</v>
          </cell>
          <cell r="DH197" t="e">
            <v>#DIV/0!</v>
          </cell>
          <cell r="DI197" t="e">
            <v>#DIV/0!</v>
          </cell>
          <cell r="DJ197" t="e">
            <v>#DIV/0!</v>
          </cell>
          <cell r="DL197">
            <v>0</v>
          </cell>
          <cell r="DM197">
            <v>0</v>
          </cell>
          <cell r="DN197">
            <v>0</v>
          </cell>
          <cell r="DO197">
            <v>0</v>
          </cell>
          <cell r="DP197">
            <v>0</v>
          </cell>
          <cell r="DQ197">
            <v>0</v>
          </cell>
          <cell r="DR197">
            <v>0</v>
          </cell>
          <cell r="DS197">
            <v>0</v>
          </cell>
          <cell r="DT197">
            <v>0</v>
          </cell>
          <cell r="DU197">
            <v>0</v>
          </cell>
          <cell r="DV197">
            <v>0</v>
          </cell>
          <cell r="DW197">
            <v>0</v>
          </cell>
          <cell r="DX197">
            <v>0</v>
          </cell>
          <cell r="DY197">
            <v>0</v>
          </cell>
          <cell r="DZ197">
            <v>0</v>
          </cell>
          <cell r="EA197">
            <v>0</v>
          </cell>
          <cell r="EB197">
            <v>0</v>
          </cell>
        </row>
        <row r="198">
          <cell r="A198">
            <v>15009</v>
          </cell>
          <cell r="J198">
            <v>1</v>
          </cell>
          <cell r="K198">
            <v>0</v>
          </cell>
          <cell r="P198">
            <v>1750</v>
          </cell>
          <cell r="R198">
            <v>0</v>
          </cell>
          <cell r="S198">
            <v>0</v>
          </cell>
          <cell r="T198">
            <v>0</v>
          </cell>
          <cell r="U198">
            <v>0</v>
          </cell>
          <cell r="V198">
            <v>0</v>
          </cell>
          <cell r="W198">
            <v>0</v>
          </cell>
          <cell r="X198">
            <v>0</v>
          </cell>
          <cell r="Y198">
            <v>0</v>
          </cell>
          <cell r="Z198">
            <v>0</v>
          </cell>
          <cell r="AA198">
            <v>0</v>
          </cell>
          <cell r="AB198">
            <v>0</v>
          </cell>
          <cell r="AC198">
            <v>15009</v>
          </cell>
          <cell r="AE198">
            <v>0</v>
          </cell>
          <cell r="AH198">
            <v>0</v>
          </cell>
          <cell r="AI198">
            <v>0</v>
          </cell>
          <cell r="AJ198">
            <v>0</v>
          </cell>
          <cell r="AK198">
            <v>0</v>
          </cell>
          <cell r="AL198">
            <v>0</v>
          </cell>
          <cell r="AM198">
            <v>15009</v>
          </cell>
          <cell r="AO198">
            <v>0</v>
          </cell>
          <cell r="AQ198">
            <v>136.08000000000001</v>
          </cell>
          <cell r="AS198">
            <v>0</v>
          </cell>
          <cell r="AT198">
            <v>0</v>
          </cell>
          <cell r="AU198">
            <v>0</v>
          </cell>
          <cell r="AV198">
            <v>0</v>
          </cell>
          <cell r="BJ198">
            <v>0</v>
          </cell>
          <cell r="BK198">
            <v>0</v>
          </cell>
          <cell r="BL198">
            <v>0</v>
          </cell>
          <cell r="BN198">
            <v>0</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R198">
            <v>0</v>
          </cell>
          <cell r="CT198">
            <v>0</v>
          </cell>
          <cell r="CU198">
            <v>0</v>
          </cell>
          <cell r="CV198">
            <v>0</v>
          </cell>
          <cell r="CW198" t="e">
            <v>#DIV/0!</v>
          </cell>
          <cell r="CX198" t="e">
            <v>#DIV/0!</v>
          </cell>
          <cell r="CY198" t="e">
            <v>#DIV/0!</v>
          </cell>
          <cell r="CZ198" t="e">
            <v>#DIV/0!</v>
          </cell>
          <cell r="DA198" t="e">
            <v>#DIV/0!</v>
          </cell>
          <cell r="DB198" t="e">
            <v>#DIV/0!</v>
          </cell>
          <cell r="DC198" t="e">
            <v>#DIV/0!</v>
          </cell>
          <cell r="DD198" t="e">
            <v>#DIV/0!</v>
          </cell>
          <cell r="DE198" t="e">
            <v>#DIV/0!</v>
          </cell>
          <cell r="DF198" t="e">
            <v>#DIV/0!</v>
          </cell>
          <cell r="DG198" t="e">
            <v>#DIV/0!</v>
          </cell>
          <cell r="DH198" t="e">
            <v>#DIV/0!</v>
          </cell>
          <cell r="DI198" t="e">
            <v>#DIV/0!</v>
          </cell>
          <cell r="DJ198" t="e">
            <v>#DIV/0!</v>
          </cell>
          <cell r="DL198">
            <v>0</v>
          </cell>
          <cell r="DM198">
            <v>0</v>
          </cell>
          <cell r="DN198">
            <v>0</v>
          </cell>
          <cell r="DO198">
            <v>0</v>
          </cell>
          <cell r="DP198">
            <v>0</v>
          </cell>
          <cell r="DQ198">
            <v>0</v>
          </cell>
          <cell r="DR198">
            <v>0</v>
          </cell>
          <cell r="DS198">
            <v>0</v>
          </cell>
          <cell r="DT198">
            <v>0</v>
          </cell>
          <cell r="DU198">
            <v>0</v>
          </cell>
          <cell r="DV198">
            <v>0</v>
          </cell>
          <cell r="DW198">
            <v>0</v>
          </cell>
          <cell r="DX198">
            <v>0</v>
          </cell>
          <cell r="DY198">
            <v>0</v>
          </cell>
          <cell r="DZ198">
            <v>0</v>
          </cell>
          <cell r="EA198">
            <v>0</v>
          </cell>
          <cell r="EB198">
            <v>0</v>
          </cell>
        </row>
        <row r="199">
          <cell r="A199">
            <v>15010</v>
          </cell>
          <cell r="J199">
            <v>1</v>
          </cell>
          <cell r="K199">
            <v>0</v>
          </cell>
          <cell r="P199">
            <v>1750</v>
          </cell>
          <cell r="R199">
            <v>0</v>
          </cell>
          <cell r="S199">
            <v>0</v>
          </cell>
          <cell r="T199">
            <v>0</v>
          </cell>
          <cell r="U199">
            <v>0</v>
          </cell>
          <cell r="V199">
            <v>0</v>
          </cell>
          <cell r="W199">
            <v>0</v>
          </cell>
          <cell r="X199">
            <v>0</v>
          </cell>
          <cell r="Y199">
            <v>0</v>
          </cell>
          <cell r="Z199">
            <v>0</v>
          </cell>
          <cell r="AA199">
            <v>0</v>
          </cell>
          <cell r="AB199">
            <v>0</v>
          </cell>
          <cell r="AC199">
            <v>15010</v>
          </cell>
          <cell r="AE199">
            <v>0</v>
          </cell>
          <cell r="AH199">
            <v>0</v>
          </cell>
          <cell r="AI199">
            <v>0</v>
          </cell>
          <cell r="AJ199">
            <v>0</v>
          </cell>
          <cell r="AK199">
            <v>0</v>
          </cell>
          <cell r="AL199">
            <v>0</v>
          </cell>
          <cell r="AM199">
            <v>15010</v>
          </cell>
          <cell r="AO199">
            <v>0</v>
          </cell>
          <cell r="AQ199">
            <v>136.08000000000001</v>
          </cell>
          <cell r="AS199">
            <v>0</v>
          </cell>
          <cell r="AT199">
            <v>0</v>
          </cell>
          <cell r="AU199">
            <v>0</v>
          </cell>
          <cell r="AV199">
            <v>0</v>
          </cell>
          <cell r="BJ199">
            <v>0</v>
          </cell>
          <cell r="BK199">
            <v>0</v>
          </cell>
          <cell r="BL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R199">
            <v>0</v>
          </cell>
          <cell r="CT199">
            <v>0</v>
          </cell>
          <cell r="CU199">
            <v>0</v>
          </cell>
          <cell r="CV199">
            <v>0</v>
          </cell>
          <cell r="CW199" t="e">
            <v>#DIV/0!</v>
          </cell>
          <cell r="CX199" t="e">
            <v>#DIV/0!</v>
          </cell>
          <cell r="CY199" t="e">
            <v>#DIV/0!</v>
          </cell>
          <cell r="CZ199" t="e">
            <v>#DIV/0!</v>
          </cell>
          <cell r="DA199" t="e">
            <v>#DIV/0!</v>
          </cell>
          <cell r="DB199" t="e">
            <v>#DIV/0!</v>
          </cell>
          <cell r="DC199" t="e">
            <v>#DIV/0!</v>
          </cell>
          <cell r="DD199" t="e">
            <v>#DIV/0!</v>
          </cell>
          <cell r="DE199" t="e">
            <v>#DIV/0!</v>
          </cell>
          <cell r="DF199" t="e">
            <v>#DIV/0!</v>
          </cell>
          <cell r="DG199" t="e">
            <v>#DIV/0!</v>
          </cell>
          <cell r="DH199" t="e">
            <v>#DIV/0!</v>
          </cell>
          <cell r="DI199" t="e">
            <v>#DIV/0!</v>
          </cell>
          <cell r="DJ199" t="e">
            <v>#DIV/0!</v>
          </cell>
          <cell r="DL199">
            <v>0</v>
          </cell>
          <cell r="DM199">
            <v>0</v>
          </cell>
          <cell r="DN199">
            <v>0</v>
          </cell>
          <cell r="DO199">
            <v>0</v>
          </cell>
          <cell r="DP199">
            <v>0</v>
          </cell>
          <cell r="DQ199">
            <v>0</v>
          </cell>
          <cell r="DR199">
            <v>0</v>
          </cell>
          <cell r="DS199">
            <v>0</v>
          </cell>
          <cell r="DT199">
            <v>0</v>
          </cell>
          <cell r="DU199">
            <v>0</v>
          </cell>
          <cell r="DV199">
            <v>0</v>
          </cell>
          <cell r="DW199">
            <v>0</v>
          </cell>
          <cell r="DX199">
            <v>0</v>
          </cell>
          <cell r="DY199">
            <v>0</v>
          </cell>
          <cell r="DZ199">
            <v>0</v>
          </cell>
          <cell r="EA199">
            <v>0</v>
          </cell>
          <cell r="EB199">
            <v>0</v>
          </cell>
        </row>
        <row r="200">
          <cell r="A200">
            <v>15011</v>
          </cell>
          <cell r="J200">
            <v>1</v>
          </cell>
          <cell r="K200">
            <v>0</v>
          </cell>
          <cell r="P200">
            <v>1750</v>
          </cell>
          <cell r="AC200">
            <v>15011</v>
          </cell>
          <cell r="AE200">
            <v>0</v>
          </cell>
          <cell r="AM200">
            <v>15011</v>
          </cell>
          <cell r="BJ200">
            <v>0</v>
          </cell>
          <cell r="BK200">
            <v>0</v>
          </cell>
          <cell r="BL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R200">
            <v>0</v>
          </cell>
          <cell r="CT200">
            <v>0</v>
          </cell>
          <cell r="CU200">
            <v>0</v>
          </cell>
          <cell r="CV200">
            <v>0</v>
          </cell>
          <cell r="CW200" t="e">
            <v>#DIV/0!</v>
          </cell>
          <cell r="CX200" t="e">
            <v>#DIV/0!</v>
          </cell>
          <cell r="CY200" t="e">
            <v>#DIV/0!</v>
          </cell>
          <cell r="CZ200" t="e">
            <v>#DIV/0!</v>
          </cell>
          <cell r="DA200" t="e">
            <v>#DIV/0!</v>
          </cell>
          <cell r="DB200" t="e">
            <v>#DIV/0!</v>
          </cell>
          <cell r="DC200" t="e">
            <v>#DIV/0!</v>
          </cell>
          <cell r="DD200" t="e">
            <v>#DIV/0!</v>
          </cell>
          <cell r="DE200" t="e">
            <v>#DIV/0!</v>
          </cell>
          <cell r="DF200" t="e">
            <v>#DIV/0!</v>
          </cell>
          <cell r="DG200" t="e">
            <v>#DIV/0!</v>
          </cell>
          <cell r="DH200" t="e">
            <v>#DIV/0!</v>
          </cell>
          <cell r="DI200" t="e">
            <v>#DIV/0!</v>
          </cell>
          <cell r="DJ200" t="e">
            <v>#DIV/0!</v>
          </cell>
          <cell r="DL200">
            <v>0</v>
          </cell>
          <cell r="DM200">
            <v>0</v>
          </cell>
          <cell r="DN200">
            <v>0</v>
          </cell>
          <cell r="DO200">
            <v>0</v>
          </cell>
          <cell r="DP200">
            <v>0</v>
          </cell>
          <cell r="DQ200">
            <v>0</v>
          </cell>
          <cell r="DR200">
            <v>0</v>
          </cell>
          <cell r="DS200">
            <v>0</v>
          </cell>
          <cell r="DT200">
            <v>0</v>
          </cell>
          <cell r="DU200">
            <v>0</v>
          </cell>
          <cell r="DV200">
            <v>0</v>
          </cell>
          <cell r="DW200">
            <v>0</v>
          </cell>
          <cell r="DX200">
            <v>0</v>
          </cell>
          <cell r="DY200">
            <v>0</v>
          </cell>
          <cell r="DZ200">
            <v>0</v>
          </cell>
          <cell r="EA200">
            <v>0</v>
          </cell>
          <cell r="EB200">
            <v>0</v>
          </cell>
        </row>
        <row r="201">
          <cell r="A201">
            <v>15012</v>
          </cell>
          <cell r="J201">
            <v>1</v>
          </cell>
          <cell r="K201">
            <v>0</v>
          </cell>
          <cell r="P201">
            <v>1750</v>
          </cell>
          <cell r="AC201">
            <v>15012</v>
          </cell>
          <cell r="AE201">
            <v>0</v>
          </cell>
          <cell r="AM201">
            <v>15012</v>
          </cell>
          <cell r="BJ201">
            <v>0</v>
          </cell>
          <cell r="BK201">
            <v>0</v>
          </cell>
          <cell r="BL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R201">
            <v>0</v>
          </cell>
          <cell r="CT201">
            <v>0</v>
          </cell>
          <cell r="CU201">
            <v>0</v>
          </cell>
          <cell r="CV201">
            <v>0</v>
          </cell>
          <cell r="CW201" t="e">
            <v>#DIV/0!</v>
          </cell>
          <cell r="CX201" t="e">
            <v>#DIV/0!</v>
          </cell>
          <cell r="CY201" t="e">
            <v>#DIV/0!</v>
          </cell>
          <cell r="CZ201" t="e">
            <v>#DIV/0!</v>
          </cell>
          <cell r="DA201" t="e">
            <v>#DIV/0!</v>
          </cell>
          <cell r="DB201" t="e">
            <v>#DIV/0!</v>
          </cell>
          <cell r="DC201" t="e">
            <v>#DIV/0!</v>
          </cell>
          <cell r="DD201" t="e">
            <v>#DIV/0!</v>
          </cell>
          <cell r="DE201" t="e">
            <v>#DIV/0!</v>
          </cell>
          <cell r="DF201" t="e">
            <v>#DIV/0!</v>
          </cell>
          <cell r="DG201" t="e">
            <v>#DIV/0!</v>
          </cell>
          <cell r="DH201" t="e">
            <v>#DIV/0!</v>
          </cell>
          <cell r="DI201" t="e">
            <v>#DIV/0!</v>
          </cell>
          <cell r="DJ201" t="e">
            <v>#DIV/0!</v>
          </cell>
          <cell r="DL201">
            <v>0</v>
          </cell>
          <cell r="DM201">
            <v>0</v>
          </cell>
          <cell r="DN201">
            <v>0</v>
          </cell>
          <cell r="DO201">
            <v>0</v>
          </cell>
          <cell r="DP201">
            <v>0</v>
          </cell>
          <cell r="DQ201">
            <v>0</v>
          </cell>
          <cell r="DR201">
            <v>0</v>
          </cell>
          <cell r="DS201">
            <v>0</v>
          </cell>
          <cell r="DT201">
            <v>0</v>
          </cell>
          <cell r="DU201">
            <v>0</v>
          </cell>
          <cell r="DV201">
            <v>0</v>
          </cell>
          <cell r="DW201">
            <v>0</v>
          </cell>
          <cell r="DX201">
            <v>0</v>
          </cell>
          <cell r="DY201">
            <v>0</v>
          </cell>
          <cell r="DZ201">
            <v>0</v>
          </cell>
          <cell r="EA201">
            <v>0</v>
          </cell>
          <cell r="EB201">
            <v>0</v>
          </cell>
        </row>
        <row r="202">
          <cell r="A202">
            <v>16000</v>
          </cell>
          <cell r="B202">
            <v>16</v>
          </cell>
          <cell r="C202" t="str">
            <v>II - 2 - D</v>
          </cell>
          <cell r="D202" t="str">
            <v>Pengadaan Bronjong Kawat dia. 3 mm ( 2x 1 x 0.5) m</v>
          </cell>
          <cell r="E202" t="str">
            <v>Unit</v>
          </cell>
          <cell r="F202">
            <v>57540</v>
          </cell>
          <cell r="H202">
            <v>60</v>
          </cell>
          <cell r="I202" t="str">
            <v>m2/jam</v>
          </cell>
          <cell r="L202">
            <v>2</v>
          </cell>
          <cell r="M202">
            <v>25</v>
          </cell>
          <cell r="N202">
            <v>7</v>
          </cell>
          <cell r="O202">
            <v>1</v>
          </cell>
          <cell r="P202">
            <v>350</v>
          </cell>
          <cell r="Q202">
            <v>57540</v>
          </cell>
          <cell r="V202">
            <v>0</v>
          </cell>
          <cell r="W202">
            <v>0</v>
          </cell>
          <cell r="X202">
            <v>0</v>
          </cell>
          <cell r="Y202">
            <v>0</v>
          </cell>
          <cell r="Z202">
            <v>0</v>
          </cell>
          <cell r="AA202">
            <v>0</v>
          </cell>
          <cell r="AB202">
            <v>0</v>
          </cell>
          <cell r="AC202">
            <v>16000</v>
          </cell>
          <cell r="AG202">
            <v>57540</v>
          </cell>
          <cell r="AK202">
            <v>215000</v>
          </cell>
          <cell r="AL202">
            <v>12371100000</v>
          </cell>
          <cell r="AM202">
            <v>16000</v>
          </cell>
          <cell r="AQ202">
            <v>420</v>
          </cell>
          <cell r="AR202">
            <v>57540</v>
          </cell>
          <cell r="AU202">
            <v>1367.85</v>
          </cell>
          <cell r="AV202">
            <v>78706089</v>
          </cell>
          <cell r="BB202">
            <v>216367</v>
          </cell>
          <cell r="BC202">
            <v>12449757180</v>
          </cell>
          <cell r="BD202">
            <v>12449806089</v>
          </cell>
          <cell r="BF202">
            <v>0</v>
          </cell>
          <cell r="BG202">
            <v>215000</v>
          </cell>
          <cell r="BH202">
            <v>1367.85</v>
          </cell>
          <cell r="BI202">
            <v>216367.85</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N202">
            <v>0</v>
          </cell>
          <cell r="DO202">
            <v>0</v>
          </cell>
          <cell r="DP202">
            <v>0</v>
          </cell>
          <cell r="DQ202">
            <v>0</v>
          </cell>
          <cell r="DR202">
            <v>0</v>
          </cell>
          <cell r="DS202">
            <v>0</v>
          </cell>
          <cell r="DT202">
            <v>0</v>
          </cell>
          <cell r="DU202">
            <v>0</v>
          </cell>
          <cell r="DV202">
            <v>0</v>
          </cell>
          <cell r="DW202">
            <v>0</v>
          </cell>
          <cell r="DX202">
            <v>0</v>
          </cell>
          <cell r="DY202">
            <v>0</v>
          </cell>
          <cell r="DZ202">
            <v>0</v>
          </cell>
          <cell r="EA202">
            <v>0</v>
          </cell>
          <cell r="EB202">
            <v>0</v>
          </cell>
        </row>
        <row r="203">
          <cell r="A203">
            <v>16001</v>
          </cell>
          <cell r="F203" t="str">
            <v>30 km</v>
          </cell>
          <cell r="J203">
            <v>1</v>
          </cell>
          <cell r="K203">
            <v>0</v>
          </cell>
          <cell r="P203">
            <v>350</v>
          </cell>
          <cell r="R203">
            <v>0</v>
          </cell>
          <cell r="S203">
            <v>0</v>
          </cell>
          <cell r="T203">
            <v>0</v>
          </cell>
          <cell r="U203">
            <v>0</v>
          </cell>
          <cell r="V203">
            <v>0</v>
          </cell>
          <cell r="W203">
            <v>0</v>
          </cell>
          <cell r="X203">
            <v>0</v>
          </cell>
          <cell r="Y203">
            <v>0</v>
          </cell>
          <cell r="Z203">
            <v>0</v>
          </cell>
          <cell r="AA203">
            <v>0</v>
          </cell>
          <cell r="AB203">
            <v>0</v>
          </cell>
          <cell r="AC203">
            <v>16001</v>
          </cell>
          <cell r="AD203" t="str">
            <v>Bronjong Kawat dia. 3 mm (2 x 1 x 0,5) m</v>
          </cell>
          <cell r="AE203" t="str">
            <v>m3</v>
          </cell>
          <cell r="AF203">
            <v>1</v>
          </cell>
          <cell r="AH203">
            <v>57540</v>
          </cell>
          <cell r="AI203">
            <v>28770</v>
          </cell>
          <cell r="AJ203">
            <v>215000</v>
          </cell>
          <cell r="AK203">
            <v>215000</v>
          </cell>
          <cell r="AL203">
            <v>12371100000</v>
          </cell>
          <cell r="AM203">
            <v>16001</v>
          </cell>
          <cell r="AN203" t="str">
            <v>Mandor</v>
          </cell>
          <cell r="AO203" t="str">
            <v>Org/hari</v>
          </cell>
          <cell r="AP203">
            <v>1</v>
          </cell>
          <cell r="AQ203">
            <v>420</v>
          </cell>
          <cell r="AS203">
            <v>2.3E-3</v>
          </cell>
          <cell r="AT203">
            <v>82500</v>
          </cell>
          <cell r="AU203">
            <v>189.75</v>
          </cell>
          <cell r="AV203">
            <v>10918215</v>
          </cell>
          <cell r="BJ203">
            <v>62.111800000000002</v>
          </cell>
          <cell r="BK203">
            <v>926.39</v>
          </cell>
          <cell r="BL203">
            <v>2.64</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R203">
            <v>0</v>
          </cell>
          <cell r="CT203" t="str">
            <v>Bronjong Kawat dia. 3 mm (2 x 1 x 0,5) m</v>
          </cell>
          <cell r="CU203">
            <v>57540</v>
          </cell>
          <cell r="CV203">
            <v>0</v>
          </cell>
          <cell r="CW203" t="e">
            <v>#DIV/0!</v>
          </cell>
          <cell r="CX203" t="e">
            <v>#DIV/0!</v>
          </cell>
          <cell r="CY203" t="e">
            <v>#DIV/0!</v>
          </cell>
          <cell r="CZ203" t="e">
            <v>#DIV/0!</v>
          </cell>
          <cell r="DA203" t="e">
            <v>#DIV/0!</v>
          </cell>
          <cell r="DB203" t="e">
            <v>#DIV/0!</v>
          </cell>
          <cell r="DC203" t="e">
            <v>#DIV/0!</v>
          </cell>
          <cell r="DD203" t="e">
            <v>#DIV/0!</v>
          </cell>
          <cell r="DE203" t="e">
            <v>#DIV/0!</v>
          </cell>
          <cell r="DF203" t="e">
            <v>#DIV/0!</v>
          </cell>
          <cell r="DG203" t="e">
            <v>#DIV/0!</v>
          </cell>
          <cell r="DH203" t="e">
            <v>#DIV/0!</v>
          </cell>
          <cell r="DI203" t="e">
            <v>#DIV/0!</v>
          </cell>
          <cell r="DJ203" t="e">
            <v>#DIV/0!</v>
          </cell>
          <cell r="DL203" t="str">
            <v>Mandor</v>
          </cell>
          <cell r="DM203">
            <v>2.64</v>
          </cell>
          <cell r="DN203">
            <v>0</v>
          </cell>
          <cell r="DO203">
            <v>0</v>
          </cell>
          <cell r="DP203">
            <v>0</v>
          </cell>
          <cell r="DQ203">
            <v>0</v>
          </cell>
          <cell r="DR203">
            <v>0</v>
          </cell>
          <cell r="DS203">
            <v>0</v>
          </cell>
          <cell r="DT203">
            <v>0</v>
          </cell>
          <cell r="DU203">
            <v>0</v>
          </cell>
          <cell r="DV203">
            <v>0</v>
          </cell>
          <cell r="DW203">
            <v>0</v>
          </cell>
          <cell r="DX203">
            <v>0</v>
          </cell>
          <cell r="DY203">
            <v>0</v>
          </cell>
          <cell r="DZ203">
            <v>0</v>
          </cell>
          <cell r="EA203">
            <v>0</v>
          </cell>
          <cell r="EB203">
            <v>0</v>
          </cell>
        </row>
        <row r="204">
          <cell r="A204">
            <v>16002</v>
          </cell>
          <cell r="F204">
            <v>2250</v>
          </cell>
          <cell r="J204">
            <v>1</v>
          </cell>
          <cell r="K204">
            <v>0</v>
          </cell>
          <cell r="P204">
            <v>350</v>
          </cell>
          <cell r="R204">
            <v>0</v>
          </cell>
          <cell r="S204">
            <v>0</v>
          </cell>
          <cell r="T204">
            <v>0</v>
          </cell>
          <cell r="U204">
            <v>0</v>
          </cell>
          <cell r="V204">
            <v>0</v>
          </cell>
          <cell r="W204">
            <v>0</v>
          </cell>
          <cell r="X204">
            <v>0</v>
          </cell>
          <cell r="Y204">
            <v>0</v>
          </cell>
          <cell r="Z204">
            <v>0</v>
          </cell>
          <cell r="AA204">
            <v>0</v>
          </cell>
          <cell r="AB204">
            <v>0</v>
          </cell>
          <cell r="AC204">
            <v>16002</v>
          </cell>
          <cell r="AM204">
            <v>16002</v>
          </cell>
          <cell r="AN204" t="str">
            <v>Pekerja</v>
          </cell>
          <cell r="AO204" t="str">
            <v>Org/hari</v>
          </cell>
          <cell r="AP204">
            <v>10</v>
          </cell>
          <cell r="AQ204">
            <v>420</v>
          </cell>
          <cell r="AS204">
            <v>2.3800000000000002E-2</v>
          </cell>
          <cell r="AT204">
            <v>49500.000000000007</v>
          </cell>
          <cell r="AU204">
            <v>1178.0999999999999</v>
          </cell>
          <cell r="AV204">
            <v>67787874</v>
          </cell>
          <cell r="BJ204">
            <v>6.0024000000000006</v>
          </cell>
          <cell r="BK204">
            <v>9586.16</v>
          </cell>
          <cell r="BL204">
            <v>27.38</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R204">
            <v>0</v>
          </cell>
          <cell r="CT204">
            <v>0</v>
          </cell>
          <cell r="CU204">
            <v>0</v>
          </cell>
          <cell r="CV204">
            <v>0</v>
          </cell>
          <cell r="CW204" t="e">
            <v>#DIV/0!</v>
          </cell>
          <cell r="CX204" t="e">
            <v>#DIV/0!</v>
          </cell>
          <cell r="CY204" t="e">
            <v>#DIV/0!</v>
          </cell>
          <cell r="CZ204" t="e">
            <v>#DIV/0!</v>
          </cell>
          <cell r="DA204" t="e">
            <v>#DIV/0!</v>
          </cell>
          <cell r="DB204" t="e">
            <v>#DIV/0!</v>
          </cell>
          <cell r="DC204" t="e">
            <v>#DIV/0!</v>
          </cell>
          <cell r="DD204" t="e">
            <v>#DIV/0!</v>
          </cell>
          <cell r="DE204" t="e">
            <v>#DIV/0!</v>
          </cell>
          <cell r="DF204" t="e">
            <v>#DIV/0!</v>
          </cell>
          <cell r="DG204" t="e">
            <v>#DIV/0!</v>
          </cell>
          <cell r="DH204" t="e">
            <v>#DIV/0!</v>
          </cell>
          <cell r="DI204" t="e">
            <v>#DIV/0!</v>
          </cell>
          <cell r="DJ204" t="e">
            <v>#DIV/0!</v>
          </cell>
          <cell r="DL204" t="str">
            <v>Pekerja</v>
          </cell>
          <cell r="DM204">
            <v>27.38</v>
          </cell>
          <cell r="DN204">
            <v>0</v>
          </cell>
          <cell r="DO204">
            <v>0</v>
          </cell>
          <cell r="DP204">
            <v>0</v>
          </cell>
          <cell r="DQ204">
            <v>0</v>
          </cell>
          <cell r="DR204">
            <v>0</v>
          </cell>
          <cell r="DS204">
            <v>0</v>
          </cell>
          <cell r="DT204">
            <v>0</v>
          </cell>
          <cell r="DU204">
            <v>0</v>
          </cell>
          <cell r="DV204">
            <v>0</v>
          </cell>
          <cell r="DW204">
            <v>0</v>
          </cell>
          <cell r="DX204">
            <v>0</v>
          </cell>
          <cell r="DY204">
            <v>0</v>
          </cell>
          <cell r="DZ204">
            <v>0</v>
          </cell>
          <cell r="EA204">
            <v>0</v>
          </cell>
          <cell r="EB204">
            <v>0</v>
          </cell>
        </row>
        <row r="205">
          <cell r="A205">
            <v>16003</v>
          </cell>
          <cell r="F205">
            <v>67500</v>
          </cell>
          <cell r="J205">
            <v>1</v>
          </cell>
          <cell r="K205">
            <v>0</v>
          </cell>
          <cell r="P205">
            <v>350</v>
          </cell>
          <cell r="R205">
            <v>0</v>
          </cell>
          <cell r="S205">
            <v>0</v>
          </cell>
          <cell r="T205">
            <v>0</v>
          </cell>
          <cell r="U205">
            <v>0</v>
          </cell>
          <cell r="V205">
            <v>0</v>
          </cell>
          <cell r="W205">
            <v>0</v>
          </cell>
          <cell r="X205">
            <v>0</v>
          </cell>
          <cell r="Y205">
            <v>0</v>
          </cell>
          <cell r="Z205">
            <v>0</v>
          </cell>
          <cell r="AA205">
            <v>0</v>
          </cell>
          <cell r="AB205">
            <v>0</v>
          </cell>
          <cell r="AC205">
            <v>16003</v>
          </cell>
          <cell r="AM205">
            <v>16003</v>
          </cell>
          <cell r="AQ205">
            <v>420</v>
          </cell>
          <cell r="AS205">
            <v>0</v>
          </cell>
          <cell r="AU205">
            <v>0</v>
          </cell>
          <cell r="AV205">
            <v>0</v>
          </cell>
          <cell r="BJ205">
            <v>0</v>
          </cell>
          <cell r="BK205">
            <v>0</v>
          </cell>
          <cell r="BL205">
            <v>0</v>
          </cell>
          <cell r="BN205">
            <v>0</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R205">
            <v>0</v>
          </cell>
          <cell r="CT205">
            <v>0</v>
          </cell>
          <cell r="CU205">
            <v>0</v>
          </cell>
          <cell r="CV205">
            <v>0</v>
          </cell>
          <cell r="CW205" t="e">
            <v>#DIV/0!</v>
          </cell>
          <cell r="CX205" t="e">
            <v>#DIV/0!</v>
          </cell>
          <cell r="CY205" t="e">
            <v>#DIV/0!</v>
          </cell>
          <cell r="CZ205" t="e">
            <v>#DIV/0!</v>
          </cell>
          <cell r="DA205" t="e">
            <v>#DIV/0!</v>
          </cell>
          <cell r="DB205" t="e">
            <v>#DIV/0!</v>
          </cell>
          <cell r="DC205" t="e">
            <v>#DIV/0!</v>
          </cell>
          <cell r="DD205" t="e">
            <v>#DIV/0!</v>
          </cell>
          <cell r="DE205" t="e">
            <v>#DIV/0!</v>
          </cell>
          <cell r="DF205" t="e">
            <v>#DIV/0!</v>
          </cell>
          <cell r="DG205" t="e">
            <v>#DIV/0!</v>
          </cell>
          <cell r="DH205" t="e">
            <v>#DIV/0!</v>
          </cell>
          <cell r="DI205" t="e">
            <v>#DIV/0!</v>
          </cell>
          <cell r="DJ205" t="e">
            <v>#DIV/0!</v>
          </cell>
          <cell r="DL205">
            <v>0</v>
          </cell>
          <cell r="DM205">
            <v>0</v>
          </cell>
          <cell r="DN205">
            <v>0</v>
          </cell>
          <cell r="DO205">
            <v>0</v>
          </cell>
          <cell r="DP205">
            <v>0</v>
          </cell>
          <cell r="DQ205">
            <v>0</v>
          </cell>
          <cell r="DR205">
            <v>0</v>
          </cell>
          <cell r="DS205">
            <v>0</v>
          </cell>
          <cell r="DT205">
            <v>0</v>
          </cell>
          <cell r="DU205">
            <v>0</v>
          </cell>
          <cell r="DV205">
            <v>0</v>
          </cell>
          <cell r="DW205">
            <v>0</v>
          </cell>
          <cell r="DX205">
            <v>0</v>
          </cell>
          <cell r="DY205">
            <v>0</v>
          </cell>
          <cell r="DZ205">
            <v>0</v>
          </cell>
          <cell r="EA205">
            <v>0</v>
          </cell>
          <cell r="EB205">
            <v>0</v>
          </cell>
        </row>
        <row r="206">
          <cell r="A206">
            <v>16004</v>
          </cell>
          <cell r="J206">
            <v>1</v>
          </cell>
          <cell r="K206">
            <v>0</v>
          </cell>
          <cell r="P206">
            <v>350</v>
          </cell>
          <cell r="R206">
            <v>0</v>
          </cell>
          <cell r="S206">
            <v>0</v>
          </cell>
          <cell r="T206">
            <v>0</v>
          </cell>
          <cell r="U206">
            <v>0</v>
          </cell>
          <cell r="V206">
            <v>0</v>
          </cell>
          <cell r="W206">
            <v>0</v>
          </cell>
          <cell r="X206">
            <v>0</v>
          </cell>
          <cell r="Y206">
            <v>0</v>
          </cell>
          <cell r="Z206">
            <v>0</v>
          </cell>
          <cell r="AA206">
            <v>0</v>
          </cell>
          <cell r="AB206">
            <v>0</v>
          </cell>
          <cell r="AC206">
            <v>16004</v>
          </cell>
          <cell r="AM206">
            <v>16004</v>
          </cell>
          <cell r="AQ206">
            <v>420</v>
          </cell>
          <cell r="AS206">
            <v>0</v>
          </cell>
          <cell r="AU206">
            <v>0</v>
          </cell>
          <cell r="AV206">
            <v>0</v>
          </cell>
          <cell r="BJ206">
            <v>0</v>
          </cell>
          <cell r="BK206">
            <v>0</v>
          </cell>
          <cell r="BL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R206">
            <v>0</v>
          </cell>
          <cell r="CT206">
            <v>0</v>
          </cell>
          <cell r="CU206">
            <v>0</v>
          </cell>
          <cell r="CV206">
            <v>0</v>
          </cell>
          <cell r="CW206" t="e">
            <v>#DIV/0!</v>
          </cell>
          <cell r="CX206" t="e">
            <v>#DIV/0!</v>
          </cell>
          <cell r="CY206" t="e">
            <v>#DIV/0!</v>
          </cell>
          <cell r="CZ206" t="e">
            <v>#DIV/0!</v>
          </cell>
          <cell r="DA206" t="e">
            <v>#DIV/0!</v>
          </cell>
          <cell r="DB206" t="e">
            <v>#DIV/0!</v>
          </cell>
          <cell r="DC206" t="e">
            <v>#DIV/0!</v>
          </cell>
          <cell r="DD206" t="e">
            <v>#DIV/0!</v>
          </cell>
          <cell r="DE206" t="e">
            <v>#DIV/0!</v>
          </cell>
          <cell r="DF206" t="e">
            <v>#DIV/0!</v>
          </cell>
          <cell r="DG206" t="e">
            <v>#DIV/0!</v>
          </cell>
          <cell r="DH206" t="e">
            <v>#DIV/0!</v>
          </cell>
          <cell r="DI206" t="e">
            <v>#DIV/0!</v>
          </cell>
          <cell r="DJ206" t="e">
            <v>#DIV/0!</v>
          </cell>
          <cell r="DL206">
            <v>0</v>
          </cell>
          <cell r="DM206">
            <v>0</v>
          </cell>
          <cell r="DN206">
            <v>0</v>
          </cell>
          <cell r="DO206">
            <v>0</v>
          </cell>
          <cell r="DP206">
            <v>0</v>
          </cell>
          <cell r="DQ206">
            <v>0</v>
          </cell>
          <cell r="DR206">
            <v>0</v>
          </cell>
          <cell r="DS206">
            <v>0</v>
          </cell>
          <cell r="DT206">
            <v>0</v>
          </cell>
          <cell r="DU206">
            <v>0</v>
          </cell>
          <cell r="DV206">
            <v>0</v>
          </cell>
          <cell r="DW206">
            <v>0</v>
          </cell>
          <cell r="DX206">
            <v>0</v>
          </cell>
          <cell r="DY206">
            <v>0</v>
          </cell>
          <cell r="DZ206">
            <v>0</v>
          </cell>
          <cell r="EA206">
            <v>0</v>
          </cell>
          <cell r="EB206">
            <v>0</v>
          </cell>
        </row>
        <row r="207">
          <cell r="A207">
            <v>16005</v>
          </cell>
          <cell r="J207">
            <v>1</v>
          </cell>
          <cell r="K207">
            <v>0</v>
          </cell>
          <cell r="P207">
            <v>350</v>
          </cell>
          <cell r="R207">
            <v>0</v>
          </cell>
          <cell r="S207">
            <v>0</v>
          </cell>
          <cell r="T207">
            <v>0</v>
          </cell>
          <cell r="U207">
            <v>0</v>
          </cell>
          <cell r="V207">
            <v>0</v>
          </cell>
          <cell r="W207">
            <v>0</v>
          </cell>
          <cell r="X207">
            <v>0</v>
          </cell>
          <cell r="Y207">
            <v>0</v>
          </cell>
          <cell r="Z207">
            <v>0</v>
          </cell>
          <cell r="AA207">
            <v>0</v>
          </cell>
          <cell r="AB207">
            <v>0</v>
          </cell>
          <cell r="AC207">
            <v>16005</v>
          </cell>
          <cell r="AM207">
            <v>16005</v>
          </cell>
          <cell r="AO207">
            <v>0</v>
          </cell>
          <cell r="AQ207">
            <v>420</v>
          </cell>
          <cell r="AS207">
            <v>0</v>
          </cell>
          <cell r="AU207">
            <v>0</v>
          </cell>
          <cell r="AV207">
            <v>0</v>
          </cell>
          <cell r="BJ207">
            <v>0</v>
          </cell>
          <cell r="BK207">
            <v>0</v>
          </cell>
          <cell r="BL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R207">
            <v>0</v>
          </cell>
          <cell r="CT207">
            <v>0</v>
          </cell>
          <cell r="CU207">
            <v>0</v>
          </cell>
          <cell r="CV207">
            <v>0</v>
          </cell>
          <cell r="CW207" t="e">
            <v>#DIV/0!</v>
          </cell>
          <cell r="CX207" t="e">
            <v>#DIV/0!</v>
          </cell>
          <cell r="CY207" t="e">
            <v>#DIV/0!</v>
          </cell>
          <cell r="CZ207" t="e">
            <v>#DIV/0!</v>
          </cell>
          <cell r="DA207" t="e">
            <v>#DIV/0!</v>
          </cell>
          <cell r="DB207" t="e">
            <v>#DIV/0!</v>
          </cell>
          <cell r="DC207" t="e">
            <v>#DIV/0!</v>
          </cell>
          <cell r="DD207" t="e">
            <v>#DIV/0!</v>
          </cell>
          <cell r="DE207" t="e">
            <v>#DIV/0!</v>
          </cell>
          <cell r="DF207" t="e">
            <v>#DIV/0!</v>
          </cell>
          <cell r="DG207" t="e">
            <v>#DIV/0!</v>
          </cell>
          <cell r="DH207" t="e">
            <v>#DIV/0!</v>
          </cell>
          <cell r="DI207" t="e">
            <v>#DIV/0!</v>
          </cell>
          <cell r="DJ207" t="e">
            <v>#DIV/0!</v>
          </cell>
          <cell r="DL207">
            <v>0</v>
          </cell>
          <cell r="DM207">
            <v>0</v>
          </cell>
          <cell r="DN207">
            <v>0</v>
          </cell>
          <cell r="DO207">
            <v>0</v>
          </cell>
          <cell r="DP207">
            <v>0</v>
          </cell>
          <cell r="DQ207">
            <v>0</v>
          </cell>
          <cell r="DR207">
            <v>0</v>
          </cell>
          <cell r="DS207">
            <v>0</v>
          </cell>
          <cell r="DT207">
            <v>0</v>
          </cell>
          <cell r="DU207">
            <v>0</v>
          </cell>
          <cell r="DV207">
            <v>0</v>
          </cell>
          <cell r="DW207">
            <v>0</v>
          </cell>
          <cell r="DX207">
            <v>0</v>
          </cell>
          <cell r="DY207">
            <v>0</v>
          </cell>
          <cell r="DZ207">
            <v>0</v>
          </cell>
          <cell r="EA207">
            <v>0</v>
          </cell>
          <cell r="EB207">
            <v>0</v>
          </cell>
        </row>
        <row r="208">
          <cell r="A208">
            <v>16006</v>
          </cell>
          <cell r="J208">
            <v>1</v>
          </cell>
          <cell r="K208">
            <v>0</v>
          </cell>
          <cell r="P208">
            <v>350</v>
          </cell>
          <cell r="R208">
            <v>0</v>
          </cell>
          <cell r="S208">
            <v>0</v>
          </cell>
          <cell r="T208">
            <v>0</v>
          </cell>
          <cell r="U208">
            <v>0</v>
          </cell>
          <cell r="V208">
            <v>0</v>
          </cell>
          <cell r="W208">
            <v>0</v>
          </cell>
          <cell r="X208">
            <v>0</v>
          </cell>
          <cell r="Y208">
            <v>0</v>
          </cell>
          <cell r="Z208">
            <v>0</v>
          </cell>
          <cell r="AA208">
            <v>0</v>
          </cell>
          <cell r="AB208">
            <v>0</v>
          </cell>
          <cell r="AC208">
            <v>16006</v>
          </cell>
          <cell r="AM208">
            <v>16006</v>
          </cell>
          <cell r="AO208">
            <v>0</v>
          </cell>
          <cell r="AQ208">
            <v>420</v>
          </cell>
          <cell r="AS208">
            <v>0</v>
          </cell>
          <cell r="AT208">
            <v>0</v>
          </cell>
          <cell r="AU208">
            <v>0</v>
          </cell>
          <cell r="AV208">
            <v>0</v>
          </cell>
          <cell r="BJ208">
            <v>0</v>
          </cell>
          <cell r="BK208">
            <v>0</v>
          </cell>
          <cell r="BL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R208">
            <v>0</v>
          </cell>
          <cell r="CT208">
            <v>0</v>
          </cell>
          <cell r="CU208">
            <v>0</v>
          </cell>
          <cell r="CV208">
            <v>0</v>
          </cell>
          <cell r="CW208" t="e">
            <v>#DIV/0!</v>
          </cell>
          <cell r="CX208" t="e">
            <v>#DIV/0!</v>
          </cell>
          <cell r="CY208" t="e">
            <v>#DIV/0!</v>
          </cell>
          <cell r="CZ208" t="e">
            <v>#DIV/0!</v>
          </cell>
          <cell r="DA208" t="e">
            <v>#DIV/0!</v>
          </cell>
          <cell r="DB208" t="e">
            <v>#DIV/0!</v>
          </cell>
          <cell r="DC208" t="e">
            <v>#DIV/0!</v>
          </cell>
          <cell r="DD208" t="e">
            <v>#DIV/0!</v>
          </cell>
          <cell r="DE208" t="e">
            <v>#DIV/0!</v>
          </cell>
          <cell r="DF208" t="e">
            <v>#DIV/0!</v>
          </cell>
          <cell r="DG208" t="e">
            <v>#DIV/0!</v>
          </cell>
          <cell r="DH208" t="e">
            <v>#DIV/0!</v>
          </cell>
          <cell r="DI208" t="e">
            <v>#DIV/0!</v>
          </cell>
          <cell r="DJ208" t="e">
            <v>#DIV/0!</v>
          </cell>
          <cell r="DL208">
            <v>0</v>
          </cell>
          <cell r="DM208">
            <v>0</v>
          </cell>
          <cell r="DN208">
            <v>0</v>
          </cell>
          <cell r="DO208">
            <v>0</v>
          </cell>
          <cell r="DP208">
            <v>0</v>
          </cell>
          <cell r="DQ208">
            <v>0</v>
          </cell>
          <cell r="DR208">
            <v>0</v>
          </cell>
          <cell r="DS208">
            <v>0</v>
          </cell>
          <cell r="DT208">
            <v>0</v>
          </cell>
          <cell r="DU208">
            <v>0</v>
          </cell>
          <cell r="DV208">
            <v>0</v>
          </cell>
          <cell r="DW208">
            <v>0</v>
          </cell>
          <cell r="DX208">
            <v>0</v>
          </cell>
          <cell r="DY208">
            <v>0</v>
          </cell>
          <cell r="DZ208">
            <v>0</v>
          </cell>
          <cell r="EA208">
            <v>0</v>
          </cell>
          <cell r="EB208">
            <v>0</v>
          </cell>
        </row>
        <row r="209">
          <cell r="A209">
            <v>16007</v>
          </cell>
          <cell r="J209">
            <v>1</v>
          </cell>
          <cell r="K209">
            <v>0</v>
          </cell>
          <cell r="P209">
            <v>350</v>
          </cell>
          <cell r="R209">
            <v>0</v>
          </cell>
          <cell r="S209">
            <v>0</v>
          </cell>
          <cell r="T209">
            <v>0</v>
          </cell>
          <cell r="U209">
            <v>0</v>
          </cell>
          <cell r="V209">
            <v>0</v>
          </cell>
          <cell r="W209">
            <v>0</v>
          </cell>
          <cell r="X209">
            <v>0</v>
          </cell>
          <cell r="Y209">
            <v>0</v>
          </cell>
          <cell r="Z209">
            <v>0</v>
          </cell>
          <cell r="AA209">
            <v>0</v>
          </cell>
          <cell r="AB209">
            <v>0</v>
          </cell>
          <cell r="AC209">
            <v>16007</v>
          </cell>
          <cell r="AM209">
            <v>16007</v>
          </cell>
          <cell r="AO209">
            <v>0</v>
          </cell>
          <cell r="AQ209">
            <v>420</v>
          </cell>
          <cell r="AS209">
            <v>0</v>
          </cell>
          <cell r="AT209">
            <v>0</v>
          </cell>
          <cell r="AU209">
            <v>0</v>
          </cell>
          <cell r="AV209">
            <v>0</v>
          </cell>
          <cell r="BJ209">
            <v>0</v>
          </cell>
          <cell r="BK209">
            <v>0</v>
          </cell>
          <cell r="BL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R209">
            <v>0</v>
          </cell>
          <cell r="CT209">
            <v>0</v>
          </cell>
          <cell r="CU209">
            <v>0</v>
          </cell>
          <cell r="CV209">
            <v>0</v>
          </cell>
          <cell r="CW209" t="e">
            <v>#DIV/0!</v>
          </cell>
          <cell r="CX209" t="e">
            <v>#DIV/0!</v>
          </cell>
          <cell r="CY209" t="e">
            <v>#DIV/0!</v>
          </cell>
          <cell r="CZ209" t="e">
            <v>#DIV/0!</v>
          </cell>
          <cell r="DA209" t="e">
            <v>#DIV/0!</v>
          </cell>
          <cell r="DB209" t="e">
            <v>#DIV/0!</v>
          </cell>
          <cell r="DC209" t="e">
            <v>#DIV/0!</v>
          </cell>
          <cell r="DD209" t="e">
            <v>#DIV/0!</v>
          </cell>
          <cell r="DE209" t="e">
            <v>#DIV/0!</v>
          </cell>
          <cell r="DF209" t="e">
            <v>#DIV/0!</v>
          </cell>
          <cell r="DG209" t="e">
            <v>#DIV/0!</v>
          </cell>
          <cell r="DH209" t="e">
            <v>#DIV/0!</v>
          </cell>
          <cell r="DI209" t="e">
            <v>#DIV/0!</v>
          </cell>
          <cell r="DJ209" t="e">
            <v>#DIV/0!</v>
          </cell>
          <cell r="DL209">
            <v>0</v>
          </cell>
          <cell r="DM209">
            <v>0</v>
          </cell>
          <cell r="DN209">
            <v>0</v>
          </cell>
          <cell r="DO209">
            <v>0</v>
          </cell>
          <cell r="DP209">
            <v>0</v>
          </cell>
          <cell r="DQ209">
            <v>0</v>
          </cell>
          <cell r="DR209">
            <v>0</v>
          </cell>
          <cell r="DS209">
            <v>0</v>
          </cell>
          <cell r="DT209">
            <v>0</v>
          </cell>
          <cell r="DU209">
            <v>0</v>
          </cell>
          <cell r="DV209">
            <v>0</v>
          </cell>
          <cell r="DW209">
            <v>0</v>
          </cell>
          <cell r="DX209">
            <v>0</v>
          </cell>
          <cell r="DY209">
            <v>0</v>
          </cell>
          <cell r="DZ209">
            <v>0</v>
          </cell>
          <cell r="EA209">
            <v>0</v>
          </cell>
          <cell r="EB209">
            <v>0</v>
          </cell>
        </row>
        <row r="210">
          <cell r="A210">
            <v>16008</v>
          </cell>
          <cell r="J210">
            <v>1</v>
          </cell>
          <cell r="K210">
            <v>0</v>
          </cell>
          <cell r="P210">
            <v>350</v>
          </cell>
          <cell r="R210">
            <v>0</v>
          </cell>
          <cell r="S210">
            <v>0</v>
          </cell>
          <cell r="T210">
            <v>0</v>
          </cell>
          <cell r="U210">
            <v>0</v>
          </cell>
          <cell r="V210">
            <v>0</v>
          </cell>
          <cell r="W210">
            <v>0</v>
          </cell>
          <cell r="X210">
            <v>0</v>
          </cell>
          <cell r="Y210">
            <v>0</v>
          </cell>
          <cell r="Z210">
            <v>0</v>
          </cell>
          <cell r="AA210">
            <v>0</v>
          </cell>
          <cell r="AB210">
            <v>0</v>
          </cell>
          <cell r="AC210">
            <v>16008</v>
          </cell>
          <cell r="AS210">
            <v>0</v>
          </cell>
          <cell r="BJ210">
            <v>0</v>
          </cell>
          <cell r="BK210">
            <v>0</v>
          </cell>
          <cell r="BL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R210">
            <v>0</v>
          </cell>
          <cell r="CT210">
            <v>0</v>
          </cell>
          <cell r="CU210">
            <v>0</v>
          </cell>
          <cell r="CV210">
            <v>0</v>
          </cell>
          <cell r="CW210" t="e">
            <v>#DIV/0!</v>
          </cell>
          <cell r="CX210" t="e">
            <v>#DIV/0!</v>
          </cell>
          <cell r="CY210" t="e">
            <v>#DIV/0!</v>
          </cell>
          <cell r="CZ210" t="e">
            <v>#DIV/0!</v>
          </cell>
          <cell r="DA210" t="e">
            <v>#DIV/0!</v>
          </cell>
          <cell r="DB210" t="e">
            <v>#DIV/0!</v>
          </cell>
          <cell r="DC210" t="e">
            <v>#DIV/0!</v>
          </cell>
          <cell r="DD210" t="e">
            <v>#DIV/0!</v>
          </cell>
          <cell r="DE210" t="e">
            <v>#DIV/0!</v>
          </cell>
          <cell r="DF210" t="e">
            <v>#DIV/0!</v>
          </cell>
          <cell r="DG210" t="e">
            <v>#DIV/0!</v>
          </cell>
          <cell r="DH210" t="e">
            <v>#DIV/0!</v>
          </cell>
          <cell r="DI210" t="e">
            <v>#DIV/0!</v>
          </cell>
          <cell r="DJ210" t="e">
            <v>#DIV/0!</v>
          </cell>
          <cell r="DL210">
            <v>0</v>
          </cell>
          <cell r="DM210">
            <v>0</v>
          </cell>
          <cell r="DN210">
            <v>0</v>
          </cell>
          <cell r="DO210">
            <v>0</v>
          </cell>
          <cell r="DP210">
            <v>0</v>
          </cell>
          <cell r="DQ210">
            <v>0</v>
          </cell>
          <cell r="DR210">
            <v>0</v>
          </cell>
          <cell r="DS210">
            <v>0</v>
          </cell>
          <cell r="DT210">
            <v>0</v>
          </cell>
          <cell r="DU210">
            <v>0</v>
          </cell>
          <cell r="DV210">
            <v>0</v>
          </cell>
          <cell r="DW210">
            <v>0</v>
          </cell>
          <cell r="DX210">
            <v>0</v>
          </cell>
          <cell r="DY210">
            <v>0</v>
          </cell>
          <cell r="DZ210">
            <v>0</v>
          </cell>
          <cell r="EA210">
            <v>0</v>
          </cell>
          <cell r="EB210">
            <v>0</v>
          </cell>
        </row>
        <row r="211">
          <cell r="A211">
            <v>16009</v>
          </cell>
          <cell r="J211">
            <v>1</v>
          </cell>
          <cell r="K211">
            <v>0</v>
          </cell>
          <cell r="P211">
            <v>350</v>
          </cell>
          <cell r="R211">
            <v>0</v>
          </cell>
          <cell r="S211">
            <v>0</v>
          </cell>
          <cell r="T211">
            <v>0</v>
          </cell>
          <cell r="U211">
            <v>0</v>
          </cell>
          <cell r="V211">
            <v>0</v>
          </cell>
          <cell r="W211">
            <v>0</v>
          </cell>
          <cell r="X211">
            <v>0</v>
          </cell>
          <cell r="Y211">
            <v>0</v>
          </cell>
          <cell r="Z211">
            <v>0</v>
          </cell>
          <cell r="AA211">
            <v>0</v>
          </cell>
          <cell r="AB211">
            <v>0</v>
          </cell>
          <cell r="AC211">
            <v>16009</v>
          </cell>
          <cell r="AS211">
            <v>0</v>
          </cell>
          <cell r="BJ211">
            <v>0</v>
          </cell>
          <cell r="BK211">
            <v>0</v>
          </cell>
          <cell r="BL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R211">
            <v>0</v>
          </cell>
          <cell r="CT211">
            <v>0</v>
          </cell>
          <cell r="CU211">
            <v>0</v>
          </cell>
          <cell r="CV211">
            <v>0</v>
          </cell>
          <cell r="CW211" t="e">
            <v>#DIV/0!</v>
          </cell>
          <cell r="CX211" t="e">
            <v>#DIV/0!</v>
          </cell>
          <cell r="CY211" t="e">
            <v>#DIV/0!</v>
          </cell>
          <cell r="CZ211" t="e">
            <v>#DIV/0!</v>
          </cell>
          <cell r="DA211" t="e">
            <v>#DIV/0!</v>
          </cell>
          <cell r="DB211" t="e">
            <v>#DIV/0!</v>
          </cell>
          <cell r="DC211" t="e">
            <v>#DIV/0!</v>
          </cell>
          <cell r="DD211" t="e">
            <v>#DIV/0!</v>
          </cell>
          <cell r="DE211" t="e">
            <v>#DIV/0!</v>
          </cell>
          <cell r="DF211" t="e">
            <v>#DIV/0!</v>
          </cell>
          <cell r="DG211" t="e">
            <v>#DIV/0!</v>
          </cell>
          <cell r="DH211" t="e">
            <v>#DIV/0!</v>
          </cell>
          <cell r="DI211" t="e">
            <v>#DIV/0!</v>
          </cell>
          <cell r="DJ211" t="e">
            <v>#DIV/0!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row>
        <row r="212">
          <cell r="A212">
            <v>16010</v>
          </cell>
          <cell r="J212">
            <v>1</v>
          </cell>
          <cell r="K212">
            <v>0</v>
          </cell>
          <cell r="AC212">
            <v>16010</v>
          </cell>
          <cell r="AS212">
            <v>0</v>
          </cell>
          <cell r="BJ212">
            <v>0</v>
          </cell>
          <cell r="BK212">
            <v>0</v>
          </cell>
          <cell r="BL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R212">
            <v>0</v>
          </cell>
          <cell r="CT212">
            <v>0</v>
          </cell>
          <cell r="CU212">
            <v>0</v>
          </cell>
          <cell r="CV212">
            <v>0</v>
          </cell>
          <cell r="CW212" t="e">
            <v>#DIV/0!</v>
          </cell>
          <cell r="CX212" t="e">
            <v>#DIV/0!</v>
          </cell>
          <cell r="CY212" t="e">
            <v>#DIV/0!</v>
          </cell>
          <cell r="CZ212" t="e">
            <v>#DIV/0!</v>
          </cell>
          <cell r="DA212" t="e">
            <v>#DIV/0!</v>
          </cell>
          <cell r="DB212" t="e">
            <v>#DIV/0!</v>
          </cell>
          <cell r="DC212" t="e">
            <v>#DIV/0!</v>
          </cell>
          <cell r="DD212" t="e">
            <v>#DIV/0!</v>
          </cell>
          <cell r="DE212" t="e">
            <v>#DIV/0!</v>
          </cell>
          <cell r="DF212" t="e">
            <v>#DIV/0!</v>
          </cell>
          <cell r="DG212" t="e">
            <v>#DIV/0!</v>
          </cell>
          <cell r="DH212" t="e">
            <v>#DIV/0!</v>
          </cell>
          <cell r="DI212" t="e">
            <v>#DIV/0!</v>
          </cell>
          <cell r="DJ212" t="e">
            <v>#DIV/0!</v>
          </cell>
          <cell r="DL212">
            <v>0</v>
          </cell>
          <cell r="DM212">
            <v>0</v>
          </cell>
          <cell r="DN212">
            <v>0</v>
          </cell>
          <cell r="DO212">
            <v>0</v>
          </cell>
          <cell r="DP212">
            <v>0</v>
          </cell>
          <cell r="DQ212">
            <v>0</v>
          </cell>
          <cell r="DR212">
            <v>0</v>
          </cell>
          <cell r="DS212">
            <v>0</v>
          </cell>
          <cell r="DT212">
            <v>0</v>
          </cell>
          <cell r="DU212">
            <v>0</v>
          </cell>
          <cell r="DV212">
            <v>0</v>
          </cell>
          <cell r="DW212">
            <v>0</v>
          </cell>
          <cell r="DX212">
            <v>0</v>
          </cell>
          <cell r="DY212">
            <v>0</v>
          </cell>
          <cell r="DZ212">
            <v>0</v>
          </cell>
          <cell r="EA212">
            <v>0</v>
          </cell>
          <cell r="EB212">
            <v>0</v>
          </cell>
        </row>
        <row r="213">
          <cell r="A213">
            <v>16011</v>
          </cell>
          <cell r="J213">
            <v>1</v>
          </cell>
          <cell r="K213">
            <v>0</v>
          </cell>
          <cell r="AC213">
            <v>16011</v>
          </cell>
          <cell r="AS213">
            <v>0</v>
          </cell>
          <cell r="BJ213">
            <v>0</v>
          </cell>
          <cell r="BK213">
            <v>0</v>
          </cell>
          <cell r="BL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R213">
            <v>0</v>
          </cell>
          <cell r="CT213">
            <v>0</v>
          </cell>
          <cell r="CU213">
            <v>0</v>
          </cell>
          <cell r="CV213">
            <v>0</v>
          </cell>
          <cell r="CW213" t="e">
            <v>#DIV/0!</v>
          </cell>
          <cell r="CX213" t="e">
            <v>#DIV/0!</v>
          </cell>
          <cell r="CY213" t="e">
            <v>#DIV/0!</v>
          </cell>
          <cell r="CZ213" t="e">
            <v>#DIV/0!</v>
          </cell>
          <cell r="DA213" t="e">
            <v>#DIV/0!</v>
          </cell>
          <cell r="DB213" t="e">
            <v>#DIV/0!</v>
          </cell>
          <cell r="DC213" t="e">
            <v>#DIV/0!</v>
          </cell>
          <cell r="DD213" t="e">
            <v>#DIV/0!</v>
          </cell>
          <cell r="DE213" t="e">
            <v>#DIV/0!</v>
          </cell>
          <cell r="DF213" t="e">
            <v>#DIV/0!</v>
          </cell>
          <cell r="DG213" t="e">
            <v>#DIV/0!</v>
          </cell>
          <cell r="DH213" t="e">
            <v>#DIV/0!</v>
          </cell>
          <cell r="DI213" t="e">
            <v>#DIV/0!</v>
          </cell>
          <cell r="DJ213" t="e">
            <v>#DIV/0!</v>
          </cell>
          <cell r="DL213">
            <v>0</v>
          </cell>
          <cell r="DM213">
            <v>0</v>
          </cell>
          <cell r="DN213">
            <v>0</v>
          </cell>
          <cell r="DO213">
            <v>0</v>
          </cell>
          <cell r="DP213">
            <v>0</v>
          </cell>
          <cell r="DQ213">
            <v>0</v>
          </cell>
          <cell r="DR213">
            <v>0</v>
          </cell>
          <cell r="DS213">
            <v>0</v>
          </cell>
          <cell r="DT213">
            <v>0</v>
          </cell>
          <cell r="DU213">
            <v>0</v>
          </cell>
          <cell r="DV213">
            <v>0</v>
          </cell>
          <cell r="DW213">
            <v>0</v>
          </cell>
          <cell r="DX213">
            <v>0</v>
          </cell>
          <cell r="DY213">
            <v>0</v>
          </cell>
          <cell r="DZ213">
            <v>0</v>
          </cell>
          <cell r="EA213">
            <v>0</v>
          </cell>
          <cell r="EB213">
            <v>0</v>
          </cell>
        </row>
        <row r="214">
          <cell r="A214">
            <v>16012</v>
          </cell>
          <cell r="J214">
            <v>1</v>
          </cell>
          <cell r="K214">
            <v>0</v>
          </cell>
          <cell r="AC214">
            <v>16012</v>
          </cell>
          <cell r="AS214">
            <v>0</v>
          </cell>
          <cell r="BJ214">
            <v>0</v>
          </cell>
          <cell r="BK214">
            <v>0</v>
          </cell>
          <cell r="BL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R214">
            <v>0</v>
          </cell>
          <cell r="CT214">
            <v>0</v>
          </cell>
          <cell r="CU214">
            <v>0</v>
          </cell>
          <cell r="CV214">
            <v>0</v>
          </cell>
          <cell r="CW214" t="e">
            <v>#DIV/0!</v>
          </cell>
          <cell r="CX214" t="e">
            <v>#DIV/0!</v>
          </cell>
          <cell r="CY214" t="e">
            <v>#DIV/0!</v>
          </cell>
          <cell r="CZ214" t="e">
            <v>#DIV/0!</v>
          </cell>
          <cell r="DA214" t="e">
            <v>#DIV/0!</v>
          </cell>
          <cell r="DB214" t="e">
            <v>#DIV/0!</v>
          </cell>
          <cell r="DC214" t="e">
            <v>#DIV/0!</v>
          </cell>
          <cell r="DD214" t="e">
            <v>#DIV/0!</v>
          </cell>
          <cell r="DE214" t="e">
            <v>#DIV/0!</v>
          </cell>
          <cell r="DF214" t="e">
            <v>#DIV/0!</v>
          </cell>
          <cell r="DG214" t="e">
            <v>#DIV/0!</v>
          </cell>
          <cell r="DH214" t="e">
            <v>#DIV/0!</v>
          </cell>
          <cell r="DI214" t="e">
            <v>#DIV/0!</v>
          </cell>
          <cell r="DJ214" t="e">
            <v>#DIV/0!</v>
          </cell>
          <cell r="DL214">
            <v>0</v>
          </cell>
          <cell r="DM214">
            <v>0</v>
          </cell>
          <cell r="DN214">
            <v>0</v>
          </cell>
          <cell r="DO214">
            <v>0</v>
          </cell>
          <cell r="DP214">
            <v>0</v>
          </cell>
          <cell r="DQ214">
            <v>0</v>
          </cell>
          <cell r="DR214">
            <v>0</v>
          </cell>
          <cell r="DS214">
            <v>0</v>
          </cell>
          <cell r="DT214">
            <v>0</v>
          </cell>
          <cell r="DU214">
            <v>0</v>
          </cell>
          <cell r="DV214">
            <v>0</v>
          </cell>
          <cell r="DW214">
            <v>0</v>
          </cell>
          <cell r="DX214">
            <v>0</v>
          </cell>
          <cell r="DY214">
            <v>0</v>
          </cell>
          <cell r="DZ214">
            <v>0</v>
          </cell>
          <cell r="EA214">
            <v>0</v>
          </cell>
          <cell r="EB214">
            <v>0</v>
          </cell>
        </row>
        <row r="215">
          <cell r="A215">
            <v>16013</v>
          </cell>
          <cell r="J215">
            <v>1</v>
          </cell>
          <cell r="K215">
            <v>0</v>
          </cell>
          <cell r="AC215">
            <v>16013</v>
          </cell>
          <cell r="AS215">
            <v>0</v>
          </cell>
          <cell r="BJ215">
            <v>0</v>
          </cell>
          <cell r="BK215">
            <v>0</v>
          </cell>
          <cell r="BL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R215">
            <v>0</v>
          </cell>
          <cell r="CT215">
            <v>0</v>
          </cell>
          <cell r="CU215">
            <v>0</v>
          </cell>
          <cell r="CV215">
            <v>0</v>
          </cell>
          <cell r="CW215" t="e">
            <v>#DIV/0!</v>
          </cell>
          <cell r="CX215" t="e">
            <v>#DIV/0!</v>
          </cell>
          <cell r="CY215" t="e">
            <v>#DIV/0!</v>
          </cell>
          <cell r="CZ215" t="e">
            <v>#DIV/0!</v>
          </cell>
          <cell r="DA215" t="e">
            <v>#DIV/0!</v>
          </cell>
          <cell r="DB215" t="e">
            <v>#DIV/0!</v>
          </cell>
          <cell r="DC215" t="e">
            <v>#DIV/0!</v>
          </cell>
          <cell r="DD215" t="e">
            <v>#DIV/0!</v>
          </cell>
          <cell r="DE215" t="e">
            <v>#DIV/0!</v>
          </cell>
          <cell r="DF215" t="e">
            <v>#DIV/0!</v>
          </cell>
          <cell r="DG215" t="e">
            <v>#DIV/0!</v>
          </cell>
          <cell r="DH215" t="e">
            <v>#DIV/0!</v>
          </cell>
          <cell r="DI215" t="e">
            <v>#DIV/0!</v>
          </cell>
          <cell r="DJ215" t="e">
            <v>#DIV/0!</v>
          </cell>
          <cell r="DL215">
            <v>0</v>
          </cell>
          <cell r="DM215">
            <v>0</v>
          </cell>
          <cell r="DN215">
            <v>0</v>
          </cell>
          <cell r="DO215">
            <v>0</v>
          </cell>
          <cell r="DP215">
            <v>0</v>
          </cell>
          <cell r="DQ215">
            <v>0</v>
          </cell>
          <cell r="DR215">
            <v>0</v>
          </cell>
          <cell r="DS215">
            <v>0</v>
          </cell>
          <cell r="DT215">
            <v>0</v>
          </cell>
          <cell r="DU215">
            <v>0</v>
          </cell>
          <cell r="DV215">
            <v>0</v>
          </cell>
          <cell r="DW215">
            <v>0</v>
          </cell>
          <cell r="DX215">
            <v>0</v>
          </cell>
          <cell r="DY215">
            <v>0</v>
          </cell>
          <cell r="DZ215">
            <v>0</v>
          </cell>
          <cell r="EA215">
            <v>0</v>
          </cell>
          <cell r="EB215">
            <v>0</v>
          </cell>
        </row>
        <row r="216">
          <cell r="A216">
            <v>16014</v>
          </cell>
          <cell r="J216">
            <v>1</v>
          </cell>
          <cell r="K216">
            <v>0</v>
          </cell>
          <cell r="AC216">
            <v>16014</v>
          </cell>
          <cell r="BJ216">
            <v>0</v>
          </cell>
          <cell r="BK216">
            <v>0</v>
          </cell>
          <cell r="BL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R216">
            <v>0</v>
          </cell>
          <cell r="CT216">
            <v>0</v>
          </cell>
          <cell r="CU216">
            <v>0</v>
          </cell>
          <cell r="CV216">
            <v>0</v>
          </cell>
          <cell r="CW216" t="e">
            <v>#DIV/0!</v>
          </cell>
          <cell r="CX216" t="e">
            <v>#DIV/0!</v>
          </cell>
          <cell r="CY216" t="e">
            <v>#DIV/0!</v>
          </cell>
          <cell r="CZ216" t="e">
            <v>#DIV/0!</v>
          </cell>
          <cell r="DA216" t="e">
            <v>#DIV/0!</v>
          </cell>
          <cell r="DB216" t="e">
            <v>#DIV/0!</v>
          </cell>
          <cell r="DC216" t="e">
            <v>#DIV/0!</v>
          </cell>
          <cell r="DD216" t="e">
            <v>#DIV/0!</v>
          </cell>
          <cell r="DE216" t="e">
            <v>#DIV/0!</v>
          </cell>
          <cell r="DF216" t="e">
            <v>#DIV/0!</v>
          </cell>
          <cell r="DG216" t="e">
            <v>#DIV/0!</v>
          </cell>
          <cell r="DH216" t="e">
            <v>#DIV/0!</v>
          </cell>
          <cell r="DI216" t="e">
            <v>#DIV/0!</v>
          </cell>
          <cell r="DJ216" t="e">
            <v>#DIV/0!</v>
          </cell>
          <cell r="DL216">
            <v>0</v>
          </cell>
          <cell r="DM216">
            <v>0</v>
          </cell>
          <cell r="DN216">
            <v>0</v>
          </cell>
          <cell r="DO216">
            <v>0</v>
          </cell>
          <cell r="DP216">
            <v>0</v>
          </cell>
          <cell r="DQ216">
            <v>0</v>
          </cell>
          <cell r="DR216">
            <v>0</v>
          </cell>
          <cell r="DS216">
            <v>0</v>
          </cell>
          <cell r="DT216">
            <v>0</v>
          </cell>
          <cell r="DU216">
            <v>0</v>
          </cell>
          <cell r="DV216">
            <v>0</v>
          </cell>
          <cell r="DW216">
            <v>0</v>
          </cell>
          <cell r="DX216">
            <v>0</v>
          </cell>
          <cell r="DY216">
            <v>0</v>
          </cell>
          <cell r="DZ216">
            <v>0</v>
          </cell>
          <cell r="EA216">
            <v>0</v>
          </cell>
          <cell r="EB216">
            <v>0</v>
          </cell>
        </row>
        <row r="217">
          <cell r="A217">
            <v>17000</v>
          </cell>
          <cell r="B217">
            <v>17</v>
          </cell>
          <cell r="C217" t="str">
            <v>II - 2 - E</v>
          </cell>
          <cell r="D217" t="str">
            <v xml:space="preserve">Pemasangan Bronjong </v>
          </cell>
          <cell r="E217" t="str">
            <v>m3</v>
          </cell>
          <cell r="F217">
            <v>57540</v>
          </cell>
          <cell r="H217">
            <v>60</v>
          </cell>
          <cell r="I217" t="str">
            <v>m3/jam</v>
          </cell>
          <cell r="L217">
            <v>11</v>
          </cell>
          <cell r="M217">
            <v>25</v>
          </cell>
          <cell r="N217">
            <v>7</v>
          </cell>
          <cell r="O217">
            <v>1</v>
          </cell>
          <cell r="P217">
            <v>1925</v>
          </cell>
          <cell r="Q217">
            <v>57540</v>
          </cell>
          <cell r="V217">
            <v>0</v>
          </cell>
          <cell r="W217">
            <v>0</v>
          </cell>
          <cell r="X217">
            <v>0</v>
          </cell>
          <cell r="Y217">
            <v>0</v>
          </cell>
          <cell r="Z217">
            <v>0</v>
          </cell>
          <cell r="AA217">
            <v>0</v>
          </cell>
          <cell r="AB217">
            <v>0</v>
          </cell>
          <cell r="AC217">
            <v>17000</v>
          </cell>
          <cell r="AG217">
            <v>57540</v>
          </cell>
          <cell r="AK217">
            <v>212750</v>
          </cell>
          <cell r="AL217">
            <v>12241635000</v>
          </cell>
          <cell r="AM217">
            <v>17000</v>
          </cell>
          <cell r="AQ217">
            <v>209.23636363636365</v>
          </cell>
          <cell r="AR217">
            <v>57540</v>
          </cell>
          <cell r="AU217">
            <v>66227.7</v>
          </cell>
          <cell r="AV217">
            <v>3810741858</v>
          </cell>
          <cell r="BB217">
            <v>278977</v>
          </cell>
          <cell r="BC217">
            <v>16052336580</v>
          </cell>
          <cell r="BD217">
            <v>16052376858</v>
          </cell>
          <cell r="BF217">
            <v>0</v>
          </cell>
          <cell r="BG217">
            <v>212750</v>
          </cell>
          <cell r="BH217">
            <v>66227.7</v>
          </cell>
          <cell r="BI217">
            <v>278977.7</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N217">
            <v>0</v>
          </cell>
          <cell r="DO217">
            <v>0</v>
          </cell>
          <cell r="DP217">
            <v>0</v>
          </cell>
          <cell r="DQ217">
            <v>0</v>
          </cell>
          <cell r="DR217">
            <v>0</v>
          </cell>
          <cell r="DS217">
            <v>0</v>
          </cell>
          <cell r="DT217">
            <v>0</v>
          </cell>
          <cell r="DU217">
            <v>0</v>
          </cell>
          <cell r="DV217">
            <v>0</v>
          </cell>
          <cell r="DW217">
            <v>0</v>
          </cell>
          <cell r="DX217">
            <v>0</v>
          </cell>
          <cell r="DY217">
            <v>0</v>
          </cell>
          <cell r="DZ217">
            <v>0</v>
          </cell>
          <cell r="EA217">
            <v>0</v>
          </cell>
          <cell r="EB217">
            <v>0</v>
          </cell>
        </row>
        <row r="218">
          <cell r="A218">
            <v>17001</v>
          </cell>
          <cell r="J218">
            <v>0.5</v>
          </cell>
          <cell r="K218">
            <v>0</v>
          </cell>
          <cell r="P218">
            <v>1925</v>
          </cell>
          <cell r="R218">
            <v>0</v>
          </cell>
          <cell r="S218">
            <v>0</v>
          </cell>
          <cell r="T218">
            <v>0</v>
          </cell>
          <cell r="U218">
            <v>0</v>
          </cell>
          <cell r="V218">
            <v>0</v>
          </cell>
          <cell r="W218">
            <v>0</v>
          </cell>
          <cell r="X218">
            <v>0</v>
          </cell>
          <cell r="Y218">
            <v>0</v>
          </cell>
          <cell r="Z218">
            <v>0</v>
          </cell>
          <cell r="AA218">
            <v>0</v>
          </cell>
          <cell r="AB218">
            <v>0</v>
          </cell>
          <cell r="AC218">
            <v>17001</v>
          </cell>
          <cell r="AD218" t="str">
            <v>Batu Kali  / Batu Belah</v>
          </cell>
          <cell r="AE218" t="str">
            <v>m3</v>
          </cell>
          <cell r="AF218">
            <v>1.1499999999999999</v>
          </cell>
          <cell r="AH218">
            <v>66171</v>
          </cell>
          <cell r="AI218">
            <v>6015.545454545455</v>
          </cell>
          <cell r="AJ218">
            <v>185000</v>
          </cell>
          <cell r="AK218">
            <v>212750</v>
          </cell>
          <cell r="AL218">
            <v>12241635000</v>
          </cell>
          <cell r="AM218">
            <v>17001</v>
          </cell>
          <cell r="AN218" t="str">
            <v>Pekerja</v>
          </cell>
          <cell r="AO218" t="str">
            <v>Org/hari</v>
          </cell>
          <cell r="AP218">
            <v>126</v>
          </cell>
          <cell r="AQ218">
            <v>209.23636363636365</v>
          </cell>
          <cell r="AS218">
            <v>0.60209999999999997</v>
          </cell>
          <cell r="AT218">
            <v>49500.000000000007</v>
          </cell>
          <cell r="AU218">
            <v>29803.95</v>
          </cell>
          <cell r="AV218">
            <v>1714919283</v>
          </cell>
          <cell r="BJ218">
            <v>0.23725714285714286</v>
          </cell>
          <cell r="BK218">
            <v>242521.67</v>
          </cell>
          <cell r="BL218">
            <v>125.98</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R218">
            <v>0</v>
          </cell>
          <cell r="CT218" t="str">
            <v>Batu Kali  / Batu Belah</v>
          </cell>
          <cell r="CU218">
            <v>66171</v>
          </cell>
          <cell r="CV218">
            <v>0</v>
          </cell>
          <cell r="CW218" t="e">
            <v>#DIV/0!</v>
          </cell>
          <cell r="CX218" t="e">
            <v>#DIV/0!</v>
          </cell>
          <cell r="CY218" t="e">
            <v>#DIV/0!</v>
          </cell>
          <cell r="CZ218" t="e">
            <v>#DIV/0!</v>
          </cell>
          <cell r="DA218" t="e">
            <v>#DIV/0!</v>
          </cell>
          <cell r="DB218" t="e">
            <v>#DIV/0!</v>
          </cell>
          <cell r="DC218" t="e">
            <v>#DIV/0!</v>
          </cell>
          <cell r="DD218" t="e">
            <v>#DIV/0!</v>
          </cell>
          <cell r="DE218" t="e">
            <v>#DIV/0!</v>
          </cell>
          <cell r="DF218" t="e">
            <v>#DIV/0!</v>
          </cell>
          <cell r="DG218" t="e">
            <v>#DIV/0!</v>
          </cell>
          <cell r="DH218" t="e">
            <v>#DIV/0!</v>
          </cell>
          <cell r="DI218" t="e">
            <v>#DIV/0!</v>
          </cell>
          <cell r="DJ218" t="e">
            <v>#DIV/0!</v>
          </cell>
          <cell r="DL218" t="str">
            <v>Pekerja</v>
          </cell>
          <cell r="DM218">
            <v>125.98</v>
          </cell>
          <cell r="DN218">
            <v>0</v>
          </cell>
          <cell r="DO218">
            <v>0</v>
          </cell>
          <cell r="DP218">
            <v>0</v>
          </cell>
          <cell r="DQ218">
            <v>0</v>
          </cell>
          <cell r="DR218">
            <v>0</v>
          </cell>
          <cell r="DS218">
            <v>0</v>
          </cell>
          <cell r="DT218">
            <v>0</v>
          </cell>
          <cell r="DU218">
            <v>0</v>
          </cell>
          <cell r="DV218">
            <v>0</v>
          </cell>
          <cell r="DW218">
            <v>0</v>
          </cell>
          <cell r="DX218">
            <v>0</v>
          </cell>
          <cell r="DY218">
            <v>0</v>
          </cell>
          <cell r="DZ218">
            <v>0</v>
          </cell>
          <cell r="EA218">
            <v>0</v>
          </cell>
          <cell r="EB218">
            <v>0</v>
          </cell>
        </row>
        <row r="219">
          <cell r="A219">
            <v>17002</v>
          </cell>
          <cell r="J219">
            <v>0.05</v>
          </cell>
          <cell r="K219">
            <v>0</v>
          </cell>
          <cell r="AC219">
            <v>17002</v>
          </cell>
          <cell r="AM219">
            <v>17002</v>
          </cell>
          <cell r="AN219" t="str">
            <v xml:space="preserve">Tukang </v>
          </cell>
          <cell r="AO219" t="str">
            <v>Org/hari</v>
          </cell>
          <cell r="AP219">
            <v>63</v>
          </cell>
          <cell r="AQ219">
            <v>209.23636363636365</v>
          </cell>
          <cell r="AS219">
            <v>0.30099999999999999</v>
          </cell>
          <cell r="AT219">
            <v>66000</v>
          </cell>
          <cell r="AU219">
            <v>19866</v>
          </cell>
          <cell r="AV219">
            <v>1143089640</v>
          </cell>
          <cell r="BJ219">
            <v>0.47460000000000002</v>
          </cell>
          <cell r="BK219">
            <v>121238.93</v>
          </cell>
          <cell r="BL219">
            <v>62.98</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R219">
            <v>0</v>
          </cell>
          <cell r="CT219">
            <v>0</v>
          </cell>
          <cell r="CU219">
            <v>0</v>
          </cell>
          <cell r="CV219">
            <v>0</v>
          </cell>
          <cell r="CW219" t="e">
            <v>#DIV/0!</v>
          </cell>
          <cell r="CX219" t="e">
            <v>#DIV/0!</v>
          </cell>
          <cell r="CY219" t="e">
            <v>#DIV/0!</v>
          </cell>
          <cell r="CZ219" t="e">
            <v>#DIV/0!</v>
          </cell>
          <cell r="DA219" t="e">
            <v>#DIV/0!</v>
          </cell>
          <cell r="DB219" t="e">
            <v>#DIV/0!</v>
          </cell>
          <cell r="DC219" t="e">
            <v>#DIV/0!</v>
          </cell>
          <cell r="DD219" t="e">
            <v>#DIV/0!</v>
          </cell>
          <cell r="DE219" t="e">
            <v>#DIV/0!</v>
          </cell>
          <cell r="DF219" t="e">
            <v>#DIV/0!</v>
          </cell>
          <cell r="DG219" t="e">
            <v>#DIV/0!</v>
          </cell>
          <cell r="DH219" t="e">
            <v>#DIV/0!</v>
          </cell>
          <cell r="DI219" t="e">
            <v>#DIV/0!</v>
          </cell>
          <cell r="DJ219" t="e">
            <v>#DIV/0!</v>
          </cell>
          <cell r="DL219" t="str">
            <v xml:space="preserve">Tukang </v>
          </cell>
          <cell r="DM219">
            <v>62.98</v>
          </cell>
          <cell r="DN219">
            <v>0</v>
          </cell>
          <cell r="DO219">
            <v>0</v>
          </cell>
          <cell r="DP219">
            <v>0</v>
          </cell>
          <cell r="DQ219">
            <v>0</v>
          </cell>
          <cell r="DR219">
            <v>0</v>
          </cell>
          <cell r="DS219">
            <v>0</v>
          </cell>
          <cell r="DT219">
            <v>0</v>
          </cell>
          <cell r="DU219">
            <v>0</v>
          </cell>
          <cell r="DV219">
            <v>0</v>
          </cell>
          <cell r="DW219">
            <v>0</v>
          </cell>
          <cell r="DX219">
            <v>0</v>
          </cell>
          <cell r="DY219">
            <v>0</v>
          </cell>
          <cell r="DZ219">
            <v>0</v>
          </cell>
          <cell r="EA219">
            <v>0</v>
          </cell>
          <cell r="EB219">
            <v>0</v>
          </cell>
        </row>
        <row r="220">
          <cell r="A220">
            <v>17003</v>
          </cell>
          <cell r="J220">
            <v>1</v>
          </cell>
          <cell r="K220">
            <v>0</v>
          </cell>
          <cell r="AC220">
            <v>17003</v>
          </cell>
          <cell r="AM220">
            <v>17003</v>
          </cell>
          <cell r="AN220" t="str">
            <v>Mandor</v>
          </cell>
          <cell r="AO220" t="str">
            <v>Org/hari</v>
          </cell>
          <cell r="AP220">
            <v>42</v>
          </cell>
          <cell r="AQ220">
            <v>209.23636363636365</v>
          </cell>
          <cell r="AS220">
            <v>0.20069999999999999</v>
          </cell>
          <cell r="AT220">
            <v>82500</v>
          </cell>
          <cell r="AU220">
            <v>16557.75</v>
          </cell>
          <cell r="AV220">
            <v>952732935</v>
          </cell>
          <cell r="BJ220">
            <v>0.71178571428571424</v>
          </cell>
          <cell r="BK220">
            <v>80838.929999999993</v>
          </cell>
          <cell r="BL220">
            <v>41.99</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R220">
            <v>0</v>
          </cell>
          <cell r="CT220">
            <v>0</v>
          </cell>
          <cell r="CU220">
            <v>0</v>
          </cell>
          <cell r="CV220">
            <v>0</v>
          </cell>
          <cell r="CW220" t="e">
            <v>#DIV/0!</v>
          </cell>
          <cell r="CX220" t="e">
            <v>#DIV/0!</v>
          </cell>
          <cell r="CY220" t="e">
            <v>#DIV/0!</v>
          </cell>
          <cell r="CZ220" t="e">
            <v>#DIV/0!</v>
          </cell>
          <cell r="DA220" t="e">
            <v>#DIV/0!</v>
          </cell>
          <cell r="DB220" t="e">
            <v>#DIV/0!</v>
          </cell>
          <cell r="DC220" t="e">
            <v>#DIV/0!</v>
          </cell>
          <cell r="DD220" t="e">
            <v>#DIV/0!</v>
          </cell>
          <cell r="DE220" t="e">
            <v>#DIV/0!</v>
          </cell>
          <cell r="DF220" t="e">
            <v>#DIV/0!</v>
          </cell>
          <cell r="DG220" t="e">
            <v>#DIV/0!</v>
          </cell>
          <cell r="DH220" t="e">
            <v>#DIV/0!</v>
          </cell>
          <cell r="DI220" t="e">
            <v>#DIV/0!</v>
          </cell>
          <cell r="DJ220" t="e">
            <v>#DIV/0!</v>
          </cell>
          <cell r="DL220" t="str">
            <v>Mandor</v>
          </cell>
          <cell r="DM220">
            <v>41.99</v>
          </cell>
          <cell r="DN220">
            <v>0</v>
          </cell>
          <cell r="DO220">
            <v>0</v>
          </cell>
          <cell r="DP220">
            <v>0</v>
          </cell>
          <cell r="DQ220">
            <v>0</v>
          </cell>
          <cell r="DR220">
            <v>0</v>
          </cell>
          <cell r="DS220">
            <v>0</v>
          </cell>
          <cell r="DT220">
            <v>0</v>
          </cell>
          <cell r="DU220">
            <v>0</v>
          </cell>
          <cell r="DV220">
            <v>0</v>
          </cell>
          <cell r="DW220">
            <v>0</v>
          </cell>
          <cell r="DX220">
            <v>0</v>
          </cell>
          <cell r="DY220">
            <v>0</v>
          </cell>
          <cell r="DZ220">
            <v>0</v>
          </cell>
          <cell r="EA220">
            <v>0</v>
          </cell>
          <cell r="EB220">
            <v>0</v>
          </cell>
        </row>
        <row r="221">
          <cell r="A221">
            <v>17004</v>
          </cell>
          <cell r="J221">
            <v>1</v>
          </cell>
          <cell r="K221">
            <v>0</v>
          </cell>
          <cell r="AC221">
            <v>17004</v>
          </cell>
          <cell r="AM221">
            <v>17004</v>
          </cell>
          <cell r="BJ221">
            <v>0</v>
          </cell>
          <cell r="BK221">
            <v>0</v>
          </cell>
          <cell r="BL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R221">
            <v>0</v>
          </cell>
          <cell r="CT221">
            <v>0</v>
          </cell>
          <cell r="CU221">
            <v>0</v>
          </cell>
          <cell r="CV221">
            <v>0</v>
          </cell>
          <cell r="CW221" t="e">
            <v>#DIV/0!</v>
          </cell>
          <cell r="CX221" t="e">
            <v>#DIV/0!</v>
          </cell>
          <cell r="CY221" t="e">
            <v>#DIV/0!</v>
          </cell>
          <cell r="CZ221" t="e">
            <v>#DIV/0!</v>
          </cell>
          <cell r="DA221" t="e">
            <v>#DIV/0!</v>
          </cell>
          <cell r="DB221" t="e">
            <v>#DIV/0!</v>
          </cell>
          <cell r="DC221" t="e">
            <v>#DIV/0!</v>
          </cell>
          <cell r="DD221" t="e">
            <v>#DIV/0!</v>
          </cell>
          <cell r="DE221" t="e">
            <v>#DIV/0!</v>
          </cell>
          <cell r="DF221" t="e">
            <v>#DIV/0!</v>
          </cell>
          <cell r="DG221" t="e">
            <v>#DIV/0!</v>
          </cell>
          <cell r="DH221" t="e">
            <v>#DIV/0!</v>
          </cell>
          <cell r="DI221" t="e">
            <v>#DIV/0!</v>
          </cell>
          <cell r="DJ221" t="e">
            <v>#DIV/0!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row>
        <row r="222">
          <cell r="A222">
            <v>17005</v>
          </cell>
          <cell r="J222">
            <v>1</v>
          </cell>
          <cell r="K222">
            <v>0</v>
          </cell>
          <cell r="AC222">
            <v>17005</v>
          </cell>
          <cell r="AM222">
            <v>17005</v>
          </cell>
          <cell r="BJ222">
            <v>0</v>
          </cell>
          <cell r="BK222">
            <v>0</v>
          </cell>
          <cell r="BL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R222">
            <v>0</v>
          </cell>
          <cell r="CT222">
            <v>0</v>
          </cell>
          <cell r="CU222">
            <v>0</v>
          </cell>
          <cell r="CV222">
            <v>0</v>
          </cell>
          <cell r="CW222" t="e">
            <v>#DIV/0!</v>
          </cell>
          <cell r="CX222" t="e">
            <v>#DIV/0!</v>
          </cell>
          <cell r="CY222" t="e">
            <v>#DIV/0!</v>
          </cell>
          <cell r="CZ222" t="e">
            <v>#DIV/0!</v>
          </cell>
          <cell r="DA222" t="e">
            <v>#DIV/0!</v>
          </cell>
          <cell r="DB222" t="e">
            <v>#DIV/0!</v>
          </cell>
          <cell r="DC222" t="e">
            <v>#DIV/0!</v>
          </cell>
          <cell r="DD222" t="e">
            <v>#DIV/0!</v>
          </cell>
          <cell r="DE222" t="e">
            <v>#DIV/0!</v>
          </cell>
          <cell r="DF222" t="e">
            <v>#DIV/0!</v>
          </cell>
          <cell r="DG222" t="e">
            <v>#DIV/0!</v>
          </cell>
          <cell r="DH222" t="e">
            <v>#DIV/0!</v>
          </cell>
          <cell r="DI222" t="e">
            <v>#DIV/0!</v>
          </cell>
          <cell r="DJ222" t="e">
            <v>#DIV/0!</v>
          </cell>
          <cell r="DL222">
            <v>0</v>
          </cell>
          <cell r="DM222">
            <v>0</v>
          </cell>
          <cell r="DN222">
            <v>0</v>
          </cell>
          <cell r="DO222">
            <v>0</v>
          </cell>
          <cell r="DP222">
            <v>0</v>
          </cell>
          <cell r="DQ222">
            <v>0</v>
          </cell>
          <cell r="DR222">
            <v>0</v>
          </cell>
          <cell r="DS222">
            <v>0</v>
          </cell>
          <cell r="DT222">
            <v>0</v>
          </cell>
          <cell r="DU222">
            <v>0</v>
          </cell>
          <cell r="DV222">
            <v>0</v>
          </cell>
          <cell r="DW222">
            <v>0</v>
          </cell>
          <cell r="DX222">
            <v>0</v>
          </cell>
          <cell r="DY222">
            <v>0</v>
          </cell>
          <cell r="DZ222">
            <v>0</v>
          </cell>
          <cell r="EA222">
            <v>0</v>
          </cell>
          <cell r="EB222">
            <v>0</v>
          </cell>
        </row>
        <row r="223">
          <cell r="A223">
            <v>17006</v>
          </cell>
          <cell r="J223">
            <v>1</v>
          </cell>
          <cell r="K223">
            <v>0</v>
          </cell>
          <cell r="AC223">
            <v>17006</v>
          </cell>
          <cell r="AM223">
            <v>17006</v>
          </cell>
          <cell r="BJ223">
            <v>0</v>
          </cell>
          <cell r="BK223">
            <v>0</v>
          </cell>
          <cell r="BL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R223">
            <v>0</v>
          </cell>
          <cell r="CT223">
            <v>0</v>
          </cell>
          <cell r="CU223">
            <v>0</v>
          </cell>
          <cell r="CV223">
            <v>0</v>
          </cell>
          <cell r="CW223" t="e">
            <v>#DIV/0!</v>
          </cell>
          <cell r="CX223" t="e">
            <v>#DIV/0!</v>
          </cell>
          <cell r="CY223" t="e">
            <v>#DIV/0!</v>
          </cell>
          <cell r="CZ223" t="e">
            <v>#DIV/0!</v>
          </cell>
          <cell r="DA223" t="e">
            <v>#DIV/0!</v>
          </cell>
          <cell r="DB223" t="e">
            <v>#DIV/0!</v>
          </cell>
          <cell r="DC223" t="e">
            <v>#DIV/0!</v>
          </cell>
          <cell r="DD223" t="e">
            <v>#DIV/0!</v>
          </cell>
          <cell r="DE223" t="e">
            <v>#DIV/0!</v>
          </cell>
          <cell r="DF223" t="e">
            <v>#DIV/0!</v>
          </cell>
          <cell r="DG223" t="e">
            <v>#DIV/0!</v>
          </cell>
          <cell r="DH223" t="e">
            <v>#DIV/0!</v>
          </cell>
          <cell r="DI223" t="e">
            <v>#DIV/0!</v>
          </cell>
          <cell r="DJ223" t="e">
            <v>#DIV/0!</v>
          </cell>
          <cell r="DL223">
            <v>0</v>
          </cell>
          <cell r="DM223">
            <v>0</v>
          </cell>
          <cell r="DN223">
            <v>0</v>
          </cell>
          <cell r="DO223">
            <v>0</v>
          </cell>
          <cell r="DP223">
            <v>0</v>
          </cell>
          <cell r="DQ223">
            <v>0</v>
          </cell>
          <cell r="DR223">
            <v>0</v>
          </cell>
          <cell r="DS223">
            <v>0</v>
          </cell>
          <cell r="DT223">
            <v>0</v>
          </cell>
          <cell r="DU223">
            <v>0</v>
          </cell>
          <cell r="DV223">
            <v>0</v>
          </cell>
          <cell r="DW223">
            <v>0</v>
          </cell>
          <cell r="DX223">
            <v>0</v>
          </cell>
          <cell r="DY223">
            <v>0</v>
          </cell>
          <cell r="DZ223">
            <v>0</v>
          </cell>
          <cell r="EA223">
            <v>0</v>
          </cell>
          <cell r="EB223">
            <v>0</v>
          </cell>
        </row>
        <row r="224">
          <cell r="A224">
            <v>17007</v>
          </cell>
          <cell r="J224">
            <v>1</v>
          </cell>
          <cell r="K224">
            <v>0</v>
          </cell>
          <cell r="AC224">
            <v>17007</v>
          </cell>
          <cell r="AM224">
            <v>17007</v>
          </cell>
          <cell r="BJ224">
            <v>0</v>
          </cell>
          <cell r="BK224">
            <v>0</v>
          </cell>
          <cell r="BL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R224">
            <v>0</v>
          </cell>
          <cell r="CT224">
            <v>0</v>
          </cell>
          <cell r="CU224">
            <v>0</v>
          </cell>
          <cell r="CV224">
            <v>0</v>
          </cell>
          <cell r="CW224" t="e">
            <v>#DIV/0!</v>
          </cell>
          <cell r="CX224" t="e">
            <v>#DIV/0!</v>
          </cell>
          <cell r="CY224" t="e">
            <v>#DIV/0!</v>
          </cell>
          <cell r="CZ224" t="e">
            <v>#DIV/0!</v>
          </cell>
          <cell r="DA224" t="e">
            <v>#DIV/0!</v>
          </cell>
          <cell r="DB224" t="e">
            <v>#DIV/0!</v>
          </cell>
          <cell r="DC224" t="e">
            <v>#DIV/0!</v>
          </cell>
          <cell r="DD224" t="e">
            <v>#DIV/0!</v>
          </cell>
          <cell r="DE224" t="e">
            <v>#DIV/0!</v>
          </cell>
          <cell r="DF224" t="e">
            <v>#DIV/0!</v>
          </cell>
          <cell r="DG224" t="e">
            <v>#DIV/0!</v>
          </cell>
          <cell r="DH224" t="e">
            <v>#DIV/0!</v>
          </cell>
          <cell r="DI224" t="e">
            <v>#DIV/0!</v>
          </cell>
          <cell r="DJ224" t="e">
            <v>#DIV/0!</v>
          </cell>
          <cell r="DL224">
            <v>0</v>
          </cell>
          <cell r="DM224">
            <v>0</v>
          </cell>
          <cell r="DN224">
            <v>0</v>
          </cell>
          <cell r="DO224">
            <v>0</v>
          </cell>
          <cell r="DP224">
            <v>0</v>
          </cell>
          <cell r="DQ224">
            <v>0</v>
          </cell>
          <cell r="DR224">
            <v>0</v>
          </cell>
          <cell r="DS224">
            <v>0</v>
          </cell>
          <cell r="DT224">
            <v>0</v>
          </cell>
          <cell r="DU224">
            <v>0</v>
          </cell>
          <cell r="DV224">
            <v>0</v>
          </cell>
          <cell r="DW224">
            <v>0</v>
          </cell>
          <cell r="DX224">
            <v>0</v>
          </cell>
          <cell r="DY224">
            <v>0</v>
          </cell>
          <cell r="DZ224">
            <v>0</v>
          </cell>
          <cell r="EA224">
            <v>0</v>
          </cell>
          <cell r="EB224">
            <v>0</v>
          </cell>
        </row>
        <row r="225">
          <cell r="A225">
            <v>17008</v>
          </cell>
          <cell r="J225">
            <v>1</v>
          </cell>
          <cell r="K225">
            <v>0</v>
          </cell>
          <cell r="AC225">
            <v>17008</v>
          </cell>
          <cell r="AM225">
            <v>17008</v>
          </cell>
          <cell r="BJ225">
            <v>0</v>
          </cell>
          <cell r="BK225">
            <v>0</v>
          </cell>
          <cell r="BL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R225">
            <v>0</v>
          </cell>
          <cell r="CT225">
            <v>0</v>
          </cell>
          <cell r="CU225">
            <v>0</v>
          </cell>
          <cell r="CV225">
            <v>0</v>
          </cell>
          <cell r="CW225" t="e">
            <v>#DIV/0!</v>
          </cell>
          <cell r="CX225" t="e">
            <v>#DIV/0!</v>
          </cell>
          <cell r="CY225" t="e">
            <v>#DIV/0!</v>
          </cell>
          <cell r="CZ225" t="e">
            <v>#DIV/0!</v>
          </cell>
          <cell r="DA225" t="e">
            <v>#DIV/0!</v>
          </cell>
          <cell r="DB225" t="e">
            <v>#DIV/0!</v>
          </cell>
          <cell r="DC225" t="e">
            <v>#DIV/0!</v>
          </cell>
          <cell r="DD225" t="e">
            <v>#DIV/0!</v>
          </cell>
          <cell r="DE225" t="e">
            <v>#DIV/0!</v>
          </cell>
          <cell r="DF225" t="e">
            <v>#DIV/0!</v>
          </cell>
          <cell r="DG225" t="e">
            <v>#DIV/0!</v>
          </cell>
          <cell r="DH225" t="e">
            <v>#DIV/0!</v>
          </cell>
          <cell r="DI225" t="e">
            <v>#DIV/0!</v>
          </cell>
          <cell r="DJ225" t="e">
            <v>#DIV/0!</v>
          </cell>
          <cell r="DL225">
            <v>0</v>
          </cell>
          <cell r="DM225">
            <v>0</v>
          </cell>
          <cell r="DN225">
            <v>0</v>
          </cell>
          <cell r="DO225">
            <v>0</v>
          </cell>
          <cell r="DP225">
            <v>0</v>
          </cell>
          <cell r="DQ225">
            <v>0</v>
          </cell>
          <cell r="DR225">
            <v>0</v>
          </cell>
          <cell r="DS225">
            <v>0</v>
          </cell>
          <cell r="DT225">
            <v>0</v>
          </cell>
          <cell r="DU225">
            <v>0</v>
          </cell>
          <cell r="DV225">
            <v>0</v>
          </cell>
          <cell r="DW225">
            <v>0</v>
          </cell>
          <cell r="DX225">
            <v>0</v>
          </cell>
          <cell r="DY225">
            <v>0</v>
          </cell>
          <cell r="DZ225">
            <v>0</v>
          </cell>
          <cell r="EA225">
            <v>0</v>
          </cell>
          <cell r="EB225">
            <v>0</v>
          </cell>
        </row>
        <row r="226">
          <cell r="A226">
            <v>17009</v>
          </cell>
          <cell r="J226">
            <v>1</v>
          </cell>
          <cell r="K226">
            <v>0</v>
          </cell>
          <cell r="AC226">
            <v>17009</v>
          </cell>
          <cell r="AM226">
            <v>17009</v>
          </cell>
          <cell r="BJ226">
            <v>0</v>
          </cell>
          <cell r="BK226">
            <v>0</v>
          </cell>
          <cell r="BL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R226">
            <v>0</v>
          </cell>
          <cell r="CT226">
            <v>0</v>
          </cell>
          <cell r="CU226">
            <v>0</v>
          </cell>
          <cell r="CV226">
            <v>0</v>
          </cell>
          <cell r="CW226" t="e">
            <v>#DIV/0!</v>
          </cell>
          <cell r="CX226" t="e">
            <v>#DIV/0!</v>
          </cell>
          <cell r="CY226" t="e">
            <v>#DIV/0!</v>
          </cell>
          <cell r="CZ226" t="e">
            <v>#DIV/0!</v>
          </cell>
          <cell r="DA226" t="e">
            <v>#DIV/0!</v>
          </cell>
          <cell r="DB226" t="e">
            <v>#DIV/0!</v>
          </cell>
          <cell r="DC226" t="e">
            <v>#DIV/0!</v>
          </cell>
          <cell r="DD226" t="e">
            <v>#DIV/0!</v>
          </cell>
          <cell r="DE226" t="e">
            <v>#DIV/0!</v>
          </cell>
          <cell r="DF226" t="e">
            <v>#DIV/0!</v>
          </cell>
          <cell r="DG226" t="e">
            <v>#DIV/0!</v>
          </cell>
          <cell r="DH226" t="e">
            <v>#DIV/0!</v>
          </cell>
          <cell r="DI226" t="e">
            <v>#DIV/0!</v>
          </cell>
          <cell r="DJ226" t="e">
            <v>#DIV/0!</v>
          </cell>
          <cell r="DL226">
            <v>0</v>
          </cell>
          <cell r="DM226">
            <v>0</v>
          </cell>
          <cell r="DN226">
            <v>0</v>
          </cell>
          <cell r="DO226">
            <v>0</v>
          </cell>
          <cell r="DP226">
            <v>0</v>
          </cell>
          <cell r="DQ226">
            <v>0</v>
          </cell>
          <cell r="DR226">
            <v>0</v>
          </cell>
          <cell r="DS226">
            <v>0</v>
          </cell>
          <cell r="DT226">
            <v>0</v>
          </cell>
          <cell r="DU226">
            <v>0</v>
          </cell>
          <cell r="DV226">
            <v>0</v>
          </cell>
          <cell r="DW226">
            <v>0</v>
          </cell>
          <cell r="DX226">
            <v>0</v>
          </cell>
          <cell r="DY226">
            <v>0</v>
          </cell>
          <cell r="DZ226">
            <v>0</v>
          </cell>
          <cell r="EA226">
            <v>0</v>
          </cell>
          <cell r="EB226">
            <v>0</v>
          </cell>
        </row>
        <row r="227">
          <cell r="A227">
            <v>17010</v>
          </cell>
          <cell r="J227">
            <v>1</v>
          </cell>
          <cell r="K227">
            <v>0</v>
          </cell>
          <cell r="AC227">
            <v>17010</v>
          </cell>
          <cell r="AM227">
            <v>17010</v>
          </cell>
          <cell r="BJ227">
            <v>0</v>
          </cell>
          <cell r="BK227">
            <v>0</v>
          </cell>
          <cell r="BL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R227">
            <v>0</v>
          </cell>
          <cell r="CT227">
            <v>0</v>
          </cell>
          <cell r="CU227">
            <v>0</v>
          </cell>
          <cell r="CV227">
            <v>0</v>
          </cell>
          <cell r="CW227" t="e">
            <v>#DIV/0!</v>
          </cell>
          <cell r="CX227" t="e">
            <v>#DIV/0!</v>
          </cell>
          <cell r="CY227" t="e">
            <v>#DIV/0!</v>
          </cell>
          <cell r="CZ227" t="e">
            <v>#DIV/0!</v>
          </cell>
          <cell r="DA227" t="e">
            <v>#DIV/0!</v>
          </cell>
          <cell r="DB227" t="e">
            <v>#DIV/0!</v>
          </cell>
          <cell r="DC227" t="e">
            <v>#DIV/0!</v>
          </cell>
          <cell r="DD227" t="e">
            <v>#DIV/0!</v>
          </cell>
          <cell r="DE227" t="e">
            <v>#DIV/0!</v>
          </cell>
          <cell r="DF227" t="e">
            <v>#DIV/0!</v>
          </cell>
          <cell r="DG227" t="e">
            <v>#DIV/0!</v>
          </cell>
          <cell r="DH227" t="e">
            <v>#DIV/0!</v>
          </cell>
          <cell r="DI227" t="e">
            <v>#DIV/0!</v>
          </cell>
          <cell r="DJ227" t="e">
            <v>#DIV/0!</v>
          </cell>
          <cell r="DL227">
            <v>0</v>
          </cell>
          <cell r="DM227">
            <v>0</v>
          </cell>
          <cell r="DN227">
            <v>0</v>
          </cell>
          <cell r="DO227">
            <v>0</v>
          </cell>
          <cell r="DP227">
            <v>0</v>
          </cell>
          <cell r="DQ227">
            <v>0</v>
          </cell>
          <cell r="DR227">
            <v>0</v>
          </cell>
          <cell r="DS227">
            <v>0</v>
          </cell>
          <cell r="DT227">
            <v>0</v>
          </cell>
          <cell r="DU227">
            <v>0</v>
          </cell>
          <cell r="DV227">
            <v>0</v>
          </cell>
          <cell r="DW227">
            <v>0</v>
          </cell>
          <cell r="DX227">
            <v>0</v>
          </cell>
          <cell r="DY227">
            <v>0</v>
          </cell>
          <cell r="DZ227">
            <v>0</v>
          </cell>
          <cell r="EA227">
            <v>0</v>
          </cell>
          <cell r="EB227">
            <v>0</v>
          </cell>
        </row>
        <row r="228">
          <cell r="A228">
            <v>17011</v>
          </cell>
          <cell r="J228">
            <v>1</v>
          </cell>
          <cell r="K228">
            <v>0</v>
          </cell>
          <cell r="AC228">
            <v>17011</v>
          </cell>
          <cell r="AM228">
            <v>17011</v>
          </cell>
          <cell r="BJ228">
            <v>0</v>
          </cell>
          <cell r="BK228">
            <v>0</v>
          </cell>
          <cell r="BL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R228">
            <v>0</v>
          </cell>
          <cell r="CT228">
            <v>0</v>
          </cell>
          <cell r="CU228">
            <v>0</v>
          </cell>
          <cell r="CV228">
            <v>0</v>
          </cell>
          <cell r="CW228" t="e">
            <v>#DIV/0!</v>
          </cell>
          <cell r="CX228" t="e">
            <v>#DIV/0!</v>
          </cell>
          <cell r="CY228" t="e">
            <v>#DIV/0!</v>
          </cell>
          <cell r="CZ228" t="e">
            <v>#DIV/0!</v>
          </cell>
          <cell r="DA228" t="e">
            <v>#DIV/0!</v>
          </cell>
          <cell r="DB228" t="e">
            <v>#DIV/0!</v>
          </cell>
          <cell r="DC228" t="e">
            <v>#DIV/0!</v>
          </cell>
          <cell r="DD228" t="e">
            <v>#DIV/0!</v>
          </cell>
          <cell r="DE228" t="e">
            <v>#DIV/0!</v>
          </cell>
          <cell r="DF228" t="e">
            <v>#DIV/0!</v>
          </cell>
          <cell r="DG228" t="e">
            <v>#DIV/0!</v>
          </cell>
          <cell r="DH228" t="e">
            <v>#DIV/0!</v>
          </cell>
          <cell r="DI228" t="e">
            <v>#DIV/0!</v>
          </cell>
          <cell r="DJ228" t="e">
            <v>#DIV/0!</v>
          </cell>
          <cell r="DL228">
            <v>0</v>
          </cell>
          <cell r="DM228">
            <v>0</v>
          </cell>
          <cell r="DN228">
            <v>0</v>
          </cell>
          <cell r="DO228">
            <v>0</v>
          </cell>
          <cell r="DP228">
            <v>0</v>
          </cell>
          <cell r="DQ228">
            <v>0</v>
          </cell>
          <cell r="DR228">
            <v>0</v>
          </cell>
          <cell r="DS228">
            <v>0</v>
          </cell>
          <cell r="DT228">
            <v>0</v>
          </cell>
          <cell r="DU228">
            <v>0</v>
          </cell>
          <cell r="DV228">
            <v>0</v>
          </cell>
          <cell r="DW228">
            <v>0</v>
          </cell>
          <cell r="DX228">
            <v>0</v>
          </cell>
          <cell r="DY228">
            <v>0</v>
          </cell>
          <cell r="DZ228">
            <v>0</v>
          </cell>
          <cell r="EA228">
            <v>0</v>
          </cell>
          <cell r="EB228">
            <v>0</v>
          </cell>
        </row>
        <row r="229">
          <cell r="A229">
            <v>17012</v>
          </cell>
          <cell r="J229">
            <v>1</v>
          </cell>
          <cell r="K229">
            <v>0</v>
          </cell>
          <cell r="AC229">
            <v>17012</v>
          </cell>
          <cell r="AM229">
            <v>17012</v>
          </cell>
          <cell r="BJ229">
            <v>0</v>
          </cell>
          <cell r="BK229">
            <v>0</v>
          </cell>
          <cell r="BL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R229">
            <v>0</v>
          </cell>
          <cell r="CT229">
            <v>0</v>
          </cell>
          <cell r="CU229">
            <v>0</v>
          </cell>
          <cell r="CV229">
            <v>0</v>
          </cell>
          <cell r="CW229" t="e">
            <v>#DIV/0!</v>
          </cell>
          <cell r="CX229" t="e">
            <v>#DIV/0!</v>
          </cell>
          <cell r="CY229" t="e">
            <v>#DIV/0!</v>
          </cell>
          <cell r="CZ229" t="e">
            <v>#DIV/0!</v>
          </cell>
          <cell r="DA229" t="e">
            <v>#DIV/0!</v>
          </cell>
          <cell r="DB229" t="e">
            <v>#DIV/0!</v>
          </cell>
          <cell r="DC229" t="e">
            <v>#DIV/0!</v>
          </cell>
          <cell r="DD229" t="e">
            <v>#DIV/0!</v>
          </cell>
          <cell r="DE229" t="e">
            <v>#DIV/0!</v>
          </cell>
          <cell r="DF229" t="e">
            <v>#DIV/0!</v>
          </cell>
          <cell r="DG229" t="e">
            <v>#DIV/0!</v>
          </cell>
          <cell r="DH229" t="e">
            <v>#DIV/0!</v>
          </cell>
          <cell r="DI229" t="e">
            <v>#DIV/0!</v>
          </cell>
          <cell r="DJ229" t="e">
            <v>#DIV/0!</v>
          </cell>
          <cell r="DL229">
            <v>0</v>
          </cell>
          <cell r="DM229">
            <v>0</v>
          </cell>
          <cell r="DN229">
            <v>0</v>
          </cell>
          <cell r="DO229">
            <v>0</v>
          </cell>
          <cell r="DP229">
            <v>0</v>
          </cell>
          <cell r="DQ229">
            <v>0</v>
          </cell>
          <cell r="DR229">
            <v>0</v>
          </cell>
          <cell r="DS229">
            <v>0</v>
          </cell>
          <cell r="DT229">
            <v>0</v>
          </cell>
          <cell r="DU229">
            <v>0</v>
          </cell>
          <cell r="DV229">
            <v>0</v>
          </cell>
          <cell r="DW229">
            <v>0</v>
          </cell>
          <cell r="DX229">
            <v>0</v>
          </cell>
          <cell r="DY229">
            <v>0</v>
          </cell>
          <cell r="DZ229">
            <v>0</v>
          </cell>
          <cell r="EA229">
            <v>0</v>
          </cell>
          <cell r="EB229">
            <v>0</v>
          </cell>
        </row>
        <row r="230">
          <cell r="A230">
            <v>17013</v>
          </cell>
          <cell r="J230">
            <v>1</v>
          </cell>
          <cell r="K230">
            <v>0</v>
          </cell>
          <cell r="AC230">
            <v>17013</v>
          </cell>
          <cell r="AM230">
            <v>17013</v>
          </cell>
          <cell r="BJ230">
            <v>0</v>
          </cell>
          <cell r="BK230">
            <v>0</v>
          </cell>
          <cell r="BL230" t="e">
            <v>#DIV/0!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R230">
            <v>0</v>
          </cell>
          <cell r="CT230">
            <v>0</v>
          </cell>
          <cell r="CU230">
            <v>0</v>
          </cell>
          <cell r="CV230">
            <v>0</v>
          </cell>
          <cell r="CW230" t="e">
            <v>#DIV/0!</v>
          </cell>
          <cell r="CX230" t="e">
            <v>#DIV/0!</v>
          </cell>
          <cell r="CY230" t="e">
            <v>#DIV/0!</v>
          </cell>
          <cell r="CZ230" t="e">
            <v>#DIV/0!</v>
          </cell>
          <cell r="DA230" t="e">
            <v>#DIV/0!</v>
          </cell>
          <cell r="DB230" t="e">
            <v>#DIV/0!</v>
          </cell>
          <cell r="DC230" t="e">
            <v>#DIV/0!</v>
          </cell>
          <cell r="DD230" t="e">
            <v>#DIV/0!</v>
          </cell>
          <cell r="DE230" t="e">
            <v>#DIV/0!</v>
          </cell>
          <cell r="DF230" t="e">
            <v>#DIV/0!</v>
          </cell>
          <cell r="DG230" t="e">
            <v>#DIV/0!</v>
          </cell>
          <cell r="DH230" t="e">
            <v>#DIV/0!</v>
          </cell>
          <cell r="DI230" t="e">
            <v>#DIV/0!</v>
          </cell>
          <cell r="DJ230" t="e">
            <v>#DIV/0!</v>
          </cell>
          <cell r="DL230">
            <v>0</v>
          </cell>
          <cell r="DM230" t="e">
            <v>#DIV/0!</v>
          </cell>
          <cell r="DN230">
            <v>0</v>
          </cell>
          <cell r="DO230">
            <v>0</v>
          </cell>
          <cell r="DP230">
            <v>0</v>
          </cell>
          <cell r="DQ230">
            <v>0</v>
          </cell>
          <cell r="DR230">
            <v>0</v>
          </cell>
          <cell r="DS230">
            <v>0</v>
          </cell>
          <cell r="DT230">
            <v>0</v>
          </cell>
          <cell r="DU230">
            <v>0</v>
          </cell>
          <cell r="DV230">
            <v>0</v>
          </cell>
          <cell r="DW230">
            <v>0</v>
          </cell>
          <cell r="DX230">
            <v>0</v>
          </cell>
          <cell r="DY230">
            <v>0</v>
          </cell>
          <cell r="DZ230">
            <v>0</v>
          </cell>
          <cell r="EA230">
            <v>0</v>
          </cell>
          <cell r="EB230">
            <v>0</v>
          </cell>
        </row>
        <row r="231">
          <cell r="A231">
            <v>17014</v>
          </cell>
          <cell r="J231">
            <v>1</v>
          </cell>
          <cell r="K231">
            <v>0</v>
          </cell>
          <cell r="AC231">
            <v>17014</v>
          </cell>
          <cell r="AM231">
            <v>17014</v>
          </cell>
          <cell r="BJ231">
            <v>0</v>
          </cell>
          <cell r="BK231">
            <v>0</v>
          </cell>
          <cell r="BL231" t="e">
            <v>#DIV/0!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R231">
            <v>0</v>
          </cell>
          <cell r="CT231">
            <v>0</v>
          </cell>
          <cell r="CU231">
            <v>0</v>
          </cell>
          <cell r="CV231">
            <v>0</v>
          </cell>
          <cell r="CW231" t="e">
            <v>#DIV/0!</v>
          </cell>
          <cell r="CX231" t="e">
            <v>#DIV/0!</v>
          </cell>
          <cell r="CY231" t="e">
            <v>#DIV/0!</v>
          </cell>
          <cell r="CZ231" t="e">
            <v>#DIV/0!</v>
          </cell>
          <cell r="DA231" t="e">
            <v>#DIV/0!</v>
          </cell>
          <cell r="DB231" t="e">
            <v>#DIV/0!</v>
          </cell>
          <cell r="DC231" t="e">
            <v>#DIV/0!</v>
          </cell>
          <cell r="DD231" t="e">
            <v>#DIV/0!</v>
          </cell>
          <cell r="DE231" t="e">
            <v>#DIV/0!</v>
          </cell>
          <cell r="DF231" t="e">
            <v>#DIV/0!</v>
          </cell>
          <cell r="DG231" t="e">
            <v>#DIV/0!</v>
          </cell>
          <cell r="DH231" t="e">
            <v>#DIV/0!</v>
          </cell>
          <cell r="DI231" t="e">
            <v>#DIV/0!</v>
          </cell>
          <cell r="DJ231" t="e">
            <v>#DIV/0!</v>
          </cell>
          <cell r="DL231">
            <v>0</v>
          </cell>
          <cell r="DM231" t="e">
            <v>#DIV/0!</v>
          </cell>
          <cell r="DN231">
            <v>0</v>
          </cell>
          <cell r="DO231">
            <v>0</v>
          </cell>
          <cell r="DP231">
            <v>0</v>
          </cell>
          <cell r="DQ231">
            <v>0</v>
          </cell>
          <cell r="DR231">
            <v>0</v>
          </cell>
          <cell r="DS231">
            <v>0</v>
          </cell>
          <cell r="DT231">
            <v>0</v>
          </cell>
          <cell r="DU231">
            <v>0</v>
          </cell>
          <cell r="DV231">
            <v>0</v>
          </cell>
          <cell r="DW231">
            <v>0</v>
          </cell>
          <cell r="DX231">
            <v>0</v>
          </cell>
          <cell r="DY231">
            <v>0</v>
          </cell>
          <cell r="DZ231">
            <v>0</v>
          </cell>
          <cell r="EA231">
            <v>0</v>
          </cell>
          <cell r="EB231">
            <v>0</v>
          </cell>
        </row>
        <row r="232">
          <cell r="A232">
            <v>18000</v>
          </cell>
          <cell r="B232">
            <v>18</v>
          </cell>
          <cell r="C232" t="str">
            <v>II - 2 - F</v>
          </cell>
          <cell r="D232" t="str">
            <v>Pemancangan Kayu Dolken (dia. 10cm, L = 2 m)</v>
          </cell>
          <cell r="E232" t="str">
            <v>Buah</v>
          </cell>
          <cell r="F232">
            <v>7500</v>
          </cell>
          <cell r="H232">
            <v>15</v>
          </cell>
          <cell r="I232" t="str">
            <v>btg/jam</v>
          </cell>
          <cell r="L232">
            <v>11</v>
          </cell>
          <cell r="M232">
            <v>25</v>
          </cell>
          <cell r="N232">
            <v>7</v>
          </cell>
          <cell r="O232">
            <v>1</v>
          </cell>
          <cell r="P232">
            <v>1925</v>
          </cell>
          <cell r="Q232">
            <v>7500</v>
          </cell>
          <cell r="V232">
            <v>52937500.000000007</v>
          </cell>
          <cell r="W232">
            <v>44495000</v>
          </cell>
          <cell r="X232">
            <v>7058.33</v>
          </cell>
          <cell r="Y232">
            <v>5932.66</v>
          </cell>
          <cell r="Z232">
            <v>12990.99</v>
          </cell>
          <cell r="AA232">
            <v>7051.27</v>
          </cell>
          <cell r="AB232">
            <v>52884525</v>
          </cell>
          <cell r="AC232">
            <v>18000</v>
          </cell>
          <cell r="AG232">
            <v>7500</v>
          </cell>
          <cell r="AK232">
            <v>49822.66</v>
          </cell>
          <cell r="AL232">
            <v>329175000</v>
          </cell>
          <cell r="AM232">
            <v>18000</v>
          </cell>
          <cell r="AQ232">
            <v>105</v>
          </cell>
          <cell r="AR232">
            <v>7500</v>
          </cell>
          <cell r="AU232">
            <v>1724.25</v>
          </cell>
          <cell r="AV232">
            <v>12931875</v>
          </cell>
          <cell r="BB232">
            <v>58598</v>
          </cell>
          <cell r="BC232">
            <v>439485000</v>
          </cell>
          <cell r="BD232">
            <v>394991400</v>
          </cell>
          <cell r="BF232">
            <v>7051.27</v>
          </cell>
          <cell r="BG232">
            <v>49822.66</v>
          </cell>
          <cell r="BH232">
            <v>1724.25</v>
          </cell>
          <cell r="BI232">
            <v>58598.180000000008</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N232">
            <v>0</v>
          </cell>
          <cell r="DO232">
            <v>0</v>
          </cell>
          <cell r="DP232">
            <v>0</v>
          </cell>
          <cell r="DQ232">
            <v>0</v>
          </cell>
          <cell r="DR232">
            <v>0</v>
          </cell>
          <cell r="DS232">
            <v>0</v>
          </cell>
          <cell r="DT232">
            <v>0</v>
          </cell>
          <cell r="DU232">
            <v>0</v>
          </cell>
          <cell r="DV232">
            <v>0</v>
          </cell>
          <cell r="DW232">
            <v>0</v>
          </cell>
          <cell r="DX232">
            <v>0</v>
          </cell>
          <cell r="DY232">
            <v>0</v>
          </cell>
          <cell r="DZ232">
            <v>0</v>
          </cell>
          <cell r="EA232">
            <v>0</v>
          </cell>
          <cell r="EB232">
            <v>0</v>
          </cell>
        </row>
        <row r="233">
          <cell r="A233">
            <v>18001</v>
          </cell>
          <cell r="F233" t="str">
            <v>Kombinasi 2 alat CE</v>
          </cell>
          <cell r="G233" t="str">
            <v>Excavator 1.2</v>
          </cell>
          <cell r="H233">
            <v>15</v>
          </cell>
          <cell r="I233" t="str">
            <v>btg/jam</v>
          </cell>
          <cell r="J233">
            <v>0.5</v>
          </cell>
          <cell r="K233">
            <v>3.3300000000000003E-2</v>
          </cell>
          <cell r="P233">
            <v>1925</v>
          </cell>
          <cell r="R233">
            <v>250</v>
          </cell>
          <cell r="S233">
            <v>0.12</v>
          </cell>
          <cell r="T233">
            <v>211750.00000000003</v>
          </cell>
          <cell r="U233">
            <v>177980</v>
          </cell>
          <cell r="V233">
            <v>52937500.000000007</v>
          </cell>
          <cell r="W233">
            <v>44495000</v>
          </cell>
          <cell r="X233">
            <v>7058.33</v>
          </cell>
          <cell r="Y233">
            <v>5932.66</v>
          </cell>
          <cell r="Z233">
            <v>12990.99</v>
          </cell>
          <cell r="AA233">
            <v>7051.27</v>
          </cell>
          <cell r="AB233">
            <v>52884525</v>
          </cell>
          <cell r="AC233">
            <v>18001</v>
          </cell>
          <cell r="AD233" t="str">
            <v>Dolken kayu  Dia. 10 cm</v>
          </cell>
          <cell r="AE233" t="str">
            <v>Batang</v>
          </cell>
          <cell r="AF233">
            <v>1.05</v>
          </cell>
          <cell r="AH233">
            <v>7875</v>
          </cell>
          <cell r="AI233">
            <v>715.90909090909088</v>
          </cell>
          <cell r="AJ233">
            <v>41800</v>
          </cell>
          <cell r="AK233">
            <v>43890</v>
          </cell>
          <cell r="AL233">
            <v>329175000</v>
          </cell>
          <cell r="AM233">
            <v>18001</v>
          </cell>
          <cell r="AN233" t="str">
            <v>Pekerja</v>
          </cell>
          <cell r="AO233" t="str">
            <v>Org/hari</v>
          </cell>
          <cell r="AP233">
            <v>2</v>
          </cell>
          <cell r="AQ233">
            <v>105</v>
          </cell>
          <cell r="AS233">
            <v>1.9E-2</v>
          </cell>
          <cell r="AT233">
            <v>49500.000000000007</v>
          </cell>
          <cell r="AU233">
            <v>940.5</v>
          </cell>
          <cell r="AV233">
            <v>7053750</v>
          </cell>
          <cell r="BJ233">
            <v>7.5187857142857144</v>
          </cell>
          <cell r="BK233">
            <v>997.5</v>
          </cell>
          <cell r="BL233">
            <v>0.51</v>
          </cell>
          <cell r="BN233" t="str">
            <v>Excavator 1.2</v>
          </cell>
          <cell r="BO233">
            <v>0.12</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R233">
            <v>0</v>
          </cell>
          <cell r="CT233" t="str">
            <v>Dolken kayu  Dia. 10 cm</v>
          </cell>
          <cell r="CU233">
            <v>7875</v>
          </cell>
          <cell r="CV233">
            <v>0</v>
          </cell>
          <cell r="CW233" t="e">
            <v>#DIV/0!</v>
          </cell>
          <cell r="CX233" t="e">
            <v>#DIV/0!</v>
          </cell>
          <cell r="CY233" t="e">
            <v>#DIV/0!</v>
          </cell>
          <cell r="CZ233" t="e">
            <v>#DIV/0!</v>
          </cell>
          <cell r="DA233" t="e">
            <v>#DIV/0!</v>
          </cell>
          <cell r="DB233" t="e">
            <v>#DIV/0!</v>
          </cell>
          <cell r="DC233" t="e">
            <v>#DIV/0!</v>
          </cell>
          <cell r="DD233" t="e">
            <v>#DIV/0!</v>
          </cell>
          <cell r="DE233" t="e">
            <v>#DIV/0!</v>
          </cell>
          <cell r="DF233" t="e">
            <v>#DIV/0!</v>
          </cell>
          <cell r="DG233" t="e">
            <v>#DIV/0!</v>
          </cell>
          <cell r="DH233" t="e">
            <v>#DIV/0!</v>
          </cell>
          <cell r="DI233" t="e">
            <v>#DIV/0!</v>
          </cell>
          <cell r="DJ233" t="e">
            <v>#DIV/0!</v>
          </cell>
          <cell r="DL233" t="str">
            <v>Pekerja</v>
          </cell>
          <cell r="DM233">
            <v>0.51</v>
          </cell>
          <cell r="DN233">
            <v>0</v>
          </cell>
          <cell r="DO233">
            <v>0</v>
          </cell>
          <cell r="DP233">
            <v>0</v>
          </cell>
          <cell r="DQ233">
            <v>0</v>
          </cell>
          <cell r="DR233">
            <v>0</v>
          </cell>
          <cell r="DS233">
            <v>0</v>
          </cell>
          <cell r="DT233">
            <v>0</v>
          </cell>
          <cell r="DU233">
            <v>0</v>
          </cell>
          <cell r="DV233">
            <v>0</v>
          </cell>
          <cell r="DW233">
            <v>0</v>
          </cell>
          <cell r="DX233">
            <v>0</v>
          </cell>
          <cell r="DY233">
            <v>0</v>
          </cell>
          <cell r="DZ233">
            <v>0</v>
          </cell>
          <cell r="EA233">
            <v>0</v>
          </cell>
          <cell r="EB233">
            <v>0</v>
          </cell>
        </row>
        <row r="234">
          <cell r="A234">
            <v>18002</v>
          </cell>
          <cell r="J234">
            <v>1</v>
          </cell>
          <cell r="K234">
            <v>0</v>
          </cell>
          <cell r="P234">
            <v>1925</v>
          </cell>
          <cell r="R234">
            <v>0</v>
          </cell>
          <cell r="S234">
            <v>0</v>
          </cell>
          <cell r="T234">
            <v>0</v>
          </cell>
          <cell r="U234">
            <v>0</v>
          </cell>
          <cell r="V234">
            <v>0</v>
          </cell>
          <cell r="W234">
            <v>0</v>
          </cell>
          <cell r="X234">
            <v>0</v>
          </cell>
          <cell r="Y234">
            <v>0</v>
          </cell>
          <cell r="Z234">
            <v>0</v>
          </cell>
          <cell r="AA234">
            <v>0</v>
          </cell>
          <cell r="AB234">
            <v>0</v>
          </cell>
          <cell r="AC234">
            <v>18002</v>
          </cell>
          <cell r="AD234" t="str">
            <v>Solar</v>
          </cell>
          <cell r="AE234" t="str">
            <v>Ltr</v>
          </cell>
          <cell r="AF234">
            <v>0.66666666666666663</v>
          </cell>
          <cell r="AH234">
            <v>5000</v>
          </cell>
          <cell r="AI234">
            <v>454.54545454545456</v>
          </cell>
          <cell r="AJ234">
            <v>8899</v>
          </cell>
          <cell r="AK234">
            <v>5932.66</v>
          </cell>
          <cell r="AL234">
            <v>0</v>
          </cell>
          <cell r="AM234">
            <v>0</v>
          </cell>
          <cell r="AN234" t="str">
            <v>Mandor</v>
          </cell>
          <cell r="AO234" t="str">
            <v>Org/hari</v>
          </cell>
          <cell r="AP234">
            <v>1</v>
          </cell>
          <cell r="AQ234">
            <v>105</v>
          </cell>
          <cell r="AS234">
            <v>9.4999999999999998E-3</v>
          </cell>
          <cell r="AT234">
            <v>82500</v>
          </cell>
          <cell r="AU234">
            <v>783.75</v>
          </cell>
          <cell r="AV234">
            <v>5878125</v>
          </cell>
          <cell r="BJ234">
            <v>15.037585714285713</v>
          </cell>
          <cell r="BK234">
            <v>498.75</v>
          </cell>
          <cell r="BL234">
            <v>0.25</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R234">
            <v>0</v>
          </cell>
          <cell r="CT234" t="str">
            <v>Solar</v>
          </cell>
          <cell r="CU234">
            <v>5000</v>
          </cell>
          <cell r="CV234">
            <v>0</v>
          </cell>
          <cell r="CW234" t="e">
            <v>#DIV/0!</v>
          </cell>
          <cell r="CX234" t="e">
            <v>#DIV/0!</v>
          </cell>
          <cell r="CY234" t="e">
            <v>#DIV/0!</v>
          </cell>
          <cell r="CZ234" t="e">
            <v>#DIV/0!</v>
          </cell>
          <cell r="DA234" t="e">
            <v>#DIV/0!</v>
          </cell>
          <cell r="DB234" t="e">
            <v>#DIV/0!</v>
          </cell>
          <cell r="DC234" t="e">
            <v>#DIV/0!</v>
          </cell>
          <cell r="DD234" t="e">
            <v>#DIV/0!</v>
          </cell>
          <cell r="DE234" t="e">
            <v>#DIV/0!</v>
          </cell>
          <cell r="DF234" t="e">
            <v>#DIV/0!</v>
          </cell>
          <cell r="DG234" t="e">
            <v>#DIV/0!</v>
          </cell>
          <cell r="DH234" t="e">
            <v>#DIV/0!</v>
          </cell>
          <cell r="DI234" t="e">
            <v>#DIV/0!</v>
          </cell>
          <cell r="DJ234" t="e">
            <v>#DIV/0!</v>
          </cell>
          <cell r="DL234" t="str">
            <v>Mandor</v>
          </cell>
          <cell r="DM234">
            <v>0.25</v>
          </cell>
          <cell r="DN234">
            <v>0</v>
          </cell>
          <cell r="DO234">
            <v>0</v>
          </cell>
          <cell r="DP234">
            <v>0</v>
          </cell>
          <cell r="DQ234">
            <v>0</v>
          </cell>
          <cell r="DR234">
            <v>0</v>
          </cell>
          <cell r="DS234">
            <v>0</v>
          </cell>
          <cell r="DT234">
            <v>0</v>
          </cell>
          <cell r="DU234">
            <v>0</v>
          </cell>
          <cell r="DV234">
            <v>0</v>
          </cell>
          <cell r="DW234">
            <v>0</v>
          </cell>
          <cell r="DX234">
            <v>0</v>
          </cell>
          <cell r="DY234">
            <v>0</v>
          </cell>
          <cell r="DZ234">
            <v>0</v>
          </cell>
          <cell r="EA234">
            <v>0</v>
          </cell>
          <cell r="EB234">
            <v>0</v>
          </cell>
        </row>
        <row r="235">
          <cell r="A235">
            <v>18003</v>
          </cell>
          <cell r="J235">
            <v>1</v>
          </cell>
          <cell r="K235">
            <v>0</v>
          </cell>
          <cell r="P235">
            <v>1925</v>
          </cell>
          <cell r="R235">
            <v>0</v>
          </cell>
          <cell r="S235">
            <v>0</v>
          </cell>
          <cell r="T235">
            <v>0</v>
          </cell>
          <cell r="U235">
            <v>0</v>
          </cell>
          <cell r="V235">
            <v>0</v>
          </cell>
          <cell r="W235">
            <v>0</v>
          </cell>
          <cell r="X235">
            <v>0</v>
          </cell>
          <cell r="Y235">
            <v>0</v>
          </cell>
          <cell r="Z235">
            <v>0</v>
          </cell>
          <cell r="AA235">
            <v>0</v>
          </cell>
          <cell r="AB235">
            <v>0</v>
          </cell>
          <cell r="AC235">
            <v>18003</v>
          </cell>
          <cell r="AE235">
            <v>0</v>
          </cell>
          <cell r="AM235">
            <v>18003</v>
          </cell>
          <cell r="BJ235">
            <v>0</v>
          </cell>
          <cell r="BK235">
            <v>0</v>
          </cell>
          <cell r="BL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R235">
            <v>0</v>
          </cell>
          <cell r="CT235">
            <v>0</v>
          </cell>
          <cell r="CU235">
            <v>0</v>
          </cell>
          <cell r="CV235">
            <v>0</v>
          </cell>
          <cell r="CW235" t="e">
            <v>#DIV/0!</v>
          </cell>
          <cell r="CX235" t="e">
            <v>#DIV/0!</v>
          </cell>
          <cell r="CY235" t="e">
            <v>#DIV/0!</v>
          </cell>
          <cell r="CZ235" t="e">
            <v>#DIV/0!</v>
          </cell>
          <cell r="DA235" t="e">
            <v>#DIV/0!</v>
          </cell>
          <cell r="DB235" t="e">
            <v>#DIV/0!</v>
          </cell>
          <cell r="DC235" t="e">
            <v>#DIV/0!</v>
          </cell>
          <cell r="DD235" t="e">
            <v>#DIV/0!</v>
          </cell>
          <cell r="DE235" t="e">
            <v>#DIV/0!</v>
          </cell>
          <cell r="DF235" t="e">
            <v>#DIV/0!</v>
          </cell>
          <cell r="DG235" t="e">
            <v>#DIV/0!</v>
          </cell>
          <cell r="DH235" t="e">
            <v>#DIV/0!</v>
          </cell>
          <cell r="DI235" t="e">
            <v>#DIV/0!</v>
          </cell>
          <cell r="DJ235" t="e">
            <v>#DIV/0!</v>
          </cell>
          <cell r="DL235">
            <v>0</v>
          </cell>
          <cell r="DM235">
            <v>0</v>
          </cell>
          <cell r="DN235">
            <v>0</v>
          </cell>
          <cell r="DO235">
            <v>0</v>
          </cell>
          <cell r="DP235">
            <v>0</v>
          </cell>
          <cell r="DQ235">
            <v>0</v>
          </cell>
          <cell r="DR235">
            <v>0</v>
          </cell>
          <cell r="DS235">
            <v>0</v>
          </cell>
          <cell r="DT235">
            <v>0</v>
          </cell>
          <cell r="DU235">
            <v>0</v>
          </cell>
          <cell r="DV235">
            <v>0</v>
          </cell>
          <cell r="DW235">
            <v>0</v>
          </cell>
          <cell r="DX235">
            <v>0</v>
          </cell>
          <cell r="DY235">
            <v>0</v>
          </cell>
          <cell r="DZ235">
            <v>0</v>
          </cell>
          <cell r="EA235">
            <v>0</v>
          </cell>
          <cell r="EB235">
            <v>0</v>
          </cell>
        </row>
        <row r="236">
          <cell r="A236">
            <v>18004</v>
          </cell>
          <cell r="J236">
            <v>1</v>
          </cell>
          <cell r="K236">
            <v>0</v>
          </cell>
          <cell r="P236">
            <v>1925</v>
          </cell>
          <cell r="R236">
            <v>0</v>
          </cell>
          <cell r="S236">
            <v>0</v>
          </cell>
          <cell r="T236">
            <v>0</v>
          </cell>
          <cell r="U236">
            <v>0</v>
          </cell>
          <cell r="V236">
            <v>0</v>
          </cell>
          <cell r="W236">
            <v>0</v>
          </cell>
          <cell r="X236">
            <v>0</v>
          </cell>
          <cell r="Y236">
            <v>0</v>
          </cell>
          <cell r="Z236">
            <v>0</v>
          </cell>
          <cell r="AA236">
            <v>0</v>
          </cell>
          <cell r="AB236">
            <v>0</v>
          </cell>
          <cell r="AC236">
            <v>18004</v>
          </cell>
          <cell r="AE236">
            <v>0</v>
          </cell>
          <cell r="AM236">
            <v>18004</v>
          </cell>
          <cell r="BJ236">
            <v>0</v>
          </cell>
          <cell r="BK236">
            <v>0</v>
          </cell>
          <cell r="BL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R236">
            <v>0</v>
          </cell>
          <cell r="CT236">
            <v>0</v>
          </cell>
          <cell r="CU236">
            <v>0</v>
          </cell>
          <cell r="CV236">
            <v>0</v>
          </cell>
          <cell r="CW236" t="e">
            <v>#DIV/0!</v>
          </cell>
          <cell r="CX236" t="e">
            <v>#DIV/0!</v>
          </cell>
          <cell r="CY236" t="e">
            <v>#DIV/0!</v>
          </cell>
          <cell r="CZ236" t="e">
            <v>#DIV/0!</v>
          </cell>
          <cell r="DA236" t="e">
            <v>#DIV/0!</v>
          </cell>
          <cell r="DB236" t="e">
            <v>#DIV/0!</v>
          </cell>
          <cell r="DC236" t="e">
            <v>#DIV/0!</v>
          </cell>
          <cell r="DD236" t="e">
            <v>#DIV/0!</v>
          </cell>
          <cell r="DE236" t="e">
            <v>#DIV/0!</v>
          </cell>
          <cell r="DF236" t="e">
            <v>#DIV/0!</v>
          </cell>
          <cell r="DG236" t="e">
            <v>#DIV/0!</v>
          </cell>
          <cell r="DH236" t="e">
            <v>#DIV/0!</v>
          </cell>
          <cell r="DI236" t="e">
            <v>#DIV/0!</v>
          </cell>
          <cell r="DJ236" t="e">
            <v>#DIV/0!</v>
          </cell>
          <cell r="DL236">
            <v>0</v>
          </cell>
          <cell r="DM236">
            <v>0</v>
          </cell>
          <cell r="DN236">
            <v>0</v>
          </cell>
          <cell r="DO236">
            <v>0</v>
          </cell>
          <cell r="DP236">
            <v>0</v>
          </cell>
          <cell r="DQ236">
            <v>0</v>
          </cell>
          <cell r="DR236">
            <v>0</v>
          </cell>
          <cell r="DS236">
            <v>0</v>
          </cell>
          <cell r="DT236">
            <v>0</v>
          </cell>
          <cell r="DU236">
            <v>0</v>
          </cell>
          <cell r="DV236">
            <v>0</v>
          </cell>
          <cell r="DW236">
            <v>0</v>
          </cell>
          <cell r="DX236">
            <v>0</v>
          </cell>
          <cell r="DY236">
            <v>0</v>
          </cell>
          <cell r="DZ236">
            <v>0</v>
          </cell>
          <cell r="EA236">
            <v>0</v>
          </cell>
          <cell r="EB236">
            <v>0</v>
          </cell>
        </row>
        <row r="237">
          <cell r="A237">
            <v>18005</v>
          </cell>
          <cell r="J237">
            <v>1</v>
          </cell>
          <cell r="K237">
            <v>0</v>
          </cell>
          <cell r="P237">
            <v>1925</v>
          </cell>
          <cell r="R237">
            <v>0</v>
          </cell>
          <cell r="S237">
            <v>0</v>
          </cell>
          <cell r="T237">
            <v>0</v>
          </cell>
          <cell r="U237">
            <v>0</v>
          </cell>
          <cell r="V237">
            <v>0</v>
          </cell>
          <cell r="W237">
            <v>0</v>
          </cell>
          <cell r="X237">
            <v>0</v>
          </cell>
          <cell r="Y237">
            <v>0</v>
          </cell>
          <cell r="Z237">
            <v>0</v>
          </cell>
          <cell r="AA237">
            <v>0</v>
          </cell>
          <cell r="AB237">
            <v>0</v>
          </cell>
          <cell r="AC237">
            <v>18005</v>
          </cell>
          <cell r="AE237">
            <v>0</v>
          </cell>
          <cell r="AM237">
            <v>18005</v>
          </cell>
          <cell r="AO237">
            <v>0</v>
          </cell>
          <cell r="BJ237">
            <v>0</v>
          </cell>
          <cell r="BK237">
            <v>0</v>
          </cell>
          <cell r="BL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R237">
            <v>0</v>
          </cell>
          <cell r="CT237">
            <v>0</v>
          </cell>
          <cell r="CU237">
            <v>0</v>
          </cell>
          <cell r="CV237">
            <v>0</v>
          </cell>
          <cell r="CW237" t="e">
            <v>#DIV/0!</v>
          </cell>
          <cell r="CX237" t="e">
            <v>#DIV/0!</v>
          </cell>
          <cell r="CY237" t="e">
            <v>#DIV/0!</v>
          </cell>
          <cell r="CZ237" t="e">
            <v>#DIV/0!</v>
          </cell>
          <cell r="DA237" t="e">
            <v>#DIV/0!</v>
          </cell>
          <cell r="DB237" t="e">
            <v>#DIV/0!</v>
          </cell>
          <cell r="DC237" t="e">
            <v>#DIV/0!</v>
          </cell>
          <cell r="DD237" t="e">
            <v>#DIV/0!</v>
          </cell>
          <cell r="DE237" t="e">
            <v>#DIV/0!</v>
          </cell>
          <cell r="DF237" t="e">
            <v>#DIV/0!</v>
          </cell>
          <cell r="DG237" t="e">
            <v>#DIV/0!</v>
          </cell>
          <cell r="DH237" t="e">
            <v>#DIV/0!</v>
          </cell>
          <cell r="DI237" t="e">
            <v>#DIV/0!</v>
          </cell>
          <cell r="DJ237" t="e">
            <v>#DIV/0!</v>
          </cell>
          <cell r="DL237">
            <v>0</v>
          </cell>
          <cell r="DM237">
            <v>0</v>
          </cell>
          <cell r="DN237">
            <v>0</v>
          </cell>
          <cell r="DO237">
            <v>0</v>
          </cell>
          <cell r="DP237">
            <v>0</v>
          </cell>
          <cell r="DQ237">
            <v>0</v>
          </cell>
          <cell r="DR237">
            <v>0</v>
          </cell>
          <cell r="DS237">
            <v>0</v>
          </cell>
          <cell r="DT237">
            <v>0</v>
          </cell>
          <cell r="DU237">
            <v>0</v>
          </cell>
          <cell r="DV237">
            <v>0</v>
          </cell>
          <cell r="DW237">
            <v>0</v>
          </cell>
          <cell r="DX237">
            <v>0</v>
          </cell>
          <cell r="DY237">
            <v>0</v>
          </cell>
          <cell r="DZ237">
            <v>0</v>
          </cell>
          <cell r="EA237">
            <v>0</v>
          </cell>
          <cell r="EB237">
            <v>0</v>
          </cell>
        </row>
        <row r="238">
          <cell r="A238">
            <v>18006</v>
          </cell>
          <cell r="J238">
            <v>0.2</v>
          </cell>
          <cell r="K238">
            <v>0</v>
          </cell>
          <cell r="P238">
            <v>1925</v>
          </cell>
          <cell r="R238">
            <v>0</v>
          </cell>
          <cell r="S238">
            <v>0</v>
          </cell>
          <cell r="T238">
            <v>0</v>
          </cell>
          <cell r="U238">
            <v>0</v>
          </cell>
          <cell r="V238">
            <v>0</v>
          </cell>
          <cell r="W238">
            <v>0</v>
          </cell>
          <cell r="X238">
            <v>0</v>
          </cell>
          <cell r="Y238">
            <v>0</v>
          </cell>
          <cell r="Z238">
            <v>0</v>
          </cell>
          <cell r="AA238">
            <v>0</v>
          </cell>
          <cell r="AB238">
            <v>0</v>
          </cell>
          <cell r="AC238">
            <v>18006</v>
          </cell>
          <cell r="AE238">
            <v>0</v>
          </cell>
          <cell r="AM238">
            <v>18006</v>
          </cell>
          <cell r="AO238">
            <v>0</v>
          </cell>
          <cell r="BJ238">
            <v>0</v>
          </cell>
          <cell r="BK238">
            <v>0</v>
          </cell>
          <cell r="BL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R238">
            <v>0</v>
          </cell>
          <cell r="CT238">
            <v>0</v>
          </cell>
          <cell r="CU238">
            <v>0</v>
          </cell>
          <cell r="CV238">
            <v>0</v>
          </cell>
          <cell r="CW238" t="e">
            <v>#DIV/0!</v>
          </cell>
          <cell r="CX238" t="e">
            <v>#DIV/0!</v>
          </cell>
          <cell r="CY238" t="e">
            <v>#DIV/0!</v>
          </cell>
          <cell r="CZ238" t="e">
            <v>#DIV/0!</v>
          </cell>
          <cell r="DA238" t="e">
            <v>#DIV/0!</v>
          </cell>
          <cell r="DB238" t="e">
            <v>#DIV/0!</v>
          </cell>
          <cell r="DC238" t="e">
            <v>#DIV/0!</v>
          </cell>
          <cell r="DD238" t="e">
            <v>#DIV/0!</v>
          </cell>
          <cell r="DE238" t="e">
            <v>#DIV/0!</v>
          </cell>
          <cell r="DF238" t="e">
            <v>#DIV/0!</v>
          </cell>
          <cell r="DG238" t="e">
            <v>#DIV/0!</v>
          </cell>
          <cell r="DH238" t="e">
            <v>#DIV/0!</v>
          </cell>
          <cell r="DI238" t="e">
            <v>#DIV/0!</v>
          </cell>
          <cell r="DJ238" t="e">
            <v>#DIV/0!</v>
          </cell>
          <cell r="DL238">
            <v>0</v>
          </cell>
          <cell r="DM238">
            <v>0</v>
          </cell>
          <cell r="DN238">
            <v>0</v>
          </cell>
          <cell r="DO238">
            <v>0</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row>
        <row r="239">
          <cell r="A239">
            <v>18007</v>
          </cell>
          <cell r="J239">
            <v>1</v>
          </cell>
          <cell r="K239">
            <v>0</v>
          </cell>
          <cell r="P239">
            <v>1925</v>
          </cell>
          <cell r="R239">
            <v>0</v>
          </cell>
          <cell r="S239">
            <v>0</v>
          </cell>
          <cell r="T239">
            <v>0</v>
          </cell>
          <cell r="U239">
            <v>0</v>
          </cell>
          <cell r="V239">
            <v>0</v>
          </cell>
          <cell r="W239">
            <v>0</v>
          </cell>
          <cell r="X239">
            <v>0</v>
          </cell>
          <cell r="Y239">
            <v>0</v>
          </cell>
          <cell r="Z239">
            <v>0</v>
          </cell>
          <cell r="AA239">
            <v>0</v>
          </cell>
          <cell r="AB239">
            <v>0</v>
          </cell>
          <cell r="AC239">
            <v>18007</v>
          </cell>
          <cell r="AE239">
            <v>0</v>
          </cell>
          <cell r="AM239">
            <v>18007</v>
          </cell>
          <cell r="AO239">
            <v>0</v>
          </cell>
          <cell r="BJ239">
            <v>0</v>
          </cell>
          <cell r="BK239">
            <v>0</v>
          </cell>
          <cell r="BL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R239">
            <v>0</v>
          </cell>
          <cell r="CT239">
            <v>0</v>
          </cell>
          <cell r="CU239">
            <v>0</v>
          </cell>
          <cell r="CV239">
            <v>0</v>
          </cell>
          <cell r="CW239" t="e">
            <v>#DIV/0!</v>
          </cell>
          <cell r="CX239" t="e">
            <v>#DIV/0!</v>
          </cell>
          <cell r="CY239" t="e">
            <v>#DIV/0!</v>
          </cell>
          <cell r="CZ239" t="e">
            <v>#DIV/0!</v>
          </cell>
          <cell r="DA239" t="e">
            <v>#DIV/0!</v>
          </cell>
          <cell r="DB239" t="e">
            <v>#DIV/0!</v>
          </cell>
          <cell r="DC239" t="e">
            <v>#DIV/0!</v>
          </cell>
          <cell r="DD239" t="e">
            <v>#DIV/0!</v>
          </cell>
          <cell r="DE239" t="e">
            <v>#DIV/0!</v>
          </cell>
          <cell r="DF239" t="e">
            <v>#DIV/0!</v>
          </cell>
          <cell r="DG239" t="e">
            <v>#DIV/0!</v>
          </cell>
          <cell r="DH239" t="e">
            <v>#DIV/0!</v>
          </cell>
          <cell r="DI239" t="e">
            <v>#DIV/0!</v>
          </cell>
          <cell r="DJ239" t="e">
            <v>#DIV/0!</v>
          </cell>
          <cell r="DL239">
            <v>0</v>
          </cell>
          <cell r="DM239">
            <v>0</v>
          </cell>
          <cell r="DN239">
            <v>0</v>
          </cell>
          <cell r="DO239">
            <v>0</v>
          </cell>
          <cell r="DP239">
            <v>0</v>
          </cell>
          <cell r="DQ239">
            <v>0</v>
          </cell>
          <cell r="DR239">
            <v>0</v>
          </cell>
          <cell r="DS239">
            <v>0</v>
          </cell>
          <cell r="DT239">
            <v>0</v>
          </cell>
          <cell r="DU239">
            <v>0</v>
          </cell>
          <cell r="DV239">
            <v>0</v>
          </cell>
          <cell r="DW239">
            <v>0</v>
          </cell>
          <cell r="DX239">
            <v>0</v>
          </cell>
          <cell r="DY239">
            <v>0</v>
          </cell>
          <cell r="DZ239">
            <v>0</v>
          </cell>
          <cell r="EA239">
            <v>0</v>
          </cell>
          <cell r="EB239">
            <v>0</v>
          </cell>
        </row>
        <row r="240">
          <cell r="A240">
            <v>18008</v>
          </cell>
          <cell r="J240">
            <v>1</v>
          </cell>
          <cell r="K240">
            <v>0</v>
          </cell>
          <cell r="P240">
            <v>1925</v>
          </cell>
          <cell r="R240">
            <v>0</v>
          </cell>
          <cell r="S240">
            <v>0</v>
          </cell>
          <cell r="T240">
            <v>0</v>
          </cell>
          <cell r="U240">
            <v>0</v>
          </cell>
          <cell r="V240">
            <v>0</v>
          </cell>
          <cell r="W240">
            <v>0</v>
          </cell>
          <cell r="X240">
            <v>0</v>
          </cell>
          <cell r="Y240">
            <v>0</v>
          </cell>
          <cell r="Z240">
            <v>0</v>
          </cell>
          <cell r="AA240">
            <v>0</v>
          </cell>
          <cell r="AB240">
            <v>0</v>
          </cell>
          <cell r="AC240">
            <v>18008</v>
          </cell>
          <cell r="AE240">
            <v>0</v>
          </cell>
          <cell r="AM240">
            <v>18008</v>
          </cell>
          <cell r="AO240">
            <v>0</v>
          </cell>
          <cell r="BJ240">
            <v>0</v>
          </cell>
          <cell r="BK240">
            <v>0</v>
          </cell>
          <cell r="BL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R240">
            <v>0</v>
          </cell>
          <cell r="CT240">
            <v>0</v>
          </cell>
          <cell r="CU240">
            <v>0</v>
          </cell>
          <cell r="CV240">
            <v>0</v>
          </cell>
          <cell r="CW240" t="e">
            <v>#DIV/0!</v>
          </cell>
          <cell r="CX240" t="e">
            <v>#DIV/0!</v>
          </cell>
          <cell r="CY240" t="e">
            <v>#DIV/0!</v>
          </cell>
          <cell r="CZ240" t="e">
            <v>#DIV/0!</v>
          </cell>
          <cell r="DA240" t="e">
            <v>#DIV/0!</v>
          </cell>
          <cell r="DB240" t="e">
            <v>#DIV/0!</v>
          </cell>
          <cell r="DC240" t="e">
            <v>#DIV/0!</v>
          </cell>
          <cell r="DD240" t="e">
            <v>#DIV/0!</v>
          </cell>
          <cell r="DE240" t="e">
            <v>#DIV/0!</v>
          </cell>
          <cell r="DF240" t="e">
            <v>#DIV/0!</v>
          </cell>
          <cell r="DG240" t="e">
            <v>#DIV/0!</v>
          </cell>
          <cell r="DH240" t="e">
            <v>#DIV/0!</v>
          </cell>
          <cell r="DI240" t="e">
            <v>#DIV/0!</v>
          </cell>
          <cell r="DJ240" t="e">
            <v>#DIV/0!</v>
          </cell>
          <cell r="DL240">
            <v>0</v>
          </cell>
          <cell r="DM240">
            <v>0</v>
          </cell>
          <cell r="DN240">
            <v>0</v>
          </cell>
          <cell r="DO240">
            <v>0</v>
          </cell>
          <cell r="DP240">
            <v>0</v>
          </cell>
          <cell r="DQ240">
            <v>0</v>
          </cell>
          <cell r="DR240">
            <v>0</v>
          </cell>
          <cell r="DS240">
            <v>0</v>
          </cell>
          <cell r="DT240">
            <v>0</v>
          </cell>
          <cell r="DU240">
            <v>0</v>
          </cell>
          <cell r="DV240">
            <v>0</v>
          </cell>
          <cell r="DW240">
            <v>0</v>
          </cell>
          <cell r="DX240">
            <v>0</v>
          </cell>
          <cell r="DY240">
            <v>0</v>
          </cell>
          <cell r="DZ240">
            <v>0</v>
          </cell>
          <cell r="EA240">
            <v>0</v>
          </cell>
          <cell r="EB240">
            <v>0</v>
          </cell>
        </row>
        <row r="241">
          <cell r="A241">
            <v>18009</v>
          </cell>
          <cell r="J241">
            <v>1</v>
          </cell>
          <cell r="K241">
            <v>0</v>
          </cell>
          <cell r="P241">
            <v>1925</v>
          </cell>
          <cell r="R241">
            <v>0</v>
          </cell>
          <cell r="S241">
            <v>0</v>
          </cell>
          <cell r="T241">
            <v>0</v>
          </cell>
          <cell r="U241">
            <v>0</v>
          </cell>
          <cell r="V241">
            <v>0</v>
          </cell>
          <cell r="W241">
            <v>0</v>
          </cell>
          <cell r="X241">
            <v>0</v>
          </cell>
          <cell r="Y241">
            <v>0</v>
          </cell>
          <cell r="Z241">
            <v>0</v>
          </cell>
          <cell r="AA241">
            <v>0</v>
          </cell>
          <cell r="AB241">
            <v>0</v>
          </cell>
          <cell r="AC241">
            <v>18009</v>
          </cell>
          <cell r="AE241">
            <v>0</v>
          </cell>
          <cell r="AM241">
            <v>18009</v>
          </cell>
          <cell r="AO241">
            <v>0</v>
          </cell>
          <cell r="BJ241">
            <v>0</v>
          </cell>
          <cell r="BK241">
            <v>0</v>
          </cell>
          <cell r="BL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R241">
            <v>0</v>
          </cell>
          <cell r="CT241">
            <v>0</v>
          </cell>
          <cell r="CU241">
            <v>0</v>
          </cell>
          <cell r="CV241">
            <v>0</v>
          </cell>
          <cell r="CW241" t="e">
            <v>#DIV/0!</v>
          </cell>
          <cell r="CX241" t="e">
            <v>#DIV/0!</v>
          </cell>
          <cell r="CY241" t="e">
            <v>#DIV/0!</v>
          </cell>
          <cell r="CZ241" t="e">
            <v>#DIV/0!</v>
          </cell>
          <cell r="DA241" t="e">
            <v>#DIV/0!</v>
          </cell>
          <cell r="DB241" t="e">
            <v>#DIV/0!</v>
          </cell>
          <cell r="DC241" t="e">
            <v>#DIV/0!</v>
          </cell>
          <cell r="DD241" t="e">
            <v>#DIV/0!</v>
          </cell>
          <cell r="DE241" t="e">
            <v>#DIV/0!</v>
          </cell>
          <cell r="DF241" t="e">
            <v>#DIV/0!</v>
          </cell>
          <cell r="DG241" t="e">
            <v>#DIV/0!</v>
          </cell>
          <cell r="DH241" t="e">
            <v>#DIV/0!</v>
          </cell>
          <cell r="DI241" t="e">
            <v>#DIV/0!</v>
          </cell>
          <cell r="DJ241" t="e">
            <v>#DIV/0!</v>
          </cell>
          <cell r="DL241">
            <v>0</v>
          </cell>
          <cell r="DM241">
            <v>0</v>
          </cell>
          <cell r="DN241">
            <v>0</v>
          </cell>
          <cell r="DO241">
            <v>0</v>
          </cell>
          <cell r="DP241">
            <v>0</v>
          </cell>
          <cell r="DQ241">
            <v>0</v>
          </cell>
          <cell r="DR241">
            <v>0</v>
          </cell>
          <cell r="DS241">
            <v>0</v>
          </cell>
          <cell r="DT241">
            <v>0</v>
          </cell>
          <cell r="DU241">
            <v>0</v>
          </cell>
          <cell r="DV241">
            <v>0</v>
          </cell>
          <cell r="DW241">
            <v>0</v>
          </cell>
          <cell r="DX241">
            <v>0</v>
          </cell>
          <cell r="DY241">
            <v>0</v>
          </cell>
          <cell r="DZ241">
            <v>0</v>
          </cell>
          <cell r="EA241">
            <v>0</v>
          </cell>
          <cell r="EB241">
            <v>0</v>
          </cell>
        </row>
        <row r="242">
          <cell r="A242">
            <v>18010</v>
          </cell>
          <cell r="J242">
            <v>1</v>
          </cell>
          <cell r="K242">
            <v>0</v>
          </cell>
          <cell r="P242">
            <v>1925</v>
          </cell>
          <cell r="R242">
            <v>0</v>
          </cell>
          <cell r="S242">
            <v>0</v>
          </cell>
          <cell r="T242">
            <v>0</v>
          </cell>
          <cell r="U242">
            <v>0</v>
          </cell>
          <cell r="V242">
            <v>0</v>
          </cell>
          <cell r="W242">
            <v>0</v>
          </cell>
          <cell r="X242">
            <v>0</v>
          </cell>
          <cell r="Y242">
            <v>0</v>
          </cell>
          <cell r="Z242">
            <v>0</v>
          </cell>
          <cell r="AA242">
            <v>0</v>
          </cell>
          <cell r="AB242">
            <v>0</v>
          </cell>
          <cell r="AC242">
            <v>18010</v>
          </cell>
          <cell r="AE242">
            <v>0</v>
          </cell>
          <cell r="AM242">
            <v>18010</v>
          </cell>
          <cell r="AO242">
            <v>0</v>
          </cell>
          <cell r="BJ242">
            <v>0</v>
          </cell>
          <cell r="BK242">
            <v>0</v>
          </cell>
          <cell r="BL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R242">
            <v>0</v>
          </cell>
          <cell r="CT242">
            <v>0</v>
          </cell>
          <cell r="CU242">
            <v>0</v>
          </cell>
          <cell r="CV242">
            <v>0</v>
          </cell>
          <cell r="CW242" t="e">
            <v>#DIV/0!</v>
          </cell>
          <cell r="CX242" t="e">
            <v>#DIV/0!</v>
          </cell>
          <cell r="CY242" t="e">
            <v>#DIV/0!</v>
          </cell>
          <cell r="CZ242" t="e">
            <v>#DIV/0!</v>
          </cell>
          <cell r="DA242" t="e">
            <v>#DIV/0!</v>
          </cell>
          <cell r="DB242" t="e">
            <v>#DIV/0!</v>
          </cell>
          <cell r="DC242" t="e">
            <v>#DIV/0!</v>
          </cell>
          <cell r="DD242" t="e">
            <v>#DIV/0!</v>
          </cell>
          <cell r="DE242" t="e">
            <v>#DIV/0!</v>
          </cell>
          <cell r="DF242" t="e">
            <v>#DIV/0!</v>
          </cell>
          <cell r="DG242" t="e">
            <v>#DIV/0!</v>
          </cell>
          <cell r="DH242" t="e">
            <v>#DIV/0!</v>
          </cell>
          <cell r="DI242" t="e">
            <v>#DIV/0!</v>
          </cell>
          <cell r="DJ242" t="e">
            <v>#DIV/0!</v>
          </cell>
          <cell r="DL242">
            <v>0</v>
          </cell>
          <cell r="DM242">
            <v>0</v>
          </cell>
          <cell r="DN242">
            <v>0</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row>
        <row r="243">
          <cell r="A243">
            <v>18011</v>
          </cell>
          <cell r="J243">
            <v>1</v>
          </cell>
          <cell r="K243">
            <v>0</v>
          </cell>
          <cell r="P243">
            <v>1925</v>
          </cell>
          <cell r="R243">
            <v>0</v>
          </cell>
          <cell r="S243">
            <v>0</v>
          </cell>
          <cell r="T243">
            <v>0</v>
          </cell>
          <cell r="U243">
            <v>0</v>
          </cell>
          <cell r="V243">
            <v>0</v>
          </cell>
          <cell r="W243">
            <v>0</v>
          </cell>
          <cell r="X243">
            <v>0</v>
          </cell>
          <cell r="Y243">
            <v>0</v>
          </cell>
          <cell r="Z243">
            <v>0</v>
          </cell>
          <cell r="AA243">
            <v>0</v>
          </cell>
          <cell r="AB243">
            <v>0</v>
          </cell>
          <cell r="AC243">
            <v>18011</v>
          </cell>
          <cell r="AE243">
            <v>0</v>
          </cell>
          <cell r="AM243">
            <v>18011</v>
          </cell>
          <cell r="AO243">
            <v>0</v>
          </cell>
          <cell r="BJ243">
            <v>0</v>
          </cell>
          <cell r="BK243">
            <v>0</v>
          </cell>
          <cell r="BL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R243">
            <v>0</v>
          </cell>
          <cell r="CT243">
            <v>0</v>
          </cell>
          <cell r="CU243">
            <v>0</v>
          </cell>
          <cell r="CV243">
            <v>0</v>
          </cell>
          <cell r="CW243" t="e">
            <v>#DIV/0!</v>
          </cell>
          <cell r="CX243" t="e">
            <v>#DIV/0!</v>
          </cell>
          <cell r="CY243" t="e">
            <v>#DIV/0!</v>
          </cell>
          <cell r="CZ243" t="e">
            <v>#DIV/0!</v>
          </cell>
          <cell r="DA243" t="e">
            <v>#DIV/0!</v>
          </cell>
          <cell r="DB243" t="e">
            <v>#DIV/0!</v>
          </cell>
          <cell r="DC243" t="e">
            <v>#DIV/0!</v>
          </cell>
          <cell r="DD243" t="e">
            <v>#DIV/0!</v>
          </cell>
          <cell r="DE243" t="e">
            <v>#DIV/0!</v>
          </cell>
          <cell r="DF243" t="e">
            <v>#DIV/0!</v>
          </cell>
          <cell r="DG243" t="e">
            <v>#DIV/0!</v>
          </cell>
          <cell r="DH243" t="e">
            <v>#DIV/0!</v>
          </cell>
          <cell r="DI243" t="e">
            <v>#DIV/0!</v>
          </cell>
          <cell r="DJ243" t="e">
            <v>#DIV/0!</v>
          </cell>
          <cell r="DL243">
            <v>0</v>
          </cell>
          <cell r="DM243">
            <v>0</v>
          </cell>
          <cell r="DN243">
            <v>0</v>
          </cell>
          <cell r="DO243">
            <v>0</v>
          </cell>
          <cell r="DP243">
            <v>0</v>
          </cell>
          <cell r="DQ243">
            <v>0</v>
          </cell>
          <cell r="DR243">
            <v>0</v>
          </cell>
          <cell r="DS243">
            <v>0</v>
          </cell>
          <cell r="DT243">
            <v>0</v>
          </cell>
          <cell r="DU243">
            <v>0</v>
          </cell>
          <cell r="DV243">
            <v>0</v>
          </cell>
          <cell r="DW243">
            <v>0</v>
          </cell>
          <cell r="DX243">
            <v>0</v>
          </cell>
          <cell r="DY243">
            <v>0</v>
          </cell>
          <cell r="DZ243">
            <v>0</v>
          </cell>
          <cell r="EA243">
            <v>0</v>
          </cell>
          <cell r="EB243">
            <v>0</v>
          </cell>
        </row>
        <row r="244">
          <cell r="A244">
            <v>18012</v>
          </cell>
          <cell r="J244">
            <v>1</v>
          </cell>
          <cell r="K244">
            <v>0</v>
          </cell>
          <cell r="P244">
            <v>1925</v>
          </cell>
          <cell r="R244">
            <v>0</v>
          </cell>
          <cell r="S244">
            <v>0</v>
          </cell>
          <cell r="T244">
            <v>0</v>
          </cell>
          <cell r="U244">
            <v>0</v>
          </cell>
          <cell r="V244">
            <v>0</v>
          </cell>
          <cell r="W244">
            <v>0</v>
          </cell>
          <cell r="X244">
            <v>0</v>
          </cell>
          <cell r="Y244">
            <v>0</v>
          </cell>
          <cell r="Z244">
            <v>0</v>
          </cell>
          <cell r="AA244">
            <v>0</v>
          </cell>
          <cell r="AB244">
            <v>0</v>
          </cell>
          <cell r="AC244">
            <v>18012</v>
          </cell>
          <cell r="AE244">
            <v>0</v>
          </cell>
          <cell r="AM244">
            <v>18012</v>
          </cell>
          <cell r="AO244">
            <v>0</v>
          </cell>
          <cell r="BJ244">
            <v>0</v>
          </cell>
          <cell r="BK244">
            <v>0</v>
          </cell>
          <cell r="BL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R244">
            <v>0</v>
          </cell>
          <cell r="CT244">
            <v>0</v>
          </cell>
          <cell r="CU244">
            <v>0</v>
          </cell>
          <cell r="CV244">
            <v>0</v>
          </cell>
          <cell r="CW244" t="e">
            <v>#DIV/0!</v>
          </cell>
          <cell r="CX244" t="e">
            <v>#DIV/0!</v>
          </cell>
          <cell r="CY244" t="e">
            <v>#DIV/0!</v>
          </cell>
          <cell r="CZ244" t="e">
            <v>#DIV/0!</v>
          </cell>
          <cell r="DA244" t="e">
            <v>#DIV/0!</v>
          </cell>
          <cell r="DB244" t="e">
            <v>#DIV/0!</v>
          </cell>
          <cell r="DC244" t="e">
            <v>#DIV/0!</v>
          </cell>
          <cell r="DD244" t="e">
            <v>#DIV/0!</v>
          </cell>
          <cell r="DE244" t="e">
            <v>#DIV/0!</v>
          </cell>
          <cell r="DF244" t="e">
            <v>#DIV/0!</v>
          </cell>
          <cell r="DG244" t="e">
            <v>#DIV/0!</v>
          </cell>
          <cell r="DH244" t="e">
            <v>#DIV/0!</v>
          </cell>
          <cell r="DI244" t="e">
            <v>#DIV/0!</v>
          </cell>
          <cell r="DJ244" t="e">
            <v>#DIV/0!</v>
          </cell>
          <cell r="DL244">
            <v>0</v>
          </cell>
          <cell r="DM244">
            <v>0</v>
          </cell>
          <cell r="DN244">
            <v>0</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row>
        <row r="245">
          <cell r="A245">
            <v>19000</v>
          </cell>
          <cell r="B245">
            <v>19</v>
          </cell>
          <cell r="C245" t="str">
            <v>II - 3 - A</v>
          </cell>
          <cell r="D245" t="str">
            <v>Pengadaan Sheetpile Beton (32 x 50) cm</v>
          </cell>
          <cell r="E245" t="str">
            <v>m1</v>
          </cell>
          <cell r="F245">
            <v>18000</v>
          </cell>
          <cell r="H245">
            <v>90</v>
          </cell>
          <cell r="I245" t="str">
            <v>m'/jam</v>
          </cell>
          <cell r="L245">
            <v>2</v>
          </cell>
          <cell r="M245">
            <v>25</v>
          </cell>
          <cell r="N245">
            <v>7</v>
          </cell>
          <cell r="O245">
            <v>1</v>
          </cell>
          <cell r="P245">
            <v>350</v>
          </cell>
          <cell r="Q245">
            <v>18000</v>
          </cell>
          <cell r="V245">
            <v>246537500.00000003</v>
          </cell>
          <cell r="W245">
            <v>0</v>
          </cell>
          <cell r="X245">
            <v>13696.51</v>
          </cell>
          <cell r="Y245">
            <v>0</v>
          </cell>
          <cell r="Z245">
            <v>13696.51</v>
          </cell>
          <cell r="AA245">
            <v>17343.32</v>
          </cell>
          <cell r="AB245">
            <v>312179760</v>
          </cell>
          <cell r="AC245">
            <v>19000</v>
          </cell>
          <cell r="AG245">
            <v>18000</v>
          </cell>
          <cell r="AK245">
            <v>346797.83</v>
          </cell>
          <cell r="AL245">
            <v>6242360940</v>
          </cell>
          <cell r="AM245">
            <v>19000</v>
          </cell>
          <cell r="AQ245">
            <v>630</v>
          </cell>
          <cell r="AR245">
            <v>18000</v>
          </cell>
          <cell r="AU245">
            <v>3113.55</v>
          </cell>
          <cell r="AV245">
            <v>56043900</v>
          </cell>
          <cell r="BB245">
            <v>367254</v>
          </cell>
          <cell r="BC245">
            <v>6610572000</v>
          </cell>
          <cell r="BD245">
            <v>6610584600</v>
          </cell>
          <cell r="BF245">
            <v>17343.32</v>
          </cell>
          <cell r="BG245">
            <v>346797.83</v>
          </cell>
          <cell r="BH245">
            <v>3113.55</v>
          </cell>
          <cell r="BI245">
            <v>367254.7</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N245">
            <v>0</v>
          </cell>
          <cell r="DO245">
            <v>0</v>
          </cell>
          <cell r="DP245">
            <v>0</v>
          </cell>
          <cell r="DQ245">
            <v>0</v>
          </cell>
          <cell r="DR245">
            <v>0</v>
          </cell>
          <cell r="DS245">
            <v>0</v>
          </cell>
          <cell r="DT245">
            <v>0</v>
          </cell>
          <cell r="DU245">
            <v>0</v>
          </cell>
          <cell r="DV245">
            <v>0</v>
          </cell>
          <cell r="DW245">
            <v>0</v>
          </cell>
          <cell r="DX245">
            <v>0</v>
          </cell>
          <cell r="DY245">
            <v>0</v>
          </cell>
          <cell r="DZ245">
            <v>0</v>
          </cell>
          <cell r="EA245">
            <v>0</v>
          </cell>
          <cell r="EB245">
            <v>0</v>
          </cell>
        </row>
        <row r="246">
          <cell r="A246">
            <v>19001</v>
          </cell>
          <cell r="G246" t="str">
            <v>Handling dari Pabrik ke Stock Yard</v>
          </cell>
          <cell r="J246">
            <v>1</v>
          </cell>
          <cell r="K246">
            <v>0</v>
          </cell>
          <cell r="P246">
            <v>350</v>
          </cell>
          <cell r="AC246">
            <v>19001</v>
          </cell>
          <cell r="AD246" t="str">
            <v>Sheet Pile Type FPC-320 A-500 Tebal 320 mm; Lebar 500 mm, K 500</v>
          </cell>
          <cell r="AE246" t="str">
            <v>m'</v>
          </cell>
          <cell r="AF246">
            <v>1</v>
          </cell>
          <cell r="AH246">
            <v>18000</v>
          </cell>
          <cell r="AI246">
            <v>9000</v>
          </cell>
          <cell r="AJ246">
            <v>340000</v>
          </cell>
          <cell r="AK246">
            <v>340000</v>
          </cell>
          <cell r="AL246">
            <v>6120000000</v>
          </cell>
          <cell r="AM246">
            <v>19001</v>
          </cell>
          <cell r="AN246" t="str">
            <v>Mandor</v>
          </cell>
          <cell r="AO246" t="str">
            <v>Org/hari</v>
          </cell>
          <cell r="AP246">
            <v>1</v>
          </cell>
          <cell r="AQ246">
            <v>90</v>
          </cell>
          <cell r="AS246">
            <v>1.11E-2</v>
          </cell>
          <cell r="AT246">
            <v>82500</v>
          </cell>
          <cell r="AU246">
            <v>915.75</v>
          </cell>
          <cell r="AV246">
            <v>16483500</v>
          </cell>
          <cell r="BJ246">
            <v>12.870000000000001</v>
          </cell>
          <cell r="BK246">
            <v>1398.6</v>
          </cell>
          <cell r="BL246">
            <v>3.99</v>
          </cell>
          <cell r="BN246" t="str">
            <v>Handling dari Pabrik ke Stock Yard</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R246">
            <v>0</v>
          </cell>
          <cell r="CT246" t="str">
            <v>Sheet Pile Type FPC-320 A-500 Tebal 320 mm; Lebar 500 mm, K 500</v>
          </cell>
          <cell r="CU246">
            <v>18000</v>
          </cell>
          <cell r="CV246">
            <v>0</v>
          </cell>
          <cell r="CW246" t="e">
            <v>#DIV/0!</v>
          </cell>
          <cell r="CX246" t="e">
            <v>#DIV/0!</v>
          </cell>
          <cell r="CY246" t="e">
            <v>#DIV/0!</v>
          </cell>
          <cell r="CZ246" t="e">
            <v>#DIV/0!</v>
          </cell>
          <cell r="DA246" t="e">
            <v>#DIV/0!</v>
          </cell>
          <cell r="DB246" t="e">
            <v>#DIV/0!</v>
          </cell>
          <cell r="DC246" t="e">
            <v>#DIV/0!</v>
          </cell>
          <cell r="DD246" t="e">
            <v>#DIV/0!</v>
          </cell>
          <cell r="DE246" t="e">
            <v>#DIV/0!</v>
          </cell>
          <cell r="DF246" t="e">
            <v>#DIV/0!</v>
          </cell>
          <cell r="DG246" t="e">
            <v>#DIV/0!</v>
          </cell>
          <cell r="DH246" t="e">
            <v>#DIV/0!</v>
          </cell>
          <cell r="DI246" t="e">
            <v>#DIV/0!</v>
          </cell>
          <cell r="DJ246" t="e">
            <v>#DIV/0!</v>
          </cell>
          <cell r="DL246" t="str">
            <v>Mandor</v>
          </cell>
          <cell r="DM246">
            <v>3.99</v>
          </cell>
          <cell r="DN246">
            <v>0</v>
          </cell>
          <cell r="DO246">
            <v>0</v>
          </cell>
          <cell r="DP246">
            <v>0</v>
          </cell>
          <cell r="DQ246">
            <v>0</v>
          </cell>
          <cell r="DR246">
            <v>0</v>
          </cell>
          <cell r="DS246">
            <v>0</v>
          </cell>
          <cell r="DT246">
            <v>0</v>
          </cell>
          <cell r="DU246">
            <v>0</v>
          </cell>
          <cell r="DV246">
            <v>0</v>
          </cell>
          <cell r="DW246">
            <v>0</v>
          </cell>
          <cell r="DX246">
            <v>0</v>
          </cell>
          <cell r="DY246">
            <v>0</v>
          </cell>
          <cell r="DZ246">
            <v>0</v>
          </cell>
          <cell r="EA246">
            <v>0</v>
          </cell>
          <cell r="EB246">
            <v>0</v>
          </cell>
        </row>
        <row r="247">
          <cell r="A247">
            <v>19002</v>
          </cell>
          <cell r="G247" t="str">
            <v>Crawler Crane 25 Ton</v>
          </cell>
          <cell r="H247">
            <v>90</v>
          </cell>
          <cell r="I247" t="str">
            <v>m'/jam</v>
          </cell>
          <cell r="J247">
            <v>1</v>
          </cell>
          <cell r="K247">
            <v>1.3333333333333334E-2</v>
          </cell>
          <cell r="P247">
            <v>350</v>
          </cell>
          <cell r="R247">
            <v>200</v>
          </cell>
          <cell r="S247">
            <v>0.56999999999999995</v>
          </cell>
          <cell r="T247">
            <v>514250.00000000006</v>
          </cell>
          <cell r="V247">
            <v>102850000.00000001</v>
          </cell>
          <cell r="W247">
            <v>0</v>
          </cell>
          <cell r="X247">
            <v>5713.88</v>
          </cell>
          <cell r="Y247">
            <v>0</v>
          </cell>
          <cell r="Z247">
            <v>5713.88</v>
          </cell>
          <cell r="AA247">
            <v>6856.66</v>
          </cell>
          <cell r="AB247">
            <v>123419880</v>
          </cell>
          <cell r="AC247">
            <v>19002</v>
          </cell>
          <cell r="AD247" t="str">
            <v>Solar</v>
          </cell>
          <cell r="AE247" t="str">
            <v>Ltr</v>
          </cell>
          <cell r="AF247">
            <v>0.27777777777777779</v>
          </cell>
          <cell r="AH247">
            <v>5000</v>
          </cell>
          <cell r="AI247">
            <v>2500</v>
          </cell>
          <cell r="AJ247">
            <v>8899</v>
          </cell>
          <cell r="AK247">
            <v>2471.94</v>
          </cell>
          <cell r="AL247">
            <v>44494920</v>
          </cell>
          <cell r="AM247">
            <v>19002</v>
          </cell>
          <cell r="AN247" t="str">
            <v>Pekerja</v>
          </cell>
          <cell r="AO247" t="str">
            <v>Org/hari</v>
          </cell>
          <cell r="AP247">
            <v>4</v>
          </cell>
          <cell r="AQ247">
            <v>90</v>
          </cell>
          <cell r="AS247">
            <v>4.4400000000000002E-2</v>
          </cell>
          <cell r="AT247">
            <v>49500.000000000007</v>
          </cell>
          <cell r="AU247">
            <v>2197.8000000000002</v>
          </cell>
          <cell r="AV247">
            <v>39560400</v>
          </cell>
          <cell r="BJ247">
            <v>3.2175000000000002</v>
          </cell>
          <cell r="BK247">
            <v>5594.4</v>
          </cell>
          <cell r="BL247">
            <v>15.98</v>
          </cell>
          <cell r="BN247" t="str">
            <v>Crawler Crane 25 Ton</v>
          </cell>
          <cell r="BO247">
            <v>0.56999999999999995</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R247">
            <v>0</v>
          </cell>
          <cell r="CT247" t="str">
            <v>Solar</v>
          </cell>
          <cell r="CU247">
            <v>5000</v>
          </cell>
          <cell r="CV247">
            <v>0</v>
          </cell>
          <cell r="CW247" t="e">
            <v>#DIV/0!</v>
          </cell>
          <cell r="CX247" t="e">
            <v>#DIV/0!</v>
          </cell>
          <cell r="CY247" t="e">
            <v>#DIV/0!</v>
          </cell>
          <cell r="CZ247" t="e">
            <v>#DIV/0!</v>
          </cell>
          <cell r="DA247" t="e">
            <v>#DIV/0!</v>
          </cell>
          <cell r="DB247" t="e">
            <v>#DIV/0!</v>
          </cell>
          <cell r="DC247" t="e">
            <v>#DIV/0!</v>
          </cell>
          <cell r="DD247" t="e">
            <v>#DIV/0!</v>
          </cell>
          <cell r="DE247" t="e">
            <v>#DIV/0!</v>
          </cell>
          <cell r="DF247" t="e">
            <v>#DIV/0!</v>
          </cell>
          <cell r="DG247" t="e">
            <v>#DIV/0!</v>
          </cell>
          <cell r="DH247" t="e">
            <v>#DIV/0!</v>
          </cell>
          <cell r="DI247" t="e">
            <v>#DIV/0!</v>
          </cell>
          <cell r="DJ247" t="e">
            <v>#DIV/0!</v>
          </cell>
          <cell r="DL247" t="str">
            <v>Pekerja</v>
          </cell>
          <cell r="DM247">
            <v>15.98</v>
          </cell>
          <cell r="DN247">
            <v>0</v>
          </cell>
          <cell r="DO247">
            <v>0</v>
          </cell>
          <cell r="DP247">
            <v>0</v>
          </cell>
          <cell r="DQ247">
            <v>0</v>
          </cell>
          <cell r="DR247">
            <v>0</v>
          </cell>
          <cell r="DS247">
            <v>0</v>
          </cell>
          <cell r="DT247">
            <v>0</v>
          </cell>
          <cell r="DU247">
            <v>0</v>
          </cell>
          <cell r="DV247">
            <v>0</v>
          </cell>
          <cell r="DW247">
            <v>0</v>
          </cell>
          <cell r="DX247">
            <v>0</v>
          </cell>
          <cell r="DY247">
            <v>0</v>
          </cell>
          <cell r="DZ247">
            <v>0</v>
          </cell>
          <cell r="EA247">
            <v>0</v>
          </cell>
          <cell r="EB247">
            <v>0</v>
          </cell>
        </row>
        <row r="248">
          <cell r="A248">
            <v>19003</v>
          </cell>
          <cell r="J248">
            <v>1</v>
          </cell>
          <cell r="K248">
            <v>0</v>
          </cell>
          <cell r="P248">
            <v>350</v>
          </cell>
          <cell r="R248">
            <v>0</v>
          </cell>
          <cell r="S248">
            <v>0</v>
          </cell>
          <cell r="T248">
            <v>0</v>
          </cell>
          <cell r="U248">
            <v>0</v>
          </cell>
          <cell r="V248">
            <v>0</v>
          </cell>
          <cell r="W248">
            <v>0</v>
          </cell>
          <cell r="X248">
            <v>0</v>
          </cell>
          <cell r="Y248">
            <v>0</v>
          </cell>
          <cell r="Z248">
            <v>0</v>
          </cell>
          <cell r="AA248">
            <v>0</v>
          </cell>
          <cell r="AB248">
            <v>0</v>
          </cell>
          <cell r="AC248">
            <v>19003</v>
          </cell>
          <cell r="AD248" t="str">
            <v>Solar</v>
          </cell>
          <cell r="AE248" t="str">
            <v>Ltr</v>
          </cell>
          <cell r="AF248">
            <v>0.27777777777777779</v>
          </cell>
          <cell r="AH248">
            <v>5000</v>
          </cell>
          <cell r="AI248">
            <v>2500</v>
          </cell>
          <cell r="AJ248">
            <v>8899</v>
          </cell>
          <cell r="AK248">
            <v>2471.94</v>
          </cell>
          <cell r="AL248">
            <v>44494920</v>
          </cell>
          <cell r="AM248">
            <v>19003</v>
          </cell>
          <cell r="AO248">
            <v>0</v>
          </cell>
          <cell r="AQ248">
            <v>90</v>
          </cell>
          <cell r="AS248">
            <v>0</v>
          </cell>
          <cell r="AT248">
            <v>0</v>
          </cell>
          <cell r="AU248">
            <v>0</v>
          </cell>
          <cell r="AV248">
            <v>0</v>
          </cell>
          <cell r="BJ248">
            <v>0</v>
          </cell>
          <cell r="BK248">
            <v>0</v>
          </cell>
          <cell r="BL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R248">
            <v>0</v>
          </cell>
          <cell r="CT248" t="str">
            <v>Solar</v>
          </cell>
          <cell r="CU248">
            <v>5000</v>
          </cell>
          <cell r="CV248">
            <v>0</v>
          </cell>
          <cell r="CW248" t="e">
            <v>#DIV/0!</v>
          </cell>
          <cell r="CX248" t="e">
            <v>#DIV/0!</v>
          </cell>
          <cell r="CY248" t="e">
            <v>#DIV/0!</v>
          </cell>
          <cell r="CZ248" t="e">
            <v>#DIV/0!</v>
          </cell>
          <cell r="DA248" t="e">
            <v>#DIV/0!</v>
          </cell>
          <cell r="DB248" t="e">
            <v>#DIV/0!</v>
          </cell>
          <cell r="DC248" t="e">
            <v>#DIV/0!</v>
          </cell>
          <cell r="DD248" t="e">
            <v>#DIV/0!</v>
          </cell>
          <cell r="DE248" t="e">
            <v>#DIV/0!</v>
          </cell>
          <cell r="DF248" t="e">
            <v>#DIV/0!</v>
          </cell>
          <cell r="DG248" t="e">
            <v>#DIV/0!</v>
          </cell>
          <cell r="DH248" t="e">
            <v>#DIV/0!</v>
          </cell>
          <cell r="DI248" t="e">
            <v>#DIV/0!</v>
          </cell>
          <cell r="DJ248" t="e">
            <v>#DIV/0!</v>
          </cell>
          <cell r="DL248">
            <v>0</v>
          </cell>
          <cell r="DM248">
            <v>0</v>
          </cell>
          <cell r="DN248">
            <v>0</v>
          </cell>
          <cell r="DO248">
            <v>0</v>
          </cell>
          <cell r="DP248">
            <v>0</v>
          </cell>
          <cell r="DQ248">
            <v>0</v>
          </cell>
          <cell r="DR248">
            <v>0</v>
          </cell>
          <cell r="DS248">
            <v>0</v>
          </cell>
          <cell r="DT248">
            <v>0</v>
          </cell>
          <cell r="DU248">
            <v>0</v>
          </cell>
          <cell r="DV248">
            <v>0</v>
          </cell>
          <cell r="DW248">
            <v>0</v>
          </cell>
          <cell r="DX248">
            <v>0</v>
          </cell>
          <cell r="DY248">
            <v>0</v>
          </cell>
          <cell r="DZ248">
            <v>0</v>
          </cell>
          <cell r="EA248">
            <v>0</v>
          </cell>
          <cell r="EB248">
            <v>0</v>
          </cell>
        </row>
        <row r="249">
          <cell r="A249">
            <v>19004</v>
          </cell>
          <cell r="G249" t="str">
            <v>Handling dari Stock Yard ke Site</v>
          </cell>
          <cell r="J249">
            <v>1</v>
          </cell>
          <cell r="K249">
            <v>0</v>
          </cell>
          <cell r="P249">
            <v>350</v>
          </cell>
          <cell r="AC249">
            <v>19004</v>
          </cell>
          <cell r="AD249" t="str">
            <v>Solar</v>
          </cell>
          <cell r="AE249" t="str">
            <v>Ltr</v>
          </cell>
          <cell r="AF249">
            <v>0.20833333333333334</v>
          </cell>
          <cell r="AH249">
            <v>3750</v>
          </cell>
          <cell r="AI249">
            <v>1875</v>
          </cell>
          <cell r="AJ249">
            <v>8899</v>
          </cell>
          <cell r="AK249">
            <v>1853.95</v>
          </cell>
          <cell r="AL249">
            <v>33371100</v>
          </cell>
          <cell r="AM249">
            <v>19004</v>
          </cell>
          <cell r="AO249">
            <v>0</v>
          </cell>
          <cell r="AQ249">
            <v>90</v>
          </cell>
          <cell r="AS249">
            <v>0</v>
          </cell>
          <cell r="AT249">
            <v>0</v>
          </cell>
          <cell r="AU249">
            <v>0</v>
          </cell>
          <cell r="AV249">
            <v>0</v>
          </cell>
          <cell r="BJ249">
            <v>0</v>
          </cell>
          <cell r="BK249">
            <v>0</v>
          </cell>
          <cell r="BL249">
            <v>0</v>
          </cell>
          <cell r="BN249" t="str">
            <v>Handling dari Stock Yard ke Site</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R249">
            <v>0</v>
          </cell>
          <cell r="CT249" t="str">
            <v>Solar</v>
          </cell>
          <cell r="CU249">
            <v>3750</v>
          </cell>
          <cell r="CV249">
            <v>0</v>
          </cell>
          <cell r="CW249" t="e">
            <v>#DIV/0!</v>
          </cell>
          <cell r="CX249" t="e">
            <v>#DIV/0!</v>
          </cell>
          <cell r="CY249" t="e">
            <v>#DIV/0!</v>
          </cell>
          <cell r="CZ249" t="e">
            <v>#DIV/0!</v>
          </cell>
          <cell r="DA249" t="e">
            <v>#DIV/0!</v>
          </cell>
          <cell r="DB249" t="e">
            <v>#DIV/0!</v>
          </cell>
          <cell r="DC249" t="e">
            <v>#DIV/0!</v>
          </cell>
          <cell r="DD249" t="e">
            <v>#DIV/0!</v>
          </cell>
          <cell r="DE249" t="e">
            <v>#DIV/0!</v>
          </cell>
          <cell r="DF249" t="e">
            <v>#DIV/0!</v>
          </cell>
          <cell r="DG249" t="e">
            <v>#DIV/0!</v>
          </cell>
          <cell r="DH249" t="e">
            <v>#DIV/0!</v>
          </cell>
          <cell r="DI249" t="e">
            <v>#DIV/0!</v>
          </cell>
          <cell r="DJ249" t="e">
            <v>#DIV/0!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row>
        <row r="250">
          <cell r="A250">
            <v>19005</v>
          </cell>
          <cell r="G250" t="str">
            <v>Crawler Crane 25 Ton</v>
          </cell>
          <cell r="H250">
            <v>90</v>
          </cell>
          <cell r="I250" t="str">
            <v>m'/jam</v>
          </cell>
          <cell r="J250">
            <v>1</v>
          </cell>
          <cell r="K250">
            <v>1.3333333333333334E-2</v>
          </cell>
          <cell r="P250">
            <v>350</v>
          </cell>
          <cell r="R250">
            <v>200</v>
          </cell>
          <cell r="S250">
            <v>0.56999999999999995</v>
          </cell>
          <cell r="T250">
            <v>514250.00000000006</v>
          </cell>
          <cell r="V250">
            <v>102850000.00000001</v>
          </cell>
          <cell r="W250">
            <v>0</v>
          </cell>
          <cell r="X250">
            <v>5713.88</v>
          </cell>
          <cell r="Z250">
            <v>5713.88</v>
          </cell>
          <cell r="AA250">
            <v>6856.66</v>
          </cell>
          <cell r="AB250">
            <v>123419880</v>
          </cell>
          <cell r="AC250">
            <v>19005</v>
          </cell>
          <cell r="AE250">
            <v>0</v>
          </cell>
          <cell r="AH250">
            <v>0</v>
          </cell>
          <cell r="AI250">
            <v>0</v>
          </cell>
          <cell r="AJ250">
            <v>0</v>
          </cell>
          <cell r="AK250">
            <v>0</v>
          </cell>
          <cell r="AL250">
            <v>0</v>
          </cell>
          <cell r="AM250">
            <v>19005</v>
          </cell>
          <cell r="AO250">
            <v>0</v>
          </cell>
          <cell r="AQ250">
            <v>90</v>
          </cell>
          <cell r="AS250">
            <v>0</v>
          </cell>
          <cell r="AT250">
            <v>0</v>
          </cell>
          <cell r="AU250">
            <v>0</v>
          </cell>
          <cell r="AV250">
            <v>0</v>
          </cell>
          <cell r="BJ250">
            <v>0</v>
          </cell>
          <cell r="BK250">
            <v>0</v>
          </cell>
          <cell r="BL250">
            <v>0</v>
          </cell>
          <cell r="BN250" t="str">
            <v>Crawler Crane 25 Ton</v>
          </cell>
          <cell r="BO250">
            <v>0.56999999999999995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R250">
            <v>0</v>
          </cell>
          <cell r="CT250">
            <v>0</v>
          </cell>
          <cell r="CU250">
            <v>0</v>
          </cell>
          <cell r="CV250">
            <v>0</v>
          </cell>
          <cell r="CW250" t="e">
            <v>#DIV/0!</v>
          </cell>
          <cell r="CX250" t="e">
            <v>#DIV/0!</v>
          </cell>
          <cell r="CY250" t="e">
            <v>#DIV/0!</v>
          </cell>
          <cell r="CZ250" t="e">
            <v>#DIV/0!</v>
          </cell>
          <cell r="DA250" t="e">
            <v>#DIV/0!</v>
          </cell>
          <cell r="DB250" t="e">
            <v>#DIV/0!</v>
          </cell>
          <cell r="DC250" t="e">
            <v>#DIV/0!</v>
          </cell>
          <cell r="DD250" t="e">
            <v>#DIV/0!</v>
          </cell>
          <cell r="DE250" t="e">
            <v>#DIV/0!</v>
          </cell>
          <cell r="DF250" t="e">
            <v>#DIV/0!</v>
          </cell>
          <cell r="DG250" t="e">
            <v>#DIV/0!</v>
          </cell>
          <cell r="DH250" t="e">
            <v>#DIV/0!</v>
          </cell>
          <cell r="DI250" t="e">
            <v>#DIV/0!</v>
          </cell>
          <cell r="DJ250" t="e">
            <v>#DIV/0!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row>
        <row r="251">
          <cell r="A251">
            <v>19006</v>
          </cell>
          <cell r="G251" t="str">
            <v>Truck Trailer</v>
          </cell>
          <cell r="H251">
            <v>90</v>
          </cell>
          <cell r="I251" t="str">
            <v>m'/jam</v>
          </cell>
          <cell r="J251">
            <v>0.75</v>
          </cell>
          <cell r="K251">
            <v>1.3333333333333334E-2</v>
          </cell>
          <cell r="P251">
            <v>350</v>
          </cell>
          <cell r="R251">
            <v>150</v>
          </cell>
          <cell r="S251">
            <v>0.42</v>
          </cell>
          <cell r="T251">
            <v>272250</v>
          </cell>
          <cell r="V251">
            <v>40837500</v>
          </cell>
          <cell r="W251">
            <v>0</v>
          </cell>
          <cell r="X251">
            <v>2268.75</v>
          </cell>
          <cell r="Y251">
            <v>0</v>
          </cell>
          <cell r="Z251">
            <v>2268.75</v>
          </cell>
          <cell r="AA251">
            <v>3630</v>
          </cell>
          <cell r="AB251">
            <v>65340000</v>
          </cell>
          <cell r="AC251">
            <v>19006</v>
          </cell>
          <cell r="AE251">
            <v>0</v>
          </cell>
          <cell r="AH251">
            <v>0</v>
          </cell>
          <cell r="AI251">
            <v>0</v>
          </cell>
          <cell r="AJ251">
            <v>0</v>
          </cell>
          <cell r="AK251">
            <v>0</v>
          </cell>
          <cell r="AL251">
            <v>0</v>
          </cell>
          <cell r="AM251">
            <v>19006</v>
          </cell>
          <cell r="AO251">
            <v>0</v>
          </cell>
          <cell r="AQ251">
            <v>90</v>
          </cell>
          <cell r="AS251">
            <v>0</v>
          </cell>
          <cell r="AT251">
            <v>0</v>
          </cell>
          <cell r="AU251">
            <v>0</v>
          </cell>
          <cell r="AV251">
            <v>0</v>
          </cell>
          <cell r="BJ251">
            <v>0</v>
          </cell>
          <cell r="BK251">
            <v>0</v>
          </cell>
          <cell r="BL251">
            <v>0</v>
          </cell>
          <cell r="BN251" t="str">
            <v>Truck Trailer</v>
          </cell>
          <cell r="BO251">
            <v>0.42</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R251">
            <v>0</v>
          </cell>
          <cell r="CT251">
            <v>0</v>
          </cell>
          <cell r="CU251">
            <v>0</v>
          </cell>
          <cell r="CV251">
            <v>0</v>
          </cell>
          <cell r="CW251" t="e">
            <v>#DIV/0!</v>
          </cell>
          <cell r="CX251" t="e">
            <v>#DIV/0!</v>
          </cell>
          <cell r="CY251" t="e">
            <v>#DIV/0!</v>
          </cell>
          <cell r="CZ251" t="e">
            <v>#DIV/0!</v>
          </cell>
          <cell r="DA251" t="e">
            <v>#DIV/0!</v>
          </cell>
          <cell r="DB251" t="e">
            <v>#DIV/0!</v>
          </cell>
          <cell r="DC251" t="e">
            <v>#DIV/0!</v>
          </cell>
          <cell r="DD251" t="e">
            <v>#DIV/0!</v>
          </cell>
          <cell r="DE251" t="e">
            <v>#DIV/0!</v>
          </cell>
          <cell r="DF251" t="e">
            <v>#DIV/0!</v>
          </cell>
          <cell r="DG251" t="e">
            <v>#DIV/0!</v>
          </cell>
          <cell r="DH251" t="e">
            <v>#DIV/0!</v>
          </cell>
          <cell r="DI251" t="e">
            <v>#DIV/0!</v>
          </cell>
          <cell r="DJ251" t="e">
            <v>#DIV/0!</v>
          </cell>
          <cell r="DL251">
            <v>0</v>
          </cell>
          <cell r="DM251">
            <v>0</v>
          </cell>
          <cell r="DN251">
            <v>0</v>
          </cell>
          <cell r="DO251">
            <v>0</v>
          </cell>
          <cell r="DP251">
            <v>0</v>
          </cell>
          <cell r="DQ251">
            <v>0</v>
          </cell>
          <cell r="DR251">
            <v>0</v>
          </cell>
          <cell r="DS251">
            <v>0</v>
          </cell>
          <cell r="DT251">
            <v>0</v>
          </cell>
          <cell r="DU251">
            <v>0</v>
          </cell>
          <cell r="DV251">
            <v>0</v>
          </cell>
          <cell r="DW251">
            <v>0</v>
          </cell>
          <cell r="DX251">
            <v>0</v>
          </cell>
          <cell r="DY251">
            <v>0</v>
          </cell>
          <cell r="DZ251">
            <v>0</v>
          </cell>
          <cell r="EA251">
            <v>0</v>
          </cell>
          <cell r="EB251">
            <v>0</v>
          </cell>
        </row>
        <row r="252">
          <cell r="A252">
            <v>19007</v>
          </cell>
          <cell r="J252">
            <v>1</v>
          </cell>
          <cell r="K252">
            <v>0</v>
          </cell>
          <cell r="P252">
            <v>350</v>
          </cell>
          <cell r="R252">
            <v>0</v>
          </cell>
          <cell r="S252">
            <v>0</v>
          </cell>
          <cell r="T252">
            <v>0</v>
          </cell>
          <cell r="U252">
            <v>0</v>
          </cell>
          <cell r="V252">
            <v>0</v>
          </cell>
          <cell r="W252">
            <v>0</v>
          </cell>
          <cell r="X252">
            <v>0</v>
          </cell>
          <cell r="Y252">
            <v>0</v>
          </cell>
          <cell r="Z252">
            <v>0</v>
          </cell>
          <cell r="AA252">
            <v>0</v>
          </cell>
          <cell r="AB252">
            <v>0</v>
          </cell>
          <cell r="AC252">
            <v>19007</v>
          </cell>
          <cell r="AE252">
            <v>0</v>
          </cell>
          <cell r="AH252">
            <v>0</v>
          </cell>
          <cell r="AI252">
            <v>0</v>
          </cell>
          <cell r="AJ252">
            <v>0</v>
          </cell>
          <cell r="AK252">
            <v>0</v>
          </cell>
          <cell r="AL252">
            <v>0</v>
          </cell>
          <cell r="AM252">
            <v>19007</v>
          </cell>
          <cell r="AO252">
            <v>0</v>
          </cell>
          <cell r="AQ252">
            <v>90</v>
          </cell>
          <cell r="AS252">
            <v>0</v>
          </cell>
          <cell r="AT252">
            <v>0</v>
          </cell>
          <cell r="AU252">
            <v>0</v>
          </cell>
          <cell r="AV252">
            <v>0</v>
          </cell>
          <cell r="BJ252">
            <v>0</v>
          </cell>
          <cell r="BK252">
            <v>0</v>
          </cell>
          <cell r="BL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R252">
            <v>0</v>
          </cell>
          <cell r="CT252">
            <v>0</v>
          </cell>
          <cell r="CU252">
            <v>0</v>
          </cell>
          <cell r="CV252">
            <v>0</v>
          </cell>
          <cell r="CW252" t="e">
            <v>#DIV/0!</v>
          </cell>
          <cell r="CX252" t="e">
            <v>#DIV/0!</v>
          </cell>
          <cell r="CY252" t="e">
            <v>#DIV/0!</v>
          </cell>
          <cell r="CZ252" t="e">
            <v>#DIV/0!</v>
          </cell>
          <cell r="DA252" t="e">
            <v>#DIV/0!</v>
          </cell>
          <cell r="DB252" t="e">
            <v>#DIV/0!</v>
          </cell>
          <cell r="DC252" t="e">
            <v>#DIV/0!</v>
          </cell>
          <cell r="DD252" t="e">
            <v>#DIV/0!</v>
          </cell>
          <cell r="DE252" t="e">
            <v>#DIV/0!</v>
          </cell>
          <cell r="DF252" t="e">
            <v>#DIV/0!</v>
          </cell>
          <cell r="DG252" t="e">
            <v>#DIV/0!</v>
          </cell>
          <cell r="DH252" t="e">
            <v>#DIV/0!</v>
          </cell>
          <cell r="DI252" t="e">
            <v>#DIV/0!</v>
          </cell>
          <cell r="DJ252" t="e">
            <v>#DIV/0!</v>
          </cell>
          <cell r="DL252">
            <v>0</v>
          </cell>
          <cell r="DM252">
            <v>0</v>
          </cell>
          <cell r="DN252">
            <v>0</v>
          </cell>
          <cell r="DO252">
            <v>0</v>
          </cell>
          <cell r="DP252">
            <v>0</v>
          </cell>
          <cell r="DQ252">
            <v>0</v>
          </cell>
          <cell r="DR252">
            <v>0</v>
          </cell>
          <cell r="DS252">
            <v>0</v>
          </cell>
          <cell r="DT252">
            <v>0</v>
          </cell>
          <cell r="DU252">
            <v>0</v>
          </cell>
          <cell r="DV252">
            <v>0</v>
          </cell>
          <cell r="DW252">
            <v>0</v>
          </cell>
          <cell r="DX252">
            <v>0</v>
          </cell>
          <cell r="DY252">
            <v>0</v>
          </cell>
          <cell r="DZ252">
            <v>0</v>
          </cell>
          <cell r="EA252">
            <v>0</v>
          </cell>
          <cell r="EB252">
            <v>0</v>
          </cell>
        </row>
        <row r="253">
          <cell r="A253">
            <v>19008</v>
          </cell>
          <cell r="J253">
            <v>1</v>
          </cell>
          <cell r="K253">
            <v>0</v>
          </cell>
          <cell r="P253">
            <v>350</v>
          </cell>
          <cell r="R253">
            <v>0</v>
          </cell>
          <cell r="S253">
            <v>0</v>
          </cell>
          <cell r="T253">
            <v>0</v>
          </cell>
          <cell r="U253">
            <v>0</v>
          </cell>
          <cell r="V253">
            <v>0</v>
          </cell>
          <cell r="W253">
            <v>0</v>
          </cell>
          <cell r="X253">
            <v>0</v>
          </cell>
          <cell r="Y253">
            <v>0</v>
          </cell>
          <cell r="Z253">
            <v>0</v>
          </cell>
          <cell r="AA253">
            <v>0</v>
          </cell>
          <cell r="AB253">
            <v>0</v>
          </cell>
          <cell r="AC253">
            <v>19008</v>
          </cell>
          <cell r="AE253">
            <v>0</v>
          </cell>
          <cell r="AH253">
            <v>0</v>
          </cell>
          <cell r="AI253">
            <v>0</v>
          </cell>
          <cell r="AJ253">
            <v>0</v>
          </cell>
          <cell r="AK253">
            <v>0</v>
          </cell>
          <cell r="AL253">
            <v>0</v>
          </cell>
          <cell r="AM253">
            <v>19008</v>
          </cell>
          <cell r="AO253">
            <v>0</v>
          </cell>
          <cell r="AQ253">
            <v>90</v>
          </cell>
          <cell r="AS253">
            <v>0</v>
          </cell>
          <cell r="AT253">
            <v>0</v>
          </cell>
          <cell r="AU253">
            <v>0</v>
          </cell>
          <cell r="AV253">
            <v>0</v>
          </cell>
          <cell r="BJ253">
            <v>0</v>
          </cell>
          <cell r="BK253">
            <v>0</v>
          </cell>
          <cell r="BL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R253">
            <v>0</v>
          </cell>
          <cell r="CT253">
            <v>0</v>
          </cell>
          <cell r="CU253">
            <v>0</v>
          </cell>
          <cell r="CV253">
            <v>0</v>
          </cell>
          <cell r="CW253" t="e">
            <v>#DIV/0!</v>
          </cell>
          <cell r="CX253" t="e">
            <v>#DIV/0!</v>
          </cell>
          <cell r="CY253" t="e">
            <v>#DIV/0!</v>
          </cell>
          <cell r="CZ253" t="e">
            <v>#DIV/0!</v>
          </cell>
          <cell r="DA253" t="e">
            <v>#DIV/0!</v>
          </cell>
          <cell r="DB253" t="e">
            <v>#DIV/0!</v>
          </cell>
          <cell r="DC253" t="e">
            <v>#DIV/0!</v>
          </cell>
          <cell r="DD253" t="e">
            <v>#DIV/0!</v>
          </cell>
          <cell r="DE253" t="e">
            <v>#DIV/0!</v>
          </cell>
          <cell r="DF253" t="e">
            <v>#DIV/0!</v>
          </cell>
          <cell r="DG253" t="e">
            <v>#DIV/0!</v>
          </cell>
          <cell r="DH253" t="e">
            <v>#DIV/0!</v>
          </cell>
          <cell r="DI253" t="e">
            <v>#DIV/0!</v>
          </cell>
          <cell r="DJ253" t="e">
            <v>#DIV/0!</v>
          </cell>
          <cell r="DL253">
            <v>0</v>
          </cell>
          <cell r="DM253">
            <v>0</v>
          </cell>
          <cell r="DN253">
            <v>0</v>
          </cell>
          <cell r="DO253">
            <v>0</v>
          </cell>
          <cell r="DP253">
            <v>0</v>
          </cell>
          <cell r="DQ253">
            <v>0</v>
          </cell>
          <cell r="DR253">
            <v>0</v>
          </cell>
          <cell r="DS253">
            <v>0</v>
          </cell>
          <cell r="DT253">
            <v>0</v>
          </cell>
          <cell r="DU253">
            <v>0</v>
          </cell>
          <cell r="DV253">
            <v>0</v>
          </cell>
          <cell r="DW253">
            <v>0</v>
          </cell>
          <cell r="DX253">
            <v>0</v>
          </cell>
          <cell r="DY253">
            <v>0</v>
          </cell>
          <cell r="DZ253">
            <v>0</v>
          </cell>
          <cell r="EA253">
            <v>0</v>
          </cell>
          <cell r="EB253">
            <v>0</v>
          </cell>
        </row>
        <row r="254">
          <cell r="A254">
            <v>19009</v>
          </cell>
          <cell r="J254">
            <v>1</v>
          </cell>
          <cell r="K254">
            <v>0</v>
          </cell>
          <cell r="P254">
            <v>350</v>
          </cell>
          <cell r="R254">
            <v>0</v>
          </cell>
          <cell r="S254">
            <v>0</v>
          </cell>
          <cell r="T254">
            <v>0</v>
          </cell>
          <cell r="U254">
            <v>0</v>
          </cell>
          <cell r="V254">
            <v>0</v>
          </cell>
          <cell r="W254">
            <v>0</v>
          </cell>
          <cell r="X254">
            <v>0</v>
          </cell>
          <cell r="Y254">
            <v>0</v>
          </cell>
          <cell r="Z254">
            <v>0</v>
          </cell>
          <cell r="AA254">
            <v>0</v>
          </cell>
          <cell r="AB254">
            <v>0</v>
          </cell>
          <cell r="AC254">
            <v>19009</v>
          </cell>
          <cell r="AE254">
            <v>0</v>
          </cell>
          <cell r="AH254">
            <v>0</v>
          </cell>
          <cell r="AI254">
            <v>0</v>
          </cell>
          <cell r="AJ254">
            <v>0</v>
          </cell>
          <cell r="AK254">
            <v>0</v>
          </cell>
          <cell r="AL254">
            <v>0</v>
          </cell>
          <cell r="AM254">
            <v>19009</v>
          </cell>
          <cell r="AO254">
            <v>0</v>
          </cell>
          <cell r="AQ254">
            <v>90</v>
          </cell>
          <cell r="AS254">
            <v>0</v>
          </cell>
          <cell r="AT254">
            <v>0</v>
          </cell>
          <cell r="AU254">
            <v>0</v>
          </cell>
          <cell r="AV254">
            <v>0</v>
          </cell>
          <cell r="BJ254">
            <v>0</v>
          </cell>
          <cell r="BK254">
            <v>0</v>
          </cell>
          <cell r="BL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R254">
            <v>0</v>
          </cell>
          <cell r="CT254">
            <v>0</v>
          </cell>
          <cell r="CU254">
            <v>0</v>
          </cell>
          <cell r="CV254">
            <v>0</v>
          </cell>
          <cell r="CW254" t="e">
            <v>#DIV/0!</v>
          </cell>
          <cell r="CX254" t="e">
            <v>#DIV/0!</v>
          </cell>
          <cell r="CY254" t="e">
            <v>#DIV/0!</v>
          </cell>
          <cell r="CZ254" t="e">
            <v>#DIV/0!</v>
          </cell>
          <cell r="DA254" t="e">
            <v>#DIV/0!</v>
          </cell>
          <cell r="DB254" t="e">
            <v>#DIV/0!</v>
          </cell>
          <cell r="DC254" t="e">
            <v>#DIV/0!</v>
          </cell>
          <cell r="DD254" t="e">
            <v>#DIV/0!</v>
          </cell>
          <cell r="DE254" t="e">
            <v>#DIV/0!</v>
          </cell>
          <cell r="DF254" t="e">
            <v>#DIV/0!</v>
          </cell>
          <cell r="DG254" t="e">
            <v>#DIV/0!</v>
          </cell>
          <cell r="DH254" t="e">
            <v>#DIV/0!</v>
          </cell>
          <cell r="DI254" t="e">
            <v>#DIV/0!</v>
          </cell>
          <cell r="DJ254" t="e">
            <v>#DIV/0!</v>
          </cell>
          <cell r="DL254">
            <v>0</v>
          </cell>
          <cell r="DM254">
            <v>0</v>
          </cell>
          <cell r="DN254">
            <v>0</v>
          </cell>
          <cell r="DO254">
            <v>0</v>
          </cell>
          <cell r="DP254">
            <v>0</v>
          </cell>
          <cell r="DQ254">
            <v>0</v>
          </cell>
          <cell r="DR254">
            <v>0</v>
          </cell>
          <cell r="DS254">
            <v>0</v>
          </cell>
          <cell r="DT254">
            <v>0</v>
          </cell>
          <cell r="DU254">
            <v>0</v>
          </cell>
          <cell r="DV254">
            <v>0</v>
          </cell>
          <cell r="DW254">
            <v>0</v>
          </cell>
          <cell r="DX254">
            <v>0</v>
          </cell>
          <cell r="DY254">
            <v>0</v>
          </cell>
          <cell r="DZ254">
            <v>0</v>
          </cell>
          <cell r="EA254">
            <v>0</v>
          </cell>
          <cell r="EB254">
            <v>0</v>
          </cell>
        </row>
        <row r="255">
          <cell r="A255">
            <v>19010</v>
          </cell>
          <cell r="J255">
            <v>1</v>
          </cell>
          <cell r="K255">
            <v>0</v>
          </cell>
          <cell r="P255">
            <v>350</v>
          </cell>
          <cell r="R255">
            <v>0</v>
          </cell>
          <cell r="S255">
            <v>0</v>
          </cell>
          <cell r="T255">
            <v>0</v>
          </cell>
          <cell r="U255">
            <v>0</v>
          </cell>
          <cell r="V255">
            <v>0</v>
          </cell>
          <cell r="W255">
            <v>0</v>
          </cell>
          <cell r="X255">
            <v>0</v>
          </cell>
          <cell r="Y255">
            <v>0</v>
          </cell>
          <cell r="Z255">
            <v>0</v>
          </cell>
          <cell r="AA255">
            <v>0</v>
          </cell>
          <cell r="AB255">
            <v>0</v>
          </cell>
          <cell r="AC255">
            <v>19010</v>
          </cell>
          <cell r="AE255">
            <v>0</v>
          </cell>
          <cell r="AH255">
            <v>0</v>
          </cell>
          <cell r="AI255">
            <v>0</v>
          </cell>
          <cell r="AJ255">
            <v>0</v>
          </cell>
          <cell r="AK255">
            <v>0</v>
          </cell>
          <cell r="AL255">
            <v>0</v>
          </cell>
          <cell r="AM255">
            <v>19010</v>
          </cell>
          <cell r="AO255">
            <v>0</v>
          </cell>
          <cell r="AQ255">
            <v>90</v>
          </cell>
          <cell r="AS255">
            <v>0</v>
          </cell>
          <cell r="AT255">
            <v>0</v>
          </cell>
          <cell r="AU255">
            <v>0</v>
          </cell>
          <cell r="AV255">
            <v>0</v>
          </cell>
          <cell r="BJ255">
            <v>0</v>
          </cell>
          <cell r="BK255">
            <v>0</v>
          </cell>
          <cell r="BL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R255">
            <v>0</v>
          </cell>
          <cell r="CT255">
            <v>0</v>
          </cell>
          <cell r="CU255">
            <v>0</v>
          </cell>
          <cell r="CV255">
            <v>0</v>
          </cell>
          <cell r="CW255" t="e">
            <v>#DIV/0!</v>
          </cell>
          <cell r="CX255" t="e">
            <v>#DIV/0!</v>
          </cell>
          <cell r="CY255" t="e">
            <v>#DIV/0!</v>
          </cell>
          <cell r="CZ255" t="e">
            <v>#DIV/0!</v>
          </cell>
          <cell r="DA255" t="e">
            <v>#DIV/0!</v>
          </cell>
          <cell r="DB255" t="e">
            <v>#DIV/0!</v>
          </cell>
          <cell r="DC255" t="e">
            <v>#DIV/0!</v>
          </cell>
          <cell r="DD255" t="e">
            <v>#DIV/0!</v>
          </cell>
          <cell r="DE255" t="e">
            <v>#DIV/0!</v>
          </cell>
          <cell r="DF255" t="e">
            <v>#DIV/0!</v>
          </cell>
          <cell r="DG255" t="e">
            <v>#DIV/0!</v>
          </cell>
          <cell r="DH255" t="e">
            <v>#DIV/0!</v>
          </cell>
          <cell r="DI255" t="e">
            <v>#DIV/0!</v>
          </cell>
          <cell r="DJ255" t="e">
            <v>#DIV/0!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row>
        <row r="256">
          <cell r="A256">
            <v>19011</v>
          </cell>
          <cell r="J256">
            <v>1</v>
          </cell>
          <cell r="K256">
            <v>0</v>
          </cell>
          <cell r="P256">
            <v>350</v>
          </cell>
          <cell r="R256">
            <v>0</v>
          </cell>
          <cell r="S256">
            <v>0</v>
          </cell>
          <cell r="T256">
            <v>0</v>
          </cell>
          <cell r="U256">
            <v>0</v>
          </cell>
          <cell r="V256">
            <v>0</v>
          </cell>
          <cell r="W256">
            <v>0</v>
          </cell>
          <cell r="X256">
            <v>0</v>
          </cell>
          <cell r="Y256">
            <v>0</v>
          </cell>
          <cell r="Z256">
            <v>0</v>
          </cell>
          <cell r="AA256">
            <v>0</v>
          </cell>
          <cell r="AB256">
            <v>0</v>
          </cell>
          <cell r="AC256">
            <v>19011</v>
          </cell>
          <cell r="AE256">
            <v>0</v>
          </cell>
          <cell r="AH256">
            <v>0</v>
          </cell>
          <cell r="AI256">
            <v>0</v>
          </cell>
          <cell r="AJ256">
            <v>0</v>
          </cell>
          <cell r="AK256">
            <v>0</v>
          </cell>
          <cell r="AL256">
            <v>0</v>
          </cell>
          <cell r="AM256">
            <v>19011</v>
          </cell>
          <cell r="AO256">
            <v>0</v>
          </cell>
          <cell r="AQ256">
            <v>90</v>
          </cell>
          <cell r="AS256">
            <v>0</v>
          </cell>
          <cell r="AT256">
            <v>0</v>
          </cell>
          <cell r="AU256">
            <v>0</v>
          </cell>
          <cell r="AV256">
            <v>0</v>
          </cell>
          <cell r="BJ256">
            <v>0</v>
          </cell>
          <cell r="BK256">
            <v>0</v>
          </cell>
          <cell r="BL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R256">
            <v>0</v>
          </cell>
          <cell r="CT256">
            <v>0</v>
          </cell>
          <cell r="CU256">
            <v>0</v>
          </cell>
          <cell r="CV256">
            <v>0</v>
          </cell>
          <cell r="CW256" t="e">
            <v>#DIV/0!</v>
          </cell>
          <cell r="CX256" t="e">
            <v>#DIV/0!</v>
          </cell>
          <cell r="CY256" t="e">
            <v>#DIV/0!</v>
          </cell>
          <cell r="CZ256" t="e">
            <v>#DIV/0!</v>
          </cell>
          <cell r="DA256" t="e">
            <v>#DIV/0!</v>
          </cell>
          <cell r="DB256" t="e">
            <v>#DIV/0!</v>
          </cell>
          <cell r="DC256" t="e">
            <v>#DIV/0!</v>
          </cell>
          <cell r="DD256" t="e">
            <v>#DIV/0!</v>
          </cell>
          <cell r="DE256" t="e">
            <v>#DIV/0!</v>
          </cell>
          <cell r="DF256" t="e">
            <v>#DIV/0!</v>
          </cell>
          <cell r="DG256" t="e">
            <v>#DIV/0!</v>
          </cell>
          <cell r="DH256" t="e">
            <v>#DIV/0!</v>
          </cell>
          <cell r="DI256" t="e">
            <v>#DIV/0!</v>
          </cell>
          <cell r="DJ256" t="e">
            <v>#DIV/0!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row>
        <row r="257">
          <cell r="A257">
            <v>19012</v>
          </cell>
          <cell r="J257">
            <v>1</v>
          </cell>
          <cell r="K257">
            <v>0</v>
          </cell>
          <cell r="P257">
            <v>350</v>
          </cell>
          <cell r="R257">
            <v>0</v>
          </cell>
          <cell r="S257">
            <v>0</v>
          </cell>
          <cell r="T257">
            <v>0</v>
          </cell>
          <cell r="U257">
            <v>0</v>
          </cell>
          <cell r="V257">
            <v>0</v>
          </cell>
          <cell r="W257">
            <v>0</v>
          </cell>
          <cell r="X257">
            <v>0</v>
          </cell>
          <cell r="Y257">
            <v>0</v>
          </cell>
          <cell r="Z257">
            <v>0</v>
          </cell>
          <cell r="AA257">
            <v>0</v>
          </cell>
          <cell r="AB257">
            <v>0</v>
          </cell>
          <cell r="AC257">
            <v>19012</v>
          </cell>
          <cell r="AE257">
            <v>0</v>
          </cell>
          <cell r="AH257">
            <v>0</v>
          </cell>
          <cell r="AI257">
            <v>0</v>
          </cell>
          <cell r="AJ257">
            <v>0</v>
          </cell>
          <cell r="AK257">
            <v>0</v>
          </cell>
          <cell r="AL257">
            <v>0</v>
          </cell>
          <cell r="AM257">
            <v>19012</v>
          </cell>
          <cell r="AO257">
            <v>0</v>
          </cell>
          <cell r="AQ257">
            <v>90</v>
          </cell>
          <cell r="AS257">
            <v>0</v>
          </cell>
          <cell r="AT257">
            <v>0</v>
          </cell>
          <cell r="AU257">
            <v>0</v>
          </cell>
          <cell r="AV257">
            <v>0</v>
          </cell>
          <cell r="BJ257">
            <v>0</v>
          </cell>
          <cell r="BK257">
            <v>0</v>
          </cell>
          <cell r="BL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R257">
            <v>0</v>
          </cell>
          <cell r="CT257">
            <v>0</v>
          </cell>
          <cell r="CU257">
            <v>0</v>
          </cell>
          <cell r="CV257">
            <v>0</v>
          </cell>
          <cell r="CW257" t="e">
            <v>#DIV/0!</v>
          </cell>
          <cell r="CX257" t="e">
            <v>#DIV/0!</v>
          </cell>
          <cell r="CY257" t="e">
            <v>#DIV/0!</v>
          </cell>
          <cell r="CZ257" t="e">
            <v>#DIV/0!</v>
          </cell>
          <cell r="DA257" t="e">
            <v>#DIV/0!</v>
          </cell>
          <cell r="DB257" t="e">
            <v>#DIV/0!</v>
          </cell>
          <cell r="DC257" t="e">
            <v>#DIV/0!</v>
          </cell>
          <cell r="DD257" t="e">
            <v>#DIV/0!</v>
          </cell>
          <cell r="DE257" t="e">
            <v>#DIV/0!</v>
          </cell>
          <cell r="DF257" t="e">
            <v>#DIV/0!</v>
          </cell>
          <cell r="DG257" t="e">
            <v>#DIV/0!</v>
          </cell>
          <cell r="DH257" t="e">
            <v>#DIV/0!</v>
          </cell>
          <cell r="DI257" t="e">
            <v>#DIV/0!</v>
          </cell>
          <cell r="DJ257" t="e">
            <v>#DIV/0!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row>
        <row r="258">
          <cell r="A258">
            <v>20000</v>
          </cell>
          <cell r="B258">
            <v>20</v>
          </cell>
          <cell r="C258" t="str">
            <v>II - 3 - B</v>
          </cell>
          <cell r="D258" t="str">
            <v>Pemancangan Sheetpile</v>
          </cell>
          <cell r="E258" t="str">
            <v>m1</v>
          </cell>
          <cell r="F258">
            <v>18000</v>
          </cell>
          <cell r="H258">
            <v>20.571428571428573</v>
          </cell>
          <cell r="I258" t="str">
            <v>m'/jam</v>
          </cell>
          <cell r="L258">
            <v>11</v>
          </cell>
          <cell r="M258">
            <v>25</v>
          </cell>
          <cell r="N258">
            <v>7</v>
          </cell>
          <cell r="O258">
            <v>1</v>
          </cell>
          <cell r="P258">
            <v>1925</v>
          </cell>
          <cell r="Q258">
            <v>18000</v>
          </cell>
          <cell r="V258">
            <v>608781250.00000012</v>
          </cell>
          <cell r="W258">
            <v>0</v>
          </cell>
          <cell r="X258">
            <v>33821.17</v>
          </cell>
          <cell r="Y258">
            <v>0</v>
          </cell>
          <cell r="Z258">
            <v>33821.17</v>
          </cell>
          <cell r="AA258">
            <v>33813.449999999997</v>
          </cell>
          <cell r="AB258">
            <v>608642100</v>
          </cell>
          <cell r="AC258">
            <v>20000</v>
          </cell>
          <cell r="AG258">
            <v>18000</v>
          </cell>
          <cell r="AK258">
            <v>10814.75</v>
          </cell>
          <cell r="AL258">
            <v>194665500</v>
          </cell>
          <cell r="AM258">
            <v>20000</v>
          </cell>
          <cell r="AQ258">
            <v>144</v>
          </cell>
          <cell r="AR258">
            <v>18000</v>
          </cell>
          <cell r="AU258">
            <v>7963.45</v>
          </cell>
          <cell r="AV258">
            <v>143342100</v>
          </cell>
          <cell r="BB258">
            <v>52591</v>
          </cell>
          <cell r="BC258">
            <v>946638000</v>
          </cell>
          <cell r="BD258">
            <v>946649700</v>
          </cell>
          <cell r="BF258">
            <v>33813.449999999997</v>
          </cell>
          <cell r="BG258">
            <v>10814.75</v>
          </cell>
          <cell r="BH258">
            <v>7963.45</v>
          </cell>
          <cell r="BI258">
            <v>52591.649999999994</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N258">
            <v>0</v>
          </cell>
          <cell r="DO258">
            <v>0</v>
          </cell>
          <cell r="DP258">
            <v>0</v>
          </cell>
          <cell r="DQ258">
            <v>0</v>
          </cell>
          <cell r="DR258">
            <v>0</v>
          </cell>
          <cell r="DS258">
            <v>0</v>
          </cell>
          <cell r="DT258">
            <v>0</v>
          </cell>
          <cell r="DU258">
            <v>0</v>
          </cell>
          <cell r="DV258">
            <v>0</v>
          </cell>
          <cell r="DW258">
            <v>0</v>
          </cell>
          <cell r="DX258">
            <v>0</v>
          </cell>
          <cell r="DY258">
            <v>0</v>
          </cell>
          <cell r="DZ258">
            <v>0</v>
          </cell>
          <cell r="EA258">
            <v>0</v>
          </cell>
          <cell r="EB258">
            <v>0</v>
          </cell>
        </row>
        <row r="259">
          <cell r="A259">
            <v>20001</v>
          </cell>
          <cell r="G259" t="str">
            <v xml:space="preserve">Pile Driver Hammer </v>
          </cell>
          <cell r="H259">
            <v>20.571428571428573</v>
          </cell>
          <cell r="I259" t="str">
            <v>m'/jam</v>
          </cell>
          <cell r="J259">
            <v>2</v>
          </cell>
          <cell r="K259">
            <v>9.7199999999999995E-2</v>
          </cell>
          <cell r="P259">
            <v>1925</v>
          </cell>
          <cell r="R259">
            <v>1750</v>
          </cell>
          <cell r="S259">
            <v>0.9</v>
          </cell>
          <cell r="T259">
            <v>90750.000000000015</v>
          </cell>
          <cell r="V259">
            <v>158812500.00000003</v>
          </cell>
          <cell r="W259">
            <v>0</v>
          </cell>
          <cell r="X259">
            <v>8822.91</v>
          </cell>
          <cell r="Y259">
            <v>0</v>
          </cell>
          <cell r="Z259">
            <v>8822.91</v>
          </cell>
          <cell r="AA259">
            <v>8820.9</v>
          </cell>
          <cell r="AB259">
            <v>158776200</v>
          </cell>
          <cell r="AC259">
            <v>20001</v>
          </cell>
          <cell r="AD259" t="str">
            <v>Solar</v>
          </cell>
          <cell r="AE259" t="str">
            <v>Ltr</v>
          </cell>
          <cell r="AF259">
            <v>0</v>
          </cell>
          <cell r="AH259">
            <v>0</v>
          </cell>
          <cell r="AI259">
            <v>0</v>
          </cell>
          <cell r="AJ259">
            <v>8899</v>
          </cell>
          <cell r="AK259">
            <v>0</v>
          </cell>
          <cell r="AL259">
            <v>0</v>
          </cell>
          <cell r="AM259">
            <v>20001</v>
          </cell>
          <cell r="AN259" t="str">
            <v>Pekerja</v>
          </cell>
          <cell r="AO259" t="str">
            <v>Org/hari</v>
          </cell>
          <cell r="AP259">
            <v>4</v>
          </cell>
          <cell r="AQ259">
            <v>65.454545454545453</v>
          </cell>
          <cell r="AS259">
            <v>6.1100000000000002E-2</v>
          </cell>
          <cell r="AT259">
            <v>49500.000000000007</v>
          </cell>
          <cell r="AU259">
            <v>3024.45</v>
          </cell>
          <cell r="AV259">
            <v>54440100</v>
          </cell>
          <cell r="BJ259">
            <v>2.3380857142857141</v>
          </cell>
          <cell r="BK259">
            <v>7698.6</v>
          </cell>
          <cell r="BL259">
            <v>3.99</v>
          </cell>
          <cell r="BN259" t="str">
            <v xml:space="preserve">Pile Driver Hammer </v>
          </cell>
          <cell r="BO259">
            <v>0.9</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R259">
            <v>0</v>
          </cell>
          <cell r="CT259" t="str">
            <v>Solar</v>
          </cell>
          <cell r="CU259">
            <v>0</v>
          </cell>
          <cell r="CV259">
            <v>0</v>
          </cell>
          <cell r="CW259" t="e">
            <v>#DIV/0!</v>
          </cell>
          <cell r="CX259" t="e">
            <v>#DIV/0!</v>
          </cell>
          <cell r="CY259" t="e">
            <v>#DIV/0!</v>
          </cell>
          <cell r="CZ259" t="e">
            <v>#DIV/0!</v>
          </cell>
          <cell r="DA259" t="e">
            <v>#DIV/0!</v>
          </cell>
          <cell r="DB259" t="e">
            <v>#DIV/0!</v>
          </cell>
          <cell r="DC259" t="e">
            <v>#DIV/0!</v>
          </cell>
          <cell r="DD259" t="e">
            <v>#DIV/0!</v>
          </cell>
          <cell r="DE259" t="e">
            <v>#DIV/0!</v>
          </cell>
          <cell r="DF259" t="e">
            <v>#DIV/0!</v>
          </cell>
          <cell r="DG259" t="e">
            <v>#DIV/0!</v>
          </cell>
          <cell r="DH259" t="e">
            <v>#DIV/0!</v>
          </cell>
          <cell r="DI259" t="e">
            <v>#DIV/0!</v>
          </cell>
          <cell r="DJ259" t="e">
            <v>#DIV/0!</v>
          </cell>
          <cell r="DL259" t="str">
            <v>Pekerja</v>
          </cell>
          <cell r="DM259">
            <v>3.99</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row>
        <row r="260">
          <cell r="A260">
            <v>20002</v>
          </cell>
          <cell r="G260" t="str">
            <v>Crawler Crane 25 Ton</v>
          </cell>
          <cell r="H260">
            <v>20.571428571428573</v>
          </cell>
          <cell r="I260" t="str">
            <v>m'/jam</v>
          </cell>
          <cell r="J260">
            <v>1</v>
          </cell>
          <cell r="K260">
            <v>4.8599999999999997E-2</v>
          </cell>
          <cell r="P260">
            <v>1925</v>
          </cell>
          <cell r="R260">
            <v>875</v>
          </cell>
          <cell r="S260">
            <v>0.45</v>
          </cell>
          <cell r="T260">
            <v>514250.00000000006</v>
          </cell>
          <cell r="V260">
            <v>449968750.00000006</v>
          </cell>
          <cell r="W260">
            <v>0</v>
          </cell>
          <cell r="X260">
            <v>24998.26</v>
          </cell>
          <cell r="Y260">
            <v>0</v>
          </cell>
          <cell r="Z260">
            <v>24998.26</v>
          </cell>
          <cell r="AA260">
            <v>24992.55</v>
          </cell>
          <cell r="AB260">
            <v>449865900</v>
          </cell>
          <cell r="AC260">
            <v>20002</v>
          </cell>
          <cell r="AD260" t="str">
            <v>Solar</v>
          </cell>
          <cell r="AE260" t="str">
            <v>Ltr</v>
          </cell>
          <cell r="AF260">
            <v>1.2152777777777777</v>
          </cell>
          <cell r="AH260">
            <v>21875</v>
          </cell>
          <cell r="AI260">
            <v>1988.6363636363637</v>
          </cell>
          <cell r="AJ260">
            <v>8899</v>
          </cell>
          <cell r="AK260">
            <v>10814.75</v>
          </cell>
          <cell r="AL260">
            <v>194665500</v>
          </cell>
          <cell r="AM260">
            <v>20002</v>
          </cell>
          <cell r="AN260" t="str">
            <v xml:space="preserve">Tukang </v>
          </cell>
          <cell r="AO260" t="str">
            <v>Org/hari</v>
          </cell>
          <cell r="AP260">
            <v>2</v>
          </cell>
          <cell r="AQ260">
            <v>65.454545454545453</v>
          </cell>
          <cell r="AS260">
            <v>3.0499999999999999E-2</v>
          </cell>
          <cell r="AT260">
            <v>66000</v>
          </cell>
          <cell r="AU260">
            <v>2013</v>
          </cell>
          <cell r="AV260">
            <v>36234000</v>
          </cell>
          <cell r="BJ260">
            <v>4.6838285714285712</v>
          </cell>
          <cell r="BK260">
            <v>3843</v>
          </cell>
          <cell r="BL260">
            <v>1.99</v>
          </cell>
          <cell r="BN260" t="str">
            <v>Crawler Crane 25 Ton</v>
          </cell>
          <cell r="BO260">
            <v>0.45</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R260">
            <v>0</v>
          </cell>
          <cell r="CT260" t="str">
            <v>Solar</v>
          </cell>
          <cell r="CU260">
            <v>21875</v>
          </cell>
          <cell r="CV260">
            <v>0</v>
          </cell>
          <cell r="CW260" t="e">
            <v>#DIV/0!</v>
          </cell>
          <cell r="CX260" t="e">
            <v>#DIV/0!</v>
          </cell>
          <cell r="CY260" t="e">
            <v>#DIV/0!</v>
          </cell>
          <cell r="CZ260" t="e">
            <v>#DIV/0!</v>
          </cell>
          <cell r="DA260" t="e">
            <v>#DIV/0!</v>
          </cell>
          <cell r="DB260" t="e">
            <v>#DIV/0!</v>
          </cell>
          <cell r="DC260" t="e">
            <v>#DIV/0!</v>
          </cell>
          <cell r="DD260" t="e">
            <v>#DIV/0!</v>
          </cell>
          <cell r="DE260" t="e">
            <v>#DIV/0!</v>
          </cell>
          <cell r="DF260" t="e">
            <v>#DIV/0!</v>
          </cell>
          <cell r="DG260" t="e">
            <v>#DIV/0!</v>
          </cell>
          <cell r="DH260" t="e">
            <v>#DIV/0!</v>
          </cell>
          <cell r="DI260" t="e">
            <v>#DIV/0!</v>
          </cell>
          <cell r="DJ260" t="e">
            <v>#DIV/0!</v>
          </cell>
          <cell r="DL260" t="str">
            <v xml:space="preserve">Tukang </v>
          </cell>
          <cell r="DM260">
            <v>1.99</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row>
        <row r="261">
          <cell r="A261">
            <v>20003</v>
          </cell>
          <cell r="J261">
            <v>0.5</v>
          </cell>
          <cell r="K261">
            <v>0</v>
          </cell>
          <cell r="P261">
            <v>1925</v>
          </cell>
          <cell r="R261">
            <v>0</v>
          </cell>
          <cell r="S261">
            <v>0</v>
          </cell>
          <cell r="T261">
            <v>0</v>
          </cell>
          <cell r="V261">
            <v>0</v>
          </cell>
          <cell r="W261">
            <v>0</v>
          </cell>
          <cell r="X261">
            <v>0</v>
          </cell>
          <cell r="Y261">
            <v>0</v>
          </cell>
          <cell r="Z261">
            <v>0</v>
          </cell>
          <cell r="AA261">
            <v>0</v>
          </cell>
          <cell r="AB261">
            <v>0</v>
          </cell>
          <cell r="AC261">
            <v>20003</v>
          </cell>
          <cell r="AM261">
            <v>20003</v>
          </cell>
          <cell r="AN261" t="str">
            <v>Mandor</v>
          </cell>
          <cell r="AO261" t="str">
            <v>Org/hari</v>
          </cell>
          <cell r="AP261">
            <v>1</v>
          </cell>
          <cell r="AQ261">
            <v>65.454545454545453</v>
          </cell>
          <cell r="AS261">
            <v>1.52E-2</v>
          </cell>
          <cell r="AT261">
            <v>82500</v>
          </cell>
          <cell r="AU261">
            <v>1254</v>
          </cell>
          <cell r="AV261">
            <v>22572000</v>
          </cell>
          <cell r="BJ261">
            <v>9.3984857142857141</v>
          </cell>
          <cell r="BK261">
            <v>1915.2</v>
          </cell>
          <cell r="BL261">
            <v>0.99</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R261">
            <v>0</v>
          </cell>
          <cell r="CT261">
            <v>0</v>
          </cell>
          <cell r="CU261">
            <v>0</v>
          </cell>
          <cell r="CV261">
            <v>0</v>
          </cell>
          <cell r="CW261" t="e">
            <v>#DIV/0!</v>
          </cell>
          <cell r="CX261" t="e">
            <v>#DIV/0!</v>
          </cell>
          <cell r="CY261" t="e">
            <v>#DIV/0!</v>
          </cell>
          <cell r="CZ261" t="e">
            <v>#DIV/0!</v>
          </cell>
          <cell r="DA261" t="e">
            <v>#DIV/0!</v>
          </cell>
          <cell r="DB261" t="e">
            <v>#DIV/0!</v>
          </cell>
          <cell r="DC261" t="e">
            <v>#DIV/0!</v>
          </cell>
          <cell r="DD261" t="e">
            <v>#DIV/0!</v>
          </cell>
          <cell r="DE261" t="e">
            <v>#DIV/0!</v>
          </cell>
          <cell r="DF261" t="e">
            <v>#DIV/0!</v>
          </cell>
          <cell r="DG261" t="e">
            <v>#DIV/0!</v>
          </cell>
          <cell r="DH261" t="e">
            <v>#DIV/0!</v>
          </cell>
          <cell r="DI261" t="e">
            <v>#DIV/0!</v>
          </cell>
          <cell r="DJ261" t="e">
            <v>#DIV/0!</v>
          </cell>
          <cell r="DL261" t="str">
            <v>Mandor</v>
          </cell>
          <cell r="DM261">
            <v>0.99</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row>
        <row r="262">
          <cell r="A262">
            <v>20004</v>
          </cell>
          <cell r="J262">
            <v>1</v>
          </cell>
          <cell r="K262">
            <v>0</v>
          </cell>
          <cell r="P262">
            <v>1925</v>
          </cell>
          <cell r="R262">
            <v>0</v>
          </cell>
          <cell r="S262">
            <v>0</v>
          </cell>
          <cell r="V262">
            <v>0</v>
          </cell>
          <cell r="W262">
            <v>0</v>
          </cell>
          <cell r="X262">
            <v>0</v>
          </cell>
          <cell r="Y262">
            <v>0</v>
          </cell>
          <cell r="Z262">
            <v>0</v>
          </cell>
          <cell r="AA262">
            <v>0</v>
          </cell>
          <cell r="AB262">
            <v>0</v>
          </cell>
          <cell r="AC262">
            <v>20004</v>
          </cell>
          <cell r="AE262">
            <v>0</v>
          </cell>
          <cell r="AM262">
            <v>20004</v>
          </cell>
          <cell r="AN262" t="str">
            <v>Operator</v>
          </cell>
          <cell r="AO262" t="str">
            <v>Org/hari</v>
          </cell>
          <cell r="AP262">
            <v>1</v>
          </cell>
          <cell r="AQ262">
            <v>65.454545454545453</v>
          </cell>
          <cell r="AS262">
            <v>1.52E-2</v>
          </cell>
          <cell r="AT262">
            <v>110000.00000000001</v>
          </cell>
          <cell r="AU262">
            <v>1672</v>
          </cell>
          <cell r="AV262">
            <v>30096000</v>
          </cell>
          <cell r="BJ262">
            <v>9.3984857142857141</v>
          </cell>
          <cell r="BK262">
            <v>1915.2</v>
          </cell>
          <cell r="BL262">
            <v>0.99</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R262">
            <v>0</v>
          </cell>
          <cell r="CT262">
            <v>0</v>
          </cell>
          <cell r="CU262">
            <v>0</v>
          </cell>
          <cell r="CV262">
            <v>0</v>
          </cell>
          <cell r="CW262" t="e">
            <v>#DIV/0!</v>
          </cell>
          <cell r="CX262" t="e">
            <v>#DIV/0!</v>
          </cell>
          <cell r="CY262" t="e">
            <v>#DIV/0!</v>
          </cell>
          <cell r="CZ262" t="e">
            <v>#DIV/0!</v>
          </cell>
          <cell r="DA262" t="e">
            <v>#DIV/0!</v>
          </cell>
          <cell r="DB262" t="e">
            <v>#DIV/0!</v>
          </cell>
          <cell r="DC262" t="e">
            <v>#DIV/0!</v>
          </cell>
          <cell r="DD262" t="e">
            <v>#DIV/0!</v>
          </cell>
          <cell r="DE262" t="e">
            <v>#DIV/0!</v>
          </cell>
          <cell r="DF262" t="e">
            <v>#DIV/0!</v>
          </cell>
          <cell r="DG262" t="e">
            <v>#DIV/0!</v>
          </cell>
          <cell r="DH262" t="e">
            <v>#DIV/0!</v>
          </cell>
          <cell r="DI262" t="e">
            <v>#DIV/0!</v>
          </cell>
          <cell r="DJ262" t="e">
            <v>#DIV/0!</v>
          </cell>
          <cell r="DL262" t="str">
            <v>Operator</v>
          </cell>
          <cell r="DM262">
            <v>0.99</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row>
        <row r="263">
          <cell r="A263">
            <v>20005</v>
          </cell>
          <cell r="J263">
            <v>1</v>
          </cell>
          <cell r="K263">
            <v>0</v>
          </cell>
          <cell r="P263">
            <v>1925</v>
          </cell>
          <cell r="R263">
            <v>0</v>
          </cell>
          <cell r="S263">
            <v>0</v>
          </cell>
          <cell r="V263">
            <v>0</v>
          </cell>
          <cell r="W263">
            <v>0</v>
          </cell>
          <cell r="X263">
            <v>0</v>
          </cell>
          <cell r="Y263">
            <v>0</v>
          </cell>
          <cell r="Z263">
            <v>0</v>
          </cell>
          <cell r="AA263">
            <v>0</v>
          </cell>
          <cell r="AB263">
            <v>0</v>
          </cell>
          <cell r="AC263">
            <v>20005</v>
          </cell>
          <cell r="AE263">
            <v>0</v>
          </cell>
          <cell r="AM263">
            <v>20005</v>
          </cell>
          <cell r="AO263">
            <v>0</v>
          </cell>
          <cell r="BJ263">
            <v>0</v>
          </cell>
          <cell r="BK263">
            <v>0</v>
          </cell>
          <cell r="BL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R263">
            <v>0</v>
          </cell>
          <cell r="CT263">
            <v>0</v>
          </cell>
          <cell r="CU263">
            <v>0</v>
          </cell>
          <cell r="CV263">
            <v>0</v>
          </cell>
          <cell r="CW263" t="e">
            <v>#DIV/0!</v>
          </cell>
          <cell r="CX263" t="e">
            <v>#DIV/0!</v>
          </cell>
          <cell r="CY263" t="e">
            <v>#DIV/0!</v>
          </cell>
          <cell r="CZ263" t="e">
            <v>#DIV/0!</v>
          </cell>
          <cell r="DA263" t="e">
            <v>#DIV/0!</v>
          </cell>
          <cell r="DB263" t="e">
            <v>#DIV/0!</v>
          </cell>
          <cell r="DC263" t="e">
            <v>#DIV/0!</v>
          </cell>
          <cell r="DD263" t="e">
            <v>#DIV/0!</v>
          </cell>
          <cell r="DE263" t="e">
            <v>#DIV/0!</v>
          </cell>
          <cell r="DF263" t="e">
            <v>#DIV/0!</v>
          </cell>
          <cell r="DG263" t="e">
            <v>#DIV/0!</v>
          </cell>
          <cell r="DH263" t="e">
            <v>#DIV/0!</v>
          </cell>
          <cell r="DI263" t="e">
            <v>#DIV/0!</v>
          </cell>
          <cell r="DJ263" t="e">
            <v>#DIV/0!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row>
        <row r="264">
          <cell r="A264">
            <v>20006</v>
          </cell>
          <cell r="J264">
            <v>1</v>
          </cell>
          <cell r="K264">
            <v>0</v>
          </cell>
          <cell r="P264">
            <v>1925</v>
          </cell>
          <cell r="R264">
            <v>0</v>
          </cell>
          <cell r="S264">
            <v>0</v>
          </cell>
          <cell r="V264">
            <v>0</v>
          </cell>
          <cell r="W264">
            <v>0</v>
          </cell>
          <cell r="X264">
            <v>0</v>
          </cell>
          <cell r="Y264">
            <v>0</v>
          </cell>
          <cell r="Z264">
            <v>0</v>
          </cell>
          <cell r="AA264">
            <v>0</v>
          </cell>
          <cell r="AB264">
            <v>0</v>
          </cell>
          <cell r="AC264">
            <v>20006</v>
          </cell>
          <cell r="AE264">
            <v>0</v>
          </cell>
          <cell r="AM264">
            <v>20006</v>
          </cell>
          <cell r="AO264">
            <v>0</v>
          </cell>
          <cell r="BJ264">
            <v>0</v>
          </cell>
          <cell r="BK264">
            <v>0</v>
          </cell>
          <cell r="BL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R264">
            <v>0</v>
          </cell>
          <cell r="CT264">
            <v>0</v>
          </cell>
          <cell r="CU264">
            <v>0</v>
          </cell>
          <cell r="CV264">
            <v>0</v>
          </cell>
          <cell r="CW264" t="e">
            <v>#DIV/0!</v>
          </cell>
          <cell r="CX264" t="e">
            <v>#DIV/0!</v>
          </cell>
          <cell r="CY264" t="e">
            <v>#DIV/0!</v>
          </cell>
          <cell r="CZ264" t="e">
            <v>#DIV/0!</v>
          </cell>
          <cell r="DA264" t="e">
            <v>#DIV/0!</v>
          </cell>
          <cell r="DB264" t="e">
            <v>#DIV/0!</v>
          </cell>
          <cell r="DC264" t="e">
            <v>#DIV/0!</v>
          </cell>
          <cell r="DD264" t="e">
            <v>#DIV/0!</v>
          </cell>
          <cell r="DE264" t="e">
            <v>#DIV/0!</v>
          </cell>
          <cell r="DF264" t="e">
            <v>#DIV/0!</v>
          </cell>
          <cell r="DG264" t="e">
            <v>#DIV/0!</v>
          </cell>
          <cell r="DH264" t="e">
            <v>#DIV/0!</v>
          </cell>
          <cell r="DI264" t="e">
            <v>#DIV/0!</v>
          </cell>
          <cell r="DJ264" t="e">
            <v>#DIV/0!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row>
        <row r="265">
          <cell r="A265">
            <v>20007</v>
          </cell>
          <cell r="J265">
            <v>1</v>
          </cell>
          <cell r="K265">
            <v>0</v>
          </cell>
          <cell r="P265">
            <v>1925</v>
          </cell>
          <cell r="R265">
            <v>0</v>
          </cell>
          <cell r="S265">
            <v>0</v>
          </cell>
          <cell r="V265">
            <v>0</v>
          </cell>
          <cell r="W265">
            <v>0</v>
          </cell>
          <cell r="X265">
            <v>0</v>
          </cell>
          <cell r="Y265">
            <v>0</v>
          </cell>
          <cell r="Z265">
            <v>0</v>
          </cell>
          <cell r="AA265">
            <v>0</v>
          </cell>
          <cell r="AB265">
            <v>0</v>
          </cell>
          <cell r="AC265">
            <v>20007</v>
          </cell>
          <cell r="AE265">
            <v>0</v>
          </cell>
          <cell r="AM265">
            <v>20007</v>
          </cell>
          <cell r="AO265">
            <v>0</v>
          </cell>
          <cell r="BJ265">
            <v>0</v>
          </cell>
          <cell r="BK265">
            <v>0</v>
          </cell>
          <cell r="BL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R265">
            <v>0</v>
          </cell>
          <cell r="CT265">
            <v>0</v>
          </cell>
          <cell r="CU265">
            <v>0</v>
          </cell>
          <cell r="CV265">
            <v>0</v>
          </cell>
          <cell r="CW265" t="e">
            <v>#DIV/0!</v>
          </cell>
          <cell r="CX265" t="e">
            <v>#DIV/0!</v>
          </cell>
          <cell r="CY265" t="e">
            <v>#DIV/0!</v>
          </cell>
          <cell r="CZ265" t="e">
            <v>#DIV/0!</v>
          </cell>
          <cell r="DA265" t="e">
            <v>#DIV/0!</v>
          </cell>
          <cell r="DB265" t="e">
            <v>#DIV/0!</v>
          </cell>
          <cell r="DC265" t="e">
            <v>#DIV/0!</v>
          </cell>
          <cell r="DD265" t="e">
            <v>#DIV/0!</v>
          </cell>
          <cell r="DE265" t="e">
            <v>#DIV/0!</v>
          </cell>
          <cell r="DF265" t="e">
            <v>#DIV/0!</v>
          </cell>
          <cell r="DG265" t="e">
            <v>#DIV/0!</v>
          </cell>
          <cell r="DH265" t="e">
            <v>#DIV/0!</v>
          </cell>
          <cell r="DI265" t="e">
            <v>#DIV/0!</v>
          </cell>
          <cell r="DJ265" t="e">
            <v>#DIV/0!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row>
        <row r="266">
          <cell r="A266">
            <v>20008</v>
          </cell>
          <cell r="J266">
            <v>1</v>
          </cell>
          <cell r="K266">
            <v>0</v>
          </cell>
          <cell r="P266">
            <v>1925</v>
          </cell>
          <cell r="R266">
            <v>0</v>
          </cell>
          <cell r="S266">
            <v>0</v>
          </cell>
          <cell r="V266">
            <v>0</v>
          </cell>
          <cell r="W266">
            <v>0</v>
          </cell>
          <cell r="X266">
            <v>0</v>
          </cell>
          <cell r="Y266">
            <v>0</v>
          </cell>
          <cell r="Z266">
            <v>0</v>
          </cell>
          <cell r="AA266">
            <v>0</v>
          </cell>
          <cell r="AB266">
            <v>0</v>
          </cell>
          <cell r="AC266">
            <v>20008</v>
          </cell>
          <cell r="AE266">
            <v>0</v>
          </cell>
          <cell r="AM266">
            <v>20008</v>
          </cell>
          <cell r="AO266">
            <v>0</v>
          </cell>
          <cell r="BJ266">
            <v>0</v>
          </cell>
          <cell r="BK266">
            <v>0</v>
          </cell>
          <cell r="BL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R266">
            <v>0</v>
          </cell>
          <cell r="CT266">
            <v>0</v>
          </cell>
          <cell r="CU266">
            <v>0</v>
          </cell>
          <cell r="CV266">
            <v>0</v>
          </cell>
          <cell r="CW266" t="e">
            <v>#DIV/0!</v>
          </cell>
          <cell r="CX266" t="e">
            <v>#DIV/0!</v>
          </cell>
          <cell r="CY266" t="e">
            <v>#DIV/0!</v>
          </cell>
          <cell r="CZ266" t="e">
            <v>#DIV/0!</v>
          </cell>
          <cell r="DA266" t="e">
            <v>#DIV/0!</v>
          </cell>
          <cell r="DB266" t="e">
            <v>#DIV/0!</v>
          </cell>
          <cell r="DC266" t="e">
            <v>#DIV/0!</v>
          </cell>
          <cell r="DD266" t="e">
            <v>#DIV/0!</v>
          </cell>
          <cell r="DE266" t="e">
            <v>#DIV/0!</v>
          </cell>
          <cell r="DF266" t="e">
            <v>#DIV/0!</v>
          </cell>
          <cell r="DG266" t="e">
            <v>#DIV/0!</v>
          </cell>
          <cell r="DH266" t="e">
            <v>#DIV/0!</v>
          </cell>
          <cell r="DI266" t="e">
            <v>#DIV/0!</v>
          </cell>
          <cell r="DJ266" t="e">
            <v>#DIV/0!</v>
          </cell>
          <cell r="DL266">
            <v>0</v>
          </cell>
          <cell r="DM266">
            <v>0</v>
          </cell>
          <cell r="DN266">
            <v>0</v>
          </cell>
          <cell r="DO266">
            <v>0</v>
          </cell>
          <cell r="DP266">
            <v>0</v>
          </cell>
          <cell r="DQ266">
            <v>0</v>
          </cell>
          <cell r="DR266">
            <v>0</v>
          </cell>
          <cell r="DS266">
            <v>0</v>
          </cell>
          <cell r="DT266">
            <v>0</v>
          </cell>
          <cell r="DU266">
            <v>0</v>
          </cell>
          <cell r="DV266">
            <v>0</v>
          </cell>
          <cell r="DW266">
            <v>0</v>
          </cell>
          <cell r="DX266">
            <v>0</v>
          </cell>
          <cell r="DY266">
            <v>0</v>
          </cell>
          <cell r="DZ266">
            <v>0</v>
          </cell>
          <cell r="EA266">
            <v>0</v>
          </cell>
          <cell r="EB266">
            <v>0</v>
          </cell>
        </row>
        <row r="267">
          <cell r="A267">
            <v>20009</v>
          </cell>
          <cell r="J267">
            <v>1</v>
          </cell>
          <cell r="K267">
            <v>0</v>
          </cell>
          <cell r="P267">
            <v>1925</v>
          </cell>
          <cell r="R267">
            <v>0</v>
          </cell>
          <cell r="S267">
            <v>0</v>
          </cell>
          <cell r="V267">
            <v>0</v>
          </cell>
          <cell r="W267">
            <v>0</v>
          </cell>
          <cell r="X267">
            <v>0</v>
          </cell>
          <cell r="Y267">
            <v>0</v>
          </cell>
          <cell r="Z267">
            <v>0</v>
          </cell>
          <cell r="AA267">
            <v>0</v>
          </cell>
          <cell r="AB267">
            <v>0</v>
          </cell>
          <cell r="AC267">
            <v>20009</v>
          </cell>
          <cell r="AE267">
            <v>0</v>
          </cell>
          <cell r="AM267">
            <v>20009</v>
          </cell>
          <cell r="AO267">
            <v>0</v>
          </cell>
          <cell r="BJ267">
            <v>0</v>
          </cell>
          <cell r="BK267">
            <v>0</v>
          </cell>
          <cell r="BL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R267">
            <v>0</v>
          </cell>
          <cell r="CT267">
            <v>0</v>
          </cell>
          <cell r="CU267">
            <v>0</v>
          </cell>
          <cell r="CV267">
            <v>0</v>
          </cell>
          <cell r="CW267" t="e">
            <v>#DIV/0!</v>
          </cell>
          <cell r="CX267" t="e">
            <v>#DIV/0!</v>
          </cell>
          <cell r="CY267" t="e">
            <v>#DIV/0!</v>
          </cell>
          <cell r="CZ267" t="e">
            <v>#DIV/0!</v>
          </cell>
          <cell r="DA267" t="e">
            <v>#DIV/0!</v>
          </cell>
          <cell r="DB267" t="e">
            <v>#DIV/0!</v>
          </cell>
          <cell r="DC267" t="e">
            <v>#DIV/0!</v>
          </cell>
          <cell r="DD267" t="e">
            <v>#DIV/0!</v>
          </cell>
          <cell r="DE267" t="e">
            <v>#DIV/0!</v>
          </cell>
          <cell r="DF267" t="e">
            <v>#DIV/0!</v>
          </cell>
          <cell r="DG267" t="e">
            <v>#DIV/0!</v>
          </cell>
          <cell r="DH267" t="e">
            <v>#DIV/0!</v>
          </cell>
          <cell r="DI267" t="e">
            <v>#DIV/0!</v>
          </cell>
          <cell r="DJ267" t="e">
            <v>#DIV/0!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row>
        <row r="268">
          <cell r="A268">
            <v>20010</v>
          </cell>
          <cell r="J268">
            <v>1</v>
          </cell>
          <cell r="K268">
            <v>0</v>
          </cell>
          <cell r="P268">
            <v>1925</v>
          </cell>
          <cell r="R268">
            <v>0</v>
          </cell>
          <cell r="S268">
            <v>0</v>
          </cell>
          <cell r="V268">
            <v>0</v>
          </cell>
          <cell r="W268">
            <v>0</v>
          </cell>
          <cell r="X268">
            <v>0</v>
          </cell>
          <cell r="Y268">
            <v>0</v>
          </cell>
          <cell r="Z268">
            <v>0</v>
          </cell>
          <cell r="AA268">
            <v>0</v>
          </cell>
          <cell r="AB268">
            <v>0</v>
          </cell>
          <cell r="AC268">
            <v>20010</v>
          </cell>
          <cell r="AE268">
            <v>0</v>
          </cell>
          <cell r="AM268">
            <v>20010</v>
          </cell>
          <cell r="AO268">
            <v>0</v>
          </cell>
          <cell r="BJ268">
            <v>0</v>
          </cell>
          <cell r="BK268">
            <v>0</v>
          </cell>
          <cell r="BL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R268">
            <v>0</v>
          </cell>
          <cell r="CT268">
            <v>0</v>
          </cell>
          <cell r="CU268">
            <v>0</v>
          </cell>
          <cell r="CV268">
            <v>0</v>
          </cell>
          <cell r="CW268" t="e">
            <v>#DIV/0!</v>
          </cell>
          <cell r="CX268" t="e">
            <v>#DIV/0!</v>
          </cell>
          <cell r="CY268" t="e">
            <v>#DIV/0!</v>
          </cell>
          <cell r="CZ268" t="e">
            <v>#DIV/0!</v>
          </cell>
          <cell r="DA268" t="e">
            <v>#DIV/0!</v>
          </cell>
          <cell r="DB268" t="e">
            <v>#DIV/0!</v>
          </cell>
          <cell r="DC268" t="e">
            <v>#DIV/0!</v>
          </cell>
          <cell r="DD268" t="e">
            <v>#DIV/0!</v>
          </cell>
          <cell r="DE268" t="e">
            <v>#DIV/0!</v>
          </cell>
          <cell r="DF268" t="e">
            <v>#DIV/0!</v>
          </cell>
          <cell r="DG268" t="e">
            <v>#DIV/0!</v>
          </cell>
          <cell r="DH268" t="e">
            <v>#DIV/0!</v>
          </cell>
          <cell r="DI268" t="e">
            <v>#DIV/0!</v>
          </cell>
          <cell r="DJ268" t="e">
            <v>#DIV/0!</v>
          </cell>
          <cell r="DL268">
            <v>0</v>
          </cell>
          <cell r="DM268">
            <v>0</v>
          </cell>
          <cell r="DN268">
            <v>0</v>
          </cell>
          <cell r="DO268">
            <v>0</v>
          </cell>
          <cell r="DP268">
            <v>0</v>
          </cell>
          <cell r="DQ268">
            <v>0</v>
          </cell>
          <cell r="DR268">
            <v>0</v>
          </cell>
          <cell r="DS268">
            <v>0</v>
          </cell>
          <cell r="DT268">
            <v>0</v>
          </cell>
          <cell r="DU268">
            <v>0</v>
          </cell>
          <cell r="DV268">
            <v>0</v>
          </cell>
          <cell r="DW268">
            <v>0</v>
          </cell>
          <cell r="DX268">
            <v>0</v>
          </cell>
          <cell r="DY268">
            <v>0</v>
          </cell>
          <cell r="DZ268">
            <v>0</v>
          </cell>
          <cell r="EA268">
            <v>0</v>
          </cell>
          <cell r="EB268">
            <v>0</v>
          </cell>
        </row>
        <row r="269">
          <cell r="A269">
            <v>20011</v>
          </cell>
          <cell r="J269">
            <v>1</v>
          </cell>
          <cell r="K269">
            <v>0</v>
          </cell>
          <cell r="P269">
            <v>1925</v>
          </cell>
          <cell r="R269">
            <v>0</v>
          </cell>
          <cell r="S269">
            <v>0</v>
          </cell>
          <cell r="V269">
            <v>0</v>
          </cell>
          <cell r="W269">
            <v>0</v>
          </cell>
          <cell r="X269">
            <v>0</v>
          </cell>
          <cell r="Y269">
            <v>0</v>
          </cell>
          <cell r="Z269">
            <v>0</v>
          </cell>
          <cell r="AA269">
            <v>0</v>
          </cell>
          <cell r="AB269">
            <v>0</v>
          </cell>
          <cell r="AC269">
            <v>20011</v>
          </cell>
          <cell r="AE269">
            <v>0</v>
          </cell>
          <cell r="AM269">
            <v>20011</v>
          </cell>
          <cell r="AO269">
            <v>0</v>
          </cell>
          <cell r="BJ269">
            <v>0</v>
          </cell>
          <cell r="BK269">
            <v>0</v>
          </cell>
          <cell r="BL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R269">
            <v>0</v>
          </cell>
          <cell r="CT269">
            <v>0</v>
          </cell>
          <cell r="CU269">
            <v>0</v>
          </cell>
          <cell r="CV269">
            <v>0</v>
          </cell>
          <cell r="CW269" t="e">
            <v>#DIV/0!</v>
          </cell>
          <cell r="CX269" t="e">
            <v>#DIV/0!</v>
          </cell>
          <cell r="CY269" t="e">
            <v>#DIV/0!</v>
          </cell>
          <cell r="CZ269" t="e">
            <v>#DIV/0!</v>
          </cell>
          <cell r="DA269" t="e">
            <v>#DIV/0!</v>
          </cell>
          <cell r="DB269" t="e">
            <v>#DIV/0!</v>
          </cell>
          <cell r="DC269" t="e">
            <v>#DIV/0!</v>
          </cell>
          <cell r="DD269" t="e">
            <v>#DIV/0!</v>
          </cell>
          <cell r="DE269" t="e">
            <v>#DIV/0!</v>
          </cell>
          <cell r="DF269" t="e">
            <v>#DIV/0!</v>
          </cell>
          <cell r="DG269" t="e">
            <v>#DIV/0!</v>
          </cell>
          <cell r="DH269" t="e">
            <v>#DIV/0!</v>
          </cell>
          <cell r="DI269" t="e">
            <v>#DIV/0!</v>
          </cell>
          <cell r="DJ269" t="e">
            <v>#DIV/0!</v>
          </cell>
          <cell r="DL269">
            <v>0</v>
          </cell>
          <cell r="DM269">
            <v>0</v>
          </cell>
          <cell r="DN269">
            <v>0</v>
          </cell>
          <cell r="DO269">
            <v>0</v>
          </cell>
          <cell r="DP269">
            <v>0</v>
          </cell>
          <cell r="DQ269">
            <v>0</v>
          </cell>
          <cell r="DR269">
            <v>0</v>
          </cell>
          <cell r="DS269">
            <v>0</v>
          </cell>
          <cell r="DT269">
            <v>0</v>
          </cell>
          <cell r="DU269">
            <v>0</v>
          </cell>
          <cell r="DV269">
            <v>0</v>
          </cell>
          <cell r="DW269">
            <v>0</v>
          </cell>
          <cell r="DX269">
            <v>0</v>
          </cell>
          <cell r="DY269">
            <v>0</v>
          </cell>
          <cell r="DZ269">
            <v>0</v>
          </cell>
          <cell r="EA269">
            <v>0</v>
          </cell>
          <cell r="EB269">
            <v>0</v>
          </cell>
        </row>
        <row r="270">
          <cell r="A270">
            <v>20012</v>
          </cell>
          <cell r="J270">
            <v>1</v>
          </cell>
          <cell r="K270">
            <v>0</v>
          </cell>
          <cell r="P270">
            <v>1925</v>
          </cell>
          <cell r="R270">
            <v>0</v>
          </cell>
          <cell r="S270">
            <v>0</v>
          </cell>
          <cell r="V270">
            <v>0</v>
          </cell>
          <cell r="W270">
            <v>0</v>
          </cell>
          <cell r="X270">
            <v>0</v>
          </cell>
          <cell r="Y270">
            <v>0</v>
          </cell>
          <cell r="Z270">
            <v>0</v>
          </cell>
          <cell r="AA270">
            <v>0</v>
          </cell>
          <cell r="AB270">
            <v>0</v>
          </cell>
          <cell r="AC270">
            <v>20012</v>
          </cell>
          <cell r="AE270">
            <v>0</v>
          </cell>
          <cell r="AM270">
            <v>20012</v>
          </cell>
          <cell r="AO270">
            <v>0</v>
          </cell>
          <cell r="BJ270">
            <v>0</v>
          </cell>
          <cell r="BK270">
            <v>0</v>
          </cell>
          <cell r="BL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R270">
            <v>0</v>
          </cell>
          <cell r="CT270">
            <v>0</v>
          </cell>
          <cell r="CU270">
            <v>0</v>
          </cell>
          <cell r="CV270">
            <v>0</v>
          </cell>
          <cell r="CW270" t="e">
            <v>#DIV/0!</v>
          </cell>
          <cell r="CX270" t="e">
            <v>#DIV/0!</v>
          </cell>
          <cell r="CY270" t="e">
            <v>#DIV/0!</v>
          </cell>
          <cell r="CZ270" t="e">
            <v>#DIV/0!</v>
          </cell>
          <cell r="DA270" t="e">
            <v>#DIV/0!</v>
          </cell>
          <cell r="DB270" t="e">
            <v>#DIV/0!</v>
          </cell>
          <cell r="DC270" t="e">
            <v>#DIV/0!</v>
          </cell>
          <cell r="DD270" t="e">
            <v>#DIV/0!</v>
          </cell>
          <cell r="DE270" t="e">
            <v>#DIV/0!</v>
          </cell>
          <cell r="DF270" t="e">
            <v>#DIV/0!</v>
          </cell>
          <cell r="DG270" t="e">
            <v>#DIV/0!</v>
          </cell>
          <cell r="DH270" t="e">
            <v>#DIV/0!</v>
          </cell>
          <cell r="DI270" t="e">
            <v>#DIV/0!</v>
          </cell>
          <cell r="DJ270" t="e">
            <v>#DIV/0!</v>
          </cell>
          <cell r="DL270">
            <v>0</v>
          </cell>
          <cell r="DM270">
            <v>0</v>
          </cell>
          <cell r="DN270">
            <v>0</v>
          </cell>
          <cell r="DO270">
            <v>0</v>
          </cell>
          <cell r="DP270">
            <v>0</v>
          </cell>
          <cell r="DQ270">
            <v>0</v>
          </cell>
          <cell r="DR270">
            <v>0</v>
          </cell>
          <cell r="DS270">
            <v>0</v>
          </cell>
          <cell r="DT270">
            <v>0</v>
          </cell>
          <cell r="DU270">
            <v>0</v>
          </cell>
          <cell r="DV270">
            <v>0</v>
          </cell>
          <cell r="DW270">
            <v>0</v>
          </cell>
          <cell r="DX270">
            <v>0</v>
          </cell>
          <cell r="DY270">
            <v>0</v>
          </cell>
          <cell r="DZ270">
            <v>0</v>
          </cell>
          <cell r="EA270">
            <v>0</v>
          </cell>
          <cell r="EB270">
            <v>0</v>
          </cell>
        </row>
        <row r="271">
          <cell r="A271">
            <v>21000</v>
          </cell>
          <cell r="B271">
            <v>21</v>
          </cell>
          <cell r="C271" t="str">
            <v>II - 3 - C</v>
          </cell>
          <cell r="D271" t="str">
            <v>Pengadaan Mini Pile uk. 25 x 25 cm</v>
          </cell>
          <cell r="E271" t="str">
            <v>m1</v>
          </cell>
          <cell r="F271">
            <v>12003</v>
          </cell>
          <cell r="H271">
            <v>60</v>
          </cell>
          <cell r="I271">
            <v>0</v>
          </cell>
          <cell r="L271">
            <v>2</v>
          </cell>
          <cell r="M271">
            <v>25</v>
          </cell>
          <cell r="N271">
            <v>7</v>
          </cell>
          <cell r="O271">
            <v>1</v>
          </cell>
          <cell r="P271">
            <v>350</v>
          </cell>
          <cell r="Q271">
            <v>12003</v>
          </cell>
          <cell r="V271">
            <v>246597092.50000003</v>
          </cell>
          <cell r="W271">
            <v>0</v>
          </cell>
          <cell r="X271">
            <v>20544.61</v>
          </cell>
          <cell r="Y271">
            <v>0</v>
          </cell>
          <cell r="Z271">
            <v>20544.61</v>
          </cell>
          <cell r="AA271">
            <v>26008.47</v>
          </cell>
          <cell r="AB271">
            <v>312179664</v>
          </cell>
          <cell r="AC271">
            <v>21000</v>
          </cell>
          <cell r="AG271">
            <v>12003</v>
          </cell>
          <cell r="AK271">
            <v>160196.75</v>
          </cell>
          <cell r="AL271">
            <v>1922841588</v>
          </cell>
          <cell r="AM271">
            <v>21000</v>
          </cell>
          <cell r="AQ271">
            <v>60</v>
          </cell>
          <cell r="AR271">
            <v>12003</v>
          </cell>
          <cell r="AU271">
            <v>1367.85</v>
          </cell>
          <cell r="AV271">
            <v>16418302</v>
          </cell>
          <cell r="BB271">
            <v>187573</v>
          </cell>
          <cell r="BC271">
            <v>2251438719</v>
          </cell>
          <cell r="BD271">
            <v>2251439554</v>
          </cell>
          <cell r="BF271">
            <v>26008.47</v>
          </cell>
          <cell r="BG271">
            <v>160196.75</v>
          </cell>
          <cell r="BH271">
            <v>1367.85</v>
          </cell>
          <cell r="BI271">
            <v>187573.07</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N271">
            <v>0</v>
          </cell>
          <cell r="DO271">
            <v>0</v>
          </cell>
          <cell r="DP271">
            <v>0</v>
          </cell>
          <cell r="DQ271">
            <v>0</v>
          </cell>
          <cell r="DR271">
            <v>0</v>
          </cell>
          <cell r="DS271">
            <v>0</v>
          </cell>
          <cell r="DT271">
            <v>0</v>
          </cell>
          <cell r="DU271">
            <v>0</v>
          </cell>
          <cell r="DV271">
            <v>0</v>
          </cell>
          <cell r="DW271">
            <v>0</v>
          </cell>
          <cell r="DX271">
            <v>0</v>
          </cell>
          <cell r="DY271">
            <v>0</v>
          </cell>
          <cell r="DZ271">
            <v>0</v>
          </cell>
          <cell r="EA271">
            <v>0</v>
          </cell>
          <cell r="EB271">
            <v>0</v>
          </cell>
        </row>
        <row r="272">
          <cell r="A272">
            <v>21001</v>
          </cell>
          <cell r="G272" t="str">
            <v>Handling dari Pabrik ke Stock Yard</v>
          </cell>
          <cell r="J272">
            <v>1</v>
          </cell>
          <cell r="K272">
            <v>0</v>
          </cell>
          <cell r="P272">
            <v>350</v>
          </cell>
          <cell r="AC272">
            <v>21001</v>
          </cell>
          <cell r="AD272" t="str">
            <v>Mini Pile ukuran 250 mm x 250 mm</v>
          </cell>
          <cell r="AE272" t="str">
            <v>m'</v>
          </cell>
          <cell r="AF272">
            <v>1</v>
          </cell>
          <cell r="AH272">
            <v>12003</v>
          </cell>
          <cell r="AI272">
            <v>6001.5</v>
          </cell>
          <cell r="AJ272">
            <v>150000</v>
          </cell>
          <cell r="AK272">
            <v>150000</v>
          </cell>
          <cell r="AL272">
            <v>1800450000</v>
          </cell>
          <cell r="AM272">
            <v>21001</v>
          </cell>
          <cell r="AN272" t="str">
            <v>Mandor</v>
          </cell>
          <cell r="AO272" t="str">
            <v>Org/hari</v>
          </cell>
          <cell r="AP272">
            <v>1</v>
          </cell>
          <cell r="AQ272">
            <v>240.06</v>
          </cell>
          <cell r="AS272">
            <v>4.1000000000000003E-3</v>
          </cell>
          <cell r="AT272">
            <v>82500</v>
          </cell>
          <cell r="AU272">
            <v>338.25</v>
          </cell>
          <cell r="AV272">
            <v>4060014</v>
          </cell>
          <cell r="BJ272">
            <v>34.843200000000003</v>
          </cell>
          <cell r="BK272">
            <v>344.48</v>
          </cell>
          <cell r="BL272">
            <v>0.98</v>
          </cell>
          <cell r="BN272" t="str">
            <v>Handling dari Pabrik ke Stock Yard</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R272">
            <v>0</v>
          </cell>
          <cell r="CT272" t="str">
            <v>Mini Pile ukuran 250 mm x 250 mm</v>
          </cell>
          <cell r="CU272">
            <v>12003</v>
          </cell>
          <cell r="CV272">
            <v>0</v>
          </cell>
          <cell r="CW272" t="e">
            <v>#DIV/0!</v>
          </cell>
          <cell r="CX272" t="e">
            <v>#DIV/0!</v>
          </cell>
          <cell r="CY272" t="e">
            <v>#DIV/0!</v>
          </cell>
          <cell r="CZ272" t="e">
            <v>#DIV/0!</v>
          </cell>
          <cell r="DA272" t="e">
            <v>#DIV/0!</v>
          </cell>
          <cell r="DB272" t="e">
            <v>#DIV/0!</v>
          </cell>
          <cell r="DC272" t="e">
            <v>#DIV/0!</v>
          </cell>
          <cell r="DD272" t="e">
            <v>#DIV/0!</v>
          </cell>
          <cell r="DE272" t="e">
            <v>#DIV/0!</v>
          </cell>
          <cell r="DF272" t="e">
            <v>#DIV/0!</v>
          </cell>
          <cell r="DG272" t="e">
            <v>#DIV/0!</v>
          </cell>
          <cell r="DH272" t="e">
            <v>#DIV/0!</v>
          </cell>
          <cell r="DI272" t="e">
            <v>#DIV/0!</v>
          </cell>
          <cell r="DJ272" t="e">
            <v>#DIV/0!</v>
          </cell>
          <cell r="DL272" t="str">
            <v>Mandor</v>
          </cell>
          <cell r="DM272">
            <v>0.98</v>
          </cell>
          <cell r="DN272">
            <v>0</v>
          </cell>
          <cell r="DO272">
            <v>0</v>
          </cell>
          <cell r="DP272">
            <v>0</v>
          </cell>
          <cell r="DQ272">
            <v>0</v>
          </cell>
          <cell r="DR272">
            <v>0</v>
          </cell>
          <cell r="DS272">
            <v>0</v>
          </cell>
          <cell r="DT272">
            <v>0</v>
          </cell>
          <cell r="DU272">
            <v>0</v>
          </cell>
          <cell r="DV272">
            <v>0</v>
          </cell>
          <cell r="DW272">
            <v>0</v>
          </cell>
          <cell r="DX272">
            <v>0</v>
          </cell>
          <cell r="DY272">
            <v>0</v>
          </cell>
          <cell r="DZ272">
            <v>0</v>
          </cell>
          <cell r="EA272">
            <v>0</v>
          </cell>
          <cell r="EB272">
            <v>0</v>
          </cell>
        </row>
        <row r="273">
          <cell r="A273">
            <v>21002</v>
          </cell>
          <cell r="G273" t="str">
            <v>Crawler Crane 25 Ton</v>
          </cell>
          <cell r="H273">
            <v>60</v>
          </cell>
          <cell r="I273" t="str">
            <v>m'/jam</v>
          </cell>
          <cell r="J273">
            <v>1</v>
          </cell>
          <cell r="K273">
            <v>1.9995001249687578E-2</v>
          </cell>
          <cell r="P273">
            <v>350</v>
          </cell>
          <cell r="R273">
            <v>200.05</v>
          </cell>
          <cell r="S273">
            <v>0.56999999999999995</v>
          </cell>
          <cell r="T273">
            <v>514250.00000000006</v>
          </cell>
          <cell r="V273">
            <v>102875712.50000001</v>
          </cell>
          <cell r="W273">
            <v>0</v>
          </cell>
          <cell r="X273">
            <v>8570.83</v>
          </cell>
          <cell r="Y273">
            <v>0</v>
          </cell>
          <cell r="Z273">
            <v>8570.83</v>
          </cell>
          <cell r="AA273">
            <v>10282.42</v>
          </cell>
          <cell r="AB273">
            <v>123419887</v>
          </cell>
          <cell r="AC273">
            <v>21002</v>
          </cell>
          <cell r="AD273" t="str">
            <v>Solar</v>
          </cell>
          <cell r="AE273" t="str">
            <v>Ltr</v>
          </cell>
          <cell r="AF273">
            <v>0.41666666666666669</v>
          </cell>
          <cell r="AH273">
            <v>5001.25</v>
          </cell>
          <cell r="AI273">
            <v>2500.625</v>
          </cell>
          <cell r="AJ273">
            <v>8899</v>
          </cell>
          <cell r="AK273">
            <v>3707.91</v>
          </cell>
          <cell r="AL273">
            <v>44506043</v>
          </cell>
          <cell r="AM273">
            <v>21002</v>
          </cell>
          <cell r="AN273" t="str">
            <v>Pekerja</v>
          </cell>
          <cell r="AO273" t="str">
            <v>Org/hari</v>
          </cell>
          <cell r="AP273">
            <v>5</v>
          </cell>
          <cell r="AQ273">
            <v>240.06</v>
          </cell>
          <cell r="AS273">
            <v>2.0799999999999999E-2</v>
          </cell>
          <cell r="AT273">
            <v>49500.000000000007</v>
          </cell>
          <cell r="AU273">
            <v>1029.5999999999999</v>
          </cell>
          <cell r="AV273">
            <v>12358288</v>
          </cell>
          <cell r="BJ273">
            <v>6.8681285714285716</v>
          </cell>
          <cell r="BK273">
            <v>1747.63</v>
          </cell>
          <cell r="BL273">
            <v>4.99</v>
          </cell>
          <cell r="BN273" t="str">
            <v>Crawler Crane 25 Ton</v>
          </cell>
          <cell r="BO273">
            <v>0.56999999999999995</v>
          </cell>
          <cell r="BP273">
            <v>0</v>
          </cell>
          <cell r="BQ273">
            <v>0</v>
          </cell>
          <cell r="BR273">
            <v>0</v>
          </cell>
          <cell r="BS273">
            <v>0</v>
          </cell>
          <cell r="BT273">
            <v>0</v>
          </cell>
          <cell r="BU273">
            <v>0</v>
          </cell>
          <cell r="BV273">
            <v>0</v>
          </cell>
          <cell r="BW273">
            <v>0</v>
          </cell>
          <cell r="BX273">
            <v>0</v>
          </cell>
          <cell r="BY273">
            <v>0</v>
          </cell>
          <cell r="BZ273">
            <v>0</v>
          </cell>
          <cell r="CA273">
            <v>0</v>
          </cell>
          <cell r="CB273">
            <v>0</v>
          </cell>
          <cell r="CR273">
            <v>0</v>
          </cell>
          <cell r="CT273" t="str">
            <v>Solar</v>
          </cell>
          <cell r="CU273">
            <v>5001.25</v>
          </cell>
          <cell r="CV273">
            <v>0</v>
          </cell>
          <cell r="CW273" t="e">
            <v>#DIV/0!</v>
          </cell>
          <cell r="CX273" t="e">
            <v>#DIV/0!</v>
          </cell>
          <cell r="CY273" t="e">
            <v>#DIV/0!</v>
          </cell>
          <cell r="CZ273" t="e">
            <v>#DIV/0!</v>
          </cell>
          <cell r="DA273" t="e">
            <v>#DIV/0!</v>
          </cell>
          <cell r="DB273" t="e">
            <v>#DIV/0!</v>
          </cell>
          <cell r="DC273" t="e">
            <v>#DIV/0!</v>
          </cell>
          <cell r="DD273" t="e">
            <v>#DIV/0!</v>
          </cell>
          <cell r="DE273" t="e">
            <v>#DIV/0!</v>
          </cell>
          <cell r="DF273" t="e">
            <v>#DIV/0!</v>
          </cell>
          <cell r="DG273" t="e">
            <v>#DIV/0!</v>
          </cell>
          <cell r="DH273" t="e">
            <v>#DIV/0!</v>
          </cell>
          <cell r="DI273" t="e">
            <v>#DIV/0!</v>
          </cell>
          <cell r="DJ273" t="e">
            <v>#DIV/0!</v>
          </cell>
          <cell r="DL273" t="str">
            <v>Pekerja</v>
          </cell>
          <cell r="DM273">
            <v>4.99</v>
          </cell>
          <cell r="DN273">
            <v>0</v>
          </cell>
          <cell r="DO273">
            <v>0</v>
          </cell>
          <cell r="DP273">
            <v>0</v>
          </cell>
          <cell r="DQ273">
            <v>0</v>
          </cell>
          <cell r="DR273">
            <v>0</v>
          </cell>
          <cell r="DS273">
            <v>0</v>
          </cell>
          <cell r="DT273">
            <v>0</v>
          </cell>
          <cell r="DU273">
            <v>0</v>
          </cell>
          <cell r="DV273">
            <v>0</v>
          </cell>
          <cell r="DW273">
            <v>0</v>
          </cell>
          <cell r="DX273">
            <v>0</v>
          </cell>
          <cell r="DY273">
            <v>0</v>
          </cell>
          <cell r="DZ273">
            <v>0</v>
          </cell>
          <cell r="EA273">
            <v>0</v>
          </cell>
          <cell r="EB273">
            <v>0</v>
          </cell>
        </row>
        <row r="274">
          <cell r="A274">
            <v>21003</v>
          </cell>
          <cell r="J274">
            <v>1</v>
          </cell>
          <cell r="K274">
            <v>0</v>
          </cell>
          <cell r="P274">
            <v>350</v>
          </cell>
          <cell r="R274">
            <v>0</v>
          </cell>
          <cell r="S274">
            <v>0</v>
          </cell>
          <cell r="T274">
            <v>0</v>
          </cell>
          <cell r="U274">
            <v>0</v>
          </cell>
          <cell r="V274">
            <v>0</v>
          </cell>
          <cell r="W274">
            <v>0</v>
          </cell>
          <cell r="X274">
            <v>0</v>
          </cell>
          <cell r="Y274">
            <v>0</v>
          </cell>
          <cell r="Z274">
            <v>0</v>
          </cell>
          <cell r="AA274">
            <v>0</v>
          </cell>
          <cell r="AB274">
            <v>0</v>
          </cell>
          <cell r="AC274">
            <v>21003</v>
          </cell>
          <cell r="AD274" t="str">
            <v>Solar</v>
          </cell>
          <cell r="AE274" t="str">
            <v>Ltr</v>
          </cell>
          <cell r="AF274">
            <v>0.41666666666666669</v>
          </cell>
          <cell r="AH274">
            <v>5001.25</v>
          </cell>
          <cell r="AI274">
            <v>2500.625</v>
          </cell>
          <cell r="AJ274">
            <v>8899</v>
          </cell>
          <cell r="AK274">
            <v>3707.91</v>
          </cell>
          <cell r="AL274">
            <v>44506043</v>
          </cell>
          <cell r="AM274">
            <v>21003</v>
          </cell>
          <cell r="AO274">
            <v>0</v>
          </cell>
          <cell r="AQ274">
            <v>240.06</v>
          </cell>
          <cell r="AS274">
            <v>0</v>
          </cell>
          <cell r="AT274">
            <v>0</v>
          </cell>
          <cell r="AU274">
            <v>0</v>
          </cell>
          <cell r="AV274">
            <v>0</v>
          </cell>
          <cell r="BJ274">
            <v>0</v>
          </cell>
          <cell r="BK274">
            <v>0</v>
          </cell>
          <cell r="BL274">
            <v>0</v>
          </cell>
          <cell r="BN274">
            <v>0</v>
          </cell>
          <cell r="BO274">
            <v>0</v>
          </cell>
          <cell r="BP274">
            <v>0</v>
          </cell>
          <cell r="BQ274">
            <v>0</v>
          </cell>
          <cell r="BR274">
            <v>0</v>
          </cell>
          <cell r="BS274">
            <v>0</v>
          </cell>
          <cell r="BT274">
            <v>0</v>
          </cell>
          <cell r="BU274">
            <v>0</v>
          </cell>
          <cell r="BV274">
            <v>0</v>
          </cell>
          <cell r="BW274">
            <v>0</v>
          </cell>
          <cell r="BX274">
            <v>0</v>
          </cell>
          <cell r="BY274">
            <v>0</v>
          </cell>
          <cell r="BZ274">
            <v>0</v>
          </cell>
          <cell r="CA274">
            <v>0</v>
          </cell>
          <cell r="CB274">
            <v>0</v>
          </cell>
          <cell r="CR274">
            <v>0</v>
          </cell>
          <cell r="CT274" t="str">
            <v>Solar</v>
          </cell>
          <cell r="CU274">
            <v>5001.25</v>
          </cell>
          <cell r="CV274">
            <v>0</v>
          </cell>
          <cell r="CW274" t="e">
            <v>#DIV/0!</v>
          </cell>
          <cell r="CX274" t="e">
            <v>#DIV/0!</v>
          </cell>
          <cell r="CY274" t="e">
            <v>#DIV/0!</v>
          </cell>
          <cell r="CZ274" t="e">
            <v>#DIV/0!</v>
          </cell>
          <cell r="DA274" t="e">
            <v>#DIV/0!</v>
          </cell>
          <cell r="DB274" t="e">
            <v>#DIV/0!</v>
          </cell>
          <cell r="DC274" t="e">
            <v>#DIV/0!</v>
          </cell>
          <cell r="DD274" t="e">
            <v>#DIV/0!</v>
          </cell>
          <cell r="DE274" t="e">
            <v>#DIV/0!</v>
          </cell>
          <cell r="DF274" t="e">
            <v>#DIV/0!</v>
          </cell>
          <cell r="DG274" t="e">
            <v>#DIV/0!</v>
          </cell>
          <cell r="DH274" t="e">
            <v>#DIV/0!</v>
          </cell>
          <cell r="DI274" t="e">
            <v>#DIV/0!</v>
          </cell>
          <cell r="DJ274" t="e">
            <v>#DIV/0!</v>
          </cell>
          <cell r="DL274">
            <v>0</v>
          </cell>
          <cell r="DM274">
            <v>0</v>
          </cell>
          <cell r="DN274">
            <v>0</v>
          </cell>
          <cell r="DO274">
            <v>0</v>
          </cell>
          <cell r="DP274">
            <v>0</v>
          </cell>
          <cell r="DQ274">
            <v>0</v>
          </cell>
          <cell r="DR274">
            <v>0</v>
          </cell>
          <cell r="DS274">
            <v>0</v>
          </cell>
          <cell r="DT274">
            <v>0</v>
          </cell>
          <cell r="DU274">
            <v>0</v>
          </cell>
          <cell r="DV274">
            <v>0</v>
          </cell>
          <cell r="DW274">
            <v>0</v>
          </cell>
          <cell r="DX274">
            <v>0</v>
          </cell>
          <cell r="DY274">
            <v>0</v>
          </cell>
          <cell r="DZ274">
            <v>0</v>
          </cell>
          <cell r="EA274">
            <v>0</v>
          </cell>
          <cell r="EB274">
            <v>0</v>
          </cell>
        </row>
        <row r="275">
          <cell r="A275">
            <v>21004</v>
          </cell>
          <cell r="G275" t="str">
            <v>Handling dari Stock Yard ke Site</v>
          </cell>
          <cell r="J275">
            <v>1</v>
          </cell>
          <cell r="K275">
            <v>0</v>
          </cell>
          <cell r="P275">
            <v>350</v>
          </cell>
          <cell r="AC275">
            <v>21004</v>
          </cell>
          <cell r="AD275" t="str">
            <v>Solar</v>
          </cell>
          <cell r="AE275" t="str">
            <v>Ltr</v>
          </cell>
          <cell r="AF275">
            <v>0.3125</v>
          </cell>
          <cell r="AH275">
            <v>3750.9375</v>
          </cell>
          <cell r="AI275">
            <v>1875.46875</v>
          </cell>
          <cell r="AJ275">
            <v>8899</v>
          </cell>
          <cell r="AK275">
            <v>2780.93</v>
          </cell>
          <cell r="AL275">
            <v>33379502</v>
          </cell>
          <cell r="AM275">
            <v>21004</v>
          </cell>
          <cell r="AO275">
            <v>0</v>
          </cell>
          <cell r="AQ275">
            <v>240.06</v>
          </cell>
          <cell r="AS275">
            <v>0</v>
          </cell>
          <cell r="AT275">
            <v>0</v>
          </cell>
          <cell r="AU275">
            <v>0</v>
          </cell>
          <cell r="AV275">
            <v>0</v>
          </cell>
          <cell r="BJ275">
            <v>0</v>
          </cell>
          <cell r="BK275">
            <v>0</v>
          </cell>
          <cell r="BL275">
            <v>0</v>
          </cell>
          <cell r="BN275" t="str">
            <v>Handling dari Stock Yard ke Site</v>
          </cell>
          <cell r="BO275">
            <v>0</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R275">
            <v>0</v>
          </cell>
          <cell r="CT275" t="str">
            <v>Solar</v>
          </cell>
          <cell r="CU275">
            <v>3750.9375</v>
          </cell>
          <cell r="CV275">
            <v>0</v>
          </cell>
          <cell r="CW275" t="e">
            <v>#DIV/0!</v>
          </cell>
          <cell r="CX275" t="e">
            <v>#DIV/0!</v>
          </cell>
          <cell r="CY275" t="e">
            <v>#DIV/0!</v>
          </cell>
          <cell r="CZ275" t="e">
            <v>#DIV/0!</v>
          </cell>
          <cell r="DA275" t="e">
            <v>#DIV/0!</v>
          </cell>
          <cell r="DB275" t="e">
            <v>#DIV/0!</v>
          </cell>
          <cell r="DC275" t="e">
            <v>#DIV/0!</v>
          </cell>
          <cell r="DD275" t="e">
            <v>#DIV/0!</v>
          </cell>
          <cell r="DE275" t="e">
            <v>#DIV/0!</v>
          </cell>
          <cell r="DF275" t="e">
            <v>#DIV/0!</v>
          </cell>
          <cell r="DG275" t="e">
            <v>#DIV/0!</v>
          </cell>
          <cell r="DH275" t="e">
            <v>#DIV/0!</v>
          </cell>
          <cell r="DI275" t="e">
            <v>#DIV/0!</v>
          </cell>
          <cell r="DJ275" t="e">
            <v>#DIV/0!</v>
          </cell>
          <cell r="DL275">
            <v>0</v>
          </cell>
          <cell r="DM275">
            <v>0</v>
          </cell>
          <cell r="DN275">
            <v>0</v>
          </cell>
          <cell r="DO275">
            <v>0</v>
          </cell>
          <cell r="DP275">
            <v>0</v>
          </cell>
          <cell r="DQ275">
            <v>0</v>
          </cell>
          <cell r="DR275">
            <v>0</v>
          </cell>
          <cell r="DS275">
            <v>0</v>
          </cell>
          <cell r="DT275">
            <v>0</v>
          </cell>
          <cell r="DU275">
            <v>0</v>
          </cell>
          <cell r="DV275">
            <v>0</v>
          </cell>
          <cell r="DW275">
            <v>0</v>
          </cell>
          <cell r="DX275">
            <v>0</v>
          </cell>
          <cell r="DY275">
            <v>0</v>
          </cell>
          <cell r="DZ275">
            <v>0</v>
          </cell>
          <cell r="EA275">
            <v>0</v>
          </cell>
          <cell r="EB275">
            <v>0</v>
          </cell>
        </row>
        <row r="276">
          <cell r="A276">
            <v>21005</v>
          </cell>
          <cell r="G276" t="str">
            <v>Crawler Crane 25 Ton</v>
          </cell>
          <cell r="H276">
            <v>60</v>
          </cell>
          <cell r="I276" t="str">
            <v>m'/jam</v>
          </cell>
          <cell r="J276">
            <v>1</v>
          </cell>
          <cell r="K276">
            <v>1.9995001249687578E-2</v>
          </cell>
          <cell r="P276">
            <v>350</v>
          </cell>
          <cell r="R276">
            <v>200.05</v>
          </cell>
          <cell r="S276">
            <v>0.56999999999999995</v>
          </cell>
          <cell r="T276">
            <v>514250.00000000006</v>
          </cell>
          <cell r="V276">
            <v>102875712.50000001</v>
          </cell>
          <cell r="W276">
            <v>0</v>
          </cell>
          <cell r="X276">
            <v>8570.83</v>
          </cell>
          <cell r="Z276">
            <v>8570.83</v>
          </cell>
          <cell r="AA276">
            <v>10282.42</v>
          </cell>
          <cell r="AB276">
            <v>123419887</v>
          </cell>
          <cell r="AC276">
            <v>21005</v>
          </cell>
          <cell r="AE276">
            <v>0</v>
          </cell>
          <cell r="AM276">
            <v>21005</v>
          </cell>
          <cell r="AO276">
            <v>0</v>
          </cell>
          <cell r="AQ276">
            <v>240.06</v>
          </cell>
          <cell r="AS276">
            <v>0</v>
          </cell>
          <cell r="AT276">
            <v>0</v>
          </cell>
          <cell r="AU276">
            <v>0</v>
          </cell>
          <cell r="AV276">
            <v>0</v>
          </cell>
          <cell r="BJ276">
            <v>0</v>
          </cell>
          <cell r="BK276">
            <v>0</v>
          </cell>
          <cell r="BL276">
            <v>0</v>
          </cell>
          <cell r="BN276" t="str">
            <v>Crawler Crane 25 Ton</v>
          </cell>
          <cell r="BO276">
            <v>0.56999999999999995</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R276">
            <v>0</v>
          </cell>
          <cell r="CT276">
            <v>0</v>
          </cell>
          <cell r="CU276">
            <v>0</v>
          </cell>
          <cell r="CV276">
            <v>0</v>
          </cell>
          <cell r="CW276" t="e">
            <v>#DIV/0!</v>
          </cell>
          <cell r="CX276" t="e">
            <v>#DIV/0!</v>
          </cell>
          <cell r="CY276" t="e">
            <v>#DIV/0!</v>
          </cell>
          <cell r="CZ276" t="e">
            <v>#DIV/0!</v>
          </cell>
          <cell r="DA276" t="e">
            <v>#DIV/0!</v>
          </cell>
          <cell r="DB276" t="e">
            <v>#DIV/0!</v>
          </cell>
          <cell r="DC276" t="e">
            <v>#DIV/0!</v>
          </cell>
          <cell r="DD276" t="e">
            <v>#DIV/0!</v>
          </cell>
          <cell r="DE276" t="e">
            <v>#DIV/0!</v>
          </cell>
          <cell r="DF276" t="e">
            <v>#DIV/0!</v>
          </cell>
          <cell r="DG276" t="e">
            <v>#DIV/0!</v>
          </cell>
          <cell r="DH276" t="e">
            <v>#DIV/0!</v>
          </cell>
          <cell r="DI276" t="e">
            <v>#DIV/0!</v>
          </cell>
          <cell r="DJ276" t="e">
            <v>#DIV/0!</v>
          </cell>
          <cell r="DL276">
            <v>0</v>
          </cell>
          <cell r="DM276">
            <v>0</v>
          </cell>
          <cell r="DN276">
            <v>0</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row>
        <row r="277">
          <cell r="A277">
            <v>21006</v>
          </cell>
          <cell r="G277" t="str">
            <v>Truck Trailer</v>
          </cell>
          <cell r="H277">
            <v>60</v>
          </cell>
          <cell r="I277" t="str">
            <v>m'/jam</v>
          </cell>
          <cell r="J277">
            <v>0.75</v>
          </cell>
          <cell r="K277">
            <v>1.9995001249687578E-2</v>
          </cell>
          <cell r="P277">
            <v>350</v>
          </cell>
          <cell r="R277">
            <v>150.03</v>
          </cell>
          <cell r="S277">
            <v>0.42</v>
          </cell>
          <cell r="T277">
            <v>272250</v>
          </cell>
          <cell r="V277">
            <v>40845667.5</v>
          </cell>
          <cell r="W277">
            <v>0</v>
          </cell>
          <cell r="X277">
            <v>3402.95</v>
          </cell>
          <cell r="Y277">
            <v>0</v>
          </cell>
          <cell r="Z277">
            <v>3402.95</v>
          </cell>
          <cell r="AA277">
            <v>5443.63</v>
          </cell>
          <cell r="AB277">
            <v>65339890</v>
          </cell>
          <cell r="AC277">
            <v>21006</v>
          </cell>
          <cell r="AE277">
            <v>0</v>
          </cell>
          <cell r="AM277">
            <v>21006</v>
          </cell>
          <cell r="AO277">
            <v>0</v>
          </cell>
          <cell r="AQ277">
            <v>240.06</v>
          </cell>
          <cell r="AS277">
            <v>0</v>
          </cell>
          <cell r="AT277">
            <v>0</v>
          </cell>
          <cell r="AU277">
            <v>0</v>
          </cell>
          <cell r="AV277">
            <v>0</v>
          </cell>
          <cell r="BJ277">
            <v>0</v>
          </cell>
          <cell r="BK277">
            <v>0</v>
          </cell>
          <cell r="BL277">
            <v>0</v>
          </cell>
          <cell r="BN277" t="str">
            <v>Truck Trailer</v>
          </cell>
          <cell r="BO277">
            <v>0.42</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R277">
            <v>0</v>
          </cell>
          <cell r="CT277">
            <v>0</v>
          </cell>
          <cell r="CU277">
            <v>0</v>
          </cell>
          <cell r="CV277">
            <v>0</v>
          </cell>
          <cell r="CW277" t="e">
            <v>#DIV/0!</v>
          </cell>
          <cell r="CX277" t="e">
            <v>#DIV/0!</v>
          </cell>
          <cell r="CY277" t="e">
            <v>#DIV/0!</v>
          </cell>
          <cell r="CZ277" t="e">
            <v>#DIV/0!</v>
          </cell>
          <cell r="DA277" t="e">
            <v>#DIV/0!</v>
          </cell>
          <cell r="DB277" t="e">
            <v>#DIV/0!</v>
          </cell>
          <cell r="DC277" t="e">
            <v>#DIV/0!</v>
          </cell>
          <cell r="DD277" t="e">
            <v>#DIV/0!</v>
          </cell>
          <cell r="DE277" t="e">
            <v>#DIV/0!</v>
          </cell>
          <cell r="DF277" t="e">
            <v>#DIV/0!</v>
          </cell>
          <cell r="DG277" t="e">
            <v>#DIV/0!</v>
          </cell>
          <cell r="DH277" t="e">
            <v>#DIV/0!</v>
          </cell>
          <cell r="DI277" t="e">
            <v>#DIV/0!</v>
          </cell>
          <cell r="DJ277" t="e">
            <v>#DIV/0!</v>
          </cell>
          <cell r="DL277">
            <v>0</v>
          </cell>
          <cell r="DM277">
            <v>0</v>
          </cell>
          <cell r="DN277">
            <v>0</v>
          </cell>
          <cell r="DO277">
            <v>0</v>
          </cell>
          <cell r="DP277">
            <v>0</v>
          </cell>
          <cell r="DQ277">
            <v>0</v>
          </cell>
          <cell r="DR277">
            <v>0</v>
          </cell>
          <cell r="DS277">
            <v>0</v>
          </cell>
          <cell r="DT277">
            <v>0</v>
          </cell>
          <cell r="DU277">
            <v>0</v>
          </cell>
          <cell r="DV277">
            <v>0</v>
          </cell>
          <cell r="DW277">
            <v>0</v>
          </cell>
          <cell r="DX277">
            <v>0</v>
          </cell>
          <cell r="DY277">
            <v>0</v>
          </cell>
          <cell r="DZ277">
            <v>0</v>
          </cell>
          <cell r="EA277">
            <v>0</v>
          </cell>
          <cell r="EB277">
            <v>0</v>
          </cell>
        </row>
        <row r="278">
          <cell r="A278">
            <v>21007</v>
          </cell>
          <cell r="J278">
            <v>1</v>
          </cell>
          <cell r="K278">
            <v>0</v>
          </cell>
          <cell r="P278">
            <v>350</v>
          </cell>
          <cell r="R278">
            <v>0</v>
          </cell>
          <cell r="S278">
            <v>0</v>
          </cell>
          <cell r="T278">
            <v>0</v>
          </cell>
          <cell r="U278">
            <v>0</v>
          </cell>
          <cell r="V278">
            <v>0</v>
          </cell>
          <cell r="W278">
            <v>0</v>
          </cell>
          <cell r="X278">
            <v>0</v>
          </cell>
          <cell r="Y278">
            <v>0</v>
          </cell>
          <cell r="Z278">
            <v>0</v>
          </cell>
          <cell r="AA278">
            <v>0</v>
          </cell>
          <cell r="AB278">
            <v>0</v>
          </cell>
          <cell r="AC278">
            <v>21007</v>
          </cell>
          <cell r="AE278">
            <v>0</v>
          </cell>
          <cell r="AM278">
            <v>21007</v>
          </cell>
          <cell r="AO278">
            <v>0</v>
          </cell>
          <cell r="AQ278">
            <v>240.06</v>
          </cell>
          <cell r="AS278">
            <v>0</v>
          </cell>
          <cell r="AT278">
            <v>0</v>
          </cell>
          <cell r="AU278">
            <v>0</v>
          </cell>
          <cell r="AV278">
            <v>0</v>
          </cell>
          <cell r="BJ278">
            <v>0</v>
          </cell>
          <cell r="BK278">
            <v>0</v>
          </cell>
          <cell r="BL278">
            <v>0</v>
          </cell>
          <cell r="BN278">
            <v>0</v>
          </cell>
          <cell r="BO278">
            <v>0</v>
          </cell>
          <cell r="BP278">
            <v>0</v>
          </cell>
          <cell r="BQ278">
            <v>0</v>
          </cell>
          <cell r="BR278">
            <v>0</v>
          </cell>
          <cell r="BS278">
            <v>0</v>
          </cell>
          <cell r="BT278">
            <v>0</v>
          </cell>
          <cell r="BU278">
            <v>0</v>
          </cell>
          <cell r="BV278">
            <v>0</v>
          </cell>
          <cell r="BW278">
            <v>0</v>
          </cell>
          <cell r="BX278">
            <v>0</v>
          </cell>
          <cell r="BY278">
            <v>0</v>
          </cell>
          <cell r="BZ278">
            <v>0</v>
          </cell>
          <cell r="CA278">
            <v>0</v>
          </cell>
          <cell r="CB278">
            <v>0</v>
          </cell>
          <cell r="CR278">
            <v>0</v>
          </cell>
          <cell r="CT278">
            <v>0</v>
          </cell>
          <cell r="CU278">
            <v>0</v>
          </cell>
          <cell r="CV278">
            <v>0</v>
          </cell>
          <cell r="CW278" t="e">
            <v>#DIV/0!</v>
          </cell>
          <cell r="CX278" t="e">
            <v>#DIV/0!</v>
          </cell>
          <cell r="CY278" t="e">
            <v>#DIV/0!</v>
          </cell>
          <cell r="CZ278" t="e">
            <v>#DIV/0!</v>
          </cell>
          <cell r="DA278" t="e">
            <v>#DIV/0!</v>
          </cell>
          <cell r="DB278" t="e">
            <v>#DIV/0!</v>
          </cell>
          <cell r="DC278" t="e">
            <v>#DIV/0!</v>
          </cell>
          <cell r="DD278" t="e">
            <v>#DIV/0!</v>
          </cell>
          <cell r="DE278" t="e">
            <v>#DIV/0!</v>
          </cell>
          <cell r="DF278" t="e">
            <v>#DIV/0!</v>
          </cell>
          <cell r="DG278" t="e">
            <v>#DIV/0!</v>
          </cell>
          <cell r="DH278" t="e">
            <v>#DIV/0!</v>
          </cell>
          <cell r="DI278" t="e">
            <v>#DIV/0!</v>
          </cell>
          <cell r="DJ278" t="e">
            <v>#DIV/0!</v>
          </cell>
          <cell r="DL278">
            <v>0</v>
          </cell>
          <cell r="DM278">
            <v>0</v>
          </cell>
          <cell r="DN278">
            <v>0</v>
          </cell>
          <cell r="DO278">
            <v>0</v>
          </cell>
          <cell r="DP278">
            <v>0</v>
          </cell>
          <cell r="DQ278">
            <v>0</v>
          </cell>
          <cell r="DR278">
            <v>0</v>
          </cell>
          <cell r="DS278">
            <v>0</v>
          </cell>
          <cell r="DT278">
            <v>0</v>
          </cell>
          <cell r="DU278">
            <v>0</v>
          </cell>
          <cell r="DV278">
            <v>0</v>
          </cell>
          <cell r="DW278">
            <v>0</v>
          </cell>
          <cell r="DX278">
            <v>0</v>
          </cell>
          <cell r="DY278">
            <v>0</v>
          </cell>
          <cell r="DZ278">
            <v>0</v>
          </cell>
          <cell r="EA278">
            <v>0</v>
          </cell>
          <cell r="EB278">
            <v>0</v>
          </cell>
        </row>
        <row r="279">
          <cell r="A279">
            <v>21008</v>
          </cell>
          <cell r="J279">
            <v>1</v>
          </cell>
          <cell r="K279">
            <v>0</v>
          </cell>
          <cell r="P279">
            <v>350</v>
          </cell>
          <cell r="R279">
            <v>0</v>
          </cell>
          <cell r="S279">
            <v>0</v>
          </cell>
          <cell r="T279">
            <v>0</v>
          </cell>
          <cell r="U279">
            <v>0</v>
          </cell>
          <cell r="V279">
            <v>0</v>
          </cell>
          <cell r="W279">
            <v>0</v>
          </cell>
          <cell r="X279">
            <v>0</v>
          </cell>
          <cell r="Y279">
            <v>0</v>
          </cell>
          <cell r="Z279">
            <v>0</v>
          </cell>
          <cell r="AA279">
            <v>0</v>
          </cell>
          <cell r="AB279">
            <v>0</v>
          </cell>
          <cell r="AC279">
            <v>21008</v>
          </cell>
          <cell r="AE279">
            <v>0</v>
          </cell>
          <cell r="AM279">
            <v>21008</v>
          </cell>
          <cell r="AO279">
            <v>0</v>
          </cell>
          <cell r="AQ279">
            <v>240.06</v>
          </cell>
          <cell r="AS279">
            <v>0</v>
          </cell>
          <cell r="AT279">
            <v>0</v>
          </cell>
          <cell r="AU279">
            <v>0</v>
          </cell>
          <cell r="AV279">
            <v>0</v>
          </cell>
          <cell r="BJ279">
            <v>0</v>
          </cell>
          <cell r="BK279">
            <v>0</v>
          </cell>
          <cell r="BL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0</v>
          </cell>
          <cell r="CB279">
            <v>0</v>
          </cell>
          <cell r="CR279">
            <v>0</v>
          </cell>
          <cell r="CT279">
            <v>0</v>
          </cell>
          <cell r="CU279">
            <v>0</v>
          </cell>
          <cell r="CV279">
            <v>0</v>
          </cell>
          <cell r="CW279" t="e">
            <v>#DIV/0!</v>
          </cell>
          <cell r="CX279" t="e">
            <v>#DIV/0!</v>
          </cell>
          <cell r="CY279" t="e">
            <v>#DIV/0!</v>
          </cell>
          <cell r="CZ279" t="e">
            <v>#DIV/0!</v>
          </cell>
          <cell r="DA279" t="e">
            <v>#DIV/0!</v>
          </cell>
          <cell r="DB279" t="e">
            <v>#DIV/0!</v>
          </cell>
          <cell r="DC279" t="e">
            <v>#DIV/0!</v>
          </cell>
          <cell r="DD279" t="e">
            <v>#DIV/0!</v>
          </cell>
          <cell r="DE279" t="e">
            <v>#DIV/0!</v>
          </cell>
          <cell r="DF279" t="e">
            <v>#DIV/0!</v>
          </cell>
          <cell r="DG279" t="e">
            <v>#DIV/0!</v>
          </cell>
          <cell r="DH279" t="e">
            <v>#DIV/0!</v>
          </cell>
          <cell r="DI279" t="e">
            <v>#DIV/0!</v>
          </cell>
          <cell r="DJ279" t="e">
            <v>#DIV/0!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row>
        <row r="280">
          <cell r="A280">
            <v>21009</v>
          </cell>
          <cell r="J280">
            <v>1</v>
          </cell>
          <cell r="K280">
            <v>0</v>
          </cell>
          <cell r="P280">
            <v>350</v>
          </cell>
          <cell r="R280">
            <v>0</v>
          </cell>
          <cell r="S280">
            <v>0</v>
          </cell>
          <cell r="T280">
            <v>0</v>
          </cell>
          <cell r="U280">
            <v>0</v>
          </cell>
          <cell r="V280">
            <v>0</v>
          </cell>
          <cell r="W280">
            <v>0</v>
          </cell>
          <cell r="X280">
            <v>0</v>
          </cell>
          <cell r="Y280">
            <v>0</v>
          </cell>
          <cell r="Z280">
            <v>0</v>
          </cell>
          <cell r="AA280">
            <v>0</v>
          </cell>
          <cell r="AB280">
            <v>0</v>
          </cell>
          <cell r="AC280">
            <v>21009</v>
          </cell>
          <cell r="AE280">
            <v>0</v>
          </cell>
          <cell r="AM280">
            <v>21009</v>
          </cell>
          <cell r="AO280">
            <v>0</v>
          </cell>
          <cell r="AQ280">
            <v>240.06</v>
          </cell>
          <cell r="AS280">
            <v>0</v>
          </cell>
          <cell r="AT280">
            <v>0</v>
          </cell>
          <cell r="AU280">
            <v>0</v>
          </cell>
          <cell r="AV280">
            <v>0</v>
          </cell>
          <cell r="BJ280">
            <v>0</v>
          </cell>
          <cell r="BK280">
            <v>0</v>
          </cell>
          <cell r="BL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R280">
            <v>0</v>
          </cell>
          <cell r="CT280">
            <v>0</v>
          </cell>
          <cell r="CU280">
            <v>0</v>
          </cell>
          <cell r="CV280">
            <v>0</v>
          </cell>
          <cell r="CW280" t="e">
            <v>#DIV/0!</v>
          </cell>
          <cell r="CX280" t="e">
            <v>#DIV/0!</v>
          </cell>
          <cell r="CY280" t="e">
            <v>#DIV/0!</v>
          </cell>
          <cell r="CZ280" t="e">
            <v>#DIV/0!</v>
          </cell>
          <cell r="DA280" t="e">
            <v>#DIV/0!</v>
          </cell>
          <cell r="DB280" t="e">
            <v>#DIV/0!</v>
          </cell>
          <cell r="DC280" t="e">
            <v>#DIV/0!</v>
          </cell>
          <cell r="DD280" t="e">
            <v>#DIV/0!</v>
          </cell>
          <cell r="DE280" t="e">
            <v>#DIV/0!</v>
          </cell>
          <cell r="DF280" t="e">
            <v>#DIV/0!</v>
          </cell>
          <cell r="DG280" t="e">
            <v>#DIV/0!</v>
          </cell>
          <cell r="DH280" t="e">
            <v>#DIV/0!</v>
          </cell>
          <cell r="DI280" t="e">
            <v>#DIV/0!</v>
          </cell>
          <cell r="DJ280" t="e">
            <v>#DIV/0!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row>
        <row r="281">
          <cell r="A281">
            <v>21010</v>
          </cell>
          <cell r="J281">
            <v>1</v>
          </cell>
          <cell r="K281">
            <v>0</v>
          </cell>
          <cell r="P281">
            <v>350</v>
          </cell>
          <cell r="R281">
            <v>0</v>
          </cell>
          <cell r="S281">
            <v>0</v>
          </cell>
          <cell r="T281">
            <v>0</v>
          </cell>
          <cell r="U281">
            <v>0</v>
          </cell>
          <cell r="V281">
            <v>0</v>
          </cell>
          <cell r="W281">
            <v>0</v>
          </cell>
          <cell r="X281">
            <v>0</v>
          </cell>
          <cell r="Y281">
            <v>0</v>
          </cell>
          <cell r="Z281">
            <v>0</v>
          </cell>
          <cell r="AA281">
            <v>0</v>
          </cell>
          <cell r="AB281">
            <v>0</v>
          </cell>
          <cell r="AC281">
            <v>21010</v>
          </cell>
          <cell r="AE281">
            <v>0</v>
          </cell>
          <cell r="AM281">
            <v>21010</v>
          </cell>
          <cell r="AO281">
            <v>0</v>
          </cell>
          <cell r="AQ281">
            <v>240.06</v>
          </cell>
          <cell r="AS281">
            <v>0</v>
          </cell>
          <cell r="AT281">
            <v>0</v>
          </cell>
          <cell r="AU281">
            <v>0</v>
          </cell>
          <cell r="AV281">
            <v>0</v>
          </cell>
          <cell r="BJ281">
            <v>0</v>
          </cell>
          <cell r="BK281">
            <v>0</v>
          </cell>
          <cell r="BL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R281">
            <v>0</v>
          </cell>
          <cell r="CT281">
            <v>0</v>
          </cell>
          <cell r="CU281">
            <v>0</v>
          </cell>
          <cell r="CV281">
            <v>0</v>
          </cell>
          <cell r="CW281" t="e">
            <v>#DIV/0!</v>
          </cell>
          <cell r="CX281" t="e">
            <v>#DIV/0!</v>
          </cell>
          <cell r="CY281" t="e">
            <v>#DIV/0!</v>
          </cell>
          <cell r="CZ281" t="e">
            <v>#DIV/0!</v>
          </cell>
          <cell r="DA281" t="e">
            <v>#DIV/0!</v>
          </cell>
          <cell r="DB281" t="e">
            <v>#DIV/0!</v>
          </cell>
          <cell r="DC281" t="e">
            <v>#DIV/0!</v>
          </cell>
          <cell r="DD281" t="e">
            <v>#DIV/0!</v>
          </cell>
          <cell r="DE281" t="e">
            <v>#DIV/0!</v>
          </cell>
          <cell r="DF281" t="e">
            <v>#DIV/0!</v>
          </cell>
          <cell r="DG281" t="e">
            <v>#DIV/0!</v>
          </cell>
          <cell r="DH281" t="e">
            <v>#DIV/0!</v>
          </cell>
          <cell r="DI281" t="e">
            <v>#DIV/0!</v>
          </cell>
          <cell r="DJ281" t="e">
            <v>#DIV/0!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row>
        <row r="282">
          <cell r="A282">
            <v>21011</v>
          </cell>
          <cell r="J282">
            <v>1</v>
          </cell>
          <cell r="K282">
            <v>0</v>
          </cell>
          <cell r="P282">
            <v>350</v>
          </cell>
          <cell r="R282">
            <v>0</v>
          </cell>
          <cell r="S282">
            <v>0</v>
          </cell>
          <cell r="T282">
            <v>0</v>
          </cell>
          <cell r="U282">
            <v>0</v>
          </cell>
          <cell r="V282">
            <v>0</v>
          </cell>
          <cell r="W282">
            <v>0</v>
          </cell>
          <cell r="X282">
            <v>0</v>
          </cell>
          <cell r="Y282">
            <v>0</v>
          </cell>
          <cell r="Z282">
            <v>0</v>
          </cell>
          <cell r="AA282">
            <v>0</v>
          </cell>
          <cell r="AB282">
            <v>0</v>
          </cell>
          <cell r="AC282">
            <v>21011</v>
          </cell>
          <cell r="AE282">
            <v>0</v>
          </cell>
          <cell r="AM282">
            <v>21011</v>
          </cell>
          <cell r="AO282">
            <v>0</v>
          </cell>
          <cell r="AQ282">
            <v>240.06</v>
          </cell>
          <cell r="AS282">
            <v>0</v>
          </cell>
          <cell r="AT282">
            <v>0</v>
          </cell>
          <cell r="AU282">
            <v>0</v>
          </cell>
          <cell r="AV282">
            <v>0</v>
          </cell>
          <cell r="BJ282">
            <v>0</v>
          </cell>
          <cell r="BK282">
            <v>0</v>
          </cell>
          <cell r="BL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R282">
            <v>0</v>
          </cell>
          <cell r="CT282">
            <v>0</v>
          </cell>
          <cell r="CU282">
            <v>0</v>
          </cell>
          <cell r="CV282">
            <v>0</v>
          </cell>
          <cell r="CW282" t="e">
            <v>#DIV/0!</v>
          </cell>
          <cell r="CX282" t="e">
            <v>#DIV/0!</v>
          </cell>
          <cell r="CY282" t="e">
            <v>#DIV/0!</v>
          </cell>
          <cell r="CZ282" t="e">
            <v>#DIV/0!</v>
          </cell>
          <cell r="DA282" t="e">
            <v>#DIV/0!</v>
          </cell>
          <cell r="DB282" t="e">
            <v>#DIV/0!</v>
          </cell>
          <cell r="DC282" t="e">
            <v>#DIV/0!</v>
          </cell>
          <cell r="DD282" t="e">
            <v>#DIV/0!</v>
          </cell>
          <cell r="DE282" t="e">
            <v>#DIV/0!</v>
          </cell>
          <cell r="DF282" t="e">
            <v>#DIV/0!</v>
          </cell>
          <cell r="DG282" t="e">
            <v>#DIV/0!</v>
          </cell>
          <cell r="DH282" t="e">
            <v>#DIV/0!</v>
          </cell>
          <cell r="DI282" t="e">
            <v>#DIV/0!</v>
          </cell>
          <cell r="DJ282" t="e">
            <v>#DIV/0!</v>
          </cell>
          <cell r="DL282">
            <v>0</v>
          </cell>
          <cell r="DM282">
            <v>0</v>
          </cell>
          <cell r="DN282">
            <v>0</v>
          </cell>
          <cell r="DO282">
            <v>0</v>
          </cell>
          <cell r="DP282">
            <v>0</v>
          </cell>
          <cell r="DQ282">
            <v>0</v>
          </cell>
          <cell r="DR282">
            <v>0</v>
          </cell>
          <cell r="DS282">
            <v>0</v>
          </cell>
          <cell r="DT282">
            <v>0</v>
          </cell>
          <cell r="DU282">
            <v>0</v>
          </cell>
          <cell r="DV282">
            <v>0</v>
          </cell>
          <cell r="DW282">
            <v>0</v>
          </cell>
          <cell r="DX282">
            <v>0</v>
          </cell>
          <cell r="DY282">
            <v>0</v>
          </cell>
          <cell r="DZ282">
            <v>0</v>
          </cell>
          <cell r="EA282">
            <v>0</v>
          </cell>
          <cell r="EB282">
            <v>0</v>
          </cell>
        </row>
        <row r="283">
          <cell r="A283">
            <v>21012</v>
          </cell>
          <cell r="J283">
            <v>1</v>
          </cell>
          <cell r="K283">
            <v>0</v>
          </cell>
          <cell r="P283">
            <v>350</v>
          </cell>
          <cell r="R283">
            <v>0</v>
          </cell>
          <cell r="S283">
            <v>0</v>
          </cell>
          <cell r="T283">
            <v>0</v>
          </cell>
          <cell r="U283">
            <v>0</v>
          </cell>
          <cell r="V283">
            <v>0</v>
          </cell>
          <cell r="W283">
            <v>0</v>
          </cell>
          <cell r="X283">
            <v>0</v>
          </cell>
          <cell r="Y283">
            <v>0</v>
          </cell>
          <cell r="Z283">
            <v>0</v>
          </cell>
          <cell r="AA283">
            <v>0</v>
          </cell>
          <cell r="AB283">
            <v>0</v>
          </cell>
          <cell r="AC283">
            <v>21012</v>
          </cell>
          <cell r="AE283">
            <v>0</v>
          </cell>
          <cell r="AM283">
            <v>21012</v>
          </cell>
          <cell r="AO283">
            <v>0</v>
          </cell>
          <cell r="AQ283">
            <v>240.06</v>
          </cell>
          <cell r="AS283">
            <v>0</v>
          </cell>
          <cell r="AT283">
            <v>0</v>
          </cell>
          <cell r="AU283">
            <v>0</v>
          </cell>
          <cell r="AV283">
            <v>0</v>
          </cell>
          <cell r="BJ283">
            <v>0</v>
          </cell>
          <cell r="BK283">
            <v>0</v>
          </cell>
          <cell r="BL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R283">
            <v>0</v>
          </cell>
          <cell r="CT283">
            <v>0</v>
          </cell>
          <cell r="CU283">
            <v>0</v>
          </cell>
          <cell r="CV283">
            <v>0</v>
          </cell>
          <cell r="CW283" t="e">
            <v>#DIV/0!</v>
          </cell>
          <cell r="CX283" t="e">
            <v>#DIV/0!</v>
          </cell>
          <cell r="CY283" t="e">
            <v>#DIV/0!</v>
          </cell>
          <cell r="CZ283" t="e">
            <v>#DIV/0!</v>
          </cell>
          <cell r="DA283" t="e">
            <v>#DIV/0!</v>
          </cell>
          <cell r="DB283" t="e">
            <v>#DIV/0!</v>
          </cell>
          <cell r="DC283" t="e">
            <v>#DIV/0!</v>
          </cell>
          <cell r="DD283" t="e">
            <v>#DIV/0!</v>
          </cell>
          <cell r="DE283" t="e">
            <v>#DIV/0!</v>
          </cell>
          <cell r="DF283" t="e">
            <v>#DIV/0!</v>
          </cell>
          <cell r="DG283" t="e">
            <v>#DIV/0!</v>
          </cell>
          <cell r="DH283" t="e">
            <v>#DIV/0!</v>
          </cell>
          <cell r="DI283" t="e">
            <v>#DIV/0!</v>
          </cell>
          <cell r="DJ283" t="e">
            <v>#DIV/0!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0</v>
          </cell>
        </row>
        <row r="284">
          <cell r="A284">
            <v>22000</v>
          </cell>
          <cell r="B284">
            <v>22</v>
          </cell>
          <cell r="C284" t="str">
            <v>II - 3 - D</v>
          </cell>
          <cell r="D284" t="str">
            <v xml:space="preserve">Pemancangan Mini Pile </v>
          </cell>
          <cell r="E284" t="str">
            <v>m1</v>
          </cell>
          <cell r="F284">
            <v>12003</v>
          </cell>
          <cell r="H284">
            <v>25.714285714285715</v>
          </cell>
          <cell r="I284" t="str">
            <v>m'/jam</v>
          </cell>
          <cell r="L284">
            <v>10</v>
          </cell>
          <cell r="M284">
            <v>25</v>
          </cell>
          <cell r="N284">
            <v>7</v>
          </cell>
          <cell r="O284">
            <v>1</v>
          </cell>
          <cell r="P284">
            <v>1750</v>
          </cell>
          <cell r="Q284">
            <v>12003</v>
          </cell>
          <cell r="V284">
            <v>324762185</v>
          </cell>
          <cell r="W284">
            <v>0</v>
          </cell>
          <cell r="X284">
            <v>27056.739999999998</v>
          </cell>
          <cell r="Y284">
            <v>0</v>
          </cell>
          <cell r="Z284">
            <v>27056.739999999998</v>
          </cell>
          <cell r="AA284">
            <v>27004.170000000002</v>
          </cell>
          <cell r="AB284">
            <v>324131051</v>
          </cell>
          <cell r="AC284">
            <v>22000</v>
          </cell>
          <cell r="AG284">
            <v>12003</v>
          </cell>
          <cell r="AK284">
            <v>8651.7999999999993</v>
          </cell>
          <cell r="AL284">
            <v>103847555</v>
          </cell>
          <cell r="AM284">
            <v>22000</v>
          </cell>
          <cell r="AQ284">
            <v>180</v>
          </cell>
          <cell r="AR284">
            <v>12003</v>
          </cell>
          <cell r="AU284">
            <v>9500.1500000000015</v>
          </cell>
          <cell r="AV284">
            <v>114030300</v>
          </cell>
          <cell r="BB284">
            <v>45156</v>
          </cell>
          <cell r="BC284">
            <v>542007468</v>
          </cell>
          <cell r="BD284">
            <v>542008906</v>
          </cell>
          <cell r="BF284">
            <v>27004.170000000002</v>
          </cell>
          <cell r="BG284">
            <v>8651.7999999999993</v>
          </cell>
          <cell r="BH284">
            <v>9500.1500000000015</v>
          </cell>
          <cell r="BI284">
            <v>45156.12</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N284">
            <v>0</v>
          </cell>
          <cell r="DO284">
            <v>0</v>
          </cell>
          <cell r="DP284">
            <v>0</v>
          </cell>
          <cell r="DQ284">
            <v>0</v>
          </cell>
          <cell r="DR284">
            <v>0</v>
          </cell>
          <cell r="DS284">
            <v>0</v>
          </cell>
          <cell r="DT284">
            <v>0</v>
          </cell>
          <cell r="DU284">
            <v>0</v>
          </cell>
          <cell r="DV284">
            <v>0</v>
          </cell>
          <cell r="DW284">
            <v>0</v>
          </cell>
          <cell r="DX284">
            <v>0</v>
          </cell>
          <cell r="DY284">
            <v>0</v>
          </cell>
          <cell r="DZ284">
            <v>0</v>
          </cell>
          <cell r="EA284">
            <v>0</v>
          </cell>
          <cell r="EB284">
            <v>0</v>
          </cell>
        </row>
        <row r="285">
          <cell r="A285">
            <v>22001</v>
          </cell>
          <cell r="G285" t="str">
            <v xml:space="preserve">Pile Driver Hammer </v>
          </cell>
          <cell r="H285">
            <v>25.714285714285715</v>
          </cell>
          <cell r="I285" t="str">
            <v>m'/jam</v>
          </cell>
          <cell r="J285">
            <v>2</v>
          </cell>
          <cell r="K285">
            <v>7.7700000000000005E-2</v>
          </cell>
          <cell r="P285">
            <v>1750</v>
          </cell>
          <cell r="R285">
            <v>933.56</v>
          </cell>
          <cell r="S285">
            <v>0.53</v>
          </cell>
          <cell r="T285">
            <v>90750.000000000015</v>
          </cell>
          <cell r="V285">
            <v>84720570.000000015</v>
          </cell>
          <cell r="W285">
            <v>0</v>
          </cell>
          <cell r="X285">
            <v>7058.28</v>
          </cell>
          <cell r="Y285">
            <v>0</v>
          </cell>
          <cell r="Z285">
            <v>7058.28</v>
          </cell>
          <cell r="AA285">
            <v>7051.27</v>
          </cell>
          <cell r="AB285">
            <v>84636393</v>
          </cell>
          <cell r="AC285">
            <v>22001</v>
          </cell>
          <cell r="AD285" t="str">
            <v>Solar</v>
          </cell>
          <cell r="AE285" t="str">
            <v>Ltr</v>
          </cell>
          <cell r="AF285">
            <v>0</v>
          </cell>
          <cell r="AH285">
            <v>0</v>
          </cell>
          <cell r="AI285">
            <v>0</v>
          </cell>
          <cell r="AJ285">
            <v>8899</v>
          </cell>
          <cell r="AK285">
            <v>0</v>
          </cell>
          <cell r="AL285">
            <v>0</v>
          </cell>
          <cell r="AM285">
            <v>22001</v>
          </cell>
          <cell r="AN285" t="str">
            <v>Pekerja</v>
          </cell>
          <cell r="AO285" t="str">
            <v>Org/hari</v>
          </cell>
          <cell r="AP285">
            <v>4</v>
          </cell>
          <cell r="AQ285">
            <v>48.012</v>
          </cell>
          <cell r="AS285">
            <v>8.3299999999999999E-2</v>
          </cell>
          <cell r="AT285">
            <v>49500.000000000007</v>
          </cell>
          <cell r="AU285">
            <v>4123.3500000000004</v>
          </cell>
          <cell r="AV285">
            <v>49492570</v>
          </cell>
          <cell r="BJ285">
            <v>1.7149714285714286</v>
          </cell>
          <cell r="BK285">
            <v>6998.95</v>
          </cell>
          <cell r="BL285">
            <v>3.99</v>
          </cell>
          <cell r="BN285" t="str">
            <v xml:space="preserve">Pile Driver Hammer </v>
          </cell>
          <cell r="BO285">
            <v>0.53</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R285">
            <v>0</v>
          </cell>
          <cell r="CT285" t="str">
            <v>Solar</v>
          </cell>
          <cell r="CU285">
            <v>0</v>
          </cell>
          <cell r="CV285">
            <v>0</v>
          </cell>
          <cell r="CW285" t="e">
            <v>#DIV/0!</v>
          </cell>
          <cell r="CX285" t="e">
            <v>#DIV/0!</v>
          </cell>
          <cell r="CY285" t="e">
            <v>#DIV/0!</v>
          </cell>
          <cell r="CZ285" t="e">
            <v>#DIV/0!</v>
          </cell>
          <cell r="DA285" t="e">
            <v>#DIV/0!</v>
          </cell>
          <cell r="DB285" t="e">
            <v>#DIV/0!</v>
          </cell>
          <cell r="DC285" t="e">
            <v>#DIV/0!</v>
          </cell>
          <cell r="DD285" t="e">
            <v>#DIV/0!</v>
          </cell>
          <cell r="DE285" t="e">
            <v>#DIV/0!</v>
          </cell>
          <cell r="DF285" t="e">
            <v>#DIV/0!</v>
          </cell>
          <cell r="DG285" t="e">
            <v>#DIV/0!</v>
          </cell>
          <cell r="DH285" t="e">
            <v>#DIV/0!</v>
          </cell>
          <cell r="DI285" t="e">
            <v>#DIV/0!</v>
          </cell>
          <cell r="DJ285" t="e">
            <v>#DIV/0!</v>
          </cell>
          <cell r="DL285" t="str">
            <v>Pekerja</v>
          </cell>
          <cell r="DM285">
            <v>3.99</v>
          </cell>
          <cell r="DN285">
            <v>0</v>
          </cell>
          <cell r="DO285">
            <v>0</v>
          </cell>
          <cell r="DP285">
            <v>0</v>
          </cell>
          <cell r="DQ285">
            <v>0</v>
          </cell>
          <cell r="DR285">
            <v>0</v>
          </cell>
          <cell r="DS285">
            <v>0</v>
          </cell>
          <cell r="DT285">
            <v>0</v>
          </cell>
          <cell r="DU285">
            <v>0</v>
          </cell>
          <cell r="DV285">
            <v>0</v>
          </cell>
          <cell r="DW285">
            <v>0</v>
          </cell>
          <cell r="DX285">
            <v>0</v>
          </cell>
          <cell r="DY285">
            <v>0</v>
          </cell>
          <cell r="DZ285">
            <v>0</v>
          </cell>
          <cell r="EA285">
            <v>0</v>
          </cell>
          <cell r="EB285">
            <v>0</v>
          </cell>
        </row>
        <row r="286">
          <cell r="A286">
            <v>22002</v>
          </cell>
          <cell r="G286" t="str">
            <v>Crawler Crane 25 Ton</v>
          </cell>
          <cell r="H286">
            <v>25.714285714285715</v>
          </cell>
          <cell r="I286" t="str">
            <v>m'/jam</v>
          </cell>
          <cell r="J286">
            <v>1</v>
          </cell>
          <cell r="K286">
            <v>3.8800000000000001E-2</v>
          </cell>
          <cell r="P286">
            <v>1750</v>
          </cell>
          <cell r="R286">
            <v>466.78</v>
          </cell>
          <cell r="S286">
            <v>0.26</v>
          </cell>
          <cell r="T286">
            <v>514250.00000000006</v>
          </cell>
          <cell r="V286">
            <v>240041615</v>
          </cell>
          <cell r="W286">
            <v>0</v>
          </cell>
          <cell r="X286">
            <v>19998.46</v>
          </cell>
          <cell r="Y286">
            <v>0</v>
          </cell>
          <cell r="Z286">
            <v>19998.46</v>
          </cell>
          <cell r="AA286">
            <v>19952.900000000001</v>
          </cell>
          <cell r="AB286">
            <v>239494658</v>
          </cell>
          <cell r="AC286">
            <v>22002</v>
          </cell>
          <cell r="AD286" t="str">
            <v>Solar</v>
          </cell>
          <cell r="AE286" t="str">
            <v>Ltr</v>
          </cell>
          <cell r="AF286">
            <v>0.97222222222222221</v>
          </cell>
          <cell r="AH286">
            <v>11669.583333333334</v>
          </cell>
          <cell r="AI286">
            <v>1166.9583333333335</v>
          </cell>
          <cell r="AJ286">
            <v>8899</v>
          </cell>
          <cell r="AK286">
            <v>8651.7999999999993</v>
          </cell>
          <cell r="AL286">
            <v>103847555</v>
          </cell>
          <cell r="AM286">
            <v>22002</v>
          </cell>
          <cell r="AN286" t="str">
            <v xml:space="preserve">Tukang </v>
          </cell>
          <cell r="AO286" t="str">
            <v>Org/hari</v>
          </cell>
          <cell r="AP286">
            <v>1</v>
          </cell>
          <cell r="AQ286">
            <v>48.012</v>
          </cell>
          <cell r="AS286">
            <v>2.0799999999999999E-2</v>
          </cell>
          <cell r="AT286">
            <v>66000</v>
          </cell>
          <cell r="AU286">
            <v>1372.8</v>
          </cell>
          <cell r="AV286">
            <v>16477718</v>
          </cell>
          <cell r="BJ286">
            <v>6.8681285714285716</v>
          </cell>
          <cell r="BK286">
            <v>1747.63</v>
          </cell>
          <cell r="BL286">
            <v>0.99</v>
          </cell>
          <cell r="BN286" t="str">
            <v>Crawler Crane 25 Ton</v>
          </cell>
          <cell r="BO286">
            <v>0.26</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R286">
            <v>0</v>
          </cell>
          <cell r="CT286" t="str">
            <v>Solar</v>
          </cell>
          <cell r="CU286">
            <v>11669.583333333334</v>
          </cell>
          <cell r="CV286">
            <v>0</v>
          </cell>
          <cell r="CW286" t="e">
            <v>#DIV/0!</v>
          </cell>
          <cell r="CX286" t="e">
            <v>#DIV/0!</v>
          </cell>
          <cell r="CY286" t="e">
            <v>#DIV/0!</v>
          </cell>
          <cell r="CZ286" t="e">
            <v>#DIV/0!</v>
          </cell>
          <cell r="DA286" t="e">
            <v>#DIV/0!</v>
          </cell>
          <cell r="DB286" t="e">
            <v>#DIV/0!</v>
          </cell>
          <cell r="DC286" t="e">
            <v>#DIV/0!</v>
          </cell>
          <cell r="DD286" t="e">
            <v>#DIV/0!</v>
          </cell>
          <cell r="DE286" t="e">
            <v>#DIV/0!</v>
          </cell>
          <cell r="DF286" t="e">
            <v>#DIV/0!</v>
          </cell>
          <cell r="DG286" t="e">
            <v>#DIV/0!</v>
          </cell>
          <cell r="DH286" t="e">
            <v>#DIV/0!</v>
          </cell>
          <cell r="DI286" t="e">
            <v>#DIV/0!</v>
          </cell>
          <cell r="DJ286" t="e">
            <v>#DIV/0!</v>
          </cell>
          <cell r="DL286" t="str">
            <v xml:space="preserve">Tukang </v>
          </cell>
          <cell r="DM286">
            <v>0.99</v>
          </cell>
          <cell r="DN286">
            <v>0</v>
          </cell>
          <cell r="DO286">
            <v>0</v>
          </cell>
          <cell r="DP286">
            <v>0</v>
          </cell>
          <cell r="DQ286">
            <v>0</v>
          </cell>
          <cell r="DR286">
            <v>0</v>
          </cell>
          <cell r="DS286">
            <v>0</v>
          </cell>
          <cell r="DT286">
            <v>0</v>
          </cell>
          <cell r="DU286">
            <v>0</v>
          </cell>
          <cell r="DV286">
            <v>0</v>
          </cell>
          <cell r="DW286">
            <v>0</v>
          </cell>
          <cell r="DX286">
            <v>0</v>
          </cell>
          <cell r="DY286">
            <v>0</v>
          </cell>
          <cell r="DZ286">
            <v>0</v>
          </cell>
          <cell r="EA286">
            <v>0</v>
          </cell>
          <cell r="EB286">
            <v>0</v>
          </cell>
        </row>
        <row r="287">
          <cell r="A287">
            <v>22003</v>
          </cell>
          <cell r="J287">
            <v>0.5</v>
          </cell>
          <cell r="K287">
            <v>0</v>
          </cell>
          <cell r="P287">
            <v>1750</v>
          </cell>
          <cell r="R287">
            <v>0</v>
          </cell>
          <cell r="S287">
            <v>0</v>
          </cell>
          <cell r="T287">
            <v>0</v>
          </cell>
          <cell r="V287">
            <v>0</v>
          </cell>
          <cell r="W287">
            <v>0</v>
          </cell>
          <cell r="X287">
            <v>0</v>
          </cell>
          <cell r="Y287">
            <v>0</v>
          </cell>
          <cell r="Z287">
            <v>0</v>
          </cell>
          <cell r="AA287">
            <v>0</v>
          </cell>
          <cell r="AB287">
            <v>0</v>
          </cell>
          <cell r="AC287">
            <v>22003</v>
          </cell>
          <cell r="AE287">
            <v>0</v>
          </cell>
          <cell r="AM287">
            <v>22003</v>
          </cell>
          <cell r="AN287" t="str">
            <v>Mandor</v>
          </cell>
          <cell r="AO287" t="str">
            <v>Org/hari</v>
          </cell>
          <cell r="AP287">
            <v>1</v>
          </cell>
          <cell r="AQ287">
            <v>48.012</v>
          </cell>
          <cell r="AS287">
            <v>2.0799999999999999E-2</v>
          </cell>
          <cell r="AT287">
            <v>82500</v>
          </cell>
          <cell r="AU287">
            <v>1716</v>
          </cell>
          <cell r="AV287">
            <v>20597148</v>
          </cell>
          <cell r="BJ287">
            <v>6.8681285714285716</v>
          </cell>
          <cell r="BK287">
            <v>1747.63</v>
          </cell>
          <cell r="BL287">
            <v>0.99</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R287">
            <v>0</v>
          </cell>
          <cell r="CT287">
            <v>0</v>
          </cell>
          <cell r="CU287">
            <v>0</v>
          </cell>
          <cell r="CV287">
            <v>0</v>
          </cell>
          <cell r="CW287" t="e">
            <v>#DIV/0!</v>
          </cell>
          <cell r="CX287" t="e">
            <v>#DIV/0!</v>
          </cell>
          <cell r="CY287" t="e">
            <v>#DIV/0!</v>
          </cell>
          <cell r="CZ287" t="e">
            <v>#DIV/0!</v>
          </cell>
          <cell r="DA287" t="e">
            <v>#DIV/0!</v>
          </cell>
          <cell r="DB287" t="e">
            <v>#DIV/0!</v>
          </cell>
          <cell r="DC287" t="e">
            <v>#DIV/0!</v>
          </cell>
          <cell r="DD287" t="e">
            <v>#DIV/0!</v>
          </cell>
          <cell r="DE287" t="e">
            <v>#DIV/0!</v>
          </cell>
          <cell r="DF287" t="e">
            <v>#DIV/0!</v>
          </cell>
          <cell r="DG287" t="e">
            <v>#DIV/0!</v>
          </cell>
          <cell r="DH287" t="e">
            <v>#DIV/0!</v>
          </cell>
          <cell r="DI287" t="e">
            <v>#DIV/0!</v>
          </cell>
          <cell r="DJ287" t="e">
            <v>#DIV/0!</v>
          </cell>
          <cell r="DL287" t="str">
            <v>Mandor</v>
          </cell>
          <cell r="DM287">
            <v>0.99</v>
          </cell>
          <cell r="DN287">
            <v>0</v>
          </cell>
          <cell r="DO287">
            <v>0</v>
          </cell>
          <cell r="DP287">
            <v>0</v>
          </cell>
          <cell r="DQ287">
            <v>0</v>
          </cell>
          <cell r="DR287">
            <v>0</v>
          </cell>
          <cell r="DS287">
            <v>0</v>
          </cell>
          <cell r="DT287">
            <v>0</v>
          </cell>
          <cell r="DU287">
            <v>0</v>
          </cell>
          <cell r="DV287">
            <v>0</v>
          </cell>
          <cell r="DW287">
            <v>0</v>
          </cell>
          <cell r="DX287">
            <v>0</v>
          </cell>
          <cell r="DY287">
            <v>0</v>
          </cell>
          <cell r="DZ287">
            <v>0</v>
          </cell>
          <cell r="EA287">
            <v>0</v>
          </cell>
          <cell r="EB287">
            <v>0</v>
          </cell>
        </row>
        <row r="288">
          <cell r="A288">
            <v>22004</v>
          </cell>
          <cell r="J288">
            <v>1</v>
          </cell>
          <cell r="K288">
            <v>0</v>
          </cell>
          <cell r="P288">
            <v>1750</v>
          </cell>
          <cell r="AC288">
            <v>22004</v>
          </cell>
          <cell r="AE288">
            <v>0</v>
          </cell>
          <cell r="AM288">
            <v>22004</v>
          </cell>
          <cell r="AN288" t="str">
            <v>Operator</v>
          </cell>
          <cell r="AO288" t="str">
            <v>Org/hari</v>
          </cell>
          <cell r="AP288">
            <v>1</v>
          </cell>
          <cell r="AQ288">
            <v>48.012</v>
          </cell>
          <cell r="AS288">
            <v>2.0799999999999999E-2</v>
          </cell>
          <cell r="AT288">
            <v>110000.00000000001</v>
          </cell>
          <cell r="AU288">
            <v>2288</v>
          </cell>
          <cell r="AV288">
            <v>27462864</v>
          </cell>
          <cell r="BJ288">
            <v>6.8681285714285716</v>
          </cell>
          <cell r="BK288">
            <v>1747.63</v>
          </cell>
          <cell r="BL288">
            <v>0.99</v>
          </cell>
          <cell r="BN288">
            <v>0</v>
          </cell>
          <cell r="BO288">
            <v>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R288">
            <v>0</v>
          </cell>
          <cell r="CT288">
            <v>0</v>
          </cell>
          <cell r="CU288">
            <v>0</v>
          </cell>
          <cell r="CV288">
            <v>0</v>
          </cell>
          <cell r="CW288" t="e">
            <v>#DIV/0!</v>
          </cell>
          <cell r="CX288" t="e">
            <v>#DIV/0!</v>
          </cell>
          <cell r="CY288" t="e">
            <v>#DIV/0!</v>
          </cell>
          <cell r="CZ288" t="e">
            <v>#DIV/0!</v>
          </cell>
          <cell r="DA288" t="e">
            <v>#DIV/0!</v>
          </cell>
          <cell r="DB288" t="e">
            <v>#DIV/0!</v>
          </cell>
          <cell r="DC288" t="e">
            <v>#DIV/0!</v>
          </cell>
          <cell r="DD288" t="e">
            <v>#DIV/0!</v>
          </cell>
          <cell r="DE288" t="e">
            <v>#DIV/0!</v>
          </cell>
          <cell r="DF288" t="e">
            <v>#DIV/0!</v>
          </cell>
          <cell r="DG288" t="e">
            <v>#DIV/0!</v>
          </cell>
          <cell r="DH288" t="e">
            <v>#DIV/0!</v>
          </cell>
          <cell r="DI288" t="e">
            <v>#DIV/0!</v>
          </cell>
          <cell r="DJ288" t="e">
            <v>#DIV/0!</v>
          </cell>
          <cell r="DL288" t="str">
            <v>Operator</v>
          </cell>
          <cell r="DM288">
            <v>0.99</v>
          </cell>
          <cell r="DN288">
            <v>0</v>
          </cell>
          <cell r="DO288">
            <v>0</v>
          </cell>
          <cell r="DP288">
            <v>0</v>
          </cell>
          <cell r="DQ288">
            <v>0</v>
          </cell>
          <cell r="DR288">
            <v>0</v>
          </cell>
          <cell r="DS288">
            <v>0</v>
          </cell>
          <cell r="DT288">
            <v>0</v>
          </cell>
          <cell r="DU288">
            <v>0</v>
          </cell>
          <cell r="DV288">
            <v>0</v>
          </cell>
          <cell r="DW288">
            <v>0</v>
          </cell>
          <cell r="DX288">
            <v>0</v>
          </cell>
          <cell r="DY288">
            <v>0</v>
          </cell>
          <cell r="DZ288">
            <v>0</v>
          </cell>
          <cell r="EA288">
            <v>0</v>
          </cell>
          <cell r="EB288">
            <v>0</v>
          </cell>
        </row>
        <row r="289">
          <cell r="A289">
            <v>22005</v>
          </cell>
          <cell r="J289">
            <v>1</v>
          </cell>
          <cell r="K289">
            <v>0</v>
          </cell>
          <cell r="P289">
            <v>1750</v>
          </cell>
          <cell r="AC289">
            <v>22005</v>
          </cell>
          <cell r="AE289">
            <v>0</v>
          </cell>
          <cell r="AM289">
            <v>22005</v>
          </cell>
          <cell r="AO289">
            <v>0</v>
          </cell>
          <cell r="BJ289">
            <v>0</v>
          </cell>
          <cell r="BK289">
            <v>0</v>
          </cell>
          <cell r="BL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R289">
            <v>0</v>
          </cell>
          <cell r="CT289">
            <v>0</v>
          </cell>
          <cell r="CU289">
            <v>0</v>
          </cell>
          <cell r="CV289">
            <v>0</v>
          </cell>
          <cell r="CW289" t="e">
            <v>#DIV/0!</v>
          </cell>
          <cell r="CX289" t="e">
            <v>#DIV/0!</v>
          </cell>
          <cell r="CY289" t="e">
            <v>#DIV/0!</v>
          </cell>
          <cell r="CZ289" t="e">
            <v>#DIV/0!</v>
          </cell>
          <cell r="DA289" t="e">
            <v>#DIV/0!</v>
          </cell>
          <cell r="DB289" t="e">
            <v>#DIV/0!</v>
          </cell>
          <cell r="DC289" t="e">
            <v>#DIV/0!</v>
          </cell>
          <cell r="DD289" t="e">
            <v>#DIV/0!</v>
          </cell>
          <cell r="DE289" t="e">
            <v>#DIV/0!</v>
          </cell>
          <cell r="DF289" t="e">
            <v>#DIV/0!</v>
          </cell>
          <cell r="DG289" t="e">
            <v>#DIV/0!</v>
          </cell>
          <cell r="DH289" t="e">
            <v>#DIV/0!</v>
          </cell>
          <cell r="DI289" t="e">
            <v>#DIV/0!</v>
          </cell>
          <cell r="DJ289" t="e">
            <v>#DIV/0!</v>
          </cell>
          <cell r="DL289">
            <v>0</v>
          </cell>
          <cell r="DM289">
            <v>0</v>
          </cell>
          <cell r="DN289">
            <v>0</v>
          </cell>
          <cell r="DO289">
            <v>0</v>
          </cell>
          <cell r="DP289">
            <v>0</v>
          </cell>
          <cell r="DQ289">
            <v>0</v>
          </cell>
          <cell r="DR289">
            <v>0</v>
          </cell>
          <cell r="DS289">
            <v>0</v>
          </cell>
          <cell r="DT289">
            <v>0</v>
          </cell>
          <cell r="DU289">
            <v>0</v>
          </cell>
          <cell r="DV289">
            <v>0</v>
          </cell>
          <cell r="DW289">
            <v>0</v>
          </cell>
          <cell r="DX289">
            <v>0</v>
          </cell>
          <cell r="DY289">
            <v>0</v>
          </cell>
          <cell r="DZ289">
            <v>0</v>
          </cell>
          <cell r="EA289">
            <v>0</v>
          </cell>
          <cell r="EB289">
            <v>0</v>
          </cell>
        </row>
        <row r="290">
          <cell r="A290">
            <v>22006</v>
          </cell>
          <cell r="J290">
            <v>1</v>
          </cell>
          <cell r="K290">
            <v>0</v>
          </cell>
          <cell r="P290">
            <v>1750</v>
          </cell>
          <cell r="AC290">
            <v>22006</v>
          </cell>
          <cell r="AE290">
            <v>0</v>
          </cell>
          <cell r="AM290">
            <v>22006</v>
          </cell>
          <cell r="AO290">
            <v>0</v>
          </cell>
          <cell r="BJ290">
            <v>0</v>
          </cell>
          <cell r="BK290">
            <v>0</v>
          </cell>
          <cell r="BL290">
            <v>0</v>
          </cell>
          <cell r="BN290">
            <v>0</v>
          </cell>
          <cell r="BO290">
            <v>0</v>
          </cell>
          <cell r="BP290">
            <v>0</v>
          </cell>
          <cell r="BQ290">
            <v>0</v>
          </cell>
          <cell r="BR290">
            <v>0</v>
          </cell>
          <cell r="BS290">
            <v>0</v>
          </cell>
          <cell r="BT290">
            <v>0</v>
          </cell>
          <cell r="BU290">
            <v>0</v>
          </cell>
          <cell r="BV290">
            <v>0</v>
          </cell>
          <cell r="BW290">
            <v>0</v>
          </cell>
          <cell r="BX290">
            <v>0</v>
          </cell>
          <cell r="BY290">
            <v>0</v>
          </cell>
          <cell r="BZ290">
            <v>0</v>
          </cell>
          <cell r="CA290">
            <v>0</v>
          </cell>
          <cell r="CB290">
            <v>0</v>
          </cell>
          <cell r="CR290">
            <v>0</v>
          </cell>
          <cell r="CT290">
            <v>0</v>
          </cell>
          <cell r="CU290">
            <v>0</v>
          </cell>
          <cell r="CV290">
            <v>0</v>
          </cell>
          <cell r="CW290" t="e">
            <v>#DIV/0!</v>
          </cell>
          <cell r="CX290" t="e">
            <v>#DIV/0!</v>
          </cell>
          <cell r="CY290" t="e">
            <v>#DIV/0!</v>
          </cell>
          <cell r="CZ290" t="e">
            <v>#DIV/0!</v>
          </cell>
          <cell r="DA290" t="e">
            <v>#DIV/0!</v>
          </cell>
          <cell r="DB290" t="e">
            <v>#DIV/0!</v>
          </cell>
          <cell r="DC290" t="e">
            <v>#DIV/0!</v>
          </cell>
          <cell r="DD290" t="e">
            <v>#DIV/0!</v>
          </cell>
          <cell r="DE290" t="e">
            <v>#DIV/0!</v>
          </cell>
          <cell r="DF290" t="e">
            <v>#DIV/0!</v>
          </cell>
          <cell r="DG290" t="e">
            <v>#DIV/0!</v>
          </cell>
          <cell r="DH290" t="e">
            <v>#DIV/0!</v>
          </cell>
          <cell r="DI290" t="e">
            <v>#DIV/0!</v>
          </cell>
          <cell r="DJ290" t="e">
            <v>#DIV/0!</v>
          </cell>
          <cell r="DL290">
            <v>0</v>
          </cell>
          <cell r="DM290">
            <v>0</v>
          </cell>
          <cell r="DN290">
            <v>0</v>
          </cell>
          <cell r="DO290">
            <v>0</v>
          </cell>
          <cell r="DP290">
            <v>0</v>
          </cell>
          <cell r="DQ290">
            <v>0</v>
          </cell>
          <cell r="DR290">
            <v>0</v>
          </cell>
          <cell r="DS290">
            <v>0</v>
          </cell>
          <cell r="DT290">
            <v>0</v>
          </cell>
          <cell r="DU290">
            <v>0</v>
          </cell>
          <cell r="DV290">
            <v>0</v>
          </cell>
          <cell r="DW290">
            <v>0</v>
          </cell>
          <cell r="DX290">
            <v>0</v>
          </cell>
          <cell r="DY290">
            <v>0</v>
          </cell>
          <cell r="DZ290">
            <v>0</v>
          </cell>
          <cell r="EA290">
            <v>0</v>
          </cell>
          <cell r="EB290">
            <v>0</v>
          </cell>
        </row>
        <row r="291">
          <cell r="A291">
            <v>22007</v>
          </cell>
          <cell r="J291">
            <v>1</v>
          </cell>
          <cell r="K291">
            <v>0</v>
          </cell>
          <cell r="P291">
            <v>1750</v>
          </cell>
          <cell r="AC291">
            <v>22007</v>
          </cell>
          <cell r="AE291">
            <v>0</v>
          </cell>
          <cell r="AM291">
            <v>22007</v>
          </cell>
          <cell r="AO291">
            <v>0</v>
          </cell>
          <cell r="BJ291">
            <v>0</v>
          </cell>
          <cell r="BK291">
            <v>0</v>
          </cell>
          <cell r="BL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R291">
            <v>0</v>
          </cell>
          <cell r="CT291">
            <v>0</v>
          </cell>
          <cell r="CU291">
            <v>0</v>
          </cell>
          <cell r="CV291">
            <v>0</v>
          </cell>
          <cell r="CW291" t="e">
            <v>#DIV/0!</v>
          </cell>
          <cell r="CX291" t="e">
            <v>#DIV/0!</v>
          </cell>
          <cell r="CY291" t="e">
            <v>#DIV/0!</v>
          </cell>
          <cell r="CZ291" t="e">
            <v>#DIV/0!</v>
          </cell>
          <cell r="DA291" t="e">
            <v>#DIV/0!</v>
          </cell>
          <cell r="DB291" t="e">
            <v>#DIV/0!</v>
          </cell>
          <cell r="DC291" t="e">
            <v>#DIV/0!</v>
          </cell>
          <cell r="DD291" t="e">
            <v>#DIV/0!</v>
          </cell>
          <cell r="DE291" t="e">
            <v>#DIV/0!</v>
          </cell>
          <cell r="DF291" t="e">
            <v>#DIV/0!</v>
          </cell>
          <cell r="DG291" t="e">
            <v>#DIV/0!</v>
          </cell>
          <cell r="DH291" t="e">
            <v>#DIV/0!</v>
          </cell>
          <cell r="DI291" t="e">
            <v>#DIV/0!</v>
          </cell>
          <cell r="DJ291" t="e">
            <v>#DIV/0!</v>
          </cell>
          <cell r="DL291">
            <v>0</v>
          </cell>
          <cell r="DM291">
            <v>0</v>
          </cell>
          <cell r="DN291">
            <v>0</v>
          </cell>
          <cell r="DO291">
            <v>0</v>
          </cell>
          <cell r="DP291">
            <v>0</v>
          </cell>
          <cell r="DQ291">
            <v>0</v>
          </cell>
          <cell r="DR291">
            <v>0</v>
          </cell>
          <cell r="DS291">
            <v>0</v>
          </cell>
          <cell r="DT291">
            <v>0</v>
          </cell>
          <cell r="DU291">
            <v>0</v>
          </cell>
          <cell r="DV291">
            <v>0</v>
          </cell>
          <cell r="DW291">
            <v>0</v>
          </cell>
          <cell r="DX291">
            <v>0</v>
          </cell>
          <cell r="DY291">
            <v>0</v>
          </cell>
          <cell r="DZ291">
            <v>0</v>
          </cell>
          <cell r="EA291">
            <v>0</v>
          </cell>
          <cell r="EB291">
            <v>0</v>
          </cell>
        </row>
        <row r="292">
          <cell r="A292">
            <v>22008</v>
          </cell>
          <cell r="J292">
            <v>1</v>
          </cell>
          <cell r="K292">
            <v>0</v>
          </cell>
          <cell r="P292">
            <v>1750</v>
          </cell>
          <cell r="AC292">
            <v>22008</v>
          </cell>
          <cell r="AE292">
            <v>0</v>
          </cell>
          <cell r="AM292">
            <v>22008</v>
          </cell>
          <cell r="AO292">
            <v>0</v>
          </cell>
          <cell r="BJ292">
            <v>0</v>
          </cell>
          <cell r="BK292">
            <v>0</v>
          </cell>
          <cell r="BL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R292">
            <v>0</v>
          </cell>
          <cell r="CT292">
            <v>0</v>
          </cell>
          <cell r="CU292">
            <v>0</v>
          </cell>
          <cell r="CV292">
            <v>0</v>
          </cell>
          <cell r="CW292" t="e">
            <v>#DIV/0!</v>
          </cell>
          <cell r="CX292" t="e">
            <v>#DIV/0!</v>
          </cell>
          <cell r="CY292" t="e">
            <v>#DIV/0!</v>
          </cell>
          <cell r="CZ292" t="e">
            <v>#DIV/0!</v>
          </cell>
          <cell r="DA292" t="e">
            <v>#DIV/0!</v>
          </cell>
          <cell r="DB292" t="e">
            <v>#DIV/0!</v>
          </cell>
          <cell r="DC292" t="e">
            <v>#DIV/0!</v>
          </cell>
          <cell r="DD292" t="e">
            <v>#DIV/0!</v>
          </cell>
          <cell r="DE292" t="e">
            <v>#DIV/0!</v>
          </cell>
          <cell r="DF292" t="e">
            <v>#DIV/0!</v>
          </cell>
          <cell r="DG292" t="e">
            <v>#DIV/0!</v>
          </cell>
          <cell r="DH292" t="e">
            <v>#DIV/0!</v>
          </cell>
          <cell r="DI292" t="e">
            <v>#DIV/0!</v>
          </cell>
          <cell r="DJ292" t="e">
            <v>#DIV/0!</v>
          </cell>
          <cell r="DL292">
            <v>0</v>
          </cell>
          <cell r="DM292">
            <v>0</v>
          </cell>
          <cell r="DN292">
            <v>0</v>
          </cell>
          <cell r="DO292">
            <v>0</v>
          </cell>
          <cell r="DP292">
            <v>0</v>
          </cell>
          <cell r="DQ292">
            <v>0</v>
          </cell>
          <cell r="DR292">
            <v>0</v>
          </cell>
          <cell r="DS292">
            <v>0</v>
          </cell>
          <cell r="DT292">
            <v>0</v>
          </cell>
          <cell r="DU292">
            <v>0</v>
          </cell>
          <cell r="DV292">
            <v>0</v>
          </cell>
          <cell r="DW292">
            <v>0</v>
          </cell>
          <cell r="DX292">
            <v>0</v>
          </cell>
          <cell r="DY292">
            <v>0</v>
          </cell>
          <cell r="DZ292">
            <v>0</v>
          </cell>
          <cell r="EA292">
            <v>0</v>
          </cell>
          <cell r="EB292">
            <v>0</v>
          </cell>
        </row>
        <row r="293">
          <cell r="A293">
            <v>22009</v>
          </cell>
          <cell r="J293">
            <v>1</v>
          </cell>
          <cell r="K293">
            <v>0</v>
          </cell>
          <cell r="P293">
            <v>1750</v>
          </cell>
          <cell r="AC293">
            <v>22009</v>
          </cell>
          <cell r="AE293">
            <v>0</v>
          </cell>
          <cell r="AM293">
            <v>22009</v>
          </cell>
          <cell r="AO293">
            <v>0</v>
          </cell>
          <cell r="BJ293">
            <v>0</v>
          </cell>
          <cell r="BK293">
            <v>0</v>
          </cell>
          <cell r="BL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R293">
            <v>0</v>
          </cell>
          <cell r="CT293">
            <v>0</v>
          </cell>
          <cell r="CU293">
            <v>0</v>
          </cell>
          <cell r="CV293">
            <v>0</v>
          </cell>
          <cell r="CW293" t="e">
            <v>#DIV/0!</v>
          </cell>
          <cell r="CX293" t="e">
            <v>#DIV/0!</v>
          </cell>
          <cell r="CY293" t="e">
            <v>#DIV/0!</v>
          </cell>
          <cell r="CZ293" t="e">
            <v>#DIV/0!</v>
          </cell>
          <cell r="DA293" t="e">
            <v>#DIV/0!</v>
          </cell>
          <cell r="DB293" t="e">
            <v>#DIV/0!</v>
          </cell>
          <cell r="DC293" t="e">
            <v>#DIV/0!</v>
          </cell>
          <cell r="DD293" t="e">
            <v>#DIV/0!</v>
          </cell>
          <cell r="DE293" t="e">
            <v>#DIV/0!</v>
          </cell>
          <cell r="DF293" t="e">
            <v>#DIV/0!</v>
          </cell>
          <cell r="DG293" t="e">
            <v>#DIV/0!</v>
          </cell>
          <cell r="DH293" t="e">
            <v>#DIV/0!</v>
          </cell>
          <cell r="DI293" t="e">
            <v>#DIV/0!</v>
          </cell>
          <cell r="DJ293" t="e">
            <v>#DIV/0!</v>
          </cell>
          <cell r="DL293">
            <v>0</v>
          </cell>
          <cell r="DM293">
            <v>0</v>
          </cell>
          <cell r="DN293">
            <v>0</v>
          </cell>
          <cell r="DO293">
            <v>0</v>
          </cell>
          <cell r="DP293">
            <v>0</v>
          </cell>
          <cell r="DQ293">
            <v>0</v>
          </cell>
          <cell r="DR293">
            <v>0</v>
          </cell>
          <cell r="DS293">
            <v>0</v>
          </cell>
          <cell r="DT293">
            <v>0</v>
          </cell>
          <cell r="DU293">
            <v>0</v>
          </cell>
          <cell r="DV293">
            <v>0</v>
          </cell>
          <cell r="DW293">
            <v>0</v>
          </cell>
          <cell r="DX293">
            <v>0</v>
          </cell>
          <cell r="DY293">
            <v>0</v>
          </cell>
          <cell r="DZ293">
            <v>0</v>
          </cell>
          <cell r="EA293">
            <v>0</v>
          </cell>
          <cell r="EB293">
            <v>0</v>
          </cell>
        </row>
        <row r="294">
          <cell r="A294">
            <v>22010</v>
          </cell>
          <cell r="J294">
            <v>1</v>
          </cell>
          <cell r="K294">
            <v>0</v>
          </cell>
          <cell r="P294">
            <v>1750</v>
          </cell>
          <cell r="AC294">
            <v>22010</v>
          </cell>
          <cell r="AE294">
            <v>0</v>
          </cell>
          <cell r="AM294">
            <v>22010</v>
          </cell>
          <cell r="AO294">
            <v>0</v>
          </cell>
          <cell r="BJ294">
            <v>0</v>
          </cell>
          <cell r="BK294">
            <v>0</v>
          </cell>
          <cell r="BL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R294">
            <v>0</v>
          </cell>
          <cell r="CT294">
            <v>0</v>
          </cell>
          <cell r="CU294">
            <v>0</v>
          </cell>
          <cell r="CV294">
            <v>0</v>
          </cell>
          <cell r="CW294" t="e">
            <v>#DIV/0!</v>
          </cell>
          <cell r="CX294" t="e">
            <v>#DIV/0!</v>
          </cell>
          <cell r="CY294" t="e">
            <v>#DIV/0!</v>
          </cell>
          <cell r="CZ294" t="e">
            <v>#DIV/0!</v>
          </cell>
          <cell r="DA294" t="e">
            <v>#DIV/0!</v>
          </cell>
          <cell r="DB294" t="e">
            <v>#DIV/0!</v>
          </cell>
          <cell r="DC294" t="e">
            <v>#DIV/0!</v>
          </cell>
          <cell r="DD294" t="e">
            <v>#DIV/0!</v>
          </cell>
          <cell r="DE294" t="e">
            <v>#DIV/0!</v>
          </cell>
          <cell r="DF294" t="e">
            <v>#DIV/0!</v>
          </cell>
          <cell r="DG294" t="e">
            <v>#DIV/0!</v>
          </cell>
          <cell r="DH294" t="e">
            <v>#DIV/0!</v>
          </cell>
          <cell r="DI294" t="e">
            <v>#DIV/0!</v>
          </cell>
          <cell r="DJ294" t="e">
            <v>#DIV/0!</v>
          </cell>
          <cell r="DL294">
            <v>0</v>
          </cell>
          <cell r="DM294">
            <v>0</v>
          </cell>
          <cell r="DN294">
            <v>0</v>
          </cell>
          <cell r="DO294">
            <v>0</v>
          </cell>
          <cell r="DP294">
            <v>0</v>
          </cell>
          <cell r="DQ294">
            <v>0</v>
          </cell>
          <cell r="DR294">
            <v>0</v>
          </cell>
          <cell r="DS294">
            <v>0</v>
          </cell>
          <cell r="DT294">
            <v>0</v>
          </cell>
          <cell r="DU294">
            <v>0</v>
          </cell>
          <cell r="DV294">
            <v>0</v>
          </cell>
          <cell r="DW294">
            <v>0</v>
          </cell>
          <cell r="DX294">
            <v>0</v>
          </cell>
          <cell r="DY294">
            <v>0</v>
          </cell>
          <cell r="DZ294">
            <v>0</v>
          </cell>
          <cell r="EA294">
            <v>0</v>
          </cell>
          <cell r="EB294">
            <v>0</v>
          </cell>
        </row>
        <row r="295">
          <cell r="A295">
            <v>22011</v>
          </cell>
          <cell r="J295">
            <v>1</v>
          </cell>
          <cell r="K295">
            <v>0</v>
          </cell>
          <cell r="P295">
            <v>1750</v>
          </cell>
          <cell r="AC295">
            <v>22011</v>
          </cell>
          <cell r="AE295">
            <v>0</v>
          </cell>
          <cell r="AM295">
            <v>22011</v>
          </cell>
          <cell r="AO295">
            <v>0</v>
          </cell>
          <cell r="BJ295">
            <v>0</v>
          </cell>
          <cell r="BK295">
            <v>0</v>
          </cell>
          <cell r="BL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R295">
            <v>0</v>
          </cell>
          <cell r="CT295">
            <v>0</v>
          </cell>
          <cell r="CU295">
            <v>0</v>
          </cell>
          <cell r="CV295">
            <v>0</v>
          </cell>
          <cell r="CW295" t="e">
            <v>#DIV/0!</v>
          </cell>
          <cell r="CX295" t="e">
            <v>#DIV/0!</v>
          </cell>
          <cell r="CY295" t="e">
            <v>#DIV/0!</v>
          </cell>
          <cell r="CZ295" t="e">
            <v>#DIV/0!</v>
          </cell>
          <cell r="DA295" t="e">
            <v>#DIV/0!</v>
          </cell>
          <cell r="DB295" t="e">
            <v>#DIV/0!</v>
          </cell>
          <cell r="DC295" t="e">
            <v>#DIV/0!</v>
          </cell>
          <cell r="DD295" t="e">
            <v>#DIV/0!</v>
          </cell>
          <cell r="DE295" t="e">
            <v>#DIV/0!</v>
          </cell>
          <cell r="DF295" t="e">
            <v>#DIV/0!</v>
          </cell>
          <cell r="DG295" t="e">
            <v>#DIV/0!</v>
          </cell>
          <cell r="DH295" t="e">
            <v>#DIV/0!</v>
          </cell>
          <cell r="DI295" t="e">
            <v>#DIV/0!</v>
          </cell>
          <cell r="DJ295" t="e">
            <v>#DIV/0!</v>
          </cell>
          <cell r="DL295">
            <v>0</v>
          </cell>
          <cell r="DM295">
            <v>0</v>
          </cell>
          <cell r="DN295">
            <v>0</v>
          </cell>
          <cell r="DO295">
            <v>0</v>
          </cell>
          <cell r="DP295">
            <v>0</v>
          </cell>
          <cell r="DQ295">
            <v>0</v>
          </cell>
          <cell r="DR295">
            <v>0</v>
          </cell>
          <cell r="DS295">
            <v>0</v>
          </cell>
          <cell r="DT295">
            <v>0</v>
          </cell>
          <cell r="DU295">
            <v>0</v>
          </cell>
          <cell r="DV295">
            <v>0</v>
          </cell>
          <cell r="DW295">
            <v>0</v>
          </cell>
          <cell r="DX295">
            <v>0</v>
          </cell>
          <cell r="DY295">
            <v>0</v>
          </cell>
          <cell r="DZ295">
            <v>0</v>
          </cell>
          <cell r="EA295">
            <v>0</v>
          </cell>
          <cell r="EB295">
            <v>0</v>
          </cell>
        </row>
        <row r="296">
          <cell r="A296">
            <v>22012</v>
          </cell>
          <cell r="J296">
            <v>1</v>
          </cell>
          <cell r="K296">
            <v>0</v>
          </cell>
          <cell r="P296">
            <v>1750</v>
          </cell>
          <cell r="AC296">
            <v>22012</v>
          </cell>
          <cell r="AE296">
            <v>0</v>
          </cell>
          <cell r="AM296">
            <v>22012</v>
          </cell>
          <cell r="AO296">
            <v>0</v>
          </cell>
          <cell r="BJ296">
            <v>0</v>
          </cell>
          <cell r="BK296">
            <v>0</v>
          </cell>
          <cell r="BL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R296">
            <v>0</v>
          </cell>
          <cell r="CT296">
            <v>0</v>
          </cell>
          <cell r="CU296">
            <v>0</v>
          </cell>
          <cell r="CV296">
            <v>0</v>
          </cell>
          <cell r="CW296" t="e">
            <v>#DIV/0!</v>
          </cell>
          <cell r="CX296" t="e">
            <v>#DIV/0!</v>
          </cell>
          <cell r="CY296" t="e">
            <v>#DIV/0!</v>
          </cell>
          <cell r="CZ296" t="e">
            <v>#DIV/0!</v>
          </cell>
          <cell r="DA296" t="e">
            <v>#DIV/0!</v>
          </cell>
          <cell r="DB296" t="e">
            <v>#DIV/0!</v>
          </cell>
          <cell r="DC296" t="e">
            <v>#DIV/0!</v>
          </cell>
          <cell r="DD296" t="e">
            <v>#DIV/0!</v>
          </cell>
          <cell r="DE296" t="e">
            <v>#DIV/0!</v>
          </cell>
          <cell r="DF296" t="e">
            <v>#DIV/0!</v>
          </cell>
          <cell r="DG296" t="e">
            <v>#DIV/0!</v>
          </cell>
          <cell r="DH296" t="e">
            <v>#DIV/0!</v>
          </cell>
          <cell r="DI296" t="e">
            <v>#DIV/0!</v>
          </cell>
          <cell r="DJ296" t="e">
            <v>#DIV/0!</v>
          </cell>
          <cell r="DL296">
            <v>0</v>
          </cell>
          <cell r="DM296">
            <v>0</v>
          </cell>
          <cell r="DN296">
            <v>0</v>
          </cell>
          <cell r="DO296">
            <v>0</v>
          </cell>
          <cell r="DP296">
            <v>0</v>
          </cell>
          <cell r="DQ296">
            <v>0</v>
          </cell>
          <cell r="DR296">
            <v>0</v>
          </cell>
          <cell r="DS296">
            <v>0</v>
          </cell>
          <cell r="DT296">
            <v>0</v>
          </cell>
          <cell r="DU296">
            <v>0</v>
          </cell>
          <cell r="DV296">
            <v>0</v>
          </cell>
          <cell r="DW296">
            <v>0</v>
          </cell>
          <cell r="DX296">
            <v>0</v>
          </cell>
          <cell r="DY296">
            <v>0</v>
          </cell>
          <cell r="DZ296">
            <v>0</v>
          </cell>
          <cell r="EA296">
            <v>0</v>
          </cell>
          <cell r="EB296">
            <v>0</v>
          </cell>
        </row>
        <row r="297">
          <cell r="A297">
            <v>23000</v>
          </cell>
          <cell r="B297">
            <v>23</v>
          </cell>
          <cell r="C297" t="str">
            <v>II - 3 - E</v>
          </cell>
          <cell r="D297" t="str">
            <v>Beton Cor K. 300</v>
          </cell>
          <cell r="E297" t="str">
            <v>m3</v>
          </cell>
          <cell r="F297">
            <v>540</v>
          </cell>
          <cell r="H297">
            <v>0.5</v>
          </cell>
          <cell r="I297" t="str">
            <v>m3/jam</v>
          </cell>
          <cell r="L297">
            <v>9</v>
          </cell>
          <cell r="M297">
            <v>25</v>
          </cell>
          <cell r="N297">
            <v>7</v>
          </cell>
          <cell r="O297">
            <v>1</v>
          </cell>
          <cell r="P297">
            <v>1575</v>
          </cell>
          <cell r="Q297">
            <v>540</v>
          </cell>
          <cell r="V297">
            <v>46008000.000000007</v>
          </cell>
          <cell r="W297">
            <v>0</v>
          </cell>
          <cell r="X297">
            <v>85200</v>
          </cell>
          <cell r="Y297">
            <v>0</v>
          </cell>
          <cell r="Z297">
            <v>85200</v>
          </cell>
          <cell r="AA297">
            <v>85200</v>
          </cell>
          <cell r="AB297">
            <v>46008000</v>
          </cell>
          <cell r="AC297">
            <v>23000</v>
          </cell>
          <cell r="AG297">
            <v>540</v>
          </cell>
          <cell r="AK297">
            <v>982846</v>
          </cell>
          <cell r="AL297">
            <v>530736840</v>
          </cell>
          <cell r="AM297">
            <v>23000</v>
          </cell>
          <cell r="AQ297">
            <v>3.5</v>
          </cell>
          <cell r="AR297">
            <v>540</v>
          </cell>
          <cell r="AU297">
            <v>21628.2</v>
          </cell>
          <cell r="AV297">
            <v>11679228</v>
          </cell>
          <cell r="BB297">
            <v>1089674</v>
          </cell>
          <cell r="BC297">
            <v>588423960</v>
          </cell>
          <cell r="BD297">
            <v>588424068</v>
          </cell>
          <cell r="BF297">
            <v>85200</v>
          </cell>
          <cell r="BG297">
            <v>982846</v>
          </cell>
          <cell r="BH297">
            <v>21628.2</v>
          </cell>
          <cell r="BI297">
            <v>1089674.2</v>
          </cell>
          <cell r="CV297">
            <v>0</v>
          </cell>
          <cell r="CW297">
            <v>0</v>
          </cell>
          <cell r="CX297">
            <v>0</v>
          </cell>
          <cell r="CY297">
            <v>0</v>
          </cell>
          <cell r="CZ297">
            <v>0</v>
          </cell>
          <cell r="DA297">
            <v>0</v>
          </cell>
          <cell r="DB297">
            <v>0</v>
          </cell>
          <cell r="DC297">
            <v>0</v>
          </cell>
          <cell r="DD297">
            <v>0</v>
          </cell>
          <cell r="DE297">
            <v>0</v>
          </cell>
          <cell r="DF297">
            <v>0</v>
          </cell>
          <cell r="DG297">
            <v>0</v>
          </cell>
          <cell r="DH297">
            <v>0</v>
          </cell>
          <cell r="DI297">
            <v>0</v>
          </cell>
          <cell r="DJ297">
            <v>0</v>
          </cell>
          <cell r="DN297">
            <v>0</v>
          </cell>
          <cell r="DO297">
            <v>0</v>
          </cell>
          <cell r="DP297">
            <v>0</v>
          </cell>
          <cell r="DQ297">
            <v>0</v>
          </cell>
          <cell r="DR297">
            <v>0</v>
          </cell>
          <cell r="DS297">
            <v>0</v>
          </cell>
          <cell r="DT297">
            <v>0</v>
          </cell>
          <cell r="DU297">
            <v>0</v>
          </cell>
          <cell r="DV297">
            <v>0</v>
          </cell>
          <cell r="DW297">
            <v>0</v>
          </cell>
          <cell r="DX297">
            <v>0</v>
          </cell>
          <cell r="DY297">
            <v>0</v>
          </cell>
          <cell r="DZ297">
            <v>0</v>
          </cell>
          <cell r="EA297">
            <v>0</v>
          </cell>
          <cell r="EB297">
            <v>0</v>
          </cell>
        </row>
        <row r="298">
          <cell r="A298">
            <v>23001</v>
          </cell>
          <cell r="G298" t="str">
            <v xml:space="preserve">Concrete Mixer </v>
          </cell>
          <cell r="H298">
            <v>0.5</v>
          </cell>
          <cell r="I298" t="str">
            <v>m3/jam</v>
          </cell>
          <cell r="J298">
            <v>1</v>
          </cell>
          <cell r="K298">
            <v>2</v>
          </cell>
          <cell r="P298">
            <v>1575</v>
          </cell>
          <cell r="R298">
            <v>1080</v>
          </cell>
          <cell r="S298">
            <v>0.68</v>
          </cell>
          <cell r="T298">
            <v>30250.000000000004</v>
          </cell>
          <cell r="V298">
            <v>32670000.000000004</v>
          </cell>
          <cell r="W298">
            <v>0</v>
          </cell>
          <cell r="X298">
            <v>60500</v>
          </cell>
          <cell r="Y298">
            <v>0</v>
          </cell>
          <cell r="Z298">
            <v>60500</v>
          </cell>
          <cell r="AA298">
            <v>60500</v>
          </cell>
          <cell r="AB298">
            <v>32670000</v>
          </cell>
          <cell r="AC298">
            <v>23001</v>
          </cell>
          <cell r="AD298" t="str">
            <v>Readymix K300</v>
          </cell>
          <cell r="AE298" t="str">
            <v>m3</v>
          </cell>
          <cell r="AF298">
            <v>1.05</v>
          </cell>
          <cell r="AH298">
            <v>567</v>
          </cell>
          <cell r="AI298">
            <v>63</v>
          </cell>
          <cell r="AJ298">
            <v>845000</v>
          </cell>
          <cell r="AK298">
            <v>887250</v>
          </cell>
          <cell r="AL298">
            <v>479115000</v>
          </cell>
          <cell r="AM298">
            <v>23001</v>
          </cell>
          <cell r="AN298" t="str">
            <v>Pekerja</v>
          </cell>
          <cell r="AO298" t="str">
            <v>Org/hari</v>
          </cell>
          <cell r="AP298">
            <v>6</v>
          </cell>
          <cell r="AQ298">
            <v>30</v>
          </cell>
          <cell r="AS298">
            <v>0.2</v>
          </cell>
          <cell r="AT298">
            <v>49500.000000000007</v>
          </cell>
          <cell r="AU298">
            <v>9900</v>
          </cell>
          <cell r="AV298">
            <v>5346000</v>
          </cell>
          <cell r="BJ298">
            <v>0.7142857142857143</v>
          </cell>
          <cell r="BK298">
            <v>756</v>
          </cell>
          <cell r="BL298">
            <v>0.48</v>
          </cell>
          <cell r="BN298" t="str">
            <v xml:space="preserve">Concrete Mixer </v>
          </cell>
          <cell r="BO298">
            <v>0.68</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R298">
            <v>0</v>
          </cell>
          <cell r="CT298" t="str">
            <v>Readymix K300</v>
          </cell>
          <cell r="CU298">
            <v>567</v>
          </cell>
          <cell r="CV298">
            <v>0</v>
          </cell>
          <cell r="CW298" t="e">
            <v>#DIV/0!</v>
          </cell>
          <cell r="CX298" t="e">
            <v>#DIV/0!</v>
          </cell>
          <cell r="CY298" t="e">
            <v>#DIV/0!</v>
          </cell>
          <cell r="CZ298" t="e">
            <v>#DIV/0!</v>
          </cell>
          <cell r="DA298" t="e">
            <v>#DIV/0!</v>
          </cell>
          <cell r="DB298" t="e">
            <v>#DIV/0!</v>
          </cell>
          <cell r="DC298" t="e">
            <v>#DIV/0!</v>
          </cell>
          <cell r="DD298" t="e">
            <v>#DIV/0!</v>
          </cell>
          <cell r="DE298" t="e">
            <v>#DIV/0!</v>
          </cell>
          <cell r="DF298" t="e">
            <v>#DIV/0!</v>
          </cell>
          <cell r="DG298" t="e">
            <v>#DIV/0!</v>
          </cell>
          <cell r="DH298" t="e">
            <v>#DIV/0!</v>
          </cell>
          <cell r="DI298" t="e">
            <v>#DIV/0!</v>
          </cell>
          <cell r="DJ298" t="e">
            <v>#DIV/0!</v>
          </cell>
          <cell r="DL298" t="str">
            <v>Pekerja</v>
          </cell>
          <cell r="DM298">
            <v>0.48</v>
          </cell>
          <cell r="DN298">
            <v>0</v>
          </cell>
          <cell r="DO298">
            <v>0</v>
          </cell>
          <cell r="DP298">
            <v>0</v>
          </cell>
          <cell r="DQ298">
            <v>0</v>
          </cell>
          <cell r="DR298">
            <v>0</v>
          </cell>
          <cell r="DS298">
            <v>0</v>
          </cell>
          <cell r="DT298">
            <v>0</v>
          </cell>
          <cell r="DU298">
            <v>0</v>
          </cell>
          <cell r="DV298">
            <v>0</v>
          </cell>
          <cell r="DW298">
            <v>0</v>
          </cell>
          <cell r="DX298">
            <v>0</v>
          </cell>
          <cell r="DY298">
            <v>0</v>
          </cell>
          <cell r="DZ298">
            <v>0</v>
          </cell>
          <cell r="EA298">
            <v>0</v>
          </cell>
          <cell r="EB298">
            <v>0</v>
          </cell>
        </row>
        <row r="299">
          <cell r="A299">
            <v>23002</v>
          </cell>
          <cell r="G299" t="str">
            <v>Concrete Vibrator</v>
          </cell>
          <cell r="H299">
            <v>0.5</v>
          </cell>
          <cell r="I299" t="str">
            <v>ls</v>
          </cell>
          <cell r="J299">
            <v>1</v>
          </cell>
          <cell r="K299">
            <v>2</v>
          </cell>
          <cell r="P299">
            <v>1575</v>
          </cell>
          <cell r="R299">
            <v>1080</v>
          </cell>
          <cell r="S299">
            <v>0.68</v>
          </cell>
          <cell r="T299">
            <v>12100.000000000002</v>
          </cell>
          <cell r="V299">
            <v>13068000.000000002</v>
          </cell>
          <cell r="W299">
            <v>0</v>
          </cell>
          <cell r="X299">
            <v>24200</v>
          </cell>
          <cell r="Y299">
            <v>0</v>
          </cell>
          <cell r="Z299">
            <v>24200</v>
          </cell>
          <cell r="AA299">
            <v>24200</v>
          </cell>
          <cell r="AB299">
            <v>13068000</v>
          </cell>
          <cell r="AC299">
            <v>23002</v>
          </cell>
          <cell r="AE299">
            <v>0</v>
          </cell>
          <cell r="AF299">
            <v>0.8</v>
          </cell>
          <cell r="AH299">
            <v>432</v>
          </cell>
          <cell r="AI299">
            <v>48</v>
          </cell>
          <cell r="AJ299">
            <v>0</v>
          </cell>
          <cell r="AK299">
            <v>0</v>
          </cell>
          <cell r="AL299">
            <v>0</v>
          </cell>
          <cell r="AM299">
            <v>23002</v>
          </cell>
          <cell r="AN299" t="str">
            <v xml:space="preserve">Tukang </v>
          </cell>
          <cell r="AO299" t="str">
            <v>Org/hari</v>
          </cell>
          <cell r="AP299">
            <v>3</v>
          </cell>
          <cell r="AQ299">
            <v>30</v>
          </cell>
          <cell r="AS299">
            <v>0.1</v>
          </cell>
          <cell r="AT299">
            <v>66000</v>
          </cell>
          <cell r="AU299">
            <v>6600</v>
          </cell>
          <cell r="AV299">
            <v>3564000</v>
          </cell>
          <cell r="BJ299">
            <v>1.4285714285714286</v>
          </cell>
          <cell r="BK299">
            <v>378</v>
          </cell>
          <cell r="BL299">
            <v>0.24</v>
          </cell>
          <cell r="BN299" t="str">
            <v>Concrete Vibrator</v>
          </cell>
          <cell r="BO299">
            <v>0.68</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R299">
            <v>0</v>
          </cell>
          <cell r="CT299">
            <v>0</v>
          </cell>
          <cell r="CU299">
            <v>432</v>
          </cell>
          <cell r="CV299">
            <v>0</v>
          </cell>
          <cell r="CW299" t="e">
            <v>#DIV/0!</v>
          </cell>
          <cell r="CX299" t="e">
            <v>#DIV/0!</v>
          </cell>
          <cell r="CY299" t="e">
            <v>#DIV/0!</v>
          </cell>
          <cell r="CZ299" t="e">
            <v>#DIV/0!</v>
          </cell>
          <cell r="DA299" t="e">
            <v>#DIV/0!</v>
          </cell>
          <cell r="DB299" t="e">
            <v>#DIV/0!</v>
          </cell>
          <cell r="DC299" t="e">
            <v>#DIV/0!</v>
          </cell>
          <cell r="DD299" t="e">
            <v>#DIV/0!</v>
          </cell>
          <cell r="DE299" t="e">
            <v>#DIV/0!</v>
          </cell>
          <cell r="DF299" t="e">
            <v>#DIV/0!</v>
          </cell>
          <cell r="DG299" t="e">
            <v>#DIV/0!</v>
          </cell>
          <cell r="DH299" t="e">
            <v>#DIV/0!</v>
          </cell>
          <cell r="DI299" t="e">
            <v>#DIV/0!</v>
          </cell>
          <cell r="DJ299" t="e">
            <v>#DIV/0!</v>
          </cell>
          <cell r="DL299" t="str">
            <v xml:space="preserve">Tukang </v>
          </cell>
          <cell r="DM299">
            <v>0.24</v>
          </cell>
          <cell r="DN299">
            <v>0</v>
          </cell>
          <cell r="DO299">
            <v>0</v>
          </cell>
          <cell r="DP299">
            <v>0</v>
          </cell>
          <cell r="DQ299">
            <v>0</v>
          </cell>
          <cell r="DR299">
            <v>0</v>
          </cell>
          <cell r="DS299">
            <v>0</v>
          </cell>
          <cell r="DT299">
            <v>0</v>
          </cell>
          <cell r="DU299">
            <v>0</v>
          </cell>
          <cell r="DV299">
            <v>0</v>
          </cell>
          <cell r="DW299">
            <v>0</v>
          </cell>
          <cell r="DX299">
            <v>0</v>
          </cell>
          <cell r="DY299">
            <v>0</v>
          </cell>
          <cell r="DZ299">
            <v>0</v>
          </cell>
          <cell r="EA299">
            <v>0</v>
          </cell>
          <cell r="EB299">
            <v>0</v>
          </cell>
        </row>
        <row r="300">
          <cell r="A300">
            <v>23003</v>
          </cell>
          <cell r="G300" t="str">
            <v>Alat bantu</v>
          </cell>
          <cell r="H300">
            <v>0.5</v>
          </cell>
          <cell r="I300" t="str">
            <v>ls</v>
          </cell>
          <cell r="J300">
            <v>0.25</v>
          </cell>
          <cell r="K300">
            <v>0.5</v>
          </cell>
          <cell r="P300">
            <v>1575</v>
          </cell>
          <cell r="R300">
            <v>270</v>
          </cell>
          <cell r="S300">
            <v>0.17</v>
          </cell>
          <cell r="T300">
            <v>1000</v>
          </cell>
          <cell r="U300">
            <v>0</v>
          </cell>
          <cell r="V300">
            <v>270000</v>
          </cell>
          <cell r="W300">
            <v>0</v>
          </cell>
          <cell r="X300">
            <v>500</v>
          </cell>
          <cell r="Y300">
            <v>0</v>
          </cell>
          <cell r="Z300">
            <v>500</v>
          </cell>
          <cell r="AA300">
            <v>500</v>
          </cell>
          <cell r="AB300">
            <v>270000</v>
          </cell>
          <cell r="AC300">
            <v>23003</v>
          </cell>
          <cell r="AE300">
            <v>0</v>
          </cell>
          <cell r="AF300">
            <v>0.7</v>
          </cell>
          <cell r="AH300">
            <v>378</v>
          </cell>
          <cell r="AI300">
            <v>42</v>
          </cell>
          <cell r="AJ300">
            <v>0</v>
          </cell>
          <cell r="AK300">
            <v>0</v>
          </cell>
          <cell r="AL300">
            <v>0</v>
          </cell>
          <cell r="AM300">
            <v>23003</v>
          </cell>
          <cell r="AN300" t="str">
            <v>Kepala Tukang</v>
          </cell>
          <cell r="AO300" t="str">
            <v>Org/hari</v>
          </cell>
          <cell r="AP300">
            <v>1</v>
          </cell>
          <cell r="AQ300">
            <v>30</v>
          </cell>
          <cell r="AS300">
            <v>3.3300000000000003E-2</v>
          </cell>
          <cell r="AT300">
            <v>71500</v>
          </cell>
          <cell r="AU300">
            <v>2380.9499999999998</v>
          </cell>
          <cell r="AV300">
            <v>1285713</v>
          </cell>
          <cell r="BJ300">
            <v>4.29</v>
          </cell>
          <cell r="BK300">
            <v>125.87</v>
          </cell>
          <cell r="BL300">
            <v>7.0000000000000007E-2</v>
          </cell>
          <cell r="BN300" t="str">
            <v>Alat bantu</v>
          </cell>
          <cell r="BO300">
            <v>0.17</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R300">
            <v>0</v>
          </cell>
          <cell r="CT300">
            <v>0</v>
          </cell>
          <cell r="CU300">
            <v>378</v>
          </cell>
          <cell r="CV300">
            <v>0</v>
          </cell>
          <cell r="CW300" t="e">
            <v>#DIV/0!</v>
          </cell>
          <cell r="CX300" t="e">
            <v>#DIV/0!</v>
          </cell>
          <cell r="CY300" t="e">
            <v>#DIV/0!</v>
          </cell>
          <cell r="CZ300" t="e">
            <v>#DIV/0!</v>
          </cell>
          <cell r="DA300" t="e">
            <v>#DIV/0!</v>
          </cell>
          <cell r="DB300" t="e">
            <v>#DIV/0!</v>
          </cell>
          <cell r="DC300" t="e">
            <v>#DIV/0!</v>
          </cell>
          <cell r="DD300" t="e">
            <v>#DIV/0!</v>
          </cell>
          <cell r="DE300" t="e">
            <v>#DIV/0!</v>
          </cell>
          <cell r="DF300" t="e">
            <v>#DIV/0!</v>
          </cell>
          <cell r="DG300" t="e">
            <v>#DIV/0!</v>
          </cell>
          <cell r="DH300" t="e">
            <v>#DIV/0!</v>
          </cell>
          <cell r="DI300" t="e">
            <v>#DIV/0!</v>
          </cell>
          <cell r="DJ300" t="e">
            <v>#DIV/0!</v>
          </cell>
          <cell r="DL300" t="str">
            <v>Kepala Tukang</v>
          </cell>
          <cell r="DM300">
            <v>7.0000000000000007E-2</v>
          </cell>
          <cell r="DN300">
            <v>0</v>
          </cell>
          <cell r="DO300">
            <v>0</v>
          </cell>
          <cell r="DP300">
            <v>0</v>
          </cell>
          <cell r="DQ300">
            <v>0</v>
          </cell>
          <cell r="DR300">
            <v>0</v>
          </cell>
          <cell r="DS300">
            <v>0</v>
          </cell>
          <cell r="DT300">
            <v>0</v>
          </cell>
          <cell r="DU300">
            <v>0</v>
          </cell>
          <cell r="DV300">
            <v>0</v>
          </cell>
          <cell r="DW300">
            <v>0</v>
          </cell>
          <cell r="DX300">
            <v>0</v>
          </cell>
          <cell r="DY300">
            <v>0</v>
          </cell>
          <cell r="DZ300">
            <v>0</v>
          </cell>
          <cell r="EA300">
            <v>0</v>
          </cell>
          <cell r="EB300">
            <v>0</v>
          </cell>
        </row>
        <row r="301">
          <cell r="A301">
            <v>23004</v>
          </cell>
          <cell r="J301">
            <v>1</v>
          </cell>
          <cell r="K301">
            <v>0</v>
          </cell>
          <cell r="P301">
            <v>1575</v>
          </cell>
          <cell r="R301">
            <v>0</v>
          </cell>
          <cell r="S301">
            <v>0</v>
          </cell>
          <cell r="T301">
            <v>0</v>
          </cell>
          <cell r="U301">
            <v>0</v>
          </cell>
          <cell r="V301">
            <v>0</v>
          </cell>
          <cell r="W301">
            <v>0</v>
          </cell>
          <cell r="X301">
            <v>0</v>
          </cell>
          <cell r="Y301">
            <v>0</v>
          </cell>
          <cell r="Z301">
            <v>0</v>
          </cell>
          <cell r="AA301">
            <v>0</v>
          </cell>
          <cell r="AB301">
            <v>0</v>
          </cell>
          <cell r="AC301">
            <v>23004</v>
          </cell>
          <cell r="AF301">
            <v>4</v>
          </cell>
          <cell r="AH301">
            <v>2160</v>
          </cell>
          <cell r="AI301">
            <v>240</v>
          </cell>
          <cell r="AJ301">
            <v>0</v>
          </cell>
          <cell r="AK301">
            <v>0</v>
          </cell>
          <cell r="AL301">
            <v>0</v>
          </cell>
          <cell r="AM301">
            <v>23004</v>
          </cell>
          <cell r="AN301" t="str">
            <v>Mandor</v>
          </cell>
          <cell r="AO301" t="str">
            <v>Org/hari</v>
          </cell>
          <cell r="AP301">
            <v>1</v>
          </cell>
          <cell r="AQ301">
            <v>30</v>
          </cell>
          <cell r="AS301">
            <v>3.3300000000000003E-2</v>
          </cell>
          <cell r="AT301">
            <v>82500</v>
          </cell>
          <cell r="AU301">
            <v>2747.25</v>
          </cell>
          <cell r="AV301">
            <v>1483515</v>
          </cell>
          <cell r="BJ301">
            <v>4.29</v>
          </cell>
          <cell r="BK301">
            <v>125.87</v>
          </cell>
          <cell r="BL301">
            <v>7.0000000000000007E-2</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R301">
            <v>0</v>
          </cell>
          <cell r="CT301">
            <v>0</v>
          </cell>
          <cell r="CU301">
            <v>2160</v>
          </cell>
          <cell r="CV301">
            <v>0</v>
          </cell>
          <cell r="CW301" t="e">
            <v>#DIV/0!</v>
          </cell>
          <cell r="CX301" t="e">
            <v>#DIV/0!</v>
          </cell>
          <cell r="CY301" t="e">
            <v>#DIV/0!</v>
          </cell>
          <cell r="CZ301" t="e">
            <v>#DIV/0!</v>
          </cell>
          <cell r="DA301" t="e">
            <v>#DIV/0!</v>
          </cell>
          <cell r="DB301" t="e">
            <v>#DIV/0!</v>
          </cell>
          <cell r="DC301" t="e">
            <v>#DIV/0!</v>
          </cell>
          <cell r="DD301" t="e">
            <v>#DIV/0!</v>
          </cell>
          <cell r="DE301" t="e">
            <v>#DIV/0!</v>
          </cell>
          <cell r="DF301" t="e">
            <v>#DIV/0!</v>
          </cell>
          <cell r="DG301" t="e">
            <v>#DIV/0!</v>
          </cell>
          <cell r="DH301" t="e">
            <v>#DIV/0!</v>
          </cell>
          <cell r="DI301" t="e">
            <v>#DIV/0!</v>
          </cell>
          <cell r="DJ301" t="e">
            <v>#DIV/0!</v>
          </cell>
          <cell r="DL301" t="str">
            <v>Mandor</v>
          </cell>
          <cell r="DM301">
            <v>7.0000000000000007E-2</v>
          </cell>
          <cell r="DN301">
            <v>0</v>
          </cell>
          <cell r="DO301">
            <v>0</v>
          </cell>
          <cell r="DP301">
            <v>0</v>
          </cell>
          <cell r="DQ301">
            <v>0</v>
          </cell>
          <cell r="DR301">
            <v>0</v>
          </cell>
          <cell r="DS301">
            <v>0</v>
          </cell>
          <cell r="DT301">
            <v>0</v>
          </cell>
          <cell r="DU301">
            <v>0</v>
          </cell>
          <cell r="DV301">
            <v>0</v>
          </cell>
          <cell r="DW301">
            <v>0</v>
          </cell>
          <cell r="DX301">
            <v>0</v>
          </cell>
          <cell r="DY301">
            <v>0</v>
          </cell>
          <cell r="DZ301">
            <v>0</v>
          </cell>
          <cell r="EA301">
            <v>0</v>
          </cell>
          <cell r="EB301">
            <v>0</v>
          </cell>
        </row>
        <row r="302">
          <cell r="A302">
            <v>23005</v>
          </cell>
          <cell r="J302">
            <v>1</v>
          </cell>
          <cell r="K302">
            <v>0</v>
          </cell>
          <cell r="P302">
            <v>1575</v>
          </cell>
          <cell r="R302">
            <v>0</v>
          </cell>
          <cell r="S302">
            <v>0</v>
          </cell>
          <cell r="T302">
            <v>0</v>
          </cell>
          <cell r="U302">
            <v>0</v>
          </cell>
          <cell r="V302">
            <v>0</v>
          </cell>
          <cell r="W302">
            <v>0</v>
          </cell>
          <cell r="X302">
            <v>0</v>
          </cell>
          <cell r="Y302">
            <v>0</v>
          </cell>
          <cell r="Z302">
            <v>0</v>
          </cell>
          <cell r="AA302">
            <v>0</v>
          </cell>
          <cell r="AB302">
            <v>0</v>
          </cell>
          <cell r="AC302">
            <v>23005</v>
          </cell>
          <cell r="AD302" t="str">
            <v>Solar</v>
          </cell>
          <cell r="AE302" t="str">
            <v>Ltr</v>
          </cell>
          <cell r="AF302">
            <v>4</v>
          </cell>
          <cell r="AH302">
            <v>2160</v>
          </cell>
          <cell r="AI302">
            <v>240</v>
          </cell>
          <cell r="AJ302">
            <v>8899</v>
          </cell>
          <cell r="AK302">
            <v>35596</v>
          </cell>
          <cell r="AL302">
            <v>19221840</v>
          </cell>
          <cell r="AM302">
            <v>23005</v>
          </cell>
          <cell r="AO302">
            <v>0</v>
          </cell>
          <cell r="AQ302">
            <v>30</v>
          </cell>
          <cell r="AS302">
            <v>0</v>
          </cell>
          <cell r="AT302">
            <v>0</v>
          </cell>
          <cell r="AU302">
            <v>0</v>
          </cell>
          <cell r="AV302">
            <v>0</v>
          </cell>
          <cell r="BJ302">
            <v>0</v>
          </cell>
          <cell r="BK302">
            <v>0</v>
          </cell>
          <cell r="BL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R302">
            <v>0</v>
          </cell>
          <cell r="CT302" t="str">
            <v>Solar</v>
          </cell>
          <cell r="CU302">
            <v>2160</v>
          </cell>
          <cell r="CV302">
            <v>0</v>
          </cell>
          <cell r="CW302" t="e">
            <v>#DIV/0!</v>
          </cell>
          <cell r="CX302" t="e">
            <v>#DIV/0!</v>
          </cell>
          <cell r="CY302" t="e">
            <v>#DIV/0!</v>
          </cell>
          <cell r="CZ302" t="e">
            <v>#DIV/0!</v>
          </cell>
          <cell r="DA302" t="e">
            <v>#DIV/0!</v>
          </cell>
          <cell r="DB302" t="e">
            <v>#DIV/0!</v>
          </cell>
          <cell r="DC302" t="e">
            <v>#DIV/0!</v>
          </cell>
          <cell r="DD302" t="e">
            <v>#DIV/0!</v>
          </cell>
          <cell r="DE302" t="e">
            <v>#DIV/0!</v>
          </cell>
          <cell r="DF302" t="e">
            <v>#DIV/0!</v>
          </cell>
          <cell r="DG302" t="e">
            <v>#DIV/0!</v>
          </cell>
          <cell r="DH302" t="e">
            <v>#DIV/0!</v>
          </cell>
          <cell r="DI302" t="e">
            <v>#DIV/0!</v>
          </cell>
          <cell r="DJ302" t="e">
            <v>#DIV/0!</v>
          </cell>
          <cell r="DL302">
            <v>0</v>
          </cell>
          <cell r="DM302">
            <v>0</v>
          </cell>
          <cell r="DN302">
            <v>0</v>
          </cell>
          <cell r="DO302">
            <v>0</v>
          </cell>
          <cell r="DP302">
            <v>0</v>
          </cell>
          <cell r="DQ302">
            <v>0</v>
          </cell>
          <cell r="DR302">
            <v>0</v>
          </cell>
          <cell r="DS302">
            <v>0</v>
          </cell>
          <cell r="DT302">
            <v>0</v>
          </cell>
          <cell r="DU302">
            <v>0</v>
          </cell>
          <cell r="DV302">
            <v>0</v>
          </cell>
          <cell r="DW302">
            <v>0</v>
          </cell>
          <cell r="DX302">
            <v>0</v>
          </cell>
          <cell r="DY302">
            <v>0</v>
          </cell>
          <cell r="DZ302">
            <v>0</v>
          </cell>
          <cell r="EA302">
            <v>0</v>
          </cell>
          <cell r="EB302">
            <v>0</v>
          </cell>
        </row>
        <row r="303">
          <cell r="A303">
            <v>23006</v>
          </cell>
          <cell r="J303">
            <v>1</v>
          </cell>
          <cell r="K303">
            <v>0</v>
          </cell>
          <cell r="P303">
            <v>1575</v>
          </cell>
          <cell r="R303">
            <v>0</v>
          </cell>
          <cell r="S303">
            <v>0</v>
          </cell>
          <cell r="T303">
            <v>0</v>
          </cell>
          <cell r="U303">
            <v>0</v>
          </cell>
          <cell r="V303">
            <v>0</v>
          </cell>
          <cell r="W303">
            <v>0</v>
          </cell>
          <cell r="X303">
            <v>0</v>
          </cell>
          <cell r="Y303">
            <v>0</v>
          </cell>
          <cell r="Z303">
            <v>0</v>
          </cell>
          <cell r="AA303">
            <v>0</v>
          </cell>
          <cell r="AB303">
            <v>0</v>
          </cell>
          <cell r="AC303">
            <v>23006</v>
          </cell>
          <cell r="AD303" t="str">
            <v>Bekisting</v>
          </cell>
          <cell r="AE303" t="str">
            <v>m</v>
          </cell>
          <cell r="AF303">
            <v>1</v>
          </cell>
          <cell r="AH303">
            <v>540</v>
          </cell>
          <cell r="AI303">
            <v>60</v>
          </cell>
          <cell r="AJ303">
            <v>60000</v>
          </cell>
          <cell r="AK303">
            <v>60000</v>
          </cell>
          <cell r="AL303">
            <v>32400000</v>
          </cell>
          <cell r="AM303">
            <v>23006</v>
          </cell>
          <cell r="AO303">
            <v>0</v>
          </cell>
          <cell r="AQ303">
            <v>30</v>
          </cell>
          <cell r="AS303">
            <v>0</v>
          </cell>
          <cell r="AT303">
            <v>0</v>
          </cell>
          <cell r="AU303">
            <v>0</v>
          </cell>
          <cell r="AV303">
            <v>0</v>
          </cell>
          <cell r="BJ303">
            <v>0</v>
          </cell>
          <cell r="BK303">
            <v>0</v>
          </cell>
          <cell r="BL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R303">
            <v>0</v>
          </cell>
          <cell r="CT303" t="str">
            <v>Bekisting</v>
          </cell>
          <cell r="CU303">
            <v>540</v>
          </cell>
          <cell r="CV303">
            <v>0</v>
          </cell>
          <cell r="CW303" t="e">
            <v>#DIV/0!</v>
          </cell>
          <cell r="CX303" t="e">
            <v>#DIV/0!</v>
          </cell>
          <cell r="CY303" t="e">
            <v>#DIV/0!</v>
          </cell>
          <cell r="CZ303" t="e">
            <v>#DIV/0!</v>
          </cell>
          <cell r="DA303" t="e">
            <v>#DIV/0!</v>
          </cell>
          <cell r="DB303" t="e">
            <v>#DIV/0!</v>
          </cell>
          <cell r="DC303" t="e">
            <v>#DIV/0!</v>
          </cell>
          <cell r="DD303" t="e">
            <v>#DIV/0!</v>
          </cell>
          <cell r="DE303" t="e">
            <v>#DIV/0!</v>
          </cell>
          <cell r="DF303" t="e">
            <v>#DIV/0!</v>
          </cell>
          <cell r="DG303" t="e">
            <v>#DIV/0!</v>
          </cell>
          <cell r="DH303" t="e">
            <v>#DIV/0!</v>
          </cell>
          <cell r="DI303" t="e">
            <v>#DIV/0!</v>
          </cell>
          <cell r="DJ303" t="e">
            <v>#DIV/0!</v>
          </cell>
          <cell r="DL303">
            <v>0</v>
          </cell>
          <cell r="DM303">
            <v>0</v>
          </cell>
          <cell r="DN303">
            <v>0</v>
          </cell>
          <cell r="DO303">
            <v>0</v>
          </cell>
          <cell r="DP303">
            <v>0</v>
          </cell>
          <cell r="DQ303">
            <v>0</v>
          </cell>
          <cell r="DR303">
            <v>0</v>
          </cell>
          <cell r="DS303">
            <v>0</v>
          </cell>
          <cell r="DT303">
            <v>0</v>
          </cell>
          <cell r="DU303">
            <v>0</v>
          </cell>
          <cell r="DV303">
            <v>0</v>
          </cell>
          <cell r="DW303">
            <v>0</v>
          </cell>
          <cell r="DX303">
            <v>0</v>
          </cell>
          <cell r="DY303">
            <v>0</v>
          </cell>
          <cell r="DZ303">
            <v>0</v>
          </cell>
          <cell r="EA303">
            <v>0</v>
          </cell>
          <cell r="EB303">
            <v>0</v>
          </cell>
        </row>
        <row r="304">
          <cell r="A304">
            <v>23007</v>
          </cell>
          <cell r="J304">
            <v>1</v>
          </cell>
          <cell r="K304">
            <v>0</v>
          </cell>
          <cell r="P304">
            <v>1575</v>
          </cell>
          <cell r="R304">
            <v>0</v>
          </cell>
          <cell r="S304">
            <v>0</v>
          </cell>
          <cell r="T304">
            <v>0</v>
          </cell>
          <cell r="U304">
            <v>0</v>
          </cell>
          <cell r="V304">
            <v>0</v>
          </cell>
          <cell r="W304">
            <v>0</v>
          </cell>
          <cell r="X304">
            <v>0</v>
          </cell>
          <cell r="Y304">
            <v>0</v>
          </cell>
          <cell r="Z304">
            <v>0</v>
          </cell>
          <cell r="AA304">
            <v>0</v>
          </cell>
          <cell r="AB304">
            <v>0</v>
          </cell>
          <cell r="AC304">
            <v>23007</v>
          </cell>
          <cell r="AE304">
            <v>0</v>
          </cell>
          <cell r="AH304">
            <v>0</v>
          </cell>
          <cell r="AI304">
            <v>0</v>
          </cell>
          <cell r="AJ304">
            <v>0</v>
          </cell>
          <cell r="AK304">
            <v>0</v>
          </cell>
          <cell r="AL304">
            <v>0</v>
          </cell>
          <cell r="AM304">
            <v>23007</v>
          </cell>
          <cell r="AO304">
            <v>0</v>
          </cell>
          <cell r="AQ304">
            <v>30</v>
          </cell>
          <cell r="AS304">
            <v>0</v>
          </cell>
          <cell r="AT304">
            <v>0</v>
          </cell>
          <cell r="AU304">
            <v>0</v>
          </cell>
          <cell r="AV304">
            <v>0</v>
          </cell>
          <cell r="BJ304">
            <v>0</v>
          </cell>
          <cell r="BK304">
            <v>0</v>
          </cell>
          <cell r="BL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R304">
            <v>0</v>
          </cell>
          <cell r="CT304">
            <v>0</v>
          </cell>
          <cell r="CU304">
            <v>0</v>
          </cell>
          <cell r="CV304">
            <v>0</v>
          </cell>
          <cell r="CW304" t="e">
            <v>#DIV/0!</v>
          </cell>
          <cell r="CX304" t="e">
            <v>#DIV/0!</v>
          </cell>
          <cell r="CY304" t="e">
            <v>#DIV/0!</v>
          </cell>
          <cell r="CZ304" t="e">
            <v>#DIV/0!</v>
          </cell>
          <cell r="DA304" t="e">
            <v>#DIV/0!</v>
          </cell>
          <cell r="DB304" t="e">
            <v>#DIV/0!</v>
          </cell>
          <cell r="DC304" t="e">
            <v>#DIV/0!</v>
          </cell>
          <cell r="DD304" t="e">
            <v>#DIV/0!</v>
          </cell>
          <cell r="DE304" t="e">
            <v>#DIV/0!</v>
          </cell>
          <cell r="DF304" t="e">
            <v>#DIV/0!</v>
          </cell>
          <cell r="DG304" t="e">
            <v>#DIV/0!</v>
          </cell>
          <cell r="DH304" t="e">
            <v>#DIV/0!</v>
          </cell>
          <cell r="DI304" t="e">
            <v>#DIV/0!</v>
          </cell>
          <cell r="DJ304" t="e">
            <v>#DIV/0!</v>
          </cell>
          <cell r="DL304">
            <v>0</v>
          </cell>
          <cell r="DM304">
            <v>0</v>
          </cell>
          <cell r="DN304">
            <v>0</v>
          </cell>
          <cell r="DO304">
            <v>0</v>
          </cell>
          <cell r="DP304">
            <v>0</v>
          </cell>
          <cell r="DQ304">
            <v>0</v>
          </cell>
          <cell r="DR304">
            <v>0</v>
          </cell>
          <cell r="DS304">
            <v>0</v>
          </cell>
          <cell r="DT304">
            <v>0</v>
          </cell>
          <cell r="DU304">
            <v>0</v>
          </cell>
          <cell r="DV304">
            <v>0</v>
          </cell>
          <cell r="DW304">
            <v>0</v>
          </cell>
          <cell r="DX304">
            <v>0</v>
          </cell>
          <cell r="DY304">
            <v>0</v>
          </cell>
          <cell r="DZ304">
            <v>0</v>
          </cell>
          <cell r="EA304">
            <v>0</v>
          </cell>
          <cell r="EB304">
            <v>0</v>
          </cell>
        </row>
        <row r="305">
          <cell r="A305">
            <v>23008</v>
          </cell>
          <cell r="J305">
            <v>1</v>
          </cell>
          <cell r="K305">
            <v>0</v>
          </cell>
          <cell r="P305">
            <v>1575</v>
          </cell>
          <cell r="R305">
            <v>0</v>
          </cell>
          <cell r="S305">
            <v>0</v>
          </cell>
          <cell r="T305">
            <v>0</v>
          </cell>
          <cell r="U305">
            <v>0</v>
          </cell>
          <cell r="V305">
            <v>0</v>
          </cell>
          <cell r="W305">
            <v>0</v>
          </cell>
          <cell r="X305">
            <v>0</v>
          </cell>
          <cell r="Y305">
            <v>0</v>
          </cell>
          <cell r="Z305">
            <v>0</v>
          </cell>
          <cell r="AA305">
            <v>0</v>
          </cell>
          <cell r="AB305">
            <v>0</v>
          </cell>
          <cell r="AC305">
            <v>23008</v>
          </cell>
          <cell r="AE305">
            <v>0</v>
          </cell>
          <cell r="AH305">
            <v>0</v>
          </cell>
          <cell r="AI305">
            <v>0</v>
          </cell>
          <cell r="AJ305">
            <v>0</v>
          </cell>
          <cell r="AK305">
            <v>0</v>
          </cell>
          <cell r="AL305">
            <v>0</v>
          </cell>
          <cell r="AM305">
            <v>23008</v>
          </cell>
          <cell r="AO305">
            <v>0</v>
          </cell>
          <cell r="AQ305">
            <v>30</v>
          </cell>
          <cell r="AS305">
            <v>0</v>
          </cell>
          <cell r="AT305">
            <v>0</v>
          </cell>
          <cell r="AU305">
            <v>0</v>
          </cell>
          <cell r="AV305">
            <v>0</v>
          </cell>
          <cell r="BJ305">
            <v>0</v>
          </cell>
          <cell r="BK305">
            <v>0</v>
          </cell>
          <cell r="BL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R305">
            <v>0</v>
          </cell>
          <cell r="CT305">
            <v>0</v>
          </cell>
          <cell r="CU305">
            <v>0</v>
          </cell>
          <cell r="CV305">
            <v>0</v>
          </cell>
          <cell r="CW305" t="e">
            <v>#DIV/0!</v>
          </cell>
          <cell r="CX305" t="e">
            <v>#DIV/0!</v>
          </cell>
          <cell r="CY305" t="e">
            <v>#DIV/0!</v>
          </cell>
          <cell r="CZ305" t="e">
            <v>#DIV/0!</v>
          </cell>
          <cell r="DA305" t="e">
            <v>#DIV/0!</v>
          </cell>
          <cell r="DB305" t="e">
            <v>#DIV/0!</v>
          </cell>
          <cell r="DC305" t="e">
            <v>#DIV/0!</v>
          </cell>
          <cell r="DD305" t="e">
            <v>#DIV/0!</v>
          </cell>
          <cell r="DE305" t="e">
            <v>#DIV/0!</v>
          </cell>
          <cell r="DF305" t="e">
            <v>#DIV/0!</v>
          </cell>
          <cell r="DG305" t="e">
            <v>#DIV/0!</v>
          </cell>
          <cell r="DH305" t="e">
            <v>#DIV/0!</v>
          </cell>
          <cell r="DI305" t="e">
            <v>#DIV/0!</v>
          </cell>
          <cell r="DJ305" t="e">
            <v>#DIV/0!</v>
          </cell>
          <cell r="DL305">
            <v>0</v>
          </cell>
          <cell r="DM305">
            <v>0</v>
          </cell>
          <cell r="DN305">
            <v>0</v>
          </cell>
          <cell r="DO305">
            <v>0</v>
          </cell>
          <cell r="DP305">
            <v>0</v>
          </cell>
          <cell r="DQ305">
            <v>0</v>
          </cell>
          <cell r="DR305">
            <v>0</v>
          </cell>
          <cell r="DS305">
            <v>0</v>
          </cell>
          <cell r="DT305">
            <v>0</v>
          </cell>
          <cell r="DU305">
            <v>0</v>
          </cell>
          <cell r="DV305">
            <v>0</v>
          </cell>
          <cell r="DW305">
            <v>0</v>
          </cell>
          <cell r="DX305">
            <v>0</v>
          </cell>
          <cell r="DY305">
            <v>0</v>
          </cell>
          <cell r="DZ305">
            <v>0</v>
          </cell>
          <cell r="EA305">
            <v>0</v>
          </cell>
          <cell r="EB305">
            <v>0</v>
          </cell>
        </row>
        <row r="306">
          <cell r="A306">
            <v>23009</v>
          </cell>
          <cell r="J306">
            <v>1</v>
          </cell>
          <cell r="K306">
            <v>0</v>
          </cell>
          <cell r="P306">
            <v>1575</v>
          </cell>
          <cell r="R306">
            <v>0</v>
          </cell>
          <cell r="S306">
            <v>0</v>
          </cell>
          <cell r="T306">
            <v>0</v>
          </cell>
          <cell r="U306">
            <v>0</v>
          </cell>
          <cell r="V306">
            <v>0</v>
          </cell>
          <cell r="W306">
            <v>0</v>
          </cell>
          <cell r="X306">
            <v>0</v>
          </cell>
          <cell r="Y306">
            <v>0</v>
          </cell>
          <cell r="Z306">
            <v>0</v>
          </cell>
          <cell r="AA306">
            <v>0</v>
          </cell>
          <cell r="AB306">
            <v>0</v>
          </cell>
          <cell r="AC306">
            <v>23009</v>
          </cell>
          <cell r="AE306">
            <v>0</v>
          </cell>
          <cell r="AH306">
            <v>0</v>
          </cell>
          <cell r="AI306">
            <v>0</v>
          </cell>
          <cell r="AJ306">
            <v>0</v>
          </cell>
          <cell r="AK306">
            <v>0</v>
          </cell>
          <cell r="AL306">
            <v>0</v>
          </cell>
          <cell r="AM306">
            <v>23009</v>
          </cell>
          <cell r="AO306">
            <v>0</v>
          </cell>
          <cell r="AQ306">
            <v>30</v>
          </cell>
          <cell r="AS306">
            <v>0</v>
          </cell>
          <cell r="AT306">
            <v>0</v>
          </cell>
          <cell r="AU306">
            <v>0</v>
          </cell>
          <cell r="AV306">
            <v>0</v>
          </cell>
          <cell r="BJ306">
            <v>0</v>
          </cell>
          <cell r="BK306">
            <v>0</v>
          </cell>
          <cell r="BL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R306">
            <v>0</v>
          </cell>
          <cell r="CT306">
            <v>0</v>
          </cell>
          <cell r="CU306">
            <v>0</v>
          </cell>
          <cell r="CV306">
            <v>0</v>
          </cell>
          <cell r="CW306" t="e">
            <v>#DIV/0!</v>
          </cell>
          <cell r="CX306" t="e">
            <v>#DIV/0!</v>
          </cell>
          <cell r="CY306" t="e">
            <v>#DIV/0!</v>
          </cell>
          <cell r="CZ306" t="e">
            <v>#DIV/0!</v>
          </cell>
          <cell r="DA306" t="e">
            <v>#DIV/0!</v>
          </cell>
          <cell r="DB306" t="e">
            <v>#DIV/0!</v>
          </cell>
          <cell r="DC306" t="e">
            <v>#DIV/0!</v>
          </cell>
          <cell r="DD306" t="e">
            <v>#DIV/0!</v>
          </cell>
          <cell r="DE306" t="e">
            <v>#DIV/0!</v>
          </cell>
          <cell r="DF306" t="e">
            <v>#DIV/0!</v>
          </cell>
          <cell r="DG306" t="e">
            <v>#DIV/0!</v>
          </cell>
          <cell r="DH306" t="e">
            <v>#DIV/0!</v>
          </cell>
          <cell r="DI306" t="e">
            <v>#DIV/0!</v>
          </cell>
          <cell r="DJ306" t="e">
            <v>#DIV/0!</v>
          </cell>
          <cell r="DL306">
            <v>0</v>
          </cell>
          <cell r="DM306">
            <v>0</v>
          </cell>
          <cell r="DN306">
            <v>0</v>
          </cell>
          <cell r="DO306">
            <v>0</v>
          </cell>
          <cell r="DP306">
            <v>0</v>
          </cell>
          <cell r="DQ306">
            <v>0</v>
          </cell>
          <cell r="DR306">
            <v>0</v>
          </cell>
          <cell r="DS306">
            <v>0</v>
          </cell>
          <cell r="DT306">
            <v>0</v>
          </cell>
          <cell r="DU306">
            <v>0</v>
          </cell>
          <cell r="DV306">
            <v>0</v>
          </cell>
          <cell r="DW306">
            <v>0</v>
          </cell>
          <cell r="DX306">
            <v>0</v>
          </cell>
          <cell r="DY306">
            <v>0</v>
          </cell>
          <cell r="DZ306">
            <v>0</v>
          </cell>
          <cell r="EA306">
            <v>0</v>
          </cell>
          <cell r="EB306">
            <v>0</v>
          </cell>
        </row>
        <row r="307">
          <cell r="A307">
            <v>23010</v>
          </cell>
          <cell r="J307">
            <v>1</v>
          </cell>
          <cell r="K307">
            <v>0</v>
          </cell>
          <cell r="P307">
            <v>1575</v>
          </cell>
          <cell r="R307">
            <v>0</v>
          </cell>
          <cell r="S307">
            <v>0</v>
          </cell>
          <cell r="T307">
            <v>0</v>
          </cell>
          <cell r="U307">
            <v>0</v>
          </cell>
          <cell r="V307">
            <v>0</v>
          </cell>
          <cell r="W307">
            <v>0</v>
          </cell>
          <cell r="X307">
            <v>0</v>
          </cell>
          <cell r="Y307">
            <v>0</v>
          </cell>
          <cell r="Z307">
            <v>0</v>
          </cell>
          <cell r="AA307">
            <v>0</v>
          </cell>
          <cell r="AB307">
            <v>0</v>
          </cell>
          <cell r="AC307">
            <v>23010</v>
          </cell>
          <cell r="AE307">
            <v>0</v>
          </cell>
          <cell r="AH307">
            <v>0</v>
          </cell>
          <cell r="AI307">
            <v>0</v>
          </cell>
          <cell r="AJ307">
            <v>0</v>
          </cell>
          <cell r="AK307">
            <v>0</v>
          </cell>
          <cell r="AL307">
            <v>0</v>
          </cell>
          <cell r="AM307">
            <v>23010</v>
          </cell>
          <cell r="AO307">
            <v>0</v>
          </cell>
          <cell r="AQ307">
            <v>30</v>
          </cell>
          <cell r="AS307">
            <v>0</v>
          </cell>
          <cell r="AT307">
            <v>0</v>
          </cell>
          <cell r="AU307">
            <v>0</v>
          </cell>
          <cell r="AV307">
            <v>0</v>
          </cell>
          <cell r="BJ307">
            <v>0</v>
          </cell>
          <cell r="BK307">
            <v>0</v>
          </cell>
          <cell r="BL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R307">
            <v>0</v>
          </cell>
          <cell r="CT307">
            <v>0</v>
          </cell>
          <cell r="CU307">
            <v>0</v>
          </cell>
          <cell r="CV307">
            <v>0</v>
          </cell>
          <cell r="CW307" t="e">
            <v>#DIV/0!</v>
          </cell>
          <cell r="CX307" t="e">
            <v>#DIV/0!</v>
          </cell>
          <cell r="CY307" t="e">
            <v>#DIV/0!</v>
          </cell>
          <cell r="CZ307" t="e">
            <v>#DIV/0!</v>
          </cell>
          <cell r="DA307" t="e">
            <v>#DIV/0!</v>
          </cell>
          <cell r="DB307" t="e">
            <v>#DIV/0!</v>
          </cell>
          <cell r="DC307" t="e">
            <v>#DIV/0!</v>
          </cell>
          <cell r="DD307" t="e">
            <v>#DIV/0!</v>
          </cell>
          <cell r="DE307" t="e">
            <v>#DIV/0!</v>
          </cell>
          <cell r="DF307" t="e">
            <v>#DIV/0!</v>
          </cell>
          <cell r="DG307" t="e">
            <v>#DIV/0!</v>
          </cell>
          <cell r="DH307" t="e">
            <v>#DIV/0!</v>
          </cell>
          <cell r="DI307" t="e">
            <v>#DIV/0!</v>
          </cell>
          <cell r="DJ307" t="e">
            <v>#DIV/0!</v>
          </cell>
          <cell r="DL307">
            <v>0</v>
          </cell>
          <cell r="DM307">
            <v>0</v>
          </cell>
          <cell r="DN307">
            <v>0</v>
          </cell>
          <cell r="DO307">
            <v>0</v>
          </cell>
          <cell r="DP307">
            <v>0</v>
          </cell>
          <cell r="DQ307">
            <v>0</v>
          </cell>
          <cell r="DR307">
            <v>0</v>
          </cell>
          <cell r="DS307">
            <v>0</v>
          </cell>
          <cell r="DT307">
            <v>0</v>
          </cell>
          <cell r="DU307">
            <v>0</v>
          </cell>
          <cell r="DV307">
            <v>0</v>
          </cell>
          <cell r="DW307">
            <v>0</v>
          </cell>
          <cell r="DX307">
            <v>0</v>
          </cell>
          <cell r="DY307">
            <v>0</v>
          </cell>
          <cell r="DZ307">
            <v>0</v>
          </cell>
          <cell r="EA307">
            <v>0</v>
          </cell>
          <cell r="EB307">
            <v>0</v>
          </cell>
        </row>
        <row r="308">
          <cell r="A308">
            <v>23011</v>
          </cell>
          <cell r="J308">
            <v>1</v>
          </cell>
          <cell r="K308">
            <v>0</v>
          </cell>
          <cell r="P308">
            <v>1575</v>
          </cell>
          <cell r="R308">
            <v>0</v>
          </cell>
          <cell r="S308">
            <v>0</v>
          </cell>
          <cell r="T308">
            <v>0</v>
          </cell>
          <cell r="U308">
            <v>0</v>
          </cell>
          <cell r="V308">
            <v>0</v>
          </cell>
          <cell r="W308">
            <v>0</v>
          </cell>
          <cell r="X308">
            <v>0</v>
          </cell>
          <cell r="Y308">
            <v>0</v>
          </cell>
          <cell r="Z308">
            <v>0</v>
          </cell>
          <cell r="AA308">
            <v>0</v>
          </cell>
          <cell r="AB308">
            <v>0</v>
          </cell>
          <cell r="AC308">
            <v>23011</v>
          </cell>
          <cell r="AE308">
            <v>0</v>
          </cell>
          <cell r="AH308">
            <v>0</v>
          </cell>
          <cell r="AI308">
            <v>0</v>
          </cell>
          <cell r="AJ308">
            <v>0</v>
          </cell>
          <cell r="AK308">
            <v>0</v>
          </cell>
          <cell r="AL308">
            <v>0</v>
          </cell>
          <cell r="AM308">
            <v>23011</v>
          </cell>
          <cell r="AO308">
            <v>0</v>
          </cell>
          <cell r="AQ308">
            <v>30</v>
          </cell>
          <cell r="AS308">
            <v>0</v>
          </cell>
          <cell r="AT308">
            <v>0</v>
          </cell>
          <cell r="AU308">
            <v>0</v>
          </cell>
          <cell r="AV308">
            <v>0</v>
          </cell>
          <cell r="BJ308">
            <v>0</v>
          </cell>
          <cell r="BK308">
            <v>0</v>
          </cell>
          <cell r="BL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R308">
            <v>0</v>
          </cell>
          <cell r="CT308">
            <v>0</v>
          </cell>
          <cell r="CU308">
            <v>0</v>
          </cell>
          <cell r="CV308">
            <v>0</v>
          </cell>
          <cell r="CW308" t="e">
            <v>#DIV/0!</v>
          </cell>
          <cell r="CX308" t="e">
            <v>#DIV/0!</v>
          </cell>
          <cell r="CY308" t="e">
            <v>#DIV/0!</v>
          </cell>
          <cell r="CZ308" t="e">
            <v>#DIV/0!</v>
          </cell>
          <cell r="DA308" t="e">
            <v>#DIV/0!</v>
          </cell>
          <cell r="DB308" t="e">
            <v>#DIV/0!</v>
          </cell>
          <cell r="DC308" t="e">
            <v>#DIV/0!</v>
          </cell>
          <cell r="DD308" t="e">
            <v>#DIV/0!</v>
          </cell>
          <cell r="DE308" t="e">
            <v>#DIV/0!</v>
          </cell>
          <cell r="DF308" t="e">
            <v>#DIV/0!</v>
          </cell>
          <cell r="DG308" t="e">
            <v>#DIV/0!</v>
          </cell>
          <cell r="DH308" t="e">
            <v>#DIV/0!</v>
          </cell>
          <cell r="DI308" t="e">
            <v>#DIV/0!</v>
          </cell>
          <cell r="DJ308" t="e">
            <v>#DIV/0!</v>
          </cell>
          <cell r="DL308">
            <v>0</v>
          </cell>
          <cell r="DM308">
            <v>0</v>
          </cell>
          <cell r="DN308">
            <v>0</v>
          </cell>
          <cell r="DO308">
            <v>0</v>
          </cell>
          <cell r="DP308">
            <v>0</v>
          </cell>
          <cell r="DQ308">
            <v>0</v>
          </cell>
          <cell r="DR308">
            <v>0</v>
          </cell>
          <cell r="DS308">
            <v>0</v>
          </cell>
          <cell r="DT308">
            <v>0</v>
          </cell>
          <cell r="DU308">
            <v>0</v>
          </cell>
          <cell r="DV308">
            <v>0</v>
          </cell>
          <cell r="DW308">
            <v>0</v>
          </cell>
          <cell r="DX308">
            <v>0</v>
          </cell>
          <cell r="DY308">
            <v>0</v>
          </cell>
          <cell r="DZ308">
            <v>0</v>
          </cell>
          <cell r="EA308">
            <v>0</v>
          </cell>
          <cell r="EB308">
            <v>0</v>
          </cell>
        </row>
        <row r="309">
          <cell r="A309">
            <v>23012</v>
          </cell>
          <cell r="AC309">
            <v>23012</v>
          </cell>
          <cell r="AE309">
            <v>0</v>
          </cell>
          <cell r="AM309">
            <v>23012</v>
          </cell>
          <cell r="AO309">
            <v>0</v>
          </cell>
          <cell r="BJ309">
            <v>0</v>
          </cell>
          <cell r="BK309">
            <v>0</v>
          </cell>
          <cell r="BL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R309">
            <v>0</v>
          </cell>
          <cell r="CT309">
            <v>0</v>
          </cell>
          <cell r="CU309">
            <v>0</v>
          </cell>
          <cell r="CV309">
            <v>0</v>
          </cell>
          <cell r="CW309" t="e">
            <v>#DIV/0!</v>
          </cell>
          <cell r="CX309" t="e">
            <v>#DIV/0!</v>
          </cell>
          <cell r="CY309" t="e">
            <v>#DIV/0!</v>
          </cell>
          <cell r="CZ309" t="e">
            <v>#DIV/0!</v>
          </cell>
          <cell r="DA309" t="e">
            <v>#DIV/0!</v>
          </cell>
          <cell r="DB309" t="e">
            <v>#DIV/0!</v>
          </cell>
          <cell r="DC309" t="e">
            <v>#DIV/0!</v>
          </cell>
          <cell r="DD309" t="e">
            <v>#DIV/0!</v>
          </cell>
          <cell r="DE309" t="e">
            <v>#DIV/0!</v>
          </cell>
          <cell r="DF309" t="e">
            <v>#DIV/0!</v>
          </cell>
          <cell r="DG309" t="e">
            <v>#DIV/0!</v>
          </cell>
          <cell r="DH309" t="e">
            <v>#DIV/0!</v>
          </cell>
          <cell r="DI309" t="e">
            <v>#DIV/0!</v>
          </cell>
          <cell r="DJ309" t="e">
            <v>#DIV/0!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row>
        <row r="310">
          <cell r="A310">
            <v>24000</v>
          </cell>
          <cell r="B310">
            <v>24</v>
          </cell>
          <cell r="C310" t="str">
            <v>II - 3 - F</v>
          </cell>
          <cell r="D310" t="str">
            <v>Beton Cor K. 225</v>
          </cell>
          <cell r="E310" t="str">
            <v>m3</v>
          </cell>
          <cell r="F310">
            <v>1059.43</v>
          </cell>
          <cell r="H310">
            <v>0.5</v>
          </cell>
          <cell r="I310" t="str">
            <v>m3/jam</v>
          </cell>
          <cell r="L310">
            <v>9</v>
          </cell>
          <cell r="M310">
            <v>25</v>
          </cell>
          <cell r="N310">
            <v>7</v>
          </cell>
          <cell r="O310">
            <v>1</v>
          </cell>
          <cell r="P310">
            <v>1575</v>
          </cell>
          <cell r="Q310">
            <v>1059.43</v>
          </cell>
          <cell r="V310">
            <v>91852581.000000015</v>
          </cell>
          <cell r="W310">
            <v>0</v>
          </cell>
          <cell r="X310">
            <v>86700</v>
          </cell>
          <cell r="Y310">
            <v>0</v>
          </cell>
          <cell r="Z310">
            <v>86700</v>
          </cell>
          <cell r="AA310">
            <v>86700</v>
          </cell>
          <cell r="AB310">
            <v>91852581</v>
          </cell>
          <cell r="AC310">
            <v>24000</v>
          </cell>
          <cell r="AG310">
            <v>1059.43</v>
          </cell>
          <cell r="AK310">
            <v>992192</v>
          </cell>
          <cell r="AL310">
            <v>1051157970</v>
          </cell>
          <cell r="AM310">
            <v>24000</v>
          </cell>
          <cell r="AQ310">
            <v>3.5</v>
          </cell>
          <cell r="AR310">
            <v>1059.43</v>
          </cell>
          <cell r="AU310">
            <v>21628.2</v>
          </cell>
          <cell r="AV310">
            <v>22913563</v>
          </cell>
          <cell r="BB310">
            <v>1100520</v>
          </cell>
          <cell r="BC310">
            <v>1165923903</v>
          </cell>
          <cell r="BD310">
            <v>1165924114</v>
          </cell>
          <cell r="BF310">
            <v>86700</v>
          </cell>
          <cell r="BG310">
            <v>992192</v>
          </cell>
          <cell r="BH310">
            <v>21628.2</v>
          </cell>
          <cell r="BI310">
            <v>1100520.2</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row>
        <row r="311">
          <cell r="A311">
            <v>24001</v>
          </cell>
          <cell r="G311" t="str">
            <v xml:space="preserve">Concrete Mixer </v>
          </cell>
          <cell r="H311">
            <v>0.5</v>
          </cell>
          <cell r="I311" t="str">
            <v>m3/jam</v>
          </cell>
          <cell r="J311">
            <v>1</v>
          </cell>
          <cell r="K311">
            <v>2</v>
          </cell>
          <cell r="P311">
            <v>1575</v>
          </cell>
          <cell r="R311">
            <v>2118.86</v>
          </cell>
          <cell r="S311">
            <v>1.34</v>
          </cell>
          <cell r="T311">
            <v>30250.000000000004</v>
          </cell>
          <cell r="V311">
            <v>64095515.000000015</v>
          </cell>
          <cell r="W311">
            <v>0</v>
          </cell>
          <cell r="X311">
            <v>60500</v>
          </cell>
          <cell r="Y311">
            <v>0</v>
          </cell>
          <cell r="Z311">
            <v>60500</v>
          </cell>
          <cell r="AA311">
            <v>60500</v>
          </cell>
          <cell r="AB311">
            <v>64095515</v>
          </cell>
          <cell r="AC311">
            <v>24001</v>
          </cell>
          <cell r="AD311" t="str">
            <v>Readymix K225</v>
          </cell>
          <cell r="AE311" t="str">
            <v>m3</v>
          </cell>
          <cell r="AF311">
            <v>1.05</v>
          </cell>
          <cell r="AH311">
            <v>1112.4015000000002</v>
          </cell>
          <cell r="AI311">
            <v>123.60016666666668</v>
          </cell>
          <cell r="AJ311">
            <v>820000</v>
          </cell>
          <cell r="AK311">
            <v>861000</v>
          </cell>
          <cell r="AL311">
            <v>912169230</v>
          </cell>
          <cell r="AM311">
            <v>24001</v>
          </cell>
          <cell r="AN311" t="str">
            <v>Pekerja</v>
          </cell>
          <cell r="AO311" t="str">
            <v>Org/hari</v>
          </cell>
          <cell r="AP311">
            <v>6</v>
          </cell>
          <cell r="AQ311">
            <v>30</v>
          </cell>
          <cell r="AS311">
            <v>0.2</v>
          </cell>
          <cell r="AT311">
            <v>49500.000000000007</v>
          </cell>
          <cell r="AU311">
            <v>9900</v>
          </cell>
          <cell r="AV311">
            <v>10488357</v>
          </cell>
          <cell r="BJ311">
            <v>0.7142857142857143</v>
          </cell>
          <cell r="BK311">
            <v>1483.2</v>
          </cell>
          <cell r="BL311">
            <v>0.94</v>
          </cell>
          <cell r="BN311" t="str">
            <v xml:space="preserve">Concrete Mixer </v>
          </cell>
          <cell r="BO311">
            <v>1.34</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R311">
            <v>0</v>
          </cell>
          <cell r="CT311" t="str">
            <v>Readymix K225</v>
          </cell>
          <cell r="CU311">
            <v>1112.4015000000002</v>
          </cell>
          <cell r="CV311">
            <v>0</v>
          </cell>
          <cell r="CW311" t="e">
            <v>#DIV/0!</v>
          </cell>
          <cell r="CX311" t="e">
            <v>#DIV/0!</v>
          </cell>
          <cell r="CY311" t="e">
            <v>#DIV/0!</v>
          </cell>
          <cell r="CZ311" t="e">
            <v>#DIV/0!</v>
          </cell>
          <cell r="DA311" t="e">
            <v>#DIV/0!</v>
          </cell>
          <cell r="DB311" t="e">
            <v>#DIV/0!</v>
          </cell>
          <cell r="DC311" t="e">
            <v>#DIV/0!</v>
          </cell>
          <cell r="DD311" t="e">
            <v>#DIV/0!</v>
          </cell>
          <cell r="DE311" t="e">
            <v>#DIV/0!</v>
          </cell>
          <cell r="DF311" t="e">
            <v>#DIV/0!</v>
          </cell>
          <cell r="DG311" t="e">
            <v>#DIV/0!</v>
          </cell>
          <cell r="DH311" t="e">
            <v>#DIV/0!</v>
          </cell>
          <cell r="DI311" t="e">
            <v>#DIV/0!</v>
          </cell>
          <cell r="DJ311" t="e">
            <v>#DIV/0!</v>
          </cell>
          <cell r="DL311" t="str">
            <v>Pekerja</v>
          </cell>
          <cell r="DM311">
            <v>0.94</v>
          </cell>
          <cell r="DN311">
            <v>0</v>
          </cell>
          <cell r="DO311">
            <v>0</v>
          </cell>
          <cell r="DP311">
            <v>0</v>
          </cell>
          <cell r="DQ311">
            <v>0</v>
          </cell>
          <cell r="DR311">
            <v>0</v>
          </cell>
          <cell r="DS311">
            <v>0</v>
          </cell>
          <cell r="DT311">
            <v>0</v>
          </cell>
          <cell r="DU311">
            <v>0</v>
          </cell>
          <cell r="DV311">
            <v>0</v>
          </cell>
          <cell r="DW311">
            <v>0</v>
          </cell>
          <cell r="DX311">
            <v>0</v>
          </cell>
          <cell r="DY311">
            <v>0</v>
          </cell>
          <cell r="DZ311">
            <v>0</v>
          </cell>
          <cell r="EA311">
            <v>0</v>
          </cell>
          <cell r="EB311">
            <v>0</v>
          </cell>
        </row>
        <row r="312">
          <cell r="A312">
            <v>24002</v>
          </cell>
          <cell r="G312" t="str">
            <v>Concrete Vibrator</v>
          </cell>
          <cell r="H312">
            <v>0.5</v>
          </cell>
          <cell r="I312" t="str">
            <v>ls</v>
          </cell>
          <cell r="J312">
            <v>1</v>
          </cell>
          <cell r="K312">
            <v>2</v>
          </cell>
          <cell r="P312">
            <v>1575</v>
          </cell>
          <cell r="R312">
            <v>2118.86</v>
          </cell>
          <cell r="S312">
            <v>1.34</v>
          </cell>
          <cell r="T312">
            <v>12100.000000000002</v>
          </cell>
          <cell r="V312">
            <v>25638206.000000004</v>
          </cell>
          <cell r="W312">
            <v>0</v>
          </cell>
          <cell r="X312">
            <v>24200</v>
          </cell>
          <cell r="Y312">
            <v>0</v>
          </cell>
          <cell r="Z312">
            <v>24200</v>
          </cell>
          <cell r="AA312">
            <v>24200</v>
          </cell>
          <cell r="AB312">
            <v>25638206</v>
          </cell>
          <cell r="AC312">
            <v>24002</v>
          </cell>
          <cell r="AF312">
            <v>0.8</v>
          </cell>
          <cell r="AH312">
            <v>847.5440000000001</v>
          </cell>
          <cell r="AI312">
            <v>94.171555555555571</v>
          </cell>
          <cell r="AJ312">
            <v>0</v>
          </cell>
          <cell r="AK312">
            <v>0</v>
          </cell>
          <cell r="AL312">
            <v>0</v>
          </cell>
          <cell r="AM312">
            <v>24002</v>
          </cell>
          <cell r="AN312" t="str">
            <v xml:space="preserve">Tukang </v>
          </cell>
          <cell r="AO312" t="str">
            <v>Org/hari</v>
          </cell>
          <cell r="AP312">
            <v>3</v>
          </cell>
          <cell r="AQ312">
            <v>30</v>
          </cell>
          <cell r="AS312">
            <v>0.1</v>
          </cell>
          <cell r="AT312">
            <v>66000</v>
          </cell>
          <cell r="AU312">
            <v>6600</v>
          </cell>
          <cell r="AV312">
            <v>6992238</v>
          </cell>
          <cell r="BJ312">
            <v>1.4285714285714286</v>
          </cell>
          <cell r="BK312">
            <v>741.6</v>
          </cell>
          <cell r="BL312">
            <v>0.47</v>
          </cell>
          <cell r="BN312" t="str">
            <v>Concrete Vibrator</v>
          </cell>
          <cell r="BO312">
            <v>1.34</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R312">
            <v>0</v>
          </cell>
          <cell r="CT312">
            <v>0</v>
          </cell>
          <cell r="CU312">
            <v>847.5440000000001</v>
          </cell>
          <cell r="CV312">
            <v>0</v>
          </cell>
          <cell r="CW312" t="e">
            <v>#DIV/0!</v>
          </cell>
          <cell r="CX312" t="e">
            <v>#DIV/0!</v>
          </cell>
          <cell r="CY312" t="e">
            <v>#DIV/0!</v>
          </cell>
          <cell r="CZ312" t="e">
            <v>#DIV/0!</v>
          </cell>
          <cell r="DA312" t="e">
            <v>#DIV/0!</v>
          </cell>
          <cell r="DB312" t="e">
            <v>#DIV/0!</v>
          </cell>
          <cell r="DC312" t="e">
            <v>#DIV/0!</v>
          </cell>
          <cell r="DD312" t="e">
            <v>#DIV/0!</v>
          </cell>
          <cell r="DE312" t="e">
            <v>#DIV/0!</v>
          </cell>
          <cell r="DF312" t="e">
            <v>#DIV/0!</v>
          </cell>
          <cell r="DG312" t="e">
            <v>#DIV/0!</v>
          </cell>
          <cell r="DH312" t="e">
            <v>#DIV/0!</v>
          </cell>
          <cell r="DI312" t="e">
            <v>#DIV/0!</v>
          </cell>
          <cell r="DJ312" t="e">
            <v>#DIV/0!</v>
          </cell>
          <cell r="DL312" t="str">
            <v xml:space="preserve">Tukang </v>
          </cell>
          <cell r="DM312">
            <v>0.47</v>
          </cell>
          <cell r="DN312">
            <v>0</v>
          </cell>
          <cell r="DO312">
            <v>0</v>
          </cell>
          <cell r="DP312">
            <v>0</v>
          </cell>
          <cell r="DQ312">
            <v>0</v>
          </cell>
          <cell r="DR312">
            <v>0</v>
          </cell>
          <cell r="DS312">
            <v>0</v>
          </cell>
          <cell r="DT312">
            <v>0</v>
          </cell>
          <cell r="DU312">
            <v>0</v>
          </cell>
          <cell r="DV312">
            <v>0</v>
          </cell>
          <cell r="DW312">
            <v>0</v>
          </cell>
          <cell r="DX312">
            <v>0</v>
          </cell>
          <cell r="DY312">
            <v>0</v>
          </cell>
          <cell r="DZ312">
            <v>0</v>
          </cell>
          <cell r="EA312">
            <v>0</v>
          </cell>
          <cell r="EB312">
            <v>0</v>
          </cell>
        </row>
        <row r="313">
          <cell r="A313">
            <v>24003</v>
          </cell>
          <cell r="G313" t="str">
            <v>Alat bantu</v>
          </cell>
          <cell r="H313">
            <v>0.5</v>
          </cell>
          <cell r="I313" t="str">
            <v>ls</v>
          </cell>
          <cell r="J313">
            <v>1</v>
          </cell>
          <cell r="K313">
            <v>2</v>
          </cell>
          <cell r="P313">
            <v>1575</v>
          </cell>
          <cell r="R313">
            <v>2118.86</v>
          </cell>
          <cell r="S313">
            <v>1.34</v>
          </cell>
          <cell r="T313">
            <v>1000</v>
          </cell>
          <cell r="U313">
            <v>0</v>
          </cell>
          <cell r="V313">
            <v>2118860</v>
          </cell>
          <cell r="W313">
            <v>0</v>
          </cell>
          <cell r="X313">
            <v>2000</v>
          </cell>
          <cell r="Y313">
            <v>0</v>
          </cell>
          <cell r="Z313">
            <v>2000</v>
          </cell>
          <cell r="AA313">
            <v>2000</v>
          </cell>
          <cell r="AB313">
            <v>2118860</v>
          </cell>
          <cell r="AC313">
            <v>24003</v>
          </cell>
          <cell r="AF313">
            <v>0.7</v>
          </cell>
          <cell r="AH313">
            <v>741.601</v>
          </cell>
          <cell r="AI313">
            <v>82.400111111111116</v>
          </cell>
          <cell r="AJ313">
            <v>0</v>
          </cell>
          <cell r="AK313">
            <v>0</v>
          </cell>
          <cell r="AL313">
            <v>0</v>
          </cell>
          <cell r="AM313">
            <v>24003</v>
          </cell>
          <cell r="AN313" t="str">
            <v>Kepala Tukang</v>
          </cell>
          <cell r="AO313" t="str">
            <v>Org/hari</v>
          </cell>
          <cell r="AP313">
            <v>1</v>
          </cell>
          <cell r="AQ313">
            <v>30</v>
          </cell>
          <cell r="AS313">
            <v>3.3300000000000003E-2</v>
          </cell>
          <cell r="AT313">
            <v>71500</v>
          </cell>
          <cell r="AU313">
            <v>2380.9499999999998</v>
          </cell>
          <cell r="AV313">
            <v>2522449</v>
          </cell>
          <cell r="BJ313">
            <v>4.29</v>
          </cell>
          <cell r="BK313">
            <v>246.95</v>
          </cell>
          <cell r="BL313">
            <v>0.15</v>
          </cell>
          <cell r="BN313" t="str">
            <v>Alat bantu</v>
          </cell>
          <cell r="BO313">
            <v>1.34</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R313">
            <v>0</v>
          </cell>
          <cell r="CT313">
            <v>0</v>
          </cell>
          <cell r="CU313">
            <v>741.601</v>
          </cell>
          <cell r="CV313">
            <v>0</v>
          </cell>
          <cell r="CW313" t="e">
            <v>#DIV/0!</v>
          </cell>
          <cell r="CX313" t="e">
            <v>#DIV/0!</v>
          </cell>
          <cell r="CY313" t="e">
            <v>#DIV/0!</v>
          </cell>
          <cell r="CZ313" t="e">
            <v>#DIV/0!</v>
          </cell>
          <cell r="DA313" t="e">
            <v>#DIV/0!</v>
          </cell>
          <cell r="DB313" t="e">
            <v>#DIV/0!</v>
          </cell>
          <cell r="DC313" t="e">
            <v>#DIV/0!</v>
          </cell>
          <cell r="DD313" t="e">
            <v>#DIV/0!</v>
          </cell>
          <cell r="DE313" t="e">
            <v>#DIV/0!</v>
          </cell>
          <cell r="DF313" t="e">
            <v>#DIV/0!</v>
          </cell>
          <cell r="DG313" t="e">
            <v>#DIV/0!</v>
          </cell>
          <cell r="DH313" t="e">
            <v>#DIV/0!</v>
          </cell>
          <cell r="DI313" t="e">
            <v>#DIV/0!</v>
          </cell>
          <cell r="DJ313" t="e">
            <v>#DIV/0!</v>
          </cell>
          <cell r="DL313" t="str">
            <v>Kepala Tukang</v>
          </cell>
          <cell r="DM313">
            <v>0.15</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row>
        <row r="314">
          <cell r="A314">
            <v>24004</v>
          </cell>
          <cell r="J314">
            <v>1</v>
          </cell>
          <cell r="K314">
            <v>0</v>
          </cell>
          <cell r="P314">
            <v>1575</v>
          </cell>
          <cell r="R314">
            <v>0</v>
          </cell>
          <cell r="S314">
            <v>0</v>
          </cell>
          <cell r="T314">
            <v>0</v>
          </cell>
          <cell r="U314">
            <v>0</v>
          </cell>
          <cell r="V314">
            <v>0</v>
          </cell>
          <cell r="W314">
            <v>0</v>
          </cell>
          <cell r="X314">
            <v>0</v>
          </cell>
          <cell r="Y314">
            <v>0</v>
          </cell>
          <cell r="Z314">
            <v>0</v>
          </cell>
          <cell r="AA314">
            <v>0</v>
          </cell>
          <cell r="AB314">
            <v>0</v>
          </cell>
          <cell r="AC314">
            <v>24004</v>
          </cell>
          <cell r="AD314" t="str">
            <v>Solar</v>
          </cell>
          <cell r="AE314" t="str">
            <v>Ltr</v>
          </cell>
          <cell r="AF314">
            <v>4</v>
          </cell>
          <cell r="AH314">
            <v>4237.72</v>
          </cell>
          <cell r="AI314">
            <v>470.85777777777781</v>
          </cell>
          <cell r="AJ314">
            <v>8899</v>
          </cell>
          <cell r="AK314">
            <v>35596</v>
          </cell>
          <cell r="AL314">
            <v>37711470</v>
          </cell>
          <cell r="AM314">
            <v>24004</v>
          </cell>
          <cell r="AN314" t="str">
            <v>Mandor</v>
          </cell>
          <cell r="AO314" t="str">
            <v>Org/hari</v>
          </cell>
          <cell r="AP314">
            <v>1</v>
          </cell>
          <cell r="AQ314">
            <v>30</v>
          </cell>
          <cell r="AS314">
            <v>3.3300000000000003E-2</v>
          </cell>
          <cell r="AT314">
            <v>82500</v>
          </cell>
          <cell r="AU314">
            <v>2747.25</v>
          </cell>
          <cell r="AV314">
            <v>2910519</v>
          </cell>
          <cell r="BJ314">
            <v>4.29</v>
          </cell>
          <cell r="BK314">
            <v>246.95</v>
          </cell>
          <cell r="BL314">
            <v>0.15</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R314">
            <v>0</v>
          </cell>
          <cell r="CT314" t="str">
            <v>Solar</v>
          </cell>
          <cell r="CU314">
            <v>4237.72</v>
          </cell>
          <cell r="CV314">
            <v>0</v>
          </cell>
          <cell r="CW314" t="e">
            <v>#DIV/0!</v>
          </cell>
          <cell r="CX314" t="e">
            <v>#DIV/0!</v>
          </cell>
          <cell r="CY314" t="e">
            <v>#DIV/0!</v>
          </cell>
          <cell r="CZ314" t="e">
            <v>#DIV/0!</v>
          </cell>
          <cell r="DA314" t="e">
            <v>#DIV/0!</v>
          </cell>
          <cell r="DB314" t="e">
            <v>#DIV/0!</v>
          </cell>
          <cell r="DC314" t="e">
            <v>#DIV/0!</v>
          </cell>
          <cell r="DD314" t="e">
            <v>#DIV/0!</v>
          </cell>
          <cell r="DE314" t="e">
            <v>#DIV/0!</v>
          </cell>
          <cell r="DF314" t="e">
            <v>#DIV/0!</v>
          </cell>
          <cell r="DG314" t="e">
            <v>#DIV/0!</v>
          </cell>
          <cell r="DH314" t="e">
            <v>#DIV/0!</v>
          </cell>
          <cell r="DI314" t="e">
            <v>#DIV/0!</v>
          </cell>
          <cell r="DJ314" t="e">
            <v>#DIV/0!</v>
          </cell>
          <cell r="DL314" t="str">
            <v>Mandor</v>
          </cell>
          <cell r="DM314">
            <v>0.15</v>
          </cell>
          <cell r="DN314">
            <v>0</v>
          </cell>
          <cell r="DO314">
            <v>0</v>
          </cell>
          <cell r="DP314">
            <v>0</v>
          </cell>
          <cell r="DQ314">
            <v>0</v>
          </cell>
          <cell r="DR314">
            <v>0</v>
          </cell>
          <cell r="DS314">
            <v>0</v>
          </cell>
          <cell r="DT314">
            <v>0</v>
          </cell>
          <cell r="DU314">
            <v>0</v>
          </cell>
          <cell r="DV314">
            <v>0</v>
          </cell>
          <cell r="DW314">
            <v>0</v>
          </cell>
          <cell r="DX314">
            <v>0</v>
          </cell>
          <cell r="DY314">
            <v>0</v>
          </cell>
          <cell r="DZ314">
            <v>0</v>
          </cell>
          <cell r="EA314">
            <v>0</v>
          </cell>
          <cell r="EB314">
            <v>0</v>
          </cell>
        </row>
        <row r="315">
          <cell r="A315">
            <v>24005</v>
          </cell>
          <cell r="J315">
            <v>1</v>
          </cell>
          <cell r="K315">
            <v>0</v>
          </cell>
          <cell r="P315">
            <v>1575</v>
          </cell>
          <cell r="R315">
            <v>0</v>
          </cell>
          <cell r="S315">
            <v>0</v>
          </cell>
          <cell r="T315">
            <v>0</v>
          </cell>
          <cell r="U315">
            <v>0</v>
          </cell>
          <cell r="V315">
            <v>0</v>
          </cell>
          <cell r="W315">
            <v>0</v>
          </cell>
          <cell r="X315">
            <v>0</v>
          </cell>
          <cell r="Y315">
            <v>0</v>
          </cell>
          <cell r="Z315">
            <v>0</v>
          </cell>
          <cell r="AA315">
            <v>0</v>
          </cell>
          <cell r="AB315">
            <v>0</v>
          </cell>
          <cell r="AC315">
            <v>24005</v>
          </cell>
          <cell r="AD315" t="str">
            <v>Solar</v>
          </cell>
          <cell r="AE315" t="str">
            <v>Ltr</v>
          </cell>
          <cell r="AF315">
            <v>4</v>
          </cell>
          <cell r="AH315">
            <v>4237.72</v>
          </cell>
          <cell r="AI315">
            <v>470.85777777777781</v>
          </cell>
          <cell r="AJ315">
            <v>8899</v>
          </cell>
          <cell r="AK315">
            <v>35596</v>
          </cell>
          <cell r="AL315">
            <v>37711470</v>
          </cell>
          <cell r="AM315">
            <v>24005</v>
          </cell>
          <cell r="AO315">
            <v>0</v>
          </cell>
          <cell r="AQ315">
            <v>30</v>
          </cell>
          <cell r="AS315">
            <v>0</v>
          </cell>
          <cell r="AT315">
            <v>0</v>
          </cell>
          <cell r="AU315">
            <v>0</v>
          </cell>
          <cell r="AV315">
            <v>0</v>
          </cell>
          <cell r="BJ315">
            <v>0</v>
          </cell>
          <cell r="BK315">
            <v>0</v>
          </cell>
          <cell r="BL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R315">
            <v>0</v>
          </cell>
          <cell r="CT315" t="str">
            <v>Solar</v>
          </cell>
          <cell r="CU315">
            <v>4237.72</v>
          </cell>
          <cell r="CV315">
            <v>0</v>
          </cell>
          <cell r="CW315" t="e">
            <v>#DIV/0!</v>
          </cell>
          <cell r="CX315" t="e">
            <v>#DIV/0!</v>
          </cell>
          <cell r="CY315" t="e">
            <v>#DIV/0!</v>
          </cell>
          <cell r="CZ315" t="e">
            <v>#DIV/0!</v>
          </cell>
          <cell r="DA315" t="e">
            <v>#DIV/0!</v>
          </cell>
          <cell r="DB315" t="e">
            <v>#DIV/0!</v>
          </cell>
          <cell r="DC315" t="e">
            <v>#DIV/0!</v>
          </cell>
          <cell r="DD315" t="e">
            <v>#DIV/0!</v>
          </cell>
          <cell r="DE315" t="e">
            <v>#DIV/0!</v>
          </cell>
          <cell r="DF315" t="e">
            <v>#DIV/0!</v>
          </cell>
          <cell r="DG315" t="e">
            <v>#DIV/0!</v>
          </cell>
          <cell r="DH315" t="e">
            <v>#DIV/0!</v>
          </cell>
          <cell r="DI315" t="e">
            <v>#DIV/0!</v>
          </cell>
          <cell r="DJ315" t="e">
            <v>#DIV/0!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row>
        <row r="316">
          <cell r="A316">
            <v>24006</v>
          </cell>
          <cell r="J316">
            <v>1</v>
          </cell>
          <cell r="K316">
            <v>0</v>
          </cell>
          <cell r="P316">
            <v>1575</v>
          </cell>
          <cell r="R316">
            <v>0</v>
          </cell>
          <cell r="S316">
            <v>0</v>
          </cell>
          <cell r="T316">
            <v>0</v>
          </cell>
          <cell r="U316">
            <v>0</v>
          </cell>
          <cell r="V316">
            <v>0</v>
          </cell>
          <cell r="W316">
            <v>0</v>
          </cell>
          <cell r="X316">
            <v>0</v>
          </cell>
          <cell r="Y316">
            <v>0</v>
          </cell>
          <cell r="Z316">
            <v>0</v>
          </cell>
          <cell r="AA316">
            <v>0</v>
          </cell>
          <cell r="AB316">
            <v>0</v>
          </cell>
          <cell r="AC316">
            <v>24006</v>
          </cell>
          <cell r="AD316" t="str">
            <v>Bekisting</v>
          </cell>
          <cell r="AE316" t="str">
            <v>m</v>
          </cell>
          <cell r="AF316">
            <v>1</v>
          </cell>
          <cell r="AH316">
            <v>1059.43</v>
          </cell>
          <cell r="AI316">
            <v>117.71444444444445</v>
          </cell>
          <cell r="AJ316">
            <v>60000</v>
          </cell>
          <cell r="AK316">
            <v>60000</v>
          </cell>
          <cell r="AL316">
            <v>63565800</v>
          </cell>
          <cell r="AM316">
            <v>24006</v>
          </cell>
          <cell r="AO316">
            <v>0</v>
          </cell>
          <cell r="AQ316">
            <v>30</v>
          </cell>
          <cell r="AS316">
            <v>0</v>
          </cell>
          <cell r="AT316">
            <v>0</v>
          </cell>
          <cell r="AU316">
            <v>0</v>
          </cell>
          <cell r="AV316">
            <v>0</v>
          </cell>
          <cell r="BJ316">
            <v>0</v>
          </cell>
          <cell r="BK316">
            <v>0</v>
          </cell>
          <cell r="BL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R316">
            <v>0</v>
          </cell>
          <cell r="CT316" t="str">
            <v>Bekisting</v>
          </cell>
          <cell r="CU316">
            <v>1059.43</v>
          </cell>
          <cell r="CV316">
            <v>0</v>
          </cell>
          <cell r="CW316" t="e">
            <v>#DIV/0!</v>
          </cell>
          <cell r="CX316" t="e">
            <v>#DIV/0!</v>
          </cell>
          <cell r="CY316" t="e">
            <v>#DIV/0!</v>
          </cell>
          <cell r="CZ316" t="e">
            <v>#DIV/0!</v>
          </cell>
          <cell r="DA316" t="e">
            <v>#DIV/0!</v>
          </cell>
          <cell r="DB316" t="e">
            <v>#DIV/0!</v>
          </cell>
          <cell r="DC316" t="e">
            <v>#DIV/0!</v>
          </cell>
          <cell r="DD316" t="e">
            <v>#DIV/0!</v>
          </cell>
          <cell r="DE316" t="e">
            <v>#DIV/0!</v>
          </cell>
          <cell r="DF316" t="e">
            <v>#DIV/0!</v>
          </cell>
          <cell r="DG316" t="e">
            <v>#DIV/0!</v>
          </cell>
          <cell r="DH316" t="e">
            <v>#DIV/0!</v>
          </cell>
          <cell r="DI316" t="e">
            <v>#DIV/0!</v>
          </cell>
          <cell r="DJ316" t="e">
            <v>#DIV/0!</v>
          </cell>
          <cell r="DL316">
            <v>0</v>
          </cell>
          <cell r="DM316">
            <v>0</v>
          </cell>
          <cell r="DN316">
            <v>0</v>
          </cell>
          <cell r="DO316">
            <v>0</v>
          </cell>
          <cell r="DP316">
            <v>0</v>
          </cell>
          <cell r="DQ316">
            <v>0</v>
          </cell>
          <cell r="DR316">
            <v>0</v>
          </cell>
          <cell r="DS316">
            <v>0</v>
          </cell>
          <cell r="DT316">
            <v>0</v>
          </cell>
          <cell r="DU316">
            <v>0</v>
          </cell>
          <cell r="DV316">
            <v>0</v>
          </cell>
          <cell r="DW316">
            <v>0</v>
          </cell>
          <cell r="DX316">
            <v>0</v>
          </cell>
          <cell r="DY316">
            <v>0</v>
          </cell>
          <cell r="DZ316">
            <v>0</v>
          </cell>
          <cell r="EA316">
            <v>0</v>
          </cell>
          <cell r="EB316">
            <v>0</v>
          </cell>
        </row>
        <row r="317">
          <cell r="A317">
            <v>24007</v>
          </cell>
          <cell r="J317">
            <v>1</v>
          </cell>
          <cell r="K317">
            <v>0</v>
          </cell>
          <cell r="P317">
            <v>1575</v>
          </cell>
          <cell r="R317">
            <v>0</v>
          </cell>
          <cell r="S317">
            <v>0</v>
          </cell>
          <cell r="T317">
            <v>0</v>
          </cell>
          <cell r="U317">
            <v>0</v>
          </cell>
          <cell r="V317">
            <v>0</v>
          </cell>
          <cell r="W317">
            <v>0</v>
          </cell>
          <cell r="X317">
            <v>0</v>
          </cell>
          <cell r="Y317">
            <v>0</v>
          </cell>
          <cell r="Z317">
            <v>0</v>
          </cell>
          <cell r="AA317">
            <v>0</v>
          </cell>
          <cell r="AB317">
            <v>0</v>
          </cell>
          <cell r="AC317">
            <v>24007</v>
          </cell>
          <cell r="AE317">
            <v>0</v>
          </cell>
          <cell r="AH317">
            <v>0</v>
          </cell>
          <cell r="AI317">
            <v>0</v>
          </cell>
          <cell r="AJ317">
            <v>0</v>
          </cell>
          <cell r="AK317">
            <v>0</v>
          </cell>
          <cell r="AL317">
            <v>0</v>
          </cell>
          <cell r="AM317">
            <v>24007</v>
          </cell>
          <cell r="AO317">
            <v>0</v>
          </cell>
          <cell r="AQ317">
            <v>30</v>
          </cell>
          <cell r="AS317">
            <v>0</v>
          </cell>
          <cell r="AT317">
            <v>0</v>
          </cell>
          <cell r="AU317">
            <v>0</v>
          </cell>
          <cell r="AV317">
            <v>0</v>
          </cell>
          <cell r="BJ317">
            <v>0</v>
          </cell>
          <cell r="BK317">
            <v>0</v>
          </cell>
          <cell r="BL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R317">
            <v>0</v>
          </cell>
          <cell r="CT317">
            <v>0</v>
          </cell>
          <cell r="CU317">
            <v>0</v>
          </cell>
          <cell r="CV317">
            <v>0</v>
          </cell>
          <cell r="CW317" t="e">
            <v>#DIV/0!</v>
          </cell>
          <cell r="CX317" t="e">
            <v>#DIV/0!</v>
          </cell>
          <cell r="CY317" t="e">
            <v>#DIV/0!</v>
          </cell>
          <cell r="CZ317" t="e">
            <v>#DIV/0!</v>
          </cell>
          <cell r="DA317" t="e">
            <v>#DIV/0!</v>
          </cell>
          <cell r="DB317" t="e">
            <v>#DIV/0!</v>
          </cell>
          <cell r="DC317" t="e">
            <v>#DIV/0!</v>
          </cell>
          <cell r="DD317" t="e">
            <v>#DIV/0!</v>
          </cell>
          <cell r="DE317" t="e">
            <v>#DIV/0!</v>
          </cell>
          <cell r="DF317" t="e">
            <v>#DIV/0!</v>
          </cell>
          <cell r="DG317" t="e">
            <v>#DIV/0!</v>
          </cell>
          <cell r="DH317" t="e">
            <v>#DIV/0!</v>
          </cell>
          <cell r="DI317" t="e">
            <v>#DIV/0!</v>
          </cell>
          <cell r="DJ317" t="e">
            <v>#DIV/0!</v>
          </cell>
          <cell r="DL317">
            <v>0</v>
          </cell>
          <cell r="DM317">
            <v>0</v>
          </cell>
          <cell r="DN317">
            <v>0</v>
          </cell>
          <cell r="DO317">
            <v>0</v>
          </cell>
          <cell r="DP317">
            <v>0</v>
          </cell>
          <cell r="DQ317">
            <v>0</v>
          </cell>
          <cell r="DR317">
            <v>0</v>
          </cell>
          <cell r="DS317">
            <v>0</v>
          </cell>
          <cell r="DT317">
            <v>0</v>
          </cell>
          <cell r="DU317">
            <v>0</v>
          </cell>
          <cell r="DV317">
            <v>0</v>
          </cell>
          <cell r="DW317">
            <v>0</v>
          </cell>
          <cell r="DX317">
            <v>0</v>
          </cell>
          <cell r="DY317">
            <v>0</v>
          </cell>
          <cell r="DZ317">
            <v>0</v>
          </cell>
          <cell r="EA317">
            <v>0</v>
          </cell>
          <cell r="EB317">
            <v>0</v>
          </cell>
        </row>
        <row r="318">
          <cell r="A318">
            <v>24008</v>
          </cell>
          <cell r="J318">
            <v>1</v>
          </cell>
          <cell r="K318">
            <v>0</v>
          </cell>
          <cell r="P318">
            <v>1575</v>
          </cell>
          <cell r="R318">
            <v>0</v>
          </cell>
          <cell r="S318">
            <v>0</v>
          </cell>
          <cell r="T318">
            <v>0</v>
          </cell>
          <cell r="U318">
            <v>0</v>
          </cell>
          <cell r="V318">
            <v>0</v>
          </cell>
          <cell r="W318">
            <v>0</v>
          </cell>
          <cell r="X318">
            <v>0</v>
          </cell>
          <cell r="Y318">
            <v>0</v>
          </cell>
          <cell r="Z318">
            <v>0</v>
          </cell>
          <cell r="AA318">
            <v>0</v>
          </cell>
          <cell r="AB318">
            <v>0</v>
          </cell>
          <cell r="AC318">
            <v>24008</v>
          </cell>
          <cell r="AE318">
            <v>0</v>
          </cell>
          <cell r="AH318">
            <v>0</v>
          </cell>
          <cell r="AI318">
            <v>0</v>
          </cell>
          <cell r="AJ318">
            <v>0</v>
          </cell>
          <cell r="AK318">
            <v>0</v>
          </cell>
          <cell r="AL318">
            <v>0</v>
          </cell>
          <cell r="AM318">
            <v>24008</v>
          </cell>
          <cell r="AO318">
            <v>0</v>
          </cell>
          <cell r="AQ318">
            <v>30</v>
          </cell>
          <cell r="AS318">
            <v>0</v>
          </cell>
          <cell r="AT318">
            <v>0</v>
          </cell>
          <cell r="AU318">
            <v>0</v>
          </cell>
          <cell r="AV318">
            <v>0</v>
          </cell>
          <cell r="BJ318">
            <v>0</v>
          </cell>
          <cell r="BK318">
            <v>0</v>
          </cell>
          <cell r="BL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R318">
            <v>0</v>
          </cell>
          <cell r="CT318">
            <v>0</v>
          </cell>
          <cell r="CU318">
            <v>0</v>
          </cell>
          <cell r="CV318">
            <v>0</v>
          </cell>
          <cell r="CW318" t="e">
            <v>#DIV/0!</v>
          </cell>
          <cell r="CX318" t="e">
            <v>#DIV/0!</v>
          </cell>
          <cell r="CY318" t="e">
            <v>#DIV/0!</v>
          </cell>
          <cell r="CZ318" t="e">
            <v>#DIV/0!</v>
          </cell>
          <cell r="DA318" t="e">
            <v>#DIV/0!</v>
          </cell>
          <cell r="DB318" t="e">
            <v>#DIV/0!</v>
          </cell>
          <cell r="DC318" t="e">
            <v>#DIV/0!</v>
          </cell>
          <cell r="DD318" t="e">
            <v>#DIV/0!</v>
          </cell>
          <cell r="DE318" t="e">
            <v>#DIV/0!</v>
          </cell>
          <cell r="DF318" t="e">
            <v>#DIV/0!</v>
          </cell>
          <cell r="DG318" t="e">
            <v>#DIV/0!</v>
          </cell>
          <cell r="DH318" t="e">
            <v>#DIV/0!</v>
          </cell>
          <cell r="DI318" t="e">
            <v>#DIV/0!</v>
          </cell>
          <cell r="DJ318" t="e">
            <v>#DIV/0!</v>
          </cell>
          <cell r="DL318">
            <v>0</v>
          </cell>
          <cell r="DM318">
            <v>0</v>
          </cell>
          <cell r="DN318">
            <v>0</v>
          </cell>
          <cell r="DO318">
            <v>0</v>
          </cell>
          <cell r="DP318">
            <v>0</v>
          </cell>
          <cell r="DQ318">
            <v>0</v>
          </cell>
          <cell r="DR318">
            <v>0</v>
          </cell>
          <cell r="DS318">
            <v>0</v>
          </cell>
          <cell r="DT318">
            <v>0</v>
          </cell>
          <cell r="DU318">
            <v>0</v>
          </cell>
          <cell r="DV318">
            <v>0</v>
          </cell>
          <cell r="DW318">
            <v>0</v>
          </cell>
          <cell r="DX318">
            <v>0</v>
          </cell>
          <cell r="DY318">
            <v>0</v>
          </cell>
          <cell r="DZ318">
            <v>0</v>
          </cell>
          <cell r="EA318">
            <v>0</v>
          </cell>
          <cell r="EB318">
            <v>0</v>
          </cell>
        </row>
        <row r="319">
          <cell r="A319">
            <v>24009</v>
          </cell>
          <cell r="J319">
            <v>1</v>
          </cell>
          <cell r="K319">
            <v>0</v>
          </cell>
          <cell r="P319">
            <v>1575</v>
          </cell>
          <cell r="R319">
            <v>0</v>
          </cell>
          <cell r="S319">
            <v>0</v>
          </cell>
          <cell r="T319">
            <v>0</v>
          </cell>
          <cell r="U319">
            <v>0</v>
          </cell>
          <cell r="V319">
            <v>0</v>
          </cell>
          <cell r="W319">
            <v>0</v>
          </cell>
          <cell r="X319">
            <v>0</v>
          </cell>
          <cell r="Y319">
            <v>0</v>
          </cell>
          <cell r="Z319">
            <v>0</v>
          </cell>
          <cell r="AA319">
            <v>0</v>
          </cell>
          <cell r="AB319">
            <v>0</v>
          </cell>
          <cell r="AC319">
            <v>24009</v>
          </cell>
          <cell r="AE319">
            <v>0</v>
          </cell>
          <cell r="AH319">
            <v>0</v>
          </cell>
          <cell r="AI319">
            <v>0</v>
          </cell>
          <cell r="AJ319">
            <v>0</v>
          </cell>
          <cell r="AK319">
            <v>0</v>
          </cell>
          <cell r="AL319">
            <v>0</v>
          </cell>
          <cell r="AM319">
            <v>24009</v>
          </cell>
          <cell r="AO319">
            <v>0</v>
          </cell>
          <cell r="AQ319">
            <v>30</v>
          </cell>
          <cell r="AS319">
            <v>0</v>
          </cell>
          <cell r="AT319">
            <v>0</v>
          </cell>
          <cell r="AU319">
            <v>0</v>
          </cell>
          <cell r="AV319">
            <v>0</v>
          </cell>
          <cell r="BJ319">
            <v>0</v>
          </cell>
          <cell r="BK319">
            <v>0</v>
          </cell>
          <cell r="BL319">
            <v>0</v>
          </cell>
          <cell r="BN319">
            <v>0</v>
          </cell>
          <cell r="BO319">
            <v>0</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R319">
            <v>0</v>
          </cell>
          <cell r="CT319">
            <v>0</v>
          </cell>
          <cell r="CU319">
            <v>0</v>
          </cell>
          <cell r="CV319">
            <v>0</v>
          </cell>
          <cell r="CW319" t="e">
            <v>#DIV/0!</v>
          </cell>
          <cell r="CX319" t="e">
            <v>#DIV/0!</v>
          </cell>
          <cell r="CY319" t="e">
            <v>#DIV/0!</v>
          </cell>
          <cell r="CZ319" t="e">
            <v>#DIV/0!</v>
          </cell>
          <cell r="DA319" t="e">
            <v>#DIV/0!</v>
          </cell>
          <cell r="DB319" t="e">
            <v>#DIV/0!</v>
          </cell>
          <cell r="DC319" t="e">
            <v>#DIV/0!</v>
          </cell>
          <cell r="DD319" t="e">
            <v>#DIV/0!</v>
          </cell>
          <cell r="DE319" t="e">
            <v>#DIV/0!</v>
          </cell>
          <cell r="DF319" t="e">
            <v>#DIV/0!</v>
          </cell>
          <cell r="DG319" t="e">
            <v>#DIV/0!</v>
          </cell>
          <cell r="DH319" t="e">
            <v>#DIV/0!</v>
          </cell>
          <cell r="DI319" t="e">
            <v>#DIV/0!</v>
          </cell>
          <cell r="DJ319" t="e">
            <v>#DIV/0!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row>
        <row r="320">
          <cell r="A320">
            <v>24010</v>
          </cell>
          <cell r="J320">
            <v>1</v>
          </cell>
          <cell r="K320">
            <v>0</v>
          </cell>
          <cell r="P320">
            <v>1575</v>
          </cell>
          <cell r="R320">
            <v>0</v>
          </cell>
          <cell r="S320">
            <v>0</v>
          </cell>
          <cell r="T320">
            <v>0</v>
          </cell>
          <cell r="U320">
            <v>0</v>
          </cell>
          <cell r="V320">
            <v>0</v>
          </cell>
          <cell r="W320">
            <v>0</v>
          </cell>
          <cell r="X320">
            <v>0</v>
          </cell>
          <cell r="Y320">
            <v>0</v>
          </cell>
          <cell r="Z320">
            <v>0</v>
          </cell>
          <cell r="AA320">
            <v>0</v>
          </cell>
          <cell r="AB320">
            <v>0</v>
          </cell>
          <cell r="AC320">
            <v>24010</v>
          </cell>
          <cell r="AE320">
            <v>0</v>
          </cell>
          <cell r="AH320">
            <v>0</v>
          </cell>
          <cell r="AI320">
            <v>0</v>
          </cell>
          <cell r="AJ320">
            <v>0</v>
          </cell>
          <cell r="AK320">
            <v>0</v>
          </cell>
          <cell r="AL320">
            <v>0</v>
          </cell>
          <cell r="AM320">
            <v>24010</v>
          </cell>
          <cell r="AO320">
            <v>0</v>
          </cell>
          <cell r="AQ320">
            <v>30</v>
          </cell>
          <cell r="AS320">
            <v>0</v>
          </cell>
          <cell r="AT320">
            <v>0</v>
          </cell>
          <cell r="AU320">
            <v>0</v>
          </cell>
          <cell r="AV320">
            <v>0</v>
          </cell>
          <cell r="BJ320">
            <v>0</v>
          </cell>
          <cell r="BK320">
            <v>0</v>
          </cell>
          <cell r="BL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R320">
            <v>0</v>
          </cell>
          <cell r="CT320">
            <v>0</v>
          </cell>
          <cell r="CU320">
            <v>0</v>
          </cell>
          <cell r="CV320">
            <v>0</v>
          </cell>
          <cell r="CW320" t="e">
            <v>#DIV/0!</v>
          </cell>
          <cell r="CX320" t="e">
            <v>#DIV/0!</v>
          </cell>
          <cell r="CY320" t="e">
            <v>#DIV/0!</v>
          </cell>
          <cell r="CZ320" t="e">
            <v>#DIV/0!</v>
          </cell>
          <cell r="DA320" t="e">
            <v>#DIV/0!</v>
          </cell>
          <cell r="DB320" t="e">
            <v>#DIV/0!</v>
          </cell>
          <cell r="DC320" t="e">
            <v>#DIV/0!</v>
          </cell>
          <cell r="DD320" t="e">
            <v>#DIV/0!</v>
          </cell>
          <cell r="DE320" t="e">
            <v>#DIV/0!</v>
          </cell>
          <cell r="DF320" t="e">
            <v>#DIV/0!</v>
          </cell>
          <cell r="DG320" t="e">
            <v>#DIV/0!</v>
          </cell>
          <cell r="DH320" t="e">
            <v>#DIV/0!</v>
          </cell>
          <cell r="DI320" t="e">
            <v>#DIV/0!</v>
          </cell>
          <cell r="DJ320" t="e">
            <v>#DIV/0!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row>
        <row r="321">
          <cell r="A321">
            <v>24011</v>
          </cell>
          <cell r="J321">
            <v>1</v>
          </cell>
          <cell r="K321">
            <v>0</v>
          </cell>
          <cell r="P321">
            <v>1575</v>
          </cell>
          <cell r="R321">
            <v>0</v>
          </cell>
          <cell r="S321">
            <v>0</v>
          </cell>
          <cell r="T321">
            <v>0</v>
          </cell>
          <cell r="U321">
            <v>0</v>
          </cell>
          <cell r="V321">
            <v>0</v>
          </cell>
          <cell r="W321">
            <v>0</v>
          </cell>
          <cell r="X321">
            <v>0</v>
          </cell>
          <cell r="Y321">
            <v>0</v>
          </cell>
          <cell r="Z321">
            <v>0</v>
          </cell>
          <cell r="AA321">
            <v>0</v>
          </cell>
          <cell r="AB321">
            <v>0</v>
          </cell>
          <cell r="AC321">
            <v>24011</v>
          </cell>
          <cell r="AE321">
            <v>0</v>
          </cell>
          <cell r="AH321">
            <v>0</v>
          </cell>
          <cell r="AI321">
            <v>0</v>
          </cell>
          <cell r="AJ321">
            <v>0</v>
          </cell>
          <cell r="AK321">
            <v>0</v>
          </cell>
          <cell r="AL321">
            <v>0</v>
          </cell>
          <cell r="AM321">
            <v>24011</v>
          </cell>
          <cell r="AO321">
            <v>0</v>
          </cell>
          <cell r="AQ321">
            <v>30</v>
          </cell>
          <cell r="AS321">
            <v>0</v>
          </cell>
          <cell r="AT321">
            <v>0</v>
          </cell>
          <cell r="AU321">
            <v>0</v>
          </cell>
          <cell r="AV321">
            <v>0</v>
          </cell>
          <cell r="BJ321">
            <v>0</v>
          </cell>
          <cell r="BK321">
            <v>0</v>
          </cell>
          <cell r="BL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R321">
            <v>0</v>
          </cell>
          <cell r="CT321">
            <v>0</v>
          </cell>
          <cell r="CU321">
            <v>0</v>
          </cell>
          <cell r="CV321">
            <v>0</v>
          </cell>
          <cell r="CW321" t="e">
            <v>#DIV/0!</v>
          </cell>
          <cell r="CX321" t="e">
            <v>#DIV/0!</v>
          </cell>
          <cell r="CY321" t="e">
            <v>#DIV/0!</v>
          </cell>
          <cell r="CZ321" t="e">
            <v>#DIV/0!</v>
          </cell>
          <cell r="DA321" t="e">
            <v>#DIV/0!</v>
          </cell>
          <cell r="DB321" t="e">
            <v>#DIV/0!</v>
          </cell>
          <cell r="DC321" t="e">
            <v>#DIV/0!</v>
          </cell>
          <cell r="DD321" t="e">
            <v>#DIV/0!</v>
          </cell>
          <cell r="DE321" t="e">
            <v>#DIV/0!</v>
          </cell>
          <cell r="DF321" t="e">
            <v>#DIV/0!</v>
          </cell>
          <cell r="DG321" t="e">
            <v>#DIV/0!</v>
          </cell>
          <cell r="DH321" t="e">
            <v>#DIV/0!</v>
          </cell>
          <cell r="DI321" t="e">
            <v>#DIV/0!</v>
          </cell>
          <cell r="DJ321" t="e">
            <v>#DIV/0!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row>
        <row r="322">
          <cell r="A322">
            <v>24012</v>
          </cell>
          <cell r="J322">
            <v>1</v>
          </cell>
          <cell r="K322">
            <v>0</v>
          </cell>
          <cell r="P322">
            <v>1575</v>
          </cell>
          <cell r="AC322">
            <v>24012</v>
          </cell>
          <cell r="AE322">
            <v>0</v>
          </cell>
          <cell r="AM322">
            <v>24012</v>
          </cell>
          <cell r="AO322">
            <v>0</v>
          </cell>
          <cell r="BJ322">
            <v>0</v>
          </cell>
          <cell r="BK322">
            <v>0</v>
          </cell>
          <cell r="BL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v>0</v>
          </cell>
          <cell r="CR322">
            <v>0</v>
          </cell>
          <cell r="CT322">
            <v>0</v>
          </cell>
          <cell r="CU322">
            <v>0</v>
          </cell>
          <cell r="CV322">
            <v>0</v>
          </cell>
          <cell r="CW322" t="e">
            <v>#DIV/0!</v>
          </cell>
          <cell r="CX322" t="e">
            <v>#DIV/0!</v>
          </cell>
          <cell r="CY322" t="e">
            <v>#DIV/0!</v>
          </cell>
          <cell r="CZ322" t="e">
            <v>#DIV/0!</v>
          </cell>
          <cell r="DA322" t="e">
            <v>#DIV/0!</v>
          </cell>
          <cell r="DB322" t="e">
            <v>#DIV/0!</v>
          </cell>
          <cell r="DC322" t="e">
            <v>#DIV/0!</v>
          </cell>
          <cell r="DD322" t="e">
            <v>#DIV/0!</v>
          </cell>
          <cell r="DE322" t="e">
            <v>#DIV/0!</v>
          </cell>
          <cell r="DF322" t="e">
            <v>#DIV/0!</v>
          </cell>
          <cell r="DG322" t="e">
            <v>#DIV/0!</v>
          </cell>
          <cell r="DH322" t="e">
            <v>#DIV/0!</v>
          </cell>
          <cell r="DI322" t="e">
            <v>#DIV/0!</v>
          </cell>
          <cell r="DJ322" t="e">
            <v>#DIV/0!</v>
          </cell>
          <cell r="DL322">
            <v>0</v>
          </cell>
          <cell r="DM322">
            <v>0</v>
          </cell>
          <cell r="DN322">
            <v>0</v>
          </cell>
          <cell r="DO322">
            <v>0</v>
          </cell>
          <cell r="DP322">
            <v>0</v>
          </cell>
          <cell r="DQ322">
            <v>0</v>
          </cell>
          <cell r="DR322">
            <v>0</v>
          </cell>
          <cell r="DS322">
            <v>0</v>
          </cell>
          <cell r="DT322">
            <v>0</v>
          </cell>
          <cell r="DU322">
            <v>0</v>
          </cell>
          <cell r="DV322">
            <v>0</v>
          </cell>
          <cell r="DW322">
            <v>0</v>
          </cell>
          <cell r="DX322">
            <v>0</v>
          </cell>
          <cell r="DY322">
            <v>0</v>
          </cell>
          <cell r="DZ322">
            <v>0</v>
          </cell>
          <cell r="EA322">
            <v>0</v>
          </cell>
          <cell r="EB322">
            <v>0</v>
          </cell>
        </row>
        <row r="323">
          <cell r="A323">
            <v>25000</v>
          </cell>
          <cell r="B323">
            <v>25</v>
          </cell>
          <cell r="C323" t="str">
            <v>II - 3 - G</v>
          </cell>
          <cell r="D323" t="str">
            <v>Beton Cor K. 100</v>
          </cell>
          <cell r="E323" t="str">
            <v>m3</v>
          </cell>
          <cell r="F323">
            <v>90</v>
          </cell>
          <cell r="H323">
            <v>0.5</v>
          </cell>
          <cell r="I323" t="str">
            <v>m3/jam</v>
          </cell>
          <cell r="L323">
            <v>9</v>
          </cell>
          <cell r="M323">
            <v>25</v>
          </cell>
          <cell r="N323">
            <v>7</v>
          </cell>
          <cell r="O323">
            <v>1</v>
          </cell>
          <cell r="P323">
            <v>1575</v>
          </cell>
          <cell r="Q323">
            <v>90</v>
          </cell>
          <cell r="V323">
            <v>7803000.0000000019</v>
          </cell>
          <cell r="W323">
            <v>6407280</v>
          </cell>
          <cell r="X323">
            <v>86700</v>
          </cell>
          <cell r="Y323">
            <v>71192</v>
          </cell>
          <cell r="Z323">
            <v>157892</v>
          </cell>
          <cell r="AA323">
            <v>157892</v>
          </cell>
          <cell r="AB323">
            <v>14210280</v>
          </cell>
          <cell r="AC323">
            <v>25000</v>
          </cell>
          <cell r="AG323">
            <v>90</v>
          </cell>
          <cell r="AK323">
            <v>950192</v>
          </cell>
          <cell r="AL323">
            <v>85517280</v>
          </cell>
          <cell r="AM323">
            <v>25000</v>
          </cell>
          <cell r="AQ323">
            <v>3.5</v>
          </cell>
          <cell r="AR323">
            <v>90</v>
          </cell>
          <cell r="AU323">
            <v>21628.2</v>
          </cell>
          <cell r="AV323">
            <v>1946537</v>
          </cell>
          <cell r="BB323">
            <v>1129712</v>
          </cell>
          <cell r="BC323">
            <v>101674080</v>
          </cell>
          <cell r="BD323">
            <v>101674097</v>
          </cell>
          <cell r="BF323">
            <v>157892</v>
          </cell>
          <cell r="BG323">
            <v>950192</v>
          </cell>
          <cell r="BH323">
            <v>21628.2</v>
          </cell>
          <cell r="BI323">
            <v>1129712.2</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N323">
            <v>0</v>
          </cell>
          <cell r="DO323">
            <v>0</v>
          </cell>
          <cell r="DP323">
            <v>0</v>
          </cell>
          <cell r="DQ323">
            <v>0</v>
          </cell>
          <cell r="DR323">
            <v>0</v>
          </cell>
          <cell r="DS323">
            <v>0</v>
          </cell>
          <cell r="DT323">
            <v>0</v>
          </cell>
          <cell r="DU323">
            <v>0</v>
          </cell>
          <cell r="DV323">
            <v>0</v>
          </cell>
          <cell r="DW323">
            <v>0</v>
          </cell>
          <cell r="DX323">
            <v>0</v>
          </cell>
          <cell r="DY323">
            <v>0</v>
          </cell>
          <cell r="DZ323">
            <v>0</v>
          </cell>
          <cell r="EA323">
            <v>0</v>
          </cell>
          <cell r="EB323">
            <v>0</v>
          </cell>
        </row>
        <row r="324">
          <cell r="A324">
            <v>25001</v>
          </cell>
          <cell r="G324" t="str">
            <v xml:space="preserve">Concrete Mixer </v>
          </cell>
          <cell r="H324">
            <v>0.5</v>
          </cell>
          <cell r="I324" t="str">
            <v>m3/jam</v>
          </cell>
          <cell r="J324">
            <v>1</v>
          </cell>
          <cell r="K324">
            <v>2</v>
          </cell>
          <cell r="P324">
            <v>1575</v>
          </cell>
          <cell r="R324">
            <v>180</v>
          </cell>
          <cell r="S324">
            <v>0.11</v>
          </cell>
          <cell r="T324">
            <v>30250.000000000004</v>
          </cell>
          <cell r="U324">
            <v>17798</v>
          </cell>
          <cell r="V324">
            <v>5445000.0000000009</v>
          </cell>
          <cell r="W324">
            <v>3203640</v>
          </cell>
          <cell r="X324">
            <v>60500</v>
          </cell>
          <cell r="Y324">
            <v>35596</v>
          </cell>
          <cell r="Z324">
            <v>96096</v>
          </cell>
          <cell r="AA324">
            <v>96096</v>
          </cell>
          <cell r="AB324">
            <v>8648640</v>
          </cell>
          <cell r="AC324">
            <v>25001</v>
          </cell>
          <cell r="AD324" t="str">
            <v>Readymix K100</v>
          </cell>
          <cell r="AE324" t="str">
            <v>m3</v>
          </cell>
          <cell r="AF324">
            <v>1.05</v>
          </cell>
          <cell r="AH324">
            <v>94.5</v>
          </cell>
          <cell r="AI324">
            <v>10.5</v>
          </cell>
          <cell r="AJ324">
            <v>780000</v>
          </cell>
          <cell r="AK324">
            <v>819000</v>
          </cell>
          <cell r="AL324">
            <v>73710000</v>
          </cell>
          <cell r="AM324">
            <v>25001</v>
          </cell>
          <cell r="AN324" t="str">
            <v>Pekerja</v>
          </cell>
          <cell r="AO324" t="str">
            <v>Org/hari</v>
          </cell>
          <cell r="AP324">
            <v>6</v>
          </cell>
          <cell r="AQ324">
            <v>30</v>
          </cell>
          <cell r="AS324">
            <v>0.2</v>
          </cell>
          <cell r="AT324">
            <v>49500.000000000007</v>
          </cell>
          <cell r="AU324">
            <v>9900</v>
          </cell>
          <cell r="AV324">
            <v>891000</v>
          </cell>
          <cell r="BJ324">
            <v>0.7142857142857143</v>
          </cell>
          <cell r="BK324">
            <v>126</v>
          </cell>
          <cell r="BL324">
            <v>0.08</v>
          </cell>
          <cell r="BN324" t="str">
            <v xml:space="preserve">Concrete Mixer </v>
          </cell>
          <cell r="BO324">
            <v>0.11</v>
          </cell>
          <cell r="BP324">
            <v>0</v>
          </cell>
          <cell r="BQ324">
            <v>0</v>
          </cell>
          <cell r="BR324">
            <v>0</v>
          </cell>
          <cell r="BS324">
            <v>0</v>
          </cell>
          <cell r="BT324">
            <v>0</v>
          </cell>
          <cell r="BU324">
            <v>0</v>
          </cell>
          <cell r="BV324">
            <v>0</v>
          </cell>
          <cell r="BW324">
            <v>0</v>
          </cell>
          <cell r="BX324">
            <v>0</v>
          </cell>
          <cell r="BY324">
            <v>0</v>
          </cell>
          <cell r="BZ324">
            <v>0</v>
          </cell>
          <cell r="CA324">
            <v>0</v>
          </cell>
          <cell r="CB324">
            <v>0</v>
          </cell>
          <cell r="CR324">
            <v>0</v>
          </cell>
          <cell r="CT324" t="str">
            <v>Readymix K100</v>
          </cell>
          <cell r="CU324">
            <v>94.5</v>
          </cell>
          <cell r="CV324">
            <v>0</v>
          </cell>
          <cell r="CW324" t="e">
            <v>#DIV/0!</v>
          </cell>
          <cell r="CX324" t="e">
            <v>#DIV/0!</v>
          </cell>
          <cell r="CY324" t="e">
            <v>#DIV/0!</v>
          </cell>
          <cell r="CZ324" t="e">
            <v>#DIV/0!</v>
          </cell>
          <cell r="DA324" t="e">
            <v>#DIV/0!</v>
          </cell>
          <cell r="DB324" t="e">
            <v>#DIV/0!</v>
          </cell>
          <cell r="DC324" t="e">
            <v>#DIV/0!</v>
          </cell>
          <cell r="DD324" t="e">
            <v>#DIV/0!</v>
          </cell>
          <cell r="DE324" t="e">
            <v>#DIV/0!</v>
          </cell>
          <cell r="DF324" t="e">
            <v>#DIV/0!</v>
          </cell>
          <cell r="DG324" t="e">
            <v>#DIV/0!</v>
          </cell>
          <cell r="DH324" t="e">
            <v>#DIV/0!</v>
          </cell>
          <cell r="DI324" t="e">
            <v>#DIV/0!</v>
          </cell>
          <cell r="DJ324" t="e">
            <v>#DIV/0!</v>
          </cell>
          <cell r="DL324" t="str">
            <v>Pekerja</v>
          </cell>
          <cell r="DM324">
            <v>0.08</v>
          </cell>
          <cell r="DN324">
            <v>0</v>
          </cell>
          <cell r="DO324">
            <v>0</v>
          </cell>
          <cell r="DP324">
            <v>0</v>
          </cell>
          <cell r="DQ324">
            <v>0</v>
          </cell>
          <cell r="DR324">
            <v>0</v>
          </cell>
          <cell r="DS324">
            <v>0</v>
          </cell>
          <cell r="DT324">
            <v>0</v>
          </cell>
          <cell r="DU324">
            <v>0</v>
          </cell>
          <cell r="DV324">
            <v>0</v>
          </cell>
          <cell r="DW324">
            <v>0</v>
          </cell>
          <cell r="DX324">
            <v>0</v>
          </cell>
          <cell r="DY324">
            <v>0</v>
          </cell>
          <cell r="DZ324">
            <v>0</v>
          </cell>
          <cell r="EA324">
            <v>0</v>
          </cell>
          <cell r="EB324">
            <v>0</v>
          </cell>
        </row>
        <row r="325">
          <cell r="A325">
            <v>25002</v>
          </cell>
          <cell r="G325" t="str">
            <v>Concrete Vibrator</v>
          </cell>
          <cell r="H325">
            <v>0.5</v>
          </cell>
          <cell r="I325" t="str">
            <v>ls</v>
          </cell>
          <cell r="J325">
            <v>1</v>
          </cell>
          <cell r="K325">
            <v>2</v>
          </cell>
          <cell r="P325">
            <v>1575</v>
          </cell>
          <cell r="R325">
            <v>180</v>
          </cell>
          <cell r="S325">
            <v>0.11</v>
          </cell>
          <cell r="T325">
            <v>12100.000000000002</v>
          </cell>
          <cell r="U325">
            <v>17798</v>
          </cell>
          <cell r="V325">
            <v>2178000.0000000005</v>
          </cell>
          <cell r="W325">
            <v>3203640</v>
          </cell>
          <cell r="X325">
            <v>24200</v>
          </cell>
          <cell r="Y325">
            <v>35596</v>
          </cell>
          <cell r="Z325">
            <v>59796</v>
          </cell>
          <cell r="AA325">
            <v>59796</v>
          </cell>
          <cell r="AB325">
            <v>5381640</v>
          </cell>
          <cell r="AC325">
            <v>25002</v>
          </cell>
          <cell r="AH325">
            <v>0</v>
          </cell>
          <cell r="AI325">
            <v>0</v>
          </cell>
          <cell r="AJ325">
            <v>0</v>
          </cell>
          <cell r="AK325">
            <v>0</v>
          </cell>
          <cell r="AL325">
            <v>0</v>
          </cell>
          <cell r="AM325">
            <v>25002</v>
          </cell>
          <cell r="AN325" t="str">
            <v xml:space="preserve">Tukang </v>
          </cell>
          <cell r="AO325" t="str">
            <v>Org/hari</v>
          </cell>
          <cell r="AP325">
            <v>3</v>
          </cell>
          <cell r="AQ325">
            <v>30</v>
          </cell>
          <cell r="AS325">
            <v>0.1</v>
          </cell>
          <cell r="AT325">
            <v>66000</v>
          </cell>
          <cell r="AU325">
            <v>6600</v>
          </cell>
          <cell r="AV325">
            <v>594000</v>
          </cell>
          <cell r="BJ325">
            <v>1.4285714285714286</v>
          </cell>
          <cell r="BK325">
            <v>63</v>
          </cell>
          <cell r="BL325">
            <v>0.04</v>
          </cell>
          <cell r="BN325" t="str">
            <v>Concrete Vibrator</v>
          </cell>
          <cell r="BO325">
            <v>0.11</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R325">
            <v>0</v>
          </cell>
          <cell r="CT325">
            <v>0</v>
          </cell>
          <cell r="CU325">
            <v>0</v>
          </cell>
          <cell r="CV325">
            <v>0</v>
          </cell>
          <cell r="CW325" t="e">
            <v>#DIV/0!</v>
          </cell>
          <cell r="CX325" t="e">
            <v>#DIV/0!</v>
          </cell>
          <cell r="CY325" t="e">
            <v>#DIV/0!</v>
          </cell>
          <cell r="CZ325" t="e">
            <v>#DIV/0!</v>
          </cell>
          <cell r="DA325" t="e">
            <v>#DIV/0!</v>
          </cell>
          <cell r="DB325" t="e">
            <v>#DIV/0!</v>
          </cell>
          <cell r="DC325" t="e">
            <v>#DIV/0!</v>
          </cell>
          <cell r="DD325" t="e">
            <v>#DIV/0!</v>
          </cell>
          <cell r="DE325" t="e">
            <v>#DIV/0!</v>
          </cell>
          <cell r="DF325" t="e">
            <v>#DIV/0!</v>
          </cell>
          <cell r="DG325" t="e">
            <v>#DIV/0!</v>
          </cell>
          <cell r="DH325" t="e">
            <v>#DIV/0!</v>
          </cell>
          <cell r="DI325" t="e">
            <v>#DIV/0!</v>
          </cell>
          <cell r="DJ325" t="e">
            <v>#DIV/0!</v>
          </cell>
          <cell r="DL325" t="str">
            <v xml:space="preserve">Tukang </v>
          </cell>
          <cell r="DM325">
            <v>0.04</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row>
        <row r="326">
          <cell r="A326">
            <v>25003</v>
          </cell>
          <cell r="G326" t="str">
            <v>Alat bantu</v>
          </cell>
          <cell r="H326">
            <v>0.5</v>
          </cell>
          <cell r="I326" t="str">
            <v>ls</v>
          </cell>
          <cell r="J326">
            <v>1</v>
          </cell>
          <cell r="K326">
            <v>2</v>
          </cell>
          <cell r="P326">
            <v>1575</v>
          </cell>
          <cell r="R326">
            <v>180</v>
          </cell>
          <cell r="S326">
            <v>0.11</v>
          </cell>
          <cell r="T326">
            <v>1000</v>
          </cell>
          <cell r="U326">
            <v>0</v>
          </cell>
          <cell r="V326">
            <v>180000</v>
          </cell>
          <cell r="W326">
            <v>0</v>
          </cell>
          <cell r="X326">
            <v>2000</v>
          </cell>
          <cell r="Y326">
            <v>0</v>
          </cell>
          <cell r="Z326">
            <v>2000</v>
          </cell>
          <cell r="AA326">
            <v>2000</v>
          </cell>
          <cell r="AB326">
            <v>180000</v>
          </cell>
          <cell r="AC326">
            <v>25003</v>
          </cell>
          <cell r="AH326">
            <v>0</v>
          </cell>
          <cell r="AI326">
            <v>0</v>
          </cell>
          <cell r="AJ326">
            <v>0</v>
          </cell>
          <cell r="AK326">
            <v>0</v>
          </cell>
          <cell r="AL326">
            <v>0</v>
          </cell>
          <cell r="AM326">
            <v>25003</v>
          </cell>
          <cell r="AN326" t="str">
            <v>Kepala Tukang</v>
          </cell>
          <cell r="AO326" t="str">
            <v>Org/hari</v>
          </cell>
          <cell r="AP326">
            <v>1</v>
          </cell>
          <cell r="AQ326">
            <v>30</v>
          </cell>
          <cell r="AS326">
            <v>3.3300000000000003E-2</v>
          </cell>
          <cell r="AT326">
            <v>71500</v>
          </cell>
          <cell r="AU326">
            <v>2380.9499999999998</v>
          </cell>
          <cell r="AV326">
            <v>214285</v>
          </cell>
          <cell r="BJ326">
            <v>4.29</v>
          </cell>
          <cell r="BK326">
            <v>20.97</v>
          </cell>
          <cell r="BL326">
            <v>0.01</v>
          </cell>
          <cell r="BN326" t="str">
            <v>Alat bantu</v>
          </cell>
          <cell r="BO326">
            <v>0.11</v>
          </cell>
          <cell r="BP326">
            <v>0</v>
          </cell>
          <cell r="BQ326">
            <v>0</v>
          </cell>
          <cell r="BR326">
            <v>0</v>
          </cell>
          <cell r="BS326">
            <v>0</v>
          </cell>
          <cell r="BT326">
            <v>0</v>
          </cell>
          <cell r="BU326">
            <v>0</v>
          </cell>
          <cell r="BV326">
            <v>0</v>
          </cell>
          <cell r="BW326">
            <v>0</v>
          </cell>
          <cell r="BX326">
            <v>0</v>
          </cell>
          <cell r="BY326">
            <v>0</v>
          </cell>
          <cell r="BZ326">
            <v>0</v>
          </cell>
          <cell r="CA326">
            <v>0</v>
          </cell>
          <cell r="CB326">
            <v>0</v>
          </cell>
          <cell r="CR326">
            <v>0</v>
          </cell>
          <cell r="CT326">
            <v>0</v>
          </cell>
          <cell r="CU326">
            <v>0</v>
          </cell>
          <cell r="CV326">
            <v>0</v>
          </cell>
          <cell r="CW326" t="e">
            <v>#DIV/0!</v>
          </cell>
          <cell r="CX326" t="e">
            <v>#DIV/0!</v>
          </cell>
          <cell r="CY326" t="e">
            <v>#DIV/0!</v>
          </cell>
          <cell r="CZ326" t="e">
            <v>#DIV/0!</v>
          </cell>
          <cell r="DA326" t="e">
            <v>#DIV/0!</v>
          </cell>
          <cell r="DB326" t="e">
            <v>#DIV/0!</v>
          </cell>
          <cell r="DC326" t="e">
            <v>#DIV/0!</v>
          </cell>
          <cell r="DD326" t="e">
            <v>#DIV/0!</v>
          </cell>
          <cell r="DE326" t="e">
            <v>#DIV/0!</v>
          </cell>
          <cell r="DF326" t="e">
            <v>#DIV/0!</v>
          </cell>
          <cell r="DG326" t="e">
            <v>#DIV/0!</v>
          </cell>
          <cell r="DH326" t="e">
            <v>#DIV/0!</v>
          </cell>
          <cell r="DI326" t="e">
            <v>#DIV/0!</v>
          </cell>
          <cell r="DJ326" t="e">
            <v>#DIV/0!</v>
          </cell>
          <cell r="DL326" t="str">
            <v>Kepala Tukang</v>
          </cell>
          <cell r="DM326">
            <v>0.01</v>
          </cell>
          <cell r="DN326">
            <v>0</v>
          </cell>
          <cell r="DO326">
            <v>0</v>
          </cell>
          <cell r="DP326">
            <v>0</v>
          </cell>
          <cell r="DQ326">
            <v>0</v>
          </cell>
          <cell r="DR326">
            <v>0</v>
          </cell>
          <cell r="DS326">
            <v>0</v>
          </cell>
          <cell r="DT326">
            <v>0</v>
          </cell>
          <cell r="DU326">
            <v>0</v>
          </cell>
          <cell r="DV326">
            <v>0</v>
          </cell>
          <cell r="DW326">
            <v>0</v>
          </cell>
          <cell r="DX326">
            <v>0</v>
          </cell>
          <cell r="DY326">
            <v>0</v>
          </cell>
          <cell r="DZ326">
            <v>0</v>
          </cell>
          <cell r="EA326">
            <v>0</v>
          </cell>
          <cell r="EB326">
            <v>0</v>
          </cell>
        </row>
        <row r="327">
          <cell r="A327">
            <v>25004</v>
          </cell>
          <cell r="J327">
            <v>1</v>
          </cell>
          <cell r="K327">
            <v>0</v>
          </cell>
          <cell r="P327">
            <v>1575</v>
          </cell>
          <cell r="R327">
            <v>0</v>
          </cell>
          <cell r="S327">
            <v>0</v>
          </cell>
          <cell r="T327">
            <v>0</v>
          </cell>
          <cell r="U327">
            <v>0</v>
          </cell>
          <cell r="V327">
            <v>0</v>
          </cell>
          <cell r="W327">
            <v>0</v>
          </cell>
          <cell r="X327">
            <v>0</v>
          </cell>
          <cell r="Y327">
            <v>0</v>
          </cell>
          <cell r="Z327">
            <v>0</v>
          </cell>
          <cell r="AA327">
            <v>0</v>
          </cell>
          <cell r="AB327">
            <v>0</v>
          </cell>
          <cell r="AC327">
            <v>25004</v>
          </cell>
          <cell r="AD327" t="str">
            <v>Solar</v>
          </cell>
          <cell r="AE327" t="str">
            <v>Ltr</v>
          </cell>
          <cell r="AF327">
            <v>4</v>
          </cell>
          <cell r="AH327">
            <v>360</v>
          </cell>
          <cell r="AI327">
            <v>40</v>
          </cell>
          <cell r="AJ327">
            <v>8899</v>
          </cell>
          <cell r="AK327">
            <v>35596</v>
          </cell>
          <cell r="AL327">
            <v>3203640</v>
          </cell>
          <cell r="AM327">
            <v>25004</v>
          </cell>
          <cell r="AN327" t="str">
            <v>Mandor</v>
          </cell>
          <cell r="AO327" t="str">
            <v>Org/hari</v>
          </cell>
          <cell r="AP327">
            <v>1</v>
          </cell>
          <cell r="AQ327">
            <v>30</v>
          </cell>
          <cell r="AS327">
            <v>3.3300000000000003E-2</v>
          </cell>
          <cell r="AT327">
            <v>82500</v>
          </cell>
          <cell r="AU327">
            <v>2747.25</v>
          </cell>
          <cell r="AV327">
            <v>247252</v>
          </cell>
          <cell r="BJ327">
            <v>4.29</v>
          </cell>
          <cell r="BK327">
            <v>20.97</v>
          </cell>
          <cell r="BL327">
            <v>0.01</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R327">
            <v>0</v>
          </cell>
          <cell r="CT327" t="str">
            <v>Solar</v>
          </cell>
          <cell r="CU327">
            <v>360</v>
          </cell>
          <cell r="CV327">
            <v>0</v>
          </cell>
          <cell r="CW327" t="e">
            <v>#DIV/0!</v>
          </cell>
          <cell r="CX327" t="e">
            <v>#DIV/0!</v>
          </cell>
          <cell r="CY327" t="e">
            <v>#DIV/0!</v>
          </cell>
          <cell r="CZ327" t="e">
            <v>#DIV/0!</v>
          </cell>
          <cell r="DA327" t="e">
            <v>#DIV/0!</v>
          </cell>
          <cell r="DB327" t="e">
            <v>#DIV/0!</v>
          </cell>
          <cell r="DC327" t="e">
            <v>#DIV/0!</v>
          </cell>
          <cell r="DD327" t="e">
            <v>#DIV/0!</v>
          </cell>
          <cell r="DE327" t="e">
            <v>#DIV/0!</v>
          </cell>
          <cell r="DF327" t="e">
            <v>#DIV/0!</v>
          </cell>
          <cell r="DG327" t="e">
            <v>#DIV/0!</v>
          </cell>
          <cell r="DH327" t="e">
            <v>#DIV/0!</v>
          </cell>
          <cell r="DI327" t="e">
            <v>#DIV/0!</v>
          </cell>
          <cell r="DJ327" t="e">
            <v>#DIV/0!</v>
          </cell>
          <cell r="DL327" t="str">
            <v>Mandor</v>
          </cell>
          <cell r="DM327">
            <v>0.01</v>
          </cell>
          <cell r="DN327">
            <v>0</v>
          </cell>
          <cell r="DO327">
            <v>0</v>
          </cell>
          <cell r="DP327">
            <v>0</v>
          </cell>
          <cell r="DQ327">
            <v>0</v>
          </cell>
          <cell r="DR327">
            <v>0</v>
          </cell>
          <cell r="DS327">
            <v>0</v>
          </cell>
          <cell r="DT327">
            <v>0</v>
          </cell>
          <cell r="DU327">
            <v>0</v>
          </cell>
          <cell r="DV327">
            <v>0</v>
          </cell>
          <cell r="DW327">
            <v>0</v>
          </cell>
          <cell r="DX327">
            <v>0</v>
          </cell>
          <cell r="DY327">
            <v>0</v>
          </cell>
          <cell r="DZ327">
            <v>0</v>
          </cell>
          <cell r="EA327">
            <v>0</v>
          </cell>
          <cell r="EB327">
            <v>0</v>
          </cell>
        </row>
        <row r="328">
          <cell r="A328">
            <v>25005</v>
          </cell>
          <cell r="J328">
            <v>1</v>
          </cell>
          <cell r="K328">
            <v>0</v>
          </cell>
          <cell r="P328">
            <v>1575</v>
          </cell>
          <cell r="R328">
            <v>0</v>
          </cell>
          <cell r="S328">
            <v>0</v>
          </cell>
          <cell r="T328">
            <v>0</v>
          </cell>
          <cell r="U328">
            <v>0</v>
          </cell>
          <cell r="V328">
            <v>0</v>
          </cell>
          <cell r="W328">
            <v>0</v>
          </cell>
          <cell r="X328">
            <v>0</v>
          </cell>
          <cell r="Y328">
            <v>0</v>
          </cell>
          <cell r="Z328">
            <v>0</v>
          </cell>
          <cell r="AA328">
            <v>0</v>
          </cell>
          <cell r="AB328">
            <v>0</v>
          </cell>
          <cell r="AC328">
            <v>25005</v>
          </cell>
          <cell r="AD328" t="str">
            <v>Solar</v>
          </cell>
          <cell r="AE328" t="str">
            <v>Ltr</v>
          </cell>
          <cell r="AF328">
            <v>4</v>
          </cell>
          <cell r="AH328">
            <v>360</v>
          </cell>
          <cell r="AI328">
            <v>40</v>
          </cell>
          <cell r="AJ328">
            <v>8899</v>
          </cell>
          <cell r="AK328">
            <v>35596</v>
          </cell>
          <cell r="AL328">
            <v>3203640</v>
          </cell>
          <cell r="AM328">
            <v>25005</v>
          </cell>
          <cell r="AO328">
            <v>0</v>
          </cell>
          <cell r="AQ328">
            <v>30</v>
          </cell>
          <cell r="AS328">
            <v>0</v>
          </cell>
          <cell r="AT328">
            <v>0</v>
          </cell>
          <cell r="AU328">
            <v>0</v>
          </cell>
          <cell r="AV328">
            <v>0</v>
          </cell>
          <cell r="BJ328">
            <v>0</v>
          </cell>
          <cell r="BK328">
            <v>0</v>
          </cell>
          <cell r="BL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R328">
            <v>0</v>
          </cell>
          <cell r="CT328" t="str">
            <v>Solar</v>
          </cell>
          <cell r="CU328">
            <v>360</v>
          </cell>
          <cell r="CV328">
            <v>0</v>
          </cell>
          <cell r="CW328" t="e">
            <v>#DIV/0!</v>
          </cell>
          <cell r="CX328" t="e">
            <v>#DIV/0!</v>
          </cell>
          <cell r="CY328" t="e">
            <v>#DIV/0!</v>
          </cell>
          <cell r="CZ328" t="e">
            <v>#DIV/0!</v>
          </cell>
          <cell r="DA328" t="e">
            <v>#DIV/0!</v>
          </cell>
          <cell r="DB328" t="e">
            <v>#DIV/0!</v>
          </cell>
          <cell r="DC328" t="e">
            <v>#DIV/0!</v>
          </cell>
          <cell r="DD328" t="e">
            <v>#DIV/0!</v>
          </cell>
          <cell r="DE328" t="e">
            <v>#DIV/0!</v>
          </cell>
          <cell r="DF328" t="e">
            <v>#DIV/0!</v>
          </cell>
          <cell r="DG328" t="e">
            <v>#DIV/0!</v>
          </cell>
          <cell r="DH328" t="e">
            <v>#DIV/0!</v>
          </cell>
          <cell r="DI328" t="e">
            <v>#DIV/0!</v>
          </cell>
          <cell r="DJ328" t="e">
            <v>#DIV/0!</v>
          </cell>
          <cell r="DL328">
            <v>0</v>
          </cell>
          <cell r="DM328">
            <v>0</v>
          </cell>
          <cell r="DN328">
            <v>0</v>
          </cell>
          <cell r="DO328">
            <v>0</v>
          </cell>
          <cell r="DP328">
            <v>0</v>
          </cell>
          <cell r="DQ328">
            <v>0</v>
          </cell>
          <cell r="DR328">
            <v>0</v>
          </cell>
          <cell r="DS328">
            <v>0</v>
          </cell>
          <cell r="DT328">
            <v>0</v>
          </cell>
          <cell r="DU328">
            <v>0</v>
          </cell>
          <cell r="DV328">
            <v>0</v>
          </cell>
          <cell r="DW328">
            <v>0</v>
          </cell>
          <cell r="DX328">
            <v>0</v>
          </cell>
          <cell r="DY328">
            <v>0</v>
          </cell>
          <cell r="DZ328">
            <v>0</v>
          </cell>
          <cell r="EA328">
            <v>0</v>
          </cell>
          <cell r="EB328">
            <v>0</v>
          </cell>
        </row>
        <row r="329">
          <cell r="A329">
            <v>25006</v>
          </cell>
          <cell r="J329">
            <v>1</v>
          </cell>
          <cell r="K329">
            <v>0</v>
          </cell>
          <cell r="P329">
            <v>1575</v>
          </cell>
          <cell r="R329">
            <v>0</v>
          </cell>
          <cell r="S329">
            <v>0</v>
          </cell>
          <cell r="T329">
            <v>0</v>
          </cell>
          <cell r="U329">
            <v>0</v>
          </cell>
          <cell r="V329">
            <v>0</v>
          </cell>
          <cell r="W329">
            <v>0</v>
          </cell>
          <cell r="X329">
            <v>0</v>
          </cell>
          <cell r="Y329">
            <v>0</v>
          </cell>
          <cell r="Z329">
            <v>0</v>
          </cell>
          <cell r="AA329">
            <v>0</v>
          </cell>
          <cell r="AB329">
            <v>0</v>
          </cell>
          <cell r="AC329">
            <v>25006</v>
          </cell>
          <cell r="AD329" t="str">
            <v>Bekisting</v>
          </cell>
          <cell r="AE329" t="str">
            <v>m</v>
          </cell>
          <cell r="AF329">
            <v>1</v>
          </cell>
          <cell r="AH329">
            <v>90</v>
          </cell>
          <cell r="AI329">
            <v>10</v>
          </cell>
          <cell r="AJ329">
            <v>60000</v>
          </cell>
          <cell r="AK329">
            <v>60000</v>
          </cell>
          <cell r="AL329">
            <v>5400000</v>
          </cell>
          <cell r="AM329">
            <v>25006</v>
          </cell>
          <cell r="AO329">
            <v>0</v>
          </cell>
          <cell r="AQ329">
            <v>30</v>
          </cell>
          <cell r="AS329">
            <v>0</v>
          </cell>
          <cell r="AT329">
            <v>0</v>
          </cell>
          <cell r="AU329">
            <v>0</v>
          </cell>
          <cell r="AV329">
            <v>0</v>
          </cell>
          <cell r="BJ329">
            <v>0</v>
          </cell>
          <cell r="BK329">
            <v>0</v>
          </cell>
          <cell r="BL329">
            <v>0</v>
          </cell>
          <cell r="BN329">
            <v>0</v>
          </cell>
          <cell r="BO329">
            <v>0</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R329">
            <v>0</v>
          </cell>
          <cell r="CT329" t="str">
            <v>Bekisting</v>
          </cell>
          <cell r="CU329">
            <v>90</v>
          </cell>
          <cell r="CV329">
            <v>0</v>
          </cell>
          <cell r="CW329" t="e">
            <v>#DIV/0!</v>
          </cell>
          <cell r="CX329" t="e">
            <v>#DIV/0!</v>
          </cell>
          <cell r="CY329" t="e">
            <v>#DIV/0!</v>
          </cell>
          <cell r="CZ329" t="e">
            <v>#DIV/0!</v>
          </cell>
          <cell r="DA329" t="e">
            <v>#DIV/0!</v>
          </cell>
          <cell r="DB329" t="e">
            <v>#DIV/0!</v>
          </cell>
          <cell r="DC329" t="e">
            <v>#DIV/0!</v>
          </cell>
          <cell r="DD329" t="e">
            <v>#DIV/0!</v>
          </cell>
          <cell r="DE329" t="e">
            <v>#DIV/0!</v>
          </cell>
          <cell r="DF329" t="e">
            <v>#DIV/0!</v>
          </cell>
          <cell r="DG329" t="e">
            <v>#DIV/0!</v>
          </cell>
          <cell r="DH329" t="e">
            <v>#DIV/0!</v>
          </cell>
          <cell r="DI329" t="e">
            <v>#DIV/0!</v>
          </cell>
          <cell r="DJ329" t="e">
            <v>#DIV/0!</v>
          </cell>
          <cell r="DL329">
            <v>0</v>
          </cell>
          <cell r="DM329">
            <v>0</v>
          </cell>
          <cell r="DN329">
            <v>0</v>
          </cell>
          <cell r="DO329">
            <v>0</v>
          </cell>
          <cell r="DP329">
            <v>0</v>
          </cell>
          <cell r="DQ329">
            <v>0</v>
          </cell>
          <cell r="DR329">
            <v>0</v>
          </cell>
          <cell r="DS329">
            <v>0</v>
          </cell>
          <cell r="DT329">
            <v>0</v>
          </cell>
          <cell r="DU329">
            <v>0</v>
          </cell>
          <cell r="DV329">
            <v>0</v>
          </cell>
          <cell r="DW329">
            <v>0</v>
          </cell>
          <cell r="DX329">
            <v>0</v>
          </cell>
          <cell r="DY329">
            <v>0</v>
          </cell>
          <cell r="DZ329">
            <v>0</v>
          </cell>
          <cell r="EA329">
            <v>0</v>
          </cell>
          <cell r="EB329">
            <v>0</v>
          </cell>
        </row>
        <row r="330">
          <cell r="A330">
            <v>25007</v>
          </cell>
          <cell r="J330">
            <v>1</v>
          </cell>
          <cell r="K330">
            <v>0</v>
          </cell>
          <cell r="P330">
            <v>1575</v>
          </cell>
          <cell r="R330">
            <v>0</v>
          </cell>
          <cell r="S330">
            <v>0</v>
          </cell>
          <cell r="T330">
            <v>0</v>
          </cell>
          <cell r="U330">
            <v>0</v>
          </cell>
          <cell r="V330">
            <v>0</v>
          </cell>
          <cell r="W330">
            <v>0</v>
          </cell>
          <cell r="X330">
            <v>0</v>
          </cell>
          <cell r="Y330">
            <v>0</v>
          </cell>
          <cell r="Z330">
            <v>0</v>
          </cell>
          <cell r="AA330">
            <v>0</v>
          </cell>
          <cell r="AB330">
            <v>0</v>
          </cell>
          <cell r="AC330">
            <v>25007</v>
          </cell>
          <cell r="AE330">
            <v>0</v>
          </cell>
          <cell r="AH330">
            <v>0</v>
          </cell>
          <cell r="AI330">
            <v>0</v>
          </cell>
          <cell r="AJ330">
            <v>0</v>
          </cell>
          <cell r="AK330">
            <v>0</v>
          </cell>
          <cell r="AL330">
            <v>0</v>
          </cell>
          <cell r="AM330">
            <v>25007</v>
          </cell>
          <cell r="AO330">
            <v>0</v>
          </cell>
          <cell r="AQ330">
            <v>30</v>
          </cell>
          <cell r="AS330">
            <v>0</v>
          </cell>
          <cell r="AT330">
            <v>0</v>
          </cell>
          <cell r="AU330">
            <v>0</v>
          </cell>
          <cell r="AV330">
            <v>0</v>
          </cell>
          <cell r="BJ330">
            <v>0</v>
          </cell>
          <cell r="BK330">
            <v>0</v>
          </cell>
          <cell r="BL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R330">
            <v>0</v>
          </cell>
          <cell r="CT330">
            <v>0</v>
          </cell>
          <cell r="CU330">
            <v>0</v>
          </cell>
          <cell r="CV330">
            <v>0</v>
          </cell>
          <cell r="CW330" t="e">
            <v>#DIV/0!</v>
          </cell>
          <cell r="CX330" t="e">
            <v>#DIV/0!</v>
          </cell>
          <cell r="CY330" t="e">
            <v>#DIV/0!</v>
          </cell>
          <cell r="CZ330" t="e">
            <v>#DIV/0!</v>
          </cell>
          <cell r="DA330" t="e">
            <v>#DIV/0!</v>
          </cell>
          <cell r="DB330" t="e">
            <v>#DIV/0!</v>
          </cell>
          <cell r="DC330" t="e">
            <v>#DIV/0!</v>
          </cell>
          <cell r="DD330" t="e">
            <v>#DIV/0!</v>
          </cell>
          <cell r="DE330" t="e">
            <v>#DIV/0!</v>
          </cell>
          <cell r="DF330" t="e">
            <v>#DIV/0!</v>
          </cell>
          <cell r="DG330" t="e">
            <v>#DIV/0!</v>
          </cell>
          <cell r="DH330" t="e">
            <v>#DIV/0!</v>
          </cell>
          <cell r="DI330" t="e">
            <v>#DIV/0!</v>
          </cell>
          <cell r="DJ330" t="e">
            <v>#DIV/0!</v>
          </cell>
          <cell r="DL330">
            <v>0</v>
          </cell>
          <cell r="DM330">
            <v>0</v>
          </cell>
          <cell r="DN330">
            <v>0</v>
          </cell>
          <cell r="DO330">
            <v>0</v>
          </cell>
          <cell r="DP330">
            <v>0</v>
          </cell>
          <cell r="DQ330">
            <v>0</v>
          </cell>
          <cell r="DR330">
            <v>0</v>
          </cell>
          <cell r="DS330">
            <v>0</v>
          </cell>
          <cell r="DT330">
            <v>0</v>
          </cell>
          <cell r="DU330">
            <v>0</v>
          </cell>
          <cell r="DV330">
            <v>0</v>
          </cell>
          <cell r="DW330">
            <v>0</v>
          </cell>
          <cell r="DX330">
            <v>0</v>
          </cell>
          <cell r="DY330">
            <v>0</v>
          </cell>
          <cell r="DZ330">
            <v>0</v>
          </cell>
          <cell r="EA330">
            <v>0</v>
          </cell>
          <cell r="EB330">
            <v>0</v>
          </cell>
        </row>
        <row r="331">
          <cell r="A331">
            <v>25008</v>
          </cell>
          <cell r="J331">
            <v>1</v>
          </cell>
          <cell r="K331">
            <v>0</v>
          </cell>
          <cell r="P331">
            <v>1575</v>
          </cell>
          <cell r="R331">
            <v>0</v>
          </cell>
          <cell r="S331">
            <v>0</v>
          </cell>
          <cell r="T331">
            <v>0</v>
          </cell>
          <cell r="U331">
            <v>0</v>
          </cell>
          <cell r="V331">
            <v>0</v>
          </cell>
          <cell r="W331">
            <v>0</v>
          </cell>
          <cell r="X331">
            <v>0</v>
          </cell>
          <cell r="Y331">
            <v>0</v>
          </cell>
          <cell r="Z331">
            <v>0</v>
          </cell>
          <cell r="AA331">
            <v>0</v>
          </cell>
          <cell r="AB331">
            <v>0</v>
          </cell>
          <cell r="AC331">
            <v>25008</v>
          </cell>
          <cell r="AE331">
            <v>0</v>
          </cell>
          <cell r="AH331">
            <v>0</v>
          </cell>
          <cell r="AI331">
            <v>0</v>
          </cell>
          <cell r="AJ331">
            <v>0</v>
          </cell>
          <cell r="AK331">
            <v>0</v>
          </cell>
          <cell r="AL331">
            <v>0</v>
          </cell>
          <cell r="AM331">
            <v>25008</v>
          </cell>
          <cell r="AO331">
            <v>0</v>
          </cell>
          <cell r="AQ331">
            <v>30</v>
          </cell>
          <cell r="AS331">
            <v>0</v>
          </cell>
          <cell r="AT331">
            <v>0</v>
          </cell>
          <cell r="AU331">
            <v>0</v>
          </cell>
          <cell r="AV331">
            <v>0</v>
          </cell>
          <cell r="BJ331">
            <v>0</v>
          </cell>
          <cell r="BK331">
            <v>0</v>
          </cell>
          <cell r="BL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R331">
            <v>0</v>
          </cell>
          <cell r="CT331">
            <v>0</v>
          </cell>
          <cell r="CU331">
            <v>0</v>
          </cell>
          <cell r="CV331">
            <v>0</v>
          </cell>
          <cell r="CW331" t="e">
            <v>#DIV/0!</v>
          </cell>
          <cell r="CX331" t="e">
            <v>#DIV/0!</v>
          </cell>
          <cell r="CY331" t="e">
            <v>#DIV/0!</v>
          </cell>
          <cell r="CZ331" t="e">
            <v>#DIV/0!</v>
          </cell>
          <cell r="DA331" t="e">
            <v>#DIV/0!</v>
          </cell>
          <cell r="DB331" t="e">
            <v>#DIV/0!</v>
          </cell>
          <cell r="DC331" t="e">
            <v>#DIV/0!</v>
          </cell>
          <cell r="DD331" t="e">
            <v>#DIV/0!</v>
          </cell>
          <cell r="DE331" t="e">
            <v>#DIV/0!</v>
          </cell>
          <cell r="DF331" t="e">
            <v>#DIV/0!</v>
          </cell>
          <cell r="DG331" t="e">
            <v>#DIV/0!</v>
          </cell>
          <cell r="DH331" t="e">
            <v>#DIV/0!</v>
          </cell>
          <cell r="DI331" t="e">
            <v>#DIV/0!</v>
          </cell>
          <cell r="DJ331" t="e">
            <v>#DIV/0!</v>
          </cell>
          <cell r="DL331">
            <v>0</v>
          </cell>
          <cell r="DM331">
            <v>0</v>
          </cell>
          <cell r="DN331">
            <v>0</v>
          </cell>
          <cell r="DO331">
            <v>0</v>
          </cell>
          <cell r="DP331">
            <v>0</v>
          </cell>
          <cell r="DQ331">
            <v>0</v>
          </cell>
          <cell r="DR331">
            <v>0</v>
          </cell>
          <cell r="DS331">
            <v>0</v>
          </cell>
          <cell r="DT331">
            <v>0</v>
          </cell>
          <cell r="DU331">
            <v>0</v>
          </cell>
          <cell r="DV331">
            <v>0</v>
          </cell>
          <cell r="DW331">
            <v>0</v>
          </cell>
          <cell r="DX331">
            <v>0</v>
          </cell>
          <cell r="DY331">
            <v>0</v>
          </cell>
          <cell r="DZ331">
            <v>0</v>
          </cell>
          <cell r="EA331">
            <v>0</v>
          </cell>
          <cell r="EB331">
            <v>0</v>
          </cell>
        </row>
        <row r="332">
          <cell r="A332">
            <v>25009</v>
          </cell>
          <cell r="J332">
            <v>1</v>
          </cell>
          <cell r="K332">
            <v>0</v>
          </cell>
          <cell r="P332">
            <v>1575</v>
          </cell>
          <cell r="R332">
            <v>0</v>
          </cell>
          <cell r="S332">
            <v>0</v>
          </cell>
          <cell r="T332">
            <v>0</v>
          </cell>
          <cell r="U332">
            <v>0</v>
          </cell>
          <cell r="V332">
            <v>0</v>
          </cell>
          <cell r="W332">
            <v>0</v>
          </cell>
          <cell r="X332">
            <v>0</v>
          </cell>
          <cell r="Y332">
            <v>0</v>
          </cell>
          <cell r="Z332">
            <v>0</v>
          </cell>
          <cell r="AA332">
            <v>0</v>
          </cell>
          <cell r="AB332">
            <v>0</v>
          </cell>
          <cell r="AC332">
            <v>25009</v>
          </cell>
          <cell r="AE332">
            <v>0</v>
          </cell>
          <cell r="AH332">
            <v>0</v>
          </cell>
          <cell r="AI332">
            <v>0</v>
          </cell>
          <cell r="AJ332">
            <v>0</v>
          </cell>
          <cell r="AK332">
            <v>0</v>
          </cell>
          <cell r="AL332">
            <v>0</v>
          </cell>
          <cell r="AM332">
            <v>25009</v>
          </cell>
          <cell r="AO332">
            <v>0</v>
          </cell>
          <cell r="AQ332">
            <v>30</v>
          </cell>
          <cell r="AS332">
            <v>0</v>
          </cell>
          <cell r="AT332">
            <v>0</v>
          </cell>
          <cell r="AU332">
            <v>0</v>
          </cell>
          <cell r="AV332">
            <v>0</v>
          </cell>
          <cell r="BJ332">
            <v>0</v>
          </cell>
          <cell r="BK332">
            <v>0</v>
          </cell>
          <cell r="BL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R332">
            <v>0</v>
          </cell>
          <cell r="CT332">
            <v>0</v>
          </cell>
          <cell r="CU332">
            <v>0</v>
          </cell>
          <cell r="CV332">
            <v>0</v>
          </cell>
          <cell r="CW332" t="e">
            <v>#DIV/0!</v>
          </cell>
          <cell r="CX332" t="e">
            <v>#DIV/0!</v>
          </cell>
          <cell r="CY332" t="e">
            <v>#DIV/0!</v>
          </cell>
          <cell r="CZ332" t="e">
            <v>#DIV/0!</v>
          </cell>
          <cell r="DA332" t="e">
            <v>#DIV/0!</v>
          </cell>
          <cell r="DB332" t="e">
            <v>#DIV/0!</v>
          </cell>
          <cell r="DC332" t="e">
            <v>#DIV/0!</v>
          </cell>
          <cell r="DD332" t="e">
            <v>#DIV/0!</v>
          </cell>
          <cell r="DE332" t="e">
            <v>#DIV/0!</v>
          </cell>
          <cell r="DF332" t="e">
            <v>#DIV/0!</v>
          </cell>
          <cell r="DG332" t="e">
            <v>#DIV/0!</v>
          </cell>
          <cell r="DH332" t="e">
            <v>#DIV/0!</v>
          </cell>
          <cell r="DI332" t="e">
            <v>#DIV/0!</v>
          </cell>
          <cell r="DJ332" t="e">
            <v>#DIV/0!</v>
          </cell>
          <cell r="DL332">
            <v>0</v>
          </cell>
          <cell r="DM332">
            <v>0</v>
          </cell>
          <cell r="DN332">
            <v>0</v>
          </cell>
          <cell r="DO332">
            <v>0</v>
          </cell>
          <cell r="DP332">
            <v>0</v>
          </cell>
          <cell r="DQ332">
            <v>0</v>
          </cell>
          <cell r="DR332">
            <v>0</v>
          </cell>
          <cell r="DS332">
            <v>0</v>
          </cell>
          <cell r="DT332">
            <v>0</v>
          </cell>
          <cell r="DU332">
            <v>0</v>
          </cell>
          <cell r="DV332">
            <v>0</v>
          </cell>
          <cell r="DW332">
            <v>0</v>
          </cell>
          <cell r="DX332">
            <v>0</v>
          </cell>
          <cell r="DY332">
            <v>0</v>
          </cell>
          <cell r="DZ332">
            <v>0</v>
          </cell>
          <cell r="EA332">
            <v>0</v>
          </cell>
          <cell r="EB332">
            <v>0</v>
          </cell>
        </row>
        <row r="333">
          <cell r="A333">
            <v>25010</v>
          </cell>
          <cell r="J333">
            <v>1</v>
          </cell>
          <cell r="K333">
            <v>0</v>
          </cell>
          <cell r="P333">
            <v>1575</v>
          </cell>
          <cell r="R333">
            <v>0</v>
          </cell>
          <cell r="S333">
            <v>0</v>
          </cell>
          <cell r="T333">
            <v>0</v>
          </cell>
          <cell r="U333">
            <v>0</v>
          </cell>
          <cell r="V333">
            <v>0</v>
          </cell>
          <cell r="W333">
            <v>0</v>
          </cell>
          <cell r="X333">
            <v>0</v>
          </cell>
          <cell r="Y333">
            <v>0</v>
          </cell>
          <cell r="Z333">
            <v>0</v>
          </cell>
          <cell r="AA333">
            <v>0</v>
          </cell>
          <cell r="AB333">
            <v>0</v>
          </cell>
          <cell r="AC333">
            <v>25010</v>
          </cell>
          <cell r="AE333">
            <v>0</v>
          </cell>
          <cell r="AH333">
            <v>0</v>
          </cell>
          <cell r="AI333">
            <v>0</v>
          </cell>
          <cell r="AJ333">
            <v>0</v>
          </cell>
          <cell r="AK333">
            <v>0</v>
          </cell>
          <cell r="AL333">
            <v>0</v>
          </cell>
          <cell r="AM333">
            <v>25010</v>
          </cell>
          <cell r="AO333">
            <v>0</v>
          </cell>
          <cell r="AQ333">
            <v>30</v>
          </cell>
          <cell r="AS333">
            <v>0</v>
          </cell>
          <cell r="AT333">
            <v>0</v>
          </cell>
          <cell r="AU333">
            <v>0</v>
          </cell>
          <cell r="AV333">
            <v>0</v>
          </cell>
          <cell r="BJ333">
            <v>0</v>
          </cell>
          <cell r="BK333">
            <v>0</v>
          </cell>
          <cell r="BL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R333">
            <v>0</v>
          </cell>
          <cell r="CT333">
            <v>0</v>
          </cell>
          <cell r="CU333">
            <v>0</v>
          </cell>
          <cell r="CV333">
            <v>0</v>
          </cell>
          <cell r="CW333" t="e">
            <v>#DIV/0!</v>
          </cell>
          <cell r="CX333" t="e">
            <v>#DIV/0!</v>
          </cell>
          <cell r="CY333" t="e">
            <v>#DIV/0!</v>
          </cell>
          <cell r="CZ333" t="e">
            <v>#DIV/0!</v>
          </cell>
          <cell r="DA333" t="e">
            <v>#DIV/0!</v>
          </cell>
          <cell r="DB333" t="e">
            <v>#DIV/0!</v>
          </cell>
          <cell r="DC333" t="e">
            <v>#DIV/0!</v>
          </cell>
          <cell r="DD333" t="e">
            <v>#DIV/0!</v>
          </cell>
          <cell r="DE333" t="e">
            <v>#DIV/0!</v>
          </cell>
          <cell r="DF333" t="e">
            <v>#DIV/0!</v>
          </cell>
          <cell r="DG333" t="e">
            <v>#DIV/0!</v>
          </cell>
          <cell r="DH333" t="e">
            <v>#DIV/0!</v>
          </cell>
          <cell r="DI333" t="e">
            <v>#DIV/0!</v>
          </cell>
          <cell r="DJ333" t="e">
            <v>#DIV/0!</v>
          </cell>
          <cell r="DL333">
            <v>0</v>
          </cell>
          <cell r="DM333">
            <v>0</v>
          </cell>
          <cell r="DN333">
            <v>0</v>
          </cell>
          <cell r="DO333">
            <v>0</v>
          </cell>
          <cell r="DP333">
            <v>0</v>
          </cell>
          <cell r="DQ333">
            <v>0</v>
          </cell>
          <cell r="DR333">
            <v>0</v>
          </cell>
          <cell r="DS333">
            <v>0</v>
          </cell>
          <cell r="DT333">
            <v>0</v>
          </cell>
          <cell r="DU333">
            <v>0</v>
          </cell>
          <cell r="DV333">
            <v>0</v>
          </cell>
          <cell r="DW333">
            <v>0</v>
          </cell>
          <cell r="DX333">
            <v>0</v>
          </cell>
          <cell r="DY333">
            <v>0</v>
          </cell>
          <cell r="DZ333">
            <v>0</v>
          </cell>
          <cell r="EA333">
            <v>0</v>
          </cell>
          <cell r="EB333">
            <v>0</v>
          </cell>
        </row>
        <row r="334">
          <cell r="A334">
            <v>25011</v>
          </cell>
          <cell r="J334">
            <v>1</v>
          </cell>
          <cell r="K334">
            <v>0</v>
          </cell>
          <cell r="P334">
            <v>1575</v>
          </cell>
          <cell r="R334">
            <v>0</v>
          </cell>
          <cell r="S334">
            <v>0</v>
          </cell>
          <cell r="T334">
            <v>0</v>
          </cell>
          <cell r="U334">
            <v>0</v>
          </cell>
          <cell r="V334">
            <v>0</v>
          </cell>
          <cell r="W334">
            <v>0</v>
          </cell>
          <cell r="X334">
            <v>0</v>
          </cell>
          <cell r="Y334">
            <v>0</v>
          </cell>
          <cell r="Z334">
            <v>0</v>
          </cell>
          <cell r="AA334">
            <v>0</v>
          </cell>
          <cell r="AB334">
            <v>0</v>
          </cell>
          <cell r="AC334">
            <v>25011</v>
          </cell>
          <cell r="AE334">
            <v>0</v>
          </cell>
          <cell r="AH334">
            <v>0</v>
          </cell>
          <cell r="AI334">
            <v>0</v>
          </cell>
          <cell r="AJ334">
            <v>0</v>
          </cell>
          <cell r="AK334">
            <v>0</v>
          </cell>
          <cell r="AL334">
            <v>0</v>
          </cell>
          <cell r="AM334">
            <v>25011</v>
          </cell>
          <cell r="AO334">
            <v>0</v>
          </cell>
          <cell r="AQ334">
            <v>30</v>
          </cell>
          <cell r="AS334">
            <v>0</v>
          </cell>
          <cell r="AT334">
            <v>0</v>
          </cell>
          <cell r="AU334">
            <v>0</v>
          </cell>
          <cell r="AV334">
            <v>0</v>
          </cell>
          <cell r="BJ334">
            <v>0</v>
          </cell>
          <cell r="BK334">
            <v>0</v>
          </cell>
          <cell r="BL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R334">
            <v>0</v>
          </cell>
          <cell r="CT334">
            <v>0</v>
          </cell>
          <cell r="CU334">
            <v>0</v>
          </cell>
          <cell r="CV334">
            <v>0</v>
          </cell>
          <cell r="CW334" t="e">
            <v>#DIV/0!</v>
          </cell>
          <cell r="CX334" t="e">
            <v>#DIV/0!</v>
          </cell>
          <cell r="CY334" t="e">
            <v>#DIV/0!</v>
          </cell>
          <cell r="CZ334" t="e">
            <v>#DIV/0!</v>
          </cell>
          <cell r="DA334" t="e">
            <v>#DIV/0!</v>
          </cell>
          <cell r="DB334" t="e">
            <v>#DIV/0!</v>
          </cell>
          <cell r="DC334" t="e">
            <v>#DIV/0!</v>
          </cell>
          <cell r="DD334" t="e">
            <v>#DIV/0!</v>
          </cell>
          <cell r="DE334" t="e">
            <v>#DIV/0!</v>
          </cell>
          <cell r="DF334" t="e">
            <v>#DIV/0!</v>
          </cell>
          <cell r="DG334" t="e">
            <v>#DIV/0!</v>
          </cell>
          <cell r="DH334" t="e">
            <v>#DIV/0!</v>
          </cell>
          <cell r="DI334" t="e">
            <v>#DIV/0!</v>
          </cell>
          <cell r="DJ334" t="e">
            <v>#DIV/0!</v>
          </cell>
          <cell r="DL334">
            <v>0</v>
          </cell>
          <cell r="DM334">
            <v>0</v>
          </cell>
          <cell r="DN334">
            <v>0</v>
          </cell>
          <cell r="DO334">
            <v>0</v>
          </cell>
          <cell r="DP334">
            <v>0</v>
          </cell>
          <cell r="DQ334">
            <v>0</v>
          </cell>
          <cell r="DR334">
            <v>0</v>
          </cell>
          <cell r="DS334">
            <v>0</v>
          </cell>
          <cell r="DT334">
            <v>0</v>
          </cell>
          <cell r="DU334">
            <v>0</v>
          </cell>
          <cell r="DV334">
            <v>0</v>
          </cell>
          <cell r="DW334">
            <v>0</v>
          </cell>
          <cell r="DX334">
            <v>0</v>
          </cell>
          <cell r="DY334">
            <v>0</v>
          </cell>
          <cell r="DZ334">
            <v>0</v>
          </cell>
          <cell r="EA334">
            <v>0</v>
          </cell>
          <cell r="EB334">
            <v>0</v>
          </cell>
        </row>
        <row r="335">
          <cell r="A335">
            <v>25012</v>
          </cell>
          <cell r="AC335">
            <v>25012</v>
          </cell>
          <cell r="AE335">
            <v>0</v>
          </cell>
          <cell r="AM335">
            <v>25012</v>
          </cell>
          <cell r="AO335">
            <v>0</v>
          </cell>
          <cell r="BJ335">
            <v>0</v>
          </cell>
          <cell r="BK335">
            <v>0</v>
          </cell>
          <cell r="BL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R335">
            <v>0</v>
          </cell>
          <cell r="CT335">
            <v>0</v>
          </cell>
          <cell r="CU335">
            <v>0</v>
          </cell>
          <cell r="CV335">
            <v>0</v>
          </cell>
          <cell r="CW335" t="e">
            <v>#DIV/0!</v>
          </cell>
          <cell r="CX335" t="e">
            <v>#DIV/0!</v>
          </cell>
          <cell r="CY335" t="e">
            <v>#DIV/0!</v>
          </cell>
          <cell r="CZ335" t="e">
            <v>#DIV/0!</v>
          </cell>
          <cell r="DA335" t="e">
            <v>#DIV/0!</v>
          </cell>
          <cell r="DB335" t="e">
            <v>#DIV/0!</v>
          </cell>
          <cell r="DC335" t="e">
            <v>#DIV/0!</v>
          </cell>
          <cell r="DD335" t="e">
            <v>#DIV/0!</v>
          </cell>
          <cell r="DE335" t="e">
            <v>#DIV/0!</v>
          </cell>
          <cell r="DF335" t="e">
            <v>#DIV/0!</v>
          </cell>
          <cell r="DG335" t="e">
            <v>#DIV/0!</v>
          </cell>
          <cell r="DH335" t="e">
            <v>#DIV/0!</v>
          </cell>
          <cell r="DI335" t="e">
            <v>#DIV/0!</v>
          </cell>
          <cell r="DJ335" t="e">
            <v>#DIV/0!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row>
        <row r="336">
          <cell r="A336">
            <v>26000</v>
          </cell>
          <cell r="B336">
            <v>26</v>
          </cell>
          <cell r="C336" t="str">
            <v>II - 3 - H</v>
          </cell>
          <cell r="D336" t="str">
            <v>Tulangan Besi Beton  U-32</v>
          </cell>
          <cell r="E336" t="str">
            <v>kg</v>
          </cell>
          <cell r="F336">
            <v>115900</v>
          </cell>
          <cell r="H336">
            <v>187.5</v>
          </cell>
          <cell r="I336" t="str">
            <v>Kg/jam</v>
          </cell>
          <cell r="L336">
            <v>9</v>
          </cell>
          <cell r="M336">
            <v>25</v>
          </cell>
          <cell r="N336">
            <v>7</v>
          </cell>
          <cell r="O336">
            <v>1</v>
          </cell>
          <cell r="P336">
            <v>1575</v>
          </cell>
          <cell r="Q336">
            <v>115900</v>
          </cell>
          <cell r="V336">
            <v>14958746.000000002</v>
          </cell>
          <cell r="W336">
            <v>0</v>
          </cell>
          <cell r="X336">
            <v>129.06</v>
          </cell>
          <cell r="Y336">
            <v>0</v>
          </cell>
          <cell r="Z336">
            <v>129.06</v>
          </cell>
          <cell r="AA336">
            <v>128.26</v>
          </cell>
          <cell r="AB336">
            <v>14865334</v>
          </cell>
          <cell r="AC336">
            <v>26000</v>
          </cell>
          <cell r="AG336">
            <v>115900</v>
          </cell>
          <cell r="AK336">
            <v>10683970</v>
          </cell>
          <cell r="AL336">
            <v>1238272123000</v>
          </cell>
          <cell r="AM336">
            <v>26000</v>
          </cell>
          <cell r="AQ336">
            <v>1312.5</v>
          </cell>
          <cell r="AR336">
            <v>115900</v>
          </cell>
          <cell r="AU336">
            <v>817.3</v>
          </cell>
          <cell r="AV336">
            <v>94725070</v>
          </cell>
          <cell r="BB336">
            <v>10684915</v>
          </cell>
          <cell r="BC336">
            <v>1238381648500</v>
          </cell>
          <cell r="BD336">
            <v>1238381713404</v>
          </cell>
          <cell r="BF336">
            <v>128.26</v>
          </cell>
          <cell r="BG336">
            <v>10683970</v>
          </cell>
          <cell r="BH336">
            <v>817.3</v>
          </cell>
          <cell r="BI336">
            <v>10684915.560000001</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N336">
            <v>0</v>
          </cell>
          <cell r="DO336">
            <v>0</v>
          </cell>
          <cell r="DP336">
            <v>0</v>
          </cell>
          <cell r="DQ336">
            <v>0</v>
          </cell>
          <cell r="DR336">
            <v>0</v>
          </cell>
          <cell r="DS336">
            <v>0</v>
          </cell>
          <cell r="DT336">
            <v>0</v>
          </cell>
          <cell r="DU336">
            <v>0</v>
          </cell>
          <cell r="DV336">
            <v>0</v>
          </cell>
          <cell r="DW336">
            <v>0</v>
          </cell>
          <cell r="DX336">
            <v>0</v>
          </cell>
          <cell r="DY336">
            <v>0</v>
          </cell>
          <cell r="DZ336">
            <v>0</v>
          </cell>
          <cell r="EA336">
            <v>0</v>
          </cell>
          <cell r="EB336">
            <v>0</v>
          </cell>
        </row>
        <row r="337">
          <cell r="A337">
            <v>26001</v>
          </cell>
          <cell r="G337" t="str">
            <v>Mesin Pembengkok Besi</v>
          </cell>
          <cell r="H337">
            <v>187.5</v>
          </cell>
          <cell r="I337" t="str">
            <v>Kg/jam</v>
          </cell>
          <cell r="J337">
            <v>1</v>
          </cell>
          <cell r="K337">
            <v>5.3E-3</v>
          </cell>
          <cell r="P337">
            <v>1575</v>
          </cell>
          <cell r="R337">
            <v>618.13</v>
          </cell>
          <cell r="S337">
            <v>0.39</v>
          </cell>
          <cell r="T337">
            <v>12100.000000000002</v>
          </cell>
          <cell r="U337">
            <v>0</v>
          </cell>
          <cell r="V337">
            <v>7479373.0000000009</v>
          </cell>
          <cell r="W337">
            <v>0</v>
          </cell>
          <cell r="X337">
            <v>64.53</v>
          </cell>
          <cell r="Y337">
            <v>0</v>
          </cell>
          <cell r="Z337">
            <v>64.53</v>
          </cell>
          <cell r="AA337">
            <v>64.13</v>
          </cell>
          <cell r="AB337">
            <v>7432667</v>
          </cell>
          <cell r="AC337">
            <v>26001</v>
          </cell>
          <cell r="AD337" t="str">
            <v>Besi Tulangan , U 32</v>
          </cell>
          <cell r="AE337" t="str">
            <v>ton</v>
          </cell>
          <cell r="AF337">
            <v>1.05</v>
          </cell>
          <cell r="AH337">
            <v>121695</v>
          </cell>
          <cell r="AI337">
            <v>13521.666666666666</v>
          </cell>
          <cell r="AJ337">
            <v>10175000</v>
          </cell>
          <cell r="AK337">
            <v>10683750</v>
          </cell>
          <cell r="AL337">
            <v>1238246625000</v>
          </cell>
          <cell r="AM337">
            <v>26001</v>
          </cell>
          <cell r="AN337" t="str">
            <v>Pekerja</v>
          </cell>
          <cell r="AO337" t="str">
            <v>Org/hari</v>
          </cell>
          <cell r="AP337">
            <v>15</v>
          </cell>
          <cell r="AQ337">
            <v>1312.5</v>
          </cell>
          <cell r="AS337">
            <v>1.14E-2</v>
          </cell>
          <cell r="AT337">
            <v>49500.000000000007</v>
          </cell>
          <cell r="AU337">
            <v>564.29999999999995</v>
          </cell>
          <cell r="AV337">
            <v>65402370</v>
          </cell>
          <cell r="BJ337">
            <v>12.531314285714286</v>
          </cell>
          <cell r="BK337">
            <v>9248.83</v>
          </cell>
          <cell r="BL337">
            <v>5.87</v>
          </cell>
          <cell r="BN337" t="str">
            <v>Mesin Pembengkok Besi</v>
          </cell>
          <cell r="BO337">
            <v>0.39</v>
          </cell>
          <cell r="BP337">
            <v>0</v>
          </cell>
          <cell r="BQ337">
            <v>0</v>
          </cell>
          <cell r="BR337">
            <v>0</v>
          </cell>
          <cell r="BS337">
            <v>0</v>
          </cell>
          <cell r="BT337">
            <v>0</v>
          </cell>
          <cell r="BU337">
            <v>0</v>
          </cell>
          <cell r="BV337">
            <v>0</v>
          </cell>
          <cell r="BW337">
            <v>0</v>
          </cell>
          <cell r="BX337">
            <v>0</v>
          </cell>
          <cell r="BY337">
            <v>0</v>
          </cell>
          <cell r="BZ337">
            <v>0</v>
          </cell>
          <cell r="CA337">
            <v>0</v>
          </cell>
          <cell r="CB337">
            <v>0</v>
          </cell>
          <cell r="CR337">
            <v>0</v>
          </cell>
          <cell r="CT337" t="str">
            <v>Besi Tulangan , U 32</v>
          </cell>
          <cell r="CU337">
            <v>121695</v>
          </cell>
          <cell r="CV337">
            <v>0</v>
          </cell>
          <cell r="CW337" t="e">
            <v>#DIV/0!</v>
          </cell>
          <cell r="CX337" t="e">
            <v>#DIV/0!</v>
          </cell>
          <cell r="CY337" t="e">
            <v>#DIV/0!</v>
          </cell>
          <cell r="CZ337" t="e">
            <v>#DIV/0!</v>
          </cell>
          <cell r="DA337" t="e">
            <v>#DIV/0!</v>
          </cell>
          <cell r="DB337" t="e">
            <v>#DIV/0!</v>
          </cell>
          <cell r="DC337" t="e">
            <v>#DIV/0!</v>
          </cell>
          <cell r="DD337" t="e">
            <v>#DIV/0!</v>
          </cell>
          <cell r="DE337" t="e">
            <v>#DIV/0!</v>
          </cell>
          <cell r="DF337" t="e">
            <v>#DIV/0!</v>
          </cell>
          <cell r="DG337" t="e">
            <v>#DIV/0!</v>
          </cell>
          <cell r="DH337" t="e">
            <v>#DIV/0!</v>
          </cell>
          <cell r="DI337" t="e">
            <v>#DIV/0!</v>
          </cell>
          <cell r="DJ337" t="e">
            <v>#DIV/0!</v>
          </cell>
          <cell r="DL337" t="str">
            <v>Pekerja</v>
          </cell>
          <cell r="DM337">
            <v>5.87</v>
          </cell>
          <cell r="DN337">
            <v>0</v>
          </cell>
          <cell r="DO337">
            <v>0</v>
          </cell>
          <cell r="DP337">
            <v>0</v>
          </cell>
          <cell r="DQ337">
            <v>0</v>
          </cell>
          <cell r="DR337">
            <v>0</v>
          </cell>
          <cell r="DS337">
            <v>0</v>
          </cell>
          <cell r="DT337">
            <v>0</v>
          </cell>
          <cell r="DU337">
            <v>0</v>
          </cell>
          <cell r="DV337">
            <v>0</v>
          </cell>
          <cell r="DW337">
            <v>0</v>
          </cell>
          <cell r="DX337">
            <v>0</v>
          </cell>
          <cell r="DY337">
            <v>0</v>
          </cell>
          <cell r="DZ337">
            <v>0</v>
          </cell>
          <cell r="EA337">
            <v>0</v>
          </cell>
          <cell r="EB337">
            <v>0</v>
          </cell>
        </row>
        <row r="338">
          <cell r="A338">
            <v>26002</v>
          </cell>
          <cell r="G338" t="str">
            <v>Mesin Pemotong Besi</v>
          </cell>
          <cell r="H338">
            <v>187.5</v>
          </cell>
          <cell r="I338" t="str">
            <v>Kg/jam</v>
          </cell>
          <cell r="J338">
            <v>1</v>
          </cell>
          <cell r="K338">
            <v>5.3E-3</v>
          </cell>
          <cell r="P338">
            <v>1575</v>
          </cell>
          <cell r="R338">
            <v>618.13</v>
          </cell>
          <cell r="S338">
            <v>0.39</v>
          </cell>
          <cell r="T338">
            <v>12100.000000000002</v>
          </cell>
          <cell r="U338">
            <v>0</v>
          </cell>
          <cell r="V338">
            <v>7479373.0000000009</v>
          </cell>
          <cell r="W338">
            <v>0</v>
          </cell>
          <cell r="X338">
            <v>64.53</v>
          </cell>
          <cell r="Y338">
            <v>0</v>
          </cell>
          <cell r="Z338">
            <v>64.53</v>
          </cell>
          <cell r="AA338">
            <v>64.13</v>
          </cell>
          <cell r="AB338">
            <v>7432667</v>
          </cell>
          <cell r="AC338">
            <v>26002</v>
          </cell>
          <cell r="AD338" t="str">
            <v>Kawat bendrat</v>
          </cell>
          <cell r="AE338" t="str">
            <v>kg</v>
          </cell>
          <cell r="AF338">
            <v>0.02</v>
          </cell>
          <cell r="AH338">
            <v>2318</v>
          </cell>
          <cell r="AI338">
            <v>257.55555555555554</v>
          </cell>
          <cell r="AJ338">
            <v>11000</v>
          </cell>
          <cell r="AK338">
            <v>220</v>
          </cell>
          <cell r="AL338">
            <v>25498000</v>
          </cell>
          <cell r="AM338">
            <v>26002</v>
          </cell>
          <cell r="AN338" t="str">
            <v xml:space="preserve">Tukang </v>
          </cell>
          <cell r="AO338" t="str">
            <v>Org/hari</v>
          </cell>
          <cell r="AP338">
            <v>3</v>
          </cell>
          <cell r="AQ338">
            <v>1312.5</v>
          </cell>
          <cell r="AS338">
            <v>2.2000000000000001E-3</v>
          </cell>
          <cell r="AT338">
            <v>66000</v>
          </cell>
          <cell r="AU338">
            <v>145.19999999999999</v>
          </cell>
          <cell r="AV338">
            <v>16828680</v>
          </cell>
          <cell r="BJ338">
            <v>64.935057142857133</v>
          </cell>
          <cell r="BK338">
            <v>1784.86</v>
          </cell>
          <cell r="BL338">
            <v>1.1299999999999999</v>
          </cell>
          <cell r="BN338" t="str">
            <v>Mesin Pemotong Besi</v>
          </cell>
          <cell r="BO338">
            <v>0.39</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R338">
            <v>0</v>
          </cell>
          <cell r="CT338" t="str">
            <v>Kawat bendrat</v>
          </cell>
          <cell r="CU338">
            <v>2318</v>
          </cell>
          <cell r="CV338">
            <v>0</v>
          </cell>
          <cell r="CW338" t="e">
            <v>#DIV/0!</v>
          </cell>
          <cell r="CX338" t="e">
            <v>#DIV/0!</v>
          </cell>
          <cell r="CY338" t="e">
            <v>#DIV/0!</v>
          </cell>
          <cell r="CZ338" t="e">
            <v>#DIV/0!</v>
          </cell>
          <cell r="DA338" t="e">
            <v>#DIV/0!</v>
          </cell>
          <cell r="DB338" t="e">
            <v>#DIV/0!</v>
          </cell>
          <cell r="DC338" t="e">
            <v>#DIV/0!</v>
          </cell>
          <cell r="DD338" t="e">
            <v>#DIV/0!</v>
          </cell>
          <cell r="DE338" t="e">
            <v>#DIV/0!</v>
          </cell>
          <cell r="DF338" t="e">
            <v>#DIV/0!</v>
          </cell>
          <cell r="DG338" t="e">
            <v>#DIV/0!</v>
          </cell>
          <cell r="DH338" t="e">
            <v>#DIV/0!</v>
          </cell>
          <cell r="DI338" t="e">
            <v>#DIV/0!</v>
          </cell>
          <cell r="DJ338" t="e">
            <v>#DIV/0!</v>
          </cell>
          <cell r="DL338" t="str">
            <v xml:space="preserve">Tukang </v>
          </cell>
          <cell r="DM338">
            <v>1.1299999999999999</v>
          </cell>
          <cell r="DN338">
            <v>0</v>
          </cell>
          <cell r="DO338">
            <v>0</v>
          </cell>
          <cell r="DP338">
            <v>0</v>
          </cell>
          <cell r="DQ338">
            <v>0</v>
          </cell>
          <cell r="DR338">
            <v>0</v>
          </cell>
          <cell r="DS338">
            <v>0</v>
          </cell>
          <cell r="DT338">
            <v>0</v>
          </cell>
          <cell r="DU338">
            <v>0</v>
          </cell>
          <cell r="DV338">
            <v>0</v>
          </cell>
          <cell r="DW338">
            <v>0</v>
          </cell>
          <cell r="DX338">
            <v>0</v>
          </cell>
          <cell r="DY338">
            <v>0</v>
          </cell>
          <cell r="DZ338">
            <v>0</v>
          </cell>
          <cell r="EA338">
            <v>0</v>
          </cell>
          <cell r="EB338">
            <v>0</v>
          </cell>
        </row>
        <row r="339">
          <cell r="A339">
            <v>26003</v>
          </cell>
          <cell r="J339">
            <v>1</v>
          </cell>
          <cell r="K339">
            <v>0</v>
          </cell>
          <cell r="P339">
            <v>1575</v>
          </cell>
          <cell r="R339">
            <v>0</v>
          </cell>
          <cell r="S339">
            <v>0</v>
          </cell>
          <cell r="T339">
            <v>0</v>
          </cell>
          <cell r="U339">
            <v>0</v>
          </cell>
          <cell r="V339">
            <v>0</v>
          </cell>
          <cell r="W339">
            <v>0</v>
          </cell>
          <cell r="X339">
            <v>0</v>
          </cell>
          <cell r="Y339">
            <v>0</v>
          </cell>
          <cell r="Z339">
            <v>0</v>
          </cell>
          <cell r="AA339">
            <v>0</v>
          </cell>
          <cell r="AB339">
            <v>0</v>
          </cell>
          <cell r="AC339">
            <v>26003</v>
          </cell>
          <cell r="AE339">
            <v>0</v>
          </cell>
          <cell r="AH339">
            <v>0</v>
          </cell>
          <cell r="AI339">
            <v>0</v>
          </cell>
          <cell r="AJ339">
            <v>0</v>
          </cell>
          <cell r="AK339">
            <v>0</v>
          </cell>
          <cell r="AL339">
            <v>0</v>
          </cell>
          <cell r="AM339">
            <v>26003</v>
          </cell>
          <cell r="AN339" t="str">
            <v>Kepala Tukang</v>
          </cell>
          <cell r="AO339" t="str">
            <v>Org/hari</v>
          </cell>
          <cell r="AP339">
            <v>1</v>
          </cell>
          <cell r="AQ339">
            <v>1312.5</v>
          </cell>
          <cell r="AS339">
            <v>6.9999999999999999E-4</v>
          </cell>
          <cell r="AT339">
            <v>71500</v>
          </cell>
          <cell r="AU339">
            <v>50.05</v>
          </cell>
          <cell r="AV339">
            <v>5800795</v>
          </cell>
          <cell r="BJ339">
            <v>204.08162857142858</v>
          </cell>
          <cell r="BK339">
            <v>567.91</v>
          </cell>
          <cell r="BL339">
            <v>0.36</v>
          </cell>
          <cell r="BN339">
            <v>0</v>
          </cell>
          <cell r="BO339">
            <v>0</v>
          </cell>
          <cell r="BP339">
            <v>0</v>
          </cell>
          <cell r="BQ339">
            <v>0</v>
          </cell>
          <cell r="BR339">
            <v>0</v>
          </cell>
          <cell r="BS339">
            <v>0</v>
          </cell>
          <cell r="BT339">
            <v>0</v>
          </cell>
          <cell r="BU339">
            <v>0</v>
          </cell>
          <cell r="BV339">
            <v>0</v>
          </cell>
          <cell r="BW339">
            <v>0</v>
          </cell>
          <cell r="BX339">
            <v>0</v>
          </cell>
          <cell r="BY339">
            <v>0</v>
          </cell>
          <cell r="BZ339">
            <v>0</v>
          </cell>
          <cell r="CA339">
            <v>0</v>
          </cell>
          <cell r="CB339">
            <v>0</v>
          </cell>
          <cell r="CR339">
            <v>0</v>
          </cell>
          <cell r="CT339">
            <v>0</v>
          </cell>
          <cell r="CU339">
            <v>0</v>
          </cell>
          <cell r="CV339">
            <v>0</v>
          </cell>
          <cell r="CW339" t="e">
            <v>#DIV/0!</v>
          </cell>
          <cell r="CX339" t="e">
            <v>#DIV/0!</v>
          </cell>
          <cell r="CY339" t="e">
            <v>#DIV/0!</v>
          </cell>
          <cell r="CZ339" t="e">
            <v>#DIV/0!</v>
          </cell>
          <cell r="DA339" t="e">
            <v>#DIV/0!</v>
          </cell>
          <cell r="DB339" t="e">
            <v>#DIV/0!</v>
          </cell>
          <cell r="DC339" t="e">
            <v>#DIV/0!</v>
          </cell>
          <cell r="DD339" t="e">
            <v>#DIV/0!</v>
          </cell>
          <cell r="DE339" t="e">
            <v>#DIV/0!</v>
          </cell>
          <cell r="DF339" t="e">
            <v>#DIV/0!</v>
          </cell>
          <cell r="DG339" t="e">
            <v>#DIV/0!</v>
          </cell>
          <cell r="DH339" t="e">
            <v>#DIV/0!</v>
          </cell>
          <cell r="DI339" t="e">
            <v>#DIV/0!</v>
          </cell>
          <cell r="DJ339" t="e">
            <v>#DIV/0!</v>
          </cell>
          <cell r="DL339" t="str">
            <v>Kepala Tukang</v>
          </cell>
          <cell r="DM339">
            <v>0.36</v>
          </cell>
          <cell r="DN339">
            <v>0</v>
          </cell>
          <cell r="DO339">
            <v>0</v>
          </cell>
          <cell r="DP339">
            <v>0</v>
          </cell>
          <cell r="DQ339">
            <v>0</v>
          </cell>
          <cell r="DR339">
            <v>0</v>
          </cell>
          <cell r="DS339">
            <v>0</v>
          </cell>
          <cell r="DT339">
            <v>0</v>
          </cell>
          <cell r="DU339">
            <v>0</v>
          </cell>
          <cell r="DV339">
            <v>0</v>
          </cell>
          <cell r="DW339">
            <v>0</v>
          </cell>
          <cell r="DX339">
            <v>0</v>
          </cell>
          <cell r="DY339">
            <v>0</v>
          </cell>
          <cell r="DZ339">
            <v>0</v>
          </cell>
          <cell r="EA339">
            <v>0</v>
          </cell>
          <cell r="EB339">
            <v>0</v>
          </cell>
        </row>
        <row r="340">
          <cell r="A340">
            <v>26004</v>
          </cell>
          <cell r="J340">
            <v>1</v>
          </cell>
          <cell r="K340">
            <v>0</v>
          </cell>
          <cell r="P340">
            <v>1575</v>
          </cell>
          <cell r="R340">
            <v>0</v>
          </cell>
          <cell r="S340">
            <v>0</v>
          </cell>
          <cell r="T340">
            <v>0</v>
          </cell>
          <cell r="U340">
            <v>0</v>
          </cell>
          <cell r="V340">
            <v>0</v>
          </cell>
          <cell r="W340">
            <v>0</v>
          </cell>
          <cell r="X340">
            <v>0</v>
          </cell>
          <cell r="Y340">
            <v>0</v>
          </cell>
          <cell r="Z340">
            <v>0</v>
          </cell>
          <cell r="AA340">
            <v>0</v>
          </cell>
          <cell r="AB340">
            <v>0</v>
          </cell>
          <cell r="AC340">
            <v>26004</v>
          </cell>
          <cell r="AE340">
            <v>0</v>
          </cell>
          <cell r="AH340">
            <v>0</v>
          </cell>
          <cell r="AI340">
            <v>0</v>
          </cell>
          <cell r="AJ340">
            <v>0</v>
          </cell>
          <cell r="AK340">
            <v>0</v>
          </cell>
          <cell r="AL340">
            <v>0</v>
          </cell>
          <cell r="AM340">
            <v>26004</v>
          </cell>
          <cell r="AN340" t="str">
            <v>Mandor</v>
          </cell>
          <cell r="AO340" t="str">
            <v>Org/hari</v>
          </cell>
          <cell r="AP340">
            <v>1</v>
          </cell>
          <cell r="AQ340">
            <v>1312.5</v>
          </cell>
          <cell r="AS340">
            <v>6.9999999999999999E-4</v>
          </cell>
          <cell r="AT340">
            <v>82500</v>
          </cell>
          <cell r="AU340">
            <v>57.75</v>
          </cell>
          <cell r="AV340">
            <v>6693225</v>
          </cell>
          <cell r="BJ340">
            <v>204.08162857142858</v>
          </cell>
          <cell r="BK340">
            <v>567.91</v>
          </cell>
          <cell r="BL340">
            <v>0.36</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R340">
            <v>0</v>
          </cell>
          <cell r="CT340">
            <v>0</v>
          </cell>
          <cell r="CU340">
            <v>0</v>
          </cell>
          <cell r="CV340">
            <v>0</v>
          </cell>
          <cell r="CW340" t="e">
            <v>#DIV/0!</v>
          </cell>
          <cell r="CX340" t="e">
            <v>#DIV/0!</v>
          </cell>
          <cell r="CY340" t="e">
            <v>#DIV/0!</v>
          </cell>
          <cell r="CZ340" t="e">
            <v>#DIV/0!</v>
          </cell>
          <cell r="DA340" t="e">
            <v>#DIV/0!</v>
          </cell>
          <cell r="DB340" t="e">
            <v>#DIV/0!</v>
          </cell>
          <cell r="DC340" t="e">
            <v>#DIV/0!</v>
          </cell>
          <cell r="DD340" t="e">
            <v>#DIV/0!</v>
          </cell>
          <cell r="DE340" t="e">
            <v>#DIV/0!</v>
          </cell>
          <cell r="DF340" t="e">
            <v>#DIV/0!</v>
          </cell>
          <cell r="DG340" t="e">
            <v>#DIV/0!</v>
          </cell>
          <cell r="DH340" t="e">
            <v>#DIV/0!</v>
          </cell>
          <cell r="DI340" t="e">
            <v>#DIV/0!</v>
          </cell>
          <cell r="DJ340" t="e">
            <v>#DIV/0!</v>
          </cell>
          <cell r="DL340" t="str">
            <v>Mandor</v>
          </cell>
          <cell r="DM340">
            <v>0.36</v>
          </cell>
          <cell r="DN340">
            <v>0</v>
          </cell>
          <cell r="DO340">
            <v>0</v>
          </cell>
          <cell r="DP340">
            <v>0</v>
          </cell>
          <cell r="DQ340">
            <v>0</v>
          </cell>
          <cell r="DR340">
            <v>0</v>
          </cell>
          <cell r="DS340">
            <v>0</v>
          </cell>
          <cell r="DT340">
            <v>0</v>
          </cell>
          <cell r="DU340">
            <v>0</v>
          </cell>
          <cell r="DV340">
            <v>0</v>
          </cell>
          <cell r="DW340">
            <v>0</v>
          </cell>
          <cell r="DX340">
            <v>0</v>
          </cell>
          <cell r="DY340">
            <v>0</v>
          </cell>
          <cell r="DZ340">
            <v>0</v>
          </cell>
          <cell r="EA340">
            <v>0</v>
          </cell>
          <cell r="EB340">
            <v>0</v>
          </cell>
        </row>
        <row r="341">
          <cell r="A341">
            <v>26005</v>
          </cell>
          <cell r="J341">
            <v>1</v>
          </cell>
          <cell r="K341">
            <v>0</v>
          </cell>
          <cell r="P341">
            <v>1575</v>
          </cell>
          <cell r="R341">
            <v>0</v>
          </cell>
          <cell r="S341">
            <v>0</v>
          </cell>
          <cell r="T341">
            <v>0</v>
          </cell>
          <cell r="U341">
            <v>0</v>
          </cell>
          <cell r="V341">
            <v>0</v>
          </cell>
          <cell r="W341">
            <v>0</v>
          </cell>
          <cell r="X341">
            <v>0</v>
          </cell>
          <cell r="Y341">
            <v>0</v>
          </cell>
          <cell r="Z341">
            <v>0</v>
          </cell>
          <cell r="AA341">
            <v>0</v>
          </cell>
          <cell r="AB341">
            <v>0</v>
          </cell>
          <cell r="AC341">
            <v>26005</v>
          </cell>
          <cell r="AE341">
            <v>0</v>
          </cell>
          <cell r="AH341">
            <v>0</v>
          </cell>
          <cell r="AI341">
            <v>0</v>
          </cell>
          <cell r="AJ341">
            <v>0</v>
          </cell>
          <cell r="AK341">
            <v>0</v>
          </cell>
          <cell r="AL341">
            <v>0</v>
          </cell>
          <cell r="AM341">
            <v>26005</v>
          </cell>
          <cell r="AO341">
            <v>0</v>
          </cell>
          <cell r="AQ341">
            <v>1312.5</v>
          </cell>
          <cell r="AS341">
            <v>0</v>
          </cell>
          <cell r="AT341">
            <v>0</v>
          </cell>
          <cell r="AU341">
            <v>0</v>
          </cell>
          <cell r="AV341">
            <v>0</v>
          </cell>
          <cell r="BJ341">
            <v>0</v>
          </cell>
          <cell r="BK341">
            <v>0</v>
          </cell>
          <cell r="BL341">
            <v>0</v>
          </cell>
          <cell r="BN341">
            <v>0</v>
          </cell>
          <cell r="BO341">
            <v>0</v>
          </cell>
          <cell r="BP341">
            <v>0</v>
          </cell>
          <cell r="BQ341">
            <v>0</v>
          </cell>
          <cell r="BR341">
            <v>0</v>
          </cell>
          <cell r="BS341">
            <v>0</v>
          </cell>
          <cell r="BT341">
            <v>0</v>
          </cell>
          <cell r="BU341">
            <v>0</v>
          </cell>
          <cell r="BV341">
            <v>0</v>
          </cell>
          <cell r="BW341">
            <v>0</v>
          </cell>
          <cell r="BX341">
            <v>0</v>
          </cell>
          <cell r="BY341">
            <v>0</v>
          </cell>
          <cell r="BZ341">
            <v>0</v>
          </cell>
          <cell r="CA341">
            <v>0</v>
          </cell>
          <cell r="CB341">
            <v>0</v>
          </cell>
          <cell r="CR341">
            <v>0</v>
          </cell>
          <cell r="CT341">
            <v>0</v>
          </cell>
          <cell r="CU341">
            <v>0</v>
          </cell>
          <cell r="CV341">
            <v>0</v>
          </cell>
          <cell r="CW341" t="e">
            <v>#DIV/0!</v>
          </cell>
          <cell r="CX341" t="e">
            <v>#DIV/0!</v>
          </cell>
          <cell r="CY341" t="e">
            <v>#DIV/0!</v>
          </cell>
          <cell r="CZ341" t="e">
            <v>#DIV/0!</v>
          </cell>
          <cell r="DA341" t="e">
            <v>#DIV/0!</v>
          </cell>
          <cell r="DB341" t="e">
            <v>#DIV/0!</v>
          </cell>
          <cell r="DC341" t="e">
            <v>#DIV/0!</v>
          </cell>
          <cell r="DD341" t="e">
            <v>#DIV/0!</v>
          </cell>
          <cell r="DE341" t="e">
            <v>#DIV/0!</v>
          </cell>
          <cell r="DF341" t="e">
            <v>#DIV/0!</v>
          </cell>
          <cell r="DG341" t="e">
            <v>#DIV/0!</v>
          </cell>
          <cell r="DH341" t="e">
            <v>#DIV/0!</v>
          </cell>
          <cell r="DI341" t="e">
            <v>#DIV/0!</v>
          </cell>
          <cell r="DJ341" t="e">
            <v>#DIV/0!</v>
          </cell>
          <cell r="DL341">
            <v>0</v>
          </cell>
          <cell r="DM341">
            <v>0</v>
          </cell>
          <cell r="DN341">
            <v>0</v>
          </cell>
          <cell r="DO341">
            <v>0</v>
          </cell>
          <cell r="DP341">
            <v>0</v>
          </cell>
          <cell r="DQ341">
            <v>0</v>
          </cell>
          <cell r="DR341">
            <v>0</v>
          </cell>
          <cell r="DS341">
            <v>0</v>
          </cell>
          <cell r="DT341">
            <v>0</v>
          </cell>
          <cell r="DU341">
            <v>0</v>
          </cell>
          <cell r="DV341">
            <v>0</v>
          </cell>
          <cell r="DW341">
            <v>0</v>
          </cell>
          <cell r="DX341">
            <v>0</v>
          </cell>
          <cell r="DY341">
            <v>0</v>
          </cell>
          <cell r="DZ341">
            <v>0</v>
          </cell>
          <cell r="EA341">
            <v>0</v>
          </cell>
          <cell r="EB341">
            <v>0</v>
          </cell>
        </row>
        <row r="342">
          <cell r="A342">
            <v>26006</v>
          </cell>
          <cell r="J342">
            <v>1</v>
          </cell>
          <cell r="K342">
            <v>0</v>
          </cell>
          <cell r="P342">
            <v>1575</v>
          </cell>
          <cell r="R342">
            <v>0</v>
          </cell>
          <cell r="S342">
            <v>0</v>
          </cell>
          <cell r="T342">
            <v>0</v>
          </cell>
          <cell r="U342">
            <v>0</v>
          </cell>
          <cell r="V342">
            <v>0</v>
          </cell>
          <cell r="W342">
            <v>0</v>
          </cell>
          <cell r="X342">
            <v>0</v>
          </cell>
          <cell r="Y342">
            <v>0</v>
          </cell>
          <cell r="Z342">
            <v>0</v>
          </cell>
          <cell r="AA342">
            <v>0</v>
          </cell>
          <cell r="AB342">
            <v>0</v>
          </cell>
          <cell r="AC342">
            <v>26006</v>
          </cell>
          <cell r="AE342">
            <v>0</v>
          </cell>
          <cell r="AH342">
            <v>0</v>
          </cell>
          <cell r="AI342">
            <v>0</v>
          </cell>
          <cell r="AJ342">
            <v>0</v>
          </cell>
          <cell r="AK342">
            <v>0</v>
          </cell>
          <cell r="AL342">
            <v>0</v>
          </cell>
          <cell r="AM342">
            <v>26006</v>
          </cell>
          <cell r="AO342">
            <v>0</v>
          </cell>
          <cell r="AQ342">
            <v>1312.5</v>
          </cell>
          <cell r="AS342">
            <v>0</v>
          </cell>
          <cell r="AT342">
            <v>0</v>
          </cell>
          <cell r="AU342">
            <v>0</v>
          </cell>
          <cell r="AV342">
            <v>0</v>
          </cell>
          <cell r="BJ342">
            <v>0</v>
          </cell>
          <cell r="BK342">
            <v>0</v>
          </cell>
          <cell r="BL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R342">
            <v>0</v>
          </cell>
          <cell r="CT342">
            <v>0</v>
          </cell>
          <cell r="CU342">
            <v>0</v>
          </cell>
          <cell r="CV342">
            <v>0</v>
          </cell>
          <cell r="CW342" t="e">
            <v>#DIV/0!</v>
          </cell>
          <cell r="CX342" t="e">
            <v>#DIV/0!</v>
          </cell>
          <cell r="CY342" t="e">
            <v>#DIV/0!</v>
          </cell>
          <cell r="CZ342" t="e">
            <v>#DIV/0!</v>
          </cell>
          <cell r="DA342" t="e">
            <v>#DIV/0!</v>
          </cell>
          <cell r="DB342" t="e">
            <v>#DIV/0!</v>
          </cell>
          <cell r="DC342" t="e">
            <v>#DIV/0!</v>
          </cell>
          <cell r="DD342" t="e">
            <v>#DIV/0!</v>
          </cell>
          <cell r="DE342" t="e">
            <v>#DIV/0!</v>
          </cell>
          <cell r="DF342" t="e">
            <v>#DIV/0!</v>
          </cell>
          <cell r="DG342" t="e">
            <v>#DIV/0!</v>
          </cell>
          <cell r="DH342" t="e">
            <v>#DIV/0!</v>
          </cell>
          <cell r="DI342" t="e">
            <v>#DIV/0!</v>
          </cell>
          <cell r="DJ342" t="e">
            <v>#DIV/0!</v>
          </cell>
          <cell r="DL342">
            <v>0</v>
          </cell>
          <cell r="DM342">
            <v>0</v>
          </cell>
          <cell r="DN342">
            <v>0</v>
          </cell>
          <cell r="DO342">
            <v>0</v>
          </cell>
          <cell r="DP342">
            <v>0</v>
          </cell>
          <cell r="DQ342">
            <v>0</v>
          </cell>
          <cell r="DR342">
            <v>0</v>
          </cell>
          <cell r="DS342">
            <v>0</v>
          </cell>
          <cell r="DT342">
            <v>0</v>
          </cell>
          <cell r="DU342">
            <v>0</v>
          </cell>
          <cell r="DV342">
            <v>0</v>
          </cell>
          <cell r="DW342">
            <v>0</v>
          </cell>
          <cell r="DX342">
            <v>0</v>
          </cell>
          <cell r="DY342">
            <v>0</v>
          </cell>
          <cell r="DZ342">
            <v>0</v>
          </cell>
          <cell r="EA342">
            <v>0</v>
          </cell>
          <cell r="EB342">
            <v>0</v>
          </cell>
        </row>
        <row r="343">
          <cell r="A343">
            <v>26007</v>
          </cell>
          <cell r="J343">
            <v>1</v>
          </cell>
          <cell r="K343">
            <v>0</v>
          </cell>
          <cell r="P343">
            <v>1575</v>
          </cell>
          <cell r="R343">
            <v>0</v>
          </cell>
          <cell r="S343">
            <v>0</v>
          </cell>
          <cell r="T343">
            <v>0</v>
          </cell>
          <cell r="U343">
            <v>0</v>
          </cell>
          <cell r="V343">
            <v>0</v>
          </cell>
          <cell r="W343">
            <v>0</v>
          </cell>
          <cell r="X343">
            <v>0</v>
          </cell>
          <cell r="Y343">
            <v>0</v>
          </cell>
          <cell r="Z343">
            <v>0</v>
          </cell>
          <cell r="AA343">
            <v>0</v>
          </cell>
          <cell r="AB343">
            <v>0</v>
          </cell>
          <cell r="AC343">
            <v>26007</v>
          </cell>
          <cell r="AE343">
            <v>0</v>
          </cell>
          <cell r="AH343">
            <v>0</v>
          </cell>
          <cell r="AI343">
            <v>0</v>
          </cell>
          <cell r="AJ343">
            <v>0</v>
          </cell>
          <cell r="AK343">
            <v>0</v>
          </cell>
          <cell r="AL343">
            <v>0</v>
          </cell>
          <cell r="AM343">
            <v>26007</v>
          </cell>
          <cell r="AO343">
            <v>0</v>
          </cell>
          <cell r="AQ343">
            <v>1312.5</v>
          </cell>
          <cell r="AS343">
            <v>0</v>
          </cell>
          <cell r="AT343">
            <v>0</v>
          </cell>
          <cell r="AU343">
            <v>0</v>
          </cell>
          <cell r="AV343">
            <v>0</v>
          </cell>
          <cell r="BJ343">
            <v>0</v>
          </cell>
          <cell r="BK343">
            <v>0</v>
          </cell>
          <cell r="BL343">
            <v>0</v>
          </cell>
          <cell r="BN343">
            <v>0</v>
          </cell>
          <cell r="BO343">
            <v>0</v>
          </cell>
          <cell r="BP343">
            <v>0</v>
          </cell>
          <cell r="BQ343">
            <v>0</v>
          </cell>
          <cell r="BR343">
            <v>0</v>
          </cell>
          <cell r="BS343">
            <v>0</v>
          </cell>
          <cell r="BT343">
            <v>0</v>
          </cell>
          <cell r="BU343">
            <v>0</v>
          </cell>
          <cell r="BV343">
            <v>0</v>
          </cell>
          <cell r="BW343">
            <v>0</v>
          </cell>
          <cell r="BX343">
            <v>0</v>
          </cell>
          <cell r="BY343">
            <v>0</v>
          </cell>
          <cell r="BZ343">
            <v>0</v>
          </cell>
          <cell r="CA343">
            <v>0</v>
          </cell>
          <cell r="CB343">
            <v>0</v>
          </cell>
          <cell r="CR343">
            <v>0</v>
          </cell>
          <cell r="CT343">
            <v>0</v>
          </cell>
          <cell r="CU343">
            <v>0</v>
          </cell>
          <cell r="CV343">
            <v>0</v>
          </cell>
          <cell r="CW343" t="e">
            <v>#DIV/0!</v>
          </cell>
          <cell r="CX343" t="e">
            <v>#DIV/0!</v>
          </cell>
          <cell r="CY343" t="e">
            <v>#DIV/0!</v>
          </cell>
          <cell r="CZ343" t="e">
            <v>#DIV/0!</v>
          </cell>
          <cell r="DA343" t="e">
            <v>#DIV/0!</v>
          </cell>
          <cell r="DB343" t="e">
            <v>#DIV/0!</v>
          </cell>
          <cell r="DC343" t="e">
            <v>#DIV/0!</v>
          </cell>
          <cell r="DD343" t="e">
            <v>#DIV/0!</v>
          </cell>
          <cell r="DE343" t="e">
            <v>#DIV/0!</v>
          </cell>
          <cell r="DF343" t="e">
            <v>#DIV/0!</v>
          </cell>
          <cell r="DG343" t="e">
            <v>#DIV/0!</v>
          </cell>
          <cell r="DH343" t="e">
            <v>#DIV/0!</v>
          </cell>
          <cell r="DI343" t="e">
            <v>#DIV/0!</v>
          </cell>
          <cell r="DJ343" t="e">
            <v>#DIV/0!</v>
          </cell>
          <cell r="DL343">
            <v>0</v>
          </cell>
          <cell r="DM343">
            <v>0</v>
          </cell>
          <cell r="DN343">
            <v>0</v>
          </cell>
          <cell r="DO343">
            <v>0</v>
          </cell>
          <cell r="DP343">
            <v>0</v>
          </cell>
          <cell r="DQ343">
            <v>0</v>
          </cell>
          <cell r="DR343">
            <v>0</v>
          </cell>
          <cell r="DS343">
            <v>0</v>
          </cell>
          <cell r="DT343">
            <v>0</v>
          </cell>
          <cell r="DU343">
            <v>0</v>
          </cell>
          <cell r="DV343">
            <v>0</v>
          </cell>
          <cell r="DW343">
            <v>0</v>
          </cell>
          <cell r="DX343">
            <v>0</v>
          </cell>
          <cell r="DY343">
            <v>0</v>
          </cell>
          <cell r="DZ343">
            <v>0</v>
          </cell>
          <cell r="EA343">
            <v>0</v>
          </cell>
          <cell r="EB343">
            <v>0</v>
          </cell>
        </row>
        <row r="344">
          <cell r="A344">
            <v>26008</v>
          </cell>
          <cell r="J344">
            <v>1</v>
          </cell>
          <cell r="K344">
            <v>0</v>
          </cell>
          <cell r="P344">
            <v>1575</v>
          </cell>
          <cell r="R344">
            <v>0</v>
          </cell>
          <cell r="S344">
            <v>0</v>
          </cell>
          <cell r="T344">
            <v>0</v>
          </cell>
          <cell r="U344">
            <v>0</v>
          </cell>
          <cell r="V344">
            <v>0</v>
          </cell>
          <cell r="W344">
            <v>0</v>
          </cell>
          <cell r="X344">
            <v>0</v>
          </cell>
          <cell r="Y344">
            <v>0</v>
          </cell>
          <cell r="Z344">
            <v>0</v>
          </cell>
          <cell r="AA344">
            <v>0</v>
          </cell>
          <cell r="AB344">
            <v>0</v>
          </cell>
          <cell r="AC344">
            <v>26008</v>
          </cell>
          <cell r="AE344">
            <v>0</v>
          </cell>
          <cell r="AH344">
            <v>0</v>
          </cell>
          <cell r="AI344">
            <v>0</v>
          </cell>
          <cell r="AJ344">
            <v>0</v>
          </cell>
          <cell r="AK344">
            <v>0</v>
          </cell>
          <cell r="AL344">
            <v>0</v>
          </cell>
          <cell r="AM344">
            <v>26008</v>
          </cell>
          <cell r="AO344">
            <v>0</v>
          </cell>
          <cell r="AQ344">
            <v>1312.5</v>
          </cell>
          <cell r="AS344">
            <v>0</v>
          </cell>
          <cell r="AT344">
            <v>0</v>
          </cell>
          <cell r="AU344">
            <v>0</v>
          </cell>
          <cell r="AV344">
            <v>0</v>
          </cell>
          <cell r="BJ344">
            <v>0</v>
          </cell>
          <cell r="BK344">
            <v>0</v>
          </cell>
          <cell r="BL344">
            <v>0</v>
          </cell>
          <cell r="BN344">
            <v>0</v>
          </cell>
          <cell r="BO344">
            <v>0</v>
          </cell>
          <cell r="BP344">
            <v>0</v>
          </cell>
          <cell r="BQ344">
            <v>0</v>
          </cell>
          <cell r="BR344">
            <v>0</v>
          </cell>
          <cell r="BS344">
            <v>0</v>
          </cell>
          <cell r="BT344">
            <v>0</v>
          </cell>
          <cell r="BU344">
            <v>0</v>
          </cell>
          <cell r="BV344">
            <v>0</v>
          </cell>
          <cell r="BW344">
            <v>0</v>
          </cell>
          <cell r="BX344">
            <v>0</v>
          </cell>
          <cell r="BY344">
            <v>0</v>
          </cell>
          <cell r="BZ344">
            <v>0</v>
          </cell>
          <cell r="CA344">
            <v>0</v>
          </cell>
          <cell r="CB344">
            <v>0</v>
          </cell>
          <cell r="CR344">
            <v>0</v>
          </cell>
          <cell r="CT344">
            <v>0</v>
          </cell>
          <cell r="CU344">
            <v>0</v>
          </cell>
          <cell r="CV344">
            <v>0</v>
          </cell>
          <cell r="CW344" t="e">
            <v>#DIV/0!</v>
          </cell>
          <cell r="CX344" t="e">
            <v>#DIV/0!</v>
          </cell>
          <cell r="CY344" t="e">
            <v>#DIV/0!</v>
          </cell>
          <cell r="CZ344" t="e">
            <v>#DIV/0!</v>
          </cell>
          <cell r="DA344" t="e">
            <v>#DIV/0!</v>
          </cell>
          <cell r="DB344" t="e">
            <v>#DIV/0!</v>
          </cell>
          <cell r="DC344" t="e">
            <v>#DIV/0!</v>
          </cell>
          <cell r="DD344" t="e">
            <v>#DIV/0!</v>
          </cell>
          <cell r="DE344" t="e">
            <v>#DIV/0!</v>
          </cell>
          <cell r="DF344" t="e">
            <v>#DIV/0!</v>
          </cell>
          <cell r="DG344" t="e">
            <v>#DIV/0!</v>
          </cell>
          <cell r="DH344" t="e">
            <v>#DIV/0!</v>
          </cell>
          <cell r="DI344" t="e">
            <v>#DIV/0!</v>
          </cell>
          <cell r="DJ344" t="e">
            <v>#DIV/0!</v>
          </cell>
          <cell r="DL344">
            <v>0</v>
          </cell>
          <cell r="DM344">
            <v>0</v>
          </cell>
          <cell r="DN344">
            <v>0</v>
          </cell>
          <cell r="DO344">
            <v>0</v>
          </cell>
          <cell r="DP344">
            <v>0</v>
          </cell>
          <cell r="DQ344">
            <v>0</v>
          </cell>
          <cell r="DR344">
            <v>0</v>
          </cell>
          <cell r="DS344">
            <v>0</v>
          </cell>
          <cell r="DT344">
            <v>0</v>
          </cell>
          <cell r="DU344">
            <v>0</v>
          </cell>
          <cell r="DV344">
            <v>0</v>
          </cell>
          <cell r="DW344">
            <v>0</v>
          </cell>
          <cell r="DX344">
            <v>0</v>
          </cell>
          <cell r="DY344">
            <v>0</v>
          </cell>
          <cell r="DZ344">
            <v>0</v>
          </cell>
          <cell r="EA344">
            <v>0</v>
          </cell>
          <cell r="EB344">
            <v>0</v>
          </cell>
        </row>
        <row r="345">
          <cell r="A345">
            <v>26009</v>
          </cell>
          <cell r="J345">
            <v>1</v>
          </cell>
          <cell r="K345">
            <v>0</v>
          </cell>
          <cell r="P345">
            <v>1575</v>
          </cell>
          <cell r="R345">
            <v>0</v>
          </cell>
          <cell r="S345">
            <v>0</v>
          </cell>
          <cell r="T345">
            <v>0</v>
          </cell>
          <cell r="U345">
            <v>0</v>
          </cell>
          <cell r="V345">
            <v>0</v>
          </cell>
          <cell r="W345">
            <v>0</v>
          </cell>
          <cell r="X345">
            <v>0</v>
          </cell>
          <cell r="Y345">
            <v>0</v>
          </cell>
          <cell r="Z345">
            <v>0</v>
          </cell>
          <cell r="AA345">
            <v>0</v>
          </cell>
          <cell r="AB345">
            <v>0</v>
          </cell>
          <cell r="AC345">
            <v>26009</v>
          </cell>
          <cell r="AE345">
            <v>0</v>
          </cell>
          <cell r="AH345">
            <v>0</v>
          </cell>
          <cell r="AI345">
            <v>0</v>
          </cell>
          <cell r="AJ345">
            <v>0</v>
          </cell>
          <cell r="AK345">
            <v>0</v>
          </cell>
          <cell r="AL345">
            <v>0</v>
          </cell>
          <cell r="AM345">
            <v>26009</v>
          </cell>
          <cell r="AO345">
            <v>0</v>
          </cell>
          <cell r="AQ345">
            <v>1312.5</v>
          </cell>
          <cell r="AS345">
            <v>0</v>
          </cell>
          <cell r="AT345">
            <v>0</v>
          </cell>
          <cell r="AU345">
            <v>0</v>
          </cell>
          <cell r="AV345">
            <v>0</v>
          </cell>
          <cell r="BJ345">
            <v>0</v>
          </cell>
          <cell r="BK345">
            <v>0</v>
          </cell>
          <cell r="BL345">
            <v>0</v>
          </cell>
          <cell r="BN345">
            <v>0</v>
          </cell>
          <cell r="BO345">
            <v>0</v>
          </cell>
          <cell r="BP345">
            <v>0</v>
          </cell>
          <cell r="BQ345">
            <v>0</v>
          </cell>
          <cell r="BR345">
            <v>0</v>
          </cell>
          <cell r="BS345">
            <v>0</v>
          </cell>
          <cell r="BT345">
            <v>0</v>
          </cell>
          <cell r="BU345">
            <v>0</v>
          </cell>
          <cell r="BV345">
            <v>0</v>
          </cell>
          <cell r="BW345">
            <v>0</v>
          </cell>
          <cell r="BX345">
            <v>0</v>
          </cell>
          <cell r="BY345">
            <v>0</v>
          </cell>
          <cell r="BZ345">
            <v>0</v>
          </cell>
          <cell r="CA345">
            <v>0</v>
          </cell>
          <cell r="CB345">
            <v>0</v>
          </cell>
          <cell r="CR345">
            <v>0</v>
          </cell>
          <cell r="CT345">
            <v>0</v>
          </cell>
          <cell r="CU345">
            <v>0</v>
          </cell>
          <cell r="CV345">
            <v>0</v>
          </cell>
          <cell r="CW345" t="e">
            <v>#DIV/0!</v>
          </cell>
          <cell r="CX345" t="e">
            <v>#DIV/0!</v>
          </cell>
          <cell r="CY345" t="e">
            <v>#DIV/0!</v>
          </cell>
          <cell r="CZ345" t="e">
            <v>#DIV/0!</v>
          </cell>
          <cell r="DA345" t="e">
            <v>#DIV/0!</v>
          </cell>
          <cell r="DB345" t="e">
            <v>#DIV/0!</v>
          </cell>
          <cell r="DC345" t="e">
            <v>#DIV/0!</v>
          </cell>
          <cell r="DD345" t="e">
            <v>#DIV/0!</v>
          </cell>
          <cell r="DE345" t="e">
            <v>#DIV/0!</v>
          </cell>
          <cell r="DF345" t="e">
            <v>#DIV/0!</v>
          </cell>
          <cell r="DG345" t="e">
            <v>#DIV/0!</v>
          </cell>
          <cell r="DH345" t="e">
            <v>#DIV/0!</v>
          </cell>
          <cell r="DI345" t="e">
            <v>#DIV/0!</v>
          </cell>
          <cell r="DJ345" t="e">
            <v>#DIV/0!</v>
          </cell>
          <cell r="DL345">
            <v>0</v>
          </cell>
          <cell r="DM345">
            <v>0</v>
          </cell>
          <cell r="DN345">
            <v>0</v>
          </cell>
          <cell r="DO345">
            <v>0</v>
          </cell>
          <cell r="DP345">
            <v>0</v>
          </cell>
          <cell r="DQ345">
            <v>0</v>
          </cell>
          <cell r="DR345">
            <v>0</v>
          </cell>
          <cell r="DS345">
            <v>0</v>
          </cell>
          <cell r="DT345">
            <v>0</v>
          </cell>
          <cell r="DU345">
            <v>0</v>
          </cell>
          <cell r="DV345">
            <v>0</v>
          </cell>
          <cell r="DW345">
            <v>0</v>
          </cell>
          <cell r="DX345">
            <v>0</v>
          </cell>
          <cell r="DY345">
            <v>0</v>
          </cell>
          <cell r="DZ345">
            <v>0</v>
          </cell>
          <cell r="EA345">
            <v>0</v>
          </cell>
          <cell r="EB345">
            <v>0</v>
          </cell>
        </row>
        <row r="346">
          <cell r="A346">
            <v>26010</v>
          </cell>
          <cell r="J346">
            <v>1</v>
          </cell>
          <cell r="K346">
            <v>0</v>
          </cell>
          <cell r="P346">
            <v>1575</v>
          </cell>
          <cell r="R346">
            <v>0</v>
          </cell>
          <cell r="S346">
            <v>0</v>
          </cell>
          <cell r="T346">
            <v>0</v>
          </cell>
          <cell r="U346">
            <v>0</v>
          </cell>
          <cell r="V346">
            <v>0</v>
          </cell>
          <cell r="W346">
            <v>0</v>
          </cell>
          <cell r="X346">
            <v>0</v>
          </cell>
          <cell r="Y346">
            <v>0</v>
          </cell>
          <cell r="Z346">
            <v>0</v>
          </cell>
          <cell r="AA346">
            <v>0</v>
          </cell>
          <cell r="AB346">
            <v>0</v>
          </cell>
          <cell r="AC346">
            <v>26010</v>
          </cell>
          <cell r="AE346">
            <v>0</v>
          </cell>
          <cell r="AH346">
            <v>0</v>
          </cell>
          <cell r="AI346">
            <v>0</v>
          </cell>
          <cell r="AJ346">
            <v>0</v>
          </cell>
          <cell r="AK346">
            <v>0</v>
          </cell>
          <cell r="AL346">
            <v>0</v>
          </cell>
          <cell r="AM346">
            <v>26010</v>
          </cell>
          <cell r="AO346">
            <v>0</v>
          </cell>
          <cell r="AQ346">
            <v>1312.5</v>
          </cell>
          <cell r="AS346">
            <v>0</v>
          </cell>
          <cell r="AT346">
            <v>0</v>
          </cell>
          <cell r="AU346">
            <v>0</v>
          </cell>
          <cell r="AV346">
            <v>0</v>
          </cell>
          <cell r="BJ346">
            <v>0</v>
          </cell>
          <cell r="BK346">
            <v>0</v>
          </cell>
          <cell r="BL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R346">
            <v>0</v>
          </cell>
          <cell r="CT346">
            <v>0</v>
          </cell>
          <cell r="CU346">
            <v>0</v>
          </cell>
          <cell r="CV346">
            <v>0</v>
          </cell>
          <cell r="CW346" t="e">
            <v>#DIV/0!</v>
          </cell>
          <cell r="CX346" t="e">
            <v>#DIV/0!</v>
          </cell>
          <cell r="CY346" t="e">
            <v>#DIV/0!</v>
          </cell>
          <cell r="CZ346" t="e">
            <v>#DIV/0!</v>
          </cell>
          <cell r="DA346" t="e">
            <v>#DIV/0!</v>
          </cell>
          <cell r="DB346" t="e">
            <v>#DIV/0!</v>
          </cell>
          <cell r="DC346" t="e">
            <v>#DIV/0!</v>
          </cell>
          <cell r="DD346" t="e">
            <v>#DIV/0!</v>
          </cell>
          <cell r="DE346" t="e">
            <v>#DIV/0!</v>
          </cell>
          <cell r="DF346" t="e">
            <v>#DIV/0!</v>
          </cell>
          <cell r="DG346" t="e">
            <v>#DIV/0!</v>
          </cell>
          <cell r="DH346" t="e">
            <v>#DIV/0!</v>
          </cell>
          <cell r="DI346" t="e">
            <v>#DIV/0!</v>
          </cell>
          <cell r="DJ346" t="e">
            <v>#DIV/0!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row>
        <row r="347">
          <cell r="A347">
            <v>26011</v>
          </cell>
          <cell r="J347">
            <v>1</v>
          </cell>
          <cell r="K347">
            <v>0</v>
          </cell>
          <cell r="P347">
            <v>1575</v>
          </cell>
          <cell r="R347">
            <v>0</v>
          </cell>
          <cell r="S347">
            <v>0</v>
          </cell>
          <cell r="T347">
            <v>0</v>
          </cell>
          <cell r="U347">
            <v>0</v>
          </cell>
          <cell r="V347">
            <v>0</v>
          </cell>
          <cell r="W347">
            <v>0</v>
          </cell>
          <cell r="X347">
            <v>0</v>
          </cell>
          <cell r="Y347">
            <v>0</v>
          </cell>
          <cell r="Z347">
            <v>0</v>
          </cell>
          <cell r="AA347">
            <v>0</v>
          </cell>
          <cell r="AB347">
            <v>0</v>
          </cell>
          <cell r="AC347">
            <v>26011</v>
          </cell>
          <cell r="AE347">
            <v>0</v>
          </cell>
          <cell r="AH347">
            <v>0</v>
          </cell>
          <cell r="AI347">
            <v>0</v>
          </cell>
          <cell r="AJ347">
            <v>0</v>
          </cell>
          <cell r="AK347">
            <v>0</v>
          </cell>
          <cell r="AL347">
            <v>0</v>
          </cell>
          <cell r="AM347">
            <v>26011</v>
          </cell>
          <cell r="AO347">
            <v>0</v>
          </cell>
          <cell r="AQ347">
            <v>1312.5</v>
          </cell>
          <cell r="AS347">
            <v>0</v>
          </cell>
          <cell r="AT347">
            <v>0</v>
          </cell>
          <cell r="AU347">
            <v>0</v>
          </cell>
          <cell r="AV347">
            <v>0</v>
          </cell>
          <cell r="BJ347">
            <v>0</v>
          </cell>
          <cell r="BK347">
            <v>0</v>
          </cell>
          <cell r="BL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R347">
            <v>0</v>
          </cell>
          <cell r="CT347">
            <v>0</v>
          </cell>
          <cell r="CU347">
            <v>0</v>
          </cell>
          <cell r="CV347">
            <v>0</v>
          </cell>
          <cell r="CW347" t="e">
            <v>#DIV/0!</v>
          </cell>
          <cell r="CX347" t="e">
            <v>#DIV/0!</v>
          </cell>
          <cell r="CY347" t="e">
            <v>#DIV/0!</v>
          </cell>
          <cell r="CZ347" t="e">
            <v>#DIV/0!</v>
          </cell>
          <cell r="DA347" t="e">
            <v>#DIV/0!</v>
          </cell>
          <cell r="DB347" t="e">
            <v>#DIV/0!</v>
          </cell>
          <cell r="DC347" t="e">
            <v>#DIV/0!</v>
          </cell>
          <cell r="DD347" t="e">
            <v>#DIV/0!</v>
          </cell>
          <cell r="DE347" t="e">
            <v>#DIV/0!</v>
          </cell>
          <cell r="DF347" t="e">
            <v>#DIV/0!</v>
          </cell>
          <cell r="DG347" t="e">
            <v>#DIV/0!</v>
          </cell>
          <cell r="DH347" t="e">
            <v>#DIV/0!</v>
          </cell>
          <cell r="DI347" t="e">
            <v>#DIV/0!</v>
          </cell>
          <cell r="DJ347" t="e">
            <v>#DIV/0!</v>
          </cell>
          <cell r="DL347">
            <v>0</v>
          </cell>
          <cell r="DM347">
            <v>0</v>
          </cell>
          <cell r="DN347">
            <v>0</v>
          </cell>
          <cell r="DO347">
            <v>0</v>
          </cell>
          <cell r="DP347">
            <v>0</v>
          </cell>
          <cell r="DQ347">
            <v>0</v>
          </cell>
          <cell r="DR347">
            <v>0</v>
          </cell>
          <cell r="DS347">
            <v>0</v>
          </cell>
          <cell r="DT347">
            <v>0</v>
          </cell>
          <cell r="DU347">
            <v>0</v>
          </cell>
          <cell r="DV347">
            <v>0</v>
          </cell>
          <cell r="DW347">
            <v>0</v>
          </cell>
          <cell r="DX347">
            <v>0</v>
          </cell>
          <cell r="DY347">
            <v>0</v>
          </cell>
          <cell r="DZ347">
            <v>0</v>
          </cell>
          <cell r="EA347">
            <v>0</v>
          </cell>
          <cell r="EB347">
            <v>0</v>
          </cell>
        </row>
        <row r="348">
          <cell r="A348">
            <v>26012</v>
          </cell>
          <cell r="J348">
            <v>1</v>
          </cell>
          <cell r="K348">
            <v>0</v>
          </cell>
          <cell r="P348">
            <v>1575</v>
          </cell>
          <cell r="AC348">
            <v>26012</v>
          </cell>
          <cell r="AE348">
            <v>0</v>
          </cell>
          <cell r="AM348">
            <v>26012</v>
          </cell>
          <cell r="AO348">
            <v>0</v>
          </cell>
          <cell r="BJ348">
            <v>0</v>
          </cell>
          <cell r="BK348">
            <v>0</v>
          </cell>
          <cell r="BL348">
            <v>0</v>
          </cell>
          <cell r="BN348">
            <v>0</v>
          </cell>
          <cell r="BO348">
            <v>0</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R348">
            <v>0</v>
          </cell>
          <cell r="CT348">
            <v>0</v>
          </cell>
          <cell r="CU348">
            <v>0</v>
          </cell>
          <cell r="CV348">
            <v>0</v>
          </cell>
          <cell r="CW348" t="e">
            <v>#DIV/0!</v>
          </cell>
          <cell r="CX348" t="e">
            <v>#DIV/0!</v>
          </cell>
          <cell r="CY348" t="e">
            <v>#DIV/0!</v>
          </cell>
          <cell r="CZ348" t="e">
            <v>#DIV/0!</v>
          </cell>
          <cell r="DA348" t="e">
            <v>#DIV/0!</v>
          </cell>
          <cell r="DB348" t="e">
            <v>#DIV/0!</v>
          </cell>
          <cell r="DC348" t="e">
            <v>#DIV/0!</v>
          </cell>
          <cell r="DD348" t="e">
            <v>#DIV/0!</v>
          </cell>
          <cell r="DE348" t="e">
            <v>#DIV/0!</v>
          </cell>
          <cell r="DF348" t="e">
            <v>#DIV/0!</v>
          </cell>
          <cell r="DG348" t="e">
            <v>#DIV/0!</v>
          </cell>
          <cell r="DH348" t="e">
            <v>#DIV/0!</v>
          </cell>
          <cell r="DI348" t="e">
            <v>#DIV/0!</v>
          </cell>
          <cell r="DJ348" t="e">
            <v>#DIV/0!</v>
          </cell>
          <cell r="DL348">
            <v>0</v>
          </cell>
          <cell r="DM348">
            <v>0</v>
          </cell>
          <cell r="DN348">
            <v>0</v>
          </cell>
          <cell r="DO348">
            <v>0</v>
          </cell>
          <cell r="DP348">
            <v>0</v>
          </cell>
          <cell r="DQ348">
            <v>0</v>
          </cell>
          <cell r="DR348">
            <v>0</v>
          </cell>
          <cell r="DS348">
            <v>0</v>
          </cell>
          <cell r="DT348">
            <v>0</v>
          </cell>
          <cell r="DU348">
            <v>0</v>
          </cell>
          <cell r="DV348">
            <v>0</v>
          </cell>
          <cell r="DW348">
            <v>0</v>
          </cell>
          <cell r="DX348">
            <v>0</v>
          </cell>
          <cell r="DY348">
            <v>0</v>
          </cell>
          <cell r="DZ348">
            <v>0</v>
          </cell>
          <cell r="EA348">
            <v>0</v>
          </cell>
          <cell r="EB348">
            <v>0</v>
          </cell>
        </row>
        <row r="349">
          <cell r="A349">
            <v>27000</v>
          </cell>
          <cell r="B349">
            <v>27</v>
          </cell>
          <cell r="C349" t="str">
            <v>II - 3 - I</v>
          </cell>
          <cell r="D349" t="str">
            <v>Tulangan beton  U 24</v>
          </cell>
          <cell r="E349" t="str">
            <v>kg</v>
          </cell>
          <cell r="F349">
            <v>75837.3</v>
          </cell>
          <cell r="H349">
            <v>187.5</v>
          </cell>
          <cell r="I349" t="str">
            <v>Kg/jam</v>
          </cell>
          <cell r="L349">
            <v>9</v>
          </cell>
          <cell r="M349">
            <v>25</v>
          </cell>
          <cell r="N349">
            <v>7</v>
          </cell>
          <cell r="O349">
            <v>1</v>
          </cell>
          <cell r="P349">
            <v>1575</v>
          </cell>
          <cell r="Q349">
            <v>75837.3</v>
          </cell>
          <cell r="V349">
            <v>9787932.0000000019</v>
          </cell>
          <cell r="W349">
            <v>0</v>
          </cell>
          <cell r="X349">
            <v>129.06</v>
          </cell>
          <cell r="Y349">
            <v>0</v>
          </cell>
          <cell r="Z349">
            <v>129.06</v>
          </cell>
          <cell r="AA349">
            <v>128.26</v>
          </cell>
          <cell r="AB349">
            <v>9726892</v>
          </cell>
          <cell r="AC349">
            <v>27000</v>
          </cell>
          <cell r="AG349">
            <v>75837.3</v>
          </cell>
          <cell r="AK349">
            <v>9528970</v>
          </cell>
          <cell r="AL349">
            <v>722651356581</v>
          </cell>
          <cell r="AM349">
            <v>27000</v>
          </cell>
          <cell r="AQ349">
            <v>1312.5</v>
          </cell>
          <cell r="AR349">
            <v>75837.3</v>
          </cell>
          <cell r="AU349">
            <v>817.3</v>
          </cell>
          <cell r="AV349">
            <v>61981823</v>
          </cell>
          <cell r="BB349">
            <v>9529915</v>
          </cell>
          <cell r="BC349">
            <v>722723022829</v>
          </cell>
          <cell r="BD349">
            <v>722723065296</v>
          </cell>
          <cell r="BF349">
            <v>128.26</v>
          </cell>
          <cell r="BG349">
            <v>9528970</v>
          </cell>
          <cell r="BH349">
            <v>817.3</v>
          </cell>
          <cell r="BI349">
            <v>9529915.5600000005</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N349">
            <v>0</v>
          </cell>
          <cell r="DO349">
            <v>0</v>
          </cell>
          <cell r="DP349">
            <v>0</v>
          </cell>
          <cell r="DQ349">
            <v>0</v>
          </cell>
          <cell r="DR349">
            <v>0</v>
          </cell>
          <cell r="DS349">
            <v>0</v>
          </cell>
          <cell r="DT349">
            <v>0</v>
          </cell>
          <cell r="DU349">
            <v>0</v>
          </cell>
          <cell r="DV349">
            <v>0</v>
          </cell>
          <cell r="DW349">
            <v>0</v>
          </cell>
          <cell r="DX349">
            <v>0</v>
          </cell>
          <cell r="DY349">
            <v>0</v>
          </cell>
          <cell r="DZ349">
            <v>0</v>
          </cell>
          <cell r="EA349">
            <v>0</v>
          </cell>
          <cell r="EB349">
            <v>0</v>
          </cell>
        </row>
        <row r="350">
          <cell r="A350">
            <v>27001</v>
          </cell>
          <cell r="G350" t="str">
            <v>Mesin Pembengkok Besi</v>
          </cell>
          <cell r="H350">
            <v>187.5</v>
          </cell>
          <cell r="I350" t="str">
            <v>Kg/jam</v>
          </cell>
          <cell r="J350">
            <v>1</v>
          </cell>
          <cell r="K350">
            <v>5.3E-3</v>
          </cell>
          <cell r="P350">
            <v>1575</v>
          </cell>
          <cell r="R350">
            <v>404.46</v>
          </cell>
          <cell r="S350">
            <v>0.25</v>
          </cell>
          <cell r="T350">
            <v>12100.000000000002</v>
          </cell>
          <cell r="U350">
            <v>0</v>
          </cell>
          <cell r="V350">
            <v>4893966.0000000009</v>
          </cell>
          <cell r="W350">
            <v>0</v>
          </cell>
          <cell r="X350">
            <v>64.53</v>
          </cell>
          <cell r="Y350">
            <v>0</v>
          </cell>
          <cell r="Z350">
            <v>64.53</v>
          </cell>
          <cell r="AA350">
            <v>64.13</v>
          </cell>
          <cell r="AB350">
            <v>4863446</v>
          </cell>
          <cell r="AC350">
            <v>27001</v>
          </cell>
          <cell r="AD350" t="str">
            <v>Besi Tulangan , U 24</v>
          </cell>
          <cell r="AE350" t="str">
            <v>ton</v>
          </cell>
          <cell r="AF350">
            <v>1.05</v>
          </cell>
          <cell r="AH350">
            <v>79629.165000000008</v>
          </cell>
          <cell r="AI350">
            <v>8847.6850000000013</v>
          </cell>
          <cell r="AJ350">
            <v>9075000</v>
          </cell>
          <cell r="AK350">
            <v>9528750</v>
          </cell>
          <cell r="AL350">
            <v>722634672375</v>
          </cell>
          <cell r="AM350">
            <v>27001</v>
          </cell>
          <cell r="AN350" t="str">
            <v>Pekerja</v>
          </cell>
          <cell r="AO350" t="str">
            <v>Org/hari</v>
          </cell>
          <cell r="AP350">
            <v>15</v>
          </cell>
          <cell r="AQ350">
            <v>1312.5</v>
          </cell>
          <cell r="AS350">
            <v>1.14E-2</v>
          </cell>
          <cell r="AT350">
            <v>49500.000000000007</v>
          </cell>
          <cell r="AU350">
            <v>564.29999999999995</v>
          </cell>
          <cell r="AV350">
            <v>42794988</v>
          </cell>
          <cell r="BJ350">
            <v>12.531314285714286</v>
          </cell>
          <cell r="BK350">
            <v>6051.82</v>
          </cell>
          <cell r="BL350">
            <v>3.84</v>
          </cell>
          <cell r="BN350" t="str">
            <v>Mesin Pembengkok Besi</v>
          </cell>
          <cell r="BO350">
            <v>0.25</v>
          </cell>
          <cell r="BP350">
            <v>0</v>
          </cell>
          <cell r="BQ350">
            <v>0</v>
          </cell>
          <cell r="BR350">
            <v>0</v>
          </cell>
          <cell r="BS350">
            <v>0</v>
          </cell>
          <cell r="BT350">
            <v>0</v>
          </cell>
          <cell r="BU350">
            <v>0</v>
          </cell>
          <cell r="BV350">
            <v>0</v>
          </cell>
          <cell r="BW350">
            <v>0</v>
          </cell>
          <cell r="BX350">
            <v>0</v>
          </cell>
          <cell r="BY350">
            <v>0</v>
          </cell>
          <cell r="BZ350">
            <v>0</v>
          </cell>
          <cell r="CA350">
            <v>0</v>
          </cell>
          <cell r="CB350">
            <v>0</v>
          </cell>
          <cell r="CR350">
            <v>0</v>
          </cell>
          <cell r="CT350" t="str">
            <v>Besi Tulangan , U 24</v>
          </cell>
          <cell r="CU350">
            <v>79629.165000000008</v>
          </cell>
          <cell r="CV350">
            <v>0</v>
          </cell>
          <cell r="CW350" t="e">
            <v>#DIV/0!</v>
          </cell>
          <cell r="CX350" t="e">
            <v>#DIV/0!</v>
          </cell>
          <cell r="CY350" t="e">
            <v>#DIV/0!</v>
          </cell>
          <cell r="CZ350" t="e">
            <v>#DIV/0!</v>
          </cell>
          <cell r="DA350" t="e">
            <v>#DIV/0!</v>
          </cell>
          <cell r="DB350" t="e">
            <v>#DIV/0!</v>
          </cell>
          <cell r="DC350" t="e">
            <v>#DIV/0!</v>
          </cell>
          <cell r="DD350" t="e">
            <v>#DIV/0!</v>
          </cell>
          <cell r="DE350" t="e">
            <v>#DIV/0!</v>
          </cell>
          <cell r="DF350" t="e">
            <v>#DIV/0!</v>
          </cell>
          <cell r="DG350" t="e">
            <v>#DIV/0!</v>
          </cell>
          <cell r="DH350" t="e">
            <v>#DIV/0!</v>
          </cell>
          <cell r="DI350" t="e">
            <v>#DIV/0!</v>
          </cell>
          <cell r="DJ350" t="e">
            <v>#DIV/0!</v>
          </cell>
          <cell r="DL350" t="str">
            <v>Pekerja</v>
          </cell>
          <cell r="DM350">
            <v>3.84</v>
          </cell>
          <cell r="DN350">
            <v>0</v>
          </cell>
          <cell r="DO350">
            <v>0</v>
          </cell>
          <cell r="DP350">
            <v>0</v>
          </cell>
          <cell r="DQ350">
            <v>0</v>
          </cell>
          <cell r="DR350">
            <v>0</v>
          </cell>
          <cell r="DS350">
            <v>0</v>
          </cell>
          <cell r="DT350">
            <v>0</v>
          </cell>
          <cell r="DU350">
            <v>0</v>
          </cell>
          <cell r="DV350">
            <v>0</v>
          </cell>
          <cell r="DW350">
            <v>0</v>
          </cell>
          <cell r="DX350">
            <v>0</v>
          </cell>
          <cell r="DY350">
            <v>0</v>
          </cell>
          <cell r="DZ350">
            <v>0</v>
          </cell>
          <cell r="EA350">
            <v>0</v>
          </cell>
          <cell r="EB350">
            <v>0</v>
          </cell>
        </row>
        <row r="351">
          <cell r="A351">
            <v>27002</v>
          </cell>
          <cell r="G351" t="str">
            <v>Mesin Pemotong Besi</v>
          </cell>
          <cell r="H351">
            <v>187.5</v>
          </cell>
          <cell r="I351" t="str">
            <v>Kg/jam</v>
          </cell>
          <cell r="J351">
            <v>1</v>
          </cell>
          <cell r="K351">
            <v>5.3E-3</v>
          </cell>
          <cell r="P351">
            <v>1575</v>
          </cell>
          <cell r="R351">
            <v>404.46</v>
          </cell>
          <cell r="S351">
            <v>0.25</v>
          </cell>
          <cell r="T351">
            <v>12100.000000000002</v>
          </cell>
          <cell r="U351">
            <v>0</v>
          </cell>
          <cell r="V351">
            <v>4893966.0000000009</v>
          </cell>
          <cell r="W351">
            <v>0</v>
          </cell>
          <cell r="X351">
            <v>64.53</v>
          </cell>
          <cell r="Y351">
            <v>0</v>
          </cell>
          <cell r="Z351">
            <v>64.53</v>
          </cell>
          <cell r="AA351">
            <v>64.13</v>
          </cell>
          <cell r="AB351">
            <v>4863446</v>
          </cell>
          <cell r="AC351">
            <v>27002</v>
          </cell>
          <cell r="AD351" t="str">
            <v>Kawat bendrat</v>
          </cell>
          <cell r="AE351" t="str">
            <v>kg</v>
          </cell>
          <cell r="AF351">
            <v>0.02</v>
          </cell>
          <cell r="AH351">
            <v>1516.7460000000001</v>
          </cell>
          <cell r="AI351">
            <v>168.52733333333333</v>
          </cell>
          <cell r="AJ351">
            <v>11000</v>
          </cell>
          <cell r="AK351">
            <v>220</v>
          </cell>
          <cell r="AL351">
            <v>16684206</v>
          </cell>
          <cell r="AM351">
            <v>27002</v>
          </cell>
          <cell r="AN351" t="str">
            <v xml:space="preserve">Tukang </v>
          </cell>
          <cell r="AO351" t="str">
            <v>Org/hari</v>
          </cell>
          <cell r="AP351">
            <v>3</v>
          </cell>
          <cell r="AQ351">
            <v>1312.5</v>
          </cell>
          <cell r="AS351">
            <v>2.2000000000000001E-3</v>
          </cell>
          <cell r="AT351">
            <v>66000</v>
          </cell>
          <cell r="AU351">
            <v>145.19999999999999</v>
          </cell>
          <cell r="AV351">
            <v>11011575</v>
          </cell>
          <cell r="BJ351">
            <v>64.935057142857133</v>
          </cell>
          <cell r="BK351">
            <v>1167.8900000000001</v>
          </cell>
          <cell r="BL351">
            <v>0.74</v>
          </cell>
          <cell r="BN351" t="str">
            <v>Mesin Pemotong Besi</v>
          </cell>
          <cell r="BO351">
            <v>0.25</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R351">
            <v>0</v>
          </cell>
          <cell r="CT351" t="str">
            <v>Kawat bendrat</v>
          </cell>
          <cell r="CU351">
            <v>1516.7460000000001</v>
          </cell>
          <cell r="CV351">
            <v>0</v>
          </cell>
          <cell r="CW351" t="e">
            <v>#DIV/0!</v>
          </cell>
          <cell r="CX351" t="e">
            <v>#DIV/0!</v>
          </cell>
          <cell r="CY351" t="e">
            <v>#DIV/0!</v>
          </cell>
          <cell r="CZ351" t="e">
            <v>#DIV/0!</v>
          </cell>
          <cell r="DA351" t="e">
            <v>#DIV/0!</v>
          </cell>
          <cell r="DB351" t="e">
            <v>#DIV/0!</v>
          </cell>
          <cell r="DC351" t="e">
            <v>#DIV/0!</v>
          </cell>
          <cell r="DD351" t="e">
            <v>#DIV/0!</v>
          </cell>
          <cell r="DE351" t="e">
            <v>#DIV/0!</v>
          </cell>
          <cell r="DF351" t="e">
            <v>#DIV/0!</v>
          </cell>
          <cell r="DG351" t="e">
            <v>#DIV/0!</v>
          </cell>
          <cell r="DH351" t="e">
            <v>#DIV/0!</v>
          </cell>
          <cell r="DI351" t="e">
            <v>#DIV/0!</v>
          </cell>
          <cell r="DJ351" t="e">
            <v>#DIV/0!</v>
          </cell>
          <cell r="DL351" t="str">
            <v xml:space="preserve">Tukang </v>
          </cell>
          <cell r="DM351">
            <v>0.74</v>
          </cell>
          <cell r="DN351">
            <v>0</v>
          </cell>
          <cell r="DO351">
            <v>0</v>
          </cell>
          <cell r="DP351">
            <v>0</v>
          </cell>
          <cell r="DQ351">
            <v>0</v>
          </cell>
          <cell r="DR351">
            <v>0</v>
          </cell>
          <cell r="DS351">
            <v>0</v>
          </cell>
          <cell r="DT351">
            <v>0</v>
          </cell>
          <cell r="DU351">
            <v>0</v>
          </cell>
          <cell r="DV351">
            <v>0</v>
          </cell>
          <cell r="DW351">
            <v>0</v>
          </cell>
          <cell r="DX351">
            <v>0</v>
          </cell>
          <cell r="DY351">
            <v>0</v>
          </cell>
          <cell r="DZ351">
            <v>0</v>
          </cell>
          <cell r="EA351">
            <v>0</v>
          </cell>
          <cell r="EB351">
            <v>0</v>
          </cell>
        </row>
        <row r="352">
          <cell r="A352">
            <v>27003</v>
          </cell>
          <cell r="J352">
            <v>1</v>
          </cell>
          <cell r="K352">
            <v>0</v>
          </cell>
          <cell r="P352">
            <v>1575</v>
          </cell>
          <cell r="R352">
            <v>0</v>
          </cell>
          <cell r="S352">
            <v>0</v>
          </cell>
          <cell r="T352">
            <v>0</v>
          </cell>
          <cell r="U352">
            <v>0</v>
          </cell>
          <cell r="V352">
            <v>0</v>
          </cell>
          <cell r="W352">
            <v>0</v>
          </cell>
          <cell r="X352">
            <v>0</v>
          </cell>
          <cell r="Y352">
            <v>0</v>
          </cell>
          <cell r="Z352">
            <v>0</v>
          </cell>
          <cell r="AA352">
            <v>0</v>
          </cell>
          <cell r="AB352">
            <v>0</v>
          </cell>
          <cell r="AC352">
            <v>27003</v>
          </cell>
          <cell r="AH352">
            <v>0</v>
          </cell>
          <cell r="AI352">
            <v>0</v>
          </cell>
          <cell r="AJ352">
            <v>0</v>
          </cell>
          <cell r="AK352">
            <v>0</v>
          </cell>
          <cell r="AL352">
            <v>0</v>
          </cell>
          <cell r="AM352">
            <v>27003</v>
          </cell>
          <cell r="AN352" t="str">
            <v>Kepala Tukang</v>
          </cell>
          <cell r="AO352" t="str">
            <v>Org/hari</v>
          </cell>
          <cell r="AP352">
            <v>1</v>
          </cell>
          <cell r="AQ352">
            <v>1312.5</v>
          </cell>
          <cell r="AS352">
            <v>6.9999999999999999E-4</v>
          </cell>
          <cell r="AT352">
            <v>71500</v>
          </cell>
          <cell r="AU352">
            <v>50.05</v>
          </cell>
          <cell r="AV352">
            <v>3795656</v>
          </cell>
          <cell r="BJ352">
            <v>204.08162857142858</v>
          </cell>
          <cell r="BK352">
            <v>371.6</v>
          </cell>
          <cell r="BL352">
            <v>0.23</v>
          </cell>
          <cell r="BN352">
            <v>0</v>
          </cell>
          <cell r="BO352">
            <v>0</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R352">
            <v>0</v>
          </cell>
          <cell r="CT352">
            <v>0</v>
          </cell>
          <cell r="CU352">
            <v>0</v>
          </cell>
          <cell r="CV352">
            <v>0</v>
          </cell>
          <cell r="CW352" t="e">
            <v>#DIV/0!</v>
          </cell>
          <cell r="CX352" t="e">
            <v>#DIV/0!</v>
          </cell>
          <cell r="CY352" t="e">
            <v>#DIV/0!</v>
          </cell>
          <cell r="CZ352" t="e">
            <v>#DIV/0!</v>
          </cell>
          <cell r="DA352" t="e">
            <v>#DIV/0!</v>
          </cell>
          <cell r="DB352" t="e">
            <v>#DIV/0!</v>
          </cell>
          <cell r="DC352" t="e">
            <v>#DIV/0!</v>
          </cell>
          <cell r="DD352" t="e">
            <v>#DIV/0!</v>
          </cell>
          <cell r="DE352" t="e">
            <v>#DIV/0!</v>
          </cell>
          <cell r="DF352" t="e">
            <v>#DIV/0!</v>
          </cell>
          <cell r="DG352" t="e">
            <v>#DIV/0!</v>
          </cell>
          <cell r="DH352" t="e">
            <v>#DIV/0!</v>
          </cell>
          <cell r="DI352" t="e">
            <v>#DIV/0!</v>
          </cell>
          <cell r="DJ352" t="e">
            <v>#DIV/0!</v>
          </cell>
          <cell r="DL352" t="str">
            <v>Kepala Tukang</v>
          </cell>
          <cell r="DM352">
            <v>0.23</v>
          </cell>
          <cell r="DN352">
            <v>0</v>
          </cell>
          <cell r="DO352">
            <v>0</v>
          </cell>
          <cell r="DP352">
            <v>0</v>
          </cell>
          <cell r="DQ352">
            <v>0</v>
          </cell>
          <cell r="DR352">
            <v>0</v>
          </cell>
          <cell r="DS352">
            <v>0</v>
          </cell>
          <cell r="DT352">
            <v>0</v>
          </cell>
          <cell r="DU352">
            <v>0</v>
          </cell>
          <cell r="DV352">
            <v>0</v>
          </cell>
          <cell r="DW352">
            <v>0</v>
          </cell>
          <cell r="DX352">
            <v>0</v>
          </cell>
          <cell r="DY352">
            <v>0</v>
          </cell>
          <cell r="DZ352">
            <v>0</v>
          </cell>
          <cell r="EA352">
            <v>0</v>
          </cell>
          <cell r="EB352">
            <v>0</v>
          </cell>
        </row>
        <row r="353">
          <cell r="A353">
            <v>27004</v>
          </cell>
          <cell r="J353">
            <v>1</v>
          </cell>
          <cell r="K353">
            <v>0</v>
          </cell>
          <cell r="P353">
            <v>1575</v>
          </cell>
          <cell r="R353">
            <v>0</v>
          </cell>
          <cell r="S353">
            <v>0</v>
          </cell>
          <cell r="T353">
            <v>0</v>
          </cell>
          <cell r="U353">
            <v>0</v>
          </cell>
          <cell r="V353">
            <v>0</v>
          </cell>
          <cell r="W353">
            <v>0</v>
          </cell>
          <cell r="X353">
            <v>0</v>
          </cell>
          <cell r="Y353">
            <v>0</v>
          </cell>
          <cell r="Z353">
            <v>0</v>
          </cell>
          <cell r="AA353">
            <v>0</v>
          </cell>
          <cell r="AB353">
            <v>0</v>
          </cell>
          <cell r="AC353">
            <v>27004</v>
          </cell>
          <cell r="AE353">
            <v>0</v>
          </cell>
          <cell r="AH353">
            <v>0</v>
          </cell>
          <cell r="AI353">
            <v>0</v>
          </cell>
          <cell r="AJ353">
            <v>0</v>
          </cell>
          <cell r="AK353">
            <v>0</v>
          </cell>
          <cell r="AL353">
            <v>0</v>
          </cell>
          <cell r="AM353">
            <v>27004</v>
          </cell>
          <cell r="AN353" t="str">
            <v>Mandor</v>
          </cell>
          <cell r="AO353" t="str">
            <v>Org/hari</v>
          </cell>
          <cell r="AP353">
            <v>1</v>
          </cell>
          <cell r="AQ353">
            <v>1312.5</v>
          </cell>
          <cell r="AS353">
            <v>6.9999999999999999E-4</v>
          </cell>
          <cell r="AT353">
            <v>82500</v>
          </cell>
          <cell r="AU353">
            <v>57.75</v>
          </cell>
          <cell r="AV353">
            <v>4379604</v>
          </cell>
          <cell r="BJ353">
            <v>204.08162857142858</v>
          </cell>
          <cell r="BK353">
            <v>371.6</v>
          </cell>
          <cell r="BL353">
            <v>0.23</v>
          </cell>
          <cell r="BN353">
            <v>0</v>
          </cell>
          <cell r="BO353">
            <v>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R353">
            <v>0</v>
          </cell>
          <cell r="CT353">
            <v>0</v>
          </cell>
          <cell r="CU353">
            <v>0</v>
          </cell>
          <cell r="CV353">
            <v>0</v>
          </cell>
          <cell r="CW353" t="e">
            <v>#DIV/0!</v>
          </cell>
          <cell r="CX353" t="e">
            <v>#DIV/0!</v>
          </cell>
          <cell r="CY353" t="e">
            <v>#DIV/0!</v>
          </cell>
          <cell r="CZ353" t="e">
            <v>#DIV/0!</v>
          </cell>
          <cell r="DA353" t="e">
            <v>#DIV/0!</v>
          </cell>
          <cell r="DB353" t="e">
            <v>#DIV/0!</v>
          </cell>
          <cell r="DC353" t="e">
            <v>#DIV/0!</v>
          </cell>
          <cell r="DD353" t="e">
            <v>#DIV/0!</v>
          </cell>
          <cell r="DE353" t="e">
            <v>#DIV/0!</v>
          </cell>
          <cell r="DF353" t="e">
            <v>#DIV/0!</v>
          </cell>
          <cell r="DG353" t="e">
            <v>#DIV/0!</v>
          </cell>
          <cell r="DH353" t="e">
            <v>#DIV/0!</v>
          </cell>
          <cell r="DI353" t="e">
            <v>#DIV/0!</v>
          </cell>
          <cell r="DJ353" t="e">
            <v>#DIV/0!</v>
          </cell>
          <cell r="DL353" t="str">
            <v>Mandor</v>
          </cell>
          <cell r="DM353">
            <v>0.23</v>
          </cell>
          <cell r="DN353">
            <v>0</v>
          </cell>
          <cell r="DO353">
            <v>0</v>
          </cell>
          <cell r="DP353">
            <v>0</v>
          </cell>
          <cell r="DQ353">
            <v>0</v>
          </cell>
          <cell r="DR353">
            <v>0</v>
          </cell>
          <cell r="DS353">
            <v>0</v>
          </cell>
          <cell r="DT353">
            <v>0</v>
          </cell>
          <cell r="DU353">
            <v>0</v>
          </cell>
          <cell r="DV353">
            <v>0</v>
          </cell>
          <cell r="DW353">
            <v>0</v>
          </cell>
          <cell r="DX353">
            <v>0</v>
          </cell>
          <cell r="DY353">
            <v>0</v>
          </cell>
          <cell r="DZ353">
            <v>0</v>
          </cell>
          <cell r="EA353">
            <v>0</v>
          </cell>
          <cell r="EB353">
            <v>0</v>
          </cell>
        </row>
        <row r="354">
          <cell r="A354">
            <v>27005</v>
          </cell>
          <cell r="J354">
            <v>1</v>
          </cell>
          <cell r="K354">
            <v>0</v>
          </cell>
          <cell r="P354">
            <v>1575</v>
          </cell>
          <cell r="R354">
            <v>0</v>
          </cell>
          <cell r="S354">
            <v>0</v>
          </cell>
          <cell r="T354">
            <v>0</v>
          </cell>
          <cell r="U354">
            <v>0</v>
          </cell>
          <cell r="V354">
            <v>0</v>
          </cell>
          <cell r="W354">
            <v>0</v>
          </cell>
          <cell r="X354">
            <v>0</v>
          </cell>
          <cell r="Y354">
            <v>0</v>
          </cell>
          <cell r="Z354">
            <v>0</v>
          </cell>
          <cell r="AA354">
            <v>0</v>
          </cell>
          <cell r="AB354">
            <v>0</v>
          </cell>
          <cell r="AC354">
            <v>27005</v>
          </cell>
          <cell r="AE354">
            <v>0</v>
          </cell>
          <cell r="AH354">
            <v>0</v>
          </cell>
          <cell r="AI354">
            <v>0</v>
          </cell>
          <cell r="AJ354">
            <v>0</v>
          </cell>
          <cell r="AK354">
            <v>0</v>
          </cell>
          <cell r="AL354">
            <v>0</v>
          </cell>
          <cell r="AM354">
            <v>27005</v>
          </cell>
          <cell r="AO354">
            <v>0</v>
          </cell>
          <cell r="AQ354">
            <v>1312.5</v>
          </cell>
          <cell r="AS354">
            <v>0</v>
          </cell>
          <cell r="AT354">
            <v>0</v>
          </cell>
          <cell r="AU354">
            <v>0</v>
          </cell>
          <cell r="AV354">
            <v>0</v>
          </cell>
          <cell r="BJ354">
            <v>0</v>
          </cell>
          <cell r="BK354">
            <v>0</v>
          </cell>
          <cell r="BL354">
            <v>0</v>
          </cell>
          <cell r="BN354">
            <v>0</v>
          </cell>
          <cell r="BO354">
            <v>0</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R354">
            <v>0</v>
          </cell>
          <cell r="CT354">
            <v>0</v>
          </cell>
          <cell r="CU354">
            <v>0</v>
          </cell>
          <cell r="CV354">
            <v>0</v>
          </cell>
          <cell r="CW354" t="e">
            <v>#DIV/0!</v>
          </cell>
          <cell r="CX354" t="e">
            <v>#DIV/0!</v>
          </cell>
          <cell r="CY354" t="e">
            <v>#DIV/0!</v>
          </cell>
          <cell r="CZ354" t="e">
            <v>#DIV/0!</v>
          </cell>
          <cell r="DA354" t="e">
            <v>#DIV/0!</v>
          </cell>
          <cell r="DB354" t="e">
            <v>#DIV/0!</v>
          </cell>
          <cell r="DC354" t="e">
            <v>#DIV/0!</v>
          </cell>
          <cell r="DD354" t="e">
            <v>#DIV/0!</v>
          </cell>
          <cell r="DE354" t="e">
            <v>#DIV/0!</v>
          </cell>
          <cell r="DF354" t="e">
            <v>#DIV/0!</v>
          </cell>
          <cell r="DG354" t="e">
            <v>#DIV/0!</v>
          </cell>
          <cell r="DH354" t="e">
            <v>#DIV/0!</v>
          </cell>
          <cell r="DI354" t="e">
            <v>#DIV/0!</v>
          </cell>
          <cell r="DJ354" t="e">
            <v>#DIV/0!</v>
          </cell>
          <cell r="DL354">
            <v>0</v>
          </cell>
          <cell r="DM354">
            <v>0</v>
          </cell>
          <cell r="DN354">
            <v>0</v>
          </cell>
          <cell r="DO354">
            <v>0</v>
          </cell>
          <cell r="DP354">
            <v>0</v>
          </cell>
          <cell r="DQ354">
            <v>0</v>
          </cell>
          <cell r="DR354">
            <v>0</v>
          </cell>
          <cell r="DS354">
            <v>0</v>
          </cell>
          <cell r="DT354">
            <v>0</v>
          </cell>
          <cell r="DU354">
            <v>0</v>
          </cell>
          <cell r="DV354">
            <v>0</v>
          </cell>
          <cell r="DW354">
            <v>0</v>
          </cell>
          <cell r="DX354">
            <v>0</v>
          </cell>
          <cell r="DY354">
            <v>0</v>
          </cell>
          <cell r="DZ354">
            <v>0</v>
          </cell>
          <cell r="EA354">
            <v>0</v>
          </cell>
          <cell r="EB354">
            <v>0</v>
          </cell>
        </row>
        <row r="355">
          <cell r="A355">
            <v>27006</v>
          </cell>
          <cell r="J355">
            <v>1</v>
          </cell>
          <cell r="K355">
            <v>0</v>
          </cell>
          <cell r="P355">
            <v>1575</v>
          </cell>
          <cell r="R355">
            <v>0</v>
          </cell>
          <cell r="S355">
            <v>0</v>
          </cell>
          <cell r="T355">
            <v>0</v>
          </cell>
          <cell r="U355">
            <v>0</v>
          </cell>
          <cell r="V355">
            <v>0</v>
          </cell>
          <cell r="W355">
            <v>0</v>
          </cell>
          <cell r="X355">
            <v>0</v>
          </cell>
          <cell r="Y355">
            <v>0</v>
          </cell>
          <cell r="Z355">
            <v>0</v>
          </cell>
          <cell r="AA355">
            <v>0</v>
          </cell>
          <cell r="AB355">
            <v>0</v>
          </cell>
          <cell r="AC355">
            <v>27006</v>
          </cell>
          <cell r="AE355">
            <v>0</v>
          </cell>
          <cell r="AH355">
            <v>0</v>
          </cell>
          <cell r="AI355">
            <v>0</v>
          </cell>
          <cell r="AJ355">
            <v>0</v>
          </cell>
          <cell r="AK355">
            <v>0</v>
          </cell>
          <cell r="AL355">
            <v>0</v>
          </cell>
          <cell r="AM355">
            <v>27006</v>
          </cell>
          <cell r="AO355">
            <v>0</v>
          </cell>
          <cell r="AQ355">
            <v>1312.5</v>
          </cell>
          <cell r="AS355">
            <v>0</v>
          </cell>
          <cell r="AT355">
            <v>0</v>
          </cell>
          <cell r="AU355">
            <v>0</v>
          </cell>
          <cell r="AV355">
            <v>0</v>
          </cell>
          <cell r="BJ355">
            <v>0</v>
          </cell>
          <cell r="BK355">
            <v>0</v>
          </cell>
          <cell r="BL355">
            <v>0</v>
          </cell>
          <cell r="BN355">
            <v>0</v>
          </cell>
          <cell r="BO355">
            <v>0</v>
          </cell>
          <cell r="BP355">
            <v>0</v>
          </cell>
          <cell r="BQ355">
            <v>0</v>
          </cell>
          <cell r="BR355">
            <v>0</v>
          </cell>
          <cell r="BS355">
            <v>0</v>
          </cell>
          <cell r="BT355">
            <v>0</v>
          </cell>
          <cell r="BU355">
            <v>0</v>
          </cell>
          <cell r="BV355">
            <v>0</v>
          </cell>
          <cell r="BW355">
            <v>0</v>
          </cell>
          <cell r="BX355">
            <v>0</v>
          </cell>
          <cell r="BY355">
            <v>0</v>
          </cell>
          <cell r="BZ355">
            <v>0</v>
          </cell>
          <cell r="CA355">
            <v>0</v>
          </cell>
          <cell r="CB355">
            <v>0</v>
          </cell>
          <cell r="CR355">
            <v>0</v>
          </cell>
          <cell r="CT355">
            <v>0</v>
          </cell>
          <cell r="CU355">
            <v>0</v>
          </cell>
          <cell r="CV355">
            <v>0</v>
          </cell>
          <cell r="CW355" t="e">
            <v>#DIV/0!</v>
          </cell>
          <cell r="CX355" t="e">
            <v>#DIV/0!</v>
          </cell>
          <cell r="CY355" t="e">
            <v>#DIV/0!</v>
          </cell>
          <cell r="CZ355" t="e">
            <v>#DIV/0!</v>
          </cell>
          <cell r="DA355" t="e">
            <v>#DIV/0!</v>
          </cell>
          <cell r="DB355" t="e">
            <v>#DIV/0!</v>
          </cell>
          <cell r="DC355" t="e">
            <v>#DIV/0!</v>
          </cell>
          <cell r="DD355" t="e">
            <v>#DIV/0!</v>
          </cell>
          <cell r="DE355" t="e">
            <v>#DIV/0!</v>
          </cell>
          <cell r="DF355" t="e">
            <v>#DIV/0!</v>
          </cell>
          <cell r="DG355" t="e">
            <v>#DIV/0!</v>
          </cell>
          <cell r="DH355" t="e">
            <v>#DIV/0!</v>
          </cell>
          <cell r="DI355" t="e">
            <v>#DIV/0!</v>
          </cell>
          <cell r="DJ355" t="e">
            <v>#DIV/0!</v>
          </cell>
          <cell r="DL355">
            <v>0</v>
          </cell>
          <cell r="DM355">
            <v>0</v>
          </cell>
          <cell r="DN355">
            <v>0</v>
          </cell>
          <cell r="DO355">
            <v>0</v>
          </cell>
          <cell r="DP355">
            <v>0</v>
          </cell>
          <cell r="DQ355">
            <v>0</v>
          </cell>
          <cell r="DR355">
            <v>0</v>
          </cell>
          <cell r="DS355">
            <v>0</v>
          </cell>
          <cell r="DT355">
            <v>0</v>
          </cell>
          <cell r="DU355">
            <v>0</v>
          </cell>
          <cell r="DV355">
            <v>0</v>
          </cell>
          <cell r="DW355">
            <v>0</v>
          </cell>
          <cell r="DX355">
            <v>0</v>
          </cell>
          <cell r="DY355">
            <v>0</v>
          </cell>
          <cell r="DZ355">
            <v>0</v>
          </cell>
          <cell r="EA355">
            <v>0</v>
          </cell>
          <cell r="EB355">
            <v>0</v>
          </cell>
        </row>
        <row r="356">
          <cell r="A356">
            <v>27007</v>
          </cell>
          <cell r="J356">
            <v>1</v>
          </cell>
          <cell r="K356">
            <v>0</v>
          </cell>
          <cell r="P356">
            <v>1575</v>
          </cell>
          <cell r="R356">
            <v>0</v>
          </cell>
          <cell r="S356">
            <v>0</v>
          </cell>
          <cell r="T356">
            <v>0</v>
          </cell>
          <cell r="U356">
            <v>0</v>
          </cell>
          <cell r="V356">
            <v>0</v>
          </cell>
          <cell r="W356">
            <v>0</v>
          </cell>
          <cell r="X356">
            <v>0</v>
          </cell>
          <cell r="Y356">
            <v>0</v>
          </cell>
          <cell r="Z356">
            <v>0</v>
          </cell>
          <cell r="AA356">
            <v>0</v>
          </cell>
          <cell r="AB356">
            <v>0</v>
          </cell>
          <cell r="AC356">
            <v>27007</v>
          </cell>
          <cell r="AE356">
            <v>0</v>
          </cell>
          <cell r="AH356">
            <v>0</v>
          </cell>
          <cell r="AI356">
            <v>0</v>
          </cell>
          <cell r="AJ356">
            <v>0</v>
          </cell>
          <cell r="AK356">
            <v>0</v>
          </cell>
          <cell r="AL356">
            <v>0</v>
          </cell>
          <cell r="AM356">
            <v>27007</v>
          </cell>
          <cell r="AO356">
            <v>0</v>
          </cell>
          <cell r="AQ356">
            <v>1312.5</v>
          </cell>
          <cell r="AS356">
            <v>0</v>
          </cell>
          <cell r="AT356">
            <v>0</v>
          </cell>
          <cell r="AU356">
            <v>0</v>
          </cell>
          <cell r="AV356">
            <v>0</v>
          </cell>
          <cell r="BJ356">
            <v>0</v>
          </cell>
          <cell r="BK356">
            <v>0</v>
          </cell>
          <cell r="BL356">
            <v>0</v>
          </cell>
          <cell r="BN356">
            <v>0</v>
          </cell>
          <cell r="BO356">
            <v>0</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R356">
            <v>0</v>
          </cell>
          <cell r="CT356">
            <v>0</v>
          </cell>
          <cell r="CU356">
            <v>0</v>
          </cell>
          <cell r="CV356">
            <v>0</v>
          </cell>
          <cell r="CW356" t="e">
            <v>#DIV/0!</v>
          </cell>
          <cell r="CX356" t="e">
            <v>#DIV/0!</v>
          </cell>
          <cell r="CY356" t="e">
            <v>#DIV/0!</v>
          </cell>
          <cell r="CZ356" t="e">
            <v>#DIV/0!</v>
          </cell>
          <cell r="DA356" t="e">
            <v>#DIV/0!</v>
          </cell>
          <cell r="DB356" t="e">
            <v>#DIV/0!</v>
          </cell>
          <cell r="DC356" t="e">
            <v>#DIV/0!</v>
          </cell>
          <cell r="DD356" t="e">
            <v>#DIV/0!</v>
          </cell>
          <cell r="DE356" t="e">
            <v>#DIV/0!</v>
          </cell>
          <cell r="DF356" t="e">
            <v>#DIV/0!</v>
          </cell>
          <cell r="DG356" t="e">
            <v>#DIV/0!</v>
          </cell>
          <cell r="DH356" t="e">
            <v>#DIV/0!</v>
          </cell>
          <cell r="DI356" t="e">
            <v>#DIV/0!</v>
          </cell>
          <cell r="DJ356" t="e">
            <v>#DIV/0!</v>
          </cell>
          <cell r="DL356">
            <v>0</v>
          </cell>
          <cell r="DM356">
            <v>0</v>
          </cell>
          <cell r="DN356">
            <v>0</v>
          </cell>
          <cell r="DO356">
            <v>0</v>
          </cell>
          <cell r="DP356">
            <v>0</v>
          </cell>
          <cell r="DQ356">
            <v>0</v>
          </cell>
          <cell r="DR356">
            <v>0</v>
          </cell>
          <cell r="DS356">
            <v>0</v>
          </cell>
          <cell r="DT356">
            <v>0</v>
          </cell>
          <cell r="DU356">
            <v>0</v>
          </cell>
          <cell r="DV356">
            <v>0</v>
          </cell>
          <cell r="DW356">
            <v>0</v>
          </cell>
          <cell r="DX356">
            <v>0</v>
          </cell>
          <cell r="DY356">
            <v>0</v>
          </cell>
          <cell r="DZ356">
            <v>0</v>
          </cell>
          <cell r="EA356">
            <v>0</v>
          </cell>
          <cell r="EB356">
            <v>0</v>
          </cell>
        </row>
        <row r="357">
          <cell r="A357">
            <v>27008</v>
          </cell>
          <cell r="J357">
            <v>1</v>
          </cell>
          <cell r="K357">
            <v>0</v>
          </cell>
          <cell r="P357">
            <v>1575</v>
          </cell>
          <cell r="R357">
            <v>0</v>
          </cell>
          <cell r="S357">
            <v>0</v>
          </cell>
          <cell r="T357">
            <v>0</v>
          </cell>
          <cell r="U357">
            <v>0</v>
          </cell>
          <cell r="V357">
            <v>0</v>
          </cell>
          <cell r="W357">
            <v>0</v>
          </cell>
          <cell r="X357">
            <v>0</v>
          </cell>
          <cell r="Y357">
            <v>0</v>
          </cell>
          <cell r="Z357">
            <v>0</v>
          </cell>
          <cell r="AA357">
            <v>0</v>
          </cell>
          <cell r="AB357">
            <v>0</v>
          </cell>
          <cell r="AC357">
            <v>27008</v>
          </cell>
          <cell r="AE357">
            <v>0</v>
          </cell>
          <cell r="AH357">
            <v>0</v>
          </cell>
          <cell r="AI357">
            <v>0</v>
          </cell>
          <cell r="AJ357">
            <v>0</v>
          </cell>
          <cell r="AK357">
            <v>0</v>
          </cell>
          <cell r="AL357">
            <v>0</v>
          </cell>
          <cell r="AM357">
            <v>27008</v>
          </cell>
          <cell r="AO357">
            <v>0</v>
          </cell>
          <cell r="AQ357">
            <v>1312.5</v>
          </cell>
          <cell r="AS357">
            <v>0</v>
          </cell>
          <cell r="AT357">
            <v>0</v>
          </cell>
          <cell r="AU357">
            <v>0</v>
          </cell>
          <cell r="AV357">
            <v>0</v>
          </cell>
          <cell r="BJ357">
            <v>0</v>
          </cell>
          <cell r="BK357">
            <v>0</v>
          </cell>
          <cell r="BL357">
            <v>0</v>
          </cell>
          <cell r="BN357">
            <v>0</v>
          </cell>
          <cell r="BO357">
            <v>0</v>
          </cell>
          <cell r="BP357">
            <v>0</v>
          </cell>
          <cell r="BQ357">
            <v>0</v>
          </cell>
          <cell r="BR357">
            <v>0</v>
          </cell>
          <cell r="BS357">
            <v>0</v>
          </cell>
          <cell r="BT357">
            <v>0</v>
          </cell>
          <cell r="BU357">
            <v>0</v>
          </cell>
          <cell r="BV357">
            <v>0</v>
          </cell>
          <cell r="BW357">
            <v>0</v>
          </cell>
          <cell r="BX357">
            <v>0</v>
          </cell>
          <cell r="BY357">
            <v>0</v>
          </cell>
          <cell r="BZ357">
            <v>0</v>
          </cell>
          <cell r="CA357">
            <v>0</v>
          </cell>
          <cell r="CB357">
            <v>0</v>
          </cell>
          <cell r="CR357">
            <v>0</v>
          </cell>
          <cell r="CT357">
            <v>0</v>
          </cell>
          <cell r="CU357">
            <v>0</v>
          </cell>
          <cell r="CV357">
            <v>0</v>
          </cell>
          <cell r="CW357" t="e">
            <v>#DIV/0!</v>
          </cell>
          <cell r="CX357" t="e">
            <v>#DIV/0!</v>
          </cell>
          <cell r="CY357" t="e">
            <v>#DIV/0!</v>
          </cell>
          <cell r="CZ357" t="e">
            <v>#DIV/0!</v>
          </cell>
          <cell r="DA357" t="e">
            <v>#DIV/0!</v>
          </cell>
          <cell r="DB357" t="e">
            <v>#DIV/0!</v>
          </cell>
          <cell r="DC357" t="e">
            <v>#DIV/0!</v>
          </cell>
          <cell r="DD357" t="e">
            <v>#DIV/0!</v>
          </cell>
          <cell r="DE357" t="e">
            <v>#DIV/0!</v>
          </cell>
          <cell r="DF357" t="e">
            <v>#DIV/0!</v>
          </cell>
          <cell r="DG357" t="e">
            <v>#DIV/0!</v>
          </cell>
          <cell r="DH357" t="e">
            <v>#DIV/0!</v>
          </cell>
          <cell r="DI357" t="e">
            <v>#DIV/0!</v>
          </cell>
          <cell r="DJ357" t="e">
            <v>#DIV/0!</v>
          </cell>
          <cell r="DL357">
            <v>0</v>
          </cell>
          <cell r="DM357">
            <v>0</v>
          </cell>
          <cell r="DN357">
            <v>0</v>
          </cell>
          <cell r="DO357">
            <v>0</v>
          </cell>
          <cell r="DP357">
            <v>0</v>
          </cell>
          <cell r="DQ357">
            <v>0</v>
          </cell>
          <cell r="DR357">
            <v>0</v>
          </cell>
          <cell r="DS357">
            <v>0</v>
          </cell>
          <cell r="DT357">
            <v>0</v>
          </cell>
          <cell r="DU357">
            <v>0</v>
          </cell>
          <cell r="DV357">
            <v>0</v>
          </cell>
          <cell r="DW357">
            <v>0</v>
          </cell>
          <cell r="DX357">
            <v>0</v>
          </cell>
          <cell r="DY357">
            <v>0</v>
          </cell>
          <cell r="DZ357">
            <v>0</v>
          </cell>
          <cell r="EA357">
            <v>0</v>
          </cell>
          <cell r="EB357">
            <v>0</v>
          </cell>
        </row>
        <row r="358">
          <cell r="A358">
            <v>27009</v>
          </cell>
          <cell r="J358">
            <v>1</v>
          </cell>
          <cell r="K358">
            <v>0</v>
          </cell>
          <cell r="P358">
            <v>1575</v>
          </cell>
          <cell r="R358">
            <v>0</v>
          </cell>
          <cell r="S358">
            <v>0</v>
          </cell>
          <cell r="T358">
            <v>0</v>
          </cell>
          <cell r="U358">
            <v>0</v>
          </cell>
          <cell r="V358">
            <v>0</v>
          </cell>
          <cell r="W358">
            <v>0</v>
          </cell>
          <cell r="X358">
            <v>0</v>
          </cell>
          <cell r="Y358">
            <v>0</v>
          </cell>
          <cell r="Z358">
            <v>0</v>
          </cell>
          <cell r="AA358">
            <v>0</v>
          </cell>
          <cell r="AB358">
            <v>0</v>
          </cell>
          <cell r="AC358">
            <v>27009</v>
          </cell>
          <cell r="AE358">
            <v>0</v>
          </cell>
          <cell r="AH358">
            <v>0</v>
          </cell>
          <cell r="AI358">
            <v>0</v>
          </cell>
          <cell r="AJ358">
            <v>0</v>
          </cell>
          <cell r="AK358">
            <v>0</v>
          </cell>
          <cell r="AL358">
            <v>0</v>
          </cell>
          <cell r="AM358">
            <v>27009</v>
          </cell>
          <cell r="AO358">
            <v>0</v>
          </cell>
          <cell r="AQ358">
            <v>1312.5</v>
          </cell>
          <cell r="AS358">
            <v>0</v>
          </cell>
          <cell r="AT358">
            <v>0</v>
          </cell>
          <cell r="AU358">
            <v>0</v>
          </cell>
          <cell r="AV358">
            <v>0</v>
          </cell>
          <cell r="BJ358">
            <v>0</v>
          </cell>
          <cell r="BK358">
            <v>0</v>
          </cell>
          <cell r="BL358">
            <v>0</v>
          </cell>
          <cell r="BN358">
            <v>0</v>
          </cell>
          <cell r="BO358">
            <v>0</v>
          </cell>
          <cell r="BP358">
            <v>0</v>
          </cell>
          <cell r="BQ358">
            <v>0</v>
          </cell>
          <cell r="BR358">
            <v>0</v>
          </cell>
          <cell r="BS358">
            <v>0</v>
          </cell>
          <cell r="BT358">
            <v>0</v>
          </cell>
          <cell r="BU358">
            <v>0</v>
          </cell>
          <cell r="BV358">
            <v>0</v>
          </cell>
          <cell r="BW358">
            <v>0</v>
          </cell>
          <cell r="BX358">
            <v>0</v>
          </cell>
          <cell r="BY358">
            <v>0</v>
          </cell>
          <cell r="BZ358">
            <v>0</v>
          </cell>
          <cell r="CA358">
            <v>0</v>
          </cell>
          <cell r="CB358">
            <v>0</v>
          </cell>
          <cell r="CR358">
            <v>0</v>
          </cell>
          <cell r="CT358">
            <v>0</v>
          </cell>
          <cell r="CU358">
            <v>0</v>
          </cell>
          <cell r="CV358">
            <v>0</v>
          </cell>
          <cell r="CW358" t="e">
            <v>#DIV/0!</v>
          </cell>
          <cell r="CX358" t="e">
            <v>#DIV/0!</v>
          </cell>
          <cell r="CY358" t="e">
            <v>#DIV/0!</v>
          </cell>
          <cell r="CZ358" t="e">
            <v>#DIV/0!</v>
          </cell>
          <cell r="DA358" t="e">
            <v>#DIV/0!</v>
          </cell>
          <cell r="DB358" t="e">
            <v>#DIV/0!</v>
          </cell>
          <cell r="DC358" t="e">
            <v>#DIV/0!</v>
          </cell>
          <cell r="DD358" t="e">
            <v>#DIV/0!</v>
          </cell>
          <cell r="DE358" t="e">
            <v>#DIV/0!</v>
          </cell>
          <cell r="DF358" t="e">
            <v>#DIV/0!</v>
          </cell>
          <cell r="DG358" t="e">
            <v>#DIV/0!</v>
          </cell>
          <cell r="DH358" t="e">
            <v>#DIV/0!</v>
          </cell>
          <cell r="DI358" t="e">
            <v>#DIV/0!</v>
          </cell>
          <cell r="DJ358" t="e">
            <v>#DIV/0!</v>
          </cell>
          <cell r="DL358">
            <v>0</v>
          </cell>
          <cell r="DM358">
            <v>0</v>
          </cell>
          <cell r="DN358">
            <v>0</v>
          </cell>
          <cell r="DO358">
            <v>0</v>
          </cell>
          <cell r="DP358">
            <v>0</v>
          </cell>
          <cell r="DQ358">
            <v>0</v>
          </cell>
          <cell r="DR358">
            <v>0</v>
          </cell>
          <cell r="DS358">
            <v>0</v>
          </cell>
          <cell r="DT358">
            <v>0</v>
          </cell>
          <cell r="DU358">
            <v>0</v>
          </cell>
          <cell r="DV358">
            <v>0</v>
          </cell>
          <cell r="DW358">
            <v>0</v>
          </cell>
          <cell r="DX358">
            <v>0</v>
          </cell>
          <cell r="DY358">
            <v>0</v>
          </cell>
          <cell r="DZ358">
            <v>0</v>
          </cell>
          <cell r="EA358">
            <v>0</v>
          </cell>
          <cell r="EB358">
            <v>0</v>
          </cell>
        </row>
        <row r="359">
          <cell r="A359">
            <v>27010</v>
          </cell>
          <cell r="J359">
            <v>1</v>
          </cell>
          <cell r="K359">
            <v>0</v>
          </cell>
          <cell r="P359">
            <v>1575</v>
          </cell>
          <cell r="R359">
            <v>0</v>
          </cell>
          <cell r="S359">
            <v>0</v>
          </cell>
          <cell r="T359">
            <v>0</v>
          </cell>
          <cell r="U359">
            <v>0</v>
          </cell>
          <cell r="V359">
            <v>0</v>
          </cell>
          <cell r="W359">
            <v>0</v>
          </cell>
          <cell r="X359">
            <v>0</v>
          </cell>
          <cell r="Y359">
            <v>0</v>
          </cell>
          <cell r="Z359">
            <v>0</v>
          </cell>
          <cell r="AA359">
            <v>0</v>
          </cell>
          <cell r="AB359">
            <v>0</v>
          </cell>
          <cell r="AC359">
            <v>27010</v>
          </cell>
          <cell r="AE359">
            <v>0</v>
          </cell>
          <cell r="AH359">
            <v>0</v>
          </cell>
          <cell r="AI359">
            <v>0</v>
          </cell>
          <cell r="AJ359">
            <v>0</v>
          </cell>
          <cell r="AK359">
            <v>0</v>
          </cell>
          <cell r="AL359">
            <v>0</v>
          </cell>
          <cell r="AM359">
            <v>27010</v>
          </cell>
          <cell r="AO359">
            <v>0</v>
          </cell>
          <cell r="AQ359">
            <v>1312.5</v>
          </cell>
          <cell r="AS359">
            <v>0</v>
          </cell>
          <cell r="AT359">
            <v>0</v>
          </cell>
          <cell r="AU359">
            <v>0</v>
          </cell>
          <cell r="AV359">
            <v>0</v>
          </cell>
          <cell r="BJ359">
            <v>0</v>
          </cell>
          <cell r="BK359">
            <v>0</v>
          </cell>
          <cell r="BL359">
            <v>0</v>
          </cell>
          <cell r="BN359">
            <v>0</v>
          </cell>
          <cell r="BO359">
            <v>0</v>
          </cell>
          <cell r="BP359">
            <v>0</v>
          </cell>
          <cell r="BQ359">
            <v>0</v>
          </cell>
          <cell r="BR359">
            <v>0</v>
          </cell>
          <cell r="BS359">
            <v>0</v>
          </cell>
          <cell r="BT359">
            <v>0</v>
          </cell>
          <cell r="BU359">
            <v>0</v>
          </cell>
          <cell r="BV359">
            <v>0</v>
          </cell>
          <cell r="BW359">
            <v>0</v>
          </cell>
          <cell r="BX359">
            <v>0</v>
          </cell>
          <cell r="BY359">
            <v>0</v>
          </cell>
          <cell r="BZ359">
            <v>0</v>
          </cell>
          <cell r="CA359">
            <v>0</v>
          </cell>
          <cell r="CB359">
            <v>0</v>
          </cell>
          <cell r="CR359">
            <v>0</v>
          </cell>
          <cell r="CT359">
            <v>0</v>
          </cell>
          <cell r="CU359">
            <v>0</v>
          </cell>
          <cell r="CV359">
            <v>0</v>
          </cell>
          <cell r="CW359" t="e">
            <v>#DIV/0!</v>
          </cell>
          <cell r="CX359" t="e">
            <v>#DIV/0!</v>
          </cell>
          <cell r="CY359" t="e">
            <v>#DIV/0!</v>
          </cell>
          <cell r="CZ359" t="e">
            <v>#DIV/0!</v>
          </cell>
          <cell r="DA359" t="e">
            <v>#DIV/0!</v>
          </cell>
          <cell r="DB359" t="e">
            <v>#DIV/0!</v>
          </cell>
          <cell r="DC359" t="e">
            <v>#DIV/0!</v>
          </cell>
          <cell r="DD359" t="e">
            <v>#DIV/0!</v>
          </cell>
          <cell r="DE359" t="e">
            <v>#DIV/0!</v>
          </cell>
          <cell r="DF359" t="e">
            <v>#DIV/0!</v>
          </cell>
          <cell r="DG359" t="e">
            <v>#DIV/0!</v>
          </cell>
          <cell r="DH359" t="e">
            <v>#DIV/0!</v>
          </cell>
          <cell r="DI359" t="e">
            <v>#DIV/0!</v>
          </cell>
          <cell r="DJ359" t="e">
            <v>#DIV/0!</v>
          </cell>
          <cell r="DL359">
            <v>0</v>
          </cell>
          <cell r="DM359">
            <v>0</v>
          </cell>
          <cell r="DN359">
            <v>0</v>
          </cell>
          <cell r="DO359">
            <v>0</v>
          </cell>
          <cell r="DP359">
            <v>0</v>
          </cell>
          <cell r="DQ359">
            <v>0</v>
          </cell>
          <cell r="DR359">
            <v>0</v>
          </cell>
          <cell r="DS359">
            <v>0</v>
          </cell>
          <cell r="DT359">
            <v>0</v>
          </cell>
          <cell r="DU359">
            <v>0</v>
          </cell>
          <cell r="DV359">
            <v>0</v>
          </cell>
          <cell r="DW359">
            <v>0</v>
          </cell>
          <cell r="DX359">
            <v>0</v>
          </cell>
          <cell r="DY359">
            <v>0</v>
          </cell>
          <cell r="DZ359">
            <v>0</v>
          </cell>
          <cell r="EA359">
            <v>0</v>
          </cell>
          <cell r="EB359">
            <v>0</v>
          </cell>
        </row>
        <row r="360">
          <cell r="A360">
            <v>27011</v>
          </cell>
          <cell r="J360">
            <v>1</v>
          </cell>
          <cell r="K360">
            <v>0</v>
          </cell>
          <cell r="P360">
            <v>1575</v>
          </cell>
          <cell r="R360">
            <v>0</v>
          </cell>
          <cell r="S360">
            <v>0</v>
          </cell>
          <cell r="T360">
            <v>0</v>
          </cell>
          <cell r="U360">
            <v>0</v>
          </cell>
          <cell r="V360">
            <v>0</v>
          </cell>
          <cell r="W360">
            <v>0</v>
          </cell>
          <cell r="X360">
            <v>0</v>
          </cell>
          <cell r="Y360">
            <v>0</v>
          </cell>
          <cell r="Z360">
            <v>0</v>
          </cell>
          <cell r="AA360">
            <v>0</v>
          </cell>
          <cell r="AB360">
            <v>0</v>
          </cell>
          <cell r="AC360">
            <v>27011</v>
          </cell>
          <cell r="AE360">
            <v>0</v>
          </cell>
          <cell r="AH360">
            <v>0</v>
          </cell>
          <cell r="AI360">
            <v>0</v>
          </cell>
          <cell r="AJ360">
            <v>0</v>
          </cell>
          <cell r="AK360">
            <v>0</v>
          </cell>
          <cell r="AL360">
            <v>0</v>
          </cell>
          <cell r="AM360">
            <v>27011</v>
          </cell>
          <cell r="AO360">
            <v>0</v>
          </cell>
          <cell r="AQ360">
            <v>1312.5</v>
          </cell>
          <cell r="AS360">
            <v>0</v>
          </cell>
          <cell r="AT360">
            <v>0</v>
          </cell>
          <cell r="AU360">
            <v>0</v>
          </cell>
          <cell r="AV360">
            <v>0</v>
          </cell>
          <cell r="BJ360">
            <v>0</v>
          </cell>
          <cell r="BK360">
            <v>0</v>
          </cell>
          <cell r="BL360">
            <v>0</v>
          </cell>
          <cell r="BN360">
            <v>0</v>
          </cell>
          <cell r="BO360">
            <v>0</v>
          </cell>
          <cell r="BP360">
            <v>0</v>
          </cell>
          <cell r="BQ360">
            <v>0</v>
          </cell>
          <cell r="BR360">
            <v>0</v>
          </cell>
          <cell r="BS360">
            <v>0</v>
          </cell>
          <cell r="BT360">
            <v>0</v>
          </cell>
          <cell r="BU360">
            <v>0</v>
          </cell>
          <cell r="BV360">
            <v>0</v>
          </cell>
          <cell r="BW360">
            <v>0</v>
          </cell>
          <cell r="BX360">
            <v>0</v>
          </cell>
          <cell r="BY360">
            <v>0</v>
          </cell>
          <cell r="BZ360">
            <v>0</v>
          </cell>
          <cell r="CA360">
            <v>0</v>
          </cell>
          <cell r="CB360">
            <v>0</v>
          </cell>
          <cell r="CR360">
            <v>0</v>
          </cell>
          <cell r="CT360">
            <v>0</v>
          </cell>
          <cell r="CU360">
            <v>0</v>
          </cell>
          <cell r="CV360">
            <v>0</v>
          </cell>
          <cell r="CW360" t="e">
            <v>#DIV/0!</v>
          </cell>
          <cell r="CX360" t="e">
            <v>#DIV/0!</v>
          </cell>
          <cell r="CY360" t="e">
            <v>#DIV/0!</v>
          </cell>
          <cell r="CZ360" t="e">
            <v>#DIV/0!</v>
          </cell>
          <cell r="DA360" t="e">
            <v>#DIV/0!</v>
          </cell>
          <cell r="DB360" t="e">
            <v>#DIV/0!</v>
          </cell>
          <cell r="DC360" t="e">
            <v>#DIV/0!</v>
          </cell>
          <cell r="DD360" t="e">
            <v>#DIV/0!</v>
          </cell>
          <cell r="DE360" t="e">
            <v>#DIV/0!</v>
          </cell>
          <cell r="DF360" t="e">
            <v>#DIV/0!</v>
          </cell>
          <cell r="DG360" t="e">
            <v>#DIV/0!</v>
          </cell>
          <cell r="DH360" t="e">
            <v>#DIV/0!</v>
          </cell>
          <cell r="DI360" t="e">
            <v>#DIV/0!</v>
          </cell>
          <cell r="DJ360" t="e">
            <v>#DIV/0!</v>
          </cell>
          <cell r="DL360">
            <v>0</v>
          </cell>
          <cell r="DM360">
            <v>0</v>
          </cell>
          <cell r="DN360">
            <v>0</v>
          </cell>
          <cell r="DO360">
            <v>0</v>
          </cell>
          <cell r="DP360">
            <v>0</v>
          </cell>
          <cell r="DQ360">
            <v>0</v>
          </cell>
          <cell r="DR360">
            <v>0</v>
          </cell>
          <cell r="DS360">
            <v>0</v>
          </cell>
          <cell r="DT360">
            <v>0</v>
          </cell>
          <cell r="DU360">
            <v>0</v>
          </cell>
          <cell r="DV360">
            <v>0</v>
          </cell>
          <cell r="DW360">
            <v>0</v>
          </cell>
          <cell r="DX360">
            <v>0</v>
          </cell>
          <cell r="DY360">
            <v>0</v>
          </cell>
          <cell r="DZ360">
            <v>0</v>
          </cell>
          <cell r="EA360">
            <v>0</v>
          </cell>
          <cell r="EB360">
            <v>0</v>
          </cell>
        </row>
        <row r="361">
          <cell r="A361">
            <v>27012</v>
          </cell>
          <cell r="J361">
            <v>1</v>
          </cell>
          <cell r="K361">
            <v>0</v>
          </cell>
          <cell r="P361">
            <v>1575</v>
          </cell>
          <cell r="AC361">
            <v>27012</v>
          </cell>
          <cell r="AE361">
            <v>0</v>
          </cell>
          <cell r="AM361">
            <v>27012</v>
          </cell>
          <cell r="AO361">
            <v>0</v>
          </cell>
          <cell r="AQ361">
            <v>1312.5</v>
          </cell>
          <cell r="BJ361">
            <v>0</v>
          </cell>
          <cell r="BK361">
            <v>0</v>
          </cell>
          <cell r="BL361">
            <v>0</v>
          </cell>
          <cell r="BN361">
            <v>0</v>
          </cell>
          <cell r="BO361">
            <v>0</v>
          </cell>
          <cell r="BP361">
            <v>0</v>
          </cell>
          <cell r="BQ361">
            <v>0</v>
          </cell>
          <cell r="BR361">
            <v>0</v>
          </cell>
          <cell r="BS361">
            <v>0</v>
          </cell>
          <cell r="BT361">
            <v>0</v>
          </cell>
          <cell r="BU361">
            <v>0</v>
          </cell>
          <cell r="BV361">
            <v>0</v>
          </cell>
          <cell r="BW361">
            <v>0</v>
          </cell>
          <cell r="BX361">
            <v>0</v>
          </cell>
          <cell r="BY361">
            <v>0</v>
          </cell>
          <cell r="BZ361">
            <v>0</v>
          </cell>
          <cell r="CA361">
            <v>0</v>
          </cell>
          <cell r="CB361">
            <v>0</v>
          </cell>
          <cell r="CR361">
            <v>0</v>
          </cell>
          <cell r="CT361">
            <v>0</v>
          </cell>
          <cell r="CU361">
            <v>0</v>
          </cell>
          <cell r="CV361">
            <v>0</v>
          </cell>
          <cell r="CW361" t="e">
            <v>#DIV/0!</v>
          </cell>
          <cell r="CX361" t="e">
            <v>#DIV/0!</v>
          </cell>
          <cell r="CY361" t="e">
            <v>#DIV/0!</v>
          </cell>
          <cell r="CZ361" t="e">
            <v>#DIV/0!</v>
          </cell>
          <cell r="DA361" t="e">
            <v>#DIV/0!</v>
          </cell>
          <cell r="DB361" t="e">
            <v>#DIV/0!</v>
          </cell>
          <cell r="DC361" t="e">
            <v>#DIV/0!</v>
          </cell>
          <cell r="DD361" t="e">
            <v>#DIV/0!</v>
          </cell>
          <cell r="DE361" t="e">
            <v>#DIV/0!</v>
          </cell>
          <cell r="DF361" t="e">
            <v>#DIV/0!</v>
          </cell>
          <cell r="DG361" t="e">
            <v>#DIV/0!</v>
          </cell>
          <cell r="DH361" t="e">
            <v>#DIV/0!</v>
          </cell>
          <cell r="DI361" t="e">
            <v>#DIV/0!</v>
          </cell>
          <cell r="DJ361" t="e">
            <v>#DIV/0!</v>
          </cell>
          <cell r="DL361">
            <v>0</v>
          </cell>
          <cell r="DM361">
            <v>0</v>
          </cell>
          <cell r="DN361">
            <v>0</v>
          </cell>
          <cell r="DO361">
            <v>0</v>
          </cell>
          <cell r="DP361">
            <v>0</v>
          </cell>
          <cell r="DQ361">
            <v>0</v>
          </cell>
          <cell r="DR361">
            <v>0</v>
          </cell>
          <cell r="DS361">
            <v>0</v>
          </cell>
          <cell r="DT361">
            <v>0</v>
          </cell>
          <cell r="DU361">
            <v>0</v>
          </cell>
          <cell r="DV361">
            <v>0</v>
          </cell>
          <cell r="DW361">
            <v>0</v>
          </cell>
          <cell r="DX361">
            <v>0</v>
          </cell>
          <cell r="DY361">
            <v>0</v>
          </cell>
          <cell r="DZ361">
            <v>0</v>
          </cell>
          <cell r="EA361">
            <v>0</v>
          </cell>
          <cell r="EB361">
            <v>0</v>
          </cell>
        </row>
        <row r="362">
          <cell r="A362">
            <v>28000</v>
          </cell>
          <cell r="B362">
            <v>28</v>
          </cell>
          <cell r="C362" t="str">
            <v>II - 4 - A</v>
          </cell>
          <cell r="D362" t="str">
            <v>Pipa GIP dia. 2 inch</v>
          </cell>
          <cell r="E362" t="str">
            <v>m1</v>
          </cell>
          <cell r="F362">
            <v>138</v>
          </cell>
          <cell r="H362">
            <v>6</v>
          </cell>
          <cell r="I362" t="str">
            <v>m1</v>
          </cell>
          <cell r="L362">
            <v>1</v>
          </cell>
          <cell r="M362">
            <v>25</v>
          </cell>
          <cell r="N362">
            <v>7</v>
          </cell>
          <cell r="O362">
            <v>1</v>
          </cell>
          <cell r="P362">
            <v>175</v>
          </cell>
          <cell r="Q362">
            <v>138</v>
          </cell>
          <cell r="V362">
            <v>0</v>
          </cell>
          <cell r="W362">
            <v>0</v>
          </cell>
          <cell r="X362">
            <v>0</v>
          </cell>
          <cell r="Y362">
            <v>0</v>
          </cell>
          <cell r="Z362">
            <v>0</v>
          </cell>
          <cell r="AA362">
            <v>0</v>
          </cell>
          <cell r="AB362">
            <v>0</v>
          </cell>
          <cell r="AC362">
            <v>28000</v>
          </cell>
          <cell r="AG362">
            <v>138</v>
          </cell>
          <cell r="AK362">
            <v>90750</v>
          </cell>
          <cell r="AL362">
            <v>12523500</v>
          </cell>
          <cell r="AM362">
            <v>28000</v>
          </cell>
          <cell r="AQ362">
            <v>42</v>
          </cell>
          <cell r="AR362">
            <v>138</v>
          </cell>
          <cell r="AU362">
            <v>25792.25</v>
          </cell>
          <cell r="AV362">
            <v>3559329</v>
          </cell>
          <cell r="BB362">
            <v>116542</v>
          </cell>
          <cell r="BC362">
            <v>16082796</v>
          </cell>
          <cell r="BD362">
            <v>16082829</v>
          </cell>
          <cell r="BF362">
            <v>0</v>
          </cell>
          <cell r="BG362">
            <v>90750</v>
          </cell>
          <cell r="BH362">
            <v>25792.25</v>
          </cell>
          <cell r="BI362">
            <v>116542.25</v>
          </cell>
          <cell r="CV362">
            <v>0</v>
          </cell>
          <cell r="CW362">
            <v>0</v>
          </cell>
          <cell r="CX362">
            <v>0</v>
          </cell>
          <cell r="CY362">
            <v>0</v>
          </cell>
          <cell r="CZ362">
            <v>0</v>
          </cell>
          <cell r="DA362">
            <v>0</v>
          </cell>
          <cell r="DB362">
            <v>0</v>
          </cell>
          <cell r="DC362">
            <v>0</v>
          </cell>
          <cell r="DD362">
            <v>0</v>
          </cell>
          <cell r="DE362">
            <v>0</v>
          </cell>
          <cell r="DF362">
            <v>0</v>
          </cell>
          <cell r="DG362">
            <v>0</v>
          </cell>
          <cell r="DH362">
            <v>0</v>
          </cell>
          <cell r="DI362">
            <v>0</v>
          </cell>
          <cell r="DJ362">
            <v>0</v>
          </cell>
          <cell r="DN362">
            <v>0</v>
          </cell>
          <cell r="DO362">
            <v>0</v>
          </cell>
          <cell r="DP362">
            <v>0</v>
          </cell>
          <cell r="DQ362">
            <v>0</v>
          </cell>
          <cell r="DR362">
            <v>0</v>
          </cell>
          <cell r="DS362">
            <v>0</v>
          </cell>
          <cell r="DT362">
            <v>0</v>
          </cell>
          <cell r="DU362">
            <v>0</v>
          </cell>
          <cell r="DV362">
            <v>0</v>
          </cell>
          <cell r="DW362">
            <v>0</v>
          </cell>
          <cell r="DX362">
            <v>0</v>
          </cell>
          <cell r="DY362">
            <v>0</v>
          </cell>
          <cell r="DZ362">
            <v>0</v>
          </cell>
          <cell r="EA362">
            <v>0</v>
          </cell>
          <cell r="EB362">
            <v>0</v>
          </cell>
        </row>
        <row r="363">
          <cell r="A363">
            <v>28001</v>
          </cell>
          <cell r="J363">
            <v>1.25</v>
          </cell>
          <cell r="K363">
            <v>0</v>
          </cell>
          <cell r="P363">
            <v>175</v>
          </cell>
          <cell r="R363">
            <v>0</v>
          </cell>
          <cell r="S363">
            <v>0</v>
          </cell>
          <cell r="T363">
            <v>0</v>
          </cell>
          <cell r="U363">
            <v>0</v>
          </cell>
          <cell r="V363">
            <v>0</v>
          </cell>
          <cell r="W363">
            <v>0</v>
          </cell>
          <cell r="X363">
            <v>0</v>
          </cell>
          <cell r="Y363">
            <v>0</v>
          </cell>
          <cell r="Z363">
            <v>0</v>
          </cell>
          <cell r="AA363">
            <v>0</v>
          </cell>
          <cell r="AB363">
            <v>0</v>
          </cell>
          <cell r="AC363">
            <v>28001</v>
          </cell>
          <cell r="AD363" t="str">
            <v>Pipa GIP dia. 2" berikut Assesories</v>
          </cell>
          <cell r="AE363" t="str">
            <v>m'</v>
          </cell>
          <cell r="AF363">
            <v>1.1000000000000001</v>
          </cell>
          <cell r="AH363">
            <v>151.80000000000001</v>
          </cell>
          <cell r="AI363">
            <v>151.80000000000001</v>
          </cell>
          <cell r="AJ363">
            <v>82500</v>
          </cell>
          <cell r="AK363">
            <v>90750</v>
          </cell>
          <cell r="AL363">
            <v>12523500</v>
          </cell>
          <cell r="AM363">
            <v>28001</v>
          </cell>
          <cell r="AN363" t="str">
            <v>Pekerja</v>
          </cell>
          <cell r="AO363" t="str">
            <v>Org/hari</v>
          </cell>
          <cell r="AP363">
            <v>12</v>
          </cell>
          <cell r="AQ363">
            <v>42</v>
          </cell>
          <cell r="AS363">
            <v>0.28570000000000001</v>
          </cell>
          <cell r="AT363">
            <v>49500.000000000007</v>
          </cell>
          <cell r="AU363">
            <v>14142.15</v>
          </cell>
          <cell r="AV363">
            <v>1951616</v>
          </cell>
          <cell r="BJ363">
            <v>0.50001428571428574</v>
          </cell>
          <cell r="BK363">
            <v>275.99</v>
          </cell>
          <cell r="BL363">
            <v>1.57</v>
          </cell>
          <cell r="BN363">
            <v>0</v>
          </cell>
          <cell r="BO363">
            <v>0</v>
          </cell>
          <cell r="BP363">
            <v>0</v>
          </cell>
          <cell r="BQ363">
            <v>0</v>
          </cell>
          <cell r="BR363">
            <v>0</v>
          </cell>
          <cell r="BS363">
            <v>0</v>
          </cell>
          <cell r="BT363">
            <v>0</v>
          </cell>
          <cell r="BU363">
            <v>0</v>
          </cell>
          <cell r="BV363">
            <v>0</v>
          </cell>
          <cell r="BW363">
            <v>0</v>
          </cell>
          <cell r="BX363">
            <v>0</v>
          </cell>
          <cell r="BY363">
            <v>0</v>
          </cell>
          <cell r="BZ363">
            <v>0</v>
          </cell>
          <cell r="CA363">
            <v>0</v>
          </cell>
          <cell r="CB363">
            <v>0</v>
          </cell>
          <cell r="CR363">
            <v>0</v>
          </cell>
          <cell r="CT363" t="str">
            <v>Pipa GIP dia. 2" berikut Assesories</v>
          </cell>
          <cell r="CU363">
            <v>151.80000000000001</v>
          </cell>
          <cell r="CV363">
            <v>0</v>
          </cell>
          <cell r="CW363" t="e">
            <v>#DIV/0!</v>
          </cell>
          <cell r="CX363" t="e">
            <v>#DIV/0!</v>
          </cell>
          <cell r="CY363" t="e">
            <v>#DIV/0!</v>
          </cell>
          <cell r="CZ363" t="e">
            <v>#DIV/0!</v>
          </cell>
          <cell r="DA363" t="e">
            <v>#DIV/0!</v>
          </cell>
          <cell r="DB363" t="e">
            <v>#DIV/0!</v>
          </cell>
          <cell r="DC363" t="e">
            <v>#DIV/0!</v>
          </cell>
          <cell r="DD363" t="e">
            <v>#DIV/0!</v>
          </cell>
          <cell r="DE363" t="e">
            <v>#DIV/0!</v>
          </cell>
          <cell r="DF363" t="e">
            <v>#DIV/0!</v>
          </cell>
          <cell r="DG363" t="e">
            <v>#DIV/0!</v>
          </cell>
          <cell r="DH363" t="e">
            <v>#DIV/0!</v>
          </cell>
          <cell r="DI363" t="e">
            <v>#DIV/0!</v>
          </cell>
          <cell r="DJ363" t="e">
            <v>#DIV/0!</v>
          </cell>
          <cell r="DL363" t="str">
            <v>Pekerja</v>
          </cell>
          <cell r="DM363">
            <v>1.57</v>
          </cell>
          <cell r="DN363">
            <v>0</v>
          </cell>
          <cell r="DO363">
            <v>0</v>
          </cell>
          <cell r="DP363">
            <v>0</v>
          </cell>
          <cell r="DQ363">
            <v>0</v>
          </cell>
          <cell r="DR363">
            <v>0</v>
          </cell>
          <cell r="DS363">
            <v>0</v>
          </cell>
          <cell r="DT363">
            <v>0</v>
          </cell>
          <cell r="DU363">
            <v>0</v>
          </cell>
          <cell r="DV363">
            <v>0</v>
          </cell>
          <cell r="DW363">
            <v>0</v>
          </cell>
          <cell r="DX363">
            <v>0</v>
          </cell>
          <cell r="DY363">
            <v>0</v>
          </cell>
          <cell r="DZ363">
            <v>0</v>
          </cell>
          <cell r="EA363">
            <v>0</v>
          </cell>
          <cell r="EB363">
            <v>0</v>
          </cell>
        </row>
        <row r="364">
          <cell r="A364">
            <v>28002</v>
          </cell>
          <cell r="J364">
            <v>1</v>
          </cell>
          <cell r="K364">
            <v>0</v>
          </cell>
          <cell r="P364">
            <v>175</v>
          </cell>
          <cell r="R364">
            <v>0</v>
          </cell>
          <cell r="S364">
            <v>0</v>
          </cell>
          <cell r="T364">
            <v>0</v>
          </cell>
          <cell r="U364">
            <v>0</v>
          </cell>
          <cell r="V364">
            <v>0</v>
          </cell>
          <cell r="W364">
            <v>0</v>
          </cell>
          <cell r="X364">
            <v>0</v>
          </cell>
          <cell r="Y364">
            <v>0</v>
          </cell>
          <cell r="Z364">
            <v>0</v>
          </cell>
          <cell r="AA364">
            <v>0</v>
          </cell>
          <cell r="AB364">
            <v>0</v>
          </cell>
          <cell r="AC364">
            <v>28002</v>
          </cell>
          <cell r="AH364">
            <v>0</v>
          </cell>
          <cell r="AI364">
            <v>0</v>
          </cell>
          <cell r="AJ364">
            <v>0</v>
          </cell>
          <cell r="AK364">
            <v>0</v>
          </cell>
          <cell r="AL364">
            <v>0</v>
          </cell>
          <cell r="AM364">
            <v>28002</v>
          </cell>
          <cell r="AN364" t="str">
            <v xml:space="preserve">Tukang </v>
          </cell>
          <cell r="AO364" t="str">
            <v>Org/hari</v>
          </cell>
          <cell r="AP364">
            <v>4</v>
          </cell>
          <cell r="AQ364">
            <v>42</v>
          </cell>
          <cell r="AS364">
            <v>9.5200000000000007E-2</v>
          </cell>
          <cell r="AT364">
            <v>66000</v>
          </cell>
          <cell r="AU364">
            <v>6283.2</v>
          </cell>
          <cell r="AV364">
            <v>867081</v>
          </cell>
          <cell r="BJ364">
            <v>1.5006000000000002</v>
          </cell>
          <cell r="BK364">
            <v>91.96</v>
          </cell>
          <cell r="BL364">
            <v>0.52</v>
          </cell>
          <cell r="BN364">
            <v>0</v>
          </cell>
          <cell r="BO364">
            <v>0</v>
          </cell>
          <cell r="BP364">
            <v>0</v>
          </cell>
          <cell r="BQ364">
            <v>0</v>
          </cell>
          <cell r="BR364">
            <v>0</v>
          </cell>
          <cell r="BS364">
            <v>0</v>
          </cell>
          <cell r="BT364">
            <v>0</v>
          </cell>
          <cell r="BU364">
            <v>0</v>
          </cell>
          <cell r="BV364">
            <v>0</v>
          </cell>
          <cell r="BW364">
            <v>0</v>
          </cell>
          <cell r="BX364">
            <v>0</v>
          </cell>
          <cell r="BY364">
            <v>0</v>
          </cell>
          <cell r="BZ364">
            <v>0</v>
          </cell>
          <cell r="CA364">
            <v>0</v>
          </cell>
          <cell r="CB364">
            <v>0</v>
          </cell>
          <cell r="CR364">
            <v>0</v>
          </cell>
          <cell r="CT364">
            <v>0</v>
          </cell>
          <cell r="CU364">
            <v>0</v>
          </cell>
          <cell r="CV364">
            <v>0</v>
          </cell>
          <cell r="CW364" t="e">
            <v>#DIV/0!</v>
          </cell>
          <cell r="CX364" t="e">
            <v>#DIV/0!</v>
          </cell>
          <cell r="CY364" t="e">
            <v>#DIV/0!</v>
          </cell>
          <cell r="CZ364" t="e">
            <v>#DIV/0!</v>
          </cell>
          <cell r="DA364" t="e">
            <v>#DIV/0!</v>
          </cell>
          <cell r="DB364" t="e">
            <v>#DIV/0!</v>
          </cell>
          <cell r="DC364" t="e">
            <v>#DIV/0!</v>
          </cell>
          <cell r="DD364" t="e">
            <v>#DIV/0!</v>
          </cell>
          <cell r="DE364" t="e">
            <v>#DIV/0!</v>
          </cell>
          <cell r="DF364" t="e">
            <v>#DIV/0!</v>
          </cell>
          <cell r="DG364" t="e">
            <v>#DIV/0!</v>
          </cell>
          <cell r="DH364" t="e">
            <v>#DIV/0!</v>
          </cell>
          <cell r="DI364" t="e">
            <v>#DIV/0!</v>
          </cell>
          <cell r="DJ364" t="e">
            <v>#DIV/0!</v>
          </cell>
          <cell r="DL364" t="str">
            <v xml:space="preserve">Tukang </v>
          </cell>
          <cell r="DM364">
            <v>0.52</v>
          </cell>
          <cell r="DN364">
            <v>0</v>
          </cell>
          <cell r="DO364">
            <v>0</v>
          </cell>
          <cell r="DP364">
            <v>0</v>
          </cell>
          <cell r="DQ364">
            <v>0</v>
          </cell>
          <cell r="DR364">
            <v>0</v>
          </cell>
          <cell r="DS364">
            <v>0</v>
          </cell>
          <cell r="DT364">
            <v>0</v>
          </cell>
          <cell r="DU364">
            <v>0</v>
          </cell>
          <cell r="DV364">
            <v>0</v>
          </cell>
          <cell r="DW364">
            <v>0</v>
          </cell>
          <cell r="DX364">
            <v>0</v>
          </cell>
          <cell r="DY364">
            <v>0</v>
          </cell>
          <cell r="DZ364">
            <v>0</v>
          </cell>
          <cell r="EA364">
            <v>0</v>
          </cell>
          <cell r="EB364">
            <v>0</v>
          </cell>
        </row>
        <row r="365">
          <cell r="A365">
            <v>28003</v>
          </cell>
          <cell r="J365">
            <v>1</v>
          </cell>
          <cell r="K365">
            <v>0</v>
          </cell>
          <cell r="P365">
            <v>175</v>
          </cell>
          <cell r="R365">
            <v>0</v>
          </cell>
          <cell r="S365">
            <v>0</v>
          </cell>
          <cell r="T365">
            <v>0</v>
          </cell>
          <cell r="U365">
            <v>0</v>
          </cell>
          <cell r="V365">
            <v>0</v>
          </cell>
          <cell r="W365">
            <v>0</v>
          </cell>
          <cell r="X365">
            <v>0</v>
          </cell>
          <cell r="Y365">
            <v>0</v>
          </cell>
          <cell r="Z365">
            <v>0</v>
          </cell>
          <cell r="AA365">
            <v>0</v>
          </cell>
          <cell r="AB365">
            <v>0</v>
          </cell>
          <cell r="AC365">
            <v>28003</v>
          </cell>
          <cell r="AE365">
            <v>0</v>
          </cell>
          <cell r="AH365">
            <v>0</v>
          </cell>
          <cell r="AI365">
            <v>0</v>
          </cell>
          <cell r="AJ365">
            <v>0</v>
          </cell>
          <cell r="AK365">
            <v>0</v>
          </cell>
          <cell r="AL365">
            <v>0</v>
          </cell>
          <cell r="AM365">
            <v>28003</v>
          </cell>
          <cell r="AN365" t="str">
            <v>Kepala Tukang</v>
          </cell>
          <cell r="AO365" t="str">
            <v>Org/hari</v>
          </cell>
          <cell r="AP365">
            <v>2</v>
          </cell>
          <cell r="AQ365">
            <v>42</v>
          </cell>
          <cell r="AS365">
            <v>4.7600000000000003E-2</v>
          </cell>
          <cell r="AT365">
            <v>71500</v>
          </cell>
          <cell r="AU365">
            <v>3403.4</v>
          </cell>
          <cell r="AV365">
            <v>469669</v>
          </cell>
          <cell r="BJ365">
            <v>3.0012000000000003</v>
          </cell>
          <cell r="BK365">
            <v>45.98</v>
          </cell>
          <cell r="BL365">
            <v>0.26</v>
          </cell>
          <cell r="BN365">
            <v>0</v>
          </cell>
          <cell r="BO365">
            <v>0</v>
          </cell>
          <cell r="BP365">
            <v>0</v>
          </cell>
          <cell r="BQ365">
            <v>0</v>
          </cell>
          <cell r="BR365">
            <v>0</v>
          </cell>
          <cell r="BS365">
            <v>0</v>
          </cell>
          <cell r="BT365">
            <v>0</v>
          </cell>
          <cell r="BU365">
            <v>0</v>
          </cell>
          <cell r="BV365">
            <v>0</v>
          </cell>
          <cell r="BW365">
            <v>0</v>
          </cell>
          <cell r="BX365">
            <v>0</v>
          </cell>
          <cell r="BY365">
            <v>0</v>
          </cell>
          <cell r="BZ365">
            <v>0</v>
          </cell>
          <cell r="CA365">
            <v>0</v>
          </cell>
          <cell r="CB365">
            <v>0</v>
          </cell>
          <cell r="CR365">
            <v>0</v>
          </cell>
          <cell r="CT365">
            <v>0</v>
          </cell>
          <cell r="CU365">
            <v>0</v>
          </cell>
          <cell r="CV365">
            <v>0</v>
          </cell>
          <cell r="CW365" t="e">
            <v>#DIV/0!</v>
          </cell>
          <cell r="CX365" t="e">
            <v>#DIV/0!</v>
          </cell>
          <cell r="CY365" t="e">
            <v>#DIV/0!</v>
          </cell>
          <cell r="CZ365" t="e">
            <v>#DIV/0!</v>
          </cell>
          <cell r="DA365" t="e">
            <v>#DIV/0!</v>
          </cell>
          <cell r="DB365" t="e">
            <v>#DIV/0!</v>
          </cell>
          <cell r="DC365" t="e">
            <v>#DIV/0!</v>
          </cell>
          <cell r="DD365" t="e">
            <v>#DIV/0!</v>
          </cell>
          <cell r="DE365" t="e">
            <v>#DIV/0!</v>
          </cell>
          <cell r="DF365" t="e">
            <v>#DIV/0!</v>
          </cell>
          <cell r="DG365" t="e">
            <v>#DIV/0!</v>
          </cell>
          <cell r="DH365" t="e">
            <v>#DIV/0!</v>
          </cell>
          <cell r="DI365" t="e">
            <v>#DIV/0!</v>
          </cell>
          <cell r="DJ365" t="e">
            <v>#DIV/0!</v>
          </cell>
          <cell r="DL365" t="str">
            <v>Kepala Tukang</v>
          </cell>
          <cell r="DM365">
            <v>0.26</v>
          </cell>
          <cell r="DN365">
            <v>0</v>
          </cell>
          <cell r="DO365">
            <v>0</v>
          </cell>
          <cell r="DP365">
            <v>0</v>
          </cell>
          <cell r="DQ365">
            <v>0</v>
          </cell>
          <cell r="DR365">
            <v>0</v>
          </cell>
          <cell r="DS365">
            <v>0</v>
          </cell>
          <cell r="DT365">
            <v>0</v>
          </cell>
          <cell r="DU365">
            <v>0</v>
          </cell>
          <cell r="DV365">
            <v>0</v>
          </cell>
          <cell r="DW365">
            <v>0</v>
          </cell>
          <cell r="DX365">
            <v>0</v>
          </cell>
          <cell r="DY365">
            <v>0</v>
          </cell>
          <cell r="DZ365">
            <v>0</v>
          </cell>
          <cell r="EA365">
            <v>0</v>
          </cell>
          <cell r="EB365">
            <v>0</v>
          </cell>
        </row>
        <row r="366">
          <cell r="A366">
            <v>28004</v>
          </cell>
          <cell r="J366">
            <v>1</v>
          </cell>
          <cell r="K366">
            <v>0</v>
          </cell>
          <cell r="P366">
            <v>175</v>
          </cell>
          <cell r="R366">
            <v>0</v>
          </cell>
          <cell r="S366">
            <v>0</v>
          </cell>
          <cell r="T366">
            <v>0</v>
          </cell>
          <cell r="U366">
            <v>0</v>
          </cell>
          <cell r="V366">
            <v>0</v>
          </cell>
          <cell r="W366">
            <v>0</v>
          </cell>
          <cell r="X366">
            <v>0</v>
          </cell>
          <cell r="Y366">
            <v>0</v>
          </cell>
          <cell r="Z366">
            <v>0</v>
          </cell>
          <cell r="AA366">
            <v>0</v>
          </cell>
          <cell r="AB366">
            <v>0</v>
          </cell>
          <cell r="AC366">
            <v>28004</v>
          </cell>
          <cell r="AE366">
            <v>0</v>
          </cell>
          <cell r="AH366">
            <v>0</v>
          </cell>
          <cell r="AI366">
            <v>0</v>
          </cell>
          <cell r="AJ366">
            <v>0</v>
          </cell>
          <cell r="AK366">
            <v>0</v>
          </cell>
          <cell r="AL366">
            <v>0</v>
          </cell>
          <cell r="AM366">
            <v>28004</v>
          </cell>
          <cell r="AN366" t="str">
            <v>Mandor</v>
          </cell>
          <cell r="AO366" t="str">
            <v>Org/hari</v>
          </cell>
          <cell r="AP366">
            <v>1</v>
          </cell>
          <cell r="AQ366">
            <v>42</v>
          </cell>
          <cell r="AS366">
            <v>2.3800000000000002E-2</v>
          </cell>
          <cell r="AT366">
            <v>82500</v>
          </cell>
          <cell r="AU366">
            <v>1963.5</v>
          </cell>
          <cell r="AV366">
            <v>270963</v>
          </cell>
          <cell r="BJ366">
            <v>6.0024000000000006</v>
          </cell>
          <cell r="BK366">
            <v>22.99</v>
          </cell>
          <cell r="BL366">
            <v>0.13</v>
          </cell>
          <cell r="BN366">
            <v>0</v>
          </cell>
          <cell r="BO366">
            <v>0</v>
          </cell>
          <cell r="BP366">
            <v>0</v>
          </cell>
          <cell r="BQ366">
            <v>0</v>
          </cell>
          <cell r="BR366">
            <v>0</v>
          </cell>
          <cell r="BS366">
            <v>0</v>
          </cell>
          <cell r="BT366">
            <v>0</v>
          </cell>
          <cell r="BU366">
            <v>0</v>
          </cell>
          <cell r="BV366">
            <v>0</v>
          </cell>
          <cell r="BW366">
            <v>0</v>
          </cell>
          <cell r="BX366">
            <v>0</v>
          </cell>
          <cell r="BY366">
            <v>0</v>
          </cell>
          <cell r="BZ366">
            <v>0</v>
          </cell>
          <cell r="CA366">
            <v>0</v>
          </cell>
          <cell r="CB366">
            <v>0</v>
          </cell>
          <cell r="CR366">
            <v>0</v>
          </cell>
          <cell r="CT366">
            <v>0</v>
          </cell>
          <cell r="CU366">
            <v>0</v>
          </cell>
          <cell r="CV366">
            <v>0</v>
          </cell>
          <cell r="CW366" t="e">
            <v>#DIV/0!</v>
          </cell>
          <cell r="CX366" t="e">
            <v>#DIV/0!</v>
          </cell>
          <cell r="CY366" t="e">
            <v>#DIV/0!</v>
          </cell>
          <cell r="CZ366" t="e">
            <v>#DIV/0!</v>
          </cell>
          <cell r="DA366" t="e">
            <v>#DIV/0!</v>
          </cell>
          <cell r="DB366" t="e">
            <v>#DIV/0!</v>
          </cell>
          <cell r="DC366" t="e">
            <v>#DIV/0!</v>
          </cell>
          <cell r="DD366" t="e">
            <v>#DIV/0!</v>
          </cell>
          <cell r="DE366" t="e">
            <v>#DIV/0!</v>
          </cell>
          <cell r="DF366" t="e">
            <v>#DIV/0!</v>
          </cell>
          <cell r="DG366" t="e">
            <v>#DIV/0!</v>
          </cell>
          <cell r="DH366" t="e">
            <v>#DIV/0!</v>
          </cell>
          <cell r="DI366" t="e">
            <v>#DIV/0!</v>
          </cell>
          <cell r="DJ366" t="e">
            <v>#DIV/0!</v>
          </cell>
          <cell r="DL366" t="str">
            <v>Mandor</v>
          </cell>
          <cell r="DM366">
            <v>0.13</v>
          </cell>
          <cell r="DN366">
            <v>0</v>
          </cell>
          <cell r="DO366">
            <v>0</v>
          </cell>
          <cell r="DP366">
            <v>0</v>
          </cell>
          <cell r="DQ366">
            <v>0</v>
          </cell>
          <cell r="DR366">
            <v>0</v>
          </cell>
          <cell r="DS366">
            <v>0</v>
          </cell>
          <cell r="DT366">
            <v>0</v>
          </cell>
          <cell r="DU366">
            <v>0</v>
          </cell>
          <cell r="DV366">
            <v>0</v>
          </cell>
          <cell r="DW366">
            <v>0</v>
          </cell>
          <cell r="DX366">
            <v>0</v>
          </cell>
          <cell r="DY366">
            <v>0</v>
          </cell>
          <cell r="DZ366">
            <v>0</v>
          </cell>
          <cell r="EA366">
            <v>0</v>
          </cell>
          <cell r="EB366">
            <v>0</v>
          </cell>
        </row>
        <row r="367">
          <cell r="A367">
            <v>28005</v>
          </cell>
          <cell r="J367">
            <v>1</v>
          </cell>
          <cell r="K367">
            <v>0</v>
          </cell>
          <cell r="P367">
            <v>175</v>
          </cell>
          <cell r="R367">
            <v>0</v>
          </cell>
          <cell r="S367">
            <v>0</v>
          </cell>
          <cell r="T367">
            <v>0</v>
          </cell>
          <cell r="U367">
            <v>0</v>
          </cell>
          <cell r="V367">
            <v>0</v>
          </cell>
          <cell r="W367">
            <v>0</v>
          </cell>
          <cell r="X367">
            <v>0</v>
          </cell>
          <cell r="Y367">
            <v>0</v>
          </cell>
          <cell r="Z367">
            <v>0</v>
          </cell>
          <cell r="AA367">
            <v>0</v>
          </cell>
          <cell r="AB367">
            <v>0</v>
          </cell>
          <cell r="AC367">
            <v>28005</v>
          </cell>
          <cell r="AE367">
            <v>0</v>
          </cell>
          <cell r="AH367">
            <v>0</v>
          </cell>
          <cell r="AI367">
            <v>0</v>
          </cell>
          <cell r="AJ367">
            <v>0</v>
          </cell>
          <cell r="AK367">
            <v>0</v>
          </cell>
          <cell r="AL367">
            <v>0</v>
          </cell>
          <cell r="AM367">
            <v>28005</v>
          </cell>
          <cell r="AO367">
            <v>0</v>
          </cell>
          <cell r="AQ367">
            <v>42</v>
          </cell>
          <cell r="AS367">
            <v>0</v>
          </cell>
          <cell r="AT367">
            <v>0</v>
          </cell>
          <cell r="AU367">
            <v>0</v>
          </cell>
          <cell r="AV367">
            <v>0</v>
          </cell>
          <cell r="BJ367">
            <v>0</v>
          </cell>
          <cell r="BK367">
            <v>0</v>
          </cell>
          <cell r="BL367">
            <v>0</v>
          </cell>
          <cell r="BN367">
            <v>0</v>
          </cell>
          <cell r="BO367">
            <v>0</v>
          </cell>
          <cell r="BP367">
            <v>0</v>
          </cell>
          <cell r="BQ367">
            <v>0</v>
          </cell>
          <cell r="BR367">
            <v>0</v>
          </cell>
          <cell r="BS367">
            <v>0</v>
          </cell>
          <cell r="BT367">
            <v>0</v>
          </cell>
          <cell r="BU367">
            <v>0</v>
          </cell>
          <cell r="BV367">
            <v>0</v>
          </cell>
          <cell r="BW367">
            <v>0</v>
          </cell>
          <cell r="BX367">
            <v>0</v>
          </cell>
          <cell r="BY367">
            <v>0</v>
          </cell>
          <cell r="BZ367">
            <v>0</v>
          </cell>
          <cell r="CA367">
            <v>0</v>
          </cell>
          <cell r="CB367">
            <v>0</v>
          </cell>
          <cell r="CR367">
            <v>0</v>
          </cell>
          <cell r="CT367">
            <v>0</v>
          </cell>
          <cell r="CU367">
            <v>0</v>
          </cell>
          <cell r="CV367">
            <v>0</v>
          </cell>
          <cell r="CW367" t="e">
            <v>#DIV/0!</v>
          </cell>
          <cell r="CX367" t="e">
            <v>#DIV/0!</v>
          </cell>
          <cell r="CY367" t="e">
            <v>#DIV/0!</v>
          </cell>
          <cell r="CZ367" t="e">
            <v>#DIV/0!</v>
          </cell>
          <cell r="DA367" t="e">
            <v>#DIV/0!</v>
          </cell>
          <cell r="DB367" t="e">
            <v>#DIV/0!</v>
          </cell>
          <cell r="DC367" t="e">
            <v>#DIV/0!</v>
          </cell>
          <cell r="DD367" t="e">
            <v>#DIV/0!</v>
          </cell>
          <cell r="DE367" t="e">
            <v>#DIV/0!</v>
          </cell>
          <cell r="DF367" t="e">
            <v>#DIV/0!</v>
          </cell>
          <cell r="DG367" t="e">
            <v>#DIV/0!</v>
          </cell>
          <cell r="DH367" t="e">
            <v>#DIV/0!</v>
          </cell>
          <cell r="DI367" t="e">
            <v>#DIV/0!</v>
          </cell>
          <cell r="DJ367" t="e">
            <v>#DIV/0!</v>
          </cell>
          <cell r="DL367">
            <v>0</v>
          </cell>
          <cell r="DM367">
            <v>0</v>
          </cell>
          <cell r="DN367">
            <v>0</v>
          </cell>
          <cell r="DO367">
            <v>0</v>
          </cell>
          <cell r="DP367">
            <v>0</v>
          </cell>
          <cell r="DQ367">
            <v>0</v>
          </cell>
          <cell r="DR367">
            <v>0</v>
          </cell>
          <cell r="DS367">
            <v>0</v>
          </cell>
          <cell r="DT367">
            <v>0</v>
          </cell>
          <cell r="DU367">
            <v>0</v>
          </cell>
          <cell r="DV367">
            <v>0</v>
          </cell>
          <cell r="DW367">
            <v>0</v>
          </cell>
          <cell r="DX367">
            <v>0</v>
          </cell>
          <cell r="DY367">
            <v>0</v>
          </cell>
          <cell r="DZ367">
            <v>0</v>
          </cell>
          <cell r="EA367">
            <v>0</v>
          </cell>
          <cell r="EB367">
            <v>0</v>
          </cell>
        </row>
        <row r="368">
          <cell r="A368">
            <v>28006</v>
          </cell>
          <cell r="J368">
            <v>1</v>
          </cell>
          <cell r="K368">
            <v>0</v>
          </cell>
          <cell r="P368">
            <v>175</v>
          </cell>
          <cell r="R368">
            <v>0</v>
          </cell>
          <cell r="S368">
            <v>0</v>
          </cell>
          <cell r="T368">
            <v>0</v>
          </cell>
          <cell r="U368">
            <v>0</v>
          </cell>
          <cell r="V368">
            <v>0</v>
          </cell>
          <cell r="W368">
            <v>0</v>
          </cell>
          <cell r="X368">
            <v>0</v>
          </cell>
          <cell r="Y368">
            <v>0</v>
          </cell>
          <cell r="Z368">
            <v>0</v>
          </cell>
          <cell r="AA368">
            <v>0</v>
          </cell>
          <cell r="AB368">
            <v>0</v>
          </cell>
          <cell r="AC368">
            <v>28006</v>
          </cell>
          <cell r="AE368">
            <v>0</v>
          </cell>
          <cell r="AH368">
            <v>0</v>
          </cell>
          <cell r="AI368">
            <v>0</v>
          </cell>
          <cell r="AJ368">
            <v>0</v>
          </cell>
          <cell r="AK368">
            <v>0</v>
          </cell>
          <cell r="AL368">
            <v>0</v>
          </cell>
          <cell r="AM368">
            <v>28006</v>
          </cell>
          <cell r="AO368">
            <v>0</v>
          </cell>
          <cell r="AQ368">
            <v>42</v>
          </cell>
          <cell r="AS368">
            <v>0</v>
          </cell>
          <cell r="AT368">
            <v>0</v>
          </cell>
          <cell r="AU368">
            <v>0</v>
          </cell>
          <cell r="AV368">
            <v>0</v>
          </cell>
          <cell r="BJ368">
            <v>0</v>
          </cell>
          <cell r="BK368">
            <v>0</v>
          </cell>
          <cell r="BL368">
            <v>0</v>
          </cell>
          <cell r="BN368">
            <v>0</v>
          </cell>
          <cell r="BO368">
            <v>0</v>
          </cell>
          <cell r="BP368">
            <v>0</v>
          </cell>
          <cell r="BQ368">
            <v>0</v>
          </cell>
          <cell r="BR368">
            <v>0</v>
          </cell>
          <cell r="BS368">
            <v>0</v>
          </cell>
          <cell r="BT368">
            <v>0</v>
          </cell>
          <cell r="BU368">
            <v>0</v>
          </cell>
          <cell r="BV368">
            <v>0</v>
          </cell>
          <cell r="BW368">
            <v>0</v>
          </cell>
          <cell r="BX368">
            <v>0</v>
          </cell>
          <cell r="BY368">
            <v>0</v>
          </cell>
          <cell r="BZ368">
            <v>0</v>
          </cell>
          <cell r="CA368">
            <v>0</v>
          </cell>
          <cell r="CB368">
            <v>0</v>
          </cell>
          <cell r="CR368">
            <v>0</v>
          </cell>
          <cell r="CT368">
            <v>0</v>
          </cell>
          <cell r="CU368">
            <v>0</v>
          </cell>
          <cell r="CV368">
            <v>0</v>
          </cell>
          <cell r="CW368" t="e">
            <v>#DIV/0!</v>
          </cell>
          <cell r="CX368" t="e">
            <v>#DIV/0!</v>
          </cell>
          <cell r="CY368" t="e">
            <v>#DIV/0!</v>
          </cell>
          <cell r="CZ368" t="e">
            <v>#DIV/0!</v>
          </cell>
          <cell r="DA368" t="e">
            <v>#DIV/0!</v>
          </cell>
          <cell r="DB368" t="e">
            <v>#DIV/0!</v>
          </cell>
          <cell r="DC368" t="e">
            <v>#DIV/0!</v>
          </cell>
          <cell r="DD368" t="e">
            <v>#DIV/0!</v>
          </cell>
          <cell r="DE368" t="e">
            <v>#DIV/0!</v>
          </cell>
          <cell r="DF368" t="e">
            <v>#DIV/0!</v>
          </cell>
          <cell r="DG368" t="e">
            <v>#DIV/0!</v>
          </cell>
          <cell r="DH368" t="e">
            <v>#DIV/0!</v>
          </cell>
          <cell r="DI368" t="e">
            <v>#DIV/0!</v>
          </cell>
          <cell r="DJ368" t="e">
            <v>#DIV/0!</v>
          </cell>
          <cell r="DL368">
            <v>0</v>
          </cell>
          <cell r="DM368">
            <v>0</v>
          </cell>
          <cell r="DN368">
            <v>0</v>
          </cell>
          <cell r="DO368">
            <v>0</v>
          </cell>
          <cell r="DP368">
            <v>0</v>
          </cell>
          <cell r="DQ368">
            <v>0</v>
          </cell>
          <cell r="DR368">
            <v>0</v>
          </cell>
          <cell r="DS368">
            <v>0</v>
          </cell>
          <cell r="DT368">
            <v>0</v>
          </cell>
          <cell r="DU368">
            <v>0</v>
          </cell>
          <cell r="DV368">
            <v>0</v>
          </cell>
          <cell r="DW368">
            <v>0</v>
          </cell>
          <cell r="DX368">
            <v>0</v>
          </cell>
          <cell r="DY368">
            <v>0</v>
          </cell>
          <cell r="DZ368">
            <v>0</v>
          </cell>
          <cell r="EA368">
            <v>0</v>
          </cell>
          <cell r="EB368">
            <v>0</v>
          </cell>
        </row>
        <row r="369">
          <cell r="A369">
            <v>28007</v>
          </cell>
          <cell r="J369">
            <v>1</v>
          </cell>
          <cell r="K369">
            <v>0</v>
          </cell>
          <cell r="P369">
            <v>175</v>
          </cell>
          <cell r="R369">
            <v>0</v>
          </cell>
          <cell r="S369">
            <v>0</v>
          </cell>
          <cell r="T369">
            <v>0</v>
          </cell>
          <cell r="U369">
            <v>0</v>
          </cell>
          <cell r="V369">
            <v>0</v>
          </cell>
          <cell r="W369">
            <v>0</v>
          </cell>
          <cell r="X369">
            <v>0</v>
          </cell>
          <cell r="Y369">
            <v>0</v>
          </cell>
          <cell r="Z369">
            <v>0</v>
          </cell>
          <cell r="AA369">
            <v>0</v>
          </cell>
          <cell r="AB369">
            <v>0</v>
          </cell>
          <cell r="AC369">
            <v>28007</v>
          </cell>
          <cell r="AE369">
            <v>0</v>
          </cell>
          <cell r="AH369">
            <v>0</v>
          </cell>
          <cell r="AI369">
            <v>0</v>
          </cell>
          <cell r="AJ369">
            <v>0</v>
          </cell>
          <cell r="AK369">
            <v>0</v>
          </cell>
          <cell r="AL369">
            <v>0</v>
          </cell>
          <cell r="AM369">
            <v>28007</v>
          </cell>
          <cell r="AO369">
            <v>0</v>
          </cell>
          <cell r="AQ369">
            <v>42</v>
          </cell>
          <cell r="AS369">
            <v>0</v>
          </cell>
          <cell r="AT369">
            <v>0</v>
          </cell>
          <cell r="AU369">
            <v>0</v>
          </cell>
          <cell r="AV369">
            <v>0</v>
          </cell>
          <cell r="BJ369">
            <v>0</v>
          </cell>
          <cell r="BK369">
            <v>0</v>
          </cell>
          <cell r="BL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R369">
            <v>0</v>
          </cell>
          <cell r="CT369">
            <v>0</v>
          </cell>
          <cell r="CU369">
            <v>0</v>
          </cell>
          <cell r="CV369">
            <v>0</v>
          </cell>
          <cell r="CW369" t="e">
            <v>#DIV/0!</v>
          </cell>
          <cell r="CX369" t="e">
            <v>#DIV/0!</v>
          </cell>
          <cell r="CY369" t="e">
            <v>#DIV/0!</v>
          </cell>
          <cell r="CZ369" t="e">
            <v>#DIV/0!</v>
          </cell>
          <cell r="DA369" t="e">
            <v>#DIV/0!</v>
          </cell>
          <cell r="DB369" t="e">
            <v>#DIV/0!</v>
          </cell>
          <cell r="DC369" t="e">
            <v>#DIV/0!</v>
          </cell>
          <cell r="DD369" t="e">
            <v>#DIV/0!</v>
          </cell>
          <cell r="DE369" t="e">
            <v>#DIV/0!</v>
          </cell>
          <cell r="DF369" t="e">
            <v>#DIV/0!</v>
          </cell>
          <cell r="DG369" t="e">
            <v>#DIV/0!</v>
          </cell>
          <cell r="DH369" t="e">
            <v>#DIV/0!</v>
          </cell>
          <cell r="DI369" t="e">
            <v>#DIV/0!</v>
          </cell>
          <cell r="DJ369" t="e">
            <v>#DIV/0!</v>
          </cell>
          <cell r="DL369">
            <v>0</v>
          </cell>
          <cell r="DM369">
            <v>0</v>
          </cell>
          <cell r="DN369">
            <v>0</v>
          </cell>
          <cell r="DO369">
            <v>0</v>
          </cell>
          <cell r="DP369">
            <v>0</v>
          </cell>
          <cell r="DQ369">
            <v>0</v>
          </cell>
          <cell r="DR369">
            <v>0</v>
          </cell>
          <cell r="DS369">
            <v>0</v>
          </cell>
          <cell r="DT369">
            <v>0</v>
          </cell>
          <cell r="DU369">
            <v>0</v>
          </cell>
          <cell r="DV369">
            <v>0</v>
          </cell>
          <cell r="DW369">
            <v>0</v>
          </cell>
          <cell r="DX369">
            <v>0</v>
          </cell>
          <cell r="DY369">
            <v>0</v>
          </cell>
          <cell r="DZ369">
            <v>0</v>
          </cell>
          <cell r="EA369">
            <v>0</v>
          </cell>
          <cell r="EB369">
            <v>0</v>
          </cell>
        </row>
        <row r="370">
          <cell r="A370">
            <v>28008</v>
          </cell>
          <cell r="J370">
            <v>1</v>
          </cell>
          <cell r="K370">
            <v>0</v>
          </cell>
          <cell r="P370">
            <v>175</v>
          </cell>
          <cell r="R370">
            <v>0</v>
          </cell>
          <cell r="S370">
            <v>0</v>
          </cell>
          <cell r="T370">
            <v>0</v>
          </cell>
          <cell r="U370">
            <v>0</v>
          </cell>
          <cell r="V370">
            <v>0</v>
          </cell>
          <cell r="W370">
            <v>0</v>
          </cell>
          <cell r="X370">
            <v>0</v>
          </cell>
          <cell r="Y370">
            <v>0</v>
          </cell>
          <cell r="Z370">
            <v>0</v>
          </cell>
          <cell r="AA370">
            <v>0</v>
          </cell>
          <cell r="AB370">
            <v>0</v>
          </cell>
          <cell r="AC370">
            <v>28008</v>
          </cell>
          <cell r="AE370">
            <v>0</v>
          </cell>
          <cell r="AH370">
            <v>0</v>
          </cell>
          <cell r="AI370">
            <v>0</v>
          </cell>
          <cell r="AJ370">
            <v>0</v>
          </cell>
          <cell r="AK370">
            <v>0</v>
          </cell>
          <cell r="AL370">
            <v>0</v>
          </cell>
          <cell r="AM370">
            <v>28008</v>
          </cell>
          <cell r="AO370">
            <v>0</v>
          </cell>
          <cell r="AQ370">
            <v>42</v>
          </cell>
          <cell r="AS370">
            <v>0</v>
          </cell>
          <cell r="AT370">
            <v>0</v>
          </cell>
          <cell r="AU370">
            <v>0</v>
          </cell>
          <cell r="AV370">
            <v>0</v>
          </cell>
          <cell r="BJ370">
            <v>0</v>
          </cell>
          <cell r="BK370">
            <v>0</v>
          </cell>
          <cell r="BL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0</v>
          </cell>
          <cell r="CR370">
            <v>0</v>
          </cell>
          <cell r="CT370">
            <v>0</v>
          </cell>
          <cell r="CU370">
            <v>0</v>
          </cell>
          <cell r="CV370">
            <v>0</v>
          </cell>
          <cell r="CW370" t="e">
            <v>#DIV/0!</v>
          </cell>
          <cell r="CX370" t="e">
            <v>#DIV/0!</v>
          </cell>
          <cell r="CY370" t="e">
            <v>#DIV/0!</v>
          </cell>
          <cell r="CZ370" t="e">
            <v>#DIV/0!</v>
          </cell>
          <cell r="DA370" t="e">
            <v>#DIV/0!</v>
          </cell>
          <cell r="DB370" t="e">
            <v>#DIV/0!</v>
          </cell>
          <cell r="DC370" t="e">
            <v>#DIV/0!</v>
          </cell>
          <cell r="DD370" t="e">
            <v>#DIV/0!</v>
          </cell>
          <cell r="DE370" t="e">
            <v>#DIV/0!</v>
          </cell>
          <cell r="DF370" t="e">
            <v>#DIV/0!</v>
          </cell>
          <cell r="DG370" t="e">
            <v>#DIV/0!</v>
          </cell>
          <cell r="DH370" t="e">
            <v>#DIV/0!</v>
          </cell>
          <cell r="DI370" t="e">
            <v>#DIV/0!</v>
          </cell>
          <cell r="DJ370" t="e">
            <v>#DIV/0!</v>
          </cell>
          <cell r="DL370">
            <v>0</v>
          </cell>
          <cell r="DM370">
            <v>0</v>
          </cell>
          <cell r="DN370">
            <v>0</v>
          </cell>
          <cell r="DO370">
            <v>0</v>
          </cell>
          <cell r="DP370">
            <v>0</v>
          </cell>
          <cell r="DQ370">
            <v>0</v>
          </cell>
          <cell r="DR370">
            <v>0</v>
          </cell>
          <cell r="DS370">
            <v>0</v>
          </cell>
          <cell r="DT370">
            <v>0</v>
          </cell>
          <cell r="DU370">
            <v>0</v>
          </cell>
          <cell r="DV370">
            <v>0</v>
          </cell>
          <cell r="DW370">
            <v>0</v>
          </cell>
          <cell r="DX370">
            <v>0</v>
          </cell>
          <cell r="DY370">
            <v>0</v>
          </cell>
          <cell r="DZ370">
            <v>0</v>
          </cell>
          <cell r="EA370">
            <v>0</v>
          </cell>
          <cell r="EB370">
            <v>0</v>
          </cell>
        </row>
        <row r="371">
          <cell r="A371">
            <v>28009</v>
          </cell>
          <cell r="J371">
            <v>1</v>
          </cell>
          <cell r="K371">
            <v>0</v>
          </cell>
          <cell r="P371">
            <v>175</v>
          </cell>
          <cell r="R371">
            <v>0</v>
          </cell>
          <cell r="S371">
            <v>0</v>
          </cell>
          <cell r="T371">
            <v>0</v>
          </cell>
          <cell r="U371">
            <v>0</v>
          </cell>
          <cell r="V371">
            <v>0</v>
          </cell>
          <cell r="W371">
            <v>0</v>
          </cell>
          <cell r="X371">
            <v>0</v>
          </cell>
          <cell r="Y371">
            <v>0</v>
          </cell>
          <cell r="Z371">
            <v>0</v>
          </cell>
          <cell r="AA371">
            <v>0</v>
          </cell>
          <cell r="AB371">
            <v>0</v>
          </cell>
          <cell r="AC371">
            <v>28009</v>
          </cell>
          <cell r="AE371">
            <v>0</v>
          </cell>
          <cell r="AH371">
            <v>0</v>
          </cell>
          <cell r="AI371">
            <v>0</v>
          </cell>
          <cell r="AJ371">
            <v>0</v>
          </cell>
          <cell r="AK371">
            <v>0</v>
          </cell>
          <cell r="AL371">
            <v>0</v>
          </cell>
          <cell r="AM371">
            <v>28009</v>
          </cell>
          <cell r="AO371">
            <v>0</v>
          </cell>
          <cell r="AQ371">
            <v>42</v>
          </cell>
          <cell r="AS371">
            <v>0</v>
          </cell>
          <cell r="AT371">
            <v>0</v>
          </cell>
          <cell r="AU371">
            <v>0</v>
          </cell>
          <cell r="AV371">
            <v>0</v>
          </cell>
          <cell r="BJ371">
            <v>0</v>
          </cell>
          <cell r="BK371">
            <v>0</v>
          </cell>
          <cell r="BL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R371">
            <v>0</v>
          </cell>
          <cell r="CT371">
            <v>0</v>
          </cell>
          <cell r="CU371">
            <v>0</v>
          </cell>
          <cell r="CV371">
            <v>0</v>
          </cell>
          <cell r="CW371" t="e">
            <v>#DIV/0!</v>
          </cell>
          <cell r="CX371" t="e">
            <v>#DIV/0!</v>
          </cell>
          <cell r="CY371" t="e">
            <v>#DIV/0!</v>
          </cell>
          <cell r="CZ371" t="e">
            <v>#DIV/0!</v>
          </cell>
          <cell r="DA371" t="e">
            <v>#DIV/0!</v>
          </cell>
          <cell r="DB371" t="e">
            <v>#DIV/0!</v>
          </cell>
          <cell r="DC371" t="e">
            <v>#DIV/0!</v>
          </cell>
          <cell r="DD371" t="e">
            <v>#DIV/0!</v>
          </cell>
          <cell r="DE371" t="e">
            <v>#DIV/0!</v>
          </cell>
          <cell r="DF371" t="e">
            <v>#DIV/0!</v>
          </cell>
          <cell r="DG371" t="e">
            <v>#DIV/0!</v>
          </cell>
          <cell r="DH371" t="e">
            <v>#DIV/0!</v>
          </cell>
          <cell r="DI371" t="e">
            <v>#DIV/0!</v>
          </cell>
          <cell r="DJ371" t="e">
            <v>#DIV/0!</v>
          </cell>
          <cell r="DL371">
            <v>0</v>
          </cell>
          <cell r="DM371">
            <v>0</v>
          </cell>
          <cell r="DN371">
            <v>0</v>
          </cell>
          <cell r="DO371">
            <v>0</v>
          </cell>
          <cell r="DP371">
            <v>0</v>
          </cell>
          <cell r="DQ371">
            <v>0</v>
          </cell>
          <cell r="DR371">
            <v>0</v>
          </cell>
          <cell r="DS371">
            <v>0</v>
          </cell>
          <cell r="DT371">
            <v>0</v>
          </cell>
          <cell r="DU371">
            <v>0</v>
          </cell>
          <cell r="DV371">
            <v>0</v>
          </cell>
          <cell r="DW371">
            <v>0</v>
          </cell>
          <cell r="DX371">
            <v>0</v>
          </cell>
          <cell r="DY371">
            <v>0</v>
          </cell>
          <cell r="DZ371">
            <v>0</v>
          </cell>
          <cell r="EA371">
            <v>0</v>
          </cell>
          <cell r="EB371">
            <v>0</v>
          </cell>
        </row>
        <row r="372">
          <cell r="A372">
            <v>28010</v>
          </cell>
          <cell r="J372">
            <v>1</v>
          </cell>
          <cell r="K372">
            <v>0</v>
          </cell>
          <cell r="P372">
            <v>175</v>
          </cell>
          <cell r="R372">
            <v>0</v>
          </cell>
          <cell r="S372">
            <v>0</v>
          </cell>
          <cell r="T372">
            <v>0</v>
          </cell>
          <cell r="U372">
            <v>0</v>
          </cell>
          <cell r="V372">
            <v>0</v>
          </cell>
          <cell r="W372">
            <v>0</v>
          </cell>
          <cell r="X372">
            <v>0</v>
          </cell>
          <cell r="Y372">
            <v>0</v>
          </cell>
          <cell r="Z372">
            <v>0</v>
          </cell>
          <cell r="AA372">
            <v>0</v>
          </cell>
          <cell r="AB372">
            <v>0</v>
          </cell>
          <cell r="AC372">
            <v>28010</v>
          </cell>
          <cell r="AE372">
            <v>0</v>
          </cell>
          <cell r="AH372">
            <v>0</v>
          </cell>
          <cell r="AI372">
            <v>0</v>
          </cell>
          <cell r="AJ372">
            <v>0</v>
          </cell>
          <cell r="AK372">
            <v>0</v>
          </cell>
          <cell r="AL372">
            <v>0</v>
          </cell>
          <cell r="AM372">
            <v>28010</v>
          </cell>
          <cell r="AO372">
            <v>0</v>
          </cell>
          <cell r="AQ372">
            <v>42</v>
          </cell>
          <cell r="AS372">
            <v>0</v>
          </cell>
          <cell r="AT372">
            <v>0</v>
          </cell>
          <cell r="AU372">
            <v>0</v>
          </cell>
          <cell r="AV372">
            <v>0</v>
          </cell>
          <cell r="BJ372">
            <v>0</v>
          </cell>
          <cell r="BK372">
            <v>0</v>
          </cell>
          <cell r="BL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R372">
            <v>0</v>
          </cell>
          <cell r="CT372">
            <v>0</v>
          </cell>
          <cell r="CU372">
            <v>0</v>
          </cell>
          <cell r="CV372">
            <v>0</v>
          </cell>
          <cell r="CW372" t="e">
            <v>#DIV/0!</v>
          </cell>
          <cell r="CX372" t="e">
            <v>#DIV/0!</v>
          </cell>
          <cell r="CY372" t="e">
            <v>#DIV/0!</v>
          </cell>
          <cell r="CZ372" t="e">
            <v>#DIV/0!</v>
          </cell>
          <cell r="DA372" t="e">
            <v>#DIV/0!</v>
          </cell>
          <cell r="DB372" t="e">
            <v>#DIV/0!</v>
          </cell>
          <cell r="DC372" t="e">
            <v>#DIV/0!</v>
          </cell>
          <cell r="DD372" t="e">
            <v>#DIV/0!</v>
          </cell>
          <cell r="DE372" t="e">
            <v>#DIV/0!</v>
          </cell>
          <cell r="DF372" t="e">
            <v>#DIV/0!</v>
          </cell>
          <cell r="DG372" t="e">
            <v>#DIV/0!</v>
          </cell>
          <cell r="DH372" t="e">
            <v>#DIV/0!</v>
          </cell>
          <cell r="DI372" t="e">
            <v>#DIV/0!</v>
          </cell>
          <cell r="DJ372" t="e">
            <v>#DIV/0!</v>
          </cell>
          <cell r="DL372">
            <v>0</v>
          </cell>
          <cell r="DM372">
            <v>0</v>
          </cell>
          <cell r="DN372">
            <v>0</v>
          </cell>
          <cell r="DO372">
            <v>0</v>
          </cell>
          <cell r="DP372">
            <v>0</v>
          </cell>
          <cell r="DQ372">
            <v>0</v>
          </cell>
          <cell r="DR372">
            <v>0</v>
          </cell>
          <cell r="DS372">
            <v>0</v>
          </cell>
          <cell r="DT372">
            <v>0</v>
          </cell>
          <cell r="DU372">
            <v>0</v>
          </cell>
          <cell r="DV372">
            <v>0</v>
          </cell>
          <cell r="DW372">
            <v>0</v>
          </cell>
          <cell r="DX372">
            <v>0</v>
          </cell>
          <cell r="DY372">
            <v>0</v>
          </cell>
          <cell r="DZ372">
            <v>0</v>
          </cell>
          <cell r="EA372">
            <v>0</v>
          </cell>
          <cell r="EB372">
            <v>0</v>
          </cell>
        </row>
        <row r="373">
          <cell r="A373">
            <v>28011</v>
          </cell>
          <cell r="J373">
            <v>1</v>
          </cell>
          <cell r="K373">
            <v>0</v>
          </cell>
          <cell r="P373">
            <v>175</v>
          </cell>
          <cell r="R373">
            <v>0</v>
          </cell>
          <cell r="S373">
            <v>0</v>
          </cell>
          <cell r="T373">
            <v>0</v>
          </cell>
          <cell r="U373">
            <v>0</v>
          </cell>
          <cell r="V373">
            <v>0</v>
          </cell>
          <cell r="W373">
            <v>0</v>
          </cell>
          <cell r="X373">
            <v>0</v>
          </cell>
          <cell r="Y373">
            <v>0</v>
          </cell>
          <cell r="Z373">
            <v>0</v>
          </cell>
          <cell r="AA373">
            <v>0</v>
          </cell>
          <cell r="AB373">
            <v>0</v>
          </cell>
          <cell r="AC373">
            <v>28011</v>
          </cell>
          <cell r="AE373">
            <v>0</v>
          </cell>
          <cell r="AH373">
            <v>0</v>
          </cell>
          <cell r="AI373">
            <v>0</v>
          </cell>
          <cell r="AJ373">
            <v>0</v>
          </cell>
          <cell r="AK373">
            <v>0</v>
          </cell>
          <cell r="AL373">
            <v>0</v>
          </cell>
          <cell r="AM373">
            <v>28011</v>
          </cell>
          <cell r="AO373">
            <v>0</v>
          </cell>
          <cell r="AQ373">
            <v>42</v>
          </cell>
          <cell r="AS373">
            <v>0</v>
          </cell>
          <cell r="AT373">
            <v>0</v>
          </cell>
          <cell r="AU373">
            <v>0</v>
          </cell>
          <cell r="AV373">
            <v>0</v>
          </cell>
          <cell r="BJ373">
            <v>0</v>
          </cell>
          <cell r="BK373">
            <v>0</v>
          </cell>
          <cell r="BL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R373">
            <v>0</v>
          </cell>
          <cell r="CT373">
            <v>0</v>
          </cell>
          <cell r="CU373">
            <v>0</v>
          </cell>
          <cell r="CV373">
            <v>0</v>
          </cell>
          <cell r="CW373" t="e">
            <v>#DIV/0!</v>
          </cell>
          <cell r="CX373" t="e">
            <v>#DIV/0!</v>
          </cell>
          <cell r="CY373" t="e">
            <v>#DIV/0!</v>
          </cell>
          <cell r="CZ373" t="e">
            <v>#DIV/0!</v>
          </cell>
          <cell r="DA373" t="e">
            <v>#DIV/0!</v>
          </cell>
          <cell r="DB373" t="e">
            <v>#DIV/0!</v>
          </cell>
          <cell r="DC373" t="e">
            <v>#DIV/0!</v>
          </cell>
          <cell r="DD373" t="e">
            <v>#DIV/0!</v>
          </cell>
          <cell r="DE373" t="e">
            <v>#DIV/0!</v>
          </cell>
          <cell r="DF373" t="e">
            <v>#DIV/0!</v>
          </cell>
          <cell r="DG373" t="e">
            <v>#DIV/0!</v>
          </cell>
          <cell r="DH373" t="e">
            <v>#DIV/0!</v>
          </cell>
          <cell r="DI373" t="e">
            <v>#DIV/0!</v>
          </cell>
          <cell r="DJ373" t="e">
            <v>#DIV/0!</v>
          </cell>
          <cell r="DL373">
            <v>0</v>
          </cell>
          <cell r="DM373">
            <v>0</v>
          </cell>
          <cell r="DN373">
            <v>0</v>
          </cell>
          <cell r="DO373">
            <v>0</v>
          </cell>
          <cell r="DP373">
            <v>0</v>
          </cell>
          <cell r="DQ373">
            <v>0</v>
          </cell>
          <cell r="DR373">
            <v>0</v>
          </cell>
          <cell r="DS373">
            <v>0</v>
          </cell>
          <cell r="DT373">
            <v>0</v>
          </cell>
          <cell r="DU373">
            <v>0</v>
          </cell>
          <cell r="DV373">
            <v>0</v>
          </cell>
          <cell r="DW373">
            <v>0</v>
          </cell>
          <cell r="DX373">
            <v>0</v>
          </cell>
          <cell r="DY373">
            <v>0</v>
          </cell>
          <cell r="DZ373">
            <v>0</v>
          </cell>
          <cell r="EA373">
            <v>0</v>
          </cell>
          <cell r="EB373">
            <v>0</v>
          </cell>
        </row>
        <row r="374">
          <cell r="A374">
            <v>28012</v>
          </cell>
          <cell r="J374">
            <v>1</v>
          </cell>
          <cell r="K374">
            <v>0</v>
          </cell>
          <cell r="P374">
            <v>175</v>
          </cell>
          <cell r="R374">
            <v>0</v>
          </cell>
          <cell r="S374">
            <v>0</v>
          </cell>
          <cell r="T374">
            <v>0</v>
          </cell>
          <cell r="U374">
            <v>0</v>
          </cell>
          <cell r="V374">
            <v>0</v>
          </cell>
          <cell r="W374">
            <v>0</v>
          </cell>
          <cell r="X374">
            <v>0</v>
          </cell>
          <cell r="Y374">
            <v>0</v>
          </cell>
          <cell r="Z374">
            <v>0</v>
          </cell>
          <cell r="AA374">
            <v>0</v>
          </cell>
          <cell r="AB374">
            <v>0</v>
          </cell>
          <cell r="AC374">
            <v>28012</v>
          </cell>
          <cell r="AE374">
            <v>0</v>
          </cell>
          <cell r="AH374">
            <v>0</v>
          </cell>
          <cell r="AI374">
            <v>0</v>
          </cell>
          <cell r="AK374">
            <v>0</v>
          </cell>
          <cell r="AL374">
            <v>0</v>
          </cell>
          <cell r="AM374">
            <v>28012</v>
          </cell>
          <cell r="AO374">
            <v>0</v>
          </cell>
          <cell r="AQ374">
            <v>42</v>
          </cell>
          <cell r="AS374">
            <v>0</v>
          </cell>
          <cell r="AT374">
            <v>0</v>
          </cell>
          <cell r="AU374">
            <v>0</v>
          </cell>
          <cell r="AV374">
            <v>0</v>
          </cell>
          <cell r="BJ374">
            <v>0</v>
          </cell>
          <cell r="BK374">
            <v>0</v>
          </cell>
          <cell r="BL374">
            <v>0</v>
          </cell>
          <cell r="BN374">
            <v>0</v>
          </cell>
          <cell r="BO374">
            <v>0</v>
          </cell>
          <cell r="BP374">
            <v>0</v>
          </cell>
          <cell r="BQ374">
            <v>0</v>
          </cell>
          <cell r="BR374">
            <v>0</v>
          </cell>
          <cell r="BS374">
            <v>0</v>
          </cell>
          <cell r="BT374">
            <v>0</v>
          </cell>
          <cell r="BU374">
            <v>0</v>
          </cell>
          <cell r="BV374">
            <v>0</v>
          </cell>
          <cell r="BW374">
            <v>0</v>
          </cell>
          <cell r="BX374">
            <v>0</v>
          </cell>
          <cell r="BY374">
            <v>0</v>
          </cell>
          <cell r="BZ374">
            <v>0</v>
          </cell>
          <cell r="CA374">
            <v>0</v>
          </cell>
          <cell r="CB374">
            <v>0</v>
          </cell>
          <cell r="CR374">
            <v>0</v>
          </cell>
          <cell r="CT374">
            <v>0</v>
          </cell>
          <cell r="CU374">
            <v>0</v>
          </cell>
          <cell r="CV374">
            <v>0</v>
          </cell>
          <cell r="CW374" t="e">
            <v>#DIV/0!</v>
          </cell>
          <cell r="CX374" t="e">
            <v>#DIV/0!</v>
          </cell>
          <cell r="CY374" t="e">
            <v>#DIV/0!</v>
          </cell>
          <cell r="CZ374" t="e">
            <v>#DIV/0!</v>
          </cell>
          <cell r="DA374" t="e">
            <v>#DIV/0!</v>
          </cell>
          <cell r="DB374" t="e">
            <v>#DIV/0!</v>
          </cell>
          <cell r="DC374" t="e">
            <v>#DIV/0!</v>
          </cell>
          <cell r="DD374" t="e">
            <v>#DIV/0!</v>
          </cell>
          <cell r="DE374" t="e">
            <v>#DIV/0!</v>
          </cell>
          <cell r="DF374" t="e">
            <v>#DIV/0!</v>
          </cell>
          <cell r="DG374" t="e">
            <v>#DIV/0!</v>
          </cell>
          <cell r="DH374" t="e">
            <v>#DIV/0!</v>
          </cell>
          <cell r="DI374" t="e">
            <v>#DIV/0!</v>
          </cell>
          <cell r="DJ374" t="e">
            <v>#DIV/0!</v>
          </cell>
          <cell r="DL374">
            <v>0</v>
          </cell>
          <cell r="DM374">
            <v>0</v>
          </cell>
          <cell r="DN374">
            <v>0</v>
          </cell>
          <cell r="DO374">
            <v>0</v>
          </cell>
          <cell r="DP374">
            <v>0</v>
          </cell>
          <cell r="DQ374">
            <v>0</v>
          </cell>
          <cell r="DR374">
            <v>0</v>
          </cell>
          <cell r="DS374">
            <v>0</v>
          </cell>
          <cell r="DT374">
            <v>0</v>
          </cell>
          <cell r="DU374">
            <v>0</v>
          </cell>
          <cell r="DV374">
            <v>0</v>
          </cell>
          <cell r="DW374">
            <v>0</v>
          </cell>
          <cell r="DX374">
            <v>0</v>
          </cell>
          <cell r="DY374">
            <v>0</v>
          </cell>
          <cell r="DZ374">
            <v>0</v>
          </cell>
          <cell r="EA374">
            <v>0</v>
          </cell>
          <cell r="EB374">
            <v>0</v>
          </cell>
        </row>
        <row r="375">
          <cell r="A375">
            <v>29000</v>
          </cell>
          <cell r="B375">
            <v>29</v>
          </cell>
          <cell r="C375" t="str">
            <v>II - 4 - B</v>
          </cell>
          <cell r="D375" t="str">
            <v>Pengadaan dan Pemasangan dan Pintu Sorong</v>
          </cell>
          <cell r="E375" t="str">
            <v>Unit</v>
          </cell>
          <cell r="F375">
            <v>12</v>
          </cell>
          <cell r="H375">
            <v>0</v>
          </cell>
          <cell r="I375" t="str">
            <v>m3/jam</v>
          </cell>
          <cell r="L375">
            <v>3</v>
          </cell>
          <cell r="M375">
            <v>25</v>
          </cell>
          <cell r="N375">
            <v>7</v>
          </cell>
          <cell r="O375">
            <v>1</v>
          </cell>
          <cell r="P375">
            <v>525</v>
          </cell>
          <cell r="Q375">
            <v>12</v>
          </cell>
          <cell r="V375">
            <v>0</v>
          </cell>
          <cell r="W375">
            <v>0</v>
          </cell>
          <cell r="X375">
            <v>0</v>
          </cell>
          <cell r="Y375">
            <v>0</v>
          </cell>
          <cell r="Z375">
            <v>0</v>
          </cell>
          <cell r="AA375">
            <v>0</v>
          </cell>
          <cell r="AB375">
            <v>0</v>
          </cell>
          <cell r="AC375">
            <v>29000</v>
          </cell>
          <cell r="AG375">
            <v>12</v>
          </cell>
          <cell r="AK375">
            <v>53363530</v>
          </cell>
          <cell r="AL375">
            <v>640362360</v>
          </cell>
          <cell r="AM375">
            <v>29000</v>
          </cell>
          <cell r="AQ375">
            <v>0</v>
          </cell>
          <cell r="AR375">
            <v>12</v>
          </cell>
          <cell r="AU375">
            <v>0</v>
          </cell>
          <cell r="AV375">
            <v>0</v>
          </cell>
          <cell r="BB375">
            <v>53363530</v>
          </cell>
          <cell r="BC375">
            <v>640362360</v>
          </cell>
          <cell r="BD375">
            <v>640362360</v>
          </cell>
          <cell r="BF375">
            <v>0</v>
          </cell>
          <cell r="BG375">
            <v>53363530</v>
          </cell>
          <cell r="BH375">
            <v>0</v>
          </cell>
          <cell r="BI375">
            <v>53363530</v>
          </cell>
          <cell r="CV375">
            <v>0</v>
          </cell>
          <cell r="CW375">
            <v>0</v>
          </cell>
          <cell r="CX375">
            <v>0</v>
          </cell>
          <cell r="CY375">
            <v>0</v>
          </cell>
          <cell r="CZ375">
            <v>0</v>
          </cell>
          <cell r="DA375">
            <v>0</v>
          </cell>
          <cell r="DB375">
            <v>0</v>
          </cell>
          <cell r="DC375">
            <v>0</v>
          </cell>
          <cell r="DD375">
            <v>0</v>
          </cell>
          <cell r="DE375">
            <v>0</v>
          </cell>
          <cell r="DF375">
            <v>0</v>
          </cell>
          <cell r="DG375">
            <v>0</v>
          </cell>
          <cell r="DH375">
            <v>0</v>
          </cell>
          <cell r="DI375">
            <v>0</v>
          </cell>
          <cell r="DJ375">
            <v>0</v>
          </cell>
          <cell r="DN375">
            <v>0</v>
          </cell>
          <cell r="DO375">
            <v>0</v>
          </cell>
          <cell r="DP375">
            <v>0</v>
          </cell>
          <cell r="DQ375">
            <v>0</v>
          </cell>
          <cell r="DR375">
            <v>0</v>
          </cell>
          <cell r="DS375">
            <v>0</v>
          </cell>
          <cell r="DT375">
            <v>0</v>
          </cell>
          <cell r="DU375">
            <v>0</v>
          </cell>
          <cell r="DV375">
            <v>0</v>
          </cell>
          <cell r="DW375">
            <v>0</v>
          </cell>
          <cell r="DX375">
            <v>0</v>
          </cell>
          <cell r="DY375">
            <v>0</v>
          </cell>
          <cell r="DZ375">
            <v>0</v>
          </cell>
          <cell r="EA375">
            <v>0</v>
          </cell>
          <cell r="EB375">
            <v>0</v>
          </cell>
        </row>
        <row r="376">
          <cell r="A376">
            <v>29001</v>
          </cell>
          <cell r="J376">
            <v>1</v>
          </cell>
          <cell r="K376">
            <v>0</v>
          </cell>
          <cell r="P376">
            <v>525</v>
          </cell>
          <cell r="R376">
            <v>0</v>
          </cell>
          <cell r="S376">
            <v>0</v>
          </cell>
          <cell r="T376">
            <v>0</v>
          </cell>
          <cell r="U376">
            <v>0</v>
          </cell>
          <cell r="V376">
            <v>0</v>
          </cell>
          <cell r="W376">
            <v>0</v>
          </cell>
          <cell r="X376">
            <v>0</v>
          </cell>
          <cell r="Y376">
            <v>0</v>
          </cell>
          <cell r="Z376">
            <v>0</v>
          </cell>
          <cell r="AA376">
            <v>0</v>
          </cell>
          <cell r="AB376">
            <v>0</v>
          </cell>
          <cell r="AC376">
            <v>29001</v>
          </cell>
          <cell r="AD376" t="str">
            <v>Pengadaan Pintu Sorong , b=2m ; h=1m , 2 draag stang ulir</v>
          </cell>
          <cell r="AE376" t="str">
            <v>unit</v>
          </cell>
          <cell r="AF376">
            <v>1</v>
          </cell>
          <cell r="AH376">
            <v>12</v>
          </cell>
          <cell r="AI376">
            <v>4</v>
          </cell>
          <cell r="AJ376">
            <v>53363530.000000007</v>
          </cell>
          <cell r="AK376">
            <v>53363530</v>
          </cell>
          <cell r="AL376">
            <v>640362360</v>
          </cell>
          <cell r="AM376">
            <v>29001</v>
          </cell>
          <cell r="AQ376">
            <v>0</v>
          </cell>
          <cell r="AS376">
            <v>0</v>
          </cell>
          <cell r="AT376">
            <v>0</v>
          </cell>
          <cell r="AU376">
            <v>0</v>
          </cell>
          <cell r="AV376">
            <v>0</v>
          </cell>
          <cell r="BJ376">
            <v>0</v>
          </cell>
          <cell r="BK376">
            <v>0</v>
          </cell>
          <cell r="BL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R376">
            <v>0</v>
          </cell>
          <cell r="CT376" t="str">
            <v>Pengadaan Pintu Sorong , b=2m ; h=1m , 2 draag stang ulir</v>
          </cell>
          <cell r="CU376">
            <v>12</v>
          </cell>
          <cell r="CV376">
            <v>0</v>
          </cell>
          <cell r="CW376" t="e">
            <v>#DIV/0!</v>
          </cell>
          <cell r="CX376" t="e">
            <v>#DIV/0!</v>
          </cell>
          <cell r="CY376" t="e">
            <v>#DIV/0!</v>
          </cell>
          <cell r="CZ376" t="e">
            <v>#DIV/0!</v>
          </cell>
          <cell r="DA376" t="e">
            <v>#DIV/0!</v>
          </cell>
          <cell r="DB376" t="e">
            <v>#DIV/0!</v>
          </cell>
          <cell r="DC376" t="e">
            <v>#DIV/0!</v>
          </cell>
          <cell r="DD376" t="e">
            <v>#DIV/0!</v>
          </cell>
          <cell r="DE376" t="e">
            <v>#DIV/0!</v>
          </cell>
          <cell r="DF376" t="e">
            <v>#DIV/0!</v>
          </cell>
          <cell r="DG376" t="e">
            <v>#DIV/0!</v>
          </cell>
          <cell r="DH376" t="e">
            <v>#DIV/0!</v>
          </cell>
          <cell r="DI376" t="e">
            <v>#DIV/0!</v>
          </cell>
          <cell r="DJ376" t="e">
            <v>#DIV/0!</v>
          </cell>
          <cell r="DL376">
            <v>0</v>
          </cell>
          <cell r="DM376">
            <v>0</v>
          </cell>
          <cell r="DN376">
            <v>0</v>
          </cell>
          <cell r="DO376">
            <v>0</v>
          </cell>
          <cell r="DP376">
            <v>0</v>
          </cell>
          <cell r="DQ376">
            <v>0</v>
          </cell>
          <cell r="DR376">
            <v>0</v>
          </cell>
          <cell r="DS376">
            <v>0</v>
          </cell>
          <cell r="DT376">
            <v>0</v>
          </cell>
          <cell r="DU376">
            <v>0</v>
          </cell>
          <cell r="DV376">
            <v>0</v>
          </cell>
          <cell r="DW376">
            <v>0</v>
          </cell>
          <cell r="DX376">
            <v>0</v>
          </cell>
          <cell r="DY376">
            <v>0</v>
          </cell>
          <cell r="DZ376">
            <v>0</v>
          </cell>
          <cell r="EA376">
            <v>0</v>
          </cell>
          <cell r="EB376">
            <v>0</v>
          </cell>
        </row>
        <row r="377">
          <cell r="A377">
            <v>29002</v>
          </cell>
          <cell r="J377">
            <v>1</v>
          </cell>
          <cell r="K377">
            <v>0</v>
          </cell>
          <cell r="P377">
            <v>525</v>
          </cell>
          <cell r="R377">
            <v>0</v>
          </cell>
          <cell r="S377">
            <v>0</v>
          </cell>
          <cell r="T377">
            <v>0</v>
          </cell>
          <cell r="U377">
            <v>0</v>
          </cell>
          <cell r="V377">
            <v>0</v>
          </cell>
          <cell r="W377">
            <v>0</v>
          </cell>
          <cell r="X377">
            <v>0</v>
          </cell>
          <cell r="Y377">
            <v>0</v>
          </cell>
          <cell r="Z377">
            <v>0</v>
          </cell>
          <cell r="AA377">
            <v>0</v>
          </cell>
          <cell r="AB377">
            <v>0</v>
          </cell>
          <cell r="AC377">
            <v>29002</v>
          </cell>
          <cell r="AH377">
            <v>0</v>
          </cell>
          <cell r="AI377">
            <v>0</v>
          </cell>
          <cell r="AJ377">
            <v>0</v>
          </cell>
          <cell r="AK377">
            <v>0</v>
          </cell>
          <cell r="AL377">
            <v>0</v>
          </cell>
          <cell r="AM377">
            <v>29002</v>
          </cell>
          <cell r="AQ377">
            <v>0</v>
          </cell>
          <cell r="AS377">
            <v>0</v>
          </cell>
          <cell r="AT377">
            <v>0</v>
          </cell>
          <cell r="AU377">
            <v>0</v>
          </cell>
          <cell r="AV377">
            <v>0</v>
          </cell>
          <cell r="BJ377">
            <v>0</v>
          </cell>
          <cell r="BK377">
            <v>0</v>
          </cell>
          <cell r="BL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v>0</v>
          </cell>
          <cell r="CR377">
            <v>0</v>
          </cell>
          <cell r="CT377">
            <v>0</v>
          </cell>
          <cell r="CU377">
            <v>0</v>
          </cell>
          <cell r="CV377">
            <v>0</v>
          </cell>
          <cell r="CW377" t="e">
            <v>#DIV/0!</v>
          </cell>
          <cell r="CX377" t="e">
            <v>#DIV/0!</v>
          </cell>
          <cell r="CY377" t="e">
            <v>#DIV/0!</v>
          </cell>
          <cell r="CZ377" t="e">
            <v>#DIV/0!</v>
          </cell>
          <cell r="DA377" t="e">
            <v>#DIV/0!</v>
          </cell>
          <cell r="DB377" t="e">
            <v>#DIV/0!</v>
          </cell>
          <cell r="DC377" t="e">
            <v>#DIV/0!</v>
          </cell>
          <cell r="DD377" t="e">
            <v>#DIV/0!</v>
          </cell>
          <cell r="DE377" t="e">
            <v>#DIV/0!</v>
          </cell>
          <cell r="DF377" t="e">
            <v>#DIV/0!</v>
          </cell>
          <cell r="DG377" t="e">
            <v>#DIV/0!</v>
          </cell>
          <cell r="DH377" t="e">
            <v>#DIV/0!</v>
          </cell>
          <cell r="DI377" t="e">
            <v>#DIV/0!</v>
          </cell>
          <cell r="DJ377" t="e">
            <v>#DIV/0!</v>
          </cell>
          <cell r="DL377">
            <v>0</v>
          </cell>
          <cell r="DM377">
            <v>0</v>
          </cell>
          <cell r="DN377">
            <v>0</v>
          </cell>
          <cell r="DO377">
            <v>0</v>
          </cell>
          <cell r="DP377">
            <v>0</v>
          </cell>
          <cell r="DQ377">
            <v>0</v>
          </cell>
          <cell r="DR377">
            <v>0</v>
          </cell>
          <cell r="DS377">
            <v>0</v>
          </cell>
          <cell r="DT377">
            <v>0</v>
          </cell>
          <cell r="DU377">
            <v>0</v>
          </cell>
          <cell r="DV377">
            <v>0</v>
          </cell>
          <cell r="DW377">
            <v>0</v>
          </cell>
          <cell r="DX377">
            <v>0</v>
          </cell>
          <cell r="DY377">
            <v>0</v>
          </cell>
          <cell r="DZ377">
            <v>0</v>
          </cell>
          <cell r="EA377">
            <v>0</v>
          </cell>
          <cell r="EB377">
            <v>0</v>
          </cell>
        </row>
        <row r="378">
          <cell r="A378">
            <v>29003</v>
          </cell>
          <cell r="J378">
            <v>1</v>
          </cell>
          <cell r="K378">
            <v>0</v>
          </cell>
          <cell r="P378">
            <v>525</v>
          </cell>
          <cell r="R378">
            <v>0</v>
          </cell>
          <cell r="S378">
            <v>0</v>
          </cell>
          <cell r="T378">
            <v>0</v>
          </cell>
          <cell r="U378">
            <v>0</v>
          </cell>
          <cell r="V378">
            <v>0</v>
          </cell>
          <cell r="W378">
            <v>0</v>
          </cell>
          <cell r="X378">
            <v>0</v>
          </cell>
          <cell r="Y378">
            <v>0</v>
          </cell>
          <cell r="Z378">
            <v>0</v>
          </cell>
          <cell r="AA378">
            <v>0</v>
          </cell>
          <cell r="AB378">
            <v>0</v>
          </cell>
          <cell r="AC378">
            <v>29003</v>
          </cell>
          <cell r="AE378">
            <v>0</v>
          </cell>
          <cell r="AH378">
            <v>0</v>
          </cell>
          <cell r="AI378">
            <v>0</v>
          </cell>
          <cell r="AJ378">
            <v>0</v>
          </cell>
          <cell r="AK378">
            <v>0</v>
          </cell>
          <cell r="AL378">
            <v>0</v>
          </cell>
          <cell r="AM378">
            <v>29003</v>
          </cell>
          <cell r="AQ378">
            <v>0</v>
          </cell>
          <cell r="AS378">
            <v>0</v>
          </cell>
          <cell r="AT378">
            <v>0</v>
          </cell>
          <cell r="AU378">
            <v>0</v>
          </cell>
          <cell r="AV378">
            <v>0</v>
          </cell>
          <cell r="BJ378">
            <v>0</v>
          </cell>
          <cell r="BK378">
            <v>0</v>
          </cell>
          <cell r="BL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R378">
            <v>0</v>
          </cell>
          <cell r="CT378">
            <v>0</v>
          </cell>
          <cell r="CU378">
            <v>0</v>
          </cell>
          <cell r="CV378">
            <v>0</v>
          </cell>
          <cell r="CW378" t="e">
            <v>#DIV/0!</v>
          </cell>
          <cell r="CX378" t="e">
            <v>#DIV/0!</v>
          </cell>
          <cell r="CY378" t="e">
            <v>#DIV/0!</v>
          </cell>
          <cell r="CZ378" t="e">
            <v>#DIV/0!</v>
          </cell>
          <cell r="DA378" t="e">
            <v>#DIV/0!</v>
          </cell>
          <cell r="DB378" t="e">
            <v>#DIV/0!</v>
          </cell>
          <cell r="DC378" t="e">
            <v>#DIV/0!</v>
          </cell>
          <cell r="DD378" t="e">
            <v>#DIV/0!</v>
          </cell>
          <cell r="DE378" t="e">
            <v>#DIV/0!</v>
          </cell>
          <cell r="DF378" t="e">
            <v>#DIV/0!</v>
          </cell>
          <cell r="DG378" t="e">
            <v>#DIV/0!</v>
          </cell>
          <cell r="DH378" t="e">
            <v>#DIV/0!</v>
          </cell>
          <cell r="DI378" t="e">
            <v>#DIV/0!</v>
          </cell>
          <cell r="DJ378" t="e">
            <v>#DIV/0!</v>
          </cell>
          <cell r="DL378">
            <v>0</v>
          </cell>
          <cell r="DM378">
            <v>0</v>
          </cell>
          <cell r="DN378">
            <v>0</v>
          </cell>
          <cell r="DO378">
            <v>0</v>
          </cell>
          <cell r="DP378">
            <v>0</v>
          </cell>
          <cell r="DQ378">
            <v>0</v>
          </cell>
          <cell r="DR378">
            <v>0</v>
          </cell>
          <cell r="DS378">
            <v>0</v>
          </cell>
          <cell r="DT378">
            <v>0</v>
          </cell>
          <cell r="DU378">
            <v>0</v>
          </cell>
          <cell r="DV378">
            <v>0</v>
          </cell>
          <cell r="DW378">
            <v>0</v>
          </cell>
          <cell r="DX378">
            <v>0</v>
          </cell>
          <cell r="DY378">
            <v>0</v>
          </cell>
          <cell r="DZ378">
            <v>0</v>
          </cell>
          <cell r="EA378">
            <v>0</v>
          </cell>
          <cell r="EB378">
            <v>0</v>
          </cell>
        </row>
        <row r="379">
          <cell r="A379">
            <v>29004</v>
          </cell>
          <cell r="J379">
            <v>1</v>
          </cell>
          <cell r="K379">
            <v>0</v>
          </cell>
          <cell r="P379">
            <v>525</v>
          </cell>
          <cell r="R379">
            <v>0</v>
          </cell>
          <cell r="S379">
            <v>0</v>
          </cell>
          <cell r="T379">
            <v>0</v>
          </cell>
          <cell r="U379">
            <v>0</v>
          </cell>
          <cell r="V379">
            <v>0</v>
          </cell>
          <cell r="W379">
            <v>0</v>
          </cell>
          <cell r="X379">
            <v>0</v>
          </cell>
          <cell r="Y379">
            <v>0</v>
          </cell>
          <cell r="Z379">
            <v>0</v>
          </cell>
          <cell r="AA379">
            <v>0</v>
          </cell>
          <cell r="AB379">
            <v>0</v>
          </cell>
          <cell r="AC379">
            <v>29004</v>
          </cell>
          <cell r="AE379">
            <v>0</v>
          </cell>
          <cell r="AH379">
            <v>0</v>
          </cell>
          <cell r="AI379">
            <v>0</v>
          </cell>
          <cell r="AJ379">
            <v>0</v>
          </cell>
          <cell r="AK379">
            <v>0</v>
          </cell>
          <cell r="AL379">
            <v>0</v>
          </cell>
          <cell r="AM379">
            <v>29004</v>
          </cell>
          <cell r="AO379">
            <v>0</v>
          </cell>
          <cell r="AQ379">
            <v>0</v>
          </cell>
          <cell r="AS379">
            <v>0</v>
          </cell>
          <cell r="AT379">
            <v>0</v>
          </cell>
          <cell r="AU379">
            <v>0</v>
          </cell>
          <cell r="AV379">
            <v>0</v>
          </cell>
          <cell r="BJ379">
            <v>0</v>
          </cell>
          <cell r="BK379">
            <v>0</v>
          </cell>
          <cell r="BL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R379">
            <v>0</v>
          </cell>
          <cell r="CT379">
            <v>0</v>
          </cell>
          <cell r="CU379">
            <v>0</v>
          </cell>
          <cell r="CV379">
            <v>0</v>
          </cell>
          <cell r="CW379" t="e">
            <v>#DIV/0!</v>
          </cell>
          <cell r="CX379" t="e">
            <v>#DIV/0!</v>
          </cell>
          <cell r="CY379" t="e">
            <v>#DIV/0!</v>
          </cell>
          <cell r="CZ379" t="e">
            <v>#DIV/0!</v>
          </cell>
          <cell r="DA379" t="e">
            <v>#DIV/0!</v>
          </cell>
          <cell r="DB379" t="e">
            <v>#DIV/0!</v>
          </cell>
          <cell r="DC379" t="e">
            <v>#DIV/0!</v>
          </cell>
          <cell r="DD379" t="e">
            <v>#DIV/0!</v>
          </cell>
          <cell r="DE379" t="e">
            <v>#DIV/0!</v>
          </cell>
          <cell r="DF379" t="e">
            <v>#DIV/0!</v>
          </cell>
          <cell r="DG379" t="e">
            <v>#DIV/0!</v>
          </cell>
          <cell r="DH379" t="e">
            <v>#DIV/0!</v>
          </cell>
          <cell r="DI379" t="e">
            <v>#DIV/0!</v>
          </cell>
          <cell r="DJ379" t="e">
            <v>#DIV/0!</v>
          </cell>
          <cell r="DL379">
            <v>0</v>
          </cell>
          <cell r="DM379">
            <v>0</v>
          </cell>
          <cell r="DN379">
            <v>0</v>
          </cell>
          <cell r="DO379">
            <v>0</v>
          </cell>
          <cell r="DP379">
            <v>0</v>
          </cell>
          <cell r="DQ379">
            <v>0</v>
          </cell>
          <cell r="DR379">
            <v>0</v>
          </cell>
          <cell r="DS379">
            <v>0</v>
          </cell>
          <cell r="DT379">
            <v>0</v>
          </cell>
          <cell r="DU379">
            <v>0</v>
          </cell>
          <cell r="DV379">
            <v>0</v>
          </cell>
          <cell r="DW379">
            <v>0</v>
          </cell>
          <cell r="DX379">
            <v>0</v>
          </cell>
          <cell r="DY379">
            <v>0</v>
          </cell>
          <cell r="DZ379">
            <v>0</v>
          </cell>
          <cell r="EA379">
            <v>0</v>
          </cell>
          <cell r="EB379">
            <v>0</v>
          </cell>
        </row>
        <row r="380">
          <cell r="A380">
            <v>29005</v>
          </cell>
          <cell r="J380">
            <v>1</v>
          </cell>
          <cell r="K380">
            <v>0</v>
          </cell>
          <cell r="P380">
            <v>525</v>
          </cell>
          <cell r="R380">
            <v>0</v>
          </cell>
          <cell r="S380">
            <v>0</v>
          </cell>
          <cell r="T380">
            <v>0</v>
          </cell>
          <cell r="U380">
            <v>0</v>
          </cell>
          <cell r="V380">
            <v>0</v>
          </cell>
          <cell r="W380">
            <v>0</v>
          </cell>
          <cell r="X380">
            <v>0</v>
          </cell>
          <cell r="Y380">
            <v>0</v>
          </cell>
          <cell r="Z380">
            <v>0</v>
          </cell>
          <cell r="AA380">
            <v>0</v>
          </cell>
          <cell r="AB380">
            <v>0</v>
          </cell>
          <cell r="AC380">
            <v>29005</v>
          </cell>
          <cell r="AE380">
            <v>0</v>
          </cell>
          <cell r="AH380">
            <v>0</v>
          </cell>
          <cell r="AI380">
            <v>0</v>
          </cell>
          <cell r="AJ380">
            <v>0</v>
          </cell>
          <cell r="AK380">
            <v>0</v>
          </cell>
          <cell r="AL380">
            <v>0</v>
          </cell>
          <cell r="AM380">
            <v>29005</v>
          </cell>
          <cell r="AO380">
            <v>0</v>
          </cell>
          <cell r="AQ380">
            <v>0</v>
          </cell>
          <cell r="AS380">
            <v>0</v>
          </cell>
          <cell r="AT380">
            <v>0</v>
          </cell>
          <cell r="AU380">
            <v>0</v>
          </cell>
          <cell r="AV380">
            <v>0</v>
          </cell>
          <cell r="BJ380">
            <v>0</v>
          </cell>
          <cell r="BK380">
            <v>0</v>
          </cell>
          <cell r="BL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R380">
            <v>0</v>
          </cell>
          <cell r="CT380">
            <v>0</v>
          </cell>
          <cell r="CU380">
            <v>0</v>
          </cell>
          <cell r="CV380">
            <v>0</v>
          </cell>
          <cell r="CW380" t="e">
            <v>#DIV/0!</v>
          </cell>
          <cell r="CX380" t="e">
            <v>#DIV/0!</v>
          </cell>
          <cell r="CY380" t="e">
            <v>#DIV/0!</v>
          </cell>
          <cell r="CZ380" t="e">
            <v>#DIV/0!</v>
          </cell>
          <cell r="DA380" t="e">
            <v>#DIV/0!</v>
          </cell>
          <cell r="DB380" t="e">
            <v>#DIV/0!</v>
          </cell>
          <cell r="DC380" t="e">
            <v>#DIV/0!</v>
          </cell>
          <cell r="DD380" t="e">
            <v>#DIV/0!</v>
          </cell>
          <cell r="DE380" t="e">
            <v>#DIV/0!</v>
          </cell>
          <cell r="DF380" t="e">
            <v>#DIV/0!</v>
          </cell>
          <cell r="DG380" t="e">
            <v>#DIV/0!</v>
          </cell>
          <cell r="DH380" t="e">
            <v>#DIV/0!</v>
          </cell>
          <cell r="DI380" t="e">
            <v>#DIV/0!</v>
          </cell>
          <cell r="DJ380" t="e">
            <v>#DIV/0!</v>
          </cell>
          <cell r="DL380">
            <v>0</v>
          </cell>
          <cell r="DM380">
            <v>0</v>
          </cell>
          <cell r="DN380">
            <v>0</v>
          </cell>
          <cell r="DO380">
            <v>0</v>
          </cell>
          <cell r="DP380">
            <v>0</v>
          </cell>
          <cell r="DQ380">
            <v>0</v>
          </cell>
          <cell r="DR380">
            <v>0</v>
          </cell>
          <cell r="DS380">
            <v>0</v>
          </cell>
          <cell r="DT380">
            <v>0</v>
          </cell>
          <cell r="DU380">
            <v>0</v>
          </cell>
          <cell r="DV380">
            <v>0</v>
          </cell>
          <cell r="DW380">
            <v>0</v>
          </cell>
          <cell r="DX380">
            <v>0</v>
          </cell>
          <cell r="DY380">
            <v>0</v>
          </cell>
          <cell r="DZ380">
            <v>0</v>
          </cell>
          <cell r="EA380">
            <v>0</v>
          </cell>
          <cell r="EB380">
            <v>0</v>
          </cell>
        </row>
        <row r="381">
          <cell r="A381">
            <v>29006</v>
          </cell>
          <cell r="J381">
            <v>1</v>
          </cell>
          <cell r="K381">
            <v>0</v>
          </cell>
          <cell r="P381">
            <v>525</v>
          </cell>
          <cell r="R381">
            <v>0</v>
          </cell>
          <cell r="S381">
            <v>0</v>
          </cell>
          <cell r="T381">
            <v>0</v>
          </cell>
          <cell r="U381">
            <v>0</v>
          </cell>
          <cell r="V381">
            <v>0</v>
          </cell>
          <cell r="W381">
            <v>0</v>
          </cell>
          <cell r="X381">
            <v>0</v>
          </cell>
          <cell r="Y381">
            <v>0</v>
          </cell>
          <cell r="Z381">
            <v>0</v>
          </cell>
          <cell r="AA381">
            <v>0</v>
          </cell>
          <cell r="AB381">
            <v>0</v>
          </cell>
          <cell r="AC381">
            <v>29006</v>
          </cell>
          <cell r="AE381">
            <v>0</v>
          </cell>
          <cell r="AH381">
            <v>0</v>
          </cell>
          <cell r="AI381">
            <v>0</v>
          </cell>
          <cell r="AJ381">
            <v>0</v>
          </cell>
          <cell r="AK381">
            <v>0</v>
          </cell>
          <cell r="AL381">
            <v>0</v>
          </cell>
          <cell r="AM381">
            <v>29006</v>
          </cell>
          <cell r="AO381">
            <v>0</v>
          </cell>
          <cell r="AQ381">
            <v>0</v>
          </cell>
          <cell r="AS381">
            <v>0</v>
          </cell>
          <cell r="AT381">
            <v>0</v>
          </cell>
          <cell r="AU381">
            <v>0</v>
          </cell>
          <cell r="AV381">
            <v>0</v>
          </cell>
          <cell r="BJ381">
            <v>0</v>
          </cell>
          <cell r="BK381">
            <v>0</v>
          </cell>
          <cell r="BL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R381">
            <v>0</v>
          </cell>
          <cell r="CT381">
            <v>0</v>
          </cell>
          <cell r="CU381">
            <v>0</v>
          </cell>
          <cell r="CV381">
            <v>0</v>
          </cell>
          <cell r="CW381" t="e">
            <v>#DIV/0!</v>
          </cell>
          <cell r="CX381" t="e">
            <v>#DIV/0!</v>
          </cell>
          <cell r="CY381" t="e">
            <v>#DIV/0!</v>
          </cell>
          <cell r="CZ381" t="e">
            <v>#DIV/0!</v>
          </cell>
          <cell r="DA381" t="e">
            <v>#DIV/0!</v>
          </cell>
          <cell r="DB381" t="e">
            <v>#DIV/0!</v>
          </cell>
          <cell r="DC381" t="e">
            <v>#DIV/0!</v>
          </cell>
          <cell r="DD381" t="e">
            <v>#DIV/0!</v>
          </cell>
          <cell r="DE381" t="e">
            <v>#DIV/0!</v>
          </cell>
          <cell r="DF381" t="e">
            <v>#DIV/0!</v>
          </cell>
          <cell r="DG381" t="e">
            <v>#DIV/0!</v>
          </cell>
          <cell r="DH381" t="e">
            <v>#DIV/0!</v>
          </cell>
          <cell r="DI381" t="e">
            <v>#DIV/0!</v>
          </cell>
          <cell r="DJ381" t="e">
            <v>#DIV/0!</v>
          </cell>
          <cell r="DL381">
            <v>0</v>
          </cell>
          <cell r="DM381">
            <v>0</v>
          </cell>
          <cell r="DN381">
            <v>0</v>
          </cell>
          <cell r="DO381">
            <v>0</v>
          </cell>
          <cell r="DP381">
            <v>0</v>
          </cell>
          <cell r="DQ381">
            <v>0</v>
          </cell>
          <cell r="DR381">
            <v>0</v>
          </cell>
          <cell r="DS381">
            <v>0</v>
          </cell>
          <cell r="DT381">
            <v>0</v>
          </cell>
          <cell r="DU381">
            <v>0</v>
          </cell>
          <cell r="DV381">
            <v>0</v>
          </cell>
          <cell r="DW381">
            <v>0</v>
          </cell>
          <cell r="DX381">
            <v>0</v>
          </cell>
          <cell r="DY381">
            <v>0</v>
          </cell>
          <cell r="DZ381">
            <v>0</v>
          </cell>
          <cell r="EA381">
            <v>0</v>
          </cell>
          <cell r="EB381">
            <v>0</v>
          </cell>
        </row>
        <row r="382">
          <cell r="A382">
            <v>29007</v>
          </cell>
          <cell r="J382">
            <v>1</v>
          </cell>
          <cell r="K382">
            <v>0</v>
          </cell>
          <cell r="P382">
            <v>525</v>
          </cell>
          <cell r="R382">
            <v>0</v>
          </cell>
          <cell r="S382">
            <v>0</v>
          </cell>
          <cell r="T382">
            <v>0</v>
          </cell>
          <cell r="U382">
            <v>0</v>
          </cell>
          <cell r="V382">
            <v>0</v>
          </cell>
          <cell r="W382">
            <v>0</v>
          </cell>
          <cell r="X382">
            <v>0</v>
          </cell>
          <cell r="Y382">
            <v>0</v>
          </cell>
          <cell r="Z382">
            <v>0</v>
          </cell>
          <cell r="AA382">
            <v>0</v>
          </cell>
          <cell r="AB382">
            <v>0</v>
          </cell>
          <cell r="AC382">
            <v>29007</v>
          </cell>
          <cell r="AE382">
            <v>0</v>
          </cell>
          <cell r="AH382">
            <v>0</v>
          </cell>
          <cell r="AI382">
            <v>0</v>
          </cell>
          <cell r="AJ382">
            <v>0</v>
          </cell>
          <cell r="AK382">
            <v>0</v>
          </cell>
          <cell r="AL382">
            <v>0</v>
          </cell>
          <cell r="AM382">
            <v>29007</v>
          </cell>
          <cell r="AO382">
            <v>0</v>
          </cell>
          <cell r="AQ382">
            <v>0</v>
          </cell>
          <cell r="AS382">
            <v>0</v>
          </cell>
          <cell r="AT382">
            <v>0</v>
          </cell>
          <cell r="AU382">
            <v>0</v>
          </cell>
          <cell r="AV382">
            <v>0</v>
          </cell>
          <cell r="BJ382">
            <v>0</v>
          </cell>
          <cell r="BK382">
            <v>0</v>
          </cell>
          <cell r="BL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R382">
            <v>0</v>
          </cell>
          <cell r="CT382">
            <v>0</v>
          </cell>
          <cell r="CU382">
            <v>0</v>
          </cell>
          <cell r="CV382">
            <v>0</v>
          </cell>
          <cell r="CW382" t="e">
            <v>#DIV/0!</v>
          </cell>
          <cell r="CX382" t="e">
            <v>#DIV/0!</v>
          </cell>
          <cell r="CY382" t="e">
            <v>#DIV/0!</v>
          </cell>
          <cell r="CZ382" t="e">
            <v>#DIV/0!</v>
          </cell>
          <cell r="DA382" t="e">
            <v>#DIV/0!</v>
          </cell>
          <cell r="DB382" t="e">
            <v>#DIV/0!</v>
          </cell>
          <cell r="DC382" t="e">
            <v>#DIV/0!</v>
          </cell>
          <cell r="DD382" t="e">
            <v>#DIV/0!</v>
          </cell>
          <cell r="DE382" t="e">
            <v>#DIV/0!</v>
          </cell>
          <cell r="DF382" t="e">
            <v>#DIV/0!</v>
          </cell>
          <cell r="DG382" t="e">
            <v>#DIV/0!</v>
          </cell>
          <cell r="DH382" t="e">
            <v>#DIV/0!</v>
          </cell>
          <cell r="DI382" t="e">
            <v>#DIV/0!</v>
          </cell>
          <cell r="DJ382" t="e">
            <v>#DIV/0!</v>
          </cell>
          <cell r="DL382">
            <v>0</v>
          </cell>
          <cell r="DM382">
            <v>0</v>
          </cell>
          <cell r="DN382">
            <v>0</v>
          </cell>
          <cell r="DO382">
            <v>0</v>
          </cell>
          <cell r="DP382">
            <v>0</v>
          </cell>
          <cell r="DQ382">
            <v>0</v>
          </cell>
          <cell r="DR382">
            <v>0</v>
          </cell>
          <cell r="DS382">
            <v>0</v>
          </cell>
          <cell r="DT382">
            <v>0</v>
          </cell>
          <cell r="DU382">
            <v>0</v>
          </cell>
          <cell r="DV382">
            <v>0</v>
          </cell>
          <cell r="DW382">
            <v>0</v>
          </cell>
          <cell r="DX382">
            <v>0</v>
          </cell>
          <cell r="DY382">
            <v>0</v>
          </cell>
          <cell r="DZ382">
            <v>0</v>
          </cell>
          <cell r="EA382">
            <v>0</v>
          </cell>
          <cell r="EB382">
            <v>0</v>
          </cell>
        </row>
        <row r="383">
          <cell r="A383">
            <v>29008</v>
          </cell>
          <cell r="J383">
            <v>1</v>
          </cell>
          <cell r="K383">
            <v>0</v>
          </cell>
          <cell r="P383">
            <v>525</v>
          </cell>
          <cell r="R383">
            <v>0</v>
          </cell>
          <cell r="S383">
            <v>0</v>
          </cell>
          <cell r="T383">
            <v>0</v>
          </cell>
          <cell r="U383">
            <v>0</v>
          </cell>
          <cell r="V383">
            <v>0</v>
          </cell>
          <cell r="W383">
            <v>0</v>
          </cell>
          <cell r="X383">
            <v>0</v>
          </cell>
          <cell r="Y383">
            <v>0</v>
          </cell>
          <cell r="Z383">
            <v>0</v>
          </cell>
          <cell r="AA383">
            <v>0</v>
          </cell>
          <cell r="AB383">
            <v>0</v>
          </cell>
          <cell r="AC383">
            <v>29008</v>
          </cell>
          <cell r="AE383">
            <v>0</v>
          </cell>
          <cell r="AH383">
            <v>0</v>
          </cell>
          <cell r="AI383">
            <v>0</v>
          </cell>
          <cell r="AJ383">
            <v>0</v>
          </cell>
          <cell r="AK383">
            <v>0</v>
          </cell>
          <cell r="AL383">
            <v>0</v>
          </cell>
          <cell r="AM383">
            <v>29008</v>
          </cell>
          <cell r="AO383">
            <v>0</v>
          </cell>
          <cell r="AQ383">
            <v>0</v>
          </cell>
          <cell r="AS383">
            <v>0</v>
          </cell>
          <cell r="AT383">
            <v>0</v>
          </cell>
          <cell r="AU383">
            <v>0</v>
          </cell>
          <cell r="AV383">
            <v>0</v>
          </cell>
          <cell r="BJ383">
            <v>0</v>
          </cell>
          <cell r="BK383">
            <v>0</v>
          </cell>
          <cell r="BL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R383">
            <v>0</v>
          </cell>
          <cell r="CT383">
            <v>0</v>
          </cell>
          <cell r="CU383">
            <v>0</v>
          </cell>
          <cell r="CV383">
            <v>0</v>
          </cell>
          <cell r="CW383" t="e">
            <v>#DIV/0!</v>
          </cell>
          <cell r="CX383" t="e">
            <v>#DIV/0!</v>
          </cell>
          <cell r="CY383" t="e">
            <v>#DIV/0!</v>
          </cell>
          <cell r="CZ383" t="e">
            <v>#DIV/0!</v>
          </cell>
          <cell r="DA383" t="e">
            <v>#DIV/0!</v>
          </cell>
          <cell r="DB383" t="e">
            <v>#DIV/0!</v>
          </cell>
          <cell r="DC383" t="e">
            <v>#DIV/0!</v>
          </cell>
          <cell r="DD383" t="e">
            <v>#DIV/0!</v>
          </cell>
          <cell r="DE383" t="e">
            <v>#DIV/0!</v>
          </cell>
          <cell r="DF383" t="e">
            <v>#DIV/0!</v>
          </cell>
          <cell r="DG383" t="e">
            <v>#DIV/0!</v>
          </cell>
          <cell r="DH383" t="e">
            <v>#DIV/0!</v>
          </cell>
          <cell r="DI383" t="e">
            <v>#DIV/0!</v>
          </cell>
          <cell r="DJ383" t="e">
            <v>#DIV/0!</v>
          </cell>
          <cell r="DL383">
            <v>0</v>
          </cell>
          <cell r="DM383">
            <v>0</v>
          </cell>
          <cell r="DN383">
            <v>0</v>
          </cell>
          <cell r="DO383">
            <v>0</v>
          </cell>
          <cell r="DP383">
            <v>0</v>
          </cell>
          <cell r="DQ383">
            <v>0</v>
          </cell>
          <cell r="DR383">
            <v>0</v>
          </cell>
          <cell r="DS383">
            <v>0</v>
          </cell>
          <cell r="DT383">
            <v>0</v>
          </cell>
          <cell r="DU383">
            <v>0</v>
          </cell>
          <cell r="DV383">
            <v>0</v>
          </cell>
          <cell r="DW383">
            <v>0</v>
          </cell>
          <cell r="DX383">
            <v>0</v>
          </cell>
          <cell r="DY383">
            <v>0</v>
          </cell>
          <cell r="DZ383">
            <v>0</v>
          </cell>
          <cell r="EA383">
            <v>0</v>
          </cell>
          <cell r="EB383">
            <v>0</v>
          </cell>
        </row>
        <row r="384">
          <cell r="A384">
            <v>29009</v>
          </cell>
          <cell r="J384">
            <v>1</v>
          </cell>
          <cell r="K384">
            <v>0</v>
          </cell>
          <cell r="P384">
            <v>525</v>
          </cell>
          <cell r="R384">
            <v>0</v>
          </cell>
          <cell r="S384">
            <v>0</v>
          </cell>
          <cell r="T384">
            <v>0</v>
          </cell>
          <cell r="U384">
            <v>0</v>
          </cell>
          <cell r="V384">
            <v>0</v>
          </cell>
          <cell r="W384">
            <v>0</v>
          </cell>
          <cell r="X384">
            <v>0</v>
          </cell>
          <cell r="Y384">
            <v>0</v>
          </cell>
          <cell r="Z384">
            <v>0</v>
          </cell>
          <cell r="AA384">
            <v>0</v>
          </cell>
          <cell r="AB384">
            <v>0</v>
          </cell>
          <cell r="AC384">
            <v>29009</v>
          </cell>
          <cell r="AE384">
            <v>0</v>
          </cell>
          <cell r="AH384">
            <v>0</v>
          </cell>
          <cell r="AI384">
            <v>0</v>
          </cell>
          <cell r="AJ384">
            <v>0</v>
          </cell>
          <cell r="AK384">
            <v>0</v>
          </cell>
          <cell r="AL384">
            <v>0</v>
          </cell>
          <cell r="AM384">
            <v>29009</v>
          </cell>
          <cell r="AO384">
            <v>0</v>
          </cell>
          <cell r="AQ384">
            <v>0</v>
          </cell>
          <cell r="AS384">
            <v>0</v>
          </cell>
          <cell r="AT384">
            <v>0</v>
          </cell>
          <cell r="AU384">
            <v>0</v>
          </cell>
          <cell r="AV384">
            <v>0</v>
          </cell>
          <cell r="BJ384">
            <v>0</v>
          </cell>
          <cell r="BK384">
            <v>0</v>
          </cell>
          <cell r="BL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R384">
            <v>0</v>
          </cell>
          <cell r="CT384">
            <v>0</v>
          </cell>
          <cell r="CU384">
            <v>0</v>
          </cell>
          <cell r="CV384">
            <v>0</v>
          </cell>
          <cell r="CW384" t="e">
            <v>#DIV/0!</v>
          </cell>
          <cell r="CX384" t="e">
            <v>#DIV/0!</v>
          </cell>
          <cell r="CY384" t="e">
            <v>#DIV/0!</v>
          </cell>
          <cell r="CZ384" t="e">
            <v>#DIV/0!</v>
          </cell>
          <cell r="DA384" t="e">
            <v>#DIV/0!</v>
          </cell>
          <cell r="DB384" t="e">
            <v>#DIV/0!</v>
          </cell>
          <cell r="DC384" t="e">
            <v>#DIV/0!</v>
          </cell>
          <cell r="DD384" t="e">
            <v>#DIV/0!</v>
          </cell>
          <cell r="DE384" t="e">
            <v>#DIV/0!</v>
          </cell>
          <cell r="DF384" t="e">
            <v>#DIV/0!</v>
          </cell>
          <cell r="DG384" t="e">
            <v>#DIV/0!</v>
          </cell>
          <cell r="DH384" t="e">
            <v>#DIV/0!</v>
          </cell>
          <cell r="DI384" t="e">
            <v>#DIV/0!</v>
          </cell>
          <cell r="DJ384" t="e">
            <v>#DIV/0!</v>
          </cell>
          <cell r="DL384">
            <v>0</v>
          </cell>
          <cell r="DM384">
            <v>0</v>
          </cell>
          <cell r="DN384">
            <v>0</v>
          </cell>
          <cell r="DO384">
            <v>0</v>
          </cell>
          <cell r="DP384">
            <v>0</v>
          </cell>
          <cell r="DQ384">
            <v>0</v>
          </cell>
          <cell r="DR384">
            <v>0</v>
          </cell>
          <cell r="DS384">
            <v>0</v>
          </cell>
          <cell r="DT384">
            <v>0</v>
          </cell>
          <cell r="DU384">
            <v>0</v>
          </cell>
          <cell r="DV384">
            <v>0</v>
          </cell>
          <cell r="DW384">
            <v>0</v>
          </cell>
          <cell r="DX384">
            <v>0</v>
          </cell>
          <cell r="DY384">
            <v>0</v>
          </cell>
          <cell r="DZ384">
            <v>0</v>
          </cell>
          <cell r="EA384">
            <v>0</v>
          </cell>
          <cell r="EB384">
            <v>0</v>
          </cell>
        </row>
        <row r="385">
          <cell r="A385">
            <v>29010</v>
          </cell>
          <cell r="J385">
            <v>1</v>
          </cell>
          <cell r="K385">
            <v>0</v>
          </cell>
          <cell r="P385">
            <v>525</v>
          </cell>
          <cell r="R385">
            <v>0</v>
          </cell>
          <cell r="S385">
            <v>0</v>
          </cell>
          <cell r="T385">
            <v>0</v>
          </cell>
          <cell r="U385">
            <v>0</v>
          </cell>
          <cell r="V385">
            <v>0</v>
          </cell>
          <cell r="W385">
            <v>0</v>
          </cell>
          <cell r="X385">
            <v>0</v>
          </cell>
          <cell r="Y385">
            <v>0</v>
          </cell>
          <cell r="Z385">
            <v>0</v>
          </cell>
          <cell r="AA385">
            <v>0</v>
          </cell>
          <cell r="AB385">
            <v>0</v>
          </cell>
          <cell r="AC385">
            <v>29010</v>
          </cell>
          <cell r="AE385">
            <v>0</v>
          </cell>
          <cell r="AH385">
            <v>0</v>
          </cell>
          <cell r="AI385">
            <v>0</v>
          </cell>
          <cell r="AJ385">
            <v>0</v>
          </cell>
          <cell r="AK385">
            <v>0</v>
          </cell>
          <cell r="AL385">
            <v>0</v>
          </cell>
          <cell r="AM385">
            <v>29010</v>
          </cell>
          <cell r="AO385">
            <v>0</v>
          </cell>
          <cell r="AQ385">
            <v>0</v>
          </cell>
          <cell r="AS385">
            <v>0</v>
          </cell>
          <cell r="AT385">
            <v>0</v>
          </cell>
          <cell r="AU385">
            <v>0</v>
          </cell>
          <cell r="AV385">
            <v>0</v>
          </cell>
          <cell r="BJ385">
            <v>0</v>
          </cell>
          <cell r="BK385">
            <v>0</v>
          </cell>
          <cell r="BL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R385">
            <v>0</v>
          </cell>
          <cell r="CT385">
            <v>0</v>
          </cell>
          <cell r="CU385">
            <v>0</v>
          </cell>
          <cell r="CV385">
            <v>0</v>
          </cell>
          <cell r="CW385" t="e">
            <v>#DIV/0!</v>
          </cell>
          <cell r="CX385" t="e">
            <v>#DIV/0!</v>
          </cell>
          <cell r="CY385" t="e">
            <v>#DIV/0!</v>
          </cell>
          <cell r="CZ385" t="e">
            <v>#DIV/0!</v>
          </cell>
          <cell r="DA385" t="e">
            <v>#DIV/0!</v>
          </cell>
          <cell r="DB385" t="e">
            <v>#DIV/0!</v>
          </cell>
          <cell r="DC385" t="e">
            <v>#DIV/0!</v>
          </cell>
          <cell r="DD385" t="e">
            <v>#DIV/0!</v>
          </cell>
          <cell r="DE385" t="e">
            <v>#DIV/0!</v>
          </cell>
          <cell r="DF385" t="e">
            <v>#DIV/0!</v>
          </cell>
          <cell r="DG385" t="e">
            <v>#DIV/0!</v>
          </cell>
          <cell r="DH385" t="e">
            <v>#DIV/0!</v>
          </cell>
          <cell r="DI385" t="e">
            <v>#DIV/0!</v>
          </cell>
          <cell r="DJ385" t="e">
            <v>#DIV/0!</v>
          </cell>
          <cell r="DL385">
            <v>0</v>
          </cell>
          <cell r="DM385">
            <v>0</v>
          </cell>
          <cell r="DN385">
            <v>0</v>
          </cell>
          <cell r="DO385">
            <v>0</v>
          </cell>
          <cell r="DP385">
            <v>0</v>
          </cell>
          <cell r="DQ385">
            <v>0</v>
          </cell>
          <cell r="DR385">
            <v>0</v>
          </cell>
          <cell r="DS385">
            <v>0</v>
          </cell>
          <cell r="DT385">
            <v>0</v>
          </cell>
          <cell r="DU385">
            <v>0</v>
          </cell>
          <cell r="DV385">
            <v>0</v>
          </cell>
          <cell r="DW385">
            <v>0</v>
          </cell>
          <cell r="DX385">
            <v>0</v>
          </cell>
          <cell r="DY385">
            <v>0</v>
          </cell>
          <cell r="DZ385">
            <v>0</v>
          </cell>
          <cell r="EA385">
            <v>0</v>
          </cell>
          <cell r="EB385">
            <v>0</v>
          </cell>
        </row>
        <row r="386">
          <cell r="A386">
            <v>29011</v>
          </cell>
          <cell r="J386">
            <v>1</v>
          </cell>
          <cell r="K386">
            <v>0</v>
          </cell>
          <cell r="P386">
            <v>525</v>
          </cell>
          <cell r="R386">
            <v>0</v>
          </cell>
          <cell r="S386">
            <v>0</v>
          </cell>
          <cell r="T386">
            <v>0</v>
          </cell>
          <cell r="U386">
            <v>0</v>
          </cell>
          <cell r="V386">
            <v>0</v>
          </cell>
          <cell r="W386">
            <v>0</v>
          </cell>
          <cell r="X386">
            <v>0</v>
          </cell>
          <cell r="Y386">
            <v>0</v>
          </cell>
          <cell r="Z386">
            <v>0</v>
          </cell>
          <cell r="AA386">
            <v>0</v>
          </cell>
          <cell r="AB386">
            <v>0</v>
          </cell>
          <cell r="AC386">
            <v>29011</v>
          </cell>
          <cell r="AE386">
            <v>0</v>
          </cell>
          <cell r="AH386">
            <v>0</v>
          </cell>
          <cell r="AI386">
            <v>0</v>
          </cell>
          <cell r="AJ386">
            <v>0</v>
          </cell>
          <cell r="AK386">
            <v>0</v>
          </cell>
          <cell r="AL386">
            <v>0</v>
          </cell>
          <cell r="AM386">
            <v>29011</v>
          </cell>
          <cell r="AO386">
            <v>0</v>
          </cell>
          <cell r="AQ386">
            <v>0</v>
          </cell>
          <cell r="AS386">
            <v>0</v>
          </cell>
          <cell r="AT386">
            <v>0</v>
          </cell>
          <cell r="AU386">
            <v>0</v>
          </cell>
          <cell r="AV386">
            <v>0</v>
          </cell>
          <cell r="BJ386">
            <v>0</v>
          </cell>
          <cell r="BK386">
            <v>0</v>
          </cell>
          <cell r="BL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R386">
            <v>0</v>
          </cell>
          <cell r="CT386">
            <v>0</v>
          </cell>
          <cell r="CU386">
            <v>0</v>
          </cell>
          <cell r="CV386">
            <v>0</v>
          </cell>
          <cell r="CW386" t="e">
            <v>#DIV/0!</v>
          </cell>
          <cell r="CX386" t="e">
            <v>#DIV/0!</v>
          </cell>
          <cell r="CY386" t="e">
            <v>#DIV/0!</v>
          </cell>
          <cell r="CZ386" t="e">
            <v>#DIV/0!</v>
          </cell>
          <cell r="DA386" t="e">
            <v>#DIV/0!</v>
          </cell>
          <cell r="DB386" t="e">
            <v>#DIV/0!</v>
          </cell>
          <cell r="DC386" t="e">
            <v>#DIV/0!</v>
          </cell>
          <cell r="DD386" t="e">
            <v>#DIV/0!</v>
          </cell>
          <cell r="DE386" t="e">
            <v>#DIV/0!</v>
          </cell>
          <cell r="DF386" t="e">
            <v>#DIV/0!</v>
          </cell>
          <cell r="DG386" t="e">
            <v>#DIV/0!</v>
          </cell>
          <cell r="DH386" t="e">
            <v>#DIV/0!</v>
          </cell>
          <cell r="DI386" t="e">
            <v>#DIV/0!</v>
          </cell>
          <cell r="DJ386" t="e">
            <v>#DIV/0!</v>
          </cell>
          <cell r="DL386">
            <v>0</v>
          </cell>
          <cell r="DM386">
            <v>0</v>
          </cell>
          <cell r="DN386">
            <v>0</v>
          </cell>
          <cell r="DO386">
            <v>0</v>
          </cell>
          <cell r="DP386">
            <v>0</v>
          </cell>
          <cell r="DQ386">
            <v>0</v>
          </cell>
          <cell r="DR386">
            <v>0</v>
          </cell>
          <cell r="DS386">
            <v>0</v>
          </cell>
          <cell r="DT386">
            <v>0</v>
          </cell>
          <cell r="DU386">
            <v>0</v>
          </cell>
          <cell r="DV386">
            <v>0</v>
          </cell>
          <cell r="DW386">
            <v>0</v>
          </cell>
          <cell r="DX386">
            <v>0</v>
          </cell>
          <cell r="DY386">
            <v>0</v>
          </cell>
          <cell r="DZ386">
            <v>0</v>
          </cell>
          <cell r="EA386">
            <v>0</v>
          </cell>
          <cell r="EB386">
            <v>0</v>
          </cell>
        </row>
        <row r="387">
          <cell r="A387">
            <v>29012</v>
          </cell>
          <cell r="J387">
            <v>1</v>
          </cell>
          <cell r="K387">
            <v>0</v>
          </cell>
          <cell r="P387">
            <v>525</v>
          </cell>
          <cell r="R387">
            <v>0</v>
          </cell>
          <cell r="S387">
            <v>0</v>
          </cell>
          <cell r="T387">
            <v>0</v>
          </cell>
          <cell r="U387">
            <v>0</v>
          </cell>
          <cell r="V387">
            <v>0</v>
          </cell>
          <cell r="W387">
            <v>0</v>
          </cell>
          <cell r="X387">
            <v>0</v>
          </cell>
          <cell r="Y387">
            <v>0</v>
          </cell>
          <cell r="Z387">
            <v>0</v>
          </cell>
          <cell r="AA387">
            <v>0</v>
          </cell>
          <cell r="AB387">
            <v>0</v>
          </cell>
          <cell r="AC387">
            <v>29012</v>
          </cell>
          <cell r="AE387">
            <v>0</v>
          </cell>
          <cell r="AH387">
            <v>0</v>
          </cell>
          <cell r="AI387">
            <v>0</v>
          </cell>
          <cell r="AK387">
            <v>0</v>
          </cell>
          <cell r="AL387">
            <v>0</v>
          </cell>
          <cell r="AM387">
            <v>29012</v>
          </cell>
          <cell r="AO387">
            <v>0</v>
          </cell>
          <cell r="AQ387">
            <v>0</v>
          </cell>
          <cell r="AS387">
            <v>0</v>
          </cell>
          <cell r="AT387">
            <v>0</v>
          </cell>
          <cell r="AU387">
            <v>0</v>
          </cell>
          <cell r="AV387">
            <v>0</v>
          </cell>
          <cell r="BJ387">
            <v>0</v>
          </cell>
          <cell r="BK387">
            <v>0</v>
          </cell>
          <cell r="BL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R387">
            <v>0</v>
          </cell>
          <cell r="CT387">
            <v>0</v>
          </cell>
          <cell r="CU387">
            <v>0</v>
          </cell>
          <cell r="CV387">
            <v>0</v>
          </cell>
          <cell r="CW387" t="e">
            <v>#DIV/0!</v>
          </cell>
          <cell r="CX387" t="e">
            <v>#DIV/0!</v>
          </cell>
          <cell r="CY387" t="e">
            <v>#DIV/0!</v>
          </cell>
          <cell r="CZ387" t="e">
            <v>#DIV/0!</v>
          </cell>
          <cell r="DA387" t="e">
            <v>#DIV/0!</v>
          </cell>
          <cell r="DB387" t="e">
            <v>#DIV/0!</v>
          </cell>
          <cell r="DC387" t="e">
            <v>#DIV/0!</v>
          </cell>
          <cell r="DD387" t="e">
            <v>#DIV/0!</v>
          </cell>
          <cell r="DE387" t="e">
            <v>#DIV/0!</v>
          </cell>
          <cell r="DF387" t="e">
            <v>#DIV/0!</v>
          </cell>
          <cell r="DG387" t="e">
            <v>#DIV/0!</v>
          </cell>
          <cell r="DH387" t="e">
            <v>#DIV/0!</v>
          </cell>
          <cell r="DI387" t="e">
            <v>#DIV/0!</v>
          </cell>
          <cell r="DJ387" t="e">
            <v>#DIV/0!</v>
          </cell>
          <cell r="DL387">
            <v>0</v>
          </cell>
          <cell r="DM387">
            <v>0</v>
          </cell>
          <cell r="DN387">
            <v>0</v>
          </cell>
          <cell r="DO387">
            <v>0</v>
          </cell>
          <cell r="DP387">
            <v>0</v>
          </cell>
          <cell r="DQ387">
            <v>0</v>
          </cell>
          <cell r="DR387">
            <v>0</v>
          </cell>
          <cell r="DS387">
            <v>0</v>
          </cell>
          <cell r="DT387">
            <v>0</v>
          </cell>
          <cell r="DU387">
            <v>0</v>
          </cell>
          <cell r="DV387">
            <v>0</v>
          </cell>
          <cell r="DW387">
            <v>0</v>
          </cell>
          <cell r="DX387">
            <v>0</v>
          </cell>
          <cell r="DY387">
            <v>0</v>
          </cell>
          <cell r="DZ387">
            <v>0</v>
          </cell>
          <cell r="EA387">
            <v>0</v>
          </cell>
          <cell r="EB387">
            <v>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Sheet"/>
      <sheetName val="Deskrip"/>
      <sheetName val="bahan"/>
      <sheetName val="Rasio"/>
      <sheetName val="luas"/>
      <sheetName val="BQ-1A"/>
      <sheetName val="prelim"/>
      <sheetName val="K3"/>
      <sheetName val="eskal"/>
      <sheetName val="Dom "/>
      <sheetName val="Rasio (2)"/>
      <sheetName val="BQ_1A"/>
    </sheetNames>
    <sheetDataSet>
      <sheetData sheetId="0"/>
      <sheetData sheetId="1"/>
      <sheetData sheetId="2"/>
      <sheetData sheetId="3"/>
      <sheetData sheetId="4"/>
      <sheetData sheetId="5" refreshError="1">
        <row r="1">
          <cell r="B1">
            <v>0</v>
          </cell>
          <cell r="F1">
            <v>0</v>
          </cell>
          <cell r="H1">
            <v>0</v>
          </cell>
        </row>
        <row r="2">
          <cell r="B2">
            <v>0</v>
          </cell>
          <cell r="F2">
            <v>0</v>
          </cell>
          <cell r="H2">
            <v>0</v>
          </cell>
        </row>
        <row r="3">
          <cell r="B3">
            <v>0</v>
          </cell>
          <cell r="F3">
            <v>0</v>
          </cell>
          <cell r="H3">
            <v>0</v>
          </cell>
        </row>
        <row r="4">
          <cell r="B4">
            <v>0</v>
          </cell>
          <cell r="F4">
            <v>0</v>
          </cell>
          <cell r="H4">
            <v>0</v>
          </cell>
        </row>
        <row r="5">
          <cell r="B5">
            <v>0</v>
          </cell>
          <cell r="F5">
            <v>0</v>
          </cell>
          <cell r="H5">
            <v>0</v>
          </cell>
        </row>
        <row r="6">
          <cell r="B6">
            <v>0</v>
          </cell>
          <cell r="F6">
            <v>0</v>
          </cell>
          <cell r="H6">
            <v>0</v>
          </cell>
        </row>
        <row r="7">
          <cell r="B7">
            <v>0</v>
          </cell>
          <cell r="F7">
            <v>0</v>
          </cell>
          <cell r="H7">
            <v>0</v>
          </cell>
        </row>
        <row r="8">
          <cell r="B8">
            <v>0</v>
          </cell>
          <cell r="F8">
            <v>0</v>
          </cell>
          <cell r="H8">
            <v>0</v>
          </cell>
        </row>
        <row r="9">
          <cell r="B9">
            <v>0</v>
          </cell>
          <cell r="F9">
            <v>0</v>
          </cell>
          <cell r="H9">
            <v>0</v>
          </cell>
        </row>
        <row r="10">
          <cell r="B10">
            <v>0</v>
          </cell>
          <cell r="F10">
            <v>0</v>
          </cell>
          <cell r="H10">
            <v>0</v>
          </cell>
        </row>
        <row r="11">
          <cell r="B11">
            <v>0</v>
          </cell>
          <cell r="F11">
            <v>0</v>
          </cell>
          <cell r="H11">
            <v>0</v>
          </cell>
        </row>
        <row r="12">
          <cell r="B12">
            <v>0</v>
          </cell>
          <cell r="F12">
            <v>0</v>
          </cell>
          <cell r="H12">
            <v>0</v>
          </cell>
        </row>
        <row r="13">
          <cell r="B13">
            <v>0</v>
          </cell>
          <cell r="F13">
            <v>0</v>
          </cell>
          <cell r="H13">
            <v>0</v>
          </cell>
        </row>
        <row r="14">
          <cell r="B14">
            <v>0</v>
          </cell>
          <cell r="F14">
            <v>0</v>
          </cell>
          <cell r="H14">
            <v>0</v>
          </cell>
        </row>
        <row r="15">
          <cell r="B15">
            <v>0</v>
          </cell>
          <cell r="F15">
            <v>0</v>
          </cell>
          <cell r="H15">
            <v>0</v>
          </cell>
        </row>
        <row r="16">
          <cell r="B16">
            <v>0</v>
          </cell>
          <cell r="F16">
            <v>0</v>
          </cell>
          <cell r="H16">
            <v>0</v>
          </cell>
        </row>
        <row r="17">
          <cell r="B17">
            <v>0</v>
          </cell>
          <cell r="F17">
            <v>0</v>
          </cell>
          <cell r="H17">
            <v>0</v>
          </cell>
        </row>
        <row r="18">
          <cell r="B18">
            <v>0</v>
          </cell>
          <cell r="F18">
            <v>0</v>
          </cell>
          <cell r="H18">
            <v>0</v>
          </cell>
        </row>
        <row r="19">
          <cell r="B19">
            <v>0</v>
          </cell>
          <cell r="F19">
            <v>0</v>
          </cell>
          <cell r="H19">
            <v>0</v>
          </cell>
        </row>
        <row r="20">
          <cell r="B20">
            <v>0</v>
          </cell>
          <cell r="D20" t="str">
            <v>CONTRACT PRICE ANALYSIS</v>
          </cell>
          <cell r="F20">
            <v>0</v>
          </cell>
          <cell r="H20">
            <v>0</v>
          </cell>
        </row>
        <row r="21">
          <cell r="B21">
            <v>0</v>
          </cell>
          <cell r="D21" t="str">
            <v>FIDIC : MAIN CONTRACT;</v>
          </cell>
          <cell r="F21">
            <v>0</v>
          </cell>
          <cell r="H21">
            <v>0</v>
          </cell>
        </row>
        <row r="22">
          <cell r="B22">
            <v>0</v>
          </cell>
          <cell r="F22">
            <v>0</v>
          </cell>
          <cell r="H22">
            <v>0</v>
          </cell>
        </row>
        <row r="23">
          <cell r="B23">
            <v>0</v>
          </cell>
          <cell r="F23">
            <v>0</v>
          </cell>
          <cell r="H23">
            <v>0</v>
          </cell>
        </row>
        <row r="24">
          <cell r="B24">
            <v>0</v>
          </cell>
          <cell r="F24">
            <v>0</v>
          </cell>
          <cell r="H24">
            <v>0</v>
          </cell>
        </row>
        <row r="25">
          <cell r="B25">
            <v>0</v>
          </cell>
          <cell r="F25">
            <v>0</v>
          </cell>
          <cell r="H25">
            <v>0</v>
          </cell>
        </row>
        <row r="26">
          <cell r="B26">
            <v>0</v>
          </cell>
          <cell r="F26">
            <v>0</v>
          </cell>
          <cell r="H26">
            <v>0</v>
          </cell>
        </row>
        <row r="27">
          <cell r="B27">
            <v>0</v>
          </cell>
          <cell r="F27">
            <v>0</v>
          </cell>
          <cell r="H27">
            <v>0</v>
          </cell>
        </row>
        <row r="28">
          <cell r="B28">
            <v>0</v>
          </cell>
          <cell r="F28">
            <v>0</v>
          </cell>
          <cell r="H28">
            <v>0</v>
          </cell>
        </row>
        <row r="29">
          <cell r="B29">
            <v>0</v>
          </cell>
          <cell r="F29">
            <v>0</v>
          </cell>
          <cell r="H29">
            <v>0</v>
          </cell>
        </row>
        <row r="30">
          <cell r="B30">
            <v>0</v>
          </cell>
          <cell r="F30">
            <v>0</v>
          </cell>
          <cell r="H30">
            <v>0</v>
          </cell>
        </row>
        <row r="31">
          <cell r="B31">
            <v>0</v>
          </cell>
          <cell r="F31">
            <v>0</v>
          </cell>
          <cell r="H31">
            <v>0</v>
          </cell>
        </row>
        <row r="32">
          <cell r="B32">
            <v>0</v>
          </cell>
          <cell r="F32">
            <v>0</v>
          </cell>
          <cell r="H32">
            <v>0</v>
          </cell>
        </row>
        <row r="33">
          <cell r="B33">
            <v>0</v>
          </cell>
          <cell r="F33">
            <v>0</v>
          </cell>
          <cell r="H33">
            <v>0</v>
          </cell>
        </row>
        <row r="34">
          <cell r="B34">
            <v>0</v>
          </cell>
          <cell r="F34">
            <v>0</v>
          </cell>
          <cell r="H34">
            <v>0</v>
          </cell>
        </row>
        <row r="35">
          <cell r="B35">
            <v>0</v>
          </cell>
          <cell r="F35">
            <v>0</v>
          </cell>
          <cell r="H35">
            <v>0</v>
          </cell>
        </row>
        <row r="36">
          <cell r="B36">
            <v>0</v>
          </cell>
          <cell r="F36">
            <v>0</v>
          </cell>
          <cell r="H36">
            <v>0</v>
          </cell>
        </row>
        <row r="37">
          <cell r="B37">
            <v>0</v>
          </cell>
          <cell r="F37">
            <v>0</v>
          </cell>
          <cell r="H37">
            <v>0</v>
          </cell>
        </row>
        <row r="38">
          <cell r="B38">
            <v>0</v>
          </cell>
          <cell r="F38">
            <v>0</v>
          </cell>
          <cell r="H38">
            <v>0</v>
          </cell>
        </row>
        <row r="39">
          <cell r="B39">
            <v>0</v>
          </cell>
          <cell r="F39">
            <v>0</v>
          </cell>
          <cell r="H39">
            <v>0</v>
          </cell>
        </row>
        <row r="40">
          <cell r="B40">
            <v>0</v>
          </cell>
          <cell r="F40">
            <v>0</v>
          </cell>
          <cell r="H40">
            <v>0</v>
          </cell>
        </row>
        <row r="41">
          <cell r="B41">
            <v>0</v>
          </cell>
          <cell r="F41">
            <v>0</v>
          </cell>
          <cell r="H41">
            <v>0</v>
          </cell>
        </row>
        <row r="42">
          <cell r="B42">
            <v>0</v>
          </cell>
          <cell r="F42">
            <v>0</v>
          </cell>
          <cell r="H42">
            <v>0</v>
          </cell>
        </row>
        <row r="43">
          <cell r="B43">
            <v>0</v>
          </cell>
          <cell r="F43">
            <v>0</v>
          </cell>
          <cell r="H43">
            <v>0</v>
          </cell>
        </row>
        <row r="47">
          <cell r="B47">
            <v>0</v>
          </cell>
          <cell r="F47">
            <v>0</v>
          </cell>
          <cell r="H47">
            <v>0</v>
          </cell>
        </row>
        <row r="48">
          <cell r="B48">
            <v>0</v>
          </cell>
          <cell r="F48">
            <v>0</v>
          </cell>
          <cell r="H48">
            <v>0</v>
          </cell>
        </row>
        <row r="49">
          <cell r="B49">
            <v>0</v>
          </cell>
          <cell r="F49">
            <v>0</v>
          </cell>
          <cell r="H49">
            <v>0</v>
          </cell>
        </row>
        <row r="50">
          <cell r="B50">
            <v>0</v>
          </cell>
          <cell r="F50">
            <v>0</v>
          </cell>
          <cell r="H50">
            <v>0</v>
          </cell>
        </row>
        <row r="51">
          <cell r="B51">
            <v>0</v>
          </cell>
          <cell r="F51">
            <v>0</v>
          </cell>
          <cell r="H51">
            <v>0</v>
          </cell>
        </row>
        <row r="55">
          <cell r="F55">
            <v>0</v>
          </cell>
          <cell r="H55">
            <v>0</v>
          </cell>
        </row>
        <row r="67">
          <cell r="F67">
            <v>0</v>
          </cell>
          <cell r="H67">
            <v>0</v>
          </cell>
        </row>
        <row r="68">
          <cell r="A68" t="str">
            <v>PENGEMBANGAN RS.MMC</v>
          </cell>
          <cell r="F68">
            <v>0</v>
          </cell>
          <cell r="G68" t="str">
            <v>STRUCTURE &amp; GENERAL FINISHING</v>
          </cell>
        </row>
        <row r="81">
          <cell r="B81">
            <v>0</v>
          </cell>
          <cell r="F81">
            <v>0</v>
          </cell>
          <cell r="H81">
            <v>0</v>
          </cell>
        </row>
        <row r="82">
          <cell r="B82">
            <v>0</v>
          </cell>
          <cell r="F82">
            <v>0</v>
          </cell>
          <cell r="H82">
            <v>0</v>
          </cell>
        </row>
        <row r="83">
          <cell r="B83">
            <v>0</v>
          </cell>
          <cell r="F83">
            <v>0</v>
          </cell>
          <cell r="H83">
            <v>0</v>
          </cell>
        </row>
        <row r="84">
          <cell r="B84">
            <v>0</v>
          </cell>
          <cell r="F84">
            <v>0</v>
          </cell>
          <cell r="H84">
            <v>0</v>
          </cell>
        </row>
        <row r="88">
          <cell r="D88" t="str">
            <v>BILL NO. 1 - PRELIMINARIES</v>
          </cell>
        </row>
        <row r="90">
          <cell r="B90">
            <v>0</v>
          </cell>
          <cell r="F90">
            <v>0</v>
          </cell>
          <cell r="H90">
            <v>0</v>
          </cell>
        </row>
        <row r="91">
          <cell r="B91">
            <v>0</v>
          </cell>
          <cell r="F91">
            <v>0</v>
          </cell>
          <cell r="H91">
            <v>0</v>
          </cell>
        </row>
        <row r="92">
          <cell r="B92">
            <v>0</v>
          </cell>
          <cell r="F92">
            <v>0</v>
          </cell>
          <cell r="H92">
            <v>0</v>
          </cell>
        </row>
        <row r="93">
          <cell r="B93">
            <v>0</v>
          </cell>
          <cell r="F93">
            <v>0</v>
          </cell>
          <cell r="H93">
            <v>0</v>
          </cell>
        </row>
        <row r="94">
          <cell r="B94">
            <v>0</v>
          </cell>
          <cell r="F94">
            <v>0</v>
          </cell>
          <cell r="H94">
            <v>0</v>
          </cell>
        </row>
        <row r="95">
          <cell r="B95">
            <v>0</v>
          </cell>
          <cell r="F95">
            <v>0</v>
          </cell>
          <cell r="H95">
            <v>0</v>
          </cell>
        </row>
        <row r="96">
          <cell r="B96">
            <v>0</v>
          </cell>
          <cell r="F96">
            <v>0</v>
          </cell>
          <cell r="H96">
            <v>0</v>
          </cell>
        </row>
        <row r="97">
          <cell r="B97">
            <v>0</v>
          </cell>
          <cell r="F97">
            <v>0</v>
          </cell>
          <cell r="H97">
            <v>0</v>
          </cell>
        </row>
        <row r="98">
          <cell r="B98">
            <v>0</v>
          </cell>
          <cell r="F98">
            <v>0</v>
          </cell>
          <cell r="H98">
            <v>0</v>
          </cell>
        </row>
        <row r="99">
          <cell r="B99">
            <v>0</v>
          </cell>
          <cell r="F99">
            <v>0</v>
          </cell>
          <cell r="H99">
            <v>0</v>
          </cell>
        </row>
        <row r="100">
          <cell r="B100">
            <v>0</v>
          </cell>
          <cell r="F100">
            <v>0</v>
          </cell>
          <cell r="H100">
            <v>0</v>
          </cell>
        </row>
        <row r="101">
          <cell r="B101">
            <v>0</v>
          </cell>
          <cell r="F101">
            <v>0</v>
          </cell>
          <cell r="H101">
            <v>0</v>
          </cell>
        </row>
        <row r="102">
          <cell r="B102">
            <v>0</v>
          </cell>
          <cell r="F102">
            <v>0</v>
          </cell>
          <cell r="H102">
            <v>0</v>
          </cell>
        </row>
        <row r="103">
          <cell r="B103">
            <v>0</v>
          </cell>
          <cell r="F103">
            <v>0</v>
          </cell>
          <cell r="H103">
            <v>0</v>
          </cell>
        </row>
        <row r="104">
          <cell r="B104">
            <v>0</v>
          </cell>
          <cell r="F104">
            <v>0</v>
          </cell>
          <cell r="H104">
            <v>0</v>
          </cell>
        </row>
        <row r="105">
          <cell r="B105">
            <v>0</v>
          </cell>
          <cell r="F105">
            <v>0</v>
          </cell>
          <cell r="H105">
            <v>0</v>
          </cell>
        </row>
        <row r="106">
          <cell r="B106">
            <v>0</v>
          </cell>
          <cell r="F106">
            <v>0</v>
          </cell>
          <cell r="H106">
            <v>0</v>
          </cell>
        </row>
        <row r="107">
          <cell r="B107">
            <v>0</v>
          </cell>
          <cell r="F107">
            <v>0</v>
          </cell>
          <cell r="H107">
            <v>0</v>
          </cell>
        </row>
        <row r="108">
          <cell r="B108">
            <v>0</v>
          </cell>
          <cell r="F108">
            <v>0</v>
          </cell>
          <cell r="H108">
            <v>0</v>
          </cell>
        </row>
        <row r="109">
          <cell r="B109">
            <v>0</v>
          </cell>
          <cell r="F109">
            <v>0</v>
          </cell>
          <cell r="H109">
            <v>0</v>
          </cell>
        </row>
        <row r="110">
          <cell r="B110">
            <v>0</v>
          </cell>
          <cell r="F110">
            <v>0</v>
          </cell>
          <cell r="H110">
            <v>0</v>
          </cell>
        </row>
        <row r="111">
          <cell r="B111">
            <v>0</v>
          </cell>
          <cell r="F111">
            <v>0</v>
          </cell>
          <cell r="H111">
            <v>0</v>
          </cell>
        </row>
        <row r="112">
          <cell r="B112">
            <v>0</v>
          </cell>
          <cell r="F112">
            <v>0</v>
          </cell>
          <cell r="H112">
            <v>0</v>
          </cell>
        </row>
        <row r="113">
          <cell r="B113">
            <v>0</v>
          </cell>
          <cell r="F113">
            <v>0</v>
          </cell>
          <cell r="H113">
            <v>0</v>
          </cell>
        </row>
        <row r="114">
          <cell r="B114">
            <v>0</v>
          </cell>
          <cell r="F114">
            <v>0</v>
          </cell>
          <cell r="H114">
            <v>0</v>
          </cell>
        </row>
        <row r="115">
          <cell r="B115">
            <v>0</v>
          </cell>
          <cell r="F115">
            <v>0</v>
          </cell>
          <cell r="H115">
            <v>0</v>
          </cell>
        </row>
        <row r="121">
          <cell r="B121">
            <v>0</v>
          </cell>
          <cell r="F121">
            <v>0</v>
          </cell>
          <cell r="H121">
            <v>0</v>
          </cell>
        </row>
        <row r="122">
          <cell r="B122">
            <v>0</v>
          </cell>
          <cell r="F122">
            <v>0</v>
          </cell>
          <cell r="H122">
            <v>0</v>
          </cell>
        </row>
        <row r="123">
          <cell r="B123">
            <v>0</v>
          </cell>
          <cell r="F123">
            <v>0</v>
          </cell>
          <cell r="H123">
            <v>0</v>
          </cell>
        </row>
        <row r="133">
          <cell r="B133">
            <v>0</v>
          </cell>
          <cell r="F133">
            <v>0</v>
          </cell>
          <cell r="H133">
            <v>0</v>
          </cell>
        </row>
        <row r="136">
          <cell r="A136" t="str">
            <v>PENGEMBANGAN RS.MMC</v>
          </cell>
          <cell r="F136" t="str">
            <v>1/0</v>
          </cell>
          <cell r="G136" t="str">
            <v>STRUCTURE &amp; GENERAL FINISHING</v>
          </cell>
        </row>
        <row r="137">
          <cell r="B137" t="str">
            <v>BILL NO. 1 - PRELIMINARIES</v>
          </cell>
          <cell r="F137">
            <v>0</v>
          </cell>
          <cell r="H137">
            <v>0</v>
          </cell>
          <cell r="I137" t="str">
            <v>Rp</v>
          </cell>
        </row>
        <row r="138">
          <cell r="B138">
            <v>0</v>
          </cell>
          <cell r="F138">
            <v>0</v>
          </cell>
          <cell r="H138">
            <v>0</v>
          </cell>
        </row>
        <row r="139">
          <cell r="B139" t="str">
            <v>GENERALLY</v>
          </cell>
          <cell r="F139">
            <v>0</v>
          </cell>
          <cell r="H139">
            <v>0</v>
          </cell>
        </row>
        <row r="141">
          <cell r="B141" t="str">
            <v>If the Contractor does not separately price any item in these Prelimi-</v>
          </cell>
          <cell r="F141">
            <v>0</v>
          </cell>
          <cell r="H141">
            <v>0</v>
          </cell>
        </row>
        <row r="142">
          <cell r="B142" t="str">
            <v>naries he shall be deemed nevertheless to have allowed in his prices</v>
          </cell>
          <cell r="F142">
            <v>0</v>
          </cell>
          <cell r="H142">
            <v>0</v>
          </cell>
        </row>
        <row r="143">
          <cell r="B143" t="str">
            <v>or in his rates for the cost of compliance with all the requirements of</v>
          </cell>
          <cell r="F143">
            <v>0</v>
          </cell>
          <cell r="H143">
            <v>0</v>
          </cell>
        </row>
        <row r="144">
          <cell r="B144" t="str">
            <v xml:space="preserve">these Preliminaries. All the Preliminaries shall apply to the  whole  of </v>
          </cell>
          <cell r="F144">
            <v>0</v>
          </cell>
          <cell r="H144">
            <v>0</v>
          </cell>
        </row>
        <row r="145">
          <cell r="B145" t="str">
            <v>the Works. The Contractor will be required to submit a detailed break</v>
          </cell>
          <cell r="H145">
            <v>0</v>
          </cell>
        </row>
        <row r="146">
          <cell r="B146" t="str">
            <v xml:space="preserve">down of  his  pricing  of  these  Preliminaries  before  acceptance  his </v>
          </cell>
          <cell r="F146">
            <v>0</v>
          </cell>
          <cell r="H146">
            <v>0</v>
          </cell>
        </row>
        <row r="147">
          <cell r="B147" t="str">
            <v>Tender.</v>
          </cell>
          <cell r="F147">
            <v>0</v>
          </cell>
          <cell r="H147">
            <v>0</v>
          </cell>
        </row>
        <row r="148">
          <cell r="F148">
            <v>0</v>
          </cell>
          <cell r="H148">
            <v>0</v>
          </cell>
        </row>
        <row r="149">
          <cell r="B149" t="str">
            <v>This Preliminaries Bill is a fixed lump sum and will not be  adjustable</v>
          </cell>
          <cell r="F149">
            <v>0</v>
          </cell>
          <cell r="H149">
            <v>0</v>
          </cell>
        </row>
        <row r="150">
          <cell r="B150" t="str">
            <v>except in accordance with the Conditions of Contract.</v>
          </cell>
          <cell r="F150">
            <v>0</v>
          </cell>
          <cell r="H150">
            <v>0</v>
          </cell>
        </row>
        <row r="152">
          <cell r="F152">
            <v>0</v>
          </cell>
          <cell r="H152">
            <v>0</v>
          </cell>
        </row>
        <row r="153">
          <cell r="B153" t="str">
            <v>Documents forming Contract</v>
          </cell>
          <cell r="F153">
            <v>0</v>
          </cell>
          <cell r="H153">
            <v>0</v>
          </cell>
        </row>
        <row r="154">
          <cell r="B154">
            <v>0</v>
          </cell>
          <cell r="F154">
            <v>0</v>
          </cell>
          <cell r="H154">
            <v>0</v>
          </cell>
        </row>
        <row r="155">
          <cell r="B155" t="str">
            <v>The documents forming the Contract are :</v>
          </cell>
          <cell r="F155">
            <v>0</v>
          </cell>
          <cell r="H155">
            <v>0</v>
          </cell>
        </row>
        <row r="156">
          <cell r="F156">
            <v>0</v>
          </cell>
          <cell r="H156">
            <v>0</v>
          </cell>
        </row>
        <row r="157">
          <cell r="B157" t="str">
            <v>. .</v>
          </cell>
          <cell r="C157" t="str">
            <v>The Letter of Acceptance</v>
          </cell>
        </row>
        <row r="158">
          <cell r="B158" t="str">
            <v>. .</v>
          </cell>
          <cell r="C158" t="str">
            <v>The said Tender which includes the completed Form of Tender</v>
          </cell>
          <cell r="F158">
            <v>0</v>
          </cell>
          <cell r="H158">
            <v>0</v>
          </cell>
        </row>
        <row r="159">
          <cell r="B159" t="str">
            <v>. .</v>
          </cell>
          <cell r="C159" t="str">
            <v>Form of Agreement</v>
          </cell>
          <cell r="F159">
            <v>0</v>
          </cell>
          <cell r="H159">
            <v>0</v>
          </cell>
        </row>
        <row r="160">
          <cell r="B160" t="str">
            <v>. .</v>
          </cell>
          <cell r="C160" t="str">
            <v>Declaration &amp; Undertaking</v>
          </cell>
        </row>
        <row r="161">
          <cell r="B161" t="str">
            <v>. .</v>
          </cell>
          <cell r="C161" t="str">
            <v>Instructions to Tenderers</v>
          </cell>
        </row>
        <row r="162">
          <cell r="B162" t="str">
            <v>. .</v>
          </cell>
          <cell r="C162" t="str">
            <v>Conditions of Tendering</v>
          </cell>
        </row>
        <row r="163">
          <cell r="B163" t="str">
            <v>. .</v>
          </cell>
          <cell r="C163" t="str">
            <v>Particular Requirements of the Employer</v>
          </cell>
        </row>
        <row r="164">
          <cell r="B164" t="str">
            <v>. .</v>
          </cell>
          <cell r="C164" t="str">
            <v>Fidic Conditions for Works of Civil Engineering Construction</v>
          </cell>
        </row>
        <row r="165">
          <cell r="C165" t="str">
            <v xml:space="preserve">¶th Edition 198¹, reprinted in 199´ with further amendments </v>
          </cell>
          <cell r="F165">
            <v>0</v>
          </cell>
          <cell r="H165">
            <v>0</v>
          </cell>
        </row>
        <row r="166">
          <cell r="C166" t="str">
            <v>(Part I) and Conditions of Particular Application (Part II)</v>
          </cell>
        </row>
        <row r="167">
          <cell r="B167" t="str">
            <v>. .</v>
          </cell>
          <cell r="C167" t="str">
            <v>Conditions of Contract (Fidic Part I and II)</v>
          </cell>
          <cell r="F167">
            <v>0</v>
          </cell>
          <cell r="H167">
            <v>0</v>
          </cell>
        </row>
        <row r="168">
          <cell r="B168" t="str">
            <v>. .</v>
          </cell>
          <cell r="C168" t="str">
            <v>The Preliminaries contained within the Contract Price Analysis</v>
          </cell>
          <cell r="F168">
            <v>0</v>
          </cell>
          <cell r="H168">
            <v>0</v>
          </cell>
        </row>
        <row r="169">
          <cell r="B169" t="str">
            <v>. .</v>
          </cell>
          <cell r="C169" t="str">
            <v>The Unit Rates contained within the Contract Price Analysis</v>
          </cell>
        </row>
        <row r="170">
          <cell r="B170" t="str">
            <v>. .</v>
          </cell>
          <cell r="C170" t="str">
            <v>The Specification Preambles</v>
          </cell>
          <cell r="F170">
            <v>0</v>
          </cell>
          <cell r="H170">
            <v>0</v>
          </cell>
        </row>
        <row r="171">
          <cell r="B171" t="str">
            <v>. .</v>
          </cell>
          <cell r="C171" t="str">
            <v xml:space="preserve">Specifications and Drawings </v>
          </cell>
          <cell r="F171">
            <v>0</v>
          </cell>
          <cell r="H171">
            <v>0</v>
          </cell>
        </row>
        <row r="172">
          <cell r="B172" t="str">
            <v>. .</v>
          </cell>
          <cell r="C172" t="str">
            <v>Principles of Measurement (International) as published by the</v>
          </cell>
          <cell r="F172">
            <v>0</v>
          </cell>
          <cell r="H172">
            <v>0</v>
          </cell>
        </row>
        <row r="173">
          <cell r="C173" t="str">
            <v xml:space="preserve">Royal Institution of Chartered Surveyors (UK) 19¹9 Edition </v>
          </cell>
          <cell r="F173">
            <v>0</v>
          </cell>
          <cell r="H173">
            <v>0</v>
          </cell>
        </row>
        <row r="174">
          <cell r="C174" t="str">
            <v>including amendments thereto as contained within the Appendices</v>
          </cell>
        </row>
        <row r="175">
          <cell r="C175" t="str">
            <v>to Contract</v>
          </cell>
        </row>
        <row r="176">
          <cell r="B176" t="str">
            <v>. .</v>
          </cell>
          <cell r="C176" t="str">
            <v>Appendices</v>
          </cell>
          <cell r="F176">
            <v>0</v>
          </cell>
          <cell r="H176">
            <v>0</v>
          </cell>
        </row>
        <row r="178">
          <cell r="F178">
            <v>0</v>
          </cell>
          <cell r="H178">
            <v>0</v>
          </cell>
        </row>
        <row r="179">
          <cell r="B179" t="str">
            <v>TENDERING</v>
          </cell>
          <cell r="F179">
            <v>0</v>
          </cell>
          <cell r="H179">
            <v>0</v>
          </cell>
        </row>
        <row r="180">
          <cell r="F180">
            <v>0</v>
          </cell>
          <cell r="H180">
            <v>0</v>
          </cell>
        </row>
        <row r="181">
          <cell r="B181" t="str">
            <v>Conditions</v>
          </cell>
          <cell r="F181">
            <v>0</v>
          </cell>
          <cell r="H181">
            <v>0</v>
          </cell>
        </row>
        <row r="182">
          <cell r="F182">
            <v>0</v>
          </cell>
          <cell r="H182">
            <v>0</v>
          </cell>
        </row>
        <row r="183">
          <cell r="B183" t="str">
            <v>Tenders are to be submitted in accordance with the  instructions  on</v>
          </cell>
          <cell r="F183">
            <v>0</v>
          </cell>
          <cell r="H183">
            <v>0</v>
          </cell>
        </row>
        <row r="184">
          <cell r="B184" t="str">
            <v xml:space="preserve">the Form  of  Tender  and  the  Conditions  of  Tendering  and  are  to </v>
          </cell>
          <cell r="F184">
            <v>0</v>
          </cell>
          <cell r="H184">
            <v>0</v>
          </cell>
        </row>
        <row r="185">
          <cell r="B185" t="str">
            <v xml:space="preserve">remain open for consideration for the period stated on the  Form  of </v>
          </cell>
          <cell r="F185">
            <v>0</v>
          </cell>
          <cell r="H185">
            <v>0</v>
          </cell>
        </row>
        <row r="186">
          <cell r="B186" t="str">
            <v>Tender.</v>
          </cell>
          <cell r="F186">
            <v>0</v>
          </cell>
          <cell r="H186">
            <v>0</v>
          </cell>
        </row>
        <row r="201">
          <cell r="B201">
            <v>0</v>
          </cell>
          <cell r="F201">
            <v>0</v>
          </cell>
          <cell r="H201">
            <v>0</v>
          </cell>
        </row>
        <row r="202">
          <cell r="B202">
            <v>0</v>
          </cell>
          <cell r="F202" t="str">
            <v xml:space="preserve">   To  Collection   Rp.</v>
          </cell>
        </row>
        <row r="203">
          <cell r="B203">
            <v>0</v>
          </cell>
          <cell r="F203">
            <v>0</v>
          </cell>
          <cell r="H203">
            <v>0</v>
          </cell>
        </row>
        <row r="205">
          <cell r="A205" t="str">
            <v>PENGEMBANGAN RS.MMC</v>
          </cell>
          <cell r="F205" t="str">
            <v>1/1</v>
          </cell>
          <cell r="G205" t="str">
            <v>STRUCTURE &amp; GENERAL FINISHING</v>
          </cell>
        </row>
        <row r="206">
          <cell r="B206" t="str">
            <v>BILL NO. 1 - PRELIMINARIES</v>
          </cell>
          <cell r="F206">
            <v>0</v>
          </cell>
          <cell r="H206">
            <v>0</v>
          </cell>
          <cell r="I206" t="str">
            <v>Rp.</v>
          </cell>
        </row>
        <row r="207">
          <cell r="F207">
            <v>0</v>
          </cell>
          <cell r="H207">
            <v>0</v>
          </cell>
        </row>
        <row r="208">
          <cell r="B208" t="str">
            <v>Interpretation, etc.</v>
          </cell>
          <cell r="F208">
            <v>0</v>
          </cell>
          <cell r="H208">
            <v>0</v>
          </cell>
        </row>
        <row r="209">
          <cell r="F209">
            <v>0</v>
          </cell>
          <cell r="H209">
            <v>0</v>
          </cell>
        </row>
        <row r="210">
          <cell r="A210" t="str">
            <v>A</v>
          </cell>
          <cell r="B210" t="str">
            <v>The Form of Agreement, the Contract Conditions and The Appendix A</v>
          </cell>
          <cell r="F210">
            <v>0</v>
          </cell>
          <cell r="H210">
            <v>0</v>
          </cell>
        </row>
        <row r="211">
          <cell r="B211" t="str">
            <v>are to be read as a whole and the effect or operation of any article</v>
          </cell>
          <cell r="F211">
            <v>0</v>
          </cell>
          <cell r="H211">
            <v>0</v>
          </cell>
        </row>
        <row r="212">
          <cell r="B212" t="str">
            <v>or clause in the Conditions or item in the Appendix A must therefore</v>
          </cell>
        </row>
        <row r="213">
          <cell r="B213" t="str">
            <v xml:space="preserve">unless otherwise specifically stated be read  subject  to  any  relevant </v>
          </cell>
          <cell r="F213">
            <v>0</v>
          </cell>
          <cell r="H213">
            <v>0</v>
          </cell>
        </row>
        <row r="214">
          <cell r="B214" t="str">
            <v>qualification or modification in any other article or any of the clauses</v>
          </cell>
          <cell r="F214">
            <v>0</v>
          </cell>
          <cell r="H214">
            <v>0</v>
          </cell>
        </row>
        <row r="215">
          <cell r="B215" t="str">
            <v>in the Conditions or item in the Appendix A.</v>
          </cell>
          <cell r="F215">
            <v>0</v>
          </cell>
          <cell r="H215">
            <v>0</v>
          </cell>
        </row>
        <row r="216">
          <cell r="F216">
            <v>0</v>
          </cell>
          <cell r="G216">
            <v>0</v>
          </cell>
          <cell r="H216">
            <v>0</v>
          </cell>
        </row>
        <row r="217">
          <cell r="A217" t="str">
            <v>B</v>
          </cell>
          <cell r="B217" t="str">
            <v>Unless the context otherwise requires or the  Form or  the  Conditions</v>
          </cell>
          <cell r="F217">
            <v>0</v>
          </cell>
          <cell r="H217">
            <v>0</v>
          </cell>
        </row>
        <row r="218">
          <cell r="B218" t="str">
            <v>or an item in the Appendix  A specifically otherwise provides, the</v>
          </cell>
          <cell r="F218">
            <v>0</v>
          </cell>
          <cell r="H218">
            <v>0</v>
          </cell>
        </row>
        <row r="219">
          <cell r="B219" t="str">
            <v>following words and phrases in the Form of Agreement, the Conditions,</v>
          </cell>
          <cell r="F219">
            <v>0</v>
          </cell>
          <cell r="G219">
            <v>0</v>
          </cell>
          <cell r="H219">
            <v>0</v>
          </cell>
        </row>
        <row r="220">
          <cell r="B220" t="str">
            <v>the Contract Sum Analysis, the  Specification  Preambles  and</v>
          </cell>
          <cell r="F220">
            <v>0</v>
          </cell>
          <cell r="G220">
            <v>0</v>
          </cell>
          <cell r="H220">
            <v>0</v>
          </cell>
        </row>
        <row r="221">
          <cell r="B221" t="str">
            <v>the Appendices shall have the meanings given below</v>
          </cell>
        </row>
        <row r="224">
          <cell r="B224" t="str">
            <v xml:space="preserve">Word or phase      </v>
          </cell>
          <cell r="E224" t="str">
            <v>Meaning</v>
          </cell>
          <cell r="F224">
            <v>0</v>
          </cell>
          <cell r="G224">
            <v>0</v>
          </cell>
          <cell r="H224">
            <v>0</v>
          </cell>
        </row>
        <row r="225">
          <cell r="F225">
            <v>0</v>
          </cell>
          <cell r="H225">
            <v>0</v>
          </cell>
        </row>
        <row r="226">
          <cell r="B226" t="str">
            <v xml:space="preserve">Approved             </v>
          </cell>
          <cell r="E226" t="str">
            <v>Submittals which require no correction by the</v>
          </cell>
          <cell r="F226">
            <v>0</v>
          </cell>
          <cell r="G226">
            <v>0</v>
          </cell>
          <cell r="H226">
            <v>0</v>
          </cell>
        </row>
        <row r="227">
          <cell r="B227" t="str">
            <v xml:space="preserve">                              </v>
          </cell>
          <cell r="E227" t="str">
            <v>Engineer will be  marked "Approved".</v>
          </cell>
          <cell r="G227">
            <v>0</v>
          </cell>
          <cell r="H227">
            <v>0</v>
          </cell>
        </row>
        <row r="229">
          <cell r="B229" t="str">
            <v xml:space="preserve">Approved as          </v>
          </cell>
          <cell r="E229" t="str">
            <v>Submittals which require only minor  correct-</v>
          </cell>
          <cell r="G229">
            <v>0</v>
          </cell>
          <cell r="H229">
            <v>0</v>
          </cell>
        </row>
        <row r="230">
          <cell r="B230" t="str">
            <v xml:space="preserve">Noted                    </v>
          </cell>
          <cell r="E230" t="str">
            <v>tions will be marked "Approved as Noted".</v>
          </cell>
          <cell r="F230">
            <v>0</v>
          </cell>
          <cell r="H230">
            <v>0</v>
          </cell>
        </row>
        <row r="231">
          <cell r="E231" t="str">
            <v>This mark shall mean that checking  is  com-</v>
          </cell>
          <cell r="F231">
            <v>0</v>
          </cell>
          <cell r="G231">
            <v>0</v>
          </cell>
          <cell r="H231">
            <v>0</v>
          </cell>
        </row>
        <row r="232">
          <cell r="E232" t="str">
            <v>plete and all corrections are obvious and with</v>
          </cell>
          <cell r="F232">
            <v>0</v>
          </cell>
          <cell r="G232">
            <v>0</v>
          </cell>
          <cell r="H232">
            <v>0</v>
          </cell>
        </row>
        <row r="233">
          <cell r="E233" t="str">
            <v>out ambiguity.</v>
          </cell>
          <cell r="F233">
            <v>0</v>
          </cell>
          <cell r="G233">
            <v>0</v>
          </cell>
          <cell r="H233">
            <v>0</v>
          </cell>
        </row>
        <row r="234">
          <cell r="E234" t="str">
            <v>Fabrication will be allowed on work "Approv-</v>
          </cell>
          <cell r="G234">
            <v>0</v>
          </cell>
          <cell r="H234">
            <v>0</v>
          </cell>
        </row>
        <row r="235">
          <cell r="E235" t="str">
            <v>ed as Noted" provided such action will expe-</v>
          </cell>
          <cell r="F235">
            <v>0</v>
          </cell>
          <cell r="G235">
            <v>0</v>
          </cell>
          <cell r="H235">
            <v>0</v>
          </cell>
        </row>
        <row r="236">
          <cell r="E236" t="str">
            <v>dite construction and noted  corrections  are</v>
          </cell>
        </row>
        <row r="237">
          <cell r="E237" t="str">
            <v>adhered to.  If fabrication is not made strictly</v>
          </cell>
          <cell r="F237">
            <v>0</v>
          </cell>
          <cell r="G237">
            <v>0</v>
          </cell>
          <cell r="H237">
            <v>0</v>
          </cell>
        </row>
        <row r="238">
          <cell r="E238" t="str">
            <v xml:space="preserve">in   accordance  with  the  corrections  noted, </v>
          </cell>
          <cell r="F238">
            <v>0</v>
          </cell>
          <cell r="H238">
            <v>0</v>
          </cell>
        </row>
        <row r="239">
          <cell r="E239" t="str">
            <v xml:space="preserve">the item shall be rejected in the field  and  the </v>
          </cell>
          <cell r="G239">
            <v>0</v>
          </cell>
          <cell r="H239">
            <v>0</v>
          </cell>
        </row>
        <row r="240">
          <cell r="E240" t="str">
            <v xml:space="preserve">Contractor will  be  required  to replace  such </v>
          </cell>
        </row>
        <row r="241">
          <cell r="E241" t="str">
            <v xml:space="preserve">work   and   that   of   other   Contractors  in </v>
          </cell>
          <cell r="F241">
            <v>0</v>
          </cell>
          <cell r="G241">
            <v>0</v>
          </cell>
          <cell r="H241">
            <v>0</v>
          </cell>
        </row>
        <row r="242">
          <cell r="E242" t="str">
            <v>accordance with corrected submittals, at his</v>
          </cell>
          <cell r="F242">
            <v>0</v>
          </cell>
          <cell r="G242">
            <v>0</v>
          </cell>
          <cell r="H242">
            <v>0</v>
          </cell>
        </row>
        <row r="243">
          <cell r="E243" t="str">
            <v>own expense.</v>
          </cell>
          <cell r="F243">
            <v>0</v>
          </cell>
          <cell r="G243">
            <v>0</v>
          </cell>
          <cell r="H243">
            <v>0</v>
          </cell>
        </row>
        <row r="245">
          <cell r="B245" t="str">
            <v xml:space="preserve">Approved,              </v>
          </cell>
          <cell r="E245" t="str">
            <v>The  terms  approved,  directed,  or  selected</v>
          </cell>
        </row>
        <row r="246">
          <cell r="B246" t="str">
            <v xml:space="preserve">Directed or           </v>
          </cell>
          <cell r="E246" t="str">
            <v>shall mean  to  the  approval  or  direction  or</v>
          </cell>
        </row>
        <row r="247">
          <cell r="B247" t="str">
            <v xml:space="preserve">Selected                 </v>
          </cell>
          <cell r="E247" t="str">
            <v>selection by the Engineer.</v>
          </cell>
        </row>
        <row r="249">
          <cell r="B249" t="str">
            <v>Construction</v>
          </cell>
          <cell r="E249" t="str">
            <v>Such drawings to be issued  for  the  purpose</v>
          </cell>
        </row>
        <row r="250">
          <cell r="B250" t="str">
            <v>Drawings</v>
          </cell>
          <cell r="E250" t="str">
            <v>of construction.</v>
          </cell>
        </row>
        <row r="270">
          <cell r="F270" t="str">
            <v xml:space="preserve">     To Collection  Rp.</v>
          </cell>
        </row>
        <row r="273">
          <cell r="A273" t="str">
            <v>PENGEMBANGAN RS.MMC</v>
          </cell>
          <cell r="F273" t="str">
            <v>1/2</v>
          </cell>
          <cell r="G273" t="str">
            <v>STRUCTURE &amp; GENERAL FINISHING</v>
          </cell>
        </row>
        <row r="274">
          <cell r="B274" t="str">
            <v>BILL NO. 1 - PRELIMINARIES</v>
          </cell>
          <cell r="F274">
            <v>0</v>
          </cell>
          <cell r="H274">
            <v>0</v>
          </cell>
          <cell r="I274" t="str">
            <v>Rp.</v>
          </cell>
        </row>
        <row r="275">
          <cell r="F275">
            <v>0</v>
          </cell>
          <cell r="H275">
            <v>0</v>
          </cell>
        </row>
        <row r="276">
          <cell r="B276" t="str">
            <v>Interpretation, etc. (Continued)</v>
          </cell>
          <cell r="F276">
            <v>0</v>
          </cell>
          <cell r="H276">
            <v>0</v>
          </cell>
        </row>
        <row r="278">
          <cell r="B278" t="str">
            <v xml:space="preserve">Word or phase      </v>
          </cell>
          <cell r="E278" t="str">
            <v>Meaning</v>
          </cell>
        </row>
        <row r="280">
          <cell r="B280" t="str">
            <v>Described</v>
          </cell>
          <cell r="E280" t="str">
            <v>The terms as described shall  mean  as  des-</v>
          </cell>
        </row>
        <row r="281">
          <cell r="E281" t="str">
            <v>cribed in the Specification.</v>
          </cell>
          <cell r="H281">
            <v>0</v>
          </cell>
        </row>
        <row r="282">
          <cell r="E282" t="str">
            <v xml:space="preserve">                                                                      </v>
          </cell>
          <cell r="H282">
            <v>0</v>
          </cell>
        </row>
        <row r="283">
          <cell r="B283" t="str">
            <v>Disapproved</v>
          </cell>
          <cell r="E283" t="str">
            <v>When  submittals  are  contrary  to  contract</v>
          </cell>
          <cell r="H283">
            <v>0</v>
          </cell>
        </row>
        <row r="284">
          <cell r="E284" t="str">
            <v>requirements or too  many  corrections  are</v>
          </cell>
          <cell r="H284">
            <v>0</v>
          </cell>
        </row>
        <row r="285">
          <cell r="E285" t="str">
            <v>required, they shall be marked "Disapproved".</v>
          </cell>
          <cell r="H285">
            <v>0</v>
          </cell>
        </row>
        <row r="286">
          <cell r="E286" t="str">
            <v>No work shall fabricated under this mark.</v>
          </cell>
          <cell r="H286">
            <v>0</v>
          </cell>
        </row>
        <row r="287">
          <cell r="E287" t="str">
            <v>The Engineer shall list  his reason for rejection</v>
          </cell>
          <cell r="H287">
            <v>0</v>
          </cell>
        </row>
        <row r="288">
          <cell r="E288" t="str">
            <v>on  the  submittals  or in the transmittal letter</v>
          </cell>
          <cell r="H288">
            <v>0</v>
          </cell>
        </row>
        <row r="289">
          <cell r="E289" t="str">
            <v>accompanying  their return.  The submittals</v>
          </cell>
          <cell r="H289">
            <v>0</v>
          </cell>
        </row>
        <row r="290">
          <cell r="E290" t="str">
            <v>must be corrected and resubmitted for approval.</v>
          </cell>
          <cell r="H290">
            <v>0</v>
          </cell>
        </row>
        <row r="291">
          <cell r="E291" t="str">
            <v xml:space="preserve">                                                                      </v>
          </cell>
          <cell r="H291">
            <v>0</v>
          </cell>
        </row>
        <row r="292">
          <cell r="B292" t="str">
            <v>Equal or</v>
          </cell>
          <cell r="E292" t="str">
            <v>Shall  refer  to  materials  and  workmanship,</v>
          </cell>
        </row>
        <row r="293">
          <cell r="B293" t="str">
            <v>Approved</v>
          </cell>
          <cell r="E293" t="str">
            <v>goods, methods or equipments will respect</v>
          </cell>
          <cell r="H293">
            <v>0</v>
          </cell>
        </row>
        <row r="294">
          <cell r="E294" t="str">
            <v xml:space="preserve">to those   specified   and   approved   by   the </v>
          </cell>
          <cell r="G294">
            <v>0</v>
          </cell>
          <cell r="H294">
            <v>0</v>
          </cell>
        </row>
        <row r="295">
          <cell r="E295" t="str">
            <v>Engineer.</v>
          </cell>
          <cell r="G295">
            <v>0</v>
          </cell>
          <cell r="H295">
            <v>0</v>
          </cell>
        </row>
        <row r="296">
          <cell r="E296" t="str">
            <v xml:space="preserve">                                                                      </v>
          </cell>
          <cell r="H296">
            <v>0</v>
          </cell>
        </row>
        <row r="297">
          <cell r="B297" t="str">
            <v>Month/Monthly</v>
          </cell>
          <cell r="E297" t="str">
            <v>The  terms  month  or  monthly  shall   mean</v>
          </cell>
          <cell r="F297">
            <v>0</v>
          </cell>
          <cell r="H297">
            <v>0</v>
          </cell>
        </row>
        <row r="298">
          <cell r="E298" t="str">
            <v>calender month or intervals thereof as used</v>
          </cell>
        </row>
        <row r="299">
          <cell r="E299" t="str">
            <v>in the Gregorian calender.</v>
          </cell>
        </row>
        <row r="301">
          <cell r="B301" t="str">
            <v>Rejected</v>
          </cell>
          <cell r="E301" t="str">
            <v>An alternative terminology for "Disapproved".</v>
          </cell>
        </row>
        <row r="303">
          <cell r="B303" t="str">
            <v>Returned for</v>
          </cell>
          <cell r="E303" t="str">
            <v>When submittals  are  marked  "Returned  for</v>
          </cell>
        </row>
        <row r="304">
          <cell r="B304" t="str">
            <v>Correction</v>
          </cell>
          <cell r="E304" t="str">
            <v>Correction",   details  of  items  noted  by  the</v>
          </cell>
        </row>
        <row r="305">
          <cell r="E305" t="str">
            <v>Engineer shall be further corrected and re-</v>
          </cell>
        </row>
        <row r="306">
          <cell r="E306" t="str">
            <v>submitted  before  approval  can be given and</v>
          </cell>
        </row>
        <row r="307">
          <cell r="E307" t="str">
            <v>noted  items  must  not  be  fabricated until</v>
          </cell>
        </row>
        <row r="308">
          <cell r="E308" t="str">
            <v xml:space="preserve">corrected and approved.  </v>
          </cell>
        </row>
        <row r="309">
          <cell r="E309" t="str">
            <v xml:space="preserve">Unmarked   items   may  be  fabricated  unless </v>
          </cell>
        </row>
        <row r="310">
          <cell r="E310" t="str">
            <v>otherwise directed.</v>
          </cell>
        </row>
        <row r="312">
          <cell r="B312" t="str">
            <v>Testing</v>
          </cell>
          <cell r="E312" t="str">
            <v xml:space="preserve">Petra   University   Laboratory   or   any   other </v>
          </cell>
          <cell r="I312">
            <v>102375000</v>
          </cell>
        </row>
        <row r="313">
          <cell r="B313" t="str">
            <v>Laboratory</v>
          </cell>
          <cell r="E313" t="str">
            <v>Laboratory   or   Centre   specified    in     the</v>
          </cell>
        </row>
        <row r="314">
          <cell r="E314" t="str">
            <v>Contract Documents.</v>
          </cell>
        </row>
        <row r="315">
          <cell r="E315" t="str">
            <v>No  other  testing  authorities  will  be  allowed</v>
          </cell>
        </row>
        <row r="316">
          <cell r="E316" t="str">
            <v>except as may be approved by the Engineer.</v>
          </cell>
        </row>
        <row r="318">
          <cell r="B318" t="str">
            <v>Week/Weekly</v>
          </cell>
          <cell r="E318" t="str">
            <v>The term week or weekly shall mean calender</v>
          </cell>
        </row>
        <row r="319">
          <cell r="E319" t="str">
            <v>week or seven days as used in the  Gregorian</v>
          </cell>
        </row>
        <row r="320">
          <cell r="E320" t="str">
            <v>Calender.</v>
          </cell>
        </row>
        <row r="336">
          <cell r="F336">
            <v>0</v>
          </cell>
          <cell r="H336">
            <v>0</v>
          </cell>
        </row>
        <row r="337">
          <cell r="B337">
            <v>0</v>
          </cell>
          <cell r="F337">
            <v>0</v>
          </cell>
          <cell r="H337">
            <v>0</v>
          </cell>
        </row>
        <row r="338">
          <cell r="B338">
            <v>0</v>
          </cell>
          <cell r="F338" t="str">
            <v xml:space="preserve">     To Collection  Rp.</v>
          </cell>
          <cell r="I338">
            <v>102375000</v>
          </cell>
        </row>
        <row r="339">
          <cell r="B339">
            <v>0</v>
          </cell>
          <cell r="F339">
            <v>0</v>
          </cell>
          <cell r="G339">
            <v>0</v>
          </cell>
          <cell r="H339">
            <v>0</v>
          </cell>
        </row>
        <row r="341">
          <cell r="A341" t="str">
            <v>PENGEMBANGAN RS.MMC</v>
          </cell>
          <cell r="F341" t="str">
            <v>1/3</v>
          </cell>
          <cell r="G341" t="str">
            <v>STRUCTURE &amp; GENERAL FINISHING</v>
          </cell>
        </row>
        <row r="342">
          <cell r="B342" t="str">
            <v>BILL NO. 1 - PRELIMINARIES</v>
          </cell>
          <cell r="F342">
            <v>0</v>
          </cell>
          <cell r="H342">
            <v>0</v>
          </cell>
          <cell r="I342" t="str">
            <v>Rp.</v>
          </cell>
        </row>
        <row r="343">
          <cell r="B343">
            <v>0</v>
          </cell>
          <cell r="F343">
            <v>0</v>
          </cell>
          <cell r="G343">
            <v>0</v>
          </cell>
          <cell r="H343">
            <v>0</v>
          </cell>
        </row>
        <row r="344">
          <cell r="B344" t="str">
            <v>DRAWINGS</v>
          </cell>
          <cell r="F344">
            <v>0</v>
          </cell>
          <cell r="G344">
            <v>0</v>
          </cell>
          <cell r="H344">
            <v>0</v>
          </cell>
        </row>
        <row r="345">
          <cell r="B345">
            <v>0</v>
          </cell>
          <cell r="F345">
            <v>0</v>
          </cell>
          <cell r="G345">
            <v>0</v>
          </cell>
          <cell r="H345">
            <v>0</v>
          </cell>
        </row>
        <row r="346">
          <cell r="B346" t="str">
            <v>Drawings and other documents</v>
          </cell>
          <cell r="F346">
            <v>0</v>
          </cell>
          <cell r="G346">
            <v>0</v>
          </cell>
          <cell r="H346">
            <v>0</v>
          </cell>
        </row>
        <row r="347">
          <cell r="B347">
            <v>0</v>
          </cell>
          <cell r="F347">
            <v>0</v>
          </cell>
          <cell r="H347">
            <v>0</v>
          </cell>
        </row>
        <row r="348">
          <cell r="A348" t="str">
            <v>A</v>
          </cell>
          <cell r="B348" t="str">
            <v xml:space="preserve">The drawings on which this Contract Sum Price  is based are listed in </v>
          </cell>
          <cell r="F348">
            <v>0</v>
          </cell>
          <cell r="H348">
            <v>0</v>
          </cell>
        </row>
        <row r="349">
          <cell r="B349" t="str">
            <v>Appendix B.</v>
          </cell>
          <cell r="F349">
            <v>0</v>
          </cell>
          <cell r="H349">
            <v>0</v>
          </cell>
        </row>
        <row r="350">
          <cell r="B350" t="str">
            <v>Drawings and other documents may be inspected, by appointment, at</v>
          </cell>
          <cell r="F350">
            <v>0</v>
          </cell>
          <cell r="G350">
            <v>0</v>
          </cell>
          <cell r="H350">
            <v>0</v>
          </cell>
        </row>
        <row r="351">
          <cell r="B351" t="str">
            <v>the offices of the Engineer during normal office hours.</v>
          </cell>
          <cell r="F351">
            <v>0</v>
          </cell>
          <cell r="G351">
            <v>0</v>
          </cell>
          <cell r="H351">
            <v>0</v>
          </cell>
        </row>
        <row r="352">
          <cell r="B352" t="str">
            <v>The Contractor shall be deemed to have examined the  drawings  and</v>
          </cell>
          <cell r="H352">
            <v>0</v>
          </cell>
        </row>
        <row r="353">
          <cell r="B353" t="str">
            <v>to have ascertained the full extent and character of the Works, and no</v>
          </cell>
          <cell r="H353">
            <v>0</v>
          </cell>
        </row>
        <row r="354">
          <cell r="B354" t="str">
            <v>claim for lack of knowledge in this regard shall be entertained.</v>
          </cell>
          <cell r="H354">
            <v>0</v>
          </cell>
        </row>
        <row r="357">
          <cell r="B357" t="str">
            <v>Lump  Sum  Additions  or  Deductions  to  Arrive  at Tender</v>
          </cell>
          <cell r="F357">
            <v>0</v>
          </cell>
          <cell r="H357">
            <v>0</v>
          </cell>
        </row>
        <row r="358">
          <cell r="F358">
            <v>0</v>
          </cell>
          <cell r="H358">
            <v>0</v>
          </cell>
        </row>
        <row r="359">
          <cell r="A359" t="str">
            <v>B</v>
          </cell>
          <cell r="B359" t="str">
            <v>If the Contractor to arrive at the amount of his tender shall have add-</v>
          </cell>
          <cell r="F359">
            <v>0</v>
          </cell>
          <cell r="H359">
            <v>0</v>
          </cell>
        </row>
        <row r="360">
          <cell r="B360" t="str">
            <v xml:space="preserve">ed to or deducted from the total of  the  items  in  the  Contract  Sum </v>
          </cell>
          <cell r="H360">
            <v>0</v>
          </cell>
        </row>
        <row r="361">
          <cell r="B361" t="str">
            <v>Analysis any sum either as a percentage or  otherwise,  a  similar  per-</v>
          </cell>
          <cell r="H361">
            <v>0</v>
          </cell>
        </row>
        <row r="362">
          <cell r="B362" t="str">
            <v>centage or proportionate sum shall be added to or deducted from the</v>
          </cell>
          <cell r="H362">
            <v>0</v>
          </cell>
        </row>
        <row r="363">
          <cell r="B363" t="str">
            <v>amount of variations provided always that in determining  percentage</v>
          </cell>
          <cell r="H363">
            <v>0</v>
          </cell>
        </row>
        <row r="364">
          <cell r="B364" t="str">
            <v xml:space="preserve">or proportion of the sum  so  added  or  deducted  by  the  Contractor </v>
          </cell>
        </row>
        <row r="365">
          <cell r="B365" t="str">
            <v>the total amounts of such sum and any Provisional Sum including</v>
          </cell>
          <cell r="H365">
            <v>0</v>
          </cell>
        </row>
        <row r="366">
          <cell r="B366" t="str">
            <v>Dayworks shall be deducted from the amount of the tender.</v>
          </cell>
          <cell r="H366">
            <v>0</v>
          </cell>
        </row>
        <row r="368">
          <cell r="H368">
            <v>0</v>
          </cell>
        </row>
        <row r="369">
          <cell r="B369" t="str">
            <v>Project Team</v>
          </cell>
          <cell r="F369">
            <v>0</v>
          </cell>
          <cell r="H369">
            <v>0</v>
          </cell>
        </row>
        <row r="370">
          <cell r="F370">
            <v>0</v>
          </cell>
          <cell r="H370">
            <v>0</v>
          </cell>
        </row>
        <row r="371">
          <cell r="A371" t="str">
            <v>C</v>
          </cell>
          <cell r="B371" t="str">
            <v>The names of the Parties that form the Project  Team  can  be  seen</v>
          </cell>
          <cell r="F371">
            <v>0</v>
          </cell>
          <cell r="H371">
            <v>0</v>
          </cell>
        </row>
        <row r="372">
          <cell r="B372" t="str">
            <v>on page PT/1 of the Tender Document.</v>
          </cell>
          <cell r="F372">
            <v>0</v>
          </cell>
          <cell r="H372">
            <v>0</v>
          </cell>
        </row>
        <row r="374">
          <cell r="F374">
            <v>0</v>
          </cell>
          <cell r="H374">
            <v>0</v>
          </cell>
        </row>
        <row r="375">
          <cell r="B375" t="str">
            <v>Metric System</v>
          </cell>
          <cell r="F375">
            <v>0</v>
          </cell>
          <cell r="H375">
            <v>0</v>
          </cell>
        </row>
        <row r="376">
          <cell r="F376">
            <v>0</v>
          </cell>
          <cell r="H376">
            <v>0</v>
          </cell>
        </row>
        <row r="377">
          <cell r="A377" t="str">
            <v>D</v>
          </cell>
          <cell r="B377" t="str">
            <v xml:space="preserve">The   Contractor   shall  note  that  the  Specification  included  in  the </v>
          </cell>
          <cell r="F377">
            <v>0</v>
          </cell>
          <cell r="H377">
            <v>0</v>
          </cell>
        </row>
        <row r="378">
          <cell r="B378" t="str">
            <v>Contract Documents are unless otherwise stated in Metric Units.</v>
          </cell>
          <cell r="F378">
            <v>0</v>
          </cell>
          <cell r="H378">
            <v>0</v>
          </cell>
        </row>
        <row r="380">
          <cell r="F380">
            <v>0</v>
          </cell>
          <cell r="H380">
            <v>0</v>
          </cell>
        </row>
        <row r="381">
          <cell r="B381" t="str">
            <v>Pricing of Preliminaries</v>
          </cell>
          <cell r="F381">
            <v>0</v>
          </cell>
          <cell r="H381">
            <v>0</v>
          </cell>
        </row>
        <row r="382">
          <cell r="F382">
            <v>0</v>
          </cell>
          <cell r="H382">
            <v>0</v>
          </cell>
        </row>
        <row r="383">
          <cell r="A383" t="str">
            <v>E</v>
          </cell>
          <cell r="B383" t="str">
            <v>Any prices entered in this Preliminaries Bill shall be at the sole risk of</v>
          </cell>
          <cell r="F383">
            <v>0</v>
          </cell>
          <cell r="H383">
            <v>0</v>
          </cell>
        </row>
        <row r="384">
          <cell r="B384" t="str">
            <v>the Contractor and no adjustment will be made  at  the  settlement of</v>
          </cell>
          <cell r="F384">
            <v>0</v>
          </cell>
          <cell r="H384">
            <v>0</v>
          </cell>
        </row>
        <row r="385">
          <cell r="B385" t="str">
            <v>Final Valuation other than in accordance with the requirements of the</v>
          </cell>
          <cell r="F385">
            <v>0</v>
          </cell>
          <cell r="H385">
            <v>0</v>
          </cell>
        </row>
        <row r="386">
          <cell r="B386" t="str">
            <v>Conditions of Contract.</v>
          </cell>
          <cell r="F386">
            <v>0</v>
          </cell>
          <cell r="H386">
            <v>0</v>
          </cell>
        </row>
        <row r="387">
          <cell r="F387">
            <v>0</v>
          </cell>
          <cell r="H387">
            <v>0</v>
          </cell>
        </row>
        <row r="388">
          <cell r="F388">
            <v>0</v>
          </cell>
          <cell r="H388">
            <v>0</v>
          </cell>
        </row>
        <row r="398">
          <cell r="F398">
            <v>0</v>
          </cell>
          <cell r="H398">
            <v>0</v>
          </cell>
        </row>
        <row r="399">
          <cell r="F399">
            <v>0</v>
          </cell>
          <cell r="H399">
            <v>0</v>
          </cell>
        </row>
        <row r="405">
          <cell r="F405">
            <v>0</v>
          </cell>
          <cell r="H405">
            <v>0</v>
          </cell>
        </row>
        <row r="406">
          <cell r="F406">
            <v>0</v>
          </cell>
          <cell r="H406">
            <v>0</v>
          </cell>
        </row>
        <row r="407">
          <cell r="B407">
            <v>0</v>
          </cell>
          <cell r="F407" t="str">
            <v xml:space="preserve">  To Collection  Rp.</v>
          </cell>
        </row>
        <row r="408">
          <cell r="B408">
            <v>0</v>
          </cell>
          <cell r="F408">
            <v>0</v>
          </cell>
        </row>
        <row r="410">
          <cell r="A410" t="str">
            <v>PENGEMBANGAN RS.MMC</v>
          </cell>
          <cell r="F410" t="str">
            <v>1/4</v>
          </cell>
          <cell r="G410" t="str">
            <v>STRUCTURE &amp; GENERAL FINISHING</v>
          </cell>
        </row>
        <row r="411">
          <cell r="B411" t="str">
            <v>BILL NO. 1 - PRELIMINARIES</v>
          </cell>
          <cell r="F411">
            <v>0</v>
          </cell>
          <cell r="H411">
            <v>0</v>
          </cell>
          <cell r="I411" t="str">
            <v>Rp.</v>
          </cell>
        </row>
        <row r="412">
          <cell r="B412">
            <v>0</v>
          </cell>
          <cell r="F412">
            <v>0</v>
          </cell>
          <cell r="H412">
            <v>0</v>
          </cell>
        </row>
        <row r="413">
          <cell r="B413" t="str">
            <v>Payment of Preliminaries</v>
          </cell>
          <cell r="F413">
            <v>0</v>
          </cell>
          <cell r="H413">
            <v>0</v>
          </cell>
        </row>
        <row r="414">
          <cell r="F414">
            <v>0</v>
          </cell>
          <cell r="H414">
            <v>0</v>
          </cell>
        </row>
        <row r="415">
          <cell r="A415" t="str">
            <v>A</v>
          </cell>
          <cell r="B415" t="str">
            <v>In the event of no amounts being inserted by the Contractor in respect</v>
          </cell>
          <cell r="F415">
            <v>0</v>
          </cell>
          <cell r="G415">
            <v>0</v>
          </cell>
          <cell r="H415">
            <v>0</v>
          </cell>
        </row>
        <row r="416">
          <cell r="B416" t="str">
            <v xml:space="preserve">of  this  Preliminaries  Bill  no  relative  relative  payments  whatsoever </v>
          </cell>
          <cell r="F416">
            <v>0</v>
          </cell>
          <cell r="G416">
            <v>0</v>
          </cell>
          <cell r="H416">
            <v>0</v>
          </cell>
        </row>
        <row r="417">
          <cell r="B417" t="str">
            <v>whatsoever will be included in Payment Certificate.</v>
          </cell>
        </row>
        <row r="418">
          <cell r="F418">
            <v>0</v>
          </cell>
          <cell r="G418">
            <v>0</v>
          </cell>
          <cell r="H418">
            <v>0</v>
          </cell>
        </row>
        <row r="419">
          <cell r="F419">
            <v>0</v>
          </cell>
          <cell r="G419">
            <v>0</v>
          </cell>
          <cell r="H419">
            <v>0</v>
          </cell>
        </row>
        <row r="420">
          <cell r="B420" t="str">
            <v>Brief Description of the Works</v>
          </cell>
          <cell r="F420">
            <v>0</v>
          </cell>
          <cell r="H420">
            <v>0</v>
          </cell>
        </row>
        <row r="421">
          <cell r="F421">
            <v>0</v>
          </cell>
          <cell r="H421">
            <v>0</v>
          </cell>
        </row>
        <row r="422">
          <cell r="A422" t="str">
            <v>B</v>
          </cell>
          <cell r="B422" t="str">
            <v>The Works comprise  the  construction  of  The Matahari office and</v>
          </cell>
          <cell r="F422">
            <v>0</v>
          </cell>
          <cell r="H422">
            <v>0</v>
          </cell>
        </row>
        <row r="423">
          <cell r="B423" t="str">
            <v>Apartment Tower inclusive of all Mechanical  and  Electrical  Installa</v>
          </cell>
          <cell r="F423">
            <v>0</v>
          </cell>
          <cell r="H423">
            <v>0</v>
          </cell>
        </row>
        <row r="424">
          <cell r="B424" t="str">
            <v>external works.</v>
          </cell>
          <cell r="F424">
            <v>0</v>
          </cell>
          <cell r="H424">
            <v>0</v>
          </cell>
        </row>
        <row r="425">
          <cell r="F425">
            <v>0</v>
          </cell>
          <cell r="G425">
            <v>0</v>
          </cell>
          <cell r="H425">
            <v>0</v>
          </cell>
        </row>
        <row r="426">
          <cell r="B426" t="str">
            <v>THE SITE/EXISTING BUILDING</v>
          </cell>
        </row>
        <row r="428">
          <cell r="B428" t="str">
            <v>Site Boundaries</v>
          </cell>
        </row>
        <row r="430">
          <cell r="A430" t="str">
            <v>C</v>
          </cell>
          <cell r="B430" t="str">
            <v>The boundaries of the site and positions of the Works are shown on</v>
          </cell>
        </row>
        <row r="431">
          <cell r="B431" t="str">
            <v>the tender drawings.</v>
          </cell>
        </row>
        <row r="433">
          <cell r="B433" t="str">
            <v>Existing buildings on or adjacent to the Works</v>
          </cell>
        </row>
        <row r="435">
          <cell r="A435" t="str">
            <v>D</v>
          </cell>
          <cell r="B435" t="str">
            <v xml:space="preserve">Existing   buildings   located   on   the   site   are  to  be  removed  prior </v>
          </cell>
        </row>
        <row r="436">
          <cell r="B436" t="str">
            <v>to the commencement of this contract.</v>
          </cell>
        </row>
        <row r="438">
          <cell r="A438" t="str">
            <v>E</v>
          </cell>
          <cell r="B438" t="str">
            <v>The excavation piling and basement foundations works have been carried</v>
          </cell>
        </row>
        <row r="439">
          <cell r="B439" t="str">
            <v>out under a Separate Contract. The Employers office accommodation is</v>
          </cell>
        </row>
        <row r="440">
          <cell r="B440" t="str">
            <v>situated adjacent to the works. The site boundary fence has been erected</v>
          </cell>
        </row>
        <row r="441">
          <cell r="B441" t="str">
            <v>by the Employer. The Contractor shall be responsible for the upkeep and</v>
          </cell>
        </row>
        <row r="442">
          <cell r="B442" t="str">
            <v>general maintenance of all boudary fences, which shall include</v>
          </cell>
        </row>
        <row r="443">
          <cell r="B443" t="str">
            <v>redecoration (including decorative features) at intervals not greater than</v>
          </cell>
        </row>
        <row r="444">
          <cell r="B444" t="str">
            <v>six months. The Contractor shall be responsible for the removal and</v>
          </cell>
        </row>
        <row r="445">
          <cell r="B445" t="str">
            <v>disposal of all boundary fences upon completion of the Works.</v>
          </cell>
        </row>
        <row r="447">
          <cell r="B447" t="str">
            <v>Existing main services</v>
          </cell>
        </row>
        <row r="448">
          <cell r="B448">
            <v>0</v>
          </cell>
        </row>
        <row r="449">
          <cell r="A449" t="str">
            <v>F</v>
          </cell>
          <cell r="B449" t="str">
            <v>Details of existing mains  services can  be inspected at the offices of</v>
          </cell>
        </row>
        <row r="450">
          <cell r="B450" t="str">
            <v>the Engineer during normal working hours.</v>
          </cell>
        </row>
        <row r="452">
          <cell r="B452">
            <v>0</v>
          </cell>
        </row>
        <row r="453">
          <cell r="B453" t="str">
            <v>Trial holes or other Site Investigation</v>
          </cell>
        </row>
        <row r="454">
          <cell r="B454">
            <v>0</v>
          </cell>
        </row>
        <row r="455">
          <cell r="A455" t="str">
            <v>G</v>
          </cell>
          <cell r="B455" t="str">
            <v xml:space="preserve">The Contractor's attention is drawn to the results  of  Trial  holes  or </v>
          </cell>
        </row>
        <row r="456">
          <cell r="B456" t="str">
            <v xml:space="preserve">other site investigation which may be inspected at the offices  of  the </v>
          </cell>
        </row>
        <row r="457">
          <cell r="B457" t="str">
            <v>Engineer,  by prior arrangement, during normal office hours.</v>
          </cell>
        </row>
        <row r="459">
          <cell r="B459" t="str">
            <v>Access for inspection of the Site and Buildings</v>
          </cell>
        </row>
        <row r="460">
          <cell r="B460">
            <v>0</v>
          </cell>
        </row>
        <row r="461">
          <cell r="A461" t="str">
            <v>H</v>
          </cell>
          <cell r="B461" t="str">
            <v>Arrangements for visiting the site shall be made through the Engineer.</v>
          </cell>
        </row>
        <row r="475">
          <cell r="F475" t="str">
            <v xml:space="preserve">     To  Collection  Rp.</v>
          </cell>
        </row>
        <row r="476">
          <cell r="B476">
            <v>0</v>
          </cell>
          <cell r="F476">
            <v>0</v>
          </cell>
        </row>
        <row r="478">
          <cell r="A478" t="str">
            <v>PENGEMBANGAN RS.MMC</v>
          </cell>
          <cell r="F478" t="str">
            <v>1/5</v>
          </cell>
          <cell r="G478" t="str">
            <v>STRUCTURE &amp; GENERAL FINISHING</v>
          </cell>
        </row>
        <row r="479">
          <cell r="B479" t="str">
            <v>BILL NO. 1 - PRELIMINARIES</v>
          </cell>
          <cell r="F479">
            <v>0</v>
          </cell>
          <cell r="G479">
            <v>0</v>
          </cell>
          <cell r="H479">
            <v>0</v>
          </cell>
          <cell r="I479" t="str">
            <v>Rp.</v>
          </cell>
        </row>
        <row r="480">
          <cell r="B480">
            <v>0</v>
          </cell>
          <cell r="F480">
            <v>0</v>
          </cell>
          <cell r="G480">
            <v>0</v>
          </cell>
          <cell r="H480">
            <v>0</v>
          </cell>
        </row>
        <row r="481">
          <cell r="B481" t="str">
            <v>THE SITE/EXISTING BUILDING (Continued)</v>
          </cell>
          <cell r="F481">
            <v>0</v>
          </cell>
          <cell r="G481">
            <v>0</v>
          </cell>
          <cell r="H481">
            <v>0</v>
          </cell>
        </row>
        <row r="482">
          <cell r="B482">
            <v>0</v>
          </cell>
          <cell r="F482">
            <v>0</v>
          </cell>
          <cell r="G482">
            <v>0</v>
          </cell>
          <cell r="H482">
            <v>0</v>
          </cell>
        </row>
        <row r="483">
          <cell r="B483" t="str">
            <v>Access to the Site</v>
          </cell>
          <cell r="F483">
            <v>0</v>
          </cell>
          <cell r="G483">
            <v>0</v>
          </cell>
          <cell r="H483">
            <v>0</v>
          </cell>
        </row>
        <row r="484">
          <cell r="F484">
            <v>0</v>
          </cell>
          <cell r="G484">
            <v>0</v>
          </cell>
          <cell r="H484">
            <v>0</v>
          </cell>
        </row>
        <row r="485">
          <cell r="A485" t="str">
            <v>A</v>
          </cell>
          <cell r="B485" t="str">
            <v>Access  to  the  Site  will be as indicated on the site plan.</v>
          </cell>
          <cell r="F485" t="str">
            <v>Item</v>
          </cell>
          <cell r="G485">
            <v>0</v>
          </cell>
          <cell r="H485">
            <v>0</v>
          </cell>
        </row>
        <row r="486">
          <cell r="F486">
            <v>0</v>
          </cell>
          <cell r="G486">
            <v>0</v>
          </cell>
          <cell r="H486">
            <v>0</v>
          </cell>
        </row>
        <row r="487">
          <cell r="B487" t="str">
            <v xml:space="preserve">Contractors Acceptance of Piling Works </v>
          </cell>
          <cell r="F487">
            <v>0</v>
          </cell>
          <cell r="G487">
            <v>0</v>
          </cell>
          <cell r="H487">
            <v>0</v>
          </cell>
        </row>
        <row r="489">
          <cell r="A489" t="str">
            <v>B</v>
          </cell>
          <cell r="B489" t="str">
            <v>The Contractor shall be responsible for checking the setting-out of the piling. The</v>
          </cell>
        </row>
        <row r="490">
          <cell r="B490" t="str">
            <v>Contractor shall submit to the Engineer not later than two weeks after the date for</v>
          </cell>
        </row>
        <row r="491">
          <cell r="B491" t="str">
            <v>commencement a report detailing any discrepancies between the Drawings and</v>
          </cell>
        </row>
        <row r="492">
          <cell r="B492" t="str">
            <v>Specification issued to him and the work executed by the piling contractor.</v>
          </cell>
          <cell r="F492" t="str">
            <v>Item</v>
          </cell>
        </row>
        <row r="494">
          <cell r="B494" t="str">
            <v>Continuous Monitoring of Foundation Settlement</v>
          </cell>
        </row>
        <row r="496">
          <cell r="A496" t="str">
            <v>C</v>
          </cell>
          <cell r="B496" t="str">
            <v>The Contractor shall provide all necessary personnel, equipment and</v>
          </cell>
        </row>
        <row r="497">
          <cell r="B497" t="str">
            <v>facilities to monitor continuously the foundation settlement of the building</v>
          </cell>
        </row>
        <row r="498">
          <cell r="B498" t="str">
            <v>including existing surrounding roads, walkways and the like throughout the</v>
          </cell>
        </row>
        <row r="499">
          <cell r="B499" t="str">
            <v>progress of the Works.</v>
          </cell>
          <cell r="F499" t="str">
            <v>Item</v>
          </cell>
        </row>
        <row r="501">
          <cell r="A501" t="str">
            <v>D</v>
          </cell>
          <cell r="B501" t="str">
            <v>All readings shall be taken at monthly intervals as approved by the</v>
          </cell>
        </row>
        <row r="502">
          <cell r="B502" t="str">
            <v>Engineer and such readings shall be read to the nearest one millimetre</v>
          </cell>
        </row>
        <row r="503">
          <cell r="B503" t="str">
            <v>accuracy.</v>
          </cell>
          <cell r="F503" t="str">
            <v>Item</v>
          </cell>
        </row>
        <row r="505">
          <cell r="A505" t="str">
            <v>E</v>
          </cell>
          <cell r="B505" t="str">
            <v>Prior to Commencement of the Works to Contractor shall submit to the</v>
          </cell>
        </row>
        <row r="506">
          <cell r="B506" t="str">
            <v>Engineer for his approval, a detailed proposal and provide all necessary</v>
          </cell>
        </row>
        <row r="507">
          <cell r="B507" t="str">
            <v>instruments (including precision levelling instruments) for the continuous</v>
          </cell>
        </row>
        <row r="508">
          <cell r="B508" t="str">
            <v>monitoring of foundation settlement the cerrency of the Contract.</v>
          </cell>
        </row>
        <row r="510">
          <cell r="A510" t="str">
            <v>F</v>
          </cell>
          <cell r="B510" t="str">
            <v>The Contractor  shall pay all costs and charges in connection with the</v>
          </cell>
        </row>
        <row r="511">
          <cell r="B511" t="str">
            <v>continuous monitoring of foundation settlement, roads, drains, walkways</v>
          </cell>
        </row>
        <row r="512">
          <cell r="B512" t="str">
            <v>and the like and remove all equipment on completion of the Works.</v>
          </cell>
          <cell r="F512" t="str">
            <v>Item</v>
          </cell>
        </row>
        <row r="514">
          <cell r="B514" t="str">
            <v>CONTRACTORS GENERAL COST ITEMS</v>
          </cell>
          <cell r="F514">
            <v>0</v>
          </cell>
          <cell r="H514">
            <v>0</v>
          </cell>
        </row>
        <row r="515">
          <cell r="B515">
            <v>0</v>
          </cell>
          <cell r="F515">
            <v>0</v>
          </cell>
          <cell r="H515">
            <v>0</v>
          </cell>
        </row>
        <row r="516">
          <cell r="B516" t="str">
            <v>Management and Staff</v>
          </cell>
          <cell r="F516">
            <v>0</v>
          </cell>
          <cell r="H516">
            <v>0</v>
          </cell>
        </row>
        <row r="517">
          <cell r="B517">
            <v>0</v>
          </cell>
          <cell r="F517">
            <v>0</v>
          </cell>
          <cell r="H517">
            <v>0</v>
          </cell>
        </row>
        <row r="518">
          <cell r="A518" t="str">
            <v>G</v>
          </cell>
          <cell r="B518" t="str">
            <v>The Contractor shall allow for the costs of Employment of all neces-</v>
          </cell>
          <cell r="H518">
            <v>0</v>
          </cell>
        </row>
        <row r="519">
          <cell r="B519" t="str">
            <v>sary management and supervisory staff including  trade  foremen  for</v>
          </cell>
          <cell r="F519">
            <v>0</v>
          </cell>
          <cell r="H519">
            <v>0</v>
          </cell>
        </row>
        <row r="520">
          <cell r="B520" t="str">
            <v>the period of the contract and all disbursement arising therefrom.</v>
          </cell>
          <cell r="F520">
            <v>0</v>
          </cell>
          <cell r="H520">
            <v>0</v>
          </cell>
        </row>
        <row r="521">
          <cell r="B521" t="str">
            <v>arising therefrom.</v>
          </cell>
          <cell r="F521" t="str">
            <v>Item</v>
          </cell>
          <cell r="H521">
            <v>0</v>
          </cell>
          <cell r="I521">
            <v>2652650000</v>
          </cell>
        </row>
        <row r="523">
          <cell r="B523" t="str">
            <v>Contractors Site Accommodation</v>
          </cell>
          <cell r="F523">
            <v>0</v>
          </cell>
          <cell r="H523">
            <v>0</v>
          </cell>
        </row>
        <row r="524">
          <cell r="B524">
            <v>0</v>
          </cell>
          <cell r="F524">
            <v>0</v>
          </cell>
          <cell r="H524">
            <v>0</v>
          </cell>
        </row>
        <row r="525">
          <cell r="A525" t="str">
            <v>H</v>
          </cell>
          <cell r="B525" t="str">
            <v>Site offices</v>
          </cell>
          <cell r="F525" t="str">
            <v>Item</v>
          </cell>
          <cell r="H525">
            <v>0</v>
          </cell>
          <cell r="I525">
            <v>285425000</v>
          </cell>
        </row>
        <row r="526">
          <cell r="H526">
            <v>0</v>
          </cell>
        </row>
        <row r="527">
          <cell r="A527" t="str">
            <v>I</v>
          </cell>
          <cell r="B527" t="str">
            <v>Cabins for work people</v>
          </cell>
          <cell r="F527" t="str">
            <v>Item</v>
          </cell>
          <cell r="H527">
            <v>0</v>
          </cell>
          <cell r="I527">
            <v>160000000</v>
          </cell>
        </row>
        <row r="528">
          <cell r="H528">
            <v>0</v>
          </cell>
        </row>
        <row r="529">
          <cell r="A529" t="str">
            <v>J</v>
          </cell>
          <cell r="B529" t="str">
            <v>Storage compounds</v>
          </cell>
          <cell r="F529" t="str">
            <v>Item</v>
          </cell>
          <cell r="H529">
            <v>0</v>
          </cell>
          <cell r="I529">
            <v>12500000</v>
          </cell>
        </row>
        <row r="530">
          <cell r="H530">
            <v>0</v>
          </cell>
        </row>
        <row r="531">
          <cell r="A531" t="str">
            <v>K</v>
          </cell>
          <cell r="B531" t="str">
            <v>Sanitary facilities</v>
          </cell>
          <cell r="F531" t="str">
            <v>Item</v>
          </cell>
          <cell r="H531">
            <v>0</v>
          </cell>
          <cell r="I531">
            <v>132500000</v>
          </cell>
        </row>
        <row r="541">
          <cell r="H541">
            <v>0</v>
          </cell>
        </row>
        <row r="543">
          <cell r="F543" t="str">
            <v xml:space="preserve">     To  Collection  Rp.</v>
          </cell>
          <cell r="I543">
            <v>3243075000</v>
          </cell>
        </row>
        <row r="544">
          <cell r="F544">
            <v>0</v>
          </cell>
          <cell r="H544">
            <v>0</v>
          </cell>
        </row>
        <row r="546">
          <cell r="A546" t="str">
            <v>PENGEMBANGAN RS.MMC</v>
          </cell>
          <cell r="F546" t="str">
            <v>1/6</v>
          </cell>
          <cell r="G546" t="str">
            <v>STRUCTURE &amp; GENERAL FINISHING</v>
          </cell>
        </row>
        <row r="547">
          <cell r="B547" t="str">
            <v>BILL NO. 1 - PRELIMINARIES</v>
          </cell>
          <cell r="I547" t="str">
            <v>Rp.</v>
          </cell>
        </row>
        <row r="548">
          <cell r="B548">
            <v>0</v>
          </cell>
        </row>
        <row r="549">
          <cell r="B549" t="str">
            <v>THE SITE/EXISTING BUILDING (Continued)</v>
          </cell>
        </row>
        <row r="551">
          <cell r="B551" t="str">
            <v>Protective Clothing</v>
          </cell>
          <cell r="F551">
            <v>0</v>
          </cell>
          <cell r="H551">
            <v>0</v>
          </cell>
        </row>
        <row r="553">
          <cell r="A553" t="str">
            <v>A</v>
          </cell>
          <cell r="B553" t="str">
            <v xml:space="preserve">Provide and maintain the following  protective  clothing  for  the  sole </v>
          </cell>
          <cell r="F553">
            <v>0</v>
          </cell>
          <cell r="H553">
            <v>0</v>
          </cell>
        </row>
        <row r="554">
          <cell r="B554" t="str">
            <v>use of persons acting on behalf of the  Employers  in  sizes  specified</v>
          </cell>
          <cell r="F554">
            <v>0</v>
          </cell>
          <cell r="H554">
            <v>0</v>
          </cell>
        </row>
        <row r="555">
          <cell r="B555" t="str">
            <v>by the Engineer, 1· pairs of safety boots, 1· industrial safety helments.</v>
          </cell>
          <cell r="F555" t="str">
            <v>Item</v>
          </cell>
          <cell r="H555">
            <v>0</v>
          </cell>
          <cell r="I555">
            <v>1125000</v>
          </cell>
        </row>
        <row r="556">
          <cell r="H556">
            <v>0</v>
          </cell>
        </row>
        <row r="557">
          <cell r="F557">
            <v>0</v>
          </cell>
          <cell r="H557">
            <v>0</v>
          </cell>
        </row>
        <row r="558">
          <cell r="B558" t="str">
            <v>Site Survey</v>
          </cell>
        </row>
        <row r="559">
          <cell r="H559">
            <v>0</v>
          </cell>
        </row>
        <row r="560">
          <cell r="A560" t="str">
            <v>B</v>
          </cell>
          <cell r="B560" t="str">
            <v xml:space="preserve">Immediately   before   taking   possession   of   the   site   and   before </v>
          </cell>
        </row>
        <row r="561">
          <cell r="B561" t="str">
            <v xml:space="preserve">commencing   any  work  the  Contractor  shall  check  actual  levels, </v>
          </cell>
        </row>
        <row r="562">
          <cell r="B562" t="str">
            <v>dimensions, verticality and quality and quantity of both existing build-</v>
          </cell>
        </row>
        <row r="563">
          <cell r="B563" t="str">
            <v>ings on or adjacent to the site and newly constructed works  on  site</v>
          </cell>
        </row>
        <row r="564">
          <cell r="B564" t="str">
            <v>and immediately inform the Engineer  in  the  event of any discrepancy</v>
          </cell>
        </row>
        <row r="565">
          <cell r="B565" t="str">
            <v>with specified requirement or standard of the Engineer.</v>
          </cell>
          <cell r="F565" t="str">
            <v>Item</v>
          </cell>
          <cell r="I565">
            <v>9520000</v>
          </cell>
        </row>
        <row r="568">
          <cell r="B568" t="str">
            <v>Short Wave Radio</v>
          </cell>
        </row>
        <row r="571">
          <cell r="A571" t="str">
            <v>C</v>
          </cell>
          <cell r="B571" t="str">
            <v>The contractor shall provide a site intercommunication system in the form</v>
          </cell>
        </row>
        <row r="572">
          <cell r="B572" t="str">
            <v>of sufficient portable short wave radio sets (walkie talkies) for his own</v>
          </cell>
        </row>
        <row r="573">
          <cell r="B573" t="str">
            <v>staff and, additionally, ten (10 No) sets for the use of the Employer's site</v>
          </cell>
        </row>
        <row r="574">
          <cell r="B574" t="str">
            <v>staff.</v>
          </cell>
          <cell r="F574" t="str">
            <v>Item</v>
          </cell>
          <cell r="I574">
            <v>13500000</v>
          </cell>
        </row>
        <row r="576">
          <cell r="A576" t="str">
            <v>D</v>
          </cell>
          <cell r="B576" t="str">
            <v>The contractor shall arrange for all necessary licences and permits and</v>
          </cell>
        </row>
        <row r="577">
          <cell r="B577" t="str">
            <v>pay all fees and charges in connection therewith.</v>
          </cell>
        </row>
        <row r="580">
          <cell r="A580" t="str">
            <v>E</v>
          </cell>
          <cell r="B580" t="str">
            <v>Employers Site Accommodation</v>
          </cell>
          <cell r="H580">
            <v>0</v>
          </cell>
        </row>
        <row r="582">
          <cell r="B582" t="str">
            <v>Employers site office shall be as per the Particular Requirements of the Employer.</v>
          </cell>
          <cell r="F582" t="str">
            <v>Item</v>
          </cell>
          <cell r="I582">
            <v>48650000</v>
          </cell>
        </row>
        <row r="587">
          <cell r="H587">
            <v>0</v>
          </cell>
        </row>
        <row r="609">
          <cell r="H609">
            <v>0</v>
          </cell>
        </row>
        <row r="610">
          <cell r="B610">
            <v>0</v>
          </cell>
          <cell r="F610">
            <v>0</v>
          </cell>
          <cell r="H610">
            <v>0</v>
          </cell>
        </row>
        <row r="611">
          <cell r="B611">
            <v>0</v>
          </cell>
          <cell r="F611" t="str">
            <v xml:space="preserve">     To  Collection  Rp.</v>
          </cell>
          <cell r="I611">
            <v>72795000</v>
          </cell>
        </row>
        <row r="612">
          <cell r="B612">
            <v>0</v>
          </cell>
          <cell r="F612">
            <v>0</v>
          </cell>
          <cell r="H612">
            <v>0</v>
          </cell>
        </row>
        <row r="614">
          <cell r="A614" t="str">
            <v>PENGEMBANGAN RS.MMC</v>
          </cell>
          <cell r="F614" t="str">
            <v>1/7</v>
          </cell>
          <cell r="G614" t="str">
            <v>STRUCTURE &amp; GENERAL FINISHING</v>
          </cell>
        </row>
        <row r="615">
          <cell r="B615" t="str">
            <v>BILL NO. 1 - PRELIMINARIES</v>
          </cell>
          <cell r="F615">
            <v>0</v>
          </cell>
          <cell r="H615">
            <v>0</v>
          </cell>
          <cell r="I615" t="str">
            <v>Rp.</v>
          </cell>
        </row>
        <row r="616">
          <cell r="B616">
            <v>0</v>
          </cell>
          <cell r="F616">
            <v>0</v>
          </cell>
          <cell r="H616">
            <v>0</v>
          </cell>
        </row>
        <row r="617">
          <cell r="B617" t="str">
            <v>SERVICES AND FACILITIES</v>
          </cell>
        </row>
        <row r="619">
          <cell r="B619" t="str">
            <v>To be provided by the Contractor :</v>
          </cell>
          <cell r="F619">
            <v>0</v>
          </cell>
          <cell r="H619">
            <v>0</v>
          </cell>
        </row>
        <row r="620">
          <cell r="B620">
            <v>0</v>
          </cell>
          <cell r="F620">
            <v>0</v>
          </cell>
          <cell r="H620">
            <v>0</v>
          </cell>
        </row>
        <row r="621">
          <cell r="A621" t="str">
            <v>A</v>
          </cell>
          <cell r="B621" t="str">
            <v>Lighting and power for the Works</v>
          </cell>
          <cell r="F621" t="str">
            <v>Item</v>
          </cell>
          <cell r="H621">
            <v>0</v>
          </cell>
          <cell r="I621">
            <v>859830000</v>
          </cell>
        </row>
        <row r="622">
          <cell r="H622">
            <v>0</v>
          </cell>
        </row>
        <row r="623">
          <cell r="A623" t="str">
            <v>B</v>
          </cell>
          <cell r="B623" t="str">
            <v>Water for the Works</v>
          </cell>
          <cell r="F623" t="str">
            <v>Item</v>
          </cell>
          <cell r="H623">
            <v>0</v>
          </cell>
          <cell r="I623">
            <v>50150000</v>
          </cell>
        </row>
        <row r="624">
          <cell r="H624">
            <v>0</v>
          </cell>
        </row>
        <row r="625">
          <cell r="A625" t="str">
            <v>C</v>
          </cell>
          <cell r="B625" t="str">
            <v>Contractors telephone</v>
          </cell>
          <cell r="F625" t="str">
            <v>Item</v>
          </cell>
          <cell r="H625">
            <v>0</v>
          </cell>
          <cell r="I625">
            <v>72175000</v>
          </cell>
        </row>
        <row r="626">
          <cell r="H626">
            <v>0</v>
          </cell>
        </row>
        <row r="627">
          <cell r="A627" t="str">
            <v>D</v>
          </cell>
          <cell r="B627" t="str">
            <v>Safety health and welfare of work people</v>
          </cell>
          <cell r="F627" t="str">
            <v>Item</v>
          </cell>
          <cell r="H627">
            <v>0</v>
          </cell>
          <cell r="I627">
            <v>157506100</v>
          </cell>
        </row>
        <row r="628">
          <cell r="H628">
            <v>0</v>
          </cell>
        </row>
        <row r="629">
          <cell r="A629" t="str">
            <v>E</v>
          </cell>
          <cell r="B629" t="str">
            <v>Storage of materials</v>
          </cell>
          <cell r="F629" t="str">
            <v>Item</v>
          </cell>
          <cell r="H629">
            <v>0</v>
          </cell>
          <cell r="I629">
            <v>8700000</v>
          </cell>
        </row>
        <row r="630">
          <cell r="H630">
            <v>0</v>
          </cell>
        </row>
        <row r="631">
          <cell r="A631" t="str">
            <v>F</v>
          </cell>
          <cell r="B631" t="str">
            <v>Removal of rubbish, protective casings and covering</v>
          </cell>
          <cell r="F631" t="str">
            <v>Item</v>
          </cell>
          <cell r="H631">
            <v>0</v>
          </cell>
          <cell r="I631">
            <v>33800000</v>
          </cell>
        </row>
        <row r="632">
          <cell r="H632">
            <v>0</v>
          </cell>
        </row>
        <row r="633">
          <cell r="A633" t="str">
            <v>G</v>
          </cell>
          <cell r="B633" t="str">
            <v>Cleaning during the works and upon completion</v>
          </cell>
          <cell r="F633" t="str">
            <v>Item</v>
          </cell>
          <cell r="H633">
            <v>0</v>
          </cell>
          <cell r="I633">
            <v>226100000</v>
          </cell>
        </row>
        <row r="634">
          <cell r="B634">
            <v>0</v>
          </cell>
          <cell r="H634">
            <v>0</v>
          </cell>
        </row>
        <row r="635">
          <cell r="A635" t="str">
            <v>H</v>
          </cell>
          <cell r="B635" t="str">
            <v>Drying the Works</v>
          </cell>
          <cell r="F635" t="str">
            <v>Item</v>
          </cell>
          <cell r="H635">
            <v>0</v>
          </cell>
          <cell r="I635">
            <v>21875000</v>
          </cell>
        </row>
        <row r="636">
          <cell r="F636">
            <v>0</v>
          </cell>
          <cell r="H636">
            <v>0</v>
          </cell>
        </row>
        <row r="637">
          <cell r="A637" t="str">
            <v>I</v>
          </cell>
          <cell r="B637" t="str">
            <v>Security</v>
          </cell>
          <cell r="F637" t="str">
            <v>Item</v>
          </cell>
          <cell r="H637">
            <v>0</v>
          </cell>
          <cell r="I637">
            <v>124200000</v>
          </cell>
        </row>
        <row r="638">
          <cell r="F638">
            <v>0</v>
          </cell>
          <cell r="H638">
            <v>0</v>
          </cell>
        </row>
        <row r="639">
          <cell r="A639" t="str">
            <v>J</v>
          </cell>
          <cell r="B639" t="str">
            <v xml:space="preserve">Maintenance and necesary making good of public and private roads, </v>
          </cell>
          <cell r="H639">
            <v>0</v>
          </cell>
        </row>
        <row r="640">
          <cell r="B640" t="str">
            <v>paths and pavings including keeping all surfaces  clear  of  muck  and</v>
          </cell>
          <cell r="F640">
            <v>0</v>
          </cell>
          <cell r="H640">
            <v>0</v>
          </cell>
        </row>
        <row r="641">
          <cell r="B641" t="str">
            <v xml:space="preserve">debris. </v>
          </cell>
          <cell r="F641" t="str">
            <v>Item</v>
          </cell>
          <cell r="H641">
            <v>0</v>
          </cell>
          <cell r="I641">
            <v>90000000</v>
          </cell>
        </row>
        <row r="642">
          <cell r="H642">
            <v>0</v>
          </cell>
        </row>
        <row r="643">
          <cell r="A643" t="str">
            <v>K</v>
          </cell>
          <cell r="B643" t="str">
            <v>Small plant and tools</v>
          </cell>
          <cell r="F643" t="str">
            <v>Item</v>
          </cell>
          <cell r="H643">
            <v>0</v>
          </cell>
          <cell r="I643">
            <v>331807000</v>
          </cell>
        </row>
        <row r="644">
          <cell r="H644">
            <v>0</v>
          </cell>
        </row>
        <row r="645">
          <cell r="H645">
            <v>0</v>
          </cell>
        </row>
        <row r="646">
          <cell r="B646" t="str">
            <v>MECHANICAL PLANT</v>
          </cell>
          <cell r="F646">
            <v>0</v>
          </cell>
          <cell r="H646">
            <v>0</v>
          </cell>
        </row>
        <row r="647">
          <cell r="F647">
            <v>0</v>
          </cell>
          <cell r="H647">
            <v>0</v>
          </cell>
        </row>
        <row r="648">
          <cell r="B648" t="str">
            <v>To be provided by the Contractor in accordance with the Conditions</v>
          </cell>
          <cell r="F648">
            <v>0</v>
          </cell>
          <cell r="H648">
            <v>0</v>
          </cell>
        </row>
        <row r="649">
          <cell r="B649" t="str">
            <v>and the Contractor's requirements on the Works.</v>
          </cell>
          <cell r="F649">
            <v>0</v>
          </cell>
          <cell r="H649">
            <v>0</v>
          </cell>
        </row>
        <row r="651">
          <cell r="B651" t="str">
            <v>Mechanical Plant</v>
          </cell>
          <cell r="F651" t="str">
            <v>Item</v>
          </cell>
          <cell r="H651">
            <v>0</v>
          </cell>
        </row>
        <row r="652">
          <cell r="F652">
            <v>0</v>
          </cell>
          <cell r="H652">
            <v>0</v>
          </cell>
        </row>
        <row r="653">
          <cell r="A653" t="str">
            <v>L</v>
          </cell>
          <cell r="B653" t="str">
            <v>Cranes</v>
          </cell>
          <cell r="F653" t="str">
            <v>Item</v>
          </cell>
          <cell r="I653">
            <v>1406000000</v>
          </cell>
        </row>
        <row r="655">
          <cell r="A655" t="str">
            <v>M</v>
          </cell>
          <cell r="B655" t="str">
            <v>Hoists</v>
          </cell>
          <cell r="F655" t="str">
            <v>Item</v>
          </cell>
          <cell r="I655">
            <v>582500000</v>
          </cell>
        </row>
        <row r="657">
          <cell r="A657" t="str">
            <v>N</v>
          </cell>
          <cell r="B657" t="str">
            <v>Personnel Transport</v>
          </cell>
          <cell r="F657" t="str">
            <v>Item</v>
          </cell>
        </row>
        <row r="659">
          <cell r="A659" t="str">
            <v>O</v>
          </cell>
          <cell r="B659" t="str">
            <v>Transport</v>
          </cell>
          <cell r="F659" t="str">
            <v>Item</v>
          </cell>
        </row>
        <row r="661">
          <cell r="A661" t="str">
            <v>P</v>
          </cell>
          <cell r="B661" t="str">
            <v>Earthmoving plant</v>
          </cell>
          <cell r="F661" t="str">
            <v>Item</v>
          </cell>
        </row>
        <row r="663">
          <cell r="A663" t="str">
            <v>Q</v>
          </cell>
          <cell r="B663" t="str">
            <v>Concrete plant</v>
          </cell>
          <cell r="F663" t="str">
            <v>Item</v>
          </cell>
        </row>
        <row r="665">
          <cell r="A665" t="str">
            <v>R</v>
          </cell>
          <cell r="B665" t="str">
            <v>Paving and surfacing plant</v>
          </cell>
          <cell r="F665" t="str">
            <v>Item</v>
          </cell>
        </row>
        <row r="667">
          <cell r="A667" t="str">
            <v>S</v>
          </cell>
          <cell r="B667" t="str">
            <v>Other plant and vehicles not specifically listed above</v>
          </cell>
          <cell r="F667" t="str">
            <v>Item</v>
          </cell>
        </row>
        <row r="677">
          <cell r="H677">
            <v>0</v>
          </cell>
        </row>
        <row r="678">
          <cell r="F678">
            <v>0</v>
          </cell>
          <cell r="H678">
            <v>0</v>
          </cell>
        </row>
        <row r="679">
          <cell r="F679" t="str">
            <v xml:space="preserve">     To  Collection  Rp.</v>
          </cell>
          <cell r="I679">
            <v>3964643100</v>
          </cell>
        </row>
        <row r="680">
          <cell r="F680">
            <v>0</v>
          </cell>
          <cell r="H680">
            <v>0</v>
          </cell>
        </row>
        <row r="682">
          <cell r="A682" t="str">
            <v>PENGEMBANGAN RS.MMC</v>
          </cell>
          <cell r="F682" t="str">
            <v>1/8</v>
          </cell>
          <cell r="G682" t="str">
            <v>STRUCTURE &amp; GENERAL FINISHING</v>
          </cell>
        </row>
        <row r="683">
          <cell r="B683" t="str">
            <v>BILL NO. 1 - PRELIMINARIES</v>
          </cell>
          <cell r="F683">
            <v>0</v>
          </cell>
          <cell r="H683">
            <v>0</v>
          </cell>
          <cell r="I683" t="str">
            <v>Rp.</v>
          </cell>
        </row>
        <row r="684">
          <cell r="F684">
            <v>0</v>
          </cell>
          <cell r="H684">
            <v>0</v>
          </cell>
        </row>
        <row r="685">
          <cell r="B685" t="str">
            <v>MECHANICAL PLANT</v>
          </cell>
          <cell r="F685">
            <v>0</v>
          </cell>
          <cell r="H685">
            <v>0</v>
          </cell>
        </row>
        <row r="686">
          <cell r="F686">
            <v>0</v>
          </cell>
          <cell r="H686">
            <v>0</v>
          </cell>
        </row>
        <row r="687">
          <cell r="B687" t="str">
            <v>Temporary Works</v>
          </cell>
          <cell r="F687">
            <v>0</v>
          </cell>
        </row>
        <row r="688">
          <cell r="B688">
            <v>0</v>
          </cell>
          <cell r="F688">
            <v>0</v>
          </cell>
        </row>
        <row r="689">
          <cell r="B689" t="str">
            <v>To be provided by the Contractor in accordance with the Conditions</v>
          </cell>
          <cell r="F689">
            <v>0</v>
          </cell>
          <cell r="H689">
            <v>0</v>
          </cell>
        </row>
        <row r="690">
          <cell r="B690" t="str">
            <v>and the Contractor's requirements on the Works.</v>
          </cell>
        </row>
        <row r="691">
          <cell r="B691">
            <v>0</v>
          </cell>
          <cell r="F691">
            <v>0</v>
          </cell>
          <cell r="H691">
            <v>0</v>
          </cell>
        </row>
        <row r="692">
          <cell r="A692" t="str">
            <v>A</v>
          </cell>
          <cell r="B692" t="str">
            <v>Temporary Roads</v>
          </cell>
          <cell r="F692" t="str">
            <v>Item</v>
          </cell>
          <cell r="H692">
            <v>0</v>
          </cell>
          <cell r="I692">
            <v>22420000</v>
          </cell>
        </row>
        <row r="693">
          <cell r="F693">
            <v>0</v>
          </cell>
          <cell r="H693">
            <v>0</v>
          </cell>
        </row>
        <row r="694">
          <cell r="A694" t="str">
            <v>B</v>
          </cell>
          <cell r="B694" t="str">
            <v>Temporary walkways</v>
          </cell>
          <cell r="F694" t="str">
            <v>Item</v>
          </cell>
          <cell r="H694">
            <v>0</v>
          </cell>
        </row>
        <row r="695">
          <cell r="B695">
            <v>0</v>
          </cell>
          <cell r="F695">
            <v>0</v>
          </cell>
          <cell r="H695">
            <v>0</v>
          </cell>
        </row>
        <row r="696">
          <cell r="A696" t="str">
            <v>C</v>
          </cell>
          <cell r="B696" t="str">
            <v>Access scaffolding</v>
          </cell>
          <cell r="F696" t="str">
            <v>Item</v>
          </cell>
          <cell r="H696">
            <v>0</v>
          </cell>
          <cell r="I696">
            <v>55200000</v>
          </cell>
        </row>
        <row r="697">
          <cell r="F697">
            <v>0</v>
          </cell>
        </row>
        <row r="698">
          <cell r="A698" t="str">
            <v>D</v>
          </cell>
          <cell r="B698" t="str">
            <v>Support scaffolding and propping</v>
          </cell>
          <cell r="F698" t="str">
            <v>Item</v>
          </cell>
          <cell r="I698">
            <v>743000000</v>
          </cell>
        </row>
        <row r="699">
          <cell r="F699">
            <v>0</v>
          </cell>
        </row>
        <row r="700">
          <cell r="A700" t="str">
            <v>E</v>
          </cell>
          <cell r="B700" t="str">
            <v>Hoardings, fans, fencing etc.</v>
          </cell>
          <cell r="F700" t="str">
            <v>Item</v>
          </cell>
          <cell r="I700">
            <v>15000000</v>
          </cell>
        </row>
        <row r="702">
          <cell r="A702" t="str">
            <v>F</v>
          </cell>
          <cell r="B702" t="str">
            <v>Hard standings</v>
          </cell>
          <cell r="F702" t="str">
            <v>Item</v>
          </cell>
        </row>
        <row r="704">
          <cell r="A704" t="str">
            <v>G</v>
          </cell>
          <cell r="B704" t="str">
            <v>Traffic regulation</v>
          </cell>
          <cell r="F704" t="str">
            <v>Item</v>
          </cell>
          <cell r="I704">
            <v>45840000</v>
          </cell>
        </row>
        <row r="706">
          <cell r="B706" t="str">
            <v>SERVICES AND FACILITIES</v>
          </cell>
          <cell r="F706">
            <v>0</v>
          </cell>
          <cell r="H706">
            <v>0</v>
          </cell>
        </row>
        <row r="707">
          <cell r="B707">
            <v>0</v>
          </cell>
          <cell r="F707">
            <v>0</v>
          </cell>
          <cell r="H707">
            <v>0</v>
          </cell>
        </row>
        <row r="708">
          <cell r="B708" t="str">
            <v>Site Conditions</v>
          </cell>
        </row>
        <row r="710">
          <cell r="A710" t="str">
            <v>H</v>
          </cell>
          <cell r="B710" t="str">
            <v xml:space="preserve">The Contractor  acknowledges  that  the  Works  are  to  be  executed </v>
          </cell>
        </row>
        <row r="711">
          <cell r="B711" t="str">
            <v>near existing  buildings  which  will  be  occupied  continously  with  the</v>
          </cell>
        </row>
        <row r="712">
          <cell r="B712" t="str">
            <v>consequence   that  the  Contractor  hereby  undertakes  to  minimize</v>
          </cell>
        </row>
        <row r="713">
          <cell r="B713" t="str">
            <v xml:space="preserve">disturbance   to   staff   and  occupants  whether  by  noise,  dirt,  dust, </v>
          </cell>
        </row>
        <row r="714">
          <cell r="B714" t="str">
            <v>disruption of services, access to the site, etc. and  to  maximize  off-</v>
          </cell>
        </row>
        <row r="715">
          <cell r="B715" t="str">
            <v>site fabrication work so as to minimize the volume or work executed</v>
          </cell>
        </row>
        <row r="716">
          <cell r="B716" t="str">
            <v>on site  and  to  accept  all  reasonable  directions  of  the  Engineer</v>
          </cell>
        </row>
        <row r="717">
          <cell r="B717" t="str">
            <v>in this regards at no additional cost of the Employer.</v>
          </cell>
          <cell r="F717" t="str">
            <v>Item</v>
          </cell>
        </row>
        <row r="720">
          <cell r="B720" t="str">
            <v>Specifications</v>
          </cell>
        </row>
        <row r="722">
          <cell r="A722" t="str">
            <v>I</v>
          </cell>
          <cell r="B722" t="str">
            <v xml:space="preserve">Allow  for  complying  with  the  requirements  of  all  sections  of  the </v>
          </cell>
        </row>
        <row r="723">
          <cell r="B723" t="str">
            <v>Specifications.</v>
          </cell>
        </row>
        <row r="724">
          <cell r="B724" t="str">
            <v xml:space="preserve">A detailed breakdown of the amount included against this item must </v>
          </cell>
        </row>
        <row r="725">
          <cell r="B725" t="str">
            <v>be submitted as and when requested.</v>
          </cell>
          <cell r="F725" t="str">
            <v>Item</v>
          </cell>
        </row>
        <row r="728">
          <cell r="B728" t="str">
            <v>Principles of Measurement</v>
          </cell>
        </row>
        <row r="730">
          <cell r="A730" t="str">
            <v>J</v>
          </cell>
          <cell r="B730" t="str">
            <v>The Contractor's attention is  drawn  to  the  Principles  of  Measure-</v>
          </cell>
        </row>
        <row r="731">
          <cell r="B731" t="str">
            <v>ment included herein generally.</v>
          </cell>
        </row>
        <row r="732">
          <cell r="B732" t="str">
            <v>The Contractor is to make allowance here for any relevant  cost  not</v>
          </cell>
        </row>
        <row r="733">
          <cell r="B733" t="str">
            <v>included elsewhere in his Contract Sum Analysis.</v>
          </cell>
          <cell r="F733" t="str">
            <v>Item</v>
          </cell>
        </row>
        <row r="746">
          <cell r="F746">
            <v>0</v>
          </cell>
        </row>
        <row r="747">
          <cell r="F747" t="str">
            <v xml:space="preserve">     To  Collection  Rp.</v>
          </cell>
          <cell r="I747">
            <v>881460000</v>
          </cell>
        </row>
        <row r="748">
          <cell r="B748">
            <v>0</v>
          </cell>
          <cell r="F748">
            <v>0</v>
          </cell>
        </row>
        <row r="749">
          <cell r="B749">
            <v>0</v>
          </cell>
          <cell r="F749">
            <v>0</v>
          </cell>
          <cell r="H749">
            <v>0</v>
          </cell>
        </row>
        <row r="750">
          <cell r="A750" t="str">
            <v>PENGEMBANGAN RS.MMC</v>
          </cell>
          <cell r="F750" t="str">
            <v>1/9</v>
          </cell>
          <cell r="G750" t="str">
            <v>STRUCTURE &amp; GENERAL FINISHING</v>
          </cell>
        </row>
        <row r="751">
          <cell r="B751" t="str">
            <v>BILL NO. 1 - PRELIMINARIES</v>
          </cell>
          <cell r="F751">
            <v>0</v>
          </cell>
          <cell r="H751">
            <v>0</v>
          </cell>
          <cell r="I751" t="str">
            <v>Rp.</v>
          </cell>
        </row>
        <row r="752">
          <cell r="B752">
            <v>0</v>
          </cell>
          <cell r="F752">
            <v>0</v>
          </cell>
          <cell r="H752">
            <v>0</v>
          </cell>
        </row>
        <row r="753">
          <cell r="B753" t="str">
            <v>SERVICES AND FACILITIES</v>
          </cell>
          <cell r="F753">
            <v>0</v>
          </cell>
          <cell r="H753">
            <v>0</v>
          </cell>
        </row>
        <row r="754">
          <cell r="B754">
            <v>0</v>
          </cell>
          <cell r="F754">
            <v>0</v>
          </cell>
          <cell r="H754">
            <v>0</v>
          </cell>
        </row>
        <row r="755">
          <cell r="B755" t="str">
            <v>Principles of Measurement (Continued)</v>
          </cell>
        </row>
        <row r="757">
          <cell r="A757" t="str">
            <v>A</v>
          </cell>
          <cell r="B757" t="str">
            <v>The Contractor shall be deemed to have included in his prices for  all</v>
          </cell>
        </row>
        <row r="758">
          <cell r="B758" t="str">
            <v>costs in connection therewith including the labour in unloading, trans-</v>
          </cell>
        </row>
        <row r="759">
          <cell r="B759" t="str">
            <v>ferring, setting, hoisting, fitting and  fixing  of  materials  and  goods  in</v>
          </cell>
        </row>
        <row r="760">
          <cell r="B760" t="str">
            <v>position, for materials required for lapping, jointing, and  the  like,  and</v>
          </cell>
        </row>
        <row r="761">
          <cell r="B761" t="str">
            <v>all costs in connection therewith such as conveyancing, concession</v>
          </cell>
        </row>
        <row r="762">
          <cell r="B762" t="str">
            <v>fees, royalties, duties and taxes, delivering, unloading, storing, return-</v>
          </cell>
        </row>
        <row r="763">
          <cell r="B763" t="str">
            <v>ing, packings, handling, hoisting and lowering; for all cutting and waste</v>
          </cell>
        </row>
        <row r="764">
          <cell r="B764" t="str">
            <v>of materials; for all incidental materials such as nails, screws, spikes,</v>
          </cell>
        </row>
        <row r="765">
          <cell r="B765" t="str">
            <v>plugs, putty, tow, solder, etc. whether or not specifically mentioned in</v>
          </cell>
        </row>
        <row r="766">
          <cell r="B766" t="str">
            <v xml:space="preserve">the Specification  and  for  all  establishment  costs,  overheads  and </v>
          </cell>
        </row>
        <row r="767">
          <cell r="B767" t="str">
            <v>profit; The Contractor shall be deemed to  have  included for all costs</v>
          </cell>
        </row>
        <row r="768">
          <cell r="B768" t="str">
            <v>in respect of  and  all  time delays caused by  workmen  as  applicable,</v>
          </cell>
        </row>
        <row r="769">
          <cell r="B769" t="str">
            <v xml:space="preserve">for annual and public  holidays,  rest  days,  travelling  time,  expenses, </v>
          </cell>
        </row>
        <row r="770">
          <cell r="B770" t="str">
            <v>fares,  non- productive  time  and  other  expense  in  connection  with</v>
          </cell>
        </row>
        <row r="771">
          <cell r="B771" t="str">
            <v xml:space="preserve">overtime, incentive and bonus payment,  levies  and  other  payments </v>
          </cell>
        </row>
        <row r="772">
          <cell r="B772" t="str">
            <v xml:space="preserve">to   the  authorities  payrole  tax  and  any  other  disbursement  arising </v>
          </cell>
        </row>
        <row r="773">
          <cell r="B773" t="str">
            <v>from employment of labour;</v>
          </cell>
        </row>
        <row r="774">
          <cell r="F774" t="str">
            <v>Item</v>
          </cell>
        </row>
        <row r="777">
          <cell r="B777" t="str">
            <v>THE CONTRACT</v>
          </cell>
        </row>
        <row r="779">
          <cell r="B779" t="str">
            <v>Form of Tender</v>
          </cell>
        </row>
        <row r="781">
          <cell r="A781" t="str">
            <v>B</v>
          </cell>
          <cell r="B781" t="str">
            <v>Allow for complying with all requirements therein.</v>
          </cell>
          <cell r="F781" t="str">
            <v>Item</v>
          </cell>
        </row>
        <row r="784">
          <cell r="B784" t="str">
            <v>Appendix to Main Contract Conditions</v>
          </cell>
        </row>
        <row r="786">
          <cell r="A786" t="str">
            <v>C</v>
          </cell>
          <cell r="B786" t="str">
            <v>Allow for complying with all requirements therein.</v>
          </cell>
          <cell r="F786" t="str">
            <v>Item</v>
          </cell>
        </row>
        <row r="789">
          <cell r="B789" t="str">
            <v>Conditions of Tendering</v>
          </cell>
        </row>
        <row r="791">
          <cell r="A791" t="str">
            <v>C</v>
          </cell>
          <cell r="B791" t="str">
            <v>Allow for complying with all requirements therein.</v>
          </cell>
          <cell r="F791" t="str">
            <v>Item</v>
          </cell>
        </row>
        <row r="816">
          <cell r="B816">
            <v>0</v>
          </cell>
          <cell r="F816">
            <v>0</v>
          </cell>
        </row>
        <row r="817">
          <cell r="B817">
            <v>0</v>
          </cell>
          <cell r="F817" t="str">
            <v xml:space="preserve">     To  Collection  Rp.</v>
          </cell>
        </row>
        <row r="818">
          <cell r="B818">
            <v>0</v>
          </cell>
          <cell r="F818">
            <v>0</v>
          </cell>
        </row>
        <row r="820">
          <cell r="A820" t="str">
            <v>PENGEMBANGAN RS.MMC</v>
          </cell>
          <cell r="F820" t="str">
            <v>1/10</v>
          </cell>
          <cell r="G820" t="str">
            <v>STRUCTURE &amp; GENERAL FINISHING</v>
          </cell>
        </row>
      </sheetData>
      <sheetData sheetId="6"/>
      <sheetData sheetId="7"/>
      <sheetData sheetId="8"/>
      <sheetData sheetId="9"/>
      <sheetData sheetId="10"/>
      <sheetData sheetId="1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lin"/>
      <sheetName val="plant"/>
      <sheetName val="matonst"/>
      <sheetName val="REKAP"/>
      <sheetName val="BQ"/>
      <sheetName val="anal-mp"/>
      <sheetName val="div7-2"/>
      <sheetName val="Div7-X"/>
      <sheetName val="Str"/>
      <sheetName val="analisa"/>
    </sheetNames>
    <sheetDataSet>
      <sheetData sheetId="0"/>
      <sheetData sheetId="1"/>
      <sheetData sheetId="2"/>
      <sheetData sheetId="3">
        <row r="35">
          <cell r="I35" t="str">
            <v>Jakarta,          Juni  2010</v>
          </cell>
        </row>
        <row r="36">
          <cell r="I36" t="str">
            <v>Persero. PT. WASKITA KARYA</v>
          </cell>
        </row>
      </sheetData>
      <sheetData sheetId="4"/>
      <sheetData sheetId="5"/>
      <sheetData sheetId="6"/>
      <sheetData sheetId="7"/>
      <sheetData sheetId="8"/>
      <sheetData sheetId="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Daf-2"/>
      <sheetName val="Cover Daf-2 (2)"/>
      <sheetName val="BQ Daf-2"/>
      <sheetName val="Cover Daf_2"/>
    </sheetNames>
    <sheetDataSet>
      <sheetData sheetId="0"/>
      <sheetData sheetId="1"/>
      <sheetData sheetId="2"/>
      <sheetData sheetId="3"/>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  Total  (2)"/>
      <sheetName val="Rekap-TOTAL"/>
      <sheetName val="BOQ -RAB Total"/>
      <sheetName val="BOQ -RAB Total (2)"/>
      <sheetName val="RAB REMBESAN"/>
      <sheetName val="Calc BP"/>
      <sheetName val="Calc Geo"/>
      <sheetName val="Calc Gravelfill"/>
      <sheetName val="Calc Stone fil"/>
      <sheetName val="Calc gabion"/>
      <sheetName val="Calc beton"/>
      <sheetName val="Calc besi"/>
      <sheetName val="H Drain"/>
      <sheetName val="Sheet1"/>
    </sheetNames>
    <sheetDataSet>
      <sheetData sheetId="0"/>
      <sheetData sheetId="1"/>
      <sheetData sheetId="2"/>
      <sheetData sheetId="3">
        <row r="1">
          <cell r="B1" t="str">
            <v>RENCANA  ANGGARAN  BIAYA</v>
          </cell>
        </row>
        <row r="2">
          <cell r="B2" t="str">
            <v xml:space="preserve">PEKERJAAN:  PEMBANGUNAN BENDUNGAN KUNINGAN, KABUPATEN KUNINGAN, JAWA BARAT </v>
          </cell>
        </row>
        <row r="4">
          <cell r="B4" t="str">
            <v xml:space="preserve">NO </v>
          </cell>
          <cell r="C4" t="str">
            <v xml:space="preserve">URAIAN PEKERJAAN </v>
          </cell>
          <cell r="D4" t="str">
            <v>SAT.</v>
          </cell>
          <cell r="E4" t="str">
            <v>ASLI</v>
          </cell>
          <cell r="F4" t="str">
            <v>VOLUME</v>
          </cell>
          <cell r="H4" t="str">
            <v>HARGA SATUAN</v>
          </cell>
          <cell r="I4" t="str">
            <v>ASLI (NIPPON KOEI)</v>
          </cell>
          <cell r="J4" t="str">
            <v>JUMLAH  HARGA</v>
          </cell>
          <cell r="K4" t="str">
            <v>JUMLAH  HARGA</v>
          </cell>
        </row>
        <row r="5">
          <cell r="E5" t="str">
            <v>(NIPPON KOEI)</v>
          </cell>
          <cell r="G5" t="str">
            <v>(  Rp  )</v>
          </cell>
          <cell r="H5" t="str">
            <v>(  Rp  )</v>
          </cell>
          <cell r="I5" t="str">
            <v>(  Rp  )</v>
          </cell>
          <cell r="J5" t="str">
            <v>(  Rp  )</v>
          </cell>
          <cell r="K5" t="str">
            <v>(  Rp  )</v>
          </cell>
        </row>
        <row r="6">
          <cell r="B6" t="str">
            <v>1</v>
          </cell>
          <cell r="C6" t="str">
            <v>2</v>
          </cell>
          <cell r="D6" t="str">
            <v>3</v>
          </cell>
          <cell r="E6" t="str">
            <v>4</v>
          </cell>
          <cell r="F6">
            <v>4</v>
          </cell>
          <cell r="H6">
            <v>5</v>
          </cell>
          <cell r="I6" t="str">
            <v>7</v>
          </cell>
          <cell r="J6">
            <v>6</v>
          </cell>
          <cell r="K6">
            <v>6</v>
          </cell>
        </row>
        <row r="8">
          <cell r="B8">
            <v>1</v>
          </cell>
          <cell r="C8" t="str">
            <v>Pekerjaan Persiapan Umum</v>
          </cell>
          <cell r="J8">
            <v>6686626496.5848656</v>
          </cell>
          <cell r="K8">
            <v>6686626496.5848656</v>
          </cell>
          <cell r="L8">
            <v>6686626496.5848656</v>
          </cell>
        </row>
        <row r="10">
          <cell r="B10" t="str">
            <v>1.1</v>
          </cell>
          <cell r="C10" t="str">
            <v>Mobilisasi dan demobilisasi peralatan</v>
          </cell>
          <cell r="D10" t="str">
            <v>Ls</v>
          </cell>
          <cell r="E10">
            <v>1</v>
          </cell>
          <cell r="F10">
            <v>1</v>
          </cell>
          <cell r="G10">
            <v>274000000</v>
          </cell>
          <cell r="H10">
            <v>132000000</v>
          </cell>
          <cell r="I10">
            <v>274000000</v>
          </cell>
          <cell r="J10">
            <v>132000000</v>
          </cell>
          <cell r="K10">
            <v>132000000</v>
          </cell>
        </row>
        <row r="11">
          <cell r="B11" t="str">
            <v>1.2</v>
          </cell>
          <cell r="C11" t="str">
            <v>Jembatan sementara</v>
          </cell>
          <cell r="D11" t="str">
            <v>bh</v>
          </cell>
          <cell r="E11">
            <v>1</v>
          </cell>
          <cell r="F11">
            <v>1</v>
          </cell>
          <cell r="G11">
            <v>75000000</v>
          </cell>
          <cell r="H11">
            <v>52655958.584865257</v>
          </cell>
          <cell r="I11">
            <v>75000000</v>
          </cell>
          <cell r="J11">
            <v>52655958.584865257</v>
          </cell>
          <cell r="K11">
            <v>52655958.584865257</v>
          </cell>
        </row>
        <row r="12">
          <cell r="B12" t="str">
            <v>1.3</v>
          </cell>
          <cell r="C12" t="str">
            <v>Instalasi listrik</v>
          </cell>
          <cell r="D12" t="str">
            <v>set</v>
          </cell>
          <cell r="E12">
            <v>1</v>
          </cell>
          <cell r="F12">
            <v>1</v>
          </cell>
          <cell r="G12">
            <v>25000000</v>
          </cell>
          <cell r="H12">
            <v>25000000</v>
          </cell>
          <cell r="I12">
            <v>25000000</v>
          </cell>
          <cell r="J12">
            <v>25000000</v>
          </cell>
          <cell r="K12">
            <v>25000000</v>
          </cell>
        </row>
        <row r="13">
          <cell r="B13" t="str">
            <v>1.4</v>
          </cell>
          <cell r="C13" t="str">
            <v>Instalasi komunikasi</v>
          </cell>
          <cell r="D13" t="str">
            <v>set</v>
          </cell>
          <cell r="E13">
            <v>1</v>
          </cell>
          <cell r="F13">
            <v>1</v>
          </cell>
          <cell r="G13">
            <v>45000000</v>
          </cell>
          <cell r="H13">
            <v>40509000</v>
          </cell>
          <cell r="I13">
            <v>45000000</v>
          </cell>
          <cell r="J13">
            <v>40509000</v>
          </cell>
          <cell r="K13">
            <v>40509000</v>
          </cell>
        </row>
        <row r="14">
          <cell r="B14" t="str">
            <v>1.5</v>
          </cell>
          <cell r="C14" t="str">
            <v>Instalasi air</v>
          </cell>
          <cell r="D14" t="str">
            <v>set</v>
          </cell>
          <cell r="E14">
            <v>1</v>
          </cell>
          <cell r="F14">
            <v>1</v>
          </cell>
          <cell r="G14">
            <v>50000000</v>
          </cell>
          <cell r="H14">
            <v>15450000</v>
          </cell>
          <cell r="I14">
            <v>50000000</v>
          </cell>
          <cell r="J14">
            <v>15450000</v>
          </cell>
          <cell r="K14">
            <v>15450000</v>
          </cell>
        </row>
        <row r="15">
          <cell r="B15" t="str">
            <v>1.6</v>
          </cell>
          <cell r="C15" t="str">
            <v>Fasilitas Kesehatan</v>
          </cell>
          <cell r="D15" t="str">
            <v>Ls</v>
          </cell>
          <cell r="E15">
            <v>1</v>
          </cell>
          <cell r="F15">
            <v>1</v>
          </cell>
          <cell r="G15">
            <v>54800000</v>
          </cell>
          <cell r="H15">
            <v>80500000</v>
          </cell>
          <cell r="I15">
            <v>54800000</v>
          </cell>
          <cell r="J15">
            <v>80500000</v>
          </cell>
          <cell r="K15">
            <v>80500000</v>
          </cell>
        </row>
        <row r="16">
          <cell r="B16" t="str">
            <v>1.7</v>
          </cell>
          <cell r="C16" t="str">
            <v>Fasilitas kantor dan ruang rapat</v>
          </cell>
          <cell r="D16" t="str">
            <v>Ls</v>
          </cell>
          <cell r="E16">
            <v>1</v>
          </cell>
          <cell r="F16">
            <v>1</v>
          </cell>
          <cell r="G16">
            <v>150000000</v>
          </cell>
          <cell r="H16">
            <v>174832240</v>
          </cell>
          <cell r="I16">
            <v>150000000</v>
          </cell>
          <cell r="J16">
            <v>174832240</v>
          </cell>
          <cell r="K16">
            <v>174832240</v>
          </cell>
        </row>
        <row r="17">
          <cell r="B17" t="str">
            <v>1.8</v>
          </cell>
          <cell r="C17" t="str">
            <v>Fasilitas laboratorium</v>
          </cell>
          <cell r="D17" t="str">
            <v>Ls</v>
          </cell>
          <cell r="E17">
            <v>1</v>
          </cell>
          <cell r="F17">
            <v>1</v>
          </cell>
          <cell r="G17">
            <v>140000000</v>
          </cell>
          <cell r="H17">
            <v>340853000</v>
          </cell>
          <cell r="I17">
            <v>140000000</v>
          </cell>
          <cell r="J17">
            <v>340853000</v>
          </cell>
          <cell r="K17">
            <v>340853000</v>
          </cell>
        </row>
        <row r="18">
          <cell r="B18" t="str">
            <v>1.9</v>
          </cell>
          <cell r="C18" t="str">
            <v>Fasilitas Mutual check survey</v>
          </cell>
          <cell r="D18" t="str">
            <v>Ls</v>
          </cell>
          <cell r="E18">
            <v>1</v>
          </cell>
          <cell r="F18">
            <v>1</v>
          </cell>
          <cell r="G18">
            <v>300000000</v>
          </cell>
          <cell r="H18">
            <v>431073298</v>
          </cell>
          <cell r="I18">
            <v>300000000</v>
          </cell>
          <cell r="J18">
            <v>431073298</v>
          </cell>
          <cell r="K18">
            <v>431073298</v>
          </cell>
        </row>
        <row r="19">
          <cell r="B19" t="str">
            <v>1.10</v>
          </cell>
          <cell r="C19" t="str">
            <v>Peralatan dokumentasi</v>
          </cell>
          <cell r="D19" t="str">
            <v>Ls</v>
          </cell>
          <cell r="E19">
            <v>1</v>
          </cell>
          <cell r="F19">
            <v>1</v>
          </cell>
          <cell r="G19">
            <v>250000000</v>
          </cell>
          <cell r="H19">
            <v>250000000</v>
          </cell>
          <cell r="I19">
            <v>250000000</v>
          </cell>
          <cell r="J19">
            <v>250000000</v>
          </cell>
          <cell r="K19">
            <v>250000000</v>
          </cell>
        </row>
        <row r="20">
          <cell r="B20" t="str">
            <v>1.11</v>
          </cell>
          <cell r="C20" t="str">
            <v>Penanganan Air Terowongan dan Bendungan</v>
          </cell>
          <cell r="D20" t="str">
            <v>Ls</v>
          </cell>
          <cell r="F20">
            <v>1</v>
          </cell>
          <cell r="H20">
            <v>5143753000</v>
          </cell>
          <cell r="J20">
            <v>5143753000</v>
          </cell>
          <cell r="K20">
            <v>5143753000</v>
          </cell>
        </row>
        <row r="22">
          <cell r="B22">
            <v>2</v>
          </cell>
          <cell r="C22" t="str">
            <v>Pekerjaan Jalan</v>
          </cell>
          <cell r="L22">
            <v>90402309882.040436</v>
          </cell>
        </row>
        <row r="23">
          <cell r="B23">
            <v>2.1</v>
          </cell>
          <cell r="C23" t="str">
            <v>Jalan ke Saddle Dam (Panjang 1.2 Km)</v>
          </cell>
          <cell r="J23">
            <v>11342781183.848896</v>
          </cell>
          <cell r="K23">
            <v>11342781183.848896</v>
          </cell>
        </row>
        <row r="25">
          <cell r="B25" t="str">
            <v>2.1.1</v>
          </cell>
          <cell r="C25" t="str">
            <v>Pembersihan dan pengupasan</v>
          </cell>
          <cell r="D25" t="str">
            <v>ha</v>
          </cell>
          <cell r="E25">
            <v>1</v>
          </cell>
          <cell r="F25">
            <v>2.4041811846689898</v>
          </cell>
          <cell r="G25">
            <v>850000000</v>
          </cell>
          <cell r="H25">
            <v>38070000</v>
          </cell>
          <cell r="I25">
            <v>850000000</v>
          </cell>
          <cell r="J25">
            <v>91527177.700348437</v>
          </cell>
          <cell r="K25">
            <v>91527177.700348437</v>
          </cell>
        </row>
        <row r="26">
          <cell r="B26" t="str">
            <v>2.1.2</v>
          </cell>
          <cell r="C26" t="str">
            <v>Galian tanah biasa</v>
          </cell>
          <cell r="D26" t="str">
            <v>m3</v>
          </cell>
          <cell r="E26">
            <v>1</v>
          </cell>
          <cell r="F26">
            <v>20445.95</v>
          </cell>
          <cell r="G26">
            <v>510988066</v>
          </cell>
          <cell r="H26">
            <v>17419</v>
          </cell>
          <cell r="I26">
            <v>510988066</v>
          </cell>
          <cell r="J26">
            <v>356148003.05000001</v>
          </cell>
          <cell r="K26">
            <v>356148003.05000001</v>
          </cell>
        </row>
        <row r="27">
          <cell r="B27" t="str">
            <v>2.1.3</v>
          </cell>
          <cell r="C27" t="str">
            <v>Galian tanah berbatu</v>
          </cell>
          <cell r="D27" t="str">
            <v>m3</v>
          </cell>
          <cell r="F27">
            <v>14312.164999999999</v>
          </cell>
          <cell r="H27">
            <v>71504</v>
          </cell>
          <cell r="J27">
            <v>1023377046.16</v>
          </cell>
          <cell r="K27">
            <v>1023377046.16</v>
          </cell>
        </row>
        <row r="28">
          <cell r="B28" t="str">
            <v>2.1.4</v>
          </cell>
          <cell r="C28" t="str">
            <v>Galian  Batu</v>
          </cell>
          <cell r="D28" t="str">
            <v>m3</v>
          </cell>
          <cell r="F28">
            <v>6133.7849999999999</v>
          </cell>
          <cell r="H28">
            <v>129554</v>
          </cell>
          <cell r="J28">
            <v>794656381.88999999</v>
          </cell>
          <cell r="K28">
            <v>794656381.88999999</v>
          </cell>
        </row>
        <row r="29">
          <cell r="B29" t="str">
            <v>2.1.5</v>
          </cell>
          <cell r="C29" t="str">
            <v>Timbunan tanah dipadatkan (material dari hasil galian)</v>
          </cell>
          <cell r="D29" t="str">
            <v>m3</v>
          </cell>
          <cell r="F29">
            <v>13029.4</v>
          </cell>
          <cell r="H29">
            <v>31414</v>
          </cell>
          <cell r="J29">
            <v>409305571.59999996</v>
          </cell>
          <cell r="K29">
            <v>409305571.59999996</v>
          </cell>
        </row>
        <row r="30">
          <cell r="B30" t="str">
            <v>2.1.6</v>
          </cell>
          <cell r="C30" t="str">
            <v>Pasir Urug tebal 5 cm</v>
          </cell>
          <cell r="D30" t="str">
            <v>m3</v>
          </cell>
          <cell r="F30">
            <v>480</v>
          </cell>
          <cell r="H30">
            <v>279692</v>
          </cell>
          <cell r="J30">
            <v>134252160</v>
          </cell>
          <cell r="K30">
            <v>134252160</v>
          </cell>
        </row>
        <row r="31">
          <cell r="B31" t="str">
            <v>2.1.7</v>
          </cell>
          <cell r="C31" t="str">
            <v>Timbunan sub-base tebal 25 cm</v>
          </cell>
          <cell r="D31" t="str">
            <v>m3</v>
          </cell>
          <cell r="F31">
            <v>2700</v>
          </cell>
          <cell r="H31">
            <v>241047</v>
          </cell>
          <cell r="J31">
            <v>650826900</v>
          </cell>
          <cell r="K31">
            <v>650826900</v>
          </cell>
        </row>
        <row r="32">
          <cell r="B32" t="str">
            <v>2.1.8</v>
          </cell>
          <cell r="C32" t="str">
            <v>Timbunan base course tebal 15 cm</v>
          </cell>
          <cell r="D32" t="str">
            <v>m3</v>
          </cell>
          <cell r="F32">
            <v>1620</v>
          </cell>
          <cell r="H32">
            <v>428258</v>
          </cell>
          <cell r="J32">
            <v>693777960</v>
          </cell>
          <cell r="K32">
            <v>693777960</v>
          </cell>
        </row>
        <row r="33">
          <cell r="B33" t="str">
            <v>2.1.9</v>
          </cell>
          <cell r="C33" t="str">
            <v>Timbunan sirtu dipadatkan untuk bahu jalan</v>
          </cell>
          <cell r="D33" t="str">
            <v>m3</v>
          </cell>
          <cell r="F33">
            <v>600</v>
          </cell>
          <cell r="H33">
            <v>241047</v>
          </cell>
          <cell r="J33">
            <v>144628200</v>
          </cell>
          <cell r="K33">
            <v>144628200</v>
          </cell>
        </row>
        <row r="34">
          <cell r="B34" t="str">
            <v>2.1.10</v>
          </cell>
          <cell r="C34" t="str">
            <v>Cetakan beton dari pelat baja dipakai berulang-ulang ukuran 30cm x 600cm</v>
          </cell>
          <cell r="D34" t="str">
            <v>set</v>
          </cell>
          <cell r="F34">
            <v>10</v>
          </cell>
          <cell r="H34">
            <v>654051</v>
          </cell>
          <cell r="J34">
            <v>6540510</v>
          </cell>
          <cell r="K34">
            <v>6540510</v>
          </cell>
        </row>
        <row r="35">
          <cell r="B35" t="str">
            <v>2.1.11</v>
          </cell>
          <cell r="C35" t="str">
            <v>Besi tulangan ulir Ø 22mm-70cm untuk sambungan dowel/memanjang @ 25cm</v>
          </cell>
          <cell r="D35" t="str">
            <v>buah</v>
          </cell>
          <cell r="F35">
            <v>4800</v>
          </cell>
          <cell r="H35">
            <v>55805</v>
          </cell>
          <cell r="J35">
            <v>267864000</v>
          </cell>
          <cell r="K35">
            <v>267864000</v>
          </cell>
        </row>
        <row r="36">
          <cell r="B36" t="str">
            <v>2.1.12</v>
          </cell>
          <cell r="C36" t="str">
            <v>Besi tulangan polos Ø 22mm-70cm untuk sambungan melintang @ 25cm-5m + pipa PVC Ø 1.5"</v>
          </cell>
          <cell r="D36" t="str">
            <v>buah</v>
          </cell>
          <cell r="F36">
            <v>8400</v>
          </cell>
          <cell r="H36">
            <v>55805</v>
          </cell>
          <cell r="J36">
            <v>468762000</v>
          </cell>
          <cell r="K36">
            <v>468762000</v>
          </cell>
        </row>
        <row r="37">
          <cell r="B37" t="str">
            <v>2.1.13</v>
          </cell>
          <cell r="C37" t="str">
            <v>Besi tulangan polos Ø 8mm uk. 10x10cm untuk jalan beton</v>
          </cell>
          <cell r="D37" t="str">
            <v>kg</v>
          </cell>
          <cell r="F37">
            <v>34108.588799999998</v>
          </cell>
          <cell r="H37">
            <v>17901.37</v>
          </cell>
          <cell r="J37">
            <v>610590468.2866559</v>
          </cell>
          <cell r="K37">
            <v>610590468.2866559</v>
          </cell>
        </row>
        <row r="38">
          <cell r="B38" t="str">
            <v>2.1.14</v>
          </cell>
          <cell r="C38" t="str">
            <v>Aspal sealant pengisi sambungan</v>
          </cell>
          <cell r="D38" t="str">
            <v>m2</v>
          </cell>
          <cell r="F38">
            <v>28.8</v>
          </cell>
          <cell r="H38">
            <v>101103</v>
          </cell>
          <cell r="J38">
            <v>2911766.4</v>
          </cell>
          <cell r="K38">
            <v>2911766.4</v>
          </cell>
        </row>
        <row r="39">
          <cell r="B39" t="str">
            <v>2.1.15</v>
          </cell>
          <cell r="C39" t="str">
            <v>Beton K 125 tebal 5 cm untuk lantai kerja</v>
          </cell>
          <cell r="D39" t="str">
            <v>m3</v>
          </cell>
          <cell r="F39">
            <v>540</v>
          </cell>
          <cell r="H39">
            <v>1026286</v>
          </cell>
          <cell r="J39">
            <v>554194440</v>
          </cell>
          <cell r="K39">
            <v>554194440</v>
          </cell>
        </row>
        <row r="40">
          <cell r="B40" t="str">
            <v>2.1.16</v>
          </cell>
          <cell r="C40" t="str">
            <v>Beton K 300 tebal 25 cm</v>
          </cell>
          <cell r="D40" t="str">
            <v>m3</v>
          </cell>
          <cell r="F40">
            <v>2100</v>
          </cell>
          <cell r="H40">
            <v>1384756</v>
          </cell>
          <cell r="J40">
            <v>2907987600</v>
          </cell>
          <cell r="K40">
            <v>2907987600</v>
          </cell>
        </row>
        <row r="41">
          <cell r="B41" t="str">
            <v>2.1.17</v>
          </cell>
          <cell r="C41" t="str">
            <v>Beton K 150 untuk parit jalan</v>
          </cell>
          <cell r="D41" t="str">
            <v>m3</v>
          </cell>
          <cell r="F41">
            <v>1224</v>
          </cell>
          <cell r="H41">
            <v>1026286</v>
          </cell>
          <cell r="J41">
            <v>1256174064</v>
          </cell>
          <cell r="K41">
            <v>1256174064</v>
          </cell>
        </row>
        <row r="42">
          <cell r="B42" t="str">
            <v>2.1.18</v>
          </cell>
          <cell r="C42" t="str">
            <v>Cetakan beton untuk parit</v>
          </cell>
          <cell r="D42" t="str">
            <v>m2</v>
          </cell>
          <cell r="F42">
            <v>4080</v>
          </cell>
          <cell r="H42">
            <v>218017</v>
          </cell>
          <cell r="J42">
            <v>889509360</v>
          </cell>
          <cell r="K42">
            <v>889509360</v>
          </cell>
        </row>
        <row r="43">
          <cell r="B43" t="str">
            <v>2.1.19</v>
          </cell>
          <cell r="C43" t="str">
            <v>Besi beton untuk parit</v>
          </cell>
          <cell r="D43" t="str">
            <v>kg</v>
          </cell>
          <cell r="F43">
            <v>1909.8189</v>
          </cell>
          <cell r="H43">
            <v>17901.37</v>
          </cell>
          <cell r="J43">
            <v>34188374.761892997</v>
          </cell>
          <cell r="K43">
            <v>34188374.761892997</v>
          </cell>
        </row>
        <row r="44">
          <cell r="B44" t="str">
            <v>2.1.20</v>
          </cell>
          <cell r="C44" t="str">
            <v>Pipa PVC Ø 150mm @ 20m ke parit pembuang</v>
          </cell>
          <cell r="D44" t="str">
            <v>m</v>
          </cell>
          <cell r="F44">
            <v>240</v>
          </cell>
          <cell r="H44">
            <v>189830</v>
          </cell>
          <cell r="J44">
            <v>45559200</v>
          </cell>
          <cell r="K44">
            <v>45559200</v>
          </cell>
        </row>
        <row r="46">
          <cell r="B46" t="str">
            <v>2.2</v>
          </cell>
          <cell r="C46" t="str">
            <v>Jalan ke Bendungan (Panjang 2.1 Km)</v>
          </cell>
          <cell r="J46">
            <v>23447149462.953121</v>
          </cell>
          <cell r="K46">
            <v>23447149462.953121</v>
          </cell>
        </row>
        <row r="48">
          <cell r="B48" t="str">
            <v>2.2.1</v>
          </cell>
          <cell r="C48" t="str">
            <v>Pembersihan dan pengupasan</v>
          </cell>
          <cell r="D48" t="str">
            <v>ha</v>
          </cell>
          <cell r="F48">
            <v>4.2073170731707323</v>
          </cell>
          <cell r="H48">
            <v>38070000</v>
          </cell>
          <cell r="J48">
            <v>160172560.97560978</v>
          </cell>
          <cell r="K48">
            <v>160172560.97560978</v>
          </cell>
        </row>
        <row r="49">
          <cell r="B49" t="str">
            <v>2.2.2</v>
          </cell>
          <cell r="C49" t="str">
            <v>Galian tanah biasa</v>
          </cell>
          <cell r="D49" t="str">
            <v>m3</v>
          </cell>
          <cell r="F49">
            <v>65663.8</v>
          </cell>
          <cell r="H49">
            <v>17419</v>
          </cell>
          <cell r="J49">
            <v>1143797732.2</v>
          </cell>
          <cell r="K49">
            <v>1143797732.2</v>
          </cell>
        </row>
        <row r="50">
          <cell r="B50" t="str">
            <v>2.2.3</v>
          </cell>
          <cell r="C50" t="str">
            <v>Galian tanah berbatu</v>
          </cell>
          <cell r="D50" t="str">
            <v>m3</v>
          </cell>
          <cell r="F50">
            <v>45964.659999999996</v>
          </cell>
          <cell r="H50">
            <v>71504</v>
          </cell>
          <cell r="J50">
            <v>3286657048.6399999</v>
          </cell>
          <cell r="K50">
            <v>3286657048.6399999</v>
          </cell>
        </row>
        <row r="51">
          <cell r="B51" t="str">
            <v>2.2.4</v>
          </cell>
          <cell r="C51" t="str">
            <v>Galian  Batu</v>
          </cell>
          <cell r="D51" t="str">
            <v>m3</v>
          </cell>
          <cell r="F51">
            <v>19699.14</v>
          </cell>
          <cell r="H51">
            <v>129554</v>
          </cell>
          <cell r="J51">
            <v>2552102383.5599999</v>
          </cell>
          <cell r="K51">
            <v>2552102383.5599999</v>
          </cell>
        </row>
        <row r="52">
          <cell r="B52" t="str">
            <v>2.2.5</v>
          </cell>
          <cell r="C52" t="str">
            <v>Timbunan tanah dipadatkan (material dari hasil galian)</v>
          </cell>
          <cell r="D52" t="str">
            <v>m3</v>
          </cell>
          <cell r="F52">
            <v>36313.1</v>
          </cell>
          <cell r="H52">
            <v>31414</v>
          </cell>
          <cell r="J52">
            <v>1140739723.3999999</v>
          </cell>
          <cell r="K52">
            <v>1140739723.3999999</v>
          </cell>
        </row>
        <row r="53">
          <cell r="B53" t="str">
            <v>2.2.6</v>
          </cell>
          <cell r="C53" t="str">
            <v>Pasir Urug tebal 5 cm</v>
          </cell>
          <cell r="D53" t="str">
            <v>m3</v>
          </cell>
          <cell r="F53">
            <v>840</v>
          </cell>
          <cell r="H53">
            <v>279692</v>
          </cell>
          <cell r="J53">
            <v>234941280</v>
          </cell>
          <cell r="K53">
            <v>234941280</v>
          </cell>
        </row>
        <row r="54">
          <cell r="B54" t="str">
            <v>2.2.7</v>
          </cell>
          <cell r="C54" t="str">
            <v>Timbunan sub-base tebal 25 cm</v>
          </cell>
          <cell r="D54" t="str">
            <v>m3</v>
          </cell>
          <cell r="F54">
            <v>4725</v>
          </cell>
          <cell r="H54">
            <v>241047</v>
          </cell>
          <cell r="J54">
            <v>1138947075</v>
          </cell>
          <cell r="K54">
            <v>1138947075</v>
          </cell>
        </row>
        <row r="55">
          <cell r="B55" t="str">
            <v>2.2.8</v>
          </cell>
          <cell r="C55" t="str">
            <v>Timbunan base course tebal 15 cm</v>
          </cell>
          <cell r="D55" t="str">
            <v>m3</v>
          </cell>
          <cell r="F55">
            <v>2835</v>
          </cell>
          <cell r="H55">
            <v>428258</v>
          </cell>
          <cell r="J55">
            <v>1214111430</v>
          </cell>
          <cell r="K55">
            <v>1214111430</v>
          </cell>
        </row>
        <row r="56">
          <cell r="B56" t="str">
            <v>2.2.9</v>
          </cell>
          <cell r="C56" t="str">
            <v>Timbunan sirtu dipadatkan untuk bahu jalan</v>
          </cell>
          <cell r="D56" t="str">
            <v>m3</v>
          </cell>
          <cell r="F56">
            <v>1050</v>
          </cell>
          <cell r="H56">
            <v>241047</v>
          </cell>
          <cell r="J56">
            <v>253099350</v>
          </cell>
          <cell r="K56">
            <v>253099350</v>
          </cell>
        </row>
        <row r="57">
          <cell r="B57" t="str">
            <v>2.2.10</v>
          </cell>
          <cell r="C57" t="str">
            <v>Cetakan beton dari pelat baja dipakai berulang-ulang ukuran 30cm x 600cm</v>
          </cell>
          <cell r="D57" t="str">
            <v>set</v>
          </cell>
          <cell r="F57">
            <v>10</v>
          </cell>
          <cell r="H57">
            <v>654051</v>
          </cell>
          <cell r="J57">
            <v>6540510</v>
          </cell>
          <cell r="K57">
            <v>6540510</v>
          </cell>
        </row>
        <row r="58">
          <cell r="B58" t="str">
            <v>2.2.11</v>
          </cell>
          <cell r="C58" t="str">
            <v>Besi tulangan ulir Ø 22mm-70cm untuk sambungan dowel/memanjang @ 25cm</v>
          </cell>
          <cell r="D58" t="str">
            <v>buah</v>
          </cell>
          <cell r="F58">
            <v>8400</v>
          </cell>
          <cell r="H58">
            <v>55805</v>
          </cell>
          <cell r="J58">
            <v>468762000</v>
          </cell>
          <cell r="K58">
            <v>468762000</v>
          </cell>
        </row>
        <row r="59">
          <cell r="B59" t="str">
            <v>2.2.12</v>
          </cell>
          <cell r="C59" t="str">
            <v>Besi tulangan polos Ø 22mm-70cm untuk sambungan melintang @ 25cm-5m + pipa PVC Ø 1.5"</v>
          </cell>
          <cell r="D59" t="str">
            <v>buah</v>
          </cell>
          <cell r="F59">
            <v>14700</v>
          </cell>
          <cell r="H59">
            <v>55805</v>
          </cell>
          <cell r="J59">
            <v>820333500</v>
          </cell>
          <cell r="K59">
            <v>820333500</v>
          </cell>
        </row>
        <row r="60">
          <cell r="B60" t="str">
            <v>2.2.13</v>
          </cell>
          <cell r="C60" t="str">
            <v>Besi tulangan polos Ø 8mm uk. 10x10cm untuk jalan beton</v>
          </cell>
          <cell r="D60" t="str">
            <v>kg</v>
          </cell>
          <cell r="F60">
            <v>59690.030399999996</v>
          </cell>
          <cell r="H60">
            <v>17901.37</v>
          </cell>
          <cell r="J60">
            <v>1068533319.5016478</v>
          </cell>
          <cell r="K60">
            <v>1068533319.5016478</v>
          </cell>
        </row>
        <row r="61">
          <cell r="B61" t="str">
            <v>2.2.14</v>
          </cell>
          <cell r="C61" t="str">
            <v>Aspal sealant pengisi sambungan</v>
          </cell>
          <cell r="D61" t="str">
            <v>m2</v>
          </cell>
          <cell r="F61">
            <v>50.4</v>
          </cell>
          <cell r="H61">
            <v>101103</v>
          </cell>
          <cell r="J61">
            <v>5095591.2</v>
          </cell>
          <cell r="K61">
            <v>5095591.2</v>
          </cell>
        </row>
        <row r="62">
          <cell r="B62" t="str">
            <v>2.2.15</v>
          </cell>
          <cell r="C62" t="str">
            <v>Beton K 125 tebal 5 cm untuk lantai kerja</v>
          </cell>
          <cell r="D62" t="str">
            <v>m3</v>
          </cell>
          <cell r="F62">
            <v>945</v>
          </cell>
          <cell r="H62">
            <v>1026286</v>
          </cell>
          <cell r="J62">
            <v>969840270</v>
          </cell>
          <cell r="K62">
            <v>969840270</v>
          </cell>
        </row>
        <row r="63">
          <cell r="B63" t="str">
            <v>2.2.16</v>
          </cell>
          <cell r="C63" t="str">
            <v>Beton K 300 tebal 25 cm</v>
          </cell>
          <cell r="D63" t="str">
            <v>m3</v>
          </cell>
          <cell r="F63">
            <v>3675</v>
          </cell>
          <cell r="H63">
            <v>1384756</v>
          </cell>
          <cell r="J63">
            <v>5088978300</v>
          </cell>
          <cell r="K63">
            <v>5088978300</v>
          </cell>
        </row>
        <row r="64">
          <cell r="B64" t="str">
            <v>2.2.17</v>
          </cell>
          <cell r="C64" t="str">
            <v>Beton K 150 untuk parit jalan</v>
          </cell>
          <cell r="D64" t="str">
            <v>m3</v>
          </cell>
          <cell r="F64">
            <v>2142</v>
          </cell>
          <cell r="H64">
            <v>1026286</v>
          </cell>
          <cell r="J64">
            <v>2198304612</v>
          </cell>
          <cell r="K64">
            <v>2198304612</v>
          </cell>
        </row>
        <row r="65">
          <cell r="B65" t="str">
            <v>2.2.18</v>
          </cell>
          <cell r="C65" t="str">
            <v>Cetakan beton untuk parit</v>
          </cell>
          <cell r="D65" t="str">
            <v>m2</v>
          </cell>
          <cell r="F65">
            <v>7140</v>
          </cell>
          <cell r="H65">
            <v>218017</v>
          </cell>
          <cell r="J65">
            <v>1556641380</v>
          </cell>
          <cell r="K65">
            <v>1556641380</v>
          </cell>
        </row>
        <row r="66">
          <cell r="B66" t="str">
            <v>2.2.19</v>
          </cell>
          <cell r="C66" t="str">
            <v>Besi beton untuk parit</v>
          </cell>
          <cell r="D66" t="str">
            <v>kg</v>
          </cell>
          <cell r="F66">
            <v>3341.7999</v>
          </cell>
          <cell r="H66">
            <v>17901.37</v>
          </cell>
          <cell r="J66">
            <v>59822796.475862995</v>
          </cell>
          <cell r="K66">
            <v>59822796.475862995</v>
          </cell>
        </row>
        <row r="67">
          <cell r="B67" t="str">
            <v>2.2.20</v>
          </cell>
          <cell r="C67" t="str">
            <v>Pipa PVC Ø 150mm @ 20m ke parit pembuang</v>
          </cell>
          <cell r="D67" t="str">
            <v>m</v>
          </cell>
          <cell r="F67">
            <v>420</v>
          </cell>
          <cell r="H67">
            <v>189830</v>
          </cell>
          <cell r="J67">
            <v>79728600</v>
          </cell>
          <cell r="K67">
            <v>79728600</v>
          </cell>
        </row>
        <row r="69">
          <cell r="B69" t="str">
            <v>2.3</v>
          </cell>
          <cell r="C69" t="str">
            <v>Jalan Relokasi dari Desa Kawungsari ke Jalan Raya Luragung-Cibingbin (Panjang 3.7 Km)</v>
          </cell>
          <cell r="J69">
            <v>55612379235.238411</v>
          </cell>
          <cell r="K69">
            <v>55612379235.238411</v>
          </cell>
        </row>
        <row r="71">
          <cell r="B71" t="str">
            <v>2.3.1</v>
          </cell>
          <cell r="C71" t="str">
            <v>Pembersihan dan pengupasan</v>
          </cell>
          <cell r="D71" t="str">
            <v>ha</v>
          </cell>
          <cell r="F71">
            <v>7.4128919860627187</v>
          </cell>
          <cell r="H71">
            <v>38070000</v>
          </cell>
          <cell r="J71">
            <v>282208797.90940768</v>
          </cell>
          <cell r="K71">
            <v>282208797.90940768</v>
          </cell>
        </row>
        <row r="72">
          <cell r="B72" t="str">
            <v>2.3.2</v>
          </cell>
          <cell r="C72" t="str">
            <v>Galian tanah biasa</v>
          </cell>
          <cell r="D72" t="str">
            <v>m3</v>
          </cell>
          <cell r="F72">
            <v>132569.65</v>
          </cell>
          <cell r="H72">
            <v>17419</v>
          </cell>
          <cell r="J72">
            <v>2309230733.3499999</v>
          </cell>
          <cell r="K72">
            <v>2309230733.3499999</v>
          </cell>
        </row>
        <row r="73">
          <cell r="B73" t="str">
            <v>2.3.3</v>
          </cell>
          <cell r="C73" t="str">
            <v>Galian tanah berbatu</v>
          </cell>
          <cell r="D73" t="str">
            <v>m3</v>
          </cell>
          <cell r="F73">
            <v>92798.75499999999</v>
          </cell>
          <cell r="H73">
            <v>71504</v>
          </cell>
          <cell r="J73">
            <v>6635482177.5199995</v>
          </cell>
          <cell r="K73">
            <v>6635482177.5199995</v>
          </cell>
        </row>
        <row r="74">
          <cell r="B74" t="str">
            <v>2.3.4</v>
          </cell>
          <cell r="C74" t="str">
            <v>Galian  Batu</v>
          </cell>
          <cell r="D74" t="str">
            <v>m3</v>
          </cell>
          <cell r="F74">
            <v>39770.894999999997</v>
          </cell>
          <cell r="H74">
            <v>129554</v>
          </cell>
          <cell r="J74">
            <v>5152478530.8299999</v>
          </cell>
          <cell r="K74">
            <v>5152478530.8299999</v>
          </cell>
        </row>
        <row r="75">
          <cell r="B75" t="str">
            <v>2.3.5</v>
          </cell>
          <cell r="C75" t="str">
            <v>Timbunan tanah dipadatkan (material dari hasil galian)</v>
          </cell>
          <cell r="D75" t="str">
            <v>m3</v>
          </cell>
          <cell r="F75">
            <v>48158.9</v>
          </cell>
          <cell r="H75">
            <v>31414</v>
          </cell>
          <cell r="J75">
            <v>1512863684.6000001</v>
          </cell>
          <cell r="K75">
            <v>1512863684.6000001</v>
          </cell>
        </row>
        <row r="76">
          <cell r="B76" t="str">
            <v>2.3.6</v>
          </cell>
          <cell r="C76" t="str">
            <v>Pasir Urug tebal 5 cm</v>
          </cell>
          <cell r="D76" t="str">
            <v>m3</v>
          </cell>
          <cell r="F76">
            <v>1480</v>
          </cell>
          <cell r="H76">
            <v>279692</v>
          </cell>
          <cell r="J76">
            <v>413944160</v>
          </cell>
          <cell r="K76">
            <v>413944160</v>
          </cell>
        </row>
        <row r="77">
          <cell r="B77" t="str">
            <v>2.3.7</v>
          </cell>
          <cell r="C77" t="str">
            <v>Timbunan sub-base tebal 25 cm</v>
          </cell>
          <cell r="D77" t="str">
            <v>m3</v>
          </cell>
          <cell r="F77">
            <v>8325</v>
          </cell>
          <cell r="H77">
            <v>241047</v>
          </cell>
          <cell r="J77">
            <v>2006716275</v>
          </cell>
          <cell r="K77">
            <v>2006716275</v>
          </cell>
        </row>
        <row r="78">
          <cell r="B78" t="str">
            <v>2.3.8</v>
          </cell>
          <cell r="C78" t="str">
            <v>Timbunan base course tebal 15 cm</v>
          </cell>
          <cell r="D78" t="str">
            <v>m3</v>
          </cell>
          <cell r="F78">
            <v>4995</v>
          </cell>
          <cell r="H78">
            <v>428258</v>
          </cell>
          <cell r="J78">
            <v>2139148710</v>
          </cell>
          <cell r="K78">
            <v>2139148710</v>
          </cell>
        </row>
        <row r="79">
          <cell r="B79" t="str">
            <v>2.3.9</v>
          </cell>
          <cell r="C79" t="str">
            <v>Timbunan sirtu dipadatkan untuk bahu jalan</v>
          </cell>
          <cell r="D79" t="str">
            <v>m3</v>
          </cell>
          <cell r="F79">
            <v>1850</v>
          </cell>
          <cell r="H79">
            <v>241047</v>
          </cell>
          <cell r="J79">
            <v>445936950</v>
          </cell>
          <cell r="K79">
            <v>445936950</v>
          </cell>
        </row>
        <row r="80">
          <cell r="B80" t="str">
            <v>2.3.10</v>
          </cell>
          <cell r="C80" t="str">
            <v>Cetakan beton dari pelat baja dipakai berulang-ulang ukuran 30cm x 600cm</v>
          </cell>
          <cell r="D80" t="str">
            <v>set</v>
          </cell>
          <cell r="F80">
            <v>10</v>
          </cell>
          <cell r="H80">
            <v>654051</v>
          </cell>
          <cell r="J80">
            <v>6540510</v>
          </cell>
          <cell r="K80">
            <v>6540510</v>
          </cell>
        </row>
        <row r="81">
          <cell r="B81" t="str">
            <v>2.3.11</v>
          </cell>
          <cell r="C81" t="str">
            <v>Besi tulangan ulir Ø 22mm-70cm untuk sambungan dowel/memanjang @ 25cm</v>
          </cell>
          <cell r="D81" t="str">
            <v>buah</v>
          </cell>
          <cell r="F81">
            <v>14800</v>
          </cell>
          <cell r="H81">
            <v>55805</v>
          </cell>
          <cell r="J81">
            <v>825914000</v>
          </cell>
          <cell r="K81">
            <v>825914000</v>
          </cell>
        </row>
        <row r="82">
          <cell r="B82" t="str">
            <v>2.3.12</v>
          </cell>
          <cell r="C82" t="str">
            <v>Besi tulangan polos Ø 22mm-70cm untuk sambungan melintang @ 25cm-5m + pipa PVC Ø 1.5"</v>
          </cell>
          <cell r="D82" t="str">
            <v>buah</v>
          </cell>
          <cell r="F82">
            <v>259000</v>
          </cell>
          <cell r="H82">
            <v>55805</v>
          </cell>
          <cell r="J82">
            <v>14453495000</v>
          </cell>
          <cell r="K82">
            <v>14453495000</v>
          </cell>
        </row>
        <row r="83">
          <cell r="B83" t="str">
            <v>2.3.13</v>
          </cell>
          <cell r="C83" t="str">
            <v>Besi tulangan polos Ø 8mm uk. 10x10cm untuk jalan beton</v>
          </cell>
          <cell r="D83" t="str">
            <v>kg</v>
          </cell>
          <cell r="F83">
            <v>105168.1488</v>
          </cell>
          <cell r="H83">
            <v>17901.37</v>
          </cell>
          <cell r="J83">
            <v>1882653943.8838558</v>
          </cell>
          <cell r="K83">
            <v>1882653943.8838558</v>
          </cell>
        </row>
        <row r="84">
          <cell r="B84" t="str">
            <v>2.3.14</v>
          </cell>
          <cell r="C84" t="str">
            <v>Aspal sealant pengisi sambungan</v>
          </cell>
          <cell r="D84" t="str">
            <v>m2</v>
          </cell>
          <cell r="F84">
            <v>88.8</v>
          </cell>
          <cell r="H84">
            <v>101103</v>
          </cell>
          <cell r="J84">
            <v>8977946.4000000004</v>
          </cell>
          <cell r="K84">
            <v>8977946.4000000004</v>
          </cell>
        </row>
        <row r="85">
          <cell r="B85" t="str">
            <v>2.3.15</v>
          </cell>
          <cell r="C85" t="str">
            <v>Beton K 125 tebal 5 cm</v>
          </cell>
          <cell r="D85" t="str">
            <v>m3</v>
          </cell>
          <cell r="F85">
            <v>1665</v>
          </cell>
          <cell r="H85">
            <v>1026286</v>
          </cell>
          <cell r="J85">
            <v>1708766190</v>
          </cell>
          <cell r="K85">
            <v>1708766190</v>
          </cell>
        </row>
        <row r="86">
          <cell r="B86" t="str">
            <v>2.3.16</v>
          </cell>
          <cell r="C86" t="str">
            <v>Beton K 300 tebal 25 cm</v>
          </cell>
          <cell r="D86" t="str">
            <v>m3</v>
          </cell>
          <cell r="F86">
            <v>6475</v>
          </cell>
          <cell r="H86">
            <v>1384756</v>
          </cell>
          <cell r="J86">
            <v>8966295100</v>
          </cell>
          <cell r="K86">
            <v>8966295100</v>
          </cell>
        </row>
        <row r="87">
          <cell r="B87" t="str">
            <v>2.3.17</v>
          </cell>
          <cell r="C87" t="str">
            <v>Beton K 150 untuk parit jalan</v>
          </cell>
          <cell r="D87" t="str">
            <v>m3</v>
          </cell>
          <cell r="F87">
            <v>3774</v>
          </cell>
          <cell r="H87">
            <v>1026286</v>
          </cell>
          <cell r="J87">
            <v>3873203364</v>
          </cell>
          <cell r="K87">
            <v>3873203364</v>
          </cell>
        </row>
        <row r="88">
          <cell r="B88" t="str">
            <v>2.3.18</v>
          </cell>
          <cell r="C88" t="str">
            <v>Cetakan beton untuk parit</v>
          </cell>
          <cell r="D88" t="str">
            <v>m2</v>
          </cell>
          <cell r="F88">
            <v>12580</v>
          </cell>
          <cell r="H88">
            <v>218017</v>
          </cell>
          <cell r="J88">
            <v>2742653860</v>
          </cell>
          <cell r="K88">
            <v>2742653860</v>
          </cell>
        </row>
        <row r="89">
          <cell r="B89" t="str">
            <v>2.3.19</v>
          </cell>
          <cell r="C89" t="str">
            <v>Besi beton untuk parit</v>
          </cell>
          <cell r="D89" t="str">
            <v>kg</v>
          </cell>
          <cell r="F89">
            <v>5887.5438999999997</v>
          </cell>
          <cell r="H89">
            <v>17901.37</v>
          </cell>
          <cell r="J89">
            <v>105395101.74514298</v>
          </cell>
          <cell r="K89">
            <v>105395101.74514298</v>
          </cell>
        </row>
        <row r="90">
          <cell r="B90" t="str">
            <v>2.3.20</v>
          </cell>
          <cell r="C90" t="str">
            <v>Pipa PVC Ø 150mm @ 20m ke parit pembuang</v>
          </cell>
          <cell r="D90" t="str">
            <v>m</v>
          </cell>
          <cell r="F90">
            <v>740</v>
          </cell>
          <cell r="H90">
            <v>189830</v>
          </cell>
          <cell r="J90">
            <v>140474200</v>
          </cell>
          <cell r="K90">
            <v>140474200</v>
          </cell>
        </row>
        <row r="93">
          <cell r="B93">
            <v>3</v>
          </cell>
          <cell r="C93" t="str">
            <v>Bangunan Pengelak</v>
          </cell>
          <cell r="L93">
            <v>84091176736.290161</v>
          </cell>
        </row>
        <row r="94">
          <cell r="B94" t="str">
            <v>3.1</v>
          </cell>
          <cell r="C94" t="str">
            <v>Pekerjaan Tanah</v>
          </cell>
          <cell r="J94">
            <v>11663117647.395725</v>
          </cell>
          <cell r="K94">
            <v>11663117647.395725</v>
          </cell>
        </row>
        <row r="96">
          <cell r="B96" t="str">
            <v>3.1.1</v>
          </cell>
          <cell r="C96" t="str">
            <v>Pembersihan dan pengupasan</v>
          </cell>
          <cell r="D96" t="str">
            <v>ha</v>
          </cell>
          <cell r="E96">
            <v>2.6</v>
          </cell>
          <cell r="F96">
            <v>2.6</v>
          </cell>
          <cell r="G96">
            <v>25000000</v>
          </cell>
          <cell r="H96">
            <v>99790000</v>
          </cell>
          <cell r="I96">
            <v>65000000</v>
          </cell>
          <cell r="J96">
            <v>259454000</v>
          </cell>
          <cell r="K96">
            <v>259454000</v>
          </cell>
        </row>
        <row r="97">
          <cell r="B97" t="str">
            <v>3.1.2</v>
          </cell>
          <cell r="C97" t="str">
            <v>Galian tanah biasa</v>
          </cell>
          <cell r="D97" t="str">
            <v>m3</v>
          </cell>
          <cell r="E97">
            <v>15941.6</v>
          </cell>
          <cell r="F97">
            <v>4069.3870163812499</v>
          </cell>
          <cell r="G97">
            <v>16519</v>
          </cell>
          <cell r="H97">
            <v>17419</v>
          </cell>
          <cell r="I97">
            <v>263339290.40000001</v>
          </cell>
          <cell r="J97">
            <v>70884652.438344985</v>
          </cell>
          <cell r="K97">
            <v>70884652.438344985</v>
          </cell>
        </row>
        <row r="98">
          <cell r="B98" t="str">
            <v>3.1.3</v>
          </cell>
          <cell r="C98" t="str">
            <v>Galian tanah berbatu</v>
          </cell>
          <cell r="D98" t="str">
            <v>m3</v>
          </cell>
          <cell r="E98">
            <v>41110.1</v>
          </cell>
          <cell r="F98">
            <v>2441.6322098287496</v>
          </cell>
          <cell r="G98">
            <v>23070</v>
          </cell>
          <cell r="H98">
            <v>71504</v>
          </cell>
          <cell r="I98">
            <v>948410007</v>
          </cell>
          <cell r="J98">
            <v>174586469.5315949</v>
          </cell>
          <cell r="K98">
            <v>174586469.5315949</v>
          </cell>
        </row>
        <row r="99">
          <cell r="B99" t="str">
            <v>3.1.4</v>
          </cell>
          <cell r="C99" t="str">
            <v>Galian  Batu</v>
          </cell>
          <cell r="D99" t="str">
            <v>m3</v>
          </cell>
          <cell r="F99">
            <v>16277.548065524999</v>
          </cell>
          <cell r="H99">
            <v>681355</v>
          </cell>
          <cell r="J99">
            <v>11090788762.185785</v>
          </cell>
          <cell r="K99">
            <v>11090788762.185785</v>
          </cell>
        </row>
        <row r="100">
          <cell r="B100" t="str">
            <v>3.1.5</v>
          </cell>
          <cell r="C100" t="str">
            <v>Timbunan tanah biasa</v>
          </cell>
          <cell r="D100" t="str">
            <v>m3</v>
          </cell>
          <cell r="F100">
            <v>4291.32</v>
          </cell>
          <cell r="H100">
            <v>15707</v>
          </cell>
          <cell r="J100">
            <v>67403763.239999995</v>
          </cell>
          <cell r="K100">
            <v>67403763.239999995</v>
          </cell>
        </row>
        <row r="102">
          <cell r="B102">
            <v>3.2</v>
          </cell>
          <cell r="C102" t="str">
            <v>Sistem Proteksi Tebing Galian Terbuka</v>
          </cell>
          <cell r="J102">
            <v>5327435355.5855999</v>
          </cell>
          <cell r="K102">
            <v>5510408468.5430403</v>
          </cell>
        </row>
        <row r="104">
          <cell r="B104" t="str">
            <v>3.2.1</v>
          </cell>
          <cell r="C104" t="str">
            <v>Shotcrete</v>
          </cell>
          <cell r="D104" t="str">
            <v>m3</v>
          </cell>
          <cell r="F104">
            <v>460.2208</v>
          </cell>
          <cell r="H104">
            <v>1987884</v>
          </cell>
          <cell r="J104">
            <v>914865564.78719997</v>
          </cell>
          <cell r="K104">
            <v>1097838677.7446399</v>
          </cell>
        </row>
        <row r="105">
          <cell r="B105" t="str">
            <v>3.2.2</v>
          </cell>
          <cell r="C105" t="str">
            <v>Wiremesh, 8x150x150 mm</v>
          </cell>
          <cell r="D105" t="str">
            <v>kg</v>
          </cell>
          <cell r="F105">
            <v>137682.18799999999</v>
          </cell>
          <cell r="H105">
            <v>19346.800000000003</v>
          </cell>
          <cell r="J105">
            <v>2663709754.7984004</v>
          </cell>
          <cell r="K105">
            <v>2663709754.7984004</v>
          </cell>
        </row>
        <row r="106">
          <cell r="B106" t="str">
            <v>3.2.3</v>
          </cell>
          <cell r="C106" t="str">
            <v>Grouted anchor bars, dia. 25 mm termasuk boring</v>
          </cell>
          <cell r="D106" t="str">
            <v>m</v>
          </cell>
          <cell r="F106">
            <v>3484</v>
          </cell>
          <cell r="H106">
            <v>412279</v>
          </cell>
          <cell r="J106">
            <v>1436380036</v>
          </cell>
          <cell r="K106">
            <v>1436380036</v>
          </cell>
        </row>
        <row r="107">
          <cell r="B107" t="str">
            <v>3.2.4</v>
          </cell>
          <cell r="C107" t="str">
            <v>Pipa PVC perforated, dia. 76 mm untuk horizontal drain</v>
          </cell>
          <cell r="D107" t="str">
            <v>m</v>
          </cell>
          <cell r="F107">
            <v>2016</v>
          </cell>
          <cell r="H107">
            <v>155000</v>
          </cell>
          <cell r="J107">
            <v>312480000</v>
          </cell>
          <cell r="K107">
            <v>312480000</v>
          </cell>
        </row>
        <row r="109">
          <cell r="B109">
            <v>3.3000000000000003</v>
          </cell>
          <cell r="C109" t="str">
            <v>Galian Terowongan</v>
          </cell>
          <cell r="J109">
            <v>12959303317.444</v>
          </cell>
          <cell r="K109">
            <v>19112934452.369999</v>
          </cell>
        </row>
        <row r="111">
          <cell r="B111" t="str">
            <v>3.3.1</v>
          </cell>
          <cell r="C111" t="str">
            <v>Rock Mass Type 3</v>
          </cell>
          <cell r="D111" t="str">
            <v>m3</v>
          </cell>
          <cell r="F111">
            <v>5133.3799999999992</v>
          </cell>
          <cell r="H111">
            <v>861733.4</v>
          </cell>
          <cell r="J111">
            <v>4423605000.8919992</v>
          </cell>
          <cell r="K111">
            <v>6635407501.3379993</v>
          </cell>
        </row>
        <row r="112">
          <cell r="B112" t="str">
            <v>3.3.2</v>
          </cell>
          <cell r="C112" t="str">
            <v>Rock Mass Type 4</v>
          </cell>
          <cell r="D112" t="str">
            <v>m3</v>
          </cell>
          <cell r="F112">
            <v>8800.08</v>
          </cell>
          <cell r="H112">
            <v>895862.00000000012</v>
          </cell>
          <cell r="J112">
            <v>7883657268.960001</v>
          </cell>
          <cell r="K112">
            <v>11825485903.440001</v>
          </cell>
        </row>
        <row r="113">
          <cell r="B113" t="str">
            <v>3.3.3</v>
          </cell>
          <cell r="C113" t="str">
            <v>Drain Ditch</v>
          </cell>
          <cell r="D113" t="str">
            <v>m3</v>
          </cell>
          <cell r="F113">
            <v>733.34</v>
          </cell>
          <cell r="H113">
            <v>889138.8</v>
          </cell>
          <cell r="J113">
            <v>652041047.59200001</v>
          </cell>
          <cell r="K113">
            <v>652041047.59200001</v>
          </cell>
        </row>
        <row r="115">
          <cell r="B115">
            <v>3.4000000000000004</v>
          </cell>
          <cell r="C115" t="str">
            <v>Sistem Penyangga/Proteksi dalam Terowongan</v>
          </cell>
          <cell r="J115">
            <v>10335282042.091499</v>
          </cell>
          <cell r="K115">
            <v>11301727530.548569</v>
          </cell>
        </row>
        <row r="117">
          <cell r="B117" t="str">
            <v>3.4.1</v>
          </cell>
          <cell r="C117" t="str">
            <v>Shotcrete</v>
          </cell>
          <cell r="D117" t="str">
            <v>m3</v>
          </cell>
          <cell r="F117">
            <v>466.72800000000001</v>
          </cell>
          <cell r="H117">
            <v>1987884</v>
          </cell>
          <cell r="J117">
            <v>927801123.55200005</v>
          </cell>
          <cell r="K117">
            <v>1894246612.0090675</v>
          </cell>
        </row>
        <row r="118">
          <cell r="B118" t="str">
            <v>3.4.2</v>
          </cell>
          <cell r="C118" t="str">
            <v>Rockbolts, dia. 25 mm</v>
          </cell>
          <cell r="D118" t="str">
            <v>m</v>
          </cell>
          <cell r="F118">
            <v>9453.6749999999993</v>
          </cell>
          <cell r="H118">
            <v>147800</v>
          </cell>
          <cell r="J118">
            <v>1397253165</v>
          </cell>
          <cell r="K118">
            <v>1397253165</v>
          </cell>
        </row>
        <row r="119">
          <cell r="B119" t="str">
            <v>3.4.3</v>
          </cell>
          <cell r="C119" t="str">
            <v>Grouted anchor bars, dia. 25 mm termasuk boring</v>
          </cell>
          <cell r="D119" t="str">
            <v>m</v>
          </cell>
          <cell r="F119">
            <v>11029.29</v>
          </cell>
          <cell r="H119">
            <v>412279</v>
          </cell>
          <cell r="J119">
            <v>4547144651.9100008</v>
          </cell>
          <cell r="K119">
            <v>4547144651.9100008</v>
          </cell>
        </row>
        <row r="120">
          <cell r="B120" t="str">
            <v>3.4.4</v>
          </cell>
          <cell r="C120" t="str">
            <v>Wire mesh 8x150x150 mm</v>
          </cell>
          <cell r="D120" t="str">
            <v>kg</v>
          </cell>
          <cell r="F120">
            <v>13476.58</v>
          </cell>
          <cell r="H120">
            <v>19346.800000000003</v>
          </cell>
          <cell r="J120">
            <v>260728697.94400004</v>
          </cell>
          <cell r="K120">
            <v>260728697.94400004</v>
          </cell>
        </row>
        <row r="121">
          <cell r="B121" t="str">
            <v>3.4.5</v>
          </cell>
          <cell r="C121" t="str">
            <v>Latice Arch Frame dan Asesoris</v>
          </cell>
          <cell r="D121" t="str">
            <v>kg</v>
          </cell>
          <cell r="F121">
            <v>12643.893498352201</v>
          </cell>
          <cell r="H121">
            <v>36716</v>
          </cell>
          <cell r="J121">
            <v>464233193.68549943</v>
          </cell>
          <cell r="K121">
            <v>464233193.68549943</v>
          </cell>
        </row>
        <row r="122">
          <cell r="B122" t="str">
            <v>3.4.6</v>
          </cell>
          <cell r="C122" t="str">
            <v>Besi Plat untuk rockbolts</v>
          </cell>
          <cell r="D122" t="str">
            <v>kg</v>
          </cell>
          <cell r="F122">
            <v>1285</v>
          </cell>
          <cell r="H122">
            <v>175406</v>
          </cell>
          <cell r="J122">
            <v>225396710</v>
          </cell>
          <cell r="K122">
            <v>225396710</v>
          </cell>
        </row>
        <row r="123">
          <cell r="B123" t="str">
            <v>3.4.7</v>
          </cell>
          <cell r="C123" t="str">
            <v>Lubang Bor untuk Pipa Besi forepolling</v>
          </cell>
          <cell r="D123" t="str">
            <v>m</v>
          </cell>
          <cell r="F123">
            <v>6500</v>
          </cell>
          <cell r="H123">
            <v>320400</v>
          </cell>
          <cell r="J123">
            <v>2082600000</v>
          </cell>
          <cell r="K123">
            <v>2082600000</v>
          </cell>
        </row>
        <row r="124">
          <cell r="B124" t="str">
            <v>3.4.8</v>
          </cell>
          <cell r="C124" t="str">
            <v>Pipa Besi forepolling yang digrouting di lubang bor, dia. 3 inch</v>
          </cell>
          <cell r="D124" t="str">
            <v>m</v>
          </cell>
          <cell r="F124">
            <v>6500</v>
          </cell>
          <cell r="H124">
            <v>66173</v>
          </cell>
          <cell r="J124">
            <v>430124500</v>
          </cell>
          <cell r="K124">
            <v>430124500</v>
          </cell>
        </row>
        <row r="126">
          <cell r="B126">
            <v>3.5000000000000004</v>
          </cell>
          <cell r="C126" t="str">
            <v>Pekerjaan Beton</v>
          </cell>
          <cell r="J126">
            <v>37162673487.315216</v>
          </cell>
          <cell r="K126">
            <v>41961992793.145218</v>
          </cell>
        </row>
        <row r="128">
          <cell r="B128" t="str">
            <v>3.5.1</v>
          </cell>
          <cell r="C128" t="str">
            <v>Beton K-225</v>
          </cell>
          <cell r="D128" t="str">
            <v>m3</v>
          </cell>
          <cell r="E128">
            <v>6373.38</v>
          </cell>
          <cell r="F128">
            <v>7244.0150000000003</v>
          </cell>
          <cell r="G128">
            <v>380000</v>
          </cell>
          <cell r="H128">
            <v>1325044</v>
          </cell>
          <cell r="I128">
            <v>2421884400</v>
          </cell>
          <cell r="J128">
            <v>9598638611.6599998</v>
          </cell>
          <cell r="K128">
            <v>14397957917.490002</v>
          </cell>
        </row>
        <row r="129">
          <cell r="B129" t="str">
            <v>3.5.2</v>
          </cell>
          <cell r="C129" t="str">
            <v>Beton Lean Concrete K 125</v>
          </cell>
          <cell r="D129" t="str">
            <v>m3</v>
          </cell>
          <cell r="E129">
            <v>402.83</v>
          </cell>
          <cell r="F129">
            <v>586.85699999999997</v>
          </cell>
          <cell r="G129">
            <v>304418</v>
          </cell>
          <cell r="H129">
            <v>1026286</v>
          </cell>
          <cell r="I129">
            <v>122628702.94</v>
          </cell>
          <cell r="J129">
            <v>602283123.102</v>
          </cell>
          <cell r="K129">
            <v>602283123.102</v>
          </cell>
        </row>
        <row r="130">
          <cell r="B130" t="str">
            <v>3.5.3</v>
          </cell>
          <cell r="C130" t="str">
            <v>Pek. Pembesian</v>
          </cell>
          <cell r="D130" t="str">
            <v>kg</v>
          </cell>
          <cell r="E130">
            <v>446139</v>
          </cell>
          <cell r="F130">
            <v>1081584.4410000001</v>
          </cell>
          <cell r="G130">
            <v>6535</v>
          </cell>
          <cell r="H130">
            <v>17901.37</v>
          </cell>
          <cell r="I130">
            <v>2915518365</v>
          </cell>
          <cell r="J130">
            <v>19361843264.584171</v>
          </cell>
          <cell r="K130">
            <v>19361843264.584171</v>
          </cell>
        </row>
        <row r="131">
          <cell r="B131" t="str">
            <v>3.5.4</v>
          </cell>
          <cell r="C131" t="str">
            <v>Begesting</v>
          </cell>
          <cell r="D131" t="str">
            <v>m2</v>
          </cell>
          <cell r="E131">
            <v>7823.27</v>
          </cell>
          <cell r="F131">
            <v>14560.925249999997</v>
          </cell>
          <cell r="G131">
            <v>59163</v>
          </cell>
          <cell r="H131">
            <v>218017</v>
          </cell>
          <cell r="I131">
            <v>462848123.01000005</v>
          </cell>
          <cell r="J131">
            <v>3174529240.2292495</v>
          </cell>
          <cell r="K131">
            <v>3174529240.2292495</v>
          </cell>
        </row>
        <row r="132">
          <cell r="B132" t="str">
            <v>3.5.5</v>
          </cell>
          <cell r="C132" t="str">
            <v>Water stop D24</v>
          </cell>
          <cell r="D132" t="str">
            <v>m</v>
          </cell>
          <cell r="E132">
            <v>375</v>
          </cell>
          <cell r="F132">
            <v>685.18299999999999</v>
          </cell>
          <cell r="G132">
            <v>91478</v>
          </cell>
          <cell r="H132">
            <v>248725</v>
          </cell>
          <cell r="I132">
            <v>34304250</v>
          </cell>
          <cell r="J132">
            <v>170422141.67500001</v>
          </cell>
          <cell r="K132">
            <v>170422141.67500001</v>
          </cell>
        </row>
        <row r="133">
          <cell r="B133" t="str">
            <v>3.5.6</v>
          </cell>
          <cell r="C133" t="str">
            <v>Dowel Bar dia.25, L = 1,00 m</v>
          </cell>
          <cell r="D133" t="str">
            <v>bh</v>
          </cell>
          <cell r="E133">
            <v>375</v>
          </cell>
          <cell r="F133">
            <v>712</v>
          </cell>
          <cell r="G133">
            <v>147082</v>
          </cell>
          <cell r="H133">
            <v>55805</v>
          </cell>
          <cell r="I133">
            <v>55155750</v>
          </cell>
          <cell r="J133">
            <v>39733160</v>
          </cell>
          <cell r="K133">
            <v>39733160</v>
          </cell>
        </row>
        <row r="134">
          <cell r="B134" t="str">
            <v>3.5.7</v>
          </cell>
          <cell r="C134" t="str">
            <v>Besi beton/ bar for steps</v>
          </cell>
          <cell r="D134" t="str">
            <v>kg</v>
          </cell>
          <cell r="E134">
            <v>53.44</v>
          </cell>
          <cell r="F134">
            <v>53.44</v>
          </cell>
          <cell r="G134">
            <v>7441</v>
          </cell>
          <cell r="H134">
            <v>17901.37</v>
          </cell>
          <cell r="I134">
            <v>397647.04</v>
          </cell>
          <cell r="J134">
            <v>956649.21279999986</v>
          </cell>
          <cell r="K134">
            <v>956649.21279999986</v>
          </cell>
        </row>
        <row r="135">
          <cell r="B135" t="str">
            <v>3.5.8</v>
          </cell>
          <cell r="C135" t="str">
            <v>Joint filler</v>
          </cell>
          <cell r="D135" t="str">
            <v>m3</v>
          </cell>
          <cell r="E135">
            <v>2709.02</v>
          </cell>
          <cell r="F135">
            <v>1239.3399999999999</v>
          </cell>
          <cell r="G135">
            <v>304418</v>
          </cell>
          <cell r="H135">
            <v>3260061</v>
          </cell>
          <cell r="I135">
            <v>824674450.36000001</v>
          </cell>
          <cell r="J135">
            <v>4040323999.7399998</v>
          </cell>
          <cell r="K135">
            <v>4040323999.7399998</v>
          </cell>
        </row>
        <row r="136">
          <cell r="B136" t="str">
            <v>3.5.9</v>
          </cell>
          <cell r="C136" t="str">
            <v>Joint  Sealant</v>
          </cell>
          <cell r="D136" t="str">
            <v>m'</v>
          </cell>
          <cell r="F136">
            <v>685.18299999999999</v>
          </cell>
          <cell r="H136">
            <v>253864</v>
          </cell>
          <cell r="J136">
            <v>173943297.11199999</v>
          </cell>
          <cell r="K136">
            <v>173943297.11199999</v>
          </cell>
        </row>
        <row r="138">
          <cell r="B138">
            <v>3.6000000000000005</v>
          </cell>
          <cell r="C138" t="str">
            <v>Pekerjaan Beton Lainnya</v>
          </cell>
          <cell r="J138">
            <v>1419508606.1180935</v>
          </cell>
          <cell r="K138">
            <v>1419508606.1180935</v>
          </cell>
        </row>
        <row r="140">
          <cell r="B140" t="str">
            <v>3.6.1</v>
          </cell>
          <cell r="C140" t="str">
            <v>Beton Pengisi/Backfill Concrete</v>
          </cell>
          <cell r="D140" t="str">
            <v>m3</v>
          </cell>
          <cell r="F140">
            <v>565.08887742998513</v>
          </cell>
          <cell r="H140">
            <v>1231116</v>
          </cell>
          <cell r="J140">
            <v>695689958.42609358</v>
          </cell>
          <cell r="K140">
            <v>695689958.42609358</v>
          </cell>
        </row>
        <row r="141">
          <cell r="B141" t="str">
            <v>3.6.2</v>
          </cell>
          <cell r="C141" t="str">
            <v>Beton Penutup/Plug</v>
          </cell>
          <cell r="D141" t="str">
            <v>m3</v>
          </cell>
          <cell r="F141">
            <v>587.93700000000001</v>
          </cell>
          <cell r="H141">
            <v>1231116</v>
          </cell>
          <cell r="J141">
            <v>723818647.69200003</v>
          </cell>
          <cell r="K141">
            <v>723818647.69200003</v>
          </cell>
        </row>
        <row r="143">
          <cell r="B143">
            <v>3.7000000000000006</v>
          </cell>
          <cell r="C143" t="str">
            <v>Pekerjaan Pasangan</v>
          </cell>
          <cell r="J143">
            <v>1848078966.2199998</v>
          </cell>
          <cell r="K143">
            <v>1848078966.2199998</v>
          </cell>
        </row>
        <row r="145">
          <cell r="B145" t="str">
            <v>3.7.1</v>
          </cell>
          <cell r="C145" t="str">
            <v>Pasangan Batu kali 1 : 4</v>
          </cell>
          <cell r="D145" t="str">
            <v>m3</v>
          </cell>
          <cell r="E145">
            <v>686.4</v>
          </cell>
          <cell r="F145">
            <v>1595.52</v>
          </cell>
          <cell r="G145">
            <v>313826</v>
          </cell>
          <cell r="H145">
            <v>728993</v>
          </cell>
          <cell r="I145">
            <v>215410166.40000001</v>
          </cell>
          <cell r="J145">
            <v>1163122911.3599999</v>
          </cell>
          <cell r="K145">
            <v>1163122911.3599999</v>
          </cell>
        </row>
        <row r="146">
          <cell r="B146" t="str">
            <v>3.7.2</v>
          </cell>
          <cell r="C146" t="str">
            <v>Plesteran 1 : 3,  t = 20</v>
          </cell>
          <cell r="D146" t="str">
            <v>m2</v>
          </cell>
          <cell r="E146">
            <v>77</v>
          </cell>
          <cell r="F146">
            <v>100.10000000000001</v>
          </cell>
          <cell r="G146">
            <v>21367</v>
          </cell>
          <cell r="H146">
            <v>50585</v>
          </cell>
          <cell r="I146">
            <v>1645259</v>
          </cell>
          <cell r="J146">
            <v>5063558.5</v>
          </cell>
          <cell r="K146">
            <v>5063558.5</v>
          </cell>
        </row>
        <row r="147">
          <cell r="B147" t="str">
            <v>3.7.3</v>
          </cell>
          <cell r="C147" t="str">
            <v>Siaran</v>
          </cell>
          <cell r="D147" t="str">
            <v>m3</v>
          </cell>
          <cell r="E147">
            <v>295.26</v>
          </cell>
          <cell r="F147">
            <v>295.26</v>
          </cell>
          <cell r="G147">
            <v>113512</v>
          </cell>
          <cell r="H147">
            <v>35786</v>
          </cell>
          <cell r="I147">
            <v>33515553.119999997</v>
          </cell>
          <cell r="J147">
            <v>10566174.359999999</v>
          </cell>
          <cell r="K147">
            <v>10566174.359999999</v>
          </cell>
        </row>
        <row r="148">
          <cell r="B148" t="str">
            <v>3.7.4</v>
          </cell>
          <cell r="C148" t="str">
            <v>Pekerjaan Bronjong (Gabion)</v>
          </cell>
          <cell r="D148" t="str">
            <v>m3</v>
          </cell>
          <cell r="F148">
            <v>1218</v>
          </cell>
          <cell r="H148">
            <v>549529</v>
          </cell>
          <cell r="J148">
            <v>669326322</v>
          </cell>
          <cell r="K148">
            <v>669326322</v>
          </cell>
        </row>
        <row r="150">
          <cell r="B150">
            <v>3.8000000000000007</v>
          </cell>
          <cell r="C150" t="str">
            <v>Pekerjaan Grouting dalam Terowongan</v>
          </cell>
          <cell r="J150">
            <v>3375777314.1200399</v>
          </cell>
          <cell r="K150">
            <v>3976346401.5836287</v>
          </cell>
        </row>
        <row r="152">
          <cell r="B152" t="str">
            <v>3.8.1</v>
          </cell>
          <cell r="C152" t="str">
            <v>Rotary Drilling Core NMLC</v>
          </cell>
          <cell r="D152" t="str">
            <v>m</v>
          </cell>
          <cell r="F152">
            <v>75</v>
          </cell>
          <cell r="H152">
            <v>741621.37579055247</v>
          </cell>
          <cell r="J152">
            <v>55621603.184291437</v>
          </cell>
          <cell r="K152">
            <v>55621603.184291437</v>
          </cell>
        </row>
        <row r="153">
          <cell r="B153" t="str">
            <v>3.8.2</v>
          </cell>
          <cell r="C153" t="str">
            <v>Drilling grouting holes 0.0 -10 m</v>
          </cell>
          <cell r="D153" t="str">
            <v>m</v>
          </cell>
          <cell r="F153">
            <v>2680</v>
          </cell>
          <cell r="H153">
            <v>627627</v>
          </cell>
          <cell r="J153">
            <v>1682040360</v>
          </cell>
          <cell r="K153">
            <v>1682040360</v>
          </cell>
        </row>
        <row r="154">
          <cell r="B154" t="str">
            <v>3.8.3</v>
          </cell>
          <cell r="C154" t="str">
            <v>Drilling grouting holes 10.0 -30 m</v>
          </cell>
          <cell r="D154" t="str">
            <v>m</v>
          </cell>
          <cell r="F154">
            <v>450</v>
          </cell>
          <cell r="H154">
            <v>741621.37579055247</v>
          </cell>
          <cell r="J154">
            <v>333729619.10574859</v>
          </cell>
          <cell r="K154">
            <v>333729619.10574859</v>
          </cell>
        </row>
        <row r="155">
          <cell r="B155" t="str">
            <v>3.8.4</v>
          </cell>
          <cell r="C155" t="str">
            <v>Water testing grout holes</v>
          </cell>
          <cell r="D155" t="str">
            <v>ea</v>
          </cell>
          <cell r="F155">
            <v>626</v>
          </cell>
          <cell r="H155">
            <v>502269</v>
          </cell>
          <cell r="J155">
            <v>314420394</v>
          </cell>
          <cell r="K155">
            <v>224404235.38733566</v>
          </cell>
        </row>
        <row r="156">
          <cell r="B156" t="str">
            <v>3.8.5</v>
          </cell>
          <cell r="C156" t="str">
            <v>Set up rig for drilling holes</v>
          </cell>
          <cell r="D156" t="str">
            <v>ea</v>
          </cell>
          <cell r="F156">
            <v>626</v>
          </cell>
          <cell r="H156">
            <v>468682</v>
          </cell>
          <cell r="J156">
            <v>293394932</v>
          </cell>
          <cell r="K156">
            <v>293394932</v>
          </cell>
        </row>
        <row r="157">
          <cell r="B157" t="str">
            <v>3.8.6</v>
          </cell>
          <cell r="C157" t="str">
            <v>Hock up to hole &amp; Connection</v>
          </cell>
          <cell r="D157" t="str">
            <v>ea</v>
          </cell>
          <cell r="F157">
            <v>626</v>
          </cell>
          <cell r="H157">
            <v>502269</v>
          </cell>
          <cell r="J157">
            <v>314420394</v>
          </cell>
          <cell r="K157">
            <v>314420394</v>
          </cell>
        </row>
        <row r="158">
          <cell r="B158" t="str">
            <v>3.8.7</v>
          </cell>
          <cell r="C158" t="str">
            <v>Cement for Pressure Grouting</v>
          </cell>
          <cell r="D158" t="str">
            <v>t</v>
          </cell>
          <cell r="E158">
            <v>686.4</v>
          </cell>
          <cell r="F158">
            <v>219.1</v>
          </cell>
          <cell r="H158">
            <v>502269</v>
          </cell>
          <cell r="I158">
            <v>0</v>
          </cell>
          <cell r="J158">
            <v>110047137.89999999</v>
          </cell>
          <cell r="K158">
            <v>701200991.15743935</v>
          </cell>
        </row>
        <row r="159">
          <cell r="B159" t="str">
            <v>3.8.8</v>
          </cell>
          <cell r="C159" t="str">
            <v>Fine Sand for Pressure Grouting</v>
          </cell>
          <cell r="D159" t="str">
            <v>t</v>
          </cell>
          <cell r="E159">
            <v>77</v>
          </cell>
          <cell r="F159">
            <v>219.1</v>
          </cell>
          <cell r="H159">
            <v>468682</v>
          </cell>
          <cell r="I159">
            <v>0</v>
          </cell>
          <cell r="J159">
            <v>102688226.2</v>
          </cell>
          <cell r="K159">
            <v>86850363.599999994</v>
          </cell>
        </row>
        <row r="160">
          <cell r="B160" t="str">
            <v>3.8.9</v>
          </cell>
          <cell r="C160" t="str">
            <v>Drilling Drain hole dia.76 mm</v>
          </cell>
          <cell r="D160" t="str">
            <v>m</v>
          </cell>
          <cell r="E160">
            <v>295.26</v>
          </cell>
          <cell r="F160">
            <v>180</v>
          </cell>
          <cell r="H160">
            <v>411747</v>
          </cell>
          <cell r="I160">
            <v>0</v>
          </cell>
          <cell r="J160">
            <v>74114460</v>
          </cell>
          <cell r="K160">
            <v>111171690</v>
          </cell>
        </row>
        <row r="161">
          <cell r="B161" t="str">
            <v>3.8.10</v>
          </cell>
          <cell r="C161" t="str">
            <v>Casing Left Permanent untuk Grouting, Pipa PVC</v>
          </cell>
          <cell r="D161" t="str">
            <v>m</v>
          </cell>
          <cell r="F161">
            <v>3130</v>
          </cell>
          <cell r="H161">
            <v>24517</v>
          </cell>
          <cell r="J161">
            <v>76738210</v>
          </cell>
          <cell r="K161">
            <v>76738210</v>
          </cell>
        </row>
        <row r="162">
          <cell r="B162" t="str">
            <v>3.8.11</v>
          </cell>
          <cell r="C162" t="str">
            <v>Casing Left Permanent untuk Drain Holes, Pipa PVC</v>
          </cell>
          <cell r="D162" t="str">
            <v>m</v>
          </cell>
          <cell r="F162">
            <v>180</v>
          </cell>
          <cell r="H162">
            <v>24517</v>
          </cell>
          <cell r="J162">
            <v>4413060</v>
          </cell>
          <cell r="K162">
            <v>6619590</v>
          </cell>
        </row>
        <row r="163">
          <cell r="B163" t="str">
            <v>3.8.12</v>
          </cell>
          <cell r="C163" t="str">
            <v>Surface Grouting</v>
          </cell>
          <cell r="D163" t="str">
            <v>t</v>
          </cell>
          <cell r="F163">
            <v>28.17</v>
          </cell>
          <cell r="H163">
            <v>502269</v>
          </cell>
          <cell r="J163">
            <v>14148917.73</v>
          </cell>
          <cell r="K163">
            <v>90154413.14881365</v>
          </cell>
        </row>
        <row r="165">
          <cell r="B165">
            <v>4</v>
          </cell>
          <cell r="C165" t="str">
            <v>Cofferdam Utama</v>
          </cell>
          <cell r="J165">
            <v>5441439990.0199995</v>
          </cell>
          <cell r="K165">
            <v>8160563345.0299988</v>
          </cell>
          <cell r="L165">
            <v>5441439990.0199995</v>
          </cell>
        </row>
        <row r="167">
          <cell r="B167" t="str">
            <v>4.1</v>
          </cell>
          <cell r="C167" t="str">
            <v>Pembersihan dan pengupasan</v>
          </cell>
          <cell r="D167" t="str">
            <v>ha</v>
          </cell>
          <cell r="E167">
            <v>0.03</v>
          </cell>
          <cell r="F167">
            <v>3.2000000000000001E-2</v>
          </cell>
          <cell r="G167">
            <v>25000000</v>
          </cell>
          <cell r="H167">
            <v>99790000</v>
          </cell>
          <cell r="I167">
            <v>750000</v>
          </cell>
          <cell r="J167">
            <v>3193280</v>
          </cell>
          <cell r="K167">
            <v>3193280</v>
          </cell>
        </row>
        <row r="168">
          <cell r="B168" t="str">
            <v>4.2</v>
          </cell>
          <cell r="C168" t="str">
            <v>Galian tanah biasa</v>
          </cell>
          <cell r="D168" t="str">
            <v>m3</v>
          </cell>
          <cell r="E168">
            <v>591.29999999999995</v>
          </cell>
          <cell r="F168">
            <v>7767.65</v>
          </cell>
          <cell r="G168">
            <v>16519</v>
          </cell>
          <cell r="H168">
            <v>17419</v>
          </cell>
          <cell r="I168">
            <v>9767684.6999999993</v>
          </cell>
          <cell r="J168">
            <v>135304695.34999999</v>
          </cell>
          <cell r="K168">
            <v>202957043.02499998</v>
          </cell>
        </row>
        <row r="169">
          <cell r="B169" t="str">
            <v>4.3</v>
          </cell>
          <cell r="C169" t="str">
            <v>Galian tanah berbatu</v>
          </cell>
          <cell r="D169" t="str">
            <v>m3</v>
          </cell>
          <cell r="E169">
            <v>465.1</v>
          </cell>
          <cell r="F169">
            <v>3107.06</v>
          </cell>
          <cell r="G169">
            <v>23070</v>
          </cell>
          <cell r="H169">
            <v>71504</v>
          </cell>
          <cell r="I169">
            <v>10729857</v>
          </cell>
          <cell r="J169">
            <v>222167218.24000001</v>
          </cell>
          <cell r="K169">
            <v>333250827.36000001</v>
          </cell>
        </row>
        <row r="170">
          <cell r="B170" t="str">
            <v>4.4</v>
          </cell>
          <cell r="C170" t="str">
            <v>Galian  batu</v>
          </cell>
          <cell r="D170" t="str">
            <v>m3</v>
          </cell>
          <cell r="F170">
            <v>1181.45</v>
          </cell>
          <cell r="H170">
            <v>129554</v>
          </cell>
          <cell r="J170">
            <v>153061573.30000001</v>
          </cell>
          <cell r="K170">
            <v>229592359.95000002</v>
          </cell>
        </row>
        <row r="171">
          <cell r="B171" t="str">
            <v>4.5</v>
          </cell>
          <cell r="C171" t="str">
            <v>Timbunan material inti (1)</v>
          </cell>
          <cell r="D171" t="str">
            <v>m3</v>
          </cell>
          <cell r="E171">
            <v>7692.1</v>
          </cell>
          <cell r="F171">
            <v>9169.7800000000007</v>
          </cell>
          <cell r="H171">
            <v>67040</v>
          </cell>
          <cell r="J171">
            <v>614742051.20000005</v>
          </cell>
          <cell r="K171">
            <v>922113076.80000007</v>
          </cell>
        </row>
        <row r="172">
          <cell r="B172" t="str">
            <v>4.6</v>
          </cell>
          <cell r="C172" t="str">
            <v>Timbunan material random (3)</v>
          </cell>
          <cell r="D172" t="str">
            <v>m3</v>
          </cell>
          <cell r="E172">
            <v>18629.099999999999</v>
          </cell>
          <cell r="F172">
            <v>35723.129999999997</v>
          </cell>
          <cell r="H172">
            <v>48422</v>
          </cell>
          <cell r="J172">
            <v>1729785400.8599999</v>
          </cell>
          <cell r="K172">
            <v>2594678101.2899995</v>
          </cell>
        </row>
        <row r="173">
          <cell r="B173" t="str">
            <v>4.7</v>
          </cell>
          <cell r="C173" t="str">
            <v>Transisi (4)</v>
          </cell>
          <cell r="D173" t="str">
            <v>m3</v>
          </cell>
          <cell r="F173">
            <v>2270.13</v>
          </cell>
          <cell r="H173">
            <v>519731</v>
          </cell>
          <cell r="J173">
            <v>1179856935.03</v>
          </cell>
          <cell r="K173">
            <v>1769785402.5450001</v>
          </cell>
        </row>
        <row r="174">
          <cell r="B174" t="str">
            <v>4.8</v>
          </cell>
          <cell r="C174" t="str">
            <v>Rip Rap (5)</v>
          </cell>
          <cell r="D174" t="str">
            <v>m3</v>
          </cell>
          <cell r="E174">
            <v>0</v>
          </cell>
          <cell r="F174">
            <v>4580.04</v>
          </cell>
          <cell r="H174">
            <v>306401</v>
          </cell>
          <cell r="J174">
            <v>1403328836.04</v>
          </cell>
          <cell r="K174">
            <v>2104993254.0599999</v>
          </cell>
        </row>
        <row r="176">
          <cell r="B176">
            <v>5</v>
          </cell>
          <cell r="C176" t="str">
            <v>Saddle Dam</v>
          </cell>
          <cell r="J176">
            <v>2761438215.1171322</v>
          </cell>
          <cell r="K176">
            <v>4040936107.3390317</v>
          </cell>
          <cell r="L176">
            <v>2761438215.1171322</v>
          </cell>
        </row>
        <row r="178">
          <cell r="B178" t="str">
            <v>5.1</v>
          </cell>
          <cell r="C178" t="str">
            <v>Pembersihan dan pengupasan</v>
          </cell>
          <cell r="D178" t="str">
            <v>ha</v>
          </cell>
          <cell r="E178">
            <v>0.03</v>
          </cell>
          <cell r="F178">
            <v>3.2000000000000001E-2</v>
          </cell>
          <cell r="G178">
            <v>25000000</v>
          </cell>
          <cell r="H178">
            <v>99790000</v>
          </cell>
          <cell r="I178">
            <v>750000</v>
          </cell>
          <cell r="J178">
            <v>3193280</v>
          </cell>
          <cell r="K178">
            <v>3193280</v>
          </cell>
        </row>
        <row r="179">
          <cell r="B179" t="str">
            <v>5.2</v>
          </cell>
          <cell r="C179" t="str">
            <v>Galian tanah biasa</v>
          </cell>
          <cell r="D179" t="str">
            <v>m3</v>
          </cell>
          <cell r="E179">
            <v>591.29999999999995</v>
          </cell>
          <cell r="F179">
            <v>2440.9769999999999</v>
          </cell>
          <cell r="G179">
            <v>16519</v>
          </cell>
          <cell r="H179">
            <v>17419</v>
          </cell>
          <cell r="I179">
            <v>9767684.6999999993</v>
          </cell>
          <cell r="J179">
            <v>42519378.362999998</v>
          </cell>
          <cell r="K179">
            <v>63779067.544499993</v>
          </cell>
        </row>
        <row r="180">
          <cell r="B180" t="str">
            <v>5.3</v>
          </cell>
          <cell r="C180" t="str">
            <v>Galian tanah berbatu</v>
          </cell>
          <cell r="D180" t="str">
            <v>m3</v>
          </cell>
          <cell r="E180">
            <v>465.1</v>
          </cell>
          <cell r="F180">
            <v>854.34194999999988</v>
          </cell>
          <cell r="G180">
            <v>23070</v>
          </cell>
          <cell r="H180">
            <v>71504</v>
          </cell>
          <cell r="I180">
            <v>10729857</v>
          </cell>
          <cell r="J180">
            <v>61088866.792799994</v>
          </cell>
          <cell r="K180">
            <v>91633300.189199984</v>
          </cell>
        </row>
        <row r="181">
          <cell r="B181" t="str">
            <v>5.4</v>
          </cell>
          <cell r="C181" t="str">
            <v>Galian  batu</v>
          </cell>
          <cell r="D181" t="str">
            <v>m3</v>
          </cell>
          <cell r="F181">
            <v>6530.616</v>
          </cell>
          <cell r="H181">
            <v>129554</v>
          </cell>
          <cell r="J181">
            <v>846067425.26399994</v>
          </cell>
          <cell r="K181">
            <v>1269101137.8959999</v>
          </cell>
        </row>
        <row r="182">
          <cell r="B182" t="str">
            <v>5.5</v>
          </cell>
          <cell r="C182" t="str">
            <v>Timbunan material inti (1)</v>
          </cell>
          <cell r="D182" t="str">
            <v>m3</v>
          </cell>
          <cell r="E182">
            <v>7692.1</v>
          </cell>
          <cell r="F182">
            <v>2586.5990000000002</v>
          </cell>
          <cell r="G182">
            <v>20840</v>
          </cell>
          <cell r="H182">
            <v>67040</v>
          </cell>
          <cell r="I182">
            <v>160303364</v>
          </cell>
          <cell r="J182">
            <v>173405596.96000001</v>
          </cell>
          <cell r="K182">
            <v>260108395.44000003</v>
          </cell>
        </row>
        <row r="183">
          <cell r="B183" t="str">
            <v>5.6</v>
          </cell>
          <cell r="C183" t="str">
            <v>Timbunan material random (3)</v>
          </cell>
          <cell r="D183" t="str">
            <v>m3</v>
          </cell>
          <cell r="E183">
            <v>18629.099999999999</v>
          </cell>
          <cell r="F183">
            <v>2755.4430000000002</v>
          </cell>
          <cell r="G183">
            <v>37500</v>
          </cell>
          <cell r="H183">
            <v>48422</v>
          </cell>
          <cell r="I183">
            <v>698591250</v>
          </cell>
          <cell r="J183">
            <v>133424060.94600001</v>
          </cell>
          <cell r="K183">
            <v>200136091.41900003</v>
          </cell>
        </row>
        <row r="184">
          <cell r="B184" t="str">
            <v>5.7</v>
          </cell>
          <cell r="C184" t="str">
            <v>Timbunan filter pasir (2)</v>
          </cell>
          <cell r="D184" t="str">
            <v>m3</v>
          </cell>
          <cell r="E184">
            <v>0</v>
          </cell>
          <cell r="F184">
            <v>1654.2760000000001</v>
          </cell>
          <cell r="G184">
            <v>119153</v>
          </cell>
          <cell r="H184">
            <v>519731</v>
          </cell>
          <cell r="I184">
            <v>0</v>
          </cell>
          <cell r="J184">
            <v>859778519.75600004</v>
          </cell>
          <cell r="K184">
            <v>1289667779.6340001</v>
          </cell>
        </row>
        <row r="185">
          <cell r="B185" t="str">
            <v>5.8</v>
          </cell>
          <cell r="C185" t="str">
            <v>Transisi (4)</v>
          </cell>
          <cell r="D185" t="str">
            <v>m3</v>
          </cell>
          <cell r="F185">
            <v>392.75799999999998</v>
          </cell>
          <cell r="H185">
            <v>519731</v>
          </cell>
          <cell r="J185">
            <v>204128508.09799999</v>
          </cell>
          <cell r="K185">
            <v>306192762.14699996</v>
          </cell>
        </row>
        <row r="186">
          <cell r="B186" t="str">
            <v>5.9</v>
          </cell>
          <cell r="C186" t="str">
            <v>Rip Rap (5)</v>
          </cell>
          <cell r="D186" t="str">
            <v>m3</v>
          </cell>
          <cell r="E186">
            <v>0</v>
          </cell>
          <cell r="F186">
            <v>778.66399999999999</v>
          </cell>
          <cell r="G186">
            <v>113512</v>
          </cell>
          <cell r="H186">
            <v>306401</v>
          </cell>
          <cell r="I186" t="str">
            <v>-</v>
          </cell>
          <cell r="J186">
            <v>238583428.264</v>
          </cell>
          <cell r="K186">
            <v>357875142.39600003</v>
          </cell>
        </row>
        <row r="187">
          <cell r="B187" t="str">
            <v>5.10</v>
          </cell>
          <cell r="C187" t="str">
            <v>Gebalan Rumput</v>
          </cell>
          <cell r="D187" t="str">
            <v>m2</v>
          </cell>
          <cell r="F187">
            <v>21461.562976446803</v>
          </cell>
          <cell r="H187">
            <v>9284</v>
          </cell>
          <cell r="J187">
            <v>199249150.67333212</v>
          </cell>
          <cell r="K187">
            <v>199249150.67333212</v>
          </cell>
        </row>
        <row r="189">
          <cell r="B189">
            <v>6</v>
          </cell>
          <cell r="C189" t="str">
            <v>Tubuh Bendungan Utama</v>
          </cell>
          <cell r="L189">
            <v>41305531668.717834</v>
          </cell>
        </row>
        <row r="190">
          <cell r="B190">
            <v>6.1</v>
          </cell>
          <cell r="C190" t="str">
            <v>Pekerjaan Galian dan Timbunan</v>
          </cell>
          <cell r="J190">
            <v>38596366043.556488</v>
          </cell>
          <cell r="K190">
            <v>57125460819.315285</v>
          </cell>
        </row>
        <row r="192">
          <cell r="B192" t="str">
            <v>6.1.1</v>
          </cell>
          <cell r="C192" t="str">
            <v>Pembersihan dan pengupasan</v>
          </cell>
          <cell r="D192" t="str">
            <v>ha</v>
          </cell>
          <cell r="E192">
            <v>0.6</v>
          </cell>
          <cell r="F192">
            <v>8.7226350000000004</v>
          </cell>
          <cell r="G192">
            <v>25000000</v>
          </cell>
          <cell r="H192">
            <v>99790000</v>
          </cell>
          <cell r="I192">
            <v>15000000</v>
          </cell>
          <cell r="J192">
            <v>870431746.6500001</v>
          </cell>
          <cell r="K192">
            <v>870431746.6500001</v>
          </cell>
        </row>
        <row r="193">
          <cell r="B193" t="str">
            <v>6.1.2</v>
          </cell>
          <cell r="C193" t="str">
            <v>Galian tanah biasa</v>
          </cell>
          <cell r="D193" t="str">
            <v>m3</v>
          </cell>
          <cell r="E193">
            <v>24183.9</v>
          </cell>
          <cell r="F193">
            <v>30206.969000000001</v>
          </cell>
          <cell r="G193">
            <v>16519</v>
          </cell>
          <cell r="H193">
            <v>17419</v>
          </cell>
          <cell r="I193">
            <v>399493844.10000002</v>
          </cell>
          <cell r="J193">
            <v>526175193.01100004</v>
          </cell>
          <cell r="K193">
            <v>789262789.51650012</v>
          </cell>
        </row>
        <row r="194">
          <cell r="B194" t="str">
            <v>6.1.3</v>
          </cell>
          <cell r="C194" t="str">
            <v>Galian tanah berbatu</v>
          </cell>
          <cell r="D194" t="str">
            <v>m3</v>
          </cell>
          <cell r="E194">
            <v>10109.4</v>
          </cell>
          <cell r="F194">
            <v>10572.43915</v>
          </cell>
          <cell r="G194">
            <v>23070</v>
          </cell>
          <cell r="H194">
            <v>71504</v>
          </cell>
          <cell r="I194">
            <v>233223858</v>
          </cell>
          <cell r="J194">
            <v>755971688.98160005</v>
          </cell>
          <cell r="K194">
            <v>1133957533.4724</v>
          </cell>
        </row>
        <row r="195">
          <cell r="B195" t="str">
            <v>6.1.4</v>
          </cell>
          <cell r="C195" t="str">
            <v>Galian  Batu</v>
          </cell>
          <cell r="D195" t="str">
            <v>m3</v>
          </cell>
          <cell r="F195">
            <v>29924.743999999999</v>
          </cell>
          <cell r="H195">
            <v>129554</v>
          </cell>
          <cell r="J195">
            <v>3876870284.1759996</v>
          </cell>
          <cell r="K195">
            <v>5815305426.263999</v>
          </cell>
        </row>
        <row r="196">
          <cell r="B196" t="str">
            <v>6.1.5</v>
          </cell>
          <cell r="C196" t="str">
            <v>Timbunan material inti (1)</v>
          </cell>
          <cell r="D196" t="str">
            <v>m3</v>
          </cell>
          <cell r="E196">
            <v>48393.1</v>
          </cell>
          <cell r="F196">
            <v>63799.457999999999</v>
          </cell>
          <cell r="G196">
            <v>20840</v>
          </cell>
          <cell r="H196">
            <v>67040</v>
          </cell>
          <cell r="I196">
            <v>1008512204</v>
          </cell>
          <cell r="J196">
            <v>4277115664.3199997</v>
          </cell>
          <cell r="K196">
            <v>6415673496.4800005</v>
          </cell>
        </row>
        <row r="197">
          <cell r="B197" t="str">
            <v>6.1.6</v>
          </cell>
          <cell r="C197" t="str">
            <v>Timbunan material random (3)</v>
          </cell>
          <cell r="D197" t="str">
            <v>m3</v>
          </cell>
          <cell r="E197">
            <v>131880.9</v>
          </cell>
          <cell r="F197">
            <v>293182.65600000002</v>
          </cell>
          <cell r="G197">
            <v>32624</v>
          </cell>
          <cell r="H197">
            <v>48422</v>
          </cell>
          <cell r="I197">
            <v>4302482481.5999994</v>
          </cell>
          <cell r="J197">
            <v>14196490568.832001</v>
          </cell>
          <cell r="K197">
            <v>21294735853.248001</v>
          </cell>
        </row>
        <row r="198">
          <cell r="B198" t="str">
            <v>6.1.7</v>
          </cell>
          <cell r="C198" t="str">
            <v>Timbunan filter pasir (2)</v>
          </cell>
          <cell r="D198" t="str">
            <v>m3</v>
          </cell>
          <cell r="E198">
            <v>525</v>
          </cell>
          <cell r="F198">
            <v>12299.536</v>
          </cell>
          <cell r="G198">
            <v>68833</v>
          </cell>
          <cell r="H198">
            <v>519731</v>
          </cell>
          <cell r="I198">
            <v>36137325</v>
          </cell>
          <cell r="J198">
            <v>6392450144.816</v>
          </cell>
          <cell r="K198">
            <v>9588675217.2240009</v>
          </cell>
        </row>
        <row r="199">
          <cell r="B199" t="str">
            <v>6.1.8</v>
          </cell>
          <cell r="C199" t="str">
            <v>Transisi (4)</v>
          </cell>
          <cell r="D199" t="str">
            <v>m3</v>
          </cell>
          <cell r="F199">
            <v>6232.4920000000002</v>
          </cell>
          <cell r="H199">
            <v>519731</v>
          </cell>
          <cell r="J199">
            <v>3239219299.652</v>
          </cell>
          <cell r="K199">
            <v>4858828949.4780006</v>
          </cell>
        </row>
        <row r="200">
          <cell r="B200" t="str">
            <v>6.1.9</v>
          </cell>
          <cell r="C200" t="str">
            <v>Rip-Rap (5)</v>
          </cell>
          <cell r="D200" t="str">
            <v>m3</v>
          </cell>
          <cell r="E200">
            <v>5328.8</v>
          </cell>
          <cell r="F200">
            <v>12382.129000000001</v>
          </cell>
          <cell r="G200">
            <v>113512</v>
          </cell>
          <cell r="H200">
            <v>306401</v>
          </cell>
          <cell r="I200">
            <v>604882745.60000002</v>
          </cell>
          <cell r="J200">
            <v>3793896707.7290001</v>
          </cell>
          <cell r="K200">
            <v>5690845061.5935001</v>
          </cell>
        </row>
        <row r="201">
          <cell r="B201" t="str">
            <v>6.1.10</v>
          </cell>
          <cell r="C201" t="str">
            <v>Timbunan filter kerikil</v>
          </cell>
          <cell r="D201" t="str">
            <v>m3</v>
          </cell>
          <cell r="E201">
            <v>380.4</v>
          </cell>
          <cell r="F201">
            <v>409.2</v>
          </cell>
          <cell r="G201">
            <v>119153</v>
          </cell>
          <cell r="H201">
            <v>519731</v>
          </cell>
          <cell r="I201">
            <v>45325801.199999996</v>
          </cell>
          <cell r="J201">
            <v>212673925.19999999</v>
          </cell>
          <cell r="K201">
            <v>212673925.19999999</v>
          </cell>
        </row>
        <row r="202">
          <cell r="B202" t="str">
            <v>6.1.11</v>
          </cell>
          <cell r="C202" t="str">
            <v>Timbunan contact clay tebal 30cm</v>
          </cell>
          <cell r="D202" t="str">
            <v>m3</v>
          </cell>
          <cell r="E202">
            <v>1299.56</v>
          </cell>
          <cell r="F202">
            <v>1834.56</v>
          </cell>
          <cell r="H202">
            <v>67040</v>
          </cell>
          <cell r="I202">
            <v>0</v>
          </cell>
          <cell r="J202">
            <v>122988902.39999999</v>
          </cell>
          <cell r="K202">
            <v>122988902.39999999</v>
          </cell>
        </row>
        <row r="203">
          <cell r="B203" t="str">
            <v>6.1.12</v>
          </cell>
          <cell r="C203" t="str">
            <v xml:space="preserve"> Gebalan Rumput</v>
          </cell>
          <cell r="D203" t="str">
            <v>m2</v>
          </cell>
          <cell r="F203">
            <v>35769.271627411341</v>
          </cell>
          <cell r="H203">
            <v>9284</v>
          </cell>
          <cell r="J203">
            <v>332081917.7888869</v>
          </cell>
          <cell r="K203">
            <v>332081917.7888869</v>
          </cell>
        </row>
        <row r="205">
          <cell r="B205">
            <v>6.1999999999999993</v>
          </cell>
          <cell r="C205" t="str">
            <v>Pekerjaan Puncak Bendungan Utama</v>
          </cell>
          <cell r="J205">
            <v>2364670077.1933999</v>
          </cell>
          <cell r="K205">
            <v>2364670077.1933999</v>
          </cell>
        </row>
        <row r="207">
          <cell r="B207" t="str">
            <v>6.2.1</v>
          </cell>
          <cell r="C207" t="str">
            <v>Asphalt beton  (t = 10 cm)</v>
          </cell>
          <cell r="D207" t="str">
            <v>m2</v>
          </cell>
          <cell r="E207">
            <v>1153.5999999999999</v>
          </cell>
          <cell r="F207">
            <v>1785.52</v>
          </cell>
          <cell r="G207">
            <v>14747</v>
          </cell>
          <cell r="H207">
            <v>133845</v>
          </cell>
          <cell r="I207">
            <v>17012139.199999999</v>
          </cell>
          <cell r="J207">
            <v>238982924.40000001</v>
          </cell>
          <cell r="K207">
            <v>238982924.40000001</v>
          </cell>
        </row>
        <row r="208">
          <cell r="B208" t="str">
            <v>6.2.2</v>
          </cell>
          <cell r="C208" t="str">
            <v>Agregat base course t = 20 cm</v>
          </cell>
          <cell r="D208" t="str">
            <v>m2</v>
          </cell>
          <cell r="E208">
            <v>1153.5999999999999</v>
          </cell>
          <cell r="F208">
            <v>1352.4</v>
          </cell>
          <cell r="G208">
            <v>68833</v>
          </cell>
          <cell r="H208">
            <v>428258</v>
          </cell>
          <cell r="I208">
            <v>79405748.799999997</v>
          </cell>
          <cell r="J208">
            <v>579176119.20000005</v>
          </cell>
          <cell r="K208">
            <v>579176119.20000005</v>
          </cell>
        </row>
        <row r="209">
          <cell r="B209" t="str">
            <v>6.2.3</v>
          </cell>
          <cell r="C209" t="str">
            <v xml:space="preserve">Beton K-175  </v>
          </cell>
          <cell r="D209" t="str">
            <v>m3</v>
          </cell>
          <cell r="E209">
            <v>24.72</v>
          </cell>
          <cell r="F209">
            <v>109.23699999999999</v>
          </cell>
          <cell r="G209">
            <v>375826</v>
          </cell>
          <cell r="H209">
            <v>1231116</v>
          </cell>
          <cell r="I209">
            <v>9290418.7199999988</v>
          </cell>
          <cell r="J209">
            <v>134483418.49199998</v>
          </cell>
          <cell r="K209">
            <v>134483418.49199998</v>
          </cell>
        </row>
        <row r="210">
          <cell r="B210" t="str">
            <v>6.2.4</v>
          </cell>
          <cell r="C210" t="str">
            <v>Baja tulangan</v>
          </cell>
          <cell r="D210" t="str">
            <v>kg</v>
          </cell>
          <cell r="E210">
            <v>1483.2</v>
          </cell>
          <cell r="F210">
            <v>6554.2199999999993</v>
          </cell>
          <cell r="G210">
            <v>6535</v>
          </cell>
          <cell r="H210">
            <v>17901.37</v>
          </cell>
          <cell r="I210">
            <v>9692712</v>
          </cell>
          <cell r="J210">
            <v>117329517.28139998</v>
          </cell>
          <cell r="K210">
            <v>117329517.28139998</v>
          </cell>
        </row>
        <row r="211">
          <cell r="B211" t="str">
            <v>6.2.5</v>
          </cell>
          <cell r="C211" t="str">
            <v>Begisting</v>
          </cell>
          <cell r="D211" t="str">
            <v>m2</v>
          </cell>
          <cell r="E211">
            <v>247.2</v>
          </cell>
          <cell r="F211">
            <v>348.5</v>
          </cell>
          <cell r="G211">
            <v>59163</v>
          </cell>
          <cell r="H211">
            <v>218017</v>
          </cell>
          <cell r="I211">
            <v>14625093.6</v>
          </cell>
          <cell r="J211">
            <v>75978924.5</v>
          </cell>
          <cell r="K211">
            <v>75978924.5</v>
          </cell>
        </row>
        <row r="212">
          <cell r="B212" t="str">
            <v>6.2.6</v>
          </cell>
          <cell r="C212" t="str">
            <v>Pipa  Drainase dia  4"</v>
          </cell>
          <cell r="D212" t="str">
            <v>m</v>
          </cell>
          <cell r="F212">
            <v>222</v>
          </cell>
          <cell r="H212">
            <v>1093257</v>
          </cell>
          <cell r="J212">
            <v>242703054</v>
          </cell>
          <cell r="K212">
            <v>242703054</v>
          </cell>
        </row>
        <row r="213">
          <cell r="B213" t="str">
            <v>6.2.7</v>
          </cell>
          <cell r="C213" t="str">
            <v>Pipa  untuk utilitas dia 4"</v>
          </cell>
          <cell r="D213" t="str">
            <v>m</v>
          </cell>
          <cell r="F213">
            <v>892.76</v>
          </cell>
          <cell r="H213">
            <v>1093257</v>
          </cell>
          <cell r="J213">
            <v>976016119.31999993</v>
          </cell>
          <cell r="K213">
            <v>976016119.31999993</v>
          </cell>
        </row>
        <row r="215">
          <cell r="B215">
            <v>6.2999999999999989</v>
          </cell>
          <cell r="C215" t="str">
            <v>Sistem Drainase</v>
          </cell>
          <cell r="J215">
            <v>344495547.96794748</v>
          </cell>
          <cell r="K215">
            <v>344495547.96794748</v>
          </cell>
        </row>
        <row r="217">
          <cell r="B217" t="str">
            <v>6.3.1</v>
          </cell>
          <cell r="C217" t="str">
            <v>Drainase ditch, type A</v>
          </cell>
          <cell r="D217" t="str">
            <v>m</v>
          </cell>
          <cell r="E217">
            <v>279</v>
          </cell>
          <cell r="F217">
            <v>300</v>
          </cell>
          <cell r="G217">
            <v>68833</v>
          </cell>
          <cell r="H217">
            <v>1147114.4932264916</v>
          </cell>
          <cell r="I217">
            <v>19204407</v>
          </cell>
          <cell r="J217">
            <v>344134347.96794748</v>
          </cell>
          <cell r="K217">
            <v>344134347.96794748</v>
          </cell>
        </row>
        <row r="218">
          <cell r="B218" t="str">
            <v>6.3.2</v>
          </cell>
          <cell r="C218" t="str">
            <v>Drainase box</v>
          </cell>
          <cell r="D218" t="str">
            <v>bh</v>
          </cell>
          <cell r="E218">
            <v>1</v>
          </cell>
          <cell r="F218">
            <v>1</v>
          </cell>
          <cell r="G218">
            <v>4500000</v>
          </cell>
          <cell r="H218">
            <v>361200</v>
          </cell>
          <cell r="I218">
            <v>4500000</v>
          </cell>
          <cell r="J218">
            <v>361200</v>
          </cell>
          <cell r="K218">
            <v>361200</v>
          </cell>
        </row>
        <row r="220">
          <cell r="B220">
            <v>7</v>
          </cell>
          <cell r="C220" t="str">
            <v>Pekerjaan Perbaikan Fondasi</v>
          </cell>
          <cell r="L220">
            <v>8601119439.5221939</v>
          </cell>
        </row>
        <row r="221">
          <cell r="B221">
            <v>7.1</v>
          </cell>
          <cell r="C221" t="str">
            <v>Test Grouting</v>
          </cell>
          <cell r="J221">
            <v>359340781.90990728</v>
          </cell>
          <cell r="K221">
            <v>193400987.52500963</v>
          </cell>
        </row>
        <row r="223">
          <cell r="B223" t="str">
            <v>7.1.1</v>
          </cell>
          <cell r="C223" t="str">
            <v>Rotary Drilling Core NMLC</v>
          </cell>
          <cell r="D223" t="str">
            <v>m</v>
          </cell>
          <cell r="F223">
            <v>33</v>
          </cell>
          <cell r="G223">
            <v>253198</v>
          </cell>
          <cell r="H223">
            <v>741621.37579055247</v>
          </cell>
          <cell r="I223">
            <v>0</v>
          </cell>
          <cell r="J223">
            <v>24473505.40108823</v>
          </cell>
          <cell r="K223">
            <v>74162137.57905525</v>
          </cell>
        </row>
        <row r="224">
          <cell r="B224" t="str">
            <v>7.1.2</v>
          </cell>
          <cell r="C224" t="str">
            <v>Drilling grouting holes 0.0 -10 m</v>
          </cell>
          <cell r="D224" t="str">
            <v>m</v>
          </cell>
          <cell r="F224">
            <v>150</v>
          </cell>
          <cell r="G224">
            <v>225698</v>
          </cell>
          <cell r="H224">
            <v>627627</v>
          </cell>
          <cell r="I224">
            <v>0</v>
          </cell>
          <cell r="J224">
            <v>94144050</v>
          </cell>
          <cell r="K224">
            <v>88994565.094866291</v>
          </cell>
        </row>
        <row r="225">
          <cell r="B225" t="str">
            <v>7.1.3</v>
          </cell>
          <cell r="C225" t="str">
            <v>Drilling grouting holes 10.0 -30 m</v>
          </cell>
          <cell r="D225" t="str">
            <v>m</v>
          </cell>
          <cell r="F225">
            <v>125</v>
          </cell>
          <cell r="G225">
            <v>150000</v>
          </cell>
          <cell r="H225">
            <v>741621.37579055247</v>
          </cell>
          <cell r="I225">
            <v>0</v>
          </cell>
          <cell r="J225">
            <v>92702671.973819062</v>
          </cell>
          <cell r="K225">
            <v>8996280</v>
          </cell>
        </row>
        <row r="226">
          <cell r="B226" t="str">
            <v>7.1.4</v>
          </cell>
          <cell r="C226" t="str">
            <v>Water testing grout holes</v>
          </cell>
          <cell r="D226" t="str">
            <v>ea</v>
          </cell>
          <cell r="F226">
            <v>88</v>
          </cell>
          <cell r="G226">
            <v>62739.6</v>
          </cell>
          <cell r="H226">
            <v>502269</v>
          </cell>
          <cell r="I226">
            <v>0</v>
          </cell>
          <cell r="J226">
            <v>44199672</v>
          </cell>
          <cell r="K226">
            <v>11521330.753841998</v>
          </cell>
        </row>
        <row r="227">
          <cell r="B227" t="str">
            <v>7.1.5</v>
          </cell>
          <cell r="C227" t="str">
            <v>Set up rig for drilling holes</v>
          </cell>
          <cell r="D227" t="str">
            <v>ea</v>
          </cell>
          <cell r="F227">
            <v>88</v>
          </cell>
          <cell r="G227">
            <v>23898490</v>
          </cell>
          <cell r="H227">
            <v>468682</v>
          </cell>
          <cell r="I227">
            <v>0</v>
          </cell>
          <cell r="J227">
            <v>41244016</v>
          </cell>
          <cell r="K227">
            <v>123316.83000000002</v>
          </cell>
        </row>
        <row r="228">
          <cell r="B228" t="str">
            <v>7.1.6</v>
          </cell>
          <cell r="C228" t="str">
            <v>Hock up to hole &amp; Connection</v>
          </cell>
          <cell r="D228" t="str">
            <v>ea</v>
          </cell>
          <cell r="F228">
            <v>88</v>
          </cell>
          <cell r="G228">
            <v>300000</v>
          </cell>
          <cell r="H228">
            <v>502269</v>
          </cell>
          <cell r="I228">
            <v>0</v>
          </cell>
          <cell r="J228">
            <v>44199672</v>
          </cell>
          <cell r="K228">
            <v>7169464.3893717462</v>
          </cell>
        </row>
        <row r="229">
          <cell r="B229" t="str">
            <v>7.1.7</v>
          </cell>
          <cell r="C229" t="str">
            <v>Cement for Pressure Grouting</v>
          </cell>
          <cell r="D229" t="str">
            <v>t</v>
          </cell>
          <cell r="F229">
            <v>30.8</v>
          </cell>
          <cell r="G229">
            <v>500000</v>
          </cell>
          <cell r="H229">
            <v>502269</v>
          </cell>
          <cell r="I229">
            <v>0</v>
          </cell>
          <cell r="J229">
            <v>15469885.200000001</v>
          </cell>
          <cell r="K229">
            <v>1433892.8778743492</v>
          </cell>
        </row>
        <row r="230">
          <cell r="B230" t="str">
            <v>7.1.8</v>
          </cell>
          <cell r="C230" t="str">
            <v>Fine Sand for Pressure Grouting</v>
          </cell>
          <cell r="D230" t="str">
            <v>t</v>
          </cell>
          <cell r="F230">
            <v>3.08</v>
          </cell>
          <cell r="G230">
            <v>50000</v>
          </cell>
          <cell r="H230">
            <v>468682</v>
          </cell>
          <cell r="I230">
            <v>0</v>
          </cell>
          <cell r="J230">
            <v>1443540.56</v>
          </cell>
          <cell r="K230">
            <v>1000000</v>
          </cell>
        </row>
        <row r="231">
          <cell r="B231" t="str">
            <v>7.1.9</v>
          </cell>
          <cell r="C231" t="str">
            <v>Casing Left Permanent untuk Grouting, Pipa PVC</v>
          </cell>
          <cell r="D231" t="str">
            <v>m</v>
          </cell>
          <cell r="F231">
            <v>9</v>
          </cell>
          <cell r="H231">
            <v>24517</v>
          </cell>
          <cell r="J231">
            <v>220653</v>
          </cell>
        </row>
        <row r="232">
          <cell r="B232" t="str">
            <v>7.1.10</v>
          </cell>
          <cell r="C232" t="str">
            <v>Surface Grouting</v>
          </cell>
          <cell r="D232" t="str">
            <v>t</v>
          </cell>
          <cell r="F232">
            <v>2.4750000000000001</v>
          </cell>
          <cell r="H232">
            <v>502269</v>
          </cell>
          <cell r="J232">
            <v>1243115.7750000001</v>
          </cell>
        </row>
        <row r="234">
          <cell r="B234">
            <v>7.1999999999999993</v>
          </cell>
          <cell r="C234" t="str">
            <v>Grouting</v>
          </cell>
          <cell r="J234">
            <v>6784263977.4030743</v>
          </cell>
          <cell r="K234">
            <v>19295552231.628532</v>
          </cell>
        </row>
        <row r="236">
          <cell r="B236" t="str">
            <v>7.2.1</v>
          </cell>
          <cell r="C236" t="str">
            <v>Rotary Drilling Core NMLC</v>
          </cell>
          <cell r="D236" t="str">
            <v>m</v>
          </cell>
          <cell r="E236">
            <v>576.4</v>
          </cell>
          <cell r="F236">
            <v>150</v>
          </cell>
          <cell r="G236">
            <v>253198</v>
          </cell>
          <cell r="H236">
            <v>741621.37579055247</v>
          </cell>
          <cell r="I236">
            <v>145943327.19999999</v>
          </cell>
          <cell r="J236">
            <v>111243206.36858287</v>
          </cell>
          <cell r="K236">
            <v>1268172552.6018448</v>
          </cell>
        </row>
        <row r="237">
          <cell r="B237" t="str">
            <v>7.2.2</v>
          </cell>
          <cell r="C237" t="str">
            <v>Drilling grouting holes 0.0 -10 m</v>
          </cell>
          <cell r="D237" t="str">
            <v>m</v>
          </cell>
          <cell r="E237">
            <v>7362.2</v>
          </cell>
          <cell r="F237">
            <v>2700</v>
          </cell>
          <cell r="G237">
            <v>225698</v>
          </cell>
          <cell r="H237">
            <v>627627</v>
          </cell>
          <cell r="I237">
            <v>1661633815.5999999</v>
          </cell>
          <cell r="J237">
            <v>1694592900</v>
          </cell>
          <cell r="K237">
            <v>14033330483.396729</v>
          </cell>
        </row>
        <row r="238">
          <cell r="B238" t="str">
            <v>7.2.3</v>
          </cell>
          <cell r="C238" t="str">
            <v>Drilling grouting holes 10.0 -30 m</v>
          </cell>
          <cell r="D238" t="str">
            <v>m</v>
          </cell>
          <cell r="E238">
            <v>952.6</v>
          </cell>
          <cell r="F238">
            <v>2700</v>
          </cell>
          <cell r="G238">
            <v>150000</v>
          </cell>
          <cell r="H238">
            <v>741621.37579055247</v>
          </cell>
          <cell r="I238">
            <v>142890000</v>
          </cell>
          <cell r="J238">
            <v>2002377714.6344917</v>
          </cell>
          <cell r="K238">
            <v>1299400192.5</v>
          </cell>
        </row>
        <row r="239">
          <cell r="B239" t="str">
            <v>7.2.4</v>
          </cell>
          <cell r="C239" t="str">
            <v>Water testing grout holes</v>
          </cell>
          <cell r="D239" t="str">
            <v>ea</v>
          </cell>
          <cell r="E239">
            <v>238.2</v>
          </cell>
          <cell r="F239">
            <v>1800</v>
          </cell>
          <cell r="G239">
            <v>62739.6</v>
          </cell>
          <cell r="H239">
            <v>502269</v>
          </cell>
          <cell r="I239">
            <v>14944572.719999999</v>
          </cell>
          <cell r="J239">
            <v>904084200</v>
          </cell>
          <cell r="K239">
            <v>1664112210.7580533</v>
          </cell>
        </row>
        <row r="240">
          <cell r="B240" t="str">
            <v>7.2.5</v>
          </cell>
          <cell r="C240" t="str">
            <v>Set up rig for drilling holes</v>
          </cell>
          <cell r="D240" t="str">
            <v>ea</v>
          </cell>
          <cell r="E240">
            <v>20</v>
          </cell>
          <cell r="F240">
            <v>1800</v>
          </cell>
          <cell r="G240">
            <v>4460698</v>
          </cell>
          <cell r="H240">
            <v>468682</v>
          </cell>
          <cell r="I240">
            <v>89213960</v>
          </cell>
          <cell r="J240">
            <v>843627600</v>
          </cell>
          <cell r="K240">
            <v>10861250.399999999</v>
          </cell>
        </row>
        <row r="241">
          <cell r="B241" t="str">
            <v>7.2.6</v>
          </cell>
          <cell r="C241" t="str">
            <v>Hock up to hole &amp; Connection</v>
          </cell>
          <cell r="D241" t="str">
            <v>ea</v>
          </cell>
          <cell r="E241">
            <v>10</v>
          </cell>
          <cell r="F241">
            <v>1800</v>
          </cell>
          <cell r="G241">
            <v>23898490</v>
          </cell>
          <cell r="H241">
            <v>502269</v>
          </cell>
          <cell r="I241">
            <v>238984900</v>
          </cell>
          <cell r="J241">
            <v>904084200</v>
          </cell>
          <cell r="K241">
            <v>23993931.779999997</v>
          </cell>
        </row>
        <row r="242">
          <cell r="B242" t="str">
            <v>7.2.7</v>
          </cell>
          <cell r="C242" t="str">
            <v>Cement for Pressure Grouting</v>
          </cell>
          <cell r="D242" t="str">
            <v>t</v>
          </cell>
          <cell r="E242">
            <v>1472</v>
          </cell>
          <cell r="F242">
            <v>540</v>
          </cell>
          <cell r="G242">
            <v>300000</v>
          </cell>
          <cell r="H242">
            <v>502269</v>
          </cell>
          <cell r="I242">
            <v>441600000</v>
          </cell>
          <cell r="J242">
            <v>271225260</v>
          </cell>
          <cell r="K242">
            <v>746699716.15306735</v>
          </cell>
        </row>
        <row r="243">
          <cell r="B243" t="str">
            <v>7.2.8</v>
          </cell>
          <cell r="C243" t="str">
            <v>Fine Sand for Pressure Grouting</v>
          </cell>
          <cell r="D243" t="str">
            <v>t</v>
          </cell>
          <cell r="E243">
            <v>115</v>
          </cell>
          <cell r="F243">
            <v>54</v>
          </cell>
          <cell r="G243">
            <v>500000</v>
          </cell>
          <cell r="H243">
            <v>468682</v>
          </cell>
          <cell r="I243">
            <v>57500000</v>
          </cell>
          <cell r="J243">
            <v>25308828</v>
          </cell>
          <cell r="K243">
            <v>81731894.03883791</v>
          </cell>
        </row>
        <row r="244">
          <cell r="B244" t="str">
            <v>7.2.9</v>
          </cell>
          <cell r="C244" t="str">
            <v>Casing Left Permanent untuk Grouting, Pipa PVC</v>
          </cell>
          <cell r="D244" t="str">
            <v>m</v>
          </cell>
          <cell r="E244">
            <v>422.95</v>
          </cell>
          <cell r="F244">
            <v>135</v>
          </cell>
          <cell r="G244">
            <v>380000</v>
          </cell>
          <cell r="H244">
            <v>24517</v>
          </cell>
          <cell r="I244">
            <v>160721000</v>
          </cell>
          <cell r="J244">
            <v>3309795</v>
          </cell>
          <cell r="K244">
            <v>167250000</v>
          </cell>
        </row>
        <row r="245">
          <cell r="B245" t="str">
            <v>7.2.10</v>
          </cell>
          <cell r="C245" t="str">
            <v>Surface Grouting</v>
          </cell>
          <cell r="D245" t="str">
            <v>t</v>
          </cell>
          <cell r="F245">
            <v>48.6</v>
          </cell>
          <cell r="G245">
            <v>380000</v>
          </cell>
          <cell r="H245">
            <v>502269</v>
          </cell>
          <cell r="I245">
            <v>0</v>
          </cell>
          <cell r="J245">
            <v>24410273.400000002</v>
          </cell>
        </row>
        <row r="247">
          <cell r="B247">
            <v>7.2999999999999989</v>
          </cell>
          <cell r="C247" t="str">
            <v>Instrumentasi</v>
          </cell>
          <cell r="J247">
            <v>1457514680.2092121</v>
          </cell>
          <cell r="K247">
            <v>1457514680.2092121</v>
          </cell>
        </row>
        <row r="249">
          <cell r="B249" t="str">
            <v>7.3.1</v>
          </cell>
          <cell r="C249" t="str">
            <v>Open Pipe Piezometer</v>
          </cell>
          <cell r="D249" t="str">
            <v>bh</v>
          </cell>
          <cell r="F249">
            <v>10</v>
          </cell>
          <cell r="H249">
            <v>1761689.1763451025</v>
          </cell>
          <cell r="J249">
            <v>17616891.763451025</v>
          </cell>
          <cell r="K249">
            <v>17616891.763451025</v>
          </cell>
        </row>
        <row r="250">
          <cell r="B250" t="str">
            <v>7.3.2</v>
          </cell>
          <cell r="C250" t="str">
            <v>Vibrating Wire Piezometer</v>
          </cell>
          <cell r="D250" t="str">
            <v>bh</v>
          </cell>
          <cell r="F250">
            <v>25</v>
          </cell>
          <cell r="H250">
            <v>1000000</v>
          </cell>
          <cell r="J250">
            <v>25000000</v>
          </cell>
          <cell r="K250">
            <v>25000000</v>
          </cell>
        </row>
        <row r="251">
          <cell r="B251" t="str">
            <v>7.3.3</v>
          </cell>
          <cell r="C251" t="str">
            <v>Inclinometer</v>
          </cell>
          <cell r="D251" t="str">
            <v>bh</v>
          </cell>
          <cell r="F251">
            <v>1</v>
          </cell>
          <cell r="H251">
            <v>308296730.55376101</v>
          </cell>
          <cell r="J251">
            <v>308296730.55376101</v>
          </cell>
          <cell r="K251">
            <v>308296730.55376101</v>
          </cell>
        </row>
        <row r="252">
          <cell r="B252" t="str">
            <v>7.3.4</v>
          </cell>
          <cell r="C252" t="str">
            <v>Settlement Plates</v>
          </cell>
          <cell r="D252" t="str">
            <v>bh</v>
          </cell>
          <cell r="F252">
            <v>10</v>
          </cell>
          <cell r="H252">
            <v>50000000</v>
          </cell>
          <cell r="J252">
            <v>500000000</v>
          </cell>
          <cell r="K252">
            <v>500000000</v>
          </cell>
        </row>
        <row r="253">
          <cell r="B253" t="str">
            <v>7.3.5</v>
          </cell>
          <cell r="C253" t="str">
            <v>Surface Movement Points</v>
          </cell>
          <cell r="D253" t="str">
            <v>bh</v>
          </cell>
          <cell r="F253">
            <v>20</v>
          </cell>
          <cell r="H253">
            <v>750000</v>
          </cell>
          <cell r="J253">
            <v>15000000</v>
          </cell>
          <cell r="K253">
            <v>15000000</v>
          </cell>
        </row>
        <row r="254">
          <cell r="B254" t="str">
            <v>7.3.6</v>
          </cell>
          <cell r="C254" t="str">
            <v>Crest Movement Points</v>
          </cell>
          <cell r="D254" t="str">
            <v>bh</v>
          </cell>
          <cell r="F254">
            <v>10</v>
          </cell>
          <cell r="H254">
            <v>1100000</v>
          </cell>
          <cell r="J254">
            <v>11000000</v>
          </cell>
          <cell r="K254">
            <v>11000000</v>
          </cell>
        </row>
        <row r="255">
          <cell r="B255" t="str">
            <v>7.3.7</v>
          </cell>
          <cell r="C255" t="str">
            <v>Observation Well</v>
          </cell>
          <cell r="D255" t="str">
            <v>bh</v>
          </cell>
          <cell r="F255">
            <v>5</v>
          </cell>
          <cell r="H255">
            <v>2500000</v>
          </cell>
          <cell r="J255">
            <v>12500000</v>
          </cell>
          <cell r="K255">
            <v>12500000</v>
          </cell>
        </row>
        <row r="256">
          <cell r="B256" t="str">
            <v>7.3.8</v>
          </cell>
          <cell r="C256" t="str">
            <v>Seepage Measuring Device</v>
          </cell>
          <cell r="D256" t="str">
            <v>bh</v>
          </cell>
          <cell r="F256">
            <v>1</v>
          </cell>
          <cell r="H256">
            <v>2000000</v>
          </cell>
          <cell r="J256">
            <v>2000000</v>
          </cell>
          <cell r="K256">
            <v>2000000</v>
          </cell>
        </row>
        <row r="257">
          <cell r="B257" t="str">
            <v>7.3.9</v>
          </cell>
          <cell r="C257" t="str">
            <v>Automatic Water Level Record (AWLR)</v>
          </cell>
          <cell r="D257" t="str">
            <v>bh</v>
          </cell>
          <cell r="F257">
            <v>1</v>
          </cell>
          <cell r="H257">
            <v>5000000</v>
          </cell>
          <cell r="J257">
            <v>5000000</v>
          </cell>
          <cell r="K257">
            <v>5000000</v>
          </cell>
        </row>
        <row r="258">
          <cell r="B258" t="str">
            <v>7.3.10</v>
          </cell>
          <cell r="C258" t="str">
            <v>Staff Gauge @ 10 m</v>
          </cell>
          <cell r="D258" t="str">
            <v>bh</v>
          </cell>
          <cell r="F258">
            <v>4</v>
          </cell>
          <cell r="H258">
            <v>6525264.4730000002</v>
          </cell>
          <cell r="J258">
            <v>26101057.892000001</v>
          </cell>
          <cell r="K258">
            <v>26101057.892000001</v>
          </cell>
        </row>
        <row r="259">
          <cell r="B259" t="str">
            <v>7.3.11</v>
          </cell>
          <cell r="C259" t="str">
            <v>Seismograph</v>
          </cell>
          <cell r="D259" t="str">
            <v>bh</v>
          </cell>
          <cell r="F259">
            <v>1</v>
          </cell>
          <cell r="H259">
            <v>50000000</v>
          </cell>
          <cell r="J259">
            <v>50000000</v>
          </cell>
          <cell r="K259">
            <v>50000000</v>
          </cell>
        </row>
        <row r="260">
          <cell r="B260" t="str">
            <v>7.3.12</v>
          </cell>
          <cell r="C260" t="str">
            <v>Cable, 2 core armored</v>
          </cell>
          <cell r="D260" t="str">
            <v>m</v>
          </cell>
          <cell r="E260">
            <v>7495</v>
          </cell>
          <cell r="F260">
            <v>5980</v>
          </cell>
          <cell r="G260">
            <v>50000</v>
          </cell>
          <cell r="H260">
            <v>50000</v>
          </cell>
          <cell r="I260">
            <v>374750000</v>
          </cell>
          <cell r="J260">
            <v>299000000</v>
          </cell>
          <cell r="K260">
            <v>299000000</v>
          </cell>
        </row>
        <row r="261">
          <cell r="B261" t="str">
            <v>7.3.13</v>
          </cell>
          <cell r="C261" t="str">
            <v>Joint sealing kit</v>
          </cell>
          <cell r="D261" t="str">
            <v>bh</v>
          </cell>
          <cell r="E261">
            <v>47</v>
          </cell>
          <cell r="F261">
            <v>30</v>
          </cell>
          <cell r="G261">
            <v>1100000</v>
          </cell>
          <cell r="H261">
            <v>1100000</v>
          </cell>
          <cell r="I261">
            <v>51700000</v>
          </cell>
          <cell r="J261">
            <v>33000000</v>
          </cell>
          <cell r="K261">
            <v>33000000</v>
          </cell>
        </row>
        <row r="262">
          <cell r="B262" t="str">
            <v>7.3.14</v>
          </cell>
          <cell r="C262" t="str">
            <v>Crimping tool</v>
          </cell>
          <cell r="D262" t="str">
            <v>bh</v>
          </cell>
          <cell r="E262">
            <v>1</v>
          </cell>
          <cell r="F262">
            <v>1</v>
          </cell>
          <cell r="G262">
            <v>50000000</v>
          </cell>
          <cell r="H262">
            <v>50000000</v>
          </cell>
          <cell r="I262">
            <v>50000000</v>
          </cell>
          <cell r="J262">
            <v>50000000</v>
          </cell>
          <cell r="K262">
            <v>50000000</v>
          </cell>
        </row>
        <row r="263">
          <cell r="B263" t="str">
            <v>7.3.15</v>
          </cell>
          <cell r="C263" t="str">
            <v>Colored adhesive tapes</v>
          </cell>
          <cell r="D263" t="str">
            <v>set</v>
          </cell>
          <cell r="E263">
            <v>1</v>
          </cell>
          <cell r="F263">
            <v>1</v>
          </cell>
          <cell r="G263">
            <v>30000000</v>
          </cell>
          <cell r="H263">
            <v>30000000</v>
          </cell>
          <cell r="I263">
            <v>30000000</v>
          </cell>
          <cell r="J263">
            <v>30000000</v>
          </cell>
          <cell r="K263">
            <v>30000000</v>
          </cell>
        </row>
        <row r="264">
          <cell r="B264" t="str">
            <v>7.3.16</v>
          </cell>
          <cell r="C264" t="str">
            <v>Bentonite pellets, 25 kg/bag</v>
          </cell>
          <cell r="D264" t="str">
            <v>bag</v>
          </cell>
          <cell r="E264">
            <v>15</v>
          </cell>
          <cell r="F264">
            <v>12</v>
          </cell>
          <cell r="G264">
            <v>5000000</v>
          </cell>
          <cell r="H264">
            <v>5000000</v>
          </cell>
          <cell r="I264">
            <v>75000000</v>
          </cell>
          <cell r="J264">
            <v>60000000</v>
          </cell>
          <cell r="K264">
            <v>60000000</v>
          </cell>
        </row>
        <row r="265">
          <cell r="B265" t="str">
            <v>7.3.17</v>
          </cell>
          <cell r="C265" t="str">
            <v>Switch terminal unit</v>
          </cell>
          <cell r="D265" t="str">
            <v>bh</v>
          </cell>
          <cell r="E265">
            <v>1</v>
          </cell>
          <cell r="F265">
            <v>1</v>
          </cell>
          <cell r="G265">
            <v>5000000</v>
          </cell>
          <cell r="H265">
            <v>5000000</v>
          </cell>
          <cell r="I265">
            <v>5000000</v>
          </cell>
          <cell r="J265">
            <v>5000000</v>
          </cell>
          <cell r="K265">
            <v>5000000</v>
          </cell>
        </row>
        <row r="266">
          <cell r="B266" t="str">
            <v>7.3.18</v>
          </cell>
          <cell r="C266" t="str">
            <v>Vibrating wire logger</v>
          </cell>
          <cell r="D266" t="str">
            <v>bh</v>
          </cell>
          <cell r="E266">
            <v>1</v>
          </cell>
          <cell r="F266">
            <v>1</v>
          </cell>
          <cell r="G266">
            <v>8000000</v>
          </cell>
          <cell r="H266">
            <v>8000000</v>
          </cell>
          <cell r="I266">
            <v>8000000</v>
          </cell>
          <cell r="J266">
            <v>8000000</v>
          </cell>
          <cell r="K266">
            <v>8000000</v>
          </cell>
        </row>
        <row r="268">
          <cell r="B268">
            <v>8</v>
          </cell>
          <cell r="C268" t="str">
            <v>Pekerjaan  Penanggulangan Longsoran</v>
          </cell>
          <cell r="J268">
            <v>94596635676.20192</v>
          </cell>
          <cell r="K268">
            <v>84123111730.458389</v>
          </cell>
          <cell r="L268">
            <v>94596635676.20192</v>
          </cell>
        </row>
        <row r="270">
          <cell r="B270" t="str">
            <v>8.1</v>
          </cell>
          <cell r="C270" t="str">
            <v>Galian tanah biasa</v>
          </cell>
          <cell r="D270" t="str">
            <v>m3</v>
          </cell>
          <cell r="F270">
            <v>19227.29</v>
          </cell>
          <cell r="H270">
            <v>17419</v>
          </cell>
          <cell r="J270">
            <v>334920164.50999999</v>
          </cell>
          <cell r="K270">
            <v>334920164.50999999</v>
          </cell>
        </row>
        <row r="271">
          <cell r="B271" t="str">
            <v>8.2</v>
          </cell>
          <cell r="C271" t="str">
            <v>Bore pile ø 80cm (soil)</v>
          </cell>
          <cell r="D271" t="str">
            <v>m</v>
          </cell>
          <cell r="F271">
            <v>7200</v>
          </cell>
          <cell r="H271">
            <v>1232658.0897694598</v>
          </cell>
          <cell r="J271">
            <v>8875138246.3401108</v>
          </cell>
          <cell r="K271">
            <v>7889011774.5245428</v>
          </cell>
        </row>
        <row r="272">
          <cell r="B272" t="str">
            <v>8.3</v>
          </cell>
          <cell r="C272" t="str">
            <v>Bore pile ø 80cm (claystone)</v>
          </cell>
          <cell r="D272" t="str">
            <v>m</v>
          </cell>
          <cell r="F272">
            <v>10800</v>
          </cell>
          <cell r="H272">
            <v>1246272.0874999999</v>
          </cell>
          <cell r="J272">
            <v>13459738544.999998</v>
          </cell>
          <cell r="K272">
            <v>11964212040</v>
          </cell>
        </row>
        <row r="273">
          <cell r="B273" t="str">
            <v>8.4</v>
          </cell>
          <cell r="C273" t="str">
            <v>Beton mutu K-225 untuk bore pile &amp; capping</v>
          </cell>
          <cell r="D273" t="str">
            <v>m3</v>
          </cell>
          <cell r="F273">
            <v>12377.786842338606</v>
          </cell>
          <cell r="H273">
            <v>1325044</v>
          </cell>
          <cell r="J273">
            <v>16401112188.719717</v>
          </cell>
          <cell r="K273">
            <v>14578766389.973078</v>
          </cell>
        </row>
        <row r="274">
          <cell r="B274" t="str">
            <v>8.5</v>
          </cell>
          <cell r="C274" t="str">
            <v>Baja tulangan ulir untuk bore pile</v>
          </cell>
          <cell r="D274" t="str">
            <v>kg</v>
          </cell>
          <cell r="F274">
            <v>2040099.6000000059</v>
          </cell>
          <cell r="H274">
            <v>17901.37</v>
          </cell>
          <cell r="J274">
            <v>36520577776.452103</v>
          </cell>
          <cell r="K274">
            <v>32462735801.29076</v>
          </cell>
        </row>
        <row r="275">
          <cell r="B275" t="str">
            <v>8.6</v>
          </cell>
          <cell r="C275" t="str">
            <v>Baja tulangan ulir untuk capping</v>
          </cell>
          <cell r="D275" t="str">
            <v>kg</v>
          </cell>
          <cell r="F275">
            <v>216000</v>
          </cell>
          <cell r="H275">
            <v>17901.37</v>
          </cell>
          <cell r="J275">
            <v>3866695920</v>
          </cell>
          <cell r="K275">
            <v>3437063040</v>
          </cell>
        </row>
        <row r="276">
          <cell r="B276" t="str">
            <v>8.7</v>
          </cell>
          <cell r="C276" t="str">
            <v>Begisting untuk capping</v>
          </cell>
          <cell r="D276" t="str">
            <v>m2</v>
          </cell>
          <cell r="F276">
            <v>1905.2999999999997</v>
          </cell>
          <cell r="H276">
            <v>241960</v>
          </cell>
          <cell r="J276">
            <v>461006387.99999994</v>
          </cell>
          <cell r="K276">
            <v>409783456</v>
          </cell>
        </row>
        <row r="277">
          <cell r="B277" t="str">
            <v>8.8</v>
          </cell>
          <cell r="C277" t="str">
            <v>Free Draining Backfill (Sand Gravel)</v>
          </cell>
          <cell r="D277" t="str">
            <v>m3</v>
          </cell>
          <cell r="F277">
            <v>1890</v>
          </cell>
          <cell r="H277">
            <v>258611.21000000002</v>
          </cell>
          <cell r="J277">
            <v>488775186.90000004</v>
          </cell>
          <cell r="K277">
            <v>434466832.80000001</v>
          </cell>
        </row>
        <row r="278">
          <cell r="B278" t="str">
            <v>8.9</v>
          </cell>
          <cell r="C278" t="str">
            <v>Gabion Reinforced mesh, 5x2x0.5x1</v>
          </cell>
          <cell r="D278" t="str">
            <v>unit</v>
          </cell>
          <cell r="F278">
            <v>1800</v>
          </cell>
          <cell r="H278">
            <v>1940082.8315000001</v>
          </cell>
          <cell r="J278">
            <v>3492149096.7000003</v>
          </cell>
          <cell r="K278">
            <v>3104132530.4000001</v>
          </cell>
        </row>
        <row r="279">
          <cell r="B279" t="str">
            <v>8.10</v>
          </cell>
          <cell r="C279" t="str">
            <v>Sirtu dipadatkan untuk teramesh</v>
          </cell>
          <cell r="D279" t="str">
            <v>m3</v>
          </cell>
          <cell r="F279">
            <v>14400</v>
          </cell>
          <cell r="H279">
            <v>305636.20999999996</v>
          </cell>
          <cell r="J279">
            <v>4401161423.999999</v>
          </cell>
          <cell r="K279">
            <v>3912143487.9999995</v>
          </cell>
        </row>
        <row r="280">
          <cell r="B280" t="str">
            <v>8.11</v>
          </cell>
          <cell r="C280" t="str">
            <v xml:space="preserve">Geotextile non woven </v>
          </cell>
          <cell r="D280" t="str">
            <v>m2</v>
          </cell>
          <cell r="F280">
            <v>17038.8</v>
          </cell>
          <cell r="H280">
            <v>55020.35</v>
          </cell>
          <cell r="J280">
            <v>937480739.57999992</v>
          </cell>
          <cell r="K280">
            <v>833316212.96000004</v>
          </cell>
        </row>
        <row r="281">
          <cell r="B281" t="str">
            <v>8.12</v>
          </cell>
          <cell r="C281" t="str">
            <v>Batu pengisi teramesh uk. Minimum 15cm</v>
          </cell>
          <cell r="D281" t="str">
            <v>m3</v>
          </cell>
          <cell r="F281">
            <v>21600</v>
          </cell>
          <cell r="H281">
            <v>248050</v>
          </cell>
          <cell r="J281">
            <v>5357880000</v>
          </cell>
          <cell r="K281">
            <v>4762560000</v>
          </cell>
        </row>
        <row r="282">
          <cell r="B282" t="str">
            <v>8.13</v>
          </cell>
          <cell r="C282" t="str">
            <v>Horizontal drain 15 m with porous pipes 150 mm dia</v>
          </cell>
          <cell r="D282" t="str">
            <v>m</v>
          </cell>
          <cell r="F282">
            <v>2700</v>
          </cell>
          <cell r="H282">
            <v>266505.90000000002</v>
          </cell>
          <cell r="J282">
            <v>719565930.00000012</v>
          </cell>
        </row>
        <row r="284">
          <cell r="B284">
            <v>9</v>
          </cell>
          <cell r="C284" t="str">
            <v>Pekerjaan Spillway</v>
          </cell>
          <cell r="L284">
            <v>33887143397.493225</v>
          </cell>
        </row>
        <row r="285">
          <cell r="B285">
            <v>9.1</v>
          </cell>
          <cell r="C285" t="str">
            <v>Pekerjaan Tanah</v>
          </cell>
          <cell r="J285">
            <v>3651471769.1858492</v>
          </cell>
          <cell r="K285">
            <v>3651471769.1858492</v>
          </cell>
        </row>
        <row r="287">
          <cell r="B287" t="str">
            <v>9.1.1</v>
          </cell>
          <cell r="C287" t="str">
            <v>Pembersihan dan pengupasan</v>
          </cell>
          <cell r="D287" t="str">
            <v>ha</v>
          </cell>
          <cell r="E287">
            <v>2.95</v>
          </cell>
          <cell r="F287">
            <v>2.1246</v>
          </cell>
          <cell r="G287">
            <v>25000000</v>
          </cell>
          <cell r="H287">
            <v>99790000</v>
          </cell>
          <cell r="I287">
            <v>73750000</v>
          </cell>
          <cell r="J287">
            <v>212013834</v>
          </cell>
          <cell r="K287">
            <v>212013834</v>
          </cell>
        </row>
        <row r="288">
          <cell r="B288" t="str">
            <v>9.1.2</v>
          </cell>
          <cell r="C288" t="str">
            <v>Galian tanah biasa</v>
          </cell>
          <cell r="D288" t="str">
            <v>m3</v>
          </cell>
          <cell r="E288">
            <v>136468.46000000002</v>
          </cell>
          <cell r="F288">
            <v>11444.758683250002</v>
          </cell>
          <cell r="G288">
            <v>16519</v>
          </cell>
          <cell r="H288">
            <v>17419</v>
          </cell>
          <cell r="I288">
            <v>2254322490.7400002</v>
          </cell>
          <cell r="J288">
            <v>199356251.50353178</v>
          </cell>
          <cell r="K288">
            <v>199356251.50353178</v>
          </cell>
        </row>
        <row r="289">
          <cell r="B289" t="str">
            <v>9.1.3</v>
          </cell>
          <cell r="C289" t="str">
            <v>Galian tanah berbatu</v>
          </cell>
          <cell r="D289" t="str">
            <v>m3</v>
          </cell>
          <cell r="E289">
            <v>197898.05</v>
          </cell>
          <cell r="F289">
            <v>8011.3310782750004</v>
          </cell>
          <cell r="G289">
            <v>23070</v>
          </cell>
          <cell r="H289">
            <v>71504</v>
          </cell>
          <cell r="I289">
            <v>4565508013.5</v>
          </cell>
          <cell r="J289">
            <v>572842217.42097569</v>
          </cell>
          <cell r="K289">
            <v>572842217.42097569</v>
          </cell>
        </row>
        <row r="290">
          <cell r="B290" t="str">
            <v>9.1.4</v>
          </cell>
          <cell r="C290" t="str">
            <v>Galian  batu</v>
          </cell>
          <cell r="D290" t="str">
            <v>m3</v>
          </cell>
          <cell r="F290">
            <v>3433.4276049750006</v>
          </cell>
          <cell r="H290">
            <v>681355</v>
          </cell>
          <cell r="J290">
            <v>2339383065.7877417</v>
          </cell>
          <cell r="K290">
            <v>2339383065.7877417</v>
          </cell>
        </row>
        <row r="291">
          <cell r="B291" t="str">
            <v>9.1.5</v>
          </cell>
          <cell r="C291" t="str">
            <v>Timbunan kembali</v>
          </cell>
          <cell r="D291" t="str">
            <v>m3</v>
          </cell>
          <cell r="E291">
            <v>45044.22</v>
          </cell>
          <cell r="F291">
            <v>1386.60484</v>
          </cell>
          <cell r="G291">
            <v>20840</v>
          </cell>
          <cell r="H291">
            <v>67040</v>
          </cell>
          <cell r="I291">
            <v>938721544.80000007</v>
          </cell>
          <cell r="J291">
            <v>92957988.4736</v>
          </cell>
          <cell r="K291">
            <v>92957988.4736</v>
          </cell>
        </row>
        <row r="292">
          <cell r="B292" t="str">
            <v>9.1.6</v>
          </cell>
          <cell r="C292" t="str">
            <v>Timbunan  pasir  untuk  drainase</v>
          </cell>
          <cell r="D292" t="str">
            <v>m3</v>
          </cell>
          <cell r="F292">
            <v>452</v>
          </cell>
          <cell r="H292">
            <v>519731</v>
          </cell>
          <cell r="J292">
            <v>234918412</v>
          </cell>
          <cell r="K292">
            <v>234918412</v>
          </cell>
        </row>
        <row r="294">
          <cell r="B294">
            <v>9.1999999999999993</v>
          </cell>
          <cell r="C294" t="str">
            <v>Sub Drain</v>
          </cell>
          <cell r="J294">
            <v>72745308.125349998</v>
          </cell>
          <cell r="K294">
            <v>72745308.125349998</v>
          </cell>
        </row>
        <row r="296">
          <cell r="B296" t="str">
            <v>9.2.1</v>
          </cell>
          <cell r="C296" t="str">
            <v>Galian Batu</v>
          </cell>
          <cell r="D296" t="str">
            <v>m3</v>
          </cell>
          <cell r="F296">
            <v>18.335000000000001</v>
          </cell>
          <cell r="H296">
            <v>129554</v>
          </cell>
          <cell r="J296">
            <v>2375372.5900000003</v>
          </cell>
          <cell r="K296">
            <v>2375372.5900000003</v>
          </cell>
        </row>
        <row r="297">
          <cell r="B297" t="str">
            <v>9.2.2</v>
          </cell>
          <cell r="C297" t="str">
            <v>Timbunan Kerikil</v>
          </cell>
          <cell r="D297" t="str">
            <v>m3</v>
          </cell>
          <cell r="F297">
            <v>18.335000000000001</v>
          </cell>
          <cell r="H297">
            <v>258611.21000000002</v>
          </cell>
          <cell r="J297">
            <v>4741636.5353500005</v>
          </cell>
          <cell r="K297">
            <v>4741636.5353500005</v>
          </cell>
        </row>
        <row r="298">
          <cell r="B298" t="str">
            <v>9.2.3</v>
          </cell>
          <cell r="C298" t="str">
            <v>Pipa PVC Perforated, dia 150 mm</v>
          </cell>
          <cell r="D298" t="str">
            <v>m</v>
          </cell>
          <cell r="F298">
            <v>73.34</v>
          </cell>
          <cell r="H298">
            <v>894850</v>
          </cell>
          <cell r="J298">
            <v>65628299</v>
          </cell>
          <cell r="K298">
            <v>65628299</v>
          </cell>
        </row>
        <row r="300">
          <cell r="B300">
            <v>9.2999999999999989</v>
          </cell>
          <cell r="C300" t="str">
            <v>Sistem Proteksi Tebing Galian Terbuka</v>
          </cell>
          <cell r="J300">
            <v>2667100921.8168001</v>
          </cell>
          <cell r="K300">
            <v>2667100921.8168001</v>
          </cell>
        </row>
        <row r="302">
          <cell r="B302" t="str">
            <v>9.3.1</v>
          </cell>
          <cell r="C302" t="str">
            <v>Shotcrete</v>
          </cell>
          <cell r="D302" t="str">
            <v>m3</v>
          </cell>
          <cell r="F302">
            <v>301.10200000000003</v>
          </cell>
          <cell r="H302">
            <v>1987884</v>
          </cell>
          <cell r="J302">
            <v>598555848.1680001</v>
          </cell>
          <cell r="K302">
            <v>598555848.1680001</v>
          </cell>
        </row>
        <row r="303">
          <cell r="B303" t="str">
            <v>9.3.2</v>
          </cell>
          <cell r="C303" t="str">
            <v>Wiremesh, 8x150x150 mm</v>
          </cell>
          <cell r="D303" t="str">
            <v>kg</v>
          </cell>
          <cell r="F303">
            <v>14705.766</v>
          </cell>
          <cell r="H303">
            <v>19346.800000000003</v>
          </cell>
          <cell r="J303">
            <v>284509513.64880002</v>
          </cell>
          <cell r="K303">
            <v>284509513.64880002</v>
          </cell>
        </row>
        <row r="304">
          <cell r="B304" t="str">
            <v>9.3.3</v>
          </cell>
          <cell r="C304" t="str">
            <v>Grouted anchor bars, dia. 25 mm termasuk boring</v>
          </cell>
          <cell r="D304" t="str">
            <v>m</v>
          </cell>
          <cell r="F304">
            <v>3640</v>
          </cell>
          <cell r="H304">
            <v>412279</v>
          </cell>
          <cell r="J304">
            <v>1500695560</v>
          </cell>
          <cell r="K304">
            <v>1500695560</v>
          </cell>
        </row>
        <row r="305">
          <cell r="B305" t="str">
            <v>9.3.4</v>
          </cell>
          <cell r="C305" t="str">
            <v>Pipa PVC perforated, dia. 76 mm untuk horizontal drain</v>
          </cell>
          <cell r="D305" t="str">
            <v>m</v>
          </cell>
          <cell r="F305">
            <v>1828</v>
          </cell>
          <cell r="H305">
            <v>155000</v>
          </cell>
          <cell r="J305">
            <v>283340000</v>
          </cell>
          <cell r="K305">
            <v>283340000</v>
          </cell>
        </row>
        <row r="307">
          <cell r="B307">
            <v>9.3999999999999986</v>
          </cell>
          <cell r="C307" t="str">
            <v>Galian Terowongan Miring</v>
          </cell>
          <cell r="J307">
            <v>1014068046.9744</v>
          </cell>
          <cell r="K307">
            <v>1521102070.4616001</v>
          </cell>
        </row>
        <row r="309">
          <cell r="B309" t="str">
            <v>9.4.1</v>
          </cell>
          <cell r="C309" t="str">
            <v>Rock Mass Type 3</v>
          </cell>
          <cell r="D309" t="str">
            <v>m3</v>
          </cell>
          <cell r="F309">
            <v>401.68799999999999</v>
          </cell>
          <cell r="H309">
            <v>861733.4</v>
          </cell>
          <cell r="J309">
            <v>346147965.97920001</v>
          </cell>
          <cell r="K309">
            <v>519221948.96879995</v>
          </cell>
        </row>
        <row r="310">
          <cell r="B310" t="str">
            <v>9.4.2</v>
          </cell>
          <cell r="C310" t="str">
            <v>Rock Mass Type 4</v>
          </cell>
          <cell r="D310" t="str">
            <v>m3</v>
          </cell>
          <cell r="F310">
            <v>688.60800000000006</v>
          </cell>
          <cell r="H310">
            <v>895862.00000000012</v>
          </cell>
          <cell r="J310">
            <v>616897740.09600008</v>
          </cell>
          <cell r="K310">
            <v>925346610.14400017</v>
          </cell>
        </row>
        <row r="311">
          <cell r="B311" t="str">
            <v>9.4.3</v>
          </cell>
          <cell r="C311" t="str">
            <v>Drain Ditch</v>
          </cell>
          <cell r="D311" t="str">
            <v>m3</v>
          </cell>
          <cell r="F311">
            <v>57.384000000000007</v>
          </cell>
          <cell r="H311">
            <v>889138.8</v>
          </cell>
          <cell r="J311">
            <v>51022340.899200007</v>
          </cell>
          <cell r="K311">
            <v>76533511.348800004</v>
          </cell>
        </row>
        <row r="313">
          <cell r="B313">
            <v>9.4999999999999982</v>
          </cell>
          <cell r="C313" t="str">
            <v>Sistem Penyangga/Proteksi dalam Terowongan Miring</v>
          </cell>
          <cell r="J313">
            <v>3399084682.7516661</v>
          </cell>
          <cell r="K313">
            <v>3575093919.995666</v>
          </cell>
        </row>
        <row r="315">
          <cell r="B315" t="str">
            <v>9.5.1</v>
          </cell>
          <cell r="C315" t="str">
            <v>Shotcrete</v>
          </cell>
          <cell r="D315" t="str">
            <v>m3</v>
          </cell>
          <cell r="F315">
            <v>88.540999999999997</v>
          </cell>
          <cell r="H315">
            <v>1987884</v>
          </cell>
          <cell r="J315">
            <v>176009237.24399999</v>
          </cell>
          <cell r="K315">
            <v>352018474.48799998</v>
          </cell>
        </row>
        <row r="316">
          <cell r="B316" t="str">
            <v>9.5.2</v>
          </cell>
          <cell r="C316" t="str">
            <v>Rockbolts, dia. 25 mm</v>
          </cell>
          <cell r="D316" t="str">
            <v>m</v>
          </cell>
          <cell r="F316">
            <v>3131</v>
          </cell>
          <cell r="H316">
            <v>147800</v>
          </cell>
          <cell r="J316">
            <v>462761800</v>
          </cell>
          <cell r="K316">
            <v>462761800</v>
          </cell>
        </row>
        <row r="317">
          <cell r="B317" t="str">
            <v>9.5.3</v>
          </cell>
          <cell r="C317" t="str">
            <v>Grouted anchor bars, dia. 25 mm termasuk boring</v>
          </cell>
          <cell r="D317" t="str">
            <v>m</v>
          </cell>
          <cell r="F317">
            <v>3131</v>
          </cell>
          <cell r="H317">
            <v>412279</v>
          </cell>
          <cell r="J317">
            <v>1290845549</v>
          </cell>
          <cell r="K317">
            <v>1290845549</v>
          </cell>
        </row>
        <row r="318">
          <cell r="B318" t="str">
            <v>9.5.4</v>
          </cell>
          <cell r="C318" t="str">
            <v>Wiremesh, 8x150x150 mm</v>
          </cell>
          <cell r="D318" t="str">
            <v>kg</v>
          </cell>
          <cell r="F318">
            <v>2556.62</v>
          </cell>
          <cell r="H318">
            <v>19346.800000000003</v>
          </cell>
          <cell r="J318">
            <v>49462415.816000007</v>
          </cell>
          <cell r="K318">
            <v>49462415.816000007</v>
          </cell>
        </row>
        <row r="319">
          <cell r="B319" t="str">
            <v>9.5.5</v>
          </cell>
          <cell r="C319" t="str">
            <v>Latice Arch Frame dan Asesoris</v>
          </cell>
          <cell r="D319" t="str">
            <v>kg</v>
          </cell>
          <cell r="F319">
            <v>17277.4188983522</v>
          </cell>
          <cell r="H319">
            <v>36716</v>
          </cell>
          <cell r="J319">
            <v>634357712.27189934</v>
          </cell>
          <cell r="K319">
            <v>634357712.27189934</v>
          </cell>
        </row>
        <row r="320">
          <cell r="B320" t="str">
            <v>9.5.6</v>
          </cell>
          <cell r="C320" t="str">
            <v>Besi Plat untuk rockbolts</v>
          </cell>
          <cell r="D320" t="str">
            <v>kg</v>
          </cell>
          <cell r="F320">
            <v>425</v>
          </cell>
          <cell r="H320">
            <v>175406</v>
          </cell>
          <cell r="J320">
            <v>74547550</v>
          </cell>
          <cell r="K320">
            <v>74547550</v>
          </cell>
        </row>
        <row r="321">
          <cell r="B321" t="str">
            <v>9.5.7</v>
          </cell>
          <cell r="C321" t="str">
            <v>Lubang Bor untuk Pipa Besi forepolling</v>
          </cell>
          <cell r="D321" t="str">
            <v>m</v>
          </cell>
          <cell r="F321">
            <v>1578.4960000000001</v>
          </cell>
          <cell r="H321">
            <v>320400</v>
          </cell>
          <cell r="J321">
            <v>505750118.40000004</v>
          </cell>
          <cell r="K321">
            <v>505750118.40000004</v>
          </cell>
        </row>
        <row r="322">
          <cell r="B322" t="str">
            <v>9.5.8</v>
          </cell>
          <cell r="C322" t="str">
            <v>Pipa Besi forepolling yang digrouting di lubang bor, dia. 3 inch</v>
          </cell>
          <cell r="D322" t="str">
            <v>m</v>
          </cell>
          <cell r="F322">
            <v>1578.4960000000001</v>
          </cell>
          <cell r="H322">
            <v>66173</v>
          </cell>
          <cell r="J322">
            <v>104453815.80800001</v>
          </cell>
          <cell r="K322">
            <v>104453815.80800001</v>
          </cell>
        </row>
        <row r="323">
          <cell r="B323" t="str">
            <v>9.5.9</v>
          </cell>
          <cell r="C323" t="str">
            <v>Pengadaan dan pemasangan convergence eyebolt</v>
          </cell>
          <cell r="D323" t="str">
            <v>set</v>
          </cell>
          <cell r="F323">
            <v>20</v>
          </cell>
          <cell r="H323">
            <v>3220000.5687594227</v>
          </cell>
          <cell r="J323">
            <v>64400011.375188455</v>
          </cell>
          <cell r="K323">
            <v>64400011.375188455</v>
          </cell>
        </row>
        <row r="324">
          <cell r="B324" t="str">
            <v>9.5.10</v>
          </cell>
          <cell r="C324" t="str">
            <v>Monitoring  Tunnel Convergence</v>
          </cell>
          <cell r="D324" t="str">
            <v>set</v>
          </cell>
          <cell r="F324">
            <v>20</v>
          </cell>
          <cell r="H324">
            <v>1824823.6418289081</v>
          </cell>
          <cell r="J324">
            <v>36496472.836578161</v>
          </cell>
          <cell r="K324">
            <v>36496472.836578161</v>
          </cell>
        </row>
        <row r="326">
          <cell r="B326">
            <v>9.5999999999999979</v>
          </cell>
          <cell r="C326" t="str">
            <v>Pekerjaan Beton</v>
          </cell>
          <cell r="J326">
            <v>22391878538.387348</v>
          </cell>
          <cell r="K326">
            <v>28490366716.430931</v>
          </cell>
        </row>
        <row r="327">
          <cell r="C327" t="str">
            <v>Spillway</v>
          </cell>
        </row>
        <row r="328">
          <cell r="B328" t="str">
            <v>9.6.1</v>
          </cell>
          <cell r="C328" t="str">
            <v>Beton mutu K-225</v>
          </cell>
          <cell r="D328" t="str">
            <v>m3</v>
          </cell>
          <cell r="E328">
            <v>22505.95</v>
          </cell>
          <cell r="F328">
            <v>5314.42</v>
          </cell>
          <cell r="G328">
            <v>380000</v>
          </cell>
          <cell r="H328">
            <v>1325044</v>
          </cell>
          <cell r="I328">
            <v>8552261000</v>
          </cell>
          <cell r="J328">
            <v>7041840334.4800005</v>
          </cell>
          <cell r="K328">
            <v>10562760501.719999</v>
          </cell>
        </row>
        <row r="329">
          <cell r="B329" t="str">
            <v>9.6.2</v>
          </cell>
          <cell r="C329" t="str">
            <v>Beton mutu K-175</v>
          </cell>
          <cell r="D329" t="str">
            <v>m3</v>
          </cell>
          <cell r="E329">
            <v>0</v>
          </cell>
          <cell r="F329">
            <v>3385.808</v>
          </cell>
          <cell r="G329">
            <v>375826</v>
          </cell>
          <cell r="H329">
            <v>1231116</v>
          </cell>
          <cell r="I329">
            <v>0</v>
          </cell>
          <cell r="J329">
            <v>4168322401.7280002</v>
          </cell>
          <cell r="K329">
            <v>6252483602.5919991</v>
          </cell>
        </row>
        <row r="330">
          <cell r="B330" t="str">
            <v>9.6.3</v>
          </cell>
          <cell r="C330" t="str">
            <v>Beton Lean Concrete K 125</v>
          </cell>
          <cell r="D330" t="str">
            <v>m3</v>
          </cell>
          <cell r="E330">
            <v>1864.27</v>
          </cell>
          <cell r="F330">
            <v>154.72300000000001</v>
          </cell>
          <cell r="G330">
            <v>304418</v>
          </cell>
          <cell r="H330">
            <v>1026286</v>
          </cell>
          <cell r="I330">
            <v>567517344.86000001</v>
          </cell>
          <cell r="J330">
            <v>158790048.77800003</v>
          </cell>
          <cell r="K330">
            <v>238185073.16700003</v>
          </cell>
        </row>
        <row r="331">
          <cell r="B331" t="str">
            <v>9.6.4</v>
          </cell>
          <cell r="C331" t="str">
            <v>Baja tulangan</v>
          </cell>
          <cell r="D331" t="str">
            <v>kg</v>
          </cell>
          <cell r="E331">
            <v>1358025.93</v>
          </cell>
          <cell r="F331">
            <v>540742.24199999997</v>
          </cell>
          <cell r="G331">
            <v>6535</v>
          </cell>
          <cell r="H331">
            <v>17901.37</v>
          </cell>
          <cell r="I331">
            <v>8874699452.5499992</v>
          </cell>
          <cell r="J331">
            <v>9680026948.6715393</v>
          </cell>
          <cell r="K331">
            <v>9680026948.6715393</v>
          </cell>
        </row>
        <row r="332">
          <cell r="B332" t="str">
            <v>9.6.5</v>
          </cell>
          <cell r="C332" t="str">
            <v>Begisting</v>
          </cell>
          <cell r="D332" t="str">
            <v>m2</v>
          </cell>
          <cell r="E332">
            <v>16730.02</v>
          </cell>
          <cell r="F332">
            <v>3422.1506492857102</v>
          </cell>
          <cell r="G332">
            <v>59163</v>
          </cell>
          <cell r="H332">
            <v>241960</v>
          </cell>
          <cell r="I332">
            <v>989798173.25999999</v>
          </cell>
          <cell r="J332">
            <v>828023571.10117042</v>
          </cell>
          <cell r="K332">
            <v>1242035356.6517558</v>
          </cell>
        </row>
        <row r="333">
          <cell r="B333" t="str">
            <v>9.6.6</v>
          </cell>
          <cell r="C333" t="str">
            <v>Water stop D32</v>
          </cell>
          <cell r="D333" t="str">
            <v>m</v>
          </cell>
          <cell r="E333">
            <v>2201.06</v>
          </cell>
          <cell r="F333">
            <v>205.71545982142862</v>
          </cell>
          <cell r="G333">
            <v>91478</v>
          </cell>
          <cell r="H333">
            <v>248725</v>
          </cell>
          <cell r="I333">
            <v>201348566.68000001</v>
          </cell>
          <cell r="J333">
            <v>51166577.744084835</v>
          </cell>
          <cell r="K333">
            <v>51166577.744084835</v>
          </cell>
        </row>
        <row r="334">
          <cell r="B334" t="str">
            <v>9.6.7</v>
          </cell>
          <cell r="C334" t="str">
            <v>Dowel bar dia.25, L=1,00 m</v>
          </cell>
          <cell r="D334" t="str">
            <v>bh</v>
          </cell>
          <cell r="E334">
            <v>2395</v>
          </cell>
          <cell r="F334">
            <v>691</v>
          </cell>
          <cell r="G334">
            <v>147082</v>
          </cell>
          <cell r="H334">
            <v>55805</v>
          </cell>
          <cell r="I334">
            <v>352261390</v>
          </cell>
          <cell r="J334">
            <v>38561255</v>
          </cell>
          <cell r="K334">
            <v>38561255</v>
          </cell>
        </row>
        <row r="335">
          <cell r="B335" t="str">
            <v>9.6.8</v>
          </cell>
          <cell r="C335" t="str">
            <v>Grouted anchor bars, dia. 25 mm termasuk boring</v>
          </cell>
          <cell r="D335" t="str">
            <v>m</v>
          </cell>
          <cell r="F335">
            <v>408</v>
          </cell>
          <cell r="H335">
            <v>412279</v>
          </cell>
          <cell r="J335">
            <v>168209832</v>
          </cell>
          <cell r="K335">
            <v>168209832</v>
          </cell>
        </row>
        <row r="336">
          <cell r="B336" t="str">
            <v>9.6.9</v>
          </cell>
          <cell r="C336" t="str">
            <v>Weep hole PVC dia 50 mm</v>
          </cell>
          <cell r="D336" t="str">
            <v>m'</v>
          </cell>
          <cell r="F336">
            <v>694</v>
          </cell>
          <cell r="H336">
            <v>222286</v>
          </cell>
          <cell r="J336">
            <v>154266484</v>
          </cell>
          <cell r="K336">
            <v>154266484</v>
          </cell>
        </row>
        <row r="337">
          <cell r="B337" t="str">
            <v>9.6.10</v>
          </cell>
          <cell r="C337" t="str">
            <v>Joint filler</v>
          </cell>
          <cell r="D337" t="str">
            <v>m3</v>
          </cell>
          <cell r="E337">
            <v>2709.02</v>
          </cell>
          <cell r="F337">
            <v>15.212664800000004</v>
          </cell>
          <cell r="G337">
            <v>304418</v>
          </cell>
          <cell r="H337">
            <v>3260061</v>
          </cell>
          <cell r="I337">
            <v>824674450.36000001</v>
          </cell>
          <cell r="J337">
            <v>49594215.220552817</v>
          </cell>
          <cell r="K337">
            <v>49594215.220552817</v>
          </cell>
        </row>
        <row r="338">
          <cell r="B338" t="str">
            <v>9.6.11</v>
          </cell>
          <cell r="C338" t="str">
            <v>Joint  Sealant</v>
          </cell>
          <cell r="D338" t="str">
            <v>m'</v>
          </cell>
          <cell r="F338">
            <v>209.07599999999996</v>
          </cell>
          <cell r="H338">
            <v>253864</v>
          </cell>
          <cell r="J338">
            <v>53076869.66399999</v>
          </cell>
          <cell r="K338">
            <v>53076869.66399999</v>
          </cell>
        </row>
        <row r="340">
          <cell r="B340">
            <v>9.6999999999999975</v>
          </cell>
          <cell r="C340" t="str">
            <v>Pekerjaan Beton Lainnya</v>
          </cell>
          <cell r="J340">
            <v>136254994.41600001</v>
          </cell>
          <cell r="K340">
            <v>136254994.41600001</v>
          </cell>
        </row>
        <row r="342">
          <cell r="B342" t="str">
            <v>9.7.1</v>
          </cell>
          <cell r="C342" t="str">
            <v>Beton Pengisi/Backfill Concrete</v>
          </cell>
          <cell r="D342" t="str">
            <v>m3</v>
          </cell>
          <cell r="F342">
            <v>110.676</v>
          </cell>
          <cell r="H342">
            <v>1231116</v>
          </cell>
          <cell r="J342">
            <v>136254994.41600001</v>
          </cell>
          <cell r="K342">
            <v>136254994.41600001</v>
          </cell>
        </row>
        <row r="344">
          <cell r="B344">
            <v>9.7999999999999972</v>
          </cell>
          <cell r="C344" t="str">
            <v>Pekerjaan Grouting dalam Terowongan Miring</v>
          </cell>
          <cell r="J344">
            <v>554539135.83581102</v>
          </cell>
          <cell r="K344">
            <v>657095089.62049675</v>
          </cell>
        </row>
        <row r="346">
          <cell r="B346" t="str">
            <v>9.8.1</v>
          </cell>
          <cell r="C346" t="str">
            <v>Rotary Drilling Core NMLC</v>
          </cell>
          <cell r="D346" t="str">
            <v>m</v>
          </cell>
          <cell r="E346">
            <v>686.4</v>
          </cell>
          <cell r="F346">
            <v>20</v>
          </cell>
          <cell r="H346">
            <v>741621.37579055247</v>
          </cell>
          <cell r="I346">
            <v>0</v>
          </cell>
          <cell r="J346">
            <v>14832427.515811048</v>
          </cell>
          <cell r="K346">
            <v>14832427.515811048</v>
          </cell>
        </row>
        <row r="347">
          <cell r="B347" t="str">
            <v>9.8.2</v>
          </cell>
          <cell r="C347" t="str">
            <v>Drilling Grouting Holes 0.0 -10 m</v>
          </cell>
          <cell r="D347" t="str">
            <v>m</v>
          </cell>
          <cell r="E347">
            <v>77</v>
          </cell>
          <cell r="F347">
            <v>520</v>
          </cell>
          <cell r="H347">
            <v>627627</v>
          </cell>
          <cell r="I347">
            <v>0</v>
          </cell>
          <cell r="J347">
            <v>326366040</v>
          </cell>
          <cell r="K347">
            <v>326366040</v>
          </cell>
        </row>
        <row r="348">
          <cell r="B348" t="str">
            <v>9.8.3</v>
          </cell>
          <cell r="C348" t="str">
            <v>Water Testing Grout Holes</v>
          </cell>
          <cell r="D348" t="str">
            <v>ea</v>
          </cell>
          <cell r="F348">
            <v>104</v>
          </cell>
          <cell r="H348">
            <v>502269</v>
          </cell>
          <cell r="J348">
            <v>52235976</v>
          </cell>
          <cell r="K348">
            <v>37281214.824733078</v>
          </cell>
        </row>
        <row r="349">
          <cell r="B349" t="str">
            <v>9.8.4</v>
          </cell>
          <cell r="C349" t="str">
            <v>Set up rig for Drilling Holes</v>
          </cell>
          <cell r="D349" t="str">
            <v>ea</v>
          </cell>
          <cell r="F349">
            <v>104</v>
          </cell>
          <cell r="H349">
            <v>468682</v>
          </cell>
          <cell r="J349">
            <v>48742928</v>
          </cell>
          <cell r="K349">
            <v>48742928</v>
          </cell>
        </row>
        <row r="350">
          <cell r="B350" t="str">
            <v>9.8.5</v>
          </cell>
          <cell r="C350" t="str">
            <v>Hock up to Hole &amp; Connection</v>
          </cell>
          <cell r="D350" t="str">
            <v>ea</v>
          </cell>
          <cell r="F350">
            <v>104</v>
          </cell>
          <cell r="H350">
            <v>502269</v>
          </cell>
          <cell r="J350">
            <v>52235976</v>
          </cell>
          <cell r="K350">
            <v>52235976</v>
          </cell>
        </row>
        <row r="351">
          <cell r="B351" t="str">
            <v>9.8.6</v>
          </cell>
          <cell r="C351" t="str">
            <v>Cement for Pressure Grouting</v>
          </cell>
          <cell r="D351" t="str">
            <v>t</v>
          </cell>
          <cell r="F351">
            <v>36.4</v>
          </cell>
          <cell r="H351">
            <v>502269</v>
          </cell>
          <cell r="J351">
            <v>18282591.599999998</v>
          </cell>
          <cell r="K351">
            <v>116493455.39995798</v>
          </cell>
        </row>
        <row r="352">
          <cell r="B352" t="str">
            <v>9.8.7</v>
          </cell>
          <cell r="C352" t="str">
            <v>Fine Sand for Pressure Grouting</v>
          </cell>
          <cell r="D352" t="str">
            <v>t</v>
          </cell>
          <cell r="F352">
            <v>36.4</v>
          </cell>
          <cell r="H352">
            <v>468682</v>
          </cell>
          <cell r="J352">
            <v>17060024.800000001</v>
          </cell>
          <cell r="K352">
            <v>14428814.399999999</v>
          </cell>
        </row>
        <row r="353">
          <cell r="B353" t="str">
            <v>9.8.8</v>
          </cell>
          <cell r="C353" t="str">
            <v>Drilling Drain Hole dia.76 mm</v>
          </cell>
          <cell r="D353" t="str">
            <v>m</v>
          </cell>
          <cell r="F353">
            <v>39</v>
          </cell>
          <cell r="H353">
            <v>411747</v>
          </cell>
          <cell r="J353">
            <v>16058133</v>
          </cell>
          <cell r="K353">
            <v>24087199.5</v>
          </cell>
        </row>
        <row r="354">
          <cell r="B354" t="str">
            <v>9.8.9</v>
          </cell>
          <cell r="C354" t="str">
            <v>Casing Left Permanent untuk Grouting, Pipa PVC</v>
          </cell>
          <cell r="D354" t="str">
            <v>m</v>
          </cell>
          <cell r="F354">
            <v>104</v>
          </cell>
          <cell r="H354">
            <v>24517</v>
          </cell>
          <cell r="J354">
            <v>2549768</v>
          </cell>
          <cell r="K354">
            <v>3824652</v>
          </cell>
        </row>
        <row r="355">
          <cell r="B355" t="str">
            <v>9.8.10</v>
          </cell>
          <cell r="C355" t="str">
            <v>Casing Left Permanent untuk Drain Holes, Pipa PVC</v>
          </cell>
          <cell r="D355" t="str">
            <v>m</v>
          </cell>
          <cell r="F355">
            <v>156</v>
          </cell>
          <cell r="H355">
            <v>24517</v>
          </cell>
          <cell r="J355">
            <v>3824652</v>
          </cell>
          <cell r="K355">
            <v>3824652</v>
          </cell>
        </row>
        <row r="356">
          <cell r="B356" t="str">
            <v>9.8.11</v>
          </cell>
          <cell r="C356" t="str">
            <v>Surface Grouting</v>
          </cell>
          <cell r="D356" t="str">
            <v>t</v>
          </cell>
          <cell r="F356">
            <v>4.68</v>
          </cell>
          <cell r="H356">
            <v>502269</v>
          </cell>
          <cell r="J356">
            <v>2350618.92</v>
          </cell>
          <cell r="K356">
            <v>14977729.979994597</v>
          </cell>
        </row>
        <row r="358">
          <cell r="B358">
            <v>10</v>
          </cell>
          <cell r="C358" t="str">
            <v>Intake</v>
          </cell>
          <cell r="L358">
            <v>19133623878.009998</v>
          </cell>
        </row>
        <row r="359">
          <cell r="B359">
            <v>10.1</v>
          </cell>
          <cell r="C359" t="str">
            <v>Hydromechanical Work</v>
          </cell>
          <cell r="J359">
            <v>13508552750</v>
          </cell>
          <cell r="K359">
            <v>13508552750</v>
          </cell>
        </row>
        <row r="361">
          <cell r="B361" t="str">
            <v>10.1.1</v>
          </cell>
          <cell r="C361" t="str">
            <v>Desain &amp; Gambar kerja dan Prosedur - Prosedur</v>
          </cell>
          <cell r="D361" t="str">
            <v>Ls</v>
          </cell>
          <cell r="E361">
            <v>1</v>
          </cell>
          <cell r="F361">
            <v>1</v>
          </cell>
          <cell r="G361">
            <v>14836500</v>
          </cell>
          <cell r="H361">
            <v>50000000</v>
          </cell>
          <cell r="I361">
            <v>14836500</v>
          </cell>
          <cell r="J361">
            <v>50000000</v>
          </cell>
          <cell r="K361">
            <v>50000000</v>
          </cell>
        </row>
        <row r="362">
          <cell r="B362" t="str">
            <v>10.1.2</v>
          </cell>
          <cell r="C362" t="str">
            <v>Fasilitas  Tower</v>
          </cell>
          <cell r="D362" t="str">
            <v>Ls</v>
          </cell>
          <cell r="F362">
            <v>1</v>
          </cell>
          <cell r="H362">
            <v>5484423000</v>
          </cell>
          <cell r="J362">
            <v>5484423000</v>
          </cell>
          <cell r="K362">
            <v>5484423000</v>
          </cell>
        </row>
        <row r="363">
          <cell r="B363" t="str">
            <v>10.1.3</v>
          </cell>
          <cell r="C363" t="str">
            <v xml:space="preserve">Pengadaan dan Pemasangan Pipa dari Inlet hingga Outlet </v>
          </cell>
          <cell r="D363" t="str">
            <v>Ls</v>
          </cell>
          <cell r="E363">
            <v>5.43</v>
          </cell>
          <cell r="F363">
            <v>1</v>
          </cell>
          <cell r="G363">
            <v>3219975</v>
          </cell>
          <cell r="H363">
            <v>7698629750</v>
          </cell>
          <cell r="I363">
            <v>17484464.25</v>
          </cell>
          <cell r="J363">
            <v>7698629750</v>
          </cell>
          <cell r="K363">
            <v>7698629750</v>
          </cell>
        </row>
        <row r="364">
          <cell r="B364" t="str">
            <v>10.1.4</v>
          </cell>
          <cell r="C364" t="str">
            <v>Spare parts  &amp;  Tools  maintenance</v>
          </cell>
          <cell r="D364" t="str">
            <v>Ls</v>
          </cell>
          <cell r="E364">
            <v>173.66</v>
          </cell>
          <cell r="F364">
            <v>1</v>
          </cell>
          <cell r="G364">
            <v>2944975</v>
          </cell>
          <cell r="H364">
            <v>125000000</v>
          </cell>
          <cell r="I364">
            <v>511424358.5</v>
          </cell>
          <cell r="J364">
            <v>125000000</v>
          </cell>
          <cell r="K364">
            <v>125000000</v>
          </cell>
        </row>
        <row r="365">
          <cell r="B365" t="str">
            <v>10.1.5</v>
          </cell>
          <cell r="C365" t="str">
            <v>Tangga Baja</v>
          </cell>
          <cell r="D365" t="str">
            <v>m'</v>
          </cell>
          <cell r="F365">
            <v>43</v>
          </cell>
          <cell r="H365">
            <v>3500000</v>
          </cell>
          <cell r="J365">
            <v>150500000</v>
          </cell>
          <cell r="K365">
            <v>150500000</v>
          </cell>
        </row>
        <row r="367">
          <cell r="B367">
            <v>10.199999999999999</v>
          </cell>
          <cell r="C367" t="str">
            <v>Pekerjaan beton</v>
          </cell>
          <cell r="J367">
            <v>5555227959.21</v>
          </cell>
          <cell r="K367">
            <v>5555227959.21</v>
          </cell>
        </row>
        <row r="369">
          <cell r="B369" t="str">
            <v>10.2.1</v>
          </cell>
          <cell r="C369" t="str">
            <v>Beton K225</v>
          </cell>
          <cell r="D369" t="str">
            <v>m3</v>
          </cell>
          <cell r="E369">
            <v>36.67</v>
          </cell>
          <cell r="F369">
            <v>1500</v>
          </cell>
          <cell r="G369">
            <v>380000</v>
          </cell>
          <cell r="H369">
            <v>1325044</v>
          </cell>
          <cell r="I369">
            <v>13934600</v>
          </cell>
          <cell r="J369">
            <v>1987566000</v>
          </cell>
          <cell r="K369">
            <v>1987566000</v>
          </cell>
        </row>
        <row r="370">
          <cell r="B370" t="str">
            <v>10.2.2</v>
          </cell>
          <cell r="C370" t="str">
            <v>Baja tulangan</v>
          </cell>
          <cell r="D370" t="str">
            <v>kg</v>
          </cell>
          <cell r="E370">
            <v>1100</v>
          </cell>
          <cell r="F370">
            <v>158233</v>
          </cell>
          <cell r="G370">
            <v>6535</v>
          </cell>
          <cell r="H370">
            <v>17901.37</v>
          </cell>
          <cell r="I370">
            <v>7188500</v>
          </cell>
          <cell r="J370">
            <v>2832587479.21</v>
          </cell>
          <cell r="K370">
            <v>2832587479.21</v>
          </cell>
        </row>
        <row r="371">
          <cell r="B371" t="str">
            <v>10.2.3</v>
          </cell>
          <cell r="C371" t="str">
            <v>Begisting</v>
          </cell>
          <cell r="D371" t="str">
            <v>m2</v>
          </cell>
          <cell r="E371">
            <v>218.76</v>
          </cell>
          <cell r="F371">
            <v>3038</v>
          </cell>
          <cell r="G371">
            <v>59163</v>
          </cell>
          <cell r="H371">
            <v>241960</v>
          </cell>
          <cell r="I371">
            <v>12942497.879999999</v>
          </cell>
          <cell r="J371">
            <v>735074480</v>
          </cell>
          <cell r="K371">
            <v>735074480</v>
          </cell>
        </row>
        <row r="373">
          <cell r="B373">
            <v>10.299999999999999</v>
          </cell>
          <cell r="C373" t="str">
            <v>Pekerjaan Pasangan</v>
          </cell>
          <cell r="J373">
            <v>69843168.799999997</v>
          </cell>
          <cell r="K373">
            <v>69843168.799999997</v>
          </cell>
        </row>
        <row r="375">
          <cell r="B375" t="str">
            <v>10.3.1</v>
          </cell>
          <cell r="C375" t="str">
            <v>Pas. Batu kali 1 : 4</v>
          </cell>
          <cell r="D375" t="str">
            <v>m3</v>
          </cell>
          <cell r="E375">
            <v>90.2</v>
          </cell>
          <cell r="F375">
            <v>90.2</v>
          </cell>
          <cell r="G375">
            <v>313826</v>
          </cell>
          <cell r="H375">
            <v>728993</v>
          </cell>
          <cell r="I375">
            <v>28307105.199999999</v>
          </cell>
          <cell r="J375">
            <v>65755168.600000001</v>
          </cell>
          <cell r="K375">
            <v>65755168.600000001</v>
          </cell>
        </row>
        <row r="376">
          <cell r="B376" t="str">
            <v>10.3.2</v>
          </cell>
          <cell r="C376" t="str">
            <v>Plesteran 1 : 2,  t=20</v>
          </cell>
          <cell r="D376" t="str">
            <v>m2</v>
          </cell>
          <cell r="E376">
            <v>43.32</v>
          </cell>
          <cell r="F376">
            <v>43.32</v>
          </cell>
          <cell r="G376">
            <v>21367</v>
          </cell>
          <cell r="H376">
            <v>50585</v>
          </cell>
          <cell r="I376">
            <v>925618.44000000006</v>
          </cell>
          <cell r="J376">
            <v>2191342.2000000002</v>
          </cell>
          <cell r="K376">
            <v>2191342.2000000002</v>
          </cell>
        </row>
        <row r="377">
          <cell r="B377" t="str">
            <v>10.3.3</v>
          </cell>
          <cell r="C377" t="str">
            <v>Siaran</v>
          </cell>
          <cell r="D377" t="str">
            <v>m2</v>
          </cell>
          <cell r="F377">
            <v>53</v>
          </cell>
          <cell r="H377">
            <v>35786</v>
          </cell>
          <cell r="J377">
            <v>1896658</v>
          </cell>
          <cell r="K377">
            <v>1896658</v>
          </cell>
        </row>
        <row r="379">
          <cell r="B379">
            <v>11</v>
          </cell>
          <cell r="C379" t="str">
            <v>Pekerjaan  Turbin</v>
          </cell>
          <cell r="L379">
            <v>5717658750</v>
          </cell>
        </row>
        <row r="380">
          <cell r="B380">
            <v>11.1</v>
          </cell>
          <cell r="C380" t="str">
            <v>Pekerjaan Beton</v>
          </cell>
          <cell r="J380">
            <v>205158750</v>
          </cell>
          <cell r="K380">
            <v>205158750</v>
          </cell>
        </row>
        <row r="382">
          <cell r="B382" t="str">
            <v>11.1.1</v>
          </cell>
          <cell r="C382" t="str">
            <v>Galian tanah</v>
          </cell>
          <cell r="D382" t="str">
            <v>m3</v>
          </cell>
          <cell r="E382">
            <v>450</v>
          </cell>
          <cell r="F382">
            <v>450</v>
          </cell>
          <cell r="G382">
            <v>16519</v>
          </cell>
          <cell r="H382">
            <v>17419</v>
          </cell>
          <cell r="I382">
            <v>7433550</v>
          </cell>
          <cell r="J382">
            <v>7838550</v>
          </cell>
          <cell r="K382">
            <v>7838550</v>
          </cell>
        </row>
        <row r="383">
          <cell r="B383" t="str">
            <v>11.1.2</v>
          </cell>
          <cell r="C383" t="str">
            <v>Timbunan</v>
          </cell>
          <cell r="D383" t="str">
            <v>m3</v>
          </cell>
          <cell r="E383">
            <v>600</v>
          </cell>
          <cell r="F383">
            <v>600</v>
          </cell>
          <cell r="G383">
            <v>20840</v>
          </cell>
          <cell r="H383">
            <v>67040</v>
          </cell>
          <cell r="I383">
            <v>12504000</v>
          </cell>
          <cell r="J383">
            <v>40224000</v>
          </cell>
          <cell r="K383">
            <v>40224000</v>
          </cell>
        </row>
        <row r="384">
          <cell r="B384" t="str">
            <v>11.1.3</v>
          </cell>
          <cell r="C384" t="str">
            <v>Drain ditch type A</v>
          </cell>
          <cell r="D384" t="str">
            <v>m</v>
          </cell>
          <cell r="E384">
            <v>300</v>
          </cell>
          <cell r="F384">
            <v>300</v>
          </cell>
          <cell r="G384">
            <v>67150</v>
          </cell>
          <cell r="H384">
            <v>67150</v>
          </cell>
          <cell r="I384">
            <v>20145000</v>
          </cell>
          <cell r="J384">
            <v>20145000</v>
          </cell>
          <cell r="K384">
            <v>20145000</v>
          </cell>
        </row>
        <row r="385">
          <cell r="B385" t="str">
            <v>11.1.4</v>
          </cell>
          <cell r="C385" t="str">
            <v>Surface leveling</v>
          </cell>
          <cell r="D385" t="str">
            <v>m2</v>
          </cell>
          <cell r="E385">
            <v>900</v>
          </cell>
          <cell r="F385">
            <v>900</v>
          </cell>
          <cell r="G385">
            <v>45000</v>
          </cell>
          <cell r="H385">
            <v>45000</v>
          </cell>
          <cell r="I385">
            <v>40500000</v>
          </cell>
          <cell r="J385">
            <v>40500000</v>
          </cell>
          <cell r="K385">
            <v>40500000</v>
          </cell>
        </row>
        <row r="386">
          <cell r="B386" t="str">
            <v>11.1.5</v>
          </cell>
          <cell r="C386" t="str">
            <v>Sand fill,  t =150</v>
          </cell>
          <cell r="D386" t="str">
            <v>m3</v>
          </cell>
          <cell r="E386">
            <v>135</v>
          </cell>
          <cell r="F386">
            <v>135</v>
          </cell>
          <cell r="G386">
            <v>157620</v>
          </cell>
          <cell r="H386">
            <v>157620</v>
          </cell>
          <cell r="I386">
            <v>21278700</v>
          </cell>
          <cell r="J386">
            <v>21278700</v>
          </cell>
          <cell r="K386">
            <v>21278700</v>
          </cell>
        </row>
        <row r="387">
          <cell r="B387" t="str">
            <v>11.1.6</v>
          </cell>
          <cell r="C387" t="str">
            <v>Subgrade  t=200</v>
          </cell>
          <cell r="D387" t="str">
            <v>m2</v>
          </cell>
          <cell r="E387">
            <v>900</v>
          </cell>
          <cell r="F387">
            <v>900</v>
          </cell>
          <cell r="G387">
            <v>36125</v>
          </cell>
          <cell r="H387">
            <v>36125</v>
          </cell>
          <cell r="I387">
            <v>32512500</v>
          </cell>
          <cell r="J387">
            <v>32512500</v>
          </cell>
          <cell r="K387">
            <v>32512500</v>
          </cell>
        </row>
        <row r="388">
          <cell r="B388" t="str">
            <v>11.1.7</v>
          </cell>
          <cell r="C388" t="str">
            <v>Fine grained asphalt  t=5 cm</v>
          </cell>
          <cell r="D388" t="str">
            <v>m2</v>
          </cell>
          <cell r="E388">
            <v>900</v>
          </cell>
          <cell r="F388">
            <v>900</v>
          </cell>
          <cell r="G388">
            <v>47400</v>
          </cell>
          <cell r="H388">
            <v>47400</v>
          </cell>
          <cell r="I388">
            <v>42660000</v>
          </cell>
          <cell r="J388">
            <v>42660000</v>
          </cell>
          <cell r="K388">
            <v>42660000</v>
          </cell>
        </row>
        <row r="390">
          <cell r="B390">
            <v>11.2</v>
          </cell>
          <cell r="C390" t="str">
            <v xml:space="preserve">Pekerjaan  Turbin  dan  Elektrikal </v>
          </cell>
          <cell r="J390">
            <v>5512500000</v>
          </cell>
          <cell r="K390">
            <v>5512500000</v>
          </cell>
        </row>
        <row r="392">
          <cell r="B392" t="str">
            <v>11.2.1</v>
          </cell>
          <cell r="C392" t="str">
            <v>Turbin draft trube, gear box, speed increas, toolkit &amp; sparepart</v>
          </cell>
          <cell r="D392" t="str">
            <v>set</v>
          </cell>
          <cell r="F392">
            <v>1</v>
          </cell>
          <cell r="H392">
            <v>3080000000</v>
          </cell>
          <cell r="J392">
            <v>3080000000</v>
          </cell>
          <cell r="K392">
            <v>3080000000</v>
          </cell>
        </row>
        <row r="393">
          <cell r="B393" t="str">
            <v>11.2.2</v>
          </cell>
          <cell r="C393" t="str">
            <v>Accessories</v>
          </cell>
          <cell r="D393" t="str">
            <v>set</v>
          </cell>
          <cell r="F393">
            <v>1</v>
          </cell>
          <cell r="H393">
            <v>472500000</v>
          </cell>
          <cell r="J393">
            <v>472500000</v>
          </cell>
          <cell r="K393">
            <v>472500000</v>
          </cell>
        </row>
        <row r="394">
          <cell r="B394" t="str">
            <v>11.2.3</v>
          </cell>
          <cell r="C394" t="str">
            <v>Digital  flow  control &amp; accesories</v>
          </cell>
          <cell r="D394" t="str">
            <v>set</v>
          </cell>
          <cell r="F394">
            <v>1</v>
          </cell>
          <cell r="H394">
            <v>1575000000</v>
          </cell>
          <cell r="J394">
            <v>1575000000</v>
          </cell>
          <cell r="K394">
            <v>1575000000</v>
          </cell>
        </row>
        <row r="395">
          <cell r="B395" t="str">
            <v>11.2.4</v>
          </cell>
          <cell r="C395" t="str">
            <v>Ballast  load</v>
          </cell>
          <cell r="D395" t="str">
            <v>set</v>
          </cell>
          <cell r="F395">
            <v>1</v>
          </cell>
          <cell r="H395">
            <v>210000000</v>
          </cell>
          <cell r="J395">
            <v>210000000</v>
          </cell>
          <cell r="K395">
            <v>210000000</v>
          </cell>
        </row>
        <row r="396">
          <cell r="B396" t="str">
            <v>11.2.5</v>
          </cell>
          <cell r="C396" t="str">
            <v>Setting &amp; comisioning</v>
          </cell>
          <cell r="D396" t="str">
            <v>ls</v>
          </cell>
          <cell r="F396">
            <v>1</v>
          </cell>
          <cell r="H396">
            <v>175000000</v>
          </cell>
          <cell r="J396">
            <v>175000000</v>
          </cell>
          <cell r="K396">
            <v>175000000</v>
          </cell>
        </row>
        <row r="398">
          <cell r="B398">
            <v>12</v>
          </cell>
          <cell r="C398" t="str">
            <v>Pekerjaan  Lain Lain</v>
          </cell>
          <cell r="J398">
            <v>17895798326.176208</v>
          </cell>
          <cell r="K398">
            <v>17895798326.176208</v>
          </cell>
          <cell r="L398">
            <v>17895798326.176208</v>
          </cell>
        </row>
        <row r="400">
          <cell r="B400" t="str">
            <v>12.1</v>
          </cell>
          <cell r="C400" t="str">
            <v>Weep hole (PVC dia.2", termasuk gravel filter</v>
          </cell>
          <cell r="D400" t="str">
            <v>bh</v>
          </cell>
          <cell r="E400">
            <v>20</v>
          </cell>
          <cell r="F400">
            <v>20</v>
          </cell>
          <cell r="G400">
            <v>261497</v>
          </cell>
          <cell r="H400">
            <v>222286</v>
          </cell>
          <cell r="I400">
            <v>5229940</v>
          </cell>
          <cell r="J400">
            <v>4445720</v>
          </cell>
          <cell r="K400">
            <v>4445720</v>
          </cell>
        </row>
        <row r="401">
          <cell r="B401" t="str">
            <v>12.2</v>
          </cell>
          <cell r="C401" t="str">
            <v>Perforated PVC pipe dia.6",termasuk filter</v>
          </cell>
          <cell r="D401" t="str">
            <v>m</v>
          </cell>
          <cell r="E401">
            <v>308.32</v>
          </cell>
          <cell r="F401">
            <v>308.32</v>
          </cell>
          <cell r="G401">
            <v>189557</v>
          </cell>
          <cell r="H401">
            <v>189557</v>
          </cell>
          <cell r="I401">
            <v>58444214.240000002</v>
          </cell>
          <cell r="J401">
            <v>58444214.240000002</v>
          </cell>
          <cell r="K401">
            <v>58444214.240000002</v>
          </cell>
        </row>
        <row r="402">
          <cell r="B402" t="str">
            <v>12.3</v>
          </cell>
          <cell r="C402" t="str">
            <v>Perforated PVC pipe dia.4",termasuk filter</v>
          </cell>
          <cell r="D402" t="str">
            <v>m</v>
          </cell>
          <cell r="E402">
            <v>594.66</v>
          </cell>
          <cell r="F402">
            <v>594.66</v>
          </cell>
          <cell r="G402">
            <v>165357.5</v>
          </cell>
          <cell r="H402">
            <v>165357.5</v>
          </cell>
          <cell r="I402">
            <v>98331490.949999988</v>
          </cell>
          <cell r="J402">
            <v>98331490.949999988</v>
          </cell>
          <cell r="K402">
            <v>98331490.949999988</v>
          </cell>
        </row>
        <row r="403">
          <cell r="B403" t="str">
            <v>12.4</v>
          </cell>
          <cell r="C403" t="str">
            <v>Hand rail Gsp dia.50 t=2</v>
          </cell>
          <cell r="D403" t="str">
            <v>m</v>
          </cell>
          <cell r="E403">
            <v>203</v>
          </cell>
          <cell r="F403">
            <v>203</v>
          </cell>
          <cell r="G403">
            <v>185000</v>
          </cell>
          <cell r="H403">
            <v>141594.63387295071</v>
          </cell>
          <cell r="I403">
            <v>37555000</v>
          </cell>
          <cell r="J403">
            <v>28743710.676208995</v>
          </cell>
          <cell r="K403">
            <v>28743710.676208995</v>
          </cell>
        </row>
        <row r="404">
          <cell r="B404" t="str">
            <v>12.5</v>
          </cell>
          <cell r="C404" t="str">
            <v>Gravel filter</v>
          </cell>
          <cell r="D404" t="str">
            <v>m3</v>
          </cell>
          <cell r="E404">
            <v>372</v>
          </cell>
          <cell r="F404">
            <v>372</v>
          </cell>
          <cell r="G404">
            <v>119153</v>
          </cell>
          <cell r="H404">
            <v>119153</v>
          </cell>
          <cell r="I404">
            <v>44324916</v>
          </cell>
          <cell r="J404">
            <v>44324916</v>
          </cell>
          <cell r="K404">
            <v>44324916</v>
          </cell>
        </row>
        <row r="405">
          <cell r="B405" t="str">
            <v>12.6</v>
          </cell>
          <cell r="C405" t="str">
            <v>Gebalan rumput</v>
          </cell>
          <cell r="D405" t="str">
            <v>m2</v>
          </cell>
          <cell r="E405">
            <v>7516.41</v>
          </cell>
          <cell r="F405">
            <v>7516.41</v>
          </cell>
          <cell r="G405">
            <v>14747</v>
          </cell>
          <cell r="H405">
            <v>123891</v>
          </cell>
          <cell r="I405">
            <v>110844498.27</v>
          </cell>
          <cell r="J405">
            <v>931215551.30999994</v>
          </cell>
          <cell r="K405">
            <v>931215551.30999994</v>
          </cell>
        </row>
        <row r="406">
          <cell r="B406" t="str">
            <v>12.7</v>
          </cell>
          <cell r="C406" t="str">
            <v>Drain ditch, type A</v>
          </cell>
          <cell r="D406" t="str">
            <v>m</v>
          </cell>
          <cell r="E406">
            <v>252.8</v>
          </cell>
          <cell r="F406">
            <v>252.8</v>
          </cell>
          <cell r="G406">
            <v>67150</v>
          </cell>
          <cell r="H406">
            <v>67150</v>
          </cell>
          <cell r="I406">
            <v>16975520</v>
          </cell>
          <cell r="J406">
            <v>16975520</v>
          </cell>
          <cell r="K406">
            <v>16975520</v>
          </cell>
        </row>
        <row r="407">
          <cell r="B407" t="str">
            <v>12.8</v>
          </cell>
          <cell r="C407" t="str">
            <v>Drain ditch, type B</v>
          </cell>
          <cell r="D407" t="str">
            <v>m</v>
          </cell>
          <cell r="E407">
            <v>107.3</v>
          </cell>
          <cell r="F407">
            <v>107.3</v>
          </cell>
          <cell r="G407">
            <v>36160</v>
          </cell>
          <cell r="H407">
            <v>36160</v>
          </cell>
          <cell r="I407">
            <v>3879968</v>
          </cell>
          <cell r="J407">
            <v>3879968</v>
          </cell>
          <cell r="K407">
            <v>3879968</v>
          </cell>
        </row>
        <row r="408">
          <cell r="B408" t="str">
            <v>12.9</v>
          </cell>
          <cell r="C408" t="str">
            <v>Drain box</v>
          </cell>
          <cell r="D408" t="str">
            <v>bh</v>
          </cell>
          <cell r="E408">
            <v>6</v>
          </cell>
          <cell r="F408">
            <v>6</v>
          </cell>
          <cell r="G408">
            <v>604200</v>
          </cell>
          <cell r="H408">
            <v>361200</v>
          </cell>
          <cell r="I408">
            <v>3625200</v>
          </cell>
          <cell r="J408">
            <v>2167200</v>
          </cell>
          <cell r="K408">
            <v>2167200</v>
          </cell>
        </row>
        <row r="409">
          <cell r="B409" t="str">
            <v>12.10</v>
          </cell>
          <cell r="C409" t="str">
            <v>Pipa PVC dia. 250 mm</v>
          </cell>
          <cell r="D409" t="str">
            <v>m</v>
          </cell>
          <cell r="E409">
            <v>6</v>
          </cell>
          <cell r="F409">
            <v>6</v>
          </cell>
          <cell r="G409">
            <v>460000</v>
          </cell>
          <cell r="H409">
            <v>460000</v>
          </cell>
          <cell r="I409">
            <v>2760000</v>
          </cell>
          <cell r="J409">
            <v>2760000</v>
          </cell>
          <cell r="K409">
            <v>2760000</v>
          </cell>
        </row>
        <row r="410">
          <cell r="B410" t="str">
            <v>12.11</v>
          </cell>
          <cell r="C410" t="str">
            <v>Papan  Nama  Waduk</v>
          </cell>
          <cell r="D410" t="str">
            <v>Buah</v>
          </cell>
          <cell r="E410">
            <v>1</v>
          </cell>
          <cell r="F410">
            <v>1</v>
          </cell>
          <cell r="G410">
            <v>37800000</v>
          </cell>
          <cell r="H410">
            <v>37800000</v>
          </cell>
          <cell r="J410">
            <v>37800000</v>
          </cell>
          <cell r="K410">
            <v>37800000</v>
          </cell>
        </row>
        <row r="411">
          <cell r="B411" t="str">
            <v>12.12</v>
          </cell>
          <cell r="C411" t="str">
            <v>Tugu  Prasasti</v>
          </cell>
          <cell r="D411" t="str">
            <v>Buah</v>
          </cell>
          <cell r="F411">
            <v>1</v>
          </cell>
          <cell r="H411">
            <v>55000000</v>
          </cell>
          <cell r="J411">
            <v>55000000</v>
          </cell>
          <cell r="K411">
            <v>55000000</v>
          </cell>
        </row>
        <row r="412">
          <cell r="B412" t="str">
            <v>12.13</v>
          </cell>
          <cell r="C412" t="str">
            <v>Pintu  Gerbang</v>
          </cell>
          <cell r="D412" t="str">
            <v>Buah</v>
          </cell>
          <cell r="F412">
            <v>1</v>
          </cell>
          <cell r="H412">
            <v>37000000</v>
          </cell>
          <cell r="J412">
            <v>37000000</v>
          </cell>
          <cell r="K412">
            <v>37000000</v>
          </cell>
        </row>
        <row r="413">
          <cell r="B413" t="str">
            <v>12.14</v>
          </cell>
          <cell r="C413" t="str">
            <v>Patok  Genangan</v>
          </cell>
          <cell r="D413" t="str">
            <v>Buah</v>
          </cell>
          <cell r="F413">
            <v>128</v>
          </cell>
          <cell r="H413">
            <v>78239</v>
          </cell>
          <cell r="J413">
            <v>10014592</v>
          </cell>
          <cell r="K413">
            <v>10014592</v>
          </cell>
        </row>
        <row r="414">
          <cell r="B414" t="str">
            <v>12.15</v>
          </cell>
          <cell r="C414" t="str">
            <v>Patok  Pembebasan</v>
          </cell>
          <cell r="D414" t="str">
            <v>Buah</v>
          </cell>
          <cell r="F414">
            <v>224</v>
          </cell>
          <cell r="H414">
            <v>78239</v>
          </cell>
          <cell r="J414">
            <v>17525536</v>
          </cell>
          <cell r="K414">
            <v>17525536</v>
          </cell>
        </row>
        <row r="415">
          <cell r="B415" t="str">
            <v>12.16</v>
          </cell>
          <cell r="C415" t="str">
            <v>Patok  Jalan</v>
          </cell>
          <cell r="D415" t="str">
            <v>Buah</v>
          </cell>
          <cell r="F415">
            <v>213</v>
          </cell>
          <cell r="H415">
            <v>78239</v>
          </cell>
          <cell r="J415">
            <v>16664907</v>
          </cell>
          <cell r="K415">
            <v>16664907</v>
          </cell>
        </row>
        <row r="416">
          <cell r="B416" t="str">
            <v>12.17</v>
          </cell>
          <cell r="C416" t="str">
            <v>Sistem  Peringatan  Dini</v>
          </cell>
          <cell r="D416" t="str">
            <v>unit</v>
          </cell>
          <cell r="F416">
            <v>1</v>
          </cell>
          <cell r="H416">
            <v>2550000000</v>
          </cell>
          <cell r="J416">
            <v>2550000000</v>
          </cell>
          <cell r="K416">
            <v>2550000000</v>
          </cell>
        </row>
        <row r="417">
          <cell r="B417" t="str">
            <v>12.18</v>
          </cell>
          <cell r="C417" t="str">
            <v>Fasilitas  Operasi  dan  Pemeliharaan</v>
          </cell>
          <cell r="D417" t="str">
            <v>unit</v>
          </cell>
          <cell r="F417">
            <v>1</v>
          </cell>
          <cell r="H417">
            <v>2000000000</v>
          </cell>
          <cell r="J417">
            <v>2000000000</v>
          </cell>
          <cell r="K417">
            <v>2000000000</v>
          </cell>
        </row>
        <row r="418">
          <cell r="B418" t="str">
            <v>12.19</v>
          </cell>
          <cell r="C418" t="str">
            <v>Clearing  Daerah  Genangan</v>
          </cell>
          <cell r="D418" t="str">
            <v>Ha</v>
          </cell>
          <cell r="F418">
            <v>238</v>
          </cell>
          <cell r="H418">
            <v>20230000</v>
          </cell>
          <cell r="J418">
            <v>4814740000</v>
          </cell>
          <cell r="K418">
            <v>4814740000</v>
          </cell>
        </row>
        <row r="419">
          <cell r="B419" t="str">
            <v>12.20</v>
          </cell>
          <cell r="C419" t="str">
            <v>Rumah Dinas</v>
          </cell>
          <cell r="D419" t="str">
            <v>m2</v>
          </cell>
          <cell r="E419">
            <v>1</v>
          </cell>
          <cell r="F419">
            <v>147</v>
          </cell>
          <cell r="G419">
            <v>3250000</v>
          </cell>
          <cell r="H419">
            <v>3250000</v>
          </cell>
          <cell r="J419">
            <v>477750000</v>
          </cell>
          <cell r="K419">
            <v>477750000</v>
          </cell>
        </row>
        <row r="420">
          <cell r="B420" t="str">
            <v>12.21</v>
          </cell>
          <cell r="C420" t="str">
            <v>Rumah  Jaga</v>
          </cell>
          <cell r="D420" t="str">
            <v>m2</v>
          </cell>
          <cell r="F420">
            <v>24</v>
          </cell>
          <cell r="H420">
            <v>3250000</v>
          </cell>
          <cell r="J420">
            <v>78000000</v>
          </cell>
          <cell r="K420">
            <v>78000000</v>
          </cell>
        </row>
        <row r="421">
          <cell r="B421" t="str">
            <v>12.22</v>
          </cell>
          <cell r="C421" t="str">
            <v>Kantor  Direksi</v>
          </cell>
          <cell r="D421" t="str">
            <v>m2</v>
          </cell>
          <cell r="F421">
            <v>196.65</v>
          </cell>
          <cell r="H421">
            <v>3250000</v>
          </cell>
          <cell r="J421">
            <v>639112500</v>
          </cell>
          <cell r="K421">
            <v>639112500</v>
          </cell>
        </row>
        <row r="422">
          <cell r="B422" t="str">
            <v>12.23</v>
          </cell>
          <cell r="C422" t="str">
            <v xml:space="preserve">Gudang  </v>
          </cell>
          <cell r="D422" t="str">
            <v>m2</v>
          </cell>
          <cell r="F422">
            <v>90</v>
          </cell>
          <cell r="H422">
            <v>3250000</v>
          </cell>
          <cell r="J422">
            <v>292500000</v>
          </cell>
          <cell r="K422">
            <v>292500000</v>
          </cell>
        </row>
        <row r="423">
          <cell r="B423" t="str">
            <v>12.24</v>
          </cell>
          <cell r="C423" t="str">
            <v>Laboratorium</v>
          </cell>
          <cell r="D423" t="str">
            <v>m2</v>
          </cell>
          <cell r="F423">
            <v>151.80000000000001</v>
          </cell>
          <cell r="H423">
            <v>3250000</v>
          </cell>
          <cell r="J423">
            <v>493350000.00000006</v>
          </cell>
          <cell r="K423">
            <v>493350000.00000006</v>
          </cell>
        </row>
        <row r="424">
          <cell r="B424" t="str">
            <v>12.25</v>
          </cell>
          <cell r="C424" t="str">
            <v>Ruang Generator</v>
          </cell>
          <cell r="D424" t="str">
            <v>m2</v>
          </cell>
          <cell r="F424">
            <v>97.5</v>
          </cell>
          <cell r="H424">
            <v>3250000</v>
          </cell>
          <cell r="J424">
            <v>316875000</v>
          </cell>
          <cell r="K424">
            <v>316875000</v>
          </cell>
        </row>
        <row r="425">
          <cell r="B425" t="str">
            <v>12.26</v>
          </cell>
          <cell r="C425" t="str">
            <v>Musholla</v>
          </cell>
          <cell r="D425" t="str">
            <v>m2</v>
          </cell>
          <cell r="F425">
            <v>125.6</v>
          </cell>
          <cell r="H425">
            <v>3250000</v>
          </cell>
          <cell r="J425">
            <v>408200000</v>
          </cell>
          <cell r="K425">
            <v>408200000</v>
          </cell>
        </row>
        <row r="426">
          <cell r="B426" t="str">
            <v>12.27</v>
          </cell>
          <cell r="C426" t="str">
            <v>Bengkel</v>
          </cell>
          <cell r="D426" t="str">
            <v>m2</v>
          </cell>
          <cell r="F426">
            <v>120</v>
          </cell>
          <cell r="H426">
            <v>3250000</v>
          </cell>
          <cell r="J426">
            <v>390000000</v>
          </cell>
          <cell r="K426">
            <v>390000000</v>
          </cell>
        </row>
        <row r="427">
          <cell r="B427" t="str">
            <v>12.28</v>
          </cell>
          <cell r="C427" t="str">
            <v>Gardu  Pandang</v>
          </cell>
          <cell r="D427" t="str">
            <v>m2</v>
          </cell>
          <cell r="F427">
            <v>135</v>
          </cell>
          <cell r="H427">
            <v>3250000</v>
          </cell>
          <cell r="J427">
            <v>438750000</v>
          </cell>
          <cell r="K427">
            <v>438750000</v>
          </cell>
        </row>
        <row r="428">
          <cell r="B428" t="str">
            <v>12.29</v>
          </cell>
          <cell r="C428" t="str">
            <v>Ruang  Tangki  BBM</v>
          </cell>
          <cell r="D428" t="str">
            <v>m2</v>
          </cell>
          <cell r="F428">
            <v>11.93</v>
          </cell>
          <cell r="H428">
            <v>3250000</v>
          </cell>
          <cell r="J428">
            <v>38772500</v>
          </cell>
          <cell r="K428">
            <v>38772500</v>
          </cell>
        </row>
        <row r="429">
          <cell r="B429" t="str">
            <v>12.30</v>
          </cell>
          <cell r="C429" t="str">
            <v>Tiang  dan  Lampu</v>
          </cell>
          <cell r="D429" t="str">
            <v>buah</v>
          </cell>
          <cell r="E429">
            <v>1</v>
          </cell>
          <cell r="F429">
            <v>44</v>
          </cell>
          <cell r="G429">
            <v>33757500</v>
          </cell>
          <cell r="H429">
            <v>33757500</v>
          </cell>
          <cell r="I429">
            <v>33757500</v>
          </cell>
          <cell r="J429">
            <v>1485330000</v>
          </cell>
          <cell r="K429">
            <v>1485330000</v>
          </cell>
        </row>
        <row r="430">
          <cell r="B430" t="str">
            <v>12.31</v>
          </cell>
          <cell r="C430" t="str">
            <v>Kabel   Jaringan dan Acces</v>
          </cell>
          <cell r="D430" t="str">
            <v>m</v>
          </cell>
          <cell r="F430">
            <v>1685.7</v>
          </cell>
          <cell r="H430">
            <v>1250000</v>
          </cell>
          <cell r="J430">
            <v>2107125000</v>
          </cell>
          <cell r="K430">
            <v>2107125000</v>
          </cell>
        </row>
        <row r="432">
          <cell r="C432" t="str">
            <v>JUMLAH TOTAL</v>
          </cell>
          <cell r="I432">
            <v>25866124075.244999</v>
          </cell>
          <cell r="J432">
            <v>410880285421.17407</v>
          </cell>
          <cell r="K432">
            <v>454507068515.45496</v>
          </cell>
          <cell r="L432">
            <v>410520502456.17395</v>
          </cell>
        </row>
        <row r="433">
          <cell r="C433" t="str">
            <v>PPN 10 %</v>
          </cell>
          <cell r="J433">
            <v>41088028542.117409</v>
          </cell>
          <cell r="K433">
            <v>45450706851.545502</v>
          </cell>
        </row>
        <row r="434">
          <cell r="C434" t="str">
            <v>GRAND TOTAL</v>
          </cell>
          <cell r="J434">
            <v>451968313963.2915</v>
          </cell>
          <cell r="K434">
            <v>499957775367.00049</v>
          </cell>
        </row>
        <row r="435">
          <cell r="C435" t="str">
            <v>DIBULATKAN</v>
          </cell>
          <cell r="J435">
            <v>451968313000</v>
          </cell>
          <cell r="K435">
            <v>499957775000</v>
          </cell>
        </row>
        <row r="439">
          <cell r="I439" t="e">
            <v>#REF!</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1"/>
      <sheetName val="S2"/>
      <sheetName val="21"/>
      <sheetName val="22"/>
      <sheetName val="23"/>
      <sheetName val="24"/>
      <sheetName val="S31"/>
      <sheetName val="31"/>
      <sheetName val="S32"/>
      <sheetName val="32"/>
      <sheetName val="S33"/>
      <sheetName val="33"/>
      <sheetName val="S34"/>
      <sheetName val="34"/>
      <sheetName val="S35"/>
      <sheetName val="35"/>
      <sheetName val="S36"/>
      <sheetName val="36"/>
      <sheetName val="S37"/>
      <sheetName val="37"/>
      <sheetName val="S5"/>
      <sheetName val="D5"/>
      <sheetName val="S6"/>
      <sheetName val="D6"/>
      <sheetName val="SO"/>
      <sheetName val="AHS"/>
      <sheetName val="D&amp;W"/>
      <sheetName val="MUA"/>
      <sheetName val="Sort 07 Juli"/>
      <sheetName val="klar120911kirim"/>
      <sheetName val="klar120911"/>
      <sheetName val="Rangkuman07juli"/>
      <sheetName val="sch"/>
      <sheetName val="alm"/>
      <sheetName val="fax"/>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51">
          <cell r="K151">
            <v>8919.4484372076113</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analisa"/>
      <sheetName val="rekap"/>
      <sheetName val="rab pos tiket"/>
      <sheetName val="rab pagar tembok"/>
      <sheetName val="rab reklamasi"/>
    </sheetNames>
    <sheetDataSet>
      <sheetData sheetId="0"/>
      <sheetData sheetId="1"/>
      <sheetData sheetId="2"/>
      <sheetData sheetId="3"/>
      <sheetData sheetId="4"/>
      <sheetData sheetId="5"/>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TOTAL"/>
      <sheetName val="PRELIM"/>
      <sheetName val="TOWN"/>
      <sheetName val="BQ-TAMBAH"/>
      <sheetName val="HARSAT"/>
      <sheetName val="Price Biaya Cadangan"/>
      <sheetName val="BQ.Rekapitulasi  Akhir"/>
      <sheetName val="daf-3(OK)"/>
      <sheetName val="daf-7(OK)"/>
      <sheetName val="Tataud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ara"/>
      <sheetName val="GARDU LISTRIK"/>
      <sheetName val="R.JAGA"/>
      <sheetName val="pagar brc"/>
      <sheetName val="JALAN BARU"/>
      <sheetName val="Bahan-upah"/>
      <sheetName val="ANLDASAR"/>
      <sheetName val="sat -utama2"/>
      <sheetName val="sat-utama1"/>
      <sheetName val="sat-utama"/>
      <sheetName val="anal-pek"/>
      <sheetName val="harsat-pek"/>
      <sheetName val="paket2sisa"/>
      <sheetName val="cr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B6" t="str">
            <v>Jenis  Pekerjaan</v>
          </cell>
          <cell r="L6" t="str">
            <v>:</v>
          </cell>
          <cell r="M6" t="str">
            <v>Urugan Tanah Kembali</v>
          </cell>
        </row>
        <row r="7">
          <cell r="B7" t="str">
            <v>Kuantitas  Pekerjaan</v>
          </cell>
          <cell r="L7" t="str">
            <v>:</v>
          </cell>
          <cell r="M7" t="str">
            <v>m3</v>
          </cell>
        </row>
        <row r="8">
          <cell r="B8" t="str">
            <v>Produksi  Harian / Jam</v>
          </cell>
          <cell r="L8" t="str">
            <v>:</v>
          </cell>
          <cell r="M8" t="str">
            <v>Hari</v>
          </cell>
        </row>
        <row r="10">
          <cell r="B10" t="str">
            <v>NO.</v>
          </cell>
          <cell r="C10" t="str">
            <v>U R A I A N</v>
          </cell>
          <cell r="P10" t="str">
            <v>KOEF.</v>
          </cell>
          <cell r="Q10" t="str">
            <v>SATUAN</v>
          </cell>
          <cell r="R10" t="str">
            <v>HARGA  SATUAN</v>
          </cell>
          <cell r="T10" t="str">
            <v>JUMLAH  HARGA</v>
          </cell>
        </row>
        <row r="12">
          <cell r="B12">
            <v>1</v>
          </cell>
          <cell r="C12">
            <v>2</v>
          </cell>
          <cell r="P12">
            <v>3</v>
          </cell>
          <cell r="Q12">
            <v>4</v>
          </cell>
          <cell r="R12">
            <v>5</v>
          </cell>
          <cell r="T12" t="str">
            <v>6 = ( 3 x 5 )</v>
          </cell>
        </row>
        <row r="13">
          <cell r="A13" t="str">
            <v>e</v>
          </cell>
          <cell r="D13">
            <v>1</v>
          </cell>
          <cell r="E13" t="str">
            <v>m3</v>
          </cell>
          <cell r="G13" t="str">
            <v>Pek. Urugan Kembali Dipadatkan</v>
          </cell>
          <cell r="T13">
            <v>24700</v>
          </cell>
        </row>
        <row r="15">
          <cell r="D15" t="str">
            <v>BAHAN</v>
          </cell>
          <cell r="H15" t="str">
            <v>:</v>
          </cell>
        </row>
        <row r="17">
          <cell r="P17" t="str">
            <v>Sub  Jumlah</v>
          </cell>
          <cell r="T17">
            <v>0</v>
          </cell>
        </row>
        <row r="18">
          <cell r="D18" t="str">
            <v>UPAH</v>
          </cell>
          <cell r="H18" t="str">
            <v>:</v>
          </cell>
        </row>
        <row r="19">
          <cell r="A19">
            <v>1</v>
          </cell>
          <cell r="D19" t="str">
            <v>-</v>
          </cell>
          <cell r="E19" t="str">
            <v>Pekerja</v>
          </cell>
          <cell r="P19">
            <v>1.5299999999999999E-2</v>
          </cell>
          <cell r="Q19" t="str">
            <v>O H</v>
          </cell>
          <cell r="R19">
            <v>42000</v>
          </cell>
          <cell r="T19">
            <v>642.6</v>
          </cell>
        </row>
        <row r="20">
          <cell r="A20">
            <v>20</v>
          </cell>
          <cell r="D20" t="str">
            <v>-</v>
          </cell>
          <cell r="E20" t="str">
            <v>M a n d o r</v>
          </cell>
          <cell r="P20">
            <v>7.6428571428571431E-3</v>
          </cell>
          <cell r="Q20" t="str">
            <v>O H</v>
          </cell>
          <cell r="R20">
            <v>70000</v>
          </cell>
          <cell r="T20">
            <v>535</v>
          </cell>
        </row>
        <row r="22">
          <cell r="P22" t="str">
            <v>Sub  Jumlah</v>
          </cell>
          <cell r="T22">
            <v>1177.5999999999999</v>
          </cell>
        </row>
        <row r="23">
          <cell r="D23" t="str">
            <v>ALAT</v>
          </cell>
          <cell r="H23" t="str">
            <v>:</v>
          </cell>
        </row>
        <row r="24">
          <cell r="E24" t="str">
            <v>Temper ,vibrator  plate</v>
          </cell>
          <cell r="P24">
            <v>0.13333333333333333</v>
          </cell>
          <cell r="Q24" t="str">
            <v>hari</v>
          </cell>
          <cell r="R24">
            <v>160000</v>
          </cell>
          <cell r="T24">
            <v>21333.333333333332</v>
          </cell>
        </row>
        <row r="25">
          <cell r="P25" t="str">
            <v>Sub  Jumlah</v>
          </cell>
          <cell r="T25">
            <v>21333.333333333332</v>
          </cell>
        </row>
        <row r="27">
          <cell r="D27" t="str">
            <v>J u m l a h</v>
          </cell>
          <cell r="T27">
            <v>22510.933333333331</v>
          </cell>
        </row>
        <row r="28">
          <cell r="D28" t="str">
            <v>Keuntungan Maksimal  10 %</v>
          </cell>
          <cell r="T28">
            <v>2251.0933333333332</v>
          </cell>
        </row>
        <row r="29">
          <cell r="D29" t="str">
            <v>Jumlah Total</v>
          </cell>
          <cell r="T29">
            <v>24762.026666666665</v>
          </cell>
        </row>
        <row r="30">
          <cell r="D30" t="str">
            <v>Dibulatkan  ke bawah</v>
          </cell>
          <cell r="T30">
            <v>24700</v>
          </cell>
        </row>
        <row r="33">
          <cell r="B33" t="str">
            <v>Jenis  Pekerjaan</v>
          </cell>
          <cell r="L33" t="str">
            <v>:</v>
          </cell>
          <cell r="M33" t="str">
            <v>Pemasangan  Lapisan  Injuk</v>
          </cell>
        </row>
        <row r="34">
          <cell r="B34" t="str">
            <v>Kuantitas  Pekerjaan</v>
          </cell>
          <cell r="L34" t="str">
            <v>:</v>
          </cell>
          <cell r="M34" t="str">
            <v>m2</v>
          </cell>
        </row>
        <row r="35">
          <cell r="B35" t="str">
            <v>Produksi  Harian / Jam</v>
          </cell>
          <cell r="L35" t="str">
            <v>:</v>
          </cell>
          <cell r="M35" t="str">
            <v>Hari</v>
          </cell>
        </row>
        <row r="37">
          <cell r="B37" t="str">
            <v>NO.</v>
          </cell>
          <cell r="C37" t="str">
            <v>U R A I A N</v>
          </cell>
          <cell r="P37" t="str">
            <v>KOEF.</v>
          </cell>
          <cell r="Q37" t="str">
            <v>SATUAN</v>
          </cell>
          <cell r="R37" t="str">
            <v>HARGA  SATUAN</v>
          </cell>
          <cell r="T37" t="str">
            <v>JUMLAH  HARGA</v>
          </cell>
        </row>
        <row r="39">
          <cell r="B39">
            <v>1</v>
          </cell>
          <cell r="C39">
            <v>2</v>
          </cell>
          <cell r="P39">
            <v>3</v>
          </cell>
          <cell r="Q39">
            <v>4</v>
          </cell>
          <cell r="R39">
            <v>5</v>
          </cell>
          <cell r="T39" t="str">
            <v>6 = ( 3 x 5 )</v>
          </cell>
        </row>
        <row r="40">
          <cell r="A40" t="str">
            <v>i</v>
          </cell>
          <cell r="D40">
            <v>1</v>
          </cell>
          <cell r="E40" t="str">
            <v>m2</v>
          </cell>
          <cell r="G40" t="str">
            <v>Pek. Pemasangan Lapisan Ijuk Tebal 10 cm</v>
          </cell>
          <cell r="T40">
            <v>44300</v>
          </cell>
        </row>
        <row r="42">
          <cell r="D42" t="str">
            <v>BAHAN</v>
          </cell>
          <cell r="H42" t="str">
            <v>:</v>
          </cell>
        </row>
        <row r="43">
          <cell r="A43">
            <v>54</v>
          </cell>
          <cell r="D43" t="str">
            <v>-</v>
          </cell>
          <cell r="E43" t="str">
            <v>Injuk</v>
          </cell>
          <cell r="P43">
            <v>6</v>
          </cell>
          <cell r="Q43" t="str">
            <v>kg.</v>
          </cell>
          <cell r="R43">
            <v>5500</v>
          </cell>
          <cell r="T43">
            <v>33000</v>
          </cell>
        </row>
        <row r="45">
          <cell r="P45" t="str">
            <v>Sub  Jumlah</v>
          </cell>
          <cell r="T45">
            <v>33000</v>
          </cell>
        </row>
        <row r="46">
          <cell r="D46" t="str">
            <v>UPAH</v>
          </cell>
          <cell r="H46" t="str">
            <v>:</v>
          </cell>
        </row>
        <row r="47">
          <cell r="A47">
            <v>1</v>
          </cell>
          <cell r="D47" t="str">
            <v>-</v>
          </cell>
          <cell r="E47" t="str">
            <v>Pekerja</v>
          </cell>
          <cell r="P47">
            <v>0.15</v>
          </cell>
          <cell r="Q47" t="str">
            <v>O H</v>
          </cell>
          <cell r="R47">
            <v>42000</v>
          </cell>
          <cell r="T47">
            <v>6300</v>
          </cell>
        </row>
        <row r="48">
          <cell r="A48">
            <v>20</v>
          </cell>
          <cell r="D48" t="str">
            <v>-</v>
          </cell>
          <cell r="E48" t="str">
            <v>M a n d o r</v>
          </cell>
          <cell r="P48">
            <v>1.4999999999999999E-2</v>
          </cell>
          <cell r="Q48" t="str">
            <v>O H</v>
          </cell>
          <cell r="R48">
            <v>70000</v>
          </cell>
          <cell r="T48">
            <v>1050</v>
          </cell>
        </row>
        <row r="50">
          <cell r="P50" t="str">
            <v>Sub  Jumlah</v>
          </cell>
          <cell r="T50">
            <v>7350</v>
          </cell>
        </row>
        <row r="51">
          <cell r="D51" t="str">
            <v>ALAT</v>
          </cell>
          <cell r="H51" t="str">
            <v>:</v>
          </cell>
        </row>
        <row r="53">
          <cell r="P53" t="str">
            <v>Sub  Jumlah</v>
          </cell>
          <cell r="T53">
            <v>0</v>
          </cell>
        </row>
        <row r="55">
          <cell r="D55" t="str">
            <v>J u m l a h</v>
          </cell>
          <cell r="T55">
            <v>40350</v>
          </cell>
        </row>
        <row r="56">
          <cell r="D56" t="str">
            <v>Keuntungan Maksimal  10 %</v>
          </cell>
          <cell r="T56">
            <v>4035</v>
          </cell>
        </row>
        <row r="57">
          <cell r="D57" t="str">
            <v>Jumlah Total</v>
          </cell>
          <cell r="T57">
            <v>44385</v>
          </cell>
        </row>
        <row r="58">
          <cell r="D58" t="str">
            <v>Dibulatkan  ke bawah</v>
          </cell>
          <cell r="T58">
            <v>44300</v>
          </cell>
        </row>
        <row r="61">
          <cell r="B61" t="str">
            <v>Jenis  Pekerjaan</v>
          </cell>
          <cell r="L61" t="str">
            <v>:</v>
          </cell>
          <cell r="M61" t="str">
            <v>Beton  K 175</v>
          </cell>
        </row>
        <row r="62">
          <cell r="B62" t="str">
            <v>Kuantitas  Pekerjaan</v>
          </cell>
          <cell r="L62" t="str">
            <v>:</v>
          </cell>
          <cell r="M62" t="str">
            <v>m3</v>
          </cell>
        </row>
        <row r="63">
          <cell r="B63" t="str">
            <v>Produksi  Harian / Jam</v>
          </cell>
          <cell r="L63" t="str">
            <v>:</v>
          </cell>
          <cell r="M63" t="str">
            <v>Hari</v>
          </cell>
        </row>
        <row r="65">
          <cell r="B65" t="str">
            <v>NO.</v>
          </cell>
          <cell r="C65" t="str">
            <v>U R A I A N</v>
          </cell>
          <cell r="P65" t="str">
            <v>KOEF.</v>
          </cell>
          <cell r="Q65" t="str">
            <v>SATUAN</v>
          </cell>
          <cell r="R65" t="str">
            <v>HARGA  SATUAN</v>
          </cell>
          <cell r="T65" t="str">
            <v>JUMLAH  HARGA</v>
          </cell>
        </row>
        <row r="67">
          <cell r="B67">
            <v>1</v>
          </cell>
          <cell r="C67">
            <v>2</v>
          </cell>
          <cell r="P67">
            <v>3</v>
          </cell>
          <cell r="Q67">
            <v>4</v>
          </cell>
          <cell r="R67">
            <v>5</v>
          </cell>
          <cell r="T67" t="str">
            <v>6 = ( 3 x 5 )</v>
          </cell>
        </row>
        <row r="68">
          <cell r="A68" t="str">
            <v>k</v>
          </cell>
          <cell r="D68">
            <v>1</v>
          </cell>
          <cell r="E68" t="str">
            <v>m3</v>
          </cell>
          <cell r="G68" t="str">
            <v>Pek. Beton  K 175</v>
          </cell>
          <cell r="T68">
            <v>669400</v>
          </cell>
        </row>
        <row r="70">
          <cell r="D70" t="str">
            <v>BAHAN</v>
          </cell>
          <cell r="H70" t="str">
            <v>:</v>
          </cell>
        </row>
        <row r="71">
          <cell r="A71">
            <v>4</v>
          </cell>
          <cell r="D71" t="str">
            <v>-</v>
          </cell>
          <cell r="E71" t="str">
            <v>Pasir  Beton</v>
          </cell>
          <cell r="P71">
            <v>0.45</v>
          </cell>
          <cell r="Q71" t="str">
            <v>m3</v>
          </cell>
          <cell r="R71">
            <v>147000</v>
          </cell>
          <cell r="T71">
            <v>66150</v>
          </cell>
        </row>
        <row r="72">
          <cell r="A72">
            <v>7</v>
          </cell>
          <cell r="D72" t="str">
            <v>-</v>
          </cell>
          <cell r="E72" t="str">
            <v>Batu  Pecah  Mesin  2/3</v>
          </cell>
          <cell r="P72">
            <v>0.9</v>
          </cell>
          <cell r="Q72" t="str">
            <v>m3</v>
          </cell>
          <cell r="R72">
            <v>180000</v>
          </cell>
          <cell r="T72">
            <v>162000</v>
          </cell>
        </row>
        <row r="73">
          <cell r="A73">
            <v>17</v>
          </cell>
          <cell r="D73" t="str">
            <v>-</v>
          </cell>
          <cell r="E73" t="str">
            <v>Semen  ( Portland  Cemment ) 50  kg.</v>
          </cell>
          <cell r="P73">
            <v>280</v>
          </cell>
          <cell r="Q73" t="str">
            <v>kg.</v>
          </cell>
          <cell r="R73">
            <v>1000</v>
          </cell>
          <cell r="T73">
            <v>280000</v>
          </cell>
        </row>
        <row r="75">
          <cell r="P75" t="str">
            <v>Sub  Jumlah</v>
          </cell>
          <cell r="T75">
            <v>508150</v>
          </cell>
        </row>
        <row r="76">
          <cell r="D76" t="str">
            <v>UPAH</v>
          </cell>
          <cell r="H76" t="str">
            <v>:</v>
          </cell>
        </row>
        <row r="77">
          <cell r="A77">
            <v>1</v>
          </cell>
          <cell r="D77" t="str">
            <v>-</v>
          </cell>
          <cell r="E77" t="str">
            <v>Pekerja</v>
          </cell>
          <cell r="P77">
            <v>1.65</v>
          </cell>
          <cell r="Q77" t="str">
            <v>O H</v>
          </cell>
          <cell r="R77">
            <v>42000</v>
          </cell>
          <cell r="T77">
            <v>69300</v>
          </cell>
        </row>
        <row r="78">
          <cell r="A78">
            <v>6</v>
          </cell>
          <cell r="D78" t="str">
            <v>-</v>
          </cell>
          <cell r="E78" t="str">
            <v xml:space="preserve">Tukang  Batu  </v>
          </cell>
          <cell r="P78">
            <v>0.25</v>
          </cell>
          <cell r="Q78" t="str">
            <v>O H</v>
          </cell>
          <cell r="R78">
            <v>56000</v>
          </cell>
          <cell r="T78">
            <v>14000</v>
          </cell>
        </row>
        <row r="79">
          <cell r="A79">
            <v>7</v>
          </cell>
          <cell r="D79" t="str">
            <v>-</v>
          </cell>
          <cell r="E79" t="str">
            <v>Kepala  Tukang  Batu</v>
          </cell>
          <cell r="P79">
            <v>2.5000000000000001E-2</v>
          </cell>
          <cell r="Q79" t="str">
            <v>O H</v>
          </cell>
          <cell r="R79">
            <v>60000</v>
          </cell>
          <cell r="T79">
            <v>1500</v>
          </cell>
        </row>
        <row r="80">
          <cell r="A80">
            <v>20</v>
          </cell>
          <cell r="D80" t="str">
            <v>-</v>
          </cell>
          <cell r="E80" t="str">
            <v>M a n d o r</v>
          </cell>
          <cell r="P80">
            <v>0.08</v>
          </cell>
          <cell r="Q80" t="str">
            <v>O H</v>
          </cell>
          <cell r="R80">
            <v>70000</v>
          </cell>
          <cell r="T80">
            <v>5600</v>
          </cell>
        </row>
        <row r="82">
          <cell r="P82" t="str">
            <v>Sub  Jumlah</v>
          </cell>
          <cell r="T82">
            <v>90400</v>
          </cell>
        </row>
        <row r="83">
          <cell r="D83" t="str">
            <v>ALAT</v>
          </cell>
          <cell r="H83" t="str">
            <v>:</v>
          </cell>
        </row>
        <row r="85">
          <cell r="E85" t="str">
            <v>Alat  bantu</v>
          </cell>
          <cell r="P85">
            <v>1</v>
          </cell>
          <cell r="Q85" t="str">
            <v>ls</v>
          </cell>
          <cell r="R85">
            <v>10000</v>
          </cell>
          <cell r="T85">
            <v>10000</v>
          </cell>
        </row>
        <row r="87">
          <cell r="D87" t="str">
            <v>J u m l a h</v>
          </cell>
          <cell r="T87">
            <v>608550</v>
          </cell>
        </row>
        <row r="88">
          <cell r="D88" t="str">
            <v>Keuntungan Maksimal  10 %</v>
          </cell>
          <cell r="T88">
            <v>60855</v>
          </cell>
        </row>
        <row r="89">
          <cell r="D89" t="str">
            <v>Jumlah Total</v>
          </cell>
          <cell r="T89">
            <v>669405</v>
          </cell>
        </row>
        <row r="90">
          <cell r="D90" t="str">
            <v>Dibulatkan  ke bawah</v>
          </cell>
          <cell r="T90">
            <v>669400</v>
          </cell>
        </row>
        <row r="93">
          <cell r="B93" t="str">
            <v>Jenis  Pekerjaan</v>
          </cell>
          <cell r="L93" t="str">
            <v>:</v>
          </cell>
          <cell r="M93" t="str">
            <v>Besi  Beton  Terpasang</v>
          </cell>
        </row>
        <row r="94">
          <cell r="B94" t="str">
            <v>Kuantitas  Pekerjaan</v>
          </cell>
          <cell r="L94" t="str">
            <v>:</v>
          </cell>
          <cell r="M94" t="str">
            <v>Kg.</v>
          </cell>
        </row>
        <row r="95">
          <cell r="B95" t="str">
            <v>Produksi  Harian / Jam</v>
          </cell>
          <cell r="L95" t="str">
            <v>:</v>
          </cell>
          <cell r="M95" t="str">
            <v>Hari</v>
          </cell>
        </row>
        <row r="97">
          <cell r="B97" t="str">
            <v>NO.</v>
          </cell>
          <cell r="C97" t="str">
            <v>U R A I A N</v>
          </cell>
          <cell r="P97" t="str">
            <v>KOEF.</v>
          </cell>
          <cell r="Q97" t="str">
            <v>SATUAN</v>
          </cell>
          <cell r="R97" t="str">
            <v>HARGA  SATUAN</v>
          </cell>
          <cell r="T97" t="str">
            <v>JUMLAH  HARGA</v>
          </cell>
        </row>
        <row r="99">
          <cell r="B99">
            <v>1</v>
          </cell>
          <cell r="C99">
            <v>2</v>
          </cell>
          <cell r="P99">
            <v>3</v>
          </cell>
          <cell r="Q99">
            <v>4</v>
          </cell>
          <cell r="R99">
            <v>5</v>
          </cell>
          <cell r="T99" t="str">
            <v>6 = ( 3 x 5 )</v>
          </cell>
        </row>
        <row r="100">
          <cell r="A100" t="str">
            <v>l</v>
          </cell>
          <cell r="D100">
            <v>1</v>
          </cell>
          <cell r="E100" t="str">
            <v>kg.</v>
          </cell>
          <cell r="G100" t="str">
            <v>Pek. Besi Beton Terpasang U-24</v>
          </cell>
          <cell r="T100">
            <v>12600</v>
          </cell>
        </row>
        <row r="102">
          <cell r="D102" t="str">
            <v>BAHAN</v>
          </cell>
          <cell r="H102" t="str">
            <v>:</v>
          </cell>
        </row>
        <row r="103">
          <cell r="A103">
            <v>55</v>
          </cell>
          <cell r="D103" t="str">
            <v>-</v>
          </cell>
          <cell r="E103" t="str">
            <v>Besi  Beton  U - 24  rata-rata</v>
          </cell>
          <cell r="P103">
            <v>1.05</v>
          </cell>
          <cell r="Q103" t="str">
            <v>kg.</v>
          </cell>
          <cell r="R103">
            <v>9000</v>
          </cell>
          <cell r="T103">
            <v>9450</v>
          </cell>
        </row>
        <row r="104">
          <cell r="A104">
            <v>64</v>
          </cell>
          <cell r="D104" t="str">
            <v>-</v>
          </cell>
          <cell r="E104" t="str">
            <v>Kawat  Beton</v>
          </cell>
          <cell r="P104">
            <v>1.4999999999999999E-2</v>
          </cell>
          <cell r="Q104" t="str">
            <v>kg.</v>
          </cell>
          <cell r="R104">
            <v>22000</v>
          </cell>
          <cell r="T104">
            <v>330</v>
          </cell>
        </row>
        <row r="106">
          <cell r="P106" t="str">
            <v>Sub  Jumlah</v>
          </cell>
          <cell r="T106">
            <v>9780</v>
          </cell>
        </row>
        <row r="107">
          <cell r="D107" t="str">
            <v>UPAH</v>
          </cell>
          <cell r="H107" t="str">
            <v>:</v>
          </cell>
        </row>
        <row r="108">
          <cell r="A108">
            <v>1</v>
          </cell>
          <cell r="D108" t="str">
            <v>-</v>
          </cell>
          <cell r="E108" t="str">
            <v>Pekerja</v>
          </cell>
          <cell r="P108">
            <v>7.0000000000000001E-3</v>
          </cell>
          <cell r="Q108" t="str">
            <v>O H</v>
          </cell>
          <cell r="R108">
            <v>42000</v>
          </cell>
          <cell r="T108">
            <v>294</v>
          </cell>
        </row>
        <row r="109">
          <cell r="A109">
            <v>15</v>
          </cell>
          <cell r="D109" t="str">
            <v>-</v>
          </cell>
          <cell r="E109" t="str">
            <v xml:space="preserve">Tukang  Besi  Beton  </v>
          </cell>
          <cell r="P109">
            <v>7.0000000000000001E-3</v>
          </cell>
          <cell r="Q109" t="str">
            <v>O H</v>
          </cell>
          <cell r="R109">
            <v>56000</v>
          </cell>
          <cell r="T109">
            <v>392</v>
          </cell>
        </row>
        <row r="110">
          <cell r="A110">
            <v>16</v>
          </cell>
          <cell r="D110" t="str">
            <v>-</v>
          </cell>
          <cell r="E110" t="str">
            <v>Kepala  Tukang  Besi  Beton</v>
          </cell>
          <cell r="P110">
            <v>6.9999999999999999E-4</v>
          </cell>
          <cell r="Q110" t="str">
            <v>O H</v>
          </cell>
          <cell r="R110">
            <v>60000</v>
          </cell>
          <cell r="T110">
            <v>42</v>
          </cell>
        </row>
        <row r="111">
          <cell r="A111">
            <v>20</v>
          </cell>
          <cell r="D111" t="str">
            <v>-</v>
          </cell>
          <cell r="E111" t="str">
            <v>M a n d o r</v>
          </cell>
          <cell r="P111">
            <v>2.9999999999999997E-4</v>
          </cell>
          <cell r="Q111" t="str">
            <v>O H</v>
          </cell>
          <cell r="R111">
            <v>70000</v>
          </cell>
          <cell r="T111">
            <v>20.999999999999996</v>
          </cell>
        </row>
        <row r="113">
          <cell r="P113" t="str">
            <v>Sub  Jumlah</v>
          </cell>
          <cell r="T113">
            <v>749</v>
          </cell>
        </row>
        <row r="114">
          <cell r="D114" t="str">
            <v>ALAT</v>
          </cell>
          <cell r="H114" t="str">
            <v>:</v>
          </cell>
        </row>
        <row r="115">
          <cell r="E115" t="str">
            <v>Alat  bantu</v>
          </cell>
          <cell r="P115">
            <v>1</v>
          </cell>
          <cell r="Q115" t="str">
            <v>ls</v>
          </cell>
          <cell r="R115">
            <v>1000</v>
          </cell>
          <cell r="T115">
            <v>1000</v>
          </cell>
        </row>
        <row r="116">
          <cell r="P116" t="str">
            <v>Sub  Jumlah</v>
          </cell>
          <cell r="T116">
            <v>1000</v>
          </cell>
        </row>
        <row r="118">
          <cell r="D118" t="str">
            <v>J u m l a h</v>
          </cell>
          <cell r="T118">
            <v>11529</v>
          </cell>
        </row>
        <row r="119">
          <cell r="D119" t="str">
            <v>Keuntungan Maksimal  10 %</v>
          </cell>
          <cell r="T119">
            <v>1152.9000000000001</v>
          </cell>
        </row>
        <row r="120">
          <cell r="D120" t="str">
            <v>Jumlah Total</v>
          </cell>
          <cell r="T120">
            <v>12681.9</v>
          </cell>
        </row>
        <row r="121">
          <cell r="D121" t="str">
            <v>Dibulatkan  ke bawah</v>
          </cell>
          <cell r="T121">
            <v>12600</v>
          </cell>
        </row>
        <row r="125">
          <cell r="B125" t="str">
            <v>Jenis  Pekerjaan</v>
          </cell>
          <cell r="L125" t="str">
            <v>:</v>
          </cell>
          <cell r="M125" t="str">
            <v>Beton Bertulang  K 175   ( Tul .   140 Kg / m3 ) ( Kolom )</v>
          </cell>
        </row>
        <row r="126">
          <cell r="B126" t="str">
            <v>Kuantitas  Pekerjaan</v>
          </cell>
          <cell r="L126" t="str">
            <v>:</v>
          </cell>
          <cell r="M126" t="str">
            <v>1 m3</v>
          </cell>
        </row>
        <row r="127">
          <cell r="B127" t="str">
            <v>Produksi  Harian / Jam</v>
          </cell>
          <cell r="L127" t="str">
            <v>:</v>
          </cell>
          <cell r="M127" t="str">
            <v>Hari</v>
          </cell>
        </row>
        <row r="129">
          <cell r="B129" t="str">
            <v>NO.</v>
          </cell>
          <cell r="C129" t="str">
            <v>U R A I A N</v>
          </cell>
          <cell r="P129" t="str">
            <v>KOEF.</v>
          </cell>
          <cell r="Q129" t="str">
            <v>SATUAN</v>
          </cell>
          <cell r="R129" t="str">
            <v>HARGA  SATUAN</v>
          </cell>
          <cell r="T129" t="str">
            <v>JUMLAH  HARGA</v>
          </cell>
        </row>
        <row r="131">
          <cell r="B131">
            <v>1</v>
          </cell>
          <cell r="C131">
            <v>2</v>
          </cell>
          <cell r="P131">
            <v>3</v>
          </cell>
          <cell r="Q131">
            <v>4</v>
          </cell>
          <cell r="R131">
            <v>5</v>
          </cell>
          <cell r="T131" t="str">
            <v>6 = ( 3 x 5 )</v>
          </cell>
        </row>
        <row r="132">
          <cell r="A132" t="str">
            <v>q</v>
          </cell>
          <cell r="D132">
            <v>1</v>
          </cell>
          <cell r="E132" t="str">
            <v>m3</v>
          </cell>
          <cell r="G132" t="str">
            <v>Pek. Beton Bertulang  Kolom</v>
          </cell>
          <cell r="T132" t="e">
            <v>#REF!</v>
          </cell>
        </row>
        <row r="134">
          <cell r="G134" t="str">
            <v>Beton   K 175</v>
          </cell>
          <cell r="P134">
            <v>1</v>
          </cell>
          <cell r="Q134" t="str">
            <v>m3</v>
          </cell>
          <cell r="R134">
            <v>669400</v>
          </cell>
          <cell r="T134">
            <v>669400</v>
          </cell>
        </row>
        <row r="135">
          <cell r="G135" t="str">
            <v>Besi  Tulangan   U24</v>
          </cell>
          <cell r="P135">
            <v>140</v>
          </cell>
          <cell r="Q135" t="str">
            <v>kg.</v>
          </cell>
          <cell r="R135">
            <v>12600</v>
          </cell>
          <cell r="T135">
            <v>1764000</v>
          </cell>
        </row>
        <row r="136">
          <cell r="G136" t="str">
            <v>Bekesting   Kolom</v>
          </cell>
          <cell r="P136">
            <v>13.5</v>
          </cell>
          <cell r="Q136" t="str">
            <v>m2</v>
          </cell>
          <cell r="R136">
            <v>168400</v>
          </cell>
          <cell r="T136">
            <v>2273400</v>
          </cell>
        </row>
        <row r="137">
          <cell r="D137" t="str">
            <v>J u m l a h</v>
          </cell>
          <cell r="T137">
            <v>4706800</v>
          </cell>
        </row>
        <row r="138">
          <cell r="D138" t="str">
            <v>Dibulatkan  ke bawah</v>
          </cell>
          <cell r="T138">
            <v>4706800</v>
          </cell>
        </row>
        <row r="140">
          <cell r="B140" t="str">
            <v>Jenis  Pekerjaan</v>
          </cell>
          <cell r="L140" t="str">
            <v>:</v>
          </cell>
          <cell r="M140" t="str">
            <v>Beton Bertulang  K 175  ( Tul .   100 Kg / m3 ) ( Balok )</v>
          </cell>
        </row>
        <row r="141">
          <cell r="B141" t="str">
            <v>Kuantitas  Pekerjaan</v>
          </cell>
          <cell r="L141" t="str">
            <v>:</v>
          </cell>
          <cell r="M141" t="str">
            <v>1 m3</v>
          </cell>
        </row>
        <row r="142">
          <cell r="B142" t="str">
            <v>Produksi  Harian / Jam</v>
          </cell>
          <cell r="L142" t="str">
            <v>:</v>
          </cell>
          <cell r="M142" t="str">
            <v>Hari</v>
          </cell>
        </row>
        <row r="144">
          <cell r="B144" t="str">
            <v>NO.</v>
          </cell>
          <cell r="C144" t="str">
            <v>U R A I A N</v>
          </cell>
          <cell r="P144" t="str">
            <v>KOEF.</v>
          </cell>
          <cell r="Q144" t="str">
            <v>SATUAN</v>
          </cell>
          <cell r="R144" t="str">
            <v>HARGA  SATUAN</v>
          </cell>
          <cell r="T144" t="str">
            <v>JUMLAH  HARGA</v>
          </cell>
        </row>
        <row r="146">
          <cell r="B146">
            <v>1</v>
          </cell>
          <cell r="C146">
            <v>2</v>
          </cell>
          <cell r="P146">
            <v>3</v>
          </cell>
          <cell r="Q146">
            <v>4</v>
          </cell>
          <cell r="R146">
            <v>5</v>
          </cell>
          <cell r="T146" t="str">
            <v>6 = ( 3 x 5 )</v>
          </cell>
        </row>
        <row r="147">
          <cell r="A147" t="str">
            <v>r</v>
          </cell>
          <cell r="D147">
            <v>1</v>
          </cell>
          <cell r="E147" t="str">
            <v>m3</v>
          </cell>
          <cell r="G147" t="str">
            <v>Pek. Beton Bertulang   Balok</v>
          </cell>
          <cell r="T147" t="e">
            <v>#REF!</v>
          </cell>
        </row>
        <row r="149">
          <cell r="G149" t="str">
            <v>Beton  K 175</v>
          </cell>
          <cell r="P149">
            <v>1</v>
          </cell>
          <cell r="Q149" t="str">
            <v>m3</v>
          </cell>
          <cell r="R149">
            <v>669400</v>
          </cell>
          <cell r="T149">
            <v>669400</v>
          </cell>
        </row>
        <row r="150">
          <cell r="G150" t="str">
            <v>Besi  Tulangan   U24</v>
          </cell>
          <cell r="P150">
            <v>100</v>
          </cell>
          <cell r="Q150" t="str">
            <v>kg.</v>
          </cell>
          <cell r="R150">
            <v>12600</v>
          </cell>
          <cell r="T150">
            <v>1260000</v>
          </cell>
        </row>
        <row r="151">
          <cell r="G151" t="str">
            <v>Bekesting   Balok</v>
          </cell>
          <cell r="P151">
            <v>12.5</v>
          </cell>
          <cell r="Q151" t="str">
            <v>m2</v>
          </cell>
          <cell r="R151">
            <v>168400</v>
          </cell>
          <cell r="T151">
            <v>2105000</v>
          </cell>
        </row>
        <row r="152">
          <cell r="D152" t="str">
            <v>J u m l a h</v>
          </cell>
          <cell r="T152">
            <v>4034400</v>
          </cell>
        </row>
        <row r="153">
          <cell r="D153" t="str">
            <v>Dibulatkan  ke bawah</v>
          </cell>
          <cell r="T153">
            <v>4034400</v>
          </cell>
        </row>
        <row r="155">
          <cell r="B155" t="str">
            <v>Jenis  Pekerjaan</v>
          </cell>
          <cell r="L155" t="str">
            <v>:</v>
          </cell>
          <cell r="M155" t="str">
            <v>Beton Bertulang  K 175  ( Tul .   115 Kg / m3 )  ( Plat  atap )</v>
          </cell>
        </row>
        <row r="156">
          <cell r="B156" t="str">
            <v>Kuantitas  Pekerjaan</v>
          </cell>
          <cell r="L156" t="str">
            <v>:</v>
          </cell>
          <cell r="M156" t="str">
            <v>1 m3</v>
          </cell>
        </row>
        <row r="157">
          <cell r="B157" t="str">
            <v>Produksi  Harian / Jam</v>
          </cell>
          <cell r="L157" t="str">
            <v>:</v>
          </cell>
          <cell r="M157" t="str">
            <v>Hari</v>
          </cell>
        </row>
        <row r="159">
          <cell r="B159" t="str">
            <v>NO.</v>
          </cell>
          <cell r="C159" t="str">
            <v>U R A I A N</v>
          </cell>
          <cell r="P159" t="str">
            <v>KOEF.</v>
          </cell>
          <cell r="Q159" t="str">
            <v>SATUAN</v>
          </cell>
          <cell r="R159" t="str">
            <v>HARGA  SATUAN</v>
          </cell>
          <cell r="T159" t="str">
            <v>JUMLAH  HARGA</v>
          </cell>
        </row>
        <row r="161">
          <cell r="B161">
            <v>1</v>
          </cell>
          <cell r="C161">
            <v>2</v>
          </cell>
          <cell r="P161">
            <v>3</v>
          </cell>
          <cell r="Q161">
            <v>4</v>
          </cell>
          <cell r="R161">
            <v>5</v>
          </cell>
          <cell r="T161" t="str">
            <v>6 = ( 3 x 5 )</v>
          </cell>
        </row>
        <row r="162">
          <cell r="A162" t="str">
            <v>s</v>
          </cell>
          <cell r="D162">
            <v>1</v>
          </cell>
          <cell r="E162" t="str">
            <v>m3</v>
          </cell>
          <cell r="G162" t="str">
            <v>Pek. Beton Bertulang  Plat  Lantai  Atap</v>
          </cell>
          <cell r="T162" t="e">
            <v>#REF!</v>
          </cell>
        </row>
        <row r="164">
          <cell r="G164" t="str">
            <v>Beton  K 175</v>
          </cell>
          <cell r="P164">
            <v>1</v>
          </cell>
          <cell r="Q164" t="str">
            <v>m3</v>
          </cell>
          <cell r="R164">
            <v>669400</v>
          </cell>
          <cell r="T164">
            <v>669400</v>
          </cell>
        </row>
        <row r="165">
          <cell r="G165" t="str">
            <v>Besi  Tulangan   U24</v>
          </cell>
          <cell r="P165">
            <v>115</v>
          </cell>
          <cell r="Q165" t="str">
            <v>kg.</v>
          </cell>
          <cell r="R165">
            <v>12600</v>
          </cell>
          <cell r="T165">
            <v>1449000</v>
          </cell>
        </row>
        <row r="166">
          <cell r="G166" t="str">
            <v>Bekesting   Balok</v>
          </cell>
          <cell r="P166">
            <v>10</v>
          </cell>
          <cell r="Q166" t="str">
            <v>m2</v>
          </cell>
          <cell r="R166">
            <v>168400</v>
          </cell>
          <cell r="T166">
            <v>1684000</v>
          </cell>
        </row>
        <row r="167">
          <cell r="D167" t="str">
            <v>J u m l a h</v>
          </cell>
          <cell r="T167">
            <v>3802400</v>
          </cell>
        </row>
        <row r="168">
          <cell r="D168" t="str">
            <v>Dibulatkan  ke bawah</v>
          </cell>
          <cell r="T168">
            <v>3802400</v>
          </cell>
        </row>
        <row r="171">
          <cell r="B171" t="str">
            <v>Jenis  Pekerjaan</v>
          </cell>
          <cell r="L171" t="str">
            <v>:</v>
          </cell>
          <cell r="M171" t="str">
            <v>Beton Bertulang  K 175  ( Tul .   160 Kg / m3 )  ( Plat  dinding )</v>
          </cell>
        </row>
        <row r="172">
          <cell r="B172" t="str">
            <v>Kuantitas  Pekerjaan</v>
          </cell>
          <cell r="L172" t="str">
            <v>:</v>
          </cell>
          <cell r="M172" t="str">
            <v>1 m3</v>
          </cell>
        </row>
        <row r="173">
          <cell r="B173" t="str">
            <v>Produksi  Harian / Jam</v>
          </cell>
          <cell r="L173" t="str">
            <v>:</v>
          </cell>
          <cell r="M173" t="str">
            <v>Hari</v>
          </cell>
        </row>
        <row r="175">
          <cell r="B175" t="str">
            <v>NO.</v>
          </cell>
          <cell r="C175" t="str">
            <v>U R A I A N</v>
          </cell>
          <cell r="P175" t="str">
            <v>KOEF.</v>
          </cell>
          <cell r="Q175" t="str">
            <v>SATUAN</v>
          </cell>
          <cell r="R175" t="str">
            <v>HARGA  SATUAN</v>
          </cell>
          <cell r="T175" t="str">
            <v>JUMLAH  HARGA</v>
          </cell>
        </row>
        <row r="177">
          <cell r="B177">
            <v>1</v>
          </cell>
          <cell r="C177">
            <v>2</v>
          </cell>
          <cell r="P177">
            <v>3</v>
          </cell>
          <cell r="Q177">
            <v>4</v>
          </cell>
          <cell r="R177">
            <v>5</v>
          </cell>
          <cell r="T177" t="str">
            <v>6 = ( 3 x 5 )</v>
          </cell>
        </row>
        <row r="178">
          <cell r="A178" t="str">
            <v>u</v>
          </cell>
          <cell r="D178">
            <v>1</v>
          </cell>
          <cell r="E178" t="str">
            <v>m3</v>
          </cell>
          <cell r="G178" t="str">
            <v>Pek. Beton Bertulang  Plat  Dinding</v>
          </cell>
          <cell r="T178" t="e">
            <v>#REF!</v>
          </cell>
        </row>
        <row r="180">
          <cell r="A180">
            <v>12</v>
          </cell>
          <cell r="G180" t="str">
            <v>Beton  K 175</v>
          </cell>
          <cell r="P180">
            <v>1</v>
          </cell>
          <cell r="Q180" t="str">
            <v>m3</v>
          </cell>
          <cell r="R180">
            <v>669400</v>
          </cell>
          <cell r="T180">
            <v>669400</v>
          </cell>
        </row>
        <row r="181">
          <cell r="A181">
            <v>65</v>
          </cell>
          <cell r="G181" t="str">
            <v>Besi  Tulangan   U24</v>
          </cell>
          <cell r="P181">
            <v>160</v>
          </cell>
          <cell r="Q181" t="str">
            <v>kg.</v>
          </cell>
          <cell r="R181">
            <v>12600</v>
          </cell>
          <cell r="T181">
            <v>2016000</v>
          </cell>
        </row>
        <row r="182">
          <cell r="G182" t="str">
            <v>Bekesting   Balok</v>
          </cell>
          <cell r="P182">
            <v>10</v>
          </cell>
          <cell r="Q182" t="str">
            <v>m2</v>
          </cell>
          <cell r="R182">
            <v>168400</v>
          </cell>
          <cell r="T182">
            <v>1684000</v>
          </cell>
        </row>
        <row r="183">
          <cell r="D183" t="str">
            <v>J u m l a h</v>
          </cell>
          <cell r="T183">
            <v>4369400</v>
          </cell>
        </row>
        <row r="184">
          <cell r="D184" t="str">
            <v>Dibulatkan  ke bawah</v>
          </cell>
          <cell r="T184">
            <v>4369400</v>
          </cell>
        </row>
        <row r="187">
          <cell r="B187" t="str">
            <v>Jenis  Pekerjaan</v>
          </cell>
          <cell r="L187" t="str">
            <v>:</v>
          </cell>
          <cell r="M187" t="str">
            <v>Beton Bertulang  K 175  ( Tul .   100 Kg / m3 )  ( Sloof )</v>
          </cell>
        </row>
        <row r="188">
          <cell r="B188" t="str">
            <v>Kuantitas  Pekerjaan</v>
          </cell>
          <cell r="L188" t="str">
            <v>:</v>
          </cell>
          <cell r="M188" t="str">
            <v>1 m3</v>
          </cell>
        </row>
        <row r="189">
          <cell r="B189" t="str">
            <v>Produksi  Harian / Jam</v>
          </cell>
          <cell r="L189" t="str">
            <v>:</v>
          </cell>
          <cell r="M189" t="str">
            <v>Hari</v>
          </cell>
        </row>
        <row r="191">
          <cell r="B191" t="str">
            <v>NO.</v>
          </cell>
          <cell r="C191" t="str">
            <v>U R A I A N</v>
          </cell>
          <cell r="P191" t="str">
            <v>KOEF.</v>
          </cell>
          <cell r="Q191" t="str">
            <v>SATUAN</v>
          </cell>
          <cell r="R191" t="str">
            <v>HARGA  SATUAN</v>
          </cell>
          <cell r="T191" t="str">
            <v>JUMLAH  HARGA</v>
          </cell>
        </row>
        <row r="193">
          <cell r="B193">
            <v>1</v>
          </cell>
          <cell r="C193">
            <v>2</v>
          </cell>
          <cell r="P193">
            <v>3</v>
          </cell>
          <cell r="Q193">
            <v>4</v>
          </cell>
          <cell r="R193">
            <v>5</v>
          </cell>
          <cell r="T193" t="str">
            <v>6 = ( 3 x 5 )</v>
          </cell>
        </row>
        <row r="194">
          <cell r="D194">
            <v>1</v>
          </cell>
          <cell r="E194" t="str">
            <v>m3</v>
          </cell>
          <cell r="G194" t="str">
            <v>Pek. Beton Bertulang  Sloof</v>
          </cell>
          <cell r="T194" t="e">
            <v>#REF!</v>
          </cell>
        </row>
        <row r="196">
          <cell r="G196" t="str">
            <v>Beton  K 175</v>
          </cell>
          <cell r="P196">
            <v>1</v>
          </cell>
          <cell r="Q196" t="str">
            <v>m3</v>
          </cell>
          <cell r="R196">
            <v>669400</v>
          </cell>
          <cell r="T196">
            <v>669400</v>
          </cell>
        </row>
        <row r="197">
          <cell r="G197" t="str">
            <v>Besi  Tulangan   U24</v>
          </cell>
          <cell r="P197">
            <v>100</v>
          </cell>
          <cell r="Q197" t="str">
            <v>kg.</v>
          </cell>
          <cell r="R197">
            <v>12600</v>
          </cell>
          <cell r="T197">
            <v>1260000</v>
          </cell>
        </row>
        <row r="198">
          <cell r="G198" t="str">
            <v>Bekesting   Balok</v>
          </cell>
          <cell r="P198">
            <v>10</v>
          </cell>
          <cell r="Q198" t="str">
            <v>m2</v>
          </cell>
          <cell r="R198">
            <v>168400</v>
          </cell>
          <cell r="T198">
            <v>1684000</v>
          </cell>
        </row>
        <row r="199">
          <cell r="D199" t="str">
            <v>J u m l a h</v>
          </cell>
          <cell r="T199">
            <v>3613400</v>
          </cell>
        </row>
        <row r="200">
          <cell r="D200" t="str">
            <v>Dibulatkan  ke bawah</v>
          </cell>
          <cell r="T200">
            <v>3613400</v>
          </cell>
        </row>
        <row r="202">
          <cell r="B202" t="str">
            <v>Jenis  Pekerjaan</v>
          </cell>
          <cell r="L202" t="str">
            <v>:</v>
          </cell>
          <cell r="M202" t="str">
            <v>Daun pintu plat baja  tebal 3 mm</v>
          </cell>
        </row>
        <row r="203">
          <cell r="B203" t="str">
            <v>Kuantitas  Pekerjaan</v>
          </cell>
          <cell r="L203" t="str">
            <v>:</v>
          </cell>
          <cell r="M203" t="str">
            <v>1 m2</v>
          </cell>
        </row>
        <row r="204">
          <cell r="B204" t="str">
            <v>Produksi  Harian / Jam</v>
          </cell>
          <cell r="L204" t="str">
            <v>:</v>
          </cell>
          <cell r="M204" t="str">
            <v>Hari</v>
          </cell>
        </row>
        <row r="206">
          <cell r="B206" t="str">
            <v>NO.</v>
          </cell>
          <cell r="C206" t="str">
            <v>U R A I A N</v>
          </cell>
          <cell r="P206" t="str">
            <v>KOEF.</v>
          </cell>
          <cell r="Q206" t="str">
            <v>SATUAN</v>
          </cell>
          <cell r="R206" t="str">
            <v>HARGA  SATUAN</v>
          </cell>
          <cell r="T206" t="str">
            <v>JUMLAH  HARGA</v>
          </cell>
        </row>
        <row r="208">
          <cell r="B208">
            <v>1</v>
          </cell>
          <cell r="C208">
            <v>2</v>
          </cell>
          <cell r="P208">
            <v>3</v>
          </cell>
          <cell r="Q208">
            <v>4</v>
          </cell>
          <cell r="R208">
            <v>5</v>
          </cell>
          <cell r="T208" t="str">
            <v>6 = ( 3 x 5 )</v>
          </cell>
        </row>
        <row r="209">
          <cell r="D209">
            <v>1</v>
          </cell>
          <cell r="E209" t="str">
            <v>m2</v>
          </cell>
          <cell r="G209" t="str">
            <v>Daun pintu plat baja  tebal 3 mm</v>
          </cell>
          <cell r="T209" t="e">
            <v>#REF!</v>
          </cell>
        </row>
        <row r="211">
          <cell r="G211" t="str">
            <v>Plat baja tebal 3 mm</v>
          </cell>
          <cell r="P211">
            <v>26.25</v>
          </cell>
          <cell r="Q211" t="str">
            <v>kg.</v>
          </cell>
          <cell r="R211">
            <v>24600</v>
          </cell>
          <cell r="T211">
            <v>645750</v>
          </cell>
        </row>
        <row r="212">
          <cell r="D212" t="str">
            <v>J u m l a h</v>
          </cell>
          <cell r="T212">
            <v>645750</v>
          </cell>
        </row>
        <row r="213">
          <cell r="D213" t="str">
            <v>Dibulatkan  ke bawah</v>
          </cell>
          <cell r="T213">
            <v>645700</v>
          </cell>
        </row>
        <row r="215">
          <cell r="B215" t="str">
            <v>Jenis  Pekerjaan</v>
          </cell>
          <cell r="L215" t="str">
            <v>:</v>
          </cell>
          <cell r="M215" t="str">
            <v>Pasangan  Bata  Merah  1 : 4</v>
          </cell>
        </row>
        <row r="216">
          <cell r="B216" t="str">
            <v>Kuantitas  Pekerjaan</v>
          </cell>
          <cell r="L216" t="str">
            <v>:</v>
          </cell>
          <cell r="M216" t="str">
            <v>m2</v>
          </cell>
        </row>
        <row r="217">
          <cell r="B217" t="str">
            <v>Produksi  Harian / Jam</v>
          </cell>
          <cell r="L217" t="str">
            <v>:</v>
          </cell>
          <cell r="M217" t="str">
            <v>Hari</v>
          </cell>
        </row>
        <row r="219">
          <cell r="B219" t="str">
            <v>NO.</v>
          </cell>
          <cell r="C219" t="str">
            <v>U R A I A N</v>
          </cell>
          <cell r="P219" t="str">
            <v>KOEF.</v>
          </cell>
          <cell r="Q219" t="str">
            <v>SATUAN</v>
          </cell>
          <cell r="R219" t="str">
            <v>HARGA  SATUAN</v>
          </cell>
          <cell r="T219" t="str">
            <v>JUMLAH  HARGA</v>
          </cell>
        </row>
        <row r="221">
          <cell r="B221">
            <v>1</v>
          </cell>
          <cell r="C221">
            <v>2</v>
          </cell>
          <cell r="P221">
            <v>3</v>
          </cell>
          <cell r="Q221">
            <v>4</v>
          </cell>
          <cell r="R221">
            <v>5</v>
          </cell>
          <cell r="T221" t="str">
            <v>6 = ( 3 x 5 )</v>
          </cell>
        </row>
        <row r="222">
          <cell r="A222" t="str">
            <v>x</v>
          </cell>
          <cell r="D222">
            <v>1</v>
          </cell>
          <cell r="E222" t="str">
            <v>m2</v>
          </cell>
          <cell r="G222" t="str">
            <v>Pek. Pasangan Bata Merah 1 : 4</v>
          </cell>
          <cell r="T222">
            <v>62300</v>
          </cell>
        </row>
        <row r="224">
          <cell r="D224" t="str">
            <v>BAHAN</v>
          </cell>
          <cell r="H224" t="str">
            <v>:</v>
          </cell>
        </row>
        <row r="225">
          <cell r="A225">
            <v>15</v>
          </cell>
          <cell r="D225" t="str">
            <v>-</v>
          </cell>
          <cell r="E225" t="str">
            <v>Bata  Merah  Bakar  Kelas  II</v>
          </cell>
          <cell r="P225">
            <v>70</v>
          </cell>
          <cell r="Q225" t="str">
            <v>bh.</v>
          </cell>
          <cell r="R225">
            <v>270</v>
          </cell>
          <cell r="T225">
            <v>18900</v>
          </cell>
        </row>
        <row r="226">
          <cell r="A226">
            <v>3</v>
          </cell>
          <cell r="D226" t="str">
            <v>-</v>
          </cell>
          <cell r="E226" t="str">
            <v>Pasir  Pasang</v>
          </cell>
          <cell r="P226">
            <v>4.2999999999999997E-2</v>
          </cell>
          <cell r="Q226" t="str">
            <v>m3</v>
          </cell>
          <cell r="R226">
            <v>129000</v>
          </cell>
          <cell r="T226">
            <v>5547</v>
          </cell>
        </row>
        <row r="227">
          <cell r="A227">
            <v>17</v>
          </cell>
          <cell r="D227" t="str">
            <v>-</v>
          </cell>
          <cell r="E227" t="str">
            <v>Semen  ( Portland  Cemment ) 50  kg.</v>
          </cell>
          <cell r="P227">
            <v>11.5</v>
          </cell>
          <cell r="Q227" t="str">
            <v>kg.</v>
          </cell>
          <cell r="R227">
            <v>1000</v>
          </cell>
          <cell r="T227">
            <v>11500</v>
          </cell>
        </row>
        <row r="229">
          <cell r="P229" t="str">
            <v>Sub  Jumlah</v>
          </cell>
          <cell r="T229">
            <v>35947</v>
          </cell>
        </row>
        <row r="230">
          <cell r="D230" t="str">
            <v>UPAH</v>
          </cell>
          <cell r="H230" t="str">
            <v>:</v>
          </cell>
        </row>
        <row r="231">
          <cell r="A231">
            <v>1</v>
          </cell>
          <cell r="D231" t="str">
            <v>-</v>
          </cell>
          <cell r="E231" t="str">
            <v>Pekerja</v>
          </cell>
          <cell r="P231">
            <v>0.32</v>
          </cell>
          <cell r="Q231" t="str">
            <v>O H</v>
          </cell>
          <cell r="R231">
            <v>42000</v>
          </cell>
          <cell r="T231">
            <v>13440</v>
          </cell>
        </row>
        <row r="232">
          <cell r="A232">
            <v>6</v>
          </cell>
          <cell r="D232" t="str">
            <v>-</v>
          </cell>
          <cell r="E232" t="str">
            <v xml:space="preserve">Tukang  Batu  </v>
          </cell>
          <cell r="P232">
            <v>0.1</v>
          </cell>
          <cell r="Q232" t="str">
            <v>O H</v>
          </cell>
          <cell r="R232">
            <v>56000</v>
          </cell>
          <cell r="T232">
            <v>5600</v>
          </cell>
        </row>
        <row r="233">
          <cell r="A233">
            <v>7</v>
          </cell>
          <cell r="D233" t="str">
            <v>-</v>
          </cell>
          <cell r="E233" t="str">
            <v>Kepala  Tukang  Batu</v>
          </cell>
          <cell r="P233">
            <v>0.01</v>
          </cell>
          <cell r="Q233" t="str">
            <v>O H</v>
          </cell>
          <cell r="R233">
            <v>60000</v>
          </cell>
          <cell r="T233">
            <v>600</v>
          </cell>
        </row>
        <row r="234">
          <cell r="A234">
            <v>20</v>
          </cell>
          <cell r="D234" t="str">
            <v>-</v>
          </cell>
          <cell r="E234" t="str">
            <v>M a n d o r</v>
          </cell>
          <cell r="P234">
            <v>1.4999999999999999E-2</v>
          </cell>
          <cell r="Q234" t="str">
            <v>O H</v>
          </cell>
          <cell r="R234">
            <v>70000</v>
          </cell>
          <cell r="T234">
            <v>1050</v>
          </cell>
        </row>
        <row r="236">
          <cell r="P236" t="str">
            <v>Sub  Jumlah</v>
          </cell>
          <cell r="T236">
            <v>20690</v>
          </cell>
        </row>
        <row r="237">
          <cell r="D237" t="str">
            <v>ALAT</v>
          </cell>
          <cell r="H237" t="str">
            <v>:</v>
          </cell>
        </row>
        <row r="239">
          <cell r="P239" t="str">
            <v>Sub  Jumlah</v>
          </cell>
          <cell r="T239">
            <v>0</v>
          </cell>
        </row>
        <row r="241">
          <cell r="D241" t="str">
            <v>J u m l a h</v>
          </cell>
          <cell r="T241">
            <v>56637</v>
          </cell>
        </row>
        <row r="242">
          <cell r="D242" t="str">
            <v>Keuntungan Maksimal  10 %</v>
          </cell>
          <cell r="T242">
            <v>5663.7</v>
          </cell>
        </row>
        <row r="243">
          <cell r="D243" t="str">
            <v>Jumlah Total</v>
          </cell>
          <cell r="T243">
            <v>62300.7</v>
          </cell>
        </row>
        <row r="244">
          <cell r="D244" t="str">
            <v>Dibulatkan  ke bawah</v>
          </cell>
          <cell r="T244">
            <v>62300</v>
          </cell>
        </row>
      </sheetData>
      <sheetData sheetId="9" refreshError="1"/>
      <sheetData sheetId="10" refreshError="1"/>
      <sheetData sheetId="11" refreshError="1"/>
      <sheetData sheetId="12" refreshError="1"/>
      <sheetData sheetId="13"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Sheet1"/>
      <sheetName val="REKAP"/>
      <sheetName val="ANALISA"/>
      <sheetName val="BOQ"/>
      <sheetName val="ANATEK"/>
      <sheetName val="Daftar MPU"/>
      <sheetName val="Upah"/>
      <sheetName val="Bahan"/>
      <sheetName val="Peralatan"/>
      <sheetName val="SCH"/>
      <sheetName val="Sub Kontraktor"/>
      <sheetName val="Produk Luar Negeri"/>
      <sheetName val="M-ON SITE"/>
      <sheetName val="hrg-lumpsum"/>
    </sheetNames>
    <sheetDataSet>
      <sheetData sheetId="0"/>
      <sheetData sheetId="1" refreshError="1">
        <row r="4">
          <cell r="BC4">
            <v>1</v>
          </cell>
          <cell r="BD4" t="str">
            <v>Satu</v>
          </cell>
        </row>
        <row r="5">
          <cell r="BC5">
            <v>2</v>
          </cell>
          <cell r="BD5" t="str">
            <v>Dua</v>
          </cell>
        </row>
        <row r="6">
          <cell r="BC6">
            <v>3</v>
          </cell>
          <cell r="BD6" t="str">
            <v>Tiga</v>
          </cell>
        </row>
        <row r="7">
          <cell r="BC7">
            <v>4</v>
          </cell>
          <cell r="BD7" t="str">
            <v>Empat</v>
          </cell>
        </row>
        <row r="8">
          <cell r="BC8">
            <v>5</v>
          </cell>
          <cell r="BD8" t="str">
            <v>Lima</v>
          </cell>
        </row>
        <row r="9">
          <cell r="BC9">
            <v>6</v>
          </cell>
          <cell r="BD9" t="str">
            <v>Enam</v>
          </cell>
        </row>
        <row r="10">
          <cell r="BC10">
            <v>7</v>
          </cell>
          <cell r="BD10" t="str">
            <v>Tujuh</v>
          </cell>
        </row>
        <row r="11">
          <cell r="BC11">
            <v>8</v>
          </cell>
          <cell r="BD11" t="str">
            <v>Delapan</v>
          </cell>
        </row>
        <row r="12">
          <cell r="BC12">
            <v>9</v>
          </cell>
          <cell r="BD12" t="str">
            <v>Sembilan</v>
          </cell>
        </row>
        <row r="13">
          <cell r="BC13">
            <v>10</v>
          </cell>
          <cell r="BD13" t="str">
            <v>Sepuluh</v>
          </cell>
        </row>
        <row r="14">
          <cell r="BC14">
            <v>11</v>
          </cell>
          <cell r="BD14" t="str">
            <v>Sebelas</v>
          </cell>
        </row>
        <row r="15">
          <cell r="BC15">
            <v>12</v>
          </cell>
          <cell r="BD15" t="str">
            <v>Dua Belas</v>
          </cell>
        </row>
        <row r="16">
          <cell r="BC16">
            <v>13</v>
          </cell>
          <cell r="BD16" t="str">
            <v>Tiga Belas</v>
          </cell>
        </row>
        <row r="17">
          <cell r="BC17">
            <v>14</v>
          </cell>
          <cell r="BD17" t="str">
            <v>Empat Belas</v>
          </cell>
        </row>
        <row r="18">
          <cell r="BC18">
            <v>15</v>
          </cell>
          <cell r="BD18" t="str">
            <v>Lima Belas</v>
          </cell>
        </row>
        <row r="19">
          <cell r="BC19">
            <v>16</v>
          </cell>
          <cell r="BD19" t="str">
            <v>Enam Belas</v>
          </cell>
        </row>
        <row r="20">
          <cell r="BC20">
            <v>17</v>
          </cell>
          <cell r="BD20" t="str">
            <v>Tujuh Belas</v>
          </cell>
        </row>
        <row r="21">
          <cell r="BC21">
            <v>18</v>
          </cell>
          <cell r="BD21" t="str">
            <v>Delapan Belas</v>
          </cell>
        </row>
        <row r="22">
          <cell r="BC22">
            <v>19</v>
          </cell>
          <cell r="BD22" t="str">
            <v>Sembilan Belas</v>
          </cell>
        </row>
        <row r="23">
          <cell r="BC23">
            <v>20</v>
          </cell>
          <cell r="BD23" t="str">
            <v>Dua Puluh</v>
          </cell>
        </row>
        <row r="24">
          <cell r="BC24">
            <v>21</v>
          </cell>
          <cell r="BD24" t="str">
            <v>Dua Puluh Satu</v>
          </cell>
        </row>
        <row r="25">
          <cell r="BC25">
            <v>22</v>
          </cell>
          <cell r="BD25" t="str">
            <v>Dua Puluh Dua</v>
          </cell>
        </row>
        <row r="26">
          <cell r="BC26">
            <v>23</v>
          </cell>
          <cell r="BD26" t="str">
            <v>Dua Puluh Tiga</v>
          </cell>
        </row>
        <row r="27">
          <cell r="BC27">
            <v>24</v>
          </cell>
          <cell r="BD27" t="str">
            <v>Dua Puluh Empat</v>
          </cell>
        </row>
        <row r="28">
          <cell r="BC28">
            <v>25</v>
          </cell>
          <cell r="BD28" t="str">
            <v>Dua Puluh Lima</v>
          </cell>
        </row>
        <row r="29">
          <cell r="BC29">
            <v>26</v>
          </cell>
          <cell r="BD29" t="str">
            <v>Dua Puluh Enam</v>
          </cell>
        </row>
        <row r="30">
          <cell r="BC30">
            <v>27</v>
          </cell>
          <cell r="BD30" t="str">
            <v>Dua Puluh Tujuh</v>
          </cell>
        </row>
        <row r="31">
          <cell r="BC31">
            <v>28</v>
          </cell>
          <cell r="BD31" t="str">
            <v>Dua Puluh Delapan</v>
          </cell>
        </row>
        <row r="32">
          <cell r="BC32">
            <v>29</v>
          </cell>
          <cell r="BD32" t="str">
            <v>Dua Puluh Sembilan</v>
          </cell>
        </row>
        <row r="33">
          <cell r="BC33">
            <v>30</v>
          </cell>
          <cell r="BD33" t="str">
            <v>Tiga Puluh</v>
          </cell>
        </row>
        <row r="34">
          <cell r="BC34">
            <v>31</v>
          </cell>
          <cell r="BD34" t="str">
            <v>Tiga Puluh Satu</v>
          </cell>
        </row>
        <row r="35">
          <cell r="BC35">
            <v>32</v>
          </cell>
          <cell r="BD35" t="str">
            <v>Tiga Puluh Dua</v>
          </cell>
        </row>
        <row r="36">
          <cell r="BC36">
            <v>33</v>
          </cell>
          <cell r="BD36" t="str">
            <v>Tiga Puluh Tiga</v>
          </cell>
        </row>
        <row r="37">
          <cell r="BC37">
            <v>34</v>
          </cell>
          <cell r="BD37" t="str">
            <v>Tiga Puluh Empat</v>
          </cell>
        </row>
        <row r="38">
          <cell r="BC38">
            <v>35</v>
          </cell>
          <cell r="BD38" t="str">
            <v>Tiga Puluh Lima</v>
          </cell>
        </row>
        <row r="39">
          <cell r="BC39">
            <v>36</v>
          </cell>
          <cell r="BD39" t="str">
            <v>Tiga Puluh Enam</v>
          </cell>
        </row>
        <row r="40">
          <cell r="BC40">
            <v>37</v>
          </cell>
          <cell r="BD40" t="str">
            <v>Tiga Puluh Tujuh</v>
          </cell>
        </row>
        <row r="41">
          <cell r="BC41">
            <v>38</v>
          </cell>
          <cell r="BD41" t="str">
            <v>Tiga Puluh Delapan</v>
          </cell>
        </row>
        <row r="42">
          <cell r="BC42">
            <v>39</v>
          </cell>
          <cell r="BD42" t="str">
            <v>Tiga Puluh Sembilan</v>
          </cell>
        </row>
        <row r="43">
          <cell r="BC43">
            <v>40</v>
          </cell>
          <cell r="BD43" t="str">
            <v>Empat Puluh</v>
          </cell>
        </row>
        <row r="44">
          <cell r="BC44">
            <v>41</v>
          </cell>
          <cell r="BD44" t="str">
            <v>Empat Puluh Satu</v>
          </cell>
        </row>
        <row r="45">
          <cell r="BC45">
            <v>42</v>
          </cell>
          <cell r="BD45" t="str">
            <v>Empat Puluh Dua</v>
          </cell>
        </row>
        <row r="46">
          <cell r="BC46">
            <v>43</v>
          </cell>
          <cell r="BD46" t="str">
            <v>Empat Puluh Tiga</v>
          </cell>
        </row>
        <row r="47">
          <cell r="BC47">
            <v>44</v>
          </cell>
          <cell r="BD47" t="str">
            <v>Empat Puluh Empat</v>
          </cell>
        </row>
        <row r="48">
          <cell r="BC48">
            <v>45</v>
          </cell>
          <cell r="BD48" t="str">
            <v>Empat Puluh Lima</v>
          </cell>
        </row>
        <row r="49">
          <cell r="BC49">
            <v>46</v>
          </cell>
          <cell r="BD49" t="str">
            <v>Empat Puluh Enam</v>
          </cell>
        </row>
        <row r="50">
          <cell r="BC50">
            <v>47</v>
          </cell>
          <cell r="BD50" t="str">
            <v>Empat Puluh Tujuh</v>
          </cell>
        </row>
        <row r="51">
          <cell r="BC51">
            <v>48</v>
          </cell>
          <cell r="BD51" t="str">
            <v>Empat Puluh Delapan</v>
          </cell>
        </row>
        <row r="52">
          <cell r="BC52">
            <v>49</v>
          </cell>
          <cell r="BD52" t="str">
            <v>Empat Puluh Sembilan</v>
          </cell>
        </row>
        <row r="53">
          <cell r="BC53">
            <v>50</v>
          </cell>
          <cell r="BD53" t="str">
            <v>Lima Puluh</v>
          </cell>
        </row>
        <row r="54">
          <cell r="BC54">
            <v>51</v>
          </cell>
          <cell r="BD54" t="str">
            <v>Lima Puluh Satu</v>
          </cell>
        </row>
        <row r="55">
          <cell r="BC55">
            <v>52</v>
          </cell>
          <cell r="BD55" t="str">
            <v>Lima Puluh Dua</v>
          </cell>
        </row>
        <row r="56">
          <cell r="BC56">
            <v>53</v>
          </cell>
          <cell r="BD56" t="str">
            <v>Lima Puluh Tiga</v>
          </cell>
        </row>
        <row r="57">
          <cell r="BC57">
            <v>54</v>
          </cell>
          <cell r="BD57" t="str">
            <v>Lima Puluh Empat</v>
          </cell>
        </row>
        <row r="58">
          <cell r="BC58">
            <v>55</v>
          </cell>
          <cell r="BD58" t="str">
            <v>Lima Puluh Lima</v>
          </cell>
        </row>
        <row r="59">
          <cell r="BC59">
            <v>56</v>
          </cell>
          <cell r="BD59" t="str">
            <v>Lima Puluh Enam</v>
          </cell>
        </row>
        <row r="60">
          <cell r="BC60">
            <v>57</v>
          </cell>
          <cell r="BD60" t="str">
            <v>Lima Puluh Tujuh</v>
          </cell>
        </row>
        <row r="61">
          <cell r="BC61">
            <v>58</v>
          </cell>
          <cell r="BD61" t="str">
            <v>Lima Puluh Delapan</v>
          </cell>
        </row>
        <row r="62">
          <cell r="BC62">
            <v>59</v>
          </cell>
          <cell r="BD62" t="str">
            <v>Lima Puluh Sembilan</v>
          </cell>
        </row>
        <row r="63">
          <cell r="BC63">
            <v>60</v>
          </cell>
          <cell r="BD63" t="str">
            <v>Enam Puluh</v>
          </cell>
        </row>
        <row r="64">
          <cell r="BC64">
            <v>61</v>
          </cell>
          <cell r="BD64" t="str">
            <v>Enam Puluh Satu</v>
          </cell>
        </row>
        <row r="65">
          <cell r="BC65">
            <v>62</v>
          </cell>
          <cell r="BD65" t="str">
            <v>Enam Puluh Dua</v>
          </cell>
        </row>
        <row r="66">
          <cell r="BC66">
            <v>63</v>
          </cell>
          <cell r="BD66" t="str">
            <v>Enam Puluh Tiga</v>
          </cell>
        </row>
        <row r="67">
          <cell r="BC67">
            <v>64</v>
          </cell>
          <cell r="BD67" t="str">
            <v>Enam Puluh Empat</v>
          </cell>
        </row>
        <row r="68">
          <cell r="BC68">
            <v>65</v>
          </cell>
          <cell r="BD68" t="str">
            <v>Enam Puluh Lima</v>
          </cell>
        </row>
        <row r="69">
          <cell r="BC69">
            <v>66</v>
          </cell>
          <cell r="BD69" t="str">
            <v>Enam Puluh Enam</v>
          </cell>
        </row>
        <row r="70">
          <cell r="BC70">
            <v>67</v>
          </cell>
          <cell r="BD70" t="str">
            <v>Enam Puluh Tujuh</v>
          </cell>
        </row>
        <row r="71">
          <cell r="BC71">
            <v>68</v>
          </cell>
          <cell r="BD71" t="str">
            <v>Enam Puluh Delapan</v>
          </cell>
        </row>
        <row r="72">
          <cell r="BC72">
            <v>69</v>
          </cell>
          <cell r="BD72" t="str">
            <v>Enam Puluh Sembilan</v>
          </cell>
        </row>
        <row r="73">
          <cell r="BC73">
            <v>70</v>
          </cell>
          <cell r="BD73" t="str">
            <v>Tujuh Puluh</v>
          </cell>
        </row>
        <row r="74">
          <cell r="BC74">
            <v>71</v>
          </cell>
          <cell r="BD74" t="str">
            <v>Tujuh Puluh Satu</v>
          </cell>
        </row>
        <row r="75">
          <cell r="BC75">
            <v>72</v>
          </cell>
          <cell r="BD75" t="str">
            <v>Tujuh Puluh Dua</v>
          </cell>
        </row>
        <row r="76">
          <cell r="BC76">
            <v>73</v>
          </cell>
          <cell r="BD76" t="str">
            <v>Tujuh Puluh Tiga</v>
          </cell>
        </row>
        <row r="77">
          <cell r="BC77">
            <v>74</v>
          </cell>
          <cell r="BD77" t="str">
            <v>Tujuh Puluh Empat</v>
          </cell>
        </row>
        <row r="78">
          <cell r="BC78">
            <v>75</v>
          </cell>
          <cell r="BD78" t="str">
            <v>Tujuh Puluh Lima</v>
          </cell>
        </row>
        <row r="79">
          <cell r="BC79">
            <v>76</v>
          </cell>
          <cell r="BD79" t="str">
            <v>Tujuh Puluh Enam</v>
          </cell>
        </row>
        <row r="80">
          <cell r="BC80">
            <v>77</v>
          </cell>
          <cell r="BD80" t="str">
            <v>Tujuh Puluh Tujuh</v>
          </cell>
        </row>
        <row r="81">
          <cell r="BC81">
            <v>78</v>
          </cell>
          <cell r="BD81" t="str">
            <v>Tujuh Puluh Delapan</v>
          </cell>
        </row>
        <row r="82">
          <cell r="BC82">
            <v>79</v>
          </cell>
          <cell r="BD82" t="str">
            <v>Tujuh Puluh Sembilan</v>
          </cell>
        </row>
        <row r="83">
          <cell r="BC83">
            <v>80</v>
          </cell>
          <cell r="BD83" t="str">
            <v>Delapan Puluh</v>
          </cell>
        </row>
        <row r="84">
          <cell r="BC84">
            <v>81</v>
          </cell>
          <cell r="BD84" t="str">
            <v>Delapan Puluh Satu</v>
          </cell>
        </row>
        <row r="85">
          <cell r="BC85">
            <v>82</v>
          </cell>
          <cell r="BD85" t="str">
            <v>Delapan Puluh Dua</v>
          </cell>
        </row>
        <row r="86">
          <cell r="BC86">
            <v>83</v>
          </cell>
          <cell r="BD86" t="str">
            <v>Delapan Puluh Tiga</v>
          </cell>
        </row>
        <row r="87">
          <cell r="BC87">
            <v>84</v>
          </cell>
          <cell r="BD87" t="str">
            <v>Delapan Puluh Empat</v>
          </cell>
        </row>
        <row r="88">
          <cell r="BC88">
            <v>85</v>
          </cell>
          <cell r="BD88" t="str">
            <v>Delapan Puluh Lima</v>
          </cell>
        </row>
        <row r="89">
          <cell r="BC89">
            <v>86</v>
          </cell>
          <cell r="BD89" t="str">
            <v>Delapan Puluh Enam</v>
          </cell>
        </row>
        <row r="90">
          <cell r="BC90">
            <v>87</v>
          </cell>
          <cell r="BD90" t="str">
            <v>Delapan Puluh Tujuh</v>
          </cell>
        </row>
        <row r="91">
          <cell r="BC91">
            <v>88</v>
          </cell>
          <cell r="BD91" t="str">
            <v>Delapan Puluh Delapan</v>
          </cell>
        </row>
        <row r="92">
          <cell r="BC92">
            <v>89</v>
          </cell>
          <cell r="BD92" t="str">
            <v>Delapan Puluh Sembilan</v>
          </cell>
        </row>
        <row r="93">
          <cell r="BC93">
            <v>90</v>
          </cell>
          <cell r="BD93" t="str">
            <v>Sembilan Puluh</v>
          </cell>
        </row>
        <row r="94">
          <cell r="BC94">
            <v>91</v>
          </cell>
          <cell r="BD94" t="str">
            <v>Sembilan Puluh Satu</v>
          </cell>
        </row>
        <row r="95">
          <cell r="BC95">
            <v>92</v>
          </cell>
          <cell r="BD95" t="str">
            <v>Sembilan Puluh Dua</v>
          </cell>
        </row>
        <row r="96">
          <cell r="BC96">
            <v>93</v>
          </cell>
          <cell r="BD96" t="str">
            <v>Sembilan Puluh Tiga</v>
          </cell>
        </row>
        <row r="97">
          <cell r="BC97">
            <v>94</v>
          </cell>
          <cell r="BD97" t="str">
            <v>Sembilan Puluh Empat</v>
          </cell>
        </row>
        <row r="98">
          <cell r="BC98">
            <v>95</v>
          </cell>
          <cell r="BD98" t="str">
            <v>Sembilan Puluh Lima</v>
          </cell>
        </row>
        <row r="99">
          <cell r="BC99">
            <v>96</v>
          </cell>
          <cell r="BD99" t="str">
            <v>Sembilan Puluh Enam</v>
          </cell>
        </row>
        <row r="100">
          <cell r="BC100">
            <v>97</v>
          </cell>
          <cell r="BD100" t="str">
            <v>Sembilan Puluh Tujuh</v>
          </cell>
        </row>
        <row r="101">
          <cell r="BC101">
            <v>98</v>
          </cell>
          <cell r="BD101" t="str">
            <v>Sembilan Puluh Delapan</v>
          </cell>
        </row>
        <row r="102">
          <cell r="BC102">
            <v>99</v>
          </cell>
          <cell r="BD102" t="str">
            <v>Sembilan Puluh Sembilan</v>
          </cell>
        </row>
        <row r="103">
          <cell r="BC103">
            <v>100</v>
          </cell>
          <cell r="BD103" t="str">
            <v>Seratus</v>
          </cell>
        </row>
        <row r="104">
          <cell r="BC104">
            <v>101</v>
          </cell>
          <cell r="BD104" t="str">
            <v>Seratus Satu</v>
          </cell>
        </row>
        <row r="105">
          <cell r="BC105">
            <v>102</v>
          </cell>
          <cell r="BD105" t="str">
            <v>Seratus Dua</v>
          </cell>
        </row>
        <row r="106">
          <cell r="BC106">
            <v>103</v>
          </cell>
          <cell r="BD106" t="str">
            <v>Seratus Tiga</v>
          </cell>
        </row>
        <row r="107">
          <cell r="BC107">
            <v>104</v>
          </cell>
          <cell r="BD107" t="str">
            <v>Seratus Empat</v>
          </cell>
        </row>
        <row r="108">
          <cell r="BC108">
            <v>105</v>
          </cell>
          <cell r="BD108" t="str">
            <v>Seratus Lima</v>
          </cell>
        </row>
        <row r="109">
          <cell r="BC109">
            <v>106</v>
          </cell>
          <cell r="BD109" t="str">
            <v>Seratus Enam</v>
          </cell>
        </row>
        <row r="110">
          <cell r="BC110">
            <v>107</v>
          </cell>
          <cell r="BD110" t="str">
            <v>Seratus Tujuh</v>
          </cell>
        </row>
        <row r="111">
          <cell r="BC111">
            <v>108</v>
          </cell>
          <cell r="BD111" t="str">
            <v>Seratus Delapan</v>
          </cell>
        </row>
        <row r="112">
          <cell r="BC112">
            <v>109</v>
          </cell>
          <cell r="BD112" t="str">
            <v>Seratus Sembilan</v>
          </cell>
        </row>
        <row r="113">
          <cell r="BC113">
            <v>110</v>
          </cell>
          <cell r="BD113" t="str">
            <v>Seratus Sepuluh</v>
          </cell>
        </row>
        <row r="114">
          <cell r="BC114">
            <v>111</v>
          </cell>
          <cell r="BD114" t="str">
            <v>Seratus Sebelas</v>
          </cell>
        </row>
        <row r="115">
          <cell r="BC115">
            <v>112</v>
          </cell>
          <cell r="BD115" t="str">
            <v>Seratus Dua Belas</v>
          </cell>
        </row>
        <row r="116">
          <cell r="BC116">
            <v>113</v>
          </cell>
          <cell r="BD116" t="str">
            <v>Seratus Tiga Belas</v>
          </cell>
        </row>
        <row r="117">
          <cell r="BC117">
            <v>114</v>
          </cell>
          <cell r="BD117" t="str">
            <v>Seratus Empat Belas</v>
          </cell>
        </row>
        <row r="118">
          <cell r="BC118">
            <v>115</v>
          </cell>
          <cell r="BD118" t="str">
            <v>Seratus Lima Belas</v>
          </cell>
        </row>
        <row r="119">
          <cell r="BC119">
            <v>116</v>
          </cell>
          <cell r="BD119" t="str">
            <v>Seratus Enam Belas</v>
          </cell>
        </row>
        <row r="120">
          <cell r="BC120">
            <v>117</v>
          </cell>
          <cell r="BD120" t="str">
            <v>Seratus Tujuh Belas</v>
          </cell>
        </row>
        <row r="121">
          <cell r="BC121">
            <v>118</v>
          </cell>
          <cell r="BD121" t="str">
            <v>Seratus Delapan Belas</v>
          </cell>
        </row>
        <row r="122">
          <cell r="BC122">
            <v>119</v>
          </cell>
          <cell r="BD122" t="str">
            <v>Seratus Sembilan Belas</v>
          </cell>
        </row>
        <row r="123">
          <cell r="BC123">
            <v>120</v>
          </cell>
          <cell r="BD123" t="str">
            <v>Seratus Dua Puluh</v>
          </cell>
        </row>
        <row r="124">
          <cell r="BC124">
            <v>121</v>
          </cell>
          <cell r="BD124" t="str">
            <v>Seratus Dua Puluh Satu</v>
          </cell>
        </row>
        <row r="125">
          <cell r="BC125">
            <v>122</v>
          </cell>
          <cell r="BD125" t="str">
            <v>Seratus Dua Puluh Dua</v>
          </cell>
        </row>
        <row r="126">
          <cell r="BC126">
            <v>123</v>
          </cell>
          <cell r="BD126" t="str">
            <v>Seratus Dua Puluh Tiga</v>
          </cell>
        </row>
        <row r="127">
          <cell r="BC127">
            <v>124</v>
          </cell>
          <cell r="BD127" t="str">
            <v>Seratus Dua Puluh Empat</v>
          </cell>
        </row>
        <row r="128">
          <cell r="BC128">
            <v>125</v>
          </cell>
          <cell r="BD128" t="str">
            <v>Seratus Dua Puluh Lima</v>
          </cell>
        </row>
        <row r="129">
          <cell r="BC129">
            <v>126</v>
          </cell>
          <cell r="BD129" t="str">
            <v>Seratus Dua Puluh Enam</v>
          </cell>
        </row>
        <row r="130">
          <cell r="BC130">
            <v>127</v>
          </cell>
          <cell r="BD130" t="str">
            <v>Seratus Dua Puluh Tujuh</v>
          </cell>
        </row>
        <row r="131">
          <cell r="BC131">
            <v>128</v>
          </cell>
          <cell r="BD131" t="str">
            <v>Seratus Dua Puluh Delapan</v>
          </cell>
        </row>
        <row r="132">
          <cell r="BC132">
            <v>129</v>
          </cell>
          <cell r="BD132" t="str">
            <v>Seratus Dua Puluh Sembilan</v>
          </cell>
        </row>
        <row r="133">
          <cell r="BC133">
            <v>130</v>
          </cell>
          <cell r="BD133" t="str">
            <v>Seratus Tiga Puluh</v>
          </cell>
        </row>
        <row r="134">
          <cell r="BC134">
            <v>131</v>
          </cell>
          <cell r="BD134" t="str">
            <v>Seratus Tiga Puluh Satu</v>
          </cell>
        </row>
        <row r="135">
          <cell r="BC135">
            <v>132</v>
          </cell>
          <cell r="BD135" t="str">
            <v>Seratus Tiga Puluh Dua</v>
          </cell>
        </row>
        <row r="136">
          <cell r="BC136">
            <v>133</v>
          </cell>
          <cell r="BD136" t="str">
            <v>Seratus Tiga Puluh Tiga</v>
          </cell>
        </row>
        <row r="137">
          <cell r="BC137">
            <v>134</v>
          </cell>
          <cell r="BD137" t="str">
            <v>Seratus Tiga Puluh Empat</v>
          </cell>
        </row>
        <row r="138">
          <cell r="BC138">
            <v>135</v>
          </cell>
          <cell r="BD138" t="str">
            <v>Seratus Tiga Puluh Lima</v>
          </cell>
        </row>
        <row r="139">
          <cell r="BC139">
            <v>136</v>
          </cell>
          <cell r="BD139" t="str">
            <v>Seratus Tiga Puluh Enam</v>
          </cell>
        </row>
        <row r="140">
          <cell r="BC140">
            <v>137</v>
          </cell>
          <cell r="BD140" t="str">
            <v>Seratus Tiga Puluh Tujuh</v>
          </cell>
        </row>
        <row r="141">
          <cell r="BC141">
            <v>138</v>
          </cell>
          <cell r="BD141" t="str">
            <v>Seratus Tiga Puluh Delapan</v>
          </cell>
        </row>
        <row r="142">
          <cell r="BC142">
            <v>139</v>
          </cell>
          <cell r="BD142" t="str">
            <v>Seratus Tiga Puluh Sembilan</v>
          </cell>
        </row>
        <row r="143">
          <cell r="BC143">
            <v>140</v>
          </cell>
          <cell r="BD143" t="str">
            <v>Seratus Empat Puluh</v>
          </cell>
        </row>
        <row r="144">
          <cell r="BC144">
            <v>141</v>
          </cell>
          <cell r="BD144" t="str">
            <v>Seratus Empat Puluh Satu</v>
          </cell>
        </row>
        <row r="145">
          <cell r="BC145">
            <v>142</v>
          </cell>
          <cell r="BD145" t="str">
            <v>Seratus Empat Puluh Dua</v>
          </cell>
        </row>
        <row r="146">
          <cell r="BC146">
            <v>143</v>
          </cell>
          <cell r="BD146" t="str">
            <v>Seratus Empat Puluh Tiga</v>
          </cell>
        </row>
        <row r="147">
          <cell r="BC147">
            <v>144</v>
          </cell>
          <cell r="BD147" t="str">
            <v>Seratus Empat Puluh Empat</v>
          </cell>
        </row>
        <row r="148">
          <cell r="BC148">
            <v>145</v>
          </cell>
          <cell r="BD148" t="str">
            <v>Seratus Empat Puluh Lima</v>
          </cell>
        </row>
        <row r="149">
          <cell r="BC149">
            <v>146</v>
          </cell>
          <cell r="BD149" t="str">
            <v>Seratus Empat Puluh Enam</v>
          </cell>
        </row>
        <row r="150">
          <cell r="BC150">
            <v>147</v>
          </cell>
          <cell r="BD150" t="str">
            <v>Seratus Empat Puluh Tujuh</v>
          </cell>
        </row>
        <row r="151">
          <cell r="BC151">
            <v>148</v>
          </cell>
          <cell r="BD151" t="str">
            <v>Seratus Empat Puluh Delapan</v>
          </cell>
        </row>
        <row r="152">
          <cell r="BC152">
            <v>149</v>
          </cell>
          <cell r="BD152" t="str">
            <v>Seratus Empat Puluh Sembilan</v>
          </cell>
        </row>
        <row r="153">
          <cell r="BC153">
            <v>150</v>
          </cell>
          <cell r="BD153" t="str">
            <v>Seratus Lima Puluh</v>
          </cell>
        </row>
        <row r="154">
          <cell r="BC154">
            <v>151</v>
          </cell>
          <cell r="BD154" t="str">
            <v>Seratus Lima Puluh Satu</v>
          </cell>
        </row>
        <row r="155">
          <cell r="BC155">
            <v>152</v>
          </cell>
          <cell r="BD155" t="str">
            <v>Seratus Lima Puluh Dua</v>
          </cell>
        </row>
        <row r="156">
          <cell r="BC156">
            <v>153</v>
          </cell>
          <cell r="BD156" t="str">
            <v>Seratus Lima Puluh Tiga</v>
          </cell>
        </row>
        <row r="157">
          <cell r="BC157">
            <v>154</v>
          </cell>
          <cell r="BD157" t="str">
            <v>Seratus Lima Puluh Empat</v>
          </cell>
        </row>
        <row r="158">
          <cell r="BC158">
            <v>155</v>
          </cell>
          <cell r="BD158" t="str">
            <v>Seratus Lima Puluh Lima</v>
          </cell>
        </row>
        <row r="159">
          <cell r="BC159">
            <v>156</v>
          </cell>
          <cell r="BD159" t="str">
            <v>Seratus Lima Puluh Enam</v>
          </cell>
        </row>
        <row r="160">
          <cell r="BC160">
            <v>157</v>
          </cell>
          <cell r="BD160" t="str">
            <v>Seratus Lima Puluh Tujuh</v>
          </cell>
        </row>
        <row r="161">
          <cell r="BC161">
            <v>158</v>
          </cell>
          <cell r="BD161" t="str">
            <v>Seratus Lima Puluh Delapan</v>
          </cell>
        </row>
        <row r="162">
          <cell r="BC162">
            <v>159</v>
          </cell>
          <cell r="BD162" t="str">
            <v>Seratus Lima Puluh Sembilan</v>
          </cell>
        </row>
        <row r="163">
          <cell r="BC163">
            <v>160</v>
          </cell>
          <cell r="BD163" t="str">
            <v>Seratus Enam Puluh</v>
          </cell>
        </row>
        <row r="164">
          <cell r="BC164">
            <v>161</v>
          </cell>
          <cell r="BD164" t="str">
            <v>Seratus Enam Puluh Satu</v>
          </cell>
        </row>
        <row r="165">
          <cell r="BC165">
            <v>162</v>
          </cell>
          <cell r="BD165" t="str">
            <v>Seratus Enam Puluh Dua</v>
          </cell>
        </row>
        <row r="166">
          <cell r="BC166">
            <v>163</v>
          </cell>
          <cell r="BD166" t="str">
            <v>Seratus Enam Puluh Tiga</v>
          </cell>
        </row>
        <row r="167">
          <cell r="BC167">
            <v>164</v>
          </cell>
          <cell r="BD167" t="str">
            <v>Seratus Enam Puluh Empat</v>
          </cell>
        </row>
        <row r="168">
          <cell r="BC168">
            <v>165</v>
          </cell>
          <cell r="BD168" t="str">
            <v>Seratus Enam Puluh Lima</v>
          </cell>
        </row>
        <row r="169">
          <cell r="BC169">
            <v>166</v>
          </cell>
          <cell r="BD169" t="str">
            <v>Seratus Enam Puluh Enam</v>
          </cell>
        </row>
        <row r="170">
          <cell r="BC170">
            <v>167</v>
          </cell>
          <cell r="BD170" t="str">
            <v>Seratus Enam Puluh Tujuh</v>
          </cell>
        </row>
        <row r="171">
          <cell r="BC171">
            <v>168</v>
          </cell>
          <cell r="BD171" t="str">
            <v>Seratus Enam Puluh Delapan</v>
          </cell>
        </row>
        <row r="172">
          <cell r="BC172">
            <v>169</v>
          </cell>
          <cell r="BD172" t="str">
            <v>Seratus Enam Puluh Sembilan</v>
          </cell>
        </row>
        <row r="173">
          <cell r="BC173">
            <v>170</v>
          </cell>
          <cell r="BD173" t="str">
            <v>Seratus Tujuh Puluh</v>
          </cell>
        </row>
        <row r="174">
          <cell r="BC174">
            <v>171</v>
          </cell>
          <cell r="BD174" t="str">
            <v>Seratus Tujuh Puluh Satu</v>
          </cell>
        </row>
        <row r="175">
          <cell r="BC175">
            <v>172</v>
          </cell>
          <cell r="BD175" t="str">
            <v>Seratus Tujuh Puluh Dua</v>
          </cell>
        </row>
        <row r="176">
          <cell r="BC176">
            <v>173</v>
          </cell>
          <cell r="BD176" t="str">
            <v>Seratus Tujuh Puluh Tiga</v>
          </cell>
        </row>
        <row r="177">
          <cell r="BC177">
            <v>174</v>
          </cell>
          <cell r="BD177" t="str">
            <v>Seratus Tujuh Puluh Empat</v>
          </cell>
        </row>
        <row r="178">
          <cell r="BC178">
            <v>175</v>
          </cell>
          <cell r="BD178" t="str">
            <v>Seratus Tujuh Puluh Lima</v>
          </cell>
        </row>
        <row r="179">
          <cell r="BC179">
            <v>176</v>
          </cell>
          <cell r="BD179" t="str">
            <v>Seratus Tujuh Puluh Enam</v>
          </cell>
        </row>
        <row r="180">
          <cell r="BC180">
            <v>177</v>
          </cell>
          <cell r="BD180" t="str">
            <v>Seratus Tujuh Puluh Tujuh</v>
          </cell>
        </row>
        <row r="181">
          <cell r="BC181">
            <v>178</v>
          </cell>
          <cell r="BD181" t="str">
            <v>Seratus Tujuh Puluh Delapan</v>
          </cell>
        </row>
        <row r="182">
          <cell r="BC182">
            <v>179</v>
          </cell>
          <cell r="BD182" t="str">
            <v>Seratus Tujuh Puluh Sembilan</v>
          </cell>
        </row>
        <row r="183">
          <cell r="BC183">
            <v>180</v>
          </cell>
          <cell r="BD183" t="str">
            <v>Seratus Delapan Puluh</v>
          </cell>
        </row>
        <row r="184">
          <cell r="BC184">
            <v>181</v>
          </cell>
          <cell r="BD184" t="str">
            <v>Seratus Delapan Puluh Satu</v>
          </cell>
        </row>
        <row r="185">
          <cell r="BC185">
            <v>182</v>
          </cell>
          <cell r="BD185" t="str">
            <v>Seratus Delapan Puluh Dua</v>
          </cell>
        </row>
        <row r="186">
          <cell r="BC186">
            <v>183</v>
          </cell>
          <cell r="BD186" t="str">
            <v>Seratus Delapan Puluh Tiga</v>
          </cell>
        </row>
        <row r="187">
          <cell r="BC187">
            <v>184</v>
          </cell>
          <cell r="BD187" t="str">
            <v>Seratus Delapan Puluh Empat</v>
          </cell>
        </row>
        <row r="188">
          <cell r="BC188">
            <v>185</v>
          </cell>
          <cell r="BD188" t="str">
            <v>Seratus Delapan Puluh Lima</v>
          </cell>
        </row>
        <row r="189">
          <cell r="BC189">
            <v>186</v>
          </cell>
          <cell r="BD189" t="str">
            <v>Seratus Delapan Puluh Enam</v>
          </cell>
        </row>
        <row r="190">
          <cell r="BC190">
            <v>187</v>
          </cell>
          <cell r="BD190" t="str">
            <v>Seratus Delapan Puluh Tujuh</v>
          </cell>
        </row>
        <row r="191">
          <cell r="BC191">
            <v>188</v>
          </cell>
          <cell r="BD191" t="str">
            <v>Seratus Delapan Puluh Delapan</v>
          </cell>
        </row>
        <row r="192">
          <cell r="BC192">
            <v>189</v>
          </cell>
          <cell r="BD192" t="str">
            <v>Seratus Delapan Puluh Sembilan</v>
          </cell>
        </row>
        <row r="193">
          <cell r="BC193">
            <v>190</v>
          </cell>
          <cell r="BD193" t="str">
            <v>Seratus Sembilan Puluh</v>
          </cell>
        </row>
        <row r="194">
          <cell r="BC194">
            <v>191</v>
          </cell>
          <cell r="BD194" t="str">
            <v>Seratus Sembilan Puluh Satu</v>
          </cell>
        </row>
        <row r="195">
          <cell r="BC195">
            <v>192</v>
          </cell>
          <cell r="BD195" t="str">
            <v>Seratus Sembilan Puluh Dua</v>
          </cell>
        </row>
        <row r="196">
          <cell r="BC196">
            <v>193</v>
          </cell>
          <cell r="BD196" t="str">
            <v>Seratus Sembilan Puluh Tiga</v>
          </cell>
        </row>
        <row r="197">
          <cell r="BC197">
            <v>194</v>
          </cell>
          <cell r="BD197" t="str">
            <v>Seratus Sembilan Puluh Empat</v>
          </cell>
        </row>
        <row r="198">
          <cell r="BC198">
            <v>195</v>
          </cell>
          <cell r="BD198" t="str">
            <v>Seratus Sembilan Puluh Lima</v>
          </cell>
        </row>
        <row r="199">
          <cell r="BC199">
            <v>196</v>
          </cell>
          <cell r="BD199" t="str">
            <v>Seratus Sembilan Puluh Enam</v>
          </cell>
        </row>
        <row r="200">
          <cell r="BC200">
            <v>197</v>
          </cell>
          <cell r="BD200" t="str">
            <v>Seratus Sembilan Puluh Tujuh</v>
          </cell>
        </row>
        <row r="201">
          <cell r="BC201">
            <v>198</v>
          </cell>
          <cell r="BD201" t="str">
            <v>Seratus Sembilan Puluh Delapan</v>
          </cell>
        </row>
        <row r="202">
          <cell r="BC202">
            <v>199</v>
          </cell>
          <cell r="BD202" t="str">
            <v>Seratus Sembilan Puluh Sembilan</v>
          </cell>
        </row>
        <row r="203">
          <cell r="BC203">
            <v>200</v>
          </cell>
          <cell r="BD203" t="str">
            <v>Dua Ratus</v>
          </cell>
        </row>
        <row r="204">
          <cell r="BC204">
            <v>201</v>
          </cell>
          <cell r="BD204" t="str">
            <v>Dua Ratus Satu</v>
          </cell>
        </row>
        <row r="205">
          <cell r="BC205">
            <v>202</v>
          </cell>
          <cell r="BD205" t="str">
            <v>Dua Ratus Dua</v>
          </cell>
        </row>
        <row r="206">
          <cell r="BC206">
            <v>203</v>
          </cell>
          <cell r="BD206" t="str">
            <v>Dua Ratus Tiga</v>
          </cell>
        </row>
        <row r="207">
          <cell r="BC207">
            <v>204</v>
          </cell>
          <cell r="BD207" t="str">
            <v>Dua Ratus Empat</v>
          </cell>
        </row>
        <row r="208">
          <cell r="BC208">
            <v>205</v>
          </cell>
          <cell r="BD208" t="str">
            <v>Dua Ratus Lima</v>
          </cell>
        </row>
        <row r="209">
          <cell r="BC209">
            <v>206</v>
          </cell>
          <cell r="BD209" t="str">
            <v>Dua Ratus Enam</v>
          </cell>
        </row>
        <row r="210">
          <cell r="BC210">
            <v>207</v>
          </cell>
          <cell r="BD210" t="str">
            <v>Dua Ratus Tujuh</v>
          </cell>
        </row>
        <row r="211">
          <cell r="BC211">
            <v>208</v>
          </cell>
          <cell r="BD211" t="str">
            <v>Dua Ratus Delapan</v>
          </cell>
        </row>
        <row r="212">
          <cell r="BC212">
            <v>209</v>
          </cell>
          <cell r="BD212" t="str">
            <v>Dua Ratus sembilan</v>
          </cell>
        </row>
        <row r="213">
          <cell r="BC213">
            <v>210</v>
          </cell>
          <cell r="BD213" t="str">
            <v>Dua Ratus Sepuluh</v>
          </cell>
        </row>
        <row r="214">
          <cell r="BC214">
            <v>211</v>
          </cell>
          <cell r="BD214" t="str">
            <v>Dua Ratus Sebelas</v>
          </cell>
        </row>
        <row r="215">
          <cell r="BC215">
            <v>212</v>
          </cell>
          <cell r="BD215" t="str">
            <v>Dua Ratus Dua Belas</v>
          </cell>
        </row>
        <row r="216">
          <cell r="BC216">
            <v>213</v>
          </cell>
          <cell r="BD216" t="str">
            <v>Dua Ratus Tiga Belas</v>
          </cell>
        </row>
        <row r="217">
          <cell r="BC217">
            <v>214</v>
          </cell>
          <cell r="BD217" t="str">
            <v>Dua Ratus Empat Belas</v>
          </cell>
        </row>
        <row r="218">
          <cell r="BC218">
            <v>215</v>
          </cell>
          <cell r="BD218" t="str">
            <v>Dua Ratus Lima Belas</v>
          </cell>
        </row>
        <row r="219">
          <cell r="BC219">
            <v>216</v>
          </cell>
          <cell r="BD219" t="str">
            <v>Dua Ratus Enam Belas</v>
          </cell>
        </row>
        <row r="220">
          <cell r="BC220">
            <v>217</v>
          </cell>
          <cell r="BD220" t="str">
            <v>Dua Ratus Tujuh Belas</v>
          </cell>
        </row>
        <row r="221">
          <cell r="BC221">
            <v>218</v>
          </cell>
          <cell r="BD221" t="str">
            <v>Dua Ratus Delapan Belas</v>
          </cell>
        </row>
        <row r="222">
          <cell r="BC222">
            <v>219</v>
          </cell>
          <cell r="BD222" t="str">
            <v>Dua Ratus Sembilan Belas</v>
          </cell>
        </row>
        <row r="223">
          <cell r="BC223">
            <v>220</v>
          </cell>
          <cell r="BD223" t="str">
            <v>Dua Ratus Dua Puluh</v>
          </cell>
        </row>
        <row r="224">
          <cell r="BC224">
            <v>221</v>
          </cell>
          <cell r="BD224" t="str">
            <v>Dua Ratus Dua Puluh Satu</v>
          </cell>
        </row>
        <row r="225">
          <cell r="BC225">
            <v>222</v>
          </cell>
          <cell r="BD225" t="str">
            <v>Dua Ratus Dua Puluh Dua</v>
          </cell>
        </row>
        <row r="226">
          <cell r="BC226">
            <v>223</v>
          </cell>
          <cell r="BD226" t="str">
            <v>Dua Ratus Dua Puluh Tiga</v>
          </cell>
        </row>
        <row r="227">
          <cell r="BC227">
            <v>224</v>
          </cell>
          <cell r="BD227" t="str">
            <v>Dua Ratus Dua Puluh Empat</v>
          </cell>
        </row>
        <row r="228">
          <cell r="BC228">
            <v>225</v>
          </cell>
          <cell r="BD228" t="str">
            <v>Dua Ratus Dua Puluh Lima</v>
          </cell>
        </row>
        <row r="229">
          <cell r="BC229">
            <v>226</v>
          </cell>
          <cell r="BD229" t="str">
            <v>Dua Ratus Dua Puluh Enam</v>
          </cell>
        </row>
        <row r="230">
          <cell r="BC230">
            <v>227</v>
          </cell>
          <cell r="BD230" t="str">
            <v>Dua Ratus Dua Puluh Tujuh</v>
          </cell>
        </row>
        <row r="231">
          <cell r="BC231">
            <v>228</v>
          </cell>
          <cell r="BD231" t="str">
            <v>Dua Ratus Dua Puluh Delapan</v>
          </cell>
        </row>
        <row r="232">
          <cell r="BC232">
            <v>229</v>
          </cell>
          <cell r="BD232" t="str">
            <v>Dua Ratus Dua Puluh Sembilan</v>
          </cell>
        </row>
        <row r="233">
          <cell r="BC233">
            <v>230</v>
          </cell>
          <cell r="BD233" t="str">
            <v>Dua Ratus Tiga Puluh</v>
          </cell>
        </row>
        <row r="234">
          <cell r="BC234">
            <v>231</v>
          </cell>
          <cell r="BD234" t="str">
            <v>Dua Ratus Tiga Puluh Satu</v>
          </cell>
        </row>
        <row r="235">
          <cell r="BC235">
            <v>232</v>
          </cell>
          <cell r="BD235" t="str">
            <v>Dua Ratus Tiga Puluh Dua</v>
          </cell>
        </row>
        <row r="236">
          <cell r="BC236">
            <v>233</v>
          </cell>
          <cell r="BD236" t="str">
            <v>Dua Ratus Tiga Puluh Tiga</v>
          </cell>
        </row>
        <row r="237">
          <cell r="BC237">
            <v>234</v>
          </cell>
          <cell r="BD237" t="str">
            <v>Dua Ratus Tiga Puluh Empat</v>
          </cell>
        </row>
        <row r="238">
          <cell r="BC238">
            <v>235</v>
          </cell>
          <cell r="BD238" t="str">
            <v>Dua Ratus Tiga Puluh Lima</v>
          </cell>
        </row>
        <row r="239">
          <cell r="BC239">
            <v>236</v>
          </cell>
          <cell r="BD239" t="str">
            <v>Dua Ratus Tiga Puluh Enam</v>
          </cell>
        </row>
        <row r="240">
          <cell r="BC240">
            <v>237</v>
          </cell>
          <cell r="BD240" t="str">
            <v>Dua Ratus Tiga Puluh Tujuh</v>
          </cell>
        </row>
        <row r="241">
          <cell r="BC241">
            <v>238</v>
          </cell>
          <cell r="BD241" t="str">
            <v>Dua Ratus Tiga Puluh Delapan</v>
          </cell>
        </row>
        <row r="242">
          <cell r="BC242">
            <v>239</v>
          </cell>
          <cell r="BD242" t="str">
            <v>Dua Ratus Tiga Puluh Sembilan</v>
          </cell>
        </row>
        <row r="243">
          <cell r="BC243">
            <v>240</v>
          </cell>
          <cell r="BD243" t="str">
            <v>Dua Ratus Empat Puluh</v>
          </cell>
        </row>
        <row r="244">
          <cell r="BC244">
            <v>241</v>
          </cell>
          <cell r="BD244" t="str">
            <v>Dua Ratus Empat Puluh Satu</v>
          </cell>
        </row>
        <row r="245">
          <cell r="BC245">
            <v>242</v>
          </cell>
          <cell r="BD245" t="str">
            <v>Dua Ratus Empat Puluh Dua</v>
          </cell>
        </row>
        <row r="246">
          <cell r="BC246">
            <v>243</v>
          </cell>
          <cell r="BD246" t="str">
            <v>Dua Ratus Empat Puluh Tiga</v>
          </cell>
        </row>
        <row r="247">
          <cell r="BC247">
            <v>244</v>
          </cell>
          <cell r="BD247" t="str">
            <v>Dua Ratus Empat Puluh Empat</v>
          </cell>
        </row>
        <row r="248">
          <cell r="BC248">
            <v>245</v>
          </cell>
          <cell r="BD248" t="str">
            <v>Dua Ratus Empat Puluh Lima</v>
          </cell>
        </row>
        <row r="249">
          <cell r="BC249">
            <v>246</v>
          </cell>
          <cell r="BD249" t="str">
            <v>Dua Ratus Empat Puluh Enam</v>
          </cell>
        </row>
        <row r="250">
          <cell r="BC250">
            <v>247</v>
          </cell>
          <cell r="BD250" t="str">
            <v>Dua Ratus Empat Puluh Tujuh</v>
          </cell>
        </row>
        <row r="251">
          <cell r="BC251">
            <v>248</v>
          </cell>
          <cell r="BD251" t="str">
            <v>Dua Ratus Empat Puluh Delapan</v>
          </cell>
        </row>
        <row r="252">
          <cell r="BC252">
            <v>249</v>
          </cell>
          <cell r="BD252" t="str">
            <v>Dua Ratus Empat Puluh Sembilan</v>
          </cell>
        </row>
        <row r="253">
          <cell r="BC253">
            <v>250</v>
          </cell>
          <cell r="BD253" t="str">
            <v>Dua Ratus Lima Puluh</v>
          </cell>
        </row>
        <row r="254">
          <cell r="BC254">
            <v>251</v>
          </cell>
          <cell r="BD254" t="str">
            <v>Dua Ratus Lima Puluh Satu</v>
          </cell>
        </row>
        <row r="255">
          <cell r="BC255">
            <v>252</v>
          </cell>
          <cell r="BD255" t="str">
            <v>Dua Ratus Lima Puluh Dua</v>
          </cell>
        </row>
        <row r="256">
          <cell r="BC256">
            <v>253</v>
          </cell>
          <cell r="BD256" t="str">
            <v>Dua Ratus Lima Puluh Tiga</v>
          </cell>
        </row>
        <row r="257">
          <cell r="BC257">
            <v>254</v>
          </cell>
          <cell r="BD257" t="str">
            <v>Dua Ratus Lima Puluh Empat</v>
          </cell>
        </row>
        <row r="258">
          <cell r="BC258">
            <v>255</v>
          </cell>
          <cell r="BD258" t="str">
            <v>Dua Ratus Lima Puluh Lima</v>
          </cell>
        </row>
        <row r="259">
          <cell r="BC259">
            <v>256</v>
          </cell>
          <cell r="BD259" t="str">
            <v>Dua Ratus Lima Puluh Enam</v>
          </cell>
        </row>
        <row r="260">
          <cell r="BC260">
            <v>257</v>
          </cell>
          <cell r="BD260" t="str">
            <v>Dua Ratus Lima Puluh Tujuh</v>
          </cell>
        </row>
        <row r="261">
          <cell r="BC261">
            <v>258</v>
          </cell>
          <cell r="BD261" t="str">
            <v>Dua Ratus Lima Puluh Delapan</v>
          </cell>
        </row>
        <row r="262">
          <cell r="BC262">
            <v>259</v>
          </cell>
          <cell r="BD262" t="str">
            <v>Dua Ratus Lima Puluh Sembilan</v>
          </cell>
        </row>
        <row r="263">
          <cell r="BC263">
            <v>260</v>
          </cell>
          <cell r="BD263" t="str">
            <v>Dua Ratus Enam Puluh</v>
          </cell>
        </row>
        <row r="264">
          <cell r="BC264">
            <v>261</v>
          </cell>
          <cell r="BD264" t="str">
            <v>Dua Ratus Enam Puluh Satu</v>
          </cell>
        </row>
        <row r="265">
          <cell r="BC265">
            <v>262</v>
          </cell>
          <cell r="BD265" t="str">
            <v>Dua Ratus Enam Puluh Dua</v>
          </cell>
        </row>
        <row r="266">
          <cell r="BC266">
            <v>263</v>
          </cell>
          <cell r="BD266" t="str">
            <v>Dua Ratus Enam Puluh Tiga</v>
          </cell>
        </row>
        <row r="267">
          <cell r="BC267">
            <v>264</v>
          </cell>
          <cell r="BD267" t="str">
            <v>Dua Ratus Enam Puluh Empat</v>
          </cell>
        </row>
        <row r="268">
          <cell r="BC268">
            <v>265</v>
          </cell>
          <cell r="BD268" t="str">
            <v>Dua Ratus Enam Puluh Lima</v>
          </cell>
        </row>
        <row r="269">
          <cell r="BC269">
            <v>266</v>
          </cell>
          <cell r="BD269" t="str">
            <v>Dua Ratus Enam Puluh Enam</v>
          </cell>
        </row>
        <row r="270">
          <cell r="BC270">
            <v>267</v>
          </cell>
          <cell r="BD270" t="str">
            <v>Dua Ratus Enam Puluh Tujuh</v>
          </cell>
        </row>
        <row r="271">
          <cell r="BC271">
            <v>268</v>
          </cell>
          <cell r="BD271" t="str">
            <v>Dua Ratus Enam Puluh Delapan</v>
          </cell>
        </row>
        <row r="272">
          <cell r="BC272">
            <v>269</v>
          </cell>
          <cell r="BD272" t="str">
            <v>Dua Ratus Enam Puluh Sembilan</v>
          </cell>
        </row>
        <row r="273">
          <cell r="BC273">
            <v>270</v>
          </cell>
          <cell r="BD273" t="str">
            <v>Dua Ratus Tujuh Puluh</v>
          </cell>
        </row>
        <row r="274">
          <cell r="BC274">
            <v>271</v>
          </cell>
          <cell r="BD274" t="str">
            <v>Dua Ratus Tujuh Puluh Satu</v>
          </cell>
        </row>
        <row r="275">
          <cell r="BC275">
            <v>272</v>
          </cell>
          <cell r="BD275" t="str">
            <v>Dua Ratus Tujuh Puluh Dua</v>
          </cell>
        </row>
        <row r="276">
          <cell r="BC276">
            <v>273</v>
          </cell>
          <cell r="BD276" t="str">
            <v>Dua Ratus Tujuh Puluh Tiga</v>
          </cell>
        </row>
        <row r="277">
          <cell r="BC277">
            <v>274</v>
          </cell>
          <cell r="BD277" t="str">
            <v>Dua Ratus Tujuh Puluh Empat</v>
          </cell>
        </row>
        <row r="278">
          <cell r="BC278">
            <v>275</v>
          </cell>
          <cell r="BD278" t="str">
            <v>Dua Ratus Tujuh Puluh Lima</v>
          </cell>
        </row>
        <row r="279">
          <cell r="BC279">
            <v>276</v>
          </cell>
          <cell r="BD279" t="str">
            <v>Dua Ratus Tujuh Puluh Enam</v>
          </cell>
        </row>
        <row r="280">
          <cell r="BC280">
            <v>277</v>
          </cell>
          <cell r="BD280" t="str">
            <v>Dua Ratus Tujuh Puluh Tujuh</v>
          </cell>
        </row>
        <row r="281">
          <cell r="BC281">
            <v>278</v>
          </cell>
          <cell r="BD281" t="str">
            <v>Dua Ratus Tujuh Puluh Delapan</v>
          </cell>
        </row>
        <row r="282">
          <cell r="BC282">
            <v>279</v>
          </cell>
          <cell r="BD282" t="str">
            <v>Dua Ratus Tujuh Puluh Sembilan</v>
          </cell>
        </row>
        <row r="283">
          <cell r="BC283">
            <v>280</v>
          </cell>
          <cell r="BD283" t="str">
            <v>Dua Ratus Delapan Puluh</v>
          </cell>
        </row>
        <row r="284">
          <cell r="BC284">
            <v>281</v>
          </cell>
          <cell r="BD284" t="str">
            <v>Dua Ratus Delapan Puluh Satu</v>
          </cell>
        </row>
        <row r="285">
          <cell r="BC285">
            <v>282</v>
          </cell>
          <cell r="BD285" t="str">
            <v>Dua Ratus Delapan Puluh Dua</v>
          </cell>
        </row>
        <row r="286">
          <cell r="BC286">
            <v>283</v>
          </cell>
          <cell r="BD286" t="str">
            <v>Dua Ratus Delapan Puluh Tiga</v>
          </cell>
        </row>
        <row r="287">
          <cell r="BC287">
            <v>284</v>
          </cell>
          <cell r="BD287" t="str">
            <v>Dua Ratus Delapan Puluh Empat</v>
          </cell>
        </row>
        <row r="288">
          <cell r="BC288">
            <v>285</v>
          </cell>
          <cell r="BD288" t="str">
            <v>Dua Ratus Delapan Puluh Lima</v>
          </cell>
        </row>
        <row r="289">
          <cell r="BC289">
            <v>286</v>
          </cell>
          <cell r="BD289" t="str">
            <v>Dua Ratus Delapan Puluh Enam</v>
          </cell>
        </row>
        <row r="290">
          <cell r="BC290">
            <v>287</v>
          </cell>
          <cell r="BD290" t="str">
            <v>Dua Ratus Delapan Puluh Tujuh</v>
          </cell>
        </row>
        <row r="291">
          <cell r="BC291">
            <v>288</v>
          </cell>
          <cell r="BD291" t="str">
            <v>Dua Ratus Delapan Puluh Delapan</v>
          </cell>
        </row>
        <row r="292">
          <cell r="BC292">
            <v>289</v>
          </cell>
          <cell r="BD292" t="str">
            <v>Dua Ratus Delapan Puluh Sembilan</v>
          </cell>
        </row>
        <row r="293">
          <cell r="BC293">
            <v>290</v>
          </cell>
          <cell r="BD293" t="str">
            <v>Dua Ratus Sembilan Puluh</v>
          </cell>
        </row>
        <row r="294">
          <cell r="BC294">
            <v>291</v>
          </cell>
          <cell r="BD294" t="str">
            <v>Dua Ratus Sembilan Puluh Satu</v>
          </cell>
        </row>
        <row r="295">
          <cell r="BC295">
            <v>292</v>
          </cell>
          <cell r="BD295" t="str">
            <v>Dua Ratus Sembilan Puluh Dua</v>
          </cell>
        </row>
        <row r="296">
          <cell r="BC296">
            <v>293</v>
          </cell>
          <cell r="BD296" t="str">
            <v>Dua Ratus Sembilan Puluh Tiga</v>
          </cell>
        </row>
        <row r="297">
          <cell r="BC297">
            <v>294</v>
          </cell>
          <cell r="BD297" t="str">
            <v>Dua Ratus Sembilan Puluh Empat</v>
          </cell>
        </row>
        <row r="298">
          <cell r="BC298">
            <v>295</v>
          </cell>
          <cell r="BD298" t="str">
            <v>Dua Ratus Sembilan Puluh Lima</v>
          </cell>
        </row>
        <row r="299">
          <cell r="BC299">
            <v>296</v>
          </cell>
          <cell r="BD299" t="str">
            <v>Dua Ratus Sembilan Puluh Enam</v>
          </cell>
        </row>
        <row r="300">
          <cell r="BC300">
            <v>297</v>
          </cell>
          <cell r="BD300" t="str">
            <v>Dua Ratus Sembilan Puluh Tujuh</v>
          </cell>
        </row>
        <row r="301">
          <cell r="BC301">
            <v>298</v>
          </cell>
          <cell r="BD301" t="str">
            <v>Dua Ratus Sembilan Puluh Delapan</v>
          </cell>
        </row>
        <row r="302">
          <cell r="BC302">
            <v>299</v>
          </cell>
          <cell r="BD302" t="str">
            <v>Dua Ratus Sembilan Puluh Sembilan</v>
          </cell>
        </row>
        <row r="303">
          <cell r="BC303">
            <v>300</v>
          </cell>
          <cell r="BD303" t="str">
            <v>Tiga Ratus</v>
          </cell>
        </row>
        <row r="304">
          <cell r="BC304">
            <v>301</v>
          </cell>
          <cell r="BD304" t="str">
            <v>Tiga Ratus Satu</v>
          </cell>
        </row>
        <row r="305">
          <cell r="BC305">
            <v>302</v>
          </cell>
          <cell r="BD305" t="str">
            <v>Tiga Ratus Dua</v>
          </cell>
        </row>
        <row r="306">
          <cell r="BC306">
            <v>303</v>
          </cell>
          <cell r="BD306" t="str">
            <v>Tiga Ratus Tiga</v>
          </cell>
        </row>
        <row r="307">
          <cell r="BC307">
            <v>304</v>
          </cell>
          <cell r="BD307" t="str">
            <v>Tiga Ratus Empat</v>
          </cell>
        </row>
        <row r="308">
          <cell r="BC308">
            <v>305</v>
          </cell>
          <cell r="BD308" t="str">
            <v>Tiga Ratus Lima</v>
          </cell>
        </row>
        <row r="309">
          <cell r="BC309">
            <v>306</v>
          </cell>
          <cell r="BD309" t="str">
            <v>Tiga Ratus Enam</v>
          </cell>
        </row>
        <row r="310">
          <cell r="BC310">
            <v>307</v>
          </cell>
          <cell r="BD310" t="str">
            <v>Tiga Ratus Tujuh</v>
          </cell>
        </row>
        <row r="311">
          <cell r="BC311">
            <v>308</v>
          </cell>
          <cell r="BD311" t="str">
            <v>Tiga Ratus Delapan</v>
          </cell>
        </row>
        <row r="312">
          <cell r="BC312">
            <v>309</v>
          </cell>
          <cell r="BD312" t="str">
            <v>Tiga Ratus Sembilan</v>
          </cell>
        </row>
        <row r="313">
          <cell r="BC313">
            <v>310</v>
          </cell>
          <cell r="BD313" t="str">
            <v>Tiga Ratus Sepuluh</v>
          </cell>
        </row>
        <row r="314">
          <cell r="BC314">
            <v>311</v>
          </cell>
          <cell r="BD314" t="str">
            <v>Tiga Ratus Sebelas</v>
          </cell>
        </row>
        <row r="315">
          <cell r="BC315">
            <v>312</v>
          </cell>
          <cell r="BD315" t="str">
            <v>Tiga Ratus Dua Belas</v>
          </cell>
        </row>
        <row r="316">
          <cell r="BC316">
            <v>313</v>
          </cell>
          <cell r="BD316" t="str">
            <v>Tiga Ratus Tiga Belas</v>
          </cell>
        </row>
        <row r="317">
          <cell r="BC317">
            <v>314</v>
          </cell>
          <cell r="BD317" t="str">
            <v>Tiga Ratus Empat Belas</v>
          </cell>
        </row>
        <row r="318">
          <cell r="BC318">
            <v>315</v>
          </cell>
          <cell r="BD318" t="str">
            <v>Tiga Ratus Lima Belas</v>
          </cell>
        </row>
        <row r="319">
          <cell r="BC319">
            <v>316</v>
          </cell>
          <cell r="BD319" t="str">
            <v>Tiga Ratus Enam Belas</v>
          </cell>
        </row>
        <row r="320">
          <cell r="BC320">
            <v>317</v>
          </cell>
          <cell r="BD320" t="str">
            <v>Tiga Ratus Tujuh Belas</v>
          </cell>
        </row>
        <row r="321">
          <cell r="BC321">
            <v>318</v>
          </cell>
          <cell r="BD321" t="str">
            <v>Tiga Ratus Delapan Belas</v>
          </cell>
        </row>
        <row r="322">
          <cell r="BC322">
            <v>319</v>
          </cell>
          <cell r="BD322" t="str">
            <v>Tiga Ratus Sembilan Belas</v>
          </cell>
        </row>
        <row r="323">
          <cell r="BC323">
            <v>320</v>
          </cell>
          <cell r="BD323" t="str">
            <v>Tiga Ratus Dua Puluh</v>
          </cell>
        </row>
        <row r="324">
          <cell r="BC324">
            <v>321</v>
          </cell>
          <cell r="BD324" t="str">
            <v>Tiga Ratus Dua Puluh Satu</v>
          </cell>
        </row>
        <row r="325">
          <cell r="BC325">
            <v>322</v>
          </cell>
          <cell r="BD325" t="str">
            <v>Tiga Ratus Dua Puluh Dua</v>
          </cell>
        </row>
        <row r="326">
          <cell r="BC326">
            <v>323</v>
          </cell>
          <cell r="BD326" t="str">
            <v>Tiga Ratus Dua Puluh Tiga</v>
          </cell>
        </row>
        <row r="327">
          <cell r="BC327">
            <v>324</v>
          </cell>
          <cell r="BD327" t="str">
            <v>Tiga Ratus Dua Puluh Empat</v>
          </cell>
        </row>
        <row r="328">
          <cell r="BC328">
            <v>325</v>
          </cell>
          <cell r="BD328" t="str">
            <v>Tiga Ratus Dua Puluh Lima</v>
          </cell>
        </row>
        <row r="329">
          <cell r="BC329">
            <v>326</v>
          </cell>
          <cell r="BD329" t="str">
            <v>Tiga Ratus Dua Puluh Enam</v>
          </cell>
        </row>
        <row r="330">
          <cell r="BC330">
            <v>327</v>
          </cell>
          <cell r="BD330" t="str">
            <v>Tiga Ratus Dua Puluh Tujuh</v>
          </cell>
        </row>
        <row r="331">
          <cell r="BC331">
            <v>328</v>
          </cell>
          <cell r="BD331" t="str">
            <v>Tiga Ratus Dua Puluh Delapan</v>
          </cell>
        </row>
        <row r="332">
          <cell r="BC332">
            <v>329</v>
          </cell>
          <cell r="BD332" t="str">
            <v>Tiga Ratus Dua Puluh Sembilan</v>
          </cell>
        </row>
        <row r="333">
          <cell r="BC333">
            <v>330</v>
          </cell>
          <cell r="BD333" t="str">
            <v>Tiga Ratus Tiga Puluh</v>
          </cell>
        </row>
        <row r="334">
          <cell r="BC334">
            <v>331</v>
          </cell>
          <cell r="BD334" t="str">
            <v>Tiga Ratus Tiga Puluh Satu</v>
          </cell>
        </row>
        <row r="335">
          <cell r="BC335">
            <v>332</v>
          </cell>
          <cell r="BD335" t="str">
            <v>Tiga Ratus Tiga Puluh Dua</v>
          </cell>
        </row>
        <row r="336">
          <cell r="BC336">
            <v>333</v>
          </cell>
          <cell r="BD336" t="str">
            <v>Tiga Ratus Tiga Puluh Tiga</v>
          </cell>
        </row>
        <row r="337">
          <cell r="BC337">
            <v>334</v>
          </cell>
          <cell r="BD337" t="str">
            <v>Tiga Ratus Tiga Puluh Empat</v>
          </cell>
        </row>
        <row r="338">
          <cell r="BC338">
            <v>335</v>
          </cell>
          <cell r="BD338" t="str">
            <v>Tiga Ratus Tiga Puluh Lima</v>
          </cell>
        </row>
        <row r="339">
          <cell r="BC339">
            <v>336</v>
          </cell>
          <cell r="BD339" t="str">
            <v>Tiga Ratus Tiga Puluh Enam</v>
          </cell>
        </row>
        <row r="340">
          <cell r="BC340">
            <v>337</v>
          </cell>
          <cell r="BD340" t="str">
            <v>Tiga Ratus Tiga Puluh Tujuh</v>
          </cell>
        </row>
        <row r="341">
          <cell r="BC341">
            <v>338</v>
          </cell>
          <cell r="BD341" t="str">
            <v>Tiga Ratus Tiga Puluh Delapan</v>
          </cell>
        </row>
        <row r="342">
          <cell r="BC342">
            <v>339</v>
          </cell>
          <cell r="BD342" t="str">
            <v>Tiga Ratus Tiga Puluh Sembilan</v>
          </cell>
        </row>
        <row r="343">
          <cell r="BC343">
            <v>340</v>
          </cell>
          <cell r="BD343" t="str">
            <v>Tiga Ratus Empat Puluh</v>
          </cell>
        </row>
        <row r="344">
          <cell r="BC344">
            <v>341</v>
          </cell>
          <cell r="BD344" t="str">
            <v>Tiga Ratus Empat Puluh Satu</v>
          </cell>
        </row>
        <row r="345">
          <cell r="BC345">
            <v>342</v>
          </cell>
          <cell r="BD345" t="str">
            <v>Tiga Ratus Empat Puluh Dua</v>
          </cell>
        </row>
        <row r="346">
          <cell r="BC346">
            <v>343</v>
          </cell>
          <cell r="BD346" t="str">
            <v>Tiga Ratus Empat Puluh Tiga</v>
          </cell>
        </row>
        <row r="347">
          <cell r="BC347">
            <v>344</v>
          </cell>
          <cell r="BD347" t="str">
            <v>Tiga Ratus Empat Puluh Empat</v>
          </cell>
        </row>
        <row r="348">
          <cell r="BC348">
            <v>345</v>
          </cell>
          <cell r="BD348" t="str">
            <v>Tiga Ratus Empat Puluh Lima</v>
          </cell>
        </row>
        <row r="349">
          <cell r="BC349">
            <v>346</v>
          </cell>
          <cell r="BD349" t="str">
            <v>Tiga Ratus Empat Puluh Enam</v>
          </cell>
        </row>
        <row r="350">
          <cell r="BC350">
            <v>347</v>
          </cell>
          <cell r="BD350" t="str">
            <v>Tiga Ratus Empat Puluh Tujuh</v>
          </cell>
        </row>
        <row r="351">
          <cell r="BC351">
            <v>348</v>
          </cell>
          <cell r="BD351" t="str">
            <v>Tiga Ratus Empat Puluh Delapan</v>
          </cell>
        </row>
        <row r="352">
          <cell r="BC352">
            <v>349</v>
          </cell>
          <cell r="BD352" t="str">
            <v>Tiga Ratus Empat Puluh Sembilan</v>
          </cell>
        </row>
        <row r="353">
          <cell r="BC353">
            <v>350</v>
          </cell>
          <cell r="BD353" t="str">
            <v>Tiga Ratus Lima Puluh</v>
          </cell>
        </row>
        <row r="354">
          <cell r="BC354">
            <v>351</v>
          </cell>
          <cell r="BD354" t="str">
            <v>Tiga Ratus Lima Puluh Satu</v>
          </cell>
        </row>
        <row r="355">
          <cell r="BC355">
            <v>352</v>
          </cell>
          <cell r="BD355" t="str">
            <v>Tiga Ratus Lima Puluh Dua</v>
          </cell>
        </row>
        <row r="356">
          <cell r="BC356">
            <v>353</v>
          </cell>
          <cell r="BD356" t="str">
            <v>Tiga Ratus Lima Puluh Tiga</v>
          </cell>
        </row>
        <row r="357">
          <cell r="BC357">
            <v>354</v>
          </cell>
          <cell r="BD357" t="str">
            <v>Tiga Ratus Lima Puluh Empat</v>
          </cell>
        </row>
        <row r="358">
          <cell r="BC358">
            <v>355</v>
          </cell>
          <cell r="BD358" t="str">
            <v>Tiga Ratus Lima Puluh Lima</v>
          </cell>
        </row>
        <row r="359">
          <cell r="BC359">
            <v>356</v>
          </cell>
          <cell r="BD359" t="str">
            <v>Tiga Ratus Lima Puluh Enam</v>
          </cell>
        </row>
        <row r="360">
          <cell r="BC360">
            <v>357</v>
          </cell>
          <cell r="BD360" t="str">
            <v>Tiga Ratus Lima Puluh Tujuh</v>
          </cell>
        </row>
        <row r="361">
          <cell r="BC361">
            <v>358</v>
          </cell>
          <cell r="BD361" t="str">
            <v>Tiga Ratus Lima Puluh Delapan</v>
          </cell>
        </row>
        <row r="362">
          <cell r="BC362">
            <v>359</v>
          </cell>
          <cell r="BD362" t="str">
            <v>Tiga Ratus Lima Puluh Sembilan</v>
          </cell>
        </row>
        <row r="363">
          <cell r="BC363">
            <v>360</v>
          </cell>
          <cell r="BD363" t="str">
            <v>Tiga Ratus Enam Puluh</v>
          </cell>
        </row>
        <row r="364">
          <cell r="BC364">
            <v>361</v>
          </cell>
          <cell r="BD364" t="str">
            <v>Tiga Ratus Enam Puluh Satu</v>
          </cell>
        </row>
        <row r="365">
          <cell r="BC365">
            <v>362</v>
          </cell>
          <cell r="BD365" t="str">
            <v>Tiga Ratus Enam Puluh Dua</v>
          </cell>
        </row>
        <row r="366">
          <cell r="BC366">
            <v>363</v>
          </cell>
          <cell r="BD366" t="str">
            <v>Tiga Ratus Enam Puluh Tiga</v>
          </cell>
        </row>
        <row r="367">
          <cell r="BC367">
            <v>364</v>
          </cell>
          <cell r="BD367" t="str">
            <v>Tiga Ratus Enam Puluh Empat</v>
          </cell>
        </row>
        <row r="368">
          <cell r="BC368">
            <v>365</v>
          </cell>
          <cell r="BD368" t="str">
            <v>Tiga Ratus Enam Puluh Lima</v>
          </cell>
        </row>
        <row r="369">
          <cell r="BC369">
            <v>366</v>
          </cell>
          <cell r="BD369" t="str">
            <v>Tiga Ratus Enam Puluh Enam</v>
          </cell>
        </row>
        <row r="370">
          <cell r="BC370">
            <v>367</v>
          </cell>
          <cell r="BD370" t="str">
            <v>Tiga Ratus Enam Puluh Tujuh</v>
          </cell>
        </row>
        <row r="371">
          <cell r="BC371">
            <v>368</v>
          </cell>
          <cell r="BD371" t="str">
            <v>Tiga Ratus Enam Puluh Delapan</v>
          </cell>
        </row>
        <row r="372">
          <cell r="BC372">
            <v>369</v>
          </cell>
          <cell r="BD372" t="str">
            <v>Tiga Ratus Enam Puluh Sembilan</v>
          </cell>
        </row>
        <row r="373">
          <cell r="BC373">
            <v>370</v>
          </cell>
          <cell r="BD373" t="str">
            <v>Tiga Ratus Tujuh Puluh</v>
          </cell>
        </row>
        <row r="374">
          <cell r="BC374">
            <v>371</v>
          </cell>
          <cell r="BD374" t="str">
            <v>Tiga Ratus Tujuh Puluh Satu</v>
          </cell>
        </row>
        <row r="375">
          <cell r="BC375">
            <v>372</v>
          </cell>
          <cell r="BD375" t="str">
            <v>Tiga Ratus Tujuh Puluh Dua</v>
          </cell>
        </row>
        <row r="376">
          <cell r="BC376">
            <v>373</v>
          </cell>
          <cell r="BD376" t="str">
            <v>Tiga Ratus Tujuh Puluh Tiga</v>
          </cell>
        </row>
        <row r="377">
          <cell r="BC377">
            <v>374</v>
          </cell>
          <cell r="BD377" t="str">
            <v>Tiga Ratus Tujuh Puluh Empat</v>
          </cell>
        </row>
        <row r="378">
          <cell r="BC378">
            <v>375</v>
          </cell>
          <cell r="BD378" t="str">
            <v>Tiga Ratus Tujuh Puluh Lima</v>
          </cell>
        </row>
        <row r="379">
          <cell r="BC379">
            <v>376</v>
          </cell>
          <cell r="BD379" t="str">
            <v>Tiga Ratus Tujuh Puluh Enam</v>
          </cell>
        </row>
        <row r="380">
          <cell r="BC380">
            <v>377</v>
          </cell>
          <cell r="BD380" t="str">
            <v>Tiga Ratus Tujuh Puluh Tujuh</v>
          </cell>
        </row>
        <row r="381">
          <cell r="BC381">
            <v>378</v>
          </cell>
          <cell r="BD381" t="str">
            <v>Tiga Ratus Tujuh Puluh Delapan</v>
          </cell>
        </row>
        <row r="382">
          <cell r="BC382">
            <v>379</v>
          </cell>
          <cell r="BD382" t="str">
            <v>Tiga Ratus Tujuh Puluh Sembilan</v>
          </cell>
        </row>
        <row r="383">
          <cell r="BC383">
            <v>380</v>
          </cell>
          <cell r="BD383" t="str">
            <v>Tiga Ratus Delapan Puluh</v>
          </cell>
        </row>
        <row r="384">
          <cell r="BC384">
            <v>381</v>
          </cell>
          <cell r="BD384" t="str">
            <v>Tiga Ratus Delapan Puluh Satu</v>
          </cell>
        </row>
        <row r="385">
          <cell r="BC385">
            <v>382</v>
          </cell>
          <cell r="BD385" t="str">
            <v>Tiga Ratus Delapan Puluh Dua</v>
          </cell>
        </row>
        <row r="386">
          <cell r="BC386">
            <v>383</v>
          </cell>
          <cell r="BD386" t="str">
            <v>Tiga Ratus Delapan Puluh Tiga</v>
          </cell>
        </row>
        <row r="387">
          <cell r="BC387">
            <v>384</v>
          </cell>
          <cell r="BD387" t="str">
            <v>Tiga Ratus Delapan Puluh Empat</v>
          </cell>
        </row>
        <row r="388">
          <cell r="BC388">
            <v>385</v>
          </cell>
          <cell r="BD388" t="str">
            <v>Tiga Ratus Delapan Puluh Lima</v>
          </cell>
        </row>
        <row r="389">
          <cell r="BC389">
            <v>386</v>
          </cell>
          <cell r="BD389" t="str">
            <v>Tiga Ratus Delapan Puluh Enam</v>
          </cell>
        </row>
        <row r="390">
          <cell r="BC390">
            <v>387</v>
          </cell>
          <cell r="BD390" t="str">
            <v>Tiga Ratus Delapan Puluh Tujuh</v>
          </cell>
        </row>
        <row r="391">
          <cell r="BC391">
            <v>388</v>
          </cell>
          <cell r="BD391" t="str">
            <v>Tiga Ratus Delapan Puluh Delapan</v>
          </cell>
        </row>
        <row r="392">
          <cell r="BC392">
            <v>389</v>
          </cell>
          <cell r="BD392" t="str">
            <v>Tiga Ratus Delapan Puluh Sembilan</v>
          </cell>
        </row>
        <row r="393">
          <cell r="BC393">
            <v>390</v>
          </cell>
          <cell r="BD393" t="str">
            <v>Tiga Ratus Sembilan Puluh</v>
          </cell>
        </row>
        <row r="394">
          <cell r="BC394">
            <v>391</v>
          </cell>
          <cell r="BD394" t="str">
            <v>Tiga Ratus Sembilan Puluh Satu</v>
          </cell>
        </row>
        <row r="395">
          <cell r="BC395">
            <v>392</v>
          </cell>
          <cell r="BD395" t="str">
            <v>Tiga Ratus Sembilan Puluh Dua</v>
          </cell>
        </row>
        <row r="396">
          <cell r="BC396">
            <v>393</v>
          </cell>
          <cell r="BD396" t="str">
            <v>Tiga Ratus Sembilan Puluh Tiga</v>
          </cell>
        </row>
        <row r="397">
          <cell r="BC397">
            <v>394</v>
          </cell>
          <cell r="BD397" t="str">
            <v>Tiga Ratus Sembilan Puluh Empat</v>
          </cell>
        </row>
        <row r="398">
          <cell r="BC398">
            <v>395</v>
          </cell>
          <cell r="BD398" t="str">
            <v>Tiga Ratus Sembilan Puluh Lima</v>
          </cell>
        </row>
        <row r="399">
          <cell r="BC399">
            <v>396</v>
          </cell>
          <cell r="BD399" t="str">
            <v>Tiga Ratus Sembilan Puluh Enam</v>
          </cell>
        </row>
        <row r="400">
          <cell r="BC400">
            <v>397</v>
          </cell>
          <cell r="BD400" t="str">
            <v>Tiga Ratus Sembilan Puluh Tujuh</v>
          </cell>
        </row>
        <row r="401">
          <cell r="BC401">
            <v>398</v>
          </cell>
          <cell r="BD401" t="str">
            <v>Tiga Ratus Sembilan Puluh Delapan</v>
          </cell>
        </row>
        <row r="402">
          <cell r="BC402">
            <v>399</v>
          </cell>
          <cell r="BD402" t="str">
            <v>Tiga Ratus Sembilan Puluh Sembilan</v>
          </cell>
        </row>
        <row r="403">
          <cell r="BC403">
            <v>400</v>
          </cell>
          <cell r="BD403" t="str">
            <v>Empat Ratus</v>
          </cell>
        </row>
        <row r="404">
          <cell r="BC404">
            <v>401</v>
          </cell>
          <cell r="BD404" t="str">
            <v>Empat Ratus Satu</v>
          </cell>
        </row>
        <row r="405">
          <cell r="BC405">
            <v>402</v>
          </cell>
          <cell r="BD405" t="str">
            <v>Empat Ratus Dua</v>
          </cell>
        </row>
        <row r="406">
          <cell r="BC406">
            <v>403</v>
          </cell>
          <cell r="BD406" t="str">
            <v>Empat Ratus Tiga</v>
          </cell>
        </row>
        <row r="407">
          <cell r="BC407">
            <v>404</v>
          </cell>
          <cell r="BD407" t="str">
            <v>Empat Ratus Empat</v>
          </cell>
        </row>
        <row r="408">
          <cell r="BC408">
            <v>405</v>
          </cell>
          <cell r="BD408" t="str">
            <v>Empat Ratus Lima</v>
          </cell>
        </row>
        <row r="409">
          <cell r="BC409">
            <v>406</v>
          </cell>
          <cell r="BD409" t="str">
            <v>Empat Ratus Enam</v>
          </cell>
        </row>
        <row r="410">
          <cell r="BC410">
            <v>407</v>
          </cell>
          <cell r="BD410" t="str">
            <v>Empat Ratus Tujuh</v>
          </cell>
        </row>
        <row r="411">
          <cell r="BC411">
            <v>408</v>
          </cell>
          <cell r="BD411" t="str">
            <v>Empat Ratus Delapan</v>
          </cell>
        </row>
        <row r="412">
          <cell r="BC412">
            <v>409</v>
          </cell>
          <cell r="BD412" t="str">
            <v>Empat Ratus Sembilan</v>
          </cell>
        </row>
        <row r="413">
          <cell r="BC413">
            <v>410</v>
          </cell>
          <cell r="BD413" t="str">
            <v>Empat Ratus Sepuluh</v>
          </cell>
        </row>
        <row r="414">
          <cell r="BC414">
            <v>411</v>
          </cell>
          <cell r="BD414" t="str">
            <v>Empat Ratus Sebelas</v>
          </cell>
        </row>
        <row r="415">
          <cell r="BC415">
            <v>412</v>
          </cell>
          <cell r="BD415" t="str">
            <v>Empat Ratus Dua Belas</v>
          </cell>
        </row>
        <row r="416">
          <cell r="BC416">
            <v>413</v>
          </cell>
          <cell r="BD416" t="str">
            <v>Empat Ratus Tiga Belas</v>
          </cell>
        </row>
        <row r="417">
          <cell r="BC417">
            <v>414</v>
          </cell>
          <cell r="BD417" t="str">
            <v>Empat Ratus Empat Belas</v>
          </cell>
        </row>
        <row r="418">
          <cell r="BC418">
            <v>415</v>
          </cell>
          <cell r="BD418" t="str">
            <v>Empat Ratus Lima Belas</v>
          </cell>
        </row>
        <row r="419">
          <cell r="BC419">
            <v>416</v>
          </cell>
          <cell r="BD419" t="str">
            <v>Empat Ratus Enam Belas</v>
          </cell>
        </row>
        <row r="420">
          <cell r="BC420">
            <v>417</v>
          </cell>
          <cell r="BD420" t="str">
            <v>Empat Ratus Tujuh Belas</v>
          </cell>
        </row>
        <row r="421">
          <cell r="BC421">
            <v>418</v>
          </cell>
          <cell r="BD421" t="str">
            <v>Empat Ratus Delapan Belas</v>
          </cell>
        </row>
        <row r="422">
          <cell r="BC422">
            <v>419</v>
          </cell>
          <cell r="BD422" t="str">
            <v>Empat Ratus Sembilan Belas</v>
          </cell>
        </row>
        <row r="423">
          <cell r="BC423">
            <v>420</v>
          </cell>
          <cell r="BD423" t="str">
            <v>Empat Ratus Dua Puluh</v>
          </cell>
        </row>
        <row r="424">
          <cell r="BC424">
            <v>421</v>
          </cell>
          <cell r="BD424" t="str">
            <v>Empat Ratus Dua Puluh Satu</v>
          </cell>
        </row>
        <row r="425">
          <cell r="BC425">
            <v>422</v>
          </cell>
          <cell r="BD425" t="str">
            <v>Empat Ratus Dua Puluh Dua</v>
          </cell>
        </row>
        <row r="426">
          <cell r="BC426">
            <v>423</v>
          </cell>
          <cell r="BD426" t="str">
            <v>Empat Ratus Dua Puluh Tiga</v>
          </cell>
        </row>
        <row r="427">
          <cell r="BC427">
            <v>424</v>
          </cell>
          <cell r="BD427" t="str">
            <v>Empat Ratus Dua Puluh Empat</v>
          </cell>
        </row>
        <row r="428">
          <cell r="BC428">
            <v>425</v>
          </cell>
          <cell r="BD428" t="str">
            <v>Empat Ratus Dua Puluh Lima</v>
          </cell>
        </row>
        <row r="429">
          <cell r="BC429">
            <v>426</v>
          </cell>
          <cell r="BD429" t="str">
            <v>Empat Ratus Dua Puluh Enam</v>
          </cell>
        </row>
        <row r="430">
          <cell r="BC430">
            <v>427</v>
          </cell>
          <cell r="BD430" t="str">
            <v>Empat Ratus Dua Puluh Tujuh</v>
          </cell>
        </row>
        <row r="431">
          <cell r="BC431">
            <v>428</v>
          </cell>
          <cell r="BD431" t="str">
            <v>Empat Ratus Dua Puluh Delapan</v>
          </cell>
        </row>
        <row r="432">
          <cell r="BC432">
            <v>429</v>
          </cell>
          <cell r="BD432" t="str">
            <v>Empat Ratus Dua Puluh Sembilan</v>
          </cell>
        </row>
        <row r="433">
          <cell r="BC433">
            <v>430</v>
          </cell>
          <cell r="BD433" t="str">
            <v>Empat Ratus Tiga Puluh</v>
          </cell>
        </row>
        <row r="434">
          <cell r="BC434">
            <v>431</v>
          </cell>
          <cell r="BD434" t="str">
            <v>Empat Ratus Tiga Puluh Satu</v>
          </cell>
        </row>
        <row r="435">
          <cell r="BC435">
            <v>432</v>
          </cell>
          <cell r="BD435" t="str">
            <v>Empat Ratus Tiga Puluh Dua</v>
          </cell>
        </row>
        <row r="436">
          <cell r="BC436">
            <v>433</v>
          </cell>
          <cell r="BD436" t="str">
            <v>Empat Ratus Tiga Puluh Tiga</v>
          </cell>
        </row>
        <row r="437">
          <cell r="BC437">
            <v>434</v>
          </cell>
          <cell r="BD437" t="str">
            <v>Empat Ratus Tiga Puluh Empat</v>
          </cell>
        </row>
        <row r="438">
          <cell r="BC438">
            <v>435</v>
          </cell>
          <cell r="BD438" t="str">
            <v>Empat Ratus Tiga Puluh Lima</v>
          </cell>
        </row>
        <row r="439">
          <cell r="BC439">
            <v>436</v>
          </cell>
          <cell r="BD439" t="str">
            <v>Empat Ratus Tiga Puluh Enam</v>
          </cell>
        </row>
        <row r="440">
          <cell r="BC440">
            <v>437</v>
          </cell>
          <cell r="BD440" t="str">
            <v>Empat Ratus Tiga Puluh Tujuh</v>
          </cell>
        </row>
        <row r="441">
          <cell r="BC441">
            <v>438</v>
          </cell>
          <cell r="BD441" t="str">
            <v>Empat Ratus Tiga Puluh Delapan</v>
          </cell>
        </row>
        <row r="442">
          <cell r="BC442">
            <v>439</v>
          </cell>
          <cell r="BD442" t="str">
            <v>Empat Ratus Tiga Puluh Sembilan</v>
          </cell>
        </row>
        <row r="443">
          <cell r="BC443">
            <v>440</v>
          </cell>
          <cell r="BD443" t="str">
            <v>Empat Ratus Empat Puluh</v>
          </cell>
        </row>
        <row r="444">
          <cell r="BC444">
            <v>441</v>
          </cell>
          <cell r="BD444" t="str">
            <v>Empat Ratus Empat Puluh Satu</v>
          </cell>
        </row>
        <row r="445">
          <cell r="BC445">
            <v>442</v>
          </cell>
          <cell r="BD445" t="str">
            <v>Empat Ratus Empat Puluh Dua</v>
          </cell>
        </row>
        <row r="446">
          <cell r="BC446">
            <v>443</v>
          </cell>
          <cell r="BD446" t="str">
            <v>Empat Ratus Empat Puluh Tiga</v>
          </cell>
        </row>
        <row r="447">
          <cell r="BC447">
            <v>444</v>
          </cell>
          <cell r="BD447" t="str">
            <v>Empat Ratus Empat Puluh Empat</v>
          </cell>
        </row>
        <row r="448">
          <cell r="BC448">
            <v>445</v>
          </cell>
          <cell r="BD448" t="str">
            <v>Empat Ratus Empat Puluh Lima</v>
          </cell>
        </row>
        <row r="449">
          <cell r="BC449">
            <v>446</v>
          </cell>
          <cell r="BD449" t="str">
            <v>Empat Ratus Empat Puluh Enam</v>
          </cell>
        </row>
        <row r="450">
          <cell r="BC450">
            <v>447</v>
          </cell>
          <cell r="BD450" t="str">
            <v>Empat Ratus Empat Puluh Tujuh</v>
          </cell>
        </row>
        <row r="451">
          <cell r="BC451">
            <v>448</v>
          </cell>
          <cell r="BD451" t="str">
            <v>Empat Ratus Empat Puluh Delapan</v>
          </cell>
        </row>
        <row r="452">
          <cell r="BC452">
            <v>449</v>
          </cell>
          <cell r="BD452" t="str">
            <v>Empat Ratus Empat Puluh Sembilan</v>
          </cell>
        </row>
        <row r="453">
          <cell r="BC453">
            <v>450</v>
          </cell>
          <cell r="BD453" t="str">
            <v>Empat Ratus Lima Puluh</v>
          </cell>
        </row>
        <row r="454">
          <cell r="BC454">
            <v>451</v>
          </cell>
          <cell r="BD454" t="str">
            <v>Empat Ratus Lima Puluh Satu</v>
          </cell>
        </row>
        <row r="455">
          <cell r="BC455">
            <v>452</v>
          </cell>
          <cell r="BD455" t="str">
            <v>Empat Ratus Lima Puluh Dua</v>
          </cell>
        </row>
        <row r="456">
          <cell r="BC456">
            <v>453</v>
          </cell>
          <cell r="BD456" t="str">
            <v>Empat Ratus Lima Puluh Tiga</v>
          </cell>
        </row>
        <row r="457">
          <cell r="BC457">
            <v>454</v>
          </cell>
          <cell r="BD457" t="str">
            <v>Empat Ratus Lima Puluh Empat</v>
          </cell>
        </row>
        <row r="458">
          <cell r="BC458">
            <v>455</v>
          </cell>
          <cell r="BD458" t="str">
            <v>Empat Ratus Lima Puluh Lima</v>
          </cell>
        </row>
        <row r="459">
          <cell r="BC459">
            <v>456</v>
          </cell>
          <cell r="BD459" t="str">
            <v>Empat Ratus Lima Puluh Enam</v>
          </cell>
        </row>
        <row r="460">
          <cell r="BC460">
            <v>457</v>
          </cell>
          <cell r="BD460" t="str">
            <v>Empat Ratus Lima Puluh Tujuh</v>
          </cell>
        </row>
        <row r="461">
          <cell r="BC461">
            <v>458</v>
          </cell>
          <cell r="BD461" t="str">
            <v>Empat Ratus Lima Puluh Delapan</v>
          </cell>
        </row>
        <row r="462">
          <cell r="BC462">
            <v>459</v>
          </cell>
          <cell r="BD462" t="str">
            <v>Empat Ratus Lima Puluh Sembilan</v>
          </cell>
        </row>
        <row r="463">
          <cell r="BC463">
            <v>460</v>
          </cell>
          <cell r="BD463" t="str">
            <v>Empat Ratus Enam Puluh</v>
          </cell>
        </row>
        <row r="464">
          <cell r="BC464">
            <v>461</v>
          </cell>
          <cell r="BD464" t="str">
            <v>Empat Ratus Enam Puluh Satu</v>
          </cell>
        </row>
        <row r="465">
          <cell r="BC465">
            <v>462</v>
          </cell>
          <cell r="BD465" t="str">
            <v>Empat Ratus Enam Puluh Dua</v>
          </cell>
        </row>
        <row r="466">
          <cell r="BC466">
            <v>463</v>
          </cell>
          <cell r="BD466" t="str">
            <v>Empat Ratus Enam Puluh Tiga</v>
          </cell>
        </row>
        <row r="467">
          <cell r="BC467">
            <v>464</v>
          </cell>
          <cell r="BD467" t="str">
            <v>Empat Ratus Enam Puluh Empat</v>
          </cell>
        </row>
        <row r="468">
          <cell r="BC468">
            <v>465</v>
          </cell>
          <cell r="BD468" t="str">
            <v>Empat Ratus Enam Puluh Lima</v>
          </cell>
        </row>
        <row r="469">
          <cell r="BC469">
            <v>466</v>
          </cell>
          <cell r="BD469" t="str">
            <v>Empat Ratus Enam Puluh Enam</v>
          </cell>
        </row>
        <row r="470">
          <cell r="BC470">
            <v>467</v>
          </cell>
          <cell r="BD470" t="str">
            <v>Empat Ratus Enam Puluh Tujuh</v>
          </cell>
        </row>
        <row r="471">
          <cell r="BC471">
            <v>468</v>
          </cell>
          <cell r="BD471" t="str">
            <v>Empat Ratus Enam Puluh Delapan</v>
          </cell>
        </row>
        <row r="472">
          <cell r="BC472">
            <v>469</v>
          </cell>
          <cell r="BD472" t="str">
            <v>Empat Ratus Enam Puluh Sembilan</v>
          </cell>
        </row>
        <row r="473">
          <cell r="BC473">
            <v>470</v>
          </cell>
          <cell r="BD473" t="str">
            <v>Empat Ratus Tujuh Puluh</v>
          </cell>
        </row>
        <row r="474">
          <cell r="BC474">
            <v>471</v>
          </cell>
          <cell r="BD474" t="str">
            <v>Empat Ratus Tujuh Puluh Satu</v>
          </cell>
        </row>
        <row r="475">
          <cell r="BC475">
            <v>472</v>
          </cell>
          <cell r="BD475" t="str">
            <v>Empat Ratus Tujuh Puluh Dua</v>
          </cell>
        </row>
        <row r="476">
          <cell r="BC476">
            <v>473</v>
          </cell>
          <cell r="BD476" t="str">
            <v>Empat Ratus Tujuh Puluh Tiga</v>
          </cell>
        </row>
        <row r="477">
          <cell r="BC477">
            <v>474</v>
          </cell>
          <cell r="BD477" t="str">
            <v>Empat Ratus Tujuh Puluh Empat</v>
          </cell>
        </row>
        <row r="478">
          <cell r="BC478">
            <v>475</v>
          </cell>
          <cell r="BD478" t="str">
            <v>Empat Ratus Tujuh Puluh Lima</v>
          </cell>
        </row>
        <row r="479">
          <cell r="BC479">
            <v>476</v>
          </cell>
          <cell r="BD479" t="str">
            <v>Empat Ratus Tujuh Puluh Enam</v>
          </cell>
        </row>
        <row r="480">
          <cell r="BC480">
            <v>477</v>
          </cell>
          <cell r="BD480" t="str">
            <v>Empat Ratus Tujuh Puluh Tujuh</v>
          </cell>
        </row>
        <row r="481">
          <cell r="BC481">
            <v>478</v>
          </cell>
          <cell r="BD481" t="str">
            <v>Empat Ratus Tujuh Puluh Delapan</v>
          </cell>
        </row>
        <row r="482">
          <cell r="BC482">
            <v>479</v>
          </cell>
          <cell r="BD482" t="str">
            <v>Empat Ratus Tujuh Puluh Sembilan</v>
          </cell>
        </row>
        <row r="483">
          <cell r="BC483">
            <v>480</v>
          </cell>
          <cell r="BD483" t="str">
            <v>Empat Ratus Delapan Puluh</v>
          </cell>
        </row>
        <row r="484">
          <cell r="BC484">
            <v>481</v>
          </cell>
          <cell r="BD484" t="str">
            <v>Empat Ratus Delapan Puluh Satu</v>
          </cell>
        </row>
        <row r="485">
          <cell r="BC485">
            <v>482</v>
          </cell>
          <cell r="BD485" t="str">
            <v>Empat Ratus Delapan Puluh Dua</v>
          </cell>
        </row>
        <row r="486">
          <cell r="BC486">
            <v>483</v>
          </cell>
          <cell r="BD486" t="str">
            <v>Empat Ratus Delapan Puluh Tiga</v>
          </cell>
        </row>
        <row r="487">
          <cell r="BC487">
            <v>484</v>
          </cell>
          <cell r="BD487" t="str">
            <v>Empat Ratus Delapan Puluh Empat</v>
          </cell>
        </row>
        <row r="488">
          <cell r="BC488">
            <v>485</v>
          </cell>
          <cell r="BD488" t="str">
            <v>Empat Ratus Delapan Puluh Lima</v>
          </cell>
        </row>
        <row r="489">
          <cell r="BC489">
            <v>486</v>
          </cell>
          <cell r="BD489" t="str">
            <v>Empat Ratus Delapan Puluh Enam</v>
          </cell>
        </row>
        <row r="490">
          <cell r="BC490">
            <v>487</v>
          </cell>
          <cell r="BD490" t="str">
            <v>Empat Ratus Delapan Puluh Tujuh</v>
          </cell>
        </row>
        <row r="491">
          <cell r="BC491">
            <v>488</v>
          </cell>
          <cell r="BD491" t="str">
            <v>Empat Ratus Delapan Puluh Delapan</v>
          </cell>
        </row>
        <row r="492">
          <cell r="BC492">
            <v>489</v>
          </cell>
          <cell r="BD492" t="str">
            <v>Empat Ratus Delapan Puluh Sembilan</v>
          </cell>
        </row>
        <row r="493">
          <cell r="BC493">
            <v>490</v>
          </cell>
          <cell r="BD493" t="str">
            <v>Empat Ratus Sembilan Puluh</v>
          </cell>
        </row>
        <row r="494">
          <cell r="BC494">
            <v>491</v>
          </cell>
          <cell r="BD494" t="str">
            <v>Empat Ratus Sembilan Puluh Satu</v>
          </cell>
        </row>
        <row r="495">
          <cell r="BC495">
            <v>492</v>
          </cell>
          <cell r="BD495" t="str">
            <v>Empat Ratus Sembilan Puluh Dua</v>
          </cell>
        </row>
        <row r="496">
          <cell r="BC496">
            <v>493</v>
          </cell>
          <cell r="BD496" t="str">
            <v>Empat Ratus Sembilan Puluh Tiga</v>
          </cell>
        </row>
        <row r="497">
          <cell r="BC497">
            <v>494</v>
          </cell>
          <cell r="BD497" t="str">
            <v>Empat Ratus Sembilan Puluh Empat</v>
          </cell>
        </row>
        <row r="498">
          <cell r="BC498">
            <v>495</v>
          </cell>
          <cell r="BD498" t="str">
            <v>Empat Ratus Sembilan Puluh Lima</v>
          </cell>
        </row>
        <row r="499">
          <cell r="BC499">
            <v>496</v>
          </cell>
          <cell r="BD499" t="str">
            <v>Empat Ratus Sembilan Puluh Enam</v>
          </cell>
        </row>
        <row r="500">
          <cell r="BC500">
            <v>497</v>
          </cell>
          <cell r="BD500" t="str">
            <v>Empat Ratus Sembilan Puluh Tujuh</v>
          </cell>
        </row>
        <row r="501">
          <cell r="BC501">
            <v>498</v>
          </cell>
          <cell r="BD501" t="str">
            <v>Empat Ratus Sembilan Puluh Delapan</v>
          </cell>
        </row>
        <row r="502">
          <cell r="BC502">
            <v>499</v>
          </cell>
          <cell r="BD502" t="str">
            <v>Empat Ratus Sembilan Puluh Sembilan</v>
          </cell>
        </row>
        <row r="503">
          <cell r="BC503">
            <v>500</v>
          </cell>
          <cell r="BD503" t="str">
            <v>Lima Ratus</v>
          </cell>
        </row>
        <row r="504">
          <cell r="BC504">
            <v>501</v>
          </cell>
          <cell r="BD504" t="str">
            <v>Lima Ratus Satu</v>
          </cell>
        </row>
        <row r="505">
          <cell r="BC505">
            <v>502</v>
          </cell>
          <cell r="BD505" t="str">
            <v>Lima Ratus Dua</v>
          </cell>
        </row>
        <row r="506">
          <cell r="BC506">
            <v>503</v>
          </cell>
          <cell r="BD506" t="str">
            <v>Lima Ratus Tiga</v>
          </cell>
        </row>
        <row r="507">
          <cell r="BC507">
            <v>504</v>
          </cell>
          <cell r="BD507" t="str">
            <v>Lima Ratus Empat</v>
          </cell>
        </row>
        <row r="508">
          <cell r="BC508">
            <v>505</v>
          </cell>
          <cell r="BD508" t="str">
            <v>Lima Ratus Lima</v>
          </cell>
        </row>
        <row r="509">
          <cell r="BC509">
            <v>506</v>
          </cell>
          <cell r="BD509" t="str">
            <v>Lima Ratus Enam</v>
          </cell>
        </row>
        <row r="510">
          <cell r="BC510">
            <v>507</v>
          </cell>
          <cell r="BD510" t="str">
            <v>Lima Ratus Tujuh</v>
          </cell>
        </row>
        <row r="511">
          <cell r="BC511">
            <v>508</v>
          </cell>
          <cell r="BD511" t="str">
            <v>Lima Ratus Delapan</v>
          </cell>
        </row>
        <row r="512">
          <cell r="BC512">
            <v>509</v>
          </cell>
          <cell r="BD512" t="str">
            <v>Lima Ratus Sembilan</v>
          </cell>
        </row>
        <row r="513">
          <cell r="BC513">
            <v>510</v>
          </cell>
          <cell r="BD513" t="str">
            <v>Lima Ratus Sepuluh</v>
          </cell>
        </row>
        <row r="514">
          <cell r="BC514">
            <v>511</v>
          </cell>
          <cell r="BD514" t="str">
            <v>Lima Ratus Sebelas</v>
          </cell>
        </row>
        <row r="515">
          <cell r="BC515">
            <v>512</v>
          </cell>
          <cell r="BD515" t="str">
            <v>Lima Ratus Dua Belas</v>
          </cell>
        </row>
        <row r="516">
          <cell r="BC516">
            <v>513</v>
          </cell>
          <cell r="BD516" t="str">
            <v>Lima Ratus Tiga Belas</v>
          </cell>
        </row>
        <row r="517">
          <cell r="BC517">
            <v>514</v>
          </cell>
          <cell r="BD517" t="str">
            <v>Lima Ratus Empat Belas</v>
          </cell>
        </row>
        <row r="518">
          <cell r="BC518">
            <v>515</v>
          </cell>
          <cell r="BD518" t="str">
            <v>Lima Ratus Lima Belas</v>
          </cell>
        </row>
        <row r="519">
          <cell r="BC519">
            <v>516</v>
          </cell>
          <cell r="BD519" t="str">
            <v>Lima Ratus Enam Belas</v>
          </cell>
        </row>
        <row r="520">
          <cell r="BC520">
            <v>517</v>
          </cell>
          <cell r="BD520" t="str">
            <v>Lima Ratus Tujuh Belas</v>
          </cell>
        </row>
        <row r="521">
          <cell r="BC521">
            <v>518</v>
          </cell>
          <cell r="BD521" t="str">
            <v>Lima Ratus Delapan Belas</v>
          </cell>
        </row>
        <row r="522">
          <cell r="BC522">
            <v>519</v>
          </cell>
          <cell r="BD522" t="str">
            <v>Lima Ratus Sembilan Belas</v>
          </cell>
        </row>
        <row r="523">
          <cell r="BC523">
            <v>520</v>
          </cell>
          <cell r="BD523" t="str">
            <v>Lima Ratus Dua Puluh</v>
          </cell>
        </row>
        <row r="524">
          <cell r="BC524">
            <v>521</v>
          </cell>
          <cell r="BD524" t="str">
            <v>Lima Ratus Dua Puluh Satu</v>
          </cell>
        </row>
        <row r="525">
          <cell r="BC525">
            <v>522</v>
          </cell>
          <cell r="BD525" t="str">
            <v>Lima Ratus Dua Puluh Dua</v>
          </cell>
        </row>
        <row r="526">
          <cell r="BC526">
            <v>523</v>
          </cell>
          <cell r="BD526" t="str">
            <v>Lima Ratus Dua Puluh Tiga</v>
          </cell>
        </row>
        <row r="527">
          <cell r="BC527">
            <v>524</v>
          </cell>
          <cell r="BD527" t="str">
            <v>Lima Ratus Dua Puluh Empat</v>
          </cell>
        </row>
        <row r="528">
          <cell r="BC528">
            <v>525</v>
          </cell>
          <cell r="BD528" t="str">
            <v>Lima Ratus Dua Puluh Lima</v>
          </cell>
        </row>
        <row r="529">
          <cell r="BC529">
            <v>526</v>
          </cell>
          <cell r="BD529" t="str">
            <v>Lima Ratus Dua Puluh Enam</v>
          </cell>
        </row>
        <row r="530">
          <cell r="BC530">
            <v>527</v>
          </cell>
          <cell r="BD530" t="str">
            <v>Lima Ratus Dua Puluh Tujuh</v>
          </cell>
        </row>
        <row r="531">
          <cell r="BC531">
            <v>528</v>
          </cell>
          <cell r="BD531" t="str">
            <v>Lima Ratus Dua Puluh Delapan</v>
          </cell>
        </row>
        <row r="532">
          <cell r="BC532">
            <v>529</v>
          </cell>
          <cell r="BD532" t="str">
            <v>Lima Ratus Dua Puluh Sembilan</v>
          </cell>
        </row>
        <row r="533">
          <cell r="BC533">
            <v>530</v>
          </cell>
          <cell r="BD533" t="str">
            <v>Lima Ratus Tiga Puluh</v>
          </cell>
        </row>
        <row r="534">
          <cell r="BC534">
            <v>531</v>
          </cell>
          <cell r="BD534" t="str">
            <v>Lima Ratus Tiga Puluh Satu</v>
          </cell>
        </row>
        <row r="535">
          <cell r="BC535">
            <v>532</v>
          </cell>
          <cell r="BD535" t="str">
            <v>Lima Ratus Tiga Puluh Dua</v>
          </cell>
        </row>
        <row r="536">
          <cell r="BC536">
            <v>533</v>
          </cell>
          <cell r="BD536" t="str">
            <v>Lima Ratus Tiga Puluh Tiga</v>
          </cell>
        </row>
        <row r="537">
          <cell r="BC537">
            <v>534</v>
          </cell>
          <cell r="BD537" t="str">
            <v>Lima Ratus Tiga Puluh Empat</v>
          </cell>
        </row>
        <row r="538">
          <cell r="BC538">
            <v>535</v>
          </cell>
          <cell r="BD538" t="str">
            <v>Lima Ratus Tiga Puluh Lima</v>
          </cell>
        </row>
        <row r="539">
          <cell r="BC539">
            <v>536</v>
          </cell>
          <cell r="BD539" t="str">
            <v>Lima Ratus Tiga Puluh Enam</v>
          </cell>
        </row>
        <row r="540">
          <cell r="BC540">
            <v>537</v>
          </cell>
          <cell r="BD540" t="str">
            <v>Lima Ratus Tiga Puluh Tujuh</v>
          </cell>
        </row>
        <row r="541">
          <cell r="BC541">
            <v>538</v>
          </cell>
          <cell r="BD541" t="str">
            <v>Lima Ratus Tiga Puluh Delapan</v>
          </cell>
        </row>
        <row r="542">
          <cell r="BC542">
            <v>539</v>
          </cell>
          <cell r="BD542" t="str">
            <v>Lima Ratus Tiga Puluh Sembilan</v>
          </cell>
        </row>
        <row r="543">
          <cell r="BC543">
            <v>540</v>
          </cell>
          <cell r="BD543" t="str">
            <v>Lima Ratus Empat Puluh</v>
          </cell>
        </row>
        <row r="544">
          <cell r="BC544">
            <v>541</v>
          </cell>
          <cell r="BD544" t="str">
            <v>Lima Ratus Empat Puluh Satu</v>
          </cell>
        </row>
        <row r="545">
          <cell r="BC545">
            <v>542</v>
          </cell>
          <cell r="BD545" t="str">
            <v>Lima Ratus Empat Puluh Dua</v>
          </cell>
        </row>
        <row r="546">
          <cell r="BC546">
            <v>543</v>
          </cell>
          <cell r="BD546" t="str">
            <v>Lima Ratus Empat Puluh Tiga</v>
          </cell>
        </row>
        <row r="547">
          <cell r="BC547">
            <v>544</v>
          </cell>
          <cell r="BD547" t="str">
            <v>Lima Ratus Empat Puluh Empat</v>
          </cell>
        </row>
        <row r="548">
          <cell r="BC548">
            <v>545</v>
          </cell>
          <cell r="BD548" t="str">
            <v>Lima Ratus Empat Puluh Lima</v>
          </cell>
        </row>
        <row r="549">
          <cell r="BC549">
            <v>546</v>
          </cell>
          <cell r="BD549" t="str">
            <v>Lima Ratus Empat Puluh Enam</v>
          </cell>
        </row>
        <row r="550">
          <cell r="BC550">
            <v>547</v>
          </cell>
          <cell r="BD550" t="str">
            <v>Lima Ratus Empat Puluh Tujuh</v>
          </cell>
        </row>
        <row r="551">
          <cell r="BC551">
            <v>548</v>
          </cell>
          <cell r="BD551" t="str">
            <v>Lima Ratus Empat Puluh Delapan</v>
          </cell>
        </row>
        <row r="552">
          <cell r="BC552">
            <v>549</v>
          </cell>
          <cell r="BD552" t="str">
            <v>Lima Ratus Empat Puluh Sembilan</v>
          </cell>
        </row>
        <row r="553">
          <cell r="BC553">
            <v>550</v>
          </cell>
          <cell r="BD553" t="str">
            <v>Lima Ratus Lima Puluh</v>
          </cell>
        </row>
        <row r="554">
          <cell r="BC554">
            <v>551</v>
          </cell>
          <cell r="BD554" t="str">
            <v>Lima Ratus Lima Puluh Satu</v>
          </cell>
        </row>
        <row r="555">
          <cell r="BC555">
            <v>552</v>
          </cell>
          <cell r="BD555" t="str">
            <v>Lima Ratus Lima Puluh Dua</v>
          </cell>
        </row>
        <row r="556">
          <cell r="BC556">
            <v>553</v>
          </cell>
          <cell r="BD556" t="str">
            <v>Lima Ratus Lima Puluh Tiga</v>
          </cell>
        </row>
        <row r="557">
          <cell r="BC557">
            <v>554</v>
          </cell>
          <cell r="BD557" t="str">
            <v>Lima Ratus Lima Puluh Empat</v>
          </cell>
        </row>
        <row r="558">
          <cell r="BC558">
            <v>555</v>
          </cell>
          <cell r="BD558" t="str">
            <v>Lima Ratus Lima Puluh Lima</v>
          </cell>
        </row>
        <row r="559">
          <cell r="BC559">
            <v>556</v>
          </cell>
          <cell r="BD559" t="str">
            <v>Lima Ratus Lima Puluh Enam</v>
          </cell>
        </row>
        <row r="560">
          <cell r="BC560">
            <v>557</v>
          </cell>
          <cell r="BD560" t="str">
            <v>Lima Ratus Lima Puluh Tujuh</v>
          </cell>
        </row>
        <row r="561">
          <cell r="BC561">
            <v>558</v>
          </cell>
          <cell r="BD561" t="str">
            <v>Lima Ratus Lima Puluh Delapan</v>
          </cell>
        </row>
        <row r="562">
          <cell r="BC562">
            <v>559</v>
          </cell>
          <cell r="BD562" t="str">
            <v>Lima Ratus Lima Puluh Sembilan</v>
          </cell>
        </row>
        <row r="563">
          <cell r="BC563">
            <v>560</v>
          </cell>
          <cell r="BD563" t="str">
            <v>Lima Ratus Enam Puluh</v>
          </cell>
        </row>
        <row r="564">
          <cell r="BC564">
            <v>561</v>
          </cell>
          <cell r="BD564" t="str">
            <v>Lima Ratus Enam Puluh Satu</v>
          </cell>
        </row>
        <row r="565">
          <cell r="BC565">
            <v>562</v>
          </cell>
          <cell r="BD565" t="str">
            <v>Lima Ratus Enam Puluh Dua</v>
          </cell>
        </row>
        <row r="566">
          <cell r="BC566">
            <v>563</v>
          </cell>
          <cell r="BD566" t="str">
            <v>Lima Ratus Enam Puluh Tiga</v>
          </cell>
        </row>
        <row r="567">
          <cell r="BC567">
            <v>564</v>
          </cell>
          <cell r="BD567" t="str">
            <v>Lima Ratus Enam Puluh Empat</v>
          </cell>
        </row>
        <row r="568">
          <cell r="BC568">
            <v>565</v>
          </cell>
          <cell r="BD568" t="str">
            <v>Lima Ratus Enam Puluh Lima</v>
          </cell>
        </row>
        <row r="569">
          <cell r="BC569">
            <v>566</v>
          </cell>
          <cell r="BD569" t="str">
            <v>Lima Ratus Enam Puluh Enam</v>
          </cell>
        </row>
        <row r="570">
          <cell r="BC570">
            <v>567</v>
          </cell>
          <cell r="BD570" t="str">
            <v>Lima Ratus Enam Puluh Tujuh</v>
          </cell>
        </row>
        <row r="571">
          <cell r="BC571">
            <v>568</v>
          </cell>
          <cell r="BD571" t="str">
            <v>Lima Ratus Enam Puluh Delapan</v>
          </cell>
        </row>
        <row r="572">
          <cell r="BC572">
            <v>569</v>
          </cell>
          <cell r="BD572" t="str">
            <v>Lima Ratus Enam Puluh Sembilan</v>
          </cell>
        </row>
        <row r="573">
          <cell r="BC573">
            <v>570</v>
          </cell>
          <cell r="BD573" t="str">
            <v>Lima Ratus Tujuh Puluh</v>
          </cell>
        </row>
        <row r="574">
          <cell r="BC574">
            <v>571</v>
          </cell>
          <cell r="BD574" t="str">
            <v>Lima Ratus Tujuh Puluh Satu</v>
          </cell>
        </row>
        <row r="575">
          <cell r="BC575">
            <v>572</v>
          </cell>
          <cell r="BD575" t="str">
            <v>Lima Ratus Tujuh Puluh Dua</v>
          </cell>
        </row>
        <row r="576">
          <cell r="BC576">
            <v>573</v>
          </cell>
          <cell r="BD576" t="str">
            <v>Lima Ratus Tujuh Puluh Tiga</v>
          </cell>
        </row>
        <row r="577">
          <cell r="BC577">
            <v>574</v>
          </cell>
          <cell r="BD577" t="str">
            <v>Lima Ratus Tujuh Puluh Empat</v>
          </cell>
        </row>
        <row r="578">
          <cell r="BC578">
            <v>575</v>
          </cell>
          <cell r="BD578" t="str">
            <v>Lima Ratus Tujuh Puluh Lima</v>
          </cell>
        </row>
        <row r="579">
          <cell r="BC579">
            <v>576</v>
          </cell>
          <cell r="BD579" t="str">
            <v>Lima Ratus Tujuh Puluh Enam</v>
          </cell>
        </row>
        <row r="580">
          <cell r="BC580">
            <v>577</v>
          </cell>
          <cell r="BD580" t="str">
            <v>Lima Ratus Tujuh Puluh Tujuh</v>
          </cell>
        </row>
        <row r="581">
          <cell r="BC581">
            <v>578</v>
          </cell>
          <cell r="BD581" t="str">
            <v>Lima Ratus Tujuh Puluh Delapan</v>
          </cell>
        </row>
        <row r="582">
          <cell r="BC582">
            <v>579</v>
          </cell>
          <cell r="BD582" t="str">
            <v>Lima Ratus Tujuh Puluh Sembilan</v>
          </cell>
        </row>
        <row r="583">
          <cell r="BC583">
            <v>580</v>
          </cell>
          <cell r="BD583" t="str">
            <v>Lima Ratus Delapan Puluh</v>
          </cell>
        </row>
        <row r="584">
          <cell r="BC584">
            <v>581</v>
          </cell>
          <cell r="BD584" t="str">
            <v>Lima Ratus Delapan Puluh Satu</v>
          </cell>
        </row>
        <row r="585">
          <cell r="BC585">
            <v>582</v>
          </cell>
          <cell r="BD585" t="str">
            <v>Lima Ratus Delapan Puluh Dua</v>
          </cell>
        </row>
        <row r="586">
          <cell r="BC586">
            <v>583</v>
          </cell>
          <cell r="BD586" t="str">
            <v>Lima Ratus Delapan Puluh Tiga</v>
          </cell>
        </row>
        <row r="587">
          <cell r="BC587">
            <v>584</v>
          </cell>
          <cell r="BD587" t="str">
            <v>Lima Ratus Delapan Puluh Empat</v>
          </cell>
        </row>
        <row r="588">
          <cell r="BC588">
            <v>585</v>
          </cell>
          <cell r="BD588" t="str">
            <v>Lima Ratus Delapan Puluh Lima</v>
          </cell>
        </row>
        <row r="589">
          <cell r="BC589">
            <v>586</v>
          </cell>
          <cell r="BD589" t="str">
            <v>Lima Ratus Delapan Puluh Enam</v>
          </cell>
        </row>
        <row r="590">
          <cell r="BC590">
            <v>587</v>
          </cell>
          <cell r="BD590" t="str">
            <v>Lima Ratus Delapan Puluh Tujuh</v>
          </cell>
        </row>
        <row r="591">
          <cell r="BC591">
            <v>588</v>
          </cell>
          <cell r="BD591" t="str">
            <v>Lima Ratus Delapan Puluh Delapan</v>
          </cell>
        </row>
        <row r="592">
          <cell r="BC592">
            <v>589</v>
          </cell>
          <cell r="BD592" t="str">
            <v>Lima Ratus Delapan Puluh Sembilan</v>
          </cell>
        </row>
        <row r="593">
          <cell r="BC593">
            <v>590</v>
          </cell>
          <cell r="BD593" t="str">
            <v>Lima Ratus Sembilan Puluh</v>
          </cell>
        </row>
        <row r="594">
          <cell r="BC594">
            <v>591</v>
          </cell>
          <cell r="BD594" t="str">
            <v>Lima Ratus Sembilan Puluh Satu</v>
          </cell>
        </row>
        <row r="595">
          <cell r="BC595">
            <v>592</v>
          </cell>
          <cell r="BD595" t="str">
            <v>Lima Ratus Sembilan Puluh Dua</v>
          </cell>
        </row>
        <row r="596">
          <cell r="BC596">
            <v>593</v>
          </cell>
          <cell r="BD596" t="str">
            <v>Lima Ratus Sembilan Puluh Tiga</v>
          </cell>
        </row>
        <row r="597">
          <cell r="BC597">
            <v>594</v>
          </cell>
          <cell r="BD597" t="str">
            <v>Lima Ratus Sembilan Puluh Empat</v>
          </cell>
        </row>
        <row r="598">
          <cell r="BC598">
            <v>595</v>
          </cell>
          <cell r="BD598" t="str">
            <v>Lima Ratus Sembilan Puluh Lima</v>
          </cell>
        </row>
        <row r="599">
          <cell r="BC599">
            <v>596</v>
          </cell>
          <cell r="BD599" t="str">
            <v>Lima Ratus Sembilan Puluh Enam</v>
          </cell>
        </row>
        <row r="600">
          <cell r="BC600">
            <v>597</v>
          </cell>
          <cell r="BD600" t="str">
            <v>Lima Ratus Sembilan Puluh Tujuh</v>
          </cell>
        </row>
        <row r="601">
          <cell r="BC601">
            <v>598</v>
          </cell>
          <cell r="BD601" t="str">
            <v>Lima Ratus Sembilan Puluh Delapan</v>
          </cell>
        </row>
        <row r="602">
          <cell r="BC602">
            <v>599</v>
          </cell>
          <cell r="BD602" t="str">
            <v>Lima Ratus Sembilan Puluh Sembilan</v>
          </cell>
        </row>
        <row r="603">
          <cell r="BC603">
            <v>600</v>
          </cell>
          <cell r="BD603" t="str">
            <v>Enam Ratus</v>
          </cell>
        </row>
        <row r="604">
          <cell r="BC604">
            <v>601</v>
          </cell>
          <cell r="BD604" t="str">
            <v>Enam Ratus Satu</v>
          </cell>
        </row>
        <row r="605">
          <cell r="BC605">
            <v>602</v>
          </cell>
          <cell r="BD605" t="str">
            <v>Enam Ratus Dua</v>
          </cell>
        </row>
        <row r="606">
          <cell r="BC606">
            <v>603</v>
          </cell>
          <cell r="BD606" t="str">
            <v>Enam Ratus Tiga</v>
          </cell>
        </row>
        <row r="607">
          <cell r="BC607">
            <v>604</v>
          </cell>
          <cell r="BD607" t="str">
            <v>Enam Ratus Empat</v>
          </cell>
        </row>
        <row r="608">
          <cell r="BC608">
            <v>605</v>
          </cell>
          <cell r="BD608" t="str">
            <v>Enam Ratus Lima</v>
          </cell>
        </row>
        <row r="609">
          <cell r="BC609">
            <v>606</v>
          </cell>
          <cell r="BD609" t="str">
            <v>Enam Ratus Enam</v>
          </cell>
        </row>
        <row r="610">
          <cell r="BC610">
            <v>607</v>
          </cell>
          <cell r="BD610" t="str">
            <v>Enam Ratus Tujuh</v>
          </cell>
        </row>
        <row r="611">
          <cell r="BC611">
            <v>608</v>
          </cell>
          <cell r="BD611" t="str">
            <v>Enam Ratus Delapan</v>
          </cell>
        </row>
        <row r="612">
          <cell r="BC612">
            <v>609</v>
          </cell>
          <cell r="BD612" t="str">
            <v>Enam Ratus Sembilan</v>
          </cell>
        </row>
        <row r="613">
          <cell r="BC613">
            <v>610</v>
          </cell>
          <cell r="BD613" t="str">
            <v>Enam Ratus Sepuluh</v>
          </cell>
        </row>
        <row r="614">
          <cell r="BC614">
            <v>611</v>
          </cell>
          <cell r="BD614" t="str">
            <v>Enam Ratus Sebelas</v>
          </cell>
        </row>
        <row r="615">
          <cell r="BC615">
            <v>612</v>
          </cell>
          <cell r="BD615" t="str">
            <v>Enam Ratus Dua Belas</v>
          </cell>
        </row>
        <row r="616">
          <cell r="BC616">
            <v>613</v>
          </cell>
          <cell r="BD616" t="str">
            <v>Enam Ratus Tiga Belas</v>
          </cell>
        </row>
        <row r="617">
          <cell r="BC617">
            <v>614</v>
          </cell>
          <cell r="BD617" t="str">
            <v>Enam Ratus Empat Belas</v>
          </cell>
        </row>
        <row r="618">
          <cell r="BC618">
            <v>615</v>
          </cell>
          <cell r="BD618" t="str">
            <v>Enam Ratus Lima Belas</v>
          </cell>
        </row>
        <row r="619">
          <cell r="BC619">
            <v>616</v>
          </cell>
          <cell r="BD619" t="str">
            <v>Enam Ratus Enam Belas</v>
          </cell>
        </row>
        <row r="620">
          <cell r="BC620">
            <v>617</v>
          </cell>
          <cell r="BD620" t="str">
            <v>Enam Ratus Tujuh Belas</v>
          </cell>
        </row>
        <row r="621">
          <cell r="BC621">
            <v>618</v>
          </cell>
          <cell r="BD621" t="str">
            <v>Enam Ratus Delapan Belas</v>
          </cell>
        </row>
        <row r="622">
          <cell r="BC622">
            <v>619</v>
          </cell>
          <cell r="BD622" t="str">
            <v>Enam Ratus Sembilan Belas</v>
          </cell>
        </row>
        <row r="623">
          <cell r="BC623">
            <v>620</v>
          </cell>
          <cell r="BD623" t="str">
            <v>Enam Ratus Dua Puluh</v>
          </cell>
        </row>
        <row r="624">
          <cell r="BC624">
            <v>621</v>
          </cell>
          <cell r="BD624" t="str">
            <v>Enam Ratus Dua Puluh Satu</v>
          </cell>
        </row>
        <row r="625">
          <cell r="BC625">
            <v>622</v>
          </cell>
          <cell r="BD625" t="str">
            <v>Enam Ratus Dua Puluh Dua</v>
          </cell>
        </row>
        <row r="626">
          <cell r="BC626">
            <v>623</v>
          </cell>
          <cell r="BD626" t="str">
            <v>Enam Ratus Dua Puluh Tiga</v>
          </cell>
        </row>
        <row r="627">
          <cell r="BC627">
            <v>624</v>
          </cell>
          <cell r="BD627" t="str">
            <v>Enam Ratus Dua Puluh Empat</v>
          </cell>
        </row>
        <row r="628">
          <cell r="BC628">
            <v>625</v>
          </cell>
          <cell r="BD628" t="str">
            <v>Enam Ratus Dua Puluh Lima</v>
          </cell>
        </row>
        <row r="629">
          <cell r="BC629">
            <v>626</v>
          </cell>
          <cell r="BD629" t="str">
            <v>Enam Ratus Dua Puluh Enam</v>
          </cell>
        </row>
        <row r="630">
          <cell r="BC630">
            <v>627</v>
          </cell>
          <cell r="BD630" t="str">
            <v>Enam Ratus Dua Puluh Tujuh</v>
          </cell>
        </row>
        <row r="631">
          <cell r="BC631">
            <v>628</v>
          </cell>
          <cell r="BD631" t="str">
            <v>Enam Ratus Dua Puluh Delapan</v>
          </cell>
        </row>
        <row r="632">
          <cell r="BC632">
            <v>629</v>
          </cell>
          <cell r="BD632" t="str">
            <v>Enam Ratus Dua Puluh Sembilan</v>
          </cell>
        </row>
        <row r="633">
          <cell r="BC633">
            <v>630</v>
          </cell>
          <cell r="BD633" t="str">
            <v>Enam Ratus Tiga Puluh</v>
          </cell>
        </row>
        <row r="634">
          <cell r="BC634">
            <v>631</v>
          </cell>
          <cell r="BD634" t="str">
            <v>Enam Ratus Tiga Puluh Satu</v>
          </cell>
        </row>
        <row r="635">
          <cell r="BC635">
            <v>632</v>
          </cell>
          <cell r="BD635" t="str">
            <v>Enam Ratus Tiga Puluh Dua</v>
          </cell>
        </row>
        <row r="636">
          <cell r="BC636">
            <v>633</v>
          </cell>
          <cell r="BD636" t="str">
            <v>Enam Ratus Tiga Puluh Tiga</v>
          </cell>
        </row>
        <row r="637">
          <cell r="BC637">
            <v>634</v>
          </cell>
          <cell r="BD637" t="str">
            <v>Enam Ratus Tiga Puluh Empat</v>
          </cell>
        </row>
        <row r="638">
          <cell r="BC638">
            <v>635</v>
          </cell>
          <cell r="BD638" t="str">
            <v>Enam Ratus Tiga Puluh Lima</v>
          </cell>
        </row>
        <row r="639">
          <cell r="BC639">
            <v>636</v>
          </cell>
          <cell r="BD639" t="str">
            <v>Enam Ratus Tiga Puluh Enam</v>
          </cell>
        </row>
        <row r="640">
          <cell r="BC640">
            <v>637</v>
          </cell>
          <cell r="BD640" t="str">
            <v>Enam Ratus Tiga Puluh Tujuh</v>
          </cell>
        </row>
        <row r="641">
          <cell r="BC641">
            <v>638</v>
          </cell>
          <cell r="BD641" t="str">
            <v>Enam Ratus Tiga Puluh Delapan</v>
          </cell>
        </row>
        <row r="642">
          <cell r="BC642">
            <v>639</v>
          </cell>
          <cell r="BD642" t="str">
            <v>Enam Ratus Tiga Puluh Sembilan</v>
          </cell>
        </row>
        <row r="643">
          <cell r="BC643">
            <v>640</v>
          </cell>
          <cell r="BD643" t="str">
            <v>Enam Ratus Empat Puluh</v>
          </cell>
        </row>
        <row r="644">
          <cell r="BC644">
            <v>641</v>
          </cell>
          <cell r="BD644" t="str">
            <v>Enam Ratus Empat Puluh Satu</v>
          </cell>
        </row>
        <row r="645">
          <cell r="BC645">
            <v>642</v>
          </cell>
          <cell r="BD645" t="str">
            <v>Enam Ratus Empat Puluh Dua</v>
          </cell>
        </row>
        <row r="646">
          <cell r="BC646">
            <v>643</v>
          </cell>
          <cell r="BD646" t="str">
            <v>Enam Ratus Empat Puluh Tiga</v>
          </cell>
        </row>
        <row r="647">
          <cell r="BC647">
            <v>644</v>
          </cell>
          <cell r="BD647" t="str">
            <v>Enam Ratus Empat Puluh Empat</v>
          </cell>
        </row>
        <row r="648">
          <cell r="BC648">
            <v>645</v>
          </cell>
          <cell r="BD648" t="str">
            <v>Enam Ratus Empat Puluh Lima</v>
          </cell>
        </row>
        <row r="649">
          <cell r="BC649">
            <v>646</v>
          </cell>
          <cell r="BD649" t="str">
            <v>Enam Ratus Empat Puluh Enam</v>
          </cell>
        </row>
        <row r="650">
          <cell r="BC650">
            <v>647</v>
          </cell>
          <cell r="BD650" t="str">
            <v>Enam Ratus Empat Puluh Tujuh</v>
          </cell>
        </row>
        <row r="651">
          <cell r="BC651">
            <v>648</v>
          </cell>
          <cell r="BD651" t="str">
            <v>Enam Ratus Empat Puluh Delapan</v>
          </cell>
        </row>
        <row r="652">
          <cell r="BC652">
            <v>649</v>
          </cell>
          <cell r="BD652" t="str">
            <v>Enam Ratus Empat Puluh Sembilan</v>
          </cell>
        </row>
        <row r="653">
          <cell r="BC653">
            <v>650</v>
          </cell>
          <cell r="BD653" t="str">
            <v>Enam Ratus Lima Puluh</v>
          </cell>
        </row>
        <row r="654">
          <cell r="BC654">
            <v>651</v>
          </cell>
          <cell r="BD654" t="str">
            <v>Enam Ratus Lima Puluh Satu</v>
          </cell>
        </row>
        <row r="655">
          <cell r="BC655">
            <v>652</v>
          </cell>
          <cell r="BD655" t="str">
            <v>Enam Ratus Lima Puluh Dua</v>
          </cell>
        </row>
        <row r="656">
          <cell r="BC656">
            <v>653</v>
          </cell>
          <cell r="BD656" t="str">
            <v>Enam Ratus Lima Puluh Tiga</v>
          </cell>
        </row>
        <row r="657">
          <cell r="BC657">
            <v>654</v>
          </cell>
          <cell r="BD657" t="str">
            <v>Enam Ratus Lima Puluh Empat</v>
          </cell>
        </row>
        <row r="658">
          <cell r="BC658">
            <v>655</v>
          </cell>
          <cell r="BD658" t="str">
            <v>Enam Ratus Lima Puluh Lima</v>
          </cell>
        </row>
        <row r="659">
          <cell r="BC659">
            <v>656</v>
          </cell>
          <cell r="BD659" t="str">
            <v>Enam Ratus Lima Puluh Enam</v>
          </cell>
        </row>
        <row r="660">
          <cell r="BC660">
            <v>657</v>
          </cell>
          <cell r="BD660" t="str">
            <v>Enam Ratus Lima Puluh Tujuh</v>
          </cell>
        </row>
        <row r="661">
          <cell r="BC661">
            <v>658</v>
          </cell>
          <cell r="BD661" t="str">
            <v>Enam Ratus Lima Puluh Delapan</v>
          </cell>
        </row>
        <row r="662">
          <cell r="BC662">
            <v>659</v>
          </cell>
          <cell r="BD662" t="str">
            <v>Enam Ratus Lima Puluh Sembilan</v>
          </cell>
        </row>
        <row r="663">
          <cell r="BC663">
            <v>660</v>
          </cell>
          <cell r="BD663" t="str">
            <v>Enam Ratus Enam Puluh</v>
          </cell>
        </row>
        <row r="664">
          <cell r="BC664">
            <v>661</v>
          </cell>
          <cell r="BD664" t="str">
            <v>Enam Ratus Enam Puluh Satu</v>
          </cell>
        </row>
        <row r="665">
          <cell r="BC665">
            <v>662</v>
          </cell>
          <cell r="BD665" t="str">
            <v>Enam Ratus Enam Puluh Dua</v>
          </cell>
        </row>
        <row r="666">
          <cell r="BC666">
            <v>663</v>
          </cell>
          <cell r="BD666" t="str">
            <v>Enam Ratus Enam Puluh Tiga</v>
          </cell>
        </row>
        <row r="667">
          <cell r="BC667">
            <v>664</v>
          </cell>
          <cell r="BD667" t="str">
            <v>Enam Ratus Enam Puluh Empat</v>
          </cell>
        </row>
        <row r="668">
          <cell r="BC668">
            <v>665</v>
          </cell>
          <cell r="BD668" t="str">
            <v>Enam Ratus Enam Puluh Lima</v>
          </cell>
        </row>
        <row r="669">
          <cell r="BC669">
            <v>666</v>
          </cell>
          <cell r="BD669" t="str">
            <v>Enam Ratus Enam Puluh Enam</v>
          </cell>
        </row>
        <row r="670">
          <cell r="BC670">
            <v>667</v>
          </cell>
          <cell r="BD670" t="str">
            <v>Enam Ratus Enam Puluh Tujuh</v>
          </cell>
        </row>
        <row r="671">
          <cell r="BC671">
            <v>668</v>
          </cell>
          <cell r="BD671" t="str">
            <v>Enam Ratus Enam Puluh Delapan</v>
          </cell>
        </row>
        <row r="672">
          <cell r="BC672">
            <v>669</v>
          </cell>
          <cell r="BD672" t="str">
            <v>Enam Ratus Enam Puluh Sembilan</v>
          </cell>
        </row>
        <row r="673">
          <cell r="BC673">
            <v>670</v>
          </cell>
          <cell r="BD673" t="str">
            <v>Enam Ratus Tujuh Puluh</v>
          </cell>
        </row>
        <row r="674">
          <cell r="BC674">
            <v>671</v>
          </cell>
          <cell r="BD674" t="str">
            <v>Enam Ratus Tujuh Puluh Satu</v>
          </cell>
        </row>
        <row r="675">
          <cell r="BC675">
            <v>672</v>
          </cell>
          <cell r="BD675" t="str">
            <v>Enam Ratus Tujuh Puluh Dua</v>
          </cell>
        </row>
        <row r="676">
          <cell r="BC676">
            <v>673</v>
          </cell>
          <cell r="BD676" t="str">
            <v>Enam Ratus Tujuh Puluh Tiga</v>
          </cell>
        </row>
        <row r="677">
          <cell r="BC677">
            <v>674</v>
          </cell>
          <cell r="BD677" t="str">
            <v>Enam Ratus Tujuh Puluh Empat</v>
          </cell>
        </row>
        <row r="678">
          <cell r="BC678">
            <v>675</v>
          </cell>
          <cell r="BD678" t="str">
            <v>Enam Ratus Tujuh Puluh Lima</v>
          </cell>
        </row>
        <row r="679">
          <cell r="BC679">
            <v>676</v>
          </cell>
          <cell r="BD679" t="str">
            <v>Enam Ratus Tujuh Puluh Enam</v>
          </cell>
        </row>
        <row r="680">
          <cell r="BC680">
            <v>677</v>
          </cell>
          <cell r="BD680" t="str">
            <v>Enam Ratus Tujuh Puluh Tujuh</v>
          </cell>
        </row>
        <row r="681">
          <cell r="BC681">
            <v>678</v>
          </cell>
          <cell r="BD681" t="str">
            <v>Enam Ratus Tujuh Puluh Delapan</v>
          </cell>
        </row>
        <row r="682">
          <cell r="BC682">
            <v>679</v>
          </cell>
          <cell r="BD682" t="str">
            <v>Enam Ratus Tujuh Puluh Sembilan</v>
          </cell>
        </row>
        <row r="683">
          <cell r="BC683">
            <v>680</v>
          </cell>
          <cell r="BD683" t="str">
            <v>Enam Ratus Delapan Puluh</v>
          </cell>
        </row>
        <row r="684">
          <cell r="BC684">
            <v>681</v>
          </cell>
          <cell r="BD684" t="str">
            <v>Enam Ratus Delapan Puluh Satu</v>
          </cell>
        </row>
        <row r="685">
          <cell r="BC685">
            <v>682</v>
          </cell>
          <cell r="BD685" t="str">
            <v>Enam Ratus Delapan Puluh Dua</v>
          </cell>
        </row>
        <row r="686">
          <cell r="BC686">
            <v>683</v>
          </cell>
          <cell r="BD686" t="str">
            <v>Enam Ratus Delapan Puluh Tiga</v>
          </cell>
        </row>
        <row r="687">
          <cell r="BC687">
            <v>684</v>
          </cell>
          <cell r="BD687" t="str">
            <v>Enam Ratus Delapan Puluh Empat</v>
          </cell>
        </row>
        <row r="688">
          <cell r="BC688">
            <v>685</v>
          </cell>
          <cell r="BD688" t="str">
            <v>Enam Ratus Delapan Puluh Lima</v>
          </cell>
        </row>
        <row r="689">
          <cell r="BC689">
            <v>686</v>
          </cell>
          <cell r="BD689" t="str">
            <v>Enam Ratus Delapan Puluh Enam</v>
          </cell>
        </row>
        <row r="690">
          <cell r="BC690">
            <v>687</v>
          </cell>
          <cell r="BD690" t="str">
            <v>Enam Ratus Delapan Puluh Tujuh</v>
          </cell>
        </row>
        <row r="691">
          <cell r="BC691">
            <v>688</v>
          </cell>
          <cell r="BD691" t="str">
            <v>Enam Ratus Delapan Puluh Delapan</v>
          </cell>
        </row>
        <row r="692">
          <cell r="BC692">
            <v>689</v>
          </cell>
          <cell r="BD692" t="str">
            <v>Enam Ratus Delapan Puluh Sembilan</v>
          </cell>
        </row>
        <row r="693">
          <cell r="BC693">
            <v>690</v>
          </cell>
          <cell r="BD693" t="str">
            <v>Enam Ratus Sembilan Puluh</v>
          </cell>
        </row>
        <row r="694">
          <cell r="BC694">
            <v>691</v>
          </cell>
          <cell r="BD694" t="str">
            <v>Enam Ratus Sembilan Puluh Satu</v>
          </cell>
        </row>
        <row r="695">
          <cell r="BC695">
            <v>692</v>
          </cell>
          <cell r="BD695" t="str">
            <v>Enam Ratus Sembilan Puluh Dua</v>
          </cell>
        </row>
        <row r="696">
          <cell r="BC696">
            <v>693</v>
          </cell>
          <cell r="BD696" t="str">
            <v>Enam Ratus Sembilan Puluh Tiga</v>
          </cell>
        </row>
        <row r="697">
          <cell r="BC697">
            <v>694</v>
          </cell>
          <cell r="BD697" t="str">
            <v>Enam Ratus Sembilan Puluh Empat</v>
          </cell>
        </row>
        <row r="698">
          <cell r="BC698">
            <v>695</v>
          </cell>
          <cell r="BD698" t="str">
            <v>Enam Ratus Sembilan Puluh Lima</v>
          </cell>
        </row>
        <row r="699">
          <cell r="BC699">
            <v>696</v>
          </cell>
          <cell r="BD699" t="str">
            <v>Enam Ratus Sembilan Puluh Enam</v>
          </cell>
        </row>
        <row r="700">
          <cell r="BC700">
            <v>697</v>
          </cell>
          <cell r="BD700" t="str">
            <v>Enam Ratus Sembilan Puluh Tujuh</v>
          </cell>
        </row>
        <row r="701">
          <cell r="BC701">
            <v>698</v>
          </cell>
          <cell r="BD701" t="str">
            <v>Enam Ratus Sembilan Puluh Delapan</v>
          </cell>
        </row>
        <row r="702">
          <cell r="BC702">
            <v>699</v>
          </cell>
          <cell r="BD702" t="str">
            <v>Enam Ratus Sembilan Puluh Sembilan</v>
          </cell>
        </row>
        <row r="703">
          <cell r="BC703">
            <v>700</v>
          </cell>
          <cell r="BD703" t="str">
            <v>Tujuh Ratus</v>
          </cell>
        </row>
        <row r="704">
          <cell r="BC704">
            <v>701</v>
          </cell>
          <cell r="BD704" t="str">
            <v>Tujuh Ratus Satu</v>
          </cell>
        </row>
        <row r="705">
          <cell r="BC705">
            <v>702</v>
          </cell>
          <cell r="BD705" t="str">
            <v>Tujuh Ratus Dua</v>
          </cell>
        </row>
        <row r="706">
          <cell r="BC706">
            <v>703</v>
          </cell>
          <cell r="BD706" t="str">
            <v>Tujuh Ratus Tiga</v>
          </cell>
        </row>
        <row r="707">
          <cell r="BC707">
            <v>704</v>
          </cell>
          <cell r="BD707" t="str">
            <v>Tujuh Ratus Empat</v>
          </cell>
        </row>
        <row r="708">
          <cell r="BC708">
            <v>705</v>
          </cell>
          <cell r="BD708" t="str">
            <v>Tujuh Ratus Lima</v>
          </cell>
        </row>
        <row r="709">
          <cell r="BC709">
            <v>706</v>
          </cell>
          <cell r="BD709" t="str">
            <v>Tujuh Ratus Enam</v>
          </cell>
        </row>
        <row r="710">
          <cell r="BC710">
            <v>707</v>
          </cell>
          <cell r="BD710" t="str">
            <v>Tujuh Ratus Tujuh</v>
          </cell>
        </row>
        <row r="711">
          <cell r="BC711">
            <v>708</v>
          </cell>
          <cell r="BD711" t="str">
            <v>Tujuh Ratus Delapan</v>
          </cell>
        </row>
        <row r="712">
          <cell r="BC712">
            <v>709</v>
          </cell>
          <cell r="BD712" t="str">
            <v>Tujuh Ratus Sembilan</v>
          </cell>
        </row>
        <row r="713">
          <cell r="BC713">
            <v>710</v>
          </cell>
          <cell r="BD713" t="str">
            <v>Tujuh Ratus Sepuluh</v>
          </cell>
        </row>
        <row r="714">
          <cell r="BC714">
            <v>711</v>
          </cell>
          <cell r="BD714" t="str">
            <v>Tujuh Ratus Sebelas</v>
          </cell>
        </row>
        <row r="715">
          <cell r="BC715">
            <v>712</v>
          </cell>
          <cell r="BD715" t="str">
            <v>Tujuh Ratus Dua Belas</v>
          </cell>
        </row>
        <row r="716">
          <cell r="BC716">
            <v>713</v>
          </cell>
          <cell r="BD716" t="str">
            <v>Tujuh Ratus Tiga Belas</v>
          </cell>
        </row>
        <row r="717">
          <cell r="BC717">
            <v>714</v>
          </cell>
          <cell r="BD717" t="str">
            <v>Tujuh Ratus Empat Belas</v>
          </cell>
        </row>
        <row r="718">
          <cell r="BC718">
            <v>715</v>
          </cell>
          <cell r="BD718" t="str">
            <v>Tujuh Ratus Lima Belas</v>
          </cell>
        </row>
        <row r="719">
          <cell r="BC719">
            <v>716</v>
          </cell>
          <cell r="BD719" t="str">
            <v>Tujuh Ratus Enam Belas</v>
          </cell>
        </row>
        <row r="720">
          <cell r="BC720">
            <v>717</v>
          </cell>
          <cell r="BD720" t="str">
            <v>Tujuh Ratus Tujuh Belas</v>
          </cell>
        </row>
        <row r="721">
          <cell r="BC721">
            <v>718</v>
          </cell>
          <cell r="BD721" t="str">
            <v>Tujuh Ratus Delapan Belas</v>
          </cell>
        </row>
        <row r="722">
          <cell r="BC722">
            <v>719</v>
          </cell>
          <cell r="BD722" t="str">
            <v>Tujuh Ratus Sembilan Belas</v>
          </cell>
        </row>
        <row r="723">
          <cell r="BC723">
            <v>720</v>
          </cell>
          <cell r="BD723" t="str">
            <v>Tujuh Ratus Dua Puluh</v>
          </cell>
        </row>
        <row r="724">
          <cell r="BC724">
            <v>721</v>
          </cell>
          <cell r="BD724" t="str">
            <v>Tujuh Ratus Dua Puluh Satu</v>
          </cell>
        </row>
        <row r="725">
          <cell r="BC725">
            <v>722</v>
          </cell>
          <cell r="BD725" t="str">
            <v>Tujuh Ratus Dua Puluh Dua</v>
          </cell>
        </row>
        <row r="726">
          <cell r="BC726">
            <v>723</v>
          </cell>
          <cell r="BD726" t="str">
            <v>Tujuh Ratus Dua Puluh Tiga</v>
          </cell>
        </row>
        <row r="727">
          <cell r="BC727">
            <v>724</v>
          </cell>
          <cell r="BD727" t="str">
            <v>Tujuh Ratus Dua Puluh Empat</v>
          </cell>
        </row>
        <row r="728">
          <cell r="BC728">
            <v>725</v>
          </cell>
          <cell r="BD728" t="str">
            <v>Tujuh Ratus Dua Puluh Lima</v>
          </cell>
        </row>
        <row r="729">
          <cell r="BC729">
            <v>726</v>
          </cell>
          <cell r="BD729" t="str">
            <v>Tujuh Ratus Dua Puluh Enam</v>
          </cell>
        </row>
        <row r="730">
          <cell r="BC730">
            <v>727</v>
          </cell>
          <cell r="BD730" t="str">
            <v>Tujuh Ratus Dua Puluh Tujuh</v>
          </cell>
        </row>
        <row r="731">
          <cell r="BC731">
            <v>728</v>
          </cell>
          <cell r="BD731" t="str">
            <v>Tujuh Ratus Dua Puluh Delapan</v>
          </cell>
        </row>
        <row r="732">
          <cell r="BC732">
            <v>729</v>
          </cell>
          <cell r="BD732" t="str">
            <v>Tujuh Ratus Dua Puluh Sembilan</v>
          </cell>
        </row>
        <row r="733">
          <cell r="BC733">
            <v>730</v>
          </cell>
          <cell r="BD733" t="str">
            <v>Tujuh Ratus Tiga Puluh</v>
          </cell>
        </row>
        <row r="734">
          <cell r="BC734">
            <v>731</v>
          </cell>
          <cell r="BD734" t="str">
            <v>Tujuh Ratus Tiga Puluh Satu</v>
          </cell>
        </row>
        <row r="735">
          <cell r="BC735">
            <v>732</v>
          </cell>
          <cell r="BD735" t="str">
            <v>Tujuh Ratus Tiga Puluh Dua</v>
          </cell>
        </row>
        <row r="736">
          <cell r="BC736">
            <v>733</v>
          </cell>
          <cell r="BD736" t="str">
            <v>Tujuh Ratus Tiga Puluh Tiga</v>
          </cell>
        </row>
        <row r="737">
          <cell r="BC737">
            <v>734</v>
          </cell>
          <cell r="BD737" t="str">
            <v>Tujuh Ratus Tiga Puluh Empat</v>
          </cell>
        </row>
        <row r="738">
          <cell r="BC738">
            <v>735</v>
          </cell>
          <cell r="BD738" t="str">
            <v>Tujuh Ratus Tiga Puluh Lima</v>
          </cell>
        </row>
        <row r="739">
          <cell r="BC739">
            <v>736</v>
          </cell>
          <cell r="BD739" t="str">
            <v>Tujuh Ratus Tiga Puluh Enam</v>
          </cell>
        </row>
        <row r="740">
          <cell r="BC740">
            <v>737</v>
          </cell>
          <cell r="BD740" t="str">
            <v>Tujuh Ratus Tiga Puluh Tujuh</v>
          </cell>
        </row>
        <row r="741">
          <cell r="BC741">
            <v>738</v>
          </cell>
          <cell r="BD741" t="str">
            <v>Tujuh Ratus Tiga Puluh Delapan</v>
          </cell>
        </row>
        <row r="742">
          <cell r="BC742">
            <v>739</v>
          </cell>
          <cell r="BD742" t="str">
            <v>Tujuh Ratus Tiga Puluh Sembilan</v>
          </cell>
        </row>
        <row r="743">
          <cell r="BC743">
            <v>740</v>
          </cell>
          <cell r="BD743" t="str">
            <v>Tujuh Ratus Empat Puluh</v>
          </cell>
        </row>
        <row r="744">
          <cell r="BC744">
            <v>741</v>
          </cell>
          <cell r="BD744" t="str">
            <v>Tujuh Ratus Empat Puluh Satu</v>
          </cell>
        </row>
        <row r="745">
          <cell r="BC745">
            <v>742</v>
          </cell>
          <cell r="BD745" t="str">
            <v>Tujuh Ratus Empat Puluh Dua</v>
          </cell>
        </row>
        <row r="746">
          <cell r="BC746">
            <v>743</v>
          </cell>
          <cell r="BD746" t="str">
            <v>Tujuh Ratus Empat Puluh Tiga</v>
          </cell>
        </row>
        <row r="747">
          <cell r="BC747">
            <v>744</v>
          </cell>
          <cell r="BD747" t="str">
            <v>Tujuh Ratus Empat Puluh Empat</v>
          </cell>
        </row>
        <row r="748">
          <cell r="BC748">
            <v>745</v>
          </cell>
          <cell r="BD748" t="str">
            <v>Tujuh Ratus Empat Puluh Lima</v>
          </cell>
        </row>
        <row r="749">
          <cell r="BC749">
            <v>746</v>
          </cell>
          <cell r="BD749" t="str">
            <v>Tujuh Ratus Empat Puluh Enam</v>
          </cell>
        </row>
        <row r="750">
          <cell r="BC750">
            <v>747</v>
          </cell>
          <cell r="BD750" t="str">
            <v>Tujuh Ratus Empat Puluh Tujuh</v>
          </cell>
        </row>
        <row r="751">
          <cell r="BC751">
            <v>748</v>
          </cell>
          <cell r="BD751" t="str">
            <v>Tujuh Ratus Empat Puluh Delapan</v>
          </cell>
        </row>
        <row r="752">
          <cell r="BC752">
            <v>749</v>
          </cell>
          <cell r="BD752" t="str">
            <v>Tujuh Ratus Empat Puluh Sembilan</v>
          </cell>
        </row>
        <row r="753">
          <cell r="BC753">
            <v>750</v>
          </cell>
          <cell r="BD753" t="str">
            <v>Tujuh Ratus Lima Puluh</v>
          </cell>
        </row>
        <row r="754">
          <cell r="BC754">
            <v>751</v>
          </cell>
          <cell r="BD754" t="str">
            <v>Tujuh Ratus Lima Puluh Satu</v>
          </cell>
        </row>
        <row r="755">
          <cell r="BC755">
            <v>752</v>
          </cell>
          <cell r="BD755" t="str">
            <v>Tujuh Ratus Lima Puluh Dua</v>
          </cell>
        </row>
        <row r="756">
          <cell r="BC756">
            <v>753</v>
          </cell>
          <cell r="BD756" t="str">
            <v>Tujuh Ratus Lima Puluh Tiga</v>
          </cell>
        </row>
        <row r="757">
          <cell r="BC757">
            <v>754</v>
          </cell>
          <cell r="BD757" t="str">
            <v>Tujuh Ratus Lima Puluh Empat</v>
          </cell>
        </row>
        <row r="758">
          <cell r="BC758">
            <v>755</v>
          </cell>
          <cell r="BD758" t="str">
            <v>Tujuh Ratus Lima Puluh Lima</v>
          </cell>
        </row>
        <row r="759">
          <cell r="BC759">
            <v>756</v>
          </cell>
          <cell r="BD759" t="str">
            <v>Tujuh Ratus Lima Puluh Enam</v>
          </cell>
        </row>
        <row r="760">
          <cell r="BC760">
            <v>757</v>
          </cell>
          <cell r="BD760" t="str">
            <v>Tujuh Ratus Lima Puluh Tujuh</v>
          </cell>
        </row>
        <row r="761">
          <cell r="BC761">
            <v>758</v>
          </cell>
          <cell r="BD761" t="str">
            <v>Tujuh Ratus Lima Puluh Delapan</v>
          </cell>
        </row>
        <row r="762">
          <cell r="BC762">
            <v>759</v>
          </cell>
          <cell r="BD762" t="str">
            <v>Tujuh Ratus Lima Puluh Sembilan</v>
          </cell>
        </row>
        <row r="763">
          <cell r="BC763">
            <v>760</v>
          </cell>
          <cell r="BD763" t="str">
            <v>Tujuh Ratus Enam Puluh</v>
          </cell>
        </row>
        <row r="764">
          <cell r="BC764">
            <v>761</v>
          </cell>
          <cell r="BD764" t="str">
            <v>Tujuh Ratus Enam Puluh Satu</v>
          </cell>
        </row>
        <row r="765">
          <cell r="BC765">
            <v>762</v>
          </cell>
          <cell r="BD765" t="str">
            <v>Tujuh Ratus Enam Puluh Dua</v>
          </cell>
        </row>
        <row r="766">
          <cell r="BC766">
            <v>763</v>
          </cell>
          <cell r="BD766" t="str">
            <v>Tujuh Ratus Enam Puluh Tiga</v>
          </cell>
        </row>
        <row r="767">
          <cell r="BC767">
            <v>764</v>
          </cell>
          <cell r="BD767" t="str">
            <v>Tujuh Ratus Enam Puluh Empat</v>
          </cell>
        </row>
        <row r="768">
          <cell r="BC768">
            <v>765</v>
          </cell>
          <cell r="BD768" t="str">
            <v>Tujuh Ratus Enam Puluh Lima</v>
          </cell>
        </row>
        <row r="769">
          <cell r="BC769">
            <v>766</v>
          </cell>
          <cell r="BD769" t="str">
            <v>Tujuh Ratus Enam Puluh Enam</v>
          </cell>
        </row>
        <row r="770">
          <cell r="BC770">
            <v>767</v>
          </cell>
          <cell r="BD770" t="str">
            <v>Tujuh Ratus Enam Puluh Tujuh</v>
          </cell>
        </row>
        <row r="771">
          <cell r="BC771">
            <v>768</v>
          </cell>
          <cell r="BD771" t="str">
            <v>Tujuh Ratus Enam Puluh Delapan</v>
          </cell>
        </row>
        <row r="772">
          <cell r="BC772">
            <v>769</v>
          </cell>
          <cell r="BD772" t="str">
            <v>Tujuh Ratus Enam Puluh Sembilan</v>
          </cell>
        </row>
        <row r="773">
          <cell r="BC773">
            <v>770</v>
          </cell>
          <cell r="BD773" t="str">
            <v>Tujuh Ratus Tujuh Puluh</v>
          </cell>
        </row>
        <row r="774">
          <cell r="BC774">
            <v>771</v>
          </cell>
          <cell r="BD774" t="str">
            <v>Tujuh Ratus Tujuh Puluh Satu</v>
          </cell>
        </row>
        <row r="775">
          <cell r="BC775">
            <v>772</v>
          </cell>
          <cell r="BD775" t="str">
            <v>Tujuh Ratus Tujuh Puluh Dua</v>
          </cell>
        </row>
        <row r="776">
          <cell r="BC776">
            <v>773</v>
          </cell>
          <cell r="BD776" t="str">
            <v>Tujuh Ratus Tujuh Puluh Tiga</v>
          </cell>
        </row>
        <row r="777">
          <cell r="BC777">
            <v>774</v>
          </cell>
          <cell r="BD777" t="str">
            <v>Tujuh Ratus Tujuh Puluh Empat</v>
          </cell>
        </row>
        <row r="778">
          <cell r="BC778">
            <v>775</v>
          </cell>
          <cell r="BD778" t="str">
            <v>Tujuh Ratus Tujuh Puluh Lima</v>
          </cell>
        </row>
        <row r="779">
          <cell r="BC779">
            <v>776</v>
          </cell>
          <cell r="BD779" t="str">
            <v>Tujuh Ratus Tujuh Puluh Enam</v>
          </cell>
        </row>
        <row r="780">
          <cell r="BC780">
            <v>777</v>
          </cell>
          <cell r="BD780" t="str">
            <v>Tujuh Ratus Tujuh Puluh Tujuh</v>
          </cell>
        </row>
        <row r="781">
          <cell r="BC781">
            <v>778</v>
          </cell>
          <cell r="BD781" t="str">
            <v>Tujuh Ratus Tujuh Puluh Delapan</v>
          </cell>
        </row>
        <row r="782">
          <cell r="BC782">
            <v>779</v>
          </cell>
          <cell r="BD782" t="str">
            <v>Tujuh Ratus Tujuh Puluh Sembilan</v>
          </cell>
        </row>
        <row r="783">
          <cell r="BC783">
            <v>780</v>
          </cell>
          <cell r="BD783" t="str">
            <v>Tujuh Ratus Delapan Puluh</v>
          </cell>
        </row>
        <row r="784">
          <cell r="BC784">
            <v>781</v>
          </cell>
          <cell r="BD784" t="str">
            <v>Tujuh Ratus Delapan Puluh Satu</v>
          </cell>
        </row>
        <row r="785">
          <cell r="BC785">
            <v>782</v>
          </cell>
          <cell r="BD785" t="str">
            <v>Tujuh Ratus Delapan Puluh Dua</v>
          </cell>
        </row>
        <row r="786">
          <cell r="BC786">
            <v>783</v>
          </cell>
          <cell r="BD786" t="str">
            <v>Tujuh Ratus Delapan Puluh Tiga</v>
          </cell>
        </row>
        <row r="787">
          <cell r="BC787">
            <v>784</v>
          </cell>
          <cell r="BD787" t="str">
            <v>Tujuh Ratus Delapan Puluh Empat</v>
          </cell>
        </row>
        <row r="788">
          <cell r="BC788">
            <v>785</v>
          </cell>
          <cell r="BD788" t="str">
            <v>Tujuh Ratus Delapan Puluh Lima</v>
          </cell>
        </row>
        <row r="789">
          <cell r="BC789">
            <v>786</v>
          </cell>
          <cell r="BD789" t="str">
            <v>Tujuh Ratus Delapan Puluh Enam</v>
          </cell>
        </row>
        <row r="790">
          <cell r="BC790">
            <v>787</v>
          </cell>
          <cell r="BD790" t="str">
            <v>Tujuh Ratus Delapan Puluh Tujuh</v>
          </cell>
        </row>
        <row r="791">
          <cell r="BC791">
            <v>788</v>
          </cell>
          <cell r="BD791" t="str">
            <v>Tujuh Ratus Delapan Puluh Delapan</v>
          </cell>
        </row>
        <row r="792">
          <cell r="BC792">
            <v>789</v>
          </cell>
          <cell r="BD792" t="str">
            <v>Tujuh Ratus Delapan Puluh Sembilan</v>
          </cell>
        </row>
        <row r="793">
          <cell r="BC793">
            <v>790</v>
          </cell>
          <cell r="BD793" t="str">
            <v>Tujuh Ratus Sembilan Puluh</v>
          </cell>
        </row>
        <row r="794">
          <cell r="BC794">
            <v>791</v>
          </cell>
          <cell r="BD794" t="str">
            <v>Tujuh Ratus Sembilan Puluh Satu</v>
          </cell>
        </row>
        <row r="795">
          <cell r="BC795">
            <v>792</v>
          </cell>
          <cell r="BD795" t="str">
            <v>Tujuh Ratus Sembilan Puluh Dua</v>
          </cell>
        </row>
        <row r="796">
          <cell r="BC796">
            <v>793</v>
          </cell>
          <cell r="BD796" t="str">
            <v>Tujuh Ratus Sembilan Puluh Tiga</v>
          </cell>
        </row>
        <row r="797">
          <cell r="BC797">
            <v>794</v>
          </cell>
          <cell r="BD797" t="str">
            <v>Tujuh Ratus Sembilan Puluh Empat</v>
          </cell>
        </row>
        <row r="798">
          <cell r="BC798">
            <v>795</v>
          </cell>
          <cell r="BD798" t="str">
            <v>Tujuh Ratus Sembilan Puluh Lima</v>
          </cell>
        </row>
        <row r="799">
          <cell r="BC799">
            <v>796</v>
          </cell>
          <cell r="BD799" t="str">
            <v>Tujuh Ratus Sembilan Puluh Enam</v>
          </cell>
        </row>
        <row r="800">
          <cell r="BC800">
            <v>797</v>
          </cell>
          <cell r="BD800" t="str">
            <v>Tujuh Ratus Sembilan Puluh Tujuh</v>
          </cell>
        </row>
        <row r="801">
          <cell r="BC801">
            <v>798</v>
          </cell>
          <cell r="BD801" t="str">
            <v>Tujuh Ratus Sembilan Puluh Delapan</v>
          </cell>
        </row>
        <row r="802">
          <cell r="BC802">
            <v>799</v>
          </cell>
          <cell r="BD802" t="str">
            <v>Tujuh Ratus Sembilan Puluh Sembilan</v>
          </cell>
        </row>
        <row r="803">
          <cell r="BC803">
            <v>800</v>
          </cell>
          <cell r="BD803" t="str">
            <v>Delapan Ratus</v>
          </cell>
        </row>
        <row r="804">
          <cell r="BC804">
            <v>801</v>
          </cell>
          <cell r="BD804" t="str">
            <v>Delapan Ratus Satu</v>
          </cell>
        </row>
        <row r="805">
          <cell r="BC805">
            <v>802</v>
          </cell>
          <cell r="BD805" t="str">
            <v>Delapan Ratus Dua</v>
          </cell>
        </row>
        <row r="806">
          <cell r="BC806">
            <v>803</v>
          </cell>
          <cell r="BD806" t="str">
            <v>Delapan Ratus Tiga</v>
          </cell>
        </row>
        <row r="807">
          <cell r="BC807">
            <v>804</v>
          </cell>
          <cell r="BD807" t="str">
            <v>Delapan Ratus Empat</v>
          </cell>
        </row>
        <row r="808">
          <cell r="BC808">
            <v>805</v>
          </cell>
          <cell r="BD808" t="str">
            <v>Delapan Ratus Lima</v>
          </cell>
        </row>
        <row r="809">
          <cell r="BC809">
            <v>806</v>
          </cell>
          <cell r="BD809" t="str">
            <v>Delapan Ratus Enam</v>
          </cell>
        </row>
        <row r="810">
          <cell r="BC810">
            <v>807</v>
          </cell>
          <cell r="BD810" t="str">
            <v>Delapan Ratus Tujuh</v>
          </cell>
        </row>
        <row r="811">
          <cell r="BC811">
            <v>808</v>
          </cell>
          <cell r="BD811" t="str">
            <v>Delapan Ratus Delapan</v>
          </cell>
        </row>
        <row r="812">
          <cell r="BC812">
            <v>809</v>
          </cell>
          <cell r="BD812" t="str">
            <v>Delapan Ratus Sembilan</v>
          </cell>
        </row>
        <row r="813">
          <cell r="BC813">
            <v>810</v>
          </cell>
          <cell r="BD813" t="str">
            <v>Delapan Ratus Sepuluh</v>
          </cell>
        </row>
        <row r="814">
          <cell r="BC814">
            <v>811</v>
          </cell>
          <cell r="BD814" t="str">
            <v>Delapan Ratus Sebelas</v>
          </cell>
        </row>
        <row r="815">
          <cell r="BC815">
            <v>812</v>
          </cell>
          <cell r="BD815" t="str">
            <v>Delapan Ratus Dua Belas</v>
          </cell>
        </row>
        <row r="816">
          <cell r="BC816">
            <v>813</v>
          </cell>
          <cell r="BD816" t="str">
            <v>Delapan Ratus Tiga Belas</v>
          </cell>
        </row>
        <row r="817">
          <cell r="BC817">
            <v>814</v>
          </cell>
          <cell r="BD817" t="str">
            <v>Delapan Ratus Empat Belas</v>
          </cell>
        </row>
        <row r="818">
          <cell r="BC818">
            <v>815</v>
          </cell>
          <cell r="BD818" t="str">
            <v>Delapan Ratus Lima Belas</v>
          </cell>
        </row>
        <row r="819">
          <cell r="BC819">
            <v>816</v>
          </cell>
          <cell r="BD819" t="str">
            <v>Delapan Ratus Enam Belas</v>
          </cell>
        </row>
        <row r="820">
          <cell r="BC820">
            <v>817</v>
          </cell>
          <cell r="BD820" t="str">
            <v>Delapan Ratus Tujuh Belas</v>
          </cell>
        </row>
        <row r="821">
          <cell r="BC821">
            <v>818</v>
          </cell>
          <cell r="BD821" t="str">
            <v>Delapan Ratus Delapan Belas</v>
          </cell>
        </row>
        <row r="822">
          <cell r="BC822">
            <v>819</v>
          </cell>
          <cell r="BD822" t="str">
            <v>Delapan Ratus Sembilan Belas</v>
          </cell>
        </row>
        <row r="823">
          <cell r="BC823">
            <v>820</v>
          </cell>
          <cell r="BD823" t="str">
            <v>Delapan Ratus Dua Puluh</v>
          </cell>
        </row>
        <row r="824">
          <cell r="BC824">
            <v>821</v>
          </cell>
          <cell r="BD824" t="str">
            <v>Delapan Ratus Dua Puluh Satu</v>
          </cell>
        </row>
        <row r="825">
          <cell r="BC825">
            <v>822</v>
          </cell>
          <cell r="BD825" t="str">
            <v>Delapan Ratus Dua Puluh Dua</v>
          </cell>
        </row>
        <row r="826">
          <cell r="BC826">
            <v>823</v>
          </cell>
          <cell r="BD826" t="str">
            <v>Delapan Ratus Dua Puluh Tiga</v>
          </cell>
        </row>
        <row r="827">
          <cell r="BC827">
            <v>824</v>
          </cell>
          <cell r="BD827" t="str">
            <v>Delapan Ratus Dua Puluh Empat</v>
          </cell>
        </row>
        <row r="828">
          <cell r="BC828">
            <v>825</v>
          </cell>
          <cell r="BD828" t="str">
            <v>Delapan Ratus Dua Puluh Lima</v>
          </cell>
        </row>
        <row r="829">
          <cell r="BC829">
            <v>826</v>
          </cell>
          <cell r="BD829" t="str">
            <v>Delapan Ratus Dua Puluh Enam</v>
          </cell>
        </row>
        <row r="830">
          <cell r="BC830">
            <v>827</v>
          </cell>
          <cell r="BD830" t="str">
            <v>Delapan Ratus Dua Puluh Tujuh</v>
          </cell>
        </row>
        <row r="831">
          <cell r="BC831">
            <v>828</v>
          </cell>
          <cell r="BD831" t="str">
            <v>Delapan Ratus Dua Puluh Delapan</v>
          </cell>
        </row>
        <row r="832">
          <cell r="BC832">
            <v>829</v>
          </cell>
          <cell r="BD832" t="str">
            <v>Delapan Ratus Dua Puluh Sembilan</v>
          </cell>
        </row>
        <row r="833">
          <cell r="BC833">
            <v>830</v>
          </cell>
          <cell r="BD833" t="str">
            <v>Delapan Ratus Tiga Puluh</v>
          </cell>
        </row>
        <row r="834">
          <cell r="BC834">
            <v>831</v>
          </cell>
          <cell r="BD834" t="str">
            <v>Delapan Ratus Tiga Puluh Satu</v>
          </cell>
        </row>
        <row r="835">
          <cell r="BC835">
            <v>832</v>
          </cell>
          <cell r="BD835" t="str">
            <v>Delapan Ratus Tiga Puluh Dua</v>
          </cell>
        </row>
        <row r="836">
          <cell r="BC836">
            <v>833</v>
          </cell>
          <cell r="BD836" t="str">
            <v>Delapan Ratus Tiga Puluh Tiga</v>
          </cell>
        </row>
        <row r="837">
          <cell r="BC837">
            <v>834</v>
          </cell>
          <cell r="BD837" t="str">
            <v>Delapan Ratus Tiga Puluh Empat</v>
          </cell>
        </row>
        <row r="838">
          <cell r="BC838">
            <v>835</v>
          </cell>
          <cell r="BD838" t="str">
            <v>Delapan Ratus Tiga Puluh Lima</v>
          </cell>
        </row>
        <row r="839">
          <cell r="BC839">
            <v>836</v>
          </cell>
          <cell r="BD839" t="str">
            <v>Delapan Ratus Tiga Puluh Enam</v>
          </cell>
        </row>
        <row r="840">
          <cell r="BC840">
            <v>837</v>
          </cell>
          <cell r="BD840" t="str">
            <v>Delapan Ratus Tiga Puluh Tujuh</v>
          </cell>
        </row>
        <row r="841">
          <cell r="BC841">
            <v>838</v>
          </cell>
          <cell r="BD841" t="str">
            <v>Delapan Ratus Tiga Puluh Delapan</v>
          </cell>
        </row>
        <row r="842">
          <cell r="BC842">
            <v>839</v>
          </cell>
          <cell r="BD842" t="str">
            <v>Delapan Ratus Tiga Puluh Sembilan</v>
          </cell>
        </row>
        <row r="843">
          <cell r="BC843">
            <v>840</v>
          </cell>
          <cell r="BD843" t="str">
            <v>Delapan Ratus Empat Puluh</v>
          </cell>
        </row>
        <row r="844">
          <cell r="BC844">
            <v>841</v>
          </cell>
          <cell r="BD844" t="str">
            <v>Delapan Ratus Empat Puluh Satu</v>
          </cell>
        </row>
        <row r="845">
          <cell r="BC845">
            <v>842</v>
          </cell>
          <cell r="BD845" t="str">
            <v>Delapan Ratus Empat Puluh Dua</v>
          </cell>
        </row>
        <row r="846">
          <cell r="BC846">
            <v>843</v>
          </cell>
          <cell r="BD846" t="str">
            <v>Delapan Ratus Empat Puluh Tiga</v>
          </cell>
        </row>
        <row r="847">
          <cell r="BC847">
            <v>844</v>
          </cell>
          <cell r="BD847" t="str">
            <v>Delapan Ratus Empat Puluh Empat</v>
          </cell>
        </row>
        <row r="848">
          <cell r="BC848">
            <v>845</v>
          </cell>
          <cell r="BD848" t="str">
            <v>Delapan Ratus Empat Puluh Lima</v>
          </cell>
        </row>
        <row r="849">
          <cell r="BC849">
            <v>846</v>
          </cell>
          <cell r="BD849" t="str">
            <v>Delapan Ratus Empat Puluh Enam</v>
          </cell>
        </row>
        <row r="850">
          <cell r="BC850">
            <v>847</v>
          </cell>
          <cell r="BD850" t="str">
            <v>Delapan Ratus Empat Puluh Tujuh</v>
          </cell>
        </row>
        <row r="851">
          <cell r="BC851">
            <v>848</v>
          </cell>
          <cell r="BD851" t="str">
            <v>Delapan Ratus Empat Puluh Delapan</v>
          </cell>
        </row>
        <row r="852">
          <cell r="BC852">
            <v>849</v>
          </cell>
          <cell r="BD852" t="str">
            <v>Delapan Ratus Empat Puluh Sembilan</v>
          </cell>
        </row>
        <row r="853">
          <cell r="BC853">
            <v>850</v>
          </cell>
          <cell r="BD853" t="str">
            <v>Delapan Ratus Lima Puluh</v>
          </cell>
        </row>
        <row r="854">
          <cell r="BC854">
            <v>851</v>
          </cell>
          <cell r="BD854" t="str">
            <v>Delapan Ratus Lima Puluh Satu</v>
          </cell>
        </row>
        <row r="855">
          <cell r="BC855">
            <v>852</v>
          </cell>
          <cell r="BD855" t="str">
            <v>Delapan Ratus Lima Puluh Dua</v>
          </cell>
        </row>
        <row r="856">
          <cell r="BC856">
            <v>853</v>
          </cell>
          <cell r="BD856" t="str">
            <v>Delapan Ratus Lima Puluh Tiga</v>
          </cell>
        </row>
        <row r="857">
          <cell r="BC857">
            <v>854</v>
          </cell>
          <cell r="BD857" t="str">
            <v>Delapan Ratus Lima Puluh Empat</v>
          </cell>
        </row>
        <row r="858">
          <cell r="BC858">
            <v>855</v>
          </cell>
          <cell r="BD858" t="str">
            <v>Delapan Ratus Lima Puluh Lima</v>
          </cell>
        </row>
        <row r="859">
          <cell r="BC859">
            <v>856</v>
          </cell>
          <cell r="BD859" t="str">
            <v>Delapan Ratus Lima Puluh Enam</v>
          </cell>
        </row>
        <row r="860">
          <cell r="BC860">
            <v>857</v>
          </cell>
          <cell r="BD860" t="str">
            <v>Delapan Ratus Lima Puluh Tujuh</v>
          </cell>
        </row>
        <row r="861">
          <cell r="BC861">
            <v>858</v>
          </cell>
          <cell r="BD861" t="str">
            <v>Delapan Ratus Lima Puluh Delapan</v>
          </cell>
        </row>
        <row r="862">
          <cell r="BC862">
            <v>859</v>
          </cell>
          <cell r="BD862" t="str">
            <v>Delapan Ratus Lima Puluh Sembilan</v>
          </cell>
        </row>
        <row r="863">
          <cell r="BC863">
            <v>860</v>
          </cell>
          <cell r="BD863" t="str">
            <v>Delapan Ratus Enam Puluh</v>
          </cell>
        </row>
        <row r="864">
          <cell r="BC864">
            <v>861</v>
          </cell>
          <cell r="BD864" t="str">
            <v>Delapan Ratus Enam Puluh Satu</v>
          </cell>
        </row>
        <row r="865">
          <cell r="BC865">
            <v>862</v>
          </cell>
          <cell r="BD865" t="str">
            <v>Delapan Ratus Enam Puluh Dua</v>
          </cell>
        </row>
        <row r="866">
          <cell r="BC866">
            <v>863</v>
          </cell>
          <cell r="BD866" t="str">
            <v>Delapan Ratus Enam Puluh Tiga</v>
          </cell>
        </row>
        <row r="867">
          <cell r="BC867">
            <v>864</v>
          </cell>
          <cell r="BD867" t="str">
            <v>Delapan Ratus Enam Puluh Empat</v>
          </cell>
        </row>
        <row r="868">
          <cell r="BC868">
            <v>865</v>
          </cell>
          <cell r="BD868" t="str">
            <v>Delapan Ratus Enam Puluh Lima</v>
          </cell>
        </row>
        <row r="869">
          <cell r="BC869">
            <v>866</v>
          </cell>
          <cell r="BD869" t="str">
            <v>Delapan Ratus Enam Puluh Enam</v>
          </cell>
        </row>
        <row r="870">
          <cell r="BC870">
            <v>867</v>
          </cell>
          <cell r="BD870" t="str">
            <v>Delapan Ratus Enam Puluh Tujuh</v>
          </cell>
        </row>
        <row r="871">
          <cell r="BC871">
            <v>868</v>
          </cell>
          <cell r="BD871" t="str">
            <v>Delapan Ratus Enam Puluh Delapan</v>
          </cell>
        </row>
        <row r="872">
          <cell r="BC872">
            <v>869</v>
          </cell>
          <cell r="BD872" t="str">
            <v>Delapan Ratus Enam Puluh Sembilan</v>
          </cell>
        </row>
        <row r="873">
          <cell r="BC873">
            <v>870</v>
          </cell>
          <cell r="BD873" t="str">
            <v>Delapan Ratus Tujuh Puluh</v>
          </cell>
        </row>
        <row r="874">
          <cell r="BC874">
            <v>871</v>
          </cell>
          <cell r="BD874" t="str">
            <v>Delapan Ratus Tujuh Puluh Satu</v>
          </cell>
        </row>
        <row r="875">
          <cell r="BC875">
            <v>872</v>
          </cell>
          <cell r="BD875" t="str">
            <v>Delapan Ratus Tujuh Puluh Dua</v>
          </cell>
        </row>
        <row r="876">
          <cell r="BC876">
            <v>873</v>
          </cell>
          <cell r="BD876" t="str">
            <v>Delapan Ratus Tujuh Puluh Tiga</v>
          </cell>
        </row>
        <row r="877">
          <cell r="BC877">
            <v>874</v>
          </cell>
          <cell r="BD877" t="str">
            <v>Delapan Ratus Tujuh Puluh Empat</v>
          </cell>
        </row>
        <row r="878">
          <cell r="BC878">
            <v>875</v>
          </cell>
          <cell r="BD878" t="str">
            <v>Delapan Ratus Tujuh Puluh Lima</v>
          </cell>
        </row>
        <row r="879">
          <cell r="BC879">
            <v>876</v>
          </cell>
          <cell r="BD879" t="str">
            <v>Delapan Ratus Tujuh Puluh Enam</v>
          </cell>
        </row>
        <row r="880">
          <cell r="BC880">
            <v>877</v>
          </cell>
          <cell r="BD880" t="str">
            <v>Delapan Ratus Tujuh Puluh Tujuh</v>
          </cell>
        </row>
        <row r="881">
          <cell r="BC881">
            <v>878</v>
          </cell>
          <cell r="BD881" t="str">
            <v>Delapan Ratus Tujuh Puluh Delapan</v>
          </cell>
        </row>
        <row r="882">
          <cell r="BC882">
            <v>879</v>
          </cell>
          <cell r="BD882" t="str">
            <v>Delapan Ratus Tujuh Puluh Sembilan</v>
          </cell>
        </row>
        <row r="883">
          <cell r="BC883">
            <v>880</v>
          </cell>
          <cell r="BD883" t="str">
            <v>Delapan Ratus Delapan Puluh</v>
          </cell>
        </row>
        <row r="884">
          <cell r="BC884">
            <v>881</v>
          </cell>
          <cell r="BD884" t="str">
            <v>Delapan Ratus Delapan Puluh Satu</v>
          </cell>
        </row>
        <row r="885">
          <cell r="BC885">
            <v>882</v>
          </cell>
          <cell r="BD885" t="str">
            <v>Delapan Ratus Delapan Puluh Dua</v>
          </cell>
        </row>
        <row r="886">
          <cell r="BC886">
            <v>883</v>
          </cell>
          <cell r="BD886" t="str">
            <v>Delapan Ratus Delapan Puluh Tiga</v>
          </cell>
        </row>
        <row r="887">
          <cell r="BC887">
            <v>884</v>
          </cell>
          <cell r="BD887" t="str">
            <v>Delapan Ratus Delapan Puluh Empat</v>
          </cell>
        </row>
        <row r="888">
          <cell r="BC888">
            <v>885</v>
          </cell>
          <cell r="BD888" t="str">
            <v>Delapan Ratus Delapan Puluh Lima</v>
          </cell>
        </row>
        <row r="889">
          <cell r="BC889">
            <v>886</v>
          </cell>
          <cell r="BD889" t="str">
            <v>Delapan Ratus Delapan Puluh Enam</v>
          </cell>
        </row>
        <row r="890">
          <cell r="BC890">
            <v>887</v>
          </cell>
          <cell r="BD890" t="str">
            <v>Delapan Ratus Delapan Puluh Tujuh</v>
          </cell>
        </row>
        <row r="891">
          <cell r="BC891">
            <v>888</v>
          </cell>
          <cell r="BD891" t="str">
            <v>Delapan Ratus Delapan Puluh Delapan</v>
          </cell>
        </row>
        <row r="892">
          <cell r="BC892">
            <v>889</v>
          </cell>
          <cell r="BD892" t="str">
            <v>Delapan Ratus Delapan Puluh Sembilan</v>
          </cell>
        </row>
        <row r="893">
          <cell r="BC893">
            <v>890</v>
          </cell>
          <cell r="BD893" t="str">
            <v>Delapan Ratus Sembilan Puluh</v>
          </cell>
        </row>
        <row r="894">
          <cell r="BC894">
            <v>891</v>
          </cell>
          <cell r="BD894" t="str">
            <v>Delapan Ratus Sembilan Puluh Satu</v>
          </cell>
        </row>
        <row r="895">
          <cell r="BC895">
            <v>892</v>
          </cell>
          <cell r="BD895" t="str">
            <v>Delapan Ratus Sembilan Puluh Dua</v>
          </cell>
        </row>
        <row r="896">
          <cell r="BC896">
            <v>893</v>
          </cell>
          <cell r="BD896" t="str">
            <v>Delapan Ratus Sembilan Puluh Tiga</v>
          </cell>
        </row>
        <row r="897">
          <cell r="BC897">
            <v>894</v>
          </cell>
          <cell r="BD897" t="str">
            <v>Delapan Ratus Sembilan Puluh Empat</v>
          </cell>
        </row>
        <row r="898">
          <cell r="BC898">
            <v>895</v>
          </cell>
          <cell r="BD898" t="str">
            <v>Delapan Ratus Sembilan Puluh Lima</v>
          </cell>
        </row>
        <row r="899">
          <cell r="BC899">
            <v>896</v>
          </cell>
          <cell r="BD899" t="str">
            <v>Delapan Ratus Sembilan Puluh Enam</v>
          </cell>
        </row>
        <row r="900">
          <cell r="BC900">
            <v>897</v>
          </cell>
          <cell r="BD900" t="str">
            <v>Delapan Ratus Sembilan Puluh Tujuh</v>
          </cell>
        </row>
        <row r="901">
          <cell r="BC901">
            <v>898</v>
          </cell>
          <cell r="BD901" t="str">
            <v>Delapan Ratus Sembilan Puluh Delapan</v>
          </cell>
        </row>
        <row r="902">
          <cell r="BC902">
            <v>899</v>
          </cell>
          <cell r="BD902" t="str">
            <v>Delapan Ratus Sembilan Puluh Sembilan</v>
          </cell>
        </row>
        <row r="903">
          <cell r="BC903">
            <v>900</v>
          </cell>
          <cell r="BD903" t="str">
            <v>Sembilan Ratus</v>
          </cell>
        </row>
        <row r="904">
          <cell r="BC904">
            <v>901</v>
          </cell>
          <cell r="BD904" t="str">
            <v>Sembilan Ratus Satu</v>
          </cell>
        </row>
        <row r="905">
          <cell r="BC905">
            <v>902</v>
          </cell>
          <cell r="BD905" t="str">
            <v>Sembilan Ratus Dua</v>
          </cell>
        </row>
        <row r="906">
          <cell r="BC906">
            <v>903</v>
          </cell>
          <cell r="BD906" t="str">
            <v>Sembilan Ratus Tiga</v>
          </cell>
        </row>
        <row r="907">
          <cell r="BC907">
            <v>904</v>
          </cell>
          <cell r="BD907" t="str">
            <v>Sembilan Ratus Empat</v>
          </cell>
        </row>
        <row r="908">
          <cell r="BC908">
            <v>905</v>
          </cell>
          <cell r="BD908" t="str">
            <v>Sembilan Ratus Lima</v>
          </cell>
        </row>
        <row r="909">
          <cell r="BC909">
            <v>906</v>
          </cell>
          <cell r="BD909" t="str">
            <v>Sembilan Ratus Enam</v>
          </cell>
        </row>
        <row r="910">
          <cell r="BC910">
            <v>907</v>
          </cell>
          <cell r="BD910" t="str">
            <v>Sembilan Ratus Tujuh</v>
          </cell>
        </row>
        <row r="911">
          <cell r="BC911">
            <v>908</v>
          </cell>
          <cell r="BD911" t="str">
            <v>Sembilan Ratus Delapan</v>
          </cell>
        </row>
        <row r="912">
          <cell r="BC912">
            <v>909</v>
          </cell>
          <cell r="BD912" t="str">
            <v>Sembilan Ratus Sembilan</v>
          </cell>
        </row>
        <row r="913">
          <cell r="BC913">
            <v>910</v>
          </cell>
          <cell r="BD913" t="str">
            <v>Sembilan Ratus Sepuluh</v>
          </cell>
        </row>
        <row r="914">
          <cell r="BC914">
            <v>911</v>
          </cell>
          <cell r="BD914" t="str">
            <v>Sembilan Ratus Sebelas</v>
          </cell>
        </row>
        <row r="915">
          <cell r="BC915">
            <v>912</v>
          </cell>
          <cell r="BD915" t="str">
            <v>Sembilan Ratus Dua Belas</v>
          </cell>
        </row>
        <row r="916">
          <cell r="BC916">
            <v>913</v>
          </cell>
          <cell r="BD916" t="str">
            <v>Sembilan Ratus Tiga Belas</v>
          </cell>
        </row>
        <row r="917">
          <cell r="BC917">
            <v>914</v>
          </cell>
          <cell r="BD917" t="str">
            <v>Sembilan Ratus Empat Belas</v>
          </cell>
        </row>
        <row r="918">
          <cell r="BC918">
            <v>915</v>
          </cell>
          <cell r="BD918" t="str">
            <v>Sembilan Ratus Lima Belas</v>
          </cell>
        </row>
        <row r="919">
          <cell r="BC919">
            <v>916</v>
          </cell>
          <cell r="BD919" t="str">
            <v>Sembilan Ratus Enam Belas</v>
          </cell>
        </row>
        <row r="920">
          <cell r="BC920">
            <v>917</v>
          </cell>
          <cell r="BD920" t="str">
            <v>Sembilan Ratus Tujuh Belas</v>
          </cell>
        </row>
        <row r="921">
          <cell r="BC921">
            <v>918</v>
          </cell>
          <cell r="BD921" t="str">
            <v>Sembilan Ratus Delapan Belas</v>
          </cell>
        </row>
        <row r="922">
          <cell r="BC922">
            <v>919</v>
          </cell>
          <cell r="BD922" t="str">
            <v>Sembilan Ratus Sembilan Belas</v>
          </cell>
        </row>
        <row r="923">
          <cell r="BC923">
            <v>920</v>
          </cell>
          <cell r="BD923" t="str">
            <v>Sembilan Ratus Dua Puluh</v>
          </cell>
        </row>
        <row r="924">
          <cell r="BC924">
            <v>921</v>
          </cell>
          <cell r="BD924" t="str">
            <v>Sembilan Ratus Dua Puluh Satu</v>
          </cell>
        </row>
        <row r="925">
          <cell r="BC925">
            <v>922</v>
          </cell>
          <cell r="BD925" t="str">
            <v>Sembilan Ratus Dua Puluh Dua</v>
          </cell>
        </row>
        <row r="926">
          <cell r="BC926">
            <v>923</v>
          </cell>
          <cell r="BD926" t="str">
            <v>Sembilan Ratus Dua Puluh Tiga</v>
          </cell>
        </row>
        <row r="927">
          <cell r="BC927">
            <v>924</v>
          </cell>
          <cell r="BD927" t="str">
            <v>Sembilan Ratus Dua Puluh Empat</v>
          </cell>
        </row>
        <row r="928">
          <cell r="BC928">
            <v>925</v>
          </cell>
          <cell r="BD928" t="str">
            <v>Sembilan Ratus Dua Puluh Lima</v>
          </cell>
        </row>
        <row r="929">
          <cell r="BC929">
            <v>926</v>
          </cell>
          <cell r="BD929" t="str">
            <v>Sembilan Ratus Dua Puluh Enam</v>
          </cell>
        </row>
        <row r="930">
          <cell r="BC930">
            <v>927</v>
          </cell>
          <cell r="BD930" t="str">
            <v>Sembilan Ratus Dua Puluh Tujuh</v>
          </cell>
        </row>
        <row r="931">
          <cell r="BC931">
            <v>928</v>
          </cell>
          <cell r="BD931" t="str">
            <v>Sembilan Ratus Dua Puluh Delapan</v>
          </cell>
        </row>
        <row r="932">
          <cell r="BC932">
            <v>929</v>
          </cell>
          <cell r="BD932" t="str">
            <v>Sembilan Ratus Dua Puluh Sembilan</v>
          </cell>
        </row>
        <row r="933">
          <cell r="BC933">
            <v>930</v>
          </cell>
          <cell r="BD933" t="str">
            <v>Sembilan Ratus Tiga Puluh</v>
          </cell>
        </row>
        <row r="934">
          <cell r="BC934">
            <v>931</v>
          </cell>
          <cell r="BD934" t="str">
            <v>Sembilan Ratus Tiga Puluh Satu</v>
          </cell>
        </row>
        <row r="935">
          <cell r="BC935">
            <v>932</v>
          </cell>
          <cell r="BD935" t="str">
            <v>Sembilan Ratus Tiga Puluh Dua</v>
          </cell>
        </row>
        <row r="936">
          <cell r="BC936">
            <v>933</v>
          </cell>
          <cell r="BD936" t="str">
            <v>Sembilan Ratus Tiga Puluh Tiga</v>
          </cell>
        </row>
        <row r="937">
          <cell r="BC937">
            <v>934</v>
          </cell>
          <cell r="BD937" t="str">
            <v>Sembilan Ratus Tiga Puluh Empat</v>
          </cell>
        </row>
        <row r="938">
          <cell r="BC938">
            <v>935</v>
          </cell>
          <cell r="BD938" t="str">
            <v>Sembilan Ratus Tiga Puluh Lima</v>
          </cell>
        </row>
        <row r="939">
          <cell r="BC939">
            <v>936</v>
          </cell>
          <cell r="BD939" t="str">
            <v>Sembilan Ratus Tiga Puluh Enam</v>
          </cell>
        </row>
        <row r="940">
          <cell r="BC940">
            <v>937</v>
          </cell>
          <cell r="BD940" t="str">
            <v>Sembilan Ratus Tiga Puluh Tujuh</v>
          </cell>
        </row>
        <row r="941">
          <cell r="BC941">
            <v>938</v>
          </cell>
          <cell r="BD941" t="str">
            <v>Sembilan Ratus Tiga Puluh Delapan</v>
          </cell>
        </row>
        <row r="942">
          <cell r="BC942">
            <v>939</v>
          </cell>
          <cell r="BD942" t="str">
            <v>Sembilan Ratus Tiga Puluh Sembilan</v>
          </cell>
        </row>
        <row r="943">
          <cell r="BC943">
            <v>940</v>
          </cell>
          <cell r="BD943" t="str">
            <v>Sembilan Ratus Empat Puluh</v>
          </cell>
        </row>
        <row r="944">
          <cell r="BC944">
            <v>941</v>
          </cell>
          <cell r="BD944" t="str">
            <v>Sembilan Ratus Empat Puluh Satu</v>
          </cell>
        </row>
        <row r="945">
          <cell r="BC945">
            <v>942</v>
          </cell>
          <cell r="BD945" t="str">
            <v>Sembilan Ratus Empat Puluh Dua</v>
          </cell>
        </row>
        <row r="946">
          <cell r="BC946">
            <v>943</v>
          </cell>
          <cell r="BD946" t="str">
            <v>Sembilan Ratus Empat Puluh Tiga</v>
          </cell>
        </row>
        <row r="947">
          <cell r="BC947">
            <v>944</v>
          </cell>
          <cell r="BD947" t="str">
            <v>Sembilan Ratus Empat Puluh Empat</v>
          </cell>
        </row>
        <row r="948">
          <cell r="BC948">
            <v>945</v>
          </cell>
          <cell r="BD948" t="str">
            <v>Sembilan Ratus Empat Puluh Lima</v>
          </cell>
        </row>
        <row r="949">
          <cell r="BC949">
            <v>946</v>
          </cell>
          <cell r="BD949" t="str">
            <v>Sembilan Ratus Empat Puluh Enam</v>
          </cell>
        </row>
        <row r="950">
          <cell r="BC950">
            <v>947</v>
          </cell>
          <cell r="BD950" t="str">
            <v>Sembilan Ratus Empat Puluh Tujuh</v>
          </cell>
        </row>
        <row r="951">
          <cell r="BC951">
            <v>948</v>
          </cell>
          <cell r="BD951" t="str">
            <v>Sembilan Ratus Empat Puluh Delapan</v>
          </cell>
        </row>
        <row r="952">
          <cell r="BC952">
            <v>949</v>
          </cell>
          <cell r="BD952" t="str">
            <v>Sembilan Ratus Empat Puluh Sembilan</v>
          </cell>
        </row>
        <row r="953">
          <cell r="BC953">
            <v>950</v>
          </cell>
          <cell r="BD953" t="str">
            <v>Sembilan Ratus Lima Puluh</v>
          </cell>
        </row>
        <row r="954">
          <cell r="BC954">
            <v>951</v>
          </cell>
          <cell r="BD954" t="str">
            <v>Sembilan Ratus Lima Puluh Satu</v>
          </cell>
        </row>
        <row r="955">
          <cell r="BC955">
            <v>952</v>
          </cell>
          <cell r="BD955" t="str">
            <v>Sembilan Ratus Lima Puluh Dua</v>
          </cell>
        </row>
        <row r="956">
          <cell r="BC956">
            <v>953</v>
          </cell>
          <cell r="BD956" t="str">
            <v>Sembilan Ratus Lima Puluh Tiga</v>
          </cell>
        </row>
        <row r="957">
          <cell r="BC957">
            <v>954</v>
          </cell>
          <cell r="BD957" t="str">
            <v>Sembilan Ratus Lima Puluh Empat</v>
          </cell>
        </row>
        <row r="958">
          <cell r="BC958">
            <v>955</v>
          </cell>
          <cell r="BD958" t="str">
            <v>Sembilan Ratus Lima Puluh Lima</v>
          </cell>
        </row>
        <row r="959">
          <cell r="BC959">
            <v>956</v>
          </cell>
          <cell r="BD959" t="str">
            <v>Sembilan Ratus Lima Puluh Enam</v>
          </cell>
        </row>
        <row r="960">
          <cell r="BC960">
            <v>957</v>
          </cell>
          <cell r="BD960" t="str">
            <v>Sembilan Ratus Lima Puluh Tujuh</v>
          </cell>
        </row>
        <row r="961">
          <cell r="BC961">
            <v>958</v>
          </cell>
          <cell r="BD961" t="str">
            <v>Sembilan Ratus Lima Puluh Delapan</v>
          </cell>
        </row>
        <row r="962">
          <cell r="BC962">
            <v>959</v>
          </cell>
          <cell r="BD962" t="str">
            <v>Sembilan Ratus Lima Puluh Sembilan</v>
          </cell>
        </row>
        <row r="963">
          <cell r="BC963">
            <v>960</v>
          </cell>
          <cell r="BD963" t="str">
            <v>Sembilan Ratus Enam Puluh</v>
          </cell>
        </row>
        <row r="964">
          <cell r="BC964">
            <v>961</v>
          </cell>
          <cell r="BD964" t="str">
            <v>Sembilan Ratus Enam Puluh Satu</v>
          </cell>
        </row>
        <row r="965">
          <cell r="BC965">
            <v>962</v>
          </cell>
          <cell r="BD965" t="str">
            <v>Sembilan Ratus Enam Puluh Dua</v>
          </cell>
        </row>
        <row r="966">
          <cell r="BC966">
            <v>963</v>
          </cell>
          <cell r="BD966" t="str">
            <v>Sembilan Ratus Enam Puluh Tiga</v>
          </cell>
        </row>
        <row r="967">
          <cell r="BC967">
            <v>964</v>
          </cell>
          <cell r="BD967" t="str">
            <v>Sembilan Ratus Enam Puluh Empat</v>
          </cell>
        </row>
        <row r="968">
          <cell r="BC968">
            <v>965</v>
          </cell>
          <cell r="BD968" t="str">
            <v>Sembilan Ratus Enam Puluh Lima</v>
          </cell>
        </row>
        <row r="969">
          <cell r="BC969">
            <v>966</v>
          </cell>
          <cell r="BD969" t="str">
            <v>Sembilan Ratus Enam Puluh Enam</v>
          </cell>
        </row>
        <row r="970">
          <cell r="BC970">
            <v>967</v>
          </cell>
          <cell r="BD970" t="str">
            <v>Sembilan Ratus Enam Puluh Tujuh</v>
          </cell>
        </row>
        <row r="971">
          <cell r="BC971">
            <v>968</v>
          </cell>
          <cell r="BD971" t="str">
            <v>Sembilan Ratus Enam Puluh Delapan</v>
          </cell>
        </row>
        <row r="972">
          <cell r="BC972">
            <v>969</v>
          </cell>
          <cell r="BD972" t="str">
            <v>Sembilan Ratus Enam Puluh Sembilan</v>
          </cell>
        </row>
        <row r="973">
          <cell r="BC973">
            <v>970</v>
          </cell>
          <cell r="BD973" t="str">
            <v>Sembilan Ratus Tujuh Puluh</v>
          </cell>
        </row>
        <row r="974">
          <cell r="BC974">
            <v>971</v>
          </cell>
          <cell r="BD974" t="str">
            <v>Sembilan Ratus Tujuh Puluh Satu</v>
          </cell>
        </row>
        <row r="975">
          <cell r="BC975">
            <v>972</v>
          </cell>
          <cell r="BD975" t="str">
            <v>Sembilan Ratus Tujuh Puluh Dua</v>
          </cell>
        </row>
        <row r="976">
          <cell r="BC976">
            <v>973</v>
          </cell>
          <cell r="BD976" t="str">
            <v>Sembilan Ratus Tujuh Puluh Tiga</v>
          </cell>
        </row>
        <row r="977">
          <cell r="BC977">
            <v>974</v>
          </cell>
          <cell r="BD977" t="str">
            <v>Sembilan Ratus Tujuh Puluh Empat</v>
          </cell>
        </row>
        <row r="978">
          <cell r="BC978">
            <v>975</v>
          </cell>
          <cell r="BD978" t="str">
            <v>Sembilan Ratus Tujuh Puluh Lima</v>
          </cell>
        </row>
        <row r="979">
          <cell r="BC979">
            <v>976</v>
          </cell>
          <cell r="BD979" t="str">
            <v>Sembilan Ratus Tujuh Puluh Enam</v>
          </cell>
        </row>
        <row r="980">
          <cell r="BC980">
            <v>977</v>
          </cell>
          <cell r="BD980" t="str">
            <v>Sembilan Ratus Tujuh Puluh Tujuh</v>
          </cell>
        </row>
        <row r="981">
          <cell r="BC981">
            <v>978</v>
          </cell>
          <cell r="BD981" t="str">
            <v>Sembilan Ratus Tujuh Puluh Delapan</v>
          </cell>
        </row>
        <row r="982">
          <cell r="BC982">
            <v>979</v>
          </cell>
          <cell r="BD982" t="str">
            <v>Sembilan Ratus Tujuh Puluh Sembilan</v>
          </cell>
        </row>
        <row r="983">
          <cell r="BC983">
            <v>980</v>
          </cell>
          <cell r="BD983" t="str">
            <v>Sembilan Ratus Delapan Puluh</v>
          </cell>
        </row>
        <row r="984">
          <cell r="BC984">
            <v>981</v>
          </cell>
          <cell r="BD984" t="str">
            <v>Sembilan Ratus Delapan Puluh Satu</v>
          </cell>
        </row>
        <row r="985">
          <cell r="BC985">
            <v>982</v>
          </cell>
          <cell r="BD985" t="str">
            <v>Sembilan Ratus Delapan Puluh Dua</v>
          </cell>
        </row>
        <row r="986">
          <cell r="BC986">
            <v>983</v>
          </cell>
          <cell r="BD986" t="str">
            <v>Sembilan Ratus Delapan Puluh Tiga</v>
          </cell>
        </row>
        <row r="987">
          <cell r="BC987">
            <v>984</v>
          </cell>
          <cell r="BD987" t="str">
            <v>Sembilan Ratus Delapan Puluh Empat</v>
          </cell>
        </row>
        <row r="988">
          <cell r="BC988">
            <v>985</v>
          </cell>
          <cell r="BD988" t="str">
            <v>Sembilan Ratus Delapan Puluh Lima</v>
          </cell>
        </row>
        <row r="989">
          <cell r="BC989">
            <v>986</v>
          </cell>
          <cell r="BD989" t="str">
            <v>Sembilan Ratus Delapan Puluh Enam</v>
          </cell>
        </row>
        <row r="990">
          <cell r="BC990">
            <v>987</v>
          </cell>
          <cell r="BD990" t="str">
            <v>Sembilan Ratus Delapan Puluh Tujuh</v>
          </cell>
        </row>
        <row r="991">
          <cell r="BC991">
            <v>988</v>
          </cell>
          <cell r="BD991" t="str">
            <v>Sembilan Ratus Delapan Puluh Delapan</v>
          </cell>
        </row>
        <row r="992">
          <cell r="BC992">
            <v>989</v>
          </cell>
          <cell r="BD992" t="str">
            <v>Sembilan Ratus Delapan Puluh Sembilan</v>
          </cell>
        </row>
        <row r="993">
          <cell r="BC993">
            <v>990</v>
          </cell>
          <cell r="BD993" t="str">
            <v>Sembilan Ratus Sembilan Puluh</v>
          </cell>
        </row>
        <row r="994">
          <cell r="BC994">
            <v>991</v>
          </cell>
          <cell r="BD994" t="str">
            <v>Sembilan Ratus Sembilan Puluh Satu</v>
          </cell>
        </row>
        <row r="995">
          <cell r="BC995">
            <v>992</v>
          </cell>
          <cell r="BD995" t="str">
            <v>Sembilan Ratus Sembilan Puluh Dua</v>
          </cell>
        </row>
        <row r="996">
          <cell r="BC996">
            <v>993</v>
          </cell>
          <cell r="BD996" t="str">
            <v>Sembilan Ratus Sembilan Puluh Tiga</v>
          </cell>
        </row>
        <row r="997">
          <cell r="BC997">
            <v>994</v>
          </cell>
          <cell r="BD997" t="str">
            <v>Sembilan Ratus Sembilan Puluh Empat</v>
          </cell>
        </row>
        <row r="998">
          <cell r="BC998">
            <v>995</v>
          </cell>
          <cell r="BD998" t="str">
            <v>Sembilan Ratus Sembilan Puluh Lima</v>
          </cell>
        </row>
        <row r="999">
          <cell r="BC999">
            <v>996</v>
          </cell>
          <cell r="BD999" t="str">
            <v>Sembilan Ratus Sembilan Puluh Enam</v>
          </cell>
        </row>
        <row r="1000">
          <cell r="BC1000">
            <v>997</v>
          </cell>
          <cell r="BD1000" t="str">
            <v>Sembilan Ratus Sembilan Puluh Tujuh</v>
          </cell>
        </row>
        <row r="1001">
          <cell r="BC1001">
            <v>998</v>
          </cell>
          <cell r="BD1001" t="str">
            <v>Sembilan Ratus Sembilan Puluh Delapan</v>
          </cell>
        </row>
        <row r="1002">
          <cell r="BC1002">
            <v>999</v>
          </cell>
          <cell r="BD1002" t="str">
            <v>Sembilan Ratus Sembilan Puluh Sembilan</v>
          </cell>
        </row>
        <row r="1003">
          <cell r="BC1003">
            <v>1000</v>
          </cell>
          <cell r="BD1003" t="str">
            <v>Seribu</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Sheet1"/>
      <sheetName val="REKAP"/>
      <sheetName val="ANALISA"/>
      <sheetName val="BOQ"/>
      <sheetName val="ANATEK"/>
      <sheetName val="Daftar MPU"/>
      <sheetName val="Upah"/>
      <sheetName val="Bahan"/>
      <sheetName val="Peralatan"/>
      <sheetName val="SCH"/>
      <sheetName val="Sub Kontraktor"/>
      <sheetName val="Produk Luar Negeri"/>
      <sheetName val="M-ON SITE"/>
      <sheetName val="hrg-lumpsum"/>
    </sheetNames>
    <sheetDataSet>
      <sheetData sheetId="0"/>
      <sheetData sheetId="1" refreshError="1">
        <row r="4">
          <cell r="BC4">
            <v>1</v>
          </cell>
          <cell r="BD4" t="str">
            <v>Satu</v>
          </cell>
        </row>
        <row r="5">
          <cell r="BC5">
            <v>2</v>
          </cell>
          <cell r="BD5" t="str">
            <v>Dua</v>
          </cell>
        </row>
        <row r="6">
          <cell r="BC6">
            <v>3</v>
          </cell>
          <cell r="BD6" t="str">
            <v>Tiga</v>
          </cell>
        </row>
        <row r="7">
          <cell r="BC7">
            <v>4</v>
          </cell>
          <cell r="BD7" t="str">
            <v>Empat</v>
          </cell>
        </row>
        <row r="8">
          <cell r="BC8">
            <v>5</v>
          </cell>
          <cell r="BD8" t="str">
            <v>Lima</v>
          </cell>
        </row>
        <row r="9">
          <cell r="BC9">
            <v>6</v>
          </cell>
          <cell r="BD9" t="str">
            <v>Enam</v>
          </cell>
        </row>
        <row r="10">
          <cell r="BC10">
            <v>7</v>
          </cell>
          <cell r="BD10" t="str">
            <v>Tujuh</v>
          </cell>
        </row>
        <row r="11">
          <cell r="BC11">
            <v>8</v>
          </cell>
          <cell r="BD11" t="str">
            <v>Delapan</v>
          </cell>
        </row>
        <row r="12">
          <cell r="BC12">
            <v>9</v>
          </cell>
          <cell r="BD12" t="str">
            <v>Sembilan</v>
          </cell>
        </row>
        <row r="13">
          <cell r="BC13">
            <v>10</v>
          </cell>
          <cell r="BD13" t="str">
            <v>Sepuluh</v>
          </cell>
        </row>
        <row r="14">
          <cell r="BC14">
            <v>11</v>
          </cell>
          <cell r="BD14" t="str">
            <v>Sebelas</v>
          </cell>
        </row>
        <row r="15">
          <cell r="BC15">
            <v>12</v>
          </cell>
          <cell r="BD15" t="str">
            <v>Dua Belas</v>
          </cell>
        </row>
        <row r="16">
          <cell r="BC16">
            <v>13</v>
          </cell>
          <cell r="BD16" t="str">
            <v>Tiga Belas</v>
          </cell>
        </row>
        <row r="17">
          <cell r="BC17">
            <v>14</v>
          </cell>
          <cell r="BD17" t="str">
            <v>Empat Belas</v>
          </cell>
        </row>
        <row r="18">
          <cell r="BC18">
            <v>15</v>
          </cell>
          <cell r="BD18" t="str">
            <v>Lima Belas</v>
          </cell>
        </row>
        <row r="19">
          <cell r="BC19">
            <v>16</v>
          </cell>
          <cell r="BD19" t="str">
            <v>Enam Belas</v>
          </cell>
        </row>
        <row r="20">
          <cell r="BC20">
            <v>17</v>
          </cell>
          <cell r="BD20" t="str">
            <v>Tujuh Belas</v>
          </cell>
        </row>
        <row r="21">
          <cell r="BC21">
            <v>18</v>
          </cell>
          <cell r="BD21" t="str">
            <v>Delapan Belas</v>
          </cell>
        </row>
        <row r="22">
          <cell r="BC22">
            <v>19</v>
          </cell>
          <cell r="BD22" t="str">
            <v>Sembilan Belas</v>
          </cell>
        </row>
        <row r="23">
          <cell r="BC23">
            <v>20</v>
          </cell>
          <cell r="BD23" t="str">
            <v>Dua Puluh</v>
          </cell>
        </row>
        <row r="24">
          <cell r="BC24">
            <v>21</v>
          </cell>
          <cell r="BD24" t="str">
            <v>Dua Puluh Satu</v>
          </cell>
        </row>
        <row r="25">
          <cell r="BC25">
            <v>22</v>
          </cell>
          <cell r="BD25" t="str">
            <v>Dua Puluh Dua</v>
          </cell>
        </row>
        <row r="26">
          <cell r="BC26">
            <v>23</v>
          </cell>
          <cell r="BD26" t="str">
            <v>Dua Puluh Tiga</v>
          </cell>
        </row>
        <row r="27">
          <cell r="BC27">
            <v>24</v>
          </cell>
          <cell r="BD27" t="str">
            <v>Dua Puluh Empat</v>
          </cell>
        </row>
        <row r="28">
          <cell r="BC28">
            <v>25</v>
          </cell>
          <cell r="BD28" t="str">
            <v>Dua Puluh Lima</v>
          </cell>
        </row>
        <row r="29">
          <cell r="BC29">
            <v>26</v>
          </cell>
          <cell r="BD29" t="str">
            <v>Dua Puluh Enam</v>
          </cell>
        </row>
        <row r="30">
          <cell r="BC30">
            <v>27</v>
          </cell>
          <cell r="BD30" t="str">
            <v>Dua Puluh Tujuh</v>
          </cell>
        </row>
        <row r="31">
          <cell r="BC31">
            <v>28</v>
          </cell>
          <cell r="BD31" t="str">
            <v>Dua Puluh Delapan</v>
          </cell>
        </row>
        <row r="32">
          <cell r="BC32">
            <v>29</v>
          </cell>
          <cell r="BD32" t="str">
            <v>Dua Puluh Sembilan</v>
          </cell>
        </row>
        <row r="33">
          <cell r="BC33">
            <v>30</v>
          </cell>
          <cell r="BD33" t="str">
            <v>Tiga Puluh</v>
          </cell>
        </row>
        <row r="34">
          <cell r="BC34">
            <v>31</v>
          </cell>
          <cell r="BD34" t="str">
            <v>Tiga Puluh Satu</v>
          </cell>
        </row>
        <row r="35">
          <cell r="BC35">
            <v>32</v>
          </cell>
          <cell r="BD35" t="str">
            <v>Tiga Puluh Dua</v>
          </cell>
        </row>
        <row r="36">
          <cell r="BC36">
            <v>33</v>
          </cell>
          <cell r="BD36" t="str">
            <v>Tiga Puluh Tiga</v>
          </cell>
        </row>
        <row r="37">
          <cell r="BC37">
            <v>34</v>
          </cell>
          <cell r="BD37" t="str">
            <v>Tiga Puluh Empat</v>
          </cell>
        </row>
        <row r="38">
          <cell r="BC38">
            <v>35</v>
          </cell>
          <cell r="BD38" t="str">
            <v>Tiga Puluh Lima</v>
          </cell>
        </row>
        <row r="39">
          <cell r="BC39">
            <v>36</v>
          </cell>
          <cell r="BD39" t="str">
            <v>Tiga Puluh Enam</v>
          </cell>
        </row>
        <row r="40">
          <cell r="BC40">
            <v>37</v>
          </cell>
          <cell r="BD40" t="str">
            <v>Tiga Puluh Tujuh</v>
          </cell>
        </row>
        <row r="41">
          <cell r="BC41">
            <v>38</v>
          </cell>
          <cell r="BD41" t="str">
            <v>Tiga Puluh Delapan</v>
          </cell>
        </row>
        <row r="42">
          <cell r="BC42">
            <v>39</v>
          </cell>
          <cell r="BD42" t="str">
            <v>Tiga Puluh Sembilan</v>
          </cell>
        </row>
        <row r="43">
          <cell r="BC43">
            <v>40</v>
          </cell>
          <cell r="BD43" t="str">
            <v>Empat Puluh</v>
          </cell>
        </row>
        <row r="44">
          <cell r="BC44">
            <v>41</v>
          </cell>
          <cell r="BD44" t="str">
            <v>Empat Puluh Satu</v>
          </cell>
        </row>
        <row r="45">
          <cell r="BC45">
            <v>42</v>
          </cell>
          <cell r="BD45" t="str">
            <v>Empat Puluh Dua</v>
          </cell>
        </row>
        <row r="46">
          <cell r="BC46">
            <v>43</v>
          </cell>
          <cell r="BD46" t="str">
            <v>Empat Puluh Tiga</v>
          </cell>
        </row>
        <row r="47">
          <cell r="BC47">
            <v>44</v>
          </cell>
          <cell r="BD47" t="str">
            <v>Empat Puluh Empat</v>
          </cell>
        </row>
        <row r="48">
          <cell r="BC48">
            <v>45</v>
          </cell>
          <cell r="BD48" t="str">
            <v>Empat Puluh Lima</v>
          </cell>
        </row>
        <row r="49">
          <cell r="BC49">
            <v>46</v>
          </cell>
          <cell r="BD49" t="str">
            <v>Empat Puluh Enam</v>
          </cell>
        </row>
        <row r="50">
          <cell r="BC50">
            <v>47</v>
          </cell>
          <cell r="BD50" t="str">
            <v>Empat Puluh Tujuh</v>
          </cell>
        </row>
        <row r="51">
          <cell r="BC51">
            <v>48</v>
          </cell>
          <cell r="BD51" t="str">
            <v>Empat Puluh Delapan</v>
          </cell>
        </row>
        <row r="52">
          <cell r="BC52">
            <v>49</v>
          </cell>
          <cell r="BD52" t="str">
            <v>Empat Puluh Sembilan</v>
          </cell>
        </row>
        <row r="53">
          <cell r="BC53">
            <v>50</v>
          </cell>
          <cell r="BD53" t="str">
            <v>Lima Puluh</v>
          </cell>
        </row>
        <row r="54">
          <cell r="BC54">
            <v>51</v>
          </cell>
          <cell r="BD54" t="str">
            <v>Lima Puluh Satu</v>
          </cell>
        </row>
        <row r="55">
          <cell r="BC55">
            <v>52</v>
          </cell>
          <cell r="BD55" t="str">
            <v>Lima Puluh Dua</v>
          </cell>
        </row>
        <row r="56">
          <cell r="BC56">
            <v>53</v>
          </cell>
          <cell r="BD56" t="str">
            <v>Lima Puluh Tiga</v>
          </cell>
        </row>
        <row r="57">
          <cell r="BC57">
            <v>54</v>
          </cell>
          <cell r="BD57" t="str">
            <v>Lima Puluh Empat</v>
          </cell>
        </row>
        <row r="58">
          <cell r="BC58">
            <v>55</v>
          </cell>
          <cell r="BD58" t="str">
            <v>Lima Puluh Lima</v>
          </cell>
        </row>
        <row r="59">
          <cell r="BC59">
            <v>56</v>
          </cell>
          <cell r="BD59" t="str">
            <v>Lima Puluh Enam</v>
          </cell>
        </row>
        <row r="60">
          <cell r="BC60">
            <v>57</v>
          </cell>
          <cell r="BD60" t="str">
            <v>Lima Puluh Tujuh</v>
          </cell>
        </row>
        <row r="61">
          <cell r="BC61">
            <v>58</v>
          </cell>
          <cell r="BD61" t="str">
            <v>Lima Puluh Delapan</v>
          </cell>
        </row>
        <row r="62">
          <cell r="BC62">
            <v>59</v>
          </cell>
          <cell r="BD62" t="str">
            <v>Lima Puluh Sembilan</v>
          </cell>
        </row>
        <row r="63">
          <cell r="BC63">
            <v>60</v>
          </cell>
          <cell r="BD63" t="str">
            <v>Enam Puluh</v>
          </cell>
        </row>
        <row r="64">
          <cell r="BC64">
            <v>61</v>
          </cell>
          <cell r="BD64" t="str">
            <v>Enam Puluh Satu</v>
          </cell>
        </row>
        <row r="65">
          <cell r="BC65">
            <v>62</v>
          </cell>
          <cell r="BD65" t="str">
            <v>Enam Puluh Dua</v>
          </cell>
        </row>
        <row r="66">
          <cell r="BC66">
            <v>63</v>
          </cell>
          <cell r="BD66" t="str">
            <v>Enam Puluh Tiga</v>
          </cell>
        </row>
        <row r="67">
          <cell r="BC67">
            <v>64</v>
          </cell>
          <cell r="BD67" t="str">
            <v>Enam Puluh Empat</v>
          </cell>
        </row>
        <row r="68">
          <cell r="BC68">
            <v>65</v>
          </cell>
          <cell r="BD68" t="str">
            <v>Enam Puluh Lima</v>
          </cell>
        </row>
        <row r="69">
          <cell r="BC69">
            <v>66</v>
          </cell>
          <cell r="BD69" t="str">
            <v>Enam Puluh Enam</v>
          </cell>
        </row>
        <row r="70">
          <cell r="BC70">
            <v>67</v>
          </cell>
          <cell r="BD70" t="str">
            <v>Enam Puluh Tujuh</v>
          </cell>
        </row>
        <row r="71">
          <cell r="BC71">
            <v>68</v>
          </cell>
          <cell r="BD71" t="str">
            <v>Enam Puluh Delapan</v>
          </cell>
        </row>
        <row r="72">
          <cell r="BC72">
            <v>69</v>
          </cell>
          <cell r="BD72" t="str">
            <v>Enam Puluh Sembilan</v>
          </cell>
        </row>
        <row r="73">
          <cell r="BC73">
            <v>70</v>
          </cell>
          <cell r="BD73" t="str">
            <v>Tujuh Puluh</v>
          </cell>
        </row>
        <row r="74">
          <cell r="BC74">
            <v>71</v>
          </cell>
          <cell r="BD74" t="str">
            <v>Tujuh Puluh Satu</v>
          </cell>
        </row>
        <row r="75">
          <cell r="BC75">
            <v>72</v>
          </cell>
          <cell r="BD75" t="str">
            <v>Tujuh Puluh Dua</v>
          </cell>
        </row>
        <row r="76">
          <cell r="BC76">
            <v>73</v>
          </cell>
          <cell r="BD76" t="str">
            <v>Tujuh Puluh Tiga</v>
          </cell>
        </row>
        <row r="77">
          <cell r="BC77">
            <v>74</v>
          </cell>
          <cell r="BD77" t="str">
            <v>Tujuh Puluh Empat</v>
          </cell>
        </row>
        <row r="78">
          <cell r="BC78">
            <v>75</v>
          </cell>
          <cell r="BD78" t="str">
            <v>Tujuh Puluh Lima</v>
          </cell>
        </row>
        <row r="79">
          <cell r="BC79">
            <v>76</v>
          </cell>
          <cell r="BD79" t="str">
            <v>Tujuh Puluh Enam</v>
          </cell>
        </row>
        <row r="80">
          <cell r="BC80">
            <v>77</v>
          </cell>
          <cell r="BD80" t="str">
            <v>Tujuh Puluh Tujuh</v>
          </cell>
        </row>
        <row r="81">
          <cell r="BC81">
            <v>78</v>
          </cell>
          <cell r="BD81" t="str">
            <v>Tujuh Puluh Delapan</v>
          </cell>
        </row>
        <row r="82">
          <cell r="BC82">
            <v>79</v>
          </cell>
          <cell r="BD82" t="str">
            <v>Tujuh Puluh Sembilan</v>
          </cell>
        </row>
        <row r="83">
          <cell r="BC83">
            <v>80</v>
          </cell>
          <cell r="BD83" t="str">
            <v>Delapan Puluh</v>
          </cell>
        </row>
        <row r="84">
          <cell r="BC84">
            <v>81</v>
          </cell>
          <cell r="BD84" t="str">
            <v>Delapan Puluh Satu</v>
          </cell>
        </row>
        <row r="85">
          <cell r="BC85">
            <v>82</v>
          </cell>
          <cell r="BD85" t="str">
            <v>Delapan Puluh Dua</v>
          </cell>
        </row>
        <row r="86">
          <cell r="BC86">
            <v>83</v>
          </cell>
          <cell r="BD86" t="str">
            <v>Delapan Puluh Tiga</v>
          </cell>
        </row>
        <row r="87">
          <cell r="BC87">
            <v>84</v>
          </cell>
          <cell r="BD87" t="str">
            <v>Delapan Puluh Empat</v>
          </cell>
        </row>
        <row r="88">
          <cell r="BC88">
            <v>85</v>
          </cell>
          <cell r="BD88" t="str">
            <v>Delapan Puluh Lima</v>
          </cell>
        </row>
        <row r="89">
          <cell r="BC89">
            <v>86</v>
          </cell>
          <cell r="BD89" t="str">
            <v>Delapan Puluh Enam</v>
          </cell>
        </row>
        <row r="90">
          <cell r="BC90">
            <v>87</v>
          </cell>
          <cell r="BD90" t="str">
            <v>Delapan Puluh Tujuh</v>
          </cell>
        </row>
        <row r="91">
          <cell r="BC91">
            <v>88</v>
          </cell>
          <cell r="BD91" t="str">
            <v>Delapan Puluh Delapan</v>
          </cell>
        </row>
        <row r="92">
          <cell r="BC92">
            <v>89</v>
          </cell>
          <cell r="BD92" t="str">
            <v>Delapan Puluh Sembilan</v>
          </cell>
        </row>
        <row r="93">
          <cell r="BC93">
            <v>90</v>
          </cell>
          <cell r="BD93" t="str">
            <v>Sembilan Puluh</v>
          </cell>
        </row>
        <row r="94">
          <cell r="BC94">
            <v>91</v>
          </cell>
          <cell r="BD94" t="str">
            <v>Sembilan Puluh Satu</v>
          </cell>
        </row>
        <row r="95">
          <cell r="BC95">
            <v>92</v>
          </cell>
          <cell r="BD95" t="str">
            <v>Sembilan Puluh Dua</v>
          </cell>
        </row>
        <row r="96">
          <cell r="BC96">
            <v>93</v>
          </cell>
          <cell r="BD96" t="str">
            <v>Sembilan Puluh Tiga</v>
          </cell>
        </row>
        <row r="97">
          <cell r="BC97">
            <v>94</v>
          </cell>
          <cell r="BD97" t="str">
            <v>Sembilan Puluh Empat</v>
          </cell>
        </row>
        <row r="98">
          <cell r="BC98">
            <v>95</v>
          </cell>
          <cell r="BD98" t="str">
            <v>Sembilan Puluh Lima</v>
          </cell>
        </row>
        <row r="99">
          <cell r="BC99">
            <v>96</v>
          </cell>
          <cell r="BD99" t="str">
            <v>Sembilan Puluh Enam</v>
          </cell>
        </row>
        <row r="100">
          <cell r="BC100">
            <v>97</v>
          </cell>
          <cell r="BD100" t="str">
            <v>Sembilan Puluh Tujuh</v>
          </cell>
        </row>
        <row r="101">
          <cell r="BC101">
            <v>98</v>
          </cell>
          <cell r="BD101" t="str">
            <v>Sembilan Puluh Delapan</v>
          </cell>
        </row>
        <row r="102">
          <cell r="BC102">
            <v>99</v>
          </cell>
          <cell r="BD102" t="str">
            <v>Sembilan Puluh Sembilan</v>
          </cell>
        </row>
        <row r="103">
          <cell r="BC103">
            <v>100</v>
          </cell>
          <cell r="BD103" t="str">
            <v>Seratus</v>
          </cell>
        </row>
        <row r="104">
          <cell r="BC104">
            <v>101</v>
          </cell>
          <cell r="BD104" t="str">
            <v>Seratus Satu</v>
          </cell>
        </row>
        <row r="105">
          <cell r="BC105">
            <v>102</v>
          </cell>
          <cell r="BD105" t="str">
            <v>Seratus Dua</v>
          </cell>
        </row>
        <row r="106">
          <cell r="BC106">
            <v>103</v>
          </cell>
          <cell r="BD106" t="str">
            <v>Seratus Tiga</v>
          </cell>
        </row>
        <row r="107">
          <cell r="BC107">
            <v>104</v>
          </cell>
          <cell r="BD107" t="str">
            <v>Seratus Empat</v>
          </cell>
        </row>
        <row r="108">
          <cell r="BC108">
            <v>105</v>
          </cell>
          <cell r="BD108" t="str">
            <v>Seratus Lima</v>
          </cell>
        </row>
        <row r="109">
          <cell r="BC109">
            <v>106</v>
          </cell>
          <cell r="BD109" t="str">
            <v>Seratus Enam</v>
          </cell>
        </row>
        <row r="110">
          <cell r="BC110">
            <v>107</v>
          </cell>
          <cell r="BD110" t="str">
            <v>Seratus Tujuh</v>
          </cell>
        </row>
        <row r="111">
          <cell r="BC111">
            <v>108</v>
          </cell>
          <cell r="BD111" t="str">
            <v>Seratus Delapan</v>
          </cell>
        </row>
        <row r="112">
          <cell r="BC112">
            <v>109</v>
          </cell>
          <cell r="BD112" t="str">
            <v>Seratus Sembilan</v>
          </cell>
        </row>
        <row r="113">
          <cell r="BC113">
            <v>110</v>
          </cell>
          <cell r="BD113" t="str">
            <v>Seratus Sepuluh</v>
          </cell>
        </row>
        <row r="114">
          <cell r="BC114">
            <v>111</v>
          </cell>
          <cell r="BD114" t="str">
            <v>Seratus Sebelas</v>
          </cell>
        </row>
        <row r="115">
          <cell r="BC115">
            <v>112</v>
          </cell>
          <cell r="BD115" t="str">
            <v>Seratus Dua Belas</v>
          </cell>
        </row>
        <row r="116">
          <cell r="BC116">
            <v>113</v>
          </cell>
          <cell r="BD116" t="str">
            <v>Seratus Tiga Belas</v>
          </cell>
        </row>
        <row r="117">
          <cell r="BC117">
            <v>114</v>
          </cell>
          <cell r="BD117" t="str">
            <v>Seratus Empat Belas</v>
          </cell>
        </row>
        <row r="118">
          <cell r="BC118">
            <v>115</v>
          </cell>
          <cell r="BD118" t="str">
            <v>Seratus Lima Belas</v>
          </cell>
        </row>
        <row r="119">
          <cell r="BC119">
            <v>116</v>
          </cell>
          <cell r="BD119" t="str">
            <v>Seratus Enam Belas</v>
          </cell>
        </row>
        <row r="120">
          <cell r="BC120">
            <v>117</v>
          </cell>
          <cell r="BD120" t="str">
            <v>Seratus Tujuh Belas</v>
          </cell>
        </row>
        <row r="121">
          <cell r="BC121">
            <v>118</v>
          </cell>
          <cell r="BD121" t="str">
            <v>Seratus Delapan Belas</v>
          </cell>
        </row>
        <row r="122">
          <cell r="BC122">
            <v>119</v>
          </cell>
          <cell r="BD122" t="str">
            <v>Seratus Sembilan Belas</v>
          </cell>
        </row>
        <row r="123">
          <cell r="BC123">
            <v>120</v>
          </cell>
          <cell r="BD123" t="str">
            <v>Seratus Dua Puluh</v>
          </cell>
        </row>
        <row r="124">
          <cell r="BC124">
            <v>121</v>
          </cell>
          <cell r="BD124" t="str">
            <v>Seratus Dua Puluh Satu</v>
          </cell>
        </row>
        <row r="125">
          <cell r="BC125">
            <v>122</v>
          </cell>
          <cell r="BD125" t="str">
            <v>Seratus Dua Puluh Dua</v>
          </cell>
        </row>
        <row r="126">
          <cell r="BC126">
            <v>123</v>
          </cell>
          <cell r="BD126" t="str">
            <v>Seratus Dua Puluh Tiga</v>
          </cell>
        </row>
        <row r="127">
          <cell r="BC127">
            <v>124</v>
          </cell>
          <cell r="BD127" t="str">
            <v>Seratus Dua Puluh Empat</v>
          </cell>
        </row>
        <row r="128">
          <cell r="BC128">
            <v>125</v>
          </cell>
          <cell r="BD128" t="str">
            <v>Seratus Dua Puluh Lima</v>
          </cell>
        </row>
        <row r="129">
          <cell r="BC129">
            <v>126</v>
          </cell>
          <cell r="BD129" t="str">
            <v>Seratus Dua Puluh Enam</v>
          </cell>
        </row>
        <row r="130">
          <cell r="BC130">
            <v>127</v>
          </cell>
          <cell r="BD130" t="str">
            <v>Seratus Dua Puluh Tujuh</v>
          </cell>
        </row>
        <row r="131">
          <cell r="BC131">
            <v>128</v>
          </cell>
          <cell r="BD131" t="str">
            <v>Seratus Dua Puluh Delapan</v>
          </cell>
        </row>
        <row r="132">
          <cell r="BC132">
            <v>129</v>
          </cell>
          <cell r="BD132" t="str">
            <v>Seratus Dua Puluh Sembilan</v>
          </cell>
        </row>
        <row r="133">
          <cell r="BC133">
            <v>130</v>
          </cell>
          <cell r="BD133" t="str">
            <v>Seratus Tiga Puluh</v>
          </cell>
        </row>
        <row r="134">
          <cell r="BC134">
            <v>131</v>
          </cell>
          <cell r="BD134" t="str">
            <v>Seratus Tiga Puluh Satu</v>
          </cell>
        </row>
        <row r="135">
          <cell r="BC135">
            <v>132</v>
          </cell>
          <cell r="BD135" t="str">
            <v>Seratus Tiga Puluh Dua</v>
          </cell>
        </row>
        <row r="136">
          <cell r="BC136">
            <v>133</v>
          </cell>
          <cell r="BD136" t="str">
            <v>Seratus Tiga Puluh Tiga</v>
          </cell>
        </row>
        <row r="137">
          <cell r="BC137">
            <v>134</v>
          </cell>
          <cell r="BD137" t="str">
            <v>Seratus Tiga Puluh Empat</v>
          </cell>
        </row>
        <row r="138">
          <cell r="BC138">
            <v>135</v>
          </cell>
          <cell r="BD138" t="str">
            <v>Seratus Tiga Puluh Lima</v>
          </cell>
        </row>
        <row r="139">
          <cell r="BC139">
            <v>136</v>
          </cell>
          <cell r="BD139" t="str">
            <v>Seratus Tiga Puluh Enam</v>
          </cell>
        </row>
        <row r="140">
          <cell r="BC140">
            <v>137</v>
          </cell>
          <cell r="BD140" t="str">
            <v>Seratus Tiga Puluh Tujuh</v>
          </cell>
        </row>
        <row r="141">
          <cell r="BC141">
            <v>138</v>
          </cell>
          <cell r="BD141" t="str">
            <v>Seratus Tiga Puluh Delapan</v>
          </cell>
        </row>
        <row r="142">
          <cell r="BC142">
            <v>139</v>
          </cell>
          <cell r="BD142" t="str">
            <v>Seratus Tiga Puluh Sembilan</v>
          </cell>
        </row>
        <row r="143">
          <cell r="BC143">
            <v>140</v>
          </cell>
          <cell r="BD143" t="str">
            <v>Seratus Empat Puluh</v>
          </cell>
        </row>
        <row r="144">
          <cell r="BC144">
            <v>141</v>
          </cell>
          <cell r="BD144" t="str">
            <v>Seratus Empat Puluh Satu</v>
          </cell>
        </row>
        <row r="145">
          <cell r="BC145">
            <v>142</v>
          </cell>
          <cell r="BD145" t="str">
            <v>Seratus Empat Puluh Dua</v>
          </cell>
        </row>
        <row r="146">
          <cell r="BC146">
            <v>143</v>
          </cell>
          <cell r="BD146" t="str">
            <v>Seratus Empat Puluh Tiga</v>
          </cell>
        </row>
        <row r="147">
          <cell r="BC147">
            <v>144</v>
          </cell>
          <cell r="BD147" t="str">
            <v>Seratus Empat Puluh Empat</v>
          </cell>
        </row>
        <row r="148">
          <cell r="BC148">
            <v>145</v>
          </cell>
          <cell r="BD148" t="str">
            <v>Seratus Empat Puluh Lima</v>
          </cell>
        </row>
        <row r="149">
          <cell r="BC149">
            <v>146</v>
          </cell>
          <cell r="BD149" t="str">
            <v>Seratus Empat Puluh Enam</v>
          </cell>
        </row>
        <row r="150">
          <cell r="BC150">
            <v>147</v>
          </cell>
          <cell r="BD150" t="str">
            <v>Seratus Empat Puluh Tujuh</v>
          </cell>
        </row>
        <row r="151">
          <cell r="BC151">
            <v>148</v>
          </cell>
          <cell r="BD151" t="str">
            <v>Seratus Empat Puluh Delapan</v>
          </cell>
        </row>
        <row r="152">
          <cell r="BC152">
            <v>149</v>
          </cell>
          <cell r="BD152" t="str">
            <v>Seratus Empat Puluh Sembilan</v>
          </cell>
        </row>
        <row r="153">
          <cell r="BC153">
            <v>150</v>
          </cell>
          <cell r="BD153" t="str">
            <v>Seratus Lima Puluh</v>
          </cell>
        </row>
        <row r="154">
          <cell r="BC154">
            <v>151</v>
          </cell>
          <cell r="BD154" t="str">
            <v>Seratus Lima Puluh Satu</v>
          </cell>
        </row>
        <row r="155">
          <cell r="BC155">
            <v>152</v>
          </cell>
          <cell r="BD155" t="str">
            <v>Seratus Lima Puluh Dua</v>
          </cell>
        </row>
        <row r="156">
          <cell r="BC156">
            <v>153</v>
          </cell>
          <cell r="BD156" t="str">
            <v>Seratus Lima Puluh Tiga</v>
          </cell>
        </row>
        <row r="157">
          <cell r="BC157">
            <v>154</v>
          </cell>
          <cell r="BD157" t="str">
            <v>Seratus Lima Puluh Empat</v>
          </cell>
        </row>
        <row r="158">
          <cell r="BC158">
            <v>155</v>
          </cell>
          <cell r="BD158" t="str">
            <v>Seratus Lima Puluh Lima</v>
          </cell>
        </row>
        <row r="159">
          <cell r="BC159">
            <v>156</v>
          </cell>
          <cell r="BD159" t="str">
            <v>Seratus Lima Puluh Enam</v>
          </cell>
        </row>
        <row r="160">
          <cell r="BC160">
            <v>157</v>
          </cell>
          <cell r="BD160" t="str">
            <v>Seratus Lima Puluh Tujuh</v>
          </cell>
        </row>
        <row r="161">
          <cell r="BC161">
            <v>158</v>
          </cell>
          <cell r="BD161" t="str">
            <v>Seratus Lima Puluh Delapan</v>
          </cell>
        </row>
        <row r="162">
          <cell r="BC162">
            <v>159</v>
          </cell>
          <cell r="BD162" t="str">
            <v>Seratus Lima Puluh Sembilan</v>
          </cell>
        </row>
        <row r="163">
          <cell r="BC163">
            <v>160</v>
          </cell>
          <cell r="BD163" t="str">
            <v>Seratus Enam Puluh</v>
          </cell>
        </row>
        <row r="164">
          <cell r="BC164">
            <v>161</v>
          </cell>
          <cell r="BD164" t="str">
            <v>Seratus Enam Puluh Satu</v>
          </cell>
        </row>
        <row r="165">
          <cell r="BC165">
            <v>162</v>
          </cell>
          <cell r="BD165" t="str">
            <v>Seratus Enam Puluh Dua</v>
          </cell>
        </row>
        <row r="166">
          <cell r="BC166">
            <v>163</v>
          </cell>
          <cell r="BD166" t="str">
            <v>Seratus Enam Puluh Tiga</v>
          </cell>
        </row>
        <row r="167">
          <cell r="BC167">
            <v>164</v>
          </cell>
          <cell r="BD167" t="str">
            <v>Seratus Enam Puluh Empat</v>
          </cell>
        </row>
        <row r="168">
          <cell r="BC168">
            <v>165</v>
          </cell>
          <cell r="BD168" t="str">
            <v>Seratus Enam Puluh Lima</v>
          </cell>
        </row>
        <row r="169">
          <cell r="BC169">
            <v>166</v>
          </cell>
          <cell r="BD169" t="str">
            <v>Seratus Enam Puluh Enam</v>
          </cell>
        </row>
        <row r="170">
          <cell r="BC170">
            <v>167</v>
          </cell>
          <cell r="BD170" t="str">
            <v>Seratus Enam Puluh Tujuh</v>
          </cell>
        </row>
        <row r="171">
          <cell r="BC171">
            <v>168</v>
          </cell>
          <cell r="BD171" t="str">
            <v>Seratus Enam Puluh Delapan</v>
          </cell>
        </row>
        <row r="172">
          <cell r="BC172">
            <v>169</v>
          </cell>
          <cell r="BD172" t="str">
            <v>Seratus Enam Puluh Sembilan</v>
          </cell>
        </row>
        <row r="173">
          <cell r="BC173">
            <v>170</v>
          </cell>
          <cell r="BD173" t="str">
            <v>Seratus Tujuh Puluh</v>
          </cell>
        </row>
        <row r="174">
          <cell r="BC174">
            <v>171</v>
          </cell>
          <cell r="BD174" t="str">
            <v>Seratus Tujuh Puluh Satu</v>
          </cell>
        </row>
        <row r="175">
          <cell r="BC175">
            <v>172</v>
          </cell>
          <cell r="BD175" t="str">
            <v>Seratus Tujuh Puluh Dua</v>
          </cell>
        </row>
        <row r="176">
          <cell r="BC176">
            <v>173</v>
          </cell>
          <cell r="BD176" t="str">
            <v>Seratus Tujuh Puluh Tiga</v>
          </cell>
        </row>
        <row r="177">
          <cell r="BC177">
            <v>174</v>
          </cell>
          <cell r="BD177" t="str">
            <v>Seratus Tujuh Puluh Empat</v>
          </cell>
        </row>
        <row r="178">
          <cell r="BC178">
            <v>175</v>
          </cell>
          <cell r="BD178" t="str">
            <v>Seratus Tujuh Puluh Lima</v>
          </cell>
        </row>
        <row r="179">
          <cell r="BC179">
            <v>176</v>
          </cell>
          <cell r="BD179" t="str">
            <v>Seratus Tujuh Puluh Enam</v>
          </cell>
        </row>
        <row r="180">
          <cell r="BC180">
            <v>177</v>
          </cell>
          <cell r="BD180" t="str">
            <v>Seratus Tujuh Puluh Tujuh</v>
          </cell>
        </row>
        <row r="181">
          <cell r="BC181">
            <v>178</v>
          </cell>
          <cell r="BD181" t="str">
            <v>Seratus Tujuh Puluh Delapan</v>
          </cell>
        </row>
        <row r="182">
          <cell r="BC182">
            <v>179</v>
          </cell>
          <cell r="BD182" t="str">
            <v>Seratus Tujuh Puluh Sembilan</v>
          </cell>
        </row>
        <row r="183">
          <cell r="BC183">
            <v>180</v>
          </cell>
          <cell r="BD183" t="str">
            <v>Seratus Delapan Puluh</v>
          </cell>
        </row>
        <row r="184">
          <cell r="BC184">
            <v>181</v>
          </cell>
          <cell r="BD184" t="str">
            <v>Seratus Delapan Puluh Satu</v>
          </cell>
        </row>
        <row r="185">
          <cell r="BC185">
            <v>182</v>
          </cell>
          <cell r="BD185" t="str">
            <v>Seratus Delapan Puluh Dua</v>
          </cell>
        </row>
        <row r="186">
          <cell r="BC186">
            <v>183</v>
          </cell>
          <cell r="BD186" t="str">
            <v>Seratus Delapan Puluh Tiga</v>
          </cell>
        </row>
        <row r="187">
          <cell r="BC187">
            <v>184</v>
          </cell>
          <cell r="BD187" t="str">
            <v>Seratus Delapan Puluh Empat</v>
          </cell>
        </row>
        <row r="188">
          <cell r="BC188">
            <v>185</v>
          </cell>
          <cell r="BD188" t="str">
            <v>Seratus Delapan Puluh Lima</v>
          </cell>
        </row>
        <row r="189">
          <cell r="BC189">
            <v>186</v>
          </cell>
          <cell r="BD189" t="str">
            <v>Seratus Delapan Puluh Enam</v>
          </cell>
        </row>
        <row r="190">
          <cell r="BC190">
            <v>187</v>
          </cell>
          <cell r="BD190" t="str">
            <v>Seratus Delapan Puluh Tujuh</v>
          </cell>
        </row>
        <row r="191">
          <cell r="BC191">
            <v>188</v>
          </cell>
          <cell r="BD191" t="str">
            <v>Seratus Delapan Puluh Delapan</v>
          </cell>
        </row>
        <row r="192">
          <cell r="BC192">
            <v>189</v>
          </cell>
          <cell r="BD192" t="str">
            <v>Seratus Delapan Puluh Sembilan</v>
          </cell>
        </row>
        <row r="193">
          <cell r="BC193">
            <v>190</v>
          </cell>
          <cell r="BD193" t="str">
            <v>Seratus Sembilan Puluh</v>
          </cell>
        </row>
        <row r="194">
          <cell r="BC194">
            <v>191</v>
          </cell>
          <cell r="BD194" t="str">
            <v>Seratus Sembilan Puluh Satu</v>
          </cell>
        </row>
        <row r="195">
          <cell r="BC195">
            <v>192</v>
          </cell>
          <cell r="BD195" t="str">
            <v>Seratus Sembilan Puluh Dua</v>
          </cell>
        </row>
        <row r="196">
          <cell r="BC196">
            <v>193</v>
          </cell>
          <cell r="BD196" t="str">
            <v>Seratus Sembilan Puluh Tiga</v>
          </cell>
        </row>
        <row r="197">
          <cell r="BC197">
            <v>194</v>
          </cell>
          <cell r="BD197" t="str">
            <v>Seratus Sembilan Puluh Empat</v>
          </cell>
        </row>
        <row r="198">
          <cell r="BC198">
            <v>195</v>
          </cell>
          <cell r="BD198" t="str">
            <v>Seratus Sembilan Puluh Lima</v>
          </cell>
        </row>
        <row r="199">
          <cell r="BC199">
            <v>196</v>
          </cell>
          <cell r="BD199" t="str">
            <v>Seratus Sembilan Puluh Enam</v>
          </cell>
        </row>
        <row r="200">
          <cell r="BC200">
            <v>197</v>
          </cell>
          <cell r="BD200" t="str">
            <v>Seratus Sembilan Puluh Tujuh</v>
          </cell>
        </row>
        <row r="201">
          <cell r="BC201">
            <v>198</v>
          </cell>
          <cell r="BD201" t="str">
            <v>Seratus Sembilan Puluh Delapan</v>
          </cell>
        </row>
        <row r="202">
          <cell r="BC202">
            <v>199</v>
          </cell>
          <cell r="BD202" t="str">
            <v>Seratus Sembilan Puluh Sembilan</v>
          </cell>
        </row>
        <row r="203">
          <cell r="BC203">
            <v>200</v>
          </cell>
          <cell r="BD203" t="str">
            <v>Dua Ratus</v>
          </cell>
        </row>
        <row r="204">
          <cell r="BC204">
            <v>201</v>
          </cell>
          <cell r="BD204" t="str">
            <v>Dua Ratus Satu</v>
          </cell>
        </row>
        <row r="205">
          <cell r="BC205">
            <v>202</v>
          </cell>
          <cell r="BD205" t="str">
            <v>Dua Ratus Dua</v>
          </cell>
        </row>
        <row r="206">
          <cell r="BC206">
            <v>203</v>
          </cell>
          <cell r="BD206" t="str">
            <v>Dua Ratus Tiga</v>
          </cell>
        </row>
        <row r="207">
          <cell r="BC207">
            <v>204</v>
          </cell>
          <cell r="BD207" t="str">
            <v>Dua Ratus Empat</v>
          </cell>
        </row>
        <row r="208">
          <cell r="BC208">
            <v>205</v>
          </cell>
          <cell r="BD208" t="str">
            <v>Dua Ratus Lima</v>
          </cell>
        </row>
        <row r="209">
          <cell r="BC209">
            <v>206</v>
          </cell>
          <cell r="BD209" t="str">
            <v>Dua Ratus Enam</v>
          </cell>
        </row>
        <row r="210">
          <cell r="BC210">
            <v>207</v>
          </cell>
          <cell r="BD210" t="str">
            <v>Dua Ratus Tujuh</v>
          </cell>
        </row>
        <row r="211">
          <cell r="BC211">
            <v>208</v>
          </cell>
          <cell r="BD211" t="str">
            <v>Dua Ratus Delapan</v>
          </cell>
        </row>
        <row r="212">
          <cell r="BC212">
            <v>209</v>
          </cell>
          <cell r="BD212" t="str">
            <v>Dua Ratus sembilan</v>
          </cell>
        </row>
        <row r="213">
          <cell r="BC213">
            <v>210</v>
          </cell>
          <cell r="BD213" t="str">
            <v>Dua Ratus Sepuluh</v>
          </cell>
        </row>
        <row r="214">
          <cell r="BC214">
            <v>211</v>
          </cell>
          <cell r="BD214" t="str">
            <v>Dua Ratus Sebelas</v>
          </cell>
        </row>
        <row r="215">
          <cell r="BC215">
            <v>212</v>
          </cell>
          <cell r="BD215" t="str">
            <v>Dua Ratus Dua Belas</v>
          </cell>
        </row>
        <row r="216">
          <cell r="BC216">
            <v>213</v>
          </cell>
          <cell r="BD216" t="str">
            <v>Dua Ratus Tiga Belas</v>
          </cell>
        </row>
        <row r="217">
          <cell r="BC217">
            <v>214</v>
          </cell>
          <cell r="BD217" t="str">
            <v>Dua Ratus Empat Belas</v>
          </cell>
        </row>
        <row r="218">
          <cell r="BC218">
            <v>215</v>
          </cell>
          <cell r="BD218" t="str">
            <v>Dua Ratus Lima Belas</v>
          </cell>
        </row>
        <row r="219">
          <cell r="BC219">
            <v>216</v>
          </cell>
          <cell r="BD219" t="str">
            <v>Dua Ratus Enam Belas</v>
          </cell>
        </row>
        <row r="220">
          <cell r="BC220">
            <v>217</v>
          </cell>
          <cell r="BD220" t="str">
            <v>Dua Ratus Tujuh Belas</v>
          </cell>
        </row>
        <row r="221">
          <cell r="BC221">
            <v>218</v>
          </cell>
          <cell r="BD221" t="str">
            <v>Dua Ratus Delapan Belas</v>
          </cell>
        </row>
        <row r="222">
          <cell r="BC222">
            <v>219</v>
          </cell>
          <cell r="BD222" t="str">
            <v>Dua Ratus Sembilan Belas</v>
          </cell>
        </row>
        <row r="223">
          <cell r="BC223">
            <v>220</v>
          </cell>
          <cell r="BD223" t="str">
            <v>Dua Ratus Dua Puluh</v>
          </cell>
        </row>
        <row r="224">
          <cell r="BC224">
            <v>221</v>
          </cell>
          <cell r="BD224" t="str">
            <v>Dua Ratus Dua Puluh Satu</v>
          </cell>
        </row>
        <row r="225">
          <cell r="BC225">
            <v>222</v>
          </cell>
          <cell r="BD225" t="str">
            <v>Dua Ratus Dua Puluh Dua</v>
          </cell>
        </row>
        <row r="226">
          <cell r="BC226">
            <v>223</v>
          </cell>
          <cell r="BD226" t="str">
            <v>Dua Ratus Dua Puluh Tiga</v>
          </cell>
        </row>
        <row r="227">
          <cell r="BC227">
            <v>224</v>
          </cell>
          <cell r="BD227" t="str">
            <v>Dua Ratus Dua Puluh Empat</v>
          </cell>
        </row>
        <row r="228">
          <cell r="BC228">
            <v>225</v>
          </cell>
          <cell r="BD228" t="str">
            <v>Dua Ratus Dua Puluh Lima</v>
          </cell>
        </row>
        <row r="229">
          <cell r="BC229">
            <v>226</v>
          </cell>
          <cell r="BD229" t="str">
            <v>Dua Ratus Dua Puluh Enam</v>
          </cell>
        </row>
        <row r="230">
          <cell r="BC230">
            <v>227</v>
          </cell>
          <cell r="BD230" t="str">
            <v>Dua Ratus Dua Puluh Tujuh</v>
          </cell>
        </row>
        <row r="231">
          <cell r="BC231">
            <v>228</v>
          </cell>
          <cell r="BD231" t="str">
            <v>Dua Ratus Dua Puluh Delapan</v>
          </cell>
        </row>
        <row r="232">
          <cell r="BC232">
            <v>229</v>
          </cell>
          <cell r="BD232" t="str">
            <v>Dua Ratus Dua Puluh Sembilan</v>
          </cell>
        </row>
        <row r="233">
          <cell r="BC233">
            <v>230</v>
          </cell>
          <cell r="BD233" t="str">
            <v>Dua Ratus Tiga Puluh</v>
          </cell>
        </row>
        <row r="234">
          <cell r="BC234">
            <v>231</v>
          </cell>
          <cell r="BD234" t="str">
            <v>Dua Ratus Tiga Puluh Satu</v>
          </cell>
        </row>
        <row r="235">
          <cell r="BC235">
            <v>232</v>
          </cell>
          <cell r="BD235" t="str">
            <v>Dua Ratus Tiga Puluh Dua</v>
          </cell>
        </row>
        <row r="236">
          <cell r="BC236">
            <v>233</v>
          </cell>
          <cell r="BD236" t="str">
            <v>Dua Ratus Tiga Puluh Tiga</v>
          </cell>
        </row>
        <row r="237">
          <cell r="BC237">
            <v>234</v>
          </cell>
          <cell r="BD237" t="str">
            <v>Dua Ratus Tiga Puluh Empat</v>
          </cell>
        </row>
        <row r="238">
          <cell r="BC238">
            <v>235</v>
          </cell>
          <cell r="BD238" t="str">
            <v>Dua Ratus Tiga Puluh Lima</v>
          </cell>
        </row>
        <row r="239">
          <cell r="BC239">
            <v>236</v>
          </cell>
          <cell r="BD239" t="str">
            <v>Dua Ratus Tiga Puluh Enam</v>
          </cell>
        </row>
        <row r="240">
          <cell r="BC240">
            <v>237</v>
          </cell>
          <cell r="BD240" t="str">
            <v>Dua Ratus Tiga Puluh Tujuh</v>
          </cell>
        </row>
        <row r="241">
          <cell r="BC241">
            <v>238</v>
          </cell>
          <cell r="BD241" t="str">
            <v>Dua Ratus Tiga Puluh Delapan</v>
          </cell>
        </row>
        <row r="242">
          <cell r="BC242">
            <v>239</v>
          </cell>
          <cell r="BD242" t="str">
            <v>Dua Ratus Tiga Puluh Sembilan</v>
          </cell>
        </row>
        <row r="243">
          <cell r="BC243">
            <v>240</v>
          </cell>
          <cell r="BD243" t="str">
            <v>Dua Ratus Empat Puluh</v>
          </cell>
        </row>
        <row r="244">
          <cell r="BC244">
            <v>241</v>
          </cell>
          <cell r="BD244" t="str">
            <v>Dua Ratus Empat Puluh Satu</v>
          </cell>
        </row>
        <row r="245">
          <cell r="BC245">
            <v>242</v>
          </cell>
          <cell r="BD245" t="str">
            <v>Dua Ratus Empat Puluh Dua</v>
          </cell>
        </row>
        <row r="246">
          <cell r="BC246">
            <v>243</v>
          </cell>
          <cell r="BD246" t="str">
            <v>Dua Ratus Empat Puluh Tiga</v>
          </cell>
        </row>
        <row r="247">
          <cell r="BC247">
            <v>244</v>
          </cell>
          <cell r="BD247" t="str">
            <v>Dua Ratus Empat Puluh Empat</v>
          </cell>
        </row>
        <row r="248">
          <cell r="BC248">
            <v>245</v>
          </cell>
          <cell r="BD248" t="str">
            <v>Dua Ratus Empat Puluh Lima</v>
          </cell>
        </row>
        <row r="249">
          <cell r="BC249">
            <v>246</v>
          </cell>
          <cell r="BD249" t="str">
            <v>Dua Ratus Empat Puluh Enam</v>
          </cell>
        </row>
        <row r="250">
          <cell r="BC250">
            <v>247</v>
          </cell>
          <cell r="BD250" t="str">
            <v>Dua Ratus Empat Puluh Tujuh</v>
          </cell>
        </row>
        <row r="251">
          <cell r="BC251">
            <v>248</v>
          </cell>
          <cell r="BD251" t="str">
            <v>Dua Ratus Empat Puluh Delapan</v>
          </cell>
        </row>
        <row r="252">
          <cell r="BC252">
            <v>249</v>
          </cell>
          <cell r="BD252" t="str">
            <v>Dua Ratus Empat Puluh Sembilan</v>
          </cell>
        </row>
        <row r="253">
          <cell r="BC253">
            <v>250</v>
          </cell>
          <cell r="BD253" t="str">
            <v>Dua Ratus Lima Puluh</v>
          </cell>
        </row>
        <row r="254">
          <cell r="BC254">
            <v>251</v>
          </cell>
          <cell r="BD254" t="str">
            <v>Dua Ratus Lima Puluh Satu</v>
          </cell>
        </row>
        <row r="255">
          <cell r="BC255">
            <v>252</v>
          </cell>
          <cell r="BD255" t="str">
            <v>Dua Ratus Lima Puluh Dua</v>
          </cell>
        </row>
        <row r="256">
          <cell r="BC256">
            <v>253</v>
          </cell>
          <cell r="BD256" t="str">
            <v>Dua Ratus Lima Puluh Tiga</v>
          </cell>
        </row>
        <row r="257">
          <cell r="BC257">
            <v>254</v>
          </cell>
          <cell r="BD257" t="str">
            <v>Dua Ratus Lima Puluh Empat</v>
          </cell>
        </row>
        <row r="258">
          <cell r="BC258">
            <v>255</v>
          </cell>
          <cell r="BD258" t="str">
            <v>Dua Ratus Lima Puluh Lima</v>
          </cell>
        </row>
        <row r="259">
          <cell r="BC259">
            <v>256</v>
          </cell>
          <cell r="BD259" t="str">
            <v>Dua Ratus Lima Puluh Enam</v>
          </cell>
        </row>
        <row r="260">
          <cell r="BC260">
            <v>257</v>
          </cell>
          <cell r="BD260" t="str">
            <v>Dua Ratus Lima Puluh Tujuh</v>
          </cell>
        </row>
        <row r="261">
          <cell r="BC261">
            <v>258</v>
          </cell>
          <cell r="BD261" t="str">
            <v>Dua Ratus Lima Puluh Delapan</v>
          </cell>
        </row>
        <row r="262">
          <cell r="BC262">
            <v>259</v>
          </cell>
          <cell r="BD262" t="str">
            <v>Dua Ratus Lima Puluh Sembilan</v>
          </cell>
        </row>
        <row r="263">
          <cell r="BC263">
            <v>260</v>
          </cell>
          <cell r="BD263" t="str">
            <v>Dua Ratus Enam Puluh</v>
          </cell>
        </row>
        <row r="264">
          <cell r="BC264">
            <v>261</v>
          </cell>
          <cell r="BD264" t="str">
            <v>Dua Ratus Enam Puluh Satu</v>
          </cell>
        </row>
        <row r="265">
          <cell r="BC265">
            <v>262</v>
          </cell>
          <cell r="BD265" t="str">
            <v>Dua Ratus Enam Puluh Dua</v>
          </cell>
        </row>
        <row r="266">
          <cell r="BC266">
            <v>263</v>
          </cell>
          <cell r="BD266" t="str">
            <v>Dua Ratus Enam Puluh Tiga</v>
          </cell>
        </row>
        <row r="267">
          <cell r="BC267">
            <v>264</v>
          </cell>
          <cell r="BD267" t="str">
            <v>Dua Ratus Enam Puluh Empat</v>
          </cell>
        </row>
        <row r="268">
          <cell r="BC268">
            <v>265</v>
          </cell>
          <cell r="BD268" t="str">
            <v>Dua Ratus Enam Puluh Lima</v>
          </cell>
        </row>
        <row r="269">
          <cell r="BC269">
            <v>266</v>
          </cell>
          <cell r="BD269" t="str">
            <v>Dua Ratus Enam Puluh Enam</v>
          </cell>
        </row>
        <row r="270">
          <cell r="BC270">
            <v>267</v>
          </cell>
          <cell r="BD270" t="str">
            <v>Dua Ratus Enam Puluh Tujuh</v>
          </cell>
        </row>
        <row r="271">
          <cell r="BC271">
            <v>268</v>
          </cell>
          <cell r="BD271" t="str">
            <v>Dua Ratus Enam Puluh Delapan</v>
          </cell>
        </row>
        <row r="272">
          <cell r="BC272">
            <v>269</v>
          </cell>
          <cell r="BD272" t="str">
            <v>Dua Ratus Enam Puluh Sembilan</v>
          </cell>
        </row>
        <row r="273">
          <cell r="BC273">
            <v>270</v>
          </cell>
          <cell r="BD273" t="str">
            <v>Dua Ratus Tujuh Puluh</v>
          </cell>
        </row>
        <row r="274">
          <cell r="BC274">
            <v>271</v>
          </cell>
          <cell r="BD274" t="str">
            <v>Dua Ratus Tujuh Puluh Satu</v>
          </cell>
        </row>
        <row r="275">
          <cell r="BC275">
            <v>272</v>
          </cell>
          <cell r="BD275" t="str">
            <v>Dua Ratus Tujuh Puluh Dua</v>
          </cell>
        </row>
        <row r="276">
          <cell r="BC276">
            <v>273</v>
          </cell>
          <cell r="BD276" t="str">
            <v>Dua Ratus Tujuh Puluh Tiga</v>
          </cell>
        </row>
        <row r="277">
          <cell r="BC277">
            <v>274</v>
          </cell>
          <cell r="BD277" t="str">
            <v>Dua Ratus Tujuh Puluh Empat</v>
          </cell>
        </row>
        <row r="278">
          <cell r="BC278">
            <v>275</v>
          </cell>
          <cell r="BD278" t="str">
            <v>Dua Ratus Tujuh Puluh Lima</v>
          </cell>
        </row>
        <row r="279">
          <cell r="BC279">
            <v>276</v>
          </cell>
          <cell r="BD279" t="str">
            <v>Dua Ratus Tujuh Puluh Enam</v>
          </cell>
        </row>
        <row r="280">
          <cell r="BC280">
            <v>277</v>
          </cell>
          <cell r="BD280" t="str">
            <v>Dua Ratus Tujuh Puluh Tujuh</v>
          </cell>
        </row>
        <row r="281">
          <cell r="BC281">
            <v>278</v>
          </cell>
          <cell r="BD281" t="str">
            <v>Dua Ratus Tujuh Puluh Delapan</v>
          </cell>
        </row>
        <row r="282">
          <cell r="BC282">
            <v>279</v>
          </cell>
          <cell r="BD282" t="str">
            <v>Dua Ratus Tujuh Puluh Sembilan</v>
          </cell>
        </row>
        <row r="283">
          <cell r="BC283">
            <v>280</v>
          </cell>
          <cell r="BD283" t="str">
            <v>Dua Ratus Delapan Puluh</v>
          </cell>
        </row>
        <row r="284">
          <cell r="BC284">
            <v>281</v>
          </cell>
          <cell r="BD284" t="str">
            <v>Dua Ratus Delapan Puluh Satu</v>
          </cell>
        </row>
        <row r="285">
          <cell r="BC285">
            <v>282</v>
          </cell>
          <cell r="BD285" t="str">
            <v>Dua Ratus Delapan Puluh Dua</v>
          </cell>
        </row>
        <row r="286">
          <cell r="BC286">
            <v>283</v>
          </cell>
          <cell r="BD286" t="str">
            <v>Dua Ratus Delapan Puluh Tiga</v>
          </cell>
        </row>
        <row r="287">
          <cell r="BC287">
            <v>284</v>
          </cell>
          <cell r="BD287" t="str">
            <v>Dua Ratus Delapan Puluh Empat</v>
          </cell>
        </row>
        <row r="288">
          <cell r="BC288">
            <v>285</v>
          </cell>
          <cell r="BD288" t="str">
            <v>Dua Ratus Delapan Puluh Lima</v>
          </cell>
        </row>
        <row r="289">
          <cell r="BC289">
            <v>286</v>
          </cell>
          <cell r="BD289" t="str">
            <v>Dua Ratus Delapan Puluh Enam</v>
          </cell>
        </row>
        <row r="290">
          <cell r="BC290">
            <v>287</v>
          </cell>
          <cell r="BD290" t="str">
            <v>Dua Ratus Delapan Puluh Tujuh</v>
          </cell>
        </row>
        <row r="291">
          <cell r="BC291">
            <v>288</v>
          </cell>
          <cell r="BD291" t="str">
            <v>Dua Ratus Delapan Puluh Delapan</v>
          </cell>
        </row>
        <row r="292">
          <cell r="BC292">
            <v>289</v>
          </cell>
          <cell r="BD292" t="str">
            <v>Dua Ratus Delapan Puluh Sembilan</v>
          </cell>
        </row>
        <row r="293">
          <cell r="BC293">
            <v>290</v>
          </cell>
          <cell r="BD293" t="str">
            <v>Dua Ratus Sembilan Puluh</v>
          </cell>
        </row>
        <row r="294">
          <cell r="BC294">
            <v>291</v>
          </cell>
          <cell r="BD294" t="str">
            <v>Dua Ratus Sembilan Puluh Satu</v>
          </cell>
        </row>
        <row r="295">
          <cell r="BC295">
            <v>292</v>
          </cell>
          <cell r="BD295" t="str">
            <v>Dua Ratus Sembilan Puluh Dua</v>
          </cell>
        </row>
        <row r="296">
          <cell r="BC296">
            <v>293</v>
          </cell>
          <cell r="BD296" t="str">
            <v>Dua Ratus Sembilan Puluh Tiga</v>
          </cell>
        </row>
        <row r="297">
          <cell r="BC297">
            <v>294</v>
          </cell>
          <cell r="BD297" t="str">
            <v>Dua Ratus Sembilan Puluh Empat</v>
          </cell>
        </row>
        <row r="298">
          <cell r="BC298">
            <v>295</v>
          </cell>
          <cell r="BD298" t="str">
            <v>Dua Ratus Sembilan Puluh Lima</v>
          </cell>
        </row>
        <row r="299">
          <cell r="BC299">
            <v>296</v>
          </cell>
          <cell r="BD299" t="str">
            <v>Dua Ratus Sembilan Puluh Enam</v>
          </cell>
        </row>
        <row r="300">
          <cell r="BC300">
            <v>297</v>
          </cell>
          <cell r="BD300" t="str">
            <v>Dua Ratus Sembilan Puluh Tujuh</v>
          </cell>
        </row>
        <row r="301">
          <cell r="BC301">
            <v>298</v>
          </cell>
          <cell r="BD301" t="str">
            <v>Dua Ratus Sembilan Puluh Delapan</v>
          </cell>
        </row>
        <row r="302">
          <cell r="BC302">
            <v>299</v>
          </cell>
          <cell r="BD302" t="str">
            <v>Dua Ratus Sembilan Puluh Sembilan</v>
          </cell>
        </row>
        <row r="303">
          <cell r="BC303">
            <v>300</v>
          </cell>
          <cell r="BD303" t="str">
            <v>Tiga Ratus</v>
          </cell>
        </row>
        <row r="304">
          <cell r="BC304">
            <v>301</v>
          </cell>
          <cell r="BD304" t="str">
            <v>Tiga Ratus Satu</v>
          </cell>
        </row>
        <row r="305">
          <cell r="BC305">
            <v>302</v>
          </cell>
          <cell r="BD305" t="str">
            <v>Tiga Ratus Dua</v>
          </cell>
        </row>
        <row r="306">
          <cell r="BC306">
            <v>303</v>
          </cell>
          <cell r="BD306" t="str">
            <v>Tiga Ratus Tiga</v>
          </cell>
        </row>
        <row r="307">
          <cell r="BC307">
            <v>304</v>
          </cell>
          <cell r="BD307" t="str">
            <v>Tiga Ratus Empat</v>
          </cell>
        </row>
        <row r="308">
          <cell r="BC308">
            <v>305</v>
          </cell>
          <cell r="BD308" t="str">
            <v>Tiga Ratus Lima</v>
          </cell>
        </row>
        <row r="309">
          <cell r="BC309">
            <v>306</v>
          </cell>
          <cell r="BD309" t="str">
            <v>Tiga Ratus Enam</v>
          </cell>
        </row>
        <row r="310">
          <cell r="BC310">
            <v>307</v>
          </cell>
          <cell r="BD310" t="str">
            <v>Tiga Ratus Tujuh</v>
          </cell>
        </row>
        <row r="311">
          <cell r="BC311">
            <v>308</v>
          </cell>
          <cell r="BD311" t="str">
            <v>Tiga Ratus Delapan</v>
          </cell>
        </row>
        <row r="312">
          <cell r="BC312">
            <v>309</v>
          </cell>
          <cell r="BD312" t="str">
            <v>Tiga Ratus Sembilan</v>
          </cell>
        </row>
        <row r="313">
          <cell r="BC313">
            <v>310</v>
          </cell>
          <cell r="BD313" t="str">
            <v>Tiga Ratus Sepuluh</v>
          </cell>
        </row>
        <row r="314">
          <cell r="BC314">
            <v>311</v>
          </cell>
          <cell r="BD314" t="str">
            <v>Tiga Ratus Sebelas</v>
          </cell>
        </row>
        <row r="315">
          <cell r="BC315">
            <v>312</v>
          </cell>
          <cell r="BD315" t="str">
            <v>Tiga Ratus Dua Belas</v>
          </cell>
        </row>
        <row r="316">
          <cell r="BC316">
            <v>313</v>
          </cell>
          <cell r="BD316" t="str">
            <v>Tiga Ratus Tiga Belas</v>
          </cell>
        </row>
        <row r="317">
          <cell r="BC317">
            <v>314</v>
          </cell>
          <cell r="BD317" t="str">
            <v>Tiga Ratus Empat Belas</v>
          </cell>
        </row>
        <row r="318">
          <cell r="BC318">
            <v>315</v>
          </cell>
          <cell r="BD318" t="str">
            <v>Tiga Ratus Lima Belas</v>
          </cell>
        </row>
        <row r="319">
          <cell r="BC319">
            <v>316</v>
          </cell>
          <cell r="BD319" t="str">
            <v>Tiga Ratus Enam Belas</v>
          </cell>
        </row>
        <row r="320">
          <cell r="BC320">
            <v>317</v>
          </cell>
          <cell r="BD320" t="str">
            <v>Tiga Ratus Tujuh Belas</v>
          </cell>
        </row>
        <row r="321">
          <cell r="BC321">
            <v>318</v>
          </cell>
          <cell r="BD321" t="str">
            <v>Tiga Ratus Delapan Belas</v>
          </cell>
        </row>
        <row r="322">
          <cell r="BC322">
            <v>319</v>
          </cell>
          <cell r="BD322" t="str">
            <v>Tiga Ratus Sembilan Belas</v>
          </cell>
        </row>
        <row r="323">
          <cell r="BC323">
            <v>320</v>
          </cell>
          <cell r="BD323" t="str">
            <v>Tiga Ratus Dua Puluh</v>
          </cell>
        </row>
        <row r="324">
          <cell r="BC324">
            <v>321</v>
          </cell>
          <cell r="BD324" t="str">
            <v>Tiga Ratus Dua Puluh Satu</v>
          </cell>
        </row>
        <row r="325">
          <cell r="BC325">
            <v>322</v>
          </cell>
          <cell r="BD325" t="str">
            <v>Tiga Ratus Dua Puluh Dua</v>
          </cell>
        </row>
        <row r="326">
          <cell r="BC326">
            <v>323</v>
          </cell>
          <cell r="BD326" t="str">
            <v>Tiga Ratus Dua Puluh Tiga</v>
          </cell>
        </row>
        <row r="327">
          <cell r="BC327">
            <v>324</v>
          </cell>
          <cell r="BD327" t="str">
            <v>Tiga Ratus Dua Puluh Empat</v>
          </cell>
        </row>
        <row r="328">
          <cell r="BC328">
            <v>325</v>
          </cell>
          <cell r="BD328" t="str">
            <v>Tiga Ratus Dua Puluh Lima</v>
          </cell>
        </row>
        <row r="329">
          <cell r="BC329">
            <v>326</v>
          </cell>
          <cell r="BD329" t="str">
            <v>Tiga Ratus Dua Puluh Enam</v>
          </cell>
        </row>
        <row r="330">
          <cell r="BC330">
            <v>327</v>
          </cell>
          <cell r="BD330" t="str">
            <v>Tiga Ratus Dua Puluh Tujuh</v>
          </cell>
        </row>
        <row r="331">
          <cell r="BC331">
            <v>328</v>
          </cell>
          <cell r="BD331" t="str">
            <v>Tiga Ratus Dua Puluh Delapan</v>
          </cell>
        </row>
        <row r="332">
          <cell r="BC332">
            <v>329</v>
          </cell>
          <cell r="BD332" t="str">
            <v>Tiga Ratus Dua Puluh Sembilan</v>
          </cell>
        </row>
        <row r="333">
          <cell r="BC333">
            <v>330</v>
          </cell>
          <cell r="BD333" t="str">
            <v>Tiga Ratus Tiga Puluh</v>
          </cell>
        </row>
        <row r="334">
          <cell r="BC334">
            <v>331</v>
          </cell>
          <cell r="BD334" t="str">
            <v>Tiga Ratus Tiga Puluh Satu</v>
          </cell>
        </row>
        <row r="335">
          <cell r="BC335">
            <v>332</v>
          </cell>
          <cell r="BD335" t="str">
            <v>Tiga Ratus Tiga Puluh Dua</v>
          </cell>
        </row>
        <row r="336">
          <cell r="BC336">
            <v>333</v>
          </cell>
          <cell r="BD336" t="str">
            <v>Tiga Ratus Tiga Puluh Tiga</v>
          </cell>
        </row>
        <row r="337">
          <cell r="BC337">
            <v>334</v>
          </cell>
          <cell r="BD337" t="str">
            <v>Tiga Ratus Tiga Puluh Empat</v>
          </cell>
        </row>
        <row r="338">
          <cell r="BC338">
            <v>335</v>
          </cell>
          <cell r="BD338" t="str">
            <v>Tiga Ratus Tiga Puluh Lima</v>
          </cell>
        </row>
        <row r="339">
          <cell r="BC339">
            <v>336</v>
          </cell>
          <cell r="BD339" t="str">
            <v>Tiga Ratus Tiga Puluh Enam</v>
          </cell>
        </row>
        <row r="340">
          <cell r="BC340">
            <v>337</v>
          </cell>
          <cell r="BD340" t="str">
            <v>Tiga Ratus Tiga Puluh Tujuh</v>
          </cell>
        </row>
        <row r="341">
          <cell r="BC341">
            <v>338</v>
          </cell>
          <cell r="BD341" t="str">
            <v>Tiga Ratus Tiga Puluh Delapan</v>
          </cell>
        </row>
        <row r="342">
          <cell r="BC342">
            <v>339</v>
          </cell>
          <cell r="BD342" t="str">
            <v>Tiga Ratus Tiga Puluh Sembilan</v>
          </cell>
        </row>
        <row r="343">
          <cell r="BC343">
            <v>340</v>
          </cell>
          <cell r="BD343" t="str">
            <v>Tiga Ratus Empat Puluh</v>
          </cell>
        </row>
        <row r="344">
          <cell r="BC344">
            <v>341</v>
          </cell>
          <cell r="BD344" t="str">
            <v>Tiga Ratus Empat Puluh Satu</v>
          </cell>
        </row>
        <row r="345">
          <cell r="BC345">
            <v>342</v>
          </cell>
          <cell r="BD345" t="str">
            <v>Tiga Ratus Empat Puluh Dua</v>
          </cell>
        </row>
        <row r="346">
          <cell r="BC346">
            <v>343</v>
          </cell>
          <cell r="BD346" t="str">
            <v>Tiga Ratus Empat Puluh Tiga</v>
          </cell>
        </row>
        <row r="347">
          <cell r="BC347">
            <v>344</v>
          </cell>
          <cell r="BD347" t="str">
            <v>Tiga Ratus Empat Puluh Empat</v>
          </cell>
        </row>
        <row r="348">
          <cell r="BC348">
            <v>345</v>
          </cell>
          <cell r="BD348" t="str">
            <v>Tiga Ratus Empat Puluh Lima</v>
          </cell>
        </row>
        <row r="349">
          <cell r="BC349">
            <v>346</v>
          </cell>
          <cell r="BD349" t="str">
            <v>Tiga Ratus Empat Puluh Enam</v>
          </cell>
        </row>
        <row r="350">
          <cell r="BC350">
            <v>347</v>
          </cell>
          <cell r="BD350" t="str">
            <v>Tiga Ratus Empat Puluh Tujuh</v>
          </cell>
        </row>
        <row r="351">
          <cell r="BC351">
            <v>348</v>
          </cell>
          <cell r="BD351" t="str">
            <v>Tiga Ratus Empat Puluh Delapan</v>
          </cell>
        </row>
        <row r="352">
          <cell r="BC352">
            <v>349</v>
          </cell>
          <cell r="BD352" t="str">
            <v>Tiga Ratus Empat Puluh Sembilan</v>
          </cell>
        </row>
        <row r="353">
          <cell r="BC353">
            <v>350</v>
          </cell>
          <cell r="BD353" t="str">
            <v>Tiga Ratus Lima Puluh</v>
          </cell>
        </row>
        <row r="354">
          <cell r="BC354">
            <v>351</v>
          </cell>
          <cell r="BD354" t="str">
            <v>Tiga Ratus Lima Puluh Satu</v>
          </cell>
        </row>
        <row r="355">
          <cell r="BC355">
            <v>352</v>
          </cell>
          <cell r="BD355" t="str">
            <v>Tiga Ratus Lima Puluh Dua</v>
          </cell>
        </row>
        <row r="356">
          <cell r="BC356">
            <v>353</v>
          </cell>
          <cell r="BD356" t="str">
            <v>Tiga Ratus Lima Puluh Tiga</v>
          </cell>
        </row>
        <row r="357">
          <cell r="BC357">
            <v>354</v>
          </cell>
          <cell r="BD357" t="str">
            <v>Tiga Ratus Lima Puluh Empat</v>
          </cell>
        </row>
        <row r="358">
          <cell r="BC358">
            <v>355</v>
          </cell>
          <cell r="BD358" t="str">
            <v>Tiga Ratus Lima Puluh Lima</v>
          </cell>
        </row>
        <row r="359">
          <cell r="BC359">
            <v>356</v>
          </cell>
          <cell r="BD359" t="str">
            <v>Tiga Ratus Lima Puluh Enam</v>
          </cell>
        </row>
        <row r="360">
          <cell r="BC360">
            <v>357</v>
          </cell>
          <cell r="BD360" t="str">
            <v>Tiga Ratus Lima Puluh Tujuh</v>
          </cell>
        </row>
        <row r="361">
          <cell r="BC361">
            <v>358</v>
          </cell>
          <cell r="BD361" t="str">
            <v>Tiga Ratus Lima Puluh Delapan</v>
          </cell>
        </row>
        <row r="362">
          <cell r="BC362">
            <v>359</v>
          </cell>
          <cell r="BD362" t="str">
            <v>Tiga Ratus Lima Puluh Sembilan</v>
          </cell>
        </row>
        <row r="363">
          <cell r="BC363">
            <v>360</v>
          </cell>
          <cell r="BD363" t="str">
            <v>Tiga Ratus Enam Puluh</v>
          </cell>
        </row>
        <row r="364">
          <cell r="BC364">
            <v>361</v>
          </cell>
          <cell r="BD364" t="str">
            <v>Tiga Ratus Enam Puluh Satu</v>
          </cell>
        </row>
        <row r="365">
          <cell r="BC365">
            <v>362</v>
          </cell>
          <cell r="BD365" t="str">
            <v>Tiga Ratus Enam Puluh Dua</v>
          </cell>
        </row>
        <row r="366">
          <cell r="BC366">
            <v>363</v>
          </cell>
          <cell r="BD366" t="str">
            <v>Tiga Ratus Enam Puluh Tiga</v>
          </cell>
        </row>
        <row r="367">
          <cell r="BC367">
            <v>364</v>
          </cell>
          <cell r="BD367" t="str">
            <v>Tiga Ratus Enam Puluh Empat</v>
          </cell>
        </row>
        <row r="368">
          <cell r="BC368">
            <v>365</v>
          </cell>
          <cell r="BD368" t="str">
            <v>Tiga Ratus Enam Puluh Lima</v>
          </cell>
        </row>
        <row r="369">
          <cell r="BC369">
            <v>366</v>
          </cell>
          <cell r="BD369" t="str">
            <v>Tiga Ratus Enam Puluh Enam</v>
          </cell>
        </row>
        <row r="370">
          <cell r="BC370">
            <v>367</v>
          </cell>
          <cell r="BD370" t="str">
            <v>Tiga Ratus Enam Puluh Tujuh</v>
          </cell>
        </row>
        <row r="371">
          <cell r="BC371">
            <v>368</v>
          </cell>
          <cell r="BD371" t="str">
            <v>Tiga Ratus Enam Puluh Delapan</v>
          </cell>
        </row>
        <row r="372">
          <cell r="BC372">
            <v>369</v>
          </cell>
          <cell r="BD372" t="str">
            <v>Tiga Ratus Enam Puluh Sembilan</v>
          </cell>
        </row>
        <row r="373">
          <cell r="BC373">
            <v>370</v>
          </cell>
          <cell r="BD373" t="str">
            <v>Tiga Ratus Tujuh Puluh</v>
          </cell>
        </row>
        <row r="374">
          <cell r="BC374">
            <v>371</v>
          </cell>
          <cell r="BD374" t="str">
            <v>Tiga Ratus Tujuh Puluh Satu</v>
          </cell>
        </row>
        <row r="375">
          <cell r="BC375">
            <v>372</v>
          </cell>
          <cell r="BD375" t="str">
            <v>Tiga Ratus Tujuh Puluh Dua</v>
          </cell>
        </row>
        <row r="376">
          <cell r="BC376">
            <v>373</v>
          </cell>
          <cell r="BD376" t="str">
            <v>Tiga Ratus Tujuh Puluh Tiga</v>
          </cell>
        </row>
        <row r="377">
          <cell r="BC377">
            <v>374</v>
          </cell>
          <cell r="BD377" t="str">
            <v>Tiga Ratus Tujuh Puluh Empat</v>
          </cell>
        </row>
        <row r="378">
          <cell r="BC378">
            <v>375</v>
          </cell>
          <cell r="BD378" t="str">
            <v>Tiga Ratus Tujuh Puluh Lima</v>
          </cell>
        </row>
        <row r="379">
          <cell r="BC379">
            <v>376</v>
          </cell>
          <cell r="BD379" t="str">
            <v>Tiga Ratus Tujuh Puluh Enam</v>
          </cell>
        </row>
        <row r="380">
          <cell r="BC380">
            <v>377</v>
          </cell>
          <cell r="BD380" t="str">
            <v>Tiga Ratus Tujuh Puluh Tujuh</v>
          </cell>
        </row>
        <row r="381">
          <cell r="BC381">
            <v>378</v>
          </cell>
          <cell r="BD381" t="str">
            <v>Tiga Ratus Tujuh Puluh Delapan</v>
          </cell>
        </row>
        <row r="382">
          <cell r="BC382">
            <v>379</v>
          </cell>
          <cell r="BD382" t="str">
            <v>Tiga Ratus Tujuh Puluh Sembilan</v>
          </cell>
        </row>
        <row r="383">
          <cell r="BC383">
            <v>380</v>
          </cell>
          <cell r="BD383" t="str">
            <v>Tiga Ratus Delapan Puluh</v>
          </cell>
        </row>
        <row r="384">
          <cell r="BC384">
            <v>381</v>
          </cell>
          <cell r="BD384" t="str">
            <v>Tiga Ratus Delapan Puluh Satu</v>
          </cell>
        </row>
        <row r="385">
          <cell r="BC385">
            <v>382</v>
          </cell>
          <cell r="BD385" t="str">
            <v>Tiga Ratus Delapan Puluh Dua</v>
          </cell>
        </row>
        <row r="386">
          <cell r="BC386">
            <v>383</v>
          </cell>
          <cell r="BD386" t="str">
            <v>Tiga Ratus Delapan Puluh Tiga</v>
          </cell>
        </row>
        <row r="387">
          <cell r="BC387">
            <v>384</v>
          </cell>
          <cell r="BD387" t="str">
            <v>Tiga Ratus Delapan Puluh Empat</v>
          </cell>
        </row>
        <row r="388">
          <cell r="BC388">
            <v>385</v>
          </cell>
          <cell r="BD388" t="str">
            <v>Tiga Ratus Delapan Puluh Lima</v>
          </cell>
        </row>
        <row r="389">
          <cell r="BC389">
            <v>386</v>
          </cell>
          <cell r="BD389" t="str">
            <v>Tiga Ratus Delapan Puluh Enam</v>
          </cell>
        </row>
        <row r="390">
          <cell r="BC390">
            <v>387</v>
          </cell>
          <cell r="BD390" t="str">
            <v>Tiga Ratus Delapan Puluh Tujuh</v>
          </cell>
        </row>
        <row r="391">
          <cell r="BC391">
            <v>388</v>
          </cell>
          <cell r="BD391" t="str">
            <v>Tiga Ratus Delapan Puluh Delapan</v>
          </cell>
        </row>
        <row r="392">
          <cell r="BC392">
            <v>389</v>
          </cell>
          <cell r="BD392" t="str">
            <v>Tiga Ratus Delapan Puluh Sembilan</v>
          </cell>
        </row>
        <row r="393">
          <cell r="BC393">
            <v>390</v>
          </cell>
          <cell r="BD393" t="str">
            <v>Tiga Ratus Sembilan Puluh</v>
          </cell>
        </row>
        <row r="394">
          <cell r="BC394">
            <v>391</v>
          </cell>
          <cell r="BD394" t="str">
            <v>Tiga Ratus Sembilan Puluh Satu</v>
          </cell>
        </row>
        <row r="395">
          <cell r="BC395">
            <v>392</v>
          </cell>
          <cell r="BD395" t="str">
            <v>Tiga Ratus Sembilan Puluh Dua</v>
          </cell>
        </row>
        <row r="396">
          <cell r="BC396">
            <v>393</v>
          </cell>
          <cell r="BD396" t="str">
            <v>Tiga Ratus Sembilan Puluh Tiga</v>
          </cell>
        </row>
        <row r="397">
          <cell r="BC397">
            <v>394</v>
          </cell>
          <cell r="BD397" t="str">
            <v>Tiga Ratus Sembilan Puluh Empat</v>
          </cell>
        </row>
        <row r="398">
          <cell r="BC398">
            <v>395</v>
          </cell>
          <cell r="BD398" t="str">
            <v>Tiga Ratus Sembilan Puluh Lima</v>
          </cell>
        </row>
        <row r="399">
          <cell r="BC399">
            <v>396</v>
          </cell>
          <cell r="BD399" t="str">
            <v>Tiga Ratus Sembilan Puluh Enam</v>
          </cell>
        </row>
        <row r="400">
          <cell r="BC400">
            <v>397</v>
          </cell>
          <cell r="BD400" t="str">
            <v>Tiga Ratus Sembilan Puluh Tujuh</v>
          </cell>
        </row>
        <row r="401">
          <cell r="BC401">
            <v>398</v>
          </cell>
          <cell r="BD401" t="str">
            <v>Tiga Ratus Sembilan Puluh Delapan</v>
          </cell>
        </row>
        <row r="402">
          <cell r="BC402">
            <v>399</v>
          </cell>
          <cell r="BD402" t="str">
            <v>Tiga Ratus Sembilan Puluh Sembilan</v>
          </cell>
        </row>
        <row r="403">
          <cell r="BC403">
            <v>400</v>
          </cell>
          <cell r="BD403" t="str">
            <v>Empat Ratus</v>
          </cell>
        </row>
        <row r="404">
          <cell r="BC404">
            <v>401</v>
          </cell>
          <cell r="BD404" t="str">
            <v>Empat Ratus Satu</v>
          </cell>
        </row>
        <row r="405">
          <cell r="BC405">
            <v>402</v>
          </cell>
          <cell r="BD405" t="str">
            <v>Empat Ratus Dua</v>
          </cell>
        </row>
        <row r="406">
          <cell r="BC406">
            <v>403</v>
          </cell>
          <cell r="BD406" t="str">
            <v>Empat Ratus Tiga</v>
          </cell>
        </row>
        <row r="407">
          <cell r="BC407">
            <v>404</v>
          </cell>
          <cell r="BD407" t="str">
            <v>Empat Ratus Empat</v>
          </cell>
        </row>
        <row r="408">
          <cell r="BC408">
            <v>405</v>
          </cell>
          <cell r="BD408" t="str">
            <v>Empat Ratus Lima</v>
          </cell>
        </row>
        <row r="409">
          <cell r="BC409">
            <v>406</v>
          </cell>
          <cell r="BD409" t="str">
            <v>Empat Ratus Enam</v>
          </cell>
        </row>
        <row r="410">
          <cell r="BC410">
            <v>407</v>
          </cell>
          <cell r="BD410" t="str">
            <v>Empat Ratus Tujuh</v>
          </cell>
        </row>
        <row r="411">
          <cell r="BC411">
            <v>408</v>
          </cell>
          <cell r="BD411" t="str">
            <v>Empat Ratus Delapan</v>
          </cell>
        </row>
        <row r="412">
          <cell r="BC412">
            <v>409</v>
          </cell>
          <cell r="BD412" t="str">
            <v>Empat Ratus Sembilan</v>
          </cell>
        </row>
        <row r="413">
          <cell r="BC413">
            <v>410</v>
          </cell>
          <cell r="BD413" t="str">
            <v>Empat Ratus Sepuluh</v>
          </cell>
        </row>
        <row r="414">
          <cell r="BC414">
            <v>411</v>
          </cell>
          <cell r="BD414" t="str">
            <v>Empat Ratus Sebelas</v>
          </cell>
        </row>
        <row r="415">
          <cell r="BC415">
            <v>412</v>
          </cell>
          <cell r="BD415" t="str">
            <v>Empat Ratus Dua Belas</v>
          </cell>
        </row>
        <row r="416">
          <cell r="BC416">
            <v>413</v>
          </cell>
          <cell r="BD416" t="str">
            <v>Empat Ratus Tiga Belas</v>
          </cell>
        </row>
        <row r="417">
          <cell r="BC417">
            <v>414</v>
          </cell>
          <cell r="BD417" t="str">
            <v>Empat Ratus Empat Belas</v>
          </cell>
        </row>
        <row r="418">
          <cell r="BC418">
            <v>415</v>
          </cell>
          <cell r="BD418" t="str">
            <v>Empat Ratus Lima Belas</v>
          </cell>
        </row>
        <row r="419">
          <cell r="BC419">
            <v>416</v>
          </cell>
          <cell r="BD419" t="str">
            <v>Empat Ratus Enam Belas</v>
          </cell>
        </row>
        <row r="420">
          <cell r="BC420">
            <v>417</v>
          </cell>
          <cell r="BD420" t="str">
            <v>Empat Ratus Tujuh Belas</v>
          </cell>
        </row>
        <row r="421">
          <cell r="BC421">
            <v>418</v>
          </cell>
          <cell r="BD421" t="str">
            <v>Empat Ratus Delapan Belas</v>
          </cell>
        </row>
        <row r="422">
          <cell r="BC422">
            <v>419</v>
          </cell>
          <cell r="BD422" t="str">
            <v>Empat Ratus Sembilan Belas</v>
          </cell>
        </row>
        <row r="423">
          <cell r="BC423">
            <v>420</v>
          </cell>
          <cell r="BD423" t="str">
            <v>Empat Ratus Dua Puluh</v>
          </cell>
        </row>
        <row r="424">
          <cell r="BC424">
            <v>421</v>
          </cell>
          <cell r="BD424" t="str">
            <v>Empat Ratus Dua Puluh Satu</v>
          </cell>
        </row>
        <row r="425">
          <cell r="BC425">
            <v>422</v>
          </cell>
          <cell r="BD425" t="str">
            <v>Empat Ratus Dua Puluh Dua</v>
          </cell>
        </row>
        <row r="426">
          <cell r="BC426">
            <v>423</v>
          </cell>
          <cell r="BD426" t="str">
            <v>Empat Ratus Dua Puluh Tiga</v>
          </cell>
        </row>
        <row r="427">
          <cell r="BC427">
            <v>424</v>
          </cell>
          <cell r="BD427" t="str">
            <v>Empat Ratus Dua Puluh Empat</v>
          </cell>
        </row>
        <row r="428">
          <cell r="BC428">
            <v>425</v>
          </cell>
          <cell r="BD428" t="str">
            <v>Empat Ratus Dua Puluh Lima</v>
          </cell>
        </row>
        <row r="429">
          <cell r="BC429">
            <v>426</v>
          </cell>
          <cell r="BD429" t="str">
            <v>Empat Ratus Dua Puluh Enam</v>
          </cell>
        </row>
        <row r="430">
          <cell r="BC430">
            <v>427</v>
          </cell>
          <cell r="BD430" t="str">
            <v>Empat Ratus Dua Puluh Tujuh</v>
          </cell>
        </row>
        <row r="431">
          <cell r="BC431">
            <v>428</v>
          </cell>
          <cell r="BD431" t="str">
            <v>Empat Ratus Dua Puluh Delapan</v>
          </cell>
        </row>
        <row r="432">
          <cell r="BC432">
            <v>429</v>
          </cell>
          <cell r="BD432" t="str">
            <v>Empat Ratus Dua Puluh Sembilan</v>
          </cell>
        </row>
        <row r="433">
          <cell r="BC433">
            <v>430</v>
          </cell>
          <cell r="BD433" t="str">
            <v>Empat Ratus Tiga Puluh</v>
          </cell>
        </row>
        <row r="434">
          <cell r="BC434">
            <v>431</v>
          </cell>
          <cell r="BD434" t="str">
            <v>Empat Ratus Tiga Puluh Satu</v>
          </cell>
        </row>
        <row r="435">
          <cell r="BC435">
            <v>432</v>
          </cell>
          <cell r="BD435" t="str">
            <v>Empat Ratus Tiga Puluh Dua</v>
          </cell>
        </row>
        <row r="436">
          <cell r="BC436">
            <v>433</v>
          </cell>
          <cell r="BD436" t="str">
            <v>Empat Ratus Tiga Puluh Tiga</v>
          </cell>
        </row>
        <row r="437">
          <cell r="BC437">
            <v>434</v>
          </cell>
          <cell r="BD437" t="str">
            <v>Empat Ratus Tiga Puluh Empat</v>
          </cell>
        </row>
        <row r="438">
          <cell r="BC438">
            <v>435</v>
          </cell>
          <cell r="BD438" t="str">
            <v>Empat Ratus Tiga Puluh Lima</v>
          </cell>
        </row>
        <row r="439">
          <cell r="BC439">
            <v>436</v>
          </cell>
          <cell r="BD439" t="str">
            <v>Empat Ratus Tiga Puluh Enam</v>
          </cell>
        </row>
        <row r="440">
          <cell r="BC440">
            <v>437</v>
          </cell>
          <cell r="BD440" t="str">
            <v>Empat Ratus Tiga Puluh Tujuh</v>
          </cell>
        </row>
        <row r="441">
          <cell r="BC441">
            <v>438</v>
          </cell>
          <cell r="BD441" t="str">
            <v>Empat Ratus Tiga Puluh Delapan</v>
          </cell>
        </row>
        <row r="442">
          <cell r="BC442">
            <v>439</v>
          </cell>
          <cell r="BD442" t="str">
            <v>Empat Ratus Tiga Puluh Sembilan</v>
          </cell>
        </row>
        <row r="443">
          <cell r="BC443">
            <v>440</v>
          </cell>
          <cell r="BD443" t="str">
            <v>Empat Ratus Empat Puluh</v>
          </cell>
        </row>
        <row r="444">
          <cell r="BC444">
            <v>441</v>
          </cell>
          <cell r="BD444" t="str">
            <v>Empat Ratus Empat Puluh Satu</v>
          </cell>
        </row>
        <row r="445">
          <cell r="BC445">
            <v>442</v>
          </cell>
          <cell r="BD445" t="str">
            <v>Empat Ratus Empat Puluh Dua</v>
          </cell>
        </row>
        <row r="446">
          <cell r="BC446">
            <v>443</v>
          </cell>
          <cell r="BD446" t="str">
            <v>Empat Ratus Empat Puluh Tiga</v>
          </cell>
        </row>
        <row r="447">
          <cell r="BC447">
            <v>444</v>
          </cell>
          <cell r="BD447" t="str">
            <v>Empat Ratus Empat Puluh Empat</v>
          </cell>
        </row>
        <row r="448">
          <cell r="BC448">
            <v>445</v>
          </cell>
          <cell r="BD448" t="str">
            <v>Empat Ratus Empat Puluh Lima</v>
          </cell>
        </row>
        <row r="449">
          <cell r="BC449">
            <v>446</v>
          </cell>
          <cell r="BD449" t="str">
            <v>Empat Ratus Empat Puluh Enam</v>
          </cell>
        </row>
        <row r="450">
          <cell r="BC450">
            <v>447</v>
          </cell>
          <cell r="BD450" t="str">
            <v>Empat Ratus Empat Puluh Tujuh</v>
          </cell>
        </row>
        <row r="451">
          <cell r="BC451">
            <v>448</v>
          </cell>
          <cell r="BD451" t="str">
            <v>Empat Ratus Empat Puluh Delapan</v>
          </cell>
        </row>
        <row r="452">
          <cell r="BC452">
            <v>449</v>
          </cell>
          <cell r="BD452" t="str">
            <v>Empat Ratus Empat Puluh Sembilan</v>
          </cell>
        </row>
        <row r="453">
          <cell r="BC453">
            <v>450</v>
          </cell>
          <cell r="BD453" t="str">
            <v>Empat Ratus Lima Puluh</v>
          </cell>
        </row>
        <row r="454">
          <cell r="BC454">
            <v>451</v>
          </cell>
          <cell r="BD454" t="str">
            <v>Empat Ratus Lima Puluh Satu</v>
          </cell>
        </row>
        <row r="455">
          <cell r="BC455">
            <v>452</v>
          </cell>
          <cell r="BD455" t="str">
            <v>Empat Ratus Lima Puluh Dua</v>
          </cell>
        </row>
        <row r="456">
          <cell r="BC456">
            <v>453</v>
          </cell>
          <cell r="BD456" t="str">
            <v>Empat Ratus Lima Puluh Tiga</v>
          </cell>
        </row>
        <row r="457">
          <cell r="BC457">
            <v>454</v>
          </cell>
          <cell r="BD457" t="str">
            <v>Empat Ratus Lima Puluh Empat</v>
          </cell>
        </row>
        <row r="458">
          <cell r="BC458">
            <v>455</v>
          </cell>
          <cell r="BD458" t="str">
            <v>Empat Ratus Lima Puluh Lima</v>
          </cell>
        </row>
        <row r="459">
          <cell r="BC459">
            <v>456</v>
          </cell>
          <cell r="BD459" t="str">
            <v>Empat Ratus Lima Puluh Enam</v>
          </cell>
        </row>
        <row r="460">
          <cell r="BC460">
            <v>457</v>
          </cell>
          <cell r="BD460" t="str">
            <v>Empat Ratus Lima Puluh Tujuh</v>
          </cell>
        </row>
        <row r="461">
          <cell r="BC461">
            <v>458</v>
          </cell>
          <cell r="BD461" t="str">
            <v>Empat Ratus Lima Puluh Delapan</v>
          </cell>
        </row>
        <row r="462">
          <cell r="BC462">
            <v>459</v>
          </cell>
          <cell r="BD462" t="str">
            <v>Empat Ratus Lima Puluh Sembilan</v>
          </cell>
        </row>
        <row r="463">
          <cell r="BC463">
            <v>460</v>
          </cell>
          <cell r="BD463" t="str">
            <v>Empat Ratus Enam Puluh</v>
          </cell>
        </row>
        <row r="464">
          <cell r="BC464">
            <v>461</v>
          </cell>
          <cell r="BD464" t="str">
            <v>Empat Ratus Enam Puluh Satu</v>
          </cell>
        </row>
        <row r="465">
          <cell r="BC465">
            <v>462</v>
          </cell>
          <cell r="BD465" t="str">
            <v>Empat Ratus Enam Puluh Dua</v>
          </cell>
        </row>
        <row r="466">
          <cell r="BC466">
            <v>463</v>
          </cell>
          <cell r="BD466" t="str">
            <v>Empat Ratus Enam Puluh Tiga</v>
          </cell>
        </row>
        <row r="467">
          <cell r="BC467">
            <v>464</v>
          </cell>
          <cell r="BD467" t="str">
            <v>Empat Ratus Enam Puluh Empat</v>
          </cell>
        </row>
        <row r="468">
          <cell r="BC468">
            <v>465</v>
          </cell>
          <cell r="BD468" t="str">
            <v>Empat Ratus Enam Puluh Lima</v>
          </cell>
        </row>
        <row r="469">
          <cell r="BC469">
            <v>466</v>
          </cell>
          <cell r="BD469" t="str">
            <v>Empat Ratus Enam Puluh Enam</v>
          </cell>
        </row>
        <row r="470">
          <cell r="BC470">
            <v>467</v>
          </cell>
          <cell r="BD470" t="str">
            <v>Empat Ratus Enam Puluh Tujuh</v>
          </cell>
        </row>
        <row r="471">
          <cell r="BC471">
            <v>468</v>
          </cell>
          <cell r="BD471" t="str">
            <v>Empat Ratus Enam Puluh Delapan</v>
          </cell>
        </row>
        <row r="472">
          <cell r="BC472">
            <v>469</v>
          </cell>
          <cell r="BD472" t="str">
            <v>Empat Ratus Enam Puluh Sembilan</v>
          </cell>
        </row>
        <row r="473">
          <cell r="BC473">
            <v>470</v>
          </cell>
          <cell r="BD473" t="str">
            <v>Empat Ratus Tujuh Puluh</v>
          </cell>
        </row>
        <row r="474">
          <cell r="BC474">
            <v>471</v>
          </cell>
          <cell r="BD474" t="str">
            <v>Empat Ratus Tujuh Puluh Satu</v>
          </cell>
        </row>
        <row r="475">
          <cell r="BC475">
            <v>472</v>
          </cell>
          <cell r="BD475" t="str">
            <v>Empat Ratus Tujuh Puluh Dua</v>
          </cell>
        </row>
        <row r="476">
          <cell r="BC476">
            <v>473</v>
          </cell>
          <cell r="BD476" t="str">
            <v>Empat Ratus Tujuh Puluh Tiga</v>
          </cell>
        </row>
        <row r="477">
          <cell r="BC477">
            <v>474</v>
          </cell>
          <cell r="BD477" t="str">
            <v>Empat Ratus Tujuh Puluh Empat</v>
          </cell>
        </row>
        <row r="478">
          <cell r="BC478">
            <v>475</v>
          </cell>
          <cell r="BD478" t="str">
            <v>Empat Ratus Tujuh Puluh Lima</v>
          </cell>
        </row>
        <row r="479">
          <cell r="BC479">
            <v>476</v>
          </cell>
          <cell r="BD479" t="str">
            <v>Empat Ratus Tujuh Puluh Enam</v>
          </cell>
        </row>
        <row r="480">
          <cell r="BC480">
            <v>477</v>
          </cell>
          <cell r="BD480" t="str">
            <v>Empat Ratus Tujuh Puluh Tujuh</v>
          </cell>
        </row>
        <row r="481">
          <cell r="BC481">
            <v>478</v>
          </cell>
          <cell r="BD481" t="str">
            <v>Empat Ratus Tujuh Puluh Delapan</v>
          </cell>
        </row>
        <row r="482">
          <cell r="BC482">
            <v>479</v>
          </cell>
          <cell r="BD482" t="str">
            <v>Empat Ratus Tujuh Puluh Sembilan</v>
          </cell>
        </row>
        <row r="483">
          <cell r="BC483">
            <v>480</v>
          </cell>
          <cell r="BD483" t="str">
            <v>Empat Ratus Delapan Puluh</v>
          </cell>
        </row>
        <row r="484">
          <cell r="BC484">
            <v>481</v>
          </cell>
          <cell r="BD484" t="str">
            <v>Empat Ratus Delapan Puluh Satu</v>
          </cell>
        </row>
        <row r="485">
          <cell r="BC485">
            <v>482</v>
          </cell>
          <cell r="BD485" t="str">
            <v>Empat Ratus Delapan Puluh Dua</v>
          </cell>
        </row>
        <row r="486">
          <cell r="BC486">
            <v>483</v>
          </cell>
          <cell r="BD486" t="str">
            <v>Empat Ratus Delapan Puluh Tiga</v>
          </cell>
        </row>
        <row r="487">
          <cell r="BC487">
            <v>484</v>
          </cell>
          <cell r="BD487" t="str">
            <v>Empat Ratus Delapan Puluh Empat</v>
          </cell>
        </row>
        <row r="488">
          <cell r="BC488">
            <v>485</v>
          </cell>
          <cell r="BD488" t="str">
            <v>Empat Ratus Delapan Puluh Lima</v>
          </cell>
        </row>
        <row r="489">
          <cell r="BC489">
            <v>486</v>
          </cell>
          <cell r="BD489" t="str">
            <v>Empat Ratus Delapan Puluh Enam</v>
          </cell>
        </row>
        <row r="490">
          <cell r="BC490">
            <v>487</v>
          </cell>
          <cell r="BD490" t="str">
            <v>Empat Ratus Delapan Puluh Tujuh</v>
          </cell>
        </row>
        <row r="491">
          <cell r="BC491">
            <v>488</v>
          </cell>
          <cell r="BD491" t="str">
            <v>Empat Ratus Delapan Puluh Delapan</v>
          </cell>
        </row>
        <row r="492">
          <cell r="BC492">
            <v>489</v>
          </cell>
          <cell r="BD492" t="str">
            <v>Empat Ratus Delapan Puluh Sembilan</v>
          </cell>
        </row>
        <row r="493">
          <cell r="BC493">
            <v>490</v>
          </cell>
          <cell r="BD493" t="str">
            <v>Empat Ratus Sembilan Puluh</v>
          </cell>
        </row>
        <row r="494">
          <cell r="BC494">
            <v>491</v>
          </cell>
          <cell r="BD494" t="str">
            <v>Empat Ratus Sembilan Puluh Satu</v>
          </cell>
        </row>
        <row r="495">
          <cell r="BC495">
            <v>492</v>
          </cell>
          <cell r="BD495" t="str">
            <v>Empat Ratus Sembilan Puluh Dua</v>
          </cell>
        </row>
        <row r="496">
          <cell r="BC496">
            <v>493</v>
          </cell>
          <cell r="BD496" t="str">
            <v>Empat Ratus Sembilan Puluh Tiga</v>
          </cell>
        </row>
        <row r="497">
          <cell r="BC497">
            <v>494</v>
          </cell>
          <cell r="BD497" t="str">
            <v>Empat Ratus Sembilan Puluh Empat</v>
          </cell>
        </row>
        <row r="498">
          <cell r="BC498">
            <v>495</v>
          </cell>
          <cell r="BD498" t="str">
            <v>Empat Ratus Sembilan Puluh Lima</v>
          </cell>
        </row>
        <row r="499">
          <cell r="BC499">
            <v>496</v>
          </cell>
          <cell r="BD499" t="str">
            <v>Empat Ratus Sembilan Puluh Enam</v>
          </cell>
        </row>
        <row r="500">
          <cell r="BC500">
            <v>497</v>
          </cell>
          <cell r="BD500" t="str">
            <v>Empat Ratus Sembilan Puluh Tujuh</v>
          </cell>
        </row>
        <row r="501">
          <cell r="BC501">
            <v>498</v>
          </cell>
          <cell r="BD501" t="str">
            <v>Empat Ratus Sembilan Puluh Delapan</v>
          </cell>
        </row>
        <row r="502">
          <cell r="BC502">
            <v>499</v>
          </cell>
          <cell r="BD502" t="str">
            <v>Empat Ratus Sembilan Puluh Sembilan</v>
          </cell>
        </row>
        <row r="503">
          <cell r="BC503">
            <v>500</v>
          </cell>
          <cell r="BD503" t="str">
            <v>Lima Ratus</v>
          </cell>
        </row>
        <row r="504">
          <cell r="BC504">
            <v>501</v>
          </cell>
          <cell r="BD504" t="str">
            <v>Lima Ratus Satu</v>
          </cell>
        </row>
        <row r="505">
          <cell r="BC505">
            <v>502</v>
          </cell>
          <cell r="BD505" t="str">
            <v>Lima Ratus Dua</v>
          </cell>
        </row>
        <row r="506">
          <cell r="BC506">
            <v>503</v>
          </cell>
          <cell r="BD506" t="str">
            <v>Lima Ratus Tiga</v>
          </cell>
        </row>
        <row r="507">
          <cell r="BC507">
            <v>504</v>
          </cell>
          <cell r="BD507" t="str">
            <v>Lima Ratus Empat</v>
          </cell>
        </row>
        <row r="508">
          <cell r="BC508">
            <v>505</v>
          </cell>
          <cell r="BD508" t="str">
            <v>Lima Ratus Lima</v>
          </cell>
        </row>
        <row r="509">
          <cell r="BC509">
            <v>506</v>
          </cell>
          <cell r="BD509" t="str">
            <v>Lima Ratus Enam</v>
          </cell>
        </row>
        <row r="510">
          <cell r="BC510">
            <v>507</v>
          </cell>
          <cell r="BD510" t="str">
            <v>Lima Ratus Tujuh</v>
          </cell>
        </row>
        <row r="511">
          <cell r="BC511">
            <v>508</v>
          </cell>
          <cell r="BD511" t="str">
            <v>Lima Ratus Delapan</v>
          </cell>
        </row>
        <row r="512">
          <cell r="BC512">
            <v>509</v>
          </cell>
          <cell r="BD512" t="str">
            <v>Lima Ratus Sembilan</v>
          </cell>
        </row>
        <row r="513">
          <cell r="BC513">
            <v>510</v>
          </cell>
          <cell r="BD513" t="str">
            <v>Lima Ratus Sepuluh</v>
          </cell>
        </row>
        <row r="514">
          <cell r="BC514">
            <v>511</v>
          </cell>
          <cell r="BD514" t="str">
            <v>Lima Ratus Sebelas</v>
          </cell>
        </row>
        <row r="515">
          <cell r="BC515">
            <v>512</v>
          </cell>
          <cell r="BD515" t="str">
            <v>Lima Ratus Dua Belas</v>
          </cell>
        </row>
        <row r="516">
          <cell r="BC516">
            <v>513</v>
          </cell>
          <cell r="BD516" t="str">
            <v>Lima Ratus Tiga Belas</v>
          </cell>
        </row>
        <row r="517">
          <cell r="BC517">
            <v>514</v>
          </cell>
          <cell r="BD517" t="str">
            <v>Lima Ratus Empat Belas</v>
          </cell>
        </row>
        <row r="518">
          <cell r="BC518">
            <v>515</v>
          </cell>
          <cell r="BD518" t="str">
            <v>Lima Ratus Lima Belas</v>
          </cell>
        </row>
        <row r="519">
          <cell r="BC519">
            <v>516</v>
          </cell>
          <cell r="BD519" t="str">
            <v>Lima Ratus Enam Belas</v>
          </cell>
        </row>
        <row r="520">
          <cell r="BC520">
            <v>517</v>
          </cell>
          <cell r="BD520" t="str">
            <v>Lima Ratus Tujuh Belas</v>
          </cell>
        </row>
        <row r="521">
          <cell r="BC521">
            <v>518</v>
          </cell>
          <cell r="BD521" t="str">
            <v>Lima Ratus Delapan Belas</v>
          </cell>
        </row>
        <row r="522">
          <cell r="BC522">
            <v>519</v>
          </cell>
          <cell r="BD522" t="str">
            <v>Lima Ratus Sembilan Belas</v>
          </cell>
        </row>
        <row r="523">
          <cell r="BC523">
            <v>520</v>
          </cell>
          <cell r="BD523" t="str">
            <v>Lima Ratus Dua Puluh</v>
          </cell>
        </row>
        <row r="524">
          <cell r="BC524">
            <v>521</v>
          </cell>
          <cell r="BD524" t="str">
            <v>Lima Ratus Dua Puluh Satu</v>
          </cell>
        </row>
        <row r="525">
          <cell r="BC525">
            <v>522</v>
          </cell>
          <cell r="BD525" t="str">
            <v>Lima Ratus Dua Puluh Dua</v>
          </cell>
        </row>
        <row r="526">
          <cell r="BC526">
            <v>523</v>
          </cell>
          <cell r="BD526" t="str">
            <v>Lima Ratus Dua Puluh Tiga</v>
          </cell>
        </row>
        <row r="527">
          <cell r="BC527">
            <v>524</v>
          </cell>
          <cell r="BD527" t="str">
            <v>Lima Ratus Dua Puluh Empat</v>
          </cell>
        </row>
        <row r="528">
          <cell r="BC528">
            <v>525</v>
          </cell>
          <cell r="BD528" t="str">
            <v>Lima Ratus Dua Puluh Lima</v>
          </cell>
        </row>
        <row r="529">
          <cell r="BC529">
            <v>526</v>
          </cell>
          <cell r="BD529" t="str">
            <v>Lima Ratus Dua Puluh Enam</v>
          </cell>
        </row>
        <row r="530">
          <cell r="BC530">
            <v>527</v>
          </cell>
          <cell r="BD530" t="str">
            <v>Lima Ratus Dua Puluh Tujuh</v>
          </cell>
        </row>
        <row r="531">
          <cell r="BC531">
            <v>528</v>
          </cell>
          <cell r="BD531" t="str">
            <v>Lima Ratus Dua Puluh Delapan</v>
          </cell>
        </row>
        <row r="532">
          <cell r="BC532">
            <v>529</v>
          </cell>
          <cell r="BD532" t="str">
            <v>Lima Ratus Dua Puluh Sembilan</v>
          </cell>
        </row>
        <row r="533">
          <cell r="BC533">
            <v>530</v>
          </cell>
          <cell r="BD533" t="str">
            <v>Lima Ratus Tiga Puluh</v>
          </cell>
        </row>
        <row r="534">
          <cell r="BC534">
            <v>531</v>
          </cell>
          <cell r="BD534" t="str">
            <v>Lima Ratus Tiga Puluh Satu</v>
          </cell>
        </row>
        <row r="535">
          <cell r="BC535">
            <v>532</v>
          </cell>
          <cell r="BD535" t="str">
            <v>Lima Ratus Tiga Puluh Dua</v>
          </cell>
        </row>
        <row r="536">
          <cell r="BC536">
            <v>533</v>
          </cell>
          <cell r="BD536" t="str">
            <v>Lima Ratus Tiga Puluh Tiga</v>
          </cell>
        </row>
        <row r="537">
          <cell r="BC537">
            <v>534</v>
          </cell>
          <cell r="BD537" t="str">
            <v>Lima Ratus Tiga Puluh Empat</v>
          </cell>
        </row>
        <row r="538">
          <cell r="BC538">
            <v>535</v>
          </cell>
          <cell r="BD538" t="str">
            <v>Lima Ratus Tiga Puluh Lima</v>
          </cell>
        </row>
        <row r="539">
          <cell r="BC539">
            <v>536</v>
          </cell>
          <cell r="BD539" t="str">
            <v>Lima Ratus Tiga Puluh Enam</v>
          </cell>
        </row>
        <row r="540">
          <cell r="BC540">
            <v>537</v>
          </cell>
          <cell r="BD540" t="str">
            <v>Lima Ratus Tiga Puluh Tujuh</v>
          </cell>
        </row>
        <row r="541">
          <cell r="BC541">
            <v>538</v>
          </cell>
          <cell r="BD541" t="str">
            <v>Lima Ratus Tiga Puluh Delapan</v>
          </cell>
        </row>
        <row r="542">
          <cell r="BC542">
            <v>539</v>
          </cell>
          <cell r="BD542" t="str">
            <v>Lima Ratus Tiga Puluh Sembilan</v>
          </cell>
        </row>
        <row r="543">
          <cell r="BC543">
            <v>540</v>
          </cell>
          <cell r="BD543" t="str">
            <v>Lima Ratus Empat Puluh</v>
          </cell>
        </row>
        <row r="544">
          <cell r="BC544">
            <v>541</v>
          </cell>
          <cell r="BD544" t="str">
            <v>Lima Ratus Empat Puluh Satu</v>
          </cell>
        </row>
        <row r="545">
          <cell r="BC545">
            <v>542</v>
          </cell>
          <cell r="BD545" t="str">
            <v>Lima Ratus Empat Puluh Dua</v>
          </cell>
        </row>
        <row r="546">
          <cell r="BC546">
            <v>543</v>
          </cell>
          <cell r="BD546" t="str">
            <v>Lima Ratus Empat Puluh Tiga</v>
          </cell>
        </row>
        <row r="547">
          <cell r="BC547">
            <v>544</v>
          </cell>
          <cell r="BD547" t="str">
            <v>Lima Ratus Empat Puluh Empat</v>
          </cell>
        </row>
        <row r="548">
          <cell r="BC548">
            <v>545</v>
          </cell>
          <cell r="BD548" t="str">
            <v>Lima Ratus Empat Puluh Lima</v>
          </cell>
        </row>
        <row r="549">
          <cell r="BC549">
            <v>546</v>
          </cell>
          <cell r="BD549" t="str">
            <v>Lima Ratus Empat Puluh Enam</v>
          </cell>
        </row>
        <row r="550">
          <cell r="BC550">
            <v>547</v>
          </cell>
          <cell r="BD550" t="str">
            <v>Lima Ratus Empat Puluh Tujuh</v>
          </cell>
        </row>
        <row r="551">
          <cell r="BC551">
            <v>548</v>
          </cell>
          <cell r="BD551" t="str">
            <v>Lima Ratus Empat Puluh Delapan</v>
          </cell>
        </row>
        <row r="552">
          <cell r="BC552">
            <v>549</v>
          </cell>
          <cell r="BD552" t="str">
            <v>Lima Ratus Empat Puluh Sembilan</v>
          </cell>
        </row>
        <row r="553">
          <cell r="BC553">
            <v>550</v>
          </cell>
          <cell r="BD553" t="str">
            <v>Lima Ratus Lima Puluh</v>
          </cell>
        </row>
        <row r="554">
          <cell r="BC554">
            <v>551</v>
          </cell>
          <cell r="BD554" t="str">
            <v>Lima Ratus Lima Puluh Satu</v>
          </cell>
        </row>
        <row r="555">
          <cell r="BC555">
            <v>552</v>
          </cell>
          <cell r="BD555" t="str">
            <v>Lima Ratus Lima Puluh Dua</v>
          </cell>
        </row>
        <row r="556">
          <cell r="BC556">
            <v>553</v>
          </cell>
          <cell r="BD556" t="str">
            <v>Lima Ratus Lima Puluh Tiga</v>
          </cell>
        </row>
        <row r="557">
          <cell r="BC557">
            <v>554</v>
          </cell>
          <cell r="BD557" t="str">
            <v>Lima Ratus Lima Puluh Empat</v>
          </cell>
        </row>
        <row r="558">
          <cell r="BC558">
            <v>555</v>
          </cell>
          <cell r="BD558" t="str">
            <v>Lima Ratus Lima Puluh Lima</v>
          </cell>
        </row>
        <row r="559">
          <cell r="BC559">
            <v>556</v>
          </cell>
          <cell r="BD559" t="str">
            <v>Lima Ratus Lima Puluh Enam</v>
          </cell>
        </row>
        <row r="560">
          <cell r="BC560">
            <v>557</v>
          </cell>
          <cell r="BD560" t="str">
            <v>Lima Ratus Lima Puluh Tujuh</v>
          </cell>
        </row>
        <row r="561">
          <cell r="BC561">
            <v>558</v>
          </cell>
          <cell r="BD561" t="str">
            <v>Lima Ratus Lima Puluh Delapan</v>
          </cell>
        </row>
        <row r="562">
          <cell r="BC562">
            <v>559</v>
          </cell>
          <cell r="BD562" t="str">
            <v>Lima Ratus Lima Puluh Sembilan</v>
          </cell>
        </row>
        <row r="563">
          <cell r="BC563">
            <v>560</v>
          </cell>
          <cell r="BD563" t="str">
            <v>Lima Ratus Enam Puluh</v>
          </cell>
        </row>
        <row r="564">
          <cell r="BC564">
            <v>561</v>
          </cell>
          <cell r="BD564" t="str">
            <v>Lima Ratus Enam Puluh Satu</v>
          </cell>
        </row>
        <row r="565">
          <cell r="BC565">
            <v>562</v>
          </cell>
          <cell r="BD565" t="str">
            <v>Lima Ratus Enam Puluh Dua</v>
          </cell>
        </row>
        <row r="566">
          <cell r="BC566">
            <v>563</v>
          </cell>
          <cell r="BD566" t="str">
            <v>Lima Ratus Enam Puluh Tiga</v>
          </cell>
        </row>
        <row r="567">
          <cell r="BC567">
            <v>564</v>
          </cell>
          <cell r="BD567" t="str">
            <v>Lima Ratus Enam Puluh Empat</v>
          </cell>
        </row>
        <row r="568">
          <cell r="BC568">
            <v>565</v>
          </cell>
          <cell r="BD568" t="str">
            <v>Lima Ratus Enam Puluh Lima</v>
          </cell>
        </row>
        <row r="569">
          <cell r="BC569">
            <v>566</v>
          </cell>
          <cell r="BD569" t="str">
            <v>Lima Ratus Enam Puluh Enam</v>
          </cell>
        </row>
        <row r="570">
          <cell r="BC570">
            <v>567</v>
          </cell>
          <cell r="BD570" t="str">
            <v>Lima Ratus Enam Puluh Tujuh</v>
          </cell>
        </row>
        <row r="571">
          <cell r="BC571">
            <v>568</v>
          </cell>
          <cell r="BD571" t="str">
            <v>Lima Ratus Enam Puluh Delapan</v>
          </cell>
        </row>
        <row r="572">
          <cell r="BC572">
            <v>569</v>
          </cell>
          <cell r="BD572" t="str">
            <v>Lima Ratus Enam Puluh Sembilan</v>
          </cell>
        </row>
        <row r="573">
          <cell r="BC573">
            <v>570</v>
          </cell>
          <cell r="BD573" t="str">
            <v>Lima Ratus Tujuh Puluh</v>
          </cell>
        </row>
        <row r="574">
          <cell r="BC574">
            <v>571</v>
          </cell>
          <cell r="BD574" t="str">
            <v>Lima Ratus Tujuh Puluh Satu</v>
          </cell>
        </row>
        <row r="575">
          <cell r="BC575">
            <v>572</v>
          </cell>
          <cell r="BD575" t="str">
            <v>Lima Ratus Tujuh Puluh Dua</v>
          </cell>
        </row>
        <row r="576">
          <cell r="BC576">
            <v>573</v>
          </cell>
          <cell r="BD576" t="str">
            <v>Lima Ratus Tujuh Puluh Tiga</v>
          </cell>
        </row>
        <row r="577">
          <cell r="BC577">
            <v>574</v>
          </cell>
          <cell r="BD577" t="str">
            <v>Lima Ratus Tujuh Puluh Empat</v>
          </cell>
        </row>
        <row r="578">
          <cell r="BC578">
            <v>575</v>
          </cell>
          <cell r="BD578" t="str">
            <v>Lima Ratus Tujuh Puluh Lima</v>
          </cell>
        </row>
        <row r="579">
          <cell r="BC579">
            <v>576</v>
          </cell>
          <cell r="BD579" t="str">
            <v>Lima Ratus Tujuh Puluh Enam</v>
          </cell>
        </row>
        <row r="580">
          <cell r="BC580">
            <v>577</v>
          </cell>
          <cell r="BD580" t="str">
            <v>Lima Ratus Tujuh Puluh Tujuh</v>
          </cell>
        </row>
        <row r="581">
          <cell r="BC581">
            <v>578</v>
          </cell>
          <cell r="BD581" t="str">
            <v>Lima Ratus Tujuh Puluh Delapan</v>
          </cell>
        </row>
        <row r="582">
          <cell r="BC582">
            <v>579</v>
          </cell>
          <cell r="BD582" t="str">
            <v>Lima Ratus Tujuh Puluh Sembilan</v>
          </cell>
        </row>
        <row r="583">
          <cell r="BC583">
            <v>580</v>
          </cell>
          <cell r="BD583" t="str">
            <v>Lima Ratus Delapan Puluh</v>
          </cell>
        </row>
        <row r="584">
          <cell r="BC584">
            <v>581</v>
          </cell>
          <cell r="BD584" t="str">
            <v>Lima Ratus Delapan Puluh Satu</v>
          </cell>
        </row>
        <row r="585">
          <cell r="BC585">
            <v>582</v>
          </cell>
          <cell r="BD585" t="str">
            <v>Lima Ratus Delapan Puluh Dua</v>
          </cell>
        </row>
        <row r="586">
          <cell r="BC586">
            <v>583</v>
          </cell>
          <cell r="BD586" t="str">
            <v>Lima Ratus Delapan Puluh Tiga</v>
          </cell>
        </row>
        <row r="587">
          <cell r="BC587">
            <v>584</v>
          </cell>
          <cell r="BD587" t="str">
            <v>Lima Ratus Delapan Puluh Empat</v>
          </cell>
        </row>
        <row r="588">
          <cell r="BC588">
            <v>585</v>
          </cell>
          <cell r="BD588" t="str">
            <v>Lima Ratus Delapan Puluh Lima</v>
          </cell>
        </row>
        <row r="589">
          <cell r="BC589">
            <v>586</v>
          </cell>
          <cell r="BD589" t="str">
            <v>Lima Ratus Delapan Puluh Enam</v>
          </cell>
        </row>
        <row r="590">
          <cell r="BC590">
            <v>587</v>
          </cell>
          <cell r="BD590" t="str">
            <v>Lima Ratus Delapan Puluh Tujuh</v>
          </cell>
        </row>
        <row r="591">
          <cell r="BC591">
            <v>588</v>
          </cell>
          <cell r="BD591" t="str">
            <v>Lima Ratus Delapan Puluh Delapan</v>
          </cell>
        </row>
        <row r="592">
          <cell r="BC592">
            <v>589</v>
          </cell>
          <cell r="BD592" t="str">
            <v>Lima Ratus Delapan Puluh Sembilan</v>
          </cell>
        </row>
        <row r="593">
          <cell r="BC593">
            <v>590</v>
          </cell>
          <cell r="BD593" t="str">
            <v>Lima Ratus Sembilan Puluh</v>
          </cell>
        </row>
        <row r="594">
          <cell r="BC594">
            <v>591</v>
          </cell>
          <cell r="BD594" t="str">
            <v>Lima Ratus Sembilan Puluh Satu</v>
          </cell>
        </row>
        <row r="595">
          <cell r="BC595">
            <v>592</v>
          </cell>
          <cell r="BD595" t="str">
            <v>Lima Ratus Sembilan Puluh Dua</v>
          </cell>
        </row>
        <row r="596">
          <cell r="BC596">
            <v>593</v>
          </cell>
          <cell r="BD596" t="str">
            <v>Lima Ratus Sembilan Puluh Tiga</v>
          </cell>
        </row>
        <row r="597">
          <cell r="BC597">
            <v>594</v>
          </cell>
          <cell r="BD597" t="str">
            <v>Lima Ratus Sembilan Puluh Empat</v>
          </cell>
        </row>
        <row r="598">
          <cell r="BC598">
            <v>595</v>
          </cell>
          <cell r="BD598" t="str">
            <v>Lima Ratus Sembilan Puluh Lima</v>
          </cell>
        </row>
        <row r="599">
          <cell r="BC599">
            <v>596</v>
          </cell>
          <cell r="BD599" t="str">
            <v>Lima Ratus Sembilan Puluh Enam</v>
          </cell>
        </row>
        <row r="600">
          <cell r="BC600">
            <v>597</v>
          </cell>
          <cell r="BD600" t="str">
            <v>Lima Ratus Sembilan Puluh Tujuh</v>
          </cell>
        </row>
        <row r="601">
          <cell r="BC601">
            <v>598</v>
          </cell>
          <cell r="BD601" t="str">
            <v>Lima Ratus Sembilan Puluh Delapan</v>
          </cell>
        </row>
        <row r="602">
          <cell r="BC602">
            <v>599</v>
          </cell>
          <cell r="BD602" t="str">
            <v>Lima Ratus Sembilan Puluh Sembilan</v>
          </cell>
        </row>
        <row r="603">
          <cell r="BC603">
            <v>600</v>
          </cell>
          <cell r="BD603" t="str">
            <v>Enam Ratus</v>
          </cell>
        </row>
        <row r="604">
          <cell r="BC604">
            <v>601</v>
          </cell>
          <cell r="BD604" t="str">
            <v>Enam Ratus Satu</v>
          </cell>
        </row>
        <row r="605">
          <cell r="BC605">
            <v>602</v>
          </cell>
          <cell r="BD605" t="str">
            <v>Enam Ratus Dua</v>
          </cell>
        </row>
        <row r="606">
          <cell r="BC606">
            <v>603</v>
          </cell>
          <cell r="BD606" t="str">
            <v>Enam Ratus Tiga</v>
          </cell>
        </row>
        <row r="607">
          <cell r="BC607">
            <v>604</v>
          </cell>
          <cell r="BD607" t="str">
            <v>Enam Ratus Empat</v>
          </cell>
        </row>
        <row r="608">
          <cell r="BC608">
            <v>605</v>
          </cell>
          <cell r="BD608" t="str">
            <v>Enam Ratus Lima</v>
          </cell>
        </row>
        <row r="609">
          <cell r="BC609">
            <v>606</v>
          </cell>
          <cell r="BD609" t="str">
            <v>Enam Ratus Enam</v>
          </cell>
        </row>
        <row r="610">
          <cell r="BC610">
            <v>607</v>
          </cell>
          <cell r="BD610" t="str">
            <v>Enam Ratus Tujuh</v>
          </cell>
        </row>
        <row r="611">
          <cell r="BC611">
            <v>608</v>
          </cell>
          <cell r="BD611" t="str">
            <v>Enam Ratus Delapan</v>
          </cell>
        </row>
        <row r="612">
          <cell r="BC612">
            <v>609</v>
          </cell>
          <cell r="BD612" t="str">
            <v>Enam Ratus Sembilan</v>
          </cell>
        </row>
        <row r="613">
          <cell r="BC613">
            <v>610</v>
          </cell>
          <cell r="BD613" t="str">
            <v>Enam Ratus Sepuluh</v>
          </cell>
        </row>
        <row r="614">
          <cell r="BC614">
            <v>611</v>
          </cell>
          <cell r="BD614" t="str">
            <v>Enam Ratus Sebelas</v>
          </cell>
        </row>
        <row r="615">
          <cell r="BC615">
            <v>612</v>
          </cell>
          <cell r="BD615" t="str">
            <v>Enam Ratus Dua Belas</v>
          </cell>
        </row>
        <row r="616">
          <cell r="BC616">
            <v>613</v>
          </cell>
          <cell r="BD616" t="str">
            <v>Enam Ratus Tiga Belas</v>
          </cell>
        </row>
        <row r="617">
          <cell r="BC617">
            <v>614</v>
          </cell>
          <cell r="BD617" t="str">
            <v>Enam Ratus Empat Belas</v>
          </cell>
        </row>
        <row r="618">
          <cell r="BC618">
            <v>615</v>
          </cell>
          <cell r="BD618" t="str">
            <v>Enam Ratus Lima Belas</v>
          </cell>
        </row>
        <row r="619">
          <cell r="BC619">
            <v>616</v>
          </cell>
          <cell r="BD619" t="str">
            <v>Enam Ratus Enam Belas</v>
          </cell>
        </row>
        <row r="620">
          <cell r="BC620">
            <v>617</v>
          </cell>
          <cell r="BD620" t="str">
            <v>Enam Ratus Tujuh Belas</v>
          </cell>
        </row>
        <row r="621">
          <cell r="BC621">
            <v>618</v>
          </cell>
          <cell r="BD621" t="str">
            <v>Enam Ratus Delapan Belas</v>
          </cell>
        </row>
        <row r="622">
          <cell r="BC622">
            <v>619</v>
          </cell>
          <cell r="BD622" t="str">
            <v>Enam Ratus Sembilan Belas</v>
          </cell>
        </row>
        <row r="623">
          <cell r="BC623">
            <v>620</v>
          </cell>
          <cell r="BD623" t="str">
            <v>Enam Ratus Dua Puluh</v>
          </cell>
        </row>
        <row r="624">
          <cell r="BC624">
            <v>621</v>
          </cell>
          <cell r="BD624" t="str">
            <v>Enam Ratus Dua Puluh Satu</v>
          </cell>
        </row>
        <row r="625">
          <cell r="BC625">
            <v>622</v>
          </cell>
          <cell r="BD625" t="str">
            <v>Enam Ratus Dua Puluh Dua</v>
          </cell>
        </row>
        <row r="626">
          <cell r="BC626">
            <v>623</v>
          </cell>
          <cell r="BD626" t="str">
            <v>Enam Ratus Dua Puluh Tiga</v>
          </cell>
        </row>
        <row r="627">
          <cell r="BC627">
            <v>624</v>
          </cell>
          <cell r="BD627" t="str">
            <v>Enam Ratus Dua Puluh Empat</v>
          </cell>
        </row>
        <row r="628">
          <cell r="BC628">
            <v>625</v>
          </cell>
          <cell r="BD628" t="str">
            <v>Enam Ratus Dua Puluh Lima</v>
          </cell>
        </row>
        <row r="629">
          <cell r="BC629">
            <v>626</v>
          </cell>
          <cell r="BD629" t="str">
            <v>Enam Ratus Dua Puluh Enam</v>
          </cell>
        </row>
        <row r="630">
          <cell r="BC630">
            <v>627</v>
          </cell>
          <cell r="BD630" t="str">
            <v>Enam Ratus Dua Puluh Tujuh</v>
          </cell>
        </row>
        <row r="631">
          <cell r="BC631">
            <v>628</v>
          </cell>
          <cell r="BD631" t="str">
            <v>Enam Ratus Dua Puluh Delapan</v>
          </cell>
        </row>
        <row r="632">
          <cell r="BC632">
            <v>629</v>
          </cell>
          <cell r="BD632" t="str">
            <v>Enam Ratus Dua Puluh Sembilan</v>
          </cell>
        </row>
        <row r="633">
          <cell r="BC633">
            <v>630</v>
          </cell>
          <cell r="BD633" t="str">
            <v>Enam Ratus Tiga Puluh</v>
          </cell>
        </row>
        <row r="634">
          <cell r="BC634">
            <v>631</v>
          </cell>
          <cell r="BD634" t="str">
            <v>Enam Ratus Tiga Puluh Satu</v>
          </cell>
        </row>
        <row r="635">
          <cell r="BC635">
            <v>632</v>
          </cell>
          <cell r="BD635" t="str">
            <v>Enam Ratus Tiga Puluh Dua</v>
          </cell>
        </row>
        <row r="636">
          <cell r="BC636">
            <v>633</v>
          </cell>
          <cell r="BD636" t="str">
            <v>Enam Ratus Tiga Puluh Tiga</v>
          </cell>
        </row>
        <row r="637">
          <cell r="BC637">
            <v>634</v>
          </cell>
          <cell r="BD637" t="str">
            <v>Enam Ratus Tiga Puluh Empat</v>
          </cell>
        </row>
        <row r="638">
          <cell r="BC638">
            <v>635</v>
          </cell>
          <cell r="BD638" t="str">
            <v>Enam Ratus Tiga Puluh Lima</v>
          </cell>
        </row>
        <row r="639">
          <cell r="BC639">
            <v>636</v>
          </cell>
          <cell r="BD639" t="str">
            <v>Enam Ratus Tiga Puluh Enam</v>
          </cell>
        </row>
        <row r="640">
          <cell r="BC640">
            <v>637</v>
          </cell>
          <cell r="BD640" t="str">
            <v>Enam Ratus Tiga Puluh Tujuh</v>
          </cell>
        </row>
        <row r="641">
          <cell r="BC641">
            <v>638</v>
          </cell>
          <cell r="BD641" t="str">
            <v>Enam Ratus Tiga Puluh Delapan</v>
          </cell>
        </row>
        <row r="642">
          <cell r="BC642">
            <v>639</v>
          </cell>
          <cell r="BD642" t="str">
            <v>Enam Ratus Tiga Puluh Sembilan</v>
          </cell>
        </row>
        <row r="643">
          <cell r="BC643">
            <v>640</v>
          </cell>
          <cell r="BD643" t="str">
            <v>Enam Ratus Empat Puluh</v>
          </cell>
        </row>
        <row r="644">
          <cell r="BC644">
            <v>641</v>
          </cell>
          <cell r="BD644" t="str">
            <v>Enam Ratus Empat Puluh Satu</v>
          </cell>
        </row>
        <row r="645">
          <cell r="BC645">
            <v>642</v>
          </cell>
          <cell r="BD645" t="str">
            <v>Enam Ratus Empat Puluh Dua</v>
          </cell>
        </row>
        <row r="646">
          <cell r="BC646">
            <v>643</v>
          </cell>
          <cell r="BD646" t="str">
            <v>Enam Ratus Empat Puluh Tiga</v>
          </cell>
        </row>
        <row r="647">
          <cell r="BC647">
            <v>644</v>
          </cell>
          <cell r="BD647" t="str">
            <v>Enam Ratus Empat Puluh Empat</v>
          </cell>
        </row>
        <row r="648">
          <cell r="BC648">
            <v>645</v>
          </cell>
          <cell r="BD648" t="str">
            <v>Enam Ratus Empat Puluh Lima</v>
          </cell>
        </row>
        <row r="649">
          <cell r="BC649">
            <v>646</v>
          </cell>
          <cell r="BD649" t="str">
            <v>Enam Ratus Empat Puluh Enam</v>
          </cell>
        </row>
        <row r="650">
          <cell r="BC650">
            <v>647</v>
          </cell>
          <cell r="BD650" t="str">
            <v>Enam Ratus Empat Puluh Tujuh</v>
          </cell>
        </row>
        <row r="651">
          <cell r="BC651">
            <v>648</v>
          </cell>
          <cell r="BD651" t="str">
            <v>Enam Ratus Empat Puluh Delapan</v>
          </cell>
        </row>
        <row r="652">
          <cell r="BC652">
            <v>649</v>
          </cell>
          <cell r="BD652" t="str">
            <v>Enam Ratus Empat Puluh Sembilan</v>
          </cell>
        </row>
        <row r="653">
          <cell r="BC653">
            <v>650</v>
          </cell>
          <cell r="BD653" t="str">
            <v>Enam Ratus Lima Puluh</v>
          </cell>
        </row>
        <row r="654">
          <cell r="BC654">
            <v>651</v>
          </cell>
          <cell r="BD654" t="str">
            <v>Enam Ratus Lima Puluh Satu</v>
          </cell>
        </row>
        <row r="655">
          <cell r="BC655">
            <v>652</v>
          </cell>
          <cell r="BD655" t="str">
            <v>Enam Ratus Lima Puluh Dua</v>
          </cell>
        </row>
        <row r="656">
          <cell r="BC656">
            <v>653</v>
          </cell>
          <cell r="BD656" t="str">
            <v>Enam Ratus Lima Puluh Tiga</v>
          </cell>
        </row>
        <row r="657">
          <cell r="BC657">
            <v>654</v>
          </cell>
          <cell r="BD657" t="str">
            <v>Enam Ratus Lima Puluh Empat</v>
          </cell>
        </row>
        <row r="658">
          <cell r="BC658">
            <v>655</v>
          </cell>
          <cell r="BD658" t="str">
            <v>Enam Ratus Lima Puluh Lima</v>
          </cell>
        </row>
        <row r="659">
          <cell r="BC659">
            <v>656</v>
          </cell>
          <cell r="BD659" t="str">
            <v>Enam Ratus Lima Puluh Enam</v>
          </cell>
        </row>
        <row r="660">
          <cell r="BC660">
            <v>657</v>
          </cell>
          <cell r="BD660" t="str">
            <v>Enam Ratus Lima Puluh Tujuh</v>
          </cell>
        </row>
        <row r="661">
          <cell r="BC661">
            <v>658</v>
          </cell>
          <cell r="BD661" t="str">
            <v>Enam Ratus Lima Puluh Delapan</v>
          </cell>
        </row>
        <row r="662">
          <cell r="BC662">
            <v>659</v>
          </cell>
          <cell r="BD662" t="str">
            <v>Enam Ratus Lima Puluh Sembilan</v>
          </cell>
        </row>
        <row r="663">
          <cell r="BC663">
            <v>660</v>
          </cell>
          <cell r="BD663" t="str">
            <v>Enam Ratus Enam Puluh</v>
          </cell>
        </row>
        <row r="664">
          <cell r="BC664">
            <v>661</v>
          </cell>
          <cell r="BD664" t="str">
            <v>Enam Ratus Enam Puluh Satu</v>
          </cell>
        </row>
        <row r="665">
          <cell r="BC665">
            <v>662</v>
          </cell>
          <cell r="BD665" t="str">
            <v>Enam Ratus Enam Puluh Dua</v>
          </cell>
        </row>
        <row r="666">
          <cell r="BC666">
            <v>663</v>
          </cell>
          <cell r="BD666" t="str">
            <v>Enam Ratus Enam Puluh Tiga</v>
          </cell>
        </row>
        <row r="667">
          <cell r="BC667">
            <v>664</v>
          </cell>
          <cell r="BD667" t="str">
            <v>Enam Ratus Enam Puluh Empat</v>
          </cell>
        </row>
        <row r="668">
          <cell r="BC668">
            <v>665</v>
          </cell>
          <cell r="BD668" t="str">
            <v>Enam Ratus Enam Puluh Lima</v>
          </cell>
        </row>
        <row r="669">
          <cell r="BC669">
            <v>666</v>
          </cell>
          <cell r="BD669" t="str">
            <v>Enam Ratus Enam Puluh Enam</v>
          </cell>
        </row>
        <row r="670">
          <cell r="BC670">
            <v>667</v>
          </cell>
          <cell r="BD670" t="str">
            <v>Enam Ratus Enam Puluh Tujuh</v>
          </cell>
        </row>
        <row r="671">
          <cell r="BC671">
            <v>668</v>
          </cell>
          <cell r="BD671" t="str">
            <v>Enam Ratus Enam Puluh Delapan</v>
          </cell>
        </row>
        <row r="672">
          <cell r="BC672">
            <v>669</v>
          </cell>
          <cell r="BD672" t="str">
            <v>Enam Ratus Enam Puluh Sembilan</v>
          </cell>
        </row>
        <row r="673">
          <cell r="BC673">
            <v>670</v>
          </cell>
          <cell r="BD673" t="str">
            <v>Enam Ratus Tujuh Puluh</v>
          </cell>
        </row>
        <row r="674">
          <cell r="BC674">
            <v>671</v>
          </cell>
          <cell r="BD674" t="str">
            <v>Enam Ratus Tujuh Puluh Satu</v>
          </cell>
        </row>
        <row r="675">
          <cell r="BC675">
            <v>672</v>
          </cell>
          <cell r="BD675" t="str">
            <v>Enam Ratus Tujuh Puluh Dua</v>
          </cell>
        </row>
        <row r="676">
          <cell r="BC676">
            <v>673</v>
          </cell>
          <cell r="BD676" t="str">
            <v>Enam Ratus Tujuh Puluh Tiga</v>
          </cell>
        </row>
        <row r="677">
          <cell r="BC677">
            <v>674</v>
          </cell>
          <cell r="BD677" t="str">
            <v>Enam Ratus Tujuh Puluh Empat</v>
          </cell>
        </row>
        <row r="678">
          <cell r="BC678">
            <v>675</v>
          </cell>
          <cell r="BD678" t="str">
            <v>Enam Ratus Tujuh Puluh Lima</v>
          </cell>
        </row>
        <row r="679">
          <cell r="BC679">
            <v>676</v>
          </cell>
          <cell r="BD679" t="str">
            <v>Enam Ratus Tujuh Puluh Enam</v>
          </cell>
        </row>
        <row r="680">
          <cell r="BC680">
            <v>677</v>
          </cell>
          <cell r="BD680" t="str">
            <v>Enam Ratus Tujuh Puluh Tujuh</v>
          </cell>
        </row>
        <row r="681">
          <cell r="BC681">
            <v>678</v>
          </cell>
          <cell r="BD681" t="str">
            <v>Enam Ratus Tujuh Puluh Delapan</v>
          </cell>
        </row>
        <row r="682">
          <cell r="BC682">
            <v>679</v>
          </cell>
          <cell r="BD682" t="str">
            <v>Enam Ratus Tujuh Puluh Sembilan</v>
          </cell>
        </row>
        <row r="683">
          <cell r="BC683">
            <v>680</v>
          </cell>
          <cell r="BD683" t="str">
            <v>Enam Ratus Delapan Puluh</v>
          </cell>
        </row>
        <row r="684">
          <cell r="BC684">
            <v>681</v>
          </cell>
          <cell r="BD684" t="str">
            <v>Enam Ratus Delapan Puluh Satu</v>
          </cell>
        </row>
        <row r="685">
          <cell r="BC685">
            <v>682</v>
          </cell>
          <cell r="BD685" t="str">
            <v>Enam Ratus Delapan Puluh Dua</v>
          </cell>
        </row>
        <row r="686">
          <cell r="BC686">
            <v>683</v>
          </cell>
          <cell r="BD686" t="str">
            <v>Enam Ratus Delapan Puluh Tiga</v>
          </cell>
        </row>
        <row r="687">
          <cell r="BC687">
            <v>684</v>
          </cell>
          <cell r="BD687" t="str">
            <v>Enam Ratus Delapan Puluh Empat</v>
          </cell>
        </row>
        <row r="688">
          <cell r="BC688">
            <v>685</v>
          </cell>
          <cell r="BD688" t="str">
            <v>Enam Ratus Delapan Puluh Lima</v>
          </cell>
        </row>
        <row r="689">
          <cell r="BC689">
            <v>686</v>
          </cell>
          <cell r="BD689" t="str">
            <v>Enam Ratus Delapan Puluh Enam</v>
          </cell>
        </row>
        <row r="690">
          <cell r="BC690">
            <v>687</v>
          </cell>
          <cell r="BD690" t="str">
            <v>Enam Ratus Delapan Puluh Tujuh</v>
          </cell>
        </row>
        <row r="691">
          <cell r="BC691">
            <v>688</v>
          </cell>
          <cell r="BD691" t="str">
            <v>Enam Ratus Delapan Puluh Delapan</v>
          </cell>
        </row>
        <row r="692">
          <cell r="BC692">
            <v>689</v>
          </cell>
          <cell r="BD692" t="str">
            <v>Enam Ratus Delapan Puluh Sembilan</v>
          </cell>
        </row>
        <row r="693">
          <cell r="BC693">
            <v>690</v>
          </cell>
          <cell r="BD693" t="str">
            <v>Enam Ratus Sembilan Puluh</v>
          </cell>
        </row>
        <row r="694">
          <cell r="BC694">
            <v>691</v>
          </cell>
          <cell r="BD694" t="str">
            <v>Enam Ratus Sembilan Puluh Satu</v>
          </cell>
        </row>
        <row r="695">
          <cell r="BC695">
            <v>692</v>
          </cell>
          <cell r="BD695" t="str">
            <v>Enam Ratus Sembilan Puluh Dua</v>
          </cell>
        </row>
        <row r="696">
          <cell r="BC696">
            <v>693</v>
          </cell>
          <cell r="BD696" t="str">
            <v>Enam Ratus Sembilan Puluh Tiga</v>
          </cell>
        </row>
        <row r="697">
          <cell r="BC697">
            <v>694</v>
          </cell>
          <cell r="BD697" t="str">
            <v>Enam Ratus Sembilan Puluh Empat</v>
          </cell>
        </row>
        <row r="698">
          <cell r="BC698">
            <v>695</v>
          </cell>
          <cell r="BD698" t="str">
            <v>Enam Ratus Sembilan Puluh Lima</v>
          </cell>
        </row>
        <row r="699">
          <cell r="BC699">
            <v>696</v>
          </cell>
          <cell r="BD699" t="str">
            <v>Enam Ratus Sembilan Puluh Enam</v>
          </cell>
        </row>
        <row r="700">
          <cell r="BC700">
            <v>697</v>
          </cell>
          <cell r="BD700" t="str">
            <v>Enam Ratus Sembilan Puluh Tujuh</v>
          </cell>
        </row>
        <row r="701">
          <cell r="BC701">
            <v>698</v>
          </cell>
          <cell r="BD701" t="str">
            <v>Enam Ratus Sembilan Puluh Delapan</v>
          </cell>
        </row>
        <row r="702">
          <cell r="BC702">
            <v>699</v>
          </cell>
          <cell r="BD702" t="str">
            <v>Enam Ratus Sembilan Puluh Sembilan</v>
          </cell>
        </row>
        <row r="703">
          <cell r="BC703">
            <v>700</v>
          </cell>
          <cell r="BD703" t="str">
            <v>Tujuh Ratus</v>
          </cell>
        </row>
        <row r="704">
          <cell r="BC704">
            <v>701</v>
          </cell>
          <cell r="BD704" t="str">
            <v>Tujuh Ratus Satu</v>
          </cell>
        </row>
        <row r="705">
          <cell r="BC705">
            <v>702</v>
          </cell>
          <cell r="BD705" t="str">
            <v>Tujuh Ratus Dua</v>
          </cell>
        </row>
        <row r="706">
          <cell r="BC706">
            <v>703</v>
          </cell>
          <cell r="BD706" t="str">
            <v>Tujuh Ratus Tiga</v>
          </cell>
        </row>
        <row r="707">
          <cell r="BC707">
            <v>704</v>
          </cell>
          <cell r="BD707" t="str">
            <v>Tujuh Ratus Empat</v>
          </cell>
        </row>
        <row r="708">
          <cell r="BC708">
            <v>705</v>
          </cell>
          <cell r="BD708" t="str">
            <v>Tujuh Ratus Lima</v>
          </cell>
        </row>
        <row r="709">
          <cell r="BC709">
            <v>706</v>
          </cell>
          <cell r="BD709" t="str">
            <v>Tujuh Ratus Enam</v>
          </cell>
        </row>
        <row r="710">
          <cell r="BC710">
            <v>707</v>
          </cell>
          <cell r="BD710" t="str">
            <v>Tujuh Ratus Tujuh</v>
          </cell>
        </row>
        <row r="711">
          <cell r="BC711">
            <v>708</v>
          </cell>
          <cell r="BD711" t="str">
            <v>Tujuh Ratus Delapan</v>
          </cell>
        </row>
        <row r="712">
          <cell r="BC712">
            <v>709</v>
          </cell>
          <cell r="BD712" t="str">
            <v>Tujuh Ratus Sembilan</v>
          </cell>
        </row>
        <row r="713">
          <cell r="BC713">
            <v>710</v>
          </cell>
          <cell r="BD713" t="str">
            <v>Tujuh Ratus Sepuluh</v>
          </cell>
        </row>
        <row r="714">
          <cell r="BC714">
            <v>711</v>
          </cell>
          <cell r="BD714" t="str">
            <v>Tujuh Ratus Sebelas</v>
          </cell>
        </row>
        <row r="715">
          <cell r="BC715">
            <v>712</v>
          </cell>
          <cell r="BD715" t="str">
            <v>Tujuh Ratus Dua Belas</v>
          </cell>
        </row>
        <row r="716">
          <cell r="BC716">
            <v>713</v>
          </cell>
          <cell r="BD716" t="str">
            <v>Tujuh Ratus Tiga Belas</v>
          </cell>
        </row>
        <row r="717">
          <cell r="BC717">
            <v>714</v>
          </cell>
          <cell r="BD717" t="str">
            <v>Tujuh Ratus Empat Belas</v>
          </cell>
        </row>
        <row r="718">
          <cell r="BC718">
            <v>715</v>
          </cell>
          <cell r="BD718" t="str">
            <v>Tujuh Ratus Lima Belas</v>
          </cell>
        </row>
        <row r="719">
          <cell r="BC719">
            <v>716</v>
          </cell>
          <cell r="BD719" t="str">
            <v>Tujuh Ratus Enam Belas</v>
          </cell>
        </row>
        <row r="720">
          <cell r="BC720">
            <v>717</v>
          </cell>
          <cell r="BD720" t="str">
            <v>Tujuh Ratus Tujuh Belas</v>
          </cell>
        </row>
        <row r="721">
          <cell r="BC721">
            <v>718</v>
          </cell>
          <cell r="BD721" t="str">
            <v>Tujuh Ratus Delapan Belas</v>
          </cell>
        </row>
        <row r="722">
          <cell r="BC722">
            <v>719</v>
          </cell>
          <cell r="BD722" t="str">
            <v>Tujuh Ratus Sembilan Belas</v>
          </cell>
        </row>
        <row r="723">
          <cell r="BC723">
            <v>720</v>
          </cell>
          <cell r="BD723" t="str">
            <v>Tujuh Ratus Dua Puluh</v>
          </cell>
        </row>
        <row r="724">
          <cell r="BC724">
            <v>721</v>
          </cell>
          <cell r="BD724" t="str">
            <v>Tujuh Ratus Dua Puluh Satu</v>
          </cell>
        </row>
        <row r="725">
          <cell r="BC725">
            <v>722</v>
          </cell>
          <cell r="BD725" t="str">
            <v>Tujuh Ratus Dua Puluh Dua</v>
          </cell>
        </row>
        <row r="726">
          <cell r="BC726">
            <v>723</v>
          </cell>
          <cell r="BD726" t="str">
            <v>Tujuh Ratus Dua Puluh Tiga</v>
          </cell>
        </row>
        <row r="727">
          <cell r="BC727">
            <v>724</v>
          </cell>
          <cell r="BD727" t="str">
            <v>Tujuh Ratus Dua Puluh Empat</v>
          </cell>
        </row>
        <row r="728">
          <cell r="BC728">
            <v>725</v>
          </cell>
          <cell r="BD728" t="str">
            <v>Tujuh Ratus Dua Puluh Lima</v>
          </cell>
        </row>
        <row r="729">
          <cell r="BC729">
            <v>726</v>
          </cell>
          <cell r="BD729" t="str">
            <v>Tujuh Ratus Dua Puluh Enam</v>
          </cell>
        </row>
        <row r="730">
          <cell r="BC730">
            <v>727</v>
          </cell>
          <cell r="BD730" t="str">
            <v>Tujuh Ratus Dua Puluh Tujuh</v>
          </cell>
        </row>
        <row r="731">
          <cell r="BC731">
            <v>728</v>
          </cell>
          <cell r="BD731" t="str">
            <v>Tujuh Ratus Dua Puluh Delapan</v>
          </cell>
        </row>
        <row r="732">
          <cell r="BC732">
            <v>729</v>
          </cell>
          <cell r="BD732" t="str">
            <v>Tujuh Ratus Dua Puluh Sembilan</v>
          </cell>
        </row>
        <row r="733">
          <cell r="BC733">
            <v>730</v>
          </cell>
          <cell r="BD733" t="str">
            <v>Tujuh Ratus Tiga Puluh</v>
          </cell>
        </row>
        <row r="734">
          <cell r="BC734">
            <v>731</v>
          </cell>
          <cell r="BD734" t="str">
            <v>Tujuh Ratus Tiga Puluh Satu</v>
          </cell>
        </row>
        <row r="735">
          <cell r="BC735">
            <v>732</v>
          </cell>
          <cell r="BD735" t="str">
            <v>Tujuh Ratus Tiga Puluh Dua</v>
          </cell>
        </row>
        <row r="736">
          <cell r="BC736">
            <v>733</v>
          </cell>
          <cell r="BD736" t="str">
            <v>Tujuh Ratus Tiga Puluh Tiga</v>
          </cell>
        </row>
        <row r="737">
          <cell r="BC737">
            <v>734</v>
          </cell>
          <cell r="BD737" t="str">
            <v>Tujuh Ratus Tiga Puluh Empat</v>
          </cell>
        </row>
        <row r="738">
          <cell r="BC738">
            <v>735</v>
          </cell>
          <cell r="BD738" t="str">
            <v>Tujuh Ratus Tiga Puluh Lima</v>
          </cell>
        </row>
        <row r="739">
          <cell r="BC739">
            <v>736</v>
          </cell>
          <cell r="BD739" t="str">
            <v>Tujuh Ratus Tiga Puluh Enam</v>
          </cell>
        </row>
        <row r="740">
          <cell r="BC740">
            <v>737</v>
          </cell>
          <cell r="BD740" t="str">
            <v>Tujuh Ratus Tiga Puluh Tujuh</v>
          </cell>
        </row>
        <row r="741">
          <cell r="BC741">
            <v>738</v>
          </cell>
          <cell r="BD741" t="str">
            <v>Tujuh Ratus Tiga Puluh Delapan</v>
          </cell>
        </row>
        <row r="742">
          <cell r="BC742">
            <v>739</v>
          </cell>
          <cell r="BD742" t="str">
            <v>Tujuh Ratus Tiga Puluh Sembilan</v>
          </cell>
        </row>
        <row r="743">
          <cell r="BC743">
            <v>740</v>
          </cell>
          <cell r="BD743" t="str">
            <v>Tujuh Ratus Empat Puluh</v>
          </cell>
        </row>
        <row r="744">
          <cell r="BC744">
            <v>741</v>
          </cell>
          <cell r="BD744" t="str">
            <v>Tujuh Ratus Empat Puluh Satu</v>
          </cell>
        </row>
        <row r="745">
          <cell r="BC745">
            <v>742</v>
          </cell>
          <cell r="BD745" t="str">
            <v>Tujuh Ratus Empat Puluh Dua</v>
          </cell>
        </row>
        <row r="746">
          <cell r="BC746">
            <v>743</v>
          </cell>
          <cell r="BD746" t="str">
            <v>Tujuh Ratus Empat Puluh Tiga</v>
          </cell>
        </row>
        <row r="747">
          <cell r="BC747">
            <v>744</v>
          </cell>
          <cell r="BD747" t="str">
            <v>Tujuh Ratus Empat Puluh Empat</v>
          </cell>
        </row>
        <row r="748">
          <cell r="BC748">
            <v>745</v>
          </cell>
          <cell r="BD748" t="str">
            <v>Tujuh Ratus Empat Puluh Lima</v>
          </cell>
        </row>
        <row r="749">
          <cell r="BC749">
            <v>746</v>
          </cell>
          <cell r="BD749" t="str">
            <v>Tujuh Ratus Empat Puluh Enam</v>
          </cell>
        </row>
        <row r="750">
          <cell r="BC750">
            <v>747</v>
          </cell>
          <cell r="BD750" t="str">
            <v>Tujuh Ratus Empat Puluh Tujuh</v>
          </cell>
        </row>
        <row r="751">
          <cell r="BC751">
            <v>748</v>
          </cell>
          <cell r="BD751" t="str">
            <v>Tujuh Ratus Empat Puluh Delapan</v>
          </cell>
        </row>
        <row r="752">
          <cell r="BC752">
            <v>749</v>
          </cell>
          <cell r="BD752" t="str">
            <v>Tujuh Ratus Empat Puluh Sembilan</v>
          </cell>
        </row>
        <row r="753">
          <cell r="BC753">
            <v>750</v>
          </cell>
          <cell r="BD753" t="str">
            <v>Tujuh Ratus Lima Puluh</v>
          </cell>
        </row>
        <row r="754">
          <cell r="BC754">
            <v>751</v>
          </cell>
          <cell r="BD754" t="str">
            <v>Tujuh Ratus Lima Puluh Satu</v>
          </cell>
        </row>
        <row r="755">
          <cell r="BC755">
            <v>752</v>
          </cell>
          <cell r="BD755" t="str">
            <v>Tujuh Ratus Lima Puluh Dua</v>
          </cell>
        </row>
        <row r="756">
          <cell r="BC756">
            <v>753</v>
          </cell>
          <cell r="BD756" t="str">
            <v>Tujuh Ratus Lima Puluh Tiga</v>
          </cell>
        </row>
        <row r="757">
          <cell r="BC757">
            <v>754</v>
          </cell>
          <cell r="BD757" t="str">
            <v>Tujuh Ratus Lima Puluh Empat</v>
          </cell>
        </row>
        <row r="758">
          <cell r="BC758">
            <v>755</v>
          </cell>
          <cell r="BD758" t="str">
            <v>Tujuh Ratus Lima Puluh Lima</v>
          </cell>
        </row>
        <row r="759">
          <cell r="BC759">
            <v>756</v>
          </cell>
          <cell r="BD759" t="str">
            <v>Tujuh Ratus Lima Puluh Enam</v>
          </cell>
        </row>
        <row r="760">
          <cell r="BC760">
            <v>757</v>
          </cell>
          <cell r="BD760" t="str">
            <v>Tujuh Ratus Lima Puluh Tujuh</v>
          </cell>
        </row>
        <row r="761">
          <cell r="BC761">
            <v>758</v>
          </cell>
          <cell r="BD761" t="str">
            <v>Tujuh Ratus Lima Puluh Delapan</v>
          </cell>
        </row>
        <row r="762">
          <cell r="BC762">
            <v>759</v>
          </cell>
          <cell r="BD762" t="str">
            <v>Tujuh Ratus Lima Puluh Sembilan</v>
          </cell>
        </row>
        <row r="763">
          <cell r="BC763">
            <v>760</v>
          </cell>
          <cell r="BD763" t="str">
            <v>Tujuh Ratus Enam Puluh</v>
          </cell>
        </row>
        <row r="764">
          <cell r="BC764">
            <v>761</v>
          </cell>
          <cell r="BD764" t="str">
            <v>Tujuh Ratus Enam Puluh Satu</v>
          </cell>
        </row>
        <row r="765">
          <cell r="BC765">
            <v>762</v>
          </cell>
          <cell r="BD765" t="str">
            <v>Tujuh Ratus Enam Puluh Dua</v>
          </cell>
        </row>
        <row r="766">
          <cell r="BC766">
            <v>763</v>
          </cell>
          <cell r="BD766" t="str">
            <v>Tujuh Ratus Enam Puluh Tiga</v>
          </cell>
        </row>
        <row r="767">
          <cell r="BC767">
            <v>764</v>
          </cell>
          <cell r="BD767" t="str">
            <v>Tujuh Ratus Enam Puluh Empat</v>
          </cell>
        </row>
        <row r="768">
          <cell r="BC768">
            <v>765</v>
          </cell>
          <cell r="BD768" t="str">
            <v>Tujuh Ratus Enam Puluh Lima</v>
          </cell>
        </row>
        <row r="769">
          <cell r="BC769">
            <v>766</v>
          </cell>
          <cell r="BD769" t="str">
            <v>Tujuh Ratus Enam Puluh Enam</v>
          </cell>
        </row>
        <row r="770">
          <cell r="BC770">
            <v>767</v>
          </cell>
          <cell r="BD770" t="str">
            <v>Tujuh Ratus Enam Puluh Tujuh</v>
          </cell>
        </row>
        <row r="771">
          <cell r="BC771">
            <v>768</v>
          </cell>
          <cell r="BD771" t="str">
            <v>Tujuh Ratus Enam Puluh Delapan</v>
          </cell>
        </row>
        <row r="772">
          <cell r="BC772">
            <v>769</v>
          </cell>
          <cell r="BD772" t="str">
            <v>Tujuh Ratus Enam Puluh Sembilan</v>
          </cell>
        </row>
        <row r="773">
          <cell r="BC773">
            <v>770</v>
          </cell>
          <cell r="BD773" t="str">
            <v>Tujuh Ratus Tujuh Puluh</v>
          </cell>
        </row>
        <row r="774">
          <cell r="BC774">
            <v>771</v>
          </cell>
          <cell r="BD774" t="str">
            <v>Tujuh Ratus Tujuh Puluh Satu</v>
          </cell>
        </row>
        <row r="775">
          <cell r="BC775">
            <v>772</v>
          </cell>
          <cell r="BD775" t="str">
            <v>Tujuh Ratus Tujuh Puluh Dua</v>
          </cell>
        </row>
        <row r="776">
          <cell r="BC776">
            <v>773</v>
          </cell>
          <cell r="BD776" t="str">
            <v>Tujuh Ratus Tujuh Puluh Tiga</v>
          </cell>
        </row>
        <row r="777">
          <cell r="BC777">
            <v>774</v>
          </cell>
          <cell r="BD777" t="str">
            <v>Tujuh Ratus Tujuh Puluh Empat</v>
          </cell>
        </row>
        <row r="778">
          <cell r="BC778">
            <v>775</v>
          </cell>
          <cell r="BD778" t="str">
            <v>Tujuh Ratus Tujuh Puluh Lima</v>
          </cell>
        </row>
        <row r="779">
          <cell r="BC779">
            <v>776</v>
          </cell>
          <cell r="BD779" t="str">
            <v>Tujuh Ratus Tujuh Puluh Enam</v>
          </cell>
        </row>
        <row r="780">
          <cell r="BC780">
            <v>777</v>
          </cell>
          <cell r="BD780" t="str">
            <v>Tujuh Ratus Tujuh Puluh Tujuh</v>
          </cell>
        </row>
        <row r="781">
          <cell r="BC781">
            <v>778</v>
          </cell>
          <cell r="BD781" t="str">
            <v>Tujuh Ratus Tujuh Puluh Delapan</v>
          </cell>
        </row>
        <row r="782">
          <cell r="BC782">
            <v>779</v>
          </cell>
          <cell r="BD782" t="str">
            <v>Tujuh Ratus Tujuh Puluh Sembilan</v>
          </cell>
        </row>
        <row r="783">
          <cell r="BC783">
            <v>780</v>
          </cell>
          <cell r="BD783" t="str">
            <v>Tujuh Ratus Delapan Puluh</v>
          </cell>
        </row>
        <row r="784">
          <cell r="BC784">
            <v>781</v>
          </cell>
          <cell r="BD784" t="str">
            <v>Tujuh Ratus Delapan Puluh Satu</v>
          </cell>
        </row>
        <row r="785">
          <cell r="BC785">
            <v>782</v>
          </cell>
          <cell r="BD785" t="str">
            <v>Tujuh Ratus Delapan Puluh Dua</v>
          </cell>
        </row>
        <row r="786">
          <cell r="BC786">
            <v>783</v>
          </cell>
          <cell r="BD786" t="str">
            <v>Tujuh Ratus Delapan Puluh Tiga</v>
          </cell>
        </row>
        <row r="787">
          <cell r="BC787">
            <v>784</v>
          </cell>
          <cell r="BD787" t="str">
            <v>Tujuh Ratus Delapan Puluh Empat</v>
          </cell>
        </row>
        <row r="788">
          <cell r="BC788">
            <v>785</v>
          </cell>
          <cell r="BD788" t="str">
            <v>Tujuh Ratus Delapan Puluh Lima</v>
          </cell>
        </row>
        <row r="789">
          <cell r="BC789">
            <v>786</v>
          </cell>
          <cell r="BD789" t="str">
            <v>Tujuh Ratus Delapan Puluh Enam</v>
          </cell>
        </row>
        <row r="790">
          <cell r="BC790">
            <v>787</v>
          </cell>
          <cell r="BD790" t="str">
            <v>Tujuh Ratus Delapan Puluh Tujuh</v>
          </cell>
        </row>
        <row r="791">
          <cell r="BC791">
            <v>788</v>
          </cell>
          <cell r="BD791" t="str">
            <v>Tujuh Ratus Delapan Puluh Delapan</v>
          </cell>
        </row>
        <row r="792">
          <cell r="BC792">
            <v>789</v>
          </cell>
          <cell r="BD792" t="str">
            <v>Tujuh Ratus Delapan Puluh Sembilan</v>
          </cell>
        </row>
        <row r="793">
          <cell r="BC793">
            <v>790</v>
          </cell>
          <cell r="BD793" t="str">
            <v>Tujuh Ratus Sembilan Puluh</v>
          </cell>
        </row>
        <row r="794">
          <cell r="BC794">
            <v>791</v>
          </cell>
          <cell r="BD794" t="str">
            <v>Tujuh Ratus Sembilan Puluh Satu</v>
          </cell>
        </row>
        <row r="795">
          <cell r="BC795">
            <v>792</v>
          </cell>
          <cell r="BD795" t="str">
            <v>Tujuh Ratus Sembilan Puluh Dua</v>
          </cell>
        </row>
        <row r="796">
          <cell r="BC796">
            <v>793</v>
          </cell>
          <cell r="BD796" t="str">
            <v>Tujuh Ratus Sembilan Puluh Tiga</v>
          </cell>
        </row>
        <row r="797">
          <cell r="BC797">
            <v>794</v>
          </cell>
          <cell r="BD797" t="str">
            <v>Tujuh Ratus Sembilan Puluh Empat</v>
          </cell>
        </row>
        <row r="798">
          <cell r="BC798">
            <v>795</v>
          </cell>
          <cell r="BD798" t="str">
            <v>Tujuh Ratus Sembilan Puluh Lima</v>
          </cell>
        </row>
        <row r="799">
          <cell r="BC799">
            <v>796</v>
          </cell>
          <cell r="BD799" t="str">
            <v>Tujuh Ratus Sembilan Puluh Enam</v>
          </cell>
        </row>
        <row r="800">
          <cell r="BC800">
            <v>797</v>
          </cell>
          <cell r="BD800" t="str">
            <v>Tujuh Ratus Sembilan Puluh Tujuh</v>
          </cell>
        </row>
        <row r="801">
          <cell r="BC801">
            <v>798</v>
          </cell>
          <cell r="BD801" t="str">
            <v>Tujuh Ratus Sembilan Puluh Delapan</v>
          </cell>
        </row>
        <row r="802">
          <cell r="BC802">
            <v>799</v>
          </cell>
          <cell r="BD802" t="str">
            <v>Tujuh Ratus Sembilan Puluh Sembilan</v>
          </cell>
        </row>
        <row r="803">
          <cell r="BC803">
            <v>800</v>
          </cell>
          <cell r="BD803" t="str">
            <v>Delapan Ratus</v>
          </cell>
        </row>
        <row r="804">
          <cell r="BC804">
            <v>801</v>
          </cell>
          <cell r="BD804" t="str">
            <v>Delapan Ratus Satu</v>
          </cell>
        </row>
        <row r="805">
          <cell r="BC805">
            <v>802</v>
          </cell>
          <cell r="BD805" t="str">
            <v>Delapan Ratus Dua</v>
          </cell>
        </row>
        <row r="806">
          <cell r="BC806">
            <v>803</v>
          </cell>
          <cell r="BD806" t="str">
            <v>Delapan Ratus Tiga</v>
          </cell>
        </row>
        <row r="807">
          <cell r="BC807">
            <v>804</v>
          </cell>
          <cell r="BD807" t="str">
            <v>Delapan Ratus Empat</v>
          </cell>
        </row>
        <row r="808">
          <cell r="BC808">
            <v>805</v>
          </cell>
          <cell r="BD808" t="str">
            <v>Delapan Ratus Lima</v>
          </cell>
        </row>
        <row r="809">
          <cell r="BC809">
            <v>806</v>
          </cell>
          <cell r="BD809" t="str">
            <v>Delapan Ratus Enam</v>
          </cell>
        </row>
        <row r="810">
          <cell r="BC810">
            <v>807</v>
          </cell>
          <cell r="BD810" t="str">
            <v>Delapan Ratus Tujuh</v>
          </cell>
        </row>
        <row r="811">
          <cell r="BC811">
            <v>808</v>
          </cell>
          <cell r="BD811" t="str">
            <v>Delapan Ratus Delapan</v>
          </cell>
        </row>
        <row r="812">
          <cell r="BC812">
            <v>809</v>
          </cell>
          <cell r="BD812" t="str">
            <v>Delapan Ratus Sembilan</v>
          </cell>
        </row>
        <row r="813">
          <cell r="BC813">
            <v>810</v>
          </cell>
          <cell r="BD813" t="str">
            <v>Delapan Ratus Sepuluh</v>
          </cell>
        </row>
        <row r="814">
          <cell r="BC814">
            <v>811</v>
          </cell>
          <cell r="BD814" t="str">
            <v>Delapan Ratus Sebelas</v>
          </cell>
        </row>
        <row r="815">
          <cell r="BC815">
            <v>812</v>
          </cell>
          <cell r="BD815" t="str">
            <v>Delapan Ratus Dua Belas</v>
          </cell>
        </row>
        <row r="816">
          <cell r="BC816">
            <v>813</v>
          </cell>
          <cell r="BD816" t="str">
            <v>Delapan Ratus Tiga Belas</v>
          </cell>
        </row>
        <row r="817">
          <cell r="BC817">
            <v>814</v>
          </cell>
          <cell r="BD817" t="str">
            <v>Delapan Ratus Empat Belas</v>
          </cell>
        </row>
        <row r="818">
          <cell r="BC818">
            <v>815</v>
          </cell>
          <cell r="BD818" t="str">
            <v>Delapan Ratus Lima Belas</v>
          </cell>
        </row>
        <row r="819">
          <cell r="BC819">
            <v>816</v>
          </cell>
          <cell r="BD819" t="str">
            <v>Delapan Ratus Enam Belas</v>
          </cell>
        </row>
        <row r="820">
          <cell r="BC820">
            <v>817</v>
          </cell>
          <cell r="BD820" t="str">
            <v>Delapan Ratus Tujuh Belas</v>
          </cell>
        </row>
        <row r="821">
          <cell r="BC821">
            <v>818</v>
          </cell>
          <cell r="BD821" t="str">
            <v>Delapan Ratus Delapan Belas</v>
          </cell>
        </row>
        <row r="822">
          <cell r="BC822">
            <v>819</v>
          </cell>
          <cell r="BD822" t="str">
            <v>Delapan Ratus Sembilan Belas</v>
          </cell>
        </row>
        <row r="823">
          <cell r="BC823">
            <v>820</v>
          </cell>
          <cell r="BD823" t="str">
            <v>Delapan Ratus Dua Puluh</v>
          </cell>
        </row>
        <row r="824">
          <cell r="BC824">
            <v>821</v>
          </cell>
          <cell r="BD824" t="str">
            <v>Delapan Ratus Dua Puluh Satu</v>
          </cell>
        </row>
        <row r="825">
          <cell r="BC825">
            <v>822</v>
          </cell>
          <cell r="BD825" t="str">
            <v>Delapan Ratus Dua Puluh Dua</v>
          </cell>
        </row>
        <row r="826">
          <cell r="BC826">
            <v>823</v>
          </cell>
          <cell r="BD826" t="str">
            <v>Delapan Ratus Dua Puluh Tiga</v>
          </cell>
        </row>
        <row r="827">
          <cell r="BC827">
            <v>824</v>
          </cell>
          <cell r="BD827" t="str">
            <v>Delapan Ratus Dua Puluh Empat</v>
          </cell>
        </row>
        <row r="828">
          <cell r="BC828">
            <v>825</v>
          </cell>
          <cell r="BD828" t="str">
            <v>Delapan Ratus Dua Puluh Lima</v>
          </cell>
        </row>
        <row r="829">
          <cell r="BC829">
            <v>826</v>
          </cell>
          <cell r="BD829" t="str">
            <v>Delapan Ratus Dua Puluh Enam</v>
          </cell>
        </row>
        <row r="830">
          <cell r="BC830">
            <v>827</v>
          </cell>
          <cell r="BD830" t="str">
            <v>Delapan Ratus Dua Puluh Tujuh</v>
          </cell>
        </row>
        <row r="831">
          <cell r="BC831">
            <v>828</v>
          </cell>
          <cell r="BD831" t="str">
            <v>Delapan Ratus Dua Puluh Delapan</v>
          </cell>
        </row>
        <row r="832">
          <cell r="BC832">
            <v>829</v>
          </cell>
          <cell r="BD832" t="str">
            <v>Delapan Ratus Dua Puluh Sembilan</v>
          </cell>
        </row>
        <row r="833">
          <cell r="BC833">
            <v>830</v>
          </cell>
          <cell r="BD833" t="str">
            <v>Delapan Ratus Tiga Puluh</v>
          </cell>
        </row>
        <row r="834">
          <cell r="BC834">
            <v>831</v>
          </cell>
          <cell r="BD834" t="str">
            <v>Delapan Ratus Tiga Puluh Satu</v>
          </cell>
        </row>
        <row r="835">
          <cell r="BC835">
            <v>832</v>
          </cell>
          <cell r="BD835" t="str">
            <v>Delapan Ratus Tiga Puluh Dua</v>
          </cell>
        </row>
        <row r="836">
          <cell r="BC836">
            <v>833</v>
          </cell>
          <cell r="BD836" t="str">
            <v>Delapan Ratus Tiga Puluh Tiga</v>
          </cell>
        </row>
        <row r="837">
          <cell r="BC837">
            <v>834</v>
          </cell>
          <cell r="BD837" t="str">
            <v>Delapan Ratus Tiga Puluh Empat</v>
          </cell>
        </row>
        <row r="838">
          <cell r="BC838">
            <v>835</v>
          </cell>
          <cell r="BD838" t="str">
            <v>Delapan Ratus Tiga Puluh Lima</v>
          </cell>
        </row>
        <row r="839">
          <cell r="BC839">
            <v>836</v>
          </cell>
          <cell r="BD839" t="str">
            <v>Delapan Ratus Tiga Puluh Enam</v>
          </cell>
        </row>
        <row r="840">
          <cell r="BC840">
            <v>837</v>
          </cell>
          <cell r="BD840" t="str">
            <v>Delapan Ratus Tiga Puluh Tujuh</v>
          </cell>
        </row>
        <row r="841">
          <cell r="BC841">
            <v>838</v>
          </cell>
          <cell r="BD841" t="str">
            <v>Delapan Ratus Tiga Puluh Delapan</v>
          </cell>
        </row>
        <row r="842">
          <cell r="BC842">
            <v>839</v>
          </cell>
          <cell r="BD842" t="str">
            <v>Delapan Ratus Tiga Puluh Sembilan</v>
          </cell>
        </row>
        <row r="843">
          <cell r="BC843">
            <v>840</v>
          </cell>
          <cell r="BD843" t="str">
            <v>Delapan Ratus Empat Puluh</v>
          </cell>
        </row>
        <row r="844">
          <cell r="BC844">
            <v>841</v>
          </cell>
          <cell r="BD844" t="str">
            <v>Delapan Ratus Empat Puluh Satu</v>
          </cell>
        </row>
        <row r="845">
          <cell r="BC845">
            <v>842</v>
          </cell>
          <cell r="BD845" t="str">
            <v>Delapan Ratus Empat Puluh Dua</v>
          </cell>
        </row>
        <row r="846">
          <cell r="BC846">
            <v>843</v>
          </cell>
          <cell r="BD846" t="str">
            <v>Delapan Ratus Empat Puluh Tiga</v>
          </cell>
        </row>
        <row r="847">
          <cell r="BC847">
            <v>844</v>
          </cell>
          <cell r="BD847" t="str">
            <v>Delapan Ratus Empat Puluh Empat</v>
          </cell>
        </row>
        <row r="848">
          <cell r="BC848">
            <v>845</v>
          </cell>
          <cell r="BD848" t="str">
            <v>Delapan Ratus Empat Puluh Lima</v>
          </cell>
        </row>
        <row r="849">
          <cell r="BC849">
            <v>846</v>
          </cell>
          <cell r="BD849" t="str">
            <v>Delapan Ratus Empat Puluh Enam</v>
          </cell>
        </row>
        <row r="850">
          <cell r="BC850">
            <v>847</v>
          </cell>
          <cell r="BD850" t="str">
            <v>Delapan Ratus Empat Puluh Tujuh</v>
          </cell>
        </row>
        <row r="851">
          <cell r="BC851">
            <v>848</v>
          </cell>
          <cell r="BD851" t="str">
            <v>Delapan Ratus Empat Puluh Delapan</v>
          </cell>
        </row>
        <row r="852">
          <cell r="BC852">
            <v>849</v>
          </cell>
          <cell r="BD852" t="str">
            <v>Delapan Ratus Empat Puluh Sembilan</v>
          </cell>
        </row>
        <row r="853">
          <cell r="BC853">
            <v>850</v>
          </cell>
          <cell r="BD853" t="str">
            <v>Delapan Ratus Lima Puluh</v>
          </cell>
        </row>
        <row r="854">
          <cell r="BC854">
            <v>851</v>
          </cell>
          <cell r="BD854" t="str">
            <v>Delapan Ratus Lima Puluh Satu</v>
          </cell>
        </row>
        <row r="855">
          <cell r="BC855">
            <v>852</v>
          </cell>
          <cell r="BD855" t="str">
            <v>Delapan Ratus Lima Puluh Dua</v>
          </cell>
        </row>
        <row r="856">
          <cell r="BC856">
            <v>853</v>
          </cell>
          <cell r="BD856" t="str">
            <v>Delapan Ratus Lima Puluh Tiga</v>
          </cell>
        </row>
        <row r="857">
          <cell r="BC857">
            <v>854</v>
          </cell>
          <cell r="BD857" t="str">
            <v>Delapan Ratus Lima Puluh Empat</v>
          </cell>
        </row>
        <row r="858">
          <cell r="BC858">
            <v>855</v>
          </cell>
          <cell r="BD858" t="str">
            <v>Delapan Ratus Lima Puluh Lima</v>
          </cell>
        </row>
        <row r="859">
          <cell r="BC859">
            <v>856</v>
          </cell>
          <cell r="BD859" t="str">
            <v>Delapan Ratus Lima Puluh Enam</v>
          </cell>
        </row>
        <row r="860">
          <cell r="BC860">
            <v>857</v>
          </cell>
          <cell r="BD860" t="str">
            <v>Delapan Ratus Lima Puluh Tujuh</v>
          </cell>
        </row>
        <row r="861">
          <cell r="BC861">
            <v>858</v>
          </cell>
          <cell r="BD861" t="str">
            <v>Delapan Ratus Lima Puluh Delapan</v>
          </cell>
        </row>
        <row r="862">
          <cell r="BC862">
            <v>859</v>
          </cell>
          <cell r="BD862" t="str">
            <v>Delapan Ratus Lima Puluh Sembilan</v>
          </cell>
        </row>
        <row r="863">
          <cell r="BC863">
            <v>860</v>
          </cell>
          <cell r="BD863" t="str">
            <v>Delapan Ratus Enam Puluh</v>
          </cell>
        </row>
        <row r="864">
          <cell r="BC864">
            <v>861</v>
          </cell>
          <cell r="BD864" t="str">
            <v>Delapan Ratus Enam Puluh Satu</v>
          </cell>
        </row>
        <row r="865">
          <cell r="BC865">
            <v>862</v>
          </cell>
          <cell r="BD865" t="str">
            <v>Delapan Ratus Enam Puluh Dua</v>
          </cell>
        </row>
        <row r="866">
          <cell r="BC866">
            <v>863</v>
          </cell>
          <cell r="BD866" t="str">
            <v>Delapan Ratus Enam Puluh Tiga</v>
          </cell>
        </row>
        <row r="867">
          <cell r="BC867">
            <v>864</v>
          </cell>
          <cell r="BD867" t="str">
            <v>Delapan Ratus Enam Puluh Empat</v>
          </cell>
        </row>
        <row r="868">
          <cell r="BC868">
            <v>865</v>
          </cell>
          <cell r="BD868" t="str">
            <v>Delapan Ratus Enam Puluh Lima</v>
          </cell>
        </row>
        <row r="869">
          <cell r="BC869">
            <v>866</v>
          </cell>
          <cell r="BD869" t="str">
            <v>Delapan Ratus Enam Puluh Enam</v>
          </cell>
        </row>
        <row r="870">
          <cell r="BC870">
            <v>867</v>
          </cell>
          <cell r="BD870" t="str">
            <v>Delapan Ratus Enam Puluh Tujuh</v>
          </cell>
        </row>
        <row r="871">
          <cell r="BC871">
            <v>868</v>
          </cell>
          <cell r="BD871" t="str">
            <v>Delapan Ratus Enam Puluh Delapan</v>
          </cell>
        </row>
        <row r="872">
          <cell r="BC872">
            <v>869</v>
          </cell>
          <cell r="BD872" t="str">
            <v>Delapan Ratus Enam Puluh Sembilan</v>
          </cell>
        </row>
        <row r="873">
          <cell r="BC873">
            <v>870</v>
          </cell>
          <cell r="BD873" t="str">
            <v>Delapan Ratus Tujuh Puluh</v>
          </cell>
        </row>
        <row r="874">
          <cell r="BC874">
            <v>871</v>
          </cell>
          <cell r="BD874" t="str">
            <v>Delapan Ratus Tujuh Puluh Satu</v>
          </cell>
        </row>
        <row r="875">
          <cell r="BC875">
            <v>872</v>
          </cell>
          <cell r="BD875" t="str">
            <v>Delapan Ratus Tujuh Puluh Dua</v>
          </cell>
        </row>
        <row r="876">
          <cell r="BC876">
            <v>873</v>
          </cell>
          <cell r="BD876" t="str">
            <v>Delapan Ratus Tujuh Puluh Tiga</v>
          </cell>
        </row>
        <row r="877">
          <cell r="BC877">
            <v>874</v>
          </cell>
          <cell r="BD877" t="str">
            <v>Delapan Ratus Tujuh Puluh Empat</v>
          </cell>
        </row>
        <row r="878">
          <cell r="BC878">
            <v>875</v>
          </cell>
          <cell r="BD878" t="str">
            <v>Delapan Ratus Tujuh Puluh Lima</v>
          </cell>
        </row>
        <row r="879">
          <cell r="BC879">
            <v>876</v>
          </cell>
          <cell r="BD879" t="str">
            <v>Delapan Ratus Tujuh Puluh Enam</v>
          </cell>
        </row>
        <row r="880">
          <cell r="BC880">
            <v>877</v>
          </cell>
          <cell r="BD880" t="str">
            <v>Delapan Ratus Tujuh Puluh Tujuh</v>
          </cell>
        </row>
        <row r="881">
          <cell r="BC881">
            <v>878</v>
          </cell>
          <cell r="BD881" t="str">
            <v>Delapan Ratus Tujuh Puluh Delapan</v>
          </cell>
        </row>
        <row r="882">
          <cell r="BC882">
            <v>879</v>
          </cell>
          <cell r="BD882" t="str">
            <v>Delapan Ratus Tujuh Puluh Sembilan</v>
          </cell>
        </row>
        <row r="883">
          <cell r="BC883">
            <v>880</v>
          </cell>
          <cell r="BD883" t="str">
            <v>Delapan Ratus Delapan Puluh</v>
          </cell>
        </row>
        <row r="884">
          <cell r="BC884">
            <v>881</v>
          </cell>
          <cell r="BD884" t="str">
            <v>Delapan Ratus Delapan Puluh Satu</v>
          </cell>
        </row>
        <row r="885">
          <cell r="BC885">
            <v>882</v>
          </cell>
          <cell r="BD885" t="str">
            <v>Delapan Ratus Delapan Puluh Dua</v>
          </cell>
        </row>
        <row r="886">
          <cell r="BC886">
            <v>883</v>
          </cell>
          <cell r="BD886" t="str">
            <v>Delapan Ratus Delapan Puluh Tiga</v>
          </cell>
        </row>
        <row r="887">
          <cell r="BC887">
            <v>884</v>
          </cell>
          <cell r="BD887" t="str">
            <v>Delapan Ratus Delapan Puluh Empat</v>
          </cell>
        </row>
        <row r="888">
          <cell r="BC888">
            <v>885</v>
          </cell>
          <cell r="BD888" t="str">
            <v>Delapan Ratus Delapan Puluh Lima</v>
          </cell>
        </row>
        <row r="889">
          <cell r="BC889">
            <v>886</v>
          </cell>
          <cell r="BD889" t="str">
            <v>Delapan Ratus Delapan Puluh Enam</v>
          </cell>
        </row>
        <row r="890">
          <cell r="BC890">
            <v>887</v>
          </cell>
          <cell r="BD890" t="str">
            <v>Delapan Ratus Delapan Puluh Tujuh</v>
          </cell>
        </row>
        <row r="891">
          <cell r="BC891">
            <v>888</v>
          </cell>
          <cell r="BD891" t="str">
            <v>Delapan Ratus Delapan Puluh Delapan</v>
          </cell>
        </row>
        <row r="892">
          <cell r="BC892">
            <v>889</v>
          </cell>
          <cell r="BD892" t="str">
            <v>Delapan Ratus Delapan Puluh Sembilan</v>
          </cell>
        </row>
        <row r="893">
          <cell r="BC893">
            <v>890</v>
          </cell>
          <cell r="BD893" t="str">
            <v>Delapan Ratus Sembilan Puluh</v>
          </cell>
        </row>
        <row r="894">
          <cell r="BC894">
            <v>891</v>
          </cell>
          <cell r="BD894" t="str">
            <v>Delapan Ratus Sembilan Puluh Satu</v>
          </cell>
        </row>
        <row r="895">
          <cell r="BC895">
            <v>892</v>
          </cell>
          <cell r="BD895" t="str">
            <v>Delapan Ratus Sembilan Puluh Dua</v>
          </cell>
        </row>
        <row r="896">
          <cell r="BC896">
            <v>893</v>
          </cell>
          <cell r="BD896" t="str">
            <v>Delapan Ratus Sembilan Puluh Tiga</v>
          </cell>
        </row>
        <row r="897">
          <cell r="BC897">
            <v>894</v>
          </cell>
          <cell r="BD897" t="str">
            <v>Delapan Ratus Sembilan Puluh Empat</v>
          </cell>
        </row>
        <row r="898">
          <cell r="BC898">
            <v>895</v>
          </cell>
          <cell r="BD898" t="str">
            <v>Delapan Ratus Sembilan Puluh Lima</v>
          </cell>
        </row>
        <row r="899">
          <cell r="BC899">
            <v>896</v>
          </cell>
          <cell r="BD899" t="str">
            <v>Delapan Ratus Sembilan Puluh Enam</v>
          </cell>
        </row>
        <row r="900">
          <cell r="BC900">
            <v>897</v>
          </cell>
          <cell r="BD900" t="str">
            <v>Delapan Ratus Sembilan Puluh Tujuh</v>
          </cell>
        </row>
        <row r="901">
          <cell r="BC901">
            <v>898</v>
          </cell>
          <cell r="BD901" t="str">
            <v>Delapan Ratus Sembilan Puluh Delapan</v>
          </cell>
        </row>
        <row r="902">
          <cell r="BC902">
            <v>899</v>
          </cell>
          <cell r="BD902" t="str">
            <v>Delapan Ratus Sembilan Puluh Sembilan</v>
          </cell>
        </row>
        <row r="903">
          <cell r="BC903">
            <v>900</v>
          </cell>
          <cell r="BD903" t="str">
            <v>Sembilan Ratus</v>
          </cell>
        </row>
        <row r="904">
          <cell r="BC904">
            <v>901</v>
          </cell>
          <cell r="BD904" t="str">
            <v>Sembilan Ratus Satu</v>
          </cell>
        </row>
        <row r="905">
          <cell r="BC905">
            <v>902</v>
          </cell>
          <cell r="BD905" t="str">
            <v>Sembilan Ratus Dua</v>
          </cell>
        </row>
        <row r="906">
          <cell r="BC906">
            <v>903</v>
          </cell>
          <cell r="BD906" t="str">
            <v>Sembilan Ratus Tiga</v>
          </cell>
        </row>
        <row r="907">
          <cell r="BC907">
            <v>904</v>
          </cell>
          <cell r="BD907" t="str">
            <v>Sembilan Ratus Empat</v>
          </cell>
        </row>
        <row r="908">
          <cell r="BC908">
            <v>905</v>
          </cell>
          <cell r="BD908" t="str">
            <v>Sembilan Ratus Lima</v>
          </cell>
        </row>
        <row r="909">
          <cell r="BC909">
            <v>906</v>
          </cell>
          <cell r="BD909" t="str">
            <v>Sembilan Ratus Enam</v>
          </cell>
        </row>
        <row r="910">
          <cell r="BC910">
            <v>907</v>
          </cell>
          <cell r="BD910" t="str">
            <v>Sembilan Ratus Tujuh</v>
          </cell>
        </row>
        <row r="911">
          <cell r="BC911">
            <v>908</v>
          </cell>
          <cell r="BD911" t="str">
            <v>Sembilan Ratus Delapan</v>
          </cell>
        </row>
        <row r="912">
          <cell r="BC912">
            <v>909</v>
          </cell>
          <cell r="BD912" t="str">
            <v>Sembilan Ratus Sembilan</v>
          </cell>
        </row>
        <row r="913">
          <cell r="BC913">
            <v>910</v>
          </cell>
          <cell r="BD913" t="str">
            <v>Sembilan Ratus Sepuluh</v>
          </cell>
        </row>
        <row r="914">
          <cell r="BC914">
            <v>911</v>
          </cell>
          <cell r="BD914" t="str">
            <v>Sembilan Ratus Sebelas</v>
          </cell>
        </row>
        <row r="915">
          <cell r="BC915">
            <v>912</v>
          </cell>
          <cell r="BD915" t="str">
            <v>Sembilan Ratus Dua Belas</v>
          </cell>
        </row>
        <row r="916">
          <cell r="BC916">
            <v>913</v>
          </cell>
          <cell r="BD916" t="str">
            <v>Sembilan Ratus Tiga Belas</v>
          </cell>
        </row>
        <row r="917">
          <cell r="BC917">
            <v>914</v>
          </cell>
          <cell r="BD917" t="str">
            <v>Sembilan Ratus Empat Belas</v>
          </cell>
        </row>
        <row r="918">
          <cell r="BC918">
            <v>915</v>
          </cell>
          <cell r="BD918" t="str">
            <v>Sembilan Ratus Lima Belas</v>
          </cell>
        </row>
        <row r="919">
          <cell r="BC919">
            <v>916</v>
          </cell>
          <cell r="BD919" t="str">
            <v>Sembilan Ratus Enam Belas</v>
          </cell>
        </row>
        <row r="920">
          <cell r="BC920">
            <v>917</v>
          </cell>
          <cell r="BD920" t="str">
            <v>Sembilan Ratus Tujuh Belas</v>
          </cell>
        </row>
        <row r="921">
          <cell r="BC921">
            <v>918</v>
          </cell>
          <cell r="BD921" t="str">
            <v>Sembilan Ratus Delapan Belas</v>
          </cell>
        </row>
        <row r="922">
          <cell r="BC922">
            <v>919</v>
          </cell>
          <cell r="BD922" t="str">
            <v>Sembilan Ratus Sembilan Belas</v>
          </cell>
        </row>
        <row r="923">
          <cell r="BC923">
            <v>920</v>
          </cell>
          <cell r="BD923" t="str">
            <v>Sembilan Ratus Dua Puluh</v>
          </cell>
        </row>
        <row r="924">
          <cell r="BC924">
            <v>921</v>
          </cell>
          <cell r="BD924" t="str">
            <v>Sembilan Ratus Dua Puluh Satu</v>
          </cell>
        </row>
        <row r="925">
          <cell r="BC925">
            <v>922</v>
          </cell>
          <cell r="BD925" t="str">
            <v>Sembilan Ratus Dua Puluh Dua</v>
          </cell>
        </row>
        <row r="926">
          <cell r="BC926">
            <v>923</v>
          </cell>
          <cell r="BD926" t="str">
            <v>Sembilan Ratus Dua Puluh Tiga</v>
          </cell>
        </row>
        <row r="927">
          <cell r="BC927">
            <v>924</v>
          </cell>
          <cell r="BD927" t="str">
            <v>Sembilan Ratus Dua Puluh Empat</v>
          </cell>
        </row>
        <row r="928">
          <cell r="BC928">
            <v>925</v>
          </cell>
          <cell r="BD928" t="str">
            <v>Sembilan Ratus Dua Puluh Lima</v>
          </cell>
        </row>
        <row r="929">
          <cell r="BC929">
            <v>926</v>
          </cell>
          <cell r="BD929" t="str">
            <v>Sembilan Ratus Dua Puluh Enam</v>
          </cell>
        </row>
        <row r="930">
          <cell r="BC930">
            <v>927</v>
          </cell>
          <cell r="BD930" t="str">
            <v>Sembilan Ratus Dua Puluh Tujuh</v>
          </cell>
        </row>
        <row r="931">
          <cell r="BC931">
            <v>928</v>
          </cell>
          <cell r="BD931" t="str">
            <v>Sembilan Ratus Dua Puluh Delapan</v>
          </cell>
        </row>
        <row r="932">
          <cell r="BC932">
            <v>929</v>
          </cell>
          <cell r="BD932" t="str">
            <v>Sembilan Ratus Dua Puluh Sembilan</v>
          </cell>
        </row>
        <row r="933">
          <cell r="BC933">
            <v>930</v>
          </cell>
          <cell r="BD933" t="str">
            <v>Sembilan Ratus Tiga Puluh</v>
          </cell>
        </row>
        <row r="934">
          <cell r="BC934">
            <v>931</v>
          </cell>
          <cell r="BD934" t="str">
            <v>Sembilan Ratus Tiga Puluh Satu</v>
          </cell>
        </row>
        <row r="935">
          <cell r="BC935">
            <v>932</v>
          </cell>
          <cell r="BD935" t="str">
            <v>Sembilan Ratus Tiga Puluh Dua</v>
          </cell>
        </row>
        <row r="936">
          <cell r="BC936">
            <v>933</v>
          </cell>
          <cell r="BD936" t="str">
            <v>Sembilan Ratus Tiga Puluh Tiga</v>
          </cell>
        </row>
        <row r="937">
          <cell r="BC937">
            <v>934</v>
          </cell>
          <cell r="BD937" t="str">
            <v>Sembilan Ratus Tiga Puluh Empat</v>
          </cell>
        </row>
        <row r="938">
          <cell r="BC938">
            <v>935</v>
          </cell>
          <cell r="BD938" t="str">
            <v>Sembilan Ratus Tiga Puluh Lima</v>
          </cell>
        </row>
        <row r="939">
          <cell r="BC939">
            <v>936</v>
          </cell>
          <cell r="BD939" t="str">
            <v>Sembilan Ratus Tiga Puluh Enam</v>
          </cell>
        </row>
        <row r="940">
          <cell r="BC940">
            <v>937</v>
          </cell>
          <cell r="BD940" t="str">
            <v>Sembilan Ratus Tiga Puluh Tujuh</v>
          </cell>
        </row>
        <row r="941">
          <cell r="BC941">
            <v>938</v>
          </cell>
          <cell r="BD941" t="str">
            <v>Sembilan Ratus Tiga Puluh Delapan</v>
          </cell>
        </row>
        <row r="942">
          <cell r="BC942">
            <v>939</v>
          </cell>
          <cell r="BD942" t="str">
            <v>Sembilan Ratus Tiga Puluh Sembilan</v>
          </cell>
        </row>
        <row r="943">
          <cell r="BC943">
            <v>940</v>
          </cell>
          <cell r="BD943" t="str">
            <v>Sembilan Ratus Empat Puluh</v>
          </cell>
        </row>
        <row r="944">
          <cell r="BC944">
            <v>941</v>
          </cell>
          <cell r="BD944" t="str">
            <v>Sembilan Ratus Empat Puluh Satu</v>
          </cell>
        </row>
        <row r="945">
          <cell r="BC945">
            <v>942</v>
          </cell>
          <cell r="BD945" t="str">
            <v>Sembilan Ratus Empat Puluh Dua</v>
          </cell>
        </row>
        <row r="946">
          <cell r="BC946">
            <v>943</v>
          </cell>
          <cell r="BD946" t="str">
            <v>Sembilan Ratus Empat Puluh Tiga</v>
          </cell>
        </row>
        <row r="947">
          <cell r="BC947">
            <v>944</v>
          </cell>
          <cell r="BD947" t="str">
            <v>Sembilan Ratus Empat Puluh Empat</v>
          </cell>
        </row>
        <row r="948">
          <cell r="BC948">
            <v>945</v>
          </cell>
          <cell r="BD948" t="str">
            <v>Sembilan Ratus Empat Puluh Lima</v>
          </cell>
        </row>
        <row r="949">
          <cell r="BC949">
            <v>946</v>
          </cell>
          <cell r="BD949" t="str">
            <v>Sembilan Ratus Empat Puluh Enam</v>
          </cell>
        </row>
        <row r="950">
          <cell r="BC950">
            <v>947</v>
          </cell>
          <cell r="BD950" t="str">
            <v>Sembilan Ratus Empat Puluh Tujuh</v>
          </cell>
        </row>
        <row r="951">
          <cell r="BC951">
            <v>948</v>
          </cell>
          <cell r="BD951" t="str">
            <v>Sembilan Ratus Empat Puluh Delapan</v>
          </cell>
        </row>
        <row r="952">
          <cell r="BC952">
            <v>949</v>
          </cell>
          <cell r="BD952" t="str">
            <v>Sembilan Ratus Empat Puluh Sembilan</v>
          </cell>
        </row>
        <row r="953">
          <cell r="BC953">
            <v>950</v>
          </cell>
          <cell r="BD953" t="str">
            <v>Sembilan Ratus Lima Puluh</v>
          </cell>
        </row>
        <row r="954">
          <cell r="BC954">
            <v>951</v>
          </cell>
          <cell r="BD954" t="str">
            <v>Sembilan Ratus Lima Puluh Satu</v>
          </cell>
        </row>
        <row r="955">
          <cell r="BC955">
            <v>952</v>
          </cell>
          <cell r="BD955" t="str">
            <v>Sembilan Ratus Lima Puluh Dua</v>
          </cell>
        </row>
        <row r="956">
          <cell r="BC956">
            <v>953</v>
          </cell>
          <cell r="BD956" t="str">
            <v>Sembilan Ratus Lima Puluh Tiga</v>
          </cell>
        </row>
        <row r="957">
          <cell r="BC957">
            <v>954</v>
          </cell>
          <cell r="BD957" t="str">
            <v>Sembilan Ratus Lima Puluh Empat</v>
          </cell>
        </row>
        <row r="958">
          <cell r="BC958">
            <v>955</v>
          </cell>
          <cell r="BD958" t="str">
            <v>Sembilan Ratus Lima Puluh Lima</v>
          </cell>
        </row>
        <row r="959">
          <cell r="BC959">
            <v>956</v>
          </cell>
          <cell r="BD959" t="str">
            <v>Sembilan Ratus Lima Puluh Enam</v>
          </cell>
        </row>
        <row r="960">
          <cell r="BC960">
            <v>957</v>
          </cell>
          <cell r="BD960" t="str">
            <v>Sembilan Ratus Lima Puluh Tujuh</v>
          </cell>
        </row>
        <row r="961">
          <cell r="BC961">
            <v>958</v>
          </cell>
          <cell r="BD961" t="str">
            <v>Sembilan Ratus Lima Puluh Delapan</v>
          </cell>
        </row>
        <row r="962">
          <cell r="BC962">
            <v>959</v>
          </cell>
          <cell r="BD962" t="str">
            <v>Sembilan Ratus Lima Puluh Sembilan</v>
          </cell>
        </row>
        <row r="963">
          <cell r="BC963">
            <v>960</v>
          </cell>
          <cell r="BD963" t="str">
            <v>Sembilan Ratus Enam Puluh</v>
          </cell>
        </row>
        <row r="964">
          <cell r="BC964">
            <v>961</v>
          </cell>
          <cell r="BD964" t="str">
            <v>Sembilan Ratus Enam Puluh Satu</v>
          </cell>
        </row>
        <row r="965">
          <cell r="BC965">
            <v>962</v>
          </cell>
          <cell r="BD965" t="str">
            <v>Sembilan Ratus Enam Puluh Dua</v>
          </cell>
        </row>
        <row r="966">
          <cell r="BC966">
            <v>963</v>
          </cell>
          <cell r="BD966" t="str">
            <v>Sembilan Ratus Enam Puluh Tiga</v>
          </cell>
        </row>
        <row r="967">
          <cell r="BC967">
            <v>964</v>
          </cell>
          <cell r="BD967" t="str">
            <v>Sembilan Ratus Enam Puluh Empat</v>
          </cell>
        </row>
        <row r="968">
          <cell r="BC968">
            <v>965</v>
          </cell>
          <cell r="BD968" t="str">
            <v>Sembilan Ratus Enam Puluh Lima</v>
          </cell>
        </row>
        <row r="969">
          <cell r="BC969">
            <v>966</v>
          </cell>
          <cell r="BD969" t="str">
            <v>Sembilan Ratus Enam Puluh Enam</v>
          </cell>
        </row>
        <row r="970">
          <cell r="BC970">
            <v>967</v>
          </cell>
          <cell r="BD970" t="str">
            <v>Sembilan Ratus Enam Puluh Tujuh</v>
          </cell>
        </row>
        <row r="971">
          <cell r="BC971">
            <v>968</v>
          </cell>
          <cell r="BD971" t="str">
            <v>Sembilan Ratus Enam Puluh Delapan</v>
          </cell>
        </row>
        <row r="972">
          <cell r="BC972">
            <v>969</v>
          </cell>
          <cell r="BD972" t="str">
            <v>Sembilan Ratus Enam Puluh Sembilan</v>
          </cell>
        </row>
        <row r="973">
          <cell r="BC973">
            <v>970</v>
          </cell>
          <cell r="BD973" t="str">
            <v>Sembilan Ratus Tujuh Puluh</v>
          </cell>
        </row>
        <row r="974">
          <cell r="BC974">
            <v>971</v>
          </cell>
          <cell r="BD974" t="str">
            <v>Sembilan Ratus Tujuh Puluh Satu</v>
          </cell>
        </row>
        <row r="975">
          <cell r="BC975">
            <v>972</v>
          </cell>
          <cell r="BD975" t="str">
            <v>Sembilan Ratus Tujuh Puluh Dua</v>
          </cell>
        </row>
        <row r="976">
          <cell r="BC976">
            <v>973</v>
          </cell>
          <cell r="BD976" t="str">
            <v>Sembilan Ratus Tujuh Puluh Tiga</v>
          </cell>
        </row>
        <row r="977">
          <cell r="BC977">
            <v>974</v>
          </cell>
          <cell r="BD977" t="str">
            <v>Sembilan Ratus Tujuh Puluh Empat</v>
          </cell>
        </row>
        <row r="978">
          <cell r="BC978">
            <v>975</v>
          </cell>
          <cell r="BD978" t="str">
            <v>Sembilan Ratus Tujuh Puluh Lima</v>
          </cell>
        </row>
        <row r="979">
          <cell r="BC979">
            <v>976</v>
          </cell>
          <cell r="BD979" t="str">
            <v>Sembilan Ratus Tujuh Puluh Enam</v>
          </cell>
        </row>
        <row r="980">
          <cell r="BC980">
            <v>977</v>
          </cell>
          <cell r="BD980" t="str">
            <v>Sembilan Ratus Tujuh Puluh Tujuh</v>
          </cell>
        </row>
        <row r="981">
          <cell r="BC981">
            <v>978</v>
          </cell>
          <cell r="BD981" t="str">
            <v>Sembilan Ratus Tujuh Puluh Delapan</v>
          </cell>
        </row>
        <row r="982">
          <cell r="BC982">
            <v>979</v>
          </cell>
          <cell r="BD982" t="str">
            <v>Sembilan Ratus Tujuh Puluh Sembilan</v>
          </cell>
        </row>
        <row r="983">
          <cell r="BC983">
            <v>980</v>
          </cell>
          <cell r="BD983" t="str">
            <v>Sembilan Ratus Delapan Puluh</v>
          </cell>
        </row>
        <row r="984">
          <cell r="BC984">
            <v>981</v>
          </cell>
          <cell r="BD984" t="str">
            <v>Sembilan Ratus Delapan Puluh Satu</v>
          </cell>
        </row>
        <row r="985">
          <cell r="BC985">
            <v>982</v>
          </cell>
          <cell r="BD985" t="str">
            <v>Sembilan Ratus Delapan Puluh Dua</v>
          </cell>
        </row>
        <row r="986">
          <cell r="BC986">
            <v>983</v>
          </cell>
          <cell r="BD986" t="str">
            <v>Sembilan Ratus Delapan Puluh Tiga</v>
          </cell>
        </row>
        <row r="987">
          <cell r="BC987">
            <v>984</v>
          </cell>
          <cell r="BD987" t="str">
            <v>Sembilan Ratus Delapan Puluh Empat</v>
          </cell>
        </row>
        <row r="988">
          <cell r="BC988">
            <v>985</v>
          </cell>
          <cell r="BD988" t="str">
            <v>Sembilan Ratus Delapan Puluh Lima</v>
          </cell>
        </row>
        <row r="989">
          <cell r="BC989">
            <v>986</v>
          </cell>
          <cell r="BD989" t="str">
            <v>Sembilan Ratus Delapan Puluh Enam</v>
          </cell>
        </row>
        <row r="990">
          <cell r="BC990">
            <v>987</v>
          </cell>
          <cell r="BD990" t="str">
            <v>Sembilan Ratus Delapan Puluh Tujuh</v>
          </cell>
        </row>
        <row r="991">
          <cell r="BC991">
            <v>988</v>
          </cell>
          <cell r="BD991" t="str">
            <v>Sembilan Ratus Delapan Puluh Delapan</v>
          </cell>
        </row>
        <row r="992">
          <cell r="BC992">
            <v>989</v>
          </cell>
          <cell r="BD992" t="str">
            <v>Sembilan Ratus Delapan Puluh Sembilan</v>
          </cell>
        </row>
        <row r="993">
          <cell r="BC993">
            <v>990</v>
          </cell>
          <cell r="BD993" t="str">
            <v>Sembilan Ratus Sembilan Puluh</v>
          </cell>
        </row>
        <row r="994">
          <cell r="BC994">
            <v>991</v>
          </cell>
          <cell r="BD994" t="str">
            <v>Sembilan Ratus Sembilan Puluh Satu</v>
          </cell>
        </row>
        <row r="995">
          <cell r="BC995">
            <v>992</v>
          </cell>
          <cell r="BD995" t="str">
            <v>Sembilan Ratus Sembilan Puluh Dua</v>
          </cell>
        </row>
        <row r="996">
          <cell r="BC996">
            <v>993</v>
          </cell>
          <cell r="BD996" t="str">
            <v>Sembilan Ratus Sembilan Puluh Tiga</v>
          </cell>
        </row>
        <row r="997">
          <cell r="BC997">
            <v>994</v>
          </cell>
          <cell r="BD997" t="str">
            <v>Sembilan Ratus Sembilan Puluh Empat</v>
          </cell>
        </row>
        <row r="998">
          <cell r="BC998">
            <v>995</v>
          </cell>
          <cell r="BD998" t="str">
            <v>Sembilan Ratus Sembilan Puluh Lima</v>
          </cell>
        </row>
        <row r="999">
          <cell r="BC999">
            <v>996</v>
          </cell>
          <cell r="BD999" t="str">
            <v>Sembilan Ratus Sembilan Puluh Enam</v>
          </cell>
        </row>
        <row r="1000">
          <cell r="BC1000">
            <v>997</v>
          </cell>
          <cell r="BD1000" t="str">
            <v>Sembilan Ratus Sembilan Puluh Tujuh</v>
          </cell>
        </row>
        <row r="1001">
          <cell r="BC1001">
            <v>998</v>
          </cell>
          <cell r="BD1001" t="str">
            <v>Sembilan Ratus Sembilan Puluh Delapan</v>
          </cell>
        </row>
        <row r="1002">
          <cell r="BC1002">
            <v>999</v>
          </cell>
          <cell r="BD1002" t="str">
            <v>Sembilan Ratus Sembilan Puluh Sembilan</v>
          </cell>
        </row>
        <row r="1003">
          <cell r="BC1003">
            <v>1000</v>
          </cell>
          <cell r="BD1003" t="str">
            <v>Seribu</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rate"/>
      <sheetName val="index"/>
      <sheetName val="SO"/>
      <sheetName val="rate"/>
      <sheetName val="add"/>
      <sheetName val="Sum"/>
      <sheetName val="Archchg"/>
      <sheetName val="MEPchg"/>
      <sheetName val="MESpec"/>
      <sheetName val="Pre"/>
      <sheetName val="r1"/>
      <sheetName val="b1a"/>
      <sheetName val="b1b"/>
      <sheetName val="b1c"/>
      <sheetName val="bl1"/>
      <sheetName val="sp1"/>
      <sheetName val="p1"/>
      <sheetName val="pa1"/>
      <sheetName val="pw1"/>
      <sheetName val="e1"/>
      <sheetName val="cf1"/>
      <sheetName val="r2"/>
      <sheetName val="s2"/>
      <sheetName val="b21"/>
      <sheetName val="b22"/>
      <sheetName val="d2"/>
      <sheetName val="sp2"/>
      <sheetName val="c2"/>
      <sheetName val="f2"/>
      <sheetName val="b2"/>
      <sheetName val="pa2"/>
      <sheetName val="pw2"/>
      <sheetName val="e2"/>
      <sheetName val="cf2"/>
      <sheetName val="bp2"/>
      <sheetName val="r3"/>
      <sheetName val="b3a"/>
      <sheetName val="b3b"/>
      <sheetName val="b3c"/>
      <sheetName val="b3d"/>
      <sheetName val="b3e"/>
      <sheetName val="j3"/>
      <sheetName val="sp3"/>
      <sheetName val="cd3"/>
      <sheetName val="pond"/>
      <sheetName val="o3"/>
      <sheetName val="pa3"/>
      <sheetName val="pw3"/>
      <sheetName val="e3"/>
      <sheetName val="cf3"/>
      <sheetName val="r4"/>
      <sheetName val="b4a"/>
      <sheetName val="b4b"/>
      <sheetName val="b4c"/>
      <sheetName val="db4"/>
      <sheetName val="j4"/>
      <sheetName val="sp4"/>
      <sheetName val="p4"/>
      <sheetName val="pa4"/>
      <sheetName val="pw4"/>
      <sheetName val="e4"/>
      <sheetName val="cf4"/>
      <sheetName val="b4"/>
      <sheetName val="r5"/>
      <sheetName val="b5a"/>
      <sheetName val="b5b"/>
      <sheetName val="b5c"/>
      <sheetName val="b5d"/>
      <sheetName val="j5"/>
      <sheetName val="sp5"/>
      <sheetName val="p5"/>
      <sheetName val="pa5"/>
      <sheetName val="pw5"/>
      <sheetName val="e5"/>
      <sheetName val="cf5"/>
      <sheetName val="bt5"/>
      <sheetName val="fp5"/>
      <sheetName val="boh"/>
      <sheetName val="s3"/>
      <sheetName val="bf3"/>
      <sheetName val="s4"/>
    </sheetNames>
    <sheetDataSet>
      <sheetData sheetId="0"/>
      <sheetData sheetId="1">
        <row r="4">
          <cell r="B4">
            <v>1.07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ilisasi (2)"/>
      <sheetName val="Div2"/>
      <sheetName val="Div3"/>
      <sheetName val="Div4"/>
      <sheetName val="Div5"/>
      <sheetName val="Div6"/>
      <sheetName val="Div7"/>
      <sheetName val="Div8"/>
      <sheetName val="Div9"/>
      <sheetName val="Sheet3"/>
      <sheetName val="Sheet2"/>
      <sheetName val="Sheet1"/>
      <sheetName val="div10"/>
      <sheetName val="Harga"/>
      <sheetName val="Penwrn"/>
      <sheetName val="UPH,BHN,ALT"/>
      <sheetName val="ANALISA"/>
      <sheetName val="SUMBER DAYA"/>
      <sheetName val="subkon"/>
      <sheetName val="REKAP"/>
      <sheetName val="GALIAN MEKANIS"/>
      <sheetName val="Mobilisasi_(2)"/>
      <sheetName val="Kode"/>
      <sheetName val="Vibro_Roller"/>
      <sheetName val="AHS"/>
      <sheetName val="pricing"/>
      <sheetName val="Resources"/>
      <sheetName val="BOQ"/>
      <sheetName val="dc"/>
      <sheetName val="Rate"/>
      <sheetName val="Master Dat"/>
      <sheetName val="sd"/>
      <sheetName val="boq2"/>
      <sheetName val="Perm. Test"/>
      <sheetName val="bq"/>
      <sheetName val="uraian analisa"/>
      <sheetName val="JAD-PEL"/>
      <sheetName val="SEX"/>
      <sheetName val="Cover"/>
      <sheetName val="S-Curve"/>
      <sheetName val="DIV1"/>
      <sheetName val="H.Satuan"/>
      <sheetName val="Material"/>
      <sheetName val="RAB (A) (2)"/>
      <sheetName val="Bobot"/>
      <sheetName val="Har-sat"/>
      <sheetName val="RAPA_WALUH"/>
      <sheetName val="L3 An H Sat Mob"/>
      <sheetName val="Master Schedule"/>
      <sheetName val="DSBDY"/>
      <sheetName val="Currencies"/>
      <sheetName val="FAK"/>
      <sheetName val="SP17"/>
      <sheetName val="Komposisi"/>
      <sheetName val="AHS Aspal"/>
      <sheetName val="AHS Marka"/>
      <sheetName val="Analisa lampu"/>
      <sheetName val="mob"/>
      <sheetName val="Kuantitas &amp; Harga"/>
      <sheetName val="jadwal"/>
      <sheetName val="Usulan"/>
      <sheetName val="Kurva S"/>
      <sheetName val="HARSAT"/>
      <sheetName val="Pos 4-1"/>
      <sheetName val="SITE-E"/>
      <sheetName val="Mobilisasi"/>
      <sheetName val="Individual Gross Profit J - Aug"/>
      <sheetName val="AN_Input"/>
      <sheetName val="Elekt"/>
      <sheetName val="BOQ -RAB Total (2)"/>
    </sheetNames>
    <sheetDataSet>
      <sheetData sheetId="0" refreshError="1"/>
      <sheetData sheetId="1">
        <row r="13">
          <cell r="G13" t="str">
            <v>Tk</v>
          </cell>
        </row>
        <row r="14">
          <cell r="G14" t="str">
            <v>Fk</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heetName val="Upah"/>
      <sheetName val="Bahan"/>
      <sheetName val="Analisa (2)"/>
      <sheetName val="Ana-Bekisting"/>
      <sheetName val="BQ-Aresitrktur"/>
      <sheetName val="dinding"/>
      <sheetName val="Vollantai"/>
      <sheetName val="plafond"/>
      <sheetName val="clading"/>
      <sheetName val="P&amp;Pts"/>
      <sheetName val="PONDASI"/>
      <sheetName val="RABME"/>
      <sheetName val="REKAP"/>
      <sheetName val="Analisa"/>
      <sheetName val="daftar harga"/>
      <sheetName val="Sheet2"/>
      <sheetName val="Person"/>
      <sheetName val="Alat"/>
      <sheetName val="Sheet3"/>
      <sheetName val="me"/>
      <sheetName val="BTL tahap 1"/>
      <sheetName val="BTL total"/>
      <sheetName val="rumus"/>
      <sheetName val="rab me (by owner) "/>
      <sheetName val="BQ (by owner)"/>
      <sheetName val="rab me (fisik)"/>
      <sheetName val="Sat. Pek."/>
      <sheetName val="Normalisasi"/>
      <sheetName val="AHS"/>
      <sheetName val="ANALYS EXTERN"/>
      <sheetName val="COMM"/>
      <sheetName val="I-KAMAR"/>
      <sheetName val="I_KAMAR"/>
      <sheetName val="Bq (ok)"/>
      <sheetName val="Sheet1"/>
      <sheetName val="TOWN"/>
      <sheetName val="SDY"/>
      <sheetName val="SD"/>
      <sheetName val="AC-2"/>
      <sheetName val="An H.Sat Pek.Ut"/>
      <sheetName val="Conn. Lib"/>
      <sheetName val="Unit Rate"/>
      <sheetName val="Uraian Teknis"/>
      <sheetName val="3-DIV8"/>
      <sheetName val="srtberkas"/>
      <sheetName val="ANALISAGATE"/>
      <sheetName val="ATTEBERG"/>
      <sheetName val="Anls"/>
      <sheetName val="Summary "/>
      <sheetName val="index"/>
      <sheetName val="Fill this out first..."/>
      <sheetName val="DAF-2"/>
      <sheetName val="Volume"/>
      <sheetName val="Markup"/>
      <sheetName val="BQ"/>
      <sheetName val="SDE"/>
      <sheetName val="harsat"/>
      <sheetName val="110 cs EW"/>
      <sheetName val="ANALISA ARS."/>
      <sheetName val="hs pipa"/>
      <sheetName val="Analisa_(2)"/>
      <sheetName val="daftar_harga"/>
      <sheetName val="BTL_tahap_1"/>
      <sheetName val="BTL_total"/>
      <sheetName val="rab_me_(by_owner)_"/>
      <sheetName val="BQ_(by_owner)"/>
      <sheetName val="rab_me_(fisik)"/>
      <sheetName val="Sat__Pek_"/>
      <sheetName val="hs_pipa"/>
      <sheetName val="ANALYS_EXTERN"/>
      <sheetName val="Bq_(ok)"/>
      <sheetName val="Rkp"/>
      <sheetName val="UPAH &amp; SEWA"/>
      <sheetName val="HARGA BAHAN"/>
      <sheetName val="Indirect"/>
      <sheetName val="Steel"/>
      <sheetName val="Fill this out first___"/>
      <sheetName val="DAF_2"/>
      <sheetName val="01A- RAB"/>
      <sheetName val="GRAND TOTAL"/>
      <sheetName val="name"/>
      <sheetName val="fill in first"/>
      <sheetName val="DI-ESTI"/>
      <sheetName val="U&amp;B"/>
      <sheetName val="Elekt"/>
      <sheetName val="Cover Daf-2"/>
      <sheetName val="BQ-1A"/>
      <sheetName val="Currency"/>
      <sheetName val="OFFICE 2 LT"/>
      <sheetName val="UBAH"/>
      <sheetName val="LS_Rutin"/>
      <sheetName val="Cover"/>
      <sheetName val="SmDaya"/>
      <sheetName val="SBDY"/>
      <sheetName val="Sat_ Pek_"/>
      <sheetName val="Analisa_(2)1"/>
      <sheetName val="daftar_harga1"/>
      <sheetName val="BTL_tahap_11"/>
      <sheetName val="BTL_total1"/>
      <sheetName val="rab_me_(by_owner)_1"/>
      <sheetName val="BQ_(by_owner)1"/>
      <sheetName val="rab_me_(fisik)1"/>
      <sheetName val="Sat__Pek_1"/>
      <sheetName val="hs_pipa1"/>
      <sheetName val="ANALYS_EXTERN1"/>
      <sheetName val="Bq_(ok)1"/>
      <sheetName val="TSS"/>
      <sheetName val="PERF DARI AWAL"/>
      <sheetName val="ANALISA TENDER"/>
      <sheetName val="hrg-dsr"/>
      <sheetName val="SPK"/>
      <sheetName val="sche MJ sari"/>
      <sheetName val="Pt"/>
      <sheetName val="Supl.X"/>
      <sheetName val="Pag_hal"/>
      <sheetName val="Morsip Ht Julu"/>
      <sheetName val="harga"/>
      <sheetName val="Hit Vol_Sk"/>
      <sheetName val="Rekap Anl"/>
      <sheetName val="BAHAN~"/>
      <sheetName val="UPAH~K"/>
      <sheetName val="Sat Das"/>
      <sheetName val="HargaSat"/>
      <sheetName val="000000"/>
      <sheetName val="Tataudara"/>
      <sheetName val="PERSI"/>
      <sheetName val="analis azaa"/>
      <sheetName val="RekBq"/>
      <sheetName val="Anl SNI"/>
      <sheetName val="Penwrn"/>
      <sheetName val="112-885"/>
      <sheetName val="A"/>
      <sheetName val="analis"/>
      <sheetName val="Sch1"/>
      <sheetName val="BQ All-2"/>
      <sheetName val="SD (1)"/>
      <sheetName val="ANALISA-A"/>
      <sheetName val="ANALISA KONST BTN"/>
      <sheetName val="bahan "/>
      <sheetName val="Material"/>
      <sheetName val="304-06"/>
      <sheetName val="Real Cost"/>
      <sheetName val="ME UMY"/>
      <sheetName val="TOEC"/>
      <sheetName val="RAB"/>
      <sheetName val="DAFT_ALAT,UPAH &amp; MAT"/>
      <sheetName val="BQ-E20-02(Rp)"/>
      <sheetName val="TU"/>
      <sheetName val="8.2工内"/>
      <sheetName val="anal_hs"/>
      <sheetName val="DHS"/>
      <sheetName val="Anal"/>
      <sheetName val="Bill of Qty"/>
      <sheetName val="H.Satuan"/>
      <sheetName val="Prelim"/>
      <sheetName val="Anu"/>
      <sheetName val="Rekap Direct Cost"/>
      <sheetName val="Neraca-kebagusan"/>
      <sheetName val="ANALISA PEK.UMUM"/>
      <sheetName val="Panel"/>
      <sheetName val="BOQ"/>
      <sheetName val="HB "/>
      <sheetName val="unit_rate"/>
      <sheetName val="Penjumlahan"/>
      <sheetName val="Profil"/>
      <sheetName val="Elektrikal"/>
      <sheetName val="Plumbing"/>
      <sheetName val="ALEK"/>
      <sheetName val="Harga Satuan"/>
      <sheetName val="PrelimStruktur"/>
      <sheetName val="Risalah KOM"/>
      <sheetName val="3-DIV3"/>
      <sheetName val="BASEMENT"/>
      <sheetName val="Unit Price"/>
      <sheetName val="DHSD"/>
      <sheetName val="Rekap Biaya"/>
      <sheetName val="SE"/>
      <sheetName val="AHSbj"/>
      <sheetName val="공조기설계(게파트)"/>
      <sheetName val="RAB MK all MB rofiq"/>
      <sheetName val="Harga Satuan Bahan"/>
      <sheetName val="breakdown"/>
      <sheetName val="_x0000__x0003__x0000__x0004__x0000__x0000__x0000_耀䁆ጀ_x0000_鬀_x0000__x0001__x0000__x0000__x0000_蔟凫귴䄈_x0000__x0000_Ȁ_x0001__x0000__x0000__x0000_g_x0000_"/>
      <sheetName val="std.wt."/>
      <sheetName val="LISTRIK"/>
      <sheetName val="PAD-F"/>
      <sheetName val="Isolasi Luar Dalam"/>
      <sheetName val="Isolasi Luar"/>
      <sheetName val="BAG-2"/>
      <sheetName val="Terbilang"/>
      <sheetName val="Summary_"/>
      <sheetName val="Fill_this_out_first___"/>
      <sheetName val="Conn__Lib"/>
      <sheetName val="Fill_this_out_first___1"/>
      <sheetName val="Alkyd"/>
      <sheetName val="Unit Price 1"/>
      <sheetName val="BQ_Arsitektur-DOC"/>
      <sheetName val="8410(Kerb)"/>
      <sheetName val="sepdua"/>
      <sheetName val="Koefisien"/>
      <sheetName val="Ktitas&amp;Hg"/>
      <sheetName val="Nc-0698"/>
      <sheetName val="CH"/>
      <sheetName val="Ana"/>
      <sheetName val="表一甲"/>
      <sheetName val="Tabel_Bantu"/>
      <sheetName val="Source"/>
      <sheetName val="Rekap Plat"/>
      <sheetName val="HRG BHN"/>
      <sheetName val="3.1"/>
      <sheetName val="Kompilasi Analisa"/>
      <sheetName val="DIVI6"/>
      <sheetName val="HARGA MATERIAL"/>
      <sheetName val="BQ1"/>
      <sheetName val="database"/>
      <sheetName val="BHN"/>
      <sheetName val="Siring Bt Kajang"/>
      <sheetName val="RESOURCES-6"/>
      <sheetName val="CE Elec"/>
      <sheetName val="Cashflow"/>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AULA UTAMA_(5)"/>
      <sheetName val="RAB_AULA SEDANG_(6)"/>
      <sheetName val="RAB_ASRAMA_(7. B.)"/>
      <sheetName val="RAB_ASRAMA_(7. C.)"/>
      <sheetName val="RAB_ASRAMA_(7. D.)"/>
      <sheetName val="RAB_R. MAKAN_(8)"/>
      <sheetName val="RAB_GUEST HOUSE_(9. A.)"/>
      <sheetName val="RAB_GUEST HOUSE_(9. B.)"/>
      <sheetName val="D3.1"/>
      <sheetName val="mA THP III"/>
      <sheetName val="Harsat_marina"/>
      <sheetName val="std_wt_"/>
      <sheetName val="PERFRM JULY"/>
      <sheetName val="BIL"/>
      <sheetName val="G2-A18 "/>
      <sheetName val="DKH"/>
      <sheetName val="Analisa SNI STANDART "/>
      <sheetName val="Rekap-SD"/>
      <sheetName val="baladewa"/>
      <sheetName val="MC"/>
      <sheetName val="MAJOR"/>
      <sheetName val="TBL_BANTU"/>
      <sheetName val="5-ALAT(1)"/>
      <sheetName val="KITCHEN P1"/>
      <sheetName val="KITCHEN"/>
      <sheetName val="Kap(17)"/>
      <sheetName val="spta"/>
      <sheetName val="sum"/>
      <sheetName val="SUMBER"/>
      <sheetName val="results"/>
      <sheetName val="Gol"/>
      <sheetName val="RKUPRKUF"/>
      <sheetName val="REN2000"/>
      <sheetName val="ANAL.BOW"/>
      <sheetName val="_x005f_x0000__x005f_x0003__x005f_x0000__x005f_x0004__x0"/>
      <sheetName val="NP"/>
      <sheetName val="Hrg_Sat"/>
      <sheetName val="input"/>
      <sheetName val="KINERJA"/>
      <sheetName val="Sumber Daya"/>
      <sheetName val="Urai _Resap pengikat"/>
      <sheetName val="Agregat Halus &amp; Kasar"/>
      <sheetName val="AO Consld"/>
      <sheetName val="Harga "/>
      <sheetName val="Harga S Dasar"/>
      <sheetName val="AnalisisHSPekerjaan"/>
      <sheetName val="SD IN"/>
      <sheetName val="1.REK"/>
      <sheetName val="prog-mgu"/>
      <sheetName val="ExcRate"/>
      <sheetName val="Tangki"/>
      <sheetName val="DAF_1"/>
      <sheetName val="DAFTAR ALAT"/>
      <sheetName val="Jadwal"/>
      <sheetName val="REKAP RAB FINISHINGperlantai"/>
      <sheetName val="Sat~Bahu"/>
      <sheetName val=""/>
      <sheetName val="DAFTAR HARGA UPAH"/>
      <sheetName val="iTEM hARSAT"/>
      <sheetName val="Sales"/>
      <sheetName val="Sumda1"/>
      <sheetName val="An Exca"/>
      <sheetName val="__x005f_x0003___x005f_x0004____耀䁆ጀ_鬀__x0001"/>
      <sheetName val="?_x0003_?_x0004_???耀䁆ጀ?鬀?_x0001_???蔟凫귴䄈??Ȁ_x0001_???g?"/>
      <sheetName val="Calcu 02"/>
      <sheetName val="rINCIAN"/>
      <sheetName val="RKP KINERJA"/>
      <sheetName val="Rekap Prelim"/>
      <sheetName val="Bill rekap"/>
      <sheetName val="Tie Beam GN"/>
      <sheetName val="PileCap"/>
      <sheetName val="Perm. Test"/>
      <sheetName val="struktur tdk dipakai"/>
      <sheetName val="Sheet15"/>
      <sheetName val="schedule"/>
      <sheetName val="Coret"/>
      <sheetName val="4-Basic Price"/>
      <sheetName val="Analisa Alat"/>
      <sheetName val="FORM01"/>
      <sheetName val="Rate"/>
      <sheetName val="Proyeksi"/>
      <sheetName val="ProdukAlat (2)"/>
      <sheetName val="An.Prod.Alat"/>
      <sheetName val="Tanah"/>
      <sheetName val="Anal harga alat"/>
      <sheetName val="REKAP29"/>
      <sheetName val="BQ29"/>
      <sheetName val="AN29"/>
      <sheetName val="AnExtern"/>
      <sheetName val="REK ADD"/>
      <sheetName val="AM"/>
      <sheetName val="dafut22"/>
      <sheetName val="dafut23"/>
      <sheetName val="dafut24"/>
      <sheetName val="dafut25"/>
      <sheetName val="rekap dafut"/>
      <sheetName val="REKAP22"/>
      <sheetName val="BQ22"/>
      <sheetName val="SC22"/>
      <sheetName val="BQ23"/>
      <sheetName val="REKAP23"/>
      <sheetName val="SC23"/>
      <sheetName val="REKAP24"/>
      <sheetName val="BQ24"/>
      <sheetName val="SC24"/>
      <sheetName val="BQ25"/>
      <sheetName val="REKAP25"/>
      <sheetName val="SC25"/>
      <sheetName val="AN23"/>
      <sheetName val="AN24"/>
      <sheetName val="BQ27"/>
      <sheetName val="Rekap27"/>
      <sheetName val="ANINT22"/>
      <sheetName val="ANINT23"/>
      <sheetName val="rekapan"/>
      <sheetName val="ANINT24"/>
      <sheetName val="UPY"/>
      <sheetName val="RAW MATERIALS "/>
      <sheetName val="COST-PERSON-J.O."/>
      <sheetName val="RENTAL1"/>
      <sheetName val="gvl"/>
      <sheetName val="인사자료총집계"/>
      <sheetName val="FRM-11.01"/>
      <sheetName val="Cover_Daf-2"/>
      <sheetName val="An_H_Sat_Pek_Ut"/>
      <sheetName val="Anl_SNI"/>
      <sheetName val="UPAH_&amp;_SEWA"/>
      <sheetName val="HARGA_BAHAN"/>
      <sheetName val="ANALISA_ARS_"/>
      <sheetName val="01A-_RAB"/>
      <sheetName val="GRAND_TOTAL"/>
      <sheetName val="fill_in_first"/>
      <sheetName val="OFFICE_2_LT"/>
      <sheetName val="PERF_DARI_AWAL"/>
      <sheetName val="Sat_Das"/>
      <sheetName val="analis_azaa"/>
      <sheetName val="Hit_Vol_Sk"/>
      <sheetName val="Real_Cost"/>
      <sheetName val="ME_UMY"/>
      <sheetName val="BQ_All-2"/>
      <sheetName val="110_cs_EW"/>
      <sheetName val="ANALISA_TENDER"/>
      <sheetName val="DAFT_ALAT,UPAH_&amp;_MAT"/>
      <sheetName val="Uraian_Teknis"/>
      <sheetName val="H_Satuan"/>
      <sheetName val="Rekap_Direct_Cost"/>
      <sheetName val="ANALISA_PEK_UMUM"/>
      <sheetName val="bahan_"/>
      <sheetName val="Morsip_Ht_Julu"/>
      <sheetName val="Rekap_Biaya"/>
      <sheetName val="8_2工内"/>
      <sheetName val="Sat__Pek_2"/>
      <sheetName val="Unit_Price"/>
      <sheetName val="Kompilasi_Analisa"/>
      <sheetName val="Harga_Satuan"/>
      <sheetName val="HARGA_MATERIAL"/>
      <sheetName val="HB_"/>
      <sheetName val="耀䁆ጀ鬀蔟凫귴䄈Ȁg"/>
      <sheetName val="Rekap_Plat"/>
      <sheetName val="HRG_BHN"/>
      <sheetName val="Risalah_KOM"/>
      <sheetName val="Unit_Price_1"/>
      <sheetName val="3_1"/>
      <sheetName val="Supl_X"/>
      <sheetName val="Siring_Bt_Kajang"/>
      <sheetName val="ANALISA_KONST_BTN"/>
      <sheetName val="Bill_of_Qty"/>
      <sheetName val="G2-A18_"/>
      <sheetName val="Analisa_(2)2"/>
      <sheetName val="daftar_harga2"/>
      <sheetName val="BTL_tahap_12"/>
      <sheetName val="BTL_total2"/>
      <sheetName val="Sat__Pek_3"/>
      <sheetName val="rab_me_(by_owner)_2"/>
      <sheetName val="BQ_(by_owner)2"/>
      <sheetName val="rab_me_(fisik)2"/>
      <sheetName val="Bq_(ok)2"/>
      <sheetName val="ANALYS_EXTERN2"/>
      <sheetName val="Conn__Lib1"/>
      <sheetName val="Summary_1"/>
      <sheetName val="Cover_Daf-21"/>
      <sheetName val="Fill_this_out_first___2"/>
      <sheetName val="An_H_Sat_Pek_Ut1"/>
      <sheetName val="Anl_SNI1"/>
      <sheetName val="hs_pipa2"/>
      <sheetName val="UPAH_&amp;_SEWA1"/>
      <sheetName val="HARGA_BAHAN1"/>
      <sheetName val="ANALISA_ARS_1"/>
      <sheetName val="Fill_this_out_first___3"/>
      <sheetName val="01A-_RAB1"/>
      <sheetName val="GRAND_TOTAL1"/>
      <sheetName val="fill_in_first1"/>
      <sheetName val="OFFICE_2_LT1"/>
      <sheetName val="PERF_DARI_AWAL1"/>
      <sheetName val="Sat_Das1"/>
      <sheetName val="analis_azaa1"/>
      <sheetName val="Hit_Vol_Sk1"/>
      <sheetName val="Real_Cost1"/>
      <sheetName val="ME_UMY1"/>
      <sheetName val="BQ_All-21"/>
      <sheetName val="110_cs_EW1"/>
      <sheetName val="ANALISA_TENDER1"/>
      <sheetName val="DAFT_ALAT,UPAH_&amp;_MAT1"/>
      <sheetName val="Uraian_Teknis1"/>
      <sheetName val="H_Satuan1"/>
      <sheetName val="Rekap_Direct_Cost1"/>
      <sheetName val="ANALISA_PEK_UMUM1"/>
      <sheetName val="bahan_1"/>
      <sheetName val="Morsip_Ht_Julu1"/>
      <sheetName val="Rekap_Biaya1"/>
      <sheetName val="std_wt_1"/>
      <sheetName val="8_2工内1"/>
      <sheetName val="Sat__Pek_4"/>
      <sheetName val="Unit_Price1"/>
      <sheetName val="Kompilasi_Analisa1"/>
      <sheetName val="Harga_Satuan1"/>
      <sheetName val="HARGA_MATERIAL1"/>
      <sheetName val="HB_1"/>
      <sheetName val="Rekap_Plat1"/>
      <sheetName val="HRG_BHN1"/>
      <sheetName val="Risalah_KOM1"/>
      <sheetName val="Unit_Price_11"/>
      <sheetName val="3_11"/>
      <sheetName val="Supl_X1"/>
      <sheetName val="Siring_Bt_Kajang1"/>
      <sheetName val="ANALISA_KONST_BTN1"/>
      <sheetName val="Bill_of_Qty1"/>
      <sheetName val="G2-A18_1"/>
      <sheetName val="Analisa &amp; Upah"/>
      <sheetName val="perbandingan"/>
      <sheetName val="DIV.3"/>
      <sheetName val="DIV.8"/>
      <sheetName val="DIV.9"/>
      <sheetName val="daya"/>
      <sheetName val="HB"/>
      <sheetName val="LKMC-TO"/>
      <sheetName val="Metod TWR"/>
      <sheetName val="_x005f_x005f_x005f_x0000__x005f_x005f_x005f_x0003__x005"/>
      <sheetName val="__x005f_x005f_x005f_x0003___x005f_x005f_x005f_x0004____"/>
      <sheetName val="Electrical Load List"/>
      <sheetName val="_x0000__x0003__x0000__x0004__x0"/>
      <sheetName val="__x0003___x0004____耀䁆ጀ_鬀__x0001"/>
      <sheetName val="_x005f_x0000__x005f_x0003__x005"/>
      <sheetName val="__x005f_x0003___x005f_x0004____"/>
      <sheetName val="KH-Q1,Q2,01"/>
      <sheetName val="Fin-model"/>
      <sheetName val="Data"/>
      <sheetName val="BQ_bakter"/>
      <sheetName val="STAFF  332 + 8"/>
      <sheetName val="MTa"/>
      <sheetName val="MT_an"/>
      <sheetName val="SUB"/>
      <sheetName val="TS"/>
      <sheetName val="SDA"/>
      <sheetName val="Progress Sisa"/>
      <sheetName val="DAF-1"/>
      <sheetName val="Honor-Panitia"/>
      <sheetName val="ADDENDUM"/>
      <sheetName val="GRAFIK "/>
      <sheetName val="BL"/>
      <sheetName val="An HarSatPek"/>
      <sheetName val="RAB 2007"/>
      <sheetName val="Jurnal"/>
      <sheetName val="3.a. Lap Hasil Usaha"/>
      <sheetName val="ANALIS2"/>
      <sheetName val="On Time"/>
      <sheetName val="Curup"/>
      <sheetName val="Prabu"/>
      <sheetName val="PESANTREN"/>
      <sheetName val="G"/>
      <sheetName val="AHS Marka"/>
      <sheetName val="sche"/>
      <sheetName val="Pipe"/>
      <sheetName val="PR 014"/>
      <sheetName val="ISIAN"/>
      <sheetName val="Kurs"/>
      <sheetName val="Kuantitas &amp; Harga"/>
      <sheetName val="PBJ 06"/>
      <sheetName val="SCHEDULE "/>
      <sheetName val="(FieldInstr)"/>
      <sheetName val="Filtering"/>
      <sheetName val="Div2"/>
      <sheetName val="UPDATE"/>
      <sheetName val="ANALISA-BUDGET"/>
      <sheetName val="est proy"/>
      <sheetName val="BASIC PRICE"/>
      <sheetName val="Inputs"/>
      <sheetName val="Sch_5"/>
      <sheetName val="Analisa copy"/>
      <sheetName val="UPAH BAHAN"/>
      <sheetName val="nota penjelasan"/>
      <sheetName val="ANL BOW"/>
      <sheetName val="Harga bahan &amp; upah"/>
      <sheetName val="Estimate"/>
      <sheetName val="LMKC 03 JANUARI 2016"/>
      <sheetName val="Hargamat"/>
      <sheetName val="JADI"/>
      <sheetName val="AR"/>
      <sheetName val="HS-1"/>
      <sheetName val="ANALISA SNI'08(ubh bgsting)"/>
      <sheetName val="PL (MONTHLY)"/>
      <sheetName val="hardas"/>
      <sheetName val="DSBDY"/>
      <sheetName val="Final Sum "/>
      <sheetName val="Fin Sum"/>
      <sheetName val="Rek-Analisa"/>
      <sheetName val="Form PO"/>
      <sheetName val="Rinci-Pendapatan"/>
      <sheetName val="Sheet1 (3)"/>
      <sheetName val="pricing"/>
      <sheetName val="__x0003___x0004____耀䁆ጀ_鬀__x0001____蔟凫귴䄈__Ȁ_x0001____g_"/>
      <sheetName val="2.1"/>
      <sheetName val="Analisa Struktur Beton"/>
      <sheetName val="NAMA SMP"/>
      <sheetName val="RAB &amp; RCO OWNER VERS."/>
      <sheetName val="Kuantitas _ Harga"/>
      <sheetName val="CALC (2)"/>
      <sheetName val="RAB_MK_all_MB_rofiq"/>
      <sheetName val="AO_Consld"/>
      <sheetName val="2_1"/>
      <sheetName val="Analisa_copy"/>
      <sheetName val="UPAH_BAHAN"/>
      <sheetName val="nota_penjelasan"/>
      <sheetName val="ANL_BOW"/>
      <sheetName val="Kuantitas_&amp;_Harga"/>
      <sheetName val="Sat Upah"/>
      <sheetName val="UMUM"/>
      <sheetName val="BOQPUSJAL"/>
      <sheetName val="Lamp-14(Manajemen)"/>
      <sheetName val="Audit Adjustments - PLN Pusat"/>
      <sheetName val="Neraca"/>
      <sheetName val="PEMASARAN 2014"/>
      <sheetName val="TB-Detail-IDR"/>
      <sheetName val="LK-IDR"/>
      <sheetName val="PrelimStruk"/>
      <sheetName val="URTEK"/>
      <sheetName val="SAT-DAS"/>
      <sheetName val="S-QD5"/>
      <sheetName val="Lamp-2 (Analisa)"/>
      <sheetName val="Statistik DTJK"/>
      <sheetName val="WS"/>
      <sheetName val="daf k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
      <sheetName val="floor"/>
      <sheetName val="wall"/>
      <sheetName val="ceiling"/>
      <sheetName val="dw"/>
      <sheetName val="others"/>
      <sheetName val="index"/>
      <sheetName val="rate (3)"/>
      <sheetName val="rate"/>
      <sheetName val="rate (2)"/>
      <sheetName val="3"/>
      <sheetName val="4"/>
      <sheetName val="5"/>
      <sheetName val="Sheet2"/>
      <sheetName val="Sheet3"/>
      <sheetName val="unit rate"/>
    </sheetNames>
    <sheetDataSet>
      <sheetData sheetId="0"/>
      <sheetData sheetId="1"/>
      <sheetData sheetId="2"/>
      <sheetData sheetId="3"/>
      <sheetData sheetId="4"/>
      <sheetData sheetId="5"/>
      <sheetData sheetId="6">
        <row r="4">
          <cell r="B4">
            <v>1</v>
          </cell>
        </row>
      </sheetData>
      <sheetData sheetId="7"/>
      <sheetData sheetId="8"/>
      <sheetData sheetId="9"/>
      <sheetData sheetId="10"/>
      <sheetData sheetId="11"/>
      <sheetData sheetId="12"/>
      <sheetData sheetId="13"/>
      <sheetData sheetId="14"/>
      <sheetData sheetId="15"/>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 Dist_analys"/>
      <sheetName val="Soil Mass"/>
      <sheetName val="Dist_analys"/>
      <sheetName val="RAB"/>
      <sheetName val="Har-sat-dasr"/>
    </sheetNames>
    <sheetDataSet>
      <sheetData sheetId="0"/>
      <sheetData sheetId="1"/>
      <sheetData sheetId="2">
        <row r="279">
          <cell r="H279">
            <v>0.72</v>
          </cell>
        </row>
      </sheetData>
      <sheetData sheetId="3" refreshError="1"/>
      <sheetData sheetId="4"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NI"/>
      <sheetName val="COVER"/>
      <sheetName val="RKP1"/>
      <sheetName val="RAB1"/>
      <sheetName val="ANL1"/>
      <sheetName val="BHN1"/>
      <sheetName val="RKPUS"/>
      <sheetName val="RABUS"/>
      <sheetName val="RKP5M"/>
      <sheetName val="RAB5M"/>
      <sheetName val="RKP2"/>
      <sheetName val="RAB2"/>
      <sheetName val="ANL2"/>
      <sheetName val="BHN2"/>
      <sheetName val="vol"/>
    </sheetNames>
    <sheetDataSet>
      <sheetData sheetId="0" refreshError="1"/>
      <sheetData sheetId="1" refreshError="1"/>
      <sheetData sheetId="2" refreshError="1"/>
      <sheetData sheetId="3" refreshError="1"/>
      <sheetData sheetId="4" refreshError="1"/>
      <sheetData sheetId="5" refreshError="1">
        <row r="165">
          <cell r="F165">
            <v>50000</v>
          </cell>
        </row>
        <row r="167">
          <cell r="F167">
            <v>40000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me"/>
      <sheetName val="ANALISA me"/>
      <sheetName val="Bahan"/>
      <sheetName val="Analisa K"/>
      <sheetName val="ANALISA "/>
      <sheetName val="ANALISA  KUSEN MASJID"/>
      <sheetName val="ANALISA  KUSEN GOR"/>
      <sheetName val="ANALISA  KUSEN ASRAMA"/>
      <sheetName val="ANALISA  KUSEN KELAS"/>
      <sheetName val="Penunjang- masjid"/>
      <sheetName val="MASJID"/>
      <sheetName val="SARANA &amp; P"/>
      <sheetName val="LAP OUT DOOR"/>
      <sheetName val="GOR"/>
      <sheetName val="UNIT GOR"/>
      <sheetName val="Asrama"/>
      <sheetName val="UNIT ASRAMA"/>
      <sheetName val="Pendidikan"/>
      <sheetName val="UNIT KELAS"/>
      <sheetName val="REKAPITULASI"/>
      <sheetName val="REKAPITULASI EE"/>
      <sheetName val="REKAPITULASI O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KAP UTAMA"/>
      <sheetName val="PERSIAPAN"/>
      <sheetName val="STRUKTUR"/>
      <sheetName val="FINISHING"/>
      <sheetName val="HALAMAN"/>
      <sheetName val="ELEKTRIKAL"/>
      <sheetName val="MEKANIKAL"/>
      <sheetName val="ANALISA ME"/>
      <sheetName val="ANALISA PERSIAPAN"/>
      <sheetName val="HG Bahan"/>
      <sheetName val="An Beton"/>
      <sheetName val="AN HG DKI"/>
      <sheetName val="anpartisi (REV)"/>
      <sheetName val="ankosen"/>
      <sheetName val="HNS2"/>
      <sheetName val="ars_fin"/>
      <sheetName val="HNS"/>
      <sheetName val="harga dasar"/>
      <sheetName val="ahs struktur"/>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lantai 2"/>
      <sheetName val="Sheet2"/>
      <sheetName val="Sheet3"/>
    </sheetNames>
    <sheetDataSet>
      <sheetData sheetId="0"/>
      <sheetData sheetId="1" refreshError="1"/>
      <sheetData sheetId="2" refreshError="1"/>
      <sheetData sheetId="3"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Finalisasi"/>
      <sheetName val="Sheet1"/>
      <sheetName val="Jadwal"/>
      <sheetName val="BOQ"/>
      <sheetName val="Sheet3"/>
      <sheetName val="Sheet2"/>
      <sheetName val="Fas Dir"/>
      <sheetName val="AHS"/>
      <sheetName val="Harga Sat"/>
      <sheetName val="Quary1"/>
      <sheetName val="Quary2"/>
      <sheetName val="Hit Aggr (2)"/>
      <sheetName val="STC &amp; BP"/>
      <sheetName val="Beton"/>
      <sheetName val="Prlt Plks"/>
      <sheetName val="Sheet5"/>
      <sheetName val="Personil"/>
      <sheetName val="Subkon"/>
      <sheetName val="Alat 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COST"/>
      <sheetName val="EQUIP"/>
      <sheetName val="MANPO"/>
      <sheetName val="BOQ"/>
      <sheetName val="SPT"/>
      <sheetName val="Macro1"/>
      <sheetName val="XRATE"/>
      <sheetName val="SBIPLANT"/>
      <sheetName val="SALES"/>
      <sheetName val="MANPOWER"/>
    </sheetNames>
    <sheetDataSet>
      <sheetData sheetId="0"/>
      <sheetData sheetId="1">
        <row r="9">
          <cell r="J9">
            <v>2450</v>
          </cell>
        </row>
      </sheetData>
      <sheetData sheetId="2"/>
      <sheetData sheetId="3"/>
      <sheetData sheetId="4"/>
      <sheetData sheetId="5"/>
      <sheetData sheetId="6"/>
      <sheetData sheetId="7"/>
      <sheetData sheetId="8"/>
      <sheetData sheetId="9"/>
      <sheetData sheetId="10"/>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ELEKTRIKAL"/>
      <sheetName val="REKAP"/>
      <sheetName val="AC"/>
      <sheetName val="Plumbing"/>
      <sheetName val="Dafmat"/>
      <sheetName val="Pompa"/>
      <sheetName val="Ven Fan"/>
      <sheetName val="Ana Duct"/>
      <sheetName val="Hsd Duct"/>
      <sheetName val="Pipe"/>
      <sheetName val="Grille"/>
      <sheetName val="valve-20k"/>
      <sheetName val="valve-10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3">
          <cell r="C13" t="str">
            <v xml:space="preserve">Chilled Water Pipe </v>
          </cell>
        </row>
        <row r="14">
          <cell r="C14" t="str">
            <v>Material      :  Galvanized Pipe  Medium Class</v>
          </cell>
        </row>
        <row r="15">
          <cell r="C15" t="str">
            <v>Standard    :  BS 1387</v>
          </cell>
        </row>
        <row r="17">
          <cell r="A17">
            <v>0.5</v>
          </cell>
          <cell r="C17">
            <v>15</v>
          </cell>
          <cell r="E17">
            <v>1</v>
          </cell>
          <cell r="G17">
            <v>6880</v>
          </cell>
          <cell r="I17">
            <v>1870</v>
          </cell>
        </row>
        <row r="18">
          <cell r="A18">
            <v>0.75</v>
          </cell>
          <cell r="C18">
            <v>20</v>
          </cell>
          <cell r="E18">
            <v>1</v>
          </cell>
          <cell r="G18">
            <v>3360</v>
          </cell>
          <cell r="I18">
            <v>1980</v>
          </cell>
        </row>
        <row r="19">
          <cell r="A19">
            <v>1</v>
          </cell>
          <cell r="C19">
            <v>25</v>
          </cell>
          <cell r="E19">
            <v>1</v>
          </cell>
          <cell r="G19">
            <v>13370</v>
          </cell>
          <cell r="I19">
            <v>2020</v>
          </cell>
        </row>
        <row r="20">
          <cell r="A20">
            <v>1.25</v>
          </cell>
          <cell r="C20">
            <v>32</v>
          </cell>
          <cell r="E20">
            <v>1</v>
          </cell>
          <cell r="G20">
            <v>17550</v>
          </cell>
          <cell r="I20">
            <v>2050</v>
          </cell>
        </row>
        <row r="21">
          <cell r="A21">
            <v>1.5</v>
          </cell>
          <cell r="C21">
            <v>40</v>
          </cell>
          <cell r="E21">
            <v>1.25</v>
          </cell>
          <cell r="G21">
            <v>19860</v>
          </cell>
          <cell r="I21">
            <v>2090</v>
          </cell>
        </row>
        <row r="22">
          <cell r="A22">
            <v>2</v>
          </cell>
          <cell r="C22">
            <v>50</v>
          </cell>
          <cell r="E22">
            <v>1.25</v>
          </cell>
          <cell r="G22">
            <v>28990</v>
          </cell>
          <cell r="I22">
            <v>2140</v>
          </cell>
        </row>
        <row r="23">
          <cell r="A23">
            <v>2.5</v>
          </cell>
          <cell r="C23">
            <v>65</v>
          </cell>
          <cell r="E23">
            <v>1.25</v>
          </cell>
          <cell r="G23">
            <v>35590</v>
          </cell>
          <cell r="I23">
            <v>2260</v>
          </cell>
        </row>
        <row r="24">
          <cell r="A24">
            <v>3</v>
          </cell>
          <cell r="C24">
            <v>80</v>
          </cell>
          <cell r="E24">
            <v>1.25</v>
          </cell>
          <cell r="G24">
            <v>46750</v>
          </cell>
          <cell r="I24">
            <v>3420</v>
          </cell>
        </row>
        <row r="25">
          <cell r="A25">
            <v>4</v>
          </cell>
          <cell r="C25">
            <v>100</v>
          </cell>
          <cell r="E25">
            <v>1.25</v>
          </cell>
          <cell r="G25">
            <v>66940</v>
          </cell>
          <cell r="I25">
            <v>3530</v>
          </cell>
        </row>
        <row r="26">
          <cell r="A26">
            <v>5</v>
          </cell>
          <cell r="C26">
            <v>125</v>
          </cell>
          <cell r="E26">
            <v>1.25</v>
          </cell>
          <cell r="G26">
            <v>83380</v>
          </cell>
          <cell r="I26">
            <v>4050</v>
          </cell>
        </row>
        <row r="27">
          <cell r="A27">
            <v>6</v>
          </cell>
          <cell r="C27">
            <v>150</v>
          </cell>
          <cell r="E27">
            <v>1.5</v>
          </cell>
          <cell r="G27">
            <v>98950</v>
          </cell>
          <cell r="I27">
            <v>4180</v>
          </cell>
        </row>
        <row r="28">
          <cell r="A28">
            <v>8</v>
          </cell>
          <cell r="C28">
            <v>200</v>
          </cell>
          <cell r="E28">
            <v>1.5</v>
          </cell>
          <cell r="G28">
            <v>189970</v>
          </cell>
          <cell r="I28">
            <v>4440</v>
          </cell>
        </row>
        <row r="29">
          <cell r="A29">
            <v>10</v>
          </cell>
          <cell r="C29">
            <v>250</v>
          </cell>
          <cell r="E29">
            <v>1.5</v>
          </cell>
          <cell r="G29">
            <v>238100</v>
          </cell>
          <cell r="I29">
            <v>4700</v>
          </cell>
        </row>
        <row r="30">
          <cell r="A30">
            <v>12</v>
          </cell>
          <cell r="C30">
            <v>300</v>
          </cell>
          <cell r="E30">
            <v>1.5</v>
          </cell>
          <cell r="G30">
            <v>283420</v>
          </cell>
          <cell r="I30">
            <v>4960</v>
          </cell>
        </row>
        <row r="31">
          <cell r="A31">
            <v>14</v>
          </cell>
          <cell r="C31">
            <v>350</v>
          </cell>
          <cell r="E31">
            <v>1.5</v>
          </cell>
          <cell r="G31">
            <v>315920</v>
          </cell>
          <cell r="I31">
            <v>4960</v>
          </cell>
        </row>
        <row r="32">
          <cell r="A32">
            <v>16</v>
          </cell>
          <cell r="B32">
            <v>16</v>
          </cell>
          <cell r="C32">
            <v>400</v>
          </cell>
          <cell r="E32">
            <v>1.5</v>
          </cell>
          <cell r="G32">
            <v>361900</v>
          </cell>
          <cell r="I32">
            <v>4960</v>
          </cell>
        </row>
      </sheetData>
      <sheetData sheetId="12" refreshError="1"/>
      <sheetData sheetId="13" refreshError="1"/>
      <sheetData sheetId="1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fbhk"/>
      <sheetName val="rek-fitAB"/>
      <sheetName val="rek-hbk"/>
      <sheetName val="rek-val"/>
      <sheetName val="bq-kt"/>
      <sheetName val="bq-ktsa"/>
      <sheetName val="bq-ktf"/>
      <sheetName val="bq-kthk"/>
      <sheetName val="bq-ktc"/>
      <sheetName val="bq-kth"/>
      <sheetName val="bq-ktv"/>
      <sheetName val="rek-san1"/>
      <sheetName val="rek-hot"/>
      <sheetName val="rek-fitPP "/>
      <sheetName val="A"/>
      <sheetName val="Pipe"/>
      <sheetName val="valve"/>
      <sheetName val="Dafmat"/>
      <sheetName val="Fitting"/>
      <sheetName val="bq-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3">
          <cell r="C13" t="str">
            <v>Cold Water Pipe</v>
          </cell>
        </row>
        <row r="14">
          <cell r="C14" t="str">
            <v>Material      :  Galvanized Pipe  Medium Class</v>
          </cell>
        </row>
        <row r="15">
          <cell r="C15" t="str">
            <v>Standard    :  BS 1387</v>
          </cell>
        </row>
        <row r="17">
          <cell r="A17">
            <v>0.5</v>
          </cell>
          <cell r="C17">
            <v>15</v>
          </cell>
          <cell r="G17">
            <v>6200</v>
          </cell>
          <cell r="I17">
            <v>1790</v>
          </cell>
        </row>
        <row r="18">
          <cell r="A18">
            <v>0.75</v>
          </cell>
          <cell r="C18">
            <v>20</v>
          </cell>
          <cell r="G18">
            <v>7980</v>
          </cell>
          <cell r="I18">
            <v>1890</v>
          </cell>
        </row>
        <row r="19">
          <cell r="A19">
            <v>1</v>
          </cell>
          <cell r="C19">
            <v>25</v>
          </cell>
          <cell r="G19">
            <v>12390</v>
          </cell>
          <cell r="I19">
            <v>1930</v>
          </cell>
        </row>
        <row r="20">
          <cell r="A20">
            <v>1.25</v>
          </cell>
          <cell r="C20">
            <v>32</v>
          </cell>
          <cell r="G20">
            <v>16850</v>
          </cell>
          <cell r="I20">
            <v>1960</v>
          </cell>
        </row>
        <row r="21">
          <cell r="A21">
            <v>1.5</v>
          </cell>
          <cell r="C21">
            <v>40</v>
          </cell>
          <cell r="G21">
            <v>17900</v>
          </cell>
          <cell r="I21">
            <v>2000</v>
          </cell>
        </row>
        <row r="22">
          <cell r="A22">
            <v>2</v>
          </cell>
          <cell r="C22">
            <v>50</v>
          </cell>
          <cell r="G22">
            <v>25150</v>
          </cell>
          <cell r="I22">
            <v>2040</v>
          </cell>
        </row>
        <row r="23">
          <cell r="A23">
            <v>2.5</v>
          </cell>
          <cell r="C23">
            <v>65</v>
          </cell>
          <cell r="G23">
            <v>32030</v>
          </cell>
          <cell r="I23">
            <v>2160</v>
          </cell>
        </row>
        <row r="24">
          <cell r="A24">
            <v>3</v>
          </cell>
          <cell r="C24">
            <v>80</v>
          </cell>
          <cell r="G24">
            <v>42050</v>
          </cell>
          <cell r="I24">
            <v>3270</v>
          </cell>
        </row>
        <row r="25">
          <cell r="A25">
            <v>4</v>
          </cell>
          <cell r="C25">
            <v>100</v>
          </cell>
          <cell r="G25">
            <v>60270</v>
          </cell>
          <cell r="I25">
            <v>3370</v>
          </cell>
        </row>
        <row r="26">
          <cell r="A26">
            <v>5</v>
          </cell>
          <cell r="C26">
            <v>125</v>
          </cell>
          <cell r="G26">
            <v>79590</v>
          </cell>
          <cell r="I26">
            <v>3860</v>
          </cell>
        </row>
        <row r="27">
          <cell r="A27">
            <v>6</v>
          </cell>
          <cell r="C27">
            <v>150</v>
          </cell>
          <cell r="G27">
            <v>94450</v>
          </cell>
          <cell r="I27">
            <v>3990</v>
          </cell>
        </row>
        <row r="28">
          <cell r="A28">
            <v>8</v>
          </cell>
          <cell r="C28">
            <v>200</v>
          </cell>
          <cell r="G28">
            <v>181340</v>
          </cell>
          <cell r="I28">
            <v>4240</v>
          </cell>
        </row>
        <row r="29">
          <cell r="A29">
            <v>10</v>
          </cell>
          <cell r="C29">
            <v>250</v>
          </cell>
          <cell r="G29">
            <v>227270</v>
          </cell>
          <cell r="I29">
            <v>4490</v>
          </cell>
        </row>
        <row r="30">
          <cell r="A30">
            <v>12</v>
          </cell>
          <cell r="C30">
            <v>300</v>
          </cell>
          <cell r="G30">
            <v>270530</v>
          </cell>
          <cell r="I30">
            <v>4740</v>
          </cell>
        </row>
      </sheetData>
      <sheetData sheetId="16" refreshError="1"/>
      <sheetData sheetId="17" refreshError="1"/>
      <sheetData sheetId="18" refreshError="1"/>
      <sheetData sheetId="19"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ales"/>
    </sheetNames>
    <sheetDataSet>
      <sheetData sheetId="0">
        <row r="18">
          <cell r="B18" t="str">
            <v>WEEK  13 / 97</v>
          </cell>
        </row>
      </sheetData>
      <sheetData sheetId="1">
        <row r="2">
          <cell r="Q2">
            <v>2350</v>
          </cell>
        </row>
      </sheetData>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urrent"/>
      <sheetName val="PERTANYAAN"/>
      <sheetName val="Ana duct"/>
      <sheetName val="Hsd Duct"/>
      <sheetName val="Grille"/>
      <sheetName val="D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BasicPrice"/>
      <sheetName val="REKAP"/>
      <sheetName val="BQ"/>
      <sheetName val="Analisa LS"/>
      <sheetName val="AnEarthW"/>
      <sheetName val="AnLandW"/>
      <sheetName val="AnConW"/>
      <sheetName val="AnPrecastW"/>
      <sheetName val="AnStoneW"/>
      <sheetName val="Enc14"/>
      <sheetName val="Estimated CF"/>
      <sheetName val="AntekLCB"/>
      <sheetName val="ProdukAlat"/>
      <sheetName val="Input Data"/>
      <sheetName val="SUPPLE"/>
      <sheetName val="OwnEq"/>
      <sheetName val="Carmix"/>
      <sheetName val="EquipProduct"/>
      <sheetName val="Daft Alat"/>
      <sheetName val="LS Item"/>
      <sheetName val="AnaBetMortar"/>
      <sheetName val="Rumus"/>
      <sheetName val="KoefAlat"/>
      <sheetName val="Owning Cost"/>
      <sheetName val="AnMisc"/>
      <sheetName val="AnFonPiling"/>
      <sheetName val="Rekap Alat"/>
      <sheetName val="Road"/>
      <sheetName val="Sub Tnh"/>
      <sheetName val="Summary"/>
      <sheetName val="Section I"/>
      <sheetName val="Section I (2)"/>
    </sheetNames>
    <sheetDataSet>
      <sheetData sheetId="0" refreshError="1"/>
      <sheetData sheetId="1" refreshError="1"/>
      <sheetData sheetId="2" refreshError="1"/>
      <sheetData sheetId="3" refreshError="1"/>
      <sheetData sheetId="4" refreshError="1"/>
      <sheetData sheetId="5" refreshError="1">
        <row r="1">
          <cell r="B1" t="str">
            <v>ENCLOSURE No. 14</v>
          </cell>
          <cell r="J1" t="str">
            <v>3-6,8,9,14,15,16,17,19</v>
          </cell>
        </row>
        <row r="2">
          <cell r="B2" t="str">
            <v>BREAKDOWN OF UNIT PRICES</v>
          </cell>
          <cell r="J2" t="str">
            <v>DICETAK</v>
          </cell>
        </row>
        <row r="4">
          <cell r="B4" t="str">
            <v>Name of Tenderer</v>
          </cell>
          <cell r="D4" t="str">
            <v>Persero PT. WASKITA KARYA</v>
          </cell>
        </row>
        <row r="7">
          <cell r="B7" t="str">
            <v>The breakdown shall be provided for all the above listed items, in the following format</v>
          </cell>
        </row>
        <row r="10">
          <cell r="A10">
            <v>1</v>
          </cell>
          <cell r="B10" t="str">
            <v>Price Item Number</v>
          </cell>
          <cell r="D10" t="str">
            <v>II-1.2 ; IVA-1.2</v>
          </cell>
        </row>
        <row r="11">
          <cell r="B11" t="str">
            <v>Description</v>
          </cell>
          <cell r="D11" t="str">
            <v>Stripping</v>
          </cell>
        </row>
        <row r="13">
          <cell r="F13" t="str">
            <v>Foreign Currency</v>
          </cell>
        </row>
        <row r="14">
          <cell r="F14" t="str">
            <v>( ¥ )</v>
          </cell>
        </row>
        <row r="15">
          <cell r="B15" t="str">
            <v>Item</v>
          </cell>
          <cell r="D15" t="str">
            <v>Unit</v>
          </cell>
          <cell r="E15" t="str">
            <v>Quantity</v>
          </cell>
          <cell r="F15" t="str">
            <v>Unit</v>
          </cell>
          <cell r="G15" t="str">
            <v>Amount</v>
          </cell>
          <cell r="H15" t="str">
            <v>Unit Price</v>
          </cell>
          <cell r="I15" t="str">
            <v>Amount</v>
          </cell>
        </row>
        <row r="16">
          <cell r="F16" t="str">
            <v>Price</v>
          </cell>
          <cell r="H16" t="str">
            <v>( Rp. )</v>
          </cell>
        </row>
        <row r="17">
          <cell r="B17">
            <v>1</v>
          </cell>
          <cell r="C17" t="str">
            <v>Materials and Plant</v>
          </cell>
        </row>
        <row r="21">
          <cell r="B21">
            <v>2</v>
          </cell>
          <cell r="C21" t="str">
            <v>Contractor's Equipment</v>
          </cell>
        </row>
        <row r="22">
          <cell r="B22" t="str">
            <v>-</v>
          </cell>
          <cell r="C22" t="str">
            <v>Bulldozer</v>
          </cell>
          <cell r="D22" t="str">
            <v>hour</v>
          </cell>
          <cell r="E22">
            <v>8.2000000000000007E-3</v>
          </cell>
          <cell r="G22">
            <v>0</v>
          </cell>
          <cell r="H22">
            <v>304800</v>
          </cell>
          <cell r="I22">
            <v>2499.36</v>
          </cell>
        </row>
        <row r="23">
          <cell r="B23" t="str">
            <v>-</v>
          </cell>
          <cell r="C23" t="str">
            <v>Excavator</v>
          </cell>
          <cell r="D23" t="str">
            <v>hour</v>
          </cell>
          <cell r="E23">
            <v>7.5709999999999996E-3</v>
          </cell>
          <cell r="G23">
            <v>0</v>
          </cell>
          <cell r="H23">
            <v>267200</v>
          </cell>
          <cell r="I23">
            <v>0</v>
          </cell>
        </row>
        <row r="24">
          <cell r="B24" t="str">
            <v>-</v>
          </cell>
          <cell r="C24" t="str">
            <v xml:space="preserve">Dump Truck </v>
          </cell>
          <cell r="D24" t="str">
            <v>hour</v>
          </cell>
          <cell r="E24">
            <v>2.6190000000000001E-2</v>
          </cell>
          <cell r="G24">
            <v>0</v>
          </cell>
          <cell r="H24">
            <v>133600</v>
          </cell>
          <cell r="I24">
            <v>0</v>
          </cell>
        </row>
        <row r="27">
          <cell r="B27">
            <v>3</v>
          </cell>
          <cell r="C27" t="str">
            <v>Labour</v>
          </cell>
        </row>
        <row r="28">
          <cell r="B28" t="str">
            <v>a</v>
          </cell>
          <cell r="C28" t="str">
            <v>Foreman</v>
          </cell>
          <cell r="D28" t="str">
            <v>day</v>
          </cell>
          <cell r="G28">
            <v>0</v>
          </cell>
          <cell r="H28">
            <v>44500</v>
          </cell>
          <cell r="I28">
            <v>0</v>
          </cell>
        </row>
        <row r="29">
          <cell r="B29" t="str">
            <v>b</v>
          </cell>
          <cell r="C29" t="str">
            <v>Common labour</v>
          </cell>
          <cell r="D29" t="str">
            <v>day</v>
          </cell>
          <cell r="G29">
            <v>0</v>
          </cell>
          <cell r="H29">
            <v>27800</v>
          </cell>
          <cell r="I29">
            <v>0</v>
          </cell>
        </row>
        <row r="32">
          <cell r="B32">
            <v>4</v>
          </cell>
          <cell r="C32" t="str">
            <v>Miscellaneous &amp; Transport</v>
          </cell>
        </row>
        <row r="38">
          <cell r="B38">
            <v>5</v>
          </cell>
          <cell r="C38" t="str">
            <v>Sub Total ( 1 - 4 )</v>
          </cell>
          <cell r="G38">
            <v>0</v>
          </cell>
          <cell r="I38">
            <v>2499.36</v>
          </cell>
        </row>
        <row r="40">
          <cell r="B40">
            <v>6</v>
          </cell>
          <cell r="C40" t="str">
            <v>Indirect Cost</v>
          </cell>
          <cell r="D40">
            <v>0.1</v>
          </cell>
          <cell r="G40">
            <v>0</v>
          </cell>
          <cell r="I40">
            <v>249.94</v>
          </cell>
        </row>
        <row r="42">
          <cell r="A42" t="str">
            <v>EW 1</v>
          </cell>
          <cell r="B42">
            <v>7</v>
          </cell>
          <cell r="C42" t="str">
            <v>Unit Prices (rounded)</v>
          </cell>
          <cell r="G42">
            <v>0</v>
          </cell>
          <cell r="I42">
            <v>2749</v>
          </cell>
          <cell r="J42" t="str">
            <v>/m3</v>
          </cell>
        </row>
        <row r="45">
          <cell r="H45" t="str">
            <v>Tenderer's Official Representative</v>
          </cell>
        </row>
        <row r="49">
          <cell r="H49" t="str">
            <v>Signature :</v>
          </cell>
        </row>
        <row r="50">
          <cell r="H50" t="str">
            <v>Name  :</v>
          </cell>
          <cell r="I50" t="str">
            <v>Ir. Sudirman</v>
          </cell>
        </row>
        <row r="51">
          <cell r="H51" t="str">
            <v>Position :</v>
          </cell>
          <cell r="I51" t="str">
            <v>Branch Manager of South Sumatra</v>
          </cell>
        </row>
        <row r="52">
          <cell r="H52" t="str">
            <v>Date :</v>
          </cell>
          <cell r="I52" t="str">
            <v>September 18, 2007</v>
          </cell>
        </row>
        <row r="53">
          <cell r="H53" t="str">
            <v>Company Stamp :</v>
          </cell>
        </row>
        <row r="56">
          <cell r="A56" t="str">
            <v>3a</v>
          </cell>
          <cell r="B56" t="str">
            <v>Price Item Number</v>
          </cell>
          <cell r="D56" t="str">
            <v>II-1.3  ;  IVA-1.3</v>
          </cell>
        </row>
        <row r="57">
          <cell r="B57" t="str">
            <v>Description</v>
          </cell>
          <cell r="D57" t="str">
            <v>Excavation common, material for canal embankment without hauling distance    //  Excavation without hauling distance</v>
          </cell>
        </row>
        <row r="59">
          <cell r="F59" t="str">
            <v>Foreign Currency</v>
          </cell>
        </row>
        <row r="60">
          <cell r="F60" t="str">
            <v>( ¥ )</v>
          </cell>
        </row>
        <row r="61">
          <cell r="B61" t="str">
            <v>Item</v>
          </cell>
          <cell r="D61" t="str">
            <v>Unit</v>
          </cell>
          <cell r="E61" t="str">
            <v>Quantity</v>
          </cell>
          <cell r="F61" t="str">
            <v>Unit</v>
          </cell>
          <cell r="G61" t="str">
            <v>Amount</v>
          </cell>
          <cell r="H61" t="str">
            <v>Unit Price</v>
          </cell>
          <cell r="I61" t="str">
            <v>Amount</v>
          </cell>
        </row>
        <row r="62">
          <cell r="F62" t="str">
            <v>Price</v>
          </cell>
          <cell r="H62" t="str">
            <v>( Rp. )</v>
          </cell>
        </row>
        <row r="63">
          <cell r="B63">
            <v>1</v>
          </cell>
          <cell r="C63" t="str">
            <v>Materials and Plant</v>
          </cell>
        </row>
        <row r="66">
          <cell r="B66">
            <v>2</v>
          </cell>
          <cell r="C66" t="str">
            <v>Contractor's Equipment</v>
          </cell>
        </row>
        <row r="67">
          <cell r="B67" t="str">
            <v>a</v>
          </cell>
          <cell r="C67" t="str">
            <v>Excavator</v>
          </cell>
          <cell r="D67" t="str">
            <v>hour</v>
          </cell>
          <cell r="E67">
            <v>1.43E-2</v>
          </cell>
          <cell r="G67">
            <v>0</v>
          </cell>
          <cell r="H67">
            <v>267200</v>
          </cell>
          <cell r="I67">
            <v>3820.96</v>
          </cell>
        </row>
        <row r="68">
          <cell r="B68" t="str">
            <v>b</v>
          </cell>
          <cell r="C68" t="str">
            <v>Excavator, trimming</v>
          </cell>
          <cell r="D68" t="str">
            <v>hour</v>
          </cell>
          <cell r="E68">
            <v>1.6E-2</v>
          </cell>
          <cell r="G68">
            <v>0</v>
          </cell>
          <cell r="H68">
            <v>267200</v>
          </cell>
          <cell r="I68">
            <v>4275.2</v>
          </cell>
        </row>
        <row r="72">
          <cell r="B72">
            <v>3</v>
          </cell>
          <cell r="C72" t="str">
            <v>Labour</v>
          </cell>
        </row>
        <row r="77">
          <cell r="B77">
            <v>4</v>
          </cell>
          <cell r="C77" t="str">
            <v>Miscellaneous &amp; Transport</v>
          </cell>
        </row>
        <row r="79">
          <cell r="B79">
            <v>5</v>
          </cell>
          <cell r="C79" t="str">
            <v>Sub Total ( 1 - 4 )</v>
          </cell>
          <cell r="G79">
            <v>0</v>
          </cell>
          <cell r="I79">
            <v>8096.16</v>
          </cell>
        </row>
        <row r="81">
          <cell r="B81">
            <v>6</v>
          </cell>
          <cell r="C81" t="str">
            <v>Indirect Cost</v>
          </cell>
          <cell r="D81">
            <v>0.1</v>
          </cell>
          <cell r="G81">
            <v>0</v>
          </cell>
          <cell r="I81">
            <v>809.62</v>
          </cell>
        </row>
        <row r="83">
          <cell r="A83" t="str">
            <v>EW 3a</v>
          </cell>
          <cell r="B83">
            <v>7</v>
          </cell>
          <cell r="C83" t="str">
            <v>Unit Prices (rounded)</v>
          </cell>
          <cell r="G83">
            <v>0</v>
          </cell>
          <cell r="I83">
            <v>8905</v>
          </cell>
        </row>
        <row r="86">
          <cell r="H86" t="str">
            <v>Tenderer's Official Representative</v>
          </cell>
        </row>
        <row r="90">
          <cell r="H90" t="str">
            <v>Signature :</v>
          </cell>
        </row>
        <row r="91">
          <cell r="H91" t="str">
            <v>Name  :</v>
          </cell>
          <cell r="I91" t="str">
            <v>Ir. Sudirman</v>
          </cell>
        </row>
        <row r="92">
          <cell r="H92" t="str">
            <v>Position :</v>
          </cell>
          <cell r="I92" t="str">
            <v>Branch Manager of South Sumatra</v>
          </cell>
        </row>
        <row r="93">
          <cell r="H93" t="str">
            <v>Date :</v>
          </cell>
          <cell r="I93" t="str">
            <v>September 18, 2007</v>
          </cell>
        </row>
        <row r="94">
          <cell r="H94" t="str">
            <v>Company Stamp :</v>
          </cell>
        </row>
        <row r="98">
          <cell r="A98" t="str">
            <v>3b</v>
          </cell>
          <cell r="B98" t="str">
            <v>Price Item Number</v>
          </cell>
          <cell r="D98" t="str">
            <v>II-1.4</v>
          </cell>
        </row>
        <row r="99">
          <cell r="B99" t="str">
            <v>Description</v>
          </cell>
          <cell r="D99" t="str">
            <v>Excavation common, material for canal embankment with hauling distance0.1 to 1 km</v>
          </cell>
        </row>
        <row r="101">
          <cell r="F101" t="str">
            <v>Foreign Currency</v>
          </cell>
        </row>
        <row r="102">
          <cell r="F102" t="str">
            <v>( ¥ )</v>
          </cell>
        </row>
        <row r="103">
          <cell r="B103" t="str">
            <v>Item</v>
          </cell>
          <cell r="D103" t="str">
            <v>Unit</v>
          </cell>
          <cell r="E103" t="str">
            <v>Quantity</v>
          </cell>
          <cell r="F103" t="str">
            <v>Unit</v>
          </cell>
          <cell r="G103" t="str">
            <v>Amount</v>
          </cell>
          <cell r="H103" t="str">
            <v>Unit Price</v>
          </cell>
          <cell r="I103" t="str">
            <v>Amount</v>
          </cell>
        </row>
        <row r="104">
          <cell r="F104" t="str">
            <v>Price</v>
          </cell>
          <cell r="H104" t="str">
            <v>( Rp. )</v>
          </cell>
        </row>
        <row r="105">
          <cell r="B105">
            <v>1</v>
          </cell>
          <cell r="C105" t="str">
            <v>Materials and Plant</v>
          </cell>
        </row>
        <row r="108">
          <cell r="B108">
            <v>2</v>
          </cell>
          <cell r="C108" t="str">
            <v>Contractor's Equipment</v>
          </cell>
        </row>
        <row r="109">
          <cell r="B109" t="str">
            <v>a</v>
          </cell>
          <cell r="C109" t="str">
            <v>Excavator</v>
          </cell>
          <cell r="D109" t="str">
            <v>hour</v>
          </cell>
          <cell r="E109">
            <v>1.43E-2</v>
          </cell>
          <cell r="G109">
            <v>0</v>
          </cell>
          <cell r="H109">
            <v>267200</v>
          </cell>
          <cell r="I109">
            <v>3820.96</v>
          </cell>
        </row>
        <row r="110">
          <cell r="B110" t="str">
            <v>b</v>
          </cell>
          <cell r="C110" t="str">
            <v>Dump Truck</v>
          </cell>
          <cell r="D110" t="str">
            <v>hour</v>
          </cell>
          <cell r="E110">
            <v>3.6400000000000002E-2</v>
          </cell>
          <cell r="G110">
            <v>0</v>
          </cell>
          <cell r="H110">
            <v>133600</v>
          </cell>
          <cell r="I110">
            <v>4863.04</v>
          </cell>
        </row>
        <row r="111">
          <cell r="B111" t="str">
            <v>c</v>
          </cell>
          <cell r="C111" t="str">
            <v>Bulldozer</v>
          </cell>
          <cell r="D111" t="str">
            <v>hour</v>
          </cell>
          <cell r="E111">
            <v>4.45E-3</v>
          </cell>
          <cell r="G111">
            <v>0</v>
          </cell>
          <cell r="H111">
            <v>304800</v>
          </cell>
          <cell r="I111">
            <v>1356.36</v>
          </cell>
        </row>
        <row r="113">
          <cell r="B113">
            <v>3</v>
          </cell>
          <cell r="C113" t="str">
            <v>Labour</v>
          </cell>
        </row>
        <row r="118">
          <cell r="B118">
            <v>4</v>
          </cell>
          <cell r="C118" t="str">
            <v>Miscellaneous &amp; Transport</v>
          </cell>
        </row>
        <row r="120">
          <cell r="B120">
            <v>5</v>
          </cell>
          <cell r="C120" t="str">
            <v>Sub Total ( 1 - 4 )</v>
          </cell>
          <cell r="G120">
            <v>0</v>
          </cell>
          <cell r="I120">
            <v>10040.36</v>
          </cell>
        </row>
        <row r="122">
          <cell r="B122">
            <v>6</v>
          </cell>
          <cell r="C122" t="str">
            <v>Indirect Cost</v>
          </cell>
          <cell r="D122">
            <v>0.1</v>
          </cell>
          <cell r="G122">
            <v>0</v>
          </cell>
          <cell r="I122">
            <v>1004.04</v>
          </cell>
        </row>
        <row r="124">
          <cell r="A124" t="str">
            <v>EW 3b</v>
          </cell>
          <cell r="B124">
            <v>7</v>
          </cell>
          <cell r="C124" t="str">
            <v>Unit Prices (rounded)</v>
          </cell>
          <cell r="G124">
            <v>0</v>
          </cell>
          <cell r="I124">
            <v>11044</v>
          </cell>
        </row>
        <row r="127">
          <cell r="H127" t="str">
            <v>Tenderer's Official Representative</v>
          </cell>
        </row>
        <row r="131">
          <cell r="H131" t="str">
            <v>Signature :</v>
          </cell>
        </row>
        <row r="132">
          <cell r="H132" t="str">
            <v>Name  :</v>
          </cell>
          <cell r="I132" t="str">
            <v>Ir. Sudirman</v>
          </cell>
        </row>
        <row r="133">
          <cell r="H133" t="str">
            <v>Position :</v>
          </cell>
          <cell r="I133" t="str">
            <v>Branch Manager of South Sumatra</v>
          </cell>
        </row>
        <row r="134">
          <cell r="H134" t="str">
            <v>Date :</v>
          </cell>
          <cell r="I134" t="str">
            <v>September 18, 2007</v>
          </cell>
        </row>
        <row r="135">
          <cell r="H135" t="str">
            <v>Company Stamp :</v>
          </cell>
        </row>
        <row r="138">
          <cell r="A138" t="str">
            <v>3c</v>
          </cell>
          <cell r="B138" t="str">
            <v>Price Item Number</v>
          </cell>
          <cell r="D138" t="str">
            <v>II-1.5</v>
          </cell>
        </row>
        <row r="139">
          <cell r="B139" t="str">
            <v>Description</v>
          </cell>
          <cell r="D139" t="str">
            <v>Excavation common, material for canal embankment with hauling distance 1 to 3 km</v>
          </cell>
        </row>
        <row r="141">
          <cell r="F141" t="str">
            <v>Foreign Currency</v>
          </cell>
        </row>
        <row r="142">
          <cell r="F142" t="str">
            <v>( ¥ )</v>
          </cell>
        </row>
        <row r="143">
          <cell r="B143" t="str">
            <v>Item</v>
          </cell>
          <cell r="D143" t="str">
            <v>Unit</v>
          </cell>
          <cell r="E143" t="str">
            <v>Quantity</v>
          </cell>
          <cell r="F143" t="str">
            <v>Unit</v>
          </cell>
          <cell r="G143" t="str">
            <v>Amount</v>
          </cell>
          <cell r="H143" t="str">
            <v>Unit Price</v>
          </cell>
          <cell r="I143" t="str">
            <v>Amount</v>
          </cell>
        </row>
        <row r="144">
          <cell r="F144" t="str">
            <v>Price</v>
          </cell>
          <cell r="H144" t="str">
            <v>( Rp. )</v>
          </cell>
        </row>
        <row r="145">
          <cell r="B145">
            <v>1</v>
          </cell>
          <cell r="C145" t="str">
            <v>Materials and Plant</v>
          </cell>
        </row>
        <row r="148">
          <cell r="B148">
            <v>2</v>
          </cell>
          <cell r="C148" t="str">
            <v>Contractor's Equipment</v>
          </cell>
        </row>
        <row r="149">
          <cell r="B149" t="str">
            <v>a</v>
          </cell>
          <cell r="C149" t="str">
            <v>Excavator</v>
          </cell>
          <cell r="D149" t="str">
            <v>hour</v>
          </cell>
          <cell r="E149">
            <v>1.43E-2</v>
          </cell>
          <cell r="G149">
            <v>0</v>
          </cell>
          <cell r="H149">
            <v>267200</v>
          </cell>
          <cell r="I149">
            <v>3820.96</v>
          </cell>
        </row>
        <row r="150">
          <cell r="B150" t="str">
            <v>b</v>
          </cell>
          <cell r="C150" t="str">
            <v>Dump Truck</v>
          </cell>
          <cell r="D150" t="str">
            <v>hour</v>
          </cell>
          <cell r="E150">
            <v>7.0900000000000005E-2</v>
          </cell>
          <cell r="G150">
            <v>0</v>
          </cell>
          <cell r="H150">
            <v>133600</v>
          </cell>
          <cell r="I150">
            <v>9472.24</v>
          </cell>
        </row>
        <row r="153">
          <cell r="B153">
            <v>3</v>
          </cell>
          <cell r="C153" t="str">
            <v>Labour</v>
          </cell>
        </row>
        <row r="159">
          <cell r="B159">
            <v>4</v>
          </cell>
          <cell r="C159" t="str">
            <v>Miscellaneous &amp; Transport</v>
          </cell>
        </row>
        <row r="162">
          <cell r="B162">
            <v>5</v>
          </cell>
          <cell r="C162" t="str">
            <v>Sub Total ( 1 - 4 )</v>
          </cell>
          <cell r="G162">
            <v>0</v>
          </cell>
          <cell r="I162">
            <v>13293.2</v>
          </cell>
        </row>
        <row r="164">
          <cell r="B164">
            <v>6</v>
          </cell>
          <cell r="C164" t="str">
            <v>Indirect Cost</v>
          </cell>
          <cell r="D164">
            <v>0.1</v>
          </cell>
          <cell r="G164">
            <v>0</v>
          </cell>
          <cell r="I164">
            <v>1329.32</v>
          </cell>
        </row>
        <row r="166">
          <cell r="A166" t="str">
            <v>EW 3c</v>
          </cell>
          <cell r="B166">
            <v>7</v>
          </cell>
          <cell r="C166" t="str">
            <v>Unit Prices (rounded)</v>
          </cell>
          <cell r="G166">
            <v>0</v>
          </cell>
          <cell r="I166">
            <v>14622</v>
          </cell>
        </row>
        <row r="169">
          <cell r="H169" t="str">
            <v>Tenderer's Official Representative</v>
          </cell>
        </row>
        <row r="173">
          <cell r="H173" t="str">
            <v>Signature :</v>
          </cell>
        </row>
        <row r="174">
          <cell r="H174" t="str">
            <v>Name  :</v>
          </cell>
          <cell r="I174" t="str">
            <v>Ir. Sudirman</v>
          </cell>
        </row>
        <row r="175">
          <cell r="H175" t="str">
            <v>Position :</v>
          </cell>
          <cell r="I175" t="str">
            <v>Branch Manager of South Sumatra</v>
          </cell>
        </row>
        <row r="176">
          <cell r="H176" t="str">
            <v>Date :</v>
          </cell>
          <cell r="I176" t="str">
            <v>September 18, 2007</v>
          </cell>
        </row>
        <row r="177">
          <cell r="H177" t="str">
            <v>Company Stamp :</v>
          </cell>
        </row>
        <row r="181">
          <cell r="A181" t="str">
            <v>3c</v>
          </cell>
          <cell r="B181" t="str">
            <v>Price Item Number</v>
          </cell>
          <cell r="D181" t="str">
            <v>IVA-2.1</v>
          </cell>
        </row>
        <row r="182">
          <cell r="B182" t="str">
            <v>Description</v>
          </cell>
          <cell r="D182" t="str">
            <v>Excavation for structures</v>
          </cell>
        </row>
        <row r="184">
          <cell r="F184" t="str">
            <v>Foreign Currency</v>
          </cell>
        </row>
        <row r="185">
          <cell r="F185" t="str">
            <v>( ¥ )</v>
          </cell>
        </row>
        <row r="186">
          <cell r="B186" t="str">
            <v>Item</v>
          </cell>
          <cell r="D186" t="str">
            <v>Unit</v>
          </cell>
          <cell r="E186" t="str">
            <v>Quantity</v>
          </cell>
          <cell r="F186" t="str">
            <v>Unit</v>
          </cell>
          <cell r="G186" t="str">
            <v>Amount</v>
          </cell>
          <cell r="H186" t="str">
            <v>Unit Price</v>
          </cell>
          <cell r="I186" t="str">
            <v>Amount</v>
          </cell>
        </row>
        <row r="187">
          <cell r="F187" t="str">
            <v>Price</v>
          </cell>
          <cell r="H187" t="str">
            <v>( Rp. )</v>
          </cell>
        </row>
        <row r="188">
          <cell r="B188">
            <v>1</v>
          </cell>
          <cell r="C188" t="str">
            <v>Materials and Plant</v>
          </cell>
        </row>
        <row r="191">
          <cell r="B191">
            <v>2</v>
          </cell>
          <cell r="C191" t="str">
            <v>Contractor's Equipment</v>
          </cell>
        </row>
        <row r="196">
          <cell r="B196">
            <v>3</v>
          </cell>
          <cell r="C196" t="str">
            <v>Labour</v>
          </cell>
        </row>
        <row r="197">
          <cell r="A197">
            <v>1</v>
          </cell>
          <cell r="B197" t="str">
            <v>a</v>
          </cell>
          <cell r="C197" t="str">
            <v>Foreman</v>
          </cell>
          <cell r="D197" t="str">
            <v>day</v>
          </cell>
          <cell r="E197">
            <v>0.10526315789473684</v>
          </cell>
          <cell r="G197">
            <v>0</v>
          </cell>
          <cell r="H197">
            <v>44500</v>
          </cell>
          <cell r="I197">
            <v>4684.21</v>
          </cell>
          <cell r="J197">
            <v>9.5</v>
          </cell>
        </row>
        <row r="198">
          <cell r="A198">
            <v>3</v>
          </cell>
          <cell r="B198" t="str">
            <v>b</v>
          </cell>
          <cell r="C198" t="str">
            <v>Common labour</v>
          </cell>
          <cell r="D198" t="str">
            <v>day</v>
          </cell>
          <cell r="E198">
            <v>0.31578947368421051</v>
          </cell>
          <cell r="G198">
            <v>0</v>
          </cell>
          <cell r="H198">
            <v>27800</v>
          </cell>
          <cell r="I198">
            <v>8778.9500000000007</v>
          </cell>
          <cell r="J198">
            <v>9.5</v>
          </cell>
        </row>
        <row r="202">
          <cell r="B202">
            <v>4</v>
          </cell>
          <cell r="C202" t="str">
            <v>Miscellaneous &amp; Transport</v>
          </cell>
        </row>
        <row r="205">
          <cell r="B205">
            <v>5</v>
          </cell>
          <cell r="C205" t="str">
            <v>Sub Total ( 1 - 4 )</v>
          </cell>
          <cell r="G205">
            <v>0</v>
          </cell>
          <cell r="I205">
            <v>13463.16</v>
          </cell>
        </row>
        <row r="207">
          <cell r="B207">
            <v>6</v>
          </cell>
          <cell r="C207" t="str">
            <v>Indirect Cost</v>
          </cell>
          <cell r="D207">
            <v>0.1</v>
          </cell>
          <cell r="G207">
            <v>0</v>
          </cell>
          <cell r="I207">
            <v>1346.32</v>
          </cell>
        </row>
        <row r="209">
          <cell r="A209" t="str">
            <v>EW 3c1</v>
          </cell>
          <cell r="B209">
            <v>7</v>
          </cell>
          <cell r="C209" t="str">
            <v>Unit Prices (rounded)</v>
          </cell>
          <cell r="G209">
            <v>0</v>
          </cell>
          <cell r="I209">
            <v>14809</v>
          </cell>
        </row>
        <row r="212">
          <cell r="H212" t="str">
            <v>Tenderer's Official Representative</v>
          </cell>
        </row>
        <row r="216">
          <cell r="H216" t="str">
            <v>Signature :</v>
          </cell>
        </row>
        <row r="217">
          <cell r="H217" t="str">
            <v>Name  :</v>
          </cell>
          <cell r="I217" t="str">
            <v>Ir. Sudirman</v>
          </cell>
        </row>
        <row r="218">
          <cell r="H218" t="str">
            <v>Position :</v>
          </cell>
          <cell r="I218" t="str">
            <v>Branch Manager of South Sumatra</v>
          </cell>
        </row>
        <row r="219">
          <cell r="H219" t="str">
            <v>Date :</v>
          </cell>
          <cell r="I219" t="str">
            <v>September 18, 2007</v>
          </cell>
        </row>
        <row r="220">
          <cell r="H220" t="str">
            <v>Company Stamp :</v>
          </cell>
        </row>
        <row r="223">
          <cell r="A223">
            <v>10</v>
          </cell>
          <cell r="B223" t="str">
            <v>Price Item Number</v>
          </cell>
          <cell r="D223" t="str">
            <v>II-1.1  ;  IVA-1.1</v>
          </cell>
        </row>
        <row r="224">
          <cell r="B224" t="str">
            <v>Description</v>
          </cell>
          <cell r="D224" t="str">
            <v xml:space="preserve">Clearing and Grubbing </v>
          </cell>
        </row>
        <row r="226">
          <cell r="F226" t="str">
            <v>Foreign Currency</v>
          </cell>
        </row>
        <row r="227">
          <cell r="F227" t="str">
            <v>( ¥ )</v>
          </cell>
        </row>
        <row r="228">
          <cell r="B228" t="str">
            <v>Item</v>
          </cell>
          <cell r="D228" t="str">
            <v>Unit</v>
          </cell>
          <cell r="E228" t="str">
            <v>Quantity</v>
          </cell>
          <cell r="F228" t="str">
            <v>Unit</v>
          </cell>
          <cell r="G228" t="str">
            <v>Amount</v>
          </cell>
          <cell r="H228" t="str">
            <v>Unit Price</v>
          </cell>
          <cell r="I228" t="str">
            <v>Amount</v>
          </cell>
        </row>
        <row r="229">
          <cell r="F229" t="str">
            <v>Price</v>
          </cell>
          <cell r="H229" t="str">
            <v>( Rp. )</v>
          </cell>
        </row>
        <row r="230">
          <cell r="B230">
            <v>1</v>
          </cell>
          <cell r="C230" t="str">
            <v>Materials and Plant</v>
          </cell>
        </row>
        <row r="232">
          <cell r="B232">
            <v>2</v>
          </cell>
          <cell r="C232" t="str">
            <v>Contractor's Equipment</v>
          </cell>
        </row>
        <row r="233">
          <cell r="B233">
            <v>1</v>
          </cell>
          <cell r="C233" t="str">
            <v>Bulldozer</v>
          </cell>
          <cell r="D233" t="str">
            <v>hour</v>
          </cell>
          <cell r="E233">
            <v>2.3E-3</v>
          </cell>
          <cell r="G233">
            <v>0</v>
          </cell>
          <cell r="H233">
            <v>304800</v>
          </cell>
          <cell r="I233">
            <v>701.04</v>
          </cell>
        </row>
        <row r="237">
          <cell r="B237">
            <v>3</v>
          </cell>
          <cell r="C237" t="str">
            <v>Labour</v>
          </cell>
        </row>
        <row r="241">
          <cell r="B241">
            <v>4</v>
          </cell>
          <cell r="C241" t="str">
            <v>Miscellaneous &amp; Transport</v>
          </cell>
        </row>
        <row r="244">
          <cell r="B244">
            <v>5</v>
          </cell>
          <cell r="C244" t="str">
            <v>Sub Total ( 1 - 4 )</v>
          </cell>
          <cell r="G244">
            <v>0</v>
          </cell>
          <cell r="I244">
            <v>701.04</v>
          </cell>
        </row>
        <row r="246">
          <cell r="B246">
            <v>6</v>
          </cell>
          <cell r="C246" t="str">
            <v>Indirect Cost</v>
          </cell>
          <cell r="D246">
            <v>0.1</v>
          </cell>
          <cell r="G246">
            <v>0</v>
          </cell>
          <cell r="I246">
            <v>70.099999999999994</v>
          </cell>
        </row>
        <row r="248">
          <cell r="A248" t="str">
            <v>EW 10</v>
          </cell>
          <cell r="B248">
            <v>7</v>
          </cell>
          <cell r="C248" t="str">
            <v>Unit Prices (rounded)</v>
          </cell>
          <cell r="G248">
            <v>0</v>
          </cell>
          <cell r="I248">
            <v>771</v>
          </cell>
        </row>
        <row r="251">
          <cell r="H251" t="str">
            <v>Tenderer's Official Representative</v>
          </cell>
        </row>
        <row r="255">
          <cell r="H255" t="str">
            <v>Signature :</v>
          </cell>
        </row>
        <row r="256">
          <cell r="H256" t="str">
            <v>Name  :</v>
          </cell>
          <cell r="I256" t="str">
            <v>Ir. Sudirman</v>
          </cell>
        </row>
        <row r="257">
          <cell r="H257" t="str">
            <v>Position :</v>
          </cell>
          <cell r="I257" t="str">
            <v>Branch Manager of South Sumatra</v>
          </cell>
        </row>
        <row r="258">
          <cell r="H258" t="str">
            <v>Date :</v>
          </cell>
          <cell r="I258" t="str">
            <v>September 18, 2007</v>
          </cell>
        </row>
        <row r="259">
          <cell r="H259" t="str">
            <v>Company Stamp :</v>
          </cell>
        </row>
        <row r="262">
          <cell r="A262" t="str">
            <v>10a</v>
          </cell>
          <cell r="B262" t="str">
            <v>Price Item Number</v>
          </cell>
          <cell r="D262" t="str">
            <v>II-1.9  ;  IVA-2.9</v>
          </cell>
        </row>
        <row r="263">
          <cell r="B263" t="str">
            <v>Description</v>
          </cell>
          <cell r="D263" t="str">
            <v>Gravel metalling for inspection road // Road metalling</v>
          </cell>
        </row>
        <row r="265">
          <cell r="F265" t="str">
            <v>Foreign Currency</v>
          </cell>
        </row>
        <row r="266">
          <cell r="F266" t="str">
            <v>( ¥ )</v>
          </cell>
        </row>
        <row r="267">
          <cell r="B267" t="str">
            <v>Item</v>
          </cell>
          <cell r="D267" t="str">
            <v>Unit</v>
          </cell>
          <cell r="E267" t="str">
            <v>Quantity</v>
          </cell>
          <cell r="F267" t="str">
            <v>Unit</v>
          </cell>
          <cell r="G267" t="str">
            <v>Amount</v>
          </cell>
          <cell r="H267" t="str">
            <v>Unit Price</v>
          </cell>
          <cell r="I267" t="str">
            <v>Amount</v>
          </cell>
        </row>
        <row r="268">
          <cell r="F268" t="str">
            <v>Price</v>
          </cell>
          <cell r="H268" t="str">
            <v>( Rp. )</v>
          </cell>
        </row>
        <row r="269">
          <cell r="B269">
            <v>1</v>
          </cell>
          <cell r="C269" t="str">
            <v>Materials and Plant</v>
          </cell>
        </row>
        <row r="270">
          <cell r="C270" t="str">
            <v>Gravel</v>
          </cell>
          <cell r="D270" t="str">
            <v>m3</v>
          </cell>
          <cell r="E270">
            <v>1.2</v>
          </cell>
          <cell r="G270">
            <v>0</v>
          </cell>
          <cell r="H270">
            <v>120080</v>
          </cell>
          <cell r="I270">
            <v>144096</v>
          </cell>
        </row>
        <row r="272">
          <cell r="B272">
            <v>2</v>
          </cell>
          <cell r="C272" t="str">
            <v>Contractor's Equipment</v>
          </cell>
        </row>
        <row r="273">
          <cell r="B273">
            <v>1</v>
          </cell>
          <cell r="C273" t="str">
            <v>Motor Grader</v>
          </cell>
          <cell r="D273" t="str">
            <v>hour</v>
          </cell>
          <cell r="E273">
            <v>0.02</v>
          </cell>
          <cell r="G273">
            <v>0</v>
          </cell>
          <cell r="H273">
            <v>318700</v>
          </cell>
          <cell r="I273">
            <v>6374</v>
          </cell>
        </row>
        <row r="274">
          <cell r="B274">
            <v>2</v>
          </cell>
          <cell r="C274" t="str">
            <v>Vibro Roller</v>
          </cell>
          <cell r="D274" t="str">
            <v>hour</v>
          </cell>
          <cell r="E274">
            <v>2.5000000000000001E-2</v>
          </cell>
          <cell r="G274">
            <v>0</v>
          </cell>
          <cell r="H274">
            <v>220600</v>
          </cell>
          <cell r="I274">
            <v>5515</v>
          </cell>
        </row>
        <row r="276">
          <cell r="B276">
            <v>3</v>
          </cell>
          <cell r="C276" t="str">
            <v>Labour</v>
          </cell>
        </row>
        <row r="277">
          <cell r="A277">
            <v>3</v>
          </cell>
          <cell r="B277">
            <v>1</v>
          </cell>
          <cell r="C277" t="str">
            <v>Common labour</v>
          </cell>
          <cell r="D277" t="str">
            <v>day</v>
          </cell>
          <cell r="E277">
            <v>0.25</v>
          </cell>
          <cell r="G277">
            <v>0</v>
          </cell>
          <cell r="H277">
            <v>27800</v>
          </cell>
          <cell r="I277">
            <v>6950</v>
          </cell>
          <cell r="J277">
            <v>12</v>
          </cell>
        </row>
        <row r="278">
          <cell r="B278" t="str">
            <v>b</v>
          </cell>
          <cell r="C278" t="str">
            <v>Common labour</v>
          </cell>
          <cell r="D278" t="str">
            <v>day</v>
          </cell>
          <cell r="G278">
            <v>0</v>
          </cell>
          <cell r="H278">
            <v>27800</v>
          </cell>
          <cell r="I278">
            <v>0</v>
          </cell>
        </row>
        <row r="280">
          <cell r="B280">
            <v>4</v>
          </cell>
          <cell r="C280" t="str">
            <v>Miscellaneous &amp; Transport</v>
          </cell>
        </row>
        <row r="283">
          <cell r="B283">
            <v>5</v>
          </cell>
          <cell r="C283" t="str">
            <v>Sub Total ( 1 - 4 )</v>
          </cell>
          <cell r="G283">
            <v>0</v>
          </cell>
          <cell r="I283">
            <v>162935</v>
          </cell>
        </row>
        <row r="285">
          <cell r="B285">
            <v>6</v>
          </cell>
          <cell r="C285" t="str">
            <v>Indirect Cost</v>
          </cell>
          <cell r="D285">
            <v>0.1</v>
          </cell>
          <cell r="G285">
            <v>0</v>
          </cell>
          <cell r="I285">
            <v>16293.5</v>
          </cell>
        </row>
        <row r="287">
          <cell r="A287" t="str">
            <v>EW 10a</v>
          </cell>
          <cell r="B287">
            <v>7</v>
          </cell>
          <cell r="C287" t="str">
            <v>Unit Prices (rounded)</v>
          </cell>
          <cell r="G287">
            <v>0</v>
          </cell>
          <cell r="I287">
            <v>179228</v>
          </cell>
        </row>
        <row r="290">
          <cell r="H290" t="str">
            <v>Tenderer's Official Representative</v>
          </cell>
        </row>
        <row r="294">
          <cell r="H294" t="str">
            <v>Signature :</v>
          </cell>
        </row>
        <row r="295">
          <cell r="H295" t="str">
            <v>Name  :</v>
          </cell>
          <cell r="I295" t="str">
            <v>Ir. Sudirman</v>
          </cell>
        </row>
        <row r="296">
          <cell r="H296" t="str">
            <v>Position :</v>
          </cell>
          <cell r="I296" t="str">
            <v>Branch Manager of South Sumatra</v>
          </cell>
        </row>
        <row r="297">
          <cell r="H297" t="str">
            <v>Date :</v>
          </cell>
          <cell r="I297" t="str">
            <v>September 18, 2007</v>
          </cell>
        </row>
        <row r="298">
          <cell r="H298" t="str">
            <v>Company Stamp :</v>
          </cell>
        </row>
        <row r="301">
          <cell r="A301">
            <v>12</v>
          </cell>
          <cell r="B301" t="str">
            <v>Price Item Number</v>
          </cell>
          <cell r="D301" t="str">
            <v>II-1.7  ;  IVA-1.4</v>
          </cell>
        </row>
        <row r="302">
          <cell r="B302" t="str">
            <v>Description</v>
          </cell>
          <cell r="D302" t="str">
            <v>Embankment by excavated material   //  Embankment from excavated material</v>
          </cell>
        </row>
        <row r="304">
          <cell r="F304" t="str">
            <v>Foreign Currency</v>
          </cell>
        </row>
        <row r="305">
          <cell r="F305" t="str">
            <v>( ¥ )</v>
          </cell>
        </row>
        <row r="306">
          <cell r="B306" t="str">
            <v>Item</v>
          </cell>
          <cell r="D306" t="str">
            <v>Unit</v>
          </cell>
          <cell r="E306" t="str">
            <v>Quantity</v>
          </cell>
          <cell r="F306" t="str">
            <v>Unit</v>
          </cell>
          <cell r="G306" t="str">
            <v>Amount</v>
          </cell>
          <cell r="H306" t="str">
            <v>Unit Price</v>
          </cell>
          <cell r="I306" t="str">
            <v>Amount</v>
          </cell>
        </row>
        <row r="307">
          <cell r="F307" t="str">
            <v>Price</v>
          </cell>
          <cell r="H307" t="str">
            <v>( Rp. )</v>
          </cell>
        </row>
        <row r="308">
          <cell r="B308">
            <v>1</v>
          </cell>
          <cell r="C308" t="str">
            <v>Materials and Plant</v>
          </cell>
        </row>
        <row r="310">
          <cell r="B310">
            <v>2</v>
          </cell>
          <cell r="C310" t="str">
            <v>Contractor's Equipment</v>
          </cell>
        </row>
        <row r="311">
          <cell r="B311" t="str">
            <v>-</v>
          </cell>
          <cell r="C311" t="str">
            <v>Excavator</v>
          </cell>
          <cell r="D311" t="str">
            <v>hour</v>
          </cell>
          <cell r="E311">
            <v>1.43E-2</v>
          </cell>
          <cell r="G311">
            <v>0</v>
          </cell>
          <cell r="H311">
            <v>267200</v>
          </cell>
          <cell r="I311">
            <v>3820.96</v>
          </cell>
        </row>
        <row r="312">
          <cell r="B312" t="str">
            <v>-</v>
          </cell>
          <cell r="C312" t="str">
            <v>Dump Truck</v>
          </cell>
          <cell r="D312" t="str">
            <v>hour</v>
          </cell>
          <cell r="E312">
            <v>3.6400000000000002E-2</v>
          </cell>
          <cell r="G312">
            <v>0</v>
          </cell>
          <cell r="H312">
            <v>133600</v>
          </cell>
          <cell r="I312">
            <v>4863.04</v>
          </cell>
        </row>
        <row r="313">
          <cell r="B313" t="str">
            <v>-</v>
          </cell>
          <cell r="C313" t="str">
            <v>Bulldozer</v>
          </cell>
          <cell r="D313" t="str">
            <v>hour</v>
          </cell>
          <cell r="E313">
            <v>5.0000000000000001E-3</v>
          </cell>
          <cell r="G313">
            <v>0</v>
          </cell>
          <cell r="H313">
            <v>304800</v>
          </cell>
          <cell r="I313">
            <v>1524</v>
          </cell>
        </row>
        <row r="314">
          <cell r="B314" t="str">
            <v>-</v>
          </cell>
          <cell r="C314" t="str">
            <v>Vibro Roller</v>
          </cell>
          <cell r="D314" t="str">
            <v>hour</v>
          </cell>
          <cell r="E314">
            <v>5.0000000000000001E-3</v>
          </cell>
          <cell r="G314">
            <v>0</v>
          </cell>
          <cell r="H314">
            <v>220600</v>
          </cell>
          <cell r="I314">
            <v>1103</v>
          </cell>
        </row>
        <row r="315">
          <cell r="B315" t="str">
            <v>-</v>
          </cell>
          <cell r="C315" t="str">
            <v>Excavator</v>
          </cell>
          <cell r="D315" t="str">
            <v>hour</v>
          </cell>
          <cell r="E315">
            <v>1.9E-3</v>
          </cell>
          <cell r="G315">
            <v>0</v>
          </cell>
          <cell r="H315">
            <v>267200</v>
          </cell>
          <cell r="I315">
            <v>507.68</v>
          </cell>
        </row>
        <row r="316">
          <cell r="B316" t="str">
            <v>-</v>
          </cell>
          <cell r="C316" t="str">
            <v>Water Tank Truck</v>
          </cell>
          <cell r="D316" t="str">
            <v>hour</v>
          </cell>
          <cell r="E316">
            <v>4.0000000000000001E-3</v>
          </cell>
          <cell r="G316">
            <v>0</v>
          </cell>
          <cell r="H316">
            <v>198200</v>
          </cell>
          <cell r="I316">
            <v>792.8</v>
          </cell>
        </row>
        <row r="317">
          <cell r="B317">
            <v>3</v>
          </cell>
          <cell r="C317" t="str">
            <v>Labour</v>
          </cell>
        </row>
        <row r="321">
          <cell r="B321">
            <v>4</v>
          </cell>
          <cell r="C321" t="str">
            <v>Miscellaneous &amp; Transport</v>
          </cell>
        </row>
        <row r="323">
          <cell r="B323">
            <v>5</v>
          </cell>
          <cell r="C323" t="str">
            <v>Sub Total ( 1 - 4 )</v>
          </cell>
          <cell r="G323">
            <v>0</v>
          </cell>
          <cell r="I323">
            <v>12611.48</v>
          </cell>
        </row>
        <row r="325">
          <cell r="B325">
            <v>6</v>
          </cell>
          <cell r="C325" t="str">
            <v>Indirect Cost</v>
          </cell>
          <cell r="D325">
            <v>0.1</v>
          </cell>
          <cell r="G325">
            <v>0</v>
          </cell>
          <cell r="I325">
            <v>1261.1500000000001</v>
          </cell>
        </row>
        <row r="327">
          <cell r="A327" t="str">
            <v>EW 12</v>
          </cell>
          <cell r="B327">
            <v>7</v>
          </cell>
          <cell r="C327" t="str">
            <v>Unit Prices (rounded)</v>
          </cell>
          <cell r="G327">
            <v>0</v>
          </cell>
          <cell r="I327">
            <v>13872</v>
          </cell>
        </row>
        <row r="330">
          <cell r="H330" t="str">
            <v>Tenderer's Official Representative</v>
          </cell>
        </row>
        <row r="334">
          <cell r="H334" t="str">
            <v>Signature :</v>
          </cell>
        </row>
        <row r="335">
          <cell r="H335" t="str">
            <v>Name  :</v>
          </cell>
          <cell r="I335" t="str">
            <v>Ir. Sudirman</v>
          </cell>
        </row>
        <row r="336">
          <cell r="H336" t="str">
            <v>Position :</v>
          </cell>
          <cell r="I336" t="str">
            <v>Branch Manager of South Sumatra</v>
          </cell>
        </row>
        <row r="337">
          <cell r="H337" t="str">
            <v>Date :</v>
          </cell>
          <cell r="I337" t="str">
            <v>September 18, 2007</v>
          </cell>
        </row>
        <row r="338">
          <cell r="H338" t="str">
            <v>Company Stamp :</v>
          </cell>
        </row>
        <row r="342">
          <cell r="A342">
            <v>12</v>
          </cell>
          <cell r="B342" t="str">
            <v>Price Item Number</v>
          </cell>
          <cell r="D342" t="str">
            <v>IVA-1.5  ;  IVA-2.3</v>
          </cell>
        </row>
        <row r="343">
          <cell r="B343" t="str">
            <v>Description</v>
          </cell>
          <cell r="D343" t="str">
            <v>Embankment by borrow material with hauling distance 0.1 to 1 km</v>
          </cell>
        </row>
        <row r="345">
          <cell r="F345" t="str">
            <v>Foreign Currency</v>
          </cell>
        </row>
        <row r="346">
          <cell r="F346" t="str">
            <v>( ¥ )</v>
          </cell>
        </row>
        <row r="347">
          <cell r="B347" t="str">
            <v>Item</v>
          </cell>
          <cell r="D347" t="str">
            <v>Unit</v>
          </cell>
          <cell r="E347" t="str">
            <v>Quantity</v>
          </cell>
          <cell r="F347" t="str">
            <v>Unit</v>
          </cell>
          <cell r="G347" t="str">
            <v>Amount</v>
          </cell>
          <cell r="H347" t="str">
            <v>Unit Price</v>
          </cell>
          <cell r="I347" t="str">
            <v>Amount</v>
          </cell>
        </row>
        <row r="348">
          <cell r="F348" t="str">
            <v>Price</v>
          </cell>
          <cell r="H348" t="str">
            <v>( Rp. )</v>
          </cell>
        </row>
        <row r="349">
          <cell r="B349">
            <v>1</v>
          </cell>
          <cell r="C349" t="str">
            <v>Materials and Plant</v>
          </cell>
        </row>
        <row r="351">
          <cell r="B351">
            <v>2</v>
          </cell>
          <cell r="C351" t="str">
            <v>Contractor's Equipment</v>
          </cell>
        </row>
        <row r="352">
          <cell r="B352" t="str">
            <v>-</v>
          </cell>
          <cell r="C352" t="str">
            <v>Excavator</v>
          </cell>
          <cell r="D352" t="str">
            <v>hour</v>
          </cell>
          <cell r="E352">
            <v>1.43E-2</v>
          </cell>
          <cell r="G352">
            <v>0</v>
          </cell>
          <cell r="H352">
            <v>267200</v>
          </cell>
          <cell r="I352">
            <v>3820.96</v>
          </cell>
        </row>
        <row r="353">
          <cell r="B353" t="str">
            <v>-</v>
          </cell>
          <cell r="C353" t="str">
            <v>Dump Truck</v>
          </cell>
          <cell r="D353" t="str">
            <v>hour</v>
          </cell>
          <cell r="E353">
            <v>3.6400000000000002E-2</v>
          </cell>
          <cell r="G353">
            <v>0</v>
          </cell>
          <cell r="H353">
            <v>133600</v>
          </cell>
          <cell r="I353">
            <v>4863.04</v>
          </cell>
        </row>
        <row r="354">
          <cell r="B354" t="str">
            <v>-</v>
          </cell>
          <cell r="C354" t="str">
            <v>Bulldozer</v>
          </cell>
          <cell r="D354" t="str">
            <v>hour</v>
          </cell>
          <cell r="E354">
            <v>5.0000000000000001E-3</v>
          </cell>
          <cell r="G354">
            <v>0</v>
          </cell>
          <cell r="H354">
            <v>304800</v>
          </cell>
          <cell r="I354">
            <v>1524</v>
          </cell>
        </row>
        <row r="355">
          <cell r="B355" t="str">
            <v>-</v>
          </cell>
          <cell r="C355" t="str">
            <v>Vibro Roller</v>
          </cell>
          <cell r="D355" t="str">
            <v>hour</v>
          </cell>
          <cell r="E355">
            <v>5.0000000000000001E-3</v>
          </cell>
          <cell r="G355">
            <v>0</v>
          </cell>
          <cell r="H355">
            <v>220600</v>
          </cell>
          <cell r="I355">
            <v>1103</v>
          </cell>
        </row>
        <row r="356">
          <cell r="B356" t="str">
            <v>-</v>
          </cell>
          <cell r="C356" t="str">
            <v>Excavator</v>
          </cell>
          <cell r="D356" t="str">
            <v>hour</v>
          </cell>
          <cell r="E356">
            <v>1.9E-3</v>
          </cell>
          <cell r="G356">
            <v>0</v>
          </cell>
          <cell r="H356">
            <v>267200</v>
          </cell>
          <cell r="I356">
            <v>507.68</v>
          </cell>
        </row>
        <row r="357">
          <cell r="B357" t="str">
            <v>-</v>
          </cell>
          <cell r="C357" t="str">
            <v>Water Tank Truck</v>
          </cell>
          <cell r="D357" t="str">
            <v>hour</v>
          </cell>
          <cell r="E357">
            <v>4.0000000000000001E-3</v>
          </cell>
          <cell r="G357">
            <v>0</v>
          </cell>
          <cell r="H357">
            <v>198200</v>
          </cell>
          <cell r="I357">
            <v>792.8</v>
          </cell>
        </row>
        <row r="358">
          <cell r="B358">
            <v>3</v>
          </cell>
          <cell r="C358" t="str">
            <v>Labour</v>
          </cell>
        </row>
        <row r="362">
          <cell r="B362">
            <v>4</v>
          </cell>
          <cell r="C362" t="str">
            <v>Miscellaneous &amp; Transport</v>
          </cell>
        </row>
        <row r="364">
          <cell r="B364">
            <v>5</v>
          </cell>
          <cell r="C364" t="str">
            <v>Sub Total ( 1 - 4 )</v>
          </cell>
          <cell r="G364">
            <v>0</v>
          </cell>
          <cell r="I364">
            <v>12611.48</v>
          </cell>
        </row>
        <row r="366">
          <cell r="B366">
            <v>6</v>
          </cell>
          <cell r="C366" t="str">
            <v>Indirect Cost</v>
          </cell>
          <cell r="D366">
            <v>0.1</v>
          </cell>
          <cell r="G366">
            <v>0</v>
          </cell>
          <cell r="I366">
            <v>1261.1500000000001</v>
          </cell>
        </row>
        <row r="368">
          <cell r="A368" t="str">
            <v>EW 12a</v>
          </cell>
          <cell r="B368">
            <v>7</v>
          </cell>
          <cell r="C368" t="str">
            <v>Unit Prices (rounded)</v>
          </cell>
          <cell r="G368">
            <v>0</v>
          </cell>
          <cell r="I368">
            <v>13872</v>
          </cell>
        </row>
        <row r="371">
          <cell r="H371" t="str">
            <v>Tenderer's Official Representative</v>
          </cell>
        </row>
        <row r="375">
          <cell r="H375" t="str">
            <v>Signature :</v>
          </cell>
        </row>
        <row r="376">
          <cell r="H376" t="str">
            <v>Name  :</v>
          </cell>
          <cell r="I376" t="str">
            <v>Ir. Sudirman</v>
          </cell>
        </row>
        <row r="377">
          <cell r="H377" t="str">
            <v>Position :</v>
          </cell>
          <cell r="I377" t="str">
            <v>Branch Manager of South Sumatra</v>
          </cell>
        </row>
        <row r="378">
          <cell r="H378" t="str">
            <v>Date :</v>
          </cell>
          <cell r="I378" t="str">
            <v>September 18, 2007</v>
          </cell>
        </row>
        <row r="379">
          <cell r="H379" t="str">
            <v>Company Stamp :</v>
          </cell>
        </row>
        <row r="383">
          <cell r="A383">
            <v>12</v>
          </cell>
          <cell r="B383" t="str">
            <v>Price Item Number</v>
          </cell>
          <cell r="D383" t="str">
            <v>II-1.8</v>
          </cell>
        </row>
        <row r="384">
          <cell r="B384" t="str">
            <v>Description</v>
          </cell>
          <cell r="D384" t="str">
            <v>Embankment Type-A from borrow material with hauling distance 1 to 3 km</v>
          </cell>
        </row>
        <row r="386">
          <cell r="F386" t="str">
            <v>Foreign Currency</v>
          </cell>
        </row>
        <row r="387">
          <cell r="F387" t="str">
            <v>( ¥ )</v>
          </cell>
        </row>
        <row r="388">
          <cell r="B388" t="str">
            <v>Item</v>
          </cell>
          <cell r="D388" t="str">
            <v>Unit</v>
          </cell>
          <cell r="E388" t="str">
            <v>Quantity</v>
          </cell>
          <cell r="F388" t="str">
            <v>Unit</v>
          </cell>
          <cell r="G388" t="str">
            <v>Amount</v>
          </cell>
          <cell r="H388" t="str">
            <v>Unit Price</v>
          </cell>
          <cell r="I388" t="str">
            <v>Amount</v>
          </cell>
        </row>
        <row r="389">
          <cell r="F389" t="str">
            <v>Price</v>
          </cell>
          <cell r="H389" t="str">
            <v>( Rp. )</v>
          </cell>
        </row>
        <row r="390">
          <cell r="B390">
            <v>1</v>
          </cell>
          <cell r="C390" t="str">
            <v>Materials and Plant</v>
          </cell>
        </row>
        <row r="391">
          <cell r="C391" t="str">
            <v>Soil</v>
          </cell>
          <cell r="D391" t="str">
            <v>m3</v>
          </cell>
          <cell r="E391">
            <v>1.2</v>
          </cell>
          <cell r="H391">
            <v>1090</v>
          </cell>
          <cell r="I391">
            <v>1308</v>
          </cell>
        </row>
        <row r="392">
          <cell r="B392">
            <v>2</v>
          </cell>
          <cell r="C392" t="str">
            <v>Contractor's Equipment</v>
          </cell>
        </row>
        <row r="393">
          <cell r="B393" t="str">
            <v>-</v>
          </cell>
          <cell r="C393" t="str">
            <v>Excavator</v>
          </cell>
          <cell r="D393" t="str">
            <v>hour</v>
          </cell>
          <cell r="E393">
            <v>1.2870000000000001E-2</v>
          </cell>
          <cell r="G393">
            <v>0</v>
          </cell>
          <cell r="H393">
            <v>267200</v>
          </cell>
          <cell r="I393">
            <v>3438.86</v>
          </cell>
        </row>
        <row r="394">
          <cell r="B394" t="str">
            <v>-</v>
          </cell>
          <cell r="C394" t="str">
            <v>Dump Truck</v>
          </cell>
          <cell r="D394" t="str">
            <v>hour</v>
          </cell>
          <cell r="E394">
            <v>7.0900000000000005E-2</v>
          </cell>
          <cell r="G394">
            <v>0</v>
          </cell>
          <cell r="H394">
            <v>133600</v>
          </cell>
          <cell r="I394">
            <v>9472.24</v>
          </cell>
        </row>
        <row r="395">
          <cell r="B395" t="str">
            <v>-</v>
          </cell>
          <cell r="C395" t="str">
            <v>Bulldozer</v>
          </cell>
          <cell r="D395" t="str">
            <v>hour</v>
          </cell>
          <cell r="E395">
            <v>5.0000000000000001E-3</v>
          </cell>
          <cell r="G395">
            <v>0</v>
          </cell>
          <cell r="H395">
            <v>304800</v>
          </cell>
          <cell r="I395">
            <v>1524</v>
          </cell>
        </row>
        <row r="396">
          <cell r="B396" t="str">
            <v>-</v>
          </cell>
          <cell r="C396" t="str">
            <v>Vibro Roller</v>
          </cell>
          <cell r="D396" t="str">
            <v>hour</v>
          </cell>
          <cell r="E396">
            <v>5.0000000000000001E-3</v>
          </cell>
          <cell r="G396">
            <v>0</v>
          </cell>
          <cell r="H396">
            <v>220600</v>
          </cell>
          <cell r="I396">
            <v>1103</v>
          </cell>
        </row>
        <row r="397">
          <cell r="B397" t="str">
            <v>-</v>
          </cell>
          <cell r="C397" t="str">
            <v>Excavator</v>
          </cell>
          <cell r="D397" t="str">
            <v>hour</v>
          </cell>
          <cell r="E397">
            <v>1.9E-3</v>
          </cell>
          <cell r="G397">
            <v>0</v>
          </cell>
          <cell r="H397">
            <v>267200</v>
          </cell>
          <cell r="I397">
            <v>507.68</v>
          </cell>
        </row>
        <row r="398">
          <cell r="B398" t="str">
            <v>-</v>
          </cell>
          <cell r="C398" t="str">
            <v>Water Tank Truck</v>
          </cell>
          <cell r="D398" t="str">
            <v>hour</v>
          </cell>
          <cell r="E398">
            <v>4.0000000000000001E-3</v>
          </cell>
          <cell r="G398">
            <v>0</v>
          </cell>
          <cell r="H398">
            <v>198200</v>
          </cell>
          <cell r="I398">
            <v>792.8</v>
          </cell>
        </row>
        <row r="399">
          <cell r="B399">
            <v>3</v>
          </cell>
          <cell r="C399" t="str">
            <v>Labour</v>
          </cell>
        </row>
        <row r="403">
          <cell r="B403">
            <v>4</v>
          </cell>
          <cell r="C403" t="str">
            <v>Miscellaneous &amp; Transport</v>
          </cell>
        </row>
        <row r="405">
          <cell r="B405">
            <v>5</v>
          </cell>
          <cell r="C405" t="str">
            <v>Sub Total ( 1 - 4 )</v>
          </cell>
          <cell r="G405">
            <v>0</v>
          </cell>
          <cell r="I405">
            <v>18146.579999999998</v>
          </cell>
        </row>
        <row r="407">
          <cell r="B407">
            <v>6</v>
          </cell>
          <cell r="C407" t="str">
            <v>Indirect Cost</v>
          </cell>
          <cell r="D407">
            <v>0.1</v>
          </cell>
          <cell r="G407">
            <v>0</v>
          </cell>
          <cell r="I407">
            <v>1814.66</v>
          </cell>
        </row>
        <row r="409">
          <cell r="A409" t="str">
            <v>EW 13</v>
          </cell>
          <cell r="B409">
            <v>7</v>
          </cell>
          <cell r="C409" t="str">
            <v>Unit Prices (rounded)</v>
          </cell>
          <cell r="G409">
            <v>0</v>
          </cell>
          <cell r="I409">
            <v>19961</v>
          </cell>
        </row>
        <row r="412">
          <cell r="H412" t="str">
            <v>Tenderer's Official Representative</v>
          </cell>
        </row>
        <row r="416">
          <cell r="H416" t="str">
            <v>Signature :</v>
          </cell>
        </row>
        <row r="417">
          <cell r="H417" t="str">
            <v>Name  :</v>
          </cell>
          <cell r="I417" t="str">
            <v>Ir. Sudirman</v>
          </cell>
        </row>
        <row r="418">
          <cell r="H418" t="str">
            <v>Position :</v>
          </cell>
          <cell r="I418" t="str">
            <v>Branch Manager of South Sumatra</v>
          </cell>
        </row>
        <row r="419">
          <cell r="H419" t="str">
            <v>Date :</v>
          </cell>
          <cell r="I419" t="str">
            <v>September 18, 2007</v>
          </cell>
        </row>
        <row r="420">
          <cell r="H420" t="str">
            <v>Company Stamp :</v>
          </cell>
        </row>
        <row r="424">
          <cell r="A424" t="str">
            <v>3d</v>
          </cell>
          <cell r="B424" t="str">
            <v>Price Item Number</v>
          </cell>
          <cell r="D424" t="str">
            <v>II-1.6</v>
          </cell>
        </row>
        <row r="425">
          <cell r="B425" t="str">
            <v>Description</v>
          </cell>
          <cell r="D425" t="str">
            <v>Disposal of unsuitable excavated materials for embankmant</v>
          </cell>
        </row>
        <row r="427">
          <cell r="F427" t="str">
            <v>Foreign Currency</v>
          </cell>
        </row>
        <row r="428">
          <cell r="F428" t="str">
            <v>( ¥ )</v>
          </cell>
        </row>
        <row r="429">
          <cell r="B429" t="str">
            <v>Item</v>
          </cell>
          <cell r="D429" t="str">
            <v>Unit</v>
          </cell>
          <cell r="E429" t="str">
            <v>Quantity</v>
          </cell>
          <cell r="F429" t="str">
            <v>Unit</v>
          </cell>
          <cell r="G429" t="str">
            <v>Amount</v>
          </cell>
          <cell r="H429" t="str">
            <v>Unit Price</v>
          </cell>
          <cell r="I429" t="str">
            <v>Amount</v>
          </cell>
        </row>
        <row r="430">
          <cell r="F430" t="str">
            <v>Price</v>
          </cell>
          <cell r="H430" t="str">
            <v>( Rp. )</v>
          </cell>
        </row>
        <row r="431">
          <cell r="B431">
            <v>1</v>
          </cell>
          <cell r="C431" t="str">
            <v>Materials and Plant</v>
          </cell>
        </row>
        <row r="434">
          <cell r="B434">
            <v>2</v>
          </cell>
          <cell r="C434" t="str">
            <v>Contractor's Equipment</v>
          </cell>
        </row>
        <row r="435">
          <cell r="B435" t="str">
            <v>a</v>
          </cell>
          <cell r="C435" t="str">
            <v>Excavator</v>
          </cell>
          <cell r="D435" t="str">
            <v>hour</v>
          </cell>
          <cell r="E435">
            <v>1.43E-2</v>
          </cell>
          <cell r="G435">
            <v>0</v>
          </cell>
          <cell r="H435">
            <v>267200</v>
          </cell>
          <cell r="I435">
            <v>3820.96</v>
          </cell>
        </row>
        <row r="436">
          <cell r="B436" t="str">
            <v>b</v>
          </cell>
          <cell r="C436" t="str">
            <v>Dump Truck</v>
          </cell>
          <cell r="D436" t="str">
            <v>hour</v>
          </cell>
          <cell r="E436">
            <v>6.0264999999999999E-2</v>
          </cell>
          <cell r="G436">
            <v>0</v>
          </cell>
          <cell r="H436">
            <v>133600</v>
          </cell>
          <cell r="I436">
            <v>8051.4</v>
          </cell>
        </row>
        <row r="437">
          <cell r="B437" t="str">
            <v>c</v>
          </cell>
          <cell r="C437" t="str">
            <v>Bulldozer</v>
          </cell>
          <cell r="D437" t="str">
            <v>hour</v>
          </cell>
          <cell r="E437">
            <v>0</v>
          </cell>
          <cell r="G437">
            <v>0</v>
          </cell>
          <cell r="H437">
            <v>304800</v>
          </cell>
          <cell r="I437">
            <v>0</v>
          </cell>
        </row>
        <row r="439">
          <cell r="B439">
            <v>3</v>
          </cell>
          <cell r="C439" t="str">
            <v>Labour</v>
          </cell>
        </row>
        <row r="444">
          <cell r="B444">
            <v>4</v>
          </cell>
          <cell r="C444" t="str">
            <v>Miscellaneous &amp; Transport</v>
          </cell>
        </row>
        <row r="447">
          <cell r="B447">
            <v>5</v>
          </cell>
          <cell r="C447" t="str">
            <v>Sub Total ( 1 - 4 )</v>
          </cell>
          <cell r="G447">
            <v>0</v>
          </cell>
          <cell r="I447">
            <v>11872.36</v>
          </cell>
        </row>
        <row r="449">
          <cell r="B449">
            <v>6</v>
          </cell>
          <cell r="C449" t="str">
            <v>Indirect Cost</v>
          </cell>
          <cell r="D449">
            <v>0.1</v>
          </cell>
          <cell r="G449">
            <v>0</v>
          </cell>
          <cell r="I449">
            <v>1187.24</v>
          </cell>
        </row>
        <row r="451">
          <cell r="A451" t="str">
            <v>EW 3d</v>
          </cell>
          <cell r="B451">
            <v>7</v>
          </cell>
          <cell r="C451" t="str">
            <v>Unit Prices (rounded)</v>
          </cell>
          <cell r="G451">
            <v>0</v>
          </cell>
          <cell r="I451">
            <v>13059</v>
          </cell>
        </row>
        <row r="454">
          <cell r="H454" t="str">
            <v>Tenderer's Official Representative</v>
          </cell>
        </row>
        <row r="458">
          <cell r="H458" t="str">
            <v>Signature :</v>
          </cell>
        </row>
        <row r="459">
          <cell r="H459" t="str">
            <v>Name  :</v>
          </cell>
          <cell r="I459" t="str">
            <v>Ir. Sudirman</v>
          </cell>
        </row>
        <row r="460">
          <cell r="H460" t="str">
            <v>Position :</v>
          </cell>
          <cell r="I460" t="str">
            <v>Branch Manager of South Sumatra</v>
          </cell>
        </row>
        <row r="461">
          <cell r="H461" t="str">
            <v>Date :</v>
          </cell>
          <cell r="I461" t="str">
            <v>September 18, 2007</v>
          </cell>
        </row>
        <row r="462">
          <cell r="H462" t="str">
            <v>Company Stamp :</v>
          </cell>
        </row>
        <row r="465">
          <cell r="A465">
            <v>8</v>
          </cell>
          <cell r="B465" t="str">
            <v>Price Item Number</v>
          </cell>
          <cell r="D465" t="str">
            <v>IVA-2.2</v>
          </cell>
        </row>
        <row r="466">
          <cell r="B466" t="str">
            <v>Description</v>
          </cell>
          <cell r="D466" t="str">
            <v>Back Fill  for structure</v>
          </cell>
        </row>
        <row r="468">
          <cell r="F468" t="str">
            <v>Foreign Currency</v>
          </cell>
        </row>
        <row r="469">
          <cell r="F469" t="str">
            <v>( ¥ )</v>
          </cell>
        </row>
        <row r="470">
          <cell r="B470" t="str">
            <v>Item</v>
          </cell>
          <cell r="D470" t="str">
            <v>Unit</v>
          </cell>
          <cell r="E470" t="str">
            <v>Quantity</v>
          </cell>
          <cell r="F470" t="str">
            <v>Unit</v>
          </cell>
          <cell r="G470" t="str">
            <v>Amount</v>
          </cell>
          <cell r="H470" t="str">
            <v>Unit Price</v>
          </cell>
          <cell r="I470" t="str">
            <v>Amount</v>
          </cell>
        </row>
        <row r="471">
          <cell r="F471" t="str">
            <v>Price</v>
          </cell>
          <cell r="H471" t="str">
            <v>( Rp. )</v>
          </cell>
        </row>
        <row r="472">
          <cell r="B472">
            <v>1</v>
          </cell>
          <cell r="C472" t="str">
            <v>Materials and Plant</v>
          </cell>
        </row>
        <row r="476">
          <cell r="B476">
            <v>2</v>
          </cell>
          <cell r="C476" t="str">
            <v>Contractor's Equipment</v>
          </cell>
        </row>
        <row r="477">
          <cell r="B477">
            <v>1</v>
          </cell>
          <cell r="C477" t="str">
            <v>Excavator</v>
          </cell>
          <cell r="D477" t="str">
            <v>hour</v>
          </cell>
          <cell r="E477">
            <v>1.43E-2</v>
          </cell>
          <cell r="G477">
            <v>0</v>
          </cell>
          <cell r="H477">
            <v>267200</v>
          </cell>
          <cell r="I477">
            <v>3820.96</v>
          </cell>
        </row>
        <row r="478">
          <cell r="B478">
            <v>2</v>
          </cell>
          <cell r="C478" t="str">
            <v>Dump Truck</v>
          </cell>
          <cell r="D478" t="str">
            <v>hour</v>
          </cell>
          <cell r="E478">
            <v>3.6400000000000002E-2</v>
          </cell>
          <cell r="G478">
            <v>0</v>
          </cell>
          <cell r="H478">
            <v>133600</v>
          </cell>
          <cell r="I478">
            <v>4863.04</v>
          </cell>
        </row>
        <row r="479">
          <cell r="B479">
            <v>3</v>
          </cell>
          <cell r="C479" t="str">
            <v>Bulldozer</v>
          </cell>
          <cell r="D479" t="str">
            <v>hour</v>
          </cell>
          <cell r="E479">
            <v>6.8999999999999999E-3</v>
          </cell>
          <cell r="G479">
            <v>0</v>
          </cell>
          <cell r="H479">
            <v>304800</v>
          </cell>
          <cell r="I479">
            <v>2103.12</v>
          </cell>
        </row>
        <row r="480">
          <cell r="B480">
            <v>4</v>
          </cell>
          <cell r="C480" t="str">
            <v>Vibro Roller</v>
          </cell>
          <cell r="D480" t="str">
            <v>hour</v>
          </cell>
          <cell r="E480">
            <v>6.8999999999999999E-3</v>
          </cell>
          <cell r="G480">
            <v>0</v>
          </cell>
          <cell r="H480">
            <v>220600</v>
          </cell>
          <cell r="I480">
            <v>1522.14</v>
          </cell>
        </row>
        <row r="481">
          <cell r="B481">
            <v>5</v>
          </cell>
          <cell r="C481" t="str">
            <v>Water Pump</v>
          </cell>
          <cell r="D481" t="str">
            <v>hour</v>
          </cell>
          <cell r="E481">
            <v>4.0000000000000001E-3</v>
          </cell>
          <cell r="G481">
            <v>0</v>
          </cell>
          <cell r="H481">
            <v>198200</v>
          </cell>
          <cell r="I481">
            <v>792.8</v>
          </cell>
        </row>
        <row r="483">
          <cell r="B483">
            <v>3</v>
          </cell>
          <cell r="C483" t="str">
            <v>Labour</v>
          </cell>
        </row>
        <row r="484">
          <cell r="B484" t="str">
            <v>a</v>
          </cell>
          <cell r="C484" t="str">
            <v>Foreman</v>
          </cell>
          <cell r="D484" t="str">
            <v>day</v>
          </cell>
          <cell r="G484">
            <v>0</v>
          </cell>
          <cell r="H484">
            <v>44500</v>
          </cell>
          <cell r="I484">
            <v>0</v>
          </cell>
        </row>
        <row r="485">
          <cell r="B485" t="str">
            <v>b</v>
          </cell>
          <cell r="C485" t="str">
            <v>Common labour</v>
          </cell>
          <cell r="D485" t="str">
            <v>day</v>
          </cell>
          <cell r="G485">
            <v>0</v>
          </cell>
          <cell r="H485">
            <v>27800</v>
          </cell>
          <cell r="I485">
            <v>0</v>
          </cell>
        </row>
        <row r="488">
          <cell r="B488">
            <v>4</v>
          </cell>
          <cell r="C488" t="str">
            <v>Miscellaneous &amp; Transport</v>
          </cell>
        </row>
        <row r="494">
          <cell r="B494">
            <v>5</v>
          </cell>
          <cell r="C494" t="str">
            <v>Sub Total ( 1 - 4 )</v>
          </cell>
          <cell r="G494">
            <v>0</v>
          </cell>
          <cell r="I494">
            <v>13102.059999999998</v>
          </cell>
        </row>
        <row r="496">
          <cell r="B496">
            <v>6</v>
          </cell>
          <cell r="C496" t="str">
            <v>Indirect Cost</v>
          </cell>
          <cell r="D496">
            <v>0.1</v>
          </cell>
          <cell r="G496">
            <v>0</v>
          </cell>
          <cell r="I496">
            <v>1310.21</v>
          </cell>
        </row>
        <row r="498">
          <cell r="A498" t="str">
            <v>EW 8</v>
          </cell>
          <cell r="B498">
            <v>7</v>
          </cell>
          <cell r="C498" t="str">
            <v>Unit Prices (rounded)</v>
          </cell>
          <cell r="G498">
            <v>0</v>
          </cell>
          <cell r="I498">
            <v>14412</v>
          </cell>
        </row>
        <row r="501">
          <cell r="H501" t="str">
            <v>Tenderer's Official Representative</v>
          </cell>
        </row>
        <row r="505">
          <cell r="H505" t="str">
            <v>Signature :</v>
          </cell>
        </row>
        <row r="506">
          <cell r="H506" t="str">
            <v>Name  :</v>
          </cell>
          <cell r="I506" t="str">
            <v>Ir. Sudirman</v>
          </cell>
        </row>
        <row r="507">
          <cell r="H507" t="str">
            <v>Position :</v>
          </cell>
          <cell r="I507" t="str">
            <v>Branch Manager of South Sumatra</v>
          </cell>
        </row>
        <row r="508">
          <cell r="H508" t="str">
            <v>Date :</v>
          </cell>
          <cell r="I508" t="str">
            <v>September 18, 2007</v>
          </cell>
        </row>
        <row r="509">
          <cell r="H509" t="str">
            <v>Company Stamp :</v>
          </cell>
        </row>
        <row r="513">
          <cell r="A513">
            <v>9</v>
          </cell>
          <cell r="B513" t="str">
            <v>Price Item Number</v>
          </cell>
          <cell r="D513" t="str">
            <v>II-1-11, II-2-11</v>
          </cell>
        </row>
        <row r="514">
          <cell r="B514" t="str">
            <v>Description</v>
          </cell>
          <cell r="D514" t="str">
            <v>Sod Facing</v>
          </cell>
        </row>
        <row r="516">
          <cell r="F516" t="str">
            <v>Foreign Currency</v>
          </cell>
        </row>
        <row r="517">
          <cell r="F517" t="str">
            <v>( ¥ )</v>
          </cell>
        </row>
        <row r="518">
          <cell r="B518" t="str">
            <v>Item</v>
          </cell>
          <cell r="D518" t="str">
            <v>Unit</v>
          </cell>
          <cell r="E518" t="str">
            <v>Quantity</v>
          </cell>
          <cell r="F518" t="str">
            <v>Unit</v>
          </cell>
          <cell r="G518" t="str">
            <v>Amount</v>
          </cell>
          <cell r="H518" t="str">
            <v>Unit Price</v>
          </cell>
          <cell r="I518" t="str">
            <v>Amount</v>
          </cell>
        </row>
        <row r="519">
          <cell r="F519" t="str">
            <v>Price</v>
          </cell>
          <cell r="H519" t="str">
            <v>( Rp. )</v>
          </cell>
        </row>
        <row r="520">
          <cell r="B520">
            <v>1</v>
          </cell>
          <cell r="C520" t="str">
            <v>Materials and Plant</v>
          </cell>
        </row>
        <row r="521">
          <cell r="B521">
            <v>1</v>
          </cell>
          <cell r="C521" t="str">
            <v>Sod Facing</v>
          </cell>
          <cell r="D521" t="str">
            <v>m2</v>
          </cell>
          <cell r="E521">
            <v>1</v>
          </cell>
          <cell r="G521">
            <v>0</v>
          </cell>
          <cell r="H521">
            <v>1637.501</v>
          </cell>
          <cell r="I521">
            <v>1637.5</v>
          </cell>
          <cell r="J521">
            <v>1500</v>
          </cell>
        </row>
        <row r="525">
          <cell r="B525">
            <v>2</v>
          </cell>
          <cell r="C525" t="str">
            <v>Contractor's Equipment</v>
          </cell>
        </row>
        <row r="529">
          <cell r="B529">
            <v>3</v>
          </cell>
          <cell r="C529" t="str">
            <v>Labour</v>
          </cell>
        </row>
        <row r="530">
          <cell r="A530">
            <v>0.30000000000000004</v>
          </cell>
          <cell r="B530" t="str">
            <v>a</v>
          </cell>
          <cell r="C530" t="str">
            <v>Foreman</v>
          </cell>
          <cell r="D530" t="str">
            <v>day</v>
          </cell>
          <cell r="E530">
            <v>6.000000000000001E-3</v>
          </cell>
          <cell r="G530">
            <v>0</v>
          </cell>
          <cell r="H530">
            <v>44500</v>
          </cell>
          <cell r="I530">
            <v>267</v>
          </cell>
          <cell r="J530">
            <v>50</v>
          </cell>
        </row>
        <row r="531">
          <cell r="A531">
            <v>3</v>
          </cell>
          <cell r="B531" t="str">
            <v>b</v>
          </cell>
          <cell r="C531" t="str">
            <v>Common labour</v>
          </cell>
          <cell r="D531" t="str">
            <v>day</v>
          </cell>
          <cell r="E531">
            <v>0.06</v>
          </cell>
          <cell r="G531">
            <v>0</v>
          </cell>
          <cell r="H531">
            <v>27800</v>
          </cell>
          <cell r="I531">
            <v>1668</v>
          </cell>
          <cell r="J531">
            <v>50</v>
          </cell>
        </row>
        <row r="534">
          <cell r="B534">
            <v>4</v>
          </cell>
          <cell r="C534" t="str">
            <v>Miscellaneous &amp; Transport</v>
          </cell>
        </row>
        <row r="540">
          <cell r="B540">
            <v>5</v>
          </cell>
          <cell r="C540" t="str">
            <v>Sub Total ( 1 - 4 )</v>
          </cell>
          <cell r="G540">
            <v>0</v>
          </cell>
          <cell r="I540">
            <v>3572.5</v>
          </cell>
        </row>
        <row r="542">
          <cell r="B542">
            <v>6</v>
          </cell>
          <cell r="C542" t="str">
            <v>Indirect Cost</v>
          </cell>
          <cell r="D542">
            <v>0.1</v>
          </cell>
          <cell r="G542">
            <v>0</v>
          </cell>
          <cell r="I542">
            <v>357.25</v>
          </cell>
        </row>
        <row r="544">
          <cell r="A544" t="str">
            <v>EW 9</v>
          </cell>
          <cell r="B544">
            <v>7</v>
          </cell>
          <cell r="C544" t="str">
            <v>Unit Prices (rounded)</v>
          </cell>
          <cell r="G544">
            <v>0</v>
          </cell>
          <cell r="I544">
            <v>3929</v>
          </cell>
        </row>
        <row r="547">
          <cell r="H547" t="str">
            <v>Tenderer's Official Representative</v>
          </cell>
        </row>
        <row r="551">
          <cell r="H551" t="str">
            <v>Signature :</v>
          </cell>
        </row>
        <row r="552">
          <cell r="H552" t="str">
            <v>Name  :</v>
          </cell>
          <cell r="I552" t="str">
            <v>Ir. Sudirman</v>
          </cell>
        </row>
        <row r="553">
          <cell r="H553" t="str">
            <v>Position :</v>
          </cell>
          <cell r="I553" t="str">
            <v>Branch Manager of South Sumatra</v>
          </cell>
        </row>
        <row r="554">
          <cell r="H554" t="str">
            <v>Date :</v>
          </cell>
          <cell r="I554" t="str">
            <v>September 18, 2007</v>
          </cell>
        </row>
        <row r="555">
          <cell r="H555" t="str">
            <v>Company Stamp :</v>
          </cell>
        </row>
        <row r="559">
          <cell r="A559">
            <v>12</v>
          </cell>
          <cell r="B559" t="str">
            <v>Price Item Number</v>
          </cell>
          <cell r="D559" t="str">
            <v>IIA-1-9</v>
          </cell>
        </row>
        <row r="560">
          <cell r="B560" t="str">
            <v>Description</v>
          </cell>
          <cell r="D560" t="str">
            <v>Embankment Type-A from borrow material with hauling distance 3 to 5 km</v>
          </cell>
        </row>
        <row r="562">
          <cell r="F562" t="str">
            <v>Foreign Currency</v>
          </cell>
        </row>
        <row r="563">
          <cell r="F563" t="str">
            <v>( ¥ )</v>
          </cell>
        </row>
        <row r="564">
          <cell r="B564" t="str">
            <v>Item</v>
          </cell>
          <cell r="D564" t="str">
            <v>Unit</v>
          </cell>
          <cell r="E564" t="str">
            <v>Quantity</v>
          </cell>
          <cell r="F564" t="str">
            <v>Unit</v>
          </cell>
          <cell r="G564" t="str">
            <v>Amount</v>
          </cell>
          <cell r="H564" t="str">
            <v>Unit Price</v>
          </cell>
          <cell r="I564" t="str">
            <v>Amount</v>
          </cell>
        </row>
        <row r="565">
          <cell r="F565" t="str">
            <v>Price</v>
          </cell>
          <cell r="H565" t="str">
            <v>( Rp. )</v>
          </cell>
        </row>
        <row r="566">
          <cell r="B566">
            <v>1</v>
          </cell>
          <cell r="C566" t="str">
            <v>Materials and Plant</v>
          </cell>
        </row>
        <row r="568">
          <cell r="B568">
            <v>2</v>
          </cell>
          <cell r="C568" t="str">
            <v>Contractor's Equipment</v>
          </cell>
        </row>
        <row r="569">
          <cell r="B569" t="str">
            <v>-</v>
          </cell>
          <cell r="C569" t="str">
            <v>Excavator</v>
          </cell>
          <cell r="D569" t="str">
            <v>hour</v>
          </cell>
          <cell r="E569">
            <v>1.43E-2</v>
          </cell>
          <cell r="G569">
            <v>0</v>
          </cell>
          <cell r="H569">
            <v>267200</v>
          </cell>
          <cell r="I569">
            <v>3820.96</v>
          </cell>
        </row>
        <row r="570">
          <cell r="B570" t="str">
            <v>-</v>
          </cell>
          <cell r="C570" t="str">
            <v>Dump Truck</v>
          </cell>
          <cell r="D570" t="str">
            <v>hour</v>
          </cell>
          <cell r="E570">
            <v>0.139958</v>
          </cell>
          <cell r="G570">
            <v>0</v>
          </cell>
          <cell r="H570">
            <v>133600</v>
          </cell>
          <cell r="I570">
            <v>18698.39</v>
          </cell>
        </row>
        <row r="571">
          <cell r="B571" t="str">
            <v>-</v>
          </cell>
          <cell r="C571" t="str">
            <v>Bulldozer</v>
          </cell>
          <cell r="D571" t="str">
            <v>hour</v>
          </cell>
          <cell r="E571">
            <v>5.0000000000000001E-3</v>
          </cell>
          <cell r="G571">
            <v>0</v>
          </cell>
          <cell r="H571">
            <v>304800</v>
          </cell>
          <cell r="I571">
            <v>1524</v>
          </cell>
        </row>
        <row r="572">
          <cell r="B572" t="str">
            <v>-</v>
          </cell>
          <cell r="C572" t="str">
            <v>Vibro Roller</v>
          </cell>
          <cell r="D572" t="str">
            <v>hour</v>
          </cell>
          <cell r="E572">
            <v>5.0000000000000001E-3</v>
          </cell>
          <cell r="G572">
            <v>0</v>
          </cell>
          <cell r="H572">
            <v>220600</v>
          </cell>
          <cell r="I572">
            <v>1103</v>
          </cell>
        </row>
        <row r="573">
          <cell r="B573" t="str">
            <v>-</v>
          </cell>
          <cell r="C573" t="str">
            <v>Excavator</v>
          </cell>
          <cell r="D573" t="str">
            <v>hour</v>
          </cell>
          <cell r="E573">
            <v>1.9E-3</v>
          </cell>
          <cell r="G573">
            <v>0</v>
          </cell>
          <cell r="H573">
            <v>267200</v>
          </cell>
          <cell r="I573">
            <v>507.68</v>
          </cell>
        </row>
        <row r="574">
          <cell r="B574" t="str">
            <v>-</v>
          </cell>
          <cell r="C574" t="str">
            <v>Water Tank Truck</v>
          </cell>
          <cell r="D574" t="str">
            <v>hour</v>
          </cell>
          <cell r="E574">
            <v>4.0000000000000001E-3</v>
          </cell>
          <cell r="G574">
            <v>0</v>
          </cell>
          <cell r="H574">
            <v>198200</v>
          </cell>
          <cell r="I574">
            <v>792.8</v>
          </cell>
        </row>
        <row r="575">
          <cell r="B575">
            <v>3</v>
          </cell>
          <cell r="C575" t="str">
            <v>Labour</v>
          </cell>
        </row>
        <row r="579">
          <cell r="B579">
            <v>4</v>
          </cell>
          <cell r="C579" t="str">
            <v>Miscellaneous &amp; Transport</v>
          </cell>
        </row>
        <row r="581">
          <cell r="B581">
            <v>5</v>
          </cell>
          <cell r="C581" t="str">
            <v>Sub Total ( 1 - 4 )</v>
          </cell>
          <cell r="G581">
            <v>0</v>
          </cell>
          <cell r="I581">
            <v>26446.829999999998</v>
          </cell>
        </row>
        <row r="583">
          <cell r="B583">
            <v>6</v>
          </cell>
          <cell r="C583" t="str">
            <v>Indirect Cost</v>
          </cell>
          <cell r="D583">
            <v>0.1</v>
          </cell>
          <cell r="G583">
            <v>0</v>
          </cell>
          <cell r="I583">
            <v>2644.68</v>
          </cell>
        </row>
        <row r="585">
          <cell r="A585" t="str">
            <v>EW 14</v>
          </cell>
          <cell r="B585">
            <v>7</v>
          </cell>
          <cell r="C585" t="str">
            <v>Unit Prices (rounded)</v>
          </cell>
          <cell r="G585">
            <v>0</v>
          </cell>
          <cell r="I585">
            <v>29091</v>
          </cell>
        </row>
        <row r="588">
          <cell r="H588" t="str">
            <v>Tenderer's Official Representative</v>
          </cell>
        </row>
        <row r="592">
          <cell r="H592" t="str">
            <v>Signature :</v>
          </cell>
        </row>
        <row r="593">
          <cell r="H593" t="str">
            <v>Name  :</v>
          </cell>
          <cell r="I593" t="str">
            <v>Ir. Sudirman</v>
          </cell>
        </row>
        <row r="594">
          <cell r="H594" t="str">
            <v>Position :</v>
          </cell>
          <cell r="I594" t="str">
            <v>Branch Manager of South Sumatra</v>
          </cell>
        </row>
        <row r="595">
          <cell r="H595" t="str">
            <v>Date :</v>
          </cell>
          <cell r="I595" t="str">
            <v>September 18, 2007</v>
          </cell>
        </row>
        <row r="596">
          <cell r="H596" t="str">
            <v>Company Stamp :</v>
          </cell>
        </row>
        <row r="599">
          <cell r="A599" t="str">
            <v>3a</v>
          </cell>
          <cell r="B599" t="str">
            <v>Price Item Number</v>
          </cell>
          <cell r="D599" t="str">
            <v>IIIA-1-1</v>
          </cell>
        </row>
        <row r="600">
          <cell r="B600" t="str">
            <v>Description</v>
          </cell>
          <cell r="D600" t="str">
            <v>Excavation, common including disposal of excavated material</v>
          </cell>
        </row>
        <row r="602">
          <cell r="F602" t="str">
            <v>Foreign Currency</v>
          </cell>
        </row>
        <row r="603">
          <cell r="F603" t="str">
            <v>( ¥ )</v>
          </cell>
        </row>
        <row r="604">
          <cell r="B604" t="str">
            <v>Item</v>
          </cell>
          <cell r="D604" t="str">
            <v>Unit</v>
          </cell>
          <cell r="E604" t="str">
            <v>Quantity</v>
          </cell>
          <cell r="F604" t="str">
            <v>Unit</v>
          </cell>
          <cell r="G604" t="str">
            <v>Amount</v>
          </cell>
          <cell r="H604" t="str">
            <v>Unit Price</v>
          </cell>
          <cell r="I604" t="str">
            <v>Amount</v>
          </cell>
        </row>
        <row r="605">
          <cell r="F605" t="str">
            <v>Price</v>
          </cell>
          <cell r="H605" t="str">
            <v>( Rp. )</v>
          </cell>
        </row>
        <row r="606">
          <cell r="B606">
            <v>1</v>
          </cell>
          <cell r="C606" t="str">
            <v>Materials and Plant</v>
          </cell>
        </row>
        <row r="609">
          <cell r="B609">
            <v>2</v>
          </cell>
          <cell r="C609" t="str">
            <v>Contractor's Equipment</v>
          </cell>
        </row>
        <row r="610">
          <cell r="B610" t="str">
            <v>a</v>
          </cell>
          <cell r="C610" t="str">
            <v>Excavator</v>
          </cell>
          <cell r="D610" t="str">
            <v>hour</v>
          </cell>
          <cell r="E610">
            <v>1.43E-2</v>
          </cell>
          <cell r="G610">
            <v>0</v>
          </cell>
          <cell r="H610">
            <v>267200</v>
          </cell>
          <cell r="I610">
            <v>3820.96</v>
          </cell>
        </row>
        <row r="611">
          <cell r="B611" t="str">
            <v>b</v>
          </cell>
          <cell r="C611" t="str">
            <v>Excavator, trimming</v>
          </cell>
          <cell r="D611" t="str">
            <v>hour</v>
          </cell>
          <cell r="E611">
            <v>1.6E-2</v>
          </cell>
          <cell r="G611">
            <v>0</v>
          </cell>
          <cell r="H611">
            <v>267200</v>
          </cell>
          <cell r="I611">
            <v>4275.2</v>
          </cell>
        </row>
        <row r="615">
          <cell r="B615">
            <v>3</v>
          </cell>
          <cell r="C615" t="str">
            <v>Labour</v>
          </cell>
        </row>
        <row r="620">
          <cell r="B620">
            <v>4</v>
          </cell>
          <cell r="C620" t="str">
            <v>Miscellaneous &amp; Transport</v>
          </cell>
        </row>
        <row r="622">
          <cell r="B622">
            <v>5</v>
          </cell>
          <cell r="C622" t="str">
            <v>Sub Total ( 1 - 4 )</v>
          </cell>
          <cell r="G622">
            <v>0</v>
          </cell>
          <cell r="I622">
            <v>8096.16</v>
          </cell>
        </row>
        <row r="624">
          <cell r="B624">
            <v>6</v>
          </cell>
          <cell r="C624" t="str">
            <v>Indirect Cost</v>
          </cell>
          <cell r="D624">
            <v>0.1</v>
          </cell>
          <cell r="G624">
            <v>0</v>
          </cell>
          <cell r="I624">
            <v>809.62</v>
          </cell>
        </row>
        <row r="626">
          <cell r="A626" t="str">
            <v>EW 3a</v>
          </cell>
          <cell r="B626">
            <v>7</v>
          </cell>
          <cell r="C626" t="str">
            <v>Unit Prices (rounded)</v>
          </cell>
          <cell r="G626">
            <v>0</v>
          </cell>
          <cell r="I626">
            <v>8905</v>
          </cell>
        </row>
        <row r="629">
          <cell r="H629" t="str">
            <v>Tenderer's Official Representative</v>
          </cell>
        </row>
        <row r="633">
          <cell r="H633" t="str">
            <v>Signature :</v>
          </cell>
        </row>
        <row r="634">
          <cell r="H634" t="str">
            <v>Name  :</v>
          </cell>
          <cell r="I634" t="str">
            <v>Ir. Sudirman</v>
          </cell>
        </row>
        <row r="635">
          <cell r="H635" t="str">
            <v>Position :</v>
          </cell>
          <cell r="I635" t="str">
            <v>Branch Manager of South Sumatra</v>
          </cell>
        </row>
        <row r="636">
          <cell r="H636" t="str">
            <v>Date :</v>
          </cell>
          <cell r="I636" t="str">
            <v>September 18, 2007</v>
          </cell>
        </row>
        <row r="637">
          <cell r="H637" t="str">
            <v>Company Stamp :</v>
          </cell>
        </row>
      </sheetData>
      <sheetData sheetId="6" refreshError="1"/>
      <sheetData sheetId="7" refreshError="1">
        <row r="1">
          <cell r="B1" t="str">
            <v>ENCLOSURE No. 14</v>
          </cell>
          <cell r="J1" t="str">
            <v>5,9,13</v>
          </cell>
          <cell r="K1">
            <v>6</v>
          </cell>
          <cell r="L1" t="str">
            <v>PC TYPE B</v>
          </cell>
          <cell r="N1" t="str">
            <v>INI YG DIRUBAH2</v>
          </cell>
        </row>
        <row r="2">
          <cell r="B2" t="str">
            <v>BREAKDOWN OF UNIT PRICES</v>
          </cell>
          <cell r="J2" t="str">
            <v>DICETAK</v>
          </cell>
          <cell r="K2">
            <v>6.5</v>
          </cell>
          <cell r="L2" t="str">
            <v>PC TYPE A</v>
          </cell>
        </row>
        <row r="3">
          <cell r="K3">
            <v>5.5</v>
          </cell>
          <cell r="L3" t="str">
            <v>PC TYPE C</v>
          </cell>
        </row>
        <row r="4">
          <cell r="B4" t="str">
            <v>Name of Tenderer</v>
          </cell>
          <cell r="D4" t="str">
            <v>Persero PT. WASKITA KARYA</v>
          </cell>
        </row>
        <row r="7">
          <cell r="B7" t="str">
            <v>The breakdown shall be provided for all the above listed items, in the following format</v>
          </cell>
        </row>
        <row r="9">
          <cell r="A9">
            <v>0</v>
          </cell>
          <cell r="B9" t="str">
            <v>Price Item Number</v>
          </cell>
          <cell r="D9" t="str">
            <v>II-2-1 ;  IVA-1.6</v>
          </cell>
        </row>
        <row r="10">
          <cell r="B10" t="str">
            <v>Description</v>
          </cell>
          <cell r="D10" t="str">
            <v>Pre-cast concrete panel (t=5 cm) for canal lining including joint mortar</v>
          </cell>
        </row>
        <row r="12">
          <cell r="F12" t="str">
            <v>Foreign Currency</v>
          </cell>
        </row>
        <row r="13">
          <cell r="F13" t="str">
            <v>( ¥ )</v>
          </cell>
        </row>
        <row r="14">
          <cell r="B14" t="str">
            <v>Item</v>
          </cell>
          <cell r="D14" t="str">
            <v>Unit</v>
          </cell>
          <cell r="E14" t="str">
            <v>Quantity</v>
          </cell>
          <cell r="F14" t="str">
            <v>Unit</v>
          </cell>
          <cell r="G14" t="str">
            <v>Amount</v>
          </cell>
          <cell r="H14" t="str">
            <v>Unit Price</v>
          </cell>
          <cell r="I14" t="str">
            <v>Amount</v>
          </cell>
        </row>
        <row r="15">
          <cell r="F15" t="str">
            <v>Price</v>
          </cell>
          <cell r="H15" t="str">
            <v>( Rp. )</v>
          </cell>
        </row>
        <row r="16">
          <cell r="B16">
            <v>1</v>
          </cell>
          <cell r="C16" t="str">
            <v>Materials and Plant</v>
          </cell>
        </row>
        <row r="17">
          <cell r="B17">
            <v>1</v>
          </cell>
          <cell r="C17" t="str">
            <v>Cement</v>
          </cell>
          <cell r="D17" t="str">
            <v>bag</v>
          </cell>
          <cell r="E17">
            <v>0.32500000000000001</v>
          </cell>
          <cell r="G17">
            <v>0</v>
          </cell>
          <cell r="H17">
            <v>39670</v>
          </cell>
          <cell r="I17">
            <v>12892.75</v>
          </cell>
        </row>
        <row r="18">
          <cell r="B18">
            <v>2</v>
          </cell>
          <cell r="C18" t="str">
            <v>Coarse Agregate (Natural)</v>
          </cell>
          <cell r="D18" t="str">
            <v>m3</v>
          </cell>
          <cell r="E18">
            <v>4.2500000000000003E-2</v>
          </cell>
          <cell r="G18">
            <v>0</v>
          </cell>
          <cell r="H18">
            <v>120080</v>
          </cell>
          <cell r="I18">
            <v>5103.3999999999996</v>
          </cell>
        </row>
        <row r="19">
          <cell r="B19">
            <v>3</v>
          </cell>
          <cell r="C19" t="str">
            <v>Fine Aggregate</v>
          </cell>
          <cell r="D19" t="str">
            <v>m3</v>
          </cell>
          <cell r="E19">
            <v>3.2500000000000001E-2</v>
          </cell>
          <cell r="G19">
            <v>0</v>
          </cell>
          <cell r="H19">
            <v>58950</v>
          </cell>
          <cell r="I19">
            <v>1915.88</v>
          </cell>
        </row>
        <row r="20">
          <cell r="B20">
            <v>4</v>
          </cell>
          <cell r="C20" t="str">
            <v>Reinforcement bar</v>
          </cell>
          <cell r="D20" t="str">
            <v>Kg</v>
          </cell>
          <cell r="E20">
            <v>6.3000000000000007</v>
          </cell>
          <cell r="G20">
            <v>0</v>
          </cell>
          <cell r="H20">
            <v>9451.83</v>
          </cell>
          <cell r="I20">
            <v>59546.53</v>
          </cell>
        </row>
        <row r="21">
          <cell r="B21">
            <v>5</v>
          </cell>
          <cell r="C21" t="str">
            <v>Formwork</v>
          </cell>
          <cell r="D21" t="str">
            <v>m2</v>
          </cell>
          <cell r="E21">
            <v>1.5333333333333334E-2</v>
          </cell>
          <cell r="G21">
            <v>0</v>
          </cell>
          <cell r="H21">
            <v>43885</v>
          </cell>
          <cell r="I21">
            <v>672.9</v>
          </cell>
        </row>
        <row r="23">
          <cell r="B23">
            <v>2</v>
          </cell>
          <cell r="C23" t="str">
            <v>Contractor's Equipment</v>
          </cell>
        </row>
        <row r="24">
          <cell r="B24">
            <v>1</v>
          </cell>
          <cell r="C24" t="str">
            <v>Concrete mixer</v>
          </cell>
          <cell r="D24" t="str">
            <v>hr</v>
          </cell>
          <cell r="E24">
            <v>2.5000000000000001E-2</v>
          </cell>
          <cell r="G24">
            <v>0</v>
          </cell>
          <cell r="H24">
            <v>32900</v>
          </cell>
          <cell r="I24">
            <v>822.5</v>
          </cell>
          <cell r="J24">
            <v>9</v>
          </cell>
        </row>
        <row r="25">
          <cell r="B25">
            <v>2</v>
          </cell>
          <cell r="C25" t="str">
            <v>Concrete vibrator</v>
          </cell>
          <cell r="D25" t="str">
            <v>hr</v>
          </cell>
          <cell r="E25">
            <v>2.5000000000000001E-2</v>
          </cell>
          <cell r="G25">
            <v>0</v>
          </cell>
          <cell r="H25">
            <v>32900</v>
          </cell>
          <cell r="I25">
            <v>822.5</v>
          </cell>
        </row>
        <row r="26">
          <cell r="B26">
            <v>3</v>
          </cell>
          <cell r="C26" t="str">
            <v>Tools for transort</v>
          </cell>
          <cell r="D26" t="str">
            <v>ls</v>
          </cell>
          <cell r="E26">
            <v>1</v>
          </cell>
          <cell r="G26">
            <v>0</v>
          </cell>
          <cell r="H26">
            <v>1000</v>
          </cell>
          <cell r="I26">
            <v>1000</v>
          </cell>
          <cell r="J26">
            <v>1000</v>
          </cell>
        </row>
        <row r="28">
          <cell r="B28">
            <v>3</v>
          </cell>
          <cell r="C28" t="str">
            <v>Labour</v>
          </cell>
        </row>
        <row r="29">
          <cell r="A29" t="str">
            <v>1</v>
          </cell>
          <cell r="B29">
            <v>1</v>
          </cell>
          <cell r="C29" t="str">
            <v>Foreman</v>
          </cell>
          <cell r="D29" t="str">
            <v>day</v>
          </cell>
          <cell r="E29">
            <v>5.0000000000000001E-3</v>
          </cell>
          <cell r="G29">
            <v>0</v>
          </cell>
          <cell r="H29">
            <v>44500</v>
          </cell>
          <cell r="I29">
            <v>222.5</v>
          </cell>
          <cell r="J29">
            <v>200</v>
          </cell>
        </row>
        <row r="30">
          <cell r="A30" t="str">
            <v>5</v>
          </cell>
          <cell r="B30">
            <v>2</v>
          </cell>
          <cell r="C30" t="str">
            <v>Skilled labour</v>
          </cell>
          <cell r="D30" t="str">
            <v>day</v>
          </cell>
          <cell r="E30">
            <v>2.5000000000000001E-2</v>
          </cell>
          <cell r="G30">
            <v>0</v>
          </cell>
          <cell r="H30">
            <v>39000</v>
          </cell>
          <cell r="I30">
            <v>975</v>
          </cell>
          <cell r="J30">
            <v>200</v>
          </cell>
        </row>
        <row r="31">
          <cell r="A31" t="str">
            <v>15</v>
          </cell>
          <cell r="B31">
            <v>3</v>
          </cell>
          <cell r="C31" t="str">
            <v>Common Labour</v>
          </cell>
          <cell r="D31" t="str">
            <v>day</v>
          </cell>
          <cell r="E31">
            <v>7.4999999999999997E-2</v>
          </cell>
          <cell r="G31">
            <v>0</v>
          </cell>
          <cell r="H31">
            <v>27800</v>
          </cell>
          <cell r="I31">
            <v>2085</v>
          </cell>
          <cell r="J31">
            <v>200</v>
          </cell>
        </row>
        <row r="32">
          <cell r="J32">
            <v>3282.5</v>
          </cell>
        </row>
        <row r="33">
          <cell r="J33">
            <v>65650</v>
          </cell>
          <cell r="K33">
            <v>55000</v>
          </cell>
          <cell r="L33" t="str">
            <v>cor</v>
          </cell>
        </row>
        <row r="34">
          <cell r="B34">
            <v>4</v>
          </cell>
          <cell r="C34" t="str">
            <v>Miscellaneous &amp; Transport</v>
          </cell>
          <cell r="K34">
            <v>25000</v>
          </cell>
        </row>
        <row r="35">
          <cell r="K35">
            <v>80000</v>
          </cell>
        </row>
        <row r="38">
          <cell r="B38">
            <v>5</v>
          </cell>
          <cell r="C38" t="str">
            <v>Sub Total ( 1 - 4 )</v>
          </cell>
          <cell r="G38">
            <v>0</v>
          </cell>
          <cell r="I38">
            <v>86058.959999999992</v>
          </cell>
        </row>
        <row r="40">
          <cell r="B40">
            <v>6</v>
          </cell>
          <cell r="C40" t="str">
            <v>Indirect Cost</v>
          </cell>
          <cell r="D40">
            <v>0.1</v>
          </cell>
          <cell r="G40">
            <v>0</v>
          </cell>
          <cell r="I40">
            <v>8605.9</v>
          </cell>
        </row>
        <row r="42">
          <cell r="A42" t="str">
            <v>CW 0</v>
          </cell>
          <cell r="B42">
            <v>7</v>
          </cell>
          <cell r="C42" t="str">
            <v>Unit Prices (rounded)</v>
          </cell>
          <cell r="G42">
            <v>0</v>
          </cell>
          <cell r="I42">
            <v>94664</v>
          </cell>
          <cell r="J42">
            <v>1893280</v>
          </cell>
        </row>
        <row r="45">
          <cell r="H45" t="str">
            <v>Tenderer's Official Representative</v>
          </cell>
        </row>
        <row r="49">
          <cell r="H49" t="str">
            <v>Signature :</v>
          </cell>
        </row>
        <row r="50">
          <cell r="H50" t="str">
            <v>Name  :</v>
          </cell>
          <cell r="I50" t="str">
            <v>Ir. Sudirman</v>
          </cell>
        </row>
        <row r="51">
          <cell r="H51" t="str">
            <v>Position :</v>
          </cell>
          <cell r="I51" t="str">
            <v>Branch Manager of South Sumatra</v>
          </cell>
        </row>
        <row r="52">
          <cell r="H52" t="str">
            <v>Date :</v>
          </cell>
          <cell r="I52" t="str">
            <v>September 18, 2007</v>
          </cell>
        </row>
        <row r="53">
          <cell r="H53" t="str">
            <v>Company Stamp :</v>
          </cell>
        </row>
        <row r="57">
          <cell r="A57">
            <v>0</v>
          </cell>
          <cell r="B57" t="str">
            <v>Price Item Number</v>
          </cell>
          <cell r="D57" t="str">
            <v>II-2-2 , IVA-1.7</v>
          </cell>
        </row>
        <row r="58">
          <cell r="B58" t="str">
            <v>Description</v>
          </cell>
          <cell r="D58" t="str">
            <v xml:space="preserve">Lining concrete, Type B </v>
          </cell>
        </row>
        <row r="60">
          <cell r="F60" t="str">
            <v>Foreign Currency</v>
          </cell>
        </row>
        <row r="61">
          <cell r="F61" t="str">
            <v>( ¥ )</v>
          </cell>
        </row>
        <row r="62">
          <cell r="B62" t="str">
            <v>Item</v>
          </cell>
          <cell r="D62" t="str">
            <v>Unit</v>
          </cell>
          <cell r="E62" t="str">
            <v>Quantity</v>
          </cell>
          <cell r="F62" t="str">
            <v>Unit</v>
          </cell>
          <cell r="G62" t="str">
            <v>Amount</v>
          </cell>
          <cell r="H62" t="str">
            <v>Unit Price</v>
          </cell>
          <cell r="I62" t="str">
            <v>Amount</v>
          </cell>
        </row>
        <row r="63">
          <cell r="F63" t="str">
            <v>Price</v>
          </cell>
          <cell r="H63" t="str">
            <v>( Rp. )</v>
          </cell>
          <cell r="J63">
            <v>17446009110.470001</v>
          </cell>
        </row>
        <row r="64">
          <cell r="B64">
            <v>1</v>
          </cell>
          <cell r="C64" t="str">
            <v>Materials and Plant</v>
          </cell>
          <cell r="J64">
            <v>21554046798.739998</v>
          </cell>
        </row>
        <row r="65">
          <cell r="B65">
            <v>1</v>
          </cell>
          <cell r="C65" t="str">
            <v>Cement</v>
          </cell>
          <cell r="D65" t="str">
            <v>bag</v>
          </cell>
          <cell r="E65">
            <v>6</v>
          </cell>
          <cell r="G65">
            <v>0</v>
          </cell>
          <cell r="H65">
            <v>39670</v>
          </cell>
          <cell r="I65">
            <v>238020</v>
          </cell>
          <cell r="J65">
            <v>-4108037688.2699966</v>
          </cell>
        </row>
        <row r="66">
          <cell r="B66">
            <v>2</v>
          </cell>
          <cell r="C66" t="str">
            <v>Coarse Agregate (Natural)</v>
          </cell>
          <cell r="D66" t="str">
            <v>m3</v>
          </cell>
          <cell r="E66">
            <v>0.82</v>
          </cell>
          <cell r="G66">
            <v>0</v>
          </cell>
          <cell r="H66">
            <v>120080</v>
          </cell>
          <cell r="I66">
            <v>98465.600000000006</v>
          </cell>
        </row>
        <row r="67">
          <cell r="B67">
            <v>3</v>
          </cell>
          <cell r="C67" t="str">
            <v>Fine Aggregate</v>
          </cell>
          <cell r="D67" t="str">
            <v>m3</v>
          </cell>
          <cell r="E67">
            <v>0.62</v>
          </cell>
          <cell r="G67">
            <v>0</v>
          </cell>
          <cell r="H67">
            <v>58950</v>
          </cell>
          <cell r="I67">
            <v>36549</v>
          </cell>
        </row>
        <row r="68">
          <cell r="B68">
            <v>4</v>
          </cell>
          <cell r="C68" t="str">
            <v>Polypropylene fiber</v>
          </cell>
          <cell r="D68" t="str">
            <v>Kg</v>
          </cell>
          <cell r="E68">
            <v>1</v>
          </cell>
          <cell r="G68">
            <v>0</v>
          </cell>
          <cell r="H68">
            <v>44210</v>
          </cell>
          <cell r="I68">
            <v>0</v>
          </cell>
        </row>
        <row r="71">
          <cell r="B71">
            <v>2</v>
          </cell>
          <cell r="C71" t="str">
            <v>Contractor's Equipment</v>
          </cell>
        </row>
        <row r="72">
          <cell r="B72">
            <v>1</v>
          </cell>
          <cell r="C72" t="str">
            <v>Concrete mixer</v>
          </cell>
          <cell r="D72" t="str">
            <v>hr</v>
          </cell>
          <cell r="E72">
            <v>0.5</v>
          </cell>
          <cell r="G72">
            <v>0</v>
          </cell>
          <cell r="H72">
            <v>32900</v>
          </cell>
          <cell r="I72">
            <v>16450</v>
          </cell>
          <cell r="J72">
            <v>0</v>
          </cell>
        </row>
        <row r="73">
          <cell r="B73">
            <v>2</v>
          </cell>
          <cell r="C73" t="str">
            <v>Concrete vibrator</v>
          </cell>
          <cell r="D73" t="str">
            <v>hr</v>
          </cell>
          <cell r="E73">
            <v>0.25</v>
          </cell>
          <cell r="G73">
            <v>0</v>
          </cell>
          <cell r="H73">
            <v>32900</v>
          </cell>
          <cell r="I73">
            <v>8225</v>
          </cell>
        </row>
        <row r="74">
          <cell r="J74">
            <v>1000</v>
          </cell>
        </row>
        <row r="76">
          <cell r="B76">
            <v>3</v>
          </cell>
          <cell r="C76" t="str">
            <v>Labour</v>
          </cell>
        </row>
        <row r="77">
          <cell r="A77" t="str">
            <v>1</v>
          </cell>
          <cell r="B77">
            <v>1</v>
          </cell>
          <cell r="C77" t="str">
            <v>Foreman</v>
          </cell>
          <cell r="D77" t="str">
            <v>day</v>
          </cell>
          <cell r="E77">
            <v>0.14285714285714285</v>
          </cell>
          <cell r="G77">
            <v>0</v>
          </cell>
          <cell r="H77">
            <v>44500</v>
          </cell>
          <cell r="I77">
            <v>6357.14</v>
          </cell>
          <cell r="J77">
            <v>7</v>
          </cell>
        </row>
        <row r="78">
          <cell r="A78" t="str">
            <v>3</v>
          </cell>
          <cell r="B78">
            <v>2</v>
          </cell>
          <cell r="C78" t="str">
            <v>Skilled labour</v>
          </cell>
          <cell r="D78" t="str">
            <v>day</v>
          </cell>
          <cell r="E78">
            <v>0.42857142857142855</v>
          </cell>
          <cell r="G78">
            <v>0</v>
          </cell>
          <cell r="H78">
            <v>39000</v>
          </cell>
          <cell r="I78">
            <v>16714.29</v>
          </cell>
          <cell r="J78">
            <v>7</v>
          </cell>
        </row>
        <row r="79">
          <cell r="A79" t="str">
            <v>10</v>
          </cell>
          <cell r="B79">
            <v>3</v>
          </cell>
          <cell r="C79" t="str">
            <v>Common Labour</v>
          </cell>
          <cell r="D79" t="str">
            <v>day</v>
          </cell>
          <cell r="E79">
            <v>1.4285714285714286</v>
          </cell>
          <cell r="G79">
            <v>0</v>
          </cell>
          <cell r="H79">
            <v>27800</v>
          </cell>
          <cell r="I79">
            <v>39714.29</v>
          </cell>
          <cell r="J79">
            <v>7</v>
          </cell>
        </row>
        <row r="80">
          <cell r="J80">
            <v>62785.72</v>
          </cell>
        </row>
        <row r="82">
          <cell r="B82">
            <v>4</v>
          </cell>
          <cell r="C82" t="str">
            <v>Miscellaneous &amp; Transport</v>
          </cell>
        </row>
        <row r="88">
          <cell r="B88">
            <v>5</v>
          </cell>
          <cell r="C88" t="str">
            <v>Sub Total ( 1 - 4 )</v>
          </cell>
          <cell r="G88">
            <v>0</v>
          </cell>
          <cell r="I88">
            <v>460495.31999999995</v>
          </cell>
        </row>
        <row r="90">
          <cell r="B90">
            <v>6</v>
          </cell>
          <cell r="C90" t="str">
            <v>Indirect Cost</v>
          </cell>
          <cell r="D90">
            <v>0.1</v>
          </cell>
          <cell r="G90">
            <v>0</v>
          </cell>
          <cell r="I90">
            <v>46049.53</v>
          </cell>
        </row>
        <row r="92">
          <cell r="A92" t="str">
            <v>CW lin</v>
          </cell>
          <cell r="B92">
            <v>7</v>
          </cell>
          <cell r="C92" t="str">
            <v>Unit Prices (rounded)</v>
          </cell>
          <cell r="G92">
            <v>0</v>
          </cell>
          <cell r="I92">
            <v>506544</v>
          </cell>
        </row>
        <row r="95">
          <cell r="H95" t="str">
            <v>Tenderer's Official Representative</v>
          </cell>
        </row>
        <row r="99">
          <cell r="H99" t="str">
            <v>Signature :</v>
          </cell>
        </row>
        <row r="100">
          <cell r="H100" t="str">
            <v>Name  :</v>
          </cell>
          <cell r="I100" t="str">
            <v>Ir. Sudirman</v>
          </cell>
        </row>
        <row r="101">
          <cell r="H101" t="str">
            <v>Position :</v>
          </cell>
          <cell r="I101" t="str">
            <v>Branch Manager of South Sumatra</v>
          </cell>
        </row>
        <row r="102">
          <cell r="H102" t="str">
            <v>Date :</v>
          </cell>
          <cell r="I102" t="str">
            <v>September 18, 2007</v>
          </cell>
        </row>
        <row r="103">
          <cell r="H103" t="str">
            <v>Company Stamp :</v>
          </cell>
        </row>
        <row r="107">
          <cell r="A107">
            <v>0</v>
          </cell>
          <cell r="B107" t="str">
            <v>Price Item Number</v>
          </cell>
          <cell r="D107" t="str">
            <v>II-2-3 ; IVA-1.8</v>
          </cell>
        </row>
        <row r="108">
          <cell r="B108" t="str">
            <v>Description</v>
          </cell>
          <cell r="D108" t="str">
            <v>Foundation mortar (t=3 cm)/(t=2cm) at bottom layer of concrete panel (proportion 1:3)</v>
          </cell>
        </row>
        <row r="110">
          <cell r="F110" t="str">
            <v>Foreign Currency</v>
          </cell>
        </row>
        <row r="111">
          <cell r="F111" t="str">
            <v>( ¥ )</v>
          </cell>
        </row>
        <row r="112">
          <cell r="B112" t="str">
            <v>Item</v>
          </cell>
          <cell r="D112" t="str">
            <v>Unit</v>
          </cell>
          <cell r="E112" t="str">
            <v>Quantity</v>
          </cell>
          <cell r="F112" t="str">
            <v>Unit</v>
          </cell>
          <cell r="G112" t="str">
            <v>Amount</v>
          </cell>
          <cell r="H112" t="str">
            <v>Unit Price</v>
          </cell>
          <cell r="I112" t="str">
            <v>Amount</v>
          </cell>
        </row>
        <row r="113">
          <cell r="F113" t="str">
            <v>Price</v>
          </cell>
          <cell r="H113" t="str">
            <v>( Rp. )</v>
          </cell>
        </row>
        <row r="114">
          <cell r="B114">
            <v>1</v>
          </cell>
          <cell r="C114" t="str">
            <v>Materials and Plant</v>
          </cell>
        </row>
        <row r="115">
          <cell r="B115">
            <v>1</v>
          </cell>
          <cell r="C115" t="str">
            <v>Cement</v>
          </cell>
          <cell r="D115" t="str">
            <v>bag</v>
          </cell>
          <cell r="E115">
            <v>5</v>
          </cell>
          <cell r="G115">
            <v>0</v>
          </cell>
          <cell r="H115">
            <v>39670</v>
          </cell>
          <cell r="I115">
            <v>198350</v>
          </cell>
        </row>
        <row r="116">
          <cell r="B116">
            <v>2</v>
          </cell>
          <cell r="C116" t="str">
            <v>Coarse Agregate (Natural)</v>
          </cell>
          <cell r="D116" t="str">
            <v>m3</v>
          </cell>
          <cell r="E116">
            <v>0.82</v>
          </cell>
          <cell r="G116">
            <v>0</v>
          </cell>
          <cell r="H116">
            <v>120080</v>
          </cell>
          <cell r="I116">
            <v>98465.600000000006</v>
          </cell>
        </row>
        <row r="117">
          <cell r="B117">
            <v>3</v>
          </cell>
          <cell r="C117" t="str">
            <v>Fine Aggregate</v>
          </cell>
          <cell r="D117" t="str">
            <v>m3</v>
          </cell>
          <cell r="E117">
            <v>0.62</v>
          </cell>
          <cell r="G117">
            <v>0</v>
          </cell>
          <cell r="H117">
            <v>58950</v>
          </cell>
          <cell r="I117">
            <v>36549</v>
          </cell>
        </row>
        <row r="121">
          <cell r="B121">
            <v>2</v>
          </cell>
          <cell r="C121" t="str">
            <v>Contractor's Equipment</v>
          </cell>
        </row>
        <row r="122">
          <cell r="B122">
            <v>1</v>
          </cell>
          <cell r="C122" t="str">
            <v>Concrete mixer</v>
          </cell>
          <cell r="D122" t="str">
            <v>hr</v>
          </cell>
          <cell r="E122">
            <v>0.5</v>
          </cell>
          <cell r="G122">
            <v>0</v>
          </cell>
          <cell r="H122">
            <v>32900</v>
          </cell>
          <cell r="I122">
            <v>16450</v>
          </cell>
          <cell r="J122">
            <v>0</v>
          </cell>
        </row>
        <row r="123">
          <cell r="B123">
            <v>2</v>
          </cell>
          <cell r="C123" t="str">
            <v>Concrete vibrator</v>
          </cell>
          <cell r="D123" t="str">
            <v>hr</v>
          </cell>
          <cell r="E123">
            <v>0.25</v>
          </cell>
          <cell r="G123">
            <v>0</v>
          </cell>
          <cell r="H123">
            <v>32900</v>
          </cell>
          <cell r="I123">
            <v>8225</v>
          </cell>
        </row>
        <row r="124">
          <cell r="J124">
            <v>1000</v>
          </cell>
        </row>
        <row r="126">
          <cell r="B126">
            <v>3</v>
          </cell>
          <cell r="C126" t="str">
            <v>Labour</v>
          </cell>
        </row>
        <row r="127">
          <cell r="A127" t="str">
            <v>1</v>
          </cell>
          <cell r="B127">
            <v>1</v>
          </cell>
          <cell r="C127" t="str">
            <v>Foreman</v>
          </cell>
          <cell r="D127" t="str">
            <v>day</v>
          </cell>
          <cell r="E127">
            <v>0.05</v>
          </cell>
          <cell r="G127">
            <v>0</v>
          </cell>
          <cell r="H127">
            <v>44500</v>
          </cell>
          <cell r="I127">
            <v>2225</v>
          </cell>
          <cell r="J127">
            <v>20</v>
          </cell>
        </row>
        <row r="128">
          <cell r="A128" t="str">
            <v>3</v>
          </cell>
          <cell r="B128">
            <v>2</v>
          </cell>
          <cell r="C128" t="str">
            <v>Skilled labour</v>
          </cell>
          <cell r="D128" t="str">
            <v>day</v>
          </cell>
          <cell r="E128">
            <v>0.15</v>
          </cell>
          <cell r="G128">
            <v>0</v>
          </cell>
          <cell r="H128">
            <v>39000</v>
          </cell>
          <cell r="I128">
            <v>5850</v>
          </cell>
          <cell r="J128">
            <v>20</v>
          </cell>
        </row>
        <row r="129">
          <cell r="A129" t="str">
            <v>10</v>
          </cell>
          <cell r="B129">
            <v>3</v>
          </cell>
          <cell r="C129" t="str">
            <v>Common Labour</v>
          </cell>
          <cell r="D129" t="str">
            <v>day</v>
          </cell>
          <cell r="E129">
            <v>0.5</v>
          </cell>
          <cell r="G129">
            <v>0</v>
          </cell>
          <cell r="H129">
            <v>27800</v>
          </cell>
          <cell r="I129">
            <v>13900</v>
          </cell>
          <cell r="J129">
            <v>20</v>
          </cell>
        </row>
        <row r="130">
          <cell r="J130">
            <v>21975</v>
          </cell>
        </row>
        <row r="132">
          <cell r="B132">
            <v>4</v>
          </cell>
          <cell r="C132" t="str">
            <v>Miscellaneous &amp; Transport</v>
          </cell>
        </row>
        <row r="135">
          <cell r="B135">
            <v>5</v>
          </cell>
          <cell r="C135" t="str">
            <v>Sub Total ( 1 - 4 )</v>
          </cell>
          <cell r="G135">
            <v>0</v>
          </cell>
          <cell r="I135">
            <v>380014.6</v>
          </cell>
        </row>
        <row r="137">
          <cell r="B137">
            <v>6</v>
          </cell>
          <cell r="C137" t="str">
            <v>Indirect Cost</v>
          </cell>
          <cell r="D137">
            <v>0.1</v>
          </cell>
          <cell r="G137">
            <v>0</v>
          </cell>
          <cell r="I137">
            <v>38001.46</v>
          </cell>
        </row>
        <row r="139">
          <cell r="A139" t="str">
            <v>CW fondmortar</v>
          </cell>
          <cell r="B139">
            <v>7</v>
          </cell>
          <cell r="C139" t="str">
            <v>Unit Prices (rounded)</v>
          </cell>
          <cell r="G139">
            <v>0</v>
          </cell>
          <cell r="I139">
            <v>418016</v>
          </cell>
        </row>
        <row r="142">
          <cell r="H142" t="str">
            <v>Tenderer's Official Representative</v>
          </cell>
        </row>
        <row r="146">
          <cell r="H146" t="str">
            <v>Signature :</v>
          </cell>
        </row>
        <row r="147">
          <cell r="H147" t="str">
            <v>Name  :</v>
          </cell>
          <cell r="I147" t="str">
            <v>Ir. Sudirman</v>
          </cell>
        </row>
        <row r="148">
          <cell r="H148" t="str">
            <v>Position :</v>
          </cell>
          <cell r="I148" t="str">
            <v>Branch Manager of South Sumatra</v>
          </cell>
        </row>
        <row r="149">
          <cell r="H149" t="str">
            <v>Date :</v>
          </cell>
          <cell r="I149" t="str">
            <v>September 18, 2007</v>
          </cell>
        </row>
        <row r="150">
          <cell r="H150" t="str">
            <v>Company Stamp :</v>
          </cell>
        </row>
        <row r="154">
          <cell r="A154">
            <v>0</v>
          </cell>
          <cell r="B154" t="str">
            <v>Price Item Number</v>
          </cell>
          <cell r="D154" t="str">
            <v>II-2-5</v>
          </cell>
        </row>
        <row r="155">
          <cell r="B155" t="str">
            <v>Description</v>
          </cell>
          <cell r="D155" t="str">
            <v>Weepholes including PVC pipe (dia. 50 mm) with gravel, sand and fiber materials</v>
          </cell>
        </row>
        <row r="157">
          <cell r="F157" t="str">
            <v>Foreign Currency</v>
          </cell>
        </row>
        <row r="158">
          <cell r="F158" t="str">
            <v>( ¥ )</v>
          </cell>
        </row>
        <row r="159">
          <cell r="B159" t="str">
            <v>Item</v>
          </cell>
          <cell r="D159" t="str">
            <v>Unit</v>
          </cell>
          <cell r="E159" t="str">
            <v>Quantity</v>
          </cell>
          <cell r="F159" t="str">
            <v>Unit</v>
          </cell>
          <cell r="G159" t="str">
            <v>Amount</v>
          </cell>
          <cell r="H159" t="str">
            <v>Unit Price</v>
          </cell>
          <cell r="I159" t="str">
            <v>Amount</v>
          </cell>
        </row>
        <row r="160">
          <cell r="F160" t="str">
            <v>Price</v>
          </cell>
          <cell r="H160" t="str">
            <v>( Rp. )</v>
          </cell>
        </row>
        <row r="161">
          <cell r="B161">
            <v>1</v>
          </cell>
          <cell r="C161" t="str">
            <v>Materials and Plant</v>
          </cell>
        </row>
        <row r="162">
          <cell r="B162">
            <v>1</v>
          </cell>
          <cell r="C162" t="str">
            <v>PVC Æ 50mm.</v>
          </cell>
          <cell r="D162" t="str">
            <v>m'</v>
          </cell>
          <cell r="E162">
            <v>0.6</v>
          </cell>
          <cell r="G162">
            <v>0</v>
          </cell>
          <cell r="H162">
            <v>16650</v>
          </cell>
          <cell r="I162">
            <v>9990</v>
          </cell>
        </row>
        <row r="163">
          <cell r="B163">
            <v>2</v>
          </cell>
          <cell r="C163" t="str">
            <v>Gravel</v>
          </cell>
          <cell r="D163" t="str">
            <v>m3</v>
          </cell>
          <cell r="E163">
            <v>0.05</v>
          </cell>
          <cell r="G163">
            <v>0</v>
          </cell>
          <cell r="H163">
            <v>120080</v>
          </cell>
          <cell r="I163">
            <v>6004</v>
          </cell>
        </row>
        <row r="164">
          <cell r="B164">
            <v>3</v>
          </cell>
          <cell r="C164" t="str">
            <v>Fine Aggregate</v>
          </cell>
          <cell r="D164" t="str">
            <v>m3</v>
          </cell>
          <cell r="E164">
            <v>0.1</v>
          </cell>
          <cell r="G164">
            <v>0</v>
          </cell>
          <cell r="H164">
            <v>58950</v>
          </cell>
          <cell r="I164">
            <v>5895</v>
          </cell>
        </row>
        <row r="168">
          <cell r="B168">
            <v>2</v>
          </cell>
          <cell r="C168" t="str">
            <v>Contractor's Equipment</v>
          </cell>
        </row>
        <row r="169">
          <cell r="B169">
            <v>1</v>
          </cell>
          <cell r="C169" t="str">
            <v>Tools</v>
          </cell>
          <cell r="D169" t="str">
            <v>ls</v>
          </cell>
          <cell r="E169">
            <v>1</v>
          </cell>
          <cell r="G169">
            <v>0</v>
          </cell>
          <cell r="H169">
            <v>1000</v>
          </cell>
          <cell r="I169">
            <v>1000</v>
          </cell>
          <cell r="J169">
            <v>1000</v>
          </cell>
        </row>
        <row r="171">
          <cell r="B171">
            <v>3</v>
          </cell>
          <cell r="C171" t="str">
            <v>Labour</v>
          </cell>
        </row>
        <row r="172">
          <cell r="A172" t="str">
            <v>1</v>
          </cell>
          <cell r="B172">
            <v>1</v>
          </cell>
          <cell r="C172" t="str">
            <v>Foreman</v>
          </cell>
          <cell r="D172" t="str">
            <v>day</v>
          </cell>
          <cell r="E172">
            <v>8.3333333333333329E-2</v>
          </cell>
          <cell r="G172">
            <v>0</v>
          </cell>
          <cell r="H172">
            <v>44500</v>
          </cell>
          <cell r="I172">
            <v>3708.33</v>
          </cell>
          <cell r="J172">
            <v>12</v>
          </cell>
        </row>
        <row r="173">
          <cell r="A173" t="str">
            <v>1</v>
          </cell>
          <cell r="B173">
            <v>2</v>
          </cell>
          <cell r="C173" t="str">
            <v>Skilled labour</v>
          </cell>
          <cell r="D173" t="str">
            <v>day</v>
          </cell>
          <cell r="E173">
            <v>8.3333333333333329E-2</v>
          </cell>
          <cell r="G173">
            <v>0</v>
          </cell>
          <cell r="H173">
            <v>39000</v>
          </cell>
          <cell r="I173">
            <v>3250</v>
          </cell>
          <cell r="J173">
            <v>12</v>
          </cell>
        </row>
        <row r="174">
          <cell r="A174" t="str">
            <v>4</v>
          </cell>
          <cell r="B174">
            <v>3</v>
          </cell>
          <cell r="C174" t="str">
            <v>Common Labour</v>
          </cell>
          <cell r="D174" t="str">
            <v>day</v>
          </cell>
          <cell r="E174">
            <v>0.33333333333333331</v>
          </cell>
          <cell r="G174">
            <v>0</v>
          </cell>
          <cell r="H174">
            <v>27800</v>
          </cell>
          <cell r="I174">
            <v>9266.67</v>
          </cell>
          <cell r="J174">
            <v>12</v>
          </cell>
        </row>
        <row r="175">
          <cell r="J175">
            <v>16225</v>
          </cell>
        </row>
        <row r="177">
          <cell r="B177">
            <v>4</v>
          </cell>
          <cell r="C177" t="str">
            <v>Miscellaneous &amp; Transport</v>
          </cell>
        </row>
        <row r="180">
          <cell r="B180">
            <v>5</v>
          </cell>
          <cell r="C180" t="str">
            <v>Sub Total ( 1 - 4 )</v>
          </cell>
          <cell r="G180">
            <v>0</v>
          </cell>
          <cell r="I180">
            <v>39114</v>
          </cell>
        </row>
        <row r="182">
          <cell r="B182">
            <v>6</v>
          </cell>
          <cell r="C182" t="str">
            <v>Indirect Cost</v>
          </cell>
          <cell r="D182">
            <v>0.1</v>
          </cell>
          <cell r="G182">
            <v>0</v>
          </cell>
          <cell r="I182">
            <v>3911.4</v>
          </cell>
        </row>
        <row r="184">
          <cell r="A184" t="str">
            <v>CW weep</v>
          </cell>
          <cell r="B184">
            <v>7</v>
          </cell>
          <cell r="C184" t="str">
            <v>Unit Prices (rounded)</v>
          </cell>
          <cell r="G184">
            <v>0</v>
          </cell>
          <cell r="I184">
            <v>43025</v>
          </cell>
        </row>
        <row r="187">
          <cell r="H187" t="str">
            <v>Tenderer's Official Representative</v>
          </cell>
        </row>
        <row r="191">
          <cell r="H191" t="str">
            <v>Signature :</v>
          </cell>
        </row>
        <row r="192">
          <cell r="H192" t="str">
            <v>Name  :</v>
          </cell>
          <cell r="I192" t="str">
            <v>Ir. Sudirman</v>
          </cell>
        </row>
        <row r="193">
          <cell r="H193" t="str">
            <v>Position :</v>
          </cell>
          <cell r="I193" t="str">
            <v>Branch Manager of South Sumatra</v>
          </cell>
        </row>
        <row r="194">
          <cell r="H194" t="str">
            <v>Date :</v>
          </cell>
          <cell r="I194" t="str">
            <v>September 18, 2007</v>
          </cell>
        </row>
        <row r="195">
          <cell r="H195" t="str">
            <v>Company Stamp :</v>
          </cell>
        </row>
        <row r="199">
          <cell r="A199">
            <v>1</v>
          </cell>
          <cell r="B199" t="str">
            <v>Price Item Number</v>
          </cell>
        </row>
        <row r="200">
          <cell r="B200" t="str">
            <v>Description</v>
          </cell>
          <cell r="D200" t="str">
            <v>Concrete, Type-A ( K-225 )</v>
          </cell>
        </row>
        <row r="202">
          <cell r="F202" t="str">
            <v>Foreign Currency</v>
          </cell>
        </row>
        <row r="203">
          <cell r="F203" t="str">
            <v>( ¥ )</v>
          </cell>
        </row>
        <row r="204">
          <cell r="B204" t="str">
            <v>Item</v>
          </cell>
          <cell r="D204" t="str">
            <v>Unit</v>
          </cell>
          <cell r="E204" t="str">
            <v>Quantity</v>
          </cell>
          <cell r="F204" t="str">
            <v>Unit</v>
          </cell>
          <cell r="G204" t="str">
            <v>Amount</v>
          </cell>
          <cell r="H204" t="str">
            <v>Unit Price</v>
          </cell>
          <cell r="I204" t="str">
            <v>Amount</v>
          </cell>
        </row>
        <row r="205">
          <cell r="F205" t="str">
            <v>Price</v>
          </cell>
          <cell r="H205" t="str">
            <v>( Rp. )</v>
          </cell>
        </row>
        <row r="206">
          <cell r="B206">
            <v>1</v>
          </cell>
          <cell r="C206" t="str">
            <v>Materials and Plant</v>
          </cell>
        </row>
        <row r="207">
          <cell r="B207">
            <v>1</v>
          </cell>
          <cell r="C207" t="str">
            <v>Cement</v>
          </cell>
          <cell r="D207" t="str">
            <v>bag</v>
          </cell>
          <cell r="E207">
            <v>6.5</v>
          </cell>
          <cell r="G207">
            <v>0</v>
          </cell>
          <cell r="H207">
            <v>39670</v>
          </cell>
          <cell r="I207">
            <v>257855</v>
          </cell>
          <cell r="J207">
            <v>6.6</v>
          </cell>
        </row>
        <row r="208">
          <cell r="B208">
            <v>2</v>
          </cell>
          <cell r="C208" t="str">
            <v>Crushed Rock</v>
          </cell>
          <cell r="D208" t="str">
            <v>m3</v>
          </cell>
          <cell r="E208">
            <v>0.82</v>
          </cell>
          <cell r="G208">
            <v>0</v>
          </cell>
          <cell r="H208">
            <v>229250</v>
          </cell>
          <cell r="I208">
            <v>187985</v>
          </cell>
        </row>
        <row r="209">
          <cell r="B209">
            <v>3</v>
          </cell>
          <cell r="C209" t="str">
            <v>Fine Aggregate</v>
          </cell>
          <cell r="D209" t="str">
            <v>m3</v>
          </cell>
          <cell r="E209">
            <v>0.61</v>
          </cell>
          <cell r="G209">
            <v>0</v>
          </cell>
          <cell r="H209">
            <v>58950</v>
          </cell>
          <cell r="I209">
            <v>35959.5</v>
          </cell>
        </row>
        <row r="210">
          <cell r="J210">
            <v>13000</v>
          </cell>
          <cell r="K210">
            <v>0</v>
          </cell>
        </row>
        <row r="212">
          <cell r="B212">
            <v>2</v>
          </cell>
          <cell r="C212" t="str">
            <v>Contractor's Equipment</v>
          </cell>
        </row>
        <row r="213">
          <cell r="A213" t="str">
            <v>1</v>
          </cell>
          <cell r="B213">
            <v>1</v>
          </cell>
          <cell r="C213" t="str">
            <v>Concrete mixer</v>
          </cell>
          <cell r="D213" t="str">
            <v>hr</v>
          </cell>
          <cell r="E213">
            <v>0.5</v>
          </cell>
          <cell r="G213">
            <v>0</v>
          </cell>
          <cell r="H213">
            <v>32900</v>
          </cell>
          <cell r="I213">
            <v>16450</v>
          </cell>
          <cell r="J213" t="str">
            <v>( Include : Sewa, fuel, operator, mob-demob, dismantling )</v>
          </cell>
        </row>
        <row r="214">
          <cell r="B214">
            <v>2</v>
          </cell>
          <cell r="C214" t="str">
            <v>Concrete vibrator</v>
          </cell>
          <cell r="D214" t="str">
            <v>hr</v>
          </cell>
          <cell r="E214">
            <v>0.25</v>
          </cell>
          <cell r="G214">
            <v>0</v>
          </cell>
          <cell r="H214">
            <v>32900</v>
          </cell>
          <cell r="I214">
            <v>8225</v>
          </cell>
        </row>
        <row r="217">
          <cell r="B217">
            <v>3</v>
          </cell>
          <cell r="C217" t="str">
            <v>Labour</v>
          </cell>
        </row>
        <row r="218">
          <cell r="A218">
            <v>1</v>
          </cell>
          <cell r="B218">
            <v>1</v>
          </cell>
          <cell r="C218" t="str">
            <v>Foreman</v>
          </cell>
          <cell r="D218" t="str">
            <v>day</v>
          </cell>
          <cell r="E218">
            <v>8.3333333333333329E-2</v>
          </cell>
          <cell r="G218">
            <v>0</v>
          </cell>
          <cell r="H218">
            <v>44500</v>
          </cell>
          <cell r="I218">
            <v>3708.33</v>
          </cell>
          <cell r="J218">
            <v>12</v>
          </cell>
        </row>
        <row r="219">
          <cell r="A219" t="str">
            <v>5</v>
          </cell>
          <cell r="B219">
            <v>2</v>
          </cell>
          <cell r="C219" t="str">
            <v>Skilled labour</v>
          </cell>
          <cell r="D219" t="str">
            <v>day</v>
          </cell>
          <cell r="E219">
            <v>0.41666666666666669</v>
          </cell>
          <cell r="G219">
            <v>0</v>
          </cell>
          <cell r="H219">
            <v>39000</v>
          </cell>
          <cell r="I219">
            <v>16250</v>
          </cell>
          <cell r="J219">
            <v>12</v>
          </cell>
        </row>
        <row r="220">
          <cell r="A220" t="str">
            <v>15</v>
          </cell>
          <cell r="B220">
            <v>3</v>
          </cell>
          <cell r="C220" t="str">
            <v>Common Labour</v>
          </cell>
          <cell r="D220" t="str">
            <v>day</v>
          </cell>
          <cell r="E220">
            <v>1.25</v>
          </cell>
          <cell r="G220">
            <v>0</v>
          </cell>
          <cell r="H220">
            <v>27800</v>
          </cell>
          <cell r="I220">
            <v>34750</v>
          </cell>
          <cell r="J220">
            <v>12</v>
          </cell>
        </row>
        <row r="221">
          <cell r="J221">
            <v>54708.33</v>
          </cell>
        </row>
        <row r="222">
          <cell r="K222">
            <v>79383.33</v>
          </cell>
        </row>
        <row r="223">
          <cell r="B223">
            <v>4</v>
          </cell>
          <cell r="C223" t="str">
            <v>Miscellaneous &amp; Transport</v>
          </cell>
        </row>
        <row r="227">
          <cell r="B227">
            <v>5</v>
          </cell>
          <cell r="C227" t="str">
            <v>Sub Total ( 1 - 4 )</v>
          </cell>
          <cell r="G227">
            <v>0</v>
          </cell>
          <cell r="I227">
            <v>561182.83000000007</v>
          </cell>
        </row>
        <row r="229">
          <cell r="B229">
            <v>6</v>
          </cell>
          <cell r="C229" t="str">
            <v>Indirect Cost</v>
          </cell>
          <cell r="D229">
            <v>0.1</v>
          </cell>
          <cell r="G229">
            <v>0</v>
          </cell>
          <cell r="I229">
            <v>56118.28</v>
          </cell>
        </row>
        <row r="231">
          <cell r="A231" t="str">
            <v>CW 1</v>
          </cell>
          <cell r="B231">
            <v>7</v>
          </cell>
          <cell r="C231" t="str">
            <v>Unit Prices (rounded)</v>
          </cell>
          <cell r="G231">
            <v>0</v>
          </cell>
          <cell r="I231">
            <v>617301</v>
          </cell>
        </row>
        <row r="234">
          <cell r="H234" t="str">
            <v>Tenderer's Official Representative</v>
          </cell>
        </row>
        <row r="238">
          <cell r="H238" t="str">
            <v>Signature :</v>
          </cell>
        </row>
        <row r="239">
          <cell r="H239" t="str">
            <v>Name  :</v>
          </cell>
          <cell r="I239" t="str">
            <v>Ir. Sudirman</v>
          </cell>
        </row>
        <row r="240">
          <cell r="H240" t="str">
            <v>Position :</v>
          </cell>
          <cell r="I240" t="str">
            <v>Branch Manager of South Sumatra</v>
          </cell>
        </row>
        <row r="241">
          <cell r="H241" t="str">
            <v>Date :</v>
          </cell>
          <cell r="I241" t="str">
            <v>September 18, 2007</v>
          </cell>
        </row>
        <row r="242">
          <cell r="H242" t="str">
            <v>Company Stamp :</v>
          </cell>
        </row>
        <row r="246">
          <cell r="A246">
            <v>2</v>
          </cell>
          <cell r="B246" t="str">
            <v>Price Item Number</v>
          </cell>
          <cell r="D246" t="str">
            <v xml:space="preserve">II-3.3  ;  IVA-2.4  </v>
          </cell>
        </row>
        <row r="247">
          <cell r="B247" t="str">
            <v>Description</v>
          </cell>
          <cell r="D247" t="str">
            <v>Concrete, Type-B ( K-175 )</v>
          </cell>
        </row>
        <row r="249">
          <cell r="F249" t="str">
            <v>Foreign Currency</v>
          </cell>
        </row>
        <row r="250">
          <cell r="F250" t="str">
            <v>( ¥ )</v>
          </cell>
        </row>
        <row r="251">
          <cell r="B251" t="str">
            <v>Item</v>
          </cell>
          <cell r="D251" t="str">
            <v>Unit</v>
          </cell>
          <cell r="E251" t="str">
            <v>Quantity</v>
          </cell>
          <cell r="F251" t="str">
            <v>Unit</v>
          </cell>
          <cell r="G251" t="str">
            <v>Amount</v>
          </cell>
          <cell r="H251" t="str">
            <v>Unit Price</v>
          </cell>
          <cell r="I251" t="str">
            <v>Amount</v>
          </cell>
        </row>
        <row r="252">
          <cell r="F252" t="str">
            <v>Price</v>
          </cell>
          <cell r="H252" t="str">
            <v>( Rp. )</v>
          </cell>
        </row>
        <row r="253">
          <cell r="B253">
            <v>1</v>
          </cell>
          <cell r="C253" t="str">
            <v>Materials and Plant</v>
          </cell>
        </row>
        <row r="254">
          <cell r="B254">
            <v>1</v>
          </cell>
          <cell r="C254" t="str">
            <v>Cement</v>
          </cell>
          <cell r="D254" t="str">
            <v>bag</v>
          </cell>
          <cell r="E254">
            <v>6</v>
          </cell>
          <cell r="G254">
            <v>0</v>
          </cell>
          <cell r="H254">
            <v>39670</v>
          </cell>
          <cell r="I254">
            <v>238020</v>
          </cell>
        </row>
        <row r="255">
          <cell r="B255">
            <v>2</v>
          </cell>
          <cell r="C255" t="str">
            <v>Coarse Agregate (Natural)</v>
          </cell>
          <cell r="D255" t="str">
            <v>m3</v>
          </cell>
          <cell r="E255">
            <v>0.82</v>
          </cell>
          <cell r="G255">
            <v>0</v>
          </cell>
          <cell r="H255">
            <v>120080</v>
          </cell>
          <cell r="I255">
            <v>98465.600000000006</v>
          </cell>
        </row>
        <row r="256">
          <cell r="B256">
            <v>3</v>
          </cell>
          <cell r="C256" t="str">
            <v>Fine Aggregate</v>
          </cell>
          <cell r="D256" t="str">
            <v>m3</v>
          </cell>
          <cell r="E256">
            <v>0.57999999999999996</v>
          </cell>
          <cell r="G256">
            <v>0</v>
          </cell>
          <cell r="H256">
            <v>58950</v>
          </cell>
          <cell r="I256">
            <v>34191</v>
          </cell>
        </row>
        <row r="259">
          <cell r="B259">
            <v>2</v>
          </cell>
          <cell r="C259" t="str">
            <v>Contractor's Equipment</v>
          </cell>
        </row>
        <row r="260">
          <cell r="A260" t="str">
            <v>1</v>
          </cell>
          <cell r="B260">
            <v>1</v>
          </cell>
          <cell r="C260" t="str">
            <v>Concrete mixer</v>
          </cell>
          <cell r="D260" t="str">
            <v>hr</v>
          </cell>
          <cell r="E260">
            <v>0.5</v>
          </cell>
          <cell r="G260">
            <v>0</v>
          </cell>
          <cell r="H260">
            <v>32900</v>
          </cell>
          <cell r="I260">
            <v>16450</v>
          </cell>
          <cell r="J260">
            <v>5</v>
          </cell>
        </row>
        <row r="261">
          <cell r="B261">
            <v>2</v>
          </cell>
          <cell r="C261" t="str">
            <v>Concrete vibrator</v>
          </cell>
          <cell r="D261" t="str">
            <v>hr</v>
          </cell>
          <cell r="E261">
            <v>0.25</v>
          </cell>
          <cell r="G261">
            <v>0</v>
          </cell>
          <cell r="H261">
            <v>32900</v>
          </cell>
          <cell r="I261">
            <v>8225</v>
          </cell>
        </row>
        <row r="262">
          <cell r="J262">
            <v>1000</v>
          </cell>
        </row>
        <row r="264">
          <cell r="B264">
            <v>3</v>
          </cell>
          <cell r="C264" t="str">
            <v>Labour</v>
          </cell>
        </row>
        <row r="265">
          <cell r="A265">
            <v>1</v>
          </cell>
          <cell r="B265">
            <v>1</v>
          </cell>
          <cell r="C265" t="str">
            <v>Foreman</v>
          </cell>
          <cell r="D265" t="str">
            <v>day</v>
          </cell>
          <cell r="E265">
            <v>8.3333333333333329E-2</v>
          </cell>
          <cell r="G265">
            <v>0</v>
          </cell>
          <cell r="H265">
            <v>44500</v>
          </cell>
          <cell r="I265">
            <v>3708.33</v>
          </cell>
          <cell r="J265">
            <v>12</v>
          </cell>
        </row>
        <row r="266">
          <cell r="A266" t="str">
            <v>5</v>
          </cell>
          <cell r="B266">
            <v>2</v>
          </cell>
          <cell r="C266" t="str">
            <v>Skilled labour</v>
          </cell>
          <cell r="D266" t="str">
            <v>day</v>
          </cell>
          <cell r="E266">
            <v>0.41666666666666669</v>
          </cell>
          <cell r="G266">
            <v>0</v>
          </cell>
          <cell r="H266">
            <v>39000</v>
          </cell>
          <cell r="I266">
            <v>16250</v>
          </cell>
          <cell r="J266">
            <v>12</v>
          </cell>
        </row>
        <row r="267">
          <cell r="A267" t="str">
            <v>15</v>
          </cell>
          <cell r="B267">
            <v>3</v>
          </cell>
          <cell r="C267" t="str">
            <v>Common Labour</v>
          </cell>
          <cell r="D267" t="str">
            <v>day</v>
          </cell>
          <cell r="E267">
            <v>1.25</v>
          </cell>
          <cell r="G267">
            <v>0</v>
          </cell>
          <cell r="H267">
            <v>27800</v>
          </cell>
          <cell r="I267">
            <v>34750</v>
          </cell>
          <cell r="J267">
            <v>12</v>
          </cell>
        </row>
        <row r="268">
          <cell r="J268">
            <v>54708.33</v>
          </cell>
        </row>
        <row r="269">
          <cell r="B269">
            <v>4</v>
          </cell>
          <cell r="C269" t="str">
            <v>Miscellaneous &amp; Transport</v>
          </cell>
        </row>
        <row r="273">
          <cell r="B273">
            <v>5</v>
          </cell>
          <cell r="C273" t="str">
            <v>Sub Total ( 1 - 4 )</v>
          </cell>
          <cell r="G273">
            <v>0</v>
          </cell>
          <cell r="I273">
            <v>450059.93</v>
          </cell>
        </row>
        <row r="275">
          <cell r="B275">
            <v>6</v>
          </cell>
          <cell r="C275" t="str">
            <v>Indirect Cost</v>
          </cell>
          <cell r="D275">
            <v>0.1</v>
          </cell>
          <cell r="G275">
            <v>0</v>
          </cell>
          <cell r="I275">
            <v>45005.99</v>
          </cell>
        </row>
        <row r="277">
          <cell r="A277" t="str">
            <v>CW 2</v>
          </cell>
          <cell r="B277">
            <v>7</v>
          </cell>
          <cell r="C277" t="str">
            <v>Unit Prices (rounded)</v>
          </cell>
          <cell r="G277">
            <v>0</v>
          </cell>
          <cell r="I277">
            <v>495065</v>
          </cell>
        </row>
        <row r="280">
          <cell r="H280" t="str">
            <v>Tenderer's Official Representative</v>
          </cell>
        </row>
        <row r="284">
          <cell r="H284" t="str">
            <v>Signature :</v>
          </cell>
        </row>
        <row r="285">
          <cell r="H285" t="str">
            <v>Name  :</v>
          </cell>
          <cell r="I285" t="str">
            <v>Ir. Sudirman</v>
          </cell>
        </row>
        <row r="286">
          <cell r="H286" t="str">
            <v>Position :</v>
          </cell>
          <cell r="I286" t="str">
            <v>Branch Manager of South Sumatra</v>
          </cell>
        </row>
        <row r="287">
          <cell r="H287" t="str">
            <v>Date :</v>
          </cell>
          <cell r="I287" t="str">
            <v>September 18, 2007</v>
          </cell>
        </row>
        <row r="288">
          <cell r="H288" t="str">
            <v>Company Stamp :</v>
          </cell>
        </row>
        <row r="292">
          <cell r="A292">
            <v>3</v>
          </cell>
          <cell r="B292" t="str">
            <v>Price Item Number</v>
          </cell>
          <cell r="D292" t="str">
            <v>IVA-2.5</v>
          </cell>
        </row>
        <row r="293">
          <cell r="B293" t="str">
            <v>Description</v>
          </cell>
          <cell r="D293" t="str">
            <v>Concrete, Type-C ( K-125 )</v>
          </cell>
        </row>
        <row r="295">
          <cell r="F295" t="str">
            <v>Foreign Currency</v>
          </cell>
        </row>
        <row r="296">
          <cell r="F296" t="str">
            <v>( ¥ )</v>
          </cell>
        </row>
        <row r="297">
          <cell r="B297" t="str">
            <v>Item</v>
          </cell>
          <cell r="D297" t="str">
            <v>Unit</v>
          </cell>
          <cell r="E297" t="str">
            <v>Quantity</v>
          </cell>
          <cell r="F297" t="str">
            <v>Unit</v>
          </cell>
          <cell r="G297" t="str">
            <v>Amount</v>
          </cell>
          <cell r="H297" t="str">
            <v>Unit Price</v>
          </cell>
          <cell r="I297" t="str">
            <v>Amount</v>
          </cell>
        </row>
        <row r="298">
          <cell r="F298" t="str">
            <v>Price</v>
          </cell>
          <cell r="H298" t="str">
            <v>( Rp. )</v>
          </cell>
        </row>
        <row r="299">
          <cell r="B299">
            <v>1</v>
          </cell>
          <cell r="C299" t="str">
            <v>Materials and Plant</v>
          </cell>
        </row>
        <row r="300">
          <cell r="B300">
            <v>1</v>
          </cell>
          <cell r="C300" t="str">
            <v>Cement</v>
          </cell>
          <cell r="D300" t="str">
            <v>bag</v>
          </cell>
          <cell r="E300">
            <v>5.5</v>
          </cell>
          <cell r="G300">
            <v>0</v>
          </cell>
          <cell r="H300">
            <v>39670</v>
          </cell>
          <cell r="I300">
            <v>218185</v>
          </cell>
        </row>
        <row r="301">
          <cell r="B301">
            <v>2</v>
          </cell>
          <cell r="C301" t="str">
            <v>Coarse Agregate (Natural)</v>
          </cell>
          <cell r="D301" t="str">
            <v>m3</v>
          </cell>
          <cell r="E301">
            <v>0.79</v>
          </cell>
          <cell r="G301">
            <v>0</v>
          </cell>
          <cell r="H301">
            <v>120080</v>
          </cell>
          <cell r="I301">
            <v>94863.2</v>
          </cell>
        </row>
        <row r="302">
          <cell r="B302">
            <v>3</v>
          </cell>
          <cell r="C302" t="str">
            <v>Fine Aggregate</v>
          </cell>
          <cell r="D302" t="str">
            <v>m3</v>
          </cell>
          <cell r="E302">
            <v>0.61</v>
          </cell>
          <cell r="G302">
            <v>0</v>
          </cell>
          <cell r="H302">
            <v>58950</v>
          </cell>
          <cell r="I302">
            <v>35959.5</v>
          </cell>
        </row>
        <row r="304">
          <cell r="B304">
            <v>2</v>
          </cell>
          <cell r="C304" t="str">
            <v>Contractor's Equipment</v>
          </cell>
          <cell r="J304">
            <v>24675</v>
          </cell>
        </row>
        <row r="305">
          <cell r="A305" t="str">
            <v>1</v>
          </cell>
          <cell r="B305">
            <v>1</v>
          </cell>
          <cell r="C305" t="str">
            <v>Concrete mixer</v>
          </cell>
          <cell r="D305" t="str">
            <v>hr</v>
          </cell>
          <cell r="E305">
            <v>0.5</v>
          </cell>
          <cell r="G305">
            <v>0</v>
          </cell>
          <cell r="H305">
            <v>32900</v>
          </cell>
          <cell r="I305">
            <v>16450</v>
          </cell>
          <cell r="J305">
            <v>5</v>
          </cell>
        </row>
        <row r="306">
          <cell r="B306">
            <v>2</v>
          </cell>
          <cell r="C306" t="str">
            <v>Concrete vibrator</v>
          </cell>
          <cell r="D306" t="str">
            <v>hr</v>
          </cell>
          <cell r="E306">
            <v>0.25</v>
          </cell>
          <cell r="G306">
            <v>0</v>
          </cell>
          <cell r="H306">
            <v>32900</v>
          </cell>
          <cell r="I306">
            <v>8225</v>
          </cell>
        </row>
        <row r="307">
          <cell r="J307">
            <v>1000</v>
          </cell>
        </row>
        <row r="309">
          <cell r="B309">
            <v>3</v>
          </cell>
          <cell r="C309" t="str">
            <v>Labour</v>
          </cell>
        </row>
        <row r="310">
          <cell r="A310">
            <v>1</v>
          </cell>
          <cell r="B310">
            <v>1</v>
          </cell>
          <cell r="C310" t="str">
            <v>Foreman</v>
          </cell>
          <cell r="D310" t="str">
            <v>day</v>
          </cell>
          <cell r="E310">
            <v>8.3333333333333329E-2</v>
          </cell>
          <cell r="G310">
            <v>0</v>
          </cell>
          <cell r="H310">
            <v>44500</v>
          </cell>
          <cell r="I310">
            <v>3708.33</v>
          </cell>
          <cell r="J310">
            <v>12</v>
          </cell>
        </row>
        <row r="311">
          <cell r="A311" t="str">
            <v>5</v>
          </cell>
          <cell r="B311">
            <v>2</v>
          </cell>
          <cell r="C311" t="str">
            <v>Skilled labour</v>
          </cell>
          <cell r="D311" t="str">
            <v>day</v>
          </cell>
          <cell r="E311">
            <v>0.41666666666666669</v>
          </cell>
          <cell r="G311">
            <v>0</v>
          </cell>
          <cell r="H311">
            <v>39000</v>
          </cell>
          <cell r="I311">
            <v>16250</v>
          </cell>
          <cell r="J311">
            <v>12</v>
          </cell>
        </row>
        <row r="312">
          <cell r="A312" t="str">
            <v>15</v>
          </cell>
          <cell r="B312">
            <v>2</v>
          </cell>
          <cell r="C312" t="str">
            <v>Common Labour</v>
          </cell>
          <cell r="D312" t="str">
            <v>day</v>
          </cell>
          <cell r="E312">
            <v>1.25</v>
          </cell>
          <cell r="G312">
            <v>0</v>
          </cell>
          <cell r="H312">
            <v>27800</v>
          </cell>
          <cell r="I312">
            <v>34750</v>
          </cell>
          <cell r="J312">
            <v>12</v>
          </cell>
        </row>
        <row r="313">
          <cell r="J313">
            <v>54708.33</v>
          </cell>
        </row>
        <row r="314">
          <cell r="B314">
            <v>4</v>
          </cell>
          <cell r="C314" t="str">
            <v>Miscellaneous &amp; Transport</v>
          </cell>
        </row>
        <row r="317">
          <cell r="B317">
            <v>5</v>
          </cell>
          <cell r="C317" t="str">
            <v>Sub Total ( 1 - 4 )</v>
          </cell>
          <cell r="G317">
            <v>0</v>
          </cell>
          <cell r="I317">
            <v>428391.03</v>
          </cell>
        </row>
        <row r="319">
          <cell r="B319">
            <v>6</v>
          </cell>
          <cell r="C319" t="str">
            <v>Indirect Cost</v>
          </cell>
          <cell r="D319">
            <v>0.1</v>
          </cell>
          <cell r="G319">
            <v>0</v>
          </cell>
          <cell r="I319">
            <v>42839.1</v>
          </cell>
        </row>
        <row r="321">
          <cell r="A321" t="str">
            <v>CW 3</v>
          </cell>
          <cell r="B321">
            <v>7</v>
          </cell>
          <cell r="C321" t="str">
            <v>Unit Prices (rounded)</v>
          </cell>
          <cell r="G321">
            <v>0</v>
          </cell>
          <cell r="I321">
            <v>471230</v>
          </cell>
        </row>
        <row r="324">
          <cell r="H324" t="str">
            <v>Tenderer's Official Representative</v>
          </cell>
        </row>
        <row r="328">
          <cell r="H328" t="str">
            <v>Signature :</v>
          </cell>
        </row>
        <row r="329">
          <cell r="H329" t="str">
            <v>Name  :</v>
          </cell>
          <cell r="I329" t="str">
            <v>Ir. Sudirman</v>
          </cell>
        </row>
        <row r="330">
          <cell r="H330" t="str">
            <v>Position :</v>
          </cell>
          <cell r="I330" t="str">
            <v>Branch Manager of South Sumatra</v>
          </cell>
        </row>
        <row r="331">
          <cell r="H331" t="str">
            <v>Date :</v>
          </cell>
          <cell r="I331" t="str">
            <v>September 18, 2007</v>
          </cell>
        </row>
        <row r="332">
          <cell r="H332" t="str">
            <v>Company Stamp :</v>
          </cell>
        </row>
        <row r="336">
          <cell r="A336" t="str">
            <v>4a</v>
          </cell>
          <cell r="B336" t="str">
            <v>Price Item Number</v>
          </cell>
          <cell r="D336" t="str">
            <v>II-2-4 ; IVA-1.9</v>
          </cell>
        </row>
        <row r="337">
          <cell r="B337" t="str">
            <v>Description</v>
          </cell>
          <cell r="D337" t="str">
            <v>Form for in-situ concrete for canal lining</v>
          </cell>
        </row>
        <row r="339">
          <cell r="F339" t="str">
            <v>Foreign Currency</v>
          </cell>
        </row>
        <row r="340">
          <cell r="F340" t="str">
            <v>( ¥ )</v>
          </cell>
        </row>
        <row r="341">
          <cell r="B341" t="str">
            <v>Item</v>
          </cell>
          <cell r="D341" t="str">
            <v>Unit</v>
          </cell>
          <cell r="E341" t="str">
            <v>Quantity</v>
          </cell>
          <cell r="F341" t="str">
            <v>Unit</v>
          </cell>
          <cell r="G341" t="str">
            <v>Amount</v>
          </cell>
          <cell r="H341" t="str">
            <v>Unit Price</v>
          </cell>
          <cell r="I341" t="str">
            <v>Amount</v>
          </cell>
        </row>
        <row r="342">
          <cell r="F342" t="str">
            <v>Price</v>
          </cell>
          <cell r="H342" t="str">
            <v>( Rp. )</v>
          </cell>
          <cell r="J342" t="str">
            <v>times</v>
          </cell>
        </row>
        <row r="343">
          <cell r="B343">
            <v>1</v>
          </cell>
          <cell r="C343" t="str">
            <v>Materials and Plant</v>
          </cell>
        </row>
        <row r="344">
          <cell r="B344">
            <v>1</v>
          </cell>
          <cell r="C344" t="str">
            <v>Multiplek 12 mm, tegofilm</v>
          </cell>
          <cell r="D344" t="str">
            <v>sheet</v>
          </cell>
          <cell r="E344">
            <v>7.6399999999999996E-2</v>
          </cell>
          <cell r="G344">
            <v>0</v>
          </cell>
          <cell r="H344">
            <v>158290</v>
          </cell>
          <cell r="I344">
            <v>12093.36</v>
          </cell>
          <cell r="K344" t="str">
            <v>per bentang</v>
          </cell>
        </row>
        <row r="345">
          <cell r="B345">
            <v>2</v>
          </cell>
          <cell r="C345" t="str">
            <v>Timber</v>
          </cell>
          <cell r="D345" t="str">
            <v>m3</v>
          </cell>
          <cell r="E345">
            <v>1.15E-2</v>
          </cell>
          <cell r="G345">
            <v>0</v>
          </cell>
          <cell r="H345">
            <v>1037080</v>
          </cell>
          <cell r="I345">
            <v>11926.42</v>
          </cell>
          <cell r="K345" t="str">
            <v>kebutuhan scaffolding &amp; perlengkapannya per 1,8 m'</v>
          </cell>
          <cell r="P345" t="str">
            <v>L talang</v>
          </cell>
        </row>
        <row r="346">
          <cell r="B346">
            <v>3</v>
          </cell>
          <cell r="C346" t="str">
            <v>Nail</v>
          </cell>
          <cell r="D346" t="str">
            <v>kg</v>
          </cell>
          <cell r="E346">
            <v>0.11499999999999999</v>
          </cell>
          <cell r="G346">
            <v>0</v>
          </cell>
          <cell r="H346">
            <v>9830</v>
          </cell>
          <cell r="I346">
            <v>1130.45</v>
          </cell>
          <cell r="L346" t="str">
            <v>per 1,8</v>
          </cell>
          <cell r="M346" t="str">
            <v>deret</v>
          </cell>
          <cell r="N346" t="str">
            <v>susun</v>
          </cell>
          <cell r="O346" t="str">
            <v>Jumlah</v>
          </cell>
        </row>
        <row r="347">
          <cell r="B347">
            <v>4</v>
          </cell>
          <cell r="C347" t="str">
            <v>Scaffolding</v>
          </cell>
          <cell r="D347" t="str">
            <v>ls</v>
          </cell>
          <cell r="E347">
            <v>1</v>
          </cell>
          <cell r="G347">
            <v>0</v>
          </cell>
          <cell r="H347">
            <v>0</v>
          </cell>
          <cell r="I347">
            <v>0</v>
          </cell>
          <cell r="K347" t="str">
            <v>MF 1219</v>
          </cell>
          <cell r="L347">
            <v>1</v>
          </cell>
          <cell r="M347">
            <v>1</v>
          </cell>
          <cell r="N347">
            <v>2</v>
          </cell>
          <cell r="O347">
            <v>2</v>
          </cell>
          <cell r="P347">
            <v>1</v>
          </cell>
        </row>
        <row r="348">
          <cell r="K348" t="str">
            <v>Cross Brace</v>
          </cell>
          <cell r="L348">
            <v>2</v>
          </cell>
          <cell r="M348">
            <v>1</v>
          </cell>
          <cell r="N348">
            <v>2</v>
          </cell>
          <cell r="O348">
            <v>4</v>
          </cell>
          <cell r="P348">
            <v>1</v>
          </cell>
        </row>
        <row r="349">
          <cell r="B349">
            <v>2</v>
          </cell>
          <cell r="C349" t="str">
            <v>Contractor's Equipment</v>
          </cell>
          <cell r="K349" t="str">
            <v>Joint Pin</v>
          </cell>
          <cell r="L349">
            <v>2</v>
          </cell>
          <cell r="M349">
            <v>1</v>
          </cell>
          <cell r="N349">
            <v>1</v>
          </cell>
          <cell r="O349">
            <v>2</v>
          </cell>
          <cell r="P349">
            <v>1</v>
          </cell>
        </row>
        <row r="350">
          <cell r="B350">
            <v>1</v>
          </cell>
          <cell r="C350" t="str">
            <v>Tools</v>
          </cell>
          <cell r="D350" t="str">
            <v>Ls</v>
          </cell>
          <cell r="E350">
            <v>1</v>
          </cell>
          <cell r="G350">
            <v>0</v>
          </cell>
          <cell r="H350">
            <v>218.33349999999999</v>
          </cell>
          <cell r="I350">
            <v>218.33</v>
          </cell>
          <cell r="J350">
            <v>200</v>
          </cell>
          <cell r="K350" t="str">
            <v>U Head jack</v>
          </cell>
          <cell r="L350">
            <v>2</v>
          </cell>
          <cell r="M350">
            <v>1</v>
          </cell>
          <cell r="N350">
            <v>1</v>
          </cell>
          <cell r="O350">
            <v>2</v>
          </cell>
          <cell r="P350">
            <v>1</v>
          </cell>
        </row>
        <row r="351">
          <cell r="K351" t="str">
            <v>Jack Base</v>
          </cell>
          <cell r="L351">
            <v>2</v>
          </cell>
          <cell r="M351">
            <v>1</v>
          </cell>
          <cell r="N351">
            <v>1</v>
          </cell>
          <cell r="O351">
            <v>2</v>
          </cell>
          <cell r="P351">
            <v>1</v>
          </cell>
        </row>
        <row r="352">
          <cell r="K352" t="str">
            <v>Pipe 6 m</v>
          </cell>
          <cell r="L352">
            <v>1</v>
          </cell>
          <cell r="M352">
            <v>2</v>
          </cell>
          <cell r="N352">
            <v>1</v>
          </cell>
          <cell r="O352">
            <v>2</v>
          </cell>
          <cell r="P352">
            <v>1</v>
          </cell>
        </row>
        <row r="353">
          <cell r="B353">
            <v>3</v>
          </cell>
          <cell r="C353" t="str">
            <v>Labour</v>
          </cell>
          <cell r="K353" t="str">
            <v>sviwel clamp</v>
          </cell>
          <cell r="L353">
            <v>4</v>
          </cell>
          <cell r="M353">
            <v>1</v>
          </cell>
          <cell r="N353">
            <v>1</v>
          </cell>
          <cell r="O353">
            <v>4</v>
          </cell>
          <cell r="P353">
            <v>1</v>
          </cell>
        </row>
        <row r="354">
          <cell r="A354">
            <v>1</v>
          </cell>
          <cell r="B354">
            <v>1</v>
          </cell>
          <cell r="C354" t="str">
            <v>Foreman</v>
          </cell>
          <cell r="D354" t="str">
            <v>day</v>
          </cell>
          <cell r="E354">
            <v>5.5555555555555552E-2</v>
          </cell>
          <cell r="G354">
            <v>0</v>
          </cell>
          <cell r="H354">
            <v>44500</v>
          </cell>
          <cell r="I354">
            <v>2472.2199999999998</v>
          </cell>
          <cell r="J354">
            <v>18</v>
          </cell>
          <cell r="K354" t="str">
            <v>luas bekisting</v>
          </cell>
          <cell r="L354">
            <v>1.8</v>
          </cell>
          <cell r="M354">
            <v>1.8</v>
          </cell>
          <cell r="N354">
            <v>3.24</v>
          </cell>
          <cell r="O354" t="str">
            <v>sq.m</v>
          </cell>
        </row>
        <row r="355">
          <cell r="A355">
            <v>2</v>
          </cell>
          <cell r="B355">
            <v>2</v>
          </cell>
          <cell r="C355" t="str">
            <v>Skilled Labour</v>
          </cell>
          <cell r="D355" t="str">
            <v>day</v>
          </cell>
          <cell r="E355">
            <v>0.1111111111111111</v>
          </cell>
          <cell r="G355">
            <v>0</v>
          </cell>
          <cell r="H355">
            <v>39000</v>
          </cell>
          <cell r="I355">
            <v>4333.33</v>
          </cell>
          <cell r="J355">
            <v>18</v>
          </cell>
          <cell r="K355" t="str">
            <v>harga perancah/m2</v>
          </cell>
          <cell r="N355">
            <v>0</v>
          </cell>
        </row>
        <row r="356">
          <cell r="A356">
            <v>5</v>
          </cell>
          <cell r="B356">
            <v>3</v>
          </cell>
          <cell r="C356" t="str">
            <v>Common Labour</v>
          </cell>
          <cell r="D356" t="str">
            <v>day</v>
          </cell>
          <cell r="E356">
            <v>0.27777777777777779</v>
          </cell>
          <cell r="G356">
            <v>0</v>
          </cell>
          <cell r="H356">
            <v>27800</v>
          </cell>
          <cell r="I356">
            <v>7722.22</v>
          </cell>
          <cell r="J356">
            <v>18</v>
          </cell>
        </row>
        <row r="357">
          <cell r="J357">
            <v>14527.77</v>
          </cell>
          <cell r="K357" t="str">
            <v>Upah</v>
          </cell>
          <cell r="L357">
            <v>0</v>
          </cell>
          <cell r="M357">
            <v>3000</v>
          </cell>
          <cell r="N357">
            <v>0</v>
          </cell>
        </row>
        <row r="358">
          <cell r="B358">
            <v>4</v>
          </cell>
          <cell r="C358" t="str">
            <v>Miscellaneous &amp; Transport</v>
          </cell>
          <cell r="J358">
            <v>14527.77</v>
          </cell>
          <cell r="K358" t="str">
            <v>Bongkar</v>
          </cell>
          <cell r="L358">
            <v>0</v>
          </cell>
          <cell r="M358">
            <v>2400</v>
          </cell>
          <cell r="N358">
            <v>0</v>
          </cell>
        </row>
        <row r="360">
          <cell r="O360" t="str">
            <v>Harga perancah/m2</v>
          </cell>
        </row>
        <row r="364">
          <cell r="B364">
            <v>5</v>
          </cell>
          <cell r="C364" t="str">
            <v>Sub Total ( 1 - 4 )</v>
          </cell>
          <cell r="G364">
            <v>0</v>
          </cell>
          <cell r="I364">
            <v>39896.33</v>
          </cell>
        </row>
        <row r="366">
          <cell r="B366">
            <v>6</v>
          </cell>
          <cell r="C366" t="str">
            <v>Indirect Cost</v>
          </cell>
          <cell r="D366">
            <v>0.1</v>
          </cell>
          <cell r="G366">
            <v>0</v>
          </cell>
          <cell r="I366">
            <v>3989.63</v>
          </cell>
        </row>
        <row r="368">
          <cell r="A368" t="str">
            <v>CW 4a</v>
          </cell>
          <cell r="B368">
            <v>7</v>
          </cell>
          <cell r="C368" t="str">
            <v>Unit Prices (rounded)</v>
          </cell>
          <cell r="G368">
            <v>0</v>
          </cell>
          <cell r="I368">
            <v>43885</v>
          </cell>
        </row>
        <row r="371">
          <cell r="H371" t="str">
            <v>Tenderer's Official Representative</v>
          </cell>
        </row>
        <row r="375">
          <cell r="H375" t="str">
            <v>Signature :</v>
          </cell>
        </row>
        <row r="376">
          <cell r="H376" t="str">
            <v>Name  :</v>
          </cell>
          <cell r="I376" t="str">
            <v>Ir. Sudirman</v>
          </cell>
        </row>
        <row r="377">
          <cell r="H377" t="str">
            <v>Position :</v>
          </cell>
          <cell r="I377" t="str">
            <v>Branch Manager of South Sumatra</v>
          </cell>
        </row>
        <row r="378">
          <cell r="H378" t="str">
            <v>Date :</v>
          </cell>
          <cell r="I378" t="str">
            <v>September 18, 2007</v>
          </cell>
        </row>
        <row r="379">
          <cell r="H379" t="str">
            <v>Company Stamp :</v>
          </cell>
        </row>
        <row r="383">
          <cell r="A383">
            <v>5</v>
          </cell>
          <cell r="B383" t="str">
            <v>Price Item Number</v>
          </cell>
          <cell r="D383" t="str">
            <v>II-3-4, IVA-2.6</v>
          </cell>
        </row>
        <row r="384">
          <cell r="B384" t="str">
            <v>Description</v>
          </cell>
          <cell r="D384" t="str">
            <v>Form for concrete  / Formwork for concrete</v>
          </cell>
        </row>
        <row r="386">
          <cell r="F386" t="str">
            <v>Foreign Currency</v>
          </cell>
        </row>
        <row r="387">
          <cell r="F387" t="str">
            <v>( ¥ )</v>
          </cell>
        </row>
        <row r="388">
          <cell r="B388" t="str">
            <v>Item</v>
          </cell>
          <cell r="D388" t="str">
            <v>Unit</v>
          </cell>
          <cell r="E388" t="str">
            <v>Quantity</v>
          </cell>
          <cell r="F388" t="str">
            <v>Unit</v>
          </cell>
          <cell r="G388" t="str">
            <v>Amount</v>
          </cell>
          <cell r="H388" t="str">
            <v>Unit Price</v>
          </cell>
          <cell r="I388" t="str">
            <v>Amount</v>
          </cell>
        </row>
        <row r="389">
          <cell r="F389" t="str">
            <v>Price</v>
          </cell>
          <cell r="H389" t="str">
            <v>( Rp. )</v>
          </cell>
          <cell r="J389" t="str">
            <v>times</v>
          </cell>
        </row>
        <row r="390">
          <cell r="B390">
            <v>1</v>
          </cell>
          <cell r="C390" t="str">
            <v>Materials and Plant</v>
          </cell>
          <cell r="J390">
            <v>5</v>
          </cell>
          <cell r="S390" t="str">
            <v>waktu</v>
          </cell>
          <cell r="T390">
            <v>1</v>
          </cell>
          <cell r="U390" t="str">
            <v>bulan</v>
          </cell>
        </row>
        <row r="391">
          <cell r="B391">
            <v>1</v>
          </cell>
          <cell r="C391" t="str">
            <v>Multiplek 12 mm, tegofilm</v>
          </cell>
          <cell r="D391" t="str">
            <v>sheet</v>
          </cell>
          <cell r="E391">
            <v>7.6399999999999996E-2</v>
          </cell>
          <cell r="G391">
            <v>0</v>
          </cell>
          <cell r="H391">
            <v>158290</v>
          </cell>
          <cell r="I391">
            <v>12093.36</v>
          </cell>
          <cell r="K391" t="str">
            <v>per bentang</v>
          </cell>
          <cell r="Q391" t="str">
            <v>bongkar</v>
          </cell>
          <cell r="S391">
            <v>4</v>
          </cell>
          <cell r="T391">
            <v>4</v>
          </cell>
        </row>
        <row r="392">
          <cell r="B392">
            <v>2</v>
          </cell>
          <cell r="C392" t="str">
            <v>Timber</v>
          </cell>
          <cell r="D392" t="str">
            <v>m3</v>
          </cell>
          <cell r="E392">
            <v>1.15E-2</v>
          </cell>
          <cell r="G392">
            <v>0</v>
          </cell>
          <cell r="H392">
            <v>1037080</v>
          </cell>
          <cell r="I392">
            <v>11926.42</v>
          </cell>
          <cell r="K392" t="str">
            <v>kebutuhan scaffolding &amp; perlengkapannya per 1,8 m'</v>
          </cell>
          <cell r="P392" t="str">
            <v>L talang</v>
          </cell>
          <cell r="Q392">
            <v>15</v>
          </cell>
          <cell r="R392">
            <v>8</v>
          </cell>
          <cell r="S392" t="str">
            <v>set</v>
          </cell>
          <cell r="T392" t="str">
            <v>2 bulan</v>
          </cell>
        </row>
        <row r="393">
          <cell r="B393">
            <v>3</v>
          </cell>
          <cell r="C393" t="str">
            <v>Nail</v>
          </cell>
          <cell r="D393" t="str">
            <v>kg</v>
          </cell>
          <cell r="E393">
            <v>0.11499999999999999</v>
          </cell>
          <cell r="G393">
            <v>0</v>
          </cell>
          <cell r="H393">
            <v>9830</v>
          </cell>
          <cell r="I393">
            <v>1130.45</v>
          </cell>
          <cell r="L393" t="str">
            <v>per 1,8</v>
          </cell>
          <cell r="M393" t="str">
            <v>deret</v>
          </cell>
          <cell r="N393" t="str">
            <v>susun</v>
          </cell>
          <cell r="O393" t="str">
            <v>Jumlah</v>
          </cell>
          <cell r="R393" t="str">
            <v>mob/demob</v>
          </cell>
          <cell r="S393">
            <v>4</v>
          </cell>
          <cell r="T393">
            <v>30000</v>
          </cell>
        </row>
        <row r="394">
          <cell r="B394">
            <v>4</v>
          </cell>
          <cell r="C394" t="str">
            <v>Scaffolding</v>
          </cell>
          <cell r="D394" t="str">
            <v>ls</v>
          </cell>
          <cell r="E394">
            <v>1</v>
          </cell>
          <cell r="G394">
            <v>0</v>
          </cell>
          <cell r="H394">
            <v>13100.007641671124</v>
          </cell>
          <cell r="I394">
            <v>13100.01</v>
          </cell>
          <cell r="J394">
            <v>12000</v>
          </cell>
          <cell r="K394" t="str">
            <v>MF 1219</v>
          </cell>
          <cell r="L394">
            <v>1</v>
          </cell>
          <cell r="M394">
            <v>1</v>
          </cell>
          <cell r="N394">
            <v>2</v>
          </cell>
          <cell r="O394">
            <v>2</v>
          </cell>
          <cell r="P394">
            <v>1</v>
          </cell>
          <cell r="Q394">
            <v>2</v>
          </cell>
          <cell r="R394">
            <v>5000</v>
          </cell>
          <cell r="S394">
            <v>1</v>
          </cell>
          <cell r="T394">
            <v>10000</v>
          </cell>
        </row>
        <row r="395">
          <cell r="B395">
            <v>5</v>
          </cell>
          <cell r="C395" t="str">
            <v>Formtie, etc</v>
          </cell>
          <cell r="D395" t="str">
            <v>ls</v>
          </cell>
          <cell r="E395">
            <v>1</v>
          </cell>
          <cell r="G395">
            <v>0</v>
          </cell>
          <cell r="H395">
            <v>10000</v>
          </cell>
          <cell r="I395">
            <v>10000</v>
          </cell>
          <cell r="K395" t="str">
            <v>Cross Brace</v>
          </cell>
          <cell r="L395">
            <v>2</v>
          </cell>
          <cell r="M395">
            <v>1</v>
          </cell>
          <cell r="N395">
            <v>2</v>
          </cell>
          <cell r="O395">
            <v>4</v>
          </cell>
          <cell r="P395">
            <v>1</v>
          </cell>
          <cell r="Q395">
            <v>4</v>
          </cell>
          <cell r="R395">
            <v>2750</v>
          </cell>
          <cell r="S395">
            <v>1</v>
          </cell>
          <cell r="T395">
            <v>11000</v>
          </cell>
        </row>
        <row r="396">
          <cell r="B396">
            <v>2</v>
          </cell>
          <cell r="C396" t="str">
            <v>Contractor's Equipment</v>
          </cell>
          <cell r="K396" t="str">
            <v>Joint Pin</v>
          </cell>
          <cell r="L396">
            <v>2</v>
          </cell>
          <cell r="M396">
            <v>1</v>
          </cell>
          <cell r="N396">
            <v>1</v>
          </cell>
          <cell r="O396">
            <v>2</v>
          </cell>
          <cell r="P396">
            <v>1</v>
          </cell>
          <cell r="Q396">
            <v>2</v>
          </cell>
          <cell r="R396">
            <v>1500</v>
          </cell>
          <cell r="S396">
            <v>1</v>
          </cell>
          <cell r="T396">
            <v>3000</v>
          </cell>
        </row>
        <row r="397">
          <cell r="B397">
            <v>1</v>
          </cell>
          <cell r="C397" t="str">
            <v>Tools</v>
          </cell>
          <cell r="D397" t="str">
            <v>Ls</v>
          </cell>
          <cell r="E397">
            <v>1</v>
          </cell>
          <cell r="G397">
            <v>0</v>
          </cell>
          <cell r="H397">
            <v>218.33349999999999</v>
          </cell>
          <cell r="I397">
            <v>218.33</v>
          </cell>
          <cell r="J397">
            <v>200</v>
          </cell>
          <cell r="K397" t="str">
            <v>U Head jack</v>
          </cell>
          <cell r="L397">
            <v>2</v>
          </cell>
          <cell r="M397">
            <v>1</v>
          </cell>
          <cell r="N397">
            <v>1</v>
          </cell>
          <cell r="O397">
            <v>2</v>
          </cell>
          <cell r="P397">
            <v>1</v>
          </cell>
          <cell r="Q397">
            <v>2</v>
          </cell>
          <cell r="R397">
            <v>2500</v>
          </cell>
          <cell r="S397">
            <v>1</v>
          </cell>
          <cell r="T397">
            <v>5000</v>
          </cell>
        </row>
        <row r="398">
          <cell r="K398" t="str">
            <v>Jack Base</v>
          </cell>
          <cell r="L398">
            <v>2</v>
          </cell>
          <cell r="M398">
            <v>1</v>
          </cell>
          <cell r="N398">
            <v>1</v>
          </cell>
          <cell r="O398">
            <v>2</v>
          </cell>
          <cell r="P398">
            <v>1</v>
          </cell>
          <cell r="Q398">
            <v>2</v>
          </cell>
          <cell r="R398">
            <v>2500</v>
          </cell>
          <cell r="S398">
            <v>1</v>
          </cell>
          <cell r="T398">
            <v>5000</v>
          </cell>
        </row>
        <row r="399">
          <cell r="K399" t="str">
            <v>Pipe 6 m</v>
          </cell>
          <cell r="L399">
            <v>1</v>
          </cell>
          <cell r="M399">
            <v>2</v>
          </cell>
          <cell r="N399">
            <v>1</v>
          </cell>
          <cell r="O399">
            <v>2</v>
          </cell>
          <cell r="P399">
            <v>1</v>
          </cell>
          <cell r="Q399">
            <v>2</v>
          </cell>
          <cell r="R399">
            <v>4000</v>
          </cell>
          <cell r="S399">
            <v>1</v>
          </cell>
          <cell r="T399">
            <v>8000</v>
          </cell>
        </row>
        <row r="400">
          <cell r="B400">
            <v>3</v>
          </cell>
          <cell r="C400" t="str">
            <v>Labour</v>
          </cell>
          <cell r="K400" t="str">
            <v>sviwel clamp</v>
          </cell>
          <cell r="L400">
            <v>4</v>
          </cell>
          <cell r="M400">
            <v>1</v>
          </cell>
          <cell r="N400">
            <v>1</v>
          </cell>
          <cell r="O400">
            <v>4</v>
          </cell>
          <cell r="P400">
            <v>1</v>
          </cell>
          <cell r="Q400">
            <v>4</v>
          </cell>
          <cell r="R400">
            <v>2000</v>
          </cell>
          <cell r="S400">
            <v>1</v>
          </cell>
          <cell r="T400">
            <v>8000</v>
          </cell>
        </row>
        <row r="401">
          <cell r="A401">
            <v>1</v>
          </cell>
          <cell r="B401">
            <v>1</v>
          </cell>
          <cell r="C401" t="str">
            <v>Foreman</v>
          </cell>
          <cell r="D401" t="str">
            <v>day</v>
          </cell>
          <cell r="E401">
            <v>5.5555555555555552E-2</v>
          </cell>
          <cell r="G401">
            <v>0</v>
          </cell>
          <cell r="H401">
            <v>44500</v>
          </cell>
          <cell r="I401">
            <v>2472.2199999999998</v>
          </cell>
          <cell r="J401">
            <v>18</v>
          </cell>
          <cell r="K401" t="str">
            <v>luas bekisting</v>
          </cell>
          <cell r="L401">
            <v>1.8</v>
          </cell>
          <cell r="M401">
            <v>1.8</v>
          </cell>
          <cell r="N401">
            <v>3.24</v>
          </cell>
          <cell r="O401" t="str">
            <v>sq.m</v>
          </cell>
          <cell r="T401">
            <v>80000</v>
          </cell>
        </row>
        <row r="402">
          <cell r="A402">
            <v>2</v>
          </cell>
          <cell r="B402">
            <v>2</v>
          </cell>
          <cell r="C402" t="str">
            <v>Skilled Labour</v>
          </cell>
          <cell r="D402" t="str">
            <v>day</v>
          </cell>
          <cell r="E402">
            <v>0.1111111111111111</v>
          </cell>
          <cell r="G402">
            <v>0</v>
          </cell>
          <cell r="H402">
            <v>39000</v>
          </cell>
          <cell r="I402">
            <v>4333.33</v>
          </cell>
          <cell r="J402">
            <v>18</v>
          </cell>
          <cell r="K402" t="str">
            <v>harga perancah/m2</v>
          </cell>
          <cell r="N402">
            <v>24691.358024691355</v>
          </cell>
          <cell r="R402">
            <v>25000</v>
          </cell>
          <cell r="S402" t="str">
            <v>/ m2</v>
          </cell>
        </row>
        <row r="403">
          <cell r="A403">
            <v>5</v>
          </cell>
          <cell r="B403">
            <v>3</v>
          </cell>
          <cell r="C403" t="str">
            <v>Common Labour</v>
          </cell>
          <cell r="D403" t="str">
            <v>day</v>
          </cell>
          <cell r="E403">
            <v>0.27777777777777779</v>
          </cell>
          <cell r="G403">
            <v>0</v>
          </cell>
          <cell r="H403">
            <v>27800</v>
          </cell>
          <cell r="I403">
            <v>7722.22</v>
          </cell>
          <cell r="J403">
            <v>18</v>
          </cell>
        </row>
        <row r="404">
          <cell r="J404">
            <v>14527.77</v>
          </cell>
          <cell r="K404" t="str">
            <v>Upah</v>
          </cell>
          <cell r="L404">
            <v>2</v>
          </cell>
          <cell r="M404">
            <v>3000</v>
          </cell>
          <cell r="N404">
            <v>6000</v>
          </cell>
          <cell r="R404">
            <v>1851.8518518518517</v>
          </cell>
          <cell r="S404" t="str">
            <v>/ m2</v>
          </cell>
        </row>
        <row r="405">
          <cell r="B405">
            <v>4</v>
          </cell>
          <cell r="C405" t="str">
            <v>Miscellaneous &amp; Transport</v>
          </cell>
          <cell r="J405">
            <v>14527.77</v>
          </cell>
          <cell r="K405" t="str">
            <v>Bongkar</v>
          </cell>
          <cell r="L405">
            <v>2</v>
          </cell>
          <cell r="M405">
            <v>2400</v>
          </cell>
          <cell r="N405">
            <v>4800</v>
          </cell>
          <cell r="R405">
            <v>1481.4814814814813</v>
          </cell>
          <cell r="S405" t="str">
            <v>/ m2</v>
          </cell>
        </row>
        <row r="406">
          <cell r="R406">
            <v>3333.333333333333</v>
          </cell>
          <cell r="S406" t="str">
            <v>/ m2</v>
          </cell>
        </row>
        <row r="409">
          <cell r="B409">
            <v>5</v>
          </cell>
          <cell r="C409" t="str">
            <v>Sub Total ( 1 - 4 )</v>
          </cell>
          <cell r="G409">
            <v>0</v>
          </cell>
          <cell r="I409">
            <v>62996.340000000004</v>
          </cell>
        </row>
        <row r="411">
          <cell r="B411">
            <v>6</v>
          </cell>
          <cell r="C411" t="str">
            <v>Indirect Cost</v>
          </cell>
          <cell r="D411">
            <v>0.1</v>
          </cell>
          <cell r="G411">
            <v>0</v>
          </cell>
          <cell r="I411">
            <v>6299.63</v>
          </cell>
        </row>
        <row r="413">
          <cell r="A413" t="str">
            <v>CW 5</v>
          </cell>
          <cell r="B413">
            <v>7</v>
          </cell>
          <cell r="C413" t="str">
            <v>Unit Prices (rounded)</v>
          </cell>
          <cell r="G413">
            <v>0</v>
          </cell>
          <cell r="I413">
            <v>69295</v>
          </cell>
        </row>
        <row r="416">
          <cell r="H416" t="str">
            <v>Tenderer's Official Representative</v>
          </cell>
        </row>
        <row r="420">
          <cell r="H420" t="str">
            <v>Signature :</v>
          </cell>
        </row>
        <row r="421">
          <cell r="H421" t="str">
            <v>Name  :</v>
          </cell>
          <cell r="I421" t="str">
            <v>Ir. Sudirman</v>
          </cell>
        </row>
        <row r="422">
          <cell r="H422" t="str">
            <v>Position :</v>
          </cell>
          <cell r="I422" t="str">
            <v>Branch Manager of South Sumatra</v>
          </cell>
        </row>
        <row r="423">
          <cell r="H423" t="str">
            <v>Date :</v>
          </cell>
          <cell r="I423" t="str">
            <v>September 18, 2007</v>
          </cell>
        </row>
        <row r="424">
          <cell r="H424" t="str">
            <v>Company Stamp :</v>
          </cell>
        </row>
        <row r="428">
          <cell r="A428">
            <v>8</v>
          </cell>
          <cell r="B428" t="str">
            <v>Price Item Number</v>
          </cell>
          <cell r="D428" t="str">
            <v xml:space="preserve">II-3-5 ;  IVA-2.7 </v>
          </cell>
        </row>
        <row r="429">
          <cell r="B429" t="str">
            <v>Description</v>
          </cell>
          <cell r="D429" t="str">
            <v>Reinforcement steel bars ( Deformed )</v>
          </cell>
        </row>
        <row r="431">
          <cell r="F431" t="str">
            <v>Foreign Currency</v>
          </cell>
        </row>
        <row r="432">
          <cell r="F432" t="str">
            <v>( ¥ )</v>
          </cell>
        </row>
        <row r="433">
          <cell r="B433" t="str">
            <v>Item</v>
          </cell>
          <cell r="D433" t="str">
            <v>Unit</v>
          </cell>
          <cell r="E433" t="str">
            <v>Quantity</v>
          </cell>
          <cell r="F433" t="str">
            <v>Unit</v>
          </cell>
          <cell r="G433" t="str">
            <v>Amount</v>
          </cell>
          <cell r="H433" t="str">
            <v>Unit Price</v>
          </cell>
          <cell r="I433" t="str">
            <v>Amount</v>
          </cell>
        </row>
        <row r="434">
          <cell r="F434" t="str">
            <v>Price</v>
          </cell>
          <cell r="H434" t="str">
            <v>( Rp. )</v>
          </cell>
        </row>
        <row r="435">
          <cell r="B435">
            <v>1</v>
          </cell>
          <cell r="C435" t="str">
            <v>Materials and Plant</v>
          </cell>
        </row>
        <row r="436">
          <cell r="B436">
            <v>1</v>
          </cell>
          <cell r="C436" t="str">
            <v>Reinforcement steel bars ( Deformed )</v>
          </cell>
          <cell r="D436" t="str">
            <v>ton</v>
          </cell>
          <cell r="E436">
            <v>1.03</v>
          </cell>
          <cell r="G436">
            <v>0</v>
          </cell>
          <cell r="H436">
            <v>7505210</v>
          </cell>
          <cell r="I436">
            <v>7730366.2999999998</v>
          </cell>
        </row>
        <row r="437">
          <cell r="B437">
            <v>2</v>
          </cell>
          <cell r="C437" t="str">
            <v>Wire</v>
          </cell>
          <cell r="D437" t="str">
            <v>ton</v>
          </cell>
          <cell r="E437">
            <v>2.06E-2</v>
          </cell>
          <cell r="G437">
            <v>0</v>
          </cell>
          <cell r="H437">
            <v>8733340</v>
          </cell>
          <cell r="I437">
            <v>179906.8</v>
          </cell>
        </row>
        <row r="441">
          <cell r="B441">
            <v>2</v>
          </cell>
          <cell r="C441" t="str">
            <v>Contractor's Equipment</v>
          </cell>
        </row>
        <row r="442">
          <cell r="B442">
            <v>1</v>
          </cell>
          <cell r="C442" t="str">
            <v>Bar Cutter</v>
          </cell>
          <cell r="D442" t="str">
            <v>hr</v>
          </cell>
          <cell r="E442">
            <v>4</v>
          </cell>
          <cell r="G442">
            <v>0</v>
          </cell>
          <cell r="H442">
            <v>13600</v>
          </cell>
          <cell r="I442">
            <v>54400</v>
          </cell>
          <cell r="J442">
            <v>50</v>
          </cell>
        </row>
        <row r="443">
          <cell r="B443">
            <v>2</v>
          </cell>
          <cell r="C443" t="str">
            <v>Bar Bender</v>
          </cell>
          <cell r="D443" t="str">
            <v>hr</v>
          </cell>
          <cell r="E443">
            <v>4</v>
          </cell>
          <cell r="G443">
            <v>0</v>
          </cell>
          <cell r="H443">
            <v>13600</v>
          </cell>
          <cell r="I443">
            <v>54400</v>
          </cell>
        </row>
        <row r="446">
          <cell r="B446">
            <v>3</v>
          </cell>
          <cell r="C446" t="str">
            <v>Labour</v>
          </cell>
        </row>
        <row r="447">
          <cell r="A447">
            <v>0.2</v>
          </cell>
          <cell r="B447">
            <v>1</v>
          </cell>
          <cell r="C447" t="str">
            <v>Foreman</v>
          </cell>
          <cell r="D447" t="str">
            <v>day</v>
          </cell>
          <cell r="E447">
            <v>1</v>
          </cell>
          <cell r="G447">
            <v>0</v>
          </cell>
          <cell r="H447">
            <v>44500</v>
          </cell>
          <cell r="I447">
            <v>44500</v>
          </cell>
          <cell r="J447">
            <v>0.2</v>
          </cell>
          <cell r="K447">
            <v>434500</v>
          </cell>
        </row>
        <row r="448">
          <cell r="A448">
            <v>2</v>
          </cell>
          <cell r="B448">
            <v>2</v>
          </cell>
          <cell r="C448" t="str">
            <v>Skilled labour</v>
          </cell>
          <cell r="D448" t="str">
            <v>day</v>
          </cell>
          <cell r="E448">
            <v>10</v>
          </cell>
          <cell r="G448">
            <v>0</v>
          </cell>
          <cell r="H448">
            <v>39000</v>
          </cell>
          <cell r="I448">
            <v>390000</v>
          </cell>
          <cell r="J448">
            <v>0.2</v>
          </cell>
          <cell r="K448">
            <v>434.5</v>
          </cell>
        </row>
        <row r="449">
          <cell r="A449">
            <v>1</v>
          </cell>
          <cell r="B449">
            <v>3</v>
          </cell>
          <cell r="C449" t="str">
            <v>Common Labour</v>
          </cell>
          <cell r="D449" t="str">
            <v>day</v>
          </cell>
          <cell r="E449">
            <v>5</v>
          </cell>
          <cell r="G449">
            <v>0</v>
          </cell>
          <cell r="H449">
            <v>27800</v>
          </cell>
          <cell r="I449">
            <v>139000</v>
          </cell>
          <cell r="J449">
            <v>0.2</v>
          </cell>
        </row>
        <row r="450">
          <cell r="J450">
            <v>573500</v>
          </cell>
        </row>
        <row r="451">
          <cell r="B451">
            <v>4</v>
          </cell>
          <cell r="C451" t="str">
            <v>Miscellaneous &amp; Transport</v>
          </cell>
        </row>
        <row r="457">
          <cell r="B457">
            <v>5</v>
          </cell>
          <cell r="C457" t="str">
            <v>Sub Total ( 1 - 4 )</v>
          </cell>
          <cell r="G457">
            <v>0</v>
          </cell>
          <cell r="I457">
            <v>8592573.0999999996</v>
          </cell>
        </row>
        <row r="459">
          <cell r="B459">
            <v>6</v>
          </cell>
          <cell r="C459" t="str">
            <v>Indirect Cost</v>
          </cell>
          <cell r="D459">
            <v>0.1</v>
          </cell>
          <cell r="G459">
            <v>0</v>
          </cell>
          <cell r="I459">
            <v>859257.31</v>
          </cell>
        </row>
        <row r="461">
          <cell r="A461" t="str">
            <v>CW 8</v>
          </cell>
          <cell r="B461">
            <v>7</v>
          </cell>
          <cell r="C461" t="str">
            <v>Unit Prices (rounded)</v>
          </cell>
          <cell r="G461">
            <v>0</v>
          </cell>
          <cell r="I461">
            <v>9451830</v>
          </cell>
        </row>
        <row r="464">
          <cell r="H464" t="str">
            <v>Tenderer's Official Representative</v>
          </cell>
        </row>
        <row r="468">
          <cell r="H468" t="str">
            <v>Signature :</v>
          </cell>
        </row>
        <row r="469">
          <cell r="H469" t="str">
            <v>Name  :</v>
          </cell>
          <cell r="I469" t="str">
            <v>Ir. Sudirman</v>
          </cell>
        </row>
        <row r="470">
          <cell r="H470" t="str">
            <v>Position :</v>
          </cell>
          <cell r="I470" t="str">
            <v>Branch Manager of South Sumatra</v>
          </cell>
        </row>
        <row r="471">
          <cell r="H471" t="str">
            <v>Date :</v>
          </cell>
          <cell r="I471" t="str">
            <v>September 18, 2007</v>
          </cell>
        </row>
        <row r="472">
          <cell r="H472" t="str">
            <v>Company Stamp :</v>
          </cell>
        </row>
        <row r="475">
          <cell r="A475">
            <v>9</v>
          </cell>
          <cell r="B475" t="str">
            <v>Price Item Number</v>
          </cell>
          <cell r="D475" t="str">
            <v>II-3.6  ; IVA-2.10</v>
          </cell>
        </row>
        <row r="476">
          <cell r="B476" t="str">
            <v>Description</v>
          </cell>
          <cell r="D476" t="str">
            <v>Precast RC pipe, Dia. 1000 mm</v>
          </cell>
        </row>
        <row r="477">
          <cell r="J477">
            <v>3.2927999999999993</v>
          </cell>
        </row>
        <row r="478">
          <cell r="F478" t="str">
            <v>Foreign Currency</v>
          </cell>
        </row>
        <row r="479">
          <cell r="F479" t="str">
            <v>( ¥ )</v>
          </cell>
        </row>
        <row r="480">
          <cell r="B480" t="str">
            <v>Item</v>
          </cell>
          <cell r="D480" t="str">
            <v>Unit</v>
          </cell>
          <cell r="E480" t="str">
            <v>Quantity</v>
          </cell>
          <cell r="F480" t="str">
            <v>Unit</v>
          </cell>
          <cell r="G480" t="str">
            <v>Amount</v>
          </cell>
          <cell r="H480" t="str">
            <v>Unit Price</v>
          </cell>
          <cell r="I480" t="str">
            <v>Amount</v>
          </cell>
        </row>
        <row r="481">
          <cell r="F481" t="str">
            <v>Price</v>
          </cell>
          <cell r="H481" t="str">
            <v>( Rp. )</v>
          </cell>
        </row>
        <row r="482">
          <cell r="B482">
            <v>1</v>
          </cell>
          <cell r="C482" t="str">
            <v>Materials and Plant</v>
          </cell>
        </row>
        <row r="483">
          <cell r="B483" t="str">
            <v>-</v>
          </cell>
          <cell r="C483" t="str">
            <v>Precast RC pipe, Dia. 1000 mm</v>
          </cell>
          <cell r="D483" t="str">
            <v>m'</v>
          </cell>
          <cell r="E483">
            <v>1</v>
          </cell>
          <cell r="G483">
            <v>0</v>
          </cell>
          <cell r="H483">
            <v>463960</v>
          </cell>
          <cell r="I483">
            <v>463960</v>
          </cell>
        </row>
        <row r="487">
          <cell r="B487">
            <v>2</v>
          </cell>
          <cell r="C487" t="str">
            <v>Contractor's Equipment</v>
          </cell>
        </row>
        <row r="490">
          <cell r="B490">
            <v>3</v>
          </cell>
          <cell r="C490" t="str">
            <v>Labour</v>
          </cell>
        </row>
        <row r="491">
          <cell r="A491">
            <v>0.2</v>
          </cell>
          <cell r="B491">
            <v>1</v>
          </cell>
          <cell r="C491" t="str">
            <v>Foreman</v>
          </cell>
          <cell r="D491" t="str">
            <v>day</v>
          </cell>
          <cell r="E491">
            <v>0.04</v>
          </cell>
          <cell r="G491">
            <v>0</v>
          </cell>
          <cell r="H491">
            <v>44500</v>
          </cell>
          <cell r="I491">
            <v>1780</v>
          </cell>
          <cell r="J491">
            <v>5</v>
          </cell>
          <cell r="K491">
            <v>17380</v>
          </cell>
        </row>
        <row r="492">
          <cell r="A492">
            <v>2</v>
          </cell>
          <cell r="B492">
            <v>2</v>
          </cell>
          <cell r="C492" t="str">
            <v>Skilled labour</v>
          </cell>
          <cell r="D492" t="str">
            <v>day</v>
          </cell>
          <cell r="E492">
            <v>0.4</v>
          </cell>
          <cell r="G492">
            <v>0</v>
          </cell>
          <cell r="H492">
            <v>39000</v>
          </cell>
          <cell r="I492">
            <v>15600</v>
          </cell>
          <cell r="J492">
            <v>5</v>
          </cell>
          <cell r="K492">
            <v>17.38</v>
          </cell>
        </row>
        <row r="493">
          <cell r="A493">
            <v>1</v>
          </cell>
          <cell r="B493">
            <v>3</v>
          </cell>
          <cell r="C493" t="str">
            <v>Common Labour</v>
          </cell>
          <cell r="D493" t="str">
            <v>day</v>
          </cell>
          <cell r="E493">
            <v>0.2</v>
          </cell>
          <cell r="G493">
            <v>0</v>
          </cell>
          <cell r="H493">
            <v>27800</v>
          </cell>
          <cell r="I493">
            <v>5560</v>
          </cell>
          <cell r="J493">
            <v>5</v>
          </cell>
        </row>
        <row r="494">
          <cell r="J494">
            <v>22940</v>
          </cell>
        </row>
        <row r="495">
          <cell r="B495">
            <v>4</v>
          </cell>
          <cell r="C495" t="str">
            <v>Miscellaneous &amp; Transport</v>
          </cell>
        </row>
        <row r="498">
          <cell r="B498">
            <v>5</v>
          </cell>
          <cell r="C498" t="str">
            <v>Sub Total ( 1 - 4 )</v>
          </cell>
          <cell r="G498">
            <v>0</v>
          </cell>
          <cell r="I498">
            <v>486900</v>
          </cell>
        </row>
        <row r="500">
          <cell r="B500">
            <v>6</v>
          </cell>
          <cell r="C500" t="str">
            <v>Indirect Cost</v>
          </cell>
          <cell r="D500">
            <v>0.1</v>
          </cell>
          <cell r="G500">
            <v>0</v>
          </cell>
          <cell r="I500">
            <v>48690</v>
          </cell>
        </row>
        <row r="502">
          <cell r="A502" t="str">
            <v>CW 9</v>
          </cell>
          <cell r="B502">
            <v>7</v>
          </cell>
          <cell r="C502" t="str">
            <v>Unit Prices (rounded)</v>
          </cell>
          <cell r="G502">
            <v>0</v>
          </cell>
          <cell r="I502">
            <v>535590</v>
          </cell>
        </row>
        <row r="505">
          <cell r="H505" t="str">
            <v>Tenderer's Official Representative</v>
          </cell>
        </row>
        <row r="509">
          <cell r="H509" t="str">
            <v>Signature :</v>
          </cell>
        </row>
        <row r="510">
          <cell r="H510" t="str">
            <v>Name  :</v>
          </cell>
          <cell r="I510" t="str">
            <v>Ir. Sudirman</v>
          </cell>
        </row>
        <row r="511">
          <cell r="H511" t="str">
            <v>Position :</v>
          </cell>
          <cell r="I511" t="str">
            <v>Branch Manager of South Sumatra</v>
          </cell>
        </row>
        <row r="512">
          <cell r="H512" t="str">
            <v>Date :</v>
          </cell>
          <cell r="I512" t="str">
            <v>September 18, 2007</v>
          </cell>
        </row>
        <row r="513">
          <cell r="H513" t="str">
            <v>Company Stamp :</v>
          </cell>
        </row>
        <row r="517">
          <cell r="A517">
            <v>9</v>
          </cell>
          <cell r="B517" t="str">
            <v>Price Item Number</v>
          </cell>
          <cell r="D517" t="str">
            <v>II-3.7</v>
          </cell>
        </row>
        <row r="518">
          <cell r="B518" t="str">
            <v>Description</v>
          </cell>
          <cell r="D518" t="str">
            <v>Precast RC pipe, Dia. 700 mm</v>
          </cell>
        </row>
        <row r="519">
          <cell r="J519">
            <v>3.2927999999999993</v>
          </cell>
        </row>
        <row r="520">
          <cell r="F520" t="str">
            <v>Foreign Currency</v>
          </cell>
        </row>
        <row r="521">
          <cell r="F521" t="str">
            <v>( ¥ )</v>
          </cell>
        </row>
        <row r="522">
          <cell r="B522" t="str">
            <v>Item</v>
          </cell>
          <cell r="D522" t="str">
            <v>Unit</v>
          </cell>
          <cell r="E522" t="str">
            <v>Quantity</v>
          </cell>
          <cell r="F522" t="str">
            <v>Unit</v>
          </cell>
          <cell r="G522" t="str">
            <v>Amount</v>
          </cell>
          <cell r="H522" t="str">
            <v>Unit Price</v>
          </cell>
          <cell r="I522" t="str">
            <v>Amount</v>
          </cell>
        </row>
        <row r="523">
          <cell r="F523" t="str">
            <v>Price</v>
          </cell>
          <cell r="H523" t="str">
            <v>( Rp. )</v>
          </cell>
        </row>
        <row r="524">
          <cell r="B524">
            <v>1</v>
          </cell>
          <cell r="C524" t="str">
            <v>Materials and Plant</v>
          </cell>
        </row>
        <row r="525">
          <cell r="B525" t="str">
            <v>-</v>
          </cell>
          <cell r="C525" t="str">
            <v>Precast RC pipe, Dia. 700 mm</v>
          </cell>
          <cell r="D525" t="str">
            <v>m'</v>
          </cell>
          <cell r="E525">
            <v>1</v>
          </cell>
          <cell r="G525">
            <v>0</v>
          </cell>
          <cell r="H525">
            <v>354790</v>
          </cell>
          <cell r="I525">
            <v>354790</v>
          </cell>
        </row>
        <row r="529">
          <cell r="B529">
            <v>2</v>
          </cell>
          <cell r="C529" t="str">
            <v>Contractor's Equipment</v>
          </cell>
        </row>
        <row r="532">
          <cell r="B532">
            <v>3</v>
          </cell>
          <cell r="C532" t="str">
            <v>Labour</v>
          </cell>
        </row>
        <row r="533">
          <cell r="A533">
            <v>0.2</v>
          </cell>
          <cell r="B533">
            <v>1</v>
          </cell>
          <cell r="C533" t="str">
            <v>Foreman</v>
          </cell>
          <cell r="D533" t="str">
            <v>day</v>
          </cell>
          <cell r="E533">
            <v>0.04</v>
          </cell>
          <cell r="G533">
            <v>0</v>
          </cell>
          <cell r="H533">
            <v>44500</v>
          </cell>
          <cell r="I533">
            <v>1780</v>
          </cell>
          <cell r="J533">
            <v>5</v>
          </cell>
          <cell r="K533">
            <v>17380</v>
          </cell>
        </row>
        <row r="534">
          <cell r="A534">
            <v>2</v>
          </cell>
          <cell r="B534">
            <v>2</v>
          </cell>
          <cell r="C534" t="str">
            <v>Skilled labour</v>
          </cell>
          <cell r="D534" t="str">
            <v>day</v>
          </cell>
          <cell r="E534">
            <v>0.4</v>
          </cell>
          <cell r="G534">
            <v>0</v>
          </cell>
          <cell r="H534">
            <v>39000</v>
          </cell>
          <cell r="I534">
            <v>15600</v>
          </cell>
          <cell r="J534">
            <v>5</v>
          </cell>
          <cell r="K534">
            <v>17.38</v>
          </cell>
        </row>
        <row r="535">
          <cell r="A535">
            <v>1</v>
          </cell>
          <cell r="B535">
            <v>3</v>
          </cell>
          <cell r="C535" t="str">
            <v>Common Labour</v>
          </cell>
          <cell r="D535" t="str">
            <v>day</v>
          </cell>
          <cell r="E535">
            <v>0.2</v>
          </cell>
          <cell r="G535">
            <v>0</v>
          </cell>
          <cell r="H535">
            <v>27800</v>
          </cell>
          <cell r="I535">
            <v>5560</v>
          </cell>
          <cell r="J535">
            <v>5</v>
          </cell>
        </row>
        <row r="536">
          <cell r="J536">
            <v>22940</v>
          </cell>
        </row>
        <row r="537">
          <cell r="B537">
            <v>4</v>
          </cell>
          <cell r="C537" t="str">
            <v>Miscellaneous &amp; Transport</v>
          </cell>
        </row>
        <row r="540">
          <cell r="B540">
            <v>5</v>
          </cell>
          <cell r="C540" t="str">
            <v>Sub Total ( 1 - 4 )</v>
          </cell>
          <cell r="G540">
            <v>0</v>
          </cell>
          <cell r="I540">
            <v>377730</v>
          </cell>
        </row>
        <row r="542">
          <cell r="B542">
            <v>6</v>
          </cell>
          <cell r="C542" t="str">
            <v>Indirect Cost</v>
          </cell>
          <cell r="D542">
            <v>0.1</v>
          </cell>
          <cell r="G542">
            <v>0</v>
          </cell>
          <cell r="I542">
            <v>37773</v>
          </cell>
        </row>
        <row r="544">
          <cell r="A544" t="str">
            <v>CW 10a</v>
          </cell>
          <cell r="B544">
            <v>7</v>
          </cell>
          <cell r="C544" t="str">
            <v>Unit Prices (rounded)</v>
          </cell>
          <cell r="G544">
            <v>0</v>
          </cell>
          <cell r="I544">
            <v>415503</v>
          </cell>
        </row>
        <row r="547">
          <cell r="H547" t="str">
            <v>Tenderer's Official Representative</v>
          </cell>
        </row>
        <row r="551">
          <cell r="H551" t="str">
            <v>Signature :</v>
          </cell>
        </row>
        <row r="552">
          <cell r="H552" t="str">
            <v>Name  :</v>
          </cell>
          <cell r="I552" t="str">
            <v>Ir. Sudirman</v>
          </cell>
        </row>
        <row r="553">
          <cell r="H553" t="str">
            <v>Position :</v>
          </cell>
          <cell r="I553" t="str">
            <v>Branch Manager of South Sumatra</v>
          </cell>
        </row>
        <row r="554">
          <cell r="H554" t="str">
            <v>Date :</v>
          </cell>
          <cell r="I554" t="str">
            <v>September 18, 2007</v>
          </cell>
        </row>
        <row r="555">
          <cell r="H555" t="str">
            <v>Company Stamp :</v>
          </cell>
        </row>
        <row r="559">
          <cell r="A559">
            <v>9</v>
          </cell>
          <cell r="B559" t="str">
            <v>Price Item Number</v>
          </cell>
          <cell r="D559" t="str">
            <v>II-3.8</v>
          </cell>
        </row>
        <row r="560">
          <cell r="B560" t="str">
            <v>Description</v>
          </cell>
          <cell r="D560" t="str">
            <v>Precast RC pipe, Dia. 300 mm</v>
          </cell>
        </row>
        <row r="561">
          <cell r="J561">
            <v>3.2927999999999993</v>
          </cell>
        </row>
        <row r="562">
          <cell r="F562" t="str">
            <v>Foreign Currency</v>
          </cell>
        </row>
        <row r="563">
          <cell r="F563" t="str">
            <v>( ¥ )</v>
          </cell>
        </row>
        <row r="564">
          <cell r="B564" t="str">
            <v>Item</v>
          </cell>
          <cell r="D564" t="str">
            <v>Unit</v>
          </cell>
          <cell r="E564" t="str">
            <v>Quantity</v>
          </cell>
          <cell r="F564" t="str">
            <v>Unit</v>
          </cell>
          <cell r="G564" t="str">
            <v>Amount</v>
          </cell>
          <cell r="H564" t="str">
            <v>Unit Price</v>
          </cell>
          <cell r="I564" t="str">
            <v>Amount</v>
          </cell>
        </row>
        <row r="565">
          <cell r="F565" t="str">
            <v>Price</v>
          </cell>
          <cell r="H565" t="str">
            <v>( Rp. )</v>
          </cell>
        </row>
        <row r="566">
          <cell r="B566">
            <v>1</v>
          </cell>
          <cell r="C566" t="str">
            <v>Materials and Plant</v>
          </cell>
        </row>
        <row r="567">
          <cell r="B567" t="str">
            <v>-</v>
          </cell>
          <cell r="C567" t="str">
            <v>Precast RC pipe, Dia. 300 mm</v>
          </cell>
          <cell r="D567" t="str">
            <v>m'</v>
          </cell>
          <cell r="E567">
            <v>1</v>
          </cell>
          <cell r="G567">
            <v>0</v>
          </cell>
          <cell r="H567">
            <v>300210</v>
          </cell>
          <cell r="I567">
            <v>300210</v>
          </cell>
        </row>
        <row r="571">
          <cell r="B571">
            <v>2</v>
          </cell>
          <cell r="C571" t="str">
            <v>Contractor's Equipment</v>
          </cell>
        </row>
        <row r="574">
          <cell r="B574">
            <v>3</v>
          </cell>
          <cell r="C574" t="str">
            <v>Labour</v>
          </cell>
        </row>
        <row r="575">
          <cell r="A575">
            <v>0.2</v>
          </cell>
          <cell r="B575">
            <v>1</v>
          </cell>
          <cell r="C575" t="str">
            <v>Foreman</v>
          </cell>
          <cell r="D575" t="str">
            <v>day</v>
          </cell>
          <cell r="E575">
            <v>0.04</v>
          </cell>
          <cell r="G575">
            <v>0</v>
          </cell>
          <cell r="H575">
            <v>44500</v>
          </cell>
          <cell r="I575">
            <v>1780</v>
          </cell>
          <cell r="J575">
            <v>5</v>
          </cell>
          <cell r="K575">
            <v>17380</v>
          </cell>
        </row>
        <row r="576">
          <cell r="A576">
            <v>2</v>
          </cell>
          <cell r="B576">
            <v>2</v>
          </cell>
          <cell r="C576" t="str">
            <v>Skilled labour</v>
          </cell>
          <cell r="D576" t="str">
            <v>day</v>
          </cell>
          <cell r="E576">
            <v>0.4</v>
          </cell>
          <cell r="G576">
            <v>0</v>
          </cell>
          <cell r="H576">
            <v>39000</v>
          </cell>
          <cell r="I576">
            <v>15600</v>
          </cell>
          <cell r="J576">
            <v>5</v>
          </cell>
          <cell r="K576">
            <v>17.38</v>
          </cell>
        </row>
        <row r="577">
          <cell r="A577">
            <v>1</v>
          </cell>
          <cell r="B577">
            <v>3</v>
          </cell>
          <cell r="C577" t="str">
            <v>Common Labour</v>
          </cell>
          <cell r="D577" t="str">
            <v>day</v>
          </cell>
          <cell r="E577">
            <v>0.2</v>
          </cell>
          <cell r="G577">
            <v>0</v>
          </cell>
          <cell r="H577">
            <v>27800</v>
          </cell>
          <cell r="I577">
            <v>5560</v>
          </cell>
          <cell r="J577">
            <v>5</v>
          </cell>
        </row>
        <row r="578">
          <cell r="J578">
            <v>22940</v>
          </cell>
        </row>
        <row r="579">
          <cell r="B579">
            <v>4</v>
          </cell>
          <cell r="C579" t="str">
            <v>Miscellaneous &amp; Transport</v>
          </cell>
        </row>
        <row r="582">
          <cell r="B582">
            <v>5</v>
          </cell>
          <cell r="C582" t="str">
            <v>Sub Total ( 1 - 4 )</v>
          </cell>
          <cell r="G582">
            <v>0</v>
          </cell>
          <cell r="I582">
            <v>323150</v>
          </cell>
        </row>
        <row r="584">
          <cell r="B584">
            <v>6</v>
          </cell>
          <cell r="C584" t="str">
            <v>Indirect Cost</v>
          </cell>
          <cell r="D584">
            <v>0.1</v>
          </cell>
          <cell r="G584">
            <v>0</v>
          </cell>
          <cell r="I584">
            <v>32315</v>
          </cell>
        </row>
        <row r="586">
          <cell r="A586" t="str">
            <v>CW 13</v>
          </cell>
          <cell r="B586">
            <v>7</v>
          </cell>
          <cell r="C586" t="str">
            <v>Unit Prices (rounded)</v>
          </cell>
          <cell r="G586">
            <v>0</v>
          </cell>
          <cell r="I586">
            <v>355465</v>
          </cell>
        </row>
        <row r="589">
          <cell r="H589" t="str">
            <v>Tenderer's Official Representative</v>
          </cell>
        </row>
        <row r="593">
          <cell r="H593" t="str">
            <v>Signature :</v>
          </cell>
        </row>
        <row r="594">
          <cell r="H594" t="str">
            <v>Name  :</v>
          </cell>
          <cell r="I594" t="str">
            <v>Ir. Sudirman</v>
          </cell>
        </row>
        <row r="595">
          <cell r="H595" t="str">
            <v>Position :</v>
          </cell>
          <cell r="I595" t="str">
            <v>Branch Manager of South Sumatra</v>
          </cell>
        </row>
        <row r="596">
          <cell r="H596" t="str">
            <v>Date :</v>
          </cell>
          <cell r="I596" t="str">
            <v>September 18, 2007</v>
          </cell>
        </row>
        <row r="597">
          <cell r="H597" t="str">
            <v>Company Stamp :</v>
          </cell>
        </row>
        <row r="601">
          <cell r="A601">
            <v>9</v>
          </cell>
          <cell r="B601" t="str">
            <v>Price Item Number</v>
          </cell>
          <cell r="D601" t="str">
            <v>IIA-3-22, etc</v>
          </cell>
        </row>
        <row r="602">
          <cell r="B602" t="str">
            <v>Description</v>
          </cell>
          <cell r="D602" t="str">
            <v>PVC water stop ( W=20 cm )</v>
          </cell>
        </row>
        <row r="603">
          <cell r="J603">
            <v>3.2927999999999993</v>
          </cell>
        </row>
        <row r="604">
          <cell r="F604" t="str">
            <v>Foreign Currency</v>
          </cell>
        </row>
        <row r="605">
          <cell r="F605" t="str">
            <v>( ¥ )</v>
          </cell>
        </row>
        <row r="606">
          <cell r="B606" t="str">
            <v>Item</v>
          </cell>
          <cell r="D606" t="str">
            <v>Unit</v>
          </cell>
          <cell r="E606" t="str">
            <v>Quantity</v>
          </cell>
          <cell r="F606" t="str">
            <v>Unit</v>
          </cell>
          <cell r="G606" t="str">
            <v>Amount</v>
          </cell>
          <cell r="H606" t="str">
            <v>Unit Price</v>
          </cell>
          <cell r="I606" t="str">
            <v>Amount</v>
          </cell>
        </row>
        <row r="607">
          <cell r="F607" t="str">
            <v>Price</v>
          </cell>
          <cell r="H607" t="str">
            <v>( Rp. )</v>
          </cell>
        </row>
        <row r="608">
          <cell r="B608">
            <v>1</v>
          </cell>
          <cell r="C608" t="str">
            <v>Materials and Plant</v>
          </cell>
        </row>
        <row r="609">
          <cell r="B609" t="str">
            <v>-</v>
          </cell>
          <cell r="C609" t="str">
            <v>PVC water stop ( W=20 cm )</v>
          </cell>
          <cell r="D609" t="str">
            <v>m'</v>
          </cell>
          <cell r="E609">
            <v>1</v>
          </cell>
          <cell r="G609">
            <v>0</v>
          </cell>
          <cell r="H609">
            <v>96610</v>
          </cell>
          <cell r="I609">
            <v>96610</v>
          </cell>
        </row>
        <row r="613">
          <cell r="B613">
            <v>2</v>
          </cell>
          <cell r="C613" t="str">
            <v>Contractor's Equipment</v>
          </cell>
        </row>
        <row r="616">
          <cell r="B616">
            <v>3</v>
          </cell>
          <cell r="C616" t="str">
            <v>Labour</v>
          </cell>
        </row>
        <row r="617">
          <cell r="A617" t="str">
            <v>1</v>
          </cell>
          <cell r="B617">
            <v>1</v>
          </cell>
          <cell r="C617" t="str">
            <v>Common Labour</v>
          </cell>
          <cell r="D617" t="str">
            <v>day</v>
          </cell>
          <cell r="E617">
            <v>0.04</v>
          </cell>
          <cell r="G617">
            <v>0</v>
          </cell>
          <cell r="H617">
            <v>27800</v>
          </cell>
          <cell r="I617">
            <v>1112</v>
          </cell>
          <cell r="J617">
            <v>25</v>
          </cell>
        </row>
        <row r="620">
          <cell r="J620">
            <v>1112</v>
          </cell>
        </row>
        <row r="621">
          <cell r="B621">
            <v>4</v>
          </cell>
          <cell r="C621" t="str">
            <v>Miscellaneous &amp; Transport</v>
          </cell>
        </row>
        <row r="624">
          <cell r="B624">
            <v>5</v>
          </cell>
          <cell r="C624" t="str">
            <v>Sub Total ( 1 - 4 )</v>
          </cell>
          <cell r="G624">
            <v>0</v>
          </cell>
          <cell r="I624">
            <v>97722</v>
          </cell>
        </row>
        <row r="626">
          <cell r="B626">
            <v>6</v>
          </cell>
          <cell r="C626" t="str">
            <v>Indirect Cost</v>
          </cell>
          <cell r="D626">
            <v>0.1</v>
          </cell>
          <cell r="G626">
            <v>0</v>
          </cell>
          <cell r="I626">
            <v>9772.2000000000007</v>
          </cell>
        </row>
        <row r="628">
          <cell r="A628" t="str">
            <v>CW 12</v>
          </cell>
          <cell r="B628">
            <v>7</v>
          </cell>
          <cell r="C628" t="str">
            <v>Unit Prices (rounded)</v>
          </cell>
          <cell r="G628">
            <v>0</v>
          </cell>
          <cell r="I628">
            <v>107494</v>
          </cell>
        </row>
        <row r="631">
          <cell r="H631" t="str">
            <v>Tenderer's Official Representative</v>
          </cell>
        </row>
        <row r="635">
          <cell r="H635" t="str">
            <v>Signature :</v>
          </cell>
        </row>
        <row r="636">
          <cell r="H636" t="str">
            <v>Name  :</v>
          </cell>
          <cell r="I636" t="str">
            <v>Ir. Sudirman</v>
          </cell>
        </row>
        <row r="637">
          <cell r="H637" t="str">
            <v>Position :</v>
          </cell>
          <cell r="I637" t="str">
            <v>Branch Manager of South Sumatra</v>
          </cell>
        </row>
        <row r="638">
          <cell r="H638" t="str">
            <v>Date :</v>
          </cell>
          <cell r="I638" t="str">
            <v>September 18, 2007</v>
          </cell>
        </row>
        <row r="639">
          <cell r="H639" t="str">
            <v>Company Stamp :</v>
          </cell>
        </row>
        <row r="642">
          <cell r="A642">
            <v>0</v>
          </cell>
          <cell r="B642" t="str">
            <v>Price Item Number</v>
          </cell>
          <cell r="D642" t="str">
            <v>IIA-2-9</v>
          </cell>
        </row>
        <row r="643">
          <cell r="B643" t="str">
            <v>Description</v>
          </cell>
          <cell r="D643" t="str">
            <v>Side drain with gravel, sand  and plastic sheet</v>
          </cell>
        </row>
        <row r="645">
          <cell r="F645" t="str">
            <v>Foreign Currency</v>
          </cell>
        </row>
        <row r="646">
          <cell r="F646" t="str">
            <v>( ¥ )</v>
          </cell>
        </row>
        <row r="647">
          <cell r="B647" t="str">
            <v>Item</v>
          </cell>
          <cell r="D647" t="str">
            <v>Unit</v>
          </cell>
          <cell r="E647" t="str">
            <v>Quantity</v>
          </cell>
          <cell r="F647" t="str">
            <v>Unit</v>
          </cell>
          <cell r="G647" t="str">
            <v>Amount</v>
          </cell>
          <cell r="H647" t="str">
            <v>Unit Price</v>
          </cell>
          <cell r="I647" t="str">
            <v>Amount</v>
          </cell>
        </row>
        <row r="648">
          <cell r="F648" t="str">
            <v>Price</v>
          </cell>
          <cell r="H648" t="str">
            <v>( Rp. )</v>
          </cell>
        </row>
        <row r="649">
          <cell r="B649">
            <v>1</v>
          </cell>
          <cell r="C649" t="str">
            <v>Materials and Plant</v>
          </cell>
        </row>
        <row r="650">
          <cell r="B650">
            <v>1</v>
          </cell>
          <cell r="C650" t="str">
            <v>Palm Fibre</v>
          </cell>
          <cell r="D650" t="str">
            <v>Kg</v>
          </cell>
          <cell r="E650">
            <v>0.92</v>
          </cell>
          <cell r="G650">
            <v>0</v>
          </cell>
          <cell r="H650">
            <v>2500</v>
          </cell>
          <cell r="I650">
            <v>2300</v>
          </cell>
        </row>
        <row r="651">
          <cell r="B651">
            <v>2</v>
          </cell>
          <cell r="C651" t="str">
            <v>Gravel</v>
          </cell>
          <cell r="D651" t="str">
            <v>m3</v>
          </cell>
          <cell r="E651">
            <v>0.62</v>
          </cell>
          <cell r="G651">
            <v>0</v>
          </cell>
          <cell r="H651">
            <v>120080</v>
          </cell>
          <cell r="I651">
            <v>74449.600000000006</v>
          </cell>
        </row>
        <row r="652">
          <cell r="B652">
            <v>3</v>
          </cell>
          <cell r="C652" t="str">
            <v>Fine Aggregate</v>
          </cell>
          <cell r="D652" t="str">
            <v>m3</v>
          </cell>
          <cell r="E652">
            <v>0.05</v>
          </cell>
          <cell r="G652">
            <v>0</v>
          </cell>
          <cell r="H652">
            <v>58950</v>
          </cell>
          <cell r="I652">
            <v>2947.5</v>
          </cell>
        </row>
        <row r="653">
          <cell r="B653">
            <v>4</v>
          </cell>
          <cell r="C653" t="str">
            <v>Plastic sheet</v>
          </cell>
          <cell r="D653" t="str">
            <v>m2</v>
          </cell>
          <cell r="E653">
            <v>3.95</v>
          </cell>
          <cell r="G653">
            <v>0</v>
          </cell>
          <cell r="H653">
            <v>4910</v>
          </cell>
          <cell r="I653">
            <v>19394.5</v>
          </cell>
        </row>
        <row r="655">
          <cell r="B655">
            <v>2</v>
          </cell>
          <cell r="C655" t="str">
            <v>Contractor's Equipment</v>
          </cell>
        </row>
        <row r="658">
          <cell r="B658">
            <v>3</v>
          </cell>
          <cell r="C658" t="str">
            <v>Labour</v>
          </cell>
        </row>
        <row r="659">
          <cell r="A659" t="str">
            <v>1</v>
          </cell>
          <cell r="B659">
            <v>1</v>
          </cell>
          <cell r="C659" t="str">
            <v>Foreman</v>
          </cell>
          <cell r="D659" t="str">
            <v>day</v>
          </cell>
          <cell r="E659">
            <v>0.05</v>
          </cell>
          <cell r="G659">
            <v>0</v>
          </cell>
          <cell r="H659">
            <v>44500</v>
          </cell>
          <cell r="I659">
            <v>2225</v>
          </cell>
          <cell r="J659">
            <v>20</v>
          </cell>
        </row>
        <row r="660">
          <cell r="A660" t="str">
            <v>3</v>
          </cell>
          <cell r="B660">
            <v>2</v>
          </cell>
          <cell r="C660" t="str">
            <v>Skilled labour</v>
          </cell>
          <cell r="D660" t="str">
            <v>day</v>
          </cell>
          <cell r="E660">
            <v>0.15</v>
          </cell>
          <cell r="G660">
            <v>0</v>
          </cell>
          <cell r="H660">
            <v>39000</v>
          </cell>
          <cell r="I660">
            <v>5850</v>
          </cell>
          <cell r="J660">
            <v>20</v>
          </cell>
        </row>
        <row r="661">
          <cell r="A661" t="str">
            <v>5</v>
          </cell>
          <cell r="B661">
            <v>3</v>
          </cell>
          <cell r="C661" t="str">
            <v>Common Labour</v>
          </cell>
          <cell r="D661" t="str">
            <v>day</v>
          </cell>
          <cell r="E661">
            <v>0.25</v>
          </cell>
          <cell r="G661">
            <v>0</v>
          </cell>
          <cell r="H661">
            <v>27800</v>
          </cell>
          <cell r="I661">
            <v>6950</v>
          </cell>
          <cell r="J661">
            <v>20</v>
          </cell>
        </row>
        <row r="662">
          <cell r="J662">
            <v>15025</v>
          </cell>
        </row>
        <row r="664">
          <cell r="B664">
            <v>4</v>
          </cell>
          <cell r="C664" t="str">
            <v>Miscellaneous &amp; Transport</v>
          </cell>
        </row>
        <row r="667">
          <cell r="B667">
            <v>5</v>
          </cell>
          <cell r="C667" t="str">
            <v>Sub Total ( 1 - 4 )</v>
          </cell>
          <cell r="G667">
            <v>0</v>
          </cell>
          <cell r="I667">
            <v>114116.6</v>
          </cell>
        </row>
        <row r="669">
          <cell r="B669">
            <v>6</v>
          </cell>
          <cell r="C669" t="str">
            <v>Indirect Cost</v>
          </cell>
          <cell r="D669">
            <v>0.1</v>
          </cell>
          <cell r="G669">
            <v>0</v>
          </cell>
          <cell r="I669">
            <v>11411.66</v>
          </cell>
        </row>
        <row r="671">
          <cell r="A671" t="str">
            <v>CW sidedrain</v>
          </cell>
          <cell r="B671">
            <v>7</v>
          </cell>
          <cell r="C671" t="str">
            <v>Unit Prices (rounded)</v>
          </cell>
          <cell r="G671">
            <v>0</v>
          </cell>
          <cell r="I671">
            <v>125528</v>
          </cell>
        </row>
        <row r="674">
          <cell r="H674" t="str">
            <v>Tenderer's Official Representative</v>
          </cell>
        </row>
        <row r="678">
          <cell r="H678" t="str">
            <v>Signature :</v>
          </cell>
        </row>
        <row r="679">
          <cell r="H679" t="str">
            <v>Name  :</v>
          </cell>
          <cell r="I679" t="str">
            <v>Ir. Sudirman</v>
          </cell>
        </row>
        <row r="680">
          <cell r="H680" t="str">
            <v>Position :</v>
          </cell>
          <cell r="I680" t="str">
            <v>Branch Manager of South Sumatra</v>
          </cell>
        </row>
        <row r="681">
          <cell r="H681" t="str">
            <v>Date :</v>
          </cell>
          <cell r="I681" t="str">
            <v>September 18, 2007</v>
          </cell>
        </row>
        <row r="682">
          <cell r="H682" t="str">
            <v>Company Stamp :</v>
          </cell>
        </row>
        <row r="685">
          <cell r="A685">
            <v>0</v>
          </cell>
          <cell r="B685" t="str">
            <v>Price Item Number</v>
          </cell>
          <cell r="D685" t="str">
            <v>IIA-2-8</v>
          </cell>
        </row>
        <row r="686">
          <cell r="B686" t="str">
            <v>Description</v>
          </cell>
          <cell r="D686" t="str">
            <v>Ladder rungs at side slope portion (@ 500 m)</v>
          </cell>
        </row>
        <row r="688">
          <cell r="F688" t="str">
            <v>Foreign Currency</v>
          </cell>
        </row>
        <row r="689">
          <cell r="F689" t="str">
            <v>( ¥ )</v>
          </cell>
        </row>
        <row r="690">
          <cell r="B690" t="str">
            <v>Item</v>
          </cell>
          <cell r="D690" t="str">
            <v>Unit</v>
          </cell>
          <cell r="E690" t="str">
            <v>Quantity</v>
          </cell>
          <cell r="F690" t="str">
            <v>Unit</v>
          </cell>
          <cell r="G690" t="str">
            <v>Amount</v>
          </cell>
          <cell r="H690" t="str">
            <v>Unit Price</v>
          </cell>
          <cell r="I690" t="str">
            <v>Amount</v>
          </cell>
        </row>
        <row r="691">
          <cell r="F691" t="str">
            <v>Price</v>
          </cell>
          <cell r="H691" t="str">
            <v>( Rp. )</v>
          </cell>
        </row>
        <row r="692">
          <cell r="B692">
            <v>1</v>
          </cell>
          <cell r="C692" t="str">
            <v>Materials and Plant</v>
          </cell>
        </row>
        <row r="693">
          <cell r="B693">
            <v>1</v>
          </cell>
          <cell r="C693" t="str">
            <v>Metal</v>
          </cell>
          <cell r="D693" t="str">
            <v>kg</v>
          </cell>
          <cell r="E693">
            <v>0.7</v>
          </cell>
          <cell r="G693">
            <v>0</v>
          </cell>
          <cell r="H693">
            <v>27290</v>
          </cell>
          <cell r="I693">
            <v>19103</v>
          </cell>
        </row>
        <row r="696">
          <cell r="B696">
            <v>2</v>
          </cell>
          <cell r="C696" t="str">
            <v>Contractor's Equipment</v>
          </cell>
        </row>
        <row r="697">
          <cell r="B697">
            <v>1</v>
          </cell>
          <cell r="C697" t="str">
            <v>Tools</v>
          </cell>
          <cell r="D697" t="str">
            <v>ls</v>
          </cell>
          <cell r="E697">
            <v>1</v>
          </cell>
          <cell r="G697">
            <v>0</v>
          </cell>
          <cell r="H697">
            <v>1000</v>
          </cell>
          <cell r="I697">
            <v>1000</v>
          </cell>
          <cell r="J697">
            <v>1000</v>
          </cell>
        </row>
        <row r="699">
          <cell r="B699">
            <v>3</v>
          </cell>
          <cell r="C699" t="str">
            <v>Labour</v>
          </cell>
        </row>
        <row r="700">
          <cell r="A700" t="str">
            <v>1</v>
          </cell>
          <cell r="B700">
            <v>1</v>
          </cell>
          <cell r="C700" t="str">
            <v>Foreman</v>
          </cell>
          <cell r="D700" t="str">
            <v>day</v>
          </cell>
          <cell r="E700">
            <v>0.02</v>
          </cell>
          <cell r="G700">
            <v>0</v>
          </cell>
          <cell r="H700">
            <v>44500</v>
          </cell>
          <cell r="I700">
            <v>890</v>
          </cell>
          <cell r="J700">
            <v>50</v>
          </cell>
        </row>
        <row r="701">
          <cell r="A701" t="str">
            <v>3</v>
          </cell>
          <cell r="B701">
            <v>2</v>
          </cell>
          <cell r="C701" t="str">
            <v>Skilled labour</v>
          </cell>
          <cell r="D701" t="str">
            <v>day</v>
          </cell>
          <cell r="E701">
            <v>0.06</v>
          </cell>
          <cell r="G701">
            <v>0</v>
          </cell>
          <cell r="H701">
            <v>39000</v>
          </cell>
          <cell r="I701">
            <v>2340</v>
          </cell>
          <cell r="J701">
            <v>50</v>
          </cell>
        </row>
        <row r="702">
          <cell r="A702" t="str">
            <v>5</v>
          </cell>
          <cell r="B702">
            <v>3</v>
          </cell>
          <cell r="C702" t="str">
            <v>Common Labour</v>
          </cell>
          <cell r="D702" t="str">
            <v>day</v>
          </cell>
          <cell r="E702">
            <v>0.1</v>
          </cell>
          <cell r="G702">
            <v>0</v>
          </cell>
          <cell r="H702">
            <v>27800</v>
          </cell>
          <cell r="I702">
            <v>2780</v>
          </cell>
          <cell r="J702">
            <v>50</v>
          </cell>
        </row>
        <row r="703">
          <cell r="J703">
            <v>6010</v>
          </cell>
        </row>
        <row r="705">
          <cell r="B705">
            <v>4</v>
          </cell>
          <cell r="C705" t="str">
            <v>Miscellaneous &amp; Transport</v>
          </cell>
        </row>
        <row r="708">
          <cell r="B708">
            <v>5</v>
          </cell>
          <cell r="C708" t="str">
            <v>Sub Total ( 1 - 4 )</v>
          </cell>
          <cell r="G708">
            <v>0</v>
          </cell>
          <cell r="I708">
            <v>26113</v>
          </cell>
        </row>
        <row r="710">
          <cell r="B710">
            <v>6</v>
          </cell>
          <cell r="C710" t="str">
            <v>Indirect Cost</v>
          </cell>
          <cell r="D710">
            <v>0.1</v>
          </cell>
          <cell r="G710">
            <v>0</v>
          </cell>
          <cell r="I710">
            <v>2611.3000000000002</v>
          </cell>
        </row>
        <row r="712">
          <cell r="A712" t="str">
            <v>CW ladder</v>
          </cell>
          <cell r="B712">
            <v>7</v>
          </cell>
          <cell r="C712" t="str">
            <v>Unit Prices (rounded)</v>
          </cell>
          <cell r="G712">
            <v>0</v>
          </cell>
          <cell r="I712">
            <v>28724</v>
          </cell>
        </row>
        <row r="715">
          <cell r="H715" t="str">
            <v>Tenderer's Official Representative</v>
          </cell>
        </row>
        <row r="719">
          <cell r="H719" t="str">
            <v>Signature :</v>
          </cell>
        </row>
        <row r="720">
          <cell r="H720" t="str">
            <v>Name  :</v>
          </cell>
          <cell r="I720" t="str">
            <v>Ir. Sudirman</v>
          </cell>
        </row>
        <row r="721">
          <cell r="H721" t="str">
            <v>Position :</v>
          </cell>
          <cell r="I721" t="str">
            <v>Branch Manager of South Sumatra</v>
          </cell>
        </row>
        <row r="722">
          <cell r="H722" t="str">
            <v>Date :</v>
          </cell>
          <cell r="I722" t="str">
            <v>September 18, 2007</v>
          </cell>
        </row>
        <row r="723">
          <cell r="H723" t="str">
            <v>Company Stamp :</v>
          </cell>
        </row>
        <row r="726">
          <cell r="A726">
            <v>3</v>
          </cell>
          <cell r="B726" t="str">
            <v>Price Item Number</v>
          </cell>
          <cell r="D726" t="str">
            <v>V-3.4</v>
          </cell>
        </row>
        <row r="727">
          <cell r="B727" t="str">
            <v>Description</v>
          </cell>
          <cell r="D727" t="str">
            <v>Concrete, Type-C ( Gmax = 20 cm ) for pavement</v>
          </cell>
        </row>
        <row r="729">
          <cell r="F729" t="str">
            <v>Foreign Currency</v>
          </cell>
        </row>
        <row r="730">
          <cell r="F730" t="str">
            <v>( ¥ )</v>
          </cell>
        </row>
        <row r="731">
          <cell r="B731" t="str">
            <v>Item</v>
          </cell>
          <cell r="D731" t="str">
            <v>Unit</v>
          </cell>
          <cell r="E731" t="str">
            <v>Quantity</v>
          </cell>
          <cell r="F731" t="str">
            <v>Unit</v>
          </cell>
          <cell r="G731" t="str">
            <v>Amount</v>
          </cell>
          <cell r="H731" t="str">
            <v>Unit Price</v>
          </cell>
          <cell r="I731" t="str">
            <v>Amount</v>
          </cell>
        </row>
        <row r="732">
          <cell r="F732" t="str">
            <v>Price</v>
          </cell>
          <cell r="H732" t="str">
            <v>( Rp. )</v>
          </cell>
        </row>
        <row r="733">
          <cell r="B733">
            <v>1</v>
          </cell>
          <cell r="C733" t="str">
            <v>Materials and Plant</v>
          </cell>
        </row>
        <row r="734">
          <cell r="B734">
            <v>1</v>
          </cell>
          <cell r="C734" t="str">
            <v>Cement</v>
          </cell>
          <cell r="D734" t="str">
            <v>bag</v>
          </cell>
          <cell r="E734">
            <v>5</v>
          </cell>
          <cell r="G734">
            <v>0</v>
          </cell>
          <cell r="H734">
            <v>39670</v>
          </cell>
          <cell r="I734">
            <v>198350</v>
          </cell>
        </row>
        <row r="735">
          <cell r="B735">
            <v>2</v>
          </cell>
          <cell r="C735" t="str">
            <v>Coarse Agregate (Gmax=2cm)</v>
          </cell>
          <cell r="D735" t="str">
            <v>m3</v>
          </cell>
          <cell r="E735">
            <v>0.79</v>
          </cell>
          <cell r="G735">
            <v>0</v>
          </cell>
          <cell r="H735">
            <v>229250</v>
          </cell>
          <cell r="I735">
            <v>181107.5</v>
          </cell>
        </row>
        <row r="736">
          <cell r="B736">
            <v>3</v>
          </cell>
          <cell r="C736" t="str">
            <v>Fine Aggregate</v>
          </cell>
          <cell r="D736" t="str">
            <v>m3</v>
          </cell>
          <cell r="E736">
            <v>0.61</v>
          </cell>
          <cell r="G736">
            <v>0</v>
          </cell>
          <cell r="H736">
            <v>58950</v>
          </cell>
          <cell r="I736">
            <v>35959.5</v>
          </cell>
        </row>
        <row r="738">
          <cell r="B738">
            <v>2</v>
          </cell>
          <cell r="C738" t="str">
            <v>Contractor's Equipment</v>
          </cell>
        </row>
        <row r="739">
          <cell r="A739" t="str">
            <v>1</v>
          </cell>
          <cell r="B739">
            <v>1</v>
          </cell>
          <cell r="C739" t="str">
            <v>Batching Plant</v>
          </cell>
          <cell r="D739" t="str">
            <v>hr</v>
          </cell>
          <cell r="E739">
            <v>0.5</v>
          </cell>
          <cell r="G739">
            <v>0</v>
          </cell>
          <cell r="H739">
            <v>32900</v>
          </cell>
          <cell r="I739">
            <v>16450</v>
          </cell>
          <cell r="J739">
            <v>5</v>
          </cell>
        </row>
        <row r="740">
          <cell r="B740">
            <v>2</v>
          </cell>
          <cell r="C740" t="str">
            <v>Concrete vibrator</v>
          </cell>
          <cell r="D740" t="str">
            <v>hr</v>
          </cell>
          <cell r="E740">
            <v>0.5</v>
          </cell>
          <cell r="G740">
            <v>0</v>
          </cell>
          <cell r="H740">
            <v>32900</v>
          </cell>
          <cell r="I740">
            <v>16450</v>
          </cell>
        </row>
        <row r="741">
          <cell r="B741">
            <v>3</v>
          </cell>
          <cell r="C741" t="str">
            <v>Tools</v>
          </cell>
          <cell r="D741" t="str">
            <v>ls</v>
          </cell>
          <cell r="E741">
            <v>1</v>
          </cell>
          <cell r="G741">
            <v>0</v>
          </cell>
          <cell r="H741">
            <v>1000</v>
          </cell>
          <cell r="I741">
            <v>1000</v>
          </cell>
          <cell r="J741">
            <v>1000</v>
          </cell>
        </row>
        <row r="743">
          <cell r="B743">
            <v>3</v>
          </cell>
          <cell r="C743" t="str">
            <v>Labour</v>
          </cell>
        </row>
        <row r="744">
          <cell r="A744">
            <v>1</v>
          </cell>
          <cell r="B744">
            <v>1</v>
          </cell>
          <cell r="C744" t="str">
            <v>Foreman</v>
          </cell>
          <cell r="D744" t="str">
            <v>day</v>
          </cell>
          <cell r="E744">
            <v>0.1</v>
          </cell>
          <cell r="G744">
            <v>0</v>
          </cell>
          <cell r="H744">
            <v>44500</v>
          </cell>
          <cell r="I744">
            <v>4450</v>
          </cell>
          <cell r="J744">
            <v>10</v>
          </cell>
        </row>
        <row r="745">
          <cell r="A745" t="str">
            <v>5</v>
          </cell>
          <cell r="B745">
            <v>2</v>
          </cell>
          <cell r="C745" t="str">
            <v>Skilled labour</v>
          </cell>
          <cell r="D745" t="str">
            <v>day</v>
          </cell>
          <cell r="E745">
            <v>0.5</v>
          </cell>
          <cell r="G745">
            <v>0</v>
          </cell>
          <cell r="H745">
            <v>39000</v>
          </cell>
          <cell r="I745">
            <v>19500</v>
          </cell>
          <cell r="J745">
            <v>10</v>
          </cell>
        </row>
        <row r="746">
          <cell r="A746" t="str">
            <v>15</v>
          </cell>
          <cell r="B746">
            <v>2</v>
          </cell>
          <cell r="C746" t="str">
            <v>Common Labour</v>
          </cell>
          <cell r="D746" t="str">
            <v>day</v>
          </cell>
          <cell r="E746">
            <v>1.5</v>
          </cell>
          <cell r="G746">
            <v>0</v>
          </cell>
          <cell r="H746">
            <v>27800</v>
          </cell>
          <cell r="I746">
            <v>41700</v>
          </cell>
          <cell r="J746">
            <v>10</v>
          </cell>
        </row>
        <row r="747">
          <cell r="J747">
            <v>65650</v>
          </cell>
        </row>
        <row r="748">
          <cell r="B748">
            <v>4</v>
          </cell>
          <cell r="C748" t="str">
            <v>Miscellaneous &amp; Transport</v>
          </cell>
        </row>
        <row r="751">
          <cell r="B751">
            <v>5</v>
          </cell>
          <cell r="C751" t="str">
            <v>Sub Total ( 1 - 4 )</v>
          </cell>
          <cell r="G751">
            <v>0</v>
          </cell>
          <cell r="I751">
            <v>514967</v>
          </cell>
        </row>
        <row r="753">
          <cell r="B753">
            <v>6</v>
          </cell>
          <cell r="C753" t="str">
            <v>Indirect Cost</v>
          </cell>
          <cell r="D753">
            <v>0.1</v>
          </cell>
          <cell r="G753">
            <v>0</v>
          </cell>
          <cell r="I753">
            <v>51496.7</v>
          </cell>
        </row>
        <row r="755">
          <cell r="A755" t="str">
            <v>CW splitC</v>
          </cell>
          <cell r="B755">
            <v>7</v>
          </cell>
          <cell r="C755" t="str">
            <v>Unit Prices (rounded)</v>
          </cell>
          <cell r="G755">
            <v>0</v>
          </cell>
          <cell r="I755">
            <v>566463</v>
          </cell>
        </row>
        <row r="758">
          <cell r="H758" t="str">
            <v>Tenderer's Official Representative</v>
          </cell>
        </row>
        <row r="762">
          <cell r="H762" t="str">
            <v>Signature :</v>
          </cell>
        </row>
        <row r="763">
          <cell r="H763" t="str">
            <v>Name  :</v>
          </cell>
          <cell r="I763" t="str">
            <v>Ir. Sudirman</v>
          </cell>
        </row>
        <row r="764">
          <cell r="H764" t="str">
            <v>Position :</v>
          </cell>
          <cell r="I764" t="str">
            <v>Branch Manager of South Sumatra</v>
          </cell>
        </row>
        <row r="765">
          <cell r="H765" t="str">
            <v>Date :</v>
          </cell>
          <cell r="I765" t="str">
            <v>September 18, 2007</v>
          </cell>
        </row>
        <row r="766">
          <cell r="H766" t="str">
            <v>Company Stamp :</v>
          </cell>
        </row>
        <row r="769">
          <cell r="A769">
            <v>3</v>
          </cell>
          <cell r="B769" t="str">
            <v>Price Item Number</v>
          </cell>
          <cell r="D769" t="str">
            <v>V-3.5</v>
          </cell>
        </row>
        <row r="770">
          <cell r="B770" t="str">
            <v>Description</v>
          </cell>
          <cell r="D770" t="str">
            <v>Concrete, Type-B ( Gmax = 20 cm ) for drainage ditch</v>
          </cell>
        </row>
        <row r="772">
          <cell r="F772" t="str">
            <v>Foreign Currency</v>
          </cell>
          <cell r="H772" t="str">
            <v>Local Currency</v>
          </cell>
        </row>
        <row r="773">
          <cell r="F773" t="str">
            <v>( ¥ )</v>
          </cell>
        </row>
        <row r="774">
          <cell r="B774" t="str">
            <v>Item</v>
          </cell>
          <cell r="D774" t="str">
            <v>Unit</v>
          </cell>
          <cell r="E774" t="str">
            <v>Quantity</v>
          </cell>
          <cell r="F774" t="str">
            <v>Unit</v>
          </cell>
          <cell r="G774" t="str">
            <v>Amount</v>
          </cell>
        </row>
        <row r="775">
          <cell r="F775" t="str">
            <v>Price</v>
          </cell>
          <cell r="H775" t="str">
            <v>Unit Price</v>
          </cell>
          <cell r="I775" t="str">
            <v>Amount</v>
          </cell>
        </row>
        <row r="776">
          <cell r="B776">
            <v>1</v>
          </cell>
          <cell r="C776" t="str">
            <v>Materials and Plant</v>
          </cell>
          <cell r="H776" t="str">
            <v>( Rp. )</v>
          </cell>
        </row>
        <row r="777">
          <cell r="B777">
            <v>1</v>
          </cell>
          <cell r="C777" t="str">
            <v>Cement</v>
          </cell>
          <cell r="D777" t="str">
            <v>bag</v>
          </cell>
          <cell r="E777">
            <v>6</v>
          </cell>
          <cell r="G777">
            <v>0</v>
          </cell>
          <cell r="H777">
            <v>39670</v>
          </cell>
          <cell r="I777">
            <v>238020</v>
          </cell>
        </row>
        <row r="778">
          <cell r="B778">
            <v>2</v>
          </cell>
          <cell r="C778" t="str">
            <v>Coarse Agregate (Gmax=2cm)</v>
          </cell>
          <cell r="D778" t="str">
            <v>m3</v>
          </cell>
          <cell r="E778">
            <v>0.79</v>
          </cell>
          <cell r="G778">
            <v>0</v>
          </cell>
          <cell r="H778">
            <v>229250</v>
          </cell>
          <cell r="I778">
            <v>181107.5</v>
          </cell>
        </row>
        <row r="779">
          <cell r="B779">
            <v>3</v>
          </cell>
          <cell r="C779" t="str">
            <v>Fine Aggregate</v>
          </cell>
          <cell r="D779" t="str">
            <v>m3</v>
          </cell>
          <cell r="E779">
            <v>0.61</v>
          </cell>
          <cell r="G779">
            <v>0</v>
          </cell>
          <cell r="H779">
            <v>58950</v>
          </cell>
          <cell r="I779">
            <v>35959.5</v>
          </cell>
        </row>
        <row r="781">
          <cell r="B781">
            <v>2</v>
          </cell>
          <cell r="C781" t="str">
            <v>Contractor's Equipment</v>
          </cell>
          <cell r="K781">
            <v>99550</v>
          </cell>
        </row>
        <row r="782">
          <cell r="A782" t="str">
            <v>1</v>
          </cell>
          <cell r="B782">
            <v>1</v>
          </cell>
          <cell r="C782" t="str">
            <v>Batching Plant</v>
          </cell>
          <cell r="D782" t="str">
            <v>hr</v>
          </cell>
          <cell r="E782">
            <v>0.5</v>
          </cell>
          <cell r="G782">
            <v>0</v>
          </cell>
          <cell r="H782">
            <v>32900</v>
          </cell>
          <cell r="I782">
            <v>16450</v>
          </cell>
          <cell r="J782">
            <v>5</v>
          </cell>
        </row>
        <row r="783">
          <cell r="B783">
            <v>2</v>
          </cell>
          <cell r="C783" t="str">
            <v>Concrete vibrator</v>
          </cell>
          <cell r="D783" t="str">
            <v>hr</v>
          </cell>
          <cell r="E783">
            <v>0.5</v>
          </cell>
          <cell r="G783">
            <v>0</v>
          </cell>
          <cell r="H783">
            <v>32900</v>
          </cell>
          <cell r="I783">
            <v>16450</v>
          </cell>
        </row>
        <row r="784">
          <cell r="B784">
            <v>3</v>
          </cell>
          <cell r="C784" t="str">
            <v>Tools</v>
          </cell>
          <cell r="D784" t="str">
            <v>ls</v>
          </cell>
          <cell r="E784">
            <v>1</v>
          </cell>
          <cell r="G784">
            <v>0</v>
          </cell>
          <cell r="H784">
            <v>1000</v>
          </cell>
          <cell r="I784">
            <v>1000</v>
          </cell>
          <cell r="J784">
            <v>1000</v>
          </cell>
        </row>
        <row r="786">
          <cell r="B786">
            <v>3</v>
          </cell>
          <cell r="C786" t="str">
            <v>Labour</v>
          </cell>
        </row>
        <row r="787">
          <cell r="A787">
            <v>1</v>
          </cell>
          <cell r="B787">
            <v>1</v>
          </cell>
          <cell r="C787" t="str">
            <v>Foreman</v>
          </cell>
          <cell r="D787" t="str">
            <v>day</v>
          </cell>
          <cell r="E787">
            <v>0.1</v>
          </cell>
          <cell r="G787">
            <v>0</v>
          </cell>
          <cell r="H787">
            <v>44500</v>
          </cell>
          <cell r="I787">
            <v>4450</v>
          </cell>
          <cell r="J787">
            <v>10</v>
          </cell>
        </row>
        <row r="788">
          <cell r="A788" t="str">
            <v>5</v>
          </cell>
          <cell r="B788">
            <v>2</v>
          </cell>
          <cell r="C788" t="str">
            <v>Skilled labour</v>
          </cell>
          <cell r="D788" t="str">
            <v>day</v>
          </cell>
          <cell r="E788">
            <v>0.5</v>
          </cell>
          <cell r="G788">
            <v>0</v>
          </cell>
          <cell r="H788">
            <v>39000</v>
          </cell>
          <cell r="I788">
            <v>19500</v>
          </cell>
          <cell r="J788">
            <v>10</v>
          </cell>
        </row>
        <row r="789">
          <cell r="A789" t="str">
            <v>15</v>
          </cell>
          <cell r="B789">
            <v>2</v>
          </cell>
          <cell r="C789" t="str">
            <v>Common Labour</v>
          </cell>
          <cell r="D789" t="str">
            <v>day</v>
          </cell>
          <cell r="E789">
            <v>1.5</v>
          </cell>
          <cell r="G789">
            <v>0</v>
          </cell>
          <cell r="H789">
            <v>27800</v>
          </cell>
          <cell r="I789">
            <v>41700</v>
          </cell>
          <cell r="J789">
            <v>10</v>
          </cell>
        </row>
        <row r="790">
          <cell r="J790">
            <v>65650</v>
          </cell>
        </row>
        <row r="791">
          <cell r="B791">
            <v>4</v>
          </cell>
          <cell r="C791" t="str">
            <v>Miscellaneous &amp; Transport</v>
          </cell>
        </row>
        <row r="794">
          <cell r="B794">
            <v>5</v>
          </cell>
          <cell r="C794" t="str">
            <v>Sub Total ( 1 - 4 )</v>
          </cell>
          <cell r="G794">
            <v>0</v>
          </cell>
          <cell r="I794">
            <v>554637</v>
          </cell>
        </row>
        <row r="796">
          <cell r="B796">
            <v>6</v>
          </cell>
          <cell r="C796" t="str">
            <v>Indirect Cost</v>
          </cell>
          <cell r="D796">
            <v>0.1</v>
          </cell>
          <cell r="G796">
            <v>0</v>
          </cell>
          <cell r="I796">
            <v>55463.7</v>
          </cell>
        </row>
        <row r="798">
          <cell r="A798" t="str">
            <v>CW splitB</v>
          </cell>
          <cell r="B798">
            <v>7</v>
          </cell>
          <cell r="C798" t="str">
            <v>Unit Prices (rounded)</v>
          </cell>
          <cell r="G798">
            <v>0</v>
          </cell>
          <cell r="I798">
            <v>610100</v>
          </cell>
        </row>
        <row r="801">
          <cell r="H801" t="str">
            <v>Tenderer's Official Representative</v>
          </cell>
        </row>
        <row r="805">
          <cell r="H805" t="str">
            <v>Signature :</v>
          </cell>
        </row>
        <row r="806">
          <cell r="H806" t="str">
            <v>Name  :</v>
          </cell>
          <cell r="I806" t="str">
            <v>Ir. Sudirman</v>
          </cell>
        </row>
        <row r="807">
          <cell r="H807" t="str">
            <v>Position :</v>
          </cell>
          <cell r="I807" t="str">
            <v>Branch Manager of South Sumatra</v>
          </cell>
        </row>
        <row r="808">
          <cell r="H808" t="str">
            <v>Date :</v>
          </cell>
          <cell r="I808" t="str">
            <v>September 18, 2007</v>
          </cell>
        </row>
        <row r="809">
          <cell r="H809" t="str">
            <v>Company Stamp :</v>
          </cell>
        </row>
        <row r="813">
          <cell r="A813">
            <v>9</v>
          </cell>
          <cell r="B813" t="str">
            <v>Price Item Number</v>
          </cell>
          <cell r="D813" t="str">
            <v>IIB-3-9, etc</v>
          </cell>
        </row>
        <row r="814">
          <cell r="B814" t="str">
            <v>Description</v>
          </cell>
          <cell r="D814" t="str">
            <v>Precast RC pipe, Dia. 800 mm</v>
          </cell>
        </row>
        <row r="815">
          <cell r="J815">
            <v>3.2927999999999993</v>
          </cell>
        </row>
        <row r="816">
          <cell r="F816" t="str">
            <v>Foreign Currency</v>
          </cell>
        </row>
        <row r="817">
          <cell r="F817" t="str">
            <v>( ¥ )</v>
          </cell>
        </row>
        <row r="818">
          <cell r="B818" t="str">
            <v>Item</v>
          </cell>
          <cell r="D818" t="str">
            <v>Unit</v>
          </cell>
          <cell r="E818" t="str">
            <v>Quantity</v>
          </cell>
          <cell r="F818" t="str">
            <v>Unit</v>
          </cell>
          <cell r="G818" t="str">
            <v>Amount</v>
          </cell>
          <cell r="H818" t="str">
            <v>Unit Price</v>
          </cell>
          <cell r="I818" t="str">
            <v>Amount</v>
          </cell>
        </row>
        <row r="819">
          <cell r="F819" t="str">
            <v>Price</v>
          </cell>
          <cell r="H819" t="str">
            <v>( Rp. )</v>
          </cell>
        </row>
        <row r="820">
          <cell r="B820">
            <v>1</v>
          </cell>
          <cell r="C820" t="str">
            <v>Materials and Plant</v>
          </cell>
        </row>
        <row r="821">
          <cell r="B821" t="str">
            <v>-</v>
          </cell>
          <cell r="C821" t="str">
            <v>Precast RC pipe, Dia. 800 mm</v>
          </cell>
          <cell r="D821" t="str">
            <v>m'</v>
          </cell>
          <cell r="E821">
            <v>1</v>
          </cell>
          <cell r="G821">
            <v>0</v>
          </cell>
          <cell r="H821">
            <v>382080</v>
          </cell>
          <cell r="I821">
            <v>382080</v>
          </cell>
        </row>
        <row r="825">
          <cell r="B825">
            <v>2</v>
          </cell>
          <cell r="C825" t="str">
            <v>Contractor's Equipment</v>
          </cell>
        </row>
        <row r="828">
          <cell r="B828">
            <v>3</v>
          </cell>
          <cell r="C828" t="str">
            <v>Labour</v>
          </cell>
        </row>
        <row r="829">
          <cell r="A829">
            <v>0.2</v>
          </cell>
          <cell r="B829">
            <v>1</v>
          </cell>
          <cell r="C829" t="str">
            <v>Foreman</v>
          </cell>
          <cell r="D829" t="str">
            <v>day</v>
          </cell>
          <cell r="E829">
            <v>0.04</v>
          </cell>
          <cell r="G829">
            <v>0</v>
          </cell>
          <cell r="H829">
            <v>44500</v>
          </cell>
          <cell r="I829">
            <v>1780</v>
          </cell>
          <cell r="J829">
            <v>5</v>
          </cell>
          <cell r="K829">
            <v>17380</v>
          </cell>
        </row>
        <row r="830">
          <cell r="A830">
            <v>2</v>
          </cell>
          <cell r="B830">
            <v>2</v>
          </cell>
          <cell r="C830" t="str">
            <v>Skilled labour</v>
          </cell>
          <cell r="D830" t="str">
            <v>day</v>
          </cell>
          <cell r="E830">
            <v>0.4</v>
          </cell>
          <cell r="G830">
            <v>0</v>
          </cell>
          <cell r="H830">
            <v>39000</v>
          </cell>
          <cell r="I830">
            <v>15600</v>
          </cell>
          <cell r="J830">
            <v>5</v>
          </cell>
          <cell r="K830">
            <v>17.38</v>
          </cell>
        </row>
        <row r="831">
          <cell r="A831">
            <v>1</v>
          </cell>
          <cell r="B831">
            <v>3</v>
          </cell>
          <cell r="C831" t="str">
            <v>Common Labour</v>
          </cell>
          <cell r="D831" t="str">
            <v>day</v>
          </cell>
          <cell r="E831">
            <v>0.2</v>
          </cell>
          <cell r="G831">
            <v>0</v>
          </cell>
          <cell r="H831">
            <v>27800</v>
          </cell>
          <cell r="I831">
            <v>5560</v>
          </cell>
          <cell r="J831">
            <v>5</v>
          </cell>
        </row>
        <row r="832">
          <cell r="J832">
            <v>22940</v>
          </cell>
        </row>
        <row r="833">
          <cell r="B833">
            <v>4</v>
          </cell>
          <cell r="C833" t="str">
            <v>Miscellaneous &amp; Transport</v>
          </cell>
        </row>
        <row r="836">
          <cell r="B836">
            <v>5</v>
          </cell>
          <cell r="C836" t="str">
            <v>Sub Total ( 1 - 4 )</v>
          </cell>
          <cell r="G836">
            <v>0</v>
          </cell>
          <cell r="I836">
            <v>405020</v>
          </cell>
        </row>
        <row r="838">
          <cell r="B838">
            <v>6</v>
          </cell>
          <cell r="C838" t="str">
            <v>Indirect Cost</v>
          </cell>
          <cell r="D838">
            <v>0.1</v>
          </cell>
          <cell r="G838">
            <v>0</v>
          </cell>
          <cell r="I838">
            <v>40502</v>
          </cell>
        </row>
        <row r="840">
          <cell r="A840" t="str">
            <v>CW 10</v>
          </cell>
          <cell r="B840">
            <v>7</v>
          </cell>
          <cell r="C840" t="str">
            <v>Unit Prices (rounded)</v>
          </cell>
          <cell r="G840">
            <v>0</v>
          </cell>
          <cell r="I840">
            <v>445522</v>
          </cell>
        </row>
        <row r="843">
          <cell r="H843" t="str">
            <v>Tenderer's Official Representative</v>
          </cell>
        </row>
        <row r="847">
          <cell r="H847" t="str">
            <v>Signature :</v>
          </cell>
        </row>
        <row r="848">
          <cell r="H848" t="str">
            <v>Name  :</v>
          </cell>
          <cell r="I848" t="str">
            <v>Ir. Sudirman</v>
          </cell>
        </row>
        <row r="849">
          <cell r="H849" t="str">
            <v>Position :</v>
          </cell>
          <cell r="I849" t="str">
            <v>Branch Manager of South Sumatra</v>
          </cell>
        </row>
        <row r="850">
          <cell r="H850" t="str">
            <v>Date :</v>
          </cell>
          <cell r="I850" t="str">
            <v>September 18, 2007</v>
          </cell>
        </row>
        <row r="851">
          <cell r="H851" t="str">
            <v>Company Stamp :</v>
          </cell>
        </row>
        <row r="856">
          <cell r="A856">
            <v>9</v>
          </cell>
          <cell r="B856" t="str">
            <v>Price Item Number</v>
          </cell>
          <cell r="D856" t="str">
            <v>IIA-3-8, etc</v>
          </cell>
        </row>
        <row r="857">
          <cell r="B857" t="str">
            <v>Description</v>
          </cell>
          <cell r="D857" t="str">
            <v>Precast RC pipe, Dia. 600 mm</v>
          </cell>
        </row>
        <row r="858">
          <cell r="J858">
            <v>3.2927999999999993</v>
          </cell>
        </row>
        <row r="859">
          <cell r="F859" t="str">
            <v>Foreign Currency</v>
          </cell>
        </row>
        <row r="860">
          <cell r="F860" t="str">
            <v>( ¥ )</v>
          </cell>
        </row>
        <row r="861">
          <cell r="B861" t="str">
            <v>Item</v>
          </cell>
          <cell r="D861" t="str">
            <v>Unit</v>
          </cell>
          <cell r="E861" t="str">
            <v>Quantity</v>
          </cell>
          <cell r="F861" t="str">
            <v>Unit</v>
          </cell>
          <cell r="G861" t="str">
            <v>Amount</v>
          </cell>
          <cell r="H861" t="str">
            <v>Unit Price</v>
          </cell>
          <cell r="I861" t="str">
            <v>Amount</v>
          </cell>
        </row>
        <row r="862">
          <cell r="F862" t="str">
            <v>Price</v>
          </cell>
          <cell r="H862" t="str">
            <v>( Rp. )</v>
          </cell>
        </row>
        <row r="863">
          <cell r="B863">
            <v>1</v>
          </cell>
          <cell r="C863" t="str">
            <v>Materials and Plant</v>
          </cell>
        </row>
        <row r="864">
          <cell r="B864" t="str">
            <v>-</v>
          </cell>
          <cell r="C864" t="str">
            <v>Precast RC pipe, Dia. 600 mm</v>
          </cell>
          <cell r="D864" t="str">
            <v>m'</v>
          </cell>
          <cell r="E864">
            <v>1</v>
          </cell>
          <cell r="G864">
            <v>0</v>
          </cell>
          <cell r="H864">
            <v>327500</v>
          </cell>
          <cell r="I864">
            <v>327500</v>
          </cell>
        </row>
        <row r="868">
          <cell r="B868">
            <v>2</v>
          </cell>
          <cell r="C868" t="str">
            <v>Contractor's Equipment</v>
          </cell>
        </row>
        <row r="871">
          <cell r="B871">
            <v>3</v>
          </cell>
          <cell r="C871" t="str">
            <v>Labour</v>
          </cell>
        </row>
        <row r="872">
          <cell r="A872">
            <v>0.2</v>
          </cell>
          <cell r="B872">
            <v>1</v>
          </cell>
          <cell r="C872" t="str">
            <v>Foreman</v>
          </cell>
          <cell r="D872" t="str">
            <v>day</v>
          </cell>
          <cell r="E872">
            <v>0.04</v>
          </cell>
          <cell r="G872">
            <v>0</v>
          </cell>
          <cell r="H872">
            <v>44500</v>
          </cell>
          <cell r="I872">
            <v>1780</v>
          </cell>
          <cell r="J872">
            <v>5</v>
          </cell>
          <cell r="K872">
            <v>17380</v>
          </cell>
        </row>
        <row r="873">
          <cell r="A873">
            <v>2</v>
          </cell>
          <cell r="B873">
            <v>2</v>
          </cell>
          <cell r="C873" t="str">
            <v>Skilled labour</v>
          </cell>
          <cell r="D873" t="str">
            <v>day</v>
          </cell>
          <cell r="E873">
            <v>0.4</v>
          </cell>
          <cell r="G873">
            <v>0</v>
          </cell>
          <cell r="H873">
            <v>39000</v>
          </cell>
          <cell r="I873">
            <v>15600</v>
          </cell>
          <cell r="J873">
            <v>5</v>
          </cell>
          <cell r="K873">
            <v>17.38</v>
          </cell>
        </row>
        <row r="874">
          <cell r="A874">
            <v>1</v>
          </cell>
          <cell r="B874">
            <v>3</v>
          </cell>
          <cell r="C874" t="str">
            <v>Common Labour</v>
          </cell>
          <cell r="D874" t="str">
            <v>day</v>
          </cell>
          <cell r="E874">
            <v>0.2</v>
          </cell>
          <cell r="G874">
            <v>0</v>
          </cell>
          <cell r="H874">
            <v>27800</v>
          </cell>
          <cell r="I874">
            <v>5560</v>
          </cell>
          <cell r="J874">
            <v>5</v>
          </cell>
        </row>
        <row r="875">
          <cell r="J875">
            <v>22940</v>
          </cell>
        </row>
        <row r="876">
          <cell r="B876">
            <v>4</v>
          </cell>
          <cell r="C876" t="str">
            <v>Miscellaneous &amp; Transport</v>
          </cell>
        </row>
        <row r="879">
          <cell r="B879">
            <v>5</v>
          </cell>
          <cell r="C879" t="str">
            <v>Sub Total ( 1 - 4 )</v>
          </cell>
          <cell r="G879">
            <v>0</v>
          </cell>
          <cell r="I879">
            <v>350440</v>
          </cell>
        </row>
        <row r="881">
          <cell r="B881">
            <v>6</v>
          </cell>
          <cell r="C881" t="str">
            <v>Indirect Cost</v>
          </cell>
          <cell r="D881">
            <v>0.1</v>
          </cell>
          <cell r="G881">
            <v>0</v>
          </cell>
          <cell r="I881">
            <v>35044</v>
          </cell>
        </row>
        <row r="883">
          <cell r="A883" t="str">
            <v>CW 11</v>
          </cell>
          <cell r="B883">
            <v>7</v>
          </cell>
          <cell r="C883" t="str">
            <v>Unit Prices (rounded)</v>
          </cell>
          <cell r="G883">
            <v>0</v>
          </cell>
          <cell r="I883">
            <v>385484</v>
          </cell>
        </row>
        <row r="886">
          <cell r="H886" t="str">
            <v>Tenderer's Official Representative</v>
          </cell>
        </row>
        <row r="890">
          <cell r="H890" t="str">
            <v>Signature :</v>
          </cell>
        </row>
        <row r="891">
          <cell r="H891" t="str">
            <v>Name  :</v>
          </cell>
          <cell r="I891" t="str">
            <v>Ir. Sudirman</v>
          </cell>
        </row>
        <row r="892">
          <cell r="H892" t="str">
            <v>Position :</v>
          </cell>
          <cell r="I892" t="str">
            <v>Branch Manager of South Sumatra</v>
          </cell>
        </row>
        <row r="893">
          <cell r="H893" t="str">
            <v>Date :</v>
          </cell>
          <cell r="I893" t="str">
            <v>September 18, 2007</v>
          </cell>
        </row>
        <row r="894">
          <cell r="H894" t="str">
            <v>Company Stamp :</v>
          </cell>
        </row>
        <row r="939">
          <cell r="A939">
            <v>0</v>
          </cell>
          <cell r="B939" t="str">
            <v>Price Item Number</v>
          </cell>
          <cell r="D939" t="str">
            <v xml:space="preserve">IIA-2-3 </v>
          </cell>
        </row>
        <row r="940">
          <cell r="B940" t="str">
            <v>Description</v>
          </cell>
          <cell r="D940" t="str">
            <v>Foundation concrete at bottom portion of canal, type B</v>
          </cell>
        </row>
        <row r="942">
          <cell r="F942" t="str">
            <v>Foreign Currency</v>
          </cell>
        </row>
        <row r="943">
          <cell r="F943" t="str">
            <v>( ¥ )</v>
          </cell>
        </row>
        <row r="944">
          <cell r="B944" t="str">
            <v>Item</v>
          </cell>
          <cell r="D944" t="str">
            <v>Unit</v>
          </cell>
          <cell r="E944" t="str">
            <v>Quantity</v>
          </cell>
          <cell r="F944" t="str">
            <v>Unit</v>
          </cell>
          <cell r="G944" t="str">
            <v>Amount</v>
          </cell>
          <cell r="H944" t="str">
            <v>Unit Price</v>
          </cell>
          <cell r="I944" t="str">
            <v>Amount</v>
          </cell>
        </row>
        <row r="945">
          <cell r="F945" t="str">
            <v>Price</v>
          </cell>
          <cell r="H945" t="str">
            <v>( Rp. )</v>
          </cell>
        </row>
        <row r="946">
          <cell r="B946">
            <v>1</v>
          </cell>
          <cell r="C946" t="str">
            <v>Materials and Plant</v>
          </cell>
        </row>
        <row r="947">
          <cell r="B947">
            <v>1</v>
          </cell>
          <cell r="C947" t="str">
            <v>Cement</v>
          </cell>
          <cell r="D947" t="str">
            <v>bag</v>
          </cell>
          <cell r="E947">
            <v>6</v>
          </cell>
          <cell r="G947">
            <v>0</v>
          </cell>
          <cell r="H947">
            <v>39670</v>
          </cell>
          <cell r="I947">
            <v>238020</v>
          </cell>
        </row>
        <row r="948">
          <cell r="B948">
            <v>2</v>
          </cell>
          <cell r="C948" t="str">
            <v>Coarse Agregate (Natural)</v>
          </cell>
          <cell r="D948" t="str">
            <v>m3</v>
          </cell>
          <cell r="E948">
            <v>0.82</v>
          </cell>
          <cell r="G948">
            <v>0</v>
          </cell>
          <cell r="H948">
            <v>120080</v>
          </cell>
          <cell r="I948">
            <v>98465.600000000006</v>
          </cell>
        </row>
        <row r="949">
          <cell r="B949">
            <v>3</v>
          </cell>
          <cell r="C949" t="str">
            <v>Fine Aggregate</v>
          </cell>
          <cell r="D949" t="str">
            <v>m3</v>
          </cell>
          <cell r="E949">
            <v>0.62</v>
          </cell>
          <cell r="G949">
            <v>0</v>
          </cell>
          <cell r="H949">
            <v>58950</v>
          </cell>
          <cell r="I949">
            <v>36549</v>
          </cell>
        </row>
        <row r="953">
          <cell r="B953">
            <v>2</v>
          </cell>
          <cell r="C953" t="str">
            <v>Contractor's Equipment</v>
          </cell>
        </row>
        <row r="954">
          <cell r="B954">
            <v>1</v>
          </cell>
          <cell r="C954" t="str">
            <v>Concrete mixer</v>
          </cell>
          <cell r="D954" t="str">
            <v>hr</v>
          </cell>
          <cell r="E954">
            <v>0.5</v>
          </cell>
          <cell r="G954">
            <v>0</v>
          </cell>
          <cell r="H954">
            <v>32900</v>
          </cell>
          <cell r="I954">
            <v>16450</v>
          </cell>
          <cell r="J954">
            <v>0</v>
          </cell>
        </row>
        <row r="955">
          <cell r="B955">
            <v>2</v>
          </cell>
          <cell r="C955" t="str">
            <v>Concrete vibrator</v>
          </cell>
          <cell r="D955" t="str">
            <v>hr</v>
          </cell>
          <cell r="E955">
            <v>0.25</v>
          </cell>
          <cell r="G955">
            <v>0</v>
          </cell>
          <cell r="H955">
            <v>32900</v>
          </cell>
          <cell r="I955">
            <v>8225</v>
          </cell>
        </row>
        <row r="956">
          <cell r="J956">
            <v>1000</v>
          </cell>
        </row>
        <row r="958">
          <cell r="B958">
            <v>3</v>
          </cell>
          <cell r="C958" t="str">
            <v>Labour</v>
          </cell>
        </row>
        <row r="959">
          <cell r="A959" t="str">
            <v>1</v>
          </cell>
          <cell r="B959">
            <v>1</v>
          </cell>
          <cell r="C959" t="str">
            <v>Foreman</v>
          </cell>
          <cell r="D959" t="str">
            <v>day</v>
          </cell>
          <cell r="E959">
            <v>0.05</v>
          </cell>
          <cell r="G959">
            <v>0</v>
          </cell>
          <cell r="H959">
            <v>44500</v>
          </cell>
          <cell r="I959">
            <v>2225</v>
          </cell>
          <cell r="J959">
            <v>20</v>
          </cell>
        </row>
        <row r="960">
          <cell r="A960" t="str">
            <v>3</v>
          </cell>
          <cell r="B960">
            <v>2</v>
          </cell>
          <cell r="C960" t="str">
            <v>Skilled labour</v>
          </cell>
          <cell r="D960" t="str">
            <v>day</v>
          </cell>
          <cell r="E960">
            <v>0.15</v>
          </cell>
          <cell r="G960">
            <v>0</v>
          </cell>
          <cell r="H960">
            <v>39000</v>
          </cell>
          <cell r="I960">
            <v>5850</v>
          </cell>
          <cell r="J960">
            <v>20</v>
          </cell>
        </row>
        <row r="961">
          <cell r="A961" t="str">
            <v>10</v>
          </cell>
          <cell r="B961">
            <v>3</v>
          </cell>
          <cell r="C961" t="str">
            <v>Common Labour</v>
          </cell>
          <cell r="D961" t="str">
            <v>day</v>
          </cell>
          <cell r="E961">
            <v>0.5</v>
          </cell>
          <cell r="G961">
            <v>0</v>
          </cell>
          <cell r="H961">
            <v>27800</v>
          </cell>
          <cell r="I961">
            <v>13900</v>
          </cell>
          <cell r="J961">
            <v>20</v>
          </cell>
        </row>
        <row r="962">
          <cell r="J962">
            <v>21975</v>
          </cell>
        </row>
        <row r="964">
          <cell r="B964">
            <v>4</v>
          </cell>
          <cell r="C964" t="str">
            <v>Miscellaneous &amp; Transport</v>
          </cell>
        </row>
        <row r="967">
          <cell r="B967">
            <v>5</v>
          </cell>
          <cell r="C967" t="str">
            <v>Sub Total ( 1 - 4 )</v>
          </cell>
          <cell r="G967">
            <v>0</v>
          </cell>
          <cell r="I967">
            <v>419684.6</v>
          </cell>
        </row>
        <row r="969">
          <cell r="B969">
            <v>6</v>
          </cell>
          <cell r="C969" t="str">
            <v>Indirect Cost</v>
          </cell>
          <cell r="D969">
            <v>0.1</v>
          </cell>
          <cell r="G969">
            <v>0</v>
          </cell>
          <cell r="I969">
            <v>41968.46</v>
          </cell>
        </row>
        <row r="971">
          <cell r="A971" t="str">
            <v>CW found</v>
          </cell>
          <cell r="B971">
            <v>7</v>
          </cell>
          <cell r="C971" t="str">
            <v>Unit Prices (rounded)</v>
          </cell>
          <cell r="G971">
            <v>0</v>
          </cell>
          <cell r="I971">
            <v>461653</v>
          </cell>
        </row>
        <row r="974">
          <cell r="H974" t="str">
            <v>Tenderer's Official Representative</v>
          </cell>
        </row>
        <row r="978">
          <cell r="H978" t="str">
            <v>Signature :</v>
          </cell>
        </row>
        <row r="979">
          <cell r="H979" t="str">
            <v>Name  :</v>
          </cell>
          <cell r="I979" t="str">
            <v>Ir. Sudirman</v>
          </cell>
        </row>
        <row r="980">
          <cell r="H980" t="str">
            <v>Position :</v>
          </cell>
          <cell r="I980" t="str">
            <v>Branch Manager of South Sumatra</v>
          </cell>
        </row>
        <row r="981">
          <cell r="H981" t="str">
            <v>Date :</v>
          </cell>
          <cell r="I981" t="str">
            <v>September 18, 2007</v>
          </cell>
        </row>
        <row r="982">
          <cell r="H982" t="str">
            <v>Company Stamp :</v>
          </cell>
        </row>
        <row r="985">
          <cell r="A985">
            <v>0</v>
          </cell>
          <cell r="B985" t="str">
            <v>Price Item Number</v>
          </cell>
          <cell r="D985" t="str">
            <v>IIA-2-6</v>
          </cell>
        </row>
        <row r="986">
          <cell r="B986" t="str">
            <v>Description</v>
          </cell>
          <cell r="D986" t="str">
            <v>Under drain including perforated PVC pipe (dia. 150 mm) with gravel, sand and plastic sheet</v>
          </cell>
        </row>
        <row r="988">
          <cell r="F988" t="str">
            <v>Foreign Currency</v>
          </cell>
        </row>
        <row r="989">
          <cell r="F989" t="str">
            <v>( ¥ )</v>
          </cell>
        </row>
        <row r="990">
          <cell r="B990" t="str">
            <v>Item</v>
          </cell>
          <cell r="D990" t="str">
            <v>Unit</v>
          </cell>
          <cell r="E990" t="str">
            <v>Quantity</v>
          </cell>
          <cell r="F990" t="str">
            <v>Unit</v>
          </cell>
          <cell r="G990" t="str">
            <v>Amount</v>
          </cell>
          <cell r="H990" t="str">
            <v>Unit Price</v>
          </cell>
          <cell r="I990" t="str">
            <v>Amount</v>
          </cell>
        </row>
        <row r="991">
          <cell r="F991" t="str">
            <v>Price</v>
          </cell>
          <cell r="H991" t="str">
            <v>( Rp. )</v>
          </cell>
        </row>
        <row r="992">
          <cell r="B992">
            <v>1</v>
          </cell>
          <cell r="C992" t="str">
            <v>Materials and Plant</v>
          </cell>
        </row>
        <row r="993">
          <cell r="B993">
            <v>1</v>
          </cell>
          <cell r="C993" t="str">
            <v>PVC Æ 150mm.</v>
          </cell>
          <cell r="D993" t="str">
            <v>m'</v>
          </cell>
          <cell r="E993">
            <v>1</v>
          </cell>
          <cell r="G993">
            <v>0</v>
          </cell>
          <cell r="H993">
            <v>31110</v>
          </cell>
          <cell r="I993">
            <v>31110</v>
          </cell>
        </row>
        <row r="994">
          <cell r="B994">
            <v>2</v>
          </cell>
          <cell r="C994" t="str">
            <v>Gravel</v>
          </cell>
          <cell r="D994" t="str">
            <v>m3</v>
          </cell>
          <cell r="E994">
            <v>0.65</v>
          </cell>
          <cell r="G994">
            <v>0</v>
          </cell>
          <cell r="H994">
            <v>120080</v>
          </cell>
          <cell r="I994">
            <v>78052</v>
          </cell>
        </row>
        <row r="995">
          <cell r="B995">
            <v>3</v>
          </cell>
          <cell r="C995" t="str">
            <v>Fine Aggregate</v>
          </cell>
          <cell r="D995" t="str">
            <v>m3</v>
          </cell>
          <cell r="E995">
            <v>0.05</v>
          </cell>
          <cell r="G995">
            <v>0</v>
          </cell>
          <cell r="H995">
            <v>58950</v>
          </cell>
          <cell r="I995">
            <v>2947.5</v>
          </cell>
        </row>
        <row r="996">
          <cell r="B996">
            <v>4</v>
          </cell>
          <cell r="C996" t="str">
            <v>Plastic sheet</v>
          </cell>
          <cell r="D996" t="str">
            <v>kg/pcs</v>
          </cell>
          <cell r="E996">
            <v>0.5</v>
          </cell>
          <cell r="G996">
            <v>0</v>
          </cell>
          <cell r="H996">
            <v>4910</v>
          </cell>
          <cell r="I996">
            <v>2455</v>
          </cell>
        </row>
        <row r="999">
          <cell r="B999">
            <v>2</v>
          </cell>
          <cell r="C999" t="str">
            <v>Contractor's Equipment</v>
          </cell>
        </row>
        <row r="1002">
          <cell r="B1002">
            <v>3</v>
          </cell>
          <cell r="C1002" t="str">
            <v>Labour</v>
          </cell>
        </row>
        <row r="1003">
          <cell r="A1003" t="str">
            <v>1</v>
          </cell>
          <cell r="B1003">
            <v>1</v>
          </cell>
          <cell r="C1003" t="str">
            <v>Foreman</v>
          </cell>
          <cell r="D1003" t="str">
            <v>day</v>
          </cell>
          <cell r="E1003">
            <v>8.3333333333333329E-2</v>
          </cell>
          <cell r="G1003">
            <v>0</v>
          </cell>
          <cell r="H1003">
            <v>44500</v>
          </cell>
          <cell r="I1003">
            <v>3708.33</v>
          </cell>
          <cell r="J1003">
            <v>12</v>
          </cell>
        </row>
        <row r="1004">
          <cell r="A1004" t="str">
            <v>1</v>
          </cell>
          <cell r="B1004">
            <v>2</v>
          </cell>
          <cell r="C1004" t="str">
            <v>Skilled labour</v>
          </cell>
          <cell r="D1004" t="str">
            <v>day</v>
          </cell>
          <cell r="E1004">
            <v>8.3333333333333329E-2</v>
          </cell>
          <cell r="G1004">
            <v>0</v>
          </cell>
          <cell r="H1004">
            <v>39000</v>
          </cell>
          <cell r="I1004">
            <v>3250</v>
          </cell>
          <cell r="J1004">
            <v>12</v>
          </cell>
        </row>
        <row r="1005">
          <cell r="A1005" t="str">
            <v>4</v>
          </cell>
          <cell r="B1005">
            <v>3</v>
          </cell>
          <cell r="C1005" t="str">
            <v>Common Labour</v>
          </cell>
          <cell r="D1005" t="str">
            <v>day</v>
          </cell>
          <cell r="E1005">
            <v>0.33333333333333331</v>
          </cell>
          <cell r="G1005">
            <v>0</v>
          </cell>
          <cell r="H1005">
            <v>27800</v>
          </cell>
          <cell r="I1005">
            <v>9266.67</v>
          </cell>
          <cell r="J1005">
            <v>12</v>
          </cell>
        </row>
        <row r="1006">
          <cell r="J1006">
            <v>16225</v>
          </cell>
        </row>
        <row r="1008">
          <cell r="B1008">
            <v>4</v>
          </cell>
          <cell r="C1008" t="str">
            <v>Miscellaneous &amp; Transport</v>
          </cell>
        </row>
        <row r="1011">
          <cell r="B1011">
            <v>5</v>
          </cell>
          <cell r="C1011" t="str">
            <v>Sub Total ( 1 - 4 )</v>
          </cell>
          <cell r="G1011">
            <v>0</v>
          </cell>
          <cell r="I1011">
            <v>130789.5</v>
          </cell>
        </row>
        <row r="1013">
          <cell r="B1013">
            <v>6</v>
          </cell>
          <cell r="C1013" t="str">
            <v>Indirect Cost</v>
          </cell>
          <cell r="D1013">
            <v>0.1</v>
          </cell>
          <cell r="G1013">
            <v>0</v>
          </cell>
          <cell r="I1013">
            <v>13078.95</v>
          </cell>
        </row>
        <row r="1015">
          <cell r="A1015" t="str">
            <v>CW under</v>
          </cell>
          <cell r="B1015">
            <v>7</v>
          </cell>
          <cell r="C1015" t="str">
            <v>Unit Prices (rounded)</v>
          </cell>
          <cell r="G1015">
            <v>0</v>
          </cell>
          <cell r="I1015">
            <v>143868</v>
          </cell>
        </row>
        <row r="1018">
          <cell r="H1018" t="str">
            <v>Tenderer's Official Representative</v>
          </cell>
        </row>
        <row r="1022">
          <cell r="H1022" t="str">
            <v>Signature :</v>
          </cell>
        </row>
        <row r="1023">
          <cell r="H1023" t="str">
            <v>Name  :</v>
          </cell>
          <cell r="I1023" t="str">
            <v>Ir. Sudirman</v>
          </cell>
        </row>
        <row r="1024">
          <cell r="H1024" t="str">
            <v>Position :</v>
          </cell>
          <cell r="I1024" t="str">
            <v>Branch Manager of South Sumatra</v>
          </cell>
        </row>
        <row r="1025">
          <cell r="H1025" t="str">
            <v>Date :</v>
          </cell>
          <cell r="I1025" t="str">
            <v>September 18, 2007</v>
          </cell>
        </row>
        <row r="1026">
          <cell r="H1026" t="str">
            <v>Company Stamp :</v>
          </cell>
        </row>
        <row r="1029">
          <cell r="A1029">
            <v>0</v>
          </cell>
          <cell r="B1029" t="str">
            <v>Price Item Number</v>
          </cell>
          <cell r="D1029" t="str">
            <v>IIA-2-7</v>
          </cell>
        </row>
        <row r="1030">
          <cell r="B1030" t="str">
            <v>Description</v>
          </cell>
          <cell r="D1030" t="str">
            <v>Flap valves for Under drain(dia. 150 mm)incl.joint pipe &amp; concrete box</v>
          </cell>
        </row>
        <row r="1032">
          <cell r="F1032" t="str">
            <v>Foreign Currency</v>
          </cell>
        </row>
        <row r="1033">
          <cell r="F1033" t="str">
            <v>( ¥ )</v>
          </cell>
        </row>
        <row r="1034">
          <cell r="B1034" t="str">
            <v>Item</v>
          </cell>
          <cell r="D1034" t="str">
            <v>Unit</v>
          </cell>
          <cell r="E1034" t="str">
            <v>Quantity</v>
          </cell>
          <cell r="F1034" t="str">
            <v>Unit</v>
          </cell>
          <cell r="G1034" t="str">
            <v>Amount</v>
          </cell>
          <cell r="H1034" t="str">
            <v>Unit Price</v>
          </cell>
          <cell r="I1034" t="str">
            <v>Amount</v>
          </cell>
        </row>
        <row r="1035">
          <cell r="F1035" t="str">
            <v>Price</v>
          </cell>
          <cell r="H1035" t="str">
            <v>( Rp. )</v>
          </cell>
        </row>
        <row r="1036">
          <cell r="B1036">
            <v>1</v>
          </cell>
          <cell r="C1036" t="str">
            <v>Materials and Plant</v>
          </cell>
        </row>
        <row r="1037">
          <cell r="B1037">
            <v>1</v>
          </cell>
          <cell r="C1037" t="str">
            <v>PVC elbow 90</v>
          </cell>
          <cell r="D1037" t="str">
            <v>m'</v>
          </cell>
          <cell r="E1037">
            <v>1</v>
          </cell>
          <cell r="G1037">
            <v>0</v>
          </cell>
          <cell r="H1037">
            <v>116000</v>
          </cell>
          <cell r="I1037">
            <v>116000</v>
          </cell>
        </row>
        <row r="1038">
          <cell r="B1038">
            <v>2</v>
          </cell>
          <cell r="C1038" t="str">
            <v>Concrete</v>
          </cell>
          <cell r="D1038" t="str">
            <v>m3</v>
          </cell>
          <cell r="E1038">
            <v>0.15</v>
          </cell>
          <cell r="G1038">
            <v>0</v>
          </cell>
          <cell r="H1038">
            <v>495065</v>
          </cell>
          <cell r="I1038">
            <v>74259.75</v>
          </cell>
        </row>
        <row r="1039">
          <cell r="B1039">
            <v>3</v>
          </cell>
          <cell r="C1039" t="str">
            <v>Formwork</v>
          </cell>
          <cell r="D1039" t="str">
            <v>m2</v>
          </cell>
          <cell r="E1039">
            <v>0.5</v>
          </cell>
          <cell r="G1039">
            <v>0</v>
          </cell>
          <cell r="H1039">
            <v>43885</v>
          </cell>
          <cell r="I1039">
            <v>21942.5</v>
          </cell>
        </row>
        <row r="1040">
          <cell r="B1040">
            <v>4</v>
          </cell>
          <cell r="C1040" t="str">
            <v>Reinforcement bar</v>
          </cell>
          <cell r="D1040" t="str">
            <v>kg</v>
          </cell>
          <cell r="E1040">
            <v>12</v>
          </cell>
          <cell r="G1040">
            <v>0</v>
          </cell>
          <cell r="H1040" t="e">
            <v>#REF!</v>
          </cell>
          <cell r="I1040" t="e">
            <v>#REF!</v>
          </cell>
        </row>
        <row r="1041">
          <cell r="B1041">
            <v>5</v>
          </cell>
          <cell r="C1041" t="str">
            <v>PVC dia 100 mm</v>
          </cell>
          <cell r="D1041" t="str">
            <v>m'</v>
          </cell>
          <cell r="E1041">
            <v>0.2</v>
          </cell>
          <cell r="G1041">
            <v>0</v>
          </cell>
          <cell r="H1041">
            <v>23200</v>
          </cell>
          <cell r="I1041">
            <v>4640</v>
          </cell>
        </row>
        <row r="1042">
          <cell r="B1042">
            <v>6</v>
          </cell>
          <cell r="C1042" t="str">
            <v>PVC flange 20 mm, etc</v>
          </cell>
          <cell r="D1042" t="str">
            <v>nos</v>
          </cell>
          <cell r="E1042">
            <v>1</v>
          </cell>
          <cell r="G1042">
            <v>0</v>
          </cell>
          <cell r="H1042">
            <v>46400</v>
          </cell>
          <cell r="I1042">
            <v>46400</v>
          </cell>
        </row>
        <row r="1043">
          <cell r="B1043">
            <v>2</v>
          </cell>
          <cell r="C1043" t="str">
            <v>Contractor's Equipment</v>
          </cell>
        </row>
        <row r="1046">
          <cell r="B1046">
            <v>3</v>
          </cell>
          <cell r="C1046" t="str">
            <v>Labour</v>
          </cell>
        </row>
        <row r="1047">
          <cell r="A1047" t="str">
            <v>1</v>
          </cell>
          <cell r="B1047">
            <v>1</v>
          </cell>
          <cell r="C1047" t="str">
            <v>Foreman</v>
          </cell>
          <cell r="D1047" t="str">
            <v>day</v>
          </cell>
          <cell r="E1047">
            <v>8.3333333333333329E-2</v>
          </cell>
          <cell r="G1047">
            <v>0</v>
          </cell>
          <cell r="H1047">
            <v>44500</v>
          </cell>
          <cell r="I1047">
            <v>3708.33</v>
          </cell>
          <cell r="J1047">
            <v>12</v>
          </cell>
        </row>
        <row r="1048">
          <cell r="A1048" t="str">
            <v>1</v>
          </cell>
          <cell r="B1048">
            <v>2</v>
          </cell>
          <cell r="C1048" t="str">
            <v>Skilled labour</v>
          </cell>
          <cell r="D1048" t="str">
            <v>day</v>
          </cell>
          <cell r="E1048">
            <v>8.3333333333333329E-2</v>
          </cell>
          <cell r="G1048">
            <v>0</v>
          </cell>
          <cell r="H1048">
            <v>39000</v>
          </cell>
          <cell r="I1048">
            <v>3250</v>
          </cell>
          <cell r="J1048">
            <v>12</v>
          </cell>
        </row>
        <row r="1049">
          <cell r="A1049" t="str">
            <v>4</v>
          </cell>
          <cell r="B1049">
            <v>3</v>
          </cell>
          <cell r="C1049" t="str">
            <v>Common Labour</v>
          </cell>
          <cell r="D1049" t="str">
            <v>day</v>
          </cell>
          <cell r="E1049">
            <v>0.33333333333333331</v>
          </cell>
          <cell r="G1049">
            <v>0</v>
          </cell>
          <cell r="H1049">
            <v>27800</v>
          </cell>
          <cell r="I1049">
            <v>9266.67</v>
          </cell>
          <cell r="J1049">
            <v>12</v>
          </cell>
        </row>
        <row r="1050">
          <cell r="J1050">
            <v>16225</v>
          </cell>
        </row>
        <row r="1052">
          <cell r="B1052">
            <v>4</v>
          </cell>
          <cell r="C1052" t="str">
            <v>Miscellaneous &amp; Transport</v>
          </cell>
        </row>
        <row r="1055">
          <cell r="B1055">
            <v>5</v>
          </cell>
          <cell r="C1055" t="str">
            <v>Sub Total ( 1 - 4 )</v>
          </cell>
          <cell r="G1055">
            <v>0</v>
          </cell>
          <cell r="I1055" t="e">
            <v>#REF!</v>
          </cell>
        </row>
        <row r="1057">
          <cell r="B1057">
            <v>6</v>
          </cell>
          <cell r="C1057" t="str">
            <v>Indirect Cost</v>
          </cell>
          <cell r="D1057">
            <v>0.1</v>
          </cell>
          <cell r="G1057">
            <v>0</v>
          </cell>
          <cell r="I1057" t="e">
            <v>#REF!</v>
          </cell>
        </row>
        <row r="1059">
          <cell r="A1059" t="str">
            <v>CW flap</v>
          </cell>
          <cell r="B1059">
            <v>7</v>
          </cell>
          <cell r="C1059" t="str">
            <v>Unit Prices (rounded)</v>
          </cell>
          <cell r="G1059">
            <v>0</v>
          </cell>
          <cell r="I1059" t="e">
            <v>#REF!</v>
          </cell>
        </row>
        <row r="1062">
          <cell r="H1062" t="str">
            <v>Tenderer's Official Representative</v>
          </cell>
        </row>
        <row r="1066">
          <cell r="H1066" t="str">
            <v>Signature :</v>
          </cell>
        </row>
        <row r="1067">
          <cell r="H1067" t="str">
            <v>Name  :</v>
          </cell>
          <cell r="I1067" t="str">
            <v>Ir. Sudirman</v>
          </cell>
        </row>
        <row r="1068">
          <cell r="H1068" t="str">
            <v>Position :</v>
          </cell>
          <cell r="I1068" t="str">
            <v>Branch Manager of South Sumatra</v>
          </cell>
        </row>
        <row r="1069">
          <cell r="H1069" t="str">
            <v>Date :</v>
          </cell>
          <cell r="I1069" t="str">
            <v>September 18, 2007</v>
          </cell>
        </row>
        <row r="1070">
          <cell r="H1070" t="str">
            <v>Company Stamp :</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 Upah Beton , UPAH "/>
      <sheetName val="Material"/>
      <sheetName val="AnalisaSIPIL1"/>
      <sheetName val="BEST. BESI"/>
      <sheetName val="BEST. BEGESTING"/>
      <sheetName val="RAB"/>
      <sheetName val="ME"/>
      <sheetName val="PLUMBING"/>
      <sheetName val=" Bahan"/>
      <sheetName val="Upah"/>
      <sheetName val="Analisa LUMAJANG SNI"/>
      <sheetName val="Analisa SNI STANDART "/>
    </sheetNames>
    <sheetDataSet>
      <sheetData sheetId="0"/>
      <sheetData sheetId="1"/>
      <sheetData sheetId="2"/>
      <sheetData sheetId="3"/>
      <sheetData sheetId="4"/>
      <sheetData sheetId="5"/>
      <sheetData sheetId="6"/>
      <sheetData sheetId="7"/>
      <sheetData sheetId="8"/>
      <sheetData sheetId="9"/>
      <sheetData sheetId="10"/>
      <sheetData sheetId="11">
        <row r="155">
          <cell r="B155" t="str">
            <v>Bahan</v>
          </cell>
        </row>
        <row r="3144">
          <cell r="C3144" t="str">
            <v>Paku Kancing 60x230</v>
          </cell>
          <cell r="G3144">
            <v>0</v>
          </cell>
        </row>
        <row r="3145">
          <cell r="B3145" t="str">
            <v xml:space="preserve">Tenaga </v>
          </cell>
          <cell r="G3145">
            <v>0</v>
          </cell>
        </row>
        <row r="3146">
          <cell r="C3146" t="str">
            <v>Pekerja</v>
          </cell>
          <cell r="E3146" t="str">
            <v xml:space="preserve">Oh </v>
          </cell>
          <cell r="G3146">
            <v>0</v>
          </cell>
        </row>
        <row r="3147">
          <cell r="C3147" t="str">
            <v xml:space="preserve">Tukang Batu </v>
          </cell>
          <cell r="D3147">
            <v>0.56999999999999995</v>
          </cell>
          <cell r="E3147" t="str">
            <v xml:space="preserve"> Oh </v>
          </cell>
          <cell r="G3147">
            <v>0</v>
          </cell>
        </row>
        <row r="3148">
          <cell r="C3148" t="str">
            <v>Kep. Tukang Batu</v>
          </cell>
          <cell r="D3148">
            <v>0.12</v>
          </cell>
          <cell r="E3148" t="str">
            <v xml:space="preserve"> Oh </v>
          </cell>
          <cell r="G3148">
            <v>0</v>
          </cell>
        </row>
        <row r="3149">
          <cell r="C3149" t="str">
            <v>Mandor</v>
          </cell>
          <cell r="E3149" t="str">
            <v xml:space="preserve"> Oh </v>
          </cell>
          <cell r="G3149">
            <v>0</v>
          </cell>
        </row>
        <row r="3150">
          <cell r="D3150">
            <v>0.14000000000000001</v>
          </cell>
          <cell r="G3150">
            <v>0</v>
          </cell>
        </row>
        <row r="3151">
          <cell r="B3151" t="str">
            <v>1 M2 Pas. Bubung Stel Gel ( 0.92 m )</v>
          </cell>
          <cell r="D3151">
            <v>6.7000000000000004E-2</v>
          </cell>
          <cell r="G3151">
            <v>0</v>
          </cell>
        </row>
        <row r="3152">
          <cell r="B3152" t="str">
            <v xml:space="preserve">Bahan </v>
          </cell>
          <cell r="D3152">
            <v>7.0000000000000001E-3</v>
          </cell>
          <cell r="G3152">
            <v>0</v>
          </cell>
        </row>
        <row r="3153">
          <cell r="C3153" t="str">
            <v xml:space="preserve">Bubung Stel Gelombang </v>
          </cell>
          <cell r="D3153">
            <v>7.0000000000000001E-3</v>
          </cell>
          <cell r="G3153">
            <v>0</v>
          </cell>
        </row>
        <row r="3154">
          <cell r="C3154" t="str">
            <v>Paku Sekerup 3,5"</v>
          </cell>
          <cell r="G3154">
            <v>0</v>
          </cell>
        </row>
        <row r="3155">
          <cell r="B3155" t="str">
            <v xml:space="preserve">Tenaga </v>
          </cell>
          <cell r="G3155">
            <v>0</v>
          </cell>
        </row>
        <row r="3156">
          <cell r="C3156" t="str">
            <v>Pekerja</v>
          </cell>
          <cell r="E3156" t="str">
            <v xml:space="preserve">Oh </v>
          </cell>
          <cell r="G3156">
            <v>0</v>
          </cell>
        </row>
        <row r="3157">
          <cell r="C3157" t="str">
            <v>Tukang Kayu</v>
          </cell>
          <cell r="D3157">
            <v>2.4</v>
          </cell>
          <cell r="E3157" t="str">
            <v xml:space="preserve"> Oh </v>
          </cell>
          <cell r="G3157">
            <v>0</v>
          </cell>
        </row>
        <row r="3158">
          <cell r="C3158" t="str">
            <v>Kep. Tukang Kayu</v>
          </cell>
          <cell r="D3158">
            <v>6</v>
          </cell>
          <cell r="E3158" t="str">
            <v xml:space="preserve"> Oh </v>
          </cell>
          <cell r="G3158">
            <v>0</v>
          </cell>
        </row>
        <row r="3159">
          <cell r="C3159" t="str">
            <v>Mandor</v>
          </cell>
          <cell r="E3159" t="str">
            <v xml:space="preserve"> Oh </v>
          </cell>
          <cell r="G3159">
            <v>0</v>
          </cell>
        </row>
        <row r="3160">
          <cell r="D3160">
            <v>8.4000000000000005E-2</v>
          </cell>
          <cell r="G3160">
            <v>0</v>
          </cell>
        </row>
        <row r="3161">
          <cell r="B3161" t="str">
            <v>1 M2 Pas. Nok Stel Gelombang ( 1.05 m )</v>
          </cell>
          <cell r="D3161">
            <v>0.125</v>
          </cell>
          <cell r="G3161">
            <v>0</v>
          </cell>
        </row>
        <row r="3162">
          <cell r="B3162" t="str">
            <v xml:space="preserve">Bahan </v>
          </cell>
          <cell r="D3162">
            <v>1.2999999999999999E-2</v>
          </cell>
          <cell r="G3162">
            <v>0</v>
          </cell>
        </row>
        <row r="3163">
          <cell r="C3163" t="str">
            <v xml:space="preserve">Nok Stel Gelombang </v>
          </cell>
          <cell r="D3163">
            <v>4.0000000000000001E-3</v>
          </cell>
          <cell r="G3163">
            <v>0</v>
          </cell>
        </row>
        <row r="3164">
          <cell r="C3164" t="str">
            <v>Paku Sekerup 3,5"</v>
          </cell>
          <cell r="G3164">
            <v>0</v>
          </cell>
        </row>
        <row r="3165">
          <cell r="B3165" t="str">
            <v xml:space="preserve">Tenaga </v>
          </cell>
          <cell r="G3165">
            <v>0</v>
          </cell>
        </row>
        <row r="3166">
          <cell r="C3166" t="str">
            <v>Pekerja</v>
          </cell>
          <cell r="E3166" t="str">
            <v xml:space="preserve">Oh </v>
          </cell>
          <cell r="G3166">
            <v>0</v>
          </cell>
        </row>
        <row r="3167">
          <cell r="C3167" t="str">
            <v>Tukang Kayu</v>
          </cell>
          <cell r="D3167">
            <v>2.1</v>
          </cell>
          <cell r="E3167" t="str">
            <v xml:space="preserve"> Oh </v>
          </cell>
          <cell r="G3167">
            <v>0</v>
          </cell>
        </row>
        <row r="3168">
          <cell r="C3168" t="str">
            <v>Kep. Tukang Kayu</v>
          </cell>
          <cell r="D3168">
            <v>6</v>
          </cell>
          <cell r="E3168" t="str">
            <v xml:space="preserve"> Oh </v>
          </cell>
          <cell r="G3168">
            <v>0</v>
          </cell>
        </row>
        <row r="3169">
          <cell r="C3169" t="str">
            <v>Mandor</v>
          </cell>
          <cell r="E3169" t="str">
            <v xml:space="preserve"> Oh </v>
          </cell>
          <cell r="G3169">
            <v>0</v>
          </cell>
        </row>
        <row r="3170">
          <cell r="D3170">
            <v>8.4000000000000005E-2</v>
          </cell>
          <cell r="G3170">
            <v>0</v>
          </cell>
        </row>
        <row r="3171">
          <cell r="B3171" t="str">
            <v>1 M2 Pas. Nok Stel Gelombang ( 1.08 m )</v>
          </cell>
          <cell r="D3171">
            <v>0.125</v>
          </cell>
          <cell r="G3171">
            <v>0</v>
          </cell>
        </row>
        <row r="3172">
          <cell r="D3172">
            <v>1.2999999999999999E-2</v>
          </cell>
          <cell r="G3172">
            <v>0</v>
          </cell>
        </row>
        <row r="3173">
          <cell r="B3173" t="str">
            <v xml:space="preserve">Bahan </v>
          </cell>
          <cell r="D3173">
            <v>4.0000000000000001E-3</v>
          </cell>
          <cell r="G3173">
            <v>0</v>
          </cell>
        </row>
        <row r="3174">
          <cell r="C3174" t="str">
            <v xml:space="preserve">Nok Stel Gelombang </v>
          </cell>
          <cell r="E3174" t="str">
            <v>lbr</v>
          </cell>
          <cell r="G3174">
            <v>0</v>
          </cell>
        </row>
        <row r="3175">
          <cell r="C3175" t="str">
            <v>Paku Sekerup 3,5"</v>
          </cell>
          <cell r="E3175" t="str">
            <v>bh</v>
          </cell>
          <cell r="G3175">
            <v>0</v>
          </cell>
        </row>
        <row r="3176">
          <cell r="B3176" t="str">
            <v xml:space="preserve">Tenaga </v>
          </cell>
          <cell r="G3176">
            <v>0</v>
          </cell>
        </row>
        <row r="3177">
          <cell r="C3177" t="str">
            <v>Pekerja</v>
          </cell>
          <cell r="E3177" t="str">
            <v xml:space="preserve">Oh </v>
          </cell>
          <cell r="G3177">
            <v>0</v>
          </cell>
        </row>
        <row r="3178">
          <cell r="C3178" t="str">
            <v>Tukang Kayu</v>
          </cell>
          <cell r="D3178">
            <v>2.0499999999999998</v>
          </cell>
          <cell r="E3178" t="str">
            <v xml:space="preserve"> Oh </v>
          </cell>
          <cell r="G3178">
            <v>0</v>
          </cell>
        </row>
        <row r="3179">
          <cell r="C3179" t="str">
            <v>Kep. Tukang Kayu</v>
          </cell>
          <cell r="D3179">
            <v>6</v>
          </cell>
          <cell r="E3179" t="str">
            <v xml:space="preserve"> Oh </v>
          </cell>
          <cell r="G3179">
            <v>0</v>
          </cell>
        </row>
        <row r="3180">
          <cell r="C3180" t="str">
            <v>Mandor</v>
          </cell>
          <cell r="E3180" t="str">
            <v xml:space="preserve"> Oh </v>
          </cell>
          <cell r="G3180">
            <v>0</v>
          </cell>
        </row>
        <row r="3181">
          <cell r="D3181">
            <v>8.4000000000000005E-2</v>
          </cell>
          <cell r="G3181">
            <v>0</v>
          </cell>
        </row>
        <row r="3182">
          <cell r="B3182" t="str">
            <v>1 M2 Pas. Nok Paten ( 0.92 m' )</v>
          </cell>
          <cell r="D3182">
            <v>0.125</v>
          </cell>
          <cell r="G3182">
            <v>0</v>
          </cell>
        </row>
        <row r="3183">
          <cell r="B3183" t="str">
            <v xml:space="preserve">Bahan </v>
          </cell>
          <cell r="D3183">
            <v>1.2999999999999999E-2</v>
          </cell>
          <cell r="G3183">
            <v>0</v>
          </cell>
        </row>
        <row r="3184">
          <cell r="C3184" t="str">
            <v>Nok Paten</v>
          </cell>
          <cell r="D3184">
            <v>4.0000000000000001E-3</v>
          </cell>
          <cell r="E3184" t="str">
            <v>lbr</v>
          </cell>
          <cell r="G3184">
            <v>0</v>
          </cell>
        </row>
        <row r="3185">
          <cell r="C3185" t="str">
            <v>Paku Sekerup 3,5"</v>
          </cell>
          <cell r="E3185" t="str">
            <v>bh</v>
          </cell>
          <cell r="G3185">
            <v>0</v>
          </cell>
        </row>
        <row r="3186">
          <cell r="B3186" t="str">
            <v xml:space="preserve">Tenaga </v>
          </cell>
          <cell r="G3186">
            <v>0</v>
          </cell>
        </row>
        <row r="3187">
          <cell r="C3187" t="str">
            <v>Pekerja</v>
          </cell>
          <cell r="E3187" t="str">
            <v xml:space="preserve">Oh </v>
          </cell>
          <cell r="G3187">
            <v>0</v>
          </cell>
        </row>
        <row r="3188">
          <cell r="C3188" t="str">
            <v>Tukang Kayu</v>
          </cell>
          <cell r="D3188">
            <v>2.4</v>
          </cell>
          <cell r="E3188" t="str">
            <v xml:space="preserve"> Oh </v>
          </cell>
          <cell r="G3188">
            <v>0</v>
          </cell>
        </row>
        <row r="3189">
          <cell r="C3189" t="str">
            <v>Kep. Tukang Kayu</v>
          </cell>
          <cell r="D3189">
            <v>6</v>
          </cell>
          <cell r="E3189" t="str">
            <v xml:space="preserve"> Oh </v>
          </cell>
          <cell r="G3189">
            <v>0</v>
          </cell>
        </row>
        <row r="3190">
          <cell r="C3190" t="str">
            <v>Mandor</v>
          </cell>
          <cell r="E3190" t="str">
            <v xml:space="preserve"> Oh </v>
          </cell>
          <cell r="G3190">
            <v>0</v>
          </cell>
        </row>
        <row r="3191">
          <cell r="D3191">
            <v>8.4000000000000005E-2</v>
          </cell>
          <cell r="G3191">
            <v>0</v>
          </cell>
        </row>
        <row r="3192">
          <cell r="B3192" t="str">
            <v>1 M2 Pas. Nok Paten ( 1.05 m' )</v>
          </cell>
          <cell r="D3192">
            <v>0.125</v>
          </cell>
          <cell r="G3192">
            <v>0</v>
          </cell>
        </row>
        <row r="3193">
          <cell r="B3193" t="str">
            <v xml:space="preserve">Bahan </v>
          </cell>
          <cell r="D3193">
            <v>1.2999999999999999E-2</v>
          </cell>
          <cell r="G3193">
            <v>0</v>
          </cell>
        </row>
        <row r="3194">
          <cell r="C3194" t="str">
            <v>Nok Paten</v>
          </cell>
          <cell r="D3194">
            <v>4.0000000000000001E-3</v>
          </cell>
          <cell r="E3194" t="str">
            <v>lbr</v>
          </cell>
          <cell r="G3194">
            <v>0</v>
          </cell>
        </row>
        <row r="3195">
          <cell r="C3195" t="str">
            <v>Paku Sekerup 3,5"</v>
          </cell>
          <cell r="E3195" t="str">
            <v>bh</v>
          </cell>
          <cell r="G3195">
            <v>0</v>
          </cell>
        </row>
        <row r="3196">
          <cell r="B3196" t="str">
            <v xml:space="preserve">Tenaga </v>
          </cell>
          <cell r="G3196">
            <v>0</v>
          </cell>
        </row>
        <row r="3197">
          <cell r="C3197" t="str">
            <v>Pekerja</v>
          </cell>
          <cell r="E3197" t="str">
            <v xml:space="preserve">Oh </v>
          </cell>
          <cell r="G3197">
            <v>0</v>
          </cell>
        </row>
        <row r="3198">
          <cell r="C3198" t="str">
            <v>Tukang Kayu</v>
          </cell>
          <cell r="D3198">
            <v>1.2</v>
          </cell>
          <cell r="E3198" t="str">
            <v xml:space="preserve"> Oh </v>
          </cell>
          <cell r="G3198">
            <v>0</v>
          </cell>
        </row>
        <row r="3199">
          <cell r="C3199" t="str">
            <v>Kep. Tukang Kayu</v>
          </cell>
          <cell r="D3199">
            <v>6</v>
          </cell>
          <cell r="E3199" t="str">
            <v xml:space="preserve"> Oh </v>
          </cell>
          <cell r="G3199">
            <v>0</v>
          </cell>
        </row>
        <row r="3200">
          <cell r="C3200" t="str">
            <v>Mandor</v>
          </cell>
          <cell r="E3200" t="str">
            <v xml:space="preserve"> Oh </v>
          </cell>
          <cell r="G3200">
            <v>0</v>
          </cell>
        </row>
        <row r="3201">
          <cell r="D3201">
            <v>8.4000000000000005E-2</v>
          </cell>
          <cell r="G3201">
            <v>0</v>
          </cell>
        </row>
        <row r="3202">
          <cell r="B3202" t="str">
            <v>1 M2 Pas. Nok Stel Rata ( 0.92 m )</v>
          </cell>
          <cell r="D3202">
            <v>0.125</v>
          </cell>
          <cell r="G3202">
            <v>0</v>
          </cell>
        </row>
        <row r="3203">
          <cell r="B3203" t="str">
            <v xml:space="preserve">Bahan </v>
          </cell>
          <cell r="D3203">
            <v>1.2999999999999999E-2</v>
          </cell>
          <cell r="G3203">
            <v>0</v>
          </cell>
        </row>
        <row r="3204">
          <cell r="C3204" t="str">
            <v>Nok Stel rata</v>
          </cell>
          <cell r="D3204">
            <v>4.0000000000000001E-3</v>
          </cell>
          <cell r="E3204" t="str">
            <v>lbr</v>
          </cell>
          <cell r="G3204">
            <v>0</v>
          </cell>
        </row>
        <row r="3205">
          <cell r="C3205" t="str">
            <v>Paku Sekerup 3,5"</v>
          </cell>
          <cell r="E3205" t="str">
            <v>bh</v>
          </cell>
          <cell r="G3205">
            <v>0</v>
          </cell>
        </row>
        <row r="3206">
          <cell r="B3206" t="str">
            <v xml:space="preserve">Tenaga </v>
          </cell>
          <cell r="G3206">
            <v>0</v>
          </cell>
        </row>
        <row r="3207">
          <cell r="C3207" t="str">
            <v>Pekerja</v>
          </cell>
          <cell r="E3207" t="str">
            <v xml:space="preserve">Oh </v>
          </cell>
          <cell r="G3207">
            <v>0</v>
          </cell>
        </row>
        <row r="3208">
          <cell r="C3208" t="str">
            <v>Tukang Kayu</v>
          </cell>
          <cell r="D3208">
            <v>1.1000000000000001</v>
          </cell>
          <cell r="E3208" t="str">
            <v xml:space="preserve"> Oh </v>
          </cell>
          <cell r="G3208">
            <v>0</v>
          </cell>
        </row>
        <row r="3209">
          <cell r="C3209" t="str">
            <v>Kep. Tukang Kayu</v>
          </cell>
          <cell r="D3209">
            <v>6</v>
          </cell>
          <cell r="E3209" t="str">
            <v xml:space="preserve"> Oh </v>
          </cell>
          <cell r="G3209">
            <v>0</v>
          </cell>
        </row>
        <row r="3210">
          <cell r="C3210" t="str">
            <v>Mandor</v>
          </cell>
          <cell r="E3210" t="str">
            <v xml:space="preserve"> Oh </v>
          </cell>
          <cell r="G3210">
            <v>0</v>
          </cell>
        </row>
        <row r="3211">
          <cell r="D3211">
            <v>8.4000000000000005E-2</v>
          </cell>
          <cell r="G3211">
            <v>0</v>
          </cell>
        </row>
        <row r="3212">
          <cell r="B3212" t="str">
            <v>1 M2 Pas. Nok Stel Rata ( 1.05 m )</v>
          </cell>
          <cell r="D3212">
            <v>0.125</v>
          </cell>
          <cell r="G3212">
            <v>0</v>
          </cell>
        </row>
        <row r="3213">
          <cell r="B3213" t="str">
            <v xml:space="preserve">Bahan </v>
          </cell>
          <cell r="D3213">
            <v>1.2999999999999999E-2</v>
          </cell>
          <cell r="G3213">
            <v>0</v>
          </cell>
        </row>
        <row r="3214">
          <cell r="C3214" t="str">
            <v>Nok Stel rata</v>
          </cell>
          <cell r="D3214">
            <v>4.0000000000000001E-3</v>
          </cell>
          <cell r="E3214" t="str">
            <v>lbr</v>
          </cell>
          <cell r="G3214">
            <v>0</v>
          </cell>
        </row>
        <row r="3215">
          <cell r="C3215" t="str">
            <v>Paku Sekerup 3,5"</v>
          </cell>
          <cell r="E3215" t="str">
            <v>bh</v>
          </cell>
          <cell r="G3215">
            <v>0</v>
          </cell>
        </row>
        <row r="3216">
          <cell r="B3216" t="str">
            <v xml:space="preserve">Tenaga </v>
          </cell>
          <cell r="G3216">
            <v>0</v>
          </cell>
        </row>
        <row r="3217">
          <cell r="C3217" t="str">
            <v>Pekerja</v>
          </cell>
          <cell r="E3217" t="str">
            <v xml:space="preserve">Oh </v>
          </cell>
          <cell r="G3217">
            <v>0</v>
          </cell>
        </row>
        <row r="3218">
          <cell r="C3218" t="str">
            <v>Tukang Kayu</v>
          </cell>
          <cell r="D3218">
            <v>1.1000000000000001</v>
          </cell>
          <cell r="E3218" t="str">
            <v xml:space="preserve"> Oh </v>
          </cell>
          <cell r="G3218">
            <v>0</v>
          </cell>
        </row>
        <row r="3219">
          <cell r="C3219" t="str">
            <v>Kep. Tukang Kayu</v>
          </cell>
          <cell r="D3219">
            <v>6</v>
          </cell>
          <cell r="E3219" t="str">
            <v xml:space="preserve"> Oh </v>
          </cell>
          <cell r="G3219">
            <v>0</v>
          </cell>
        </row>
        <row r="3220">
          <cell r="C3220" t="str">
            <v>Mandor</v>
          </cell>
          <cell r="E3220" t="str">
            <v xml:space="preserve"> Oh </v>
          </cell>
          <cell r="G3220">
            <v>0</v>
          </cell>
        </row>
        <row r="3221">
          <cell r="D3221">
            <v>8.4000000000000005E-2</v>
          </cell>
          <cell r="G3221">
            <v>0</v>
          </cell>
        </row>
        <row r="3222">
          <cell r="B3222" t="str">
            <v>1 M2 Pas.atap Genteng Beton</v>
          </cell>
          <cell r="D3222">
            <v>0.125</v>
          </cell>
          <cell r="G3222">
            <v>0</v>
          </cell>
        </row>
        <row r="3223">
          <cell r="B3223" t="str">
            <v xml:space="preserve">Bahan </v>
          </cell>
          <cell r="D3223">
            <v>1.2999999999999999E-2</v>
          </cell>
          <cell r="G3223">
            <v>0</v>
          </cell>
        </row>
        <row r="3224">
          <cell r="C3224" t="str">
            <v>Genteng Beton</v>
          </cell>
          <cell r="D3224">
            <v>4.0000000000000001E-3</v>
          </cell>
          <cell r="E3224" t="str">
            <v>lbr</v>
          </cell>
          <cell r="G3224">
            <v>0</v>
          </cell>
        </row>
        <row r="3225">
          <cell r="C3225" t="str">
            <v>Paku 2"-5"</v>
          </cell>
          <cell r="E3225" t="str">
            <v>kg</v>
          </cell>
          <cell r="G3225">
            <v>0</v>
          </cell>
        </row>
        <row r="3226">
          <cell r="B3226" t="str">
            <v xml:space="preserve">Tenaga </v>
          </cell>
          <cell r="G3226">
            <v>0</v>
          </cell>
        </row>
        <row r="3227">
          <cell r="C3227" t="str">
            <v>Pekerja</v>
          </cell>
          <cell r="E3227" t="str">
            <v xml:space="preserve">Oh </v>
          </cell>
          <cell r="G3227">
            <v>0</v>
          </cell>
        </row>
        <row r="3228">
          <cell r="C3228" t="str">
            <v>Tukang Kayu</v>
          </cell>
          <cell r="D3228">
            <v>11</v>
          </cell>
          <cell r="E3228" t="str">
            <v xml:space="preserve"> Oh </v>
          </cell>
          <cell r="G3228">
            <v>0</v>
          </cell>
        </row>
        <row r="3229">
          <cell r="C3229" t="str">
            <v>Kep. Tukang Kayu</v>
          </cell>
          <cell r="D3229">
            <v>0.03</v>
          </cell>
          <cell r="E3229" t="str">
            <v xml:space="preserve"> Oh </v>
          </cell>
          <cell r="G3229">
            <v>0</v>
          </cell>
        </row>
        <row r="3230">
          <cell r="C3230" t="str">
            <v>Mandor</v>
          </cell>
          <cell r="E3230" t="str">
            <v xml:space="preserve"> Oh </v>
          </cell>
          <cell r="G3230">
            <v>0</v>
          </cell>
        </row>
        <row r="3231">
          <cell r="D3231">
            <v>0.2</v>
          </cell>
          <cell r="G3231">
            <v>0</v>
          </cell>
        </row>
        <row r="3232">
          <cell r="B3232" t="str">
            <v>1 M2 Pas.atap Genteng aspal</v>
          </cell>
          <cell r="D3232">
            <v>0.1</v>
          </cell>
          <cell r="G3232">
            <v>0</v>
          </cell>
        </row>
        <row r="3233">
          <cell r="B3233" t="str">
            <v xml:space="preserve">Bahan </v>
          </cell>
          <cell r="D3233">
            <v>0.01</v>
          </cell>
          <cell r="G3233">
            <v>0</v>
          </cell>
        </row>
        <row r="3234">
          <cell r="C3234" t="str">
            <v>Genteng Aspal</v>
          </cell>
          <cell r="D3234">
            <v>0.01</v>
          </cell>
          <cell r="E3234" t="str">
            <v>lbr</v>
          </cell>
          <cell r="G3234">
            <v>0</v>
          </cell>
        </row>
        <row r="3235">
          <cell r="C3235" t="str">
            <v>Plywood 4" X 8" X 6 mm</v>
          </cell>
          <cell r="E3235" t="str">
            <v>lbr</v>
          </cell>
          <cell r="G3235">
            <v>0</v>
          </cell>
        </row>
        <row r="3236">
          <cell r="C3236" t="str">
            <v>Paku biasa 1/2" - 1"</v>
          </cell>
          <cell r="E3236" t="str">
            <v>kg</v>
          </cell>
          <cell r="G3236">
            <v>0</v>
          </cell>
        </row>
        <row r="3237">
          <cell r="C3237" t="str">
            <v>Plastic aerator</v>
          </cell>
          <cell r="E3237" t="str">
            <v>bh</v>
          </cell>
          <cell r="G3237">
            <v>0</v>
          </cell>
        </row>
        <row r="3238">
          <cell r="D3238">
            <v>6.9</v>
          </cell>
          <cell r="G3238">
            <v>0</v>
          </cell>
        </row>
        <row r="3239">
          <cell r="B3239" t="str">
            <v xml:space="preserve">Tenaga </v>
          </cell>
          <cell r="D3239">
            <v>0.35</v>
          </cell>
          <cell r="G3239">
            <v>0</v>
          </cell>
        </row>
        <row r="3240">
          <cell r="C3240" t="str">
            <v>Pekerja</v>
          </cell>
          <cell r="D3240">
            <v>0.03</v>
          </cell>
          <cell r="E3240" t="str">
            <v xml:space="preserve">Oh </v>
          </cell>
          <cell r="G3240">
            <v>0</v>
          </cell>
        </row>
        <row r="3241">
          <cell r="C3241" t="str">
            <v>Tukang Kayu</v>
          </cell>
          <cell r="D3241">
            <v>0.5</v>
          </cell>
          <cell r="E3241" t="str">
            <v xml:space="preserve"> Oh </v>
          </cell>
          <cell r="G3241">
            <v>0</v>
          </cell>
        </row>
        <row r="3242">
          <cell r="C3242" t="str">
            <v>Kep. Tukang Kayu</v>
          </cell>
          <cell r="E3242" t="str">
            <v xml:space="preserve"> Oh </v>
          </cell>
          <cell r="G3242">
            <v>0</v>
          </cell>
        </row>
        <row r="3243">
          <cell r="C3243" t="str">
            <v>Mandor</v>
          </cell>
          <cell r="E3243" t="str">
            <v xml:space="preserve"> Oh </v>
          </cell>
          <cell r="G3243">
            <v>0</v>
          </cell>
        </row>
        <row r="3244">
          <cell r="D3244">
            <v>0.2</v>
          </cell>
          <cell r="G3244">
            <v>0</v>
          </cell>
        </row>
        <row r="3245">
          <cell r="B3245" t="str">
            <v>1 M2 Pas. Atap genteng metal</v>
          </cell>
          <cell r="D3245">
            <v>0.3</v>
          </cell>
          <cell r="G3245">
            <v>0</v>
          </cell>
        </row>
        <row r="3246">
          <cell r="B3246" t="str">
            <v xml:space="preserve">Bahan </v>
          </cell>
          <cell r="D3246">
            <v>3.0000000000000001E-3</v>
          </cell>
          <cell r="G3246">
            <v>0</v>
          </cell>
        </row>
        <row r="3247">
          <cell r="C3247" t="str">
            <v>Genteng metal</v>
          </cell>
          <cell r="D3247">
            <v>0.01</v>
          </cell>
          <cell r="E3247" t="str">
            <v>lbr</v>
          </cell>
          <cell r="G3247">
            <v>0</v>
          </cell>
        </row>
        <row r="3248">
          <cell r="C3248" t="str">
            <v>Paku biasa 2" - 5"</v>
          </cell>
          <cell r="E3248" t="str">
            <v>kg</v>
          </cell>
          <cell r="G3248">
            <v>0</v>
          </cell>
        </row>
        <row r="3249">
          <cell r="B3249" t="str">
            <v xml:space="preserve">Tenaga </v>
          </cell>
          <cell r="G3249">
            <v>0</v>
          </cell>
        </row>
        <row r="3250">
          <cell r="C3250" t="str">
            <v>Pekerja</v>
          </cell>
          <cell r="E3250" t="str">
            <v xml:space="preserve">Oh </v>
          </cell>
          <cell r="G3250">
            <v>0</v>
          </cell>
        </row>
        <row r="3251">
          <cell r="C3251" t="str">
            <v>Tukang Kayu</v>
          </cell>
          <cell r="D3251">
            <v>1.02</v>
          </cell>
          <cell r="E3251" t="str">
            <v xml:space="preserve"> Oh </v>
          </cell>
          <cell r="G3251">
            <v>0</v>
          </cell>
        </row>
        <row r="3252">
          <cell r="C3252" t="str">
            <v>Kep. Tukang Kayu</v>
          </cell>
          <cell r="D3252">
            <v>0.2</v>
          </cell>
          <cell r="E3252" t="str">
            <v xml:space="preserve"> Oh </v>
          </cell>
          <cell r="G3252">
            <v>0</v>
          </cell>
        </row>
        <row r="3253">
          <cell r="C3253" t="str">
            <v>Mandor</v>
          </cell>
          <cell r="E3253" t="str">
            <v xml:space="preserve"> Oh </v>
          </cell>
          <cell r="G3253">
            <v>0</v>
          </cell>
        </row>
        <row r="3254">
          <cell r="D3254">
            <v>0.2</v>
          </cell>
          <cell r="G3254">
            <v>0</v>
          </cell>
        </row>
        <row r="3255">
          <cell r="B3255" t="str">
            <v>1 M2 Pas. Atap sirap</v>
          </cell>
          <cell r="D3255">
            <v>0.1</v>
          </cell>
          <cell r="G3255">
            <v>0</v>
          </cell>
        </row>
        <row r="3256">
          <cell r="B3256" t="str">
            <v xml:space="preserve">Bahan </v>
          </cell>
          <cell r="D3256">
            <v>0.01</v>
          </cell>
          <cell r="G3256">
            <v>0</v>
          </cell>
        </row>
        <row r="3257">
          <cell r="C3257" t="str">
            <v>Genteng Sirap</v>
          </cell>
          <cell r="D3257">
            <v>0.01</v>
          </cell>
          <cell r="E3257" t="str">
            <v>bh</v>
          </cell>
          <cell r="G3257">
            <v>0</v>
          </cell>
        </row>
        <row r="3258">
          <cell r="C3258" t="str">
            <v>Paku biasa 1/2" - 1"</v>
          </cell>
          <cell r="E3258" t="str">
            <v>kg</v>
          </cell>
          <cell r="G3258">
            <v>0</v>
          </cell>
        </row>
        <row r="3259">
          <cell r="B3259" t="str">
            <v xml:space="preserve">Tenaga </v>
          </cell>
          <cell r="G3259">
            <v>0</v>
          </cell>
        </row>
        <row r="3260">
          <cell r="C3260" t="str">
            <v>Pekerja</v>
          </cell>
          <cell r="E3260" t="str">
            <v xml:space="preserve">Oh </v>
          </cell>
          <cell r="G3260">
            <v>0</v>
          </cell>
        </row>
        <row r="3261">
          <cell r="C3261" t="str">
            <v>Tukang Kayu</v>
          </cell>
          <cell r="D3261">
            <v>60</v>
          </cell>
          <cell r="E3261" t="str">
            <v xml:space="preserve"> Oh </v>
          </cell>
          <cell r="G3261">
            <v>0</v>
          </cell>
        </row>
        <row r="3262">
          <cell r="C3262" t="str">
            <v>Kep. Tukang Kayu</v>
          </cell>
          <cell r="D3262">
            <v>0.2</v>
          </cell>
          <cell r="E3262" t="str">
            <v xml:space="preserve"> Oh </v>
          </cell>
          <cell r="G3262">
            <v>0</v>
          </cell>
        </row>
        <row r="3263">
          <cell r="C3263" t="str">
            <v>Mandor</v>
          </cell>
          <cell r="E3263" t="str">
            <v xml:space="preserve"> Oh </v>
          </cell>
          <cell r="G3263">
            <v>0</v>
          </cell>
        </row>
        <row r="3264">
          <cell r="D3264">
            <v>0.16600000000000001</v>
          </cell>
          <cell r="G3264">
            <v>0</v>
          </cell>
        </row>
        <row r="3265">
          <cell r="B3265" t="str">
            <v>1 M2 Pas. Atap sirap</v>
          </cell>
          <cell r="D3265">
            <v>0.25</v>
          </cell>
          <cell r="G3265">
            <v>0</v>
          </cell>
        </row>
        <row r="3266">
          <cell r="B3266" t="str">
            <v xml:space="preserve">Bahan </v>
          </cell>
          <cell r="D3266">
            <v>2.5000000000000001E-2</v>
          </cell>
          <cell r="G3266">
            <v>0</v>
          </cell>
        </row>
        <row r="3267">
          <cell r="C3267" t="str">
            <v>Genteng Sirap</v>
          </cell>
          <cell r="D3267">
            <v>8.0000000000000002E-3</v>
          </cell>
          <cell r="E3267" t="str">
            <v>bh</v>
          </cell>
          <cell r="G3267">
            <v>0</v>
          </cell>
        </row>
        <row r="3268">
          <cell r="C3268" t="str">
            <v>Paku biasa 1/2" - 1"</v>
          </cell>
          <cell r="E3268" t="str">
            <v>kg</v>
          </cell>
          <cell r="G3268">
            <v>0</v>
          </cell>
        </row>
        <row r="3269">
          <cell r="B3269" t="str">
            <v xml:space="preserve">Tenaga </v>
          </cell>
          <cell r="G3269">
            <v>0</v>
          </cell>
        </row>
        <row r="3270">
          <cell r="C3270" t="str">
            <v>Pekerja</v>
          </cell>
          <cell r="E3270" t="str">
            <v xml:space="preserve">Oh </v>
          </cell>
          <cell r="G3270">
            <v>0</v>
          </cell>
        </row>
        <row r="3271">
          <cell r="C3271" t="str">
            <v>Tukang Kayu</v>
          </cell>
          <cell r="D3271">
            <v>60</v>
          </cell>
          <cell r="E3271" t="str">
            <v xml:space="preserve"> Oh </v>
          </cell>
          <cell r="G3271">
            <v>0</v>
          </cell>
        </row>
        <row r="3272">
          <cell r="C3272" t="str">
            <v>Kep. Tukang Kayu</v>
          </cell>
          <cell r="D3272">
            <v>0.2</v>
          </cell>
          <cell r="E3272" t="str">
            <v xml:space="preserve"> Oh </v>
          </cell>
          <cell r="G3272">
            <v>0</v>
          </cell>
        </row>
        <row r="3273">
          <cell r="C3273" t="str">
            <v>Mandor</v>
          </cell>
          <cell r="E3273" t="str">
            <v xml:space="preserve"> Oh </v>
          </cell>
          <cell r="G3273">
            <v>0</v>
          </cell>
        </row>
        <row r="3274">
          <cell r="D3274">
            <v>0.16600000000000001</v>
          </cell>
          <cell r="G3274">
            <v>0</v>
          </cell>
        </row>
        <row r="3275">
          <cell r="B3275" t="str">
            <v>1 M2 Pas. Nok genteng beton</v>
          </cell>
          <cell r="D3275">
            <v>0.25</v>
          </cell>
          <cell r="G3275">
            <v>0</v>
          </cell>
        </row>
        <row r="3276">
          <cell r="B3276" t="str">
            <v xml:space="preserve">Bahan </v>
          </cell>
          <cell r="D3276">
            <v>2.5000000000000001E-2</v>
          </cell>
          <cell r="G3276">
            <v>0</v>
          </cell>
        </row>
        <row r="3277">
          <cell r="C3277" t="str">
            <v>Nok Genteng Beton</v>
          </cell>
          <cell r="D3277">
            <v>8.0000000000000002E-3</v>
          </cell>
          <cell r="E3277" t="str">
            <v>bh</v>
          </cell>
          <cell r="G3277">
            <v>0</v>
          </cell>
        </row>
        <row r="3278">
          <cell r="C3278" t="str">
            <v>Paku biasa 2" X 5"</v>
          </cell>
          <cell r="E3278" t="str">
            <v>kg</v>
          </cell>
          <cell r="G3278">
            <v>0</v>
          </cell>
        </row>
        <row r="3279">
          <cell r="C3279" t="str">
            <v>Semen Abu-abu</v>
          </cell>
          <cell r="E3279" t="str">
            <v>kg</v>
          </cell>
          <cell r="G3279">
            <v>0</v>
          </cell>
        </row>
        <row r="3280">
          <cell r="C3280" t="str">
            <v>Pasir Pasang</v>
          </cell>
          <cell r="E3280" t="str">
            <v>m3</v>
          </cell>
          <cell r="G3280">
            <v>0</v>
          </cell>
        </row>
        <row r="3281">
          <cell r="C3281" t="str">
            <v>Semen Warna</v>
          </cell>
          <cell r="D3281">
            <v>3.5</v>
          </cell>
          <cell r="E3281" t="str">
            <v>kg</v>
          </cell>
          <cell r="G3281">
            <v>0</v>
          </cell>
        </row>
        <row r="3282">
          <cell r="D3282">
            <v>0.05</v>
          </cell>
          <cell r="G3282">
            <v>0</v>
          </cell>
        </row>
        <row r="3283">
          <cell r="B3283" t="str">
            <v xml:space="preserve">Tenaga </v>
          </cell>
          <cell r="D3283">
            <v>10.8</v>
          </cell>
          <cell r="G3283">
            <v>0</v>
          </cell>
        </row>
        <row r="3284">
          <cell r="C3284" t="str">
            <v>Pekerja</v>
          </cell>
          <cell r="D3284">
            <v>3.2000000000000001E-2</v>
          </cell>
          <cell r="E3284" t="str">
            <v xml:space="preserve">Oh </v>
          </cell>
          <cell r="G3284">
            <v>0</v>
          </cell>
        </row>
        <row r="3285">
          <cell r="C3285" t="str">
            <v>Tukang Kayu</v>
          </cell>
          <cell r="D3285">
            <v>1</v>
          </cell>
          <cell r="E3285" t="str">
            <v xml:space="preserve"> Oh </v>
          </cell>
          <cell r="G3285">
            <v>0</v>
          </cell>
        </row>
        <row r="3286">
          <cell r="C3286" t="str">
            <v>Kep. Tukang Kayu</v>
          </cell>
          <cell r="E3286" t="str">
            <v xml:space="preserve"> Oh </v>
          </cell>
          <cell r="G3286">
            <v>0</v>
          </cell>
        </row>
        <row r="3287">
          <cell r="C3287" t="str">
            <v>Mandor</v>
          </cell>
          <cell r="E3287" t="str">
            <v xml:space="preserve"> Oh </v>
          </cell>
          <cell r="G3287">
            <v>0</v>
          </cell>
        </row>
        <row r="3288">
          <cell r="D3288">
            <v>0.4</v>
          </cell>
          <cell r="G3288">
            <v>0</v>
          </cell>
        </row>
        <row r="3289">
          <cell r="B3289" t="str">
            <v>1 M2 Pas. Nok genteng aspal</v>
          </cell>
          <cell r="D3289">
            <v>0.2</v>
          </cell>
          <cell r="G3289">
            <v>0</v>
          </cell>
        </row>
        <row r="3290">
          <cell r="B3290" t="str">
            <v xml:space="preserve">Bahan </v>
          </cell>
          <cell r="D3290">
            <v>0.02</v>
          </cell>
          <cell r="G3290">
            <v>0</v>
          </cell>
        </row>
        <row r="3291">
          <cell r="C3291" t="str">
            <v xml:space="preserve"> Genteng Aspal</v>
          </cell>
          <cell r="D3291">
            <v>0.02</v>
          </cell>
          <cell r="E3291" t="str">
            <v>bh</v>
          </cell>
          <cell r="G3291">
            <v>0</v>
          </cell>
        </row>
        <row r="3292">
          <cell r="C3292" t="str">
            <v>Paku biasa 1/2" - 1"</v>
          </cell>
          <cell r="E3292" t="str">
            <v>kg</v>
          </cell>
          <cell r="G3292">
            <v>0</v>
          </cell>
        </row>
        <row r="3293">
          <cell r="C3293" t="str">
            <v>Kayu borneo balok</v>
          </cell>
          <cell r="E3293" t="str">
            <v>m3</v>
          </cell>
          <cell r="G3293">
            <v>0</v>
          </cell>
        </row>
        <row r="3294">
          <cell r="G3294">
            <v>0</v>
          </cell>
        </row>
        <row r="3295">
          <cell r="B3295" t="str">
            <v xml:space="preserve">Tenaga </v>
          </cell>
          <cell r="D3295">
            <v>2</v>
          </cell>
          <cell r="G3295">
            <v>0</v>
          </cell>
        </row>
        <row r="3296">
          <cell r="C3296" t="str">
            <v>Pekerja</v>
          </cell>
          <cell r="D3296">
            <v>0.05</v>
          </cell>
          <cell r="E3296" t="str">
            <v xml:space="preserve">Oh </v>
          </cell>
          <cell r="G3296">
            <v>0</v>
          </cell>
        </row>
        <row r="3297">
          <cell r="C3297" t="str">
            <v>Tukang Kayu</v>
          </cell>
          <cell r="D3297">
            <v>3.5000000000000001E-3</v>
          </cell>
          <cell r="E3297" t="str">
            <v xml:space="preserve"> Oh </v>
          </cell>
          <cell r="G3297">
            <v>0</v>
          </cell>
        </row>
        <row r="3298">
          <cell r="C3298" t="str">
            <v>Kep. Tukang Kayu</v>
          </cell>
          <cell r="E3298" t="str">
            <v xml:space="preserve"> Oh </v>
          </cell>
          <cell r="G3298">
            <v>0</v>
          </cell>
        </row>
        <row r="3299">
          <cell r="C3299" t="str">
            <v>Mandor</v>
          </cell>
          <cell r="E3299" t="str">
            <v xml:space="preserve"> Oh </v>
          </cell>
          <cell r="G3299">
            <v>0</v>
          </cell>
        </row>
        <row r="3300">
          <cell r="D3300">
            <v>0.125</v>
          </cell>
          <cell r="G3300">
            <v>0</v>
          </cell>
        </row>
        <row r="3301">
          <cell r="B3301" t="str">
            <v xml:space="preserve">1 m' Pasang nok genteng metal </v>
          </cell>
          <cell r="D3301">
            <v>0.25</v>
          </cell>
          <cell r="G3301">
            <v>0</v>
          </cell>
        </row>
        <row r="3302">
          <cell r="B3302" t="str">
            <v xml:space="preserve">Bahan </v>
          </cell>
          <cell r="D3302">
            <v>2.5000000000000001E-2</v>
          </cell>
          <cell r="G3302">
            <v>0</v>
          </cell>
        </row>
        <row r="3303">
          <cell r="C3303" t="str">
            <v>Genteng decra bond</v>
          </cell>
          <cell r="D3303">
            <v>6.0000000000000001E-3</v>
          </cell>
          <cell r="E3303" t="str">
            <v>bh</v>
          </cell>
          <cell r="G3303">
            <v>0</v>
          </cell>
        </row>
        <row r="3304">
          <cell r="C3304" t="str">
            <v>Paku biasa 1/2" - 1"</v>
          </cell>
          <cell r="E3304" t="str">
            <v>kg</v>
          </cell>
          <cell r="G3304">
            <v>0</v>
          </cell>
        </row>
        <row r="3305">
          <cell r="B3305" t="str">
            <v xml:space="preserve">Tenaga </v>
          </cell>
          <cell r="G3305">
            <v>0</v>
          </cell>
        </row>
        <row r="3306">
          <cell r="C3306" t="str">
            <v xml:space="preserve">Pekerja </v>
          </cell>
          <cell r="E3306" t="str">
            <v xml:space="preserve">Oh </v>
          </cell>
          <cell r="G3306">
            <v>0</v>
          </cell>
        </row>
        <row r="3307">
          <cell r="C3307" t="str">
            <v xml:space="preserve">Tukang kayu </v>
          </cell>
          <cell r="D3307">
            <v>1.1000000000000001</v>
          </cell>
          <cell r="E3307" t="str">
            <v xml:space="preserve"> Oh </v>
          </cell>
          <cell r="G3307">
            <v>0</v>
          </cell>
        </row>
        <row r="3308">
          <cell r="C3308" t="str">
            <v xml:space="preserve">Kepala tukang </v>
          </cell>
          <cell r="D3308">
            <v>0.05</v>
          </cell>
          <cell r="E3308" t="str">
            <v xml:space="preserve"> Oh </v>
          </cell>
          <cell r="G3308">
            <v>0</v>
          </cell>
        </row>
        <row r="3309">
          <cell r="C3309" t="str">
            <v xml:space="preserve">Mandor </v>
          </cell>
          <cell r="E3309" t="str">
            <v xml:space="preserve"> Oh </v>
          </cell>
          <cell r="G3309">
            <v>0</v>
          </cell>
        </row>
        <row r="3310">
          <cell r="D3310">
            <v>0.25</v>
          </cell>
          <cell r="G3310">
            <v>0</v>
          </cell>
        </row>
        <row r="3311">
          <cell r="B3311" t="str">
            <v xml:space="preserve">1 m' Pasang nok sirap </v>
          </cell>
          <cell r="D3311">
            <v>0.15</v>
          </cell>
          <cell r="G3311">
            <v>0</v>
          </cell>
        </row>
        <row r="3312">
          <cell r="B3312" t="str">
            <v xml:space="preserve">Bahan </v>
          </cell>
          <cell r="D3312">
            <v>1.4999999999999999E-2</v>
          </cell>
          <cell r="G3312">
            <v>0</v>
          </cell>
        </row>
        <row r="3313">
          <cell r="C3313" t="str">
            <v>Seng plat 3" x 6" bjs 28</v>
          </cell>
          <cell r="D3313">
            <v>1.2999999999999999E-2</v>
          </cell>
          <cell r="E3313" t="str">
            <v>lbr</v>
          </cell>
          <cell r="G3313">
            <v>0</v>
          </cell>
        </row>
        <row r="3314">
          <cell r="C3314" t="str">
            <v>Paku biasa 1/2" - 1"</v>
          </cell>
          <cell r="E3314" t="str">
            <v>kg</v>
          </cell>
          <cell r="G3314">
            <v>0</v>
          </cell>
        </row>
        <row r="3315">
          <cell r="C3315" t="str">
            <v>Paku biasa 2" - 5"</v>
          </cell>
          <cell r="E3315" t="str">
            <v>kg</v>
          </cell>
          <cell r="G3315">
            <v>0</v>
          </cell>
        </row>
        <row r="3316">
          <cell r="C3316" t="str">
            <v>Kayu borneo papan tebal 3 cm</v>
          </cell>
          <cell r="E3316" t="str">
            <v>m3</v>
          </cell>
          <cell r="G3316">
            <v>0</v>
          </cell>
        </row>
        <row r="3317">
          <cell r="D3317">
            <v>0.4</v>
          </cell>
          <cell r="G3317">
            <v>0</v>
          </cell>
        </row>
        <row r="3318">
          <cell r="B3318" t="str">
            <v xml:space="preserve">Tenaga </v>
          </cell>
          <cell r="D3318">
            <v>0.06</v>
          </cell>
          <cell r="G3318">
            <v>0</v>
          </cell>
        </row>
        <row r="3319">
          <cell r="C3319" t="str">
            <v xml:space="preserve">Pekerja </v>
          </cell>
          <cell r="D3319">
            <v>0.05</v>
          </cell>
          <cell r="E3319" t="str">
            <v xml:space="preserve">Oh </v>
          </cell>
          <cell r="G3319">
            <v>0</v>
          </cell>
        </row>
        <row r="3320">
          <cell r="C3320" t="str">
            <v xml:space="preserve">Tukang kayu </v>
          </cell>
          <cell r="D3320">
            <v>4.0000000000000001E-3</v>
          </cell>
          <cell r="E3320" t="str">
            <v xml:space="preserve"> Oh </v>
          </cell>
          <cell r="G3320">
            <v>0</v>
          </cell>
        </row>
        <row r="3321">
          <cell r="C3321" t="str">
            <v xml:space="preserve">Kepala tukang </v>
          </cell>
          <cell r="E3321" t="str">
            <v xml:space="preserve"> Oh </v>
          </cell>
          <cell r="G3321">
            <v>0</v>
          </cell>
        </row>
        <row r="3322">
          <cell r="C3322" t="str">
            <v xml:space="preserve">Mandor </v>
          </cell>
          <cell r="E3322" t="str">
            <v xml:space="preserve"> Oh </v>
          </cell>
          <cell r="G3322">
            <v>0</v>
          </cell>
        </row>
        <row r="3323">
          <cell r="D3323">
            <v>0.125</v>
          </cell>
          <cell r="G3323">
            <v>0</v>
          </cell>
        </row>
        <row r="3324">
          <cell r="B3324" t="str">
            <v xml:space="preserve">1 m' Atap Seng Gelombang </v>
          </cell>
          <cell r="D3324">
            <v>0.25</v>
          </cell>
          <cell r="G3324">
            <v>0</v>
          </cell>
        </row>
        <row r="3325">
          <cell r="B3325" t="str">
            <v xml:space="preserve">Bahan </v>
          </cell>
          <cell r="D3325">
            <v>2.5000000000000001E-3</v>
          </cell>
          <cell r="G3325">
            <v>0</v>
          </cell>
        </row>
        <row r="3326">
          <cell r="C3326" t="str">
            <v>Seng Gelombang plat 3" x 6" bjs 28</v>
          </cell>
          <cell r="D3326">
            <v>6.0000000000000001E-3</v>
          </cell>
          <cell r="E3326" t="str">
            <v>lbr</v>
          </cell>
          <cell r="G3326">
            <v>0</v>
          </cell>
        </row>
        <row r="3327">
          <cell r="C3327" t="str">
            <v>Paku biasa 1/2" - 1"</v>
          </cell>
          <cell r="E3327" t="str">
            <v>kg</v>
          </cell>
          <cell r="G3327">
            <v>0</v>
          </cell>
        </row>
        <row r="3328">
          <cell r="G3328">
            <v>0</v>
          </cell>
        </row>
        <row r="3329">
          <cell r="B3329" t="str">
            <v xml:space="preserve">Tenaga </v>
          </cell>
          <cell r="G3329">
            <v>0</v>
          </cell>
        </row>
        <row r="3330">
          <cell r="C3330" t="str">
            <v xml:space="preserve">Pekerja </v>
          </cell>
          <cell r="D3330">
            <v>0.7</v>
          </cell>
          <cell r="E3330" t="str">
            <v xml:space="preserve">Oh </v>
          </cell>
          <cell r="G3330">
            <v>0</v>
          </cell>
        </row>
        <row r="3331">
          <cell r="C3331" t="str">
            <v xml:space="preserve">Tukang kayu </v>
          </cell>
          <cell r="D3331">
            <v>0.02</v>
          </cell>
          <cell r="E3331" t="str">
            <v xml:space="preserve"> Oh </v>
          </cell>
          <cell r="G3331">
            <v>0</v>
          </cell>
        </row>
        <row r="3332">
          <cell r="C3332" t="str">
            <v xml:space="preserve">Kepala tukang </v>
          </cell>
          <cell r="E3332" t="str">
            <v xml:space="preserve"> Oh </v>
          </cell>
          <cell r="G3332">
            <v>0</v>
          </cell>
        </row>
        <row r="3333">
          <cell r="C3333" t="str">
            <v xml:space="preserve">Mandor </v>
          </cell>
          <cell r="E3333" t="str">
            <v xml:space="preserve"> Oh </v>
          </cell>
          <cell r="G3333">
            <v>0</v>
          </cell>
        </row>
        <row r="3334">
          <cell r="D3334">
            <v>0.12</v>
          </cell>
          <cell r="G3334">
            <v>0</v>
          </cell>
        </row>
        <row r="3335">
          <cell r="B3335" t="str">
            <v xml:space="preserve">1 m' Pas. Atap Nok Seng  </v>
          </cell>
          <cell r="D3335">
            <v>0.06</v>
          </cell>
          <cell r="G3335">
            <v>0</v>
          </cell>
        </row>
        <row r="3336">
          <cell r="B3336" t="str">
            <v xml:space="preserve">Bahan </v>
          </cell>
          <cell r="D3336">
            <v>6.0000000000000001E-3</v>
          </cell>
          <cell r="G3336">
            <v>0</v>
          </cell>
        </row>
        <row r="3337">
          <cell r="C3337" t="str">
            <v>Seng  plat 3" x 6" bjls 28</v>
          </cell>
          <cell r="D3337">
            <v>6.0000000000000001E-3</v>
          </cell>
          <cell r="E3337" t="str">
            <v>lbr</v>
          </cell>
          <cell r="G3337">
            <v>0</v>
          </cell>
        </row>
        <row r="3338">
          <cell r="C3338" t="str">
            <v>Paku biasa 1/2" - 1"</v>
          </cell>
          <cell r="E3338" t="str">
            <v>kg</v>
          </cell>
          <cell r="G3338">
            <v>0</v>
          </cell>
        </row>
        <row r="3339">
          <cell r="G3339">
            <v>0</v>
          </cell>
        </row>
        <row r="3340">
          <cell r="B3340" t="str">
            <v xml:space="preserve">Tenaga </v>
          </cell>
          <cell r="G3340">
            <v>0</v>
          </cell>
        </row>
        <row r="3341">
          <cell r="C3341" t="str">
            <v xml:space="preserve">Pekerja </v>
          </cell>
          <cell r="D3341">
            <v>0.3</v>
          </cell>
          <cell r="E3341" t="str">
            <v xml:space="preserve">Oh </v>
          </cell>
          <cell r="G3341">
            <v>0</v>
          </cell>
        </row>
        <row r="3342">
          <cell r="C3342" t="str">
            <v xml:space="preserve">Tukang kayu </v>
          </cell>
          <cell r="D3342">
            <v>0.04</v>
          </cell>
          <cell r="E3342" t="str">
            <v xml:space="preserve"> Oh </v>
          </cell>
          <cell r="G3342">
            <v>0</v>
          </cell>
        </row>
        <row r="3343">
          <cell r="C3343" t="str">
            <v xml:space="preserve">Kepala tukang </v>
          </cell>
          <cell r="E3343" t="str">
            <v xml:space="preserve"> Oh </v>
          </cell>
          <cell r="G3343">
            <v>0</v>
          </cell>
        </row>
        <row r="3344">
          <cell r="C3344" t="str">
            <v xml:space="preserve">Mandor </v>
          </cell>
          <cell r="E3344" t="str">
            <v xml:space="preserve"> Oh </v>
          </cell>
          <cell r="G3344">
            <v>0</v>
          </cell>
        </row>
        <row r="3345">
          <cell r="D3345">
            <v>0.15</v>
          </cell>
          <cell r="G3345">
            <v>0</v>
          </cell>
        </row>
        <row r="3346">
          <cell r="B3346" t="str">
            <v xml:space="preserve">1 m' Pas. Atap Aluminium  </v>
          </cell>
          <cell r="D3346">
            <v>7.0000000000000007E-2</v>
          </cell>
          <cell r="G3346">
            <v>0</v>
          </cell>
        </row>
        <row r="3347">
          <cell r="B3347" t="str">
            <v xml:space="preserve">Bahan </v>
          </cell>
          <cell r="D3347">
            <v>8.0000000000000002E-3</v>
          </cell>
          <cell r="G3347">
            <v>0</v>
          </cell>
        </row>
        <row r="3348">
          <cell r="C3348" t="str">
            <v>Atap aluminium  Gelombang TB 0,55</v>
          </cell>
          <cell r="D3348">
            <v>6.0000000000000001E-3</v>
          </cell>
          <cell r="E3348" t="str">
            <v>lbr</v>
          </cell>
          <cell r="G3348">
            <v>0</v>
          </cell>
        </row>
        <row r="3349">
          <cell r="C3349" t="str">
            <v>Paku hak panjang 15 cm</v>
          </cell>
          <cell r="E3349" t="str">
            <v>kg</v>
          </cell>
          <cell r="G3349">
            <v>0</v>
          </cell>
        </row>
        <row r="3350">
          <cell r="G3350">
            <v>0</v>
          </cell>
        </row>
        <row r="3351">
          <cell r="B3351" t="str">
            <v xml:space="preserve">Tenaga </v>
          </cell>
          <cell r="G3351">
            <v>0</v>
          </cell>
        </row>
        <row r="3352">
          <cell r="C3352" t="str">
            <v xml:space="preserve">Pekerja </v>
          </cell>
          <cell r="D3352">
            <v>1.05</v>
          </cell>
          <cell r="E3352" t="str">
            <v xml:space="preserve">Oh </v>
          </cell>
          <cell r="G3352">
            <v>0</v>
          </cell>
        </row>
        <row r="3353">
          <cell r="C3353" t="str">
            <v xml:space="preserve">Tukang kayu </v>
          </cell>
          <cell r="D3353">
            <v>0.02</v>
          </cell>
          <cell r="E3353" t="str">
            <v xml:space="preserve"> Oh </v>
          </cell>
          <cell r="G3353">
            <v>0</v>
          </cell>
        </row>
        <row r="3354">
          <cell r="C3354" t="str">
            <v xml:space="preserve">Kepala tukang </v>
          </cell>
          <cell r="E3354" t="str">
            <v xml:space="preserve"> Oh </v>
          </cell>
          <cell r="G3354">
            <v>0</v>
          </cell>
        </row>
        <row r="3355">
          <cell r="C3355" t="str">
            <v xml:space="preserve">Mandor </v>
          </cell>
          <cell r="E3355" t="str">
            <v xml:space="preserve"> Oh </v>
          </cell>
          <cell r="G3355">
            <v>0</v>
          </cell>
        </row>
        <row r="3356">
          <cell r="D3356">
            <v>0.15</v>
          </cell>
          <cell r="G3356">
            <v>0</v>
          </cell>
        </row>
        <row r="3357">
          <cell r="B3357" t="str">
            <v xml:space="preserve">1 m' Pas.nok  Aluminium  </v>
          </cell>
          <cell r="D3357">
            <v>0.75</v>
          </cell>
          <cell r="G3357">
            <v>0</v>
          </cell>
        </row>
        <row r="3358">
          <cell r="B3358" t="str">
            <v xml:space="preserve">Bahan </v>
          </cell>
          <cell r="D3358">
            <v>8.0000000000000002E-3</v>
          </cell>
          <cell r="G3358">
            <v>0</v>
          </cell>
        </row>
        <row r="3359">
          <cell r="C3359" t="str">
            <v xml:space="preserve"> Nok Standrant 40 cm,18 SWG 22</v>
          </cell>
          <cell r="D3359">
            <v>6.0000000000000001E-3</v>
          </cell>
          <cell r="E3359" t="str">
            <v>lbr</v>
          </cell>
          <cell r="G3359">
            <v>0</v>
          </cell>
        </row>
        <row r="3360">
          <cell r="C3360" t="str">
            <v>Paku hak panjang 15 cm</v>
          </cell>
          <cell r="E3360" t="str">
            <v>kg</v>
          </cell>
          <cell r="G3360">
            <v>0</v>
          </cell>
        </row>
        <row r="3361">
          <cell r="G3361">
            <v>0</v>
          </cell>
        </row>
        <row r="3362">
          <cell r="B3362" t="str">
            <v xml:space="preserve">Tenaga </v>
          </cell>
          <cell r="G3362">
            <v>0</v>
          </cell>
        </row>
        <row r="3363">
          <cell r="C3363" t="str">
            <v xml:space="preserve">Pekerja </v>
          </cell>
          <cell r="D3363">
            <v>1.2</v>
          </cell>
          <cell r="E3363" t="str">
            <v xml:space="preserve">Oh </v>
          </cell>
          <cell r="G3363">
            <v>0</v>
          </cell>
        </row>
        <row r="3364">
          <cell r="C3364" t="str">
            <v xml:space="preserve">Tukang kayu </v>
          </cell>
          <cell r="D3364">
            <v>0.04</v>
          </cell>
          <cell r="E3364" t="str">
            <v xml:space="preserve"> Oh </v>
          </cell>
          <cell r="G3364">
            <v>0</v>
          </cell>
        </row>
        <row r="3365">
          <cell r="C3365" t="str">
            <v xml:space="preserve">Kepala tukang </v>
          </cell>
          <cell r="E3365" t="str">
            <v xml:space="preserve"> Oh </v>
          </cell>
          <cell r="G3365">
            <v>0</v>
          </cell>
        </row>
        <row r="3366">
          <cell r="C3366" t="str">
            <v xml:space="preserve">Mandor </v>
          </cell>
          <cell r="E3366" t="str">
            <v xml:space="preserve"> Oh </v>
          </cell>
          <cell r="G3366">
            <v>0</v>
          </cell>
        </row>
        <row r="3367">
          <cell r="D3367">
            <v>0.1</v>
          </cell>
          <cell r="G3367">
            <v>0</v>
          </cell>
        </row>
        <row r="3368">
          <cell r="B3368" t="str">
            <v xml:space="preserve">1 m' Pas.  Aluminium foil / sisalation </v>
          </cell>
          <cell r="D3368">
            <v>1</v>
          </cell>
          <cell r="G3368">
            <v>0</v>
          </cell>
        </row>
        <row r="3369">
          <cell r="B3369" t="str">
            <v xml:space="preserve">Bahan </v>
          </cell>
          <cell r="D3369">
            <v>0.01</v>
          </cell>
          <cell r="G3369">
            <v>0</v>
          </cell>
        </row>
        <row r="3370">
          <cell r="C3370" t="str">
            <v xml:space="preserve"> sisalation / aluminium foil</v>
          </cell>
          <cell r="D3370">
            <v>0.01</v>
          </cell>
          <cell r="E3370" t="str">
            <v>m2</v>
          </cell>
          <cell r="G3370">
            <v>0</v>
          </cell>
        </row>
        <row r="3371">
          <cell r="G3371">
            <v>0</v>
          </cell>
        </row>
        <row r="3372">
          <cell r="B3372" t="str">
            <v xml:space="preserve">Tenaga </v>
          </cell>
          <cell r="G3372">
            <v>0</v>
          </cell>
        </row>
        <row r="3373">
          <cell r="C3373" t="str">
            <v xml:space="preserve">Pekerja </v>
          </cell>
          <cell r="E3373" t="str">
            <v xml:space="preserve">Oh </v>
          </cell>
          <cell r="G3373">
            <v>0</v>
          </cell>
        </row>
        <row r="3374">
          <cell r="C3374" t="str">
            <v xml:space="preserve">Tukang kayu </v>
          </cell>
          <cell r="D3374">
            <v>1.05</v>
          </cell>
          <cell r="E3374" t="str">
            <v xml:space="preserve"> Oh </v>
          </cell>
          <cell r="G3374">
            <v>0</v>
          </cell>
        </row>
        <row r="3375">
          <cell r="C3375" t="str">
            <v xml:space="preserve">Kepala tukang </v>
          </cell>
          <cell r="E3375" t="str">
            <v xml:space="preserve"> Oh </v>
          </cell>
          <cell r="G3375">
            <v>0</v>
          </cell>
        </row>
        <row r="3376">
          <cell r="C3376" t="str">
            <v xml:space="preserve">Mandor </v>
          </cell>
          <cell r="E3376" t="str">
            <v xml:space="preserve"> Oh </v>
          </cell>
          <cell r="G3376">
            <v>0</v>
          </cell>
        </row>
        <row r="3377">
          <cell r="D3377">
            <v>0.15</v>
          </cell>
          <cell r="G3377">
            <v>0</v>
          </cell>
        </row>
        <row r="3378">
          <cell r="B3378" t="str">
            <v xml:space="preserve">Analisa Biaya Kontruksi Pekerjaan </v>
          </cell>
          <cell r="D3378">
            <v>0.05</v>
          </cell>
          <cell r="G3378">
            <v>0</v>
          </cell>
        </row>
        <row r="3379">
          <cell r="B3379" t="str">
            <v>Langit- langit</v>
          </cell>
          <cell r="D3379">
            <v>5.0000000000000001E-3</v>
          </cell>
          <cell r="G3379">
            <v>0</v>
          </cell>
        </row>
        <row r="3380">
          <cell r="B3380" t="str">
            <v xml:space="preserve">1 m2 langit langit asbes (1,00 X 1,00)M, </v>
          </cell>
          <cell r="D3380">
            <v>8.0000000000000002E-3</v>
          </cell>
          <cell r="G3380">
            <v>0</v>
          </cell>
        </row>
        <row r="3381">
          <cell r="B3381" t="str">
            <v>Tebal 6 mm</v>
          </cell>
          <cell r="G3381">
            <v>0</v>
          </cell>
        </row>
        <row r="3382">
          <cell r="B3382" t="str">
            <v xml:space="preserve">Bahan </v>
          </cell>
          <cell r="G3382">
            <v>0</v>
          </cell>
        </row>
        <row r="3383">
          <cell r="C3383" t="str">
            <v>Plat Asbes tebal 6 mm</v>
          </cell>
          <cell r="E3383" t="str">
            <v>lbr</v>
          </cell>
          <cell r="G3383">
            <v>0</v>
          </cell>
        </row>
        <row r="3384">
          <cell r="C3384" t="str">
            <v xml:space="preserve">Paku </v>
          </cell>
          <cell r="E3384" t="str">
            <v>kg</v>
          </cell>
          <cell r="G3384">
            <v>0</v>
          </cell>
        </row>
        <row r="3385">
          <cell r="G3385">
            <v>0</v>
          </cell>
        </row>
        <row r="3386">
          <cell r="B3386" t="str">
            <v xml:space="preserve">Tenaga </v>
          </cell>
          <cell r="G3386">
            <v>0</v>
          </cell>
        </row>
        <row r="3387">
          <cell r="C3387" t="str">
            <v xml:space="preserve">Pekerja </v>
          </cell>
          <cell r="D3387">
            <v>1.1000000000000001</v>
          </cell>
          <cell r="E3387" t="str">
            <v xml:space="preserve">Oh </v>
          </cell>
          <cell r="G3387">
            <v>0</v>
          </cell>
        </row>
        <row r="3388">
          <cell r="C3388" t="str">
            <v xml:space="preserve">Tukang kayu </v>
          </cell>
          <cell r="D3388">
            <v>0.01</v>
          </cell>
          <cell r="E3388" t="str">
            <v xml:space="preserve"> Oh </v>
          </cell>
          <cell r="G3388">
            <v>0</v>
          </cell>
        </row>
        <row r="3389">
          <cell r="C3389" t="str">
            <v xml:space="preserve">Kepala tukang </v>
          </cell>
          <cell r="E3389" t="str">
            <v xml:space="preserve"> Oh </v>
          </cell>
          <cell r="G3389">
            <v>0</v>
          </cell>
        </row>
        <row r="3390">
          <cell r="C3390" t="str">
            <v xml:space="preserve">Mandor </v>
          </cell>
          <cell r="E3390" t="str">
            <v xml:space="preserve"> Oh </v>
          </cell>
          <cell r="G3390">
            <v>0</v>
          </cell>
        </row>
        <row r="3391">
          <cell r="D3391">
            <v>0.03</v>
          </cell>
          <cell r="G3391">
            <v>0</v>
          </cell>
        </row>
        <row r="3392">
          <cell r="B3392" t="str">
            <v xml:space="preserve">1 m2 langit langit asbes (1,00 X 1,00)M, </v>
          </cell>
          <cell r="D3392">
            <v>7.0000000000000007E-2</v>
          </cell>
          <cell r="G3392">
            <v>0</v>
          </cell>
        </row>
        <row r="3393">
          <cell r="B3393" t="str">
            <v>Tebal 5 mm</v>
          </cell>
          <cell r="D3393">
            <v>7.0000000000000001E-3</v>
          </cell>
          <cell r="G3393">
            <v>0</v>
          </cell>
        </row>
        <row r="3394">
          <cell r="B3394" t="str">
            <v xml:space="preserve">Bahan </v>
          </cell>
          <cell r="D3394">
            <v>1.5E-3</v>
          </cell>
          <cell r="G3394">
            <v>0</v>
          </cell>
        </row>
        <row r="3395">
          <cell r="C3395" t="str">
            <v>Plat Asbes tebal 5 mm</v>
          </cell>
          <cell r="E3395" t="str">
            <v>lbr</v>
          </cell>
          <cell r="G3395">
            <v>0</v>
          </cell>
        </row>
        <row r="3396">
          <cell r="C3396" t="str">
            <v xml:space="preserve">Paku </v>
          </cell>
          <cell r="E3396" t="str">
            <v>kg</v>
          </cell>
          <cell r="G3396">
            <v>0</v>
          </cell>
        </row>
        <row r="3397">
          <cell r="G3397">
            <v>0</v>
          </cell>
        </row>
        <row r="3398">
          <cell r="B3398" t="str">
            <v xml:space="preserve">Tenaga </v>
          </cell>
          <cell r="G3398">
            <v>0</v>
          </cell>
        </row>
        <row r="3399">
          <cell r="C3399" t="str">
            <v xml:space="preserve">Pekerja </v>
          </cell>
          <cell r="D3399">
            <v>1.1000000000000001</v>
          </cell>
          <cell r="E3399" t="str">
            <v xml:space="preserve">Oh </v>
          </cell>
          <cell r="G3399">
            <v>0</v>
          </cell>
        </row>
        <row r="3400">
          <cell r="C3400" t="str">
            <v xml:space="preserve">Tukang kayu </v>
          </cell>
          <cell r="D3400">
            <v>0.01</v>
          </cell>
          <cell r="E3400" t="str">
            <v xml:space="preserve"> Oh </v>
          </cell>
          <cell r="G3400">
            <v>0</v>
          </cell>
        </row>
        <row r="3401">
          <cell r="C3401" t="str">
            <v xml:space="preserve">Kepala tukang </v>
          </cell>
          <cell r="E3401" t="str">
            <v xml:space="preserve"> Oh </v>
          </cell>
          <cell r="G3401">
            <v>0</v>
          </cell>
        </row>
        <row r="3402">
          <cell r="C3402" t="str">
            <v xml:space="preserve">Mandor </v>
          </cell>
          <cell r="E3402" t="str">
            <v xml:space="preserve"> Oh </v>
          </cell>
          <cell r="G3402">
            <v>0</v>
          </cell>
        </row>
        <row r="3403">
          <cell r="D3403">
            <v>0.03</v>
          </cell>
          <cell r="G3403">
            <v>0</v>
          </cell>
        </row>
        <row r="3404">
          <cell r="B3404" t="str">
            <v xml:space="preserve">1 m2 langit langit asbes (1,00 X 1,00)M, </v>
          </cell>
          <cell r="D3404">
            <v>7.0000000000000007E-2</v>
          </cell>
          <cell r="G3404">
            <v>0</v>
          </cell>
        </row>
        <row r="3405">
          <cell r="B3405" t="str">
            <v>Tebal 4 mm</v>
          </cell>
          <cell r="D3405">
            <v>7.0000000000000001E-3</v>
          </cell>
          <cell r="G3405">
            <v>0</v>
          </cell>
        </row>
        <row r="3406">
          <cell r="B3406" t="str">
            <v xml:space="preserve">Bahan </v>
          </cell>
          <cell r="D3406">
            <v>1.5E-3</v>
          </cell>
          <cell r="G3406">
            <v>0</v>
          </cell>
        </row>
        <row r="3407">
          <cell r="C3407" t="str">
            <v>Plat Asbes tebal 4 mm</v>
          </cell>
          <cell r="E3407" t="str">
            <v>lbr</v>
          </cell>
          <cell r="G3407">
            <v>0</v>
          </cell>
        </row>
        <row r="3408">
          <cell r="C3408" t="str">
            <v xml:space="preserve">Paku </v>
          </cell>
          <cell r="E3408" t="str">
            <v>kg</v>
          </cell>
          <cell r="G3408">
            <v>0</v>
          </cell>
        </row>
        <row r="3409">
          <cell r="G3409">
            <v>0</v>
          </cell>
        </row>
        <row r="3410">
          <cell r="B3410" t="str">
            <v xml:space="preserve">Tenaga </v>
          </cell>
          <cell r="G3410">
            <v>0</v>
          </cell>
        </row>
        <row r="3411">
          <cell r="C3411" t="str">
            <v xml:space="preserve">Pekerja </v>
          </cell>
          <cell r="D3411">
            <v>1.1000000000000001</v>
          </cell>
          <cell r="E3411" t="str">
            <v xml:space="preserve">Oh </v>
          </cell>
          <cell r="G3411">
            <v>0</v>
          </cell>
        </row>
        <row r="3412">
          <cell r="C3412" t="str">
            <v xml:space="preserve">Tukang kayu </v>
          </cell>
          <cell r="D3412">
            <v>0.01</v>
          </cell>
          <cell r="E3412" t="str">
            <v xml:space="preserve"> Oh </v>
          </cell>
          <cell r="G3412">
            <v>0</v>
          </cell>
        </row>
        <row r="3413">
          <cell r="C3413" t="str">
            <v xml:space="preserve">Kepala tukang </v>
          </cell>
          <cell r="E3413" t="str">
            <v xml:space="preserve"> Oh </v>
          </cell>
          <cell r="G3413">
            <v>0</v>
          </cell>
        </row>
        <row r="3414">
          <cell r="C3414" t="str">
            <v xml:space="preserve">Mandor </v>
          </cell>
          <cell r="E3414" t="str">
            <v xml:space="preserve"> Oh </v>
          </cell>
          <cell r="G3414">
            <v>0</v>
          </cell>
        </row>
        <row r="3415">
          <cell r="D3415">
            <v>0.03</v>
          </cell>
          <cell r="G3415">
            <v>0</v>
          </cell>
        </row>
        <row r="3416">
          <cell r="B3416" t="str">
            <v xml:space="preserve">1 m2 langit langit asbes (1,00 X 1,00)M, </v>
          </cell>
          <cell r="D3416">
            <v>7.0000000000000007E-2</v>
          </cell>
          <cell r="G3416">
            <v>0</v>
          </cell>
        </row>
        <row r="3417">
          <cell r="B3417" t="str">
            <v>Tebal 3.5 mm</v>
          </cell>
          <cell r="D3417">
            <v>7.0000000000000001E-3</v>
          </cell>
          <cell r="G3417">
            <v>0</v>
          </cell>
        </row>
        <row r="3418">
          <cell r="B3418" t="str">
            <v xml:space="preserve">Bahan </v>
          </cell>
          <cell r="D3418">
            <v>1.5E-3</v>
          </cell>
          <cell r="G3418">
            <v>0</v>
          </cell>
        </row>
        <row r="3419">
          <cell r="C3419" t="str">
            <v>Plat Asbes tebal 3.5 mm</v>
          </cell>
          <cell r="E3419" t="str">
            <v>lbr</v>
          </cell>
          <cell r="G3419">
            <v>0</v>
          </cell>
        </row>
        <row r="3420">
          <cell r="C3420" t="str">
            <v xml:space="preserve">Paku </v>
          </cell>
          <cell r="E3420" t="str">
            <v>kg</v>
          </cell>
          <cell r="G3420">
            <v>0</v>
          </cell>
        </row>
        <row r="3421">
          <cell r="G3421">
            <v>0</v>
          </cell>
        </row>
        <row r="3422">
          <cell r="B3422" t="str">
            <v xml:space="preserve">Tenaga </v>
          </cell>
          <cell r="G3422">
            <v>0</v>
          </cell>
        </row>
        <row r="3423">
          <cell r="C3423" t="str">
            <v xml:space="preserve">Pekerja </v>
          </cell>
          <cell r="D3423">
            <v>1.1000000000000001</v>
          </cell>
          <cell r="E3423" t="str">
            <v xml:space="preserve">Oh </v>
          </cell>
          <cell r="G3423">
            <v>0</v>
          </cell>
        </row>
        <row r="3424">
          <cell r="C3424" t="str">
            <v xml:space="preserve">Tukang kayu </v>
          </cell>
          <cell r="D3424">
            <v>0.01</v>
          </cell>
          <cell r="E3424" t="str">
            <v xml:space="preserve"> Oh </v>
          </cell>
          <cell r="G3424">
            <v>0</v>
          </cell>
        </row>
        <row r="3425">
          <cell r="C3425" t="str">
            <v xml:space="preserve">Kepala tukang </v>
          </cell>
          <cell r="E3425" t="str">
            <v xml:space="preserve"> Oh </v>
          </cell>
          <cell r="G3425">
            <v>0</v>
          </cell>
        </row>
        <row r="3426">
          <cell r="C3426" t="str">
            <v xml:space="preserve">Mandor </v>
          </cell>
          <cell r="E3426" t="str">
            <v xml:space="preserve"> Oh </v>
          </cell>
          <cell r="G3426">
            <v>0</v>
          </cell>
        </row>
        <row r="3427">
          <cell r="D3427">
            <v>0.03</v>
          </cell>
          <cell r="G3427">
            <v>0</v>
          </cell>
        </row>
        <row r="3428">
          <cell r="B3428" t="str">
            <v xml:space="preserve">1 m2 langit langit akustik (30 X 30)CM, </v>
          </cell>
          <cell r="D3428">
            <v>7.0000000000000007E-2</v>
          </cell>
          <cell r="G3428">
            <v>0</v>
          </cell>
        </row>
        <row r="3429">
          <cell r="B3429" t="str">
            <v xml:space="preserve">Bahan </v>
          </cell>
          <cell r="D3429">
            <v>7.0000000000000001E-3</v>
          </cell>
          <cell r="G3429">
            <v>0</v>
          </cell>
        </row>
        <row r="3430">
          <cell r="C3430" t="str">
            <v>Akustik ukuran 30 x 30 cm</v>
          </cell>
          <cell r="D3430">
            <v>1.5E-3</v>
          </cell>
          <cell r="E3430" t="str">
            <v>lbr</v>
          </cell>
          <cell r="G3430">
            <v>0</v>
          </cell>
        </row>
        <row r="3431">
          <cell r="C3431" t="str">
            <v xml:space="preserve">Paku </v>
          </cell>
          <cell r="E3431" t="str">
            <v>kg</v>
          </cell>
          <cell r="G3431">
            <v>0</v>
          </cell>
        </row>
      </sheetData>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RAB)"/>
      <sheetName val="BQ(RAB) (2)"/>
      <sheetName val="BQ(RAB) (3)"/>
      <sheetName val="BQ1"/>
      <sheetName val="BQ2"/>
      <sheetName val="JADWAL(1)"/>
      <sheetName val="JADWAL(2)"/>
      <sheetName val="Item8"/>
      <sheetName val="sket"/>
      <sheetName val="adukan "/>
      <sheetName val="HL"/>
      <sheetName val="BU"/>
      <sheetName val="plester"/>
      <sheetName val="Item7"/>
      <sheetName val="rutinBahu"/>
      <sheetName val="Item10"/>
      <sheetName val="Estimate"/>
      <sheetName val="Item1"/>
      <sheetName val="Item4"/>
      <sheetName val="Item6"/>
      <sheetName val="rekap"/>
      <sheetName val="Hotmix"/>
      <sheetName val="Analisa Alat"/>
      <sheetName val="Elemen"/>
      <sheetName val="Item3"/>
      <sheetName val="Idle"/>
      <sheetName val="Pas.batu"/>
      <sheetName val="Crusher"/>
      <sheetName val="Proses"/>
      <sheetName val="Alat Kudus"/>
      <sheetName val="Kap.Alat"/>
      <sheetName val="ATB(T)"/>
      <sheetName val="ac4CM(T)"/>
      <sheetName val="SKETSA"/>
      <sheetName val="BAHAN"/>
      <sheetName val="upah"/>
      <sheetName val="ALAT"/>
      <sheetName val="alatnonbuas"/>
      <sheetName val="PNWRN"/>
      <sheetName val="Sheet1"/>
      <sheetName val="vICTOR"/>
      <sheetName val="H.Satuan"/>
      <sheetName val="data"/>
      <sheetName val="BQ(RAB)_(2)"/>
      <sheetName val="BQ(RAB)_(3)"/>
      <sheetName val="adukan_"/>
      <sheetName val="Analisa_Alat"/>
      <sheetName val="Pas_batu"/>
      <sheetName val="Alat_Kudus"/>
      <sheetName val="Kap_Alat"/>
      <sheetName val="DAF-2"/>
      <sheetName val="SBDY"/>
      <sheetName val="Analisa SNI STANDART "/>
      <sheetName val="Analisa"/>
      <sheetName val="Har-sat-dasr"/>
      <sheetName val="BoQ"/>
      <sheetName val="KH-Q1,Q2,01"/>
      <sheetName val="Cover"/>
      <sheetName val="Fill this out first..."/>
      <sheetName val="Fill this out first___"/>
      <sheetName val="PriceList"/>
      <sheetName val="FAKTOR"/>
      <sheetName val="RFP009"/>
      <sheetName val="struktur tdk dipakai"/>
      <sheetName val="Material"/>
      <sheetName val="HRG BAHAN &amp; UPAH okk"/>
      <sheetName val="Analis Kusen okk"/>
      <sheetName val="Pipe"/>
      <sheetName val="Cover Daf-2"/>
      <sheetName val="A"/>
      <sheetName val="H_Satuan"/>
      <sheetName val="WI"/>
      <sheetName val="Pt"/>
      <sheetName val="Elektrikal"/>
      <sheetName val="LO"/>
      <sheetName val="Breakdown"/>
      <sheetName val="harsat"/>
      <sheetName val="HARGA BAHAN"/>
      <sheetName val="Ch"/>
      <sheetName val="HRG BHN"/>
      <sheetName val="Cal_Slab_Admin"/>
      <sheetName val="BAG-2"/>
      <sheetName val="PLUMBING"/>
      <sheetName val="HARGA MATERIAL"/>
      <sheetName val="CCO"/>
      <sheetName val="gvl"/>
      <sheetName val="ganda"/>
      <sheetName val="Format Report-for analysis only"/>
      <sheetName val="XREF"/>
      <sheetName val="DAFTAR_8"/>
      <sheetName val="TOTAL"/>
      <sheetName val="DAFTAR 7"/>
      <sheetName val="DAF_2"/>
      <sheetName val="JAN"/>
      <sheetName val="DAF-1"/>
      <sheetName val="SITE-E"/>
      <sheetName val="Rekap Prelim"/>
      <sheetName val="BQ ARS"/>
      <sheetName val="Spec ME"/>
      <sheetName val="BTL-Bau"/>
      <sheetName val="Management"/>
      <sheetName val="name"/>
      <sheetName val="product"/>
      <sheetName val="Listrik"/>
      <sheetName val="Jembatan I"/>
      <sheetName val="HSD"/>
      <sheetName val="D _ W sizes"/>
      <sheetName val="AnalisaSIPIL RIIL RAP"/>
      <sheetName val="PEMBESIAN BALOK tukang (2)"/>
      <sheetName val="MASTER"/>
      <sheetName val="C. Analisa "/>
      <sheetName val="Rkp"/>
      <sheetName val="AN-ME"/>
      <sheetName val="Meth"/>
      <sheetName val="AN-E"/>
      <sheetName val="Ana. PU"/>
      <sheetName val="COST"/>
      <sheetName val="UBA"/>
      <sheetName val="B - Norelec"/>
      <sheetName val="P-late"/>
      <sheetName val="rab lt 2 bo"/>
      <sheetName val="Harga Bahan &amp; Upah "/>
      <sheetName val="Perm. Test"/>
      <sheetName val="AHSbj"/>
      <sheetName val="I_KAMAR"/>
      <sheetName val="Konfirm"/>
      <sheetName val="BQ"/>
      <sheetName val="sdm"/>
      <sheetName val="map"/>
      <sheetName val="Volume 1"/>
      <sheetName val="GEDUNG-A"/>
      <sheetName val="1.19"/>
      <sheetName val="Master 1.0"/>
      <sheetName val="Analisa 2"/>
      <sheetName val="HSATUAN"/>
      <sheetName val="ANALISA railing"/>
      <sheetName val="IN OUT"/>
      <sheetName val="EQT-ESTN"/>
      <sheetName val="2. BQ"/>
      <sheetName val="산근"/>
      <sheetName val="ALL"/>
      <sheetName val="1"/>
      <sheetName val="Man Power &amp; Comp"/>
      <sheetName val="NAMES"/>
      <sheetName val="TOWN"/>
      <sheetName val="Posisi Biaya"/>
      <sheetName val="C_Flow"/>
      <sheetName val="Conn. Lib"/>
      <sheetName val="BD Div-2 sd 7.6"/>
      <sheetName val=" schedule AMD-2 Rev III"/>
      <sheetName val="Analisa RAP"/>
      <sheetName val="Man Power _ Comp"/>
      <sheetName val="概総括1"/>
      <sheetName val="Harsat Upah"/>
      <sheetName val="Cashflow"/>
      <sheetName val="BQ(RAB)_(2)1"/>
      <sheetName val="BQ(RAB)_(3)1"/>
      <sheetName val="adukan_1"/>
      <sheetName val="Analisa_Alat1"/>
      <sheetName val="Pas_batu1"/>
      <sheetName val="Alat_Kudus1"/>
      <sheetName val="Kap_Alat1"/>
      <sheetName val="H_Satuan1"/>
      <sheetName val="Analisa_SNI_STANDART_"/>
      <sheetName val="Fill_this_out_first___"/>
      <sheetName val="Fill_this_out_first___1"/>
      <sheetName val="HRG_BAHAN_&amp;_UPAH_okk"/>
      <sheetName val="Analis_Kusen_okk"/>
      <sheetName val="Cover_Daf-2"/>
      <sheetName val="BQ_ARS"/>
      <sheetName val="Spec_ME"/>
      <sheetName val="UTILITAS"/>
      <sheetName val="S_Suramadu"/>
      <sheetName val="Str BT"/>
      <sheetName val="FINISHING"/>
      <sheetName val="GRAND TOTAL"/>
      <sheetName val="AnalisaSIPIL RIIL"/>
      <sheetName val="Sumda1"/>
      <sheetName val="Back-Up"/>
      <sheetName val="Harga Satuan"/>
      <sheetName val="MU"/>
      <sheetName val="Rekap_elban"/>
      <sheetName val="rekap mekanikal"/>
      <sheetName val="Currency"/>
      <sheetName val="Agregat Halus &amp; Kasar"/>
      <sheetName val="INDEX"/>
      <sheetName val="Cover Daf_2"/>
      <sheetName val="MUTASI"/>
      <sheetName val="MAT'L LIST"/>
      <sheetName val="2. MVAC R1"/>
      <sheetName val="Off + Wh"/>
      <sheetName val="Up &amp; bhn"/>
      <sheetName val="표지"/>
      <sheetName val="List Material"/>
      <sheetName val="RAB-2006-Total"/>
      <sheetName val="Uraian Teknis"/>
      <sheetName val="1. BQ"/>
      <sheetName val="Vibro_Roller"/>
      <sheetName val="rate"/>
      <sheetName val="DIV2"/>
      <sheetName val="9DHSDBU"/>
      <sheetName val="Koefisien"/>
      <sheetName val="MC_strp CoDa "/>
      <sheetName val="SCH"/>
      <sheetName val="TABEL"/>
      <sheetName val="gal"/>
      <sheetName val="Equity"/>
      <sheetName val="Analisa Upah &amp; Bahan Plum"/>
      <sheetName val="ANALISA-HST"/>
      <sheetName val="RAB"/>
      <sheetName val="dasar"/>
      <sheetName val="Pricing"/>
      <sheetName val="A-11 Steel Str"/>
      <sheetName val="A-03 Pile"/>
      <sheetName val="ana_str"/>
      <sheetName val="BasicPrice"/>
      <sheetName val="???1"/>
      <sheetName val="SEX"/>
      <sheetName val="304-06"/>
      <sheetName val="01A- RAB"/>
      <sheetName val="FAK"/>
      <sheetName val="3.1"/>
      <sheetName val="Fin Sum"/>
      <sheetName val="ES-PARK"/>
      <sheetName val="ES_PARK"/>
      <sheetName val="UPAHBAHAN"/>
      <sheetName val="Daftar Upah"/>
      <sheetName val="3.4-PIPE"/>
      <sheetName val="405BQBAK-ME 26 bakrie"/>
      <sheetName val="Kegiatan"/>
      <sheetName val="H. Satuan"/>
      <sheetName val="Harga Upah+Bahan"/>
      <sheetName val="B Q 2007"/>
      <sheetName val="Hrg"/>
      <sheetName val="REKAP TOTAL"/>
      <sheetName val="KEBALAT"/>
      <sheetName val="3.Sch_ch"/>
      <sheetName val="HARSAT-lain"/>
      <sheetName val="HARSAT-tanah"/>
      <sheetName val="HARSAT-lhn"/>
      <sheetName val="Master Edit"/>
      <sheetName val="basic_price"/>
      <sheetName val="pml"/>
      <sheetName val="S-Curve"/>
      <sheetName val="pivot"/>
      <sheetName val="Kalibrasi Mock (2)"/>
      <sheetName val="unit price"/>
      <sheetName val="Kurva S"/>
      <sheetName val="Mobilisasi"/>
      <sheetName val="Relokasi-Telkom"/>
      <sheetName val="Relokasi PDAM"/>
      <sheetName val="Relokasi-PLN"/>
      <sheetName val="SUBKon"/>
      <sheetName val="Daf Alat"/>
      <sheetName val="Jadual Alat"/>
      <sheetName val="Daftar MPU"/>
      <sheetName val="2.1"/>
      <sheetName val="2.3 (3)"/>
      <sheetName val="SK.6(1)"/>
      <sheetName val="SK.6(2)"/>
      <sheetName val="3.1(1)"/>
      <sheetName val="3.1(8)"/>
      <sheetName val="3.2(1)"/>
      <sheetName val="3.3(1)"/>
      <sheetName val="SK.6.09"/>
      <sheetName val="5.1(2)"/>
      <sheetName val="5.6(1)"/>
      <sheetName val="5.7(1)"/>
      <sheetName val="5.7(2)"/>
      <sheetName val="6.1(1)"/>
      <sheetName val="6.1(2)"/>
      <sheetName val="6.3(1)"/>
      <sheetName val="6.3(5a)"/>
      <sheetName val="6.3(6c)"/>
      <sheetName val="6.3(7a)"/>
      <sheetName val="Sumber Daya"/>
      <sheetName val="6.5(1a)"/>
      <sheetName val="7.1(7)"/>
      <sheetName val="7.1(10)"/>
      <sheetName val="7.2 (9)"/>
      <sheetName val="7.2 (10)"/>
      <sheetName val="7.3(1)"/>
      <sheetName val="7.6.(1)"/>
      <sheetName val="7.10(1)"/>
      <sheetName val="7.15(2)"/>
      <sheetName val="7.15(9)"/>
      <sheetName val="11.1(1)"/>
      <sheetName val="11.1(3)a"/>
      <sheetName val="11.1(7)"/>
      <sheetName val="11.1(10)"/>
      <sheetName val="NP (2)"/>
      <sheetName val="BQ Arsit"/>
      <sheetName val="An HarSatPek"/>
      <sheetName val="Sat Bah &amp; Up"/>
      <sheetName val="RAB.SEKRETARIAT (1)"/>
      <sheetName val="Kurva S (barch-bulanan-25)"/>
      <sheetName val="PPh 22"/>
      <sheetName val="Galian batu"/>
      <sheetName val="2.2 BQ"/>
      <sheetName val="PAD-F"/>
      <sheetName val="RAP"/>
      <sheetName val="DAFTAR HARGA"/>
      <sheetName val="jobhist"/>
      <sheetName val="."/>
      <sheetName val="%"/>
      <sheetName val="Indirect"/>
      <sheetName val="SAT-DAS"/>
      <sheetName val="U. div 2"/>
      <sheetName val="GRADASI KELAS A (2)"/>
      <sheetName val="timbunan pilihan"/>
      <sheetName val="JPC Breakdown Price"/>
      <sheetName val="BQ23"/>
      <sheetName val="BQ25"/>
      <sheetName val="Analisa Harsat"/>
      <sheetName val="BQ Detail"/>
      <sheetName val="WS"/>
      <sheetName val="srtberkas"/>
      <sheetName val="Por"/>
      <sheetName val="3-DIV5"/>
      <sheetName val="analisa hor"/>
      <sheetName val="Sub"/>
      <sheetName val="Bangunan Utama B"/>
      <sheetName val="JDE-522444"/>
      <sheetName val="D 5243-ARAMCO"/>
      <sheetName val="D-4801 OXY"/>
      <sheetName val="AHS"/>
      <sheetName val="HRGA SATUAN UPAH-BAHAN"/>
      <sheetName val="Time Schedule"/>
      <sheetName val="BM"/>
      <sheetName val="??"/>
      <sheetName val="HB me"/>
      <sheetName val="Connections"/>
      <sheetName val="DWTables"/>
      <sheetName val="Kuantitas &amp; Harga"/>
      <sheetName val="Prices-600"/>
      <sheetName val="BQ.Rekapitulasi  Akhir"/>
      <sheetName val="H-SAT(noprint)"/>
      <sheetName val="PEMBESIAN_BALOK_tukang_(2)"/>
      <sheetName val="struktur_tdk_dipakai"/>
      <sheetName val="HRG_BHN"/>
      <sheetName val="HARGA_BAHAN"/>
      <sheetName val="Man_Power___Comp"/>
      <sheetName val="HARGA_MATERIAL"/>
      <sheetName val="Rekap_Prelim"/>
      <sheetName val="DAFTAR_7"/>
      <sheetName val="AnalisaSIPIL_RIIL_RAP"/>
      <sheetName val="Harsat_Upah"/>
      <sheetName val="D___W_sizes"/>
      <sheetName val="B_-_Norelec"/>
      <sheetName val="rab_lt_2_bo"/>
      <sheetName val="A-11_Steel_Str"/>
      <sheetName val="A-03_Pile"/>
      <sheetName val="Cover_Daf_2"/>
      <sheetName val="Jembatan_I"/>
      <sheetName val="C__Analisa_"/>
      <sheetName val="IN_OUT"/>
      <sheetName val="DK&amp;H"/>
      <sheetName val="harga dasar"/>
      <sheetName val="bialangsung"/>
      <sheetName val="S-QD5"/>
      <sheetName val="Rekapitulasi"/>
      <sheetName val="rab me (by owner) "/>
      <sheetName val="BQ (by owner)"/>
      <sheetName val="rab me (fisik)"/>
      <sheetName val="Public Area"/>
      <sheetName val="BAG_2"/>
      <sheetName val="DHrg"/>
      <sheetName val="Lamp_V"/>
      <sheetName val="#REF"/>
      <sheetName val="induk1"/>
      <sheetName val="1.1 ALAT TULIS KANTOR"/>
      <sheetName val="VCV_BE_TONG"/>
      <sheetName val="CHITIET VL_NC"/>
      <sheetName val="harga-SD"/>
      <sheetName val="NET表"/>
      <sheetName val="BQ表"/>
      <sheetName val="Sat~Bahu"/>
      <sheetName val="HB "/>
      <sheetName val="MAT'L LLIST"/>
      <sheetName val="AC"/>
      <sheetName val="Fire Alarm"/>
      <sheetName val="Mall"/>
      <sheetName val="HB"/>
      <sheetName val="GRAFIK "/>
      <sheetName val="SELISIH HARGA"/>
      <sheetName val="BQ(RAB)_(2)2"/>
      <sheetName val="BQ(RAB)_(3)2"/>
      <sheetName val="adukan_2"/>
      <sheetName val="Analisa_Alat2"/>
      <sheetName val="Pas_batu2"/>
      <sheetName val="Alat_Kudus2"/>
      <sheetName val="Kap_Alat2"/>
      <sheetName val="H_Satuan2"/>
      <sheetName val="Analisa_SNI_STANDART_1"/>
      <sheetName val="HRG_BAHAN_&amp;_UPAH_okk1"/>
      <sheetName val="Analis_Kusen_okk1"/>
      <sheetName val="Fill_this_out_first___2"/>
      <sheetName val="Fill_this_out_first___3"/>
      <sheetName val="Cover_Daf-21"/>
      <sheetName val="Perm__Test"/>
      <sheetName val="BQ_ARS1"/>
      <sheetName val="Spec_ME1"/>
      <sheetName val="1__BQ"/>
      <sheetName val="Master_1_0"/>
      <sheetName val="Harga_Bahan_&amp;_Upah_"/>
      <sheetName val="Uraian_Teknis"/>
      <sheetName val="Analisa_RAP"/>
      <sheetName val="Ana__PU"/>
      <sheetName val="Harga_Satuan"/>
      <sheetName val="1_19"/>
      <sheetName val="Analisa_Upah_&amp;_Bahan_Plum"/>
      <sheetName val="MC_strp_CoDa_"/>
      <sheetName val="Format_Report-for_analysis_only"/>
      <sheetName val="Man_Power_&amp;_Comp"/>
      <sheetName val="2__BQ"/>
      <sheetName val="Analisa_2"/>
      <sheetName val="Volume_1"/>
      <sheetName val="MAT'L_LIST"/>
      <sheetName val="Harga_Upah+Bahan"/>
      <sheetName val="B_Q_2007"/>
      <sheetName val="ANALISA_railing"/>
      <sheetName val="Master_Edit"/>
      <sheetName val="3_Sch_ch"/>
      <sheetName val="rekap_mekanikal"/>
      <sheetName val="AnalisaSIPIL_RIIL"/>
      <sheetName val="Up_&amp;_bhn"/>
      <sheetName val="2__MVAC_R1"/>
      <sheetName val="Bangunan_Utama_B"/>
      <sheetName val="Conn__Lib"/>
      <sheetName val="Agregat_Halus_&amp;_Kasar"/>
      <sheetName val="Alat   Master"/>
      <sheetName val="Alat  Jembatan"/>
      <sheetName val="BOQ Full"/>
      <sheetName val="Eng_Hrs (HO)"/>
      <sheetName val="351BQMCN"/>
      <sheetName val="钢筋"/>
      <sheetName val="Eng_Hrs"/>
      <sheetName val="Harsat Bahan"/>
      <sheetName val="FORM"/>
      <sheetName val="13.Nangakara Weir"/>
      <sheetName val="14.Irr.Canal Work"/>
      <sheetName val="15.Irr. Struc.Work"/>
      <sheetName val="16.Pipe Inst."/>
      <sheetName val="18.Lateral Pipe"/>
      <sheetName val="Dft. Hrg Bahan"/>
      <sheetName val="Hrg_Sat"/>
      <sheetName val="DashB"/>
      <sheetName val="REKAP-STR"/>
      <sheetName val="DESBT"/>
      <sheetName val="fr BS"/>
      <sheetName val="Blk-Mnl"/>
      <sheetName val="Klm-Mnl"/>
      <sheetName val="Perhit.Alat"/>
      <sheetName val="CondPol"/>
      <sheetName val="Pag_hal"/>
      <sheetName val="플랜트 설치"/>
      <sheetName val="RM IA"/>
      <sheetName val="Pg2"/>
      <sheetName val="Struktur"/>
      <sheetName val="Monitoring Progres"/>
      <sheetName val="Isolasi Luar Dalam"/>
      <sheetName val="Isolasi Luar"/>
      <sheetName val="Ope FC"/>
      <sheetName val="REGISTRATION"/>
      <sheetName val="OIF"/>
      <sheetName val="汇总"/>
      <sheetName val="harga"/>
      <sheetName val="ANGGARAN"/>
      <sheetName val="Markup"/>
      <sheetName val="1.2.용역비"/>
      <sheetName val="unit_price"/>
      <sheetName val="Posisi_Biaya"/>
      <sheetName val="BD_Div-2_sd_7_6"/>
      <sheetName val="Str_BT"/>
      <sheetName val="GRAND_TOTAL"/>
      <sheetName val="Sumber_Daya"/>
      <sheetName val="_schedule_AMD-2_Rev_III"/>
      <sheetName val="3_1"/>
      <sheetName val="JPC_Breakdown_Price"/>
      <sheetName val="Kuantitas_&amp;_Harga"/>
      <sheetName val="List_Material"/>
      <sheetName val="Daftar_Upah"/>
      <sheetName val="Off_+_Wh"/>
      <sheetName val="01A-_RAB"/>
      <sheetName val="Fin_Sum"/>
      <sheetName val="HB_"/>
      <sheetName val="3_4-PIPE"/>
      <sheetName val="RAB_SEKRETARIAT_(1)"/>
      <sheetName val="Galian_batu"/>
      <sheetName val="405BQBAK-ME_26_bakrie"/>
      <sheetName val="H__Satuan"/>
      <sheetName val="REKAP_TOTAL"/>
      <sheetName val="Kurva_S_(barch-bulanan-25)"/>
      <sheetName val="Rekap Biaya"/>
      <sheetName val="Volume"/>
      <sheetName val="F1c DATA ADM6"/>
      <sheetName val="Profil"/>
      <sheetName val="PENAWARAN"/>
      <sheetName val="NP"/>
      <sheetName val="terbilang"/>
      <sheetName val="HARDAS"/>
      <sheetName val="LPS APRL'08"/>
      <sheetName val="G-Alat"/>
      <sheetName val="공정계획(내부계획25%,내부w.f)"/>
      <sheetName val="MPU"/>
      <sheetName val="AnalisaSIPIL_RIIL_RAP1"/>
      <sheetName val="PEMBESIAN_BALOK_tukang_(2)1"/>
      <sheetName val="DAFTAR_71"/>
      <sheetName val="HRG_BHN1"/>
      <sheetName val="Rekap_Prelim1"/>
      <sheetName val="HARGA_MATERIAL1"/>
      <sheetName val="HARGA_BAHAN1"/>
      <sheetName val="struktur_tdk_dipakai1"/>
      <sheetName val="B_-_Norelec1"/>
      <sheetName val="Jembatan_I1"/>
      <sheetName val="C__Analisa_1"/>
      <sheetName val="IN_OUT1"/>
      <sheetName val="D___W_sizes1"/>
      <sheetName val="rab_lt_2_bo1"/>
      <sheetName val="Man_Power___Comp1"/>
      <sheetName val="Harsat_Upah1"/>
      <sheetName val="Cover_Daf_21"/>
      <sheetName val="A-11_Steel_Str1"/>
      <sheetName val="A-03_Pile1"/>
      <sheetName val="PPh_22"/>
      <sheetName val="2_2_BQ"/>
      <sheetName val="BQ_Detail"/>
      <sheetName val="D_5243-ARAMCO"/>
      <sheetName val="D-4801_OXY"/>
      <sheetName val="DAFTAR_HARGA"/>
      <sheetName val="HB_me"/>
      <sheetName val="_"/>
      <sheetName val="HRGA_SATUAN_UPAH-BAHAN"/>
      <sheetName val="Time_Schedule"/>
      <sheetName val="CHITIET_VL_NC"/>
      <sheetName val="rab_me_(by_owner)_"/>
      <sheetName val="BQ_(by_owner)"/>
      <sheetName val="rab_me_(fisik)"/>
      <sheetName val="MAT'L_LLIST"/>
      <sheetName val="Public_Area"/>
      <sheetName val="U__div_2"/>
      <sheetName val="harga_dasar"/>
      <sheetName val="Analisa_Harsat"/>
      <sheetName val="1_2_용역비"/>
      <sheetName val="Eng_Hrs_(HO)"/>
      <sheetName val="SELISIH_HARGA"/>
      <sheetName val="Fire_Alarm"/>
      <sheetName val="fr_BS"/>
      <sheetName val="BQ(RAB)_(2)3"/>
      <sheetName val="BQ(RAB)_(3)3"/>
      <sheetName val="adukan_3"/>
      <sheetName val="Analisa_Alat3"/>
      <sheetName val="Pas_batu3"/>
      <sheetName val="Alat_Kudus3"/>
      <sheetName val="Kap_Alat3"/>
      <sheetName val="H_Satuan3"/>
      <sheetName val="Analisa_SNI_STANDART_2"/>
      <sheetName val="Fill_this_out_first___4"/>
      <sheetName val="Fill_this_out_first___5"/>
      <sheetName val="Cover_Daf-22"/>
      <sheetName val="BQ_ARS2"/>
      <sheetName val="Spec_ME2"/>
      <sheetName val="HRG_BAHAN_&amp;_UPAH_okk2"/>
      <sheetName val="Analis_Kusen_okk2"/>
      <sheetName val="AnalisaSIPIL_RIIL_RAP2"/>
      <sheetName val="PEMBESIAN_BALOK_tukang_(2)2"/>
      <sheetName val="DAFTAR_72"/>
      <sheetName val="HRG_BHN2"/>
      <sheetName val="Rekap_Prelim2"/>
      <sheetName val="HARGA_MATERIAL2"/>
      <sheetName val="HARGA_BAHAN2"/>
      <sheetName val="struktur_tdk_dipakai2"/>
      <sheetName val="B_-_Norelec2"/>
      <sheetName val="Jembatan_I2"/>
      <sheetName val="C__Analisa_2"/>
      <sheetName val="1_191"/>
      <sheetName val="Master_1_01"/>
      <sheetName val="Analisa_21"/>
      <sheetName val="ANALISA_railing1"/>
      <sheetName val="IN_OUT2"/>
      <sheetName val="D___W_sizes2"/>
      <sheetName val="Perm__Test1"/>
      <sheetName val="2__BQ1"/>
      <sheetName val="Harga_Bahan_&amp;_Upah_1"/>
      <sheetName val="rab_lt_2_bo2"/>
      <sheetName val="Man_Power_&amp;_Comp1"/>
      <sheetName val="GRAND_TOTAL1"/>
      <sheetName val="Analisa_RAP1"/>
      <sheetName val="Man_Power___Comp2"/>
      <sheetName val="Harsat_Upah2"/>
      <sheetName val="Str_BT1"/>
      <sheetName val="Posisi_Biaya1"/>
      <sheetName val="Conn__Lib1"/>
      <sheetName val="BD_Div-2_sd_7_61"/>
      <sheetName val="Harga_Satuan1"/>
      <sheetName val="AnalisaSIPIL_RIIL1"/>
      <sheetName val="Ana__PU1"/>
      <sheetName val="rekap_mekanikal1"/>
      <sheetName val="Agregat_Halus_&amp;_Kasar1"/>
      <sheetName val="Cover_Daf_22"/>
      <sheetName val="405BQBAK-ME_26_bakrie1"/>
      <sheetName val="Format_Report-for_analysis_onl1"/>
      <sheetName val="Volume_11"/>
      <sheetName val="_schedule_AMD-2_Rev_III1"/>
      <sheetName val="MAT'L_LIST1"/>
      <sheetName val="2__MVAC_R11"/>
      <sheetName val="Off_+_Wh1"/>
      <sheetName val="Up_&amp;_bhn1"/>
      <sheetName val="List_Material1"/>
      <sheetName val="Uraian_Teknis1"/>
      <sheetName val="MC_strp_CoDa_1"/>
      <sheetName val="H__Satuan1"/>
      <sheetName val="A-11_Steel_Str2"/>
      <sheetName val="A-03_Pile2"/>
      <sheetName val="1__BQ1"/>
      <sheetName val="01A-_RAB1"/>
      <sheetName val="Daftar_Upah1"/>
      <sheetName val="Analisa_Upah_&amp;_Bahan_Plum1"/>
      <sheetName val="3_11"/>
      <sheetName val="Fin_Sum1"/>
      <sheetName val="3_4-PIPE1"/>
      <sheetName val="Harga_Upah+Bahan1"/>
      <sheetName val="B_Q_20071"/>
      <sheetName val="REKAP_TOTAL1"/>
      <sheetName val="RAB_SEKRETARIAT_(1)1"/>
      <sheetName val="Kurva_S_(barch-bulanan-25)1"/>
      <sheetName val="3_Sch_ch1"/>
      <sheetName val="Master_Edit1"/>
      <sheetName val="PPh_221"/>
      <sheetName val="2_2_BQ1"/>
      <sheetName val="Galian_batu1"/>
      <sheetName val="unit_price1"/>
      <sheetName val="BQ_Detail1"/>
      <sheetName val="D_5243-ARAMCO1"/>
      <sheetName val="D-4801_OXY1"/>
      <sheetName val="DAFTAR_HARGA1"/>
      <sheetName val="JPC_Breakdown_Price1"/>
      <sheetName val="HB_me1"/>
      <sheetName val="_1"/>
      <sheetName val="HRGA_SATUAN_UPAH-BAHAN1"/>
      <sheetName val="Bangunan_Utama_B1"/>
      <sheetName val="Time_Schedule1"/>
      <sheetName val="CHITIET_VL_NC1"/>
      <sheetName val="rab_me_(by_owner)_1"/>
      <sheetName val="BQ_(by_owner)1"/>
      <sheetName val="rab_me_(fisik)1"/>
      <sheetName val="HB_1"/>
      <sheetName val="MAT'L_LLIST1"/>
      <sheetName val="Public_Area1"/>
      <sheetName val="U__div_21"/>
      <sheetName val="harga_dasar1"/>
      <sheetName val="Analisa_Harsat1"/>
      <sheetName val="Sumber_Daya1"/>
      <sheetName val="Kuantitas_&amp;_Harga1"/>
      <sheetName val="1_2_용역비1"/>
      <sheetName val="Eng_Hrs_(HO)1"/>
      <sheetName val="SELISIH_HARGA1"/>
      <sheetName val="Fire_Alarm1"/>
      <sheetName val="fr_BS1"/>
      <sheetName val="Sheet2"/>
      <sheetName val="D &amp; W sizes"/>
      <sheetName val="LPP-201"/>
      <sheetName val="Bhn+Uph"/>
      <sheetName val="DAF.ALAT"/>
      <sheetName val="BOQ+BTL+RAPI"/>
      <sheetName val="ANALISA UTAMA"/>
      <sheetName val="3-DIV4"/>
      <sheetName val="Mat Real"/>
      <sheetName val="upah_borong"/>
      <sheetName val="Rekaman"/>
      <sheetName val="PRY 03-1 (Amd1)"/>
      <sheetName val="escon"/>
      <sheetName val="PP ALAT"/>
      <sheetName val="Est"/>
      <sheetName val="faktor &amp; disc"/>
      <sheetName val="RKP PLUMBING"/>
      <sheetName val="Input"/>
      <sheetName val="asumsi"/>
      <sheetName val="FIRE FIGHTING"/>
      <sheetName val="원가"/>
      <sheetName val="Sum_Intern"/>
      <sheetName val="M+MC"/>
      <sheetName val="차액보증"/>
      <sheetName val="계수시트"/>
      <sheetName val="Jati Gede"/>
      <sheetName val="Owning cost Alat"/>
      <sheetName val="prelim"/>
      <sheetName val="anal2"/>
      <sheetName val="RESOURCES-6"/>
      <sheetName val="Notes"/>
      <sheetName val="D-base"/>
      <sheetName val="ANalisa "/>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EXTERNAL"/>
      <sheetName val="Paint"/>
      <sheetName val="Pintu"/>
      <sheetName val="Door"/>
      <sheetName val="Scope_of_work"/>
      <sheetName val="tam-kur_sipil"/>
      <sheetName val="tam-kur_baja"/>
      <sheetName val="har_sat"/>
      <sheetName val="M'trl_Baja"/>
      <sheetName val="UPAH_KERJA"/>
      <sheetName val="HARGA ALAT"/>
      <sheetName val="BQNSC"/>
      <sheetName val="Rekap Direct Cost"/>
      <sheetName val="EK-JAN-07"/>
      <sheetName val="Rekap Tahap 1"/>
      <sheetName val="Weight Bridge"/>
      <sheetName val="326BQSTC"/>
      <sheetName val="Analisa -Baku"/>
      <sheetName val="chitimc"/>
      <sheetName val="THPDMoi  (2)"/>
      <sheetName val="dongia (2)"/>
      <sheetName val="gtrinh"/>
      <sheetName val="phuluc1"/>
      <sheetName val="TONG HOP VL-NC"/>
      <sheetName val="lam-moi"/>
      <sheetName val="chitiet"/>
      <sheetName val="TONGKE3p "/>
      <sheetName val="giathanh1"/>
      <sheetName val="TH VL, NC, DDHT Thanhphuoc"/>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ELEMENT SUM"/>
      <sheetName val="00_Jumlah Total"/>
      <sheetName val="D3.1"/>
      <sheetName val="D4"/>
      <sheetName val="D6"/>
      <sheetName val="D7"/>
      <sheetName val="D8"/>
      <sheetName val="Scope_of_work1"/>
      <sheetName val="tam-kur_sipil1"/>
      <sheetName val="tam-kur_baja1"/>
      <sheetName val="har_sat1"/>
      <sheetName val="M'trl_Baja1"/>
      <sheetName val="UPAH_KERJA1"/>
      <sheetName val="HARGA_ALAT"/>
      <sheetName val="Rekap_Direct_Cost"/>
      <sheetName val="BASIC"/>
      <sheetName val="tifico"/>
      <sheetName val="STAFF"/>
      <sheetName val="Hrg.Sat"/>
      <sheetName val="ALT"/>
      <sheetName val="SCHEDULE"/>
      <sheetName val="Resume"/>
      <sheetName val="STR"/>
      <sheetName val="RAB &amp; RCO OWNER VERS."/>
      <sheetName val="112-885"/>
      <sheetName val="Analisa Teknik"/>
      <sheetName val="hutang-lapangan"/>
      <sheetName val="Hutang-Wilayah"/>
      <sheetName val="RBP- 2"/>
      <sheetName val="fill in first"/>
      <sheetName val="DAF-5"/>
      <sheetName val="I-ME"/>
      <sheetName val="3"/>
      <sheetName val="4"/>
      <sheetName val="hARGA SAT"/>
      <sheetName val="PO-2"/>
      <sheetName val="Proyeksi 2017 Update 3 april"/>
      <sheetName val="VENDOR"/>
      <sheetName val="DTCT"/>
      <sheetName val="Nc-0698"/>
      <sheetName val="cal belakang"/>
      <sheetName val="STR(CANCEL)"/>
      <sheetName val="Daf 1"/>
      <sheetName val="___1"/>
      <sheetName val="__"/>
      <sheetName val="beton"/>
      <sheetName val="cable-data"/>
      <sheetName val="Vendor Information"/>
      <sheetName val="MAPP"/>
      <sheetName val="koef"/>
      <sheetName val="Daf Harga"/>
      <sheetName val="BL- (JOB)"/>
      <sheetName val="harga dasar T-M-A"/>
      <sheetName val="Bill of Qty MEP"/>
      <sheetName val="CODE"/>
      <sheetName val="SUR-HARGA"/>
      <sheetName val="@"/>
      <sheetName val="Analisa Bor"/>
      <sheetName val="KoefMixer"/>
      <sheetName val="KoefExc_Dump_Vibro"/>
      <sheetName val="Alat Berat"/>
      <sheetName val="ANALIS"/>
      <sheetName val="4-Basic Price"/>
      <sheetName val="Penyusutan Kendaraan"/>
      <sheetName val="TB(Koordinat XY) (OK)"/>
      <sheetName val="Weight"/>
      <sheetName val="BHN"/>
      <sheetName val="SCH Total"/>
      <sheetName val="SUM,EC"/>
      <sheetName val="PP-8000AB"/>
      <sheetName val="rINCIAN"/>
      <sheetName val="Daf. Upah &amp; Bah"/>
      <sheetName val="PROGRESS BULAN"/>
      <sheetName val="Construction"/>
      <sheetName val="An H.Sat Pek.Ut"/>
      <sheetName val="A_ars"/>
      <sheetName val="DIV.2"/>
      <sheetName val="est proy"/>
      <sheetName val="투찰"/>
      <sheetName val="DC_JL-Demak-GD-Pwdd"/>
      <sheetName val="DATE"/>
      <sheetName val="원가계산서"/>
      <sheetName val="식재"/>
      <sheetName val="시설물"/>
      <sheetName val="식재출력용"/>
      <sheetName val="유지관리"/>
      <sheetName val="단가"/>
      <sheetName val="UnitRateA.1.II"/>
      <sheetName val="pay items"/>
      <sheetName val="Abutment"/>
      <sheetName val="실행철강하도"/>
      <sheetName val="예가표"/>
      <sheetName val="STAFFSCHED "/>
      <sheetName val="Sat"/>
      <sheetName val="KH_Q1_Q2_01"/>
      <sheetName val="RAB 2007"/>
      <sheetName val="Orgs Proy"/>
      <sheetName val="WT-LIST"/>
      <sheetName val="Sales"/>
      <sheetName val="ME_DOSEN"/>
      <sheetName val="D7(1)"/>
      <sheetName val="An_ Harga"/>
      <sheetName val="Fin-Bengkel"/>
      <sheetName val="Fin-Showroom"/>
      <sheetName val="Hal_Pagar"/>
      <sheetName val="Str-Bengkel"/>
      <sheetName val="Str-Showroom"/>
      <sheetName val="Superstruc"/>
      <sheetName val="노임단가"/>
      <sheetName val="%S"/>
      <sheetName val="BoQrap"/>
      <sheetName val="hrgsat"/>
      <sheetName val="Analisa Harga Satuan"/>
      <sheetName val="REF.ONLY"/>
      <sheetName val="Sheet"/>
      <sheetName val="AU Zone"/>
      <sheetName val="Price Breakdown"/>
      <sheetName val="I-KAMAR"/>
      <sheetName val="Supl.X"/>
      <sheetName val="DB"/>
      <sheetName val="Kabel"/>
      <sheetName val="Tataudara"/>
      <sheetName val="ISBL-CIV"/>
      <sheetName val="DRUP (ASLI)"/>
      <sheetName val="ASat"/>
      <sheetName val="A-12"/>
      <sheetName val="Ts Tahap I Kesehatan &amp; Bea Cuka"/>
      <sheetName val="BoQ C4"/>
      <sheetName val="Pol"/>
      <sheetName val="SATUAN JADI "/>
      <sheetName val="Rekap (2)"/>
      <sheetName val="BQ(RAB)_(2)4"/>
      <sheetName val="BQ(RAB)_(3)4"/>
      <sheetName val="adukan_4"/>
      <sheetName val="Analisa_Alat4"/>
      <sheetName val="Pas_batu4"/>
      <sheetName val="Alat_Kudus4"/>
      <sheetName val="Kap_Alat4"/>
      <sheetName val="Analisa_SNI_STANDART_3"/>
      <sheetName val="H_Satuan4"/>
      <sheetName val="Fill_this_out_first___6"/>
      <sheetName val="Fill_this_out_first___7"/>
      <sheetName val="AnalisaSIPIL_RIIL_RAP3"/>
      <sheetName val="Cover_Daf-23"/>
      <sheetName val="HRG_BAHAN_&amp;_UPAH_okk3"/>
      <sheetName val="Analis_Kusen_okk3"/>
      <sheetName val="BQ_ARS3"/>
      <sheetName val="Spec_ME3"/>
      <sheetName val="HRG_BHN3"/>
      <sheetName val="struktur_tdk_dipakai3"/>
      <sheetName val="HARGA_BAHAN3"/>
      <sheetName val="DAFTAR_73"/>
      <sheetName val="Rekap_Prelim3"/>
      <sheetName val="HARGA_MATERIAL3"/>
      <sheetName val="B_-_Norelec3"/>
      <sheetName val="Harga_Bahan_&amp;_Upah_2"/>
      <sheetName val="PEMBESIAN_BALOK_tukang_(2)3"/>
      <sheetName val="D___W_sizes3"/>
      <sheetName val="Jembatan_I3"/>
      <sheetName val="C__Analisa_3"/>
      <sheetName val="IN_OUT3"/>
      <sheetName val="Perm__Test2"/>
      <sheetName val="Analisa_RAP2"/>
      <sheetName val="rab_lt_2_bo3"/>
      <sheetName val="Man_Power___Comp3"/>
      <sheetName val="1_192"/>
      <sheetName val="Master_1_02"/>
      <sheetName val="Analisa_22"/>
      <sheetName val="ANALISA_railing2"/>
      <sheetName val="2__BQ2"/>
      <sheetName val="Man_Power_&amp;_Comp2"/>
      <sheetName val="Harsat_Upah3"/>
      <sheetName val="rekap_mekanikal2"/>
      <sheetName val="Conn__Lib2"/>
      <sheetName val="Agregat_Halus_&amp;_Kasar2"/>
      <sheetName val="Cover_Daf_23"/>
      <sheetName val="AnalisaSIPIL_RIIL2"/>
      <sheetName val="Format_Report-for_analysis_onl2"/>
      <sheetName val="MAT'L_LIST2"/>
      <sheetName val="Ana__PU2"/>
      <sheetName val="2__MVAC_R12"/>
      <sheetName val="Off_+_Wh2"/>
      <sheetName val="Up_&amp;_bhn2"/>
      <sheetName val="Str_BT2"/>
      <sheetName val="Posisi_Biaya2"/>
      <sheetName val="BD_Div-2_sd_7_62"/>
      <sheetName val="GRAND_TOTAL2"/>
      <sheetName val="Harga_Satuan2"/>
      <sheetName val="Volume_12"/>
      <sheetName val="_schedule_AMD-2_Rev_III2"/>
      <sheetName val="List_Material2"/>
      <sheetName val="405BQBAK-ME_26_bakrie2"/>
      <sheetName val="Uraian_Teknis2"/>
      <sheetName val="MC_strp_CoDa_2"/>
      <sheetName val="H__Satuan2"/>
      <sheetName val="A-11_Steel_Str3"/>
      <sheetName val="A-03_Pile3"/>
      <sheetName val="1__BQ2"/>
      <sheetName val="01A-_RAB2"/>
      <sheetName val="Daftar_Upah2"/>
      <sheetName val="Analisa_Upah_&amp;_Bahan_Plum2"/>
      <sheetName val="3_12"/>
      <sheetName val="Fin_Sum2"/>
      <sheetName val="3_4-PIPE2"/>
      <sheetName val="Harga_Upah+Bahan2"/>
      <sheetName val="B_Q_20072"/>
      <sheetName val="RAB_SEKRETARIAT_(1)2"/>
      <sheetName val="REKAP_TOTAL2"/>
      <sheetName val="Kurva_S_(barch-bulanan-25)2"/>
      <sheetName val="3_Sch_ch2"/>
      <sheetName val="Master_Edit2"/>
      <sheetName val="PPh_222"/>
      <sheetName val="2_2_BQ2"/>
      <sheetName val="Galian_batu2"/>
      <sheetName val="unit_price2"/>
      <sheetName val="D_5243-ARAMCO2"/>
      <sheetName val="D-4801_OXY2"/>
      <sheetName val="DAFTAR_HARGA2"/>
      <sheetName val="BQ_Detail2"/>
      <sheetName val="JPC_Breakdown_Price2"/>
      <sheetName val="HB_me2"/>
      <sheetName val="_2"/>
      <sheetName val="HRGA_SATUAN_UPAH-BAHAN2"/>
      <sheetName val="Bangunan_Utama_B2"/>
      <sheetName val="Time_Schedule2"/>
      <sheetName val="CHITIET_VL_NC2"/>
      <sheetName val="rab_me_(by_owner)_2"/>
      <sheetName val="BQ_(by_owner)2"/>
      <sheetName val="rab_me_(fisik)2"/>
      <sheetName val="HB_2"/>
      <sheetName val="MAT'L_LLIST2"/>
      <sheetName val="Public_Area2"/>
      <sheetName val="U__div_22"/>
      <sheetName val="harga_dasar2"/>
      <sheetName val="Analisa_Harsat2"/>
      <sheetName val="Sumber_Daya2"/>
      <sheetName val="Kuantitas_&amp;_Harga2"/>
      <sheetName val="1_2_용역비2"/>
      <sheetName val="Eng_Hrs_(HO)2"/>
      <sheetName val="SELISIH_HARGA2"/>
      <sheetName val="Fire_Alarm2"/>
      <sheetName val="fr_BS2"/>
      <sheetName val="공정계획(내부계획25%,내부w_f)"/>
      <sheetName val="BQ_Rekapitulasi__Akhir"/>
      <sheetName val="analisa_hor"/>
      <sheetName val="Monitoring_Progres"/>
      <sheetName val="Ope_FC"/>
      <sheetName val="D_&amp;_W_sizes"/>
      <sheetName val="GRADASI_KELAS_A_(2)"/>
      <sheetName val="timbunan_pilihan"/>
      <sheetName val="Alat___Master"/>
      <sheetName val="Alat__Jembatan"/>
      <sheetName val="Kalibrasi_Mock_(2)"/>
      <sheetName val="1_1_ALAT_TULIS_KANTOR"/>
      <sheetName val="Harsat_Bahan"/>
      <sheetName val="BOQ_Full"/>
      <sheetName val="Perhit_Alat"/>
      <sheetName val="GRAFIK_"/>
      <sheetName val="Isolasi_Luar_Dalam"/>
      <sheetName val="Isolasi_Luar"/>
      <sheetName val="플랜트_설치"/>
      <sheetName val="RM_IA"/>
      <sheetName val="Rekap_Biaya"/>
      <sheetName val="F1c_DATA_ADM6"/>
      <sheetName val="RKP_PLUMBING"/>
      <sheetName val="cal_belakang"/>
      <sheetName val="fill_in_first"/>
      <sheetName val="PRY_03-1_(Amd1)"/>
      <sheetName val="PP_ALAT"/>
      <sheetName val="Kurva_S"/>
      <sheetName val="Relokasi_PDAM"/>
      <sheetName val="Daf_Alat"/>
      <sheetName val="Jadual_Alat"/>
      <sheetName val="Daftar_MPU"/>
      <sheetName val="2_1"/>
      <sheetName val="2_3_(3)"/>
      <sheetName val="SK_6(1)"/>
      <sheetName val="SK_6(2)"/>
      <sheetName val="3_1(1)"/>
      <sheetName val="3_1(8)"/>
      <sheetName val="3_2(1)"/>
      <sheetName val="3_3(1)"/>
      <sheetName val="SK_6_09"/>
      <sheetName val="5_1(2)"/>
      <sheetName val="5_6(1)"/>
      <sheetName val="5_7(1)"/>
      <sheetName val="5_7(2)"/>
      <sheetName val="6_1(1)"/>
      <sheetName val="6_1(2)"/>
      <sheetName val="6_3(1)"/>
      <sheetName val="6_3(5a)"/>
      <sheetName val="6_3(6c)"/>
      <sheetName val="6_3(7a)"/>
      <sheetName val="6_5(1a)"/>
      <sheetName val="7_1(7)"/>
      <sheetName val="7_1(10)"/>
      <sheetName val="7_2_(9)"/>
      <sheetName val="7_2_(10)"/>
      <sheetName val="7_3(1)"/>
      <sheetName val="7_6_(1)"/>
      <sheetName val="7_10(1)"/>
      <sheetName val="7_15(2)"/>
      <sheetName val="7_15(9)"/>
      <sheetName val="11_1(1)"/>
      <sheetName val="11_1(3)a"/>
      <sheetName val="11_1(7)"/>
      <sheetName val="11_1(10)"/>
      <sheetName val="NP_(2)"/>
      <sheetName val="BQ_Arsit"/>
      <sheetName val="An_HarSatPek"/>
      <sheetName val="Sat_Bah_&amp;_Up"/>
      <sheetName val="Daf_1"/>
      <sheetName val="Dft__Hrg_Bahan"/>
      <sheetName val="RAB_&amp;_RCO_OWNER_VERS_"/>
      <sheetName val="Vendor_Information"/>
      <sheetName val="An__Harga"/>
      <sheetName val="Proyeksi_2017_Update_3_april"/>
      <sheetName val="RBP-_2"/>
      <sheetName val="Daf_Harga"/>
      <sheetName val="BL-_(JOB)"/>
      <sheetName val="harga_dasar_T-M-A"/>
      <sheetName val="HOK-K210"/>
      <sheetName val="villa"/>
      <sheetName val="Unit Rate"/>
      <sheetName val="Metod TWR"/>
      <sheetName val="Analis (2)"/>
      <sheetName val="Criteria"/>
      <sheetName val="coeff"/>
      <sheetName val="Sort 3"/>
      <sheetName val="K.Lokal"/>
      <sheetName val="time scedul "/>
      <sheetName val="HARSATALAT"/>
      <sheetName val="B.Kim2010"/>
      <sheetName val="rekap bahan dan alat"/>
      <sheetName val="Hst,upah"/>
      <sheetName val="Kode"/>
      <sheetName val="Hst_mat"/>
      <sheetName val="S3B11R"/>
      <sheetName val="JOB'S"/>
      <sheetName val="PNT"/>
      <sheetName val="Galian 1"/>
      <sheetName val="Harsat_Mk"/>
      <sheetName val="LAL - PASAR PAGI "/>
      <sheetName val="daf kh"/>
      <sheetName val="JBAHAN"/>
      <sheetName val="Harga Upah"/>
      <sheetName val="anal_hs"/>
      <sheetName val="BASEMENT"/>
      <sheetName val="Anls"/>
      <sheetName val="htg"/>
      <sheetName val="1.B"/>
      <sheetName val="notasi"/>
      <sheetName val="DIV1"/>
      <sheetName val="an-alat"/>
      <sheetName val="RAB J18 "/>
      <sheetName val="Bill_Qua"/>
      <sheetName val="Daywork1"/>
      <sheetName val="Cont. Fabrikasi"/>
      <sheetName val="Shares Outstanding"/>
      <sheetName val="DCF_10"/>
      <sheetName val="Controls"/>
      <sheetName val="Price"/>
      <sheetName val="lookup_trend"/>
      <sheetName val="ASEM내역"/>
      <sheetName val="B.U ARC  POS JAGA"/>
      <sheetName val="lokasari-el"/>
      <sheetName val="TBLSKILL"/>
      <sheetName val="Anls Teknis"/>
      <sheetName val="L-Mechanical"/>
      <sheetName val="BQ All_2"/>
      <sheetName val="Bill No_1"/>
      <sheetName val="PAD_F"/>
      <sheetName val="Harga Sat_APP"/>
      <sheetName val="Cash2"/>
      <sheetName val="Rek.An"/>
      <sheetName val="SIRTU"/>
      <sheetName val="7.공정표"/>
      <sheetName val="OwnEq"/>
      <sheetName val="Hargamat"/>
      <sheetName val="Skedjul Rev"/>
      <sheetName val="Rekap RAP real (2)"/>
      <sheetName val="Schedule 11a"/>
      <sheetName val="Temporary"/>
      <sheetName val="Septick tank"/>
      <sheetName val="DATA PROYEK"/>
      <sheetName val="Rekap 1"/>
      <sheetName val="RPP01 3"/>
      <sheetName val="RKP_1"/>
      <sheetName val="HS"/>
      <sheetName val="Owning_cost_Alat"/>
      <sheetName val="DIV_2"/>
      <sheetName val="FIRE_FIGHTING"/>
      <sheetName val="Jati_Gede"/>
      <sheetName val="Rekap_Direct_Cost1"/>
      <sheetName val="hARGA_SAT"/>
      <sheetName val="Analisa_Teknik"/>
      <sheetName val="Unit_Rate"/>
      <sheetName val="Bill_of_Qty_MEP"/>
      <sheetName val="est_proy"/>
      <sheetName val="UnitRateA_1_II"/>
      <sheetName val="pay_items"/>
      <sheetName val="STAFFSCHED_"/>
      <sheetName val="Harga_Sat_APP"/>
      <sheetName val="Rek_An"/>
      <sheetName val="7_공정표"/>
      <sheetName val="Penyusutan_Kendaraan"/>
      <sheetName val="RAB_2007"/>
      <sheetName val="Analisa_Harga_Satuan"/>
      <sheetName val="REF_ONLY"/>
      <sheetName val="Galian_1"/>
      <sheetName val="LAL_-_PASAR_PAGI_"/>
      <sheetName val="Scope_of_work2"/>
      <sheetName val="tam-kur_sipil2"/>
      <sheetName val="tam-kur_baja2"/>
      <sheetName val="har_sat2"/>
      <sheetName val="M'trl_Baja2"/>
      <sheetName val="UPAH_KERJA2"/>
      <sheetName val="HARGA_ALAT1"/>
      <sheetName val="Rekap_Tahap_1"/>
      <sheetName val="Weight_Bridge"/>
      <sheetName val="Analisa_-Baku"/>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ELEMENT_SUM"/>
      <sheetName val="00_Jumlah_Total"/>
      <sheetName val="D3_1"/>
      <sheetName val="Hrg_Sat1"/>
      <sheetName val="ANalisa_"/>
      <sheetName val="AU_Zone"/>
      <sheetName val="Price_Breakdown"/>
      <sheetName val="Schedule_11a"/>
      <sheetName val="Septick_tank"/>
      <sheetName val="DATA_PROYEK"/>
      <sheetName val="Rekap_1"/>
      <sheetName val="RPP01_3"/>
      <sheetName val="Supl_X"/>
      <sheetName val="DRUP_(ASLI)"/>
      <sheetName val="1_B"/>
      <sheetName val="TEST CASE"/>
      <sheetName val="NYATDOK"/>
      <sheetName val="Basic Data"/>
      <sheetName val="rab-SAPHIR"/>
      <sheetName val="5-HARGA"/>
      <sheetName val="DP-CASH-lapangan"/>
      <sheetName val="CASH-wilayah&amp;Cab"/>
      <sheetName val="PO2"/>
      <sheetName val="DIV.1"/>
      <sheetName val="Written"/>
      <sheetName val="RAPA"/>
      <sheetName val="Indeks"/>
      <sheetName val="LPP_101"/>
      <sheetName val="Hit_ANT+RRK"/>
      <sheetName val="ANT_titab"/>
      <sheetName val="CASH_Titab"/>
      <sheetName val="HUTANG_Titab"/>
      <sheetName val="SOP_ANT+RRK"/>
      <sheetName val="3-DIV2"/>
      <sheetName val="61004"/>
      <sheetName val="61005"/>
      <sheetName val="61006"/>
      <sheetName val="61007"/>
      <sheetName val="61008"/>
      <sheetName val="Spec1"/>
      <sheetName val="Database"/>
      <sheetName val="DKH-S3"/>
      <sheetName val="RinciBab1"/>
      <sheetName val="MAP-Prog"/>
      <sheetName val="PRD01-5"/>
      <sheetName val="sch 1.2"/>
      <sheetName val="Parameter"/>
      <sheetName val="CP3 Rkp"/>
      <sheetName val="Analisa STR"/>
      <sheetName val="RFP003D"/>
      <sheetName val="rating curve"/>
      <sheetName val="Cost Summary"/>
      <sheetName val="1.2"/>
      <sheetName val="Anl.+"/>
      <sheetName val="Sales Parameter"/>
      <sheetName val="ANAL-str2"/>
      <sheetName val="prg-old"/>
      <sheetName val="SDMTA"/>
      <sheetName val="UMUM-PU"/>
      <sheetName val="Cash Flow bulanan"/>
      <sheetName val="An_Basic"/>
      <sheetName val="An-str(krgnyr)"/>
      <sheetName val="MAP GAB"/>
      <sheetName val="7.1(3)"/>
      <sheetName val="Upah &amp; Bahan"/>
      <sheetName val="HargaBahan"/>
      <sheetName val="EurotoolsXRates"/>
      <sheetName val="LAIN-LAIN"/>
      <sheetName val="MT_an"/>
      <sheetName val="Upah "/>
      <sheetName val="DAFT_ALAT,UPAH &amp; MAT"/>
      <sheetName val="lampiran"/>
      <sheetName val="B D_AHS6"/>
      <sheetName val="Currency Rate"/>
      <sheetName val="Waktu"/>
      <sheetName val="Huruf"/>
      <sheetName val="Kantor"/>
      <sheetName val="hitungan"/>
      <sheetName val="schalat"/>
      <sheetName val="schman"/>
      <sheetName val="schmat"/>
      <sheetName val="Daftar Upah&amp;Bahan"/>
      <sheetName val="D-Analisa1"/>
      <sheetName val="D-Upah&amp;Bahan"/>
      <sheetName val="TS"/>
      <sheetName val="Analisa (ok)"/>
      <sheetName val="Pile径1m･27"/>
      <sheetName val="BOW"/>
      <sheetName val="Sur Site"/>
      <sheetName val="SD"/>
      <sheetName val="셀명"/>
      <sheetName val="수지표"/>
      <sheetName val="RAP FLAT+OPEN"/>
      <sheetName val="6-AGREGAT"/>
      <sheetName val="Risalah KOM"/>
      <sheetName val="Parameters"/>
      <sheetName val="PEMASARAN"/>
      <sheetName val="Grandtotals"/>
      <sheetName val="LPP"/>
      <sheetName val="schalt"/>
      <sheetName val="schtng"/>
      <sheetName val="schbhn"/>
      <sheetName val="GEDUNG_A"/>
      <sheetName val="Basic Price"/>
      <sheetName val="Man Power"/>
      <sheetName val="Data Tower"/>
      <sheetName val="KALK_GES"/>
      <sheetName val="JANUARI"/>
      <sheetName val="anl.beton"/>
      <sheetName val="anl.mat"/>
      <sheetName val="B.as"/>
      <sheetName val="NSTD"/>
      <sheetName val="anl.sa"/>
      <sheetName val="STD"/>
      <sheetName val="anl.mep"/>
      <sheetName val="B.me"/>
      <sheetName val="jadw"/>
      <sheetName val="BAG_III"/>
      <sheetName val="vol_P31Ki"/>
      <sheetName val="UPAH BAHAN"/>
      <sheetName val="EE-PROP"/>
      <sheetName val="bhn FINAL"/>
      <sheetName val="SUMMARY"/>
      <sheetName val="Qty_pile"/>
      <sheetName val="Steel_slab"/>
      <sheetName val="Steel_tank"/>
      <sheetName val="Steel_wall"/>
      <sheetName val="AssumptionValue"/>
      <sheetName val="CloseOuts by Package"/>
      <sheetName val="basic-price"/>
      <sheetName val="Anal"/>
      <sheetName val="RAB-NEGO"/>
      <sheetName val="derm"/>
      <sheetName val="misc"/>
      <sheetName val="pile1"/>
      <sheetName val="pile2"/>
      <sheetName val="timb"/>
      <sheetName val="BALT"/>
      <sheetName val="MASTER Alat"/>
      <sheetName val="수주현황2월"/>
      <sheetName val="DIRECT"/>
      <sheetName val="BQ-Str"/>
      <sheetName val="List of Material Price"/>
      <sheetName val="SAT-BHN"/>
      <sheetName val="5-ALAT(1)"/>
      <sheetName val="TB"/>
      <sheetName val="Rutin"/>
      <sheetName val="SEDULC"/>
      <sheetName val="Form Harga"/>
      <sheetName val="M2"/>
      <sheetName val="COLUMN"/>
      <sheetName val="eqp-rek"/>
      <sheetName val="anal-mos"/>
      <sheetName val="anal-drainase,tanah&amp;ps batu"/>
      <sheetName val="anal-beton"/>
      <sheetName val="anal-aspal"/>
      <sheetName val="DATA 2"/>
      <sheetName val="당초"/>
      <sheetName val="k341k612"/>
      <sheetName val="HS-1"/>
      <sheetName val="Anal. Alat"/>
      <sheetName val="antek12a-13"/>
      <sheetName val="COST-PERSON-J.O."/>
      <sheetName val="RENTAL1"/>
      <sheetName val="PRD01-1"/>
      <sheetName val="PERALATAN PROYEK GOL III A"/>
      <sheetName val="weekly"/>
      <sheetName val="Monitor"/>
      <sheetName val="HALAMAN 1-60"/>
      <sheetName val="div3"/>
      <sheetName val="Rek-Analisa"/>
      <sheetName val="Alat B"/>
      <sheetName val="Bahan B"/>
      <sheetName val="Telusur"/>
      <sheetName val="Upah B"/>
      <sheetName val="Analisa Neraca"/>
      <sheetName val="Cover (sh 1)"/>
      <sheetName val="Units"/>
      <sheetName val="Instructions"/>
      <sheetName val="HAL-1"/>
      <sheetName val="Demolation"/>
      <sheetName val="DHSD"/>
      <sheetName val="LP3,h_dsr"/>
      <sheetName val="an_tek1"/>
      <sheetName val="TE TS FA LAN MATV"/>
      <sheetName val="besi"/>
      <sheetName val="B.T"/>
      <sheetName val="5-Peralatan"/>
      <sheetName val="NMS Configuration"/>
      <sheetName val="TBPP-PPKA (%) (2)"/>
      <sheetName val="DCF"/>
      <sheetName val="Assumptions"/>
      <sheetName val="Targt"/>
      <sheetName val="STP"/>
      <sheetName val="Sum_Unrecon"/>
      <sheetName val="AHS 6.3a ( 2a )"/>
      <sheetName val="rekap str_ars"/>
      <sheetName val="SDY"/>
      <sheetName val="3-DIV3"/>
      <sheetName val="BOQ Penawaran Sebelum Cad. Tawa"/>
      <sheetName val="3a"/>
      <sheetName val="6b"/>
      <sheetName val="Luas Timb I"/>
      <sheetName val="Schedule 02"/>
      <sheetName val="ANALISA PEK.UMUM"/>
      <sheetName val="NP tanah"/>
      <sheetName val="NP umum"/>
      <sheetName val="form evaluasi"/>
      <sheetName val="HArga BAhan ME"/>
      <sheetName val="BQ-Tenis"/>
      <sheetName val="Arsitektur"/>
      <sheetName val="BOQ_Aula"/>
      <sheetName val="FD"/>
      <sheetName val="GI"/>
      <sheetName val="EE (3)"/>
      <sheetName val="PAVEMENT"/>
      <sheetName val="TRAFFIC"/>
      <sheetName val="pek tanah utk irigasi"/>
      <sheetName val="Morsip Ht Julu"/>
      <sheetName val="F-PLT BB"/>
      <sheetName val="GAL DKK BB"/>
      <sheetName val="BACK HARIAN GAL DKK BB"/>
      <sheetName val="BACKUP GAL DKK SB"/>
      <sheetName val="GAL DKK SB"/>
      <sheetName val="F-PLT SB"/>
      <sheetName val="BESI FP BB"/>
      <sheetName val="BESI FP SB"/>
      <sheetName val="RKP BESI PONDASI"/>
      <sheetName val="3Div10a"/>
      <sheetName val="3Div10c"/>
      <sheetName val="3Div3"/>
      <sheetName val="3Div5"/>
      <sheetName val="3Div6"/>
      <sheetName val="3Div7"/>
      <sheetName val="3Div7a"/>
      <sheetName val="3Div8"/>
      <sheetName val="224-225"/>
      <sheetName val="Estm-Progres"/>
      <sheetName val="DKH"/>
      <sheetName val="HD ALAT"/>
      <sheetName val="Stay Cable PDMR2"/>
      <sheetName val="str-Rab"/>
      <sheetName val="Allowance"/>
      <sheetName val="SPJ"/>
      <sheetName val="Gaji"/>
      <sheetName val="work shop"/>
      <sheetName val="RAB-LANSEKAP"/>
      <sheetName val="DIV.9"/>
      <sheetName val="B.1 Engineering"/>
      <sheetName val="B.2.6 Proc HSE MT"/>
      <sheetName val="29"/>
      <sheetName val="Mobilisasi &amp; Demob"/>
      <sheetName val="B.2.5 Proc &amp; Constr Civil1"/>
      <sheetName val="B.2.3 Proc &amp; Constr Electrical"/>
      <sheetName val="B.2.4 Proc &amp; Constr Instru"/>
      <sheetName val="B.2.1 Proc &amp; Constr Mech "/>
      <sheetName val="B.2.2 Proc &amp; Constr Pipe "/>
      <sheetName val="A.1 Project Management EPCC"/>
      <sheetName val="B.3 Pre Com &amp; Start Up"/>
      <sheetName val="Work Permit"/>
      <sheetName val="KEB-MAT"/>
      <sheetName val="MI(data base)"/>
      <sheetName val="RANKING PELAPORAN"/>
      <sheetName val="railing"/>
      <sheetName val="Material&amp;Alat"/>
      <sheetName val="JUNI"/>
      <sheetName val="telp"/>
      <sheetName val="trans"/>
      <sheetName val="029Cikeas00"/>
      <sheetName val="Source"/>
      <sheetName val="Uraian Upah"/>
      <sheetName val="DETANAL-AUG"/>
      <sheetName val="YRACCT"/>
      <sheetName val="DASH"/>
      <sheetName val="H-SAT"/>
      <sheetName val="갑지"/>
      <sheetName val="Informasi"/>
      <sheetName val="MOB (2)"/>
      <sheetName val="DPTA"/>
      <sheetName val="SAN REDUCED 1"/>
      <sheetName val="SH-C"/>
      <sheetName val="LAMP-A"/>
      <sheetName val="DIVI6"/>
      <sheetName val="GSMTOWER"/>
      <sheetName val="汎用設備調達日程表"/>
      <sheetName val="Bahan &amp; Upah"/>
      <sheetName val="PileCap"/>
      <sheetName val="Tie Beam GN"/>
      <sheetName val="Tangga GN"/>
      <sheetName val="Page 1"/>
      <sheetName val="Tubing &amp; fitting"/>
      <sheetName val="D3"/>
      <sheetName val="SDE"/>
      <sheetName val="Penwrn"/>
      <sheetName val="AnMobilisasi"/>
      <sheetName val="U&amp;B"/>
      <sheetName val="MARK-UP HARGA PENAWARAN"/>
      <sheetName val="MATERIAL-UPAH"/>
      <sheetName val="F.1 1.G.ST.1A"/>
      <sheetName val="SCED"/>
      <sheetName val="MVAC (4)"/>
      <sheetName val="Daftar Upax"/>
      <sheetName val="DHS AC"/>
      <sheetName val="SPK"/>
      <sheetName val="1@(2x2,5)"/>
      <sheetName val="REKAP.VOLUME"/>
      <sheetName val="UPAH-BAHAN"/>
      <sheetName val="KURS"/>
      <sheetName val="JADWAL PELAKSANAAN"/>
      <sheetName val="Typical Cross Section"/>
      <sheetName val="UR-TEKNIS"/>
      <sheetName val="hrg-sat.pek"/>
      <sheetName val="001"/>
      <sheetName val="41,9&amp;36,3"/>
      <sheetName val="formminat"/>
      <sheetName val="HS BHN&amp;UPAH"/>
      <sheetName val="5.1-5.4(1)-5.4(2)"/>
      <sheetName val="DIV.3"/>
      <sheetName val="BQ(RAB)_(2)5"/>
      <sheetName val="BQ(RAB)_(3)5"/>
      <sheetName val="adukan_5"/>
      <sheetName val="Analisa_Alat5"/>
      <sheetName val="Pas_batu5"/>
      <sheetName val="Alat_Kudus5"/>
      <sheetName val="Kap_Alat5"/>
      <sheetName val="H_Satuan5"/>
      <sheetName val="Analisa_SNI_STANDART_4"/>
      <sheetName val="HRG_BAHAN_&amp;_UPAH_okk4"/>
      <sheetName val="Analis_Kusen_okk4"/>
      <sheetName val="Perm__Test3"/>
      <sheetName val="Fill_this_out_first___8"/>
      <sheetName val="Fill_this_out_first___9"/>
      <sheetName val="struktur_tdk_dipakai4"/>
      <sheetName val="Cover_Daf-24"/>
      <sheetName val="BQ_ARS4"/>
      <sheetName val="Spec_ME4"/>
      <sheetName val="HARGA_BAHAN4"/>
      <sheetName val="D___W_sizes4"/>
      <sheetName val="AnalisaSIPIL_RIIL_RAP4"/>
      <sheetName val="Uraian_Teknis3"/>
      <sheetName val="IN_OUT4"/>
      <sheetName val="HRG_BHN4"/>
      <sheetName val="1__BQ3"/>
      <sheetName val="Master_1_03"/>
      <sheetName val="Jembatan_I4"/>
      <sheetName val="PEMBESIAN_BALOK_tukang_(2)4"/>
      <sheetName val="DAFTAR_74"/>
      <sheetName val="Analisa_Upah_&amp;_Bahan_Plum3"/>
      <sheetName val="MC_strp_CoDa_3"/>
      <sheetName val="B_-_Norelec4"/>
      <sheetName val="Harga_Bahan_&amp;_Upah_3"/>
      <sheetName val="HARGA_MATERIAL4"/>
      <sheetName val="Rekap_Prelim4"/>
      <sheetName val="C__Analisa_4"/>
      <sheetName val="rab_lt_2_bo4"/>
      <sheetName val="Man_Power___Comp4"/>
      <sheetName val="Harsat_Upah4"/>
      <sheetName val="Harga_Satuan3"/>
      <sheetName val="Ana__PU3"/>
      <sheetName val="Analisa_RAP3"/>
      <sheetName val="1_193"/>
      <sheetName val="Analisa_23"/>
      <sheetName val="ANALISA_railing3"/>
      <sheetName val="2__BQ3"/>
      <sheetName val="Man_Power_&amp;_Comp3"/>
      <sheetName val="Master_Edit3"/>
      <sheetName val="3_Sch_ch3"/>
      <sheetName val="rekap_mekanikal3"/>
      <sheetName val="Conn__Lib3"/>
      <sheetName val="Agregat_Halus_&amp;_Kasar3"/>
      <sheetName val="Cover_Daf_24"/>
      <sheetName val="HB_me3"/>
      <sheetName val="Format_Report-for_analysis_onl3"/>
      <sheetName val="List_Material3"/>
      <sheetName val="AnalisaSIPIL_RIIL3"/>
      <sheetName val="Up_&amp;_bhn3"/>
      <sheetName val="MAT'L_LIST3"/>
      <sheetName val="2__MVAC_R13"/>
      <sheetName val="Volume_13"/>
      <sheetName val="Harga_Upah+Bahan3"/>
      <sheetName val="B_Q_20073"/>
      <sheetName val="Posisi_Biaya3"/>
      <sheetName val="BD_Div-2_sd_7_63"/>
      <sheetName val="_schedule_AMD-2_Rev_III3"/>
      <sheetName val="Str_BT3"/>
      <sheetName val="GRAND_TOTAL3"/>
      <sheetName val="Off_+_Wh3"/>
      <sheetName val="Bangunan_Utama_B3"/>
      <sheetName val="405BQBAK-ME_26_bakrie3"/>
      <sheetName val="H__Satuan3"/>
      <sheetName val="A-11_Steel_Str4"/>
      <sheetName val="A-03_Pile4"/>
      <sheetName val="01A-_RAB3"/>
      <sheetName val="Daftar_Upah3"/>
      <sheetName val="3_13"/>
      <sheetName val="Fin_Sum3"/>
      <sheetName val="3_4-PIPE3"/>
      <sheetName val="RAB_SEKRETARIAT_(1)3"/>
      <sheetName val="REKAP_TOTAL3"/>
      <sheetName val="Kurva_S_(barch-bulanan-25)3"/>
      <sheetName val="DAFTAR_HARGA3"/>
      <sheetName val="D_5243-ARAMCO3"/>
      <sheetName val="D-4801_OXY3"/>
      <sheetName val="Galian_batu3"/>
      <sheetName val="U__div_23"/>
      <sheetName val="PPh_223"/>
      <sheetName val="2_2_BQ3"/>
      <sheetName val="unit_price3"/>
      <sheetName val="BQ_Detail3"/>
      <sheetName val="JPC_Breakdown_Price3"/>
      <sheetName val="Time_Schedule3"/>
      <sheetName val="_3"/>
      <sheetName val="Public_Area3"/>
      <sheetName val="BQ_Rekapitulasi__Akhir1"/>
      <sheetName val="GRADASI_KELAS_A_(2)1"/>
      <sheetName val="timbunan_pilihan1"/>
      <sheetName val="Alat___Master1"/>
      <sheetName val="Alat__Jembatan1"/>
      <sheetName val="HRGA_SATUAN_UPAH-BAHAN3"/>
      <sheetName val="1_2_용역비3"/>
      <sheetName val="Rekap_Biaya1"/>
      <sheetName val="Sumber_Daya3"/>
      <sheetName val="Kuantitas_&amp;_Harga3"/>
      <sheetName val="rab_me_(by_owner)_3"/>
      <sheetName val="BQ_(by_owner)3"/>
      <sheetName val="rab_me_(fisik)3"/>
      <sheetName val="HB_3"/>
      <sheetName val="CHITIET_VL_NC3"/>
      <sheetName val="GRAFIK_1"/>
      <sheetName val="MAT'L_LLIST3"/>
      <sheetName val="Analisa_Harsat3"/>
      <sheetName val="Eng_Hrs_(HO)3"/>
      <sheetName val="SELISIH_HARGA3"/>
      <sheetName val="Fire_Alarm3"/>
      <sheetName val="fr_BS3"/>
      <sheetName val="F1c_DATA_ADM61"/>
      <sheetName val="1_1_ALAT_TULIS_KANTOR1"/>
      <sheetName val="analisa_hor1"/>
      <sheetName val="BOQ_Full1"/>
      <sheetName val="Kurva_S1"/>
      <sheetName val="Relokasi_PDAM1"/>
      <sheetName val="Daf_Alat1"/>
      <sheetName val="Jadual_Alat1"/>
      <sheetName val="Daftar_MPU1"/>
      <sheetName val="2_11"/>
      <sheetName val="2_3_(3)1"/>
      <sheetName val="SK_6(1)1"/>
      <sheetName val="SK_6(2)1"/>
      <sheetName val="3_1(1)1"/>
      <sheetName val="3_1(8)1"/>
      <sheetName val="3_2(1)1"/>
      <sheetName val="3_3(1)1"/>
      <sheetName val="SK_6_091"/>
      <sheetName val="5_1(2)1"/>
      <sheetName val="5_6(1)1"/>
      <sheetName val="5_7(1)1"/>
      <sheetName val="5_7(2)1"/>
      <sheetName val="6_1(1)1"/>
      <sheetName val="6_1(2)1"/>
      <sheetName val="6_3(1)1"/>
      <sheetName val="6_3(5a)1"/>
      <sheetName val="6_3(6c)1"/>
      <sheetName val="6_3(7a)1"/>
      <sheetName val="6_5(1a)1"/>
      <sheetName val="7_1(7)1"/>
      <sheetName val="7_1(10)1"/>
      <sheetName val="7_2_(9)1"/>
      <sheetName val="7_2_(10)1"/>
      <sheetName val="7_3(1)1"/>
      <sheetName val="7_6_(1)1"/>
      <sheetName val="7_10(1)1"/>
      <sheetName val="7_15(2)1"/>
      <sheetName val="7_15(9)1"/>
      <sheetName val="11_1(1)1"/>
      <sheetName val="11_1(3)a1"/>
      <sheetName val="11_1(7)1"/>
      <sheetName val="11_1(10)1"/>
      <sheetName val="NP_(2)1"/>
      <sheetName val="BQ_Arsit1"/>
      <sheetName val="An_HarSatPek1"/>
      <sheetName val="Sat_Bah_&amp;_Up1"/>
      <sheetName val="RBP-_21"/>
      <sheetName val="D_&amp;_W_sizes1"/>
      <sheetName val="플랜트_설치1"/>
      <sheetName val="RM_IA1"/>
      <sheetName val="Isolasi_Luar_Dalam1"/>
      <sheetName val="Isolasi_Luar1"/>
      <sheetName val="Monitoring_Progres1"/>
      <sheetName val="RKP_PLUMBING1"/>
      <sheetName val="Ope_FC1"/>
      <sheetName val="fill_in_first1"/>
      <sheetName val="Dft__Hrg_Bahan1"/>
      <sheetName val="Perhit_Alat1"/>
      <sheetName val="Harsat_Bahan1"/>
      <sheetName val="Kalibrasi_Mock_(2)1"/>
      <sheetName val="Daf_Harga1"/>
      <sheetName val="PRY_03-1_(Amd1)1"/>
      <sheetName val="PP_ALAT1"/>
      <sheetName val="공정계획(내부계획25%,내부w_f)1"/>
      <sheetName val="BL-_(JOB)1"/>
      <sheetName val="harga_dasar_T-M-A1"/>
      <sheetName val="Rekap_Direct_Cost2"/>
      <sheetName val="hARGA_SAT1"/>
      <sheetName val="Owning_cost_Alat1"/>
      <sheetName val="Daf_11"/>
      <sheetName val="cal_belakang1"/>
      <sheetName val="FIRE_FIGHTING1"/>
      <sheetName val="Jati_Gede1"/>
      <sheetName val="Mat_Real"/>
      <sheetName val="Analisa_Harga_Satuan1"/>
      <sheetName val="K_Lokal"/>
      <sheetName val="time_scedul_"/>
      <sheetName val="REF_ONLY1"/>
      <sheetName val="B_Kim2010"/>
      <sheetName val="rekap_bahan_dan_alat"/>
      <sheetName val="Penyusutan_Kendaraan1"/>
      <sheetName val="Vendor_Information1"/>
      <sheetName val="RAB_&amp;_RCO_OWNER_VERS_1"/>
      <sheetName val="Supl_X1"/>
      <sheetName val="ANALISA_UTAMA"/>
      <sheetName val="AU_Zone1"/>
      <sheetName val="Price_Breakdown1"/>
      <sheetName val="STAFFSCHED_1"/>
      <sheetName val="DIV_21"/>
      <sheetName val="Galian_11"/>
      <sheetName val="LAL_-_PASAR_PAGI_1"/>
      <sheetName val="daf_kh"/>
      <sheetName val="Scope_of_work3"/>
      <sheetName val="tam-kur_sipil3"/>
      <sheetName val="tam-kur_baja3"/>
      <sheetName val="har_sat3"/>
      <sheetName val="M'trl_Baja3"/>
      <sheetName val="UPAH_KERJA3"/>
      <sheetName val="HARGA_ALAT2"/>
      <sheetName val="Rekap_Tahap_11"/>
      <sheetName val="Weight_Bridge1"/>
      <sheetName val="Analisa_-Baku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ELEMENT_SUM1"/>
      <sheetName val="00_Jumlah_Total1"/>
      <sheetName val="D3_11"/>
      <sheetName val="Hrg_Sat2"/>
      <sheetName val="Harga_Upah"/>
      <sheetName val="Ts_Tahap_I_Kesehatan_&amp;_Bea_Cuka"/>
      <sheetName val="Sort_3"/>
      <sheetName val="Bill_of_Qty_MEP1"/>
      <sheetName val="ANalisa_1"/>
      <sheetName val="Unit_Rate1"/>
      <sheetName val="RAB_20071"/>
      <sheetName val="DRUP_(ASLI)1"/>
      <sheetName val="Analisa_Teknik1"/>
      <sheetName val="1_B1"/>
      <sheetName val="faktor_&amp;_disc"/>
      <sheetName val="RAB_J18_"/>
      <sheetName val="B_D_AHS6"/>
      <sheetName val="Basic_Data"/>
      <sheetName val="TEST_CASE"/>
      <sheetName val="Currency_Rate"/>
      <sheetName val="DAFT_ALAT,UPAH_&amp;_MAT"/>
      <sheetName val="est_proy1"/>
      <sheetName val="UnitRateA_1_II1"/>
      <sheetName val="pay_items1"/>
      <sheetName val="Upah_"/>
      <sheetName val="SATUAN_JADI_"/>
      <sheetName val="Analisa_STR"/>
      <sheetName val="SCH_Total"/>
      <sheetName val="rating_curve"/>
      <sheetName val="Cost_Summary"/>
      <sheetName val="DIV_1"/>
      <sheetName val="Daftar_Upah&amp;Bahan"/>
      <sheetName val="7_공정표1"/>
      <sheetName val="Harga_Sat_APP1"/>
      <sheetName val="Rek_An1"/>
      <sheetName val="Schedule_11a1"/>
      <sheetName val="Septick_tank1"/>
      <sheetName val="DATA_PROYEK1"/>
      <sheetName val="Rekap_11"/>
      <sheetName val="RPP01_31"/>
      <sheetName val="Skedjul_Rev"/>
      <sheetName val="Rekap_RAP_real_(2)"/>
      <sheetName val="TB(Koordinat_XY)_(OK)"/>
      <sheetName val="Analisa_Bor"/>
      <sheetName val="Alat_Berat"/>
      <sheetName val="4-Basic_Price"/>
      <sheetName val="form_evaluasi"/>
      <sheetName val="HArga_BAhan_ME"/>
      <sheetName val="EE_(3)"/>
      <sheetName val="pek_tanah_utk_irigasi"/>
      <sheetName val="Orgs_Proy"/>
      <sheetName val="Analis_(2)"/>
      <sheetName val="RAP_FLAT+OPEN"/>
      <sheetName val="An_H_Sat_Pek_Ut"/>
      <sheetName val="Risalah_KOM"/>
      <sheetName val="LPS_APRL'08"/>
      <sheetName val="13_Nangakara_Weir"/>
      <sheetName val="14_Irr_Canal_Work"/>
      <sheetName val="15_Irr__Struc_Work"/>
      <sheetName val="16_Pipe_Inst_"/>
      <sheetName val="18_Lateral_Pipe"/>
      <sheetName val="BQ_All_2"/>
      <sheetName val="Bill_No_1"/>
      <sheetName val="OH Mall"/>
      <sheetName val="Penjumlahan"/>
      <sheetName val="TAMBAH KURANG"/>
      <sheetName val="APT4"/>
      <sheetName val="BSP Medium Class"/>
      <sheetName val="BSP Sch. 40"/>
      <sheetName val="FA"/>
      <sheetName val="SOUND"/>
      <sheetName val="CCTV"/>
      <sheetName val="ACCESS"/>
      <sheetName val="GPON"/>
      <sheetName val="RACK_EC"/>
      <sheetName val="GR_EC"/>
      <sheetName val="SS"/>
      <sheetName val="A.Card"/>
      <sheetName val="TLP"/>
      <sheetName val="TP"/>
      <sheetName val="D.Kamar"/>
      <sheetName val="auto-PPN"/>
      <sheetName val="TAGIHAN"/>
      <sheetName val="HSBU ANA"/>
      <sheetName val="BARU-3"/>
      <sheetName val="BARU-4 "/>
      <sheetName val="Bahan "/>
      <sheetName val="Pekerjaan "/>
      <sheetName val="LMW-PEG"/>
      <sheetName val="note"/>
      <sheetName val="w't table"/>
      <sheetName val="Metode"/>
      <sheetName val="Cco (2)"/>
      <sheetName val="sai"/>
      <sheetName val="rekap-bialat"/>
      <sheetName val="Harsat_marina"/>
      <sheetName val="IS"/>
      <sheetName val="BSIS"/>
      <sheetName val="BQ All-2"/>
      <sheetName val="MINGGU B 14-17"/>
      <sheetName val="MINGGU A 14-17"/>
      <sheetName val="MINGGU F 14-17"/>
      <sheetName val="rincian A"/>
      <sheetName val="Anal-2"/>
      <sheetName val="Dt"/>
      <sheetName val="ｺﾝY条件BD"/>
      <sheetName val="Hargamaterial"/>
      <sheetName val="B"/>
      <sheetName val="Daft 2_1"/>
      <sheetName val="SALES07"/>
      <sheetName val="SUMBER"/>
      <sheetName val="div7"/>
      <sheetName val="SD (1)"/>
      <sheetName val="Schedule (1)"/>
      <sheetName val="LOADDAT"/>
      <sheetName val="Control Document"/>
      <sheetName val="URTEK"/>
      <sheetName val="Harga S Dasar"/>
      <sheetName val="isian"/>
      <sheetName val="BIODATA"/>
      <sheetName val="C"/>
      <sheetName val="TPI"/>
      <sheetName val="Sat. Pek."/>
      <sheetName val="mat&amp;upah"/>
      <sheetName val="PI"/>
      <sheetName val="PRELIM PRECAST SYS"/>
      <sheetName val="DW"/>
      <sheetName val="SORT"/>
      <sheetName val="SUMIF"/>
      <sheetName val="sch_1_2"/>
      <sheetName val="Hangarui"/>
      <sheetName val="IF(USBER;742)"/>
      <sheetName val="IF(Usber;081387871305;FALSE)"/>
      <sheetName val="Rinc.Ged.A (G.Utama)"/>
      <sheetName val="Modal Kerja"/>
      <sheetName val="Time Schedulle"/>
      <sheetName val="Schd_Alat,Mat"/>
      <sheetName val="Cont__Fabrikasi"/>
      <sheetName val="Shares_Outstanding"/>
      <sheetName val="B_U_ARC__POS_JAGA"/>
      <sheetName val="bhn_FINAL"/>
      <sheetName val="Metod_TWR"/>
      <sheetName val="Sur_Site"/>
      <sheetName val="PROGRESS_BULAN"/>
      <sheetName val="Daf__Upah_&amp;_Bah"/>
      <sheetName val="CloseOuts_by_Package"/>
      <sheetName val="CP3_Rkp"/>
      <sheetName val="BoQ_C4"/>
      <sheetName val="Upah_&amp;_Bahan"/>
      <sheetName val="Rekap_(2)"/>
      <sheetName val="Man_Power"/>
      <sheetName val="Data_Tower"/>
      <sheetName val="1_2"/>
      <sheetName val="List_of_Material_Price"/>
      <sheetName val="rekap_str_ars"/>
      <sheetName val="OH_Mall"/>
      <sheetName val="TAMBAH_KURANG"/>
      <sheetName val="BSP_Medium_Class"/>
      <sheetName val="BSP_Sch__40"/>
      <sheetName val="Morsip_Ht_Julu"/>
      <sheetName val="F-PLT_BB"/>
      <sheetName val="GAL_DKK_BB"/>
      <sheetName val="BACK_HARIAN_GAL_DKK_BB"/>
      <sheetName val="BACKUP_GAL_DKK_SB"/>
      <sheetName val="GAL_DKK_SB"/>
      <sheetName val="F-PLT_SB"/>
      <sheetName val="BESI_FP_BB"/>
      <sheetName val="BESI_FP_SB"/>
      <sheetName val="RKP_BESI_PONDASI"/>
      <sheetName val="A_Card"/>
      <sheetName val="D_Kamar"/>
      <sheetName val="Bahan_"/>
      <sheetName val="Pekerjaan_"/>
      <sheetName val="BQ(RAB)_(2)6"/>
      <sheetName val="BQ(RAB)_(3)6"/>
      <sheetName val="adukan_6"/>
      <sheetName val="Analisa_Alat6"/>
      <sheetName val="Pas_batu6"/>
      <sheetName val="Alat_Kudus6"/>
      <sheetName val="Kap_Alat6"/>
      <sheetName val="Fill_this_out_first___10"/>
      <sheetName val="H_Satuan6"/>
      <sheetName val="Analisa_SNI_STANDART_5"/>
      <sheetName val="Fill_this_out_first___11"/>
      <sheetName val="HRG_BAHAN_&amp;_UPAH_okk5"/>
      <sheetName val="Analis_Kusen_okk5"/>
      <sheetName val="struktur_tdk_dipakai5"/>
      <sheetName val="Cover_Daf-25"/>
      <sheetName val="HARGA_BAHAN5"/>
      <sheetName val="Analisa_RAP4"/>
      <sheetName val="BQ_ARS5"/>
      <sheetName val="Spec_ME5"/>
      <sheetName val="AnalisaSIPIL_RIIL_RAP5"/>
      <sheetName val="B_-_Norelec5"/>
      <sheetName val="PEMBESIAN_BALOK_tukang_(2)5"/>
      <sheetName val="DAFTAR_75"/>
      <sheetName val="Rekap_Prelim5"/>
      <sheetName val="HARGA_MATERIAL5"/>
      <sheetName val="HRG_BHN5"/>
      <sheetName val="D___W_sizes5"/>
      <sheetName val="IN_OUT5"/>
      <sheetName val="Daftar_Upah4"/>
      <sheetName val="Man_Power_&amp;_Comp4"/>
      <sheetName val="D_5243-ARAMCO4"/>
      <sheetName val="D-4801_OXY4"/>
      <sheetName val="Conn__Lib4"/>
      <sheetName val="Master_1_04"/>
      <sheetName val="Jembatan_I5"/>
      <sheetName val="DAFTAR_HARGA4"/>
      <sheetName val="Agregat_Halus_&amp;_Kasar4"/>
      <sheetName val="C__Analisa_5"/>
      <sheetName val="Perm__Test4"/>
      <sheetName val="Harga_Bahan_&amp;_Upah_4"/>
      <sheetName val="ANALISA_railing4"/>
      <sheetName val="Ana__PU4"/>
      <sheetName val="Uraian_Teknis4"/>
      <sheetName val="1__BQ4"/>
      <sheetName val="rab_lt_2_bo5"/>
      <sheetName val="Man_Power___Comp5"/>
      <sheetName val="Harsat_Upah5"/>
      <sheetName val="Harga_Satuan4"/>
      <sheetName val="BQ_Rekapitulasi__Akhir2"/>
      <sheetName val="RAB_SEKRETARIAT_(1)4"/>
      <sheetName val="List_Material4"/>
      <sheetName val="Format_Report-for_analysis_onl4"/>
      <sheetName val="rekap_mekanikal4"/>
      <sheetName val="2__BQ4"/>
      <sheetName val="Analisa_24"/>
      <sheetName val="AnalisaSIPIL_RIIL4"/>
      <sheetName val="Up_&amp;_bhn4"/>
      <sheetName val="Volume_14"/>
      <sheetName val="A-11_Steel_Str5"/>
      <sheetName val="A-03_Pile5"/>
      <sheetName val="Bangunan_Utama_B4"/>
      <sheetName val="MAT'L_LIST4"/>
      <sheetName val="1_194"/>
      <sheetName val="Cover_Daf_25"/>
      <sheetName val="Galian_batu4"/>
      <sheetName val="MC_strp_CoDa_4"/>
      <sheetName val="2__MVAC_R14"/>
      <sheetName val="Str_BT4"/>
      <sheetName val="Off_+_Wh4"/>
      <sheetName val="Posisi_Biaya4"/>
      <sheetName val="BD_Div-2_sd_7_64"/>
      <sheetName val="GRAND_TOTAL4"/>
      <sheetName val="01A-_RAB4"/>
      <sheetName val="_schedule_AMD-2_Rev_III4"/>
      <sheetName val="3_14"/>
      <sheetName val="Fin_Sum4"/>
      <sheetName val="3_4-PIPE4"/>
      <sheetName val="_4"/>
      <sheetName val="Perhit_Alat2"/>
      <sheetName val="JPC_Breakdown_Price4"/>
      <sheetName val="CHITIET_VL_NC4"/>
      <sheetName val="H__Satuan4"/>
      <sheetName val="405BQBAK-ME_26_bakrie4"/>
      <sheetName val="Analisa_Upah_&amp;_Bahan_Plum4"/>
      <sheetName val="Harga_Upah+Bahan4"/>
      <sheetName val="B_Q_20074"/>
      <sheetName val="REKAP_TOTAL4"/>
      <sheetName val="Kurva_S_(barch-bulanan-25)4"/>
      <sheetName val="rab_me_(by_owner)_4"/>
      <sheetName val="BQ_(by_owner)4"/>
      <sheetName val="rab_me_(fisik)4"/>
      <sheetName val="HRGA_SATUAN_UPAH-BAHAN4"/>
      <sheetName val="fr_BS4"/>
      <sheetName val="HB_4"/>
      <sheetName val="MAT'L_LLIST4"/>
      <sheetName val="Time_Schedule4"/>
      <sheetName val="BQ_Detail4"/>
      <sheetName val="Master_Edit4"/>
      <sheetName val="3_Sch_ch4"/>
      <sheetName val="HB_me4"/>
      <sheetName val="PPh_224"/>
      <sheetName val="2_2_BQ4"/>
      <sheetName val="Public_Area4"/>
      <sheetName val="U__div_24"/>
      <sheetName val="SELISIH_HARGA4"/>
      <sheetName val="Fire_Alarm4"/>
      <sheetName val="Monitoring_Progres2"/>
      <sheetName val="Ope_FC2"/>
      <sheetName val="Sumber_Daya4"/>
      <sheetName val="Kuantitas_&amp;_Harga4"/>
      <sheetName val="Eng_Hrs_(HO)4"/>
      <sheetName val="Alat___Master2"/>
      <sheetName val="Alat__Jembatan2"/>
      <sheetName val="GRADASI_KELAS_A_(2)2"/>
      <sheetName val="timbunan_pilihan2"/>
      <sheetName val="harga_dasar3"/>
      <sheetName val="1_1_ALAT_TULIS_KANTOR2"/>
      <sheetName val="RKP_PLUMBING2"/>
      <sheetName val="Isolasi_Luar2"/>
      <sheetName val="Isolasi_Luar_Dalam2"/>
      <sheetName val="fill_in_first2"/>
      <sheetName val="Dft__Hrg_Bahan2"/>
      <sheetName val="GRAFIK_2"/>
      <sheetName val="플랜트_설치2"/>
      <sheetName val="RM_IA2"/>
      <sheetName val="BOQ_Full2"/>
      <sheetName val="Daf_12"/>
      <sheetName val="D_&amp;_W_sizes2"/>
      <sheetName val="Harsat_Bahan2"/>
      <sheetName val="Kalibrasi_Mock_(2)2"/>
      <sheetName val="analisa_hor2"/>
      <sheetName val="cal_belakang2"/>
      <sheetName val="Supl_X2"/>
      <sheetName val="Analisa_Harsat4"/>
      <sheetName val="Ts_Tahap_I_Kesehatan_&amp;_Bea_Cuk1"/>
      <sheetName val="1_2_용역비4"/>
      <sheetName val="Sort_31"/>
      <sheetName val="Analisa_Harga_Satuan2"/>
      <sheetName val="STAFFSCHED_2"/>
      <sheetName val="AU_Zone2"/>
      <sheetName val="Price_Breakdown2"/>
      <sheetName val="DIV_22"/>
      <sheetName val="Rekap_Biaya2"/>
      <sheetName val="F1c_DATA_ADM62"/>
      <sheetName val="Proyeksi_2017_Update_3_april1"/>
      <sheetName val="Kurva_S2"/>
      <sheetName val="Relokasi_PDAM2"/>
      <sheetName val="Jadual_Alat2"/>
      <sheetName val="Daftar_MPU2"/>
      <sheetName val="2_12"/>
      <sheetName val="2_3_(3)2"/>
      <sheetName val="SK_6(1)2"/>
      <sheetName val="SK_6(2)2"/>
      <sheetName val="3_1(1)2"/>
      <sheetName val="3_1(8)2"/>
      <sheetName val="3_2(1)2"/>
      <sheetName val="3_3(1)2"/>
      <sheetName val="SK_6_092"/>
      <sheetName val="5_1(2)2"/>
      <sheetName val="5_6(1)2"/>
      <sheetName val="5_7(1)2"/>
      <sheetName val="5_7(2)2"/>
      <sheetName val="6_1(1)2"/>
      <sheetName val="6_1(2)2"/>
      <sheetName val="6_3(1)2"/>
      <sheetName val="6_3(5a)2"/>
      <sheetName val="6_3(6c)2"/>
      <sheetName val="6_3(7a)2"/>
      <sheetName val="6_5(1a)2"/>
      <sheetName val="7_1(7)2"/>
      <sheetName val="7_1(10)2"/>
      <sheetName val="7_2_(9)2"/>
      <sheetName val="7_2_(10)2"/>
      <sheetName val="7_3(1)2"/>
      <sheetName val="7_6_(1)2"/>
      <sheetName val="7_10(1)2"/>
      <sheetName val="7_15(2)2"/>
      <sheetName val="7_15(9)2"/>
      <sheetName val="11_1(1)2"/>
      <sheetName val="11_1(3)a2"/>
      <sheetName val="11_1(7)2"/>
      <sheetName val="11_1(10)2"/>
      <sheetName val="NP_(2)2"/>
      <sheetName val="BQ_Arsit2"/>
      <sheetName val="An_HarSatPek2"/>
      <sheetName val="Sat_Bah_&amp;_Up2"/>
      <sheetName val="Vendor_Information2"/>
      <sheetName val="Cont__Fabrikasi1"/>
      <sheetName val="Penyusutan_Kendaraan2"/>
      <sheetName val="RAB_&amp;_RCO_OWNER_VERS_2"/>
      <sheetName val="Bill_of_Qty_MEP2"/>
      <sheetName val="Shares_Outstanding1"/>
      <sheetName val="Daf_Harga2"/>
      <sheetName val="REF_ONLY2"/>
      <sheetName val="공정계획(내부계획25%,내부w_f)2"/>
      <sheetName val="PRY_03-1_(Amd1)2"/>
      <sheetName val="PP_ALAT2"/>
      <sheetName val="B_U_ARC__POS_JAGA1"/>
      <sheetName val="Owning_cost_Alat2"/>
      <sheetName val="TB(Koordinat_XY)_(OK)1"/>
      <sheetName val="Mat_Real1"/>
      <sheetName val="RAB_20072"/>
      <sheetName val="Scope_of_work4"/>
      <sheetName val="tam-kur_sipil4"/>
      <sheetName val="tam-kur_baja4"/>
      <sheetName val="har_sat4"/>
      <sheetName val="M'trl_Baja4"/>
      <sheetName val="UPAH_KERJA4"/>
      <sheetName val="HARGA_ALAT3"/>
      <sheetName val="Rekap_Direct_Cost3"/>
      <sheetName val="Rekap_Tahap_12"/>
      <sheetName val="Weight_Bridge2"/>
      <sheetName val="Analisa_-Baku2"/>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ELEMENT_SUM2"/>
      <sheetName val="00_Jumlah_Total2"/>
      <sheetName val="D3_12"/>
      <sheetName val="Hrg_Sat3"/>
      <sheetName val="Analisa_Bor1"/>
      <sheetName val="Alat_Berat1"/>
      <sheetName val="4-Basic_Price1"/>
      <sheetName val="ANALISA_UTAMA1"/>
      <sheetName val="Analisa_Teknik2"/>
      <sheetName val="1_B2"/>
      <sheetName val="bhn_FINAL1"/>
      <sheetName val="Unit_Rate2"/>
      <sheetName val="FIRE_FIGHTING2"/>
      <sheetName val="Jati_Gede2"/>
      <sheetName val="RBP-_22"/>
      <sheetName val="An__Harga1"/>
      <sheetName val="BL-_(JOB)2"/>
      <sheetName val="harga_dasar_T-M-A2"/>
      <sheetName val="faktor_&amp;_disc1"/>
      <sheetName val="hARGA_SAT2"/>
      <sheetName val="est_proy2"/>
      <sheetName val="UnitRateA_1_II2"/>
      <sheetName val="pay_items2"/>
      <sheetName val="Galian_12"/>
      <sheetName val="LAL_-_PASAR_PAGI_2"/>
      <sheetName val="DRUP_(ASLI)2"/>
      <sheetName val="Metod_TWR1"/>
      <sheetName val="Analis_(2)1"/>
      <sheetName val="Analisa_STR1"/>
      <sheetName val="rating_curve1"/>
      <sheetName val="Cost_Summary1"/>
      <sheetName val="SCH_Total1"/>
      <sheetName val="Sur_Site1"/>
      <sheetName val="PROGRESS_BULAN1"/>
      <sheetName val="Daf__Upah_&amp;_Bah1"/>
      <sheetName val="CloseOuts_by_Package1"/>
      <sheetName val="Harga_Sat_APP2"/>
      <sheetName val="Rek_An2"/>
      <sheetName val="7_공정표2"/>
      <sheetName val="Schedule_11a2"/>
      <sheetName val="Septick_tank2"/>
      <sheetName val="DATA_PROYEK2"/>
      <sheetName val="Rekap_12"/>
      <sheetName val="RPP01_32"/>
      <sheetName val="Skedjul_Rev1"/>
      <sheetName val="Rekap_RAP_real_(2)1"/>
      <sheetName val="sch_1_21"/>
      <sheetName val="BQ_All_21"/>
      <sheetName val="Bill_No_11"/>
      <sheetName val="RAP_FLAT+OPEN1"/>
      <sheetName val="An_H_Sat_Pek_Ut1"/>
      <sheetName val="B_Kim20101"/>
      <sheetName val="Risalah_KOM1"/>
      <sheetName val="LPS_APRL'081"/>
      <sheetName val="13_Nangakara_Weir1"/>
      <sheetName val="14_Irr_Canal_Work1"/>
      <sheetName val="15_Irr__Struc_Work1"/>
      <sheetName val="16_Pipe_Inst_1"/>
      <sheetName val="18_Lateral_Pipe1"/>
      <sheetName val="time_scedul_1"/>
      <sheetName val="CP3_Rkp1"/>
      <sheetName val="BoQ_C41"/>
      <sheetName val="Upah_&amp;_Bahan1"/>
      <sheetName val="SATUAN_JADI_1"/>
      <sheetName val="rekap_bahan_dan_alat1"/>
      <sheetName val="RAB_J18_1"/>
      <sheetName val="Basic_Data1"/>
      <sheetName val="daf_kh1"/>
      <sheetName val="DIV_11"/>
      <sheetName val="Rekap_(2)1"/>
      <sheetName val="Man_Power1"/>
      <sheetName val="Data_Tower1"/>
      <sheetName val="1_21"/>
      <sheetName val="List_of_Material_Price1"/>
      <sheetName val="Orgs_Proy1"/>
      <sheetName val="rekap_str_ars1"/>
      <sheetName val="OH_Mall1"/>
      <sheetName val="TAMBAH_KURANG1"/>
      <sheetName val="BSP_Medium_Class1"/>
      <sheetName val="BSP_Sch__401"/>
      <sheetName val="DAFT_ALAT,UPAH_&amp;_MAT1"/>
      <sheetName val="Harga_Upah1"/>
      <sheetName val="Morsip_Ht_Julu1"/>
      <sheetName val="F-PLT_BB1"/>
      <sheetName val="GAL_DKK_BB1"/>
      <sheetName val="BACK_HARIAN_GAL_DKK_BB1"/>
      <sheetName val="BACKUP_GAL_DKK_SB1"/>
      <sheetName val="GAL_DKK_SB1"/>
      <sheetName val="F-PLT_SB1"/>
      <sheetName val="BESI_FP_BB1"/>
      <sheetName val="BESI_FP_SB1"/>
      <sheetName val="RKP_BESI_PONDASI1"/>
      <sheetName val="Currency_Rate1"/>
      <sheetName val="A_Card1"/>
      <sheetName val="D_Kamar1"/>
      <sheetName val="Daftar_Upah&amp;Bahan1"/>
      <sheetName val="Bahan_1"/>
      <sheetName val="Pekerjaan_1"/>
      <sheetName val="Actual &amp; Valuation by PY"/>
      <sheetName val="BBM-03"/>
      <sheetName val="G_SUMMARY"/>
      <sheetName val="MC0"/>
      <sheetName val="1.General Item"/>
      <sheetName val="2.Sorinangka Weir"/>
      <sheetName val="3.Irr.Canal Work"/>
      <sheetName val="4.Irr.Struc.Work"/>
      <sheetName val="6.Tertiary Work"/>
      <sheetName val="H_S_BAHAN"/>
      <sheetName val="D10 LS-Rutin"/>
      <sheetName val="terendah"/>
      <sheetName val="bd"/>
      <sheetName val="Rekap Gab"/>
      <sheetName val="Concrete"/>
      <sheetName val="RAB PKD "/>
      <sheetName val="HPS"/>
      <sheetName val="HOTEL"/>
      <sheetName val="list"/>
      <sheetName val="Rupiah"/>
      <sheetName val="EQ"/>
      <sheetName val="7.4 anman"/>
      <sheetName val="10.1(1)d"/>
      <sheetName val="Analisa 6.8"/>
      <sheetName val="ana 300"/>
      <sheetName val="FormRental"/>
      <sheetName val="Analisa Gabungan"/>
      <sheetName val="B_7"/>
      <sheetName val="B_6"/>
      <sheetName val="Analisa RAB"/>
      <sheetName val="CekList"/>
      <sheetName val="Sch Tender"/>
      <sheetName val="Rekap RAP"/>
      <sheetName val="Cik-SPKhwu"/>
      <sheetName val="HARGADASAR"/>
      <sheetName val="ANALISAGATE"/>
      <sheetName val="D5"/>
      <sheetName val="SBhn"/>
      <sheetName val="Meto"/>
      <sheetName val="CF-satu"/>
      <sheetName val="CF Rp-USD"/>
      <sheetName val="BAHAN_STR"/>
      <sheetName val="KOLAM RENANG"/>
      <sheetName val="jalan akses"/>
      <sheetName val="GRC BELAKANG"/>
      <sheetName val="vo 90 plafon driveway"/>
      <sheetName val="vo 90 plafon driveway (2)"/>
      <sheetName val="D2.2"/>
      <sheetName val="SAT-UP"/>
      <sheetName val="Lamp NRC Item (4)"/>
      <sheetName val="An_pdkg"/>
      <sheetName val="REKAP PAGAR DEPAN"/>
      <sheetName val="REKAP LOKAL"/>
      <sheetName val="REKAP PAGAR SAMPING"/>
      <sheetName val="REKAP GERBANG"/>
      <sheetName val="Gedung Kantor"/>
      <sheetName val="Links"/>
      <sheetName val="Lead"/>
      <sheetName val="prog-mgu"/>
      <sheetName val="Alat (2)"/>
      <sheetName val="DIV7-BM"/>
      <sheetName val="rumus"/>
      <sheetName val="Aggr"/>
      <sheetName val="CATEGORY"/>
      <sheetName val="Daftar_Upax"/>
      <sheetName val="Anls_Teknis"/>
      <sheetName val="Form_Harga"/>
      <sheetName val="MASTER_Alat"/>
      <sheetName val="Alat_B"/>
      <sheetName val="Bahan_B"/>
      <sheetName val="Upah_B"/>
      <sheetName val="Luas_Timb_I"/>
      <sheetName val="Sales_Parameter"/>
      <sheetName val="PERALATAN_PROYEK_GOL_III_A"/>
      <sheetName val="AHS_6_3a_(_2a_)"/>
      <sheetName val="D. Peralatan"/>
      <sheetName val="witholding tax list cji 2001"/>
      <sheetName val="hsp_STR_ARS"/>
      <sheetName val="BQ_Tenis"/>
      <sheetName val="RAW MATERIALS "/>
      <sheetName val="cost recovery"/>
      <sheetName val="SCHED"/>
      <sheetName val="D2"/>
      <sheetName val="D3 (2)"/>
      <sheetName val="D7(2)"/>
      <sheetName val="D8(1)"/>
      <sheetName val="D8(2)"/>
      <sheetName val="D9"/>
      <sheetName val="Agg A"/>
      <sheetName val="Agg B"/>
      <sheetName val="HSU"/>
      <sheetName val="bahan &amp; SATPEK"/>
      <sheetName val="anal (4)"/>
      <sheetName val="Rek Anal"/>
      <sheetName val="sat-utama1"/>
      <sheetName val="SUMMARY_month_by_month"/>
      <sheetName val="Disposals"/>
      <sheetName val="UP"/>
      <sheetName val="BH"/>
      <sheetName val="LMKC_01"/>
      <sheetName val="AK-2004 (2)"/>
      <sheetName val="As"/>
      <sheetName val="CAB 2"/>
      <sheetName val="Hsatuan-OK"/>
      <sheetName val="BQ-1A prelim"/>
      <sheetName val="Sat Bah _ Up"/>
      <sheetName val="2_PBK-01"/>
      <sheetName val="CASH"/>
      <sheetName val="CASH_wilcab"/>
      <sheetName val="PBK-01"/>
      <sheetName val="HUTANG"/>
      <sheetName val="D_harga"/>
      <sheetName val="BIL"/>
      <sheetName val="Sheet01S"/>
      <sheetName val="PRINT OUT"/>
      <sheetName val="BHN-UPH-ALT"/>
      <sheetName val="rbka"/>
      <sheetName val="SubAcc"/>
      <sheetName val="ANALISA-1"/>
      <sheetName val="PHU 05"/>
      <sheetName val="SP16"/>
      <sheetName val="idx-03"/>
      <sheetName val="igp-03"/>
      <sheetName val="anal.P"/>
      <sheetName val="21"/>
      <sheetName val="Rekap Budget_R0"/>
      <sheetName val="예산작성기준(전기)"/>
      <sheetName val="#REF!"/>
      <sheetName val="Eq. Mobilization"/>
      <sheetName val="5201.2004"/>
      <sheetName val="分部分项工程量清单计价表"/>
      <sheetName val="상반기손익차2총괄"/>
      <sheetName val="영업소실적"/>
      <sheetName val="anal_P"/>
      <sheetName val="Rekap_Budget_R0"/>
      <sheetName val=" PE-F-42 MR 9 Manpower"/>
      <sheetName val="GRAND REKAP"/>
      <sheetName val="Budget"/>
      <sheetName val="일작업량산출"/>
      <sheetName val="기본대가"/>
      <sheetName val="장비일작업량"/>
      <sheetName val="MTa"/>
      <sheetName val="95삼성급(본사)"/>
      <sheetName val="PLB"/>
      <sheetName val="BQ SCDB LOT-10"/>
      <sheetName val="BQTOLTP"/>
      <sheetName val="ANAL KOEF"/>
      <sheetName val="諸経費"/>
      <sheetName val="清水計算営業税率関連"/>
      <sheetName val="C.16"/>
      <sheetName val="C.19"/>
      <sheetName val="C.21"/>
      <sheetName val="C.23"/>
      <sheetName val="C.25"/>
      <sheetName val="C.7"/>
      <sheetName val="C.9"/>
      <sheetName val="KBL"/>
      <sheetName val="REKAP_ARSITEKTUR."/>
      <sheetName val="RAB RIIL kayu"/>
      <sheetName val="10.1 (1)"/>
      <sheetName val="10.1 (2)"/>
      <sheetName val="10.1 (3)"/>
      <sheetName val="10.1 (4)"/>
      <sheetName val="10.1 (5)"/>
      <sheetName val="BPS"/>
      <sheetName val="jalur-TH-INI"/>
      <sheetName val="jalur-th-lalu"/>
      <sheetName val="Data-Masukan"/>
      <sheetName val="Receivables from customer (3)"/>
      <sheetName val="input data umum"/>
      <sheetName val="HRPar"/>
      <sheetName val="3-DIV8"/>
      <sheetName val="G.R300경비"/>
      <sheetName val="KAS-T"/>
      <sheetName val="RBKI"/>
      <sheetName val="HrgUpahBahan"/>
      <sheetName val="Upah&amp;Bahan"/>
      <sheetName val="RAB Keban Jamong"/>
      <sheetName val="RAB Rehab Orong Gedong"/>
      <sheetName val="RAB Otak Semu"/>
      <sheetName val="RAB Rehab Panoso"/>
      <sheetName val="RAB Plam Ngaong"/>
      <sheetName val="RAB Semurung"/>
      <sheetName val="RAB Semaya"/>
      <sheetName val="RAB T.Ksaming"/>
      <sheetName val="AHS1"/>
      <sheetName val="SchC"/>
      <sheetName val="SchA"/>
      <sheetName val="SewAlat"/>
      <sheetName val="SchB"/>
      <sheetName val="SchD"/>
      <sheetName val="DATA WP"/>
      <sheetName val="Urai _Resap pengikat"/>
      <sheetName val="hasat"/>
      <sheetName val="GP-WB"/>
      <sheetName val="RWD-02"/>
      <sheetName val="kepmenaker150"/>
      <sheetName val="Sheet4"/>
      <sheetName val="ANAL.BOW"/>
      <sheetName val="Credit-22"/>
      <sheetName val="Pers"/>
      <sheetName val="AR to LSY"/>
      <sheetName val="bbt-1999"/>
      <sheetName val="CF WORKSHEET"/>
      <sheetName val="Cab"/>
      <sheetName val="BQ(RAB)_(2)7"/>
      <sheetName val="BQ(RAB)_(3)7"/>
      <sheetName val="adukan_7"/>
      <sheetName val="Analisa_Alat7"/>
      <sheetName val="Pas_batu7"/>
      <sheetName val="Alat_Kudus7"/>
      <sheetName val="Kap_Alat7"/>
      <sheetName val="Analisa_SNI_STANDART_6"/>
      <sheetName val="H_Satuan7"/>
      <sheetName val="Fill_this_out_first___12"/>
      <sheetName val="Fill_this_out_first___13"/>
      <sheetName val="HRG_BAHAN_&amp;_UPAH_okk6"/>
      <sheetName val="Analis_Kusen_okk6"/>
      <sheetName val="struktur_tdk_dipakai6"/>
      <sheetName val="Cover_Daf-26"/>
      <sheetName val="HARGA_BAHAN6"/>
      <sheetName val="Analisa_RAP5"/>
      <sheetName val="BQ_ARS6"/>
      <sheetName val="Spec_ME6"/>
      <sheetName val="AnalisaSIPIL_RIIL_RAP6"/>
      <sheetName val="B_-_Norelec6"/>
      <sheetName val="PEMBESIAN_BALOK_tukang_(2)6"/>
      <sheetName val="DAFTAR_76"/>
      <sheetName val="Rekap_Prelim6"/>
      <sheetName val="HARGA_MATERIAL6"/>
      <sheetName val="HRG_BHN6"/>
      <sheetName val="D___W_sizes6"/>
      <sheetName val="IN_OUT6"/>
      <sheetName val="Daftar_Upah5"/>
      <sheetName val="Man_Power_&amp;_Comp5"/>
      <sheetName val="D_5243-ARAMCO5"/>
      <sheetName val="D-4801_OXY5"/>
      <sheetName val="Harga_Bahan_&amp;_Upah_5"/>
      <sheetName val="Perm__Test5"/>
      <sheetName val="Man_Power___Comp6"/>
      <sheetName val="Jembatan_I6"/>
      <sheetName val="C__Analisa_6"/>
      <sheetName val="Format_Report-for_analysis_onl5"/>
      <sheetName val="rab_lt_2_bo6"/>
      <sheetName val="Conn__Lib5"/>
      <sheetName val="Master_1_05"/>
      <sheetName val="DAFTAR_HARGA5"/>
      <sheetName val="Agregat_Halus_&amp;_Kasar5"/>
      <sheetName val="Harsat_Upah6"/>
      <sheetName val="Harga_Satuan5"/>
      <sheetName val="ANALISA_railing5"/>
      <sheetName val="Ana__PU5"/>
      <sheetName val="2__BQ5"/>
      <sheetName val="Analisa_25"/>
      <sheetName val="Volume_15"/>
      <sheetName val="Up_&amp;_bhn5"/>
      <sheetName val="AnalisaSIPIL_RIIL5"/>
      <sheetName val="A-11_Steel_Str6"/>
      <sheetName val="A-03_Pile6"/>
      <sheetName val="Bangunan_Utama_B5"/>
      <sheetName val="MAT'L_LIST5"/>
      <sheetName val="1_195"/>
      <sheetName val="Cover_Daf_26"/>
      <sheetName val="1__BQ5"/>
      <sheetName val="Galian_batu5"/>
      <sheetName val="rekap_mekanikal5"/>
      <sheetName val="Uraian_Teknis5"/>
      <sheetName val="MC_strp_CoDa_5"/>
      <sheetName val="2__MVAC_R15"/>
      <sheetName val="List_Material5"/>
      <sheetName val="Str_BT5"/>
      <sheetName val="Off_+_Wh5"/>
      <sheetName val="Posisi_Biaya5"/>
      <sheetName val="BD_Div-2_sd_7_65"/>
      <sheetName val="GRAND_TOTAL5"/>
      <sheetName val="01A-_RAB5"/>
      <sheetName val="_schedule_AMD-2_Rev_III5"/>
      <sheetName val="3_15"/>
      <sheetName val="Fin_Sum5"/>
      <sheetName val="unit_price4"/>
      <sheetName val="JPC_Breakdown_Price5"/>
      <sheetName val="3_4-PIPE5"/>
      <sheetName val="RAB_SEKRETARIAT_(1)5"/>
      <sheetName val="Time_Schedule5"/>
      <sheetName val="_5"/>
      <sheetName val="Harga_Upah+Bahan5"/>
      <sheetName val="B_Q_20075"/>
      <sheetName val="H__Satuan5"/>
      <sheetName val="405BQBAK-ME_26_bakrie5"/>
      <sheetName val="Analisa_Upah_&amp;_Bahan_Plum5"/>
      <sheetName val="REKAP_TOTAL5"/>
      <sheetName val="Kurva_S_(barch-bulanan-25)5"/>
      <sheetName val="3_Sch_ch5"/>
      <sheetName val="Master_Edit5"/>
      <sheetName val="PPh_225"/>
      <sheetName val="2_2_BQ5"/>
      <sheetName val="BQ_Detail5"/>
      <sheetName val="HB_me5"/>
      <sheetName val="HRGA_SATUAN_UPAH-BAHAN5"/>
      <sheetName val="CHITIET_VL_NC5"/>
      <sheetName val="rab_me_(by_owner)_5"/>
      <sheetName val="BQ_(by_owner)5"/>
      <sheetName val="rab_me_(fisik)5"/>
      <sheetName val="HB_5"/>
      <sheetName val="MAT'L_LLIST5"/>
      <sheetName val="Public_Area5"/>
      <sheetName val="U__div_25"/>
      <sheetName val="BQ_Rekapitulasi__Akhir3"/>
      <sheetName val="Perhit_Alat3"/>
      <sheetName val="fr_BS5"/>
      <sheetName val="SELISIH_HARGA5"/>
      <sheetName val="Fire_Alarm5"/>
      <sheetName val="Sumber_Daya5"/>
      <sheetName val="Kuantitas_&amp;_Harga5"/>
      <sheetName val="Alat___Master3"/>
      <sheetName val="Alat__Jembatan3"/>
      <sheetName val="GRADASI_KELAS_A_(2)3"/>
      <sheetName val="timbunan_pilihan3"/>
      <sheetName val="Monitoring_Progres3"/>
      <sheetName val="Ope_FC3"/>
      <sheetName val="harga_dasar4"/>
      <sheetName val="Eng_Hrs_(HO)5"/>
      <sheetName val="1_1_ALAT_TULIS_KANTOR3"/>
      <sheetName val="RKP_PLUMBING3"/>
      <sheetName val="Isolasi_Luar3"/>
      <sheetName val="Isolasi_Luar_Dalam3"/>
      <sheetName val="fill_in_first3"/>
      <sheetName val="Dft__Hrg_Bahan3"/>
      <sheetName val="GRAFIK_3"/>
      <sheetName val="플랜트_설치3"/>
      <sheetName val="RM_IA3"/>
      <sheetName val="BOQ_Full3"/>
      <sheetName val="Daf_13"/>
      <sheetName val="D_&amp;_W_sizes3"/>
      <sheetName val="Harsat_Bahan3"/>
      <sheetName val="Kalibrasi_Mock_(2)3"/>
      <sheetName val="analisa_hor3"/>
      <sheetName val="cal_belakang3"/>
      <sheetName val="Analisa_Harsat5"/>
      <sheetName val="Ts_Tahap_I_Kesehatan_&amp;_Bea_Cuk2"/>
      <sheetName val="Sort_32"/>
      <sheetName val="1_2_용역비5"/>
      <sheetName val="Analisa_Harga_Satuan3"/>
      <sheetName val="STAFFSCHED_3"/>
      <sheetName val="AU_Zone3"/>
      <sheetName val="Price_Breakdown3"/>
      <sheetName val="DIV_23"/>
      <sheetName val="Supl_X3"/>
      <sheetName val="Rekap_Biaya3"/>
      <sheetName val="Bill_of_Qty_MEP3"/>
      <sheetName val="1_B3"/>
      <sheetName val="F1c_DATA_ADM63"/>
      <sheetName val="Proyeksi_2017_Update_3_april2"/>
      <sheetName val="Kurva_S3"/>
      <sheetName val="Relokasi_PDAM3"/>
      <sheetName val="Daf_Alat2"/>
      <sheetName val="Jadual_Alat3"/>
      <sheetName val="Daftar_MPU3"/>
      <sheetName val="2_13"/>
      <sheetName val="2_3_(3)3"/>
      <sheetName val="SK_6(1)3"/>
      <sheetName val="SK_6(2)3"/>
      <sheetName val="3_1(1)3"/>
      <sheetName val="3_1(8)3"/>
      <sheetName val="3_2(1)3"/>
      <sheetName val="3_3(1)3"/>
      <sheetName val="SK_6_093"/>
      <sheetName val="5_1(2)3"/>
      <sheetName val="5_6(1)3"/>
      <sheetName val="5_7(1)3"/>
      <sheetName val="5_7(2)3"/>
      <sheetName val="6_1(1)3"/>
      <sheetName val="6_1(2)3"/>
      <sheetName val="6_3(1)3"/>
      <sheetName val="6_3(5a)3"/>
      <sheetName val="6_3(6c)3"/>
      <sheetName val="6_3(7a)3"/>
      <sheetName val="6_5(1a)3"/>
      <sheetName val="7_1(7)3"/>
      <sheetName val="7_1(10)3"/>
      <sheetName val="7_2_(9)3"/>
      <sheetName val="7_2_(10)3"/>
      <sheetName val="7_3(1)3"/>
      <sheetName val="7_6_(1)3"/>
      <sheetName val="7_10(1)3"/>
      <sheetName val="7_15(2)3"/>
      <sheetName val="7_15(9)3"/>
      <sheetName val="11_1(1)3"/>
      <sheetName val="11_1(3)a3"/>
      <sheetName val="11_1(7)3"/>
      <sheetName val="11_1(10)3"/>
      <sheetName val="NP_(2)3"/>
      <sheetName val="BQ_Arsit3"/>
      <sheetName val="An_HarSatPek3"/>
      <sheetName val="Sat_Bah_&amp;_Up3"/>
      <sheetName val="Vendor_Information3"/>
      <sheetName val="Cont__Fabrikasi2"/>
      <sheetName val="Penyusutan_Kendaraan3"/>
      <sheetName val="RAB_&amp;_RCO_OWNER_VERS_3"/>
      <sheetName val="공정계획(내부계획25%,내부w_f)3"/>
      <sheetName val="PRY_03-1_(Amd1)3"/>
      <sheetName val="PP_ALAT3"/>
      <sheetName val="Shares_Outstanding2"/>
      <sheetName val="Daf_Harga3"/>
      <sheetName val="REF_ONLY3"/>
      <sheetName val="B_U_ARC__POS_JAGA2"/>
      <sheetName val="Owning_cost_Alat3"/>
      <sheetName val="TB(Koordinat_XY)_(OK)2"/>
      <sheetName val="Mat_Real2"/>
      <sheetName val="RAB_20073"/>
      <sheetName val="Scope_of_work5"/>
      <sheetName val="tam-kur_sipil5"/>
      <sheetName val="tam-kur_baja5"/>
      <sheetName val="har_sat5"/>
      <sheetName val="M'trl_Baja5"/>
      <sheetName val="UPAH_KERJA5"/>
      <sheetName val="HARGA_ALAT4"/>
      <sheetName val="Rekap_Direct_Cost4"/>
      <sheetName val="Rekap_Tahap_13"/>
      <sheetName val="Weight_Bridge3"/>
      <sheetName val="Analisa_-Baku3"/>
      <sheetName val="THPDMoi__(2)3"/>
      <sheetName val="dongia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ELEMENT_SUM3"/>
      <sheetName val="00_Jumlah_Total3"/>
      <sheetName val="D3_13"/>
      <sheetName val="Hrg_Sat4"/>
      <sheetName val="Analisa_Bor2"/>
      <sheetName val="Alat_Berat2"/>
      <sheetName val="4-Basic_Price2"/>
      <sheetName val="ANALISA_UTAMA2"/>
      <sheetName val="Analisa_Teknik3"/>
      <sheetName val="bhn_FINAL2"/>
      <sheetName val="FIRE_FIGHTING3"/>
      <sheetName val="Jati_Gede3"/>
      <sheetName val="An__Harga2"/>
      <sheetName val="RBP-_23"/>
      <sheetName val="BL-_(JOB)3"/>
      <sheetName val="harga_dasar_T-M-A3"/>
      <sheetName val="faktor_&amp;_disc2"/>
      <sheetName val="hARGA_SAT3"/>
      <sheetName val="est_proy3"/>
      <sheetName val="UnitRateA_1_II3"/>
      <sheetName val="pay_items3"/>
      <sheetName val="Unit_Rate3"/>
      <sheetName val="DRUP_(ASLI)3"/>
      <sheetName val="Galian_13"/>
      <sheetName val="LAL_-_PASAR_PAGI_3"/>
      <sheetName val="Metod_TWR2"/>
      <sheetName val="Analis_(2)2"/>
      <sheetName val="Analisa_STR2"/>
      <sheetName val="rating_curve2"/>
      <sheetName val="Cost_Summary2"/>
      <sheetName val="SCH_Total2"/>
      <sheetName val="Sur_Site2"/>
      <sheetName val="PROGRESS_BULAN2"/>
      <sheetName val="Daf__Upah_&amp;_Bah2"/>
      <sheetName val="BQ_All_22"/>
      <sheetName val="Bill_No_12"/>
      <sheetName val="CloseOuts_by_Package2"/>
      <sheetName val="Harga_Sat_APP3"/>
      <sheetName val="Rek_An3"/>
      <sheetName val="7_공정표3"/>
      <sheetName val="Schedule_11a3"/>
      <sheetName val="Septick_tank3"/>
      <sheetName val="DATA_PROYEK3"/>
      <sheetName val="Rekap_13"/>
      <sheetName val="RPP01_33"/>
      <sheetName val="Skedjul_Rev2"/>
      <sheetName val="Rekap_RAP_real_(2)2"/>
      <sheetName val="sch_1_22"/>
      <sheetName val="BoQ_C42"/>
      <sheetName val="Upah_&amp;_Bahan2"/>
      <sheetName val="SATUAN_JADI_2"/>
      <sheetName val="RAP_FLAT+OPEN2"/>
      <sheetName val="An_H_Sat_Pek_Ut2"/>
      <sheetName val="B_Kim20102"/>
      <sheetName val="Risalah_KOM2"/>
      <sheetName val="LPS_APRL'082"/>
      <sheetName val="13_Nangakara_Weir2"/>
      <sheetName val="14_Irr_Canal_Work2"/>
      <sheetName val="15_Irr__Struc_Work2"/>
      <sheetName val="16_Pipe_Inst_2"/>
      <sheetName val="18_Lateral_Pipe2"/>
      <sheetName val="time_scedul_2"/>
      <sheetName val="CP3_Rkp2"/>
      <sheetName val="rekap_bahan_dan_alat2"/>
      <sheetName val="RAB_J18_2"/>
      <sheetName val="Basic_Data2"/>
      <sheetName val="daf_kh2"/>
      <sheetName val="DIV_12"/>
      <sheetName val="Rekap_(2)2"/>
      <sheetName val="Man_Power2"/>
      <sheetName val="Data_Tower2"/>
      <sheetName val="1_22"/>
      <sheetName val="Daftar_Upax1"/>
      <sheetName val="List_of_Material_Price2"/>
      <sheetName val="Orgs_Proy2"/>
      <sheetName val="rekap_str_ars2"/>
      <sheetName val="OH_Mall2"/>
      <sheetName val="TAMBAH_KURANG2"/>
      <sheetName val="BSP_Medium_Class2"/>
      <sheetName val="BSP_Sch__402"/>
      <sheetName val="Currency_Rate2"/>
      <sheetName val="DAFT_ALAT,UPAH_&amp;_MAT2"/>
      <sheetName val="Harga_Upah2"/>
      <sheetName val="A_Card2"/>
      <sheetName val="D_Kamar2"/>
      <sheetName val="Daftar_Upah&amp;Bahan2"/>
      <sheetName val="Bahan_2"/>
      <sheetName val="Pekerjaan_2"/>
      <sheetName val="Morsip_Ht_Julu2"/>
      <sheetName val="F-PLT_BB2"/>
      <sheetName val="GAL_DKK_BB2"/>
      <sheetName val="BACK_HARIAN_GAL_DKK_BB2"/>
      <sheetName val="BACKUP_GAL_DKK_SB2"/>
      <sheetName val="GAL_DKK_SB2"/>
      <sheetName val="F-PLT_SB2"/>
      <sheetName val="BESI_FP_BB2"/>
      <sheetName val="BESI_FP_SB2"/>
      <sheetName val="RKP_BESI_PONDASI2"/>
      <sheetName val="Anls_Teknis1"/>
      <sheetName val="Form_Harga1"/>
      <sheetName val="MASTER_Alat1"/>
      <sheetName val="Alat_B1"/>
      <sheetName val="Bahan_B1"/>
      <sheetName val="Upah_B1"/>
      <sheetName val="Upah_1"/>
      <sheetName val="K_Lokal1"/>
      <sheetName val="Luas_Timb_I1"/>
      <sheetName val="Actual_&amp;_Valuation_by_PY"/>
      <sheetName val="Analisa_Neraca"/>
      <sheetName val="Cover_(sh_1)"/>
      <sheetName val="TEST_CASE1"/>
      <sheetName val="Anl_+"/>
      <sheetName val="Sales_Parameter1"/>
      <sheetName val="Cash_Flow_bulanan"/>
      <sheetName val="MAP_GAB"/>
      <sheetName val="7_1(3)"/>
      <sheetName val="AHS_6_3a_(_2a_)1"/>
      <sheetName val="PERALATAN_PROYEK_GOL_III_A1"/>
      <sheetName val="F_1_1_G_ST_1A"/>
      <sheetName val="anl_beton"/>
      <sheetName val="anl_mat"/>
      <sheetName val="B_as"/>
      <sheetName val="anl_sa"/>
      <sheetName val="anl_mep"/>
      <sheetName val="B_me"/>
      <sheetName val="TBPP-PPKA_(%)_(2)"/>
      <sheetName val="BQ_All-2"/>
      <sheetName val="B_D_AHS61"/>
      <sheetName val="MINGGU_B_14-17"/>
      <sheetName val="MINGGU_A_14-17"/>
      <sheetName val="MINGGU_F_14-17"/>
      <sheetName val="w't_table"/>
      <sheetName val="Bahan_&amp;_Upah"/>
      <sheetName val="MARK-UP_HARGA_PENAWARAN"/>
      <sheetName val="B_1_Engineering"/>
      <sheetName val="B_2_6_Proc_HSE_MT"/>
      <sheetName val="Mobilisasi_&amp;_Demob"/>
      <sheetName val="B_2_5_Proc_&amp;_Constr_Civil1"/>
      <sheetName val="B_2_3_Proc_&amp;_Constr_Electrical"/>
      <sheetName val="B_2_4_Proc_&amp;_Constr_Instru"/>
      <sheetName val="B_2_1_Proc_&amp;_Constr_Mech_"/>
      <sheetName val="B_2_2_Proc_&amp;_Constr_Pipe_"/>
      <sheetName val="A_1_Project_Management_EPCC"/>
      <sheetName val="B_3_Pre_Com_&amp;_Start_Up"/>
      <sheetName val="Work_Permit"/>
      <sheetName val="Sat__Pek_"/>
      <sheetName val="Tie_Beam_GN"/>
      <sheetName val="Tangga_GN"/>
      <sheetName val="form_evaluasi1"/>
      <sheetName val="HArga_BAhan_ME1"/>
      <sheetName val="EE_(3)1"/>
      <sheetName val="pek_tanah_utk_irigasi1"/>
      <sheetName val="DHS_AC"/>
      <sheetName val="MVAC_(4)"/>
      <sheetName val="HSBU_ANA"/>
      <sheetName val="Anal__Alat"/>
      <sheetName val="DATA_2"/>
      <sheetName val="Stay_Cable_PDMR2"/>
      <sheetName val="work_shop"/>
      <sheetName val="DIV_9"/>
      <sheetName val="B_T"/>
      <sheetName val="TE_TS_FA_LAN_MATV"/>
      <sheetName val="Modal_Kerja"/>
      <sheetName val="Rinc_Ged_A_(G_Utama)"/>
      <sheetName val="Schedule_02"/>
      <sheetName val="ANALISA_PEK_UMUM"/>
      <sheetName val="Alat_(2)"/>
      <sheetName val="7_4_anman"/>
      <sheetName val="10_1(1)d"/>
      <sheetName val="Analisa_6_8"/>
      <sheetName val="ana_300"/>
      <sheetName val="Analisa_Gabungan"/>
      <sheetName val="Analisa_RAB"/>
      <sheetName val="Sch_Tender"/>
      <sheetName val="Rekap_RAP"/>
      <sheetName val="Analisa_(ok)"/>
      <sheetName val="hrg-sat_pek"/>
      <sheetName val="HS_BHN&amp;UPAH"/>
      <sheetName val="5_1-5_4(1)-5_4(2)"/>
      <sheetName val="DIV_3"/>
      <sheetName val="BARU-4_"/>
      <sheetName val="Gedung_Kantor"/>
      <sheetName val="NP_tanah"/>
      <sheetName val="NP_umum"/>
      <sheetName val="ASME B 36.10 M"/>
      <sheetName val="DPKlah"/>
      <sheetName val="DAFTAR ISI"/>
      <sheetName val="Rincian Bah&amp;Ten"/>
      <sheetName val="Plan vs Real"/>
      <sheetName val="Rinci Progres"/>
      <sheetName val="An-Sipil(ADA KODE)"/>
      <sheetName val="Rekap Tanpa Prelim"/>
      <sheetName val="SANITARY"/>
      <sheetName val="SPEC-TEKNIS"/>
      <sheetName val="REKAP 2008"/>
      <sheetName val="Harga HSPK"/>
      <sheetName val="Vol Kusen &amp; Alm (2)"/>
      <sheetName val="Besi &amp; Bekisting-CBD (2)"/>
      <sheetName val="Backkomp-Java (2)"/>
      <sheetName val="Septic"/>
      <sheetName val="analis azaa"/>
      <sheetName val="Detail-AQC"/>
      <sheetName val="전등설비"/>
      <sheetName val="단가조사서"/>
      <sheetName val="INPUT_TABLE"/>
      <sheetName val="PL (MONTHLY)"/>
      <sheetName val="Rekap."/>
      <sheetName val="INFO"/>
      <sheetName val="BQ-E20-02(Rp)"/>
      <sheetName val="RAB AR&amp;STR"/>
      <sheetName val="CCO5"/>
      <sheetName val="Chiller"/>
      <sheetName val="PDS U-1400"/>
      <sheetName val="1 Intro"/>
      <sheetName val="Cash Out Table"/>
      <sheetName val="Net Cash Table"/>
      <sheetName val="DHS"/>
      <sheetName val="an-aspal"/>
      <sheetName val="an_alat"/>
      <sheetName val="BILL"/>
      <sheetName val="INPUT HARGA"/>
      <sheetName val="COVER Sh 1"/>
      <sheetName val="DAF PEKERJAAN"/>
      <sheetName val="DISK"/>
      <sheetName val="Land Market"/>
      <sheetName val="5.NP"/>
      <sheetName val="3-DIV7a"/>
      <sheetName val="AN ALAT1"/>
      <sheetName val="Dist_analys"/>
      <sheetName val="LAP. MINGG"/>
      <sheetName val="Struktur Atas"/>
      <sheetName val="Ana-ALAT"/>
      <sheetName val="quarry"/>
      <sheetName val="rekaprab"/>
      <sheetName val="Rekap Anl.SNI"/>
      <sheetName val="Harsat_Pek"/>
      <sheetName val="perletakan2"/>
      <sheetName val="DTASLS05 NEW"/>
      <sheetName val="D5 - telford"/>
      <sheetName val="MC"/>
      <sheetName val="H A R G A 13"/>
      <sheetName val="Rekp Alt"/>
      <sheetName val="Uraian"/>
      <sheetName val="metode.rutin"/>
      <sheetName val="hit St&amp;Pr"/>
      <sheetName val="CV"/>
      <sheetName val="tbl"/>
      <sheetName val="REV_1702"/>
      <sheetName val="UMUM"/>
      <sheetName val="ListAnalisa"/>
      <sheetName val="pt-perso"/>
      <sheetName val="ANALISA TENDER"/>
      <sheetName val="PRY 01-3"/>
      <sheetName val="daya"/>
      <sheetName val="vels"/>
      <sheetName val="Report"/>
      <sheetName val="Grinding by Quarter"/>
      <sheetName val="Scenario"/>
      <sheetName val="Recap"/>
      <sheetName val="Juni-2011"/>
      <sheetName val="Mei-2011"/>
      <sheetName val="LS_Rutin"/>
      <sheetName val="PRINT_OUT"/>
      <sheetName val="Page_1"/>
      <sheetName val="anal-drainase,tanah&amp;ps_batu"/>
      <sheetName val="COST-PERSON-J_O_"/>
      <sheetName val="HALAMAN_1-60"/>
      <sheetName val="HD_ALAT"/>
      <sheetName val="MI(data_base)"/>
      <sheetName val="RANKING_PELAPORAN"/>
      <sheetName val="Uraian_Upah"/>
      <sheetName val="Grand Sum BT"/>
      <sheetName val="Gaji Pokok"/>
      <sheetName val="T. Proyek-Jabatan"/>
      <sheetName val="T. Lokasi"/>
      <sheetName val="T. Rumah"/>
      <sheetName val="T. Transport"/>
      <sheetName val="TABLE DAYA DUKUNG"/>
      <sheetName val="MVAC"/>
      <sheetName val="VEN"/>
      <sheetName val="Material-mr"/>
      <sheetName val="BQ-1A"/>
      <sheetName val="Analisa ARS"/>
      <sheetName val="PL SPP per ton"/>
      <sheetName val="LAMP_2.2"/>
      <sheetName val="610.05"/>
      <sheetName val="SE"/>
      <sheetName val="Significant Processes"/>
      <sheetName val="AnAlat"/>
      <sheetName val="DaftarHarga"/>
      <sheetName val="BBC"/>
      <sheetName val="Download1"/>
      <sheetName val="Estate Housing"/>
      <sheetName val="Marshal"/>
      <sheetName val="RESUME REALISASI"/>
      <sheetName val="D HARGA"/>
      <sheetName val="MT-C"/>
      <sheetName val="UnitRate"/>
      <sheetName val="RANGKUM"/>
      <sheetName val="extern"/>
      <sheetName val="Alat tanah dan Struktur (10-05)"/>
      <sheetName val="Alat tanah dan Struktur (03-09)"/>
      <sheetName val="RAB-1"/>
      <sheetName val="ANTEK"/>
      <sheetName val="H-Dasar"/>
      <sheetName val="Hrg Sat"/>
      <sheetName val="WBS 2005"/>
      <sheetName val="BHN-ALAT"/>
      <sheetName val="BUSWAY"/>
      <sheetName val="12CGOU"/>
      <sheetName val="Ahs_2"/>
      <sheetName val="Ahs_1"/>
      <sheetName val="DAPRO"/>
      <sheetName val="Bekisting"/>
      <sheetName val="UP_an"/>
      <sheetName val="Olah"/>
      <sheetName val="Lt. 1 (A)"/>
      <sheetName val="ahs3"/>
      <sheetName val="datbhn"/>
      <sheetName val="6DHSDBU"/>
      <sheetName val="Analisa Harga"/>
      <sheetName val="B.Q. breakdown (0723_2) (USD)"/>
      <sheetName val="ALOKASI"/>
      <sheetName val="4641"/>
      <sheetName val="BREAKER"/>
      <sheetName val="UPAH DAN BAHAN"/>
      <sheetName val="REKAP  (1)"/>
      <sheetName val="hub"/>
      <sheetName val="TIMBUNAN"/>
      <sheetName val="TIME"/>
      <sheetName val="own"/>
      <sheetName val="1. BQ ind"/>
      <sheetName val=" SAT PL"/>
      <sheetName val="PERSIAPAN"/>
      <sheetName val="Embong-Malang"/>
      <sheetName val="JSiar"/>
      <sheetName val="GeneralInfo"/>
      <sheetName val="UnitR"/>
      <sheetName val="RAB KapukII"/>
      <sheetName val="BAU"/>
      <sheetName val="1.General "/>
      <sheetName val="Hsat1"/>
      <sheetName val="L. Hr"/>
      <sheetName val="BID_PRC"/>
      <sheetName val="PRC_COMP"/>
      <sheetName val="Plat"/>
      <sheetName val="Material ME"/>
      <sheetName val="Sat Das"/>
      <sheetName val="variable"/>
      <sheetName val="LAPORAN"/>
      <sheetName val="Rekap Anl"/>
      <sheetName val="rab_analisa"/>
      <sheetName val="Ass_Planting"/>
      <sheetName val="Sta.0+250"/>
      <sheetName val="000"/>
      <sheetName val="SCEDUL"/>
      <sheetName val="MAPDC"/>
      <sheetName val="MATERIAL ANALISA"/>
      <sheetName val="renc mgn"/>
      <sheetName val="pro ra op"/>
      <sheetName val="DSBDY"/>
      <sheetName val="Sum (1)"/>
      <sheetName val="Lamp 8.7,9"/>
      <sheetName val="Analisa per unit 2"/>
      <sheetName val="hrg-dsr"/>
      <sheetName val="Hsatbahan"/>
      <sheetName val="inst.pemrintah"/>
      <sheetName val="Harga&amp;Upah"/>
      <sheetName val="Meth "/>
      <sheetName val="PR"/>
      <sheetName val="Peralatan"/>
      <sheetName val="Data Pendukung"/>
      <sheetName val="Analisa-Harga"/>
      <sheetName val="Agg Ksr&amp;Hls"/>
      <sheetName val="hrg uph+bhn"/>
      <sheetName val="MENU"/>
      <sheetName val="Pers n Peny"/>
      <sheetName val="lamp. 12"/>
      <sheetName val="S Kurva"/>
      <sheetName val="Lembar 1_2_2"/>
      <sheetName val="Analisa BOW 08 NP"/>
      <sheetName val="HARGA UPAH DAN BAHAN"/>
      <sheetName val="Bahan2"/>
      <sheetName val="U,B"/>
      <sheetName val="Analisa Quarry"/>
      <sheetName val="Devisi 3"/>
      <sheetName val="Rek MC"/>
      <sheetName val="perikanan"/>
      <sheetName val="PROD-MAT"/>
      <sheetName val="HSU 2016"/>
      <sheetName val="RAB Temiling "/>
      <sheetName val="pbj"/>
      <sheetName val="Dev 4"/>
      <sheetName val="LS-Rutin"/>
      <sheetName val="sum"/>
      <sheetName val="B.me@"/>
      <sheetName val="MUA"/>
      <sheetName val="an. struktur"/>
      <sheetName val="Dashboard"/>
      <sheetName val="BASIC PRICE "/>
      <sheetName val="MP3"/>
      <sheetName val="1-BOQ"/>
      <sheetName val="Harga Mat "/>
      <sheetName val="K210"/>
      <sheetName val="Dhtar upah bahan dan alat"/>
      <sheetName val="U.P."/>
      <sheetName val="kalibrasi-Tank"/>
      <sheetName val="AHSR"/>
      <sheetName val="TENAGA"/>
      <sheetName val="LS"/>
      <sheetName val="Gen"/>
      <sheetName val="bahan kg"/>
      <sheetName val="ACTUAL CHECK"/>
      <sheetName val="bukan PNS"/>
      <sheetName val="Hrg Satuan"/>
      <sheetName val="an (1)"/>
      <sheetName val="JAD-PEL"/>
      <sheetName val="SAP"/>
      <sheetName val="UPH,BHN,ALT"/>
      <sheetName val="geo-C1"/>
      <sheetName val="geo-C2"/>
      <sheetName val="BOQ Uluatu"/>
      <sheetName val="L-TIGA"/>
      <sheetName val="L_TIGA"/>
      <sheetName val="Settlement"/>
      <sheetName val="Harsat Pekerjaan"/>
      <sheetName val="ANAL-"/>
      <sheetName val="SNI UPAH BAHAN"/>
      <sheetName val="Upah Bahan Alat"/>
      <sheetName val="REKAP sd add jan 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2">
          <cell r="B32" t="str">
            <v>2.3(1)</v>
          </cell>
          <cell r="C32" t="str">
            <v>Gorong-gorong pipa beton bertulang diameter dalam</v>
          </cell>
          <cell r="D32" t="str">
            <v>Gorong-gorong pipa beton bertulang diameter dalam</v>
          </cell>
          <cell r="E32">
            <v>0</v>
          </cell>
          <cell r="F32" t="str">
            <v>m</v>
          </cell>
          <cell r="G32">
            <v>0</v>
          </cell>
          <cell r="H32">
            <v>0</v>
          </cell>
          <cell r="I32">
            <v>0</v>
          </cell>
        </row>
        <row r="33">
          <cell r="D33" t="str">
            <v>80 cm -120 cm.</v>
          </cell>
        </row>
        <row r="34">
          <cell r="B34" t="str">
            <v>2.3(2)</v>
          </cell>
          <cell r="C34" t="str">
            <v>Gorong-gorong pipa baja gelombang.</v>
          </cell>
          <cell r="D34" t="str">
            <v>Gorong-gorong pipa baja gelombang.</v>
          </cell>
          <cell r="E34">
            <v>0</v>
          </cell>
          <cell r="F34" t="str">
            <v>ton</v>
          </cell>
          <cell r="G34">
            <v>0</v>
          </cell>
          <cell r="H34">
            <v>0</v>
          </cell>
          <cell r="I34">
            <v>0</v>
          </cell>
        </row>
        <row r="35">
          <cell r="I35">
            <v>0</v>
          </cell>
        </row>
        <row r="36">
          <cell r="B36" t="str">
            <v>2.3 (3)</v>
          </cell>
          <cell r="C36" t="str">
            <v>Saluran Beton Bertulang U  20 - 40 cm</v>
          </cell>
          <cell r="D36" t="str">
            <v>Saluran Beton Bertulang U  20 - 40 cm</v>
          </cell>
          <cell r="E36" t="e">
            <v>#REF!</v>
          </cell>
          <cell r="F36" t="str">
            <v>m</v>
          </cell>
          <cell r="G36">
            <v>0</v>
          </cell>
          <cell r="H36" t="e">
            <v>#REF!</v>
          </cell>
          <cell r="I36" t="e">
            <v>#REF!</v>
          </cell>
        </row>
        <row r="38">
          <cell r="B38" t="str">
            <v>2.3 (4)</v>
          </cell>
          <cell r="C38" t="str">
            <v>Saluran Beton Bertulang U  40 - 60 cm</v>
          </cell>
          <cell r="D38" t="str">
            <v>Saluran Beton Bertulang U  40 - 60 cm</v>
          </cell>
          <cell r="E38" t="e">
            <v>#REF!</v>
          </cell>
          <cell r="F38" t="str">
            <v>m</v>
          </cell>
          <cell r="G38">
            <v>0</v>
          </cell>
          <cell r="H38" t="e">
            <v>#REF!</v>
          </cell>
          <cell r="I38" t="e">
            <v>#REF!</v>
          </cell>
        </row>
        <row r="40">
          <cell r="B40" t="str">
            <v>2.4 (1)</v>
          </cell>
          <cell r="C40" t="str">
            <v xml:space="preserve">Urugan Berongga Atau Material Penyaring </v>
          </cell>
          <cell r="D40" t="str">
            <v xml:space="preserve">Urugan Berongga Atau Material Penyaring </v>
          </cell>
          <cell r="E40" t="e">
            <v>#REF!</v>
          </cell>
          <cell r="F40" t="str">
            <v>m3</v>
          </cell>
          <cell r="G40">
            <v>0</v>
          </cell>
          <cell r="H40" t="e">
            <v>#REF!</v>
          </cell>
          <cell r="I40" t="e">
            <v>#REF!</v>
          </cell>
        </row>
        <row r="42">
          <cell r="B42" t="str">
            <v>2.4(2)</v>
          </cell>
          <cell r="C42" t="str">
            <v>Pekerjaan drainase dibawah permukaan.</v>
          </cell>
          <cell r="D42" t="str">
            <v>Pekerjaan drainase dibawah permukaan.</v>
          </cell>
          <cell r="E42">
            <v>0</v>
          </cell>
          <cell r="F42" t="str">
            <v>m3</v>
          </cell>
          <cell r="G42">
            <v>0</v>
          </cell>
          <cell r="H42">
            <v>0</v>
          </cell>
          <cell r="I42">
            <v>0</v>
          </cell>
        </row>
        <row r="56">
          <cell r="B56" t="str">
            <v>3.1.(3a)</v>
          </cell>
          <cell r="C56" t="str">
            <v>Galian Kontruksi Kedalaman 0 - 2 m</v>
          </cell>
          <cell r="D56" t="str">
            <v>Galian Kontruksi Kedalaman 0 - 2 m</v>
          </cell>
          <cell r="E56">
            <v>0</v>
          </cell>
          <cell r="F56" t="str">
            <v>m3</v>
          </cell>
          <cell r="G56">
            <v>0</v>
          </cell>
          <cell r="H56">
            <v>0</v>
          </cell>
          <cell r="I56">
            <v>0</v>
          </cell>
        </row>
        <row r="58">
          <cell r="B58" t="str">
            <v>3.1.(3b)</v>
          </cell>
          <cell r="C58" t="str">
            <v>Galian Kontruksi Kedalaman 2 - 4 m</v>
          </cell>
          <cell r="D58" t="str">
            <v>Galian Kontruksi Kedalaman 2 - 4 m</v>
          </cell>
          <cell r="E58">
            <v>0</v>
          </cell>
          <cell r="F58" t="str">
            <v>m3</v>
          </cell>
          <cell r="G58">
            <v>0</v>
          </cell>
          <cell r="H58">
            <v>0</v>
          </cell>
          <cell r="I58">
            <v>0</v>
          </cell>
        </row>
        <row r="60">
          <cell r="B60" t="str">
            <v>3.1.(3c)</v>
          </cell>
          <cell r="C60" t="str">
            <v>Galian Kontruksi Kedalaman 4 - 6 m</v>
          </cell>
          <cell r="D60" t="str">
            <v>Galian Kontruksi Kedalaman 4 - 6 m</v>
          </cell>
          <cell r="E60">
            <v>0</v>
          </cell>
          <cell r="F60" t="str">
            <v>m3</v>
          </cell>
          <cell r="G60">
            <v>0</v>
          </cell>
          <cell r="H60">
            <v>0</v>
          </cell>
          <cell r="I60">
            <v>0</v>
          </cell>
        </row>
        <row r="62">
          <cell r="B62" t="str">
            <v>3.1.(4)</v>
          </cell>
          <cell r="C62" t="str">
            <v>Kisdam Pengering</v>
          </cell>
          <cell r="D62" t="str">
            <v>Kisdam Pengering</v>
          </cell>
          <cell r="E62">
            <v>0</v>
          </cell>
          <cell r="F62" t="str">
            <v>Ls</v>
          </cell>
          <cell r="G62">
            <v>0</v>
          </cell>
          <cell r="H62">
            <v>0</v>
          </cell>
          <cell r="I62">
            <v>0</v>
          </cell>
        </row>
        <row r="70">
          <cell r="B70" t="str">
            <v>3.4(1)</v>
          </cell>
          <cell r="C70" t="str">
            <v>Resapan pasir vertikal (diameter ....  cm)</v>
          </cell>
          <cell r="D70" t="str">
            <v>Resapan pasir vertikal (diameter ....  cm)</v>
          </cell>
          <cell r="E70">
            <v>0</v>
          </cell>
          <cell r="F70" t="str">
            <v>m</v>
          </cell>
          <cell r="G70">
            <v>0</v>
          </cell>
          <cell r="H70">
            <v>0</v>
          </cell>
          <cell r="I70">
            <v>0</v>
          </cell>
        </row>
        <row r="72">
          <cell r="B72" t="str">
            <v>3.4(2)</v>
          </cell>
          <cell r="C72" t="str">
            <v>Resapan pasir mendatar.</v>
          </cell>
          <cell r="D72" t="str">
            <v>Resapan pasir mendatar.</v>
          </cell>
          <cell r="E72">
            <v>0</v>
          </cell>
          <cell r="F72" t="str">
            <v>m3</v>
          </cell>
          <cell r="G72">
            <v>0</v>
          </cell>
          <cell r="H72">
            <v>0</v>
          </cell>
          <cell r="I72">
            <v>0</v>
          </cell>
        </row>
        <row r="86">
          <cell r="B86" t="str">
            <v>4.2(5)</v>
          </cell>
          <cell r="C86" t="str">
            <v>Bahu jalan agregat batu kapur.</v>
          </cell>
          <cell r="D86" t="str">
            <v>Bahu jalan agregat batu kapur.</v>
          </cell>
          <cell r="E86">
            <v>0</v>
          </cell>
          <cell r="F86" t="str">
            <v>m3</v>
          </cell>
          <cell r="G86">
            <v>0</v>
          </cell>
          <cell r="H86">
            <v>0</v>
          </cell>
          <cell r="I86">
            <v>0</v>
          </cell>
        </row>
        <row r="88">
          <cell r="B88" t="str">
            <v>4.2(6)</v>
          </cell>
          <cell r="C88" t="str">
            <v>Bahu jalan beton K . . . .</v>
          </cell>
          <cell r="D88" t="str">
            <v>Bahu jalan beton K . . . .</v>
          </cell>
          <cell r="E88">
            <v>0</v>
          </cell>
          <cell r="F88" t="str">
            <v>m3</v>
          </cell>
          <cell r="G88">
            <v>0</v>
          </cell>
          <cell r="H88">
            <v>0</v>
          </cell>
          <cell r="I88">
            <v>0</v>
          </cell>
        </row>
        <row r="90">
          <cell r="B90" t="str">
            <v>4.2(7)</v>
          </cell>
          <cell r="C90" t="str">
            <v>Bahu jalan paving block K . . . .</v>
          </cell>
          <cell r="D90" t="str">
            <v>Bahu jalan paving block K . . . .</v>
          </cell>
          <cell r="E90">
            <v>0</v>
          </cell>
          <cell r="F90" t="str">
            <v>m2</v>
          </cell>
          <cell r="G90">
            <v>0</v>
          </cell>
          <cell r="H90">
            <v>0</v>
          </cell>
          <cell r="I90">
            <v>0</v>
          </cell>
        </row>
        <row r="104">
          <cell r="B104">
            <v>5.3</v>
          </cell>
          <cell r="C104" t="str">
            <v>Lapis pondasi agregat Cement Treated Base (CTB).</v>
          </cell>
          <cell r="D104" t="str">
            <v>Lapis pondasi agregat Cement Treated Base (CTB).</v>
          </cell>
          <cell r="E104">
            <v>0</v>
          </cell>
          <cell r="F104" t="str">
            <v>m3</v>
          </cell>
          <cell r="G104">
            <v>0</v>
          </cell>
          <cell r="H104">
            <v>0</v>
          </cell>
          <cell r="I104">
            <v>0</v>
          </cell>
        </row>
        <row r="106">
          <cell r="B106" t="str">
            <v>5.4(1)</v>
          </cell>
          <cell r="C106" t="str">
            <v>Semen untuk lapis pondasi tanah semen.</v>
          </cell>
          <cell r="D106" t="str">
            <v>Semen untuk lapis pondasi tanah semen.</v>
          </cell>
          <cell r="E106">
            <v>0</v>
          </cell>
          <cell r="F106" t="str">
            <v>Ton</v>
          </cell>
          <cell r="G106">
            <v>0</v>
          </cell>
          <cell r="H106">
            <v>0</v>
          </cell>
          <cell r="I106">
            <v>0</v>
          </cell>
        </row>
        <row r="108">
          <cell r="B108" t="str">
            <v>5.4(2)</v>
          </cell>
          <cell r="C108" t="str">
            <v>Tanah untuk lapis pondasi tanah semen.</v>
          </cell>
          <cell r="D108" t="str">
            <v>Tanah untuk lapis pondasi tanah semen.</v>
          </cell>
          <cell r="E108">
            <v>0</v>
          </cell>
          <cell r="F108" t="str">
            <v>m3</v>
          </cell>
          <cell r="G108">
            <v>0</v>
          </cell>
          <cell r="H108">
            <v>0</v>
          </cell>
          <cell r="I108">
            <v>0</v>
          </cell>
        </row>
        <row r="126">
          <cell r="B126" t="str">
            <v>6.3(1)</v>
          </cell>
          <cell r="C126" t="str">
            <v>Latasir (sand sheet).</v>
          </cell>
          <cell r="D126" t="str">
            <v>Latasir (sand sheet).</v>
          </cell>
          <cell r="E126">
            <v>0</v>
          </cell>
          <cell r="F126" t="str">
            <v>m2</v>
          </cell>
          <cell r="G126">
            <v>0</v>
          </cell>
          <cell r="H126">
            <v>0</v>
          </cell>
          <cell r="I126">
            <v>0</v>
          </cell>
        </row>
        <row r="142">
          <cell r="B142" t="str">
            <v>7.1 (1)</v>
          </cell>
          <cell r="C142" t="str">
            <v>Beton K-350</v>
          </cell>
          <cell r="D142" t="str">
            <v>Beton K-350</v>
          </cell>
          <cell r="E142">
            <v>0</v>
          </cell>
          <cell r="F142" t="str">
            <v>m3</v>
          </cell>
          <cell r="G142">
            <v>0</v>
          </cell>
          <cell r="H142">
            <v>0</v>
          </cell>
          <cell r="I142">
            <v>0</v>
          </cell>
        </row>
        <row r="144">
          <cell r="B144" t="str">
            <v>7.1 (2)</v>
          </cell>
          <cell r="C144" t="str">
            <v>Beton K-300</v>
          </cell>
          <cell r="D144" t="str">
            <v>Beton K-300</v>
          </cell>
          <cell r="E144">
            <v>0</v>
          </cell>
          <cell r="F144" t="str">
            <v>m3</v>
          </cell>
          <cell r="G144">
            <v>0</v>
          </cell>
          <cell r="H144">
            <v>0</v>
          </cell>
          <cell r="I144">
            <v>0</v>
          </cell>
        </row>
        <row r="146">
          <cell r="B146" t="str">
            <v>7.1 (3)</v>
          </cell>
          <cell r="C146" t="str">
            <v>Beton K-275</v>
          </cell>
          <cell r="D146" t="str">
            <v>Beton K-275</v>
          </cell>
          <cell r="E146">
            <v>0</v>
          </cell>
          <cell r="F146" t="str">
            <v>m3</v>
          </cell>
          <cell r="G146">
            <v>0</v>
          </cell>
          <cell r="H146">
            <v>0</v>
          </cell>
          <cell r="I146">
            <v>0</v>
          </cell>
        </row>
        <row r="152">
          <cell r="B152" t="str">
            <v>7.1 (6)</v>
          </cell>
          <cell r="C152" t="str">
            <v>Beton Siklop ( K-175)</v>
          </cell>
          <cell r="D152" t="str">
            <v>Beton Siklop ( K-175)</v>
          </cell>
          <cell r="E152">
            <v>0</v>
          </cell>
          <cell r="F152" t="str">
            <v>m3</v>
          </cell>
          <cell r="G152">
            <v>0</v>
          </cell>
          <cell r="H152">
            <v>0</v>
          </cell>
          <cell r="I152">
            <v>0</v>
          </cell>
        </row>
        <row r="154">
          <cell r="B154" t="str">
            <v>7.1 (7)</v>
          </cell>
          <cell r="C154" t="str">
            <v>Beton Siklop ( K-225)</v>
          </cell>
          <cell r="D154" t="str">
            <v>Beton Siklop ( K-225)</v>
          </cell>
          <cell r="E154">
            <v>0</v>
          </cell>
          <cell r="F154" t="str">
            <v>m3</v>
          </cell>
          <cell r="G154">
            <v>0</v>
          </cell>
          <cell r="H154">
            <v>0</v>
          </cell>
          <cell r="I154">
            <v>0</v>
          </cell>
        </row>
        <row r="158">
          <cell r="B158" t="str">
            <v xml:space="preserve">7.1 (9) </v>
          </cell>
          <cell r="C158" t="str">
            <v>Tambahan biaya perancah beton dgn ketinggian diatas 5 m</v>
          </cell>
          <cell r="D158" t="str">
            <v>Tambahan biaya perancah beton dgn ketinggian diatas 5 m</v>
          </cell>
          <cell r="E158">
            <v>0</v>
          </cell>
          <cell r="F158" t="str">
            <v>m3</v>
          </cell>
          <cell r="G158">
            <v>0</v>
          </cell>
          <cell r="H158">
            <v>0</v>
          </cell>
          <cell r="I158">
            <v>0</v>
          </cell>
        </row>
        <row r="160">
          <cell r="B160" t="str">
            <v>7.2(1a)</v>
          </cell>
          <cell r="C160" t="str">
            <v>Pengadaan trucuk kayu dia ..... cm.</v>
          </cell>
          <cell r="D160" t="str">
            <v>Pengadaan trucuk kayu dia ..... cm.</v>
          </cell>
          <cell r="E160">
            <v>0</v>
          </cell>
          <cell r="F160" t="str">
            <v>m</v>
          </cell>
          <cell r="G160">
            <v>0</v>
          </cell>
          <cell r="H160">
            <v>0</v>
          </cell>
          <cell r="I160">
            <v>0</v>
          </cell>
        </row>
        <row r="162">
          <cell r="B162" t="str">
            <v>7.2(1 b)</v>
          </cell>
          <cell r="C162" t="str">
            <v>Pengadaan trucuk bambu dia ..... cm.</v>
          </cell>
          <cell r="D162" t="str">
            <v>Pengadaan trucuk bambu dia ..... cm.</v>
          </cell>
          <cell r="E162">
            <v>0</v>
          </cell>
          <cell r="F162" t="str">
            <v>m</v>
          </cell>
          <cell r="G162">
            <v>0</v>
          </cell>
          <cell r="H162">
            <v>0</v>
          </cell>
          <cell r="I162">
            <v>0</v>
          </cell>
        </row>
        <row r="164">
          <cell r="B164" t="str">
            <v>7.2(2)</v>
          </cell>
          <cell r="C164" t="str">
            <v>Pengadaan tiang pancang kayu dia ..... cm.</v>
          </cell>
          <cell r="D164" t="str">
            <v>Pengadaan tiang pancang kayu dia ..... cm.</v>
          </cell>
          <cell r="E164">
            <v>0</v>
          </cell>
          <cell r="F164" t="str">
            <v>m</v>
          </cell>
          <cell r="G164">
            <v>0</v>
          </cell>
          <cell r="H164">
            <v>0</v>
          </cell>
          <cell r="I164">
            <v>0</v>
          </cell>
        </row>
        <row r="166">
          <cell r="B166" t="str">
            <v>7.2(3)</v>
          </cell>
          <cell r="C166" t="str">
            <v>Pengadaan tiang pancang baja dia ..... cm.</v>
          </cell>
          <cell r="D166" t="str">
            <v>Pengadaan tiang pancang baja dia ..... cm.</v>
          </cell>
          <cell r="E166">
            <v>0</v>
          </cell>
          <cell r="F166" t="str">
            <v>m</v>
          </cell>
          <cell r="G166">
            <v>0</v>
          </cell>
          <cell r="H166">
            <v>0</v>
          </cell>
          <cell r="I166">
            <v>0</v>
          </cell>
        </row>
        <row r="168">
          <cell r="B168" t="str">
            <v>7.2(4)</v>
          </cell>
          <cell r="C168" t="str">
            <v>Pengadaan tiang pancang beton uk . . . x .   . cm</v>
          </cell>
          <cell r="D168" t="str">
            <v>Pengadaan tiang pancang beton uk . . . x .   . cm</v>
          </cell>
          <cell r="E168">
            <v>0</v>
          </cell>
          <cell r="F168" t="str">
            <v>m</v>
          </cell>
          <cell r="G168">
            <v>0</v>
          </cell>
          <cell r="H168">
            <v>0</v>
          </cell>
          <cell r="I168">
            <v>0</v>
          </cell>
        </row>
        <row r="170">
          <cell r="B170" t="str">
            <v>7.2(5)</v>
          </cell>
          <cell r="C170" t="str">
            <v>Pengadaan tiang pancang beton dia ... cm.</v>
          </cell>
          <cell r="D170" t="str">
            <v>Pengadaan tiang pancang beton dia ... cm.</v>
          </cell>
          <cell r="E170">
            <v>0</v>
          </cell>
          <cell r="F170" t="str">
            <v>m</v>
          </cell>
          <cell r="G170">
            <v>0</v>
          </cell>
          <cell r="H170">
            <v>0</v>
          </cell>
          <cell r="I170">
            <v>0</v>
          </cell>
        </row>
        <row r="172">
          <cell r="B172" t="str">
            <v>7.2(6)</v>
          </cell>
          <cell r="C172" t="str">
            <v>Pengadaan Sheet Pile baja.</v>
          </cell>
          <cell r="D172" t="str">
            <v>Pengadaan Sheet Pile baja.</v>
          </cell>
          <cell r="E172">
            <v>0</v>
          </cell>
          <cell r="F172" t="str">
            <v>m</v>
          </cell>
          <cell r="G172">
            <v>0</v>
          </cell>
          <cell r="H172">
            <v>0</v>
          </cell>
          <cell r="I172">
            <v>0</v>
          </cell>
        </row>
        <row r="174">
          <cell r="B174" t="str">
            <v>7.2(7)</v>
          </cell>
          <cell r="C174" t="str">
            <v>Pengadaan Sheet Pile beton.</v>
          </cell>
          <cell r="D174" t="str">
            <v>Pengadaan Sheet Pile beton.</v>
          </cell>
          <cell r="E174">
            <v>0</v>
          </cell>
          <cell r="F174" t="str">
            <v>m</v>
          </cell>
          <cell r="G174">
            <v>0</v>
          </cell>
          <cell r="H174">
            <v>0</v>
          </cell>
          <cell r="I174">
            <v>0</v>
          </cell>
        </row>
        <row r="176">
          <cell r="B176" t="str">
            <v>7.2(8a)</v>
          </cell>
          <cell r="C176" t="str">
            <v>Pemancangan trucuk kayu dia ..... cm.</v>
          </cell>
          <cell r="D176" t="str">
            <v>Pemancangan trucuk kayu dia ..... cm.</v>
          </cell>
          <cell r="E176">
            <v>0</v>
          </cell>
          <cell r="F176" t="str">
            <v>m</v>
          </cell>
          <cell r="G176">
            <v>0</v>
          </cell>
          <cell r="H176">
            <v>0</v>
          </cell>
          <cell r="I176">
            <v>0</v>
          </cell>
        </row>
        <row r="178">
          <cell r="B178" t="str">
            <v>7.2(8b)</v>
          </cell>
          <cell r="C178" t="str">
            <v>Pemancangan trucuk bambu dia ..... cm.</v>
          </cell>
          <cell r="D178" t="str">
            <v>Pemancangan trucuk bambu dia ..... cm.</v>
          </cell>
          <cell r="E178">
            <v>0</v>
          </cell>
          <cell r="F178" t="str">
            <v>m</v>
          </cell>
          <cell r="G178">
            <v>0</v>
          </cell>
          <cell r="H178">
            <v>0</v>
          </cell>
          <cell r="I178">
            <v>0</v>
          </cell>
        </row>
        <row r="180">
          <cell r="B180" t="str">
            <v>7.2(9)</v>
          </cell>
          <cell r="C180" t="str">
            <v>Pemancangan tiang pancang kayu dia ..... cm.</v>
          </cell>
          <cell r="D180" t="str">
            <v>Pemancangan tiang pancang kayu dia ..... cm.</v>
          </cell>
          <cell r="E180">
            <v>0</v>
          </cell>
          <cell r="F180" t="str">
            <v>m</v>
          </cell>
          <cell r="G180">
            <v>0</v>
          </cell>
          <cell r="H180">
            <v>0</v>
          </cell>
          <cell r="I180">
            <v>0</v>
          </cell>
        </row>
        <row r="182">
          <cell r="B182" t="str">
            <v>7.2(10)</v>
          </cell>
          <cell r="C182" t="str">
            <v>Pemancangan tiang pancang baja dia ..... cm.</v>
          </cell>
          <cell r="D182" t="str">
            <v>Pemancangan tiang pancang baja dia ..... cm.</v>
          </cell>
          <cell r="E182">
            <v>0</v>
          </cell>
          <cell r="F182" t="str">
            <v>m</v>
          </cell>
          <cell r="G182">
            <v>0</v>
          </cell>
          <cell r="H182">
            <v>0</v>
          </cell>
          <cell r="I182">
            <v>0</v>
          </cell>
        </row>
        <row r="184">
          <cell r="B184" t="str">
            <v>7.2(11)</v>
          </cell>
          <cell r="C184" t="str">
            <v>Pemancangan tiang pancang beton uk ... x ... cm.</v>
          </cell>
          <cell r="D184" t="str">
            <v>Pemancangan tiang pancang beton uk ... x ... cm.</v>
          </cell>
          <cell r="E184">
            <v>0</v>
          </cell>
          <cell r="F184" t="str">
            <v>m</v>
          </cell>
          <cell r="G184">
            <v>0</v>
          </cell>
          <cell r="H184">
            <v>0</v>
          </cell>
          <cell r="I184">
            <v>0</v>
          </cell>
        </row>
        <row r="186">
          <cell r="B186" t="str">
            <v>7.2 (12)</v>
          </cell>
          <cell r="C186" t="str">
            <v>Pemancangan Tiang Pancang Beton Dia 45 Cm</v>
          </cell>
          <cell r="D186" t="str">
            <v>Pemancangan Tiang Pancang Beton Dia 45 Cm</v>
          </cell>
          <cell r="E186">
            <v>0</v>
          </cell>
          <cell r="F186" t="str">
            <v>M'</v>
          </cell>
          <cell r="G186">
            <v>0</v>
          </cell>
          <cell r="H186">
            <v>0</v>
          </cell>
          <cell r="I186">
            <v>0</v>
          </cell>
        </row>
        <row r="188">
          <cell r="B188" t="str">
            <v>7.2(13)</v>
          </cell>
          <cell r="C188" t="str">
            <v>Pemancangan Sheet Pile baja.</v>
          </cell>
          <cell r="D188" t="str">
            <v>Pemancangan Sheet Pile baja.</v>
          </cell>
          <cell r="E188">
            <v>0</v>
          </cell>
          <cell r="F188" t="str">
            <v>m</v>
          </cell>
          <cell r="G188">
            <v>0</v>
          </cell>
          <cell r="H188">
            <v>0</v>
          </cell>
          <cell r="I188">
            <v>0</v>
          </cell>
        </row>
        <row r="190">
          <cell r="B190" t="str">
            <v>7.2(14)</v>
          </cell>
          <cell r="C190" t="str">
            <v>Pemancangan Sheet Pile beton.</v>
          </cell>
          <cell r="D190" t="str">
            <v>Pemancangan Sheet Pile beton.</v>
          </cell>
          <cell r="E190">
            <v>0</v>
          </cell>
          <cell r="F190" t="str">
            <v>m</v>
          </cell>
          <cell r="G190">
            <v>0</v>
          </cell>
          <cell r="H190">
            <v>0</v>
          </cell>
          <cell r="I190">
            <v>0</v>
          </cell>
        </row>
        <row r="194">
          <cell r="B194" t="str">
            <v>7.3(2)</v>
          </cell>
          <cell r="C194" t="str">
            <v>Baja tulangan U24 ulir.</v>
          </cell>
          <cell r="D194" t="str">
            <v>Baja tulangan U24 ulir.</v>
          </cell>
          <cell r="E194">
            <v>0</v>
          </cell>
          <cell r="F194" t="str">
            <v>kg</v>
          </cell>
          <cell r="G194">
            <v>0</v>
          </cell>
          <cell r="H194">
            <v>0</v>
          </cell>
          <cell r="I194">
            <v>0</v>
          </cell>
        </row>
        <row r="198">
          <cell r="B198" t="str">
            <v>7.4(1)</v>
          </cell>
          <cell r="C198" t="str">
            <v>Pabrikasi dan pemasangan baja bangunan, tegangan</v>
          </cell>
          <cell r="D198" t="str">
            <v>Pabrikasi dan pemasangan baja bangunan, tegangan</v>
          </cell>
          <cell r="E198">
            <v>0</v>
          </cell>
          <cell r="F198" t="str">
            <v>kg</v>
          </cell>
          <cell r="G198">
            <v>0</v>
          </cell>
          <cell r="H198">
            <v>0</v>
          </cell>
          <cell r="I198">
            <v>0</v>
          </cell>
        </row>
        <row r="199">
          <cell r="D199" t="str">
            <v>leleh 28 kg/mm2 untuk pipa railing dan drainase.</v>
          </cell>
        </row>
        <row r="200">
          <cell r="B200" t="str">
            <v>7.4(2)</v>
          </cell>
          <cell r="C200" t="str">
            <v>Pabrikasi dan pemasangan baja bangunan, tegangan</v>
          </cell>
          <cell r="D200" t="str">
            <v>Pabrikasi dan pemasangan baja bangunan, tegangan</v>
          </cell>
          <cell r="E200">
            <v>0</v>
          </cell>
          <cell r="F200" t="str">
            <v>kg</v>
          </cell>
          <cell r="G200">
            <v>0</v>
          </cell>
          <cell r="H200">
            <v>0</v>
          </cell>
          <cell r="I200">
            <v>0</v>
          </cell>
        </row>
        <row r="201">
          <cell r="D201" t="str">
            <v>leleh 35 kg/mm2 untuk plat dan profil.</v>
          </cell>
        </row>
        <row r="202">
          <cell r="B202" t="str">
            <v>7.4(3)</v>
          </cell>
          <cell r="C202" t="str">
            <v>Perletakan baja.</v>
          </cell>
          <cell r="D202" t="str">
            <v>Perletakan baja.</v>
          </cell>
          <cell r="E202">
            <v>0</v>
          </cell>
          <cell r="F202" t="str">
            <v>kg</v>
          </cell>
          <cell r="G202">
            <v>0</v>
          </cell>
          <cell r="H202">
            <v>0</v>
          </cell>
          <cell r="I202">
            <v>0</v>
          </cell>
        </row>
        <row r="204">
          <cell r="B204" t="str">
            <v>7.4(4)</v>
          </cell>
          <cell r="C204" t="str">
            <v>Perletakan elastomeric.</v>
          </cell>
          <cell r="D204" t="str">
            <v>Perletakan elastomeric.</v>
          </cell>
          <cell r="E204">
            <v>0</v>
          </cell>
          <cell r="F204" t="str">
            <v>dm3</v>
          </cell>
          <cell r="G204">
            <v>0</v>
          </cell>
          <cell r="H204">
            <v>0</v>
          </cell>
          <cell r="I204">
            <v>0</v>
          </cell>
        </row>
        <row r="206">
          <cell r="B206" t="str">
            <v>7.4(5)</v>
          </cell>
          <cell r="C206" t="str">
            <v>Pemasangan lengkap bangunan atas Steel Plate Girder.</v>
          </cell>
          <cell r="D206" t="str">
            <v>Pemasangan lengkap bangunan atas Steel Plate Girder.</v>
          </cell>
          <cell r="E206">
            <v>0</v>
          </cell>
          <cell r="F206" t="str">
            <v>kg</v>
          </cell>
          <cell r="G206">
            <v>0</v>
          </cell>
          <cell r="H206">
            <v>0</v>
          </cell>
          <cell r="I206">
            <v>0</v>
          </cell>
        </row>
        <row r="208">
          <cell r="B208" t="str">
            <v>7.4(6)</v>
          </cell>
          <cell r="C208" t="str">
            <v>Pemasangan lengkap bangunan atas Rangka Baja.</v>
          </cell>
          <cell r="D208" t="str">
            <v>Pemasangan lengkap bangunan atas Rangka Baja.</v>
          </cell>
          <cell r="E208">
            <v>0</v>
          </cell>
          <cell r="F208" t="str">
            <v>kg</v>
          </cell>
          <cell r="G208">
            <v>0</v>
          </cell>
          <cell r="H208">
            <v>0</v>
          </cell>
          <cell r="I208">
            <v>0</v>
          </cell>
        </row>
        <row r="210">
          <cell r="B210" t="str">
            <v>7.5(1)</v>
          </cell>
          <cell r="C210" t="str">
            <v>Sumuran silinder diameter .... cm.</v>
          </cell>
          <cell r="D210" t="str">
            <v>Sumuran silinder diameter .... cm.</v>
          </cell>
          <cell r="E210">
            <v>0</v>
          </cell>
          <cell r="F210" t="str">
            <v>m</v>
          </cell>
          <cell r="G210">
            <v>0</v>
          </cell>
          <cell r="H210">
            <v>0</v>
          </cell>
          <cell r="I210">
            <v>0</v>
          </cell>
        </row>
        <row r="212">
          <cell r="B212" t="str">
            <v>7.5(2)</v>
          </cell>
          <cell r="C212" t="str">
            <v>Sumuran box ukuran .... cm x .... cm.</v>
          </cell>
          <cell r="D212" t="str">
            <v>Sumuran box ukuran .... cm x .... cm.</v>
          </cell>
          <cell r="E212">
            <v>0</v>
          </cell>
          <cell r="F212" t="str">
            <v>m</v>
          </cell>
          <cell r="G212">
            <v>0</v>
          </cell>
          <cell r="H212">
            <v>0</v>
          </cell>
          <cell r="I212">
            <v>0</v>
          </cell>
        </row>
        <row r="214">
          <cell r="B214" t="str">
            <v>7.5(3)</v>
          </cell>
          <cell r="C214" t="str">
            <v>Menurunkan sumuran silinder diameter .... cm.</v>
          </cell>
          <cell r="D214" t="str">
            <v>Menurunkan sumuran silinder diameter .... cm.</v>
          </cell>
          <cell r="E214">
            <v>0</v>
          </cell>
          <cell r="F214" t="str">
            <v>m</v>
          </cell>
          <cell r="G214">
            <v>0</v>
          </cell>
          <cell r="H214">
            <v>0</v>
          </cell>
          <cell r="I214">
            <v>0</v>
          </cell>
        </row>
        <row r="216">
          <cell r="B216" t="str">
            <v>7.5(4)</v>
          </cell>
          <cell r="C216" t="str">
            <v>Menurunkan sumuran box ukuran .... cm x .... cm.</v>
          </cell>
          <cell r="D216" t="str">
            <v>Menurunkan sumuran box ukuran .... cm x .... cm.</v>
          </cell>
          <cell r="E216">
            <v>0</v>
          </cell>
          <cell r="F216" t="str">
            <v>m</v>
          </cell>
          <cell r="G216">
            <v>0</v>
          </cell>
          <cell r="H216">
            <v>0</v>
          </cell>
          <cell r="I216">
            <v>0</v>
          </cell>
        </row>
        <row r="218">
          <cell r="B218" t="str">
            <v>7.6(1)</v>
          </cell>
          <cell r="C218" t="str">
            <v>Beton Pratekan cast-in place bentang . . . . M.</v>
          </cell>
          <cell r="D218" t="str">
            <v>Beton Pratekan cast-in place bentang . . . . M.</v>
          </cell>
          <cell r="E218">
            <v>0</v>
          </cell>
          <cell r="F218" t="str">
            <v>Buah</v>
          </cell>
          <cell r="G218">
            <v>0</v>
          </cell>
          <cell r="H218">
            <v>0</v>
          </cell>
          <cell r="I218">
            <v>0</v>
          </cell>
        </row>
        <row r="220">
          <cell r="B220" t="str">
            <v>7.6(2)</v>
          </cell>
          <cell r="C220" t="str">
            <v>Beton Pratekan pre-cast bentang . . . . M.</v>
          </cell>
          <cell r="D220" t="str">
            <v>Beton Pratekan pre-cast bentang . . . . M.</v>
          </cell>
          <cell r="E220">
            <v>0</v>
          </cell>
          <cell r="F220" t="str">
            <v>Buah</v>
          </cell>
          <cell r="G220">
            <v>0</v>
          </cell>
          <cell r="H220">
            <v>0</v>
          </cell>
          <cell r="I220">
            <v>0</v>
          </cell>
        </row>
        <row r="222">
          <cell r="B222" t="str">
            <v>7.6(3)</v>
          </cell>
          <cell r="C222" t="str">
            <v>Pelat Berongga Beton Pratekan pre-cast bentang . . . . M.</v>
          </cell>
          <cell r="D222" t="str">
            <v>Pelat Berongga Beton Pratekan pre-cast bentang . . . . M.</v>
          </cell>
          <cell r="E222">
            <v>0</v>
          </cell>
          <cell r="F222" t="str">
            <v>Buah</v>
          </cell>
          <cell r="G222">
            <v>0</v>
          </cell>
          <cell r="H222">
            <v>0</v>
          </cell>
          <cell r="I222">
            <v>0</v>
          </cell>
        </row>
        <row r="224">
          <cell r="B224" t="str">
            <v>7.8(1)</v>
          </cell>
          <cell r="C224" t="str">
            <v>Pasangan batu kosong.</v>
          </cell>
          <cell r="D224" t="str">
            <v>Pasangan batu kosong.</v>
          </cell>
          <cell r="E224">
            <v>0</v>
          </cell>
          <cell r="F224" t="str">
            <v>m3</v>
          </cell>
          <cell r="G224">
            <v>0</v>
          </cell>
          <cell r="H224">
            <v>0</v>
          </cell>
          <cell r="I224">
            <v>0</v>
          </cell>
        </row>
        <row r="228">
          <cell r="B228" t="str">
            <v>7.8(2)</v>
          </cell>
          <cell r="C228" t="str">
            <v>Gabion (bronjong).</v>
          </cell>
          <cell r="D228" t="str">
            <v>Gabion (bronjong).</v>
          </cell>
          <cell r="E228">
            <v>0</v>
          </cell>
          <cell r="F228" t="str">
            <v>m3</v>
          </cell>
          <cell r="G228">
            <v>0</v>
          </cell>
          <cell r="H228">
            <v>0</v>
          </cell>
          <cell r="I228">
            <v>0</v>
          </cell>
        </row>
        <row r="230">
          <cell r="B230" t="str">
            <v>7.11(1)</v>
          </cell>
          <cell r="C230" t="str">
            <v>Expantiont joint type I.</v>
          </cell>
          <cell r="D230" t="str">
            <v>Expantiont joint type I.</v>
          </cell>
          <cell r="E230">
            <v>0</v>
          </cell>
          <cell r="F230" t="str">
            <v>m</v>
          </cell>
          <cell r="G230">
            <v>0</v>
          </cell>
          <cell r="H230">
            <v>0</v>
          </cell>
          <cell r="I230">
            <v>0</v>
          </cell>
        </row>
        <row r="232">
          <cell r="B232" t="str">
            <v>7.11(2)</v>
          </cell>
          <cell r="C232" t="str">
            <v>Expantiont joint type II (mutu tinggi).</v>
          </cell>
          <cell r="D232" t="str">
            <v>Expantiont joint type II (mutu tinggi).</v>
          </cell>
          <cell r="E232">
            <v>0</v>
          </cell>
          <cell r="F232" t="str">
            <v>m</v>
          </cell>
          <cell r="G232">
            <v>0</v>
          </cell>
          <cell r="H232">
            <v>0</v>
          </cell>
          <cell r="I232">
            <v>0</v>
          </cell>
        </row>
        <row r="254">
          <cell r="B254" t="str">
            <v>8.1 (6)</v>
          </cell>
          <cell r="C254" t="str">
            <v>Campuran Aspal Dingin untuk Pekerjaan Minor</v>
          </cell>
          <cell r="D254" t="str">
            <v>Campuran Aspal Dingin untuk Pekerjaan Minor</v>
          </cell>
          <cell r="E254">
            <v>0</v>
          </cell>
          <cell r="F254" t="str">
            <v>M3</v>
          </cell>
          <cell r="G254">
            <v>0</v>
          </cell>
          <cell r="H254">
            <v>0</v>
          </cell>
          <cell r="I254">
            <v>0</v>
          </cell>
        </row>
        <row r="266">
          <cell r="B266" t="str">
            <v>8.1(12)</v>
          </cell>
          <cell r="C266" t="str">
            <v>Material urugan pilihan untuk pekerjaan minor.</v>
          </cell>
          <cell r="D266" t="str">
            <v>Material urugan pilihan untuk pekerjaan minor.</v>
          </cell>
          <cell r="E266">
            <v>0</v>
          </cell>
          <cell r="F266" t="str">
            <v>m3</v>
          </cell>
          <cell r="G266">
            <v>0</v>
          </cell>
          <cell r="H266">
            <v>0</v>
          </cell>
          <cell r="I266">
            <v>0</v>
          </cell>
        </row>
        <row r="268">
          <cell r="B268" t="str">
            <v>8.1(13)</v>
          </cell>
          <cell r="C268" t="str">
            <v>Latasir (Sand sheet) untuk pekerjaan minor.</v>
          </cell>
          <cell r="D268" t="str">
            <v>Latasir (Sand sheet) untuk pekerjaan minor.</v>
          </cell>
          <cell r="E268">
            <v>0</v>
          </cell>
          <cell r="F268" t="str">
            <v>m2</v>
          </cell>
          <cell r="G268">
            <v>0</v>
          </cell>
          <cell r="H268">
            <v>0</v>
          </cell>
          <cell r="I268">
            <v>0</v>
          </cell>
        </row>
        <row r="270">
          <cell r="B270" t="str">
            <v>8.1(14)</v>
          </cell>
          <cell r="C270" t="str">
            <v>Beton K-125/BO untuk pekerjaan minor.</v>
          </cell>
          <cell r="D270" t="str">
            <v>Beton K-125/BO untuk pekerjaan minor.</v>
          </cell>
          <cell r="E270">
            <v>0</v>
          </cell>
          <cell r="F270" t="str">
            <v>m3</v>
          </cell>
          <cell r="G270">
            <v>0</v>
          </cell>
          <cell r="H270">
            <v>0</v>
          </cell>
          <cell r="I270">
            <v>0</v>
          </cell>
        </row>
        <row r="272">
          <cell r="B272" t="str">
            <v>8.1(15)</v>
          </cell>
          <cell r="C272" t="str">
            <v>Beton K-175 untuk pekerjaan minor.</v>
          </cell>
          <cell r="D272" t="str">
            <v>Beton K-175 untuk pekerjaan minor.</v>
          </cell>
          <cell r="E272">
            <v>0</v>
          </cell>
          <cell r="F272" t="str">
            <v>m3</v>
          </cell>
          <cell r="G272">
            <v>0</v>
          </cell>
          <cell r="H272">
            <v>0</v>
          </cell>
          <cell r="I272">
            <v>0</v>
          </cell>
        </row>
        <row r="274">
          <cell r="B274" t="str">
            <v>8.3(1)</v>
          </cell>
          <cell r="C274" t="str">
            <v>Stabilisasi dengan tanaman rumput.</v>
          </cell>
          <cell r="D274" t="str">
            <v>Stabilisasi dengan tanaman rumput.</v>
          </cell>
          <cell r="E274">
            <v>0</v>
          </cell>
          <cell r="F274" t="str">
            <v>m2</v>
          </cell>
          <cell r="G274">
            <v>0</v>
          </cell>
          <cell r="H274">
            <v>0</v>
          </cell>
          <cell r="I274">
            <v>0</v>
          </cell>
        </row>
        <row r="288">
          <cell r="B288" t="str">
            <v>8.4 (6)</v>
          </cell>
          <cell r="C288" t="str">
            <v>Rel Pengaman ( Guard Rail )</v>
          </cell>
          <cell r="D288" t="str">
            <v>Rel Pengaman ( Guard Rail )</v>
          </cell>
          <cell r="E288">
            <v>0</v>
          </cell>
          <cell r="F288" t="str">
            <v>Buah</v>
          </cell>
          <cell r="G288">
            <v>0</v>
          </cell>
          <cell r="H288">
            <v>0</v>
          </cell>
          <cell r="I288">
            <v>0</v>
          </cell>
        </row>
        <row r="290">
          <cell r="B290" t="str">
            <v>8.5(1)</v>
          </cell>
          <cell r="C290" t="str">
            <v>Pengembalian kondisi lantai jembatan beton.</v>
          </cell>
          <cell r="D290" t="str">
            <v>Pengembalian kondisi lantai jembatan beton.</v>
          </cell>
          <cell r="E290">
            <v>0</v>
          </cell>
          <cell r="F290" t="str">
            <v>m2</v>
          </cell>
          <cell r="G290">
            <v>0</v>
          </cell>
          <cell r="H290">
            <v>0</v>
          </cell>
          <cell r="I290">
            <v>0</v>
          </cell>
        </row>
        <row r="292">
          <cell r="B292" t="str">
            <v>8.5(2)</v>
          </cell>
          <cell r="C292" t="str">
            <v>Pengembalian kondisi lantai jembatan kayu.</v>
          </cell>
          <cell r="D292" t="str">
            <v>Pengembalian kondisi lantai jembatan kayu.</v>
          </cell>
          <cell r="E292">
            <v>0</v>
          </cell>
          <cell r="F292" t="str">
            <v>m2</v>
          </cell>
          <cell r="G292">
            <v>0</v>
          </cell>
          <cell r="H292">
            <v>0</v>
          </cell>
          <cell r="I292">
            <v>0</v>
          </cell>
        </row>
        <row r="294">
          <cell r="B294" t="str">
            <v>8.5(3)</v>
          </cell>
          <cell r="C294" t="str">
            <v>Pengembalian kondisi pelapisan permukaan baja struktur</v>
          </cell>
          <cell r="D294" t="str">
            <v>Pengembalian kondisi pelapisan permukaan baja struktur</v>
          </cell>
          <cell r="E294">
            <v>0</v>
          </cell>
          <cell r="F294" t="str">
            <v>m2</v>
          </cell>
          <cell r="G294">
            <v>0</v>
          </cell>
          <cell r="H294">
            <v>0</v>
          </cell>
          <cell r="I294">
            <v>0</v>
          </cell>
        </row>
        <row r="295">
          <cell r="D295" t="str">
            <v>(pengecatan).</v>
          </cell>
        </row>
        <row r="296">
          <cell r="B296" t="str">
            <v>8.5(4)</v>
          </cell>
          <cell r="C296" t="str">
            <v>Penyuntikan epoxy resin grout.</v>
          </cell>
          <cell r="D296" t="str">
            <v>Penyuntikan epoxy resin grout.</v>
          </cell>
          <cell r="E296">
            <v>0</v>
          </cell>
          <cell r="F296" t="str">
            <v>m2</v>
          </cell>
          <cell r="G296">
            <v>0</v>
          </cell>
          <cell r="H296">
            <v>0</v>
          </cell>
          <cell r="I296">
            <v>0</v>
          </cell>
        </row>
        <row r="298">
          <cell r="B298">
            <v>8.6</v>
          </cell>
          <cell r="C298" t="str">
            <v>Kerb beton.</v>
          </cell>
          <cell r="D298" t="str">
            <v>Kerb beton.</v>
          </cell>
          <cell r="E298">
            <v>0</v>
          </cell>
          <cell r="F298" t="str">
            <v>m</v>
          </cell>
          <cell r="G298">
            <v>0</v>
          </cell>
          <cell r="H298">
            <v>0</v>
          </cell>
          <cell r="I298">
            <v>0</v>
          </cell>
        </row>
        <row r="300">
          <cell r="B300">
            <v>8.6999999999999993</v>
          </cell>
          <cell r="C300" t="str">
            <v>Perkerasan blok pada trotoir dan median.</v>
          </cell>
          <cell r="D300" t="str">
            <v>Perkerasan blok pada trotoir dan median.</v>
          </cell>
          <cell r="E300">
            <v>0</v>
          </cell>
          <cell r="F300" t="str">
            <v>m2</v>
          </cell>
          <cell r="G300">
            <v>0</v>
          </cell>
          <cell r="H300">
            <v>0</v>
          </cell>
          <cell r="I300">
            <v>0</v>
          </cell>
        </row>
        <row r="302">
          <cell r="B302" t="str">
            <v>8.8(1)</v>
          </cell>
          <cell r="C302" t="str">
            <v>Penerangan jalan lampu tunggal.</v>
          </cell>
          <cell r="D302" t="str">
            <v>Penerangan jalan lampu tunggal.</v>
          </cell>
          <cell r="E302">
            <v>0</v>
          </cell>
          <cell r="F302" t="str">
            <v>Buah</v>
          </cell>
          <cell r="G302">
            <v>0</v>
          </cell>
          <cell r="H302">
            <v>0</v>
          </cell>
          <cell r="I302">
            <v>0</v>
          </cell>
        </row>
        <row r="304">
          <cell r="B304" t="str">
            <v>8.8(2)</v>
          </cell>
          <cell r="C304" t="str">
            <v>Penerangan jalan lampu ganda.</v>
          </cell>
          <cell r="D304" t="str">
            <v>Penerangan jalan lampu ganda.</v>
          </cell>
          <cell r="E304">
            <v>0</v>
          </cell>
          <cell r="F304" t="str">
            <v>Buah</v>
          </cell>
          <cell r="G304">
            <v>0</v>
          </cell>
          <cell r="H304">
            <v>0</v>
          </cell>
          <cell r="I304">
            <v>0</v>
          </cell>
        </row>
        <row r="306">
          <cell r="B306">
            <v>8.9</v>
          </cell>
          <cell r="C306" t="str">
            <v>Penghalang median beton pracetak.</v>
          </cell>
          <cell r="D306" t="str">
            <v>Penghalang median beton pracetak.</v>
          </cell>
          <cell r="E306">
            <v>0</v>
          </cell>
          <cell r="F306" t="str">
            <v>m</v>
          </cell>
          <cell r="G306">
            <v>0</v>
          </cell>
          <cell r="H306">
            <v>0</v>
          </cell>
          <cell r="I306">
            <v>0</v>
          </cell>
        </row>
        <row r="308">
          <cell r="B308" t="str">
            <v>8.10(1)</v>
          </cell>
          <cell r="C308" t="str">
            <v>Pengecatan kayu.</v>
          </cell>
          <cell r="D308" t="str">
            <v>Pengecatan kayu.</v>
          </cell>
          <cell r="E308">
            <v>0</v>
          </cell>
          <cell r="F308" t="str">
            <v>m2</v>
          </cell>
          <cell r="G308">
            <v>0</v>
          </cell>
          <cell r="H308">
            <v>0</v>
          </cell>
          <cell r="I308">
            <v>0</v>
          </cell>
        </row>
        <row r="310">
          <cell r="B310" t="str">
            <v>8.10(2)</v>
          </cell>
          <cell r="C310" t="str">
            <v>Pengecatan besi.</v>
          </cell>
          <cell r="D310" t="str">
            <v>Pengecatan besi.</v>
          </cell>
          <cell r="E310">
            <v>0</v>
          </cell>
          <cell r="F310" t="str">
            <v>m2</v>
          </cell>
          <cell r="G310">
            <v>0</v>
          </cell>
          <cell r="H310">
            <v>0</v>
          </cell>
          <cell r="I310">
            <v>0</v>
          </cell>
        </row>
        <row r="312">
          <cell r="B312" t="str">
            <v>8.10(3)</v>
          </cell>
          <cell r="C312" t="str">
            <v>Pengecatan tembok / beton.</v>
          </cell>
          <cell r="D312" t="str">
            <v>Pengecatan tembok / beton.</v>
          </cell>
          <cell r="E312">
            <v>0</v>
          </cell>
          <cell r="F312" t="str">
            <v>m2</v>
          </cell>
          <cell r="G312">
            <v>0</v>
          </cell>
          <cell r="H312">
            <v>0</v>
          </cell>
          <cell r="I312">
            <v>0</v>
          </cell>
        </row>
        <row r="314">
          <cell r="B314">
            <v>8.11</v>
          </cell>
          <cell r="C314" t="str">
            <v>Pagar penghalang (Guard rail).</v>
          </cell>
          <cell r="D314" t="str">
            <v>Pagar penghalang (Guard rail).</v>
          </cell>
          <cell r="E314">
            <v>0</v>
          </cell>
          <cell r="F314" t="str">
            <v>m</v>
          </cell>
          <cell r="G314">
            <v>0</v>
          </cell>
          <cell r="H314">
            <v>0</v>
          </cell>
          <cell r="I314">
            <v>0</v>
          </cell>
        </row>
        <row r="316">
          <cell r="B316">
            <v>8.1199999999999992</v>
          </cell>
          <cell r="C316" t="str">
            <v>Pipa utilitas</v>
          </cell>
          <cell r="D316" t="str">
            <v>Pipa utilitas</v>
          </cell>
          <cell r="E316">
            <v>0</v>
          </cell>
          <cell r="F316" t="str">
            <v>m</v>
          </cell>
          <cell r="G316">
            <v>0</v>
          </cell>
          <cell r="H316">
            <v>0</v>
          </cell>
          <cell r="I316">
            <v>0</v>
          </cell>
        </row>
        <row r="320">
          <cell r="B320" t="str">
            <v>DIV. IX</v>
          </cell>
          <cell r="C320" t="str">
            <v>PEKERJAAN HARIAN</v>
          </cell>
          <cell r="D320" t="str">
            <v>PEKERJAAN HARIAN</v>
          </cell>
        </row>
        <row r="322">
          <cell r="B322">
            <v>9.1</v>
          </cell>
          <cell r="C322" t="str">
            <v>Mandor.</v>
          </cell>
          <cell r="D322" t="str">
            <v>Mandor.</v>
          </cell>
          <cell r="E322">
            <v>0</v>
          </cell>
          <cell r="F322" t="str">
            <v>Jam</v>
          </cell>
          <cell r="G322">
            <v>0</v>
          </cell>
          <cell r="H322">
            <v>0</v>
          </cell>
          <cell r="I322">
            <v>0</v>
          </cell>
        </row>
        <row r="324">
          <cell r="B324">
            <v>9.1999999999999993</v>
          </cell>
          <cell r="C324" t="str">
            <v>Pekerja</v>
          </cell>
          <cell r="D324" t="str">
            <v>Pekerja</v>
          </cell>
          <cell r="E324">
            <v>0</v>
          </cell>
          <cell r="F324" t="str">
            <v>Jam</v>
          </cell>
          <cell r="G324">
            <v>0</v>
          </cell>
          <cell r="H324">
            <v>0</v>
          </cell>
          <cell r="I324">
            <v>0</v>
          </cell>
        </row>
        <row r="326">
          <cell r="B326">
            <v>9.3000000000000007</v>
          </cell>
          <cell r="C326" t="str">
            <v>Tukang</v>
          </cell>
          <cell r="D326" t="str">
            <v>Tukang</v>
          </cell>
          <cell r="E326">
            <v>0</v>
          </cell>
          <cell r="F326" t="str">
            <v>Jam</v>
          </cell>
          <cell r="G326">
            <v>0</v>
          </cell>
          <cell r="H326">
            <v>0</v>
          </cell>
          <cell r="I326">
            <v>0</v>
          </cell>
        </row>
        <row r="328">
          <cell r="B328">
            <v>9.4</v>
          </cell>
          <cell r="C328" t="str">
            <v>Dump Truck.</v>
          </cell>
          <cell r="D328" t="str">
            <v>Dump Truck.</v>
          </cell>
          <cell r="E328">
            <v>0</v>
          </cell>
          <cell r="F328" t="str">
            <v>Jam</v>
          </cell>
          <cell r="G328">
            <v>0</v>
          </cell>
          <cell r="H328">
            <v>0</v>
          </cell>
          <cell r="I328">
            <v>0</v>
          </cell>
        </row>
        <row r="330">
          <cell r="B330">
            <v>9.5</v>
          </cell>
          <cell r="C330" t="str">
            <v>Tangki Air.</v>
          </cell>
          <cell r="D330" t="str">
            <v>Tangki Air.</v>
          </cell>
          <cell r="E330">
            <v>0</v>
          </cell>
          <cell r="F330" t="str">
            <v>Jam</v>
          </cell>
          <cell r="G330">
            <v>0</v>
          </cell>
          <cell r="H330">
            <v>0</v>
          </cell>
          <cell r="I330">
            <v>0</v>
          </cell>
        </row>
        <row r="332">
          <cell r="B332">
            <v>9.6</v>
          </cell>
          <cell r="C332" t="str">
            <v>Bulldozer.</v>
          </cell>
          <cell r="D332" t="str">
            <v>Bulldozer.</v>
          </cell>
          <cell r="E332">
            <v>0</v>
          </cell>
          <cell r="F332" t="str">
            <v>Jam</v>
          </cell>
          <cell r="G332">
            <v>0</v>
          </cell>
          <cell r="H332">
            <v>0</v>
          </cell>
          <cell r="I332">
            <v>0</v>
          </cell>
        </row>
        <row r="334">
          <cell r="B334">
            <v>9.6999999999999993</v>
          </cell>
          <cell r="C334" t="str">
            <v>Motor Grader.</v>
          </cell>
          <cell r="D334" t="str">
            <v>Motor Grader.</v>
          </cell>
          <cell r="E334">
            <v>0</v>
          </cell>
          <cell r="F334" t="str">
            <v>Jam</v>
          </cell>
          <cell r="G334">
            <v>0</v>
          </cell>
          <cell r="H334">
            <v>0</v>
          </cell>
          <cell r="I334">
            <v>0</v>
          </cell>
        </row>
        <row r="336">
          <cell r="B336">
            <v>9.8000000000000007</v>
          </cell>
          <cell r="C336" t="str">
            <v>Wheel Loader.</v>
          </cell>
          <cell r="D336" t="str">
            <v>Wheel Loader.</v>
          </cell>
          <cell r="E336">
            <v>0</v>
          </cell>
          <cell r="F336" t="str">
            <v>Jam</v>
          </cell>
          <cell r="G336">
            <v>0</v>
          </cell>
          <cell r="H336">
            <v>0</v>
          </cell>
          <cell r="I336">
            <v>0</v>
          </cell>
        </row>
        <row r="338">
          <cell r="B338">
            <v>9.9</v>
          </cell>
          <cell r="C338" t="str">
            <v>Excavator.</v>
          </cell>
          <cell r="D338" t="str">
            <v>Excavator.</v>
          </cell>
          <cell r="E338">
            <v>0</v>
          </cell>
          <cell r="F338" t="str">
            <v>Jam</v>
          </cell>
          <cell r="G338">
            <v>0</v>
          </cell>
          <cell r="H338">
            <v>0</v>
          </cell>
          <cell r="I338">
            <v>0</v>
          </cell>
        </row>
        <row r="340">
          <cell r="B340">
            <v>9.1</v>
          </cell>
          <cell r="C340" t="str">
            <v>Crane.   .</v>
          </cell>
          <cell r="D340" t="str">
            <v>Crane.   .</v>
          </cell>
          <cell r="E340">
            <v>0</v>
          </cell>
          <cell r="F340" t="str">
            <v>Jam</v>
          </cell>
          <cell r="G340">
            <v>0</v>
          </cell>
          <cell r="H340">
            <v>0</v>
          </cell>
          <cell r="I340">
            <v>0</v>
          </cell>
        </row>
        <row r="342">
          <cell r="B342">
            <v>9.11</v>
          </cell>
          <cell r="C342" t="str">
            <v>Vibrator Rollers - 13 ton</v>
          </cell>
          <cell r="D342" t="str">
            <v>Vibrator Rollers - 13 ton</v>
          </cell>
          <cell r="E342">
            <v>0</v>
          </cell>
          <cell r="F342" t="str">
            <v>Jam</v>
          </cell>
          <cell r="G342">
            <v>0</v>
          </cell>
          <cell r="H342">
            <v>0</v>
          </cell>
          <cell r="I342">
            <v>0</v>
          </cell>
        </row>
        <row r="344">
          <cell r="B344">
            <v>9.1199999999999992</v>
          </cell>
          <cell r="C344" t="str">
            <v>Vibrator Roller 4 - 6 ton</v>
          </cell>
          <cell r="D344" t="str">
            <v>Vibrator Roller 4 - 6 ton</v>
          </cell>
          <cell r="E344">
            <v>0</v>
          </cell>
          <cell r="F344" t="str">
            <v>Jam</v>
          </cell>
          <cell r="G344">
            <v>0</v>
          </cell>
          <cell r="H344">
            <v>0</v>
          </cell>
          <cell r="I344">
            <v>0</v>
          </cell>
        </row>
        <row r="346">
          <cell r="B346">
            <v>9.1300000000000008</v>
          </cell>
          <cell r="C346" t="str">
            <v>Stamper</v>
          </cell>
          <cell r="D346" t="str">
            <v>Stamper</v>
          </cell>
          <cell r="E346">
            <v>0</v>
          </cell>
          <cell r="F346" t="str">
            <v>Jam</v>
          </cell>
          <cell r="G346">
            <v>0</v>
          </cell>
          <cell r="H346">
            <v>0</v>
          </cell>
          <cell r="I346">
            <v>0</v>
          </cell>
          <cell r="J346">
            <v>0</v>
          </cell>
          <cell r="K346">
            <v>60</v>
          </cell>
        </row>
        <row r="348">
          <cell r="B348">
            <v>9.14</v>
          </cell>
          <cell r="C348" t="str">
            <v>Drop Hammer 500 kg</v>
          </cell>
          <cell r="D348" t="str">
            <v>Drop Hammer 500 kg</v>
          </cell>
          <cell r="E348">
            <v>0</v>
          </cell>
          <cell r="F348" t="str">
            <v>Jam</v>
          </cell>
          <cell r="G348">
            <v>0</v>
          </cell>
          <cell r="H348">
            <v>0</v>
          </cell>
          <cell r="I348">
            <v>0</v>
          </cell>
        </row>
        <row r="350">
          <cell r="B350">
            <v>9.15</v>
          </cell>
          <cell r="C350" t="str">
            <v>Jack Hammer</v>
          </cell>
          <cell r="D350" t="str">
            <v>Jack Hammer</v>
          </cell>
          <cell r="E350">
            <v>0</v>
          </cell>
          <cell r="F350" t="str">
            <v>Jam</v>
          </cell>
          <cell r="G350">
            <v>0</v>
          </cell>
          <cell r="H350">
            <v>0</v>
          </cell>
          <cell r="I350">
            <v>0</v>
          </cell>
        </row>
        <row r="352">
          <cell r="B352">
            <v>9.16</v>
          </cell>
          <cell r="C352" t="str">
            <v>Chain Saw</v>
          </cell>
          <cell r="D352" t="str">
            <v>Chain Saw</v>
          </cell>
          <cell r="E352">
            <v>0</v>
          </cell>
          <cell r="F352" t="str">
            <v>Jam</v>
          </cell>
          <cell r="G352">
            <v>0</v>
          </cell>
          <cell r="H352">
            <v>0</v>
          </cell>
          <cell r="I352">
            <v>0</v>
          </cell>
        </row>
        <row r="354">
          <cell r="B354" t="str">
            <v>Jumlah Harga Pekerjaan Divisi IX</v>
          </cell>
          <cell r="C354">
            <v>0</v>
          </cell>
          <cell r="D354">
            <v>0</v>
          </cell>
          <cell r="E354">
            <v>0</v>
          </cell>
          <cell r="F354">
            <v>0</v>
          </cell>
          <cell r="G354">
            <v>0</v>
          </cell>
          <cell r="H354">
            <v>0</v>
          </cell>
          <cell r="I354">
            <v>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sheetData sheetId="228" refreshError="1"/>
      <sheetData sheetId="229"/>
      <sheetData sheetId="230"/>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refreshError="1"/>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sheetData sheetId="395"/>
      <sheetData sheetId="396"/>
      <sheetData sheetId="397"/>
      <sheetData sheetId="398"/>
      <sheetData sheetId="399"/>
      <sheetData sheetId="400"/>
      <sheetData sheetId="401"/>
      <sheetData sheetId="402" refreshError="1"/>
      <sheetData sheetId="403"/>
      <sheetData sheetId="404"/>
      <sheetData sheetId="405" refreshError="1"/>
      <sheetData sheetId="406"/>
      <sheetData sheetId="407"/>
      <sheetData sheetId="408"/>
      <sheetData sheetId="409"/>
      <sheetData sheetId="410" refreshError="1"/>
      <sheetData sheetId="411" refreshError="1"/>
      <sheetData sheetId="412"/>
      <sheetData sheetId="413"/>
      <sheetData sheetId="414"/>
      <sheetData sheetId="415"/>
      <sheetData sheetId="416"/>
      <sheetData sheetId="417"/>
      <sheetData sheetId="418" refreshError="1"/>
      <sheetData sheetId="419" refreshError="1"/>
      <sheetData sheetId="420"/>
      <sheetData sheetId="421" refreshError="1"/>
      <sheetData sheetId="422" refreshError="1"/>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refreshError="1"/>
      <sheetData sheetId="471"/>
      <sheetData sheetId="472"/>
      <sheetData sheetId="473"/>
      <sheetData sheetId="474"/>
      <sheetData sheetId="475"/>
      <sheetData sheetId="476"/>
      <sheetData sheetId="477" refreshError="1"/>
      <sheetData sheetId="478"/>
      <sheetData sheetId="479"/>
      <sheetData sheetId="480"/>
      <sheetData sheetId="481" refreshError="1"/>
      <sheetData sheetId="482"/>
      <sheetData sheetId="483" refreshError="1"/>
      <sheetData sheetId="484" refreshError="1"/>
      <sheetData sheetId="485"/>
      <sheetData sheetId="486" refreshError="1"/>
      <sheetData sheetId="487" refreshError="1"/>
      <sheetData sheetId="488" refreshError="1"/>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sheetData sheetId="503"/>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refreshError="1"/>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refreshError="1"/>
      <sheetData sheetId="799" refreshError="1"/>
      <sheetData sheetId="800"/>
      <sheetData sheetId="801"/>
      <sheetData sheetId="802" refreshError="1"/>
      <sheetData sheetId="803"/>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ow r="106">
          <cell r="C106">
            <v>0</v>
          </cell>
        </row>
      </sheetData>
      <sheetData sheetId="887">
        <row r="106">
          <cell r="C106">
            <v>0</v>
          </cell>
        </row>
      </sheetData>
      <sheetData sheetId="888">
        <row r="106">
          <cell r="C106">
            <v>0</v>
          </cell>
        </row>
      </sheetData>
      <sheetData sheetId="889">
        <row r="106">
          <cell r="C106">
            <v>0</v>
          </cell>
        </row>
      </sheetData>
      <sheetData sheetId="890">
        <row r="106">
          <cell r="C106">
            <v>0</v>
          </cell>
        </row>
      </sheetData>
      <sheetData sheetId="891">
        <row r="106">
          <cell r="C106">
            <v>0</v>
          </cell>
        </row>
      </sheetData>
      <sheetData sheetId="892">
        <row r="106">
          <cell r="C106">
            <v>0</v>
          </cell>
        </row>
      </sheetData>
      <sheetData sheetId="893">
        <row r="106">
          <cell r="C106">
            <v>0</v>
          </cell>
        </row>
      </sheetData>
      <sheetData sheetId="894">
        <row r="106">
          <cell r="C106">
            <v>0</v>
          </cell>
        </row>
      </sheetData>
      <sheetData sheetId="895">
        <row r="106">
          <cell r="C106">
            <v>0</v>
          </cell>
        </row>
      </sheetData>
      <sheetData sheetId="896">
        <row r="106">
          <cell r="C106">
            <v>0</v>
          </cell>
        </row>
      </sheetData>
      <sheetData sheetId="897">
        <row r="106">
          <cell r="C106">
            <v>0</v>
          </cell>
        </row>
      </sheetData>
      <sheetData sheetId="898">
        <row r="106">
          <cell r="C106">
            <v>0</v>
          </cell>
        </row>
      </sheetData>
      <sheetData sheetId="899">
        <row r="106">
          <cell r="C106">
            <v>0</v>
          </cell>
        </row>
      </sheetData>
      <sheetData sheetId="900">
        <row r="106">
          <cell r="C106">
            <v>0</v>
          </cell>
        </row>
      </sheetData>
      <sheetData sheetId="901">
        <row r="106">
          <cell r="C106">
            <v>0</v>
          </cell>
        </row>
      </sheetData>
      <sheetData sheetId="902">
        <row r="106">
          <cell r="C106">
            <v>0</v>
          </cell>
        </row>
      </sheetData>
      <sheetData sheetId="903">
        <row r="106">
          <cell r="C106">
            <v>0</v>
          </cell>
        </row>
      </sheetData>
      <sheetData sheetId="904">
        <row r="106">
          <cell r="C106">
            <v>0</v>
          </cell>
        </row>
      </sheetData>
      <sheetData sheetId="905">
        <row r="106">
          <cell r="C106">
            <v>0</v>
          </cell>
        </row>
      </sheetData>
      <sheetData sheetId="906">
        <row r="106">
          <cell r="C106">
            <v>0</v>
          </cell>
        </row>
      </sheetData>
      <sheetData sheetId="907">
        <row r="106">
          <cell r="C106">
            <v>0</v>
          </cell>
        </row>
      </sheetData>
      <sheetData sheetId="908">
        <row r="106">
          <cell r="C106">
            <v>0</v>
          </cell>
        </row>
      </sheetData>
      <sheetData sheetId="909">
        <row r="106">
          <cell r="C106">
            <v>0</v>
          </cell>
        </row>
      </sheetData>
      <sheetData sheetId="910">
        <row r="106">
          <cell r="C106">
            <v>0</v>
          </cell>
        </row>
      </sheetData>
      <sheetData sheetId="911">
        <row r="106">
          <cell r="C106">
            <v>0</v>
          </cell>
        </row>
      </sheetData>
      <sheetData sheetId="912">
        <row r="106">
          <cell r="C106">
            <v>0</v>
          </cell>
        </row>
      </sheetData>
      <sheetData sheetId="913">
        <row r="106">
          <cell r="C106">
            <v>0</v>
          </cell>
        </row>
      </sheetData>
      <sheetData sheetId="914">
        <row r="106">
          <cell r="C106">
            <v>0</v>
          </cell>
        </row>
      </sheetData>
      <sheetData sheetId="915">
        <row r="106">
          <cell r="C106">
            <v>0</v>
          </cell>
        </row>
      </sheetData>
      <sheetData sheetId="916">
        <row r="106">
          <cell r="C106">
            <v>0</v>
          </cell>
        </row>
      </sheetData>
      <sheetData sheetId="917">
        <row r="106">
          <cell r="C106">
            <v>0</v>
          </cell>
        </row>
      </sheetData>
      <sheetData sheetId="918">
        <row r="106">
          <cell r="C106">
            <v>0</v>
          </cell>
        </row>
      </sheetData>
      <sheetData sheetId="919">
        <row r="106">
          <cell r="C106">
            <v>0</v>
          </cell>
        </row>
      </sheetData>
      <sheetData sheetId="920">
        <row r="106">
          <cell r="C106">
            <v>0</v>
          </cell>
        </row>
      </sheetData>
      <sheetData sheetId="921">
        <row r="106">
          <cell r="C106">
            <v>0</v>
          </cell>
        </row>
      </sheetData>
      <sheetData sheetId="922">
        <row r="106">
          <cell r="C106">
            <v>0</v>
          </cell>
        </row>
      </sheetData>
      <sheetData sheetId="923">
        <row r="106">
          <cell r="C106">
            <v>0</v>
          </cell>
        </row>
      </sheetData>
      <sheetData sheetId="924">
        <row r="106">
          <cell r="C106">
            <v>0</v>
          </cell>
        </row>
      </sheetData>
      <sheetData sheetId="925">
        <row r="106">
          <cell r="C106">
            <v>0</v>
          </cell>
        </row>
      </sheetData>
      <sheetData sheetId="926">
        <row r="106">
          <cell r="C106">
            <v>0</v>
          </cell>
        </row>
      </sheetData>
      <sheetData sheetId="927">
        <row r="106">
          <cell r="C106">
            <v>0</v>
          </cell>
        </row>
      </sheetData>
      <sheetData sheetId="928">
        <row r="106">
          <cell r="C106">
            <v>0</v>
          </cell>
        </row>
      </sheetData>
      <sheetData sheetId="929"/>
      <sheetData sheetId="930">
        <row r="106">
          <cell r="C106">
            <v>0</v>
          </cell>
        </row>
      </sheetData>
      <sheetData sheetId="931">
        <row r="106">
          <cell r="C106">
            <v>0</v>
          </cell>
        </row>
      </sheetData>
      <sheetData sheetId="932">
        <row r="106">
          <cell r="C106">
            <v>0</v>
          </cell>
        </row>
      </sheetData>
      <sheetData sheetId="933">
        <row r="106">
          <cell r="C106">
            <v>0</v>
          </cell>
        </row>
      </sheetData>
      <sheetData sheetId="934">
        <row r="106">
          <cell r="C106">
            <v>0</v>
          </cell>
        </row>
      </sheetData>
      <sheetData sheetId="935">
        <row r="106">
          <cell r="C106">
            <v>0</v>
          </cell>
        </row>
      </sheetData>
      <sheetData sheetId="936">
        <row r="106">
          <cell r="C106">
            <v>0</v>
          </cell>
        </row>
      </sheetData>
      <sheetData sheetId="937">
        <row r="106">
          <cell r="C106">
            <v>0</v>
          </cell>
        </row>
      </sheetData>
      <sheetData sheetId="938">
        <row r="106">
          <cell r="C106">
            <v>0</v>
          </cell>
        </row>
      </sheetData>
      <sheetData sheetId="939">
        <row r="106">
          <cell r="C106">
            <v>0</v>
          </cell>
        </row>
      </sheetData>
      <sheetData sheetId="940">
        <row r="106">
          <cell r="C106">
            <v>0</v>
          </cell>
        </row>
      </sheetData>
      <sheetData sheetId="941">
        <row r="106">
          <cell r="C106">
            <v>0</v>
          </cell>
        </row>
      </sheetData>
      <sheetData sheetId="942">
        <row r="106">
          <cell r="C106">
            <v>0</v>
          </cell>
        </row>
      </sheetData>
      <sheetData sheetId="943"/>
      <sheetData sheetId="944"/>
      <sheetData sheetId="945"/>
      <sheetData sheetId="946"/>
      <sheetData sheetId="947">
        <row r="106">
          <cell r="C106">
            <v>0</v>
          </cell>
        </row>
      </sheetData>
      <sheetData sheetId="948"/>
      <sheetData sheetId="949"/>
      <sheetData sheetId="950"/>
      <sheetData sheetId="951"/>
      <sheetData sheetId="952">
        <row r="106">
          <cell r="C106">
            <v>0</v>
          </cell>
        </row>
      </sheetData>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row r="106">
          <cell r="C106">
            <v>0</v>
          </cell>
        </row>
      </sheetData>
      <sheetData sheetId="989"/>
      <sheetData sheetId="990">
        <row r="106">
          <cell r="C106">
            <v>0</v>
          </cell>
        </row>
      </sheetData>
      <sheetData sheetId="991"/>
      <sheetData sheetId="992"/>
      <sheetData sheetId="993"/>
      <sheetData sheetId="994"/>
      <sheetData sheetId="995"/>
      <sheetData sheetId="996"/>
      <sheetData sheetId="997"/>
      <sheetData sheetId="998"/>
      <sheetData sheetId="999">
        <row r="106">
          <cell r="C106">
            <v>0</v>
          </cell>
        </row>
      </sheetData>
      <sheetData sheetId="1000"/>
      <sheetData sheetId="1001"/>
      <sheetData sheetId="1002"/>
      <sheetData sheetId="1003" refreshError="1"/>
      <sheetData sheetId="1004" refreshError="1"/>
      <sheetData sheetId="1005"/>
      <sheetData sheetId="1006"/>
      <sheetData sheetId="1007">
        <row r="106">
          <cell r="C106">
            <v>0</v>
          </cell>
        </row>
      </sheetData>
      <sheetData sheetId="1008"/>
      <sheetData sheetId="1009"/>
      <sheetData sheetId="1010"/>
      <sheetData sheetId="1011"/>
      <sheetData sheetId="1012"/>
      <sheetData sheetId="1013"/>
      <sheetData sheetId="1014"/>
      <sheetData sheetId="1015"/>
      <sheetData sheetId="1016"/>
      <sheetData sheetId="1017">
        <row r="106">
          <cell r="C106">
            <v>0</v>
          </cell>
        </row>
      </sheetData>
      <sheetData sheetId="1018">
        <row r="106">
          <cell r="C106">
            <v>0</v>
          </cell>
        </row>
      </sheetData>
      <sheetData sheetId="1019">
        <row r="106">
          <cell r="C106">
            <v>0</v>
          </cell>
        </row>
      </sheetData>
      <sheetData sheetId="1020"/>
      <sheetData sheetId="1021">
        <row r="106">
          <cell r="C106">
            <v>0</v>
          </cell>
        </row>
      </sheetData>
      <sheetData sheetId="1022"/>
      <sheetData sheetId="1023"/>
      <sheetData sheetId="1024"/>
      <sheetData sheetId="1025"/>
      <sheetData sheetId="1026">
        <row r="106">
          <cell r="C106">
            <v>0</v>
          </cell>
        </row>
      </sheetData>
      <sheetData sheetId="1027"/>
      <sheetData sheetId="1028"/>
      <sheetData sheetId="1029">
        <row r="106">
          <cell r="C106">
            <v>0</v>
          </cell>
        </row>
      </sheetData>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ow r="106">
          <cell r="C106">
            <v>0</v>
          </cell>
        </row>
      </sheetData>
      <sheetData sheetId="1070"/>
      <sheetData sheetId="1071"/>
      <sheetData sheetId="1072"/>
      <sheetData sheetId="1073"/>
      <sheetData sheetId="1074"/>
      <sheetData sheetId="1075"/>
      <sheetData sheetId="1076" refreshError="1"/>
      <sheetData sheetId="1077">
        <row r="106">
          <cell r="C106">
            <v>0</v>
          </cell>
        </row>
      </sheetData>
      <sheetData sheetId="1078">
        <row r="106">
          <cell r="C106">
            <v>0</v>
          </cell>
        </row>
      </sheetData>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ow r="106">
          <cell r="C106">
            <v>0</v>
          </cell>
        </row>
      </sheetData>
      <sheetData sheetId="1095" refreshError="1"/>
      <sheetData sheetId="1096" refreshError="1"/>
      <sheetData sheetId="1097" refreshError="1"/>
      <sheetData sheetId="1098" refreshError="1"/>
      <sheetData sheetId="1099" refreshError="1"/>
      <sheetData sheetId="1100" refreshError="1"/>
      <sheetData sheetId="1101" refreshError="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refreshError="1"/>
      <sheetData sheetId="1130" refreshError="1"/>
      <sheetData sheetId="1131" refreshError="1"/>
      <sheetData sheetId="1132">
        <row r="106">
          <cell r="C106">
            <v>0</v>
          </cell>
        </row>
      </sheetData>
      <sheetData sheetId="1133"/>
      <sheetData sheetId="1134" refreshError="1"/>
      <sheetData sheetId="1135"/>
      <sheetData sheetId="1136"/>
      <sheetData sheetId="1137"/>
      <sheetData sheetId="1138"/>
      <sheetData sheetId="1139"/>
      <sheetData sheetId="1140"/>
      <sheetData sheetId="1141"/>
      <sheetData sheetId="1142" refreshError="1"/>
      <sheetData sheetId="1143" refreshError="1"/>
      <sheetData sheetId="1144"/>
      <sheetData sheetId="1145"/>
      <sheetData sheetId="1146"/>
      <sheetData sheetId="1147"/>
      <sheetData sheetId="1148"/>
      <sheetData sheetId="1149"/>
      <sheetData sheetId="1150"/>
      <sheetData sheetId="1151"/>
      <sheetData sheetId="1152">
        <row r="106">
          <cell r="C106">
            <v>0</v>
          </cell>
        </row>
      </sheetData>
      <sheetData sheetId="1153">
        <row r="106">
          <cell r="C106">
            <v>0</v>
          </cell>
        </row>
      </sheetData>
      <sheetData sheetId="1154">
        <row r="106">
          <cell r="C106">
            <v>0</v>
          </cell>
        </row>
      </sheetData>
      <sheetData sheetId="1155">
        <row r="106">
          <cell r="C106">
            <v>0</v>
          </cell>
        </row>
      </sheetData>
      <sheetData sheetId="1156">
        <row r="106">
          <cell r="C106">
            <v>0</v>
          </cell>
        </row>
      </sheetData>
      <sheetData sheetId="1157">
        <row r="106">
          <cell r="C106">
            <v>0</v>
          </cell>
        </row>
      </sheetData>
      <sheetData sheetId="1158">
        <row r="106">
          <cell r="C106">
            <v>0</v>
          </cell>
        </row>
      </sheetData>
      <sheetData sheetId="1159">
        <row r="106">
          <cell r="C106">
            <v>0</v>
          </cell>
        </row>
      </sheetData>
      <sheetData sheetId="1160">
        <row r="106">
          <cell r="C106">
            <v>0</v>
          </cell>
        </row>
      </sheetData>
      <sheetData sheetId="1161">
        <row r="106">
          <cell r="C106">
            <v>0</v>
          </cell>
        </row>
      </sheetData>
      <sheetData sheetId="1162">
        <row r="106">
          <cell r="C106">
            <v>0</v>
          </cell>
        </row>
      </sheetData>
      <sheetData sheetId="1163">
        <row r="106">
          <cell r="C106">
            <v>0</v>
          </cell>
        </row>
      </sheetData>
      <sheetData sheetId="1164">
        <row r="106">
          <cell r="C106">
            <v>0</v>
          </cell>
        </row>
      </sheetData>
      <sheetData sheetId="1165">
        <row r="106">
          <cell r="C106">
            <v>0</v>
          </cell>
        </row>
      </sheetData>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row r="106">
          <cell r="C106">
            <v>0</v>
          </cell>
        </row>
      </sheetData>
      <sheetData sheetId="1180">
        <row r="106">
          <cell r="C106">
            <v>0</v>
          </cell>
        </row>
      </sheetData>
      <sheetData sheetId="1181">
        <row r="106">
          <cell r="C106">
            <v>0</v>
          </cell>
        </row>
      </sheetData>
      <sheetData sheetId="1182">
        <row r="106">
          <cell r="C106">
            <v>0</v>
          </cell>
        </row>
      </sheetData>
      <sheetData sheetId="1183"/>
      <sheetData sheetId="1184"/>
      <sheetData sheetId="1185"/>
      <sheetData sheetId="1186"/>
      <sheetData sheetId="1187"/>
      <sheetData sheetId="1188">
        <row r="106">
          <cell r="C106">
            <v>0</v>
          </cell>
        </row>
      </sheetData>
      <sheetData sheetId="1189">
        <row r="106">
          <cell r="C106">
            <v>0</v>
          </cell>
        </row>
      </sheetData>
      <sheetData sheetId="1190">
        <row r="106">
          <cell r="C106">
            <v>0</v>
          </cell>
        </row>
      </sheetData>
      <sheetData sheetId="1191">
        <row r="106">
          <cell r="C106">
            <v>0</v>
          </cell>
        </row>
      </sheetData>
      <sheetData sheetId="1192"/>
      <sheetData sheetId="1193"/>
      <sheetData sheetId="1194"/>
      <sheetData sheetId="1195">
        <row r="106">
          <cell r="C106">
            <v>0</v>
          </cell>
        </row>
      </sheetData>
      <sheetData sheetId="1196">
        <row r="106">
          <cell r="C106">
            <v>0</v>
          </cell>
        </row>
      </sheetData>
      <sheetData sheetId="1197">
        <row r="106">
          <cell r="C106">
            <v>0</v>
          </cell>
        </row>
      </sheetData>
      <sheetData sheetId="1198">
        <row r="106">
          <cell r="C106">
            <v>0</v>
          </cell>
        </row>
      </sheetData>
      <sheetData sheetId="1199"/>
      <sheetData sheetId="1200"/>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refreshError="1"/>
      <sheetData sheetId="1243" refreshError="1"/>
      <sheetData sheetId="1244" refreshError="1"/>
      <sheetData sheetId="1245" refreshError="1"/>
      <sheetData sheetId="1246" refreshError="1"/>
      <sheetData sheetId="1247"/>
      <sheetData sheetId="1248"/>
      <sheetData sheetId="1249"/>
      <sheetData sheetId="1250"/>
      <sheetData sheetId="1251" refreshError="1"/>
      <sheetData sheetId="1252" refreshError="1"/>
      <sheetData sheetId="1253" refreshError="1"/>
      <sheetData sheetId="1254" refreshError="1"/>
      <sheetData sheetId="1255" refreshError="1"/>
      <sheetData sheetId="1256" refreshError="1"/>
      <sheetData sheetId="1257" refreshError="1"/>
      <sheetData sheetId="1258">
        <row r="106">
          <cell r="C106">
            <v>0</v>
          </cell>
        </row>
      </sheetData>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ow r="106">
          <cell r="C106">
            <v>0</v>
          </cell>
        </row>
      </sheetData>
      <sheetData sheetId="1312">
        <row r="106">
          <cell r="C106">
            <v>0</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sheetData sheetId="1409">
        <row r="106">
          <cell r="C106">
            <v>0</v>
          </cell>
        </row>
      </sheetData>
      <sheetData sheetId="1410"/>
      <sheetData sheetId="1411">
        <row r="106">
          <cell r="C106">
            <v>0</v>
          </cell>
        </row>
      </sheetData>
      <sheetData sheetId="1412"/>
      <sheetData sheetId="1413">
        <row r="106">
          <cell r="C106">
            <v>0</v>
          </cell>
        </row>
      </sheetData>
      <sheetData sheetId="1414"/>
      <sheetData sheetId="1415"/>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row r="106">
          <cell r="C106">
            <v>0</v>
          </cell>
        </row>
      </sheetData>
      <sheetData sheetId="2487">
        <row r="106">
          <cell r="C106">
            <v>0</v>
          </cell>
        </row>
      </sheetData>
      <sheetData sheetId="2488">
        <row r="106">
          <cell r="C106">
            <v>0</v>
          </cell>
        </row>
      </sheetData>
      <sheetData sheetId="2489">
        <row r="106">
          <cell r="C106">
            <v>0</v>
          </cell>
        </row>
      </sheetData>
      <sheetData sheetId="2490">
        <row r="106">
          <cell r="C106">
            <v>0</v>
          </cell>
        </row>
      </sheetData>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row r="106">
          <cell r="C106">
            <v>0</v>
          </cell>
        </row>
      </sheetData>
      <sheetData sheetId="2519">
        <row r="106">
          <cell r="C106">
            <v>0</v>
          </cell>
        </row>
      </sheetData>
      <sheetData sheetId="2520">
        <row r="106">
          <cell r="C106">
            <v>0</v>
          </cell>
        </row>
      </sheetData>
      <sheetData sheetId="2521">
        <row r="106">
          <cell r="C106">
            <v>0</v>
          </cell>
        </row>
      </sheetData>
      <sheetData sheetId="2522">
        <row r="106">
          <cell r="C106">
            <v>0</v>
          </cell>
        </row>
      </sheetData>
      <sheetData sheetId="2523"/>
      <sheetData sheetId="2524"/>
      <sheetData sheetId="2525"/>
      <sheetData sheetId="2526"/>
      <sheetData sheetId="2527">
        <row r="106">
          <cell r="C106">
            <v>0</v>
          </cell>
        </row>
      </sheetData>
      <sheetData sheetId="2528">
        <row r="106">
          <cell r="C106">
            <v>0</v>
          </cell>
        </row>
      </sheetData>
      <sheetData sheetId="2529">
        <row r="106">
          <cell r="C106">
            <v>0</v>
          </cell>
        </row>
      </sheetData>
      <sheetData sheetId="2530"/>
      <sheetData sheetId="2531"/>
      <sheetData sheetId="2532"/>
      <sheetData sheetId="2533"/>
      <sheetData sheetId="2534"/>
      <sheetData sheetId="2535">
        <row r="106">
          <cell r="C106">
            <v>0</v>
          </cell>
        </row>
      </sheetData>
      <sheetData sheetId="2536">
        <row r="106">
          <cell r="C106">
            <v>0</v>
          </cell>
        </row>
      </sheetData>
      <sheetData sheetId="2537">
        <row r="106">
          <cell r="C106">
            <v>0</v>
          </cell>
        </row>
      </sheetData>
      <sheetData sheetId="2538">
        <row r="106">
          <cell r="C106">
            <v>0</v>
          </cell>
        </row>
      </sheetData>
      <sheetData sheetId="2539">
        <row r="106">
          <cell r="C106">
            <v>0</v>
          </cell>
        </row>
      </sheetData>
      <sheetData sheetId="2540"/>
      <sheetData sheetId="2541"/>
      <sheetData sheetId="2542"/>
      <sheetData sheetId="2543"/>
      <sheetData sheetId="2544">
        <row r="106">
          <cell r="C106">
            <v>0</v>
          </cell>
        </row>
      </sheetData>
      <sheetData sheetId="2545">
        <row r="106">
          <cell r="C106">
            <v>0</v>
          </cell>
        </row>
      </sheetData>
      <sheetData sheetId="2546">
        <row r="106">
          <cell r="C106">
            <v>0</v>
          </cell>
        </row>
      </sheetData>
      <sheetData sheetId="2547">
        <row r="106">
          <cell r="C106">
            <v>0</v>
          </cell>
        </row>
      </sheetData>
      <sheetData sheetId="2548">
        <row r="106">
          <cell r="C106">
            <v>0</v>
          </cell>
        </row>
      </sheetData>
      <sheetData sheetId="2549">
        <row r="106">
          <cell r="C106">
            <v>0</v>
          </cell>
        </row>
      </sheetData>
      <sheetData sheetId="2550">
        <row r="106">
          <cell r="C106">
            <v>0</v>
          </cell>
        </row>
      </sheetData>
      <sheetData sheetId="2551">
        <row r="106">
          <cell r="C106">
            <v>0</v>
          </cell>
        </row>
      </sheetData>
      <sheetData sheetId="2552">
        <row r="106">
          <cell r="C106">
            <v>0</v>
          </cell>
        </row>
      </sheetData>
      <sheetData sheetId="2553">
        <row r="106">
          <cell r="C106">
            <v>0</v>
          </cell>
        </row>
      </sheetData>
      <sheetData sheetId="2554">
        <row r="106">
          <cell r="C106">
            <v>0</v>
          </cell>
        </row>
      </sheetData>
      <sheetData sheetId="2555"/>
      <sheetData sheetId="2556"/>
      <sheetData sheetId="2557"/>
      <sheetData sheetId="2558"/>
      <sheetData sheetId="2559">
        <row r="106">
          <cell r="C106">
            <v>0</v>
          </cell>
        </row>
      </sheetData>
      <sheetData sheetId="2560">
        <row r="106">
          <cell r="C106">
            <v>0</v>
          </cell>
        </row>
      </sheetData>
      <sheetData sheetId="2561">
        <row r="106">
          <cell r="C106">
            <v>0</v>
          </cell>
        </row>
      </sheetData>
      <sheetData sheetId="2562"/>
      <sheetData sheetId="2563"/>
      <sheetData sheetId="2564">
        <row r="106">
          <cell r="C106">
            <v>0</v>
          </cell>
        </row>
      </sheetData>
      <sheetData sheetId="2565">
        <row r="106">
          <cell r="C106">
            <v>0</v>
          </cell>
        </row>
      </sheetData>
      <sheetData sheetId="2566">
        <row r="106">
          <cell r="C106">
            <v>0</v>
          </cell>
        </row>
      </sheetData>
      <sheetData sheetId="2567"/>
      <sheetData sheetId="2568"/>
      <sheetData sheetId="2569"/>
      <sheetData sheetId="2570"/>
      <sheetData sheetId="2571"/>
      <sheetData sheetId="2572">
        <row r="106">
          <cell r="C106">
            <v>0</v>
          </cell>
        </row>
      </sheetData>
      <sheetData sheetId="2573">
        <row r="106">
          <cell r="C106">
            <v>0</v>
          </cell>
        </row>
      </sheetData>
      <sheetData sheetId="2574">
        <row r="106">
          <cell r="C106">
            <v>0</v>
          </cell>
        </row>
      </sheetData>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row r="106">
          <cell r="C106">
            <v>0</v>
          </cell>
        </row>
      </sheetData>
      <sheetData sheetId="2594">
        <row r="106">
          <cell r="C106">
            <v>0</v>
          </cell>
        </row>
      </sheetData>
      <sheetData sheetId="2595">
        <row r="106">
          <cell r="C106">
            <v>0</v>
          </cell>
        </row>
      </sheetData>
      <sheetData sheetId="2596">
        <row r="106">
          <cell r="C106">
            <v>0</v>
          </cell>
        </row>
      </sheetData>
      <sheetData sheetId="2597">
        <row r="106">
          <cell r="C106">
            <v>0</v>
          </cell>
        </row>
      </sheetData>
      <sheetData sheetId="2598">
        <row r="106">
          <cell r="C106">
            <v>0</v>
          </cell>
        </row>
      </sheetData>
      <sheetData sheetId="2599">
        <row r="106">
          <cell r="C106">
            <v>0</v>
          </cell>
        </row>
      </sheetData>
      <sheetData sheetId="2600">
        <row r="106">
          <cell r="C106">
            <v>0</v>
          </cell>
        </row>
      </sheetData>
      <sheetData sheetId="2601"/>
      <sheetData sheetId="2602"/>
      <sheetData sheetId="2603"/>
      <sheetData sheetId="2604"/>
      <sheetData sheetId="2605"/>
      <sheetData sheetId="2606"/>
      <sheetData sheetId="2607"/>
      <sheetData sheetId="2608"/>
      <sheetData sheetId="2609"/>
      <sheetData sheetId="2610"/>
      <sheetData sheetId="2611">
        <row r="106">
          <cell r="C106">
            <v>0</v>
          </cell>
        </row>
      </sheetData>
      <sheetData sheetId="2612">
        <row r="106">
          <cell r="C106">
            <v>0</v>
          </cell>
        </row>
      </sheetData>
      <sheetData sheetId="2613">
        <row r="106">
          <cell r="C106">
            <v>0</v>
          </cell>
        </row>
      </sheetData>
      <sheetData sheetId="2614"/>
      <sheetData sheetId="2615"/>
      <sheetData sheetId="2616"/>
      <sheetData sheetId="2617">
        <row r="106">
          <cell r="C106">
            <v>0</v>
          </cell>
        </row>
      </sheetData>
      <sheetData sheetId="2618">
        <row r="106">
          <cell r="C106">
            <v>0</v>
          </cell>
        </row>
      </sheetData>
      <sheetData sheetId="2619">
        <row r="106">
          <cell r="C106">
            <v>0</v>
          </cell>
        </row>
      </sheetData>
      <sheetData sheetId="2620"/>
      <sheetData sheetId="2621"/>
      <sheetData sheetId="2622"/>
      <sheetData sheetId="2623"/>
      <sheetData sheetId="2624"/>
      <sheetData sheetId="2625">
        <row r="106">
          <cell r="C106">
            <v>0</v>
          </cell>
        </row>
      </sheetData>
      <sheetData sheetId="2626">
        <row r="106">
          <cell r="C106">
            <v>0</v>
          </cell>
        </row>
      </sheetData>
      <sheetData sheetId="2627">
        <row r="106">
          <cell r="C106">
            <v>0</v>
          </cell>
        </row>
      </sheetData>
      <sheetData sheetId="2628">
        <row r="106">
          <cell r="C106">
            <v>0</v>
          </cell>
        </row>
      </sheetData>
      <sheetData sheetId="2629">
        <row r="106">
          <cell r="C106">
            <v>0</v>
          </cell>
        </row>
      </sheetData>
      <sheetData sheetId="2630">
        <row r="106">
          <cell r="C106">
            <v>0</v>
          </cell>
        </row>
      </sheetData>
      <sheetData sheetId="2631">
        <row r="106">
          <cell r="C106">
            <v>0</v>
          </cell>
        </row>
      </sheetData>
      <sheetData sheetId="2632">
        <row r="106">
          <cell r="C106">
            <v>0</v>
          </cell>
        </row>
      </sheetData>
      <sheetData sheetId="2633"/>
      <sheetData sheetId="2634"/>
      <sheetData sheetId="2635">
        <row r="106">
          <cell r="C106">
            <v>0</v>
          </cell>
        </row>
      </sheetData>
      <sheetData sheetId="2636">
        <row r="106">
          <cell r="C106">
            <v>0</v>
          </cell>
        </row>
      </sheetData>
      <sheetData sheetId="2637">
        <row r="106">
          <cell r="C106">
            <v>0</v>
          </cell>
        </row>
      </sheetData>
      <sheetData sheetId="2638">
        <row r="106">
          <cell r="C106">
            <v>0</v>
          </cell>
        </row>
      </sheetData>
      <sheetData sheetId="2639">
        <row r="106">
          <cell r="C106">
            <v>0</v>
          </cell>
        </row>
      </sheetData>
      <sheetData sheetId="2640">
        <row r="106">
          <cell r="C106">
            <v>0</v>
          </cell>
        </row>
      </sheetData>
      <sheetData sheetId="2641">
        <row r="106">
          <cell r="C106">
            <v>0</v>
          </cell>
        </row>
      </sheetData>
      <sheetData sheetId="2642">
        <row r="106">
          <cell r="C106">
            <v>0</v>
          </cell>
        </row>
      </sheetData>
      <sheetData sheetId="2643">
        <row r="106">
          <cell r="C106">
            <v>0</v>
          </cell>
        </row>
      </sheetData>
      <sheetData sheetId="2644">
        <row r="106">
          <cell r="C106">
            <v>0</v>
          </cell>
        </row>
      </sheetData>
      <sheetData sheetId="2645">
        <row r="106">
          <cell r="C106">
            <v>0</v>
          </cell>
        </row>
      </sheetData>
      <sheetData sheetId="2646">
        <row r="106">
          <cell r="C106">
            <v>0</v>
          </cell>
        </row>
      </sheetData>
      <sheetData sheetId="2647">
        <row r="106">
          <cell r="C106">
            <v>0</v>
          </cell>
        </row>
      </sheetData>
      <sheetData sheetId="2648">
        <row r="106">
          <cell r="C106">
            <v>0</v>
          </cell>
        </row>
      </sheetData>
      <sheetData sheetId="2649">
        <row r="106">
          <cell r="C106">
            <v>0</v>
          </cell>
        </row>
      </sheetData>
      <sheetData sheetId="2650"/>
      <sheetData sheetId="2651"/>
      <sheetData sheetId="2652"/>
      <sheetData sheetId="2653"/>
      <sheetData sheetId="2654"/>
      <sheetData sheetId="2655">
        <row r="106">
          <cell r="C106">
            <v>0</v>
          </cell>
        </row>
      </sheetData>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row r="106">
          <cell r="C106">
            <v>0</v>
          </cell>
        </row>
      </sheetData>
      <sheetData sheetId="2681">
        <row r="106">
          <cell r="C106">
            <v>0</v>
          </cell>
        </row>
      </sheetData>
      <sheetData sheetId="2682">
        <row r="106">
          <cell r="C106">
            <v>0</v>
          </cell>
        </row>
      </sheetData>
      <sheetData sheetId="2683"/>
      <sheetData sheetId="2684"/>
      <sheetData sheetId="2685"/>
      <sheetData sheetId="2686"/>
      <sheetData sheetId="2687"/>
      <sheetData sheetId="2688"/>
      <sheetData sheetId="2689"/>
      <sheetData sheetId="2690"/>
      <sheetData sheetId="2691"/>
      <sheetData sheetId="2692">
        <row r="106">
          <cell r="C106">
            <v>0</v>
          </cell>
        </row>
      </sheetData>
      <sheetData sheetId="2693">
        <row r="106">
          <cell r="C106">
            <v>0</v>
          </cell>
        </row>
      </sheetData>
      <sheetData sheetId="2694">
        <row r="106">
          <cell r="C106">
            <v>0</v>
          </cell>
        </row>
      </sheetData>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row r="106">
          <cell r="C106">
            <v>0</v>
          </cell>
        </row>
      </sheetData>
      <sheetData sheetId="2710">
        <row r="106">
          <cell r="C106">
            <v>0</v>
          </cell>
        </row>
      </sheetData>
      <sheetData sheetId="2711">
        <row r="106">
          <cell r="C106">
            <v>0</v>
          </cell>
        </row>
      </sheetData>
      <sheetData sheetId="2712"/>
      <sheetData sheetId="2713"/>
      <sheetData sheetId="2714"/>
      <sheetData sheetId="2715"/>
      <sheetData sheetId="2716"/>
      <sheetData sheetId="2717"/>
      <sheetData sheetId="2718">
        <row r="106">
          <cell r="C106">
            <v>0</v>
          </cell>
        </row>
      </sheetData>
      <sheetData sheetId="2719">
        <row r="106">
          <cell r="C106">
            <v>0</v>
          </cell>
        </row>
      </sheetData>
      <sheetData sheetId="2720">
        <row r="106">
          <cell r="C106">
            <v>0</v>
          </cell>
        </row>
      </sheetData>
      <sheetData sheetId="2721">
        <row r="106">
          <cell r="C106">
            <v>0</v>
          </cell>
        </row>
      </sheetData>
      <sheetData sheetId="2722">
        <row r="106">
          <cell r="C106">
            <v>0</v>
          </cell>
        </row>
      </sheetData>
      <sheetData sheetId="2723">
        <row r="106">
          <cell r="C106">
            <v>0</v>
          </cell>
        </row>
      </sheetData>
      <sheetData sheetId="2724"/>
      <sheetData sheetId="2725"/>
      <sheetData sheetId="2726"/>
      <sheetData sheetId="2727"/>
      <sheetData sheetId="2728"/>
      <sheetData sheetId="2729"/>
      <sheetData sheetId="2730"/>
      <sheetData sheetId="2731"/>
      <sheetData sheetId="2732"/>
      <sheetData sheetId="2733">
        <row r="106">
          <cell r="C106">
            <v>0</v>
          </cell>
        </row>
      </sheetData>
      <sheetData sheetId="2734">
        <row r="106">
          <cell r="C106">
            <v>0</v>
          </cell>
        </row>
      </sheetData>
      <sheetData sheetId="2735">
        <row r="106">
          <cell r="C106">
            <v>0</v>
          </cell>
        </row>
      </sheetData>
      <sheetData sheetId="2736">
        <row r="106">
          <cell r="C106">
            <v>0</v>
          </cell>
        </row>
      </sheetData>
      <sheetData sheetId="2737">
        <row r="106">
          <cell r="C106">
            <v>0</v>
          </cell>
        </row>
      </sheetData>
      <sheetData sheetId="2738">
        <row r="106">
          <cell r="C106">
            <v>0</v>
          </cell>
        </row>
      </sheetData>
      <sheetData sheetId="2739">
        <row r="106">
          <cell r="C106">
            <v>0</v>
          </cell>
        </row>
      </sheetData>
      <sheetData sheetId="2740">
        <row r="106">
          <cell r="C106">
            <v>0</v>
          </cell>
        </row>
      </sheetData>
      <sheetData sheetId="2741">
        <row r="106">
          <cell r="C106">
            <v>0</v>
          </cell>
        </row>
      </sheetData>
      <sheetData sheetId="2742">
        <row r="106">
          <cell r="C106">
            <v>0</v>
          </cell>
        </row>
      </sheetData>
      <sheetData sheetId="2743"/>
      <sheetData sheetId="2744"/>
      <sheetData sheetId="2745"/>
      <sheetData sheetId="2746"/>
      <sheetData sheetId="2747"/>
      <sheetData sheetId="2748"/>
      <sheetData sheetId="2749"/>
      <sheetData sheetId="2750">
        <row r="106">
          <cell r="C106">
            <v>0</v>
          </cell>
        </row>
      </sheetData>
      <sheetData sheetId="2751">
        <row r="106">
          <cell r="C106">
            <v>0</v>
          </cell>
        </row>
      </sheetData>
      <sheetData sheetId="2752">
        <row r="106">
          <cell r="C106">
            <v>0</v>
          </cell>
        </row>
      </sheetData>
      <sheetData sheetId="2753"/>
      <sheetData sheetId="2754"/>
      <sheetData sheetId="2755"/>
      <sheetData sheetId="2756"/>
      <sheetData sheetId="2757"/>
      <sheetData sheetId="2758"/>
      <sheetData sheetId="2759"/>
      <sheetData sheetId="2760"/>
      <sheetData sheetId="2761">
        <row r="106">
          <cell r="C106">
            <v>0</v>
          </cell>
        </row>
      </sheetData>
      <sheetData sheetId="2762">
        <row r="106">
          <cell r="C106">
            <v>0</v>
          </cell>
        </row>
      </sheetData>
      <sheetData sheetId="2763"/>
      <sheetData sheetId="2764"/>
      <sheetData sheetId="2765"/>
      <sheetData sheetId="2766"/>
      <sheetData sheetId="2767"/>
      <sheetData sheetId="2768"/>
      <sheetData sheetId="2769">
        <row r="106">
          <cell r="C106">
            <v>0</v>
          </cell>
        </row>
      </sheetData>
      <sheetData sheetId="2770">
        <row r="106">
          <cell r="C106">
            <v>0</v>
          </cell>
        </row>
      </sheetData>
      <sheetData sheetId="2771">
        <row r="106">
          <cell r="C106">
            <v>0</v>
          </cell>
        </row>
      </sheetData>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sheetData sheetId="2890"/>
      <sheetData sheetId="2891"/>
      <sheetData sheetId="2892" refreshError="1"/>
      <sheetData sheetId="2893" refreshError="1"/>
      <sheetData sheetId="2894" refreshError="1"/>
      <sheetData sheetId="2895" refreshError="1"/>
      <sheetData sheetId="2896" refreshError="1"/>
      <sheetData sheetId="2897"/>
      <sheetData sheetId="2898" refreshError="1"/>
      <sheetData sheetId="2899" refreshError="1"/>
      <sheetData sheetId="2900" refreshError="1"/>
      <sheetData sheetId="290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sheetData sheetId="2924" refreshError="1"/>
      <sheetData sheetId="2925"/>
      <sheetData sheetId="2926"/>
      <sheetData sheetId="2927"/>
      <sheetData sheetId="2928"/>
      <sheetData sheetId="2929"/>
      <sheetData sheetId="2930"/>
      <sheetData sheetId="2931"/>
      <sheetData sheetId="2932" refreshError="1"/>
      <sheetData sheetId="2933"/>
      <sheetData sheetId="2934" refreshError="1"/>
      <sheetData sheetId="2935"/>
      <sheetData sheetId="2936"/>
      <sheetData sheetId="2937"/>
      <sheetData sheetId="2938"/>
      <sheetData sheetId="2939"/>
      <sheetData sheetId="2940"/>
      <sheetData sheetId="2941" refreshError="1"/>
      <sheetData sheetId="2942" refreshError="1"/>
      <sheetData sheetId="2943" refreshError="1"/>
      <sheetData sheetId="2944" refreshError="1"/>
      <sheetData sheetId="2945" refreshError="1"/>
      <sheetData sheetId="2946" refreshError="1"/>
      <sheetData sheetId="2947" refreshError="1"/>
      <sheetData sheetId="2948"/>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sheetData sheetId="3073"/>
      <sheetData sheetId="3074"/>
      <sheetData sheetId="3075" refreshError="1"/>
      <sheetData sheetId="3076" refreshError="1"/>
      <sheetData sheetId="3077" refreshError="1"/>
      <sheetData sheetId="3078" refreshError="1"/>
      <sheetData sheetId="3079" refreshError="1"/>
      <sheetData sheetId="3080" refreshError="1"/>
      <sheetData sheetId="3081" refreshError="1"/>
      <sheetData sheetId="3082"/>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SIPIL RIIL"/>
      <sheetName val="Analis ME"/>
      <sheetName val="ANALISA ME"/>
      <sheetName val="Analis Upah Beton , UPAH RIIL "/>
      <sheetName val="Material RIIL"/>
      <sheetName val="REKAP BAHAN &amp; UPAH RIIL "/>
      <sheetName val="REKAP TOTAL"/>
      <sheetName val="TERMINAL UNIT 1"/>
      <sheetName val="TERMINAL UNIT 2"/>
      <sheetName val="MENARA PANTAU"/>
      <sheetName val="POS JAGA"/>
      <sheetName val="DEPO"/>
      <sheetName val="LANDSCP"/>
      <sheetName val="DNDNG PENAHAN"/>
      <sheetName val="ME"/>
      <sheetName val="PLAMBNG"/>
      <sheetName val="HRG BAHAN &amp; UPAH okk"/>
      <sheetName val="Analis Kusen okk"/>
      <sheetName val="Analis_ME"/>
      <sheetName val="ANALISA_ME"/>
      <sheetName val="Analis_Upah_Beton_,_UPAH_RIIL_"/>
      <sheetName val="Material_RIIL"/>
      <sheetName val="AnalisaSIPIL_RIIL"/>
      <sheetName val="REKAP_BAHAN_&amp;_UPAH_RIIL_"/>
      <sheetName val="REKAP_TOTAL"/>
      <sheetName val="TERMINAL_UNIT_1"/>
      <sheetName val="TERMINAL_UNIT_2"/>
      <sheetName val="MENARA_PANTAU"/>
      <sheetName val="POS_JAGA"/>
      <sheetName val="DNDNG_PENAHAN"/>
      <sheetName val="HRG_BAHAN_&amp;_UPAH_okk"/>
      <sheetName val="Analis_Kusen_okk"/>
      <sheetName val="Estimate"/>
      <sheetName val="CondPol"/>
      <sheetName val="ANALISA railing"/>
      <sheetName val="Analis (2)"/>
      <sheetName val="List Material"/>
      <sheetName val="Data Base"/>
      <sheetName val="A"/>
      <sheetName val="M Edit"/>
      <sheetName val="alat"/>
      <sheetName val="DAF-2"/>
      <sheetName val="FAKTOR"/>
      <sheetName val="AnalisaSIPIL RIIL RAP"/>
      <sheetName val="PLUMBING"/>
      <sheetName val="PEMBESIAN BALOK tukang (2)"/>
      <sheetName val="Analis_ME1"/>
      <sheetName val="ANALISA_ME1"/>
      <sheetName val="Analis_Upah_Beton_,_UPAH_RIIL_1"/>
      <sheetName val="Material_RIIL1"/>
      <sheetName val="AnalisaSIPIL_RIIL1"/>
      <sheetName val="REKAP_BAHAN_&amp;_UPAH_RIIL_1"/>
      <sheetName val="REKAP_TOTAL1"/>
      <sheetName val="TERMINAL_UNIT_11"/>
      <sheetName val="TERMINAL_UNIT_21"/>
      <sheetName val="MENARA_PANTAU1"/>
      <sheetName val="POS_JAGA1"/>
      <sheetName val="DNDNG_PENAHAN1"/>
      <sheetName val="HRG_BAHAN_&amp;_UPAH_okk1"/>
      <sheetName val="Analis_Kusen_okk1"/>
      <sheetName val="Basic Price"/>
      <sheetName val="Sheet3"/>
      <sheetName val="Cover"/>
      <sheetName val="Elektrikal"/>
      <sheetName val="HARGA MATERIAL"/>
      <sheetName val="FINISHING"/>
      <sheetName val="Pt"/>
      <sheetName val="HB me"/>
      <sheetName val="NP"/>
      <sheetName val="Analisa SNI STANDART "/>
      <sheetName val="Kuantitas _ Harga"/>
      <sheetName val="Kuantitas &amp; Harga"/>
      <sheetName val="Fill this out first..."/>
      <sheetName val="D &amp; W sizes"/>
      <sheetName val="ganda"/>
      <sheetName val="Analisa"/>
      <sheetName val="MC_strp CoDa "/>
      <sheetName val="Listrik"/>
      <sheetName val="JADWAL(1)"/>
      <sheetName val="BoQ"/>
      <sheetName val="Konfirm"/>
      <sheetName val="Indirect_Const"/>
      <sheetName val="H_Satuan"/>
      <sheetName val="Rekapitulasi"/>
      <sheetName val="REKAP"/>
      <sheetName val="IN OUT"/>
      <sheetName val="Fill this out first___"/>
      <sheetName val="struktur tdk dipakai"/>
      <sheetName val="BAG-2"/>
      <sheetName val="Mobilisasi"/>
      <sheetName val="rab lt 2 bo"/>
      <sheetName val="I-KAMAR"/>
      <sheetName val="P-late"/>
      <sheetName val="BOQ_INT"/>
      <sheetName val="Pipe"/>
      <sheetName val="概総括1"/>
      <sheetName val="BASIC"/>
      <sheetName val="Cover Daf-2"/>
      <sheetName val="faktor &amp; disc"/>
      <sheetName val="Rekap Prelim"/>
      <sheetName val="Parameters"/>
      <sheetName val=" schedule AMD-2 Rev III"/>
      <sheetName val="Uraian Teknis"/>
      <sheetName val="analisa upah_bahan"/>
      <sheetName val="산근"/>
      <sheetName val="1.Surat (2)"/>
      <sheetName val="harsat"/>
      <sheetName val="Sub"/>
      <sheetName val="RAP"/>
      <sheetName val="H.Satuan"/>
      <sheetName val="인사자료총집계"/>
      <sheetName val="Ch"/>
      <sheetName val="Analisa RAP"/>
      <sheetName val="Analis_ME2"/>
      <sheetName val="ANALISA_ME2"/>
      <sheetName val="Analis_Upah_Beton_,_UPAH_RIIL_2"/>
      <sheetName val="Material_RIIL2"/>
      <sheetName val="AnalisaSIPIL_RIIL2"/>
      <sheetName val="REKAP_BAHAN_&amp;_UPAH_RIIL_2"/>
      <sheetName val="REKAP_TOTAL2"/>
      <sheetName val="TERMINAL_UNIT_12"/>
      <sheetName val="TERMINAL_UNIT_22"/>
      <sheetName val="MENARA_PANTAU2"/>
      <sheetName val="POS_JAGA2"/>
      <sheetName val="DNDNG_PENAHAN2"/>
      <sheetName val="HRG_BAHAN_&amp;_UPAH_okk2"/>
      <sheetName val="Analis_Kusen_okk2"/>
      <sheetName val="AnalisaSIPIL_RIIL_RAP"/>
      <sheetName val="ANALISA_railing"/>
      <sheetName val="Analisa_SNI_STANDART_"/>
      <sheetName val="PEMBESIAN_BALOK_tukang_(2)"/>
      <sheetName val="D_&amp;_W_sizes"/>
      <sheetName val="struktur_tdk_dipakai"/>
      <sheetName val="Kuantitas_&amp;_Harga"/>
      <sheetName val="Kuantitas___Harga"/>
      <sheetName val="Fill_this_out_first___"/>
      <sheetName val="Fill_this_out_first___1"/>
      <sheetName val="Analisa_RAP"/>
      <sheetName val="MC_strp_CoDa_"/>
      <sheetName val="Uraian_Teknis"/>
      <sheetName val="analisa_upah_bahan"/>
      <sheetName val="_schedule_AMD-2_Rev_III"/>
      <sheetName val="Analis_(2)"/>
      <sheetName val="List_Material"/>
      <sheetName val="Data_Base"/>
      <sheetName val="Basic_Price"/>
      <sheetName val="HARGA_MATERIAL"/>
      <sheetName val="HB_me"/>
      <sheetName val="M_Edit"/>
      <sheetName val="Cover_Daf-2"/>
      <sheetName val="faktor_&amp;_disc"/>
      <sheetName val="H_Satuan1"/>
      <sheetName val="IN_OUT"/>
      <sheetName val="1_Surat_(2)"/>
      <sheetName val="Sheet1"/>
      <sheetName val="Ana PasBatu 7.4"/>
      <sheetName val="Isolasi Luar Dalam"/>
      <sheetName val="Isolasi Luar"/>
      <sheetName val="MAP"/>
      <sheetName val="Data-Masukan"/>
      <sheetName val="Divisi1"/>
      <sheetName val="RAB.SEKRETARIAT (1)"/>
      <sheetName val="RAB"/>
      <sheetName val="Bahan"/>
      <sheetName val="SAP"/>
      <sheetName val="Input monthly capex"/>
      <sheetName val="name"/>
      <sheetName val="HSBU ANA"/>
      <sheetName val="Penwrn"/>
      <sheetName val="HARGA"/>
      <sheetName val="대비표"/>
      <sheetName val="B"/>
      <sheetName val="Sheet2"/>
      <sheetName val="Daf.Harga-Upah"/>
      <sheetName val="Analisa 2"/>
      <sheetName val="Breakdown"/>
      <sheetName val="LPP-201"/>
      <sheetName val="Harsat Bahan"/>
      <sheetName val="srtberkas"/>
      <sheetName val="3-DIV5"/>
      <sheetName val="bq"/>
      <sheetName val="notasi"/>
      <sheetName val="DEKAN"/>
      <sheetName val="PBK-01"/>
      <sheetName val="Gedung Kantor"/>
      <sheetName val="inst.pemrintah"/>
      <sheetName val="DAF-1"/>
      <sheetName val="UNIT PRICE"/>
      <sheetName val="ALAT-1"/>
      <sheetName val="HARGA ALAT"/>
      <sheetName val="SPK"/>
      <sheetName val="REALISASI"/>
      <sheetName val="Agregat Halus &amp; Kasar"/>
      <sheetName val="予算票"/>
      <sheetName val="DAF_2"/>
      <sheetName val="ｺｰﾄﾞ"/>
      <sheetName val="AHSbj"/>
      <sheetName val="Rinci Progress Payment"/>
      <sheetName val="Man Power"/>
      <sheetName val="EE-PROP"/>
      <sheetName val="COST"/>
      <sheetName val="Rekap "/>
      <sheetName val="nama PT."/>
      <sheetName val="RAB ME"/>
      <sheetName val="Bill of Qty MEP"/>
      <sheetName val="Anal"/>
      <sheetName val="HB"/>
      <sheetName val="jadwal"/>
      <sheetName val="Huruf"/>
      <sheetName val="k341k612"/>
      <sheetName val="Pol"/>
      <sheetName val="Har. Sat"/>
      <sheetName val="lam3c"/>
      <sheetName val="HDS"/>
      <sheetName val="Harga Bahan &amp; Upah"/>
      <sheetName val="Bahan&amp;Upah"/>
      <sheetName val="GEDUNG-A"/>
      <sheetName val="NET表"/>
      <sheetName val="BQ表"/>
      <sheetName val="WS-GR"/>
      <sheetName val="1"/>
      <sheetName val="Harga Upah dan Bahan"/>
      <sheetName val="Bahan&amp; upah"/>
      <sheetName val="NAMES"/>
      <sheetName val="CODE"/>
      <sheetName val="PRY01-1"/>
      <sheetName val="Analisa  BOW"/>
      <sheetName val="TOWN"/>
      <sheetName val="7.공정표"/>
      <sheetName val="FORM"/>
      <sheetName val="Hrg Sat"/>
      <sheetName val="REKAP Prbndingn"/>
      <sheetName val="MAPP"/>
      <sheetName val="RESOURCES-6"/>
      <sheetName val="Recovered_Sheet1"/>
      <sheetName val="Huruf (2)"/>
      <sheetName val="BQ1"/>
      <sheetName val="ANALISA-1"/>
      <sheetName val="ANALISA-2"/>
      <sheetName val="HSD"/>
      <sheetName val="Uraian"/>
      <sheetName val="Skedull"/>
      <sheetName val="mat"/>
      <sheetName val="al"/>
      <sheetName val="MPU"/>
      <sheetName val="ANALISA-3"/>
      <sheetName val="METODE-2"/>
      <sheetName val="KONFIRMASI"/>
      <sheetName val="cek list"/>
      <sheetName val="Surat"/>
      <sheetName val="Surat DKG"/>
      <sheetName val="Alat Berat"/>
      <sheetName val="METODE"/>
      <sheetName val="product"/>
      <sheetName val="pivot1"/>
      <sheetName val="SAT-DAS"/>
      <sheetName val="Analisa (ok punya)"/>
      <sheetName val="Div2"/>
      <sheetName val="SUR-HARGA"/>
      <sheetName val="Spec ME"/>
      <sheetName val="PileCap"/>
      <sheetName val="1. BQ"/>
      <sheetName val="LAUT"/>
      <sheetName val="2.2 BQ"/>
      <sheetName val="PriceList"/>
      <sheetName val="Resume"/>
      <sheetName val="7.PEK-STRUKTUR"/>
      <sheetName val="Ana. PU"/>
      <sheetName val="AHS Marka"/>
      <sheetName val="analysis2"/>
      <sheetName val="UBA"/>
      <sheetName val="BQ (3)"/>
      <sheetName val="BQ (2)"/>
      <sheetName val="RAB (A) (3)"/>
      <sheetName val="SUBKON"/>
      <sheetName val="UPAH"/>
      <sheetName val="Material"/>
      <sheetName val="RAB (A) (2)"/>
      <sheetName val="Bobot"/>
      <sheetName val="Gaji"/>
      <sheetName val="K3"/>
      <sheetName val="Rekap RAB"/>
      <sheetName val="Rekap vul (3)"/>
      <sheetName val="Rekap vul"/>
      <sheetName val="RAB Btl "/>
      <sheetName val="Rekap vul (2)"/>
      <sheetName val="Sheet3 (3)"/>
      <sheetName val="Sheet3 (2)"/>
      <sheetName val="RAB _A_ _2_"/>
      <sheetName val="Harga Satuan"/>
      <sheetName val="TRMNL TLOGOWARU 29 JAN '07 ( AN"/>
      <sheetName val="S_Suramadu"/>
      <sheetName val="AssumptionValue"/>
      <sheetName val="OwnEq"/>
      <sheetName val="12CGOU"/>
      <sheetName val="Grand Summary"/>
      <sheetName val="PNT"/>
      <sheetName val="DASAR"/>
      <sheetName val="Master 1.0"/>
      <sheetName val="Harga Sat_APP"/>
      <sheetName val="pricing"/>
      <sheetName val="Hitung"/>
      <sheetName val="RAB-2006-Total"/>
      <sheetName val="Luas-Tot"/>
      <sheetName val="An_Basic"/>
      <sheetName val="INDEX"/>
      <sheetName val="SCHEDULE SECTION 2 JUNI (FIX)"/>
      <sheetName val="Data"/>
      <sheetName val="Bulanan"/>
      <sheetName val="Total"/>
      <sheetName val="Rekap RAP real (2)"/>
      <sheetName val="D7"/>
      <sheetName val="S-Curve"/>
      <sheetName val="ANALIS ALAT"/>
      <sheetName val="Written"/>
      <sheetName val="#REF"/>
      <sheetName val="BasicPrice"/>
      <sheetName val="Daft 2.1"/>
      <sheetName val="hardas"/>
      <sheetName val="Harga Bahan"/>
      <sheetName val="PRD01-5"/>
      <sheetName val="Cashflow"/>
      <sheetName val="PENAWARAN"/>
      <sheetName val="Analis_ME3"/>
      <sheetName val="ANALISA_ME3"/>
      <sheetName val="Analis_Upah_Beton_,_UPAH_RIIL_3"/>
      <sheetName val="Material_RIIL3"/>
      <sheetName val="AnalisaSIPIL_RIIL3"/>
      <sheetName val="REKAP_BAHAN_&amp;_UPAH_RIIL_3"/>
      <sheetName val="REKAP_TOTAL3"/>
      <sheetName val="TERMINAL_UNIT_13"/>
      <sheetName val="TERMINAL_UNIT_23"/>
      <sheetName val="MENARA_PANTAU3"/>
      <sheetName val="POS_JAGA3"/>
      <sheetName val="DNDNG_PENAHAN3"/>
      <sheetName val="HRG_BAHAN_&amp;_UPAH_okk3"/>
      <sheetName val="Analis_Kusen_okk3"/>
      <sheetName val="Kuantitas_&amp;_Harga1"/>
      <sheetName val="Kuantitas___Harga1"/>
      <sheetName val="PEMBESIAN_BALOK_tukang_(2)1"/>
      <sheetName val="D_&amp;_W_sizes1"/>
      <sheetName val="AnalisaSIPIL_RIIL_RAP1"/>
      <sheetName val="ANALISA_railing1"/>
      <sheetName val="Analisa_SNI_STANDART_1"/>
      <sheetName val="Fill_this_out_first___2"/>
      <sheetName val="Uraian_Teknis1"/>
      <sheetName val="analisa_upah_bahan1"/>
      <sheetName val="MC_strp_CoDa_1"/>
      <sheetName val="Fill_this_out_first___3"/>
      <sheetName val="struktur_tdk_dipakai1"/>
      <sheetName val="_schedule_AMD-2_Rev_III1"/>
      <sheetName val="H_Satuan2"/>
      <sheetName val="1_Surat_(2)1"/>
      <sheetName val="Analis_(2)1"/>
      <sheetName val="List_Material1"/>
      <sheetName val="Data_Base1"/>
      <sheetName val="Basic_Price1"/>
      <sheetName val="IN_OUT1"/>
      <sheetName val="HARGA_MATERIAL1"/>
      <sheetName val="HB_me1"/>
      <sheetName val="M_Edit1"/>
      <sheetName val="Cover_Daf-21"/>
      <sheetName val="faktor_&amp;_disc1"/>
      <sheetName val="Rekap_Prelim"/>
      <sheetName val="Analisa_RAP1"/>
      <sheetName val="Analisa_(ok_punya)"/>
      <sheetName val="RAB_SEKRETARIAT_(1)"/>
      <sheetName val="Spec_ME"/>
      <sheetName val="Gedung_Kantor"/>
      <sheetName val="1__BQ"/>
      <sheetName val="Input_monthly_capex"/>
      <sheetName val="HSBU_ANA"/>
      <sheetName val="rab_lt_2_bo"/>
      <sheetName val="Daf_Harga-Upah"/>
      <sheetName val="Harsat_Bahan"/>
      <sheetName val="Rekap_"/>
      <sheetName val="Huruf_(2)"/>
      <sheetName val="cek_list"/>
      <sheetName val="Surat_DKG"/>
      <sheetName val="Alat_Berat"/>
      <sheetName val="Ana_PasBatu_7_4"/>
      <sheetName val="Isolasi_Luar_Dalam"/>
      <sheetName val="Isolasi_Luar"/>
      <sheetName val="inst_pemrintah"/>
      <sheetName val="Grand_Summary"/>
      <sheetName val="Bill_of_Qty_MEP"/>
      <sheetName val="Master_1_0"/>
      <sheetName val="Harga_Sat_APP"/>
      <sheetName val="Ana__PU"/>
      <sheetName val="Hrg_Sat"/>
      <sheetName val="REKAP_Prbndingn"/>
      <sheetName val="Har__Sat"/>
      <sheetName val="nama_PT_"/>
      <sheetName val="RAB_ME"/>
      <sheetName val="TRMNL_TLOGOWARU_29_JAN_'07_(_AN"/>
      <sheetName val="UNIT_PRICE"/>
      <sheetName val="2_2_BQ"/>
      <sheetName val="Daft_2_1"/>
      <sheetName val="Harga_Bahan"/>
      <sheetName val="hrg-dsr"/>
      <sheetName val="TABEL"/>
      <sheetName val="edit"/>
      <sheetName val="Rinci-Bab1 Master"/>
      <sheetName val="Bab1-Master"/>
      <sheetName val="Bab2"/>
      <sheetName val="Bab3"/>
      <sheetName val="Bab4"/>
      <sheetName val="Bab5"/>
      <sheetName val="Bab6"/>
      <sheetName val="Bab7"/>
      <sheetName val="Bab8"/>
      <sheetName val="Bab9"/>
      <sheetName val="Bab9 t=31 cm"/>
      <sheetName val="Bab10"/>
      <sheetName val="Bab 10 sungai"/>
      <sheetName val="Bab11"/>
      <sheetName val="Bab12"/>
      <sheetName val="Bab13"/>
      <sheetName val="Bab14"/>
      <sheetName val="Bab15"/>
      <sheetName val="Bab16a"/>
      <sheetName val="Bab16b"/>
      <sheetName val="Bab16c"/>
      <sheetName val="KURVA S "/>
      <sheetName val="Per. Gal U Tim - Common"/>
      <sheetName val="Per. Gal. Waste"/>
      <sheetName val="Per. Granular"/>
      <sheetName val="GRAN. "/>
      <sheetName val="ESA"/>
      <sheetName val="SCAFFOLD"/>
      <sheetName val="TGL"/>
      <sheetName val="TANAH1"/>
      <sheetName val="Tn-Gdg"/>
      <sheetName val="Tn-KWP"/>
      <sheetName val="HIT-BC"/>
      <sheetName val="HIT-CONST"/>
      <sheetName val="HIT-BEARINGPAD"/>
      <sheetName val="HIT-AKS"/>
      <sheetName val="HIT-BONDEX+ANGKUR"/>
      <sheetName val="HIT-BRIDGE DRAINAGE"/>
      <sheetName val="PIPA - PER STOK"/>
      <sheetName val="BDX - PER STOK"/>
      <sheetName val="PAD - PER STOK"/>
      <sheetName val="SIDE DRAIN"/>
      <sheetName val="SIDE DRAIN2"/>
      <sheetName val="HIT-DPT"/>
      <sheetName val="HIT-G. B.FILL"/>
      <sheetName val="Sheet5"/>
      <sheetName val="SKEMA SLEEPER"/>
      <sheetName val="SKEMA SLEEPER2"/>
      <sheetName val="SSP Jombang"/>
      <sheetName val="BP-SJ. MAIN"/>
      <sheetName val="BP-SJ. R6B"/>
      <sheetName val="BP-DPT JOMBANG"/>
      <sheetName val="BP-UP. RAMP1"/>
      <sheetName val="BP-UP. RAMP3A"/>
      <sheetName val="BP-UP. BNI"/>
      <sheetName val="BP-UP. PAM. RAYA"/>
      <sheetName val="BP-UP. S. KEDAUNG"/>
      <sheetName val="BP-OP. SARUA I"/>
      <sheetName val="BP-OP. S. MULYA"/>
      <sheetName val="SOLDIER PILE"/>
      <sheetName val="STIFNER"/>
      <sheetName val="STIFNER2"/>
      <sheetName val="LPA1"/>
      <sheetName val="LPA2"/>
      <sheetName val="LPA3)"/>
      <sheetName val="ASPAL"/>
      <sheetName val="BPM Pasir SD"/>
      <sheetName val="61006"/>
      <sheetName val="RJBR"/>
      <sheetName val="anal_hs"/>
      <sheetName val="info"/>
      <sheetName val="KUANTITAS-PIPA"/>
      <sheetName val="MU"/>
      <sheetName val="pvc"/>
      <sheetName val="수지표"/>
      <sheetName val="Public Area"/>
      <sheetName val="Harsat_Pek"/>
      <sheetName val="Hargamat"/>
      <sheetName val="PESANTREN"/>
      <sheetName val="G"/>
      <sheetName val="Curup"/>
      <sheetName val="Prabu"/>
      <sheetName val="On Time"/>
      <sheetName val="Perm. Test"/>
      <sheetName val="HSATUAN"/>
      <sheetName val="HARSAT_BAH"/>
      <sheetName val="Spek-ME"/>
      <sheetName val="Satuan Dasar"/>
      <sheetName val="LPB-MC6"/>
      <sheetName val="H-Dasar"/>
      <sheetName val="Analisa-H"/>
      <sheetName val="Sat~Bahu"/>
      <sheetName val="UMUM"/>
      <sheetName val="DIV7-BM"/>
      <sheetName val="5"/>
      <sheetName val="gvl"/>
      <sheetName val="MT_an"/>
      <sheetName val="Cost Summary"/>
      <sheetName val="rating curve"/>
      <sheetName val="Rekap-Bdg"/>
      <sheetName val="TPI"/>
      <sheetName val="TEST CASE"/>
      <sheetName val="Galian 1"/>
      <sheetName val="Back-Up"/>
      <sheetName val="351BQMCN"/>
      <sheetName val="escon"/>
      <sheetName val="rab_analisa"/>
      <sheetName val="Cover Daf_2"/>
      <sheetName val="Schedule"/>
      <sheetName val="Stay Cable PDMR2"/>
      <sheetName val="rumus"/>
      <sheetName val="02. Bunga Raya, Bengkalis"/>
      <sheetName val="Terbilang"/>
      <sheetName val="03.Kota Tarakan, Lingkas Ujung"/>
      <sheetName val="08. Palambarae, Bulukumba"/>
      <sheetName val="BQ "/>
      <sheetName val="BORE PILE"/>
      <sheetName val="CAPING BEAM"/>
      <sheetName val="PONDASI CAKAR AYAM"/>
      <sheetName val="Pile Cap"/>
      <sheetName val="SLOOF PER TYPE"/>
      <sheetName val="Sloof"/>
      <sheetName val="PLAT"/>
      <sheetName val="Kolom"/>
      <sheetName val="balok PEETYPE "/>
      <sheetName val="BALOK LT .1"/>
      <sheetName val="bk lt 2 sd 5"/>
      <sheetName val="Tangga"/>
      <sheetName val="dpt"/>
      <sheetName val="ddg"/>
      <sheetName val="Pondasi batu kali"/>
      <sheetName val="LUAS"/>
      <sheetName val="TABEL BESI"/>
      <sheetName val="tabel baja"/>
      <sheetName val="KUDA BAJA &amp; ATAP"/>
      <sheetName val="GALIAN BASEMEN"/>
      <sheetName val="KUDA PIP"/>
      <sheetName val="urugan tanah"/>
      <sheetName val="DINDING"/>
      <sheetName val="LANTAI"/>
      <sheetName val="PERTANYAAN"/>
      <sheetName val="Data (2)"/>
      <sheetName val="1.RAB Persiapan"/>
      <sheetName val="1.Vol. Persiapan"/>
      <sheetName val="7. RAB Toilet"/>
      <sheetName val="7.Vol. Toilet"/>
      <sheetName val="10b.RAB JalanBeton"/>
      <sheetName val="10b.Vol. JalanBeton"/>
      <sheetName val="12.RAB Saluran"/>
      <sheetName val="12.Vol. Saluran"/>
      <sheetName val="Lain-lain"/>
      <sheetName val="Jadwal Pelaksanaan"/>
      <sheetName val="AC"/>
      <sheetName val=" Bahan  oK"/>
      <sheetName val=" Alat  ok"/>
      <sheetName val="Upah   oK"/>
      <sheetName val="perbandingan"/>
      <sheetName val="Daft Harsat"/>
      <sheetName val="XXXXXX"/>
      <sheetName val="CB-Ag"/>
      <sheetName val="3-DIV6"/>
      <sheetName val="Perm__Test"/>
      <sheetName val="Satuan_Dasar"/>
      <sheetName val="Cost_Summary"/>
      <sheetName val="rating_curve"/>
      <sheetName val="Analisa_2"/>
      <sheetName val="TEST_CASE"/>
      <sheetName val="Galian_1"/>
      <sheetName val="SCHEDULE_SECTION_2_JUNI_(FIX)"/>
      <sheetName val="Rekap_RAP_real_(2)"/>
      <sheetName val="BQ_(3)"/>
      <sheetName val="BQ_(2)"/>
      <sheetName val="RAB_(A)_(3)"/>
      <sheetName val="RAB_(A)_(2)"/>
      <sheetName val="Rekap_RAB"/>
      <sheetName val="Rekap_vul_(3)"/>
      <sheetName val="Rekap_vul"/>
      <sheetName val="RAB_Btl_"/>
      <sheetName val="Rekap_vul_(2)"/>
      <sheetName val="Sheet3_(3)"/>
      <sheetName val="Sheet3_(2)"/>
      <sheetName val="RAB__A___2_"/>
      <sheetName val="Harga_Satuan"/>
      <sheetName val="Daft_Harsat"/>
      <sheetName val="AHS_Marka"/>
      <sheetName val="Agregat_Halus_&amp;_Kasar"/>
      <sheetName val="5-HARGA"/>
      <sheetName val="Daft.Sewa Alat"/>
      <sheetName val="Analisa SNI"/>
      <sheetName val="TSS"/>
      <sheetName val="tabel tul"/>
      <sheetName val="UPAH BAHAN ALAT"/>
      <sheetName val="Referensi"/>
      <sheetName val="Supl.X"/>
      <sheetName val="B-Down"/>
      <sheetName val="Analis harga"/>
      <sheetName val="UPH,BHN,ALT"/>
      <sheetName val="BBM-03"/>
      <sheetName val="PO-2"/>
      <sheetName val="jadw"/>
      <sheetName val="DAFTAR HARGA"/>
      <sheetName val="eqp-rek"/>
      <sheetName val="daf kh"/>
      <sheetName val="WI"/>
      <sheetName val="Tie Beam GN"/>
      <sheetName val="Bill_2"/>
      <sheetName val="Vol Kusen &amp; Alm"/>
      <sheetName val="sort ars"/>
      <sheetName val="Bq Ars"/>
      <sheetName val="analtek"/>
      <sheetName val="Analisa Harga Satuan"/>
      <sheetName val="HARGA BARU"/>
      <sheetName val="schalat"/>
      <sheetName val="schman"/>
      <sheetName val="schmat"/>
      <sheetName val="Volume"/>
      <sheetName val="rincian A"/>
      <sheetName val="bill qty"/>
      <sheetName val="lampiran"/>
      <sheetName val="Master Edit"/>
      <sheetName val="Summary"/>
      <sheetName val="LAMA-3"/>
      <sheetName val="LAMA-4"/>
      <sheetName val="Connections"/>
      <sheetName val="DWTables"/>
      <sheetName val="HS"/>
      <sheetName val="MATERIAL UPAH DAN ALAT"/>
      <sheetName val="KOEF ESKALASI N WASTE"/>
      <sheetName val="DUCTING_GD-PAJAK ISOLASI DALAM"/>
      <sheetName val="112-885"/>
      <sheetName val="Anl.+"/>
      <sheetName val="D7(1A)"/>
      <sheetName val="harga-SD"/>
      <sheetName val="Sumber Daya"/>
      <sheetName val="Parameter"/>
      <sheetName val="CUACA"/>
      <sheetName val="Analisa Upah &amp; Bahan Plum"/>
    </sheetNames>
    <sheetDataSet>
      <sheetData sheetId="0" refreshError="1">
        <row r="208">
          <cell r="B208" t="str">
            <v>C.13</v>
          </cell>
          <cell r="C208" t="str">
            <v>1 M3 Sloof 150x300 K225</v>
          </cell>
        </row>
        <row r="209">
          <cell r="C209">
            <v>1</v>
          </cell>
          <cell r="D209" t="str">
            <v>M3</v>
          </cell>
          <cell r="E209" t="str">
            <v>Beton Readymix</v>
          </cell>
          <cell r="F209" t="str">
            <v>@Rp</v>
          </cell>
          <cell r="G209">
            <v>430000</v>
          </cell>
          <cell r="H209" t="str">
            <v>=Rp</v>
          </cell>
          <cell r="I209">
            <v>430000</v>
          </cell>
        </row>
        <row r="210">
          <cell r="C210">
            <v>104.6743765591079</v>
          </cell>
          <cell r="D210" t="str">
            <v>Kg</v>
          </cell>
          <cell r="E210" t="str">
            <v>Pembesian Polos</v>
          </cell>
          <cell r="F210" t="str">
            <v>@Rp</v>
          </cell>
          <cell r="G210">
            <v>6100</v>
          </cell>
          <cell r="H210" t="str">
            <v>=Rp</v>
          </cell>
          <cell r="I210">
            <v>638513.69701055821</v>
          </cell>
        </row>
        <row r="211">
          <cell r="C211">
            <v>0</v>
          </cell>
          <cell r="D211" t="str">
            <v>Kg</v>
          </cell>
          <cell r="E211" t="str">
            <v>Pembesian Ulir</v>
          </cell>
          <cell r="F211" t="str">
            <v>@Rp</v>
          </cell>
          <cell r="G211">
            <v>5850</v>
          </cell>
          <cell r="H211" t="str">
            <v>=Rp</v>
          </cell>
          <cell r="I211">
            <v>0</v>
          </cell>
        </row>
        <row r="212">
          <cell r="C212">
            <v>13.333333333333334</v>
          </cell>
          <cell r="D212" t="str">
            <v>M2</v>
          </cell>
          <cell r="E212" t="str">
            <v>Bekisting Non Struktur</v>
          </cell>
          <cell r="F212" t="str">
            <v>@Rp</v>
          </cell>
          <cell r="G212">
            <v>31900</v>
          </cell>
          <cell r="H212" t="str">
            <v>=Rp</v>
          </cell>
          <cell r="I212">
            <v>425333.33333333337</v>
          </cell>
        </row>
        <row r="213">
          <cell r="G213" t="str">
            <v>Jumlah</v>
          </cell>
          <cell r="H213" t="str">
            <v>=Rp</v>
          </cell>
          <cell r="I213">
            <v>1493847.0303438916</v>
          </cell>
        </row>
        <row r="214">
          <cell r="G214" t="str">
            <v>Dibulatkan</v>
          </cell>
          <cell r="H214" t="str">
            <v>=Rp</v>
          </cell>
          <cell r="I214">
            <v>1493900</v>
          </cell>
        </row>
        <row r="225">
          <cell r="B225" t="str">
            <v>C.15</v>
          </cell>
          <cell r="C225" t="str">
            <v>1 M3 Sloof 150x200 K225</v>
          </cell>
        </row>
        <row r="226">
          <cell r="C226">
            <v>1</v>
          </cell>
          <cell r="D226" t="str">
            <v>M3</v>
          </cell>
          <cell r="E226" t="str">
            <v>Beton Readymix</v>
          </cell>
          <cell r="F226" t="str">
            <v>@Rp</v>
          </cell>
          <cell r="G226">
            <v>430000</v>
          </cell>
          <cell r="H226" t="str">
            <v>=Rp</v>
          </cell>
          <cell r="I226">
            <v>430000</v>
          </cell>
        </row>
        <row r="227">
          <cell r="C227">
            <v>131.36360241475481</v>
          </cell>
          <cell r="D227" t="str">
            <v>Kg</v>
          </cell>
          <cell r="E227" t="str">
            <v>Pembesian Polos</v>
          </cell>
          <cell r="F227" t="str">
            <v>@Rp</v>
          </cell>
          <cell r="G227">
            <v>6100</v>
          </cell>
          <cell r="H227" t="str">
            <v>=Rp</v>
          </cell>
          <cell r="I227">
            <v>801317.97473000432</v>
          </cell>
        </row>
        <row r="228">
          <cell r="C228">
            <v>0</v>
          </cell>
          <cell r="D228" t="str">
            <v>Kg</v>
          </cell>
          <cell r="E228" t="str">
            <v>Pembesian Ulir</v>
          </cell>
          <cell r="F228" t="str">
            <v>@Rp</v>
          </cell>
          <cell r="G228">
            <v>5850</v>
          </cell>
          <cell r="H228" t="str">
            <v>=Rp</v>
          </cell>
          <cell r="I228">
            <v>0</v>
          </cell>
        </row>
        <row r="229">
          <cell r="C229">
            <v>13.333333333333334</v>
          </cell>
          <cell r="D229" t="str">
            <v>M2</v>
          </cell>
          <cell r="E229" t="str">
            <v>Bekisting Non Struktur</v>
          </cell>
          <cell r="F229" t="str">
            <v>@Rp</v>
          </cell>
          <cell r="G229">
            <v>31900</v>
          </cell>
          <cell r="H229" t="str">
            <v>=Rp</v>
          </cell>
          <cell r="I229">
            <v>425333.33333333337</v>
          </cell>
        </row>
        <row r="230">
          <cell r="G230" t="str">
            <v>Jumlah</v>
          </cell>
          <cell r="H230" t="str">
            <v>=Rp</v>
          </cell>
          <cell r="I230">
            <v>1656651.3080633376</v>
          </cell>
        </row>
        <row r="231">
          <cell r="G231" t="str">
            <v>Dibulatkan</v>
          </cell>
          <cell r="H231" t="str">
            <v>=Rp</v>
          </cell>
          <cell r="I231">
            <v>1656700</v>
          </cell>
        </row>
        <row r="468">
          <cell r="B468" t="str">
            <v>C.37</v>
          </cell>
          <cell r="C468" t="str">
            <v>1 M3 Kolom 500x500 K225</v>
          </cell>
        </row>
        <row r="469">
          <cell r="C469">
            <v>1</v>
          </cell>
          <cell r="D469" t="str">
            <v>M3</v>
          </cell>
          <cell r="E469" t="str">
            <v>Beton Readymix</v>
          </cell>
          <cell r="F469" t="str">
            <v>@Rp</v>
          </cell>
          <cell r="G469">
            <v>430000</v>
          </cell>
          <cell r="H469" t="str">
            <v>=Rp</v>
          </cell>
          <cell r="I469">
            <v>430000</v>
          </cell>
        </row>
        <row r="470">
          <cell r="C470">
            <v>31.936645518230439</v>
          </cell>
          <cell r="D470" t="str">
            <v>Kg</v>
          </cell>
          <cell r="E470" t="str">
            <v>Pembesian Polos</v>
          </cell>
          <cell r="F470" t="str">
            <v>@Rp</v>
          </cell>
          <cell r="G470">
            <v>6100</v>
          </cell>
          <cell r="H470" t="str">
            <v>=Rp</v>
          </cell>
          <cell r="I470">
            <v>194813.53766120569</v>
          </cell>
        </row>
        <row r="471">
          <cell r="C471">
            <v>178.05604682750868</v>
          </cell>
          <cell r="D471" t="str">
            <v>Kg</v>
          </cell>
          <cell r="E471" t="str">
            <v>Pembesian Ulir</v>
          </cell>
          <cell r="F471" t="str">
            <v>@Rp</v>
          </cell>
          <cell r="G471">
            <v>5850</v>
          </cell>
          <cell r="H471" t="str">
            <v>=Rp</v>
          </cell>
          <cell r="I471">
            <v>1041627.8739409258</v>
          </cell>
        </row>
        <row r="472">
          <cell r="C472">
            <v>8</v>
          </cell>
          <cell r="D472" t="str">
            <v>M2</v>
          </cell>
          <cell r="E472" t="str">
            <v>Bekisting Struktur+Scafolding</v>
          </cell>
          <cell r="F472" t="str">
            <v>@Rp</v>
          </cell>
          <cell r="G472">
            <v>44200</v>
          </cell>
          <cell r="H472" t="str">
            <v>=Rp</v>
          </cell>
          <cell r="I472">
            <v>353600</v>
          </cell>
        </row>
        <row r="473">
          <cell r="G473" t="str">
            <v>Jumlah</v>
          </cell>
          <cell r="H473" t="str">
            <v>=Rp</v>
          </cell>
          <cell r="I473">
            <v>2020041.4116021316</v>
          </cell>
        </row>
        <row r="474">
          <cell r="G474" t="str">
            <v>Dibulatkan</v>
          </cell>
          <cell r="H474" t="str">
            <v>=Rp</v>
          </cell>
          <cell r="I474">
            <v>2020100</v>
          </cell>
        </row>
        <row r="476">
          <cell r="B476" t="str">
            <v>C.38</v>
          </cell>
          <cell r="C476" t="str">
            <v>1 M3 Kolom 450x450 K225</v>
          </cell>
        </row>
        <row r="477">
          <cell r="C477">
            <v>1</v>
          </cell>
          <cell r="D477" t="str">
            <v>M3</v>
          </cell>
          <cell r="E477" t="str">
            <v>Beton Readymix</v>
          </cell>
          <cell r="F477" t="str">
            <v>@Rp</v>
          </cell>
          <cell r="G477">
            <v>430000</v>
          </cell>
          <cell r="H477" t="str">
            <v>=Rp</v>
          </cell>
          <cell r="I477">
            <v>430000</v>
          </cell>
        </row>
        <row r="478">
          <cell r="C478">
            <v>35.16547554559908</v>
          </cell>
          <cell r="D478" t="str">
            <v>Kg</v>
          </cell>
          <cell r="E478" t="str">
            <v>Pembesian Polos</v>
          </cell>
          <cell r="F478" t="str">
            <v>@Rp</v>
          </cell>
          <cell r="G478">
            <v>6100</v>
          </cell>
          <cell r="H478" t="str">
            <v>=Rp</v>
          </cell>
          <cell r="I478">
            <v>214509.40082815438</v>
          </cell>
        </row>
        <row r="479">
          <cell r="C479">
            <v>175.85782402716904</v>
          </cell>
          <cell r="D479" t="str">
            <v>Kg</v>
          </cell>
          <cell r="E479" t="str">
            <v>Pembesian Ulir</v>
          </cell>
          <cell r="F479" t="str">
            <v>@Rp</v>
          </cell>
          <cell r="G479">
            <v>5850</v>
          </cell>
          <cell r="H479" t="str">
            <v>=Rp</v>
          </cell>
          <cell r="I479">
            <v>1028768.270558939</v>
          </cell>
        </row>
        <row r="480">
          <cell r="C480">
            <v>8.8888888888888893</v>
          </cell>
          <cell r="D480" t="str">
            <v>M2</v>
          </cell>
          <cell r="E480" t="str">
            <v>Bekisting Struktur+Scafolding</v>
          </cell>
          <cell r="F480" t="str">
            <v>@Rp</v>
          </cell>
          <cell r="G480">
            <v>44200</v>
          </cell>
          <cell r="H480" t="str">
            <v>=Rp</v>
          </cell>
          <cell r="I480">
            <v>392888.88888888893</v>
          </cell>
        </row>
        <row r="481">
          <cell r="G481" t="str">
            <v>Jumlah</v>
          </cell>
          <cell r="H481" t="str">
            <v>=Rp</v>
          </cell>
          <cell r="I481">
            <v>2066166.5602759824</v>
          </cell>
        </row>
        <row r="482">
          <cell r="G482" t="str">
            <v>Dibulatkan</v>
          </cell>
          <cell r="H482" t="str">
            <v>=Rp</v>
          </cell>
          <cell r="I482">
            <v>2066200</v>
          </cell>
        </row>
      </sheetData>
      <sheetData sheetId="1">
        <row r="208">
          <cell r="B208" t="str">
            <v>C.13</v>
          </cell>
        </row>
      </sheetData>
      <sheetData sheetId="2"/>
      <sheetData sheetId="3"/>
      <sheetData sheetId="4">
        <row r="208">
          <cell r="B208" t="str">
            <v>C.13</v>
          </cell>
        </row>
      </sheetData>
      <sheetData sheetId="5"/>
      <sheetData sheetId="6"/>
      <sheetData sheetId="7">
        <row r="7">
          <cell r="G7">
            <v>497610000</v>
          </cell>
        </row>
      </sheetData>
      <sheetData sheetId="8">
        <row r="208">
          <cell r="B208" t="str">
            <v>C.13</v>
          </cell>
        </row>
      </sheetData>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ow r="208">
          <cell r="B208" t="str">
            <v>C.13</v>
          </cell>
        </row>
      </sheetData>
      <sheetData sheetId="93">
        <row r="208">
          <cell r="B208" t="str">
            <v>C.13</v>
          </cell>
        </row>
      </sheetData>
      <sheetData sheetId="94" refreshError="1"/>
      <sheetData sheetId="95">
        <row r="208">
          <cell r="B208" t="str">
            <v>C.13</v>
          </cell>
        </row>
      </sheetData>
      <sheetData sheetId="96" refreshError="1"/>
      <sheetData sheetId="97" refreshError="1"/>
      <sheetData sheetId="98" refreshError="1"/>
      <sheetData sheetId="99" refreshError="1"/>
      <sheetData sheetId="100">
        <row r="208">
          <cell r="B208" t="str">
            <v>C.13</v>
          </cell>
        </row>
      </sheetData>
      <sheetData sheetId="101">
        <row r="208">
          <cell r="B208" t="str">
            <v>C.13</v>
          </cell>
        </row>
      </sheetData>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208">
          <cell r="B208" t="str">
            <v>C.13</v>
          </cell>
        </row>
      </sheetData>
      <sheetData sheetId="131">
        <row r="208">
          <cell r="B208" t="str">
            <v>C.13</v>
          </cell>
        </row>
      </sheetData>
      <sheetData sheetId="132" refreshError="1"/>
      <sheetData sheetId="133" refreshError="1"/>
      <sheetData sheetId="134">
        <row r="208">
          <cell r="B208" t="str">
            <v>C.13</v>
          </cell>
        </row>
      </sheetData>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208">
          <cell r="B208" t="str">
            <v>C.13</v>
          </cell>
        </row>
      </sheetData>
      <sheetData sheetId="191">
        <row r="208">
          <cell r="B208" t="str">
            <v>C.13</v>
          </cell>
        </row>
      </sheetData>
      <sheetData sheetId="192">
        <row r="208">
          <cell r="B208" t="str">
            <v>C.13</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sheetData sheetId="316"/>
      <sheetData sheetId="317" refreshError="1"/>
      <sheetData sheetId="318" refreshError="1"/>
      <sheetData sheetId="319" refreshError="1"/>
      <sheetData sheetId="320"/>
      <sheetData sheetId="321">
        <row r="208">
          <cell r="B208" t="str">
            <v>C.13</v>
          </cell>
        </row>
      </sheetData>
      <sheetData sheetId="322">
        <row r="208">
          <cell r="B208" t="str">
            <v>C.13</v>
          </cell>
        </row>
      </sheetData>
      <sheetData sheetId="323">
        <row r="7">
          <cell r="G7">
            <v>497610000</v>
          </cell>
        </row>
      </sheetData>
      <sheetData sheetId="324">
        <row r="7">
          <cell r="G7">
            <v>497610000</v>
          </cell>
        </row>
      </sheetData>
      <sheetData sheetId="325">
        <row r="208">
          <cell r="B208" t="str">
            <v>C.13</v>
          </cell>
        </row>
      </sheetData>
      <sheetData sheetId="326">
        <row r="208">
          <cell r="B208" t="str">
            <v>C.13</v>
          </cell>
        </row>
      </sheetData>
      <sheetData sheetId="327">
        <row r="208">
          <cell r="B208" t="str">
            <v>C.13</v>
          </cell>
        </row>
      </sheetData>
      <sheetData sheetId="328">
        <row r="208">
          <cell r="B208" t="str">
            <v>C.13</v>
          </cell>
        </row>
      </sheetData>
      <sheetData sheetId="329">
        <row r="7">
          <cell r="G7">
            <v>497610000</v>
          </cell>
        </row>
      </sheetData>
      <sheetData sheetId="330">
        <row r="7">
          <cell r="G7">
            <v>497610000</v>
          </cell>
        </row>
      </sheetData>
      <sheetData sheetId="331">
        <row r="7">
          <cell r="G7">
            <v>497610000</v>
          </cell>
        </row>
      </sheetData>
      <sheetData sheetId="332">
        <row r="7">
          <cell r="G7">
            <v>497610000</v>
          </cell>
        </row>
      </sheetData>
      <sheetData sheetId="333">
        <row r="7">
          <cell r="G7">
            <v>497610000</v>
          </cell>
        </row>
      </sheetData>
      <sheetData sheetId="334">
        <row r="7">
          <cell r="G7">
            <v>497610000</v>
          </cell>
        </row>
      </sheetData>
      <sheetData sheetId="335">
        <row r="7">
          <cell r="G7">
            <v>497610000</v>
          </cell>
        </row>
      </sheetData>
      <sheetData sheetId="336">
        <row r="208">
          <cell r="B208" t="str">
            <v>C.13</v>
          </cell>
        </row>
      </sheetData>
      <sheetData sheetId="337">
        <row r="208">
          <cell r="B208" t="str">
            <v>C.13</v>
          </cell>
        </row>
      </sheetData>
      <sheetData sheetId="338">
        <row r="208">
          <cell r="B208" t="str">
            <v>C.13</v>
          </cell>
        </row>
      </sheetData>
      <sheetData sheetId="339"/>
      <sheetData sheetId="340">
        <row r="7">
          <cell r="G7">
            <v>497610000</v>
          </cell>
        </row>
      </sheetData>
      <sheetData sheetId="341">
        <row r="208">
          <cell r="B208" t="str">
            <v>C.13</v>
          </cell>
        </row>
      </sheetData>
      <sheetData sheetId="342">
        <row r="208">
          <cell r="B208" t="str">
            <v>C.13</v>
          </cell>
        </row>
      </sheetData>
      <sheetData sheetId="343"/>
      <sheetData sheetId="344">
        <row r="208">
          <cell r="B208" t="str">
            <v>C.13</v>
          </cell>
        </row>
      </sheetData>
      <sheetData sheetId="345">
        <row r="7">
          <cell r="G7">
            <v>497610000</v>
          </cell>
        </row>
      </sheetData>
      <sheetData sheetId="346">
        <row r="7">
          <cell r="G7">
            <v>497610000</v>
          </cell>
        </row>
      </sheetData>
      <sheetData sheetId="347">
        <row r="208">
          <cell r="B208" t="str">
            <v>C.13</v>
          </cell>
        </row>
      </sheetData>
      <sheetData sheetId="348">
        <row r="7">
          <cell r="G7">
            <v>497610000</v>
          </cell>
        </row>
      </sheetData>
      <sheetData sheetId="349">
        <row r="208">
          <cell r="B208" t="str">
            <v>C.13</v>
          </cell>
        </row>
      </sheetData>
      <sheetData sheetId="350">
        <row r="208">
          <cell r="B208" t="str">
            <v>C.13</v>
          </cell>
        </row>
      </sheetData>
      <sheetData sheetId="351">
        <row r="208">
          <cell r="B208" t="str">
            <v>C.13</v>
          </cell>
        </row>
      </sheetData>
      <sheetData sheetId="352">
        <row r="7">
          <cell r="G7">
            <v>497610000</v>
          </cell>
        </row>
      </sheetData>
      <sheetData sheetId="353">
        <row r="208">
          <cell r="B208" t="str">
            <v>C.13</v>
          </cell>
        </row>
      </sheetData>
      <sheetData sheetId="354">
        <row r="7">
          <cell r="G7">
            <v>497610000</v>
          </cell>
        </row>
      </sheetData>
      <sheetData sheetId="355">
        <row r="208">
          <cell r="B208" t="str">
            <v>C.13</v>
          </cell>
        </row>
      </sheetData>
      <sheetData sheetId="356">
        <row r="208">
          <cell r="B208" t="str">
            <v>C.13</v>
          </cell>
        </row>
      </sheetData>
      <sheetData sheetId="357">
        <row r="7">
          <cell r="G7">
            <v>497610000</v>
          </cell>
        </row>
      </sheetData>
      <sheetData sheetId="358">
        <row r="208">
          <cell r="B208" t="str">
            <v>C.13</v>
          </cell>
        </row>
      </sheetData>
      <sheetData sheetId="359">
        <row r="208">
          <cell r="B208" t="str">
            <v>C.13</v>
          </cell>
        </row>
      </sheetData>
      <sheetData sheetId="360">
        <row r="208">
          <cell r="B208" t="str">
            <v>C.13</v>
          </cell>
        </row>
      </sheetData>
      <sheetData sheetId="361">
        <row r="208">
          <cell r="B208" t="str">
            <v>C.13</v>
          </cell>
        </row>
      </sheetData>
      <sheetData sheetId="362">
        <row r="208">
          <cell r="B208" t="str">
            <v>C.13</v>
          </cell>
        </row>
      </sheetData>
      <sheetData sheetId="363">
        <row r="7">
          <cell r="G7">
            <v>497610000</v>
          </cell>
        </row>
      </sheetData>
      <sheetData sheetId="364">
        <row r="7">
          <cell r="G7">
            <v>497610000</v>
          </cell>
        </row>
      </sheetData>
      <sheetData sheetId="365">
        <row r="7">
          <cell r="G7">
            <v>497610000</v>
          </cell>
        </row>
      </sheetData>
      <sheetData sheetId="366">
        <row r="7">
          <cell r="G7">
            <v>497610000</v>
          </cell>
        </row>
      </sheetData>
      <sheetData sheetId="367">
        <row r="7">
          <cell r="G7">
            <v>497610000</v>
          </cell>
        </row>
      </sheetData>
      <sheetData sheetId="368">
        <row r="7">
          <cell r="G7">
            <v>497610000</v>
          </cell>
        </row>
      </sheetData>
      <sheetData sheetId="369">
        <row r="7">
          <cell r="G7">
            <v>497610000</v>
          </cell>
        </row>
      </sheetData>
      <sheetData sheetId="370">
        <row r="7">
          <cell r="G7">
            <v>497610000</v>
          </cell>
        </row>
      </sheetData>
      <sheetData sheetId="371">
        <row r="7">
          <cell r="G7">
            <v>497610000</v>
          </cell>
        </row>
      </sheetData>
      <sheetData sheetId="372">
        <row r="7">
          <cell r="G7">
            <v>497610000</v>
          </cell>
        </row>
      </sheetData>
      <sheetData sheetId="373">
        <row r="7">
          <cell r="G7">
            <v>497610000</v>
          </cell>
        </row>
      </sheetData>
      <sheetData sheetId="374">
        <row r="7">
          <cell r="G7">
            <v>497610000</v>
          </cell>
        </row>
      </sheetData>
      <sheetData sheetId="375">
        <row r="208">
          <cell r="B208">
            <v>0</v>
          </cell>
        </row>
      </sheetData>
      <sheetData sheetId="376">
        <row r="208">
          <cell r="B208">
            <v>0</v>
          </cell>
        </row>
      </sheetData>
      <sheetData sheetId="377">
        <row r="208">
          <cell r="B208" t="str">
            <v>C.13</v>
          </cell>
        </row>
      </sheetData>
      <sheetData sheetId="378">
        <row r="208">
          <cell r="B208" t="str">
            <v>C.13</v>
          </cell>
        </row>
      </sheetData>
      <sheetData sheetId="379">
        <row r="7">
          <cell r="G7">
            <v>497610000</v>
          </cell>
        </row>
      </sheetData>
      <sheetData sheetId="380">
        <row r="208">
          <cell r="B208" t="str">
            <v>C.13</v>
          </cell>
        </row>
      </sheetData>
      <sheetData sheetId="381">
        <row r="7">
          <cell r="G7">
            <v>497610000</v>
          </cell>
        </row>
      </sheetData>
      <sheetData sheetId="382">
        <row r="208">
          <cell r="B208" t="str">
            <v>C.13</v>
          </cell>
        </row>
      </sheetData>
      <sheetData sheetId="383">
        <row r="208">
          <cell r="B208" t="str">
            <v>C.13</v>
          </cell>
        </row>
      </sheetData>
      <sheetData sheetId="384">
        <row r="208">
          <cell r="B208" t="str">
            <v>C.13</v>
          </cell>
        </row>
      </sheetData>
      <sheetData sheetId="385">
        <row r="208">
          <cell r="B208" t="str">
            <v>C.13</v>
          </cell>
        </row>
      </sheetData>
      <sheetData sheetId="386">
        <row r="208">
          <cell r="B208" t="str">
            <v>C.13</v>
          </cell>
        </row>
      </sheetData>
      <sheetData sheetId="387">
        <row r="208">
          <cell r="B208" t="str">
            <v>C.13</v>
          </cell>
        </row>
      </sheetData>
      <sheetData sheetId="388">
        <row r="7">
          <cell r="G7">
            <v>497610000</v>
          </cell>
        </row>
      </sheetData>
      <sheetData sheetId="389">
        <row r="7">
          <cell r="G7">
            <v>497610000</v>
          </cell>
        </row>
      </sheetData>
      <sheetData sheetId="390">
        <row r="7">
          <cell r="G7">
            <v>497610000</v>
          </cell>
        </row>
      </sheetData>
      <sheetData sheetId="391">
        <row r="7">
          <cell r="G7">
            <v>497610000</v>
          </cell>
        </row>
      </sheetData>
      <sheetData sheetId="392">
        <row r="7">
          <cell r="G7">
            <v>497610000</v>
          </cell>
        </row>
      </sheetData>
      <sheetData sheetId="393" refreshError="1"/>
      <sheetData sheetId="394">
        <row r="208">
          <cell r="B208" t="str">
            <v>C.13</v>
          </cell>
        </row>
      </sheetData>
      <sheetData sheetId="395">
        <row r="7">
          <cell r="G7">
            <v>497610000</v>
          </cell>
        </row>
      </sheetData>
      <sheetData sheetId="396">
        <row r="7">
          <cell r="G7">
            <v>497610000</v>
          </cell>
        </row>
      </sheetData>
      <sheetData sheetId="397"/>
      <sheetData sheetId="398"/>
      <sheetData sheetId="399"/>
      <sheetData sheetId="400"/>
      <sheetData sheetId="401"/>
      <sheetData sheetId="402"/>
      <sheetData sheetId="403"/>
      <sheetData sheetId="404"/>
      <sheetData sheetId="405"/>
      <sheetData sheetId="406">
        <row r="208">
          <cell r="B208">
            <v>0</v>
          </cell>
        </row>
      </sheetData>
      <sheetData sheetId="407">
        <row r="208">
          <cell r="B208">
            <v>0</v>
          </cell>
        </row>
      </sheetData>
      <sheetData sheetId="408"/>
      <sheetData sheetId="409"/>
      <sheetData sheetId="410"/>
      <sheetData sheetId="411">
        <row r="208">
          <cell r="B208">
            <v>0</v>
          </cell>
        </row>
      </sheetData>
      <sheetData sheetId="412">
        <row r="208">
          <cell r="B208">
            <v>0</v>
          </cell>
        </row>
      </sheetData>
      <sheetData sheetId="413">
        <row r="208">
          <cell r="B208">
            <v>0</v>
          </cell>
        </row>
      </sheetData>
      <sheetData sheetId="414"/>
      <sheetData sheetId="415"/>
      <sheetData sheetId="416"/>
      <sheetData sheetId="417"/>
      <sheetData sheetId="418"/>
      <sheetData sheetId="419"/>
      <sheetData sheetId="420"/>
      <sheetData sheetId="421"/>
      <sheetData sheetId="422"/>
      <sheetData sheetId="423" refreshError="1"/>
      <sheetData sheetId="424"/>
      <sheetData sheetId="425"/>
      <sheetData sheetId="426"/>
      <sheetData sheetId="427"/>
      <sheetData sheetId="428"/>
      <sheetData sheetId="429"/>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refreshError="1"/>
      <sheetData sheetId="517">
        <row r="208">
          <cell r="A208">
            <v>0</v>
          </cell>
        </row>
      </sheetData>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ow r="208">
          <cell r="B208" t="str">
            <v>C.13</v>
          </cell>
        </row>
      </sheetData>
      <sheetData sheetId="564">
        <row r="208">
          <cell r="B208" t="str">
            <v>C.13</v>
          </cell>
        </row>
      </sheetData>
      <sheetData sheetId="565">
        <row r="208">
          <cell r="B208" t="str">
            <v>C.13</v>
          </cell>
        </row>
      </sheetData>
      <sheetData sheetId="566">
        <row r="208">
          <cell r="B208" t="str">
            <v>C.13</v>
          </cell>
        </row>
      </sheetData>
      <sheetData sheetId="567">
        <row r="7">
          <cell r="G7">
            <v>497610000</v>
          </cell>
        </row>
      </sheetData>
      <sheetData sheetId="568">
        <row r="208">
          <cell r="B208" t="str">
            <v>C.13</v>
          </cell>
        </row>
      </sheetData>
      <sheetData sheetId="569">
        <row r="7">
          <cell r="G7">
            <v>497610000</v>
          </cell>
        </row>
      </sheetData>
      <sheetData sheetId="570">
        <row r="7">
          <cell r="G7">
            <v>497610000</v>
          </cell>
        </row>
      </sheetData>
      <sheetData sheetId="571">
        <row r="208">
          <cell r="B208" t="str">
            <v>C.13</v>
          </cell>
        </row>
      </sheetData>
      <sheetData sheetId="572">
        <row r="208">
          <cell r="B208" t="str">
            <v>C.13</v>
          </cell>
        </row>
      </sheetData>
      <sheetData sheetId="573">
        <row r="208">
          <cell r="B208" t="str">
            <v>C.13</v>
          </cell>
        </row>
      </sheetData>
      <sheetData sheetId="574">
        <row r="208">
          <cell r="B208" t="str">
            <v>C.13</v>
          </cell>
        </row>
      </sheetData>
      <sheetData sheetId="575">
        <row r="208">
          <cell r="B208" t="str">
            <v>C.13</v>
          </cell>
        </row>
      </sheetData>
      <sheetData sheetId="576"/>
      <sheetData sheetId="577"/>
      <sheetData sheetId="578"/>
      <sheetData sheetId="579"/>
      <sheetData sheetId="580"/>
      <sheetData sheetId="581"/>
      <sheetData sheetId="582"/>
      <sheetData sheetId="583"/>
      <sheetData sheetId="584"/>
      <sheetData sheetId="585"/>
      <sheetData sheetId="586">
        <row r="208">
          <cell r="B208" t="str">
            <v>C.13</v>
          </cell>
        </row>
      </sheetData>
      <sheetData sheetId="587">
        <row r="208">
          <cell r="B208" t="str">
            <v>C.13</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PPN"/>
      <sheetName val="Rekap Biaya"/>
      <sheetName val="Kuantitas &amp; Harga"/>
      <sheetName val="Sub-Kont"/>
      <sheetName val="Pekerjaan Utama"/>
      <sheetName val="%"/>
    </sheetNames>
    <sheetDataSet>
      <sheetData sheetId="0">
        <row r="3">
          <cell r="B3">
            <v>0</v>
          </cell>
          <cell r="C3" t="str">
            <v>0</v>
          </cell>
          <cell r="D3">
            <v>0</v>
          </cell>
          <cell r="E3">
            <v>0</v>
          </cell>
          <cell r="F3">
            <v>0</v>
          </cell>
          <cell r="G3">
            <v>0</v>
          </cell>
          <cell r="H3">
            <v>0</v>
          </cell>
          <cell r="I3">
            <v>0</v>
          </cell>
          <cell r="J3">
            <v>0</v>
          </cell>
          <cell r="K3">
            <v>0</v>
          </cell>
          <cell r="P3">
            <v>1</v>
          </cell>
          <cell r="Q3" t="str">
            <v xml:space="preserve">satu </v>
          </cell>
          <cell r="R3">
            <v>11</v>
          </cell>
          <cell r="S3" t="str">
            <v xml:space="preserve">sebelas </v>
          </cell>
        </row>
        <row r="4">
          <cell r="B4">
            <v>2000000000</v>
          </cell>
          <cell r="C4" t="str">
            <v>2</v>
          </cell>
          <cell r="D4">
            <v>2</v>
          </cell>
          <cell r="G4" t="str">
            <v xml:space="preserve">dua </v>
          </cell>
          <cell r="H4" t="str">
            <v xml:space="preserve">dua </v>
          </cell>
          <cell r="I4" t="str">
            <v xml:space="preserve">dua </v>
          </cell>
          <cell r="J4" t="str">
            <v xml:space="preserve">milyar </v>
          </cell>
          <cell r="K4" t="str">
            <v xml:space="preserve">milyar </v>
          </cell>
          <cell r="P4">
            <v>2</v>
          </cell>
          <cell r="Q4" t="str">
            <v xml:space="preserve">dua </v>
          </cell>
          <cell r="R4">
            <v>12</v>
          </cell>
          <cell r="S4" t="str">
            <v xml:space="preserve">dua belas </v>
          </cell>
        </row>
        <row r="5">
          <cell r="B5">
            <v>900000000</v>
          </cell>
          <cell r="C5" t="str">
            <v>9</v>
          </cell>
          <cell r="D5">
            <v>9</v>
          </cell>
          <cell r="G5" t="str">
            <v xml:space="preserve">sembilan </v>
          </cell>
          <cell r="H5" t="str">
            <v xml:space="preserve">sembilan </v>
          </cell>
          <cell r="I5" t="str">
            <v xml:space="preserve">sembilan </v>
          </cell>
          <cell r="J5" t="str">
            <v xml:space="preserve">ratus </v>
          </cell>
          <cell r="K5" t="str">
            <v xml:space="preserve">ratus </v>
          </cell>
          <cell r="P5">
            <v>3</v>
          </cell>
          <cell r="Q5" t="str">
            <v xml:space="preserve">tiga </v>
          </cell>
          <cell r="R5">
            <v>13</v>
          </cell>
          <cell r="S5" t="str">
            <v xml:space="preserve">tiga belas </v>
          </cell>
        </row>
        <row r="6">
          <cell r="B6">
            <v>80000000</v>
          </cell>
          <cell r="C6" t="str">
            <v>8</v>
          </cell>
          <cell r="D6">
            <v>8</v>
          </cell>
          <cell r="E6">
            <v>0</v>
          </cell>
          <cell r="F6">
            <v>0</v>
          </cell>
          <cell r="G6" t="str">
            <v xml:space="preserve">delapan </v>
          </cell>
          <cell r="H6" t="str">
            <v xml:space="preserve">delapan </v>
          </cell>
          <cell r="I6" t="str">
            <v xml:space="preserve">delapan </v>
          </cell>
          <cell r="J6" t="str">
            <v xml:space="preserve">puluh </v>
          </cell>
          <cell r="K6" t="str">
            <v xml:space="preserve">puluh </v>
          </cell>
          <cell r="P6">
            <v>4</v>
          </cell>
          <cell r="Q6" t="str">
            <v xml:space="preserve">empat </v>
          </cell>
          <cell r="R6">
            <v>14</v>
          </cell>
          <cell r="S6" t="str">
            <v xml:space="preserve">empat belas </v>
          </cell>
        </row>
        <row r="7">
          <cell r="B7">
            <v>6000000</v>
          </cell>
          <cell r="C7" t="str">
            <v>6</v>
          </cell>
          <cell r="D7">
            <v>6</v>
          </cell>
          <cell r="G7" t="str">
            <v xml:space="preserve">enam </v>
          </cell>
          <cell r="H7" t="str">
            <v xml:space="preserve">enam </v>
          </cell>
          <cell r="I7" t="str">
            <v xml:space="preserve">enam </v>
          </cell>
          <cell r="J7" t="str">
            <v xml:space="preserve">juta </v>
          </cell>
          <cell r="K7" t="str">
            <v xml:space="preserve">juta </v>
          </cell>
          <cell r="P7">
            <v>5</v>
          </cell>
          <cell r="Q7" t="str">
            <v xml:space="preserve">lima </v>
          </cell>
          <cell r="R7">
            <v>15</v>
          </cell>
          <cell r="S7" t="str">
            <v xml:space="preserve">lima belas </v>
          </cell>
        </row>
        <row r="8">
          <cell r="B8">
            <v>800000</v>
          </cell>
          <cell r="C8" t="str">
            <v>8</v>
          </cell>
          <cell r="D8">
            <v>8</v>
          </cell>
          <cell r="G8" t="str">
            <v xml:space="preserve">delapan </v>
          </cell>
          <cell r="H8" t="str">
            <v xml:space="preserve">delapan </v>
          </cell>
          <cell r="I8" t="str">
            <v xml:space="preserve">delapan </v>
          </cell>
          <cell r="J8" t="str">
            <v xml:space="preserve">ratus </v>
          </cell>
          <cell r="K8" t="str">
            <v xml:space="preserve">ratus </v>
          </cell>
          <cell r="P8">
            <v>6</v>
          </cell>
          <cell r="Q8" t="str">
            <v xml:space="preserve">enam </v>
          </cell>
          <cell r="R8">
            <v>16</v>
          </cell>
          <cell r="S8" t="str">
            <v xml:space="preserve">enam belas </v>
          </cell>
        </row>
        <row r="9">
          <cell r="B9">
            <v>70000</v>
          </cell>
          <cell r="C9" t="str">
            <v>7</v>
          </cell>
          <cell r="D9">
            <v>7</v>
          </cell>
          <cell r="E9">
            <v>0</v>
          </cell>
          <cell r="F9">
            <v>0</v>
          </cell>
          <cell r="G9" t="str">
            <v xml:space="preserve">tujuh </v>
          </cell>
          <cell r="H9" t="str">
            <v xml:space="preserve">tujuh </v>
          </cell>
          <cell r="I9" t="str">
            <v xml:space="preserve">tujuh </v>
          </cell>
          <cell r="J9" t="str">
            <v xml:space="preserve">puluh </v>
          </cell>
          <cell r="K9" t="str">
            <v xml:space="preserve">puluh </v>
          </cell>
          <cell r="P9">
            <v>7</v>
          </cell>
          <cell r="Q9" t="str">
            <v xml:space="preserve">tujuh </v>
          </cell>
          <cell r="R9">
            <v>17</v>
          </cell>
          <cell r="S9" t="str">
            <v xml:space="preserve">tujuh belas </v>
          </cell>
        </row>
        <row r="10">
          <cell r="B10">
            <v>7000</v>
          </cell>
          <cell r="C10" t="str">
            <v>7</v>
          </cell>
          <cell r="D10">
            <v>7</v>
          </cell>
          <cell r="G10" t="str">
            <v xml:space="preserve">tujuh </v>
          </cell>
          <cell r="H10" t="str">
            <v xml:space="preserve">tujuh </v>
          </cell>
          <cell r="I10" t="str">
            <v xml:space="preserve">tujuh </v>
          </cell>
          <cell r="J10" t="str">
            <v xml:space="preserve">ribu </v>
          </cell>
          <cell r="K10" t="str">
            <v xml:space="preserve">ribu </v>
          </cell>
          <cell r="P10">
            <v>8</v>
          </cell>
          <cell r="Q10" t="str">
            <v xml:space="preserve">delapan </v>
          </cell>
          <cell r="R10">
            <v>18</v>
          </cell>
          <cell r="S10" t="str">
            <v xml:space="preserve">delapan belas </v>
          </cell>
        </row>
        <row r="11">
          <cell r="B11">
            <v>700</v>
          </cell>
          <cell r="C11" t="str">
            <v>7</v>
          </cell>
          <cell r="D11">
            <v>7</v>
          </cell>
          <cell r="G11" t="str">
            <v xml:space="preserve">tujuh </v>
          </cell>
          <cell r="H11" t="str">
            <v xml:space="preserve">tujuh </v>
          </cell>
          <cell r="I11" t="str">
            <v xml:space="preserve">tujuh </v>
          </cell>
          <cell r="J11" t="str">
            <v xml:space="preserve">ratus </v>
          </cell>
          <cell r="K11" t="str">
            <v xml:space="preserve">ratus </v>
          </cell>
          <cell r="P11">
            <v>9</v>
          </cell>
          <cell r="Q11" t="str">
            <v xml:space="preserve">sembilan </v>
          </cell>
          <cell r="R11">
            <v>19</v>
          </cell>
          <cell r="S11" t="str">
            <v xml:space="preserve">sembilan belas </v>
          </cell>
        </row>
        <row r="12">
          <cell r="B12">
            <v>30</v>
          </cell>
          <cell r="C12" t="str">
            <v>3</v>
          </cell>
          <cell r="D12">
            <v>3</v>
          </cell>
          <cell r="E12">
            <v>0</v>
          </cell>
          <cell r="F12">
            <v>0</v>
          </cell>
          <cell r="G12" t="str">
            <v xml:space="preserve">tiga </v>
          </cell>
          <cell r="H12" t="str">
            <v xml:space="preserve">tiga </v>
          </cell>
          <cell r="I12" t="str">
            <v xml:space="preserve">tiga </v>
          </cell>
          <cell r="J12" t="str">
            <v xml:space="preserve">puluh </v>
          </cell>
          <cell r="K12" t="str">
            <v xml:space="preserve">puluh </v>
          </cell>
        </row>
        <row r="13">
          <cell r="B13">
            <v>6</v>
          </cell>
          <cell r="C13" t="str">
            <v>6</v>
          </cell>
          <cell r="D13">
            <v>6</v>
          </cell>
          <cell r="G13" t="str">
            <v xml:space="preserve">enam </v>
          </cell>
          <cell r="H13" t="str">
            <v xml:space="preserve">enam </v>
          </cell>
          <cell r="I13" t="str">
            <v xml:space="preserve">enam </v>
          </cell>
          <cell r="J13" t="str">
            <v xml:space="preserve">, </v>
          </cell>
          <cell r="K13" t="str">
            <v xml:space="preserve">, </v>
          </cell>
        </row>
        <row r="14">
          <cell r="B14">
            <v>8</v>
          </cell>
          <cell r="C14" t="str">
            <v>8</v>
          </cell>
          <cell r="D14">
            <v>8</v>
          </cell>
          <cell r="E14">
            <v>0</v>
          </cell>
          <cell r="F14">
            <v>0</v>
          </cell>
          <cell r="G14" t="str">
            <v xml:space="preserve">delapan </v>
          </cell>
          <cell r="H14" t="str">
            <v xml:space="preserve">delapan </v>
          </cell>
          <cell r="I14" t="str">
            <v xml:space="preserve">delapan </v>
          </cell>
          <cell r="J14" t="str">
            <v xml:space="preserve">puluh </v>
          </cell>
          <cell r="K14" t="str">
            <v xml:space="preserve">puluh </v>
          </cell>
        </row>
        <row r="15">
          <cell r="B15">
            <v>0.01</v>
          </cell>
          <cell r="C15" t="str">
            <v>1</v>
          </cell>
          <cell r="D15">
            <v>1</v>
          </cell>
          <cell r="G15" t="str">
            <v xml:space="preserve">satu </v>
          </cell>
          <cell r="H15" t="str">
            <v xml:space="preserve">satu </v>
          </cell>
          <cell r="I15" t="str">
            <v xml:space="preserve">satu </v>
          </cell>
          <cell r="J15" t="str">
            <v>perseratus rupiah</v>
          </cell>
          <cell r="K15" t="str">
            <v>perseratus rupiah</v>
          </cell>
        </row>
      </sheetData>
      <sheetData sheetId="1"/>
      <sheetData sheetId="2"/>
      <sheetData sheetId="3"/>
      <sheetData sheetId="4"/>
      <sheetData sheetId="5"/>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pah"/>
      <sheetName val="bahan"/>
      <sheetName val="alat"/>
      <sheetName val="analisa"/>
    </sheetNames>
    <sheetDataSet>
      <sheetData sheetId="0" refreshError="1"/>
      <sheetData sheetId="1" refreshError="1"/>
      <sheetData sheetId="2" refreshError="1"/>
      <sheetData sheetId="3" refreshError="1"/>
      <sheetData sheetId="4" refreshError="1">
        <row r="142">
          <cell r="I142">
            <v>798250</v>
          </cell>
        </row>
        <row r="552">
          <cell r="I552">
            <v>77520</v>
          </cell>
        </row>
        <row r="553">
          <cell r="I553">
            <v>13037.5</v>
          </cell>
        </row>
        <row r="554">
          <cell r="I554">
            <v>1515</v>
          </cell>
        </row>
        <row r="555">
          <cell r="I555">
            <v>40630</v>
          </cell>
        </row>
        <row r="556">
          <cell r="I556">
            <v>29700</v>
          </cell>
        </row>
        <row r="557">
          <cell r="I557">
            <v>600</v>
          </cell>
        </row>
        <row r="573">
          <cell r="I573">
            <v>94656</v>
          </cell>
        </row>
        <row r="574">
          <cell r="I574">
            <v>13037.5</v>
          </cell>
        </row>
        <row r="575">
          <cell r="I575">
            <v>1515</v>
          </cell>
        </row>
        <row r="576">
          <cell r="I576">
            <v>40630</v>
          </cell>
        </row>
        <row r="577">
          <cell r="I577">
            <v>29700</v>
          </cell>
        </row>
        <row r="578">
          <cell r="I578">
            <v>600</v>
          </cell>
        </row>
        <row r="583">
          <cell r="I583">
            <v>82416</v>
          </cell>
        </row>
        <row r="584">
          <cell r="I584">
            <v>13037.5</v>
          </cell>
        </row>
        <row r="585">
          <cell r="I585">
            <v>1515</v>
          </cell>
        </row>
        <row r="586">
          <cell r="I586">
            <v>40630</v>
          </cell>
        </row>
        <row r="587">
          <cell r="I587">
            <v>29700</v>
          </cell>
        </row>
        <row r="588">
          <cell r="I588">
            <v>600</v>
          </cell>
        </row>
        <row r="627">
          <cell r="I627">
            <v>40630</v>
          </cell>
        </row>
        <row r="628">
          <cell r="I628">
            <v>29700</v>
          </cell>
        </row>
        <row r="629">
          <cell r="I629">
            <v>600</v>
          </cell>
        </row>
        <row r="634">
          <cell r="I634">
            <v>261120</v>
          </cell>
        </row>
        <row r="635">
          <cell r="I635">
            <v>13037.5</v>
          </cell>
        </row>
        <row r="636">
          <cell r="I636">
            <v>1515</v>
          </cell>
        </row>
        <row r="637">
          <cell r="I637">
            <v>40630</v>
          </cell>
        </row>
        <row r="638">
          <cell r="I638">
            <v>29700</v>
          </cell>
        </row>
        <row r="639">
          <cell r="I639">
            <v>600</v>
          </cell>
        </row>
        <row r="788">
          <cell r="I788">
            <v>133212</v>
          </cell>
        </row>
        <row r="789">
          <cell r="I789">
            <v>13037.5</v>
          </cell>
        </row>
        <row r="790">
          <cell r="I790">
            <v>1515</v>
          </cell>
        </row>
        <row r="791">
          <cell r="I791">
            <v>53435</v>
          </cell>
        </row>
        <row r="792">
          <cell r="I792">
            <v>41500</v>
          </cell>
        </row>
        <row r="793">
          <cell r="I793">
            <v>600</v>
          </cell>
        </row>
        <row r="951">
          <cell r="I951">
            <v>1181888.1000000003</v>
          </cell>
        </row>
      </sheetData>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9">
          <cell r="F9" t="str">
            <v>Pekerjaan Bongkaran dinding Pagar</v>
          </cell>
        </row>
        <row r="11">
          <cell r="L11">
            <v>240.8</v>
          </cell>
          <cell r="M11" t="str">
            <v>m2</v>
          </cell>
        </row>
        <row r="13">
          <cell r="F13" t="str">
            <v>Pekerjaan Perbaikan Pagar Sementara (Seng)</v>
          </cell>
        </row>
        <row r="15">
          <cell r="L15">
            <v>130.5</v>
          </cell>
          <cell r="M15" t="str">
            <v>m2</v>
          </cell>
        </row>
        <row r="18">
          <cell r="L18">
            <v>77.5</v>
          </cell>
        </row>
        <row r="19">
          <cell r="F19" t="str">
            <v>Pekerjaan Cleaning Area Bedeng &amp; Gudang</v>
          </cell>
        </row>
        <row r="21">
          <cell r="L21">
            <v>27</v>
          </cell>
          <cell r="M21" t="str">
            <v>m2</v>
          </cell>
          <cell r="Y21">
            <v>1530000</v>
          </cell>
        </row>
        <row r="22">
          <cell r="Y22">
            <v>500000</v>
          </cell>
        </row>
        <row r="23">
          <cell r="L23">
            <v>27</v>
          </cell>
          <cell r="Y23">
            <v>1530000</v>
          </cell>
        </row>
        <row r="24">
          <cell r="F24" t="str">
            <v>Pekerjaan Cleaning &amp; Dewatering Basemant</v>
          </cell>
        </row>
        <row r="26">
          <cell r="L26">
            <v>613.80000000000007</v>
          </cell>
          <cell r="M26" t="str">
            <v>m2</v>
          </cell>
        </row>
        <row r="28">
          <cell r="F28" t="str">
            <v>Pekerjaan Cleaning &amp; Dewatering Lantai 1</v>
          </cell>
        </row>
        <row r="30">
          <cell r="L30">
            <v>132.72</v>
          </cell>
          <cell r="M30" t="str">
            <v>m2</v>
          </cell>
        </row>
        <row r="32">
          <cell r="L32">
            <v>276.3</v>
          </cell>
        </row>
        <row r="34">
          <cell r="F34" t="str">
            <v>Pembuangan Material Bekas Bongkaran</v>
          </cell>
        </row>
        <row r="35">
          <cell r="I35" t="str">
            <v>Ls</v>
          </cell>
        </row>
        <row r="45">
          <cell r="F45" t="str">
            <v>Pembuatan Bedeng</v>
          </cell>
        </row>
        <row r="47">
          <cell r="L47">
            <v>27</v>
          </cell>
          <cell r="M47" t="str">
            <v>m2</v>
          </cell>
        </row>
        <row r="49">
          <cell r="F49" t="str">
            <v>Instalasi Listrik &amp; Air Bersih Bedeng &amp; Kantor</v>
          </cell>
        </row>
        <row r="50">
          <cell r="I50" t="str">
            <v>Ls</v>
          </cell>
        </row>
        <row r="76">
          <cell r="L76">
            <v>194.58999999999997</v>
          </cell>
        </row>
        <row r="108">
          <cell r="N108">
            <v>619.43999999999994</v>
          </cell>
        </row>
        <row r="119">
          <cell r="L119">
            <v>287.60000000000002</v>
          </cell>
        </row>
        <row r="156">
          <cell r="L156">
            <v>433.6</v>
          </cell>
        </row>
      </sheetData>
    </sheetDataSet>
  </externalBook>
</externalLink>
</file>

<file path=xl/persons/person.xml><?xml version="1.0" encoding="utf-8"?>
<personList xmlns="http://schemas.microsoft.com/office/spreadsheetml/2018/threadedcomments" xmlns:x="http://schemas.openxmlformats.org/spreadsheetml/2006/main">
  <person displayName="MARSHAL Hanry" id="{885A3C5E-8E67-4D3C-BEF3-56CEED6E84E1}" userId="S::hanry2.marshal@egis-group.com::64995e7a-b494-4763-851b-75aaf346a8c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20" dT="2023-12-09T15:33:38.09" personId="{885A3C5E-8E67-4D3C-BEF3-56CEED6E84E1}" id="{E9B383AC-AD4B-4F95-ADFE-D1031B80279A}">
    <text>Apakah langsung di Mob 25 orang ?</text>
  </threadedComment>
  <threadedComment ref="U20" dT="2023-12-09T15:33:06.66" personId="{885A3C5E-8E67-4D3C-BEF3-56CEED6E84E1}" id="{A92FCF5A-BCBB-422F-8D78-0C45F60EA8F9}">
    <text>Biaya memungkinkan dibuat 500/roundtrip ?</text>
  </threadedComment>
  <threadedComment ref="U21" dT="2023-12-09T15:35:26.03" personId="{885A3C5E-8E67-4D3C-BEF3-56CEED6E84E1}" id="{808BAA4D-5195-4D1C-83E9-66C4DD7CFF24}">
    <text>Peralatan apa yang di mobilisasi? Apakah biaya segitu ?sudah untuk mobilisasi perlatan apa?</text>
  </threadedComment>
  <threadedComment ref="U26" dT="2023-12-09T15:44:27.04" personId="{885A3C5E-8E67-4D3C-BEF3-56CEED6E84E1}" id="{86D3CD7B-961B-4401-BC41-0F5F9436FB3C}">
    <text>Harga bisa di press lagi di hppnya?</text>
  </threadedComment>
  <threadedComment ref="U27" dT="2023-12-09T15:44:48.36" personId="{885A3C5E-8E67-4D3C-BEF3-56CEED6E84E1}" id="{D08FDCBE-CBF2-4DC6-A839-378694A4F599}">
    <text>Harga di press lagi di hppnya</text>
  </threadedComment>
  <threadedComment ref="U28" dT="2023-12-09T15:45:44.86" personId="{885A3C5E-8E67-4D3C-BEF3-56CEED6E84E1}" id="{969CAF04-59DF-49E0-88BB-6AD4C9047299}">
    <text>Biaya ini bisa masuk, di ganti dengan nama administrasi kantor proyek</text>
  </threadedComment>
  <threadedComment ref="U29" dT="2023-12-09T15:46:25.02" personId="{885A3C5E-8E67-4D3C-BEF3-56CEED6E84E1}" id="{5F5D13AC-0C01-4456-95E8-CA6560BE4D84}">
    <text xml:space="preserve">Biaya ini bisa di jadikan satu di atas dengan nama administrasi kantor proyek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4.bin"/><Relationship Id="rId4" Type="http://schemas.microsoft.com/office/2017/10/relationships/threadedComment" Target="../threadedComments/threadedComment1.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0326-4FAB-4E88-8F85-872816A08325}">
  <dimension ref="B1:Z194"/>
  <sheetViews>
    <sheetView topLeftCell="A60" zoomScale="70" zoomScaleNormal="70" workbookViewId="0">
      <selection activeCell="F104" sqref="F104"/>
    </sheetView>
  </sheetViews>
  <sheetFormatPr defaultColWidth="8.90625" defaultRowHeight="14.5"/>
  <cols>
    <col min="1" max="1" width="8.90625" style="2293"/>
    <col min="2" max="2" width="22.81640625" style="2293" customWidth="1"/>
    <col min="3" max="3" width="1.90625" style="2293" customWidth="1"/>
    <col min="4" max="4" width="44.54296875" style="2293" customWidth="1"/>
    <col min="5" max="5" width="3.08984375" style="2293" customWidth="1"/>
    <col min="6" max="6" width="22.08984375" style="2293" customWidth="1"/>
    <col min="7" max="7" width="2.453125" style="2293" customWidth="1"/>
    <col min="8" max="8" width="5.1796875" style="2293" customWidth="1"/>
    <col min="9" max="9" width="3.6328125" style="2293" customWidth="1"/>
    <col min="10" max="10" width="6.453125" style="2293" customWidth="1"/>
    <col min="11" max="11" width="3.36328125" style="2293" customWidth="1"/>
    <col min="12" max="12" width="8" style="2293" customWidth="1"/>
    <col min="13" max="13" width="3.6328125" style="2293" bestFit="1" customWidth="1"/>
    <col min="14" max="14" width="6.54296875" style="2293" bestFit="1" customWidth="1"/>
    <col min="15" max="15" width="8.90625" style="2293"/>
    <col min="16" max="16" width="5.453125" style="2293" hidden="1" customWidth="1"/>
    <col min="17" max="17" width="4" style="2293" hidden="1" customWidth="1"/>
    <col min="18" max="18" width="1.6328125" style="2293" hidden="1" customWidth="1"/>
    <col min="19" max="19" width="2" style="2293" hidden="1" customWidth="1"/>
    <col min="20" max="21" width="3.90625" style="2293" hidden="1" customWidth="1"/>
    <col min="22" max="23" width="2" style="2293" hidden="1" customWidth="1"/>
    <col min="24" max="24" width="0" style="2293" hidden="1" customWidth="1"/>
    <col min="25" max="25" width="10.453125" style="2293" hidden="1" customWidth="1"/>
    <col min="26" max="26" width="11.453125" style="2293" hidden="1" customWidth="1"/>
    <col min="27" max="16384" width="8.90625" style="2293"/>
  </cols>
  <sheetData>
    <row r="1" spans="2:25" ht="15.5">
      <c r="B1" s="2292"/>
      <c r="C1" s="2292"/>
      <c r="D1" s="2292"/>
      <c r="E1" s="2292"/>
      <c r="F1" s="2292"/>
      <c r="G1" s="2292"/>
      <c r="H1" s="2292"/>
      <c r="I1" s="2292"/>
      <c r="J1" s="2292"/>
      <c r="K1" s="2292"/>
      <c r="L1" s="2292"/>
      <c r="M1" s="2292"/>
      <c r="N1" s="2292"/>
      <c r="O1" s="2292"/>
    </row>
    <row r="2" spans="2:25" ht="15.5">
      <c r="B2" s="2294" t="s">
        <v>2044</v>
      </c>
      <c r="C2" s="2294"/>
      <c r="D2" s="2294"/>
      <c r="E2" s="2294"/>
      <c r="F2" s="2294"/>
      <c r="G2" s="2294"/>
      <c r="H2" s="2294"/>
      <c r="I2" s="2294"/>
      <c r="J2" s="2294"/>
      <c r="K2" s="2294"/>
      <c r="L2" s="2294"/>
      <c r="M2" s="2294"/>
      <c r="N2" s="2294"/>
      <c r="O2" s="2294"/>
    </row>
    <row r="3" spans="2:25" ht="15.5">
      <c r="B3" s="2295" t="s">
        <v>2045</v>
      </c>
      <c r="C3" s="2295" t="s">
        <v>6</v>
      </c>
      <c r="D3" s="2295" t="s">
        <v>2046</v>
      </c>
      <c r="E3" s="2296"/>
      <c r="F3" s="2297"/>
      <c r="G3" s="2298"/>
      <c r="H3" s="2298"/>
      <c r="I3" s="2298"/>
      <c r="J3" s="2298"/>
      <c r="K3" s="2299"/>
      <c r="L3" s="2298"/>
      <c r="M3" s="2300"/>
      <c r="N3" s="2300"/>
      <c r="O3" s="2298"/>
    </row>
    <row r="4" spans="2:25" ht="15.5">
      <c r="B4" s="2295" t="s">
        <v>2047</v>
      </c>
      <c r="C4" s="2295" t="s">
        <v>6</v>
      </c>
      <c r="D4" s="2295"/>
      <c r="E4" s="2296"/>
      <c r="F4" s="2297"/>
      <c r="G4" s="2298"/>
      <c r="H4" s="2298"/>
      <c r="I4" s="2298"/>
      <c r="J4" s="2298"/>
      <c r="K4" s="2299"/>
      <c r="L4" s="2298"/>
      <c r="M4" s="2300"/>
      <c r="N4" s="2300"/>
      <c r="O4" s="2298"/>
    </row>
    <row r="5" spans="2:25" ht="15.5">
      <c r="B5" s="2295" t="s">
        <v>2048</v>
      </c>
      <c r="C5" s="2295" t="s">
        <v>6</v>
      </c>
      <c r="D5" s="2301">
        <v>2023</v>
      </c>
      <c r="E5" s="2296"/>
      <c r="F5" s="2297"/>
      <c r="G5" s="2298"/>
      <c r="H5" s="2298"/>
      <c r="I5" s="2298"/>
      <c r="J5" s="2298"/>
      <c r="K5" s="2299"/>
      <c r="L5" s="2298"/>
      <c r="M5" s="2300"/>
      <c r="N5" s="2300"/>
      <c r="O5" s="2298"/>
    </row>
    <row r="6" spans="2:25" ht="16" thickBot="1">
      <c r="B6" s="2302" t="s">
        <v>2049</v>
      </c>
      <c r="C6" s="2303" t="s">
        <v>6</v>
      </c>
      <c r="D6" s="2298" t="s">
        <v>2050</v>
      </c>
      <c r="E6" s="2296"/>
      <c r="F6" s="2297"/>
      <c r="G6" s="2298"/>
      <c r="H6" s="2298"/>
      <c r="I6" s="2298"/>
      <c r="J6" s="2298"/>
      <c r="K6" s="2299"/>
      <c r="L6" s="2298"/>
      <c r="M6" s="2300"/>
      <c r="N6" s="2300"/>
      <c r="O6" s="2298"/>
    </row>
    <row r="7" spans="2:25" ht="15" thickTop="1">
      <c r="B7" s="2448" t="s">
        <v>2051</v>
      </c>
      <c r="C7" s="2449"/>
      <c r="D7" s="2450"/>
      <c r="E7" s="2454" t="s">
        <v>2052</v>
      </c>
      <c r="F7" s="2449"/>
      <c r="G7" s="2449"/>
      <c r="H7" s="2449"/>
      <c r="I7" s="2449"/>
      <c r="J7" s="2449"/>
      <c r="K7" s="2449"/>
      <c r="L7" s="2449"/>
      <c r="M7" s="2449"/>
      <c r="N7" s="2449"/>
      <c r="O7" s="2455"/>
      <c r="P7" s="2293" t="s">
        <v>2053</v>
      </c>
      <c r="U7" s="2459" t="s">
        <v>2054</v>
      </c>
    </row>
    <row r="8" spans="2:25" ht="15" thickBot="1">
      <c r="B8" s="2451"/>
      <c r="C8" s="2452"/>
      <c r="D8" s="2453"/>
      <c r="E8" s="2456"/>
      <c r="F8" s="2457"/>
      <c r="G8" s="2457"/>
      <c r="H8" s="2457"/>
      <c r="I8" s="2457"/>
      <c r="J8" s="2457"/>
      <c r="K8" s="2457"/>
      <c r="L8" s="2457"/>
      <c r="M8" s="2457"/>
      <c r="N8" s="2457"/>
      <c r="O8" s="2458"/>
      <c r="P8" s="2460" t="s">
        <v>2055</v>
      </c>
      <c r="Q8" s="2461"/>
      <c r="R8" s="2461"/>
      <c r="S8" s="2461"/>
      <c r="T8" s="2461"/>
      <c r="U8" s="2459"/>
    </row>
    <row r="9" spans="2:25" ht="16" thickTop="1">
      <c r="B9" s="2304" t="s">
        <v>2056</v>
      </c>
      <c r="C9" s="2305" t="s">
        <v>6</v>
      </c>
      <c r="D9" s="2306" t="s">
        <v>2057</v>
      </c>
      <c r="E9" s="2307">
        <v>1</v>
      </c>
      <c r="F9" s="2308" t="s">
        <v>2058</v>
      </c>
      <c r="G9" s="2309"/>
      <c r="H9" s="2310"/>
      <c r="I9" s="2311"/>
      <c r="J9" s="2311"/>
      <c r="K9" s="2311"/>
      <c r="L9" s="2312"/>
      <c r="M9" s="2311"/>
      <c r="N9" s="2311"/>
      <c r="O9" s="2313"/>
      <c r="P9" s="2293">
        <v>4</v>
      </c>
      <c r="Q9" s="2293" t="s">
        <v>1339</v>
      </c>
      <c r="R9" s="2293" t="s">
        <v>1675</v>
      </c>
      <c r="S9" s="2293">
        <v>3</v>
      </c>
      <c r="T9" s="2293" t="s">
        <v>2059</v>
      </c>
      <c r="X9" s="2314">
        <v>170000</v>
      </c>
      <c r="Y9" s="2314">
        <f>P9*S9*X9</f>
        <v>2040000</v>
      </c>
    </row>
    <row r="10" spans="2:25" ht="15.5">
      <c r="B10" s="2315"/>
      <c r="C10" s="2316"/>
      <c r="D10" s="2317"/>
      <c r="E10" s="2318"/>
      <c r="F10" s="2319" t="s">
        <v>458</v>
      </c>
      <c r="G10" s="2320" t="s">
        <v>1340</v>
      </c>
      <c r="H10" s="2321" t="s">
        <v>2060</v>
      </c>
      <c r="I10" s="2292"/>
      <c r="J10" s="2321" t="s">
        <v>2061</v>
      </c>
      <c r="K10" s="2322"/>
      <c r="L10" s="2323"/>
      <c r="M10" s="2322"/>
      <c r="N10" s="2322"/>
      <c r="O10" s="2324"/>
    </row>
    <row r="11" spans="2:25" ht="15.5">
      <c r="B11" s="2325"/>
      <c r="C11" s="2316"/>
      <c r="D11" s="2303"/>
      <c r="E11" s="2318"/>
      <c r="F11" s="2326"/>
      <c r="G11" s="2327"/>
      <c r="H11" s="2321">
        <f>3+5.3+6+6.3+4.6+4.5+7.5+17+6</f>
        <v>60.2</v>
      </c>
      <c r="I11" s="2320" t="s">
        <v>1675</v>
      </c>
      <c r="J11" s="2322">
        <v>4</v>
      </c>
      <c r="K11" s="2320" t="s">
        <v>1340</v>
      </c>
      <c r="L11" s="2328">
        <f>H11*J11</f>
        <v>240.8</v>
      </c>
      <c r="M11" s="2328" t="s">
        <v>72</v>
      </c>
      <c r="N11" s="2329"/>
      <c r="O11" s="2324"/>
    </row>
    <row r="12" spans="2:25" ht="15.5">
      <c r="B12" s="2330"/>
      <c r="E12" s="2331"/>
      <c r="O12" s="2332"/>
    </row>
    <row r="13" spans="2:25" ht="15.5">
      <c r="B13" s="2330"/>
      <c r="E13" s="2333">
        <v>2</v>
      </c>
      <c r="F13" s="2334" t="s">
        <v>2062</v>
      </c>
      <c r="G13" s="2335"/>
      <c r="H13" s="2336"/>
      <c r="I13" s="2337"/>
      <c r="J13" s="2337"/>
      <c r="K13" s="2337"/>
      <c r="L13" s="2338"/>
      <c r="M13" s="2337"/>
      <c r="N13" s="2339"/>
      <c r="O13" s="2340"/>
      <c r="P13" s="2293">
        <v>4</v>
      </c>
      <c r="Q13" s="2293" t="s">
        <v>1339</v>
      </c>
      <c r="R13" s="2293" t="s">
        <v>1675</v>
      </c>
      <c r="S13" s="2293">
        <v>4</v>
      </c>
      <c r="T13" s="2293" t="s">
        <v>2059</v>
      </c>
    </row>
    <row r="14" spans="2:25" ht="15.5">
      <c r="B14" s="2330"/>
      <c r="E14" s="2318"/>
      <c r="F14" s="2319" t="s">
        <v>2063</v>
      </c>
      <c r="G14" s="2320" t="s">
        <v>1340</v>
      </c>
      <c r="H14" s="2321" t="s">
        <v>2060</v>
      </c>
      <c r="I14" s="2292"/>
      <c r="J14" s="2321" t="s">
        <v>2061</v>
      </c>
      <c r="K14" s="2322"/>
      <c r="L14" s="2323"/>
      <c r="M14" s="2322"/>
      <c r="N14" s="2300"/>
      <c r="O14" s="2332"/>
    </row>
    <row r="15" spans="2:25" ht="15.5">
      <c r="B15" s="2330"/>
      <c r="E15" s="2318"/>
      <c r="F15" s="2326"/>
      <c r="G15" s="2327"/>
      <c r="H15" s="2321">
        <f>3+5.3+6+6.3+4.6+4.5+7.5+15</f>
        <v>52.2</v>
      </c>
      <c r="I15" s="2320" t="s">
        <v>1675</v>
      </c>
      <c r="J15" s="2322">
        <v>2.5</v>
      </c>
      <c r="K15" s="2320" t="s">
        <v>1340</v>
      </c>
      <c r="L15" s="2328">
        <f>H15*J15</f>
        <v>130.5</v>
      </c>
      <c r="M15" s="2328" t="s">
        <v>72</v>
      </c>
      <c r="N15" s="2341"/>
      <c r="O15" s="2332"/>
    </row>
    <row r="16" spans="2:25">
      <c r="B16" s="2330"/>
      <c r="E16" s="2342"/>
      <c r="O16" s="2332"/>
    </row>
    <row r="17" spans="2:25" ht="15.5">
      <c r="B17" s="2330"/>
      <c r="E17" s="2342"/>
      <c r="F17" s="2319" t="s">
        <v>2064</v>
      </c>
      <c r="G17" s="2320" t="s">
        <v>1340</v>
      </c>
      <c r="H17" s="2321" t="s">
        <v>2060</v>
      </c>
      <c r="I17" s="2292"/>
      <c r="J17" s="2321" t="s">
        <v>2061</v>
      </c>
      <c r="K17" s="2322"/>
      <c r="L17" s="2323"/>
      <c r="M17" s="2322"/>
      <c r="N17" s="2300"/>
      <c r="O17" s="2332"/>
    </row>
    <row r="18" spans="2:25" ht="15.5">
      <c r="B18" s="2330"/>
      <c r="E18" s="2342"/>
      <c r="F18" s="2326"/>
      <c r="G18" s="2327"/>
      <c r="H18" s="2321">
        <f>17+6+8</f>
        <v>31</v>
      </c>
      <c r="I18" s="2320" t="s">
        <v>1675</v>
      </c>
      <c r="J18" s="2322">
        <v>2.5</v>
      </c>
      <c r="K18" s="2320" t="s">
        <v>1340</v>
      </c>
      <c r="L18" s="2328">
        <f>H18*J18</f>
        <v>77.5</v>
      </c>
      <c r="M18" s="2328" t="s">
        <v>72</v>
      </c>
      <c r="N18" s="2341"/>
      <c r="O18" s="2332"/>
    </row>
    <row r="19" spans="2:25" ht="15.5">
      <c r="B19" s="2330"/>
      <c r="E19" s="2333">
        <f>E13+1</f>
        <v>3</v>
      </c>
      <c r="F19" s="2334" t="s">
        <v>2065</v>
      </c>
      <c r="G19" s="2335"/>
      <c r="H19" s="2336"/>
      <c r="I19" s="2337"/>
      <c r="J19" s="2337"/>
      <c r="K19" s="2337"/>
      <c r="L19" s="2338"/>
      <c r="M19" s="2337"/>
      <c r="N19" s="2300"/>
      <c r="O19" s="2332"/>
    </row>
    <row r="20" spans="2:25" ht="15.5">
      <c r="B20" s="2330"/>
      <c r="E20" s="2318"/>
      <c r="F20" s="2319" t="s">
        <v>2066</v>
      </c>
      <c r="G20" s="2320" t="s">
        <v>1340</v>
      </c>
      <c r="H20" s="2321" t="s">
        <v>2060</v>
      </c>
      <c r="I20" s="2292"/>
      <c r="J20" s="2321" t="s">
        <v>2067</v>
      </c>
      <c r="K20" s="2322"/>
      <c r="L20" s="2323"/>
      <c r="M20" s="2322"/>
      <c r="N20" s="2300"/>
      <c r="O20" s="2332"/>
    </row>
    <row r="21" spans="2:25" ht="15.5">
      <c r="B21" s="2330"/>
      <c r="E21" s="2318"/>
      <c r="F21" s="2326"/>
      <c r="G21" s="2327"/>
      <c r="H21" s="2321">
        <v>9</v>
      </c>
      <c r="I21" s="2320" t="s">
        <v>1675</v>
      </c>
      <c r="J21" s="2322">
        <v>3</v>
      </c>
      <c r="K21" s="2320" t="s">
        <v>1340</v>
      </c>
      <c r="L21" s="2328">
        <f>H21*J21</f>
        <v>27</v>
      </c>
      <c r="M21" s="2328" t="s">
        <v>72</v>
      </c>
      <c r="N21" s="2341"/>
      <c r="O21" s="2332"/>
      <c r="P21" s="2293">
        <v>3</v>
      </c>
      <c r="Q21" s="2293" t="s">
        <v>1339</v>
      </c>
      <c r="R21" s="2293" t="s">
        <v>1675</v>
      </c>
      <c r="S21" s="2293">
        <v>3</v>
      </c>
      <c r="T21" s="2293" t="s">
        <v>2059</v>
      </c>
      <c r="X21" s="2293">
        <v>170000</v>
      </c>
      <c r="Y21" s="2293">
        <f>P21*S21*X21</f>
        <v>1530000</v>
      </c>
    </row>
    <row r="22" spans="2:25" ht="15.5">
      <c r="B22" s="2330"/>
      <c r="E22" s="2342"/>
      <c r="F22" s="2319" t="s">
        <v>2068</v>
      </c>
      <c r="G22" s="2320" t="s">
        <v>1340</v>
      </c>
      <c r="H22" s="2321" t="s">
        <v>2060</v>
      </c>
      <c r="I22" s="2292"/>
      <c r="J22" s="2321" t="s">
        <v>2067</v>
      </c>
      <c r="K22" s="2322"/>
      <c r="L22" s="2323"/>
      <c r="M22" s="2322"/>
      <c r="N22" s="2300"/>
      <c r="O22" s="2332"/>
      <c r="Y22" s="2293">
        <v>500000</v>
      </c>
    </row>
    <row r="23" spans="2:25" ht="15.5">
      <c r="B23" s="2330"/>
      <c r="E23" s="2342"/>
      <c r="F23" s="2326"/>
      <c r="G23" s="2327"/>
      <c r="H23" s="2321">
        <v>9</v>
      </c>
      <c r="I23" s="2320" t="s">
        <v>1675</v>
      </c>
      <c r="J23" s="2322">
        <v>3</v>
      </c>
      <c r="K23" s="2320" t="s">
        <v>1340</v>
      </c>
      <c r="L23" s="2328">
        <f>H23*J23</f>
        <v>27</v>
      </c>
      <c r="M23" s="2328" t="s">
        <v>72</v>
      </c>
      <c r="N23" s="2341"/>
      <c r="O23" s="2332"/>
      <c r="P23" s="2293">
        <v>3</v>
      </c>
      <c r="Q23" s="2293" t="s">
        <v>1339</v>
      </c>
      <c r="R23" s="2293" t="s">
        <v>1675</v>
      </c>
      <c r="S23" s="2293">
        <v>3</v>
      </c>
      <c r="T23" s="2293" t="s">
        <v>2059</v>
      </c>
      <c r="X23" s="2293">
        <v>170000</v>
      </c>
      <c r="Y23" s="2293">
        <f>P23*S23*X23</f>
        <v>1530000</v>
      </c>
    </row>
    <row r="24" spans="2:25" ht="15.5">
      <c r="B24" s="2330"/>
      <c r="E24" s="2333">
        <f>E19+1</f>
        <v>4</v>
      </c>
      <c r="F24" s="2334" t="s">
        <v>2069</v>
      </c>
      <c r="G24" s="2335"/>
      <c r="H24" s="2336"/>
      <c r="I24" s="2337"/>
      <c r="J24" s="2337"/>
      <c r="K24" s="2337"/>
      <c r="L24" s="2338"/>
      <c r="M24" s="2337"/>
      <c r="N24" s="2300"/>
      <c r="O24" s="2332"/>
    </row>
    <row r="25" spans="2:25" ht="15.5">
      <c r="B25" s="2330"/>
      <c r="E25" s="2318"/>
      <c r="F25" s="2319" t="s">
        <v>2070</v>
      </c>
      <c r="G25" s="2320" t="s">
        <v>1340</v>
      </c>
      <c r="H25" s="2321" t="s">
        <v>2060</v>
      </c>
      <c r="I25" s="2292"/>
      <c r="J25" s="2321" t="s">
        <v>2067</v>
      </c>
      <c r="K25" s="2322"/>
      <c r="L25" s="2323"/>
      <c r="M25" s="2322"/>
      <c r="N25" s="2300"/>
      <c r="O25" s="2332"/>
      <c r="P25" s="2293">
        <v>5</v>
      </c>
      <c r="Q25" s="2293" t="s">
        <v>1339</v>
      </c>
      <c r="R25" s="2293" t="s">
        <v>1675</v>
      </c>
      <c r="S25" s="2293">
        <v>4</v>
      </c>
      <c r="T25" s="2293" t="s">
        <v>2059</v>
      </c>
    </row>
    <row r="26" spans="2:25" ht="15.5">
      <c r="B26" s="2330"/>
      <c r="E26" s="2318"/>
      <c r="F26" s="2326"/>
      <c r="G26" s="2327"/>
      <c r="H26" s="2321">
        <f>3+5.3+6+6.3+4.6+4.5+7.5</f>
        <v>37.200000000000003</v>
      </c>
      <c r="I26" s="2320" t="s">
        <v>1675</v>
      </c>
      <c r="J26" s="2322">
        <v>16.5</v>
      </c>
      <c r="K26" s="2320" t="s">
        <v>1340</v>
      </c>
      <c r="L26" s="2328">
        <f>H26*J26</f>
        <v>613.80000000000007</v>
      </c>
      <c r="M26" s="2328" t="s">
        <v>72</v>
      </c>
      <c r="N26" s="2341"/>
      <c r="O26" s="2332"/>
    </row>
    <row r="27" spans="2:25" ht="15.5">
      <c r="B27" s="2330"/>
      <c r="E27" s="2342"/>
      <c r="F27" s="2343"/>
      <c r="G27" s="2344"/>
      <c r="H27" s="2321"/>
      <c r="I27" s="2292"/>
      <c r="J27" s="2321"/>
      <c r="K27" s="2322"/>
      <c r="L27" s="2323"/>
      <c r="M27" s="2322"/>
      <c r="N27" s="2300"/>
      <c r="O27" s="2332"/>
    </row>
    <row r="28" spans="2:25" ht="15.5">
      <c r="B28" s="2330"/>
      <c r="E28" s="2333">
        <f>E24+1</f>
        <v>5</v>
      </c>
      <c r="F28" s="2334" t="s">
        <v>2071</v>
      </c>
      <c r="G28" s="2335"/>
      <c r="H28" s="2336"/>
      <c r="I28" s="2337"/>
      <c r="J28" s="2337"/>
      <c r="K28" s="2337"/>
      <c r="L28" s="2338"/>
      <c r="M28" s="2337"/>
      <c r="N28" s="2300"/>
      <c r="O28" s="2332"/>
    </row>
    <row r="29" spans="2:25" ht="15.5">
      <c r="B29" s="2330"/>
      <c r="E29" s="2318"/>
      <c r="F29" s="2319" t="s">
        <v>2072</v>
      </c>
      <c r="G29" s="2320" t="s">
        <v>1340</v>
      </c>
      <c r="H29" s="2321" t="s">
        <v>2060</v>
      </c>
      <c r="I29" s="2292"/>
      <c r="J29" s="2321" t="s">
        <v>2067</v>
      </c>
      <c r="K29" s="2322"/>
      <c r="L29" s="2323"/>
      <c r="M29" s="2322"/>
      <c r="N29" s="2300"/>
      <c r="O29" s="2332"/>
      <c r="P29" s="2293">
        <v>4</v>
      </c>
      <c r="Q29" s="2293" t="s">
        <v>1339</v>
      </c>
      <c r="R29" s="2293" t="s">
        <v>1675</v>
      </c>
      <c r="S29" s="2293">
        <v>4</v>
      </c>
      <c r="T29" s="2293" t="s">
        <v>2059</v>
      </c>
    </row>
    <row r="30" spans="2:25" ht="15.5">
      <c r="B30" s="2330"/>
      <c r="E30" s="2318"/>
      <c r="F30" s="2326"/>
      <c r="G30" s="2327"/>
      <c r="H30" s="2321">
        <f>6.3+4.6+4.4+8.4</f>
        <v>23.7</v>
      </c>
      <c r="I30" s="2320" t="s">
        <v>1675</v>
      </c>
      <c r="J30" s="2322">
        <v>5.6</v>
      </c>
      <c r="K30" s="2320" t="s">
        <v>1340</v>
      </c>
      <c r="L30" s="2328">
        <f>H30*J30</f>
        <v>132.72</v>
      </c>
      <c r="M30" s="2328" t="s">
        <v>72</v>
      </c>
      <c r="N30" s="2341"/>
      <c r="O30" s="2332"/>
    </row>
    <row r="31" spans="2:25" ht="15.5">
      <c r="B31" s="2330"/>
      <c r="E31" s="2342"/>
      <c r="F31" s="2319" t="s">
        <v>2073</v>
      </c>
      <c r="G31" s="2320" t="s">
        <v>1340</v>
      </c>
      <c r="H31" s="2321" t="s">
        <v>2060</v>
      </c>
      <c r="I31" s="2292"/>
      <c r="J31" s="2321" t="s">
        <v>2067</v>
      </c>
      <c r="K31" s="2322"/>
      <c r="L31" s="2323"/>
      <c r="M31" s="2322"/>
      <c r="N31" s="2300"/>
      <c r="O31" s="2332"/>
      <c r="P31" s="2293">
        <v>3</v>
      </c>
      <c r="Q31" s="2293" t="s">
        <v>1339</v>
      </c>
      <c r="R31" s="2293" t="s">
        <v>1675</v>
      </c>
      <c r="S31" s="2293">
        <v>3</v>
      </c>
      <c r="T31" s="2293" t="s">
        <v>2059</v>
      </c>
    </row>
    <row r="32" spans="2:25" ht="15.5">
      <c r="B32" s="2330"/>
      <c r="E32" s="2342"/>
      <c r="F32" s="2326"/>
      <c r="G32" s="2327"/>
      <c r="H32" s="2321">
        <f>6.3+4.6+4.4+8.4+7</f>
        <v>30.7</v>
      </c>
      <c r="I32" s="2320" t="s">
        <v>1675</v>
      </c>
      <c r="J32" s="2322">
        <v>9</v>
      </c>
      <c r="K32" s="2320" t="s">
        <v>1340</v>
      </c>
      <c r="L32" s="2328">
        <f>H32*J32</f>
        <v>276.3</v>
      </c>
      <c r="M32" s="2328" t="s">
        <v>72</v>
      </c>
      <c r="N32" s="2341"/>
      <c r="O32" s="2332"/>
    </row>
    <row r="33" spans="2:26" ht="15.5">
      <c r="B33" s="2330"/>
      <c r="E33" s="2318"/>
      <c r="F33" s="2319"/>
      <c r="G33" s="2320"/>
      <c r="H33" s="2321"/>
      <c r="I33" s="2292"/>
      <c r="J33" s="2321"/>
      <c r="K33" s="2322"/>
      <c r="L33" s="2323"/>
      <c r="M33" s="2322"/>
      <c r="N33" s="2300"/>
      <c r="O33" s="2332"/>
    </row>
    <row r="34" spans="2:26" ht="15.5">
      <c r="B34" s="2330"/>
      <c r="E34" s="2333">
        <f>E28+1</f>
        <v>6</v>
      </c>
      <c r="F34" s="2334" t="s">
        <v>2074</v>
      </c>
      <c r="G34" s="2335"/>
      <c r="H34" s="2336"/>
      <c r="I34" s="2337"/>
      <c r="J34" s="2337"/>
      <c r="K34" s="2337"/>
      <c r="L34" s="2338"/>
      <c r="M34" s="2337"/>
      <c r="N34" s="2300"/>
      <c r="O34" s="2332"/>
    </row>
    <row r="35" spans="2:26" ht="15.5">
      <c r="B35" s="2330"/>
      <c r="E35" s="2342"/>
      <c r="F35" s="2343" t="s">
        <v>1065</v>
      </c>
      <c r="G35" s="2345" t="s">
        <v>1340</v>
      </c>
      <c r="H35" s="2321">
        <v>1</v>
      </c>
      <c r="I35" s="2292" t="s">
        <v>1343</v>
      </c>
      <c r="J35" s="2321"/>
      <c r="K35" s="2322"/>
      <c r="L35" s="2323"/>
      <c r="M35" s="2322"/>
      <c r="N35" s="2300"/>
      <c r="O35" s="2332"/>
      <c r="P35" s="2293">
        <v>3</v>
      </c>
      <c r="Q35" s="2293" t="s">
        <v>1339</v>
      </c>
      <c r="R35" s="2293" t="s">
        <v>1675</v>
      </c>
      <c r="S35" s="2293">
        <v>4</v>
      </c>
      <c r="T35" s="2293" t="s">
        <v>2059</v>
      </c>
    </row>
    <row r="36" spans="2:26" ht="15.5">
      <c r="B36" s="2330"/>
      <c r="E36" s="2333"/>
      <c r="F36" s="2334"/>
      <c r="G36" s="2335"/>
      <c r="H36" s="2336"/>
      <c r="I36" s="2337"/>
      <c r="J36" s="2337"/>
      <c r="K36" s="2337"/>
      <c r="L36" s="2338"/>
      <c r="M36" s="2337"/>
      <c r="N36" s="2300"/>
      <c r="O36" s="2332"/>
    </row>
    <row r="37" spans="2:26" ht="15.5">
      <c r="B37" s="2330"/>
      <c r="E37" s="2318"/>
      <c r="F37" s="2319"/>
      <c r="G37" s="2320"/>
      <c r="H37" s="2321"/>
      <c r="I37" s="2292"/>
      <c r="J37" s="2321"/>
      <c r="K37" s="2322"/>
      <c r="L37" s="2323"/>
      <c r="M37" s="2322"/>
      <c r="N37" s="2300"/>
      <c r="O37" s="2332"/>
    </row>
    <row r="38" spans="2:26" ht="15.5">
      <c r="B38" s="2330"/>
      <c r="E38" s="2318"/>
      <c r="F38" s="2326"/>
      <c r="G38" s="2327"/>
      <c r="H38" s="2321"/>
      <c r="I38" s="2320"/>
      <c r="J38" s="2322"/>
      <c r="K38" s="2320"/>
      <c r="L38" s="2328"/>
      <c r="M38" s="2328"/>
      <c r="N38" s="2341"/>
      <c r="O38" s="2332"/>
    </row>
    <row r="39" spans="2:26" ht="15.5">
      <c r="B39" s="2330"/>
      <c r="E39" s="2342"/>
      <c r="F39" s="2319"/>
      <c r="G39" s="2320"/>
      <c r="H39" s="2321"/>
      <c r="I39" s="2292"/>
      <c r="J39" s="2321"/>
      <c r="K39" s="2322"/>
      <c r="L39" s="2323"/>
      <c r="M39" s="2322"/>
      <c r="N39" s="2300"/>
      <c r="O39" s="2332"/>
    </row>
    <row r="40" spans="2:26" ht="16" thickBot="1">
      <c r="B40" s="2330"/>
      <c r="E40" s="2342"/>
      <c r="F40" s="2326"/>
      <c r="G40" s="2327"/>
      <c r="H40" s="2321"/>
      <c r="I40" s="2320"/>
      <c r="J40" s="2322"/>
      <c r="K40" s="2320"/>
      <c r="L40" s="2328"/>
      <c r="M40" s="2328"/>
      <c r="N40" s="2341"/>
      <c r="O40" s="2332"/>
    </row>
    <row r="41" spans="2:26" ht="16" thickTop="1">
      <c r="B41" s="2304" t="s">
        <v>2056</v>
      </c>
      <c r="C41" s="2305" t="s">
        <v>6</v>
      </c>
      <c r="D41" s="2306" t="s">
        <v>2075</v>
      </c>
      <c r="E41" s="2307">
        <v>1</v>
      </c>
      <c r="F41" s="2308" t="s">
        <v>2076</v>
      </c>
      <c r="G41" s="2309"/>
      <c r="H41" s="2310"/>
      <c r="I41" s="2311"/>
      <c r="J41" s="2311"/>
      <c r="K41" s="2311"/>
      <c r="L41" s="2312"/>
      <c r="M41" s="2311"/>
      <c r="N41" s="2311"/>
      <c r="O41" s="2313"/>
      <c r="P41" s="2293">
        <v>6</v>
      </c>
      <c r="Q41" s="2293" t="s">
        <v>1339</v>
      </c>
      <c r="R41" s="2293" t="s">
        <v>1675</v>
      </c>
      <c r="S41" s="2293">
        <v>3</v>
      </c>
      <c r="T41" s="2293" t="s">
        <v>2059</v>
      </c>
    </row>
    <row r="42" spans="2:26" ht="15.5">
      <c r="B42" s="2330"/>
      <c r="E42" s="2342"/>
      <c r="F42" s="2343" t="s">
        <v>2077</v>
      </c>
      <c r="G42" s="2320" t="s">
        <v>1340</v>
      </c>
      <c r="H42" s="2321">
        <v>1</v>
      </c>
      <c r="I42" s="2292" t="s">
        <v>1360</v>
      </c>
      <c r="J42" s="2321"/>
      <c r="K42" s="2322"/>
      <c r="L42" s="2323"/>
      <c r="M42" s="2322"/>
      <c r="N42" s="2300"/>
      <c r="O42" s="2332"/>
    </row>
    <row r="43" spans="2:26" ht="15.5">
      <c r="B43" s="2330"/>
      <c r="E43" s="2342"/>
      <c r="F43" s="2343" t="s">
        <v>2078</v>
      </c>
      <c r="G43" s="2320" t="s">
        <v>1340</v>
      </c>
      <c r="H43" s="2321">
        <v>1</v>
      </c>
      <c r="I43" s="2292" t="s">
        <v>206</v>
      </c>
      <c r="J43" s="2321"/>
      <c r="K43" s="2322"/>
      <c r="L43" s="2323"/>
      <c r="M43" s="2322"/>
      <c r="N43" s="2300"/>
      <c r="O43" s="2332"/>
    </row>
    <row r="44" spans="2:26" ht="15.5">
      <c r="B44" s="2330"/>
      <c r="E44" s="2342"/>
      <c r="F44" s="2346"/>
      <c r="G44" s="2347"/>
      <c r="H44" s="2303"/>
      <c r="I44" s="2292"/>
      <c r="J44" s="2303"/>
      <c r="K44" s="2300"/>
      <c r="L44" s="2317"/>
      <c r="M44" s="2300"/>
      <c r="N44" s="2300"/>
      <c r="O44" s="2332"/>
    </row>
    <row r="45" spans="2:26" ht="15.5">
      <c r="B45" s="2330"/>
      <c r="E45" s="2348">
        <f>E41+1</f>
        <v>2</v>
      </c>
      <c r="F45" s="2349" t="s">
        <v>2079</v>
      </c>
      <c r="G45" s="2327"/>
      <c r="H45" s="2321"/>
      <c r="I45" s="2322"/>
      <c r="J45" s="2322"/>
      <c r="K45" s="2322"/>
      <c r="L45" s="2323"/>
      <c r="M45" s="2322"/>
      <c r="N45" s="2300"/>
      <c r="O45" s="2332"/>
      <c r="P45" s="2293">
        <v>5</v>
      </c>
      <c r="Q45" s="2293" t="s">
        <v>1339</v>
      </c>
      <c r="R45" s="2293" t="s">
        <v>1675</v>
      </c>
      <c r="S45" s="2293">
        <v>6</v>
      </c>
      <c r="T45" s="2293" t="s">
        <v>2059</v>
      </c>
      <c r="X45" s="2314">
        <v>170000</v>
      </c>
      <c r="Y45" s="2314">
        <f>P45*S45*X45</f>
        <v>5100000</v>
      </c>
    </row>
    <row r="46" spans="2:26" ht="15.5">
      <c r="B46" s="2330"/>
      <c r="E46" s="2342"/>
      <c r="F46" s="2319" t="s">
        <v>2066</v>
      </c>
      <c r="G46" s="2320" t="s">
        <v>1340</v>
      </c>
      <c r="H46" s="2321" t="s">
        <v>2060</v>
      </c>
      <c r="I46" s="2292"/>
      <c r="J46" s="2321" t="s">
        <v>2067</v>
      </c>
      <c r="K46" s="2322"/>
      <c r="L46" s="2323"/>
      <c r="M46" s="2322"/>
      <c r="N46" s="2300"/>
      <c r="O46" s="2332"/>
      <c r="Y46" s="2314">
        <v>7000000</v>
      </c>
      <c r="Z46" s="2350">
        <f>SUM(Y45:Y46)</f>
        <v>12100000</v>
      </c>
    </row>
    <row r="47" spans="2:26" ht="15.5">
      <c r="B47" s="2330"/>
      <c r="E47" s="2342"/>
      <c r="F47" s="2326"/>
      <c r="G47" s="2327"/>
      <c r="H47" s="2321">
        <v>9</v>
      </c>
      <c r="I47" s="2320" t="s">
        <v>1675</v>
      </c>
      <c r="J47" s="2322">
        <v>3</v>
      </c>
      <c r="K47" s="2320" t="s">
        <v>1340</v>
      </c>
      <c r="L47" s="2328">
        <f>H47*J47</f>
        <v>27</v>
      </c>
      <c r="M47" s="2328" t="s">
        <v>72</v>
      </c>
      <c r="N47" s="2341"/>
      <c r="O47" s="2332"/>
    </row>
    <row r="48" spans="2:26" ht="15.5">
      <c r="B48" s="2330"/>
      <c r="E48" s="2342"/>
      <c r="F48" s="2343"/>
      <c r="G48" s="2344"/>
      <c r="H48" s="2321"/>
      <c r="I48" s="2292"/>
      <c r="J48" s="2321"/>
      <c r="K48" s="2322"/>
      <c r="L48" s="2323"/>
      <c r="M48" s="2322"/>
      <c r="N48" s="2300"/>
      <c r="O48" s="2332"/>
    </row>
    <row r="49" spans="2:26" ht="15.5">
      <c r="B49" s="2330"/>
      <c r="E49" s="2348">
        <f>E45+1</f>
        <v>3</v>
      </c>
      <c r="F49" s="2349" t="s">
        <v>2080</v>
      </c>
      <c r="G49" s="2327"/>
      <c r="H49" s="2321"/>
      <c r="I49" s="2322"/>
      <c r="J49" s="2322"/>
      <c r="K49" s="2322"/>
      <c r="L49" s="2323"/>
      <c r="M49" s="2322"/>
      <c r="N49" s="2300"/>
      <c r="O49" s="2332"/>
      <c r="P49" s="2293">
        <v>2</v>
      </c>
      <c r="Q49" s="2293" t="s">
        <v>1339</v>
      </c>
      <c r="R49" s="2293" t="s">
        <v>1675</v>
      </c>
      <c r="S49" s="2293">
        <v>2</v>
      </c>
      <c r="T49" s="2293" t="s">
        <v>2059</v>
      </c>
    </row>
    <row r="50" spans="2:26" ht="15.5">
      <c r="B50" s="2330"/>
      <c r="E50" s="2342"/>
      <c r="F50" s="2319" t="s">
        <v>458</v>
      </c>
      <c r="G50" s="2320" t="s">
        <v>1340</v>
      </c>
      <c r="H50" s="2321">
        <v>1</v>
      </c>
      <c r="I50" s="2292" t="s">
        <v>1343</v>
      </c>
      <c r="J50" s="2321"/>
      <c r="K50" s="2322"/>
      <c r="L50" s="2323"/>
      <c r="M50" s="2322"/>
      <c r="N50" s="2300"/>
      <c r="O50" s="2332"/>
    </row>
    <row r="51" spans="2:26" ht="15.5">
      <c r="B51" s="2330"/>
      <c r="E51" s="2342"/>
      <c r="F51" s="2326"/>
      <c r="G51" s="2327"/>
      <c r="H51" s="2321"/>
      <c r="I51" s="2320"/>
      <c r="J51" s="2322"/>
      <c r="K51" s="2320"/>
      <c r="L51" s="2328"/>
      <c r="M51" s="2328"/>
      <c r="N51" s="2341"/>
      <c r="O51" s="2332"/>
    </row>
    <row r="52" spans="2:26" ht="15.5">
      <c r="B52" s="2330"/>
      <c r="E52" s="2342"/>
      <c r="F52" s="2343"/>
      <c r="G52" s="2344"/>
      <c r="H52" s="2321"/>
      <c r="I52" s="2292"/>
      <c r="J52" s="2321"/>
      <c r="K52" s="2322"/>
      <c r="L52" s="2323"/>
      <c r="M52" s="2322"/>
      <c r="N52" s="2300"/>
      <c r="O52" s="2332"/>
    </row>
    <row r="53" spans="2:26" ht="15.5">
      <c r="B53" s="2330"/>
      <c r="E53" s="2342"/>
      <c r="F53" s="2343"/>
      <c r="G53" s="2344"/>
      <c r="H53" s="2321"/>
      <c r="I53" s="2292"/>
      <c r="J53" s="2321"/>
      <c r="K53" s="2322"/>
      <c r="L53" s="2323"/>
      <c r="M53" s="2322"/>
      <c r="N53" s="2300"/>
      <c r="O53" s="2332"/>
    </row>
    <row r="54" spans="2:26" ht="15.5">
      <c r="B54" s="2330"/>
      <c r="E54" s="2342"/>
      <c r="F54" s="2326"/>
      <c r="G54" s="2327"/>
      <c r="H54" s="2321"/>
      <c r="I54" s="2320"/>
      <c r="J54" s="2322"/>
      <c r="K54" s="2320"/>
      <c r="L54" s="2328"/>
      <c r="M54" s="2328"/>
      <c r="N54" s="2341"/>
      <c r="O54" s="2332"/>
    </row>
    <row r="55" spans="2:26" ht="15" thickBot="1">
      <c r="B55" s="2351"/>
      <c r="C55" s="2352"/>
      <c r="D55" s="2352"/>
      <c r="E55" s="2353"/>
      <c r="F55" s="2352"/>
      <c r="G55" s="2352"/>
      <c r="H55" s="2352"/>
      <c r="I55" s="2352"/>
      <c r="J55" s="2352"/>
      <c r="K55" s="2352"/>
      <c r="L55" s="2352"/>
      <c r="M55" s="2352"/>
      <c r="N55" s="2352"/>
      <c r="O55" s="2354"/>
    </row>
    <row r="56" spans="2:26" ht="16" thickTop="1">
      <c r="B56" s="2304" t="s">
        <v>2056</v>
      </c>
      <c r="C56" s="2305" t="s">
        <v>6</v>
      </c>
      <c r="D56" s="2306" t="s">
        <v>2081</v>
      </c>
      <c r="E56" s="2307">
        <v>1</v>
      </c>
      <c r="F56" s="2308" t="s">
        <v>2082</v>
      </c>
      <c r="G56" s="2309"/>
      <c r="H56" s="2310"/>
      <c r="I56" s="2311"/>
      <c r="J56" s="2311"/>
      <c r="K56" s="2311"/>
      <c r="L56" s="2312"/>
      <c r="M56" s="2311"/>
      <c r="N56" s="2311"/>
      <c r="O56" s="2313"/>
      <c r="Z56" s="2355">
        <f>SUM(Z57:Z66)</f>
        <v>14540000</v>
      </c>
    </row>
    <row r="57" spans="2:26" ht="15.5">
      <c r="B57" s="2330"/>
      <c r="E57" s="2342"/>
      <c r="F57" s="2343" t="s">
        <v>2083</v>
      </c>
      <c r="G57" s="2320" t="s">
        <v>1340</v>
      </c>
      <c r="H57" s="2321">
        <v>1</v>
      </c>
      <c r="I57" s="2292" t="s">
        <v>206</v>
      </c>
      <c r="J57" s="2356" t="s">
        <v>1675</v>
      </c>
      <c r="K57" s="2357">
        <v>5</v>
      </c>
      <c r="L57" s="2323" t="s">
        <v>2084</v>
      </c>
      <c r="M57" s="2322"/>
      <c r="N57" s="2300"/>
      <c r="O57" s="2332"/>
      <c r="Y57" s="2314">
        <v>350000</v>
      </c>
      <c r="Z57" s="2314">
        <f>H57*K57*Y57</f>
        <v>1750000</v>
      </c>
    </row>
    <row r="58" spans="2:26" ht="15.5">
      <c r="B58" s="2330"/>
      <c r="E58" s="2342"/>
      <c r="F58" s="2343" t="s">
        <v>2085</v>
      </c>
      <c r="G58" s="2320" t="s">
        <v>1340</v>
      </c>
      <c r="H58" s="2321">
        <v>1</v>
      </c>
      <c r="I58" s="2292" t="s">
        <v>206</v>
      </c>
      <c r="J58" s="2356"/>
      <c r="K58" s="2357">
        <v>5</v>
      </c>
      <c r="L58" s="2323" t="s">
        <v>2084</v>
      </c>
      <c r="M58" s="2322"/>
      <c r="N58" s="2300"/>
      <c r="O58" s="2332"/>
      <c r="Y58" s="2314">
        <v>350000</v>
      </c>
      <c r="Z58" s="2314">
        <f t="shared" ref="Z58:Z62" si="0">H58*K58*Y58</f>
        <v>1750000</v>
      </c>
    </row>
    <row r="59" spans="2:26" ht="15.5">
      <c r="B59" s="2330"/>
      <c r="E59" s="2342"/>
      <c r="F59" s="2346" t="s">
        <v>2086</v>
      </c>
      <c r="G59" s="2320" t="s">
        <v>1340</v>
      </c>
      <c r="H59" s="2303">
        <v>2</v>
      </c>
      <c r="I59" s="2292" t="s">
        <v>2087</v>
      </c>
      <c r="J59" s="2299"/>
      <c r="K59" s="2300"/>
      <c r="L59" s="2317"/>
      <c r="M59" s="2300"/>
      <c r="N59" s="2300"/>
      <c r="O59" s="2332"/>
      <c r="Y59" s="2314">
        <v>1500000</v>
      </c>
      <c r="Z59" s="2314">
        <f>H59*Y59</f>
        <v>3000000</v>
      </c>
    </row>
    <row r="60" spans="2:26" ht="15.5">
      <c r="B60" s="2330"/>
      <c r="E60" s="2348"/>
      <c r="F60" s="2358" t="s">
        <v>2088</v>
      </c>
      <c r="G60" s="2320" t="s">
        <v>1340</v>
      </c>
      <c r="H60" s="2321">
        <v>1</v>
      </c>
      <c r="I60" s="2322" t="s">
        <v>2059</v>
      </c>
      <c r="J60" s="2322" t="s">
        <v>1675</v>
      </c>
      <c r="K60" s="2357">
        <v>5</v>
      </c>
      <c r="L60" s="2323" t="s">
        <v>2084</v>
      </c>
      <c r="M60" s="2322"/>
      <c r="N60" s="2300"/>
      <c r="O60" s="2332"/>
      <c r="Y60" s="2314">
        <v>350000</v>
      </c>
      <c r="Z60" s="2314">
        <f t="shared" si="0"/>
        <v>1750000</v>
      </c>
    </row>
    <row r="61" spans="2:26" ht="15.5">
      <c r="B61" s="2330"/>
      <c r="E61" s="2342"/>
      <c r="F61" s="2319" t="s">
        <v>2089</v>
      </c>
      <c r="G61" s="2320" t="s">
        <v>1340</v>
      </c>
      <c r="H61" s="2321">
        <v>1</v>
      </c>
      <c r="I61" s="2322" t="s">
        <v>2059</v>
      </c>
      <c r="J61" s="2322" t="s">
        <v>1675</v>
      </c>
      <c r="K61" s="2357">
        <v>5</v>
      </c>
      <c r="L61" s="2323" t="s">
        <v>2084</v>
      </c>
      <c r="M61" s="2322"/>
      <c r="N61" s="2300"/>
      <c r="O61" s="2332"/>
      <c r="Y61" s="2314">
        <v>350000</v>
      </c>
      <c r="Z61" s="2314">
        <f t="shared" si="0"/>
        <v>1750000</v>
      </c>
    </row>
    <row r="62" spans="2:26" ht="15.5">
      <c r="B62" s="2330"/>
      <c r="E62" s="2342"/>
      <c r="F62" s="2359" t="s">
        <v>2090</v>
      </c>
      <c r="G62" s="2320" t="s">
        <v>1340</v>
      </c>
      <c r="H62" s="2321">
        <v>1</v>
      </c>
      <c r="I62" s="2322" t="s">
        <v>2059</v>
      </c>
      <c r="J62" s="2322" t="s">
        <v>1675</v>
      </c>
      <c r="K62" s="2357">
        <v>5</v>
      </c>
      <c r="L62" s="2323" t="s">
        <v>2084</v>
      </c>
      <c r="M62" s="2328"/>
      <c r="N62" s="2341"/>
      <c r="O62" s="2332"/>
      <c r="Y62" s="2314">
        <v>350000</v>
      </c>
      <c r="Z62" s="2314">
        <f t="shared" si="0"/>
        <v>1750000</v>
      </c>
    </row>
    <row r="63" spans="2:26" ht="15.5">
      <c r="B63" s="2330"/>
      <c r="E63" s="2342"/>
      <c r="F63" s="2343" t="s">
        <v>2091</v>
      </c>
      <c r="G63" s="2320" t="s">
        <v>1340</v>
      </c>
      <c r="H63" s="2321">
        <v>2</v>
      </c>
      <c r="I63" s="2292" t="s">
        <v>1360</v>
      </c>
      <c r="J63" s="2321"/>
      <c r="K63" s="2322"/>
      <c r="L63" s="2323"/>
      <c r="M63" s="2322"/>
      <c r="N63" s="2300"/>
      <c r="O63" s="2332"/>
      <c r="Y63" s="2314">
        <v>350000</v>
      </c>
      <c r="Z63" s="2314">
        <f>H63*Y63</f>
        <v>700000</v>
      </c>
    </row>
    <row r="64" spans="2:26" ht="15.5">
      <c r="B64" s="2330"/>
      <c r="E64" s="2348"/>
      <c r="F64" s="2360" t="s">
        <v>2092</v>
      </c>
      <c r="G64" s="2320" t="s">
        <v>1340</v>
      </c>
      <c r="H64" s="2321">
        <v>1</v>
      </c>
      <c r="I64" s="2322" t="s">
        <v>1363</v>
      </c>
      <c r="J64" s="2322"/>
      <c r="K64" s="2322"/>
      <c r="L64" s="2323"/>
      <c r="M64" s="2322"/>
      <c r="N64" s="2300"/>
      <c r="O64" s="2332"/>
      <c r="Y64" s="2314">
        <v>150000</v>
      </c>
      <c r="Z64" s="2314">
        <f t="shared" ref="Z64:Z66" si="1">H64*Y64</f>
        <v>150000</v>
      </c>
    </row>
    <row r="65" spans="2:26" ht="15.5">
      <c r="B65" s="2330"/>
      <c r="E65" s="2342"/>
      <c r="F65" s="2319" t="s">
        <v>2093</v>
      </c>
      <c r="G65" s="2320" t="s">
        <v>1340</v>
      </c>
      <c r="H65" s="2321">
        <v>4</v>
      </c>
      <c r="I65" s="2292" t="s">
        <v>1363</v>
      </c>
      <c r="J65" s="2321"/>
      <c r="K65" s="2322"/>
      <c r="L65" s="2323"/>
      <c r="M65" s="2322"/>
      <c r="N65" s="2300"/>
      <c r="O65" s="2332"/>
      <c r="Y65" s="2314">
        <v>450000</v>
      </c>
      <c r="Z65" s="2314">
        <f t="shared" si="1"/>
        <v>1800000</v>
      </c>
    </row>
    <row r="66" spans="2:26" ht="15.5">
      <c r="B66" s="2330"/>
      <c r="E66" s="2342"/>
      <c r="F66" s="2359" t="s">
        <v>2094</v>
      </c>
      <c r="G66" s="2320" t="s">
        <v>1340</v>
      </c>
      <c r="H66" s="2321">
        <v>1</v>
      </c>
      <c r="I66" s="2320" t="s">
        <v>2059</v>
      </c>
      <c r="J66" s="2322"/>
      <c r="K66" s="2320"/>
      <c r="L66" s="2328"/>
      <c r="M66" s="2328"/>
      <c r="N66" s="2341"/>
      <c r="O66" s="2332"/>
      <c r="Y66" s="2314">
        <v>140000</v>
      </c>
      <c r="Z66" s="2314">
        <f t="shared" si="1"/>
        <v>140000</v>
      </c>
    </row>
    <row r="67" spans="2:26" ht="16" thickBot="1">
      <c r="B67" s="2330"/>
      <c r="E67" s="2342"/>
      <c r="F67" s="2343"/>
      <c r="G67" s="2344"/>
      <c r="H67" s="2321"/>
      <c r="I67" s="2292"/>
      <c r="J67" s="2321"/>
      <c r="K67" s="2322"/>
      <c r="L67" s="2323"/>
      <c r="M67" s="2322"/>
      <c r="N67" s="2300"/>
      <c r="O67" s="2332"/>
    </row>
    <row r="68" spans="2:26" ht="16" thickTop="1">
      <c r="B68" s="2304" t="s">
        <v>2056</v>
      </c>
      <c r="C68" s="2305" t="s">
        <v>6</v>
      </c>
      <c r="D68" s="2306" t="s">
        <v>2095</v>
      </c>
      <c r="E68" s="2307">
        <v>1</v>
      </c>
      <c r="F68" s="2308" t="s">
        <v>2096</v>
      </c>
      <c r="G68" s="2309"/>
      <c r="H68" s="2310"/>
      <c r="I68" s="2311"/>
      <c r="J68" s="2311"/>
      <c r="K68" s="2361" t="s">
        <v>2097</v>
      </c>
      <c r="L68" s="2312"/>
      <c r="M68" s="2311"/>
      <c r="N68" s="2311"/>
      <c r="O68" s="2313"/>
      <c r="Z68" s="2355"/>
    </row>
    <row r="69" spans="2:26" ht="15.5">
      <c r="B69" s="2330"/>
      <c r="E69" s="2342"/>
      <c r="F69" s="2343"/>
      <c r="G69" s="2362"/>
      <c r="H69" s="2321" t="s">
        <v>2098</v>
      </c>
      <c r="I69" s="2292"/>
      <c r="J69" s="2356" t="s">
        <v>2099</v>
      </c>
      <c r="K69" s="2357"/>
      <c r="L69" s="2323"/>
      <c r="M69" s="2322"/>
      <c r="N69" s="2300"/>
      <c r="O69" s="2332"/>
      <c r="Y69" s="2314"/>
      <c r="Z69" s="2314"/>
    </row>
    <row r="70" spans="2:26" ht="15.5">
      <c r="B70" s="2330"/>
      <c r="E70" s="2342"/>
      <c r="F70" s="2343" t="s">
        <v>2100</v>
      </c>
      <c r="G70" s="2362" t="s">
        <v>1340</v>
      </c>
      <c r="H70" s="2356">
        <v>4</v>
      </c>
      <c r="I70" s="2292" t="s">
        <v>1675</v>
      </c>
      <c r="J70" s="2356">
        <v>2.9</v>
      </c>
      <c r="K70" s="2362" t="s">
        <v>1340</v>
      </c>
      <c r="L70" s="2323">
        <f t="shared" ref="L70:L75" si="2">H70*J70</f>
        <v>11.6</v>
      </c>
      <c r="M70" s="2322" t="s">
        <v>1081</v>
      </c>
      <c r="N70" s="2300"/>
      <c r="O70" s="2332"/>
      <c r="Y70" s="2314"/>
      <c r="Z70" s="2314"/>
    </row>
    <row r="71" spans="2:26" ht="15.5">
      <c r="B71" s="2330"/>
      <c r="E71" s="2342"/>
      <c r="F71" s="2343" t="s">
        <v>2101</v>
      </c>
      <c r="G71" s="2362" t="s">
        <v>1340</v>
      </c>
      <c r="H71" s="2356">
        <f>8.4+3.5+2.5+2.5+1.6</f>
        <v>18.5</v>
      </c>
      <c r="I71" s="2292" t="s">
        <v>1675</v>
      </c>
      <c r="J71" s="2356">
        <v>2.9</v>
      </c>
      <c r="K71" s="2362" t="s">
        <v>1340</v>
      </c>
      <c r="L71" s="2323">
        <f t="shared" si="2"/>
        <v>53.65</v>
      </c>
      <c r="M71" s="2322" t="s">
        <v>1081</v>
      </c>
      <c r="N71" s="2300"/>
      <c r="O71" s="2332"/>
      <c r="Y71" s="2314"/>
      <c r="Z71" s="2314"/>
    </row>
    <row r="72" spans="2:26" ht="15.5">
      <c r="B72" s="2330"/>
      <c r="E72" s="2348"/>
      <c r="F72" s="2343" t="s">
        <v>2102</v>
      </c>
      <c r="G72" s="2362" t="s">
        <v>1340</v>
      </c>
      <c r="H72" s="2356">
        <v>3</v>
      </c>
      <c r="I72" s="2292" t="s">
        <v>1675</v>
      </c>
      <c r="J72" s="2356">
        <v>2.9</v>
      </c>
      <c r="K72" s="2362" t="s">
        <v>1340</v>
      </c>
      <c r="L72" s="2323">
        <f t="shared" si="2"/>
        <v>8.6999999999999993</v>
      </c>
      <c r="M72" s="2322" t="s">
        <v>1081</v>
      </c>
      <c r="N72" s="2300"/>
      <c r="O72" s="2332"/>
      <c r="Y72" s="2314"/>
      <c r="Z72" s="2314"/>
    </row>
    <row r="73" spans="2:26" ht="15.5">
      <c r="B73" s="2330"/>
      <c r="E73" s="2342"/>
      <c r="F73" s="2343" t="s">
        <v>2103</v>
      </c>
      <c r="G73" s="2362" t="s">
        <v>1340</v>
      </c>
      <c r="H73" s="2356">
        <f>9+6</f>
        <v>15</v>
      </c>
      <c r="I73" s="2292" t="s">
        <v>1675</v>
      </c>
      <c r="J73" s="2356">
        <v>2.9</v>
      </c>
      <c r="K73" s="2362" t="s">
        <v>1340</v>
      </c>
      <c r="L73" s="2323">
        <f t="shared" si="2"/>
        <v>43.5</v>
      </c>
      <c r="M73" s="2322" t="s">
        <v>1081</v>
      </c>
      <c r="N73" s="2300"/>
      <c r="O73" s="2332"/>
      <c r="Y73" s="2314"/>
      <c r="Z73" s="2314"/>
    </row>
    <row r="74" spans="2:26" ht="15.5">
      <c r="B74" s="2330"/>
      <c r="E74" s="2342"/>
      <c r="F74" s="2343" t="s">
        <v>2104</v>
      </c>
      <c r="G74" s="2362" t="s">
        <v>1340</v>
      </c>
      <c r="H74" s="2356">
        <f>4.5+3</f>
        <v>7.5</v>
      </c>
      <c r="I74" s="2292" t="s">
        <v>1675</v>
      </c>
      <c r="J74" s="2356">
        <v>2.9</v>
      </c>
      <c r="K74" s="2362" t="s">
        <v>1340</v>
      </c>
      <c r="L74" s="2323">
        <f t="shared" si="2"/>
        <v>21.75</v>
      </c>
      <c r="M74" s="2322" t="s">
        <v>1081</v>
      </c>
      <c r="N74" s="2300"/>
      <c r="O74" s="2332"/>
      <c r="Y74" s="2314"/>
      <c r="Z74" s="2314"/>
    </row>
    <row r="75" spans="2:26" ht="15.5">
      <c r="B75" s="2330"/>
      <c r="E75" s="2342"/>
      <c r="F75" s="2343" t="s">
        <v>2105</v>
      </c>
      <c r="G75" s="2362" t="s">
        <v>1340</v>
      </c>
      <c r="H75" s="2356">
        <f>(3.5*3)+(4.3*2)</f>
        <v>19.100000000000001</v>
      </c>
      <c r="I75" s="2292" t="s">
        <v>1675</v>
      </c>
      <c r="J75" s="2356">
        <v>2.9</v>
      </c>
      <c r="K75" s="2362" t="s">
        <v>1340</v>
      </c>
      <c r="L75" s="2323">
        <f t="shared" si="2"/>
        <v>55.39</v>
      </c>
      <c r="M75" s="2322" t="s">
        <v>1081</v>
      </c>
      <c r="N75" s="2300"/>
      <c r="O75" s="2332"/>
      <c r="Y75" s="2314"/>
      <c r="Z75" s="2314"/>
    </row>
    <row r="76" spans="2:26" ht="15.5">
      <c r="B76" s="2330"/>
      <c r="E76" s="2348"/>
      <c r="F76" s="2360"/>
      <c r="G76" s="2320"/>
      <c r="H76" s="2321"/>
      <c r="I76" s="2322"/>
      <c r="J76" s="2363" t="s">
        <v>27</v>
      </c>
      <c r="K76" s="2362" t="s">
        <v>1340</v>
      </c>
      <c r="L76" s="2364">
        <f>SUM(L70:L75)</f>
        <v>194.58999999999997</v>
      </c>
      <c r="M76" s="2322" t="s">
        <v>1081</v>
      </c>
      <c r="N76" s="2300"/>
      <c r="O76" s="2332"/>
      <c r="Y76" s="2314"/>
      <c r="Z76" s="2314"/>
    </row>
    <row r="77" spans="2:26" ht="15.5">
      <c r="B77" s="2330"/>
      <c r="E77" s="2342"/>
      <c r="F77" s="2365"/>
      <c r="G77" s="2366"/>
      <c r="H77" s="2303"/>
      <c r="I77" s="2292"/>
      <c r="J77" s="2303"/>
      <c r="K77" s="2300"/>
      <c r="L77" s="2317"/>
      <c r="M77" s="2300"/>
      <c r="N77" s="2300"/>
      <c r="O77" s="2332"/>
      <c r="Y77" s="2314"/>
      <c r="Z77" s="2314"/>
    </row>
    <row r="78" spans="2:26" ht="15.5">
      <c r="B78" s="2330"/>
      <c r="E78" s="2367">
        <f>E68+1</f>
        <v>2</v>
      </c>
      <c r="F78" s="2368" t="s">
        <v>2106</v>
      </c>
      <c r="G78" s="2369"/>
      <c r="H78" s="2370"/>
      <c r="I78" s="2371"/>
      <c r="J78" s="2371"/>
      <c r="K78" s="2371"/>
      <c r="L78" s="2372"/>
      <c r="M78" s="2371"/>
      <c r="N78" s="2371"/>
      <c r="O78" s="2373"/>
      <c r="Y78" s="2314"/>
      <c r="Z78" s="2314"/>
    </row>
    <row r="79" spans="2:26" ht="15.5">
      <c r="B79" s="2330"/>
      <c r="E79" s="2342"/>
      <c r="F79" s="2343"/>
      <c r="G79" s="2362"/>
      <c r="H79" s="2321" t="s">
        <v>2098</v>
      </c>
      <c r="I79" s="2292"/>
      <c r="J79" s="2356" t="s">
        <v>2099</v>
      </c>
      <c r="K79" s="2357"/>
      <c r="L79" s="2323"/>
      <c r="M79" s="2322"/>
      <c r="N79" s="2300"/>
      <c r="O79" s="2332"/>
    </row>
    <row r="80" spans="2:26" ht="15.5">
      <c r="B80" s="2330"/>
      <c r="E80" s="2342"/>
      <c r="F80" s="2343" t="s">
        <v>2100</v>
      </c>
      <c r="G80" s="2362" t="s">
        <v>1340</v>
      </c>
      <c r="H80" s="2356">
        <v>4</v>
      </c>
      <c r="I80" s="2374" t="s">
        <v>1675</v>
      </c>
      <c r="J80" s="2356">
        <v>2.9</v>
      </c>
      <c r="K80" s="2374" t="s">
        <v>1675</v>
      </c>
      <c r="L80" s="2375">
        <v>2</v>
      </c>
      <c r="M80" s="2362" t="s">
        <v>1340</v>
      </c>
      <c r="N80" s="2322">
        <f>H80*J80*L80</f>
        <v>23.2</v>
      </c>
      <c r="O80" s="2376" t="s">
        <v>1081</v>
      </c>
    </row>
    <row r="81" spans="2:15" ht="15.5">
      <c r="B81" s="2330"/>
      <c r="E81" s="2342"/>
      <c r="F81" s="2343" t="s">
        <v>2101</v>
      </c>
      <c r="G81" s="2362" t="s">
        <v>1340</v>
      </c>
      <c r="H81" s="2356">
        <f>8.4+3.5+2.5+2.5+1.6</f>
        <v>18.5</v>
      </c>
      <c r="I81" s="2374" t="s">
        <v>1675</v>
      </c>
      <c r="J81" s="2356">
        <v>2.9</v>
      </c>
      <c r="K81" s="2374" t="s">
        <v>1675</v>
      </c>
      <c r="L81" s="2375">
        <v>2</v>
      </c>
      <c r="M81" s="2362" t="s">
        <v>1340</v>
      </c>
      <c r="N81" s="2322">
        <f t="shared" ref="N81:N85" si="3">H81*J81*L81</f>
        <v>107.3</v>
      </c>
      <c r="O81" s="2376" t="s">
        <v>1081</v>
      </c>
    </row>
    <row r="82" spans="2:15" ht="15.5">
      <c r="B82" s="2330"/>
      <c r="E82" s="2348"/>
      <c r="F82" s="2343" t="s">
        <v>2102</v>
      </c>
      <c r="G82" s="2362" t="s">
        <v>1340</v>
      </c>
      <c r="H82" s="2356">
        <v>3</v>
      </c>
      <c r="I82" s="2374" t="s">
        <v>1675</v>
      </c>
      <c r="J82" s="2356">
        <v>2.9</v>
      </c>
      <c r="K82" s="2374" t="s">
        <v>1675</v>
      </c>
      <c r="L82" s="2375">
        <v>2</v>
      </c>
      <c r="M82" s="2362" t="s">
        <v>1340</v>
      </c>
      <c r="N82" s="2322">
        <f t="shared" si="3"/>
        <v>17.399999999999999</v>
      </c>
      <c r="O82" s="2376" t="s">
        <v>1081</v>
      </c>
    </row>
    <row r="83" spans="2:15" ht="15.5">
      <c r="B83" s="2330"/>
      <c r="E83" s="2342"/>
      <c r="F83" s="2343" t="s">
        <v>2103</v>
      </c>
      <c r="G83" s="2362" t="s">
        <v>1340</v>
      </c>
      <c r="H83" s="2356">
        <f>9+6</f>
        <v>15</v>
      </c>
      <c r="I83" s="2374" t="s">
        <v>1675</v>
      </c>
      <c r="J83" s="2356">
        <v>2.9</v>
      </c>
      <c r="K83" s="2374" t="s">
        <v>1675</v>
      </c>
      <c r="L83" s="2375">
        <v>2</v>
      </c>
      <c r="M83" s="2362" t="s">
        <v>1340</v>
      </c>
      <c r="N83" s="2322">
        <f t="shared" si="3"/>
        <v>87</v>
      </c>
      <c r="O83" s="2376" t="s">
        <v>1081</v>
      </c>
    </row>
    <row r="84" spans="2:15" ht="15.5">
      <c r="B84" s="2330"/>
      <c r="E84" s="2342"/>
      <c r="F84" s="2343" t="s">
        <v>2104</v>
      </c>
      <c r="G84" s="2362" t="s">
        <v>1340</v>
      </c>
      <c r="H84" s="2356">
        <f>4.5+3</f>
        <v>7.5</v>
      </c>
      <c r="I84" s="2374" t="s">
        <v>1675</v>
      </c>
      <c r="J84" s="2356">
        <v>2.9</v>
      </c>
      <c r="K84" s="2374" t="s">
        <v>1675</v>
      </c>
      <c r="L84" s="2375">
        <v>2</v>
      </c>
      <c r="M84" s="2362" t="s">
        <v>1340</v>
      </c>
      <c r="N84" s="2322">
        <f t="shared" si="3"/>
        <v>43.5</v>
      </c>
      <c r="O84" s="2376" t="s">
        <v>1081</v>
      </c>
    </row>
    <row r="85" spans="2:15" ht="15.5">
      <c r="B85" s="2330"/>
      <c r="E85" s="2342"/>
      <c r="F85" s="2343" t="s">
        <v>2105</v>
      </c>
      <c r="G85" s="2362" t="s">
        <v>1340</v>
      </c>
      <c r="H85" s="2356">
        <f>(3.5*3)+(4.3*2)</f>
        <v>19.100000000000001</v>
      </c>
      <c r="I85" s="2374" t="s">
        <v>1675</v>
      </c>
      <c r="J85" s="2356">
        <v>2.9</v>
      </c>
      <c r="K85" s="2374" t="s">
        <v>1675</v>
      </c>
      <c r="L85" s="2375">
        <v>2</v>
      </c>
      <c r="M85" s="2362" t="s">
        <v>1340</v>
      </c>
      <c r="N85" s="2322">
        <f t="shared" si="3"/>
        <v>110.78</v>
      </c>
      <c r="O85" s="2376" t="s">
        <v>1081</v>
      </c>
    </row>
    <row r="86" spans="2:15" ht="15.5">
      <c r="B86" s="2330"/>
      <c r="E86" s="2348"/>
      <c r="F86" s="2444" t="s">
        <v>27</v>
      </c>
      <c r="G86" s="2445"/>
      <c r="H86" s="2445"/>
      <c r="I86" s="2445"/>
      <c r="J86" s="2445"/>
      <c r="K86" s="2445"/>
      <c r="L86" s="2445"/>
      <c r="M86" s="2362" t="s">
        <v>1340</v>
      </c>
      <c r="N86" s="2364">
        <f>SUM(N80:N85)</f>
        <v>389.17999999999995</v>
      </c>
      <c r="O86" s="2376" t="s">
        <v>1081</v>
      </c>
    </row>
    <row r="87" spans="2:15" ht="15.5">
      <c r="B87" s="2330"/>
      <c r="E87" s="2342"/>
      <c r="F87" s="2343"/>
      <c r="G87" s="2344"/>
      <c r="H87" s="2321"/>
      <c r="I87" s="2292"/>
      <c r="J87" s="2321"/>
      <c r="K87" s="2322"/>
      <c r="L87" s="2323"/>
      <c r="M87" s="2322"/>
      <c r="N87" s="2300"/>
      <c r="O87" s="2332"/>
    </row>
    <row r="88" spans="2:15" ht="15.5">
      <c r="B88" s="2330"/>
      <c r="E88" s="2367">
        <f>E78+1</f>
        <v>3</v>
      </c>
      <c r="F88" s="2368" t="s">
        <v>2107</v>
      </c>
      <c r="G88" s="2369"/>
      <c r="H88" s="2370"/>
      <c r="I88" s="2371"/>
      <c r="J88" s="2371"/>
      <c r="K88" s="2371"/>
      <c r="L88" s="2372"/>
      <c r="M88" s="2371"/>
      <c r="N88" s="2371"/>
      <c r="O88" s="2373"/>
    </row>
    <row r="89" spans="2:15" ht="15.5">
      <c r="B89" s="2330"/>
      <c r="E89" s="2342"/>
      <c r="F89" s="2343"/>
      <c r="G89" s="2362"/>
      <c r="H89" s="2321" t="s">
        <v>2098</v>
      </c>
      <c r="I89" s="2292"/>
      <c r="J89" s="2356" t="s">
        <v>2099</v>
      </c>
      <c r="K89" s="2357"/>
      <c r="L89" s="2323"/>
      <c r="M89" s="2322"/>
      <c r="N89" s="2300"/>
      <c r="O89" s="2332"/>
    </row>
    <row r="90" spans="2:15" ht="15.5">
      <c r="B90" s="2330"/>
      <c r="E90" s="2342"/>
      <c r="F90" s="2343" t="s">
        <v>2100</v>
      </c>
      <c r="G90" s="2362" t="s">
        <v>1340</v>
      </c>
      <c r="H90" s="2356">
        <v>4</v>
      </c>
      <c r="I90" s="2374" t="s">
        <v>1675</v>
      </c>
      <c r="J90" s="2356">
        <v>2.9</v>
      </c>
      <c r="K90" s="2374" t="s">
        <v>1675</v>
      </c>
      <c r="L90" s="2375">
        <v>2</v>
      </c>
      <c r="M90" s="2362" t="s">
        <v>1340</v>
      </c>
      <c r="N90" s="2322">
        <f>H90*J90*L90</f>
        <v>23.2</v>
      </c>
      <c r="O90" s="2376" t="s">
        <v>1081</v>
      </c>
    </row>
    <row r="91" spans="2:15" ht="15.5">
      <c r="B91" s="2330"/>
      <c r="E91" s="2342"/>
      <c r="F91" s="2343" t="s">
        <v>2101</v>
      </c>
      <c r="G91" s="2362" t="s">
        <v>1340</v>
      </c>
      <c r="H91" s="2356">
        <f>8.4+3.5+2.5+2.5+1.6</f>
        <v>18.5</v>
      </c>
      <c r="I91" s="2374" t="s">
        <v>1675</v>
      </c>
      <c r="J91" s="2356">
        <v>2.9</v>
      </c>
      <c r="K91" s="2374" t="s">
        <v>1675</v>
      </c>
      <c r="L91" s="2375">
        <v>2</v>
      </c>
      <c r="M91" s="2362" t="s">
        <v>1340</v>
      </c>
      <c r="N91" s="2322">
        <f t="shared" ref="N91:N95" si="4">H91*J91*L91</f>
        <v>107.3</v>
      </c>
      <c r="O91" s="2376" t="s">
        <v>1081</v>
      </c>
    </row>
    <row r="92" spans="2:15" ht="15.5">
      <c r="B92" s="2330"/>
      <c r="E92" s="2348"/>
      <c r="F92" s="2343" t="s">
        <v>2102</v>
      </c>
      <c r="G92" s="2362" t="s">
        <v>1340</v>
      </c>
      <c r="H92" s="2356">
        <v>3</v>
      </c>
      <c r="I92" s="2374" t="s">
        <v>1675</v>
      </c>
      <c r="J92" s="2356">
        <v>2.9</v>
      </c>
      <c r="K92" s="2374" t="s">
        <v>1675</v>
      </c>
      <c r="L92" s="2375">
        <v>2</v>
      </c>
      <c r="M92" s="2362" t="s">
        <v>1340</v>
      </c>
      <c r="N92" s="2322">
        <f t="shared" si="4"/>
        <v>17.399999999999999</v>
      </c>
      <c r="O92" s="2376" t="s">
        <v>1081</v>
      </c>
    </row>
    <row r="93" spans="2:15" ht="15.5">
      <c r="B93" s="2330"/>
      <c r="E93" s="2342"/>
      <c r="F93" s="2343" t="s">
        <v>2103</v>
      </c>
      <c r="G93" s="2362" t="s">
        <v>1340</v>
      </c>
      <c r="H93" s="2356">
        <f>9+6</f>
        <v>15</v>
      </c>
      <c r="I93" s="2374" t="s">
        <v>1675</v>
      </c>
      <c r="J93" s="2356">
        <v>2.9</v>
      </c>
      <c r="K93" s="2374" t="s">
        <v>1675</v>
      </c>
      <c r="L93" s="2375">
        <v>2</v>
      </c>
      <c r="M93" s="2362" t="s">
        <v>1340</v>
      </c>
      <c r="N93" s="2322">
        <f t="shared" si="4"/>
        <v>87</v>
      </c>
      <c r="O93" s="2376" t="s">
        <v>1081</v>
      </c>
    </row>
    <row r="94" spans="2:15" ht="15.5">
      <c r="B94" s="2330"/>
      <c r="E94" s="2342"/>
      <c r="F94" s="2343" t="s">
        <v>2104</v>
      </c>
      <c r="G94" s="2362" t="s">
        <v>1340</v>
      </c>
      <c r="H94" s="2356">
        <f>4.5+3</f>
        <v>7.5</v>
      </c>
      <c r="I94" s="2374" t="s">
        <v>1675</v>
      </c>
      <c r="J94" s="2356">
        <v>2.9</v>
      </c>
      <c r="K94" s="2374" t="s">
        <v>1675</v>
      </c>
      <c r="L94" s="2375">
        <v>2</v>
      </c>
      <c r="M94" s="2362" t="s">
        <v>1340</v>
      </c>
      <c r="N94" s="2322">
        <f t="shared" si="4"/>
        <v>43.5</v>
      </c>
      <c r="O94" s="2376" t="s">
        <v>1081</v>
      </c>
    </row>
    <row r="95" spans="2:15" ht="15.5">
      <c r="B95" s="2330"/>
      <c r="E95" s="2342"/>
      <c r="F95" s="2343" t="s">
        <v>2105</v>
      </c>
      <c r="G95" s="2362" t="s">
        <v>1340</v>
      </c>
      <c r="H95" s="2356">
        <f>(3.5*3)+(4.3*2)</f>
        <v>19.100000000000001</v>
      </c>
      <c r="I95" s="2374" t="s">
        <v>1675</v>
      </c>
      <c r="J95" s="2356">
        <v>2.9</v>
      </c>
      <c r="K95" s="2374" t="s">
        <v>1675</v>
      </c>
      <c r="L95" s="2375">
        <v>2</v>
      </c>
      <c r="M95" s="2362" t="s">
        <v>1340</v>
      </c>
      <c r="N95" s="2322">
        <f t="shared" si="4"/>
        <v>110.78</v>
      </c>
      <c r="O95" s="2376" t="s">
        <v>1081</v>
      </c>
    </row>
    <row r="96" spans="2:15" ht="15.5">
      <c r="B96" s="2330"/>
      <c r="E96" s="2377"/>
      <c r="F96" s="2444" t="s">
        <v>27</v>
      </c>
      <c r="G96" s="2445"/>
      <c r="H96" s="2445"/>
      <c r="I96" s="2445"/>
      <c r="J96" s="2445"/>
      <c r="K96" s="2445"/>
      <c r="L96" s="2445"/>
      <c r="M96" s="2378" t="s">
        <v>1340</v>
      </c>
      <c r="N96" s="2379">
        <f>SUM(N90:N95)</f>
        <v>389.17999999999995</v>
      </c>
      <c r="O96" s="2380" t="s">
        <v>1081</v>
      </c>
    </row>
    <row r="97" spans="2:26" ht="15.5">
      <c r="B97" s="2330"/>
      <c r="D97" s="2332"/>
      <c r="E97" s="2367">
        <f>E88+1</f>
        <v>4</v>
      </c>
      <c r="F97" s="2368" t="s">
        <v>2108</v>
      </c>
      <c r="G97" s="2369"/>
      <c r="H97" s="2370"/>
      <c r="I97" s="2371"/>
      <c r="J97" s="2371"/>
      <c r="K97" s="2371"/>
      <c r="L97" s="2372"/>
      <c r="M97" s="2371"/>
      <c r="N97" s="2371"/>
      <c r="O97" s="2373"/>
    </row>
    <row r="98" spans="2:26" ht="15.5">
      <c r="B98" s="2330"/>
      <c r="D98" s="2332"/>
      <c r="E98" s="2342"/>
      <c r="F98" s="2343"/>
      <c r="G98" s="2362"/>
      <c r="H98" s="2321" t="s">
        <v>2098</v>
      </c>
      <c r="I98" s="2292"/>
      <c r="J98" s="2356" t="s">
        <v>2099</v>
      </c>
      <c r="K98" s="2357"/>
      <c r="L98" s="2323"/>
      <c r="M98" s="2322"/>
      <c r="N98" s="2300"/>
      <c r="O98" s="2332"/>
    </row>
    <row r="99" spans="2:26" ht="15.5">
      <c r="B99" s="2330"/>
      <c r="D99" s="2332"/>
      <c r="E99" s="2342"/>
      <c r="F99" s="2343" t="s">
        <v>2100</v>
      </c>
      <c r="G99" s="2362" t="s">
        <v>1340</v>
      </c>
      <c r="H99" s="2356">
        <v>4</v>
      </c>
      <c r="I99" s="2374" t="s">
        <v>1675</v>
      </c>
      <c r="J99" s="2356">
        <v>2.9</v>
      </c>
      <c r="K99" s="2374" t="s">
        <v>1675</v>
      </c>
      <c r="L99" s="2375">
        <v>2</v>
      </c>
      <c r="M99" s="2362" t="s">
        <v>1340</v>
      </c>
      <c r="N99" s="2322">
        <f>H99*J99*L99</f>
        <v>23.2</v>
      </c>
      <c r="O99" s="2376" t="s">
        <v>1081</v>
      </c>
    </row>
    <row r="100" spans="2:26" ht="15.5">
      <c r="B100" s="2330"/>
      <c r="D100" s="2332"/>
      <c r="E100" s="2342"/>
      <c r="F100" s="2343" t="s">
        <v>2101</v>
      </c>
      <c r="G100" s="2362" t="s">
        <v>1340</v>
      </c>
      <c r="H100" s="2356">
        <f>8.4+3.5+2.5+2.5+1.6</f>
        <v>18.5</v>
      </c>
      <c r="I100" s="2374" t="s">
        <v>1675</v>
      </c>
      <c r="J100" s="2356">
        <v>2.9</v>
      </c>
      <c r="K100" s="2374" t="s">
        <v>1675</v>
      </c>
      <c r="L100" s="2375">
        <v>2</v>
      </c>
      <c r="M100" s="2362" t="s">
        <v>1340</v>
      </c>
      <c r="N100" s="2322">
        <f t="shared" ref="N100:N104" si="5">H100*J100*L100</f>
        <v>107.3</v>
      </c>
      <c r="O100" s="2376" t="s">
        <v>1081</v>
      </c>
    </row>
    <row r="101" spans="2:26" ht="15.5">
      <c r="B101" s="2330"/>
      <c r="D101" s="2332"/>
      <c r="E101" s="2348"/>
      <c r="F101" s="2343" t="s">
        <v>2102</v>
      </c>
      <c r="G101" s="2362" t="s">
        <v>1340</v>
      </c>
      <c r="H101" s="2356">
        <v>3</v>
      </c>
      <c r="I101" s="2374" t="s">
        <v>1675</v>
      </c>
      <c r="J101" s="2356">
        <v>2.9</v>
      </c>
      <c r="K101" s="2374" t="s">
        <v>1675</v>
      </c>
      <c r="L101" s="2375">
        <v>2</v>
      </c>
      <c r="M101" s="2362" t="s">
        <v>1340</v>
      </c>
      <c r="N101" s="2322">
        <f t="shared" si="5"/>
        <v>17.399999999999999</v>
      </c>
      <c r="O101" s="2376" t="s">
        <v>1081</v>
      </c>
    </row>
    <row r="102" spans="2:26" ht="15.5">
      <c r="B102" s="2330"/>
      <c r="D102" s="2332"/>
      <c r="E102" s="2342"/>
      <c r="F102" s="2343" t="s">
        <v>2103</v>
      </c>
      <c r="G102" s="2362" t="s">
        <v>1340</v>
      </c>
      <c r="H102" s="2356">
        <f>9+6</f>
        <v>15</v>
      </c>
      <c r="I102" s="2374" t="s">
        <v>1675</v>
      </c>
      <c r="J102" s="2356">
        <v>2.9</v>
      </c>
      <c r="K102" s="2374" t="s">
        <v>1675</v>
      </c>
      <c r="L102" s="2375">
        <v>2</v>
      </c>
      <c r="M102" s="2362" t="s">
        <v>1340</v>
      </c>
      <c r="N102" s="2322">
        <f t="shared" si="5"/>
        <v>87</v>
      </c>
      <c r="O102" s="2376" t="s">
        <v>1081</v>
      </c>
    </row>
    <row r="103" spans="2:26" ht="15.5">
      <c r="B103" s="2330"/>
      <c r="D103" s="2332"/>
      <c r="E103" s="2342"/>
      <c r="F103" s="2343" t="s">
        <v>2104</v>
      </c>
      <c r="G103" s="2362" t="s">
        <v>1340</v>
      </c>
      <c r="H103" s="2356">
        <f>4.5+3</f>
        <v>7.5</v>
      </c>
      <c r="I103" s="2374" t="s">
        <v>1675</v>
      </c>
      <c r="J103" s="2356">
        <v>2.9</v>
      </c>
      <c r="K103" s="2374" t="s">
        <v>1675</v>
      </c>
      <c r="L103" s="2375">
        <v>2</v>
      </c>
      <c r="M103" s="2362" t="s">
        <v>1340</v>
      </c>
      <c r="N103" s="2322">
        <f t="shared" si="5"/>
        <v>43.5</v>
      </c>
      <c r="O103" s="2376" t="s">
        <v>1081</v>
      </c>
    </row>
    <row r="104" spans="2:26" ht="15.5">
      <c r="B104" s="2330"/>
      <c r="D104" s="2332"/>
      <c r="E104" s="2342"/>
      <c r="F104" s="2343" t="s">
        <v>2105</v>
      </c>
      <c r="G104" s="2362" t="s">
        <v>1340</v>
      </c>
      <c r="H104" s="2356">
        <f>(3.5*3)+(4.3*2)</f>
        <v>19.100000000000001</v>
      </c>
      <c r="I104" s="2374" t="s">
        <v>1675</v>
      </c>
      <c r="J104" s="2356">
        <v>2.9</v>
      </c>
      <c r="K104" s="2374" t="s">
        <v>1675</v>
      </c>
      <c r="L104" s="2375">
        <v>2</v>
      </c>
      <c r="M104" s="2362" t="s">
        <v>1340</v>
      </c>
      <c r="N104" s="2322">
        <f t="shared" si="5"/>
        <v>110.78</v>
      </c>
      <c r="O104" s="2376" t="s">
        <v>1081</v>
      </c>
    </row>
    <row r="105" spans="2:26" ht="15.5">
      <c r="B105" s="2330"/>
      <c r="D105" s="2332"/>
      <c r="E105" s="2377"/>
      <c r="F105" s="2444" t="s">
        <v>27</v>
      </c>
      <c r="G105" s="2445"/>
      <c r="H105" s="2445"/>
      <c r="I105" s="2445"/>
      <c r="J105" s="2445"/>
      <c r="K105" s="2445"/>
      <c r="L105" s="2445"/>
      <c r="M105" s="2378" t="s">
        <v>1340</v>
      </c>
      <c r="N105" s="2379">
        <f>SUM(N99:N104)</f>
        <v>389.17999999999995</v>
      </c>
      <c r="O105" s="2380" t="s">
        <v>1081</v>
      </c>
    </row>
    <row r="106" spans="2:26" ht="15.5">
      <c r="B106" s="2330"/>
      <c r="D106" s="2332"/>
      <c r="E106" s="2367">
        <f>E97+1</f>
        <v>5</v>
      </c>
      <c r="F106" s="2368" t="s">
        <v>2109</v>
      </c>
      <c r="G106" s="2369"/>
      <c r="H106" s="2370"/>
      <c r="I106" s="2371"/>
      <c r="J106" s="2371"/>
      <c r="K106" s="2371"/>
      <c r="L106" s="2372"/>
      <c r="M106" s="2371"/>
      <c r="N106" s="2371"/>
      <c r="O106" s="2373"/>
    </row>
    <row r="107" spans="2:26" ht="15.5">
      <c r="B107" s="2330"/>
      <c r="D107" s="2332"/>
      <c r="E107" s="2342"/>
      <c r="F107" s="2343"/>
      <c r="G107" s="2362"/>
      <c r="H107" s="2321" t="s">
        <v>2098</v>
      </c>
      <c r="I107" s="2292"/>
      <c r="J107" s="2356" t="s">
        <v>2099</v>
      </c>
      <c r="K107" s="2357"/>
      <c r="L107" s="2323"/>
      <c r="M107" s="2322"/>
      <c r="N107" s="2300"/>
      <c r="O107" s="2332"/>
    </row>
    <row r="108" spans="2:26" ht="15.5">
      <c r="B108" s="2330"/>
      <c r="D108" s="2332"/>
      <c r="E108" s="2342"/>
      <c r="F108" s="2343" t="s">
        <v>2110</v>
      </c>
      <c r="G108" s="2362" t="s">
        <v>1340</v>
      </c>
      <c r="H108" s="2356">
        <f>5.2+6+4.5+16+4.5+16+2.8+2.8+16+2+13+6+12</f>
        <v>106.8</v>
      </c>
      <c r="I108" s="2374" t="s">
        <v>1675</v>
      </c>
      <c r="J108" s="2356">
        <v>2.9</v>
      </c>
      <c r="K108" s="2374" t="s">
        <v>1675</v>
      </c>
      <c r="L108" s="2375">
        <v>2</v>
      </c>
      <c r="M108" s="2362" t="s">
        <v>1340</v>
      </c>
      <c r="N108" s="2322">
        <f>H108*J108*L108</f>
        <v>619.43999999999994</v>
      </c>
      <c r="O108" s="2376" t="s">
        <v>1081</v>
      </c>
    </row>
    <row r="109" spans="2:26" ht="15.5">
      <c r="B109" s="2330"/>
      <c r="D109" s="2332"/>
      <c r="E109" s="2342"/>
      <c r="F109" s="2343" t="s">
        <v>2111</v>
      </c>
      <c r="G109" s="2362" t="s">
        <v>1340</v>
      </c>
      <c r="H109" s="2356">
        <f>H108</f>
        <v>106.8</v>
      </c>
      <c r="I109" s="2374" t="s">
        <v>1675</v>
      </c>
      <c r="J109" s="2356">
        <v>2.9</v>
      </c>
      <c r="K109" s="2374" t="s">
        <v>1675</v>
      </c>
      <c r="L109" s="2375">
        <v>2</v>
      </c>
      <c r="M109" s="2362" t="s">
        <v>1340</v>
      </c>
      <c r="N109" s="2322">
        <f>H109*J109*L109</f>
        <v>619.43999999999994</v>
      </c>
      <c r="O109" s="2376" t="s">
        <v>1081</v>
      </c>
    </row>
    <row r="110" spans="2:26" ht="16" thickBot="1">
      <c r="B110" s="2351"/>
      <c r="C110" s="2352"/>
      <c r="D110" s="2354"/>
      <c r="E110" s="2381"/>
      <c r="F110" s="2446"/>
      <c r="G110" s="2447"/>
      <c r="H110" s="2447"/>
      <c r="I110" s="2447"/>
      <c r="J110" s="2447"/>
      <c r="K110" s="2447"/>
      <c r="L110" s="2447"/>
      <c r="M110" s="2382"/>
      <c r="N110" s="2383"/>
      <c r="O110" s="2384"/>
    </row>
    <row r="111" spans="2:26" ht="16" thickTop="1">
      <c r="B111" s="2304" t="s">
        <v>2056</v>
      </c>
      <c r="C111" s="2305" t="s">
        <v>6</v>
      </c>
      <c r="D111" s="2306" t="s">
        <v>2112</v>
      </c>
      <c r="E111" s="2307">
        <v>1</v>
      </c>
      <c r="F111" s="2308" t="s">
        <v>2113</v>
      </c>
      <c r="G111" s="2309"/>
      <c r="H111" s="2310"/>
      <c r="I111" s="2311"/>
      <c r="J111" s="2311"/>
      <c r="K111" s="2311"/>
      <c r="L111" s="2312"/>
      <c r="M111" s="2311"/>
      <c r="N111" s="2311"/>
      <c r="O111" s="2313"/>
      <c r="Z111" s="2355"/>
    </row>
    <row r="112" spans="2:26" ht="15.5">
      <c r="B112" s="2330"/>
      <c r="E112" s="2342"/>
      <c r="F112" s="2343"/>
      <c r="G112" s="2362"/>
      <c r="H112" s="2321" t="s">
        <v>2098</v>
      </c>
      <c r="I112" s="2292"/>
      <c r="J112" s="2356" t="s">
        <v>2099</v>
      </c>
      <c r="K112" s="2357"/>
      <c r="L112" s="2323"/>
      <c r="M112" s="2322"/>
      <c r="N112" s="2300"/>
      <c r="O112" s="2332"/>
      <c r="Y112" s="2314"/>
      <c r="Z112" s="2314"/>
    </row>
    <row r="113" spans="2:26" ht="15.5">
      <c r="B113" s="2330"/>
      <c r="E113" s="2342"/>
      <c r="F113" s="2343" t="s">
        <v>2114</v>
      </c>
      <c r="G113" s="2362" t="s">
        <v>1340</v>
      </c>
      <c r="H113" s="2356">
        <v>4.5</v>
      </c>
      <c r="I113" s="2374" t="s">
        <v>1675</v>
      </c>
      <c r="J113" s="2356">
        <v>4</v>
      </c>
      <c r="K113" s="2362" t="s">
        <v>1340</v>
      </c>
      <c r="L113" s="2323">
        <f>H113*J113*2</f>
        <v>36</v>
      </c>
      <c r="M113" s="2322" t="s">
        <v>1081</v>
      </c>
      <c r="N113" s="2300"/>
      <c r="O113" s="2332"/>
      <c r="Y113" s="2314"/>
      <c r="Z113" s="2314"/>
    </row>
    <row r="114" spans="2:26" ht="15.5">
      <c r="B114" s="2330"/>
      <c r="E114" s="2342"/>
      <c r="F114" s="2343" t="s">
        <v>2115</v>
      </c>
      <c r="G114" s="2362" t="s">
        <v>1340</v>
      </c>
      <c r="H114" s="2356">
        <v>4.5</v>
      </c>
      <c r="I114" s="2374" t="s">
        <v>1675</v>
      </c>
      <c r="J114" s="2356">
        <v>4</v>
      </c>
      <c r="K114" s="2362" t="s">
        <v>1340</v>
      </c>
      <c r="L114" s="2323">
        <f>H114*J114*2.5</f>
        <v>45</v>
      </c>
      <c r="M114" s="2322" t="s">
        <v>1081</v>
      </c>
      <c r="N114" s="2300"/>
      <c r="O114" s="2332"/>
      <c r="Y114" s="2314"/>
      <c r="Z114" s="2314"/>
    </row>
    <row r="115" spans="2:26" ht="15.5">
      <c r="B115" s="2330"/>
      <c r="E115" s="2348"/>
      <c r="F115" s="2343" t="s">
        <v>2116</v>
      </c>
      <c r="G115" s="2362" t="s">
        <v>1340</v>
      </c>
      <c r="H115" s="2356">
        <f>2.5+2.5+2+2+2.5+1.5+3</f>
        <v>16</v>
      </c>
      <c r="I115" s="2374" t="s">
        <v>1675</v>
      </c>
      <c r="J115" s="2356">
        <v>4</v>
      </c>
      <c r="K115" s="2362" t="s">
        <v>1340</v>
      </c>
      <c r="L115" s="2323">
        <f>H115*J115</f>
        <v>64</v>
      </c>
      <c r="M115" s="2322" t="s">
        <v>1081</v>
      </c>
      <c r="N115" s="2300"/>
      <c r="O115" s="2332"/>
      <c r="Y115" s="2314"/>
      <c r="Z115" s="2314"/>
    </row>
    <row r="116" spans="2:26" ht="15.5">
      <c r="B116" s="2330"/>
      <c r="E116" s="2342"/>
      <c r="F116" s="2343" t="s">
        <v>2117</v>
      </c>
      <c r="G116" s="2362" t="s">
        <v>1340</v>
      </c>
      <c r="H116" s="2356">
        <f>2.5+3</f>
        <v>5.5</v>
      </c>
      <c r="I116" s="2374" t="s">
        <v>1675</v>
      </c>
      <c r="J116" s="2356">
        <v>4</v>
      </c>
      <c r="K116" s="2362" t="s">
        <v>1340</v>
      </c>
      <c r="L116" s="2323">
        <f>H116*J116*2.5</f>
        <v>55</v>
      </c>
      <c r="M116" s="2322" t="s">
        <v>1081</v>
      </c>
      <c r="N116" s="2300"/>
      <c r="O116" s="2332"/>
      <c r="Y116" s="2314"/>
      <c r="Z116" s="2314"/>
    </row>
    <row r="117" spans="2:26" ht="15.5">
      <c r="B117" s="2330"/>
      <c r="E117" s="2342"/>
      <c r="F117" s="2343" t="s">
        <v>2118</v>
      </c>
      <c r="G117" s="2362" t="s">
        <v>1340</v>
      </c>
      <c r="H117" s="2356">
        <f>1.4+7.5</f>
        <v>8.9</v>
      </c>
      <c r="I117" s="2374" t="s">
        <v>1675</v>
      </c>
      <c r="J117" s="2356">
        <v>4</v>
      </c>
      <c r="K117" s="2362" t="s">
        <v>1340</v>
      </c>
      <c r="L117" s="2323">
        <f>H117*J117</f>
        <v>35.6</v>
      </c>
      <c r="M117" s="2322" t="s">
        <v>1081</v>
      </c>
      <c r="N117" s="2300"/>
      <c r="O117" s="2332"/>
      <c r="Y117" s="2314"/>
      <c r="Z117" s="2314"/>
    </row>
    <row r="118" spans="2:26" ht="15.5">
      <c r="B118" s="2330"/>
      <c r="E118" s="2342"/>
      <c r="F118" s="2343" t="s">
        <v>2119</v>
      </c>
      <c r="G118" s="2362" t="s">
        <v>1340</v>
      </c>
      <c r="H118" s="2356">
        <v>5.2</v>
      </c>
      <c r="I118" s="2374" t="s">
        <v>1675</v>
      </c>
      <c r="J118" s="2356">
        <v>4</v>
      </c>
      <c r="K118" s="2362" t="s">
        <v>1340</v>
      </c>
      <c r="L118" s="2323">
        <f>H118*J118*2.5</f>
        <v>52</v>
      </c>
      <c r="M118" s="2322" t="s">
        <v>1081</v>
      </c>
      <c r="N118" s="2300"/>
      <c r="O118" s="2332"/>
      <c r="Y118" s="2314"/>
      <c r="Z118" s="2314"/>
    </row>
    <row r="119" spans="2:26" ht="15.5">
      <c r="B119" s="2330"/>
      <c r="E119" s="2348"/>
      <c r="F119" s="2360"/>
      <c r="G119" s="2320"/>
      <c r="H119" s="2321"/>
      <c r="I119" s="2322"/>
      <c r="J119" s="2363" t="s">
        <v>27</v>
      </c>
      <c r="K119" s="2362" t="s">
        <v>1340</v>
      </c>
      <c r="L119" s="2364">
        <f>SUM(L113:L118)</f>
        <v>287.60000000000002</v>
      </c>
      <c r="M119" s="2322" t="s">
        <v>1081</v>
      </c>
      <c r="N119" s="2300"/>
      <c r="O119" s="2332"/>
      <c r="Y119" s="2314"/>
      <c r="Z119" s="2314"/>
    </row>
    <row r="120" spans="2:26" ht="15.5">
      <c r="B120" s="2330"/>
      <c r="E120" s="2342"/>
      <c r="F120" s="2346"/>
      <c r="G120" s="2347"/>
      <c r="H120" s="2303"/>
      <c r="I120" s="2292"/>
      <c r="J120" s="2303"/>
      <c r="K120" s="2300"/>
      <c r="L120" s="2317"/>
      <c r="M120" s="2300"/>
      <c r="N120" s="2300"/>
      <c r="O120" s="2332"/>
    </row>
    <row r="121" spans="2:26" ht="15.5">
      <c r="B121" s="2330"/>
      <c r="E121" s="2367">
        <f>E111+1</f>
        <v>2</v>
      </c>
      <c r="F121" s="2368" t="s">
        <v>2120</v>
      </c>
      <c r="G121" s="2369"/>
      <c r="H121" s="2370"/>
      <c r="I121" s="2371"/>
      <c r="J121" s="2371"/>
      <c r="K121" s="2371"/>
      <c r="L121" s="2372"/>
      <c r="M121" s="2371"/>
      <c r="N121" s="2371"/>
      <c r="O121" s="2373"/>
    </row>
    <row r="122" spans="2:26" ht="15.5">
      <c r="B122" s="2330"/>
      <c r="E122" s="2342"/>
      <c r="F122" s="2343"/>
      <c r="G122" s="2362"/>
      <c r="H122" s="2321" t="s">
        <v>2098</v>
      </c>
      <c r="I122" s="2292"/>
      <c r="J122" s="2356" t="s">
        <v>2099</v>
      </c>
      <c r="K122" s="2357"/>
      <c r="L122" s="2323"/>
      <c r="M122" s="2322"/>
      <c r="N122" s="2300"/>
      <c r="O122" s="2332"/>
    </row>
    <row r="123" spans="2:26" ht="15.5">
      <c r="B123" s="2330"/>
      <c r="E123" s="2342"/>
      <c r="F123" s="2343" t="s">
        <v>2121</v>
      </c>
      <c r="G123" s="2362" t="s">
        <v>1340</v>
      </c>
      <c r="H123" s="2356">
        <v>4.5</v>
      </c>
      <c r="I123" s="2374" t="s">
        <v>1675</v>
      </c>
      <c r="J123" s="2356">
        <v>4</v>
      </c>
      <c r="K123" s="2362" t="s">
        <v>1340</v>
      </c>
      <c r="L123" s="2323">
        <f>H123*J123*2</f>
        <v>36</v>
      </c>
      <c r="M123" s="2322" t="s">
        <v>1081</v>
      </c>
      <c r="N123" s="2300"/>
      <c r="O123" s="2332"/>
    </row>
    <row r="124" spans="2:26" ht="15.5">
      <c r="B124" s="2330"/>
      <c r="E124" s="2342"/>
      <c r="F124" s="2343" t="s">
        <v>1211</v>
      </c>
      <c r="G124" s="2362" t="s">
        <v>1340</v>
      </c>
      <c r="H124" s="2356">
        <v>4.5</v>
      </c>
      <c r="I124" s="2374" t="s">
        <v>1675</v>
      </c>
      <c r="J124" s="2356">
        <v>4</v>
      </c>
      <c r="K124" s="2362" t="s">
        <v>1340</v>
      </c>
      <c r="L124" s="2323">
        <f t="shared" ref="L124:L128" si="6">H124*J124*2</f>
        <v>36</v>
      </c>
      <c r="M124" s="2322" t="s">
        <v>1081</v>
      </c>
      <c r="N124" s="2300"/>
      <c r="O124" s="2332"/>
    </row>
    <row r="125" spans="2:26" ht="15.5">
      <c r="B125" s="2330"/>
      <c r="E125" s="2348"/>
      <c r="F125" s="2343" t="s">
        <v>2122</v>
      </c>
      <c r="G125" s="2362" t="s">
        <v>1340</v>
      </c>
      <c r="H125" s="2356">
        <f>2.5+2.5+2+2+2.5+1.5+3</f>
        <v>16</v>
      </c>
      <c r="I125" s="2374" t="s">
        <v>1675</v>
      </c>
      <c r="J125" s="2356">
        <v>4</v>
      </c>
      <c r="K125" s="2362" t="s">
        <v>1340</v>
      </c>
      <c r="L125" s="2323">
        <f t="shared" si="6"/>
        <v>128</v>
      </c>
      <c r="M125" s="2322" t="s">
        <v>1081</v>
      </c>
      <c r="N125" s="2300"/>
      <c r="O125" s="2332"/>
    </row>
    <row r="126" spans="2:26" ht="15.5">
      <c r="B126" s="2330"/>
      <c r="E126" s="2342"/>
      <c r="F126" s="2343" t="s">
        <v>2123</v>
      </c>
      <c r="G126" s="2362" t="s">
        <v>1340</v>
      </c>
      <c r="H126" s="2356">
        <f>2.5+3</f>
        <v>5.5</v>
      </c>
      <c r="I126" s="2374" t="s">
        <v>1675</v>
      </c>
      <c r="J126" s="2356">
        <v>4</v>
      </c>
      <c r="K126" s="2362" t="s">
        <v>1340</v>
      </c>
      <c r="L126" s="2323">
        <f t="shared" si="6"/>
        <v>44</v>
      </c>
      <c r="M126" s="2322" t="s">
        <v>1081</v>
      </c>
      <c r="N126" s="2300"/>
      <c r="O126" s="2332"/>
    </row>
    <row r="127" spans="2:26" ht="15.5">
      <c r="B127" s="2330"/>
      <c r="E127" s="2342"/>
      <c r="F127" s="2343" t="s">
        <v>2124</v>
      </c>
      <c r="G127" s="2362" t="s">
        <v>1340</v>
      </c>
      <c r="H127" s="2356">
        <f>1.4+7.5</f>
        <v>8.9</v>
      </c>
      <c r="I127" s="2374" t="s">
        <v>1675</v>
      </c>
      <c r="J127" s="2356">
        <v>4</v>
      </c>
      <c r="K127" s="2362" t="s">
        <v>1340</v>
      </c>
      <c r="L127" s="2323">
        <f t="shared" si="6"/>
        <v>71.2</v>
      </c>
      <c r="M127" s="2322" t="s">
        <v>1081</v>
      </c>
      <c r="N127" s="2300"/>
      <c r="O127" s="2332"/>
    </row>
    <row r="128" spans="2:26" ht="15.5">
      <c r="B128" s="2330"/>
      <c r="E128" s="2342"/>
      <c r="F128" s="2343" t="s">
        <v>2125</v>
      </c>
      <c r="G128" s="2362" t="s">
        <v>1340</v>
      </c>
      <c r="H128" s="2356">
        <v>5.2</v>
      </c>
      <c r="I128" s="2374" t="s">
        <v>1675</v>
      </c>
      <c r="J128" s="2356">
        <v>4</v>
      </c>
      <c r="K128" s="2362" t="s">
        <v>1340</v>
      </c>
      <c r="L128" s="2323">
        <f t="shared" si="6"/>
        <v>41.6</v>
      </c>
      <c r="M128" s="2322" t="s">
        <v>1081</v>
      </c>
      <c r="N128" s="2300"/>
      <c r="O128" s="2332"/>
    </row>
    <row r="129" spans="2:15" ht="15.5">
      <c r="B129" s="2330"/>
      <c r="E129" s="2348"/>
      <c r="F129" s="2360"/>
      <c r="G129" s="2320"/>
      <c r="H129" s="2321"/>
      <c r="I129" s="2322"/>
      <c r="J129" s="2363" t="s">
        <v>27</v>
      </c>
      <c r="K129" s="2362" t="s">
        <v>1340</v>
      </c>
      <c r="L129" s="2364">
        <f>SUM(L123:L128)</f>
        <v>356.8</v>
      </c>
      <c r="M129" s="2322" t="s">
        <v>1081</v>
      </c>
      <c r="N129" s="2300"/>
      <c r="O129" s="2332"/>
    </row>
    <row r="130" spans="2:15" ht="15.5">
      <c r="B130" s="2330"/>
      <c r="E130" s="2377"/>
      <c r="F130" s="2360"/>
      <c r="G130" s="2344"/>
      <c r="H130" s="2321"/>
      <c r="I130" s="2300"/>
      <c r="J130" s="2363"/>
      <c r="K130" s="2345"/>
      <c r="L130" s="2364"/>
      <c r="M130" s="2322"/>
      <c r="N130" s="2300"/>
      <c r="O130" s="2332"/>
    </row>
    <row r="131" spans="2:15" ht="15.5">
      <c r="B131" s="2330"/>
      <c r="E131" s="2367">
        <f>E121+1</f>
        <v>3</v>
      </c>
      <c r="F131" s="2368" t="s">
        <v>2126</v>
      </c>
      <c r="G131" s="2369"/>
      <c r="H131" s="2370"/>
      <c r="I131" s="2371"/>
      <c r="J131" s="2371"/>
      <c r="K131" s="2371"/>
      <c r="L131" s="2372"/>
      <c r="M131" s="2371"/>
      <c r="N131" s="2371"/>
      <c r="O131" s="2373"/>
    </row>
    <row r="132" spans="2:15" ht="15.5">
      <c r="B132" s="2330"/>
      <c r="E132" s="2342"/>
      <c r="F132" s="2343"/>
      <c r="G132" s="2362"/>
      <c r="H132" s="2321" t="s">
        <v>2098</v>
      </c>
      <c r="I132" s="2292"/>
      <c r="J132" s="2356" t="s">
        <v>2099</v>
      </c>
      <c r="K132" s="2357"/>
      <c r="L132" s="2323"/>
      <c r="M132" s="2322"/>
      <c r="N132" s="2300"/>
      <c r="O132" s="2332"/>
    </row>
    <row r="133" spans="2:15" ht="15.5">
      <c r="B133" s="2330"/>
      <c r="E133" s="2342"/>
      <c r="F133" s="2343" t="s">
        <v>2121</v>
      </c>
      <c r="G133" s="2362" t="s">
        <v>1340</v>
      </c>
      <c r="H133" s="2356">
        <v>4.5</v>
      </c>
      <c r="I133" s="2374" t="s">
        <v>1675</v>
      </c>
      <c r="J133" s="2356">
        <v>4</v>
      </c>
      <c r="K133" s="2362" t="s">
        <v>1340</v>
      </c>
      <c r="L133" s="2323">
        <f>H133*J133*2</f>
        <v>36</v>
      </c>
      <c r="M133" s="2322" t="s">
        <v>1081</v>
      </c>
      <c r="N133" s="2300"/>
      <c r="O133" s="2332"/>
    </row>
    <row r="134" spans="2:15" ht="15.5">
      <c r="B134" s="2330"/>
      <c r="E134" s="2342"/>
      <c r="F134" s="2343" t="s">
        <v>1211</v>
      </c>
      <c r="G134" s="2362" t="s">
        <v>1340</v>
      </c>
      <c r="H134" s="2356">
        <v>4.5</v>
      </c>
      <c r="I134" s="2374" t="s">
        <v>1675</v>
      </c>
      <c r="J134" s="2356">
        <v>4</v>
      </c>
      <c r="K134" s="2362" t="s">
        <v>1340</v>
      </c>
      <c r="L134" s="2323">
        <f t="shared" ref="L134:L138" si="7">H134*J134*2</f>
        <v>36</v>
      </c>
      <c r="M134" s="2322" t="s">
        <v>1081</v>
      </c>
      <c r="N134" s="2300"/>
      <c r="O134" s="2332"/>
    </row>
    <row r="135" spans="2:15" ht="15.5">
      <c r="B135" s="2330"/>
      <c r="E135" s="2348"/>
      <c r="F135" s="2343" t="s">
        <v>2122</v>
      </c>
      <c r="G135" s="2362" t="s">
        <v>1340</v>
      </c>
      <c r="H135" s="2356">
        <f>2.5+2.5+2+2+2.5+1.5+3</f>
        <v>16</v>
      </c>
      <c r="I135" s="2374" t="s">
        <v>1675</v>
      </c>
      <c r="J135" s="2356">
        <v>4</v>
      </c>
      <c r="K135" s="2362" t="s">
        <v>1340</v>
      </c>
      <c r="L135" s="2323">
        <f t="shared" si="7"/>
        <v>128</v>
      </c>
      <c r="M135" s="2322" t="s">
        <v>1081</v>
      </c>
      <c r="N135" s="2300"/>
      <c r="O135" s="2332"/>
    </row>
    <row r="136" spans="2:15" ht="15.5">
      <c r="B136" s="2330"/>
      <c r="E136" s="2342"/>
      <c r="F136" s="2343" t="s">
        <v>2123</v>
      </c>
      <c r="G136" s="2362" t="s">
        <v>1340</v>
      </c>
      <c r="H136" s="2356">
        <f>2.5+3</f>
        <v>5.5</v>
      </c>
      <c r="I136" s="2374" t="s">
        <v>1675</v>
      </c>
      <c r="J136" s="2356">
        <v>4</v>
      </c>
      <c r="K136" s="2362" t="s">
        <v>1340</v>
      </c>
      <c r="L136" s="2323">
        <f t="shared" si="7"/>
        <v>44</v>
      </c>
      <c r="M136" s="2322" t="s">
        <v>1081</v>
      </c>
      <c r="N136" s="2300"/>
      <c r="O136" s="2332"/>
    </row>
    <row r="137" spans="2:15" ht="15.5">
      <c r="B137" s="2330"/>
      <c r="E137" s="2342"/>
      <c r="F137" s="2343" t="s">
        <v>2124</v>
      </c>
      <c r="G137" s="2362" t="s">
        <v>1340</v>
      </c>
      <c r="H137" s="2356">
        <f>1.4+7.5</f>
        <v>8.9</v>
      </c>
      <c r="I137" s="2374" t="s">
        <v>1675</v>
      </c>
      <c r="J137" s="2356">
        <v>4</v>
      </c>
      <c r="K137" s="2362" t="s">
        <v>1340</v>
      </c>
      <c r="L137" s="2323">
        <f t="shared" si="7"/>
        <v>71.2</v>
      </c>
      <c r="M137" s="2322" t="s">
        <v>1081</v>
      </c>
      <c r="N137" s="2300"/>
      <c r="O137" s="2332"/>
    </row>
    <row r="138" spans="2:15" ht="15.5">
      <c r="B138" s="2330"/>
      <c r="E138" s="2342"/>
      <c r="F138" s="2343" t="s">
        <v>2125</v>
      </c>
      <c r="G138" s="2362" t="s">
        <v>1340</v>
      </c>
      <c r="H138" s="2356">
        <v>5.2</v>
      </c>
      <c r="I138" s="2374" t="s">
        <v>1675</v>
      </c>
      <c r="J138" s="2356">
        <v>4</v>
      </c>
      <c r="K138" s="2362" t="s">
        <v>1340</v>
      </c>
      <c r="L138" s="2323">
        <f t="shared" si="7"/>
        <v>41.6</v>
      </c>
      <c r="M138" s="2322" t="s">
        <v>1081</v>
      </c>
      <c r="N138" s="2300"/>
      <c r="O138" s="2332"/>
    </row>
    <row r="139" spans="2:15" ht="15.5">
      <c r="B139" s="2330"/>
      <c r="E139" s="2348"/>
      <c r="F139" s="2360"/>
      <c r="G139" s="2320"/>
      <c r="H139" s="2321"/>
      <c r="I139" s="2322"/>
      <c r="J139" s="2363" t="s">
        <v>27</v>
      </c>
      <c r="K139" s="2362" t="s">
        <v>1340</v>
      </c>
      <c r="L139" s="2364">
        <f>SUM(L133:L138)</f>
        <v>356.8</v>
      </c>
      <c r="M139" s="2322" t="s">
        <v>1081</v>
      </c>
      <c r="N139" s="2300"/>
      <c r="O139" s="2332"/>
    </row>
    <row r="140" spans="2:15" ht="15.5">
      <c r="B140" s="2330"/>
      <c r="E140" s="2367">
        <f>E131+1</f>
        <v>4</v>
      </c>
      <c r="F140" s="2368" t="s">
        <v>2127</v>
      </c>
      <c r="G140" s="2369"/>
      <c r="H140" s="2370"/>
      <c r="I140" s="2371"/>
      <c r="J140" s="2371"/>
      <c r="K140" s="2371"/>
      <c r="L140" s="2372"/>
      <c r="M140" s="2371"/>
      <c r="N140" s="2371"/>
      <c r="O140" s="2373"/>
    </row>
    <row r="141" spans="2:15" ht="15.5">
      <c r="B141" s="2330"/>
      <c r="E141" s="2342"/>
      <c r="F141" s="2343"/>
      <c r="G141" s="2362"/>
      <c r="H141" s="2321" t="s">
        <v>2098</v>
      </c>
      <c r="I141" s="2292"/>
      <c r="J141" s="2356" t="s">
        <v>2099</v>
      </c>
      <c r="K141" s="2357"/>
      <c r="L141" s="2323"/>
      <c r="M141" s="2322"/>
      <c r="N141" s="2300"/>
      <c r="O141" s="2332"/>
    </row>
    <row r="142" spans="2:15" ht="15.5">
      <c r="B142" s="2330"/>
      <c r="E142" s="2342"/>
      <c r="F142" s="2343" t="s">
        <v>2121</v>
      </c>
      <c r="G142" s="2362" t="s">
        <v>1340</v>
      </c>
      <c r="H142" s="2356">
        <v>4.5</v>
      </c>
      <c r="I142" s="2374" t="s">
        <v>1675</v>
      </c>
      <c r="J142" s="2356">
        <v>4</v>
      </c>
      <c r="K142" s="2362" t="s">
        <v>1340</v>
      </c>
      <c r="L142" s="2323">
        <f>H142*J142*2</f>
        <v>36</v>
      </c>
      <c r="M142" s="2322" t="s">
        <v>1081</v>
      </c>
      <c r="N142" s="2300"/>
      <c r="O142" s="2332"/>
    </row>
    <row r="143" spans="2:15" ht="15.5">
      <c r="B143" s="2330"/>
      <c r="E143" s="2342"/>
      <c r="F143" s="2343" t="s">
        <v>1211</v>
      </c>
      <c r="G143" s="2362" t="s">
        <v>1340</v>
      </c>
      <c r="H143" s="2356">
        <v>4.5</v>
      </c>
      <c r="I143" s="2374" t="s">
        <v>1675</v>
      </c>
      <c r="J143" s="2356">
        <v>4</v>
      </c>
      <c r="K143" s="2362" t="s">
        <v>1340</v>
      </c>
      <c r="L143" s="2323">
        <f t="shared" ref="L143:L147" si="8">H143*J143*2</f>
        <v>36</v>
      </c>
      <c r="M143" s="2322" t="s">
        <v>1081</v>
      </c>
      <c r="N143" s="2300"/>
      <c r="O143" s="2332"/>
    </row>
    <row r="144" spans="2:15" ht="15.5">
      <c r="B144" s="2330"/>
      <c r="E144" s="2348"/>
      <c r="F144" s="2343" t="s">
        <v>2122</v>
      </c>
      <c r="G144" s="2362" t="s">
        <v>1340</v>
      </c>
      <c r="H144" s="2356">
        <f>2.5+2.5+2+2+2.5+1.5+3</f>
        <v>16</v>
      </c>
      <c r="I144" s="2374" t="s">
        <v>1675</v>
      </c>
      <c r="J144" s="2356">
        <v>4</v>
      </c>
      <c r="K144" s="2362" t="s">
        <v>1340</v>
      </c>
      <c r="L144" s="2323">
        <f t="shared" si="8"/>
        <v>128</v>
      </c>
      <c r="M144" s="2322" t="s">
        <v>1081</v>
      </c>
      <c r="N144" s="2300"/>
      <c r="O144" s="2332"/>
    </row>
    <row r="145" spans="2:26" ht="15.5">
      <c r="B145" s="2330"/>
      <c r="E145" s="2342"/>
      <c r="F145" s="2343" t="s">
        <v>2123</v>
      </c>
      <c r="G145" s="2362" t="s">
        <v>1340</v>
      </c>
      <c r="H145" s="2356">
        <f>2.5+3</f>
        <v>5.5</v>
      </c>
      <c r="I145" s="2374" t="s">
        <v>1675</v>
      </c>
      <c r="J145" s="2356">
        <v>4</v>
      </c>
      <c r="K145" s="2362" t="s">
        <v>1340</v>
      </c>
      <c r="L145" s="2323">
        <f t="shared" si="8"/>
        <v>44</v>
      </c>
      <c r="M145" s="2322" t="s">
        <v>1081</v>
      </c>
      <c r="N145" s="2300"/>
      <c r="O145" s="2332"/>
    </row>
    <row r="146" spans="2:26" ht="15.5">
      <c r="B146" s="2330"/>
      <c r="E146" s="2342"/>
      <c r="F146" s="2343" t="s">
        <v>2124</v>
      </c>
      <c r="G146" s="2362" t="s">
        <v>1340</v>
      </c>
      <c r="H146" s="2356">
        <f>1.4+7.5</f>
        <v>8.9</v>
      </c>
      <c r="I146" s="2374" t="s">
        <v>1675</v>
      </c>
      <c r="J146" s="2356">
        <v>4</v>
      </c>
      <c r="K146" s="2362" t="s">
        <v>1340</v>
      </c>
      <c r="L146" s="2323">
        <f t="shared" si="8"/>
        <v>71.2</v>
      </c>
      <c r="M146" s="2322" t="s">
        <v>1081</v>
      </c>
      <c r="N146" s="2300"/>
      <c r="O146" s="2332"/>
    </row>
    <row r="147" spans="2:26" ht="15.5">
      <c r="B147" s="2330"/>
      <c r="D147" s="2332"/>
      <c r="E147" s="2342"/>
      <c r="F147" s="2343" t="s">
        <v>2125</v>
      </c>
      <c r="G147" s="2362" t="s">
        <v>1340</v>
      </c>
      <c r="H147" s="2356">
        <v>5.2</v>
      </c>
      <c r="I147" s="2374" t="s">
        <v>1675</v>
      </c>
      <c r="J147" s="2356">
        <v>4</v>
      </c>
      <c r="K147" s="2362" t="s">
        <v>1340</v>
      </c>
      <c r="L147" s="2323">
        <f t="shared" si="8"/>
        <v>41.6</v>
      </c>
      <c r="M147" s="2322" t="s">
        <v>1081</v>
      </c>
      <c r="N147" s="2300"/>
      <c r="O147" s="2332"/>
    </row>
    <row r="148" spans="2:26" ht="16" thickBot="1">
      <c r="B148" s="2330"/>
      <c r="D148" s="2332"/>
      <c r="E148" s="2348"/>
      <c r="F148" s="2360"/>
      <c r="G148" s="2320"/>
      <c r="H148" s="2321"/>
      <c r="I148" s="2322"/>
      <c r="J148" s="2363" t="s">
        <v>27</v>
      </c>
      <c r="K148" s="2362" t="s">
        <v>1340</v>
      </c>
      <c r="L148" s="2364">
        <f>SUM(L142:L147)</f>
        <v>356.8</v>
      </c>
      <c r="M148" s="2322" t="s">
        <v>1081</v>
      </c>
      <c r="N148" s="2300"/>
      <c r="O148" s="2332"/>
    </row>
    <row r="149" spans="2:26" ht="16" thickTop="1">
      <c r="B149" s="2304" t="s">
        <v>2056</v>
      </c>
      <c r="C149" s="2305" t="s">
        <v>6</v>
      </c>
      <c r="D149" s="2306" t="s">
        <v>2128</v>
      </c>
      <c r="E149" s="2307">
        <v>1</v>
      </c>
      <c r="F149" s="2308" t="s">
        <v>2129</v>
      </c>
      <c r="G149" s="2309"/>
      <c r="H149" s="2310"/>
      <c r="I149" s="2311"/>
      <c r="J149" s="2311"/>
      <c r="K149" s="2311"/>
      <c r="L149" s="2312"/>
      <c r="M149" s="2311"/>
      <c r="N149" s="2311"/>
      <c r="O149" s="2313"/>
      <c r="Z149" s="2355"/>
    </row>
    <row r="150" spans="2:26" ht="15.5">
      <c r="B150" s="2330"/>
      <c r="E150" s="2342"/>
      <c r="F150" s="2343"/>
      <c r="G150" s="2362"/>
      <c r="H150" s="2321" t="s">
        <v>2098</v>
      </c>
      <c r="I150" s="2292"/>
      <c r="J150" s="2356" t="s">
        <v>2099</v>
      </c>
      <c r="K150" s="2357"/>
      <c r="L150" s="2323"/>
      <c r="M150" s="2322"/>
      <c r="N150" s="2300"/>
      <c r="O150" s="2332"/>
      <c r="Y150" s="2314"/>
      <c r="Z150" s="2314"/>
    </row>
    <row r="151" spans="2:26" ht="15.5">
      <c r="B151" s="2330"/>
      <c r="E151" s="2342"/>
      <c r="F151" s="2343" t="s">
        <v>1210</v>
      </c>
      <c r="G151" s="2362" t="s">
        <v>1340</v>
      </c>
      <c r="H151" s="2356">
        <f>(4.8+0.8+0.8+0.8+0.8+4.8+3)*2</f>
        <v>31.599999999999998</v>
      </c>
      <c r="I151" s="2374" t="s">
        <v>1675</v>
      </c>
      <c r="J151" s="2356">
        <v>4</v>
      </c>
      <c r="K151" s="2362" t="s">
        <v>1340</v>
      </c>
      <c r="L151" s="2323">
        <f>H151*J151</f>
        <v>126.39999999999999</v>
      </c>
      <c r="M151" s="2322" t="s">
        <v>1081</v>
      </c>
      <c r="N151" s="2300"/>
      <c r="O151" s="2332"/>
      <c r="Y151" s="2314"/>
      <c r="Z151" s="2314"/>
    </row>
    <row r="152" spans="2:26" ht="15.5">
      <c r="B152" s="2330"/>
      <c r="E152" s="2342"/>
      <c r="F152" s="2343" t="s">
        <v>2130</v>
      </c>
      <c r="G152" s="2362" t="s">
        <v>1340</v>
      </c>
      <c r="H152" s="2356">
        <f>1.8+0.9+1.6+1+0.9+3+1.5+4+4+4+2</f>
        <v>24.700000000000003</v>
      </c>
      <c r="I152" s="2374" t="s">
        <v>1675</v>
      </c>
      <c r="J152" s="2356">
        <v>4</v>
      </c>
      <c r="K152" s="2362" t="s">
        <v>1340</v>
      </c>
      <c r="L152" s="2323">
        <f>H152*J152</f>
        <v>98.800000000000011</v>
      </c>
      <c r="M152" s="2322" t="s">
        <v>1081</v>
      </c>
      <c r="N152" s="2300"/>
      <c r="O152" s="2332"/>
      <c r="Y152" s="2314"/>
      <c r="Z152" s="2314"/>
    </row>
    <row r="153" spans="2:26" ht="15.5">
      <c r="B153" s="2330"/>
      <c r="E153" s="2348"/>
      <c r="F153" s="2343" t="s">
        <v>2131</v>
      </c>
      <c r="G153" s="2362" t="s">
        <v>1340</v>
      </c>
      <c r="H153" s="2356">
        <f>4.5+4.5+4.5+4+3+3+1</f>
        <v>24.5</v>
      </c>
      <c r="I153" s="2374" t="s">
        <v>1675</v>
      </c>
      <c r="J153" s="2356">
        <v>4</v>
      </c>
      <c r="K153" s="2362" t="s">
        <v>1340</v>
      </c>
      <c r="L153" s="2323">
        <f>H153*J153</f>
        <v>98</v>
      </c>
      <c r="M153" s="2322" t="s">
        <v>1081</v>
      </c>
      <c r="N153" s="2300"/>
      <c r="O153" s="2332"/>
      <c r="Y153" s="2314"/>
      <c r="Z153" s="2314"/>
    </row>
    <row r="154" spans="2:26" ht="15.5">
      <c r="B154" s="2330"/>
      <c r="E154" s="2342"/>
      <c r="F154" s="2343" t="s">
        <v>2132</v>
      </c>
      <c r="G154" s="2362" t="s">
        <v>1340</v>
      </c>
      <c r="H154" s="2356">
        <f>7.8+7.8+3+3+3+3</f>
        <v>27.6</v>
      </c>
      <c r="I154" s="2374" t="s">
        <v>1675</v>
      </c>
      <c r="J154" s="2356">
        <v>4</v>
      </c>
      <c r="K154" s="2362" t="s">
        <v>1340</v>
      </c>
      <c r="L154" s="2323">
        <f>H154*J154</f>
        <v>110.4</v>
      </c>
      <c r="M154" s="2322" t="s">
        <v>1081</v>
      </c>
      <c r="N154" s="2300"/>
      <c r="O154" s="2332"/>
      <c r="Y154" s="2314"/>
      <c r="Z154" s="2314"/>
    </row>
    <row r="155" spans="2:26" ht="15.5">
      <c r="B155" s="2330"/>
      <c r="E155" s="2342"/>
      <c r="F155" s="2343"/>
      <c r="G155" s="2362"/>
      <c r="H155" s="2356"/>
      <c r="I155" s="2374"/>
      <c r="J155" s="2356"/>
      <c r="K155" s="2362"/>
      <c r="L155" s="2323"/>
      <c r="M155" s="2322"/>
      <c r="N155" s="2300"/>
      <c r="O155" s="2332"/>
      <c r="Y155" s="2314"/>
      <c r="Z155" s="2314"/>
    </row>
    <row r="156" spans="2:26" ht="15.5">
      <c r="B156" s="2330"/>
      <c r="E156" s="2342"/>
      <c r="F156" s="2343"/>
      <c r="G156" s="2362"/>
      <c r="H156" s="2356"/>
      <c r="I156" s="2374"/>
      <c r="J156" s="2363" t="s">
        <v>27</v>
      </c>
      <c r="K156" s="2362" t="s">
        <v>1340</v>
      </c>
      <c r="L156" s="2364">
        <f>SUM(L151:L154)</f>
        <v>433.6</v>
      </c>
      <c r="M156" s="2322" t="s">
        <v>1081</v>
      </c>
      <c r="N156" s="2300"/>
      <c r="O156" s="2332"/>
      <c r="Y156" s="2314"/>
      <c r="Z156" s="2314"/>
    </row>
    <row r="157" spans="2:26" ht="15.5">
      <c r="B157" s="2330"/>
      <c r="E157" s="2377"/>
      <c r="F157" s="2385"/>
      <c r="G157" s="2366"/>
      <c r="H157" s="2303"/>
      <c r="I157" s="2300"/>
      <c r="N157" s="2300"/>
      <c r="O157" s="2332"/>
      <c r="Y157" s="2314"/>
      <c r="Z157" s="2314"/>
    </row>
    <row r="158" spans="2:26" ht="15.5">
      <c r="B158" s="2330"/>
      <c r="E158" s="2367">
        <f>E149+1</f>
        <v>2</v>
      </c>
      <c r="F158" s="2386" t="s">
        <v>2133</v>
      </c>
      <c r="G158" s="2369"/>
      <c r="H158" s="2370"/>
      <c r="I158" s="2371"/>
      <c r="J158" s="2371"/>
      <c r="K158" s="2371"/>
      <c r="L158" s="2372"/>
      <c r="M158" s="2371"/>
      <c r="N158" s="2371"/>
      <c r="O158" s="2373"/>
    </row>
    <row r="159" spans="2:26" ht="15.5">
      <c r="B159" s="2330"/>
      <c r="D159" s="2332"/>
      <c r="E159" s="2342"/>
      <c r="F159" s="2387"/>
      <c r="G159" s="2362"/>
      <c r="H159" s="2336" t="s">
        <v>2098</v>
      </c>
      <c r="I159" s="2388"/>
      <c r="J159" s="2389" t="s">
        <v>2099</v>
      </c>
      <c r="K159" s="2390"/>
      <c r="L159" s="2338"/>
      <c r="M159" s="2337"/>
      <c r="N159" s="2337"/>
      <c r="O159" s="2391"/>
    </row>
    <row r="160" spans="2:26" ht="15.5">
      <c r="B160" s="2330"/>
      <c r="D160" s="2332"/>
      <c r="E160" s="2342"/>
      <c r="F160" s="2387" t="s">
        <v>1210</v>
      </c>
      <c r="G160" s="2362" t="s">
        <v>1340</v>
      </c>
      <c r="H160" s="2389">
        <f>(4.8+0.8+0.8+0.8+0.8+4.8+3)*2</f>
        <v>31.599999999999998</v>
      </c>
      <c r="I160" s="2392" t="s">
        <v>1675</v>
      </c>
      <c r="J160" s="2389">
        <v>4</v>
      </c>
      <c r="K160" s="2362" t="s">
        <v>1340</v>
      </c>
      <c r="L160" s="2338">
        <f>H160*J160*2</f>
        <v>252.79999999999998</v>
      </c>
      <c r="M160" s="2337" t="s">
        <v>1081</v>
      </c>
      <c r="N160" s="2337"/>
      <c r="O160" s="2391"/>
    </row>
    <row r="161" spans="2:26" ht="15.5">
      <c r="B161" s="2330"/>
      <c r="D161" s="2332"/>
      <c r="E161" s="2342"/>
      <c r="F161" s="2387" t="s">
        <v>2130</v>
      </c>
      <c r="G161" s="2362" t="s">
        <v>1340</v>
      </c>
      <c r="H161" s="2389">
        <f>1.8+0.9+1.6+1+0.9+3+1.5+4+4+4+2</f>
        <v>24.700000000000003</v>
      </c>
      <c r="I161" s="2392" t="s">
        <v>1675</v>
      </c>
      <c r="J161" s="2389">
        <v>4</v>
      </c>
      <c r="K161" s="2362" t="s">
        <v>1340</v>
      </c>
      <c r="L161" s="2338">
        <f t="shared" ref="L161:L163" si="9">H161*J161*2</f>
        <v>197.60000000000002</v>
      </c>
      <c r="M161" s="2337" t="s">
        <v>1081</v>
      </c>
      <c r="N161" s="2337"/>
      <c r="O161" s="2391"/>
    </row>
    <row r="162" spans="2:26" ht="15.5">
      <c r="B162" s="2330"/>
      <c r="D162" s="2332"/>
      <c r="E162" s="2348"/>
      <c r="F162" s="2387" t="s">
        <v>2131</v>
      </c>
      <c r="G162" s="2362" t="s">
        <v>1340</v>
      </c>
      <c r="H162" s="2389">
        <f>4.5+4.5+4.5+4+3+3+1</f>
        <v>24.5</v>
      </c>
      <c r="I162" s="2392" t="s">
        <v>1675</v>
      </c>
      <c r="J162" s="2389">
        <v>4</v>
      </c>
      <c r="K162" s="2362" t="s">
        <v>1340</v>
      </c>
      <c r="L162" s="2338">
        <f t="shared" si="9"/>
        <v>196</v>
      </c>
      <c r="M162" s="2337" t="s">
        <v>1081</v>
      </c>
      <c r="N162" s="2337"/>
      <c r="O162" s="2391"/>
    </row>
    <row r="163" spans="2:26" ht="15.5">
      <c r="B163" s="2330"/>
      <c r="D163" s="2332"/>
      <c r="E163" s="2342"/>
      <c r="F163" s="2387" t="s">
        <v>2132</v>
      </c>
      <c r="G163" s="2362" t="s">
        <v>1340</v>
      </c>
      <c r="H163" s="2389">
        <f>7.8+7.8+3+3+3+3</f>
        <v>27.6</v>
      </c>
      <c r="I163" s="2392" t="s">
        <v>1675</v>
      </c>
      <c r="J163" s="2389">
        <v>4</v>
      </c>
      <c r="K163" s="2362" t="s">
        <v>1340</v>
      </c>
      <c r="L163" s="2338">
        <f t="shared" si="9"/>
        <v>220.8</v>
      </c>
      <c r="M163" s="2337" t="s">
        <v>1081</v>
      </c>
      <c r="N163" s="2337"/>
      <c r="O163" s="2391"/>
    </row>
    <row r="164" spans="2:26" ht="15.5">
      <c r="B164" s="2330"/>
      <c r="D164" s="2332"/>
      <c r="E164" s="2342"/>
      <c r="F164" s="2387"/>
      <c r="G164" s="2362"/>
      <c r="H164" s="2389"/>
      <c r="I164" s="2392"/>
      <c r="J164" s="2389"/>
      <c r="K164" s="2362"/>
      <c r="L164" s="2338"/>
      <c r="M164" s="2337"/>
      <c r="N164" s="2337"/>
      <c r="O164" s="2391"/>
    </row>
    <row r="165" spans="2:26" ht="15.5">
      <c r="B165" s="2330"/>
      <c r="D165" s="2332"/>
      <c r="E165" s="2342"/>
      <c r="F165" s="2387"/>
      <c r="G165" s="2362"/>
      <c r="H165" s="2389"/>
      <c r="I165" s="2392"/>
      <c r="J165" s="2393" t="s">
        <v>27</v>
      </c>
      <c r="K165" s="2362" t="s">
        <v>1340</v>
      </c>
      <c r="L165" s="2394">
        <f>SUM(L160:L163)</f>
        <v>867.2</v>
      </c>
      <c r="M165" s="2337" t="s">
        <v>1081</v>
      </c>
      <c r="N165" s="2337"/>
      <c r="O165" s="2391"/>
    </row>
    <row r="166" spans="2:26">
      <c r="B166" s="2330"/>
      <c r="D166" s="2332"/>
      <c r="E166" s="2330"/>
      <c r="F166" s="2395"/>
      <c r="G166" s="2396"/>
      <c r="H166" s="2396"/>
      <c r="I166" s="2396"/>
      <c r="J166" s="2396"/>
      <c r="K166" s="2396"/>
      <c r="L166" s="2396"/>
      <c r="M166" s="2396"/>
      <c r="N166" s="2396"/>
      <c r="O166" s="2397"/>
    </row>
    <row r="167" spans="2:26" ht="15.5">
      <c r="B167" s="2330"/>
      <c r="D167" s="2332"/>
      <c r="E167" s="2367">
        <f>E158+1</f>
        <v>3</v>
      </c>
      <c r="F167" s="2368" t="s">
        <v>2134</v>
      </c>
      <c r="G167" s="2369"/>
      <c r="H167" s="2370"/>
      <c r="I167" s="2371"/>
      <c r="J167" s="2371"/>
      <c r="K167" s="2371"/>
      <c r="L167" s="2372"/>
      <c r="M167" s="2371"/>
      <c r="N167" s="2371"/>
      <c r="O167" s="2373"/>
    </row>
    <row r="168" spans="2:26" ht="15.5">
      <c r="B168" s="2330"/>
      <c r="D168" s="2332"/>
      <c r="E168" s="2342"/>
      <c r="F168" s="2343"/>
      <c r="G168" s="2362"/>
      <c r="H168" s="2321" t="s">
        <v>2098</v>
      </c>
      <c r="I168" s="2292"/>
      <c r="J168" s="2356" t="s">
        <v>2099</v>
      </c>
      <c r="K168" s="2357"/>
      <c r="L168" s="2323"/>
      <c r="M168" s="2322"/>
      <c r="N168" s="2300"/>
      <c r="O168" s="2332"/>
    </row>
    <row r="169" spans="2:26" ht="15.5">
      <c r="B169" s="2330"/>
      <c r="D169" s="2332"/>
      <c r="E169" s="2342"/>
      <c r="F169" s="2343" t="s">
        <v>1210</v>
      </c>
      <c r="G169" s="2362" t="s">
        <v>1340</v>
      </c>
      <c r="H169" s="2356">
        <f>(4.8+0.8+0.8+0.8+0.8+4.8+3)*2</f>
        <v>31.599999999999998</v>
      </c>
      <c r="I169" s="2374" t="s">
        <v>1675</v>
      </c>
      <c r="J169" s="2356">
        <v>4</v>
      </c>
      <c r="K169" s="2362" t="s">
        <v>1340</v>
      </c>
      <c r="L169" s="2323">
        <f>H169*J169*2</f>
        <v>252.79999999999998</v>
      </c>
      <c r="M169" s="2322" t="s">
        <v>1081</v>
      </c>
      <c r="N169" s="2300"/>
      <c r="O169" s="2332"/>
    </row>
    <row r="170" spans="2:26" ht="15.5">
      <c r="B170" s="2330"/>
      <c r="D170" s="2332"/>
      <c r="E170" s="2342"/>
      <c r="F170" s="2343" t="s">
        <v>2130</v>
      </c>
      <c r="G170" s="2362" t="s">
        <v>1340</v>
      </c>
      <c r="H170" s="2356">
        <f>1.8+0.9+1.6+1+0.9+3+1.5+4+4+4+2</f>
        <v>24.700000000000003</v>
      </c>
      <c r="I170" s="2374" t="s">
        <v>1675</v>
      </c>
      <c r="J170" s="2356">
        <v>4</v>
      </c>
      <c r="K170" s="2362" t="s">
        <v>1340</v>
      </c>
      <c r="L170" s="2323">
        <f t="shared" ref="L170:L172" si="10">H170*J170*2</f>
        <v>197.60000000000002</v>
      </c>
      <c r="M170" s="2322" t="s">
        <v>1081</v>
      </c>
      <c r="N170" s="2300"/>
      <c r="O170" s="2332"/>
    </row>
    <row r="171" spans="2:26" ht="15.5">
      <c r="B171" s="2330"/>
      <c r="D171" s="2332"/>
      <c r="E171" s="2348"/>
      <c r="F171" s="2343" t="s">
        <v>2131</v>
      </c>
      <c r="G171" s="2362" t="s">
        <v>1340</v>
      </c>
      <c r="H171" s="2356">
        <f>4.5+4.5+4.5+4+3+3+1</f>
        <v>24.5</v>
      </c>
      <c r="I171" s="2374" t="s">
        <v>1675</v>
      </c>
      <c r="J171" s="2356">
        <v>4</v>
      </c>
      <c r="K171" s="2362" t="s">
        <v>1340</v>
      </c>
      <c r="L171" s="2323">
        <f t="shared" si="10"/>
        <v>196</v>
      </c>
      <c r="M171" s="2322" t="s">
        <v>1081</v>
      </c>
      <c r="N171" s="2300"/>
      <c r="O171" s="2332"/>
    </row>
    <row r="172" spans="2:26" ht="15.5">
      <c r="B172" s="2330"/>
      <c r="D172" s="2332"/>
      <c r="E172" s="2342"/>
      <c r="F172" s="2343" t="s">
        <v>2132</v>
      </c>
      <c r="G172" s="2362" t="s">
        <v>1340</v>
      </c>
      <c r="H172" s="2356">
        <f>7.8+7.8+3+3+3+3</f>
        <v>27.6</v>
      </c>
      <c r="I172" s="2374" t="s">
        <v>1675</v>
      </c>
      <c r="J172" s="2356">
        <v>4</v>
      </c>
      <c r="K172" s="2362" t="s">
        <v>1340</v>
      </c>
      <c r="L172" s="2323">
        <f t="shared" si="10"/>
        <v>220.8</v>
      </c>
      <c r="M172" s="2322" t="s">
        <v>1081</v>
      </c>
      <c r="N172" s="2300"/>
      <c r="O172" s="2332"/>
    </row>
    <row r="173" spans="2:26" ht="15.5">
      <c r="B173" s="2330"/>
      <c r="D173" s="2332"/>
      <c r="E173" s="2342"/>
      <c r="F173" s="2343"/>
      <c r="G173" s="2362"/>
      <c r="H173" s="2356"/>
      <c r="I173" s="2374"/>
      <c r="J173" s="2356"/>
      <c r="K173" s="2362"/>
      <c r="L173" s="2323"/>
      <c r="M173" s="2322"/>
      <c r="N173" s="2300"/>
      <c r="O173" s="2332"/>
    </row>
    <row r="174" spans="2:26" ht="16" thickBot="1">
      <c r="B174" s="2351"/>
      <c r="C174" s="2352"/>
      <c r="D174" s="2354"/>
      <c r="E174" s="2353"/>
      <c r="F174" s="2398"/>
      <c r="G174" s="2382"/>
      <c r="H174" s="2399"/>
      <c r="I174" s="2400"/>
      <c r="J174" s="2401" t="s">
        <v>27</v>
      </c>
      <c r="K174" s="2382" t="s">
        <v>1340</v>
      </c>
      <c r="L174" s="2383">
        <f>SUM(L169:L172)</f>
        <v>867.2</v>
      </c>
      <c r="M174" s="2402" t="s">
        <v>1081</v>
      </c>
      <c r="N174" s="2402"/>
      <c r="O174" s="2354"/>
    </row>
    <row r="175" spans="2:26" ht="16" thickTop="1">
      <c r="B175" s="2304" t="s">
        <v>2056</v>
      </c>
      <c r="C175" s="2305" t="s">
        <v>6</v>
      </c>
      <c r="D175" s="2306" t="s">
        <v>2135</v>
      </c>
      <c r="E175" s="2307">
        <v>1</v>
      </c>
      <c r="F175" s="2308" t="s">
        <v>2136</v>
      </c>
      <c r="G175" s="2309"/>
      <c r="H175" s="2310"/>
      <c r="I175" s="2311"/>
      <c r="J175" s="2311"/>
      <c r="K175" s="2311"/>
      <c r="L175" s="2312"/>
      <c r="M175" s="2311"/>
      <c r="N175" s="2311"/>
      <c r="O175" s="2313"/>
      <c r="Z175" s="2355"/>
    </row>
    <row r="176" spans="2:26" ht="15.5">
      <c r="B176" s="2330"/>
      <c r="E176" s="2403"/>
      <c r="F176" s="2319"/>
      <c r="G176" s="2362"/>
      <c r="H176" s="2336" t="s">
        <v>2098</v>
      </c>
      <c r="I176" s="2388"/>
      <c r="J176" s="2389" t="s">
        <v>2099</v>
      </c>
      <c r="K176" s="2390"/>
      <c r="L176" s="2338"/>
      <c r="M176" s="2337"/>
      <c r="N176" s="2337"/>
      <c r="O176" s="2391"/>
      <c r="Y176" s="2314"/>
      <c r="Z176" s="2314"/>
    </row>
    <row r="177" spans="2:26" ht="15.5">
      <c r="B177" s="2330"/>
      <c r="E177" s="2403"/>
      <c r="F177" s="2319" t="s">
        <v>2137</v>
      </c>
      <c r="G177" s="2362" t="s">
        <v>1340</v>
      </c>
      <c r="H177" s="2389">
        <f>(3.2+2+2.76+1.2+9.5+5+5.3+1.74+17.4)</f>
        <v>48.099999999999994</v>
      </c>
      <c r="I177" s="2392" t="s">
        <v>1675</v>
      </c>
      <c r="J177" s="2389">
        <v>4</v>
      </c>
      <c r="K177" s="2362" t="s">
        <v>1340</v>
      </c>
      <c r="L177" s="2338">
        <f>H177*J177</f>
        <v>192.39999999999998</v>
      </c>
      <c r="M177" s="2337" t="s">
        <v>1081</v>
      </c>
      <c r="N177" s="2337"/>
      <c r="O177" s="2391"/>
      <c r="Y177" s="2314"/>
      <c r="Z177" s="2314"/>
    </row>
    <row r="178" spans="2:26" ht="15.5">
      <c r="B178" s="2330"/>
      <c r="E178" s="2404"/>
      <c r="F178" s="2365"/>
      <c r="G178" s="2378"/>
      <c r="H178" s="2405"/>
      <c r="I178" s="2406"/>
      <c r="J178" s="2405"/>
      <c r="K178" s="2378"/>
      <c r="L178" s="2407"/>
      <c r="M178" s="2339"/>
      <c r="N178" s="2339"/>
      <c r="O178" s="2340"/>
      <c r="Y178" s="2314"/>
      <c r="Z178" s="2314"/>
    </row>
    <row r="179" spans="2:26" ht="15.5">
      <c r="B179" s="2330"/>
      <c r="E179" s="2367">
        <v>2</v>
      </c>
      <c r="F179" s="2368" t="s">
        <v>2138</v>
      </c>
      <c r="G179" s="2369"/>
      <c r="H179" s="2370"/>
      <c r="I179" s="2371"/>
      <c r="J179" s="2371"/>
      <c r="K179" s="2371"/>
      <c r="L179" s="2372"/>
      <c r="M179" s="2371"/>
      <c r="N179" s="2371"/>
      <c r="O179" s="2373"/>
      <c r="Y179" s="2314"/>
      <c r="Z179" s="2314"/>
    </row>
    <row r="180" spans="2:26" ht="15.5">
      <c r="B180" s="2330"/>
      <c r="E180" s="2403"/>
      <c r="F180" s="2319"/>
      <c r="G180" s="2362"/>
      <c r="H180" s="2336" t="s">
        <v>2098</v>
      </c>
      <c r="I180" s="2388"/>
      <c r="J180" s="2389" t="s">
        <v>2099</v>
      </c>
      <c r="K180" s="2390"/>
      <c r="L180" s="2338"/>
      <c r="M180" s="2337"/>
      <c r="N180" s="2337"/>
      <c r="O180" s="2391"/>
      <c r="Y180" s="2314"/>
      <c r="Z180" s="2314"/>
    </row>
    <row r="181" spans="2:26" ht="15.5">
      <c r="B181" s="2330"/>
      <c r="E181" s="2403"/>
      <c r="F181" s="2319" t="s">
        <v>2137</v>
      </c>
      <c r="G181" s="2362" t="s">
        <v>1340</v>
      </c>
      <c r="H181" s="2389">
        <f>(3.2+2+2.76+1.2+9.5+5+5.3+1.74+17.4)</f>
        <v>48.099999999999994</v>
      </c>
      <c r="I181" s="2392" t="s">
        <v>1675</v>
      </c>
      <c r="J181" s="2389">
        <v>4</v>
      </c>
      <c r="K181" s="2293" t="s">
        <v>1675</v>
      </c>
      <c r="L181" s="2293">
        <v>2</v>
      </c>
      <c r="M181" s="2362" t="s">
        <v>1340</v>
      </c>
      <c r="N181" s="2338">
        <f>H181*J181*L181</f>
        <v>384.79999999999995</v>
      </c>
      <c r="O181" s="2408" t="s">
        <v>1081</v>
      </c>
      <c r="Y181" s="2314"/>
      <c r="Z181" s="2314"/>
    </row>
    <row r="182" spans="2:26" ht="15.5">
      <c r="B182" s="2330"/>
      <c r="E182" s="2404"/>
      <c r="F182" s="2365"/>
      <c r="G182" s="2378"/>
      <c r="H182" s="2405"/>
      <c r="I182" s="2406"/>
      <c r="J182" s="2409"/>
      <c r="K182" s="2378"/>
      <c r="L182" s="2410"/>
      <c r="M182" s="2339"/>
      <c r="N182" s="2339"/>
      <c r="O182" s="2340"/>
      <c r="Y182" s="2314"/>
      <c r="Z182" s="2314"/>
    </row>
    <row r="183" spans="2:26" ht="15.5">
      <c r="B183" s="2330"/>
      <c r="E183" s="2367">
        <f>E179+1</f>
        <v>3</v>
      </c>
      <c r="F183" s="2368" t="s">
        <v>2138</v>
      </c>
      <c r="G183" s="2369"/>
      <c r="H183" s="2370"/>
      <c r="I183" s="2371"/>
      <c r="J183" s="2371"/>
      <c r="K183" s="2371"/>
      <c r="L183" s="2372"/>
      <c r="M183" s="2371"/>
      <c r="N183" s="2371"/>
      <c r="O183" s="2373"/>
      <c r="Y183" s="2314"/>
      <c r="Z183" s="2314"/>
    </row>
    <row r="184" spans="2:26" ht="15.5">
      <c r="B184" s="2330"/>
      <c r="E184" s="2404"/>
      <c r="F184" s="2365"/>
      <c r="G184" s="2378"/>
      <c r="H184" s="2411" t="s">
        <v>2098</v>
      </c>
      <c r="I184" s="2412"/>
      <c r="J184" s="2405" t="s">
        <v>2099</v>
      </c>
      <c r="K184" s="2413"/>
      <c r="L184" s="2407"/>
      <c r="M184" s="2339"/>
      <c r="N184" s="2339"/>
      <c r="O184" s="2340"/>
    </row>
    <row r="185" spans="2:26" ht="15.5">
      <c r="B185" s="2330"/>
      <c r="E185" s="2414"/>
      <c r="F185" s="2415" t="s">
        <v>2137</v>
      </c>
      <c r="G185" s="2416" t="s">
        <v>1340</v>
      </c>
      <c r="H185" s="2417">
        <f>(3.2+2+2.76+1.2+9.5+5+5.3+1.74+17.4)</f>
        <v>48.099999999999994</v>
      </c>
      <c r="I185" s="2418" t="s">
        <v>1675</v>
      </c>
      <c r="J185" s="2417">
        <v>4</v>
      </c>
      <c r="K185" s="2419" t="s">
        <v>1675</v>
      </c>
      <c r="L185" s="2419">
        <v>2</v>
      </c>
      <c r="M185" s="2416" t="s">
        <v>1340</v>
      </c>
      <c r="N185" s="2372">
        <f>H185*J185*L185</f>
        <v>384.79999999999995</v>
      </c>
      <c r="O185" s="2420" t="s">
        <v>1081</v>
      </c>
    </row>
    <row r="186" spans="2:26" ht="15.5">
      <c r="B186" s="2330"/>
      <c r="E186" s="2333"/>
      <c r="F186" s="2421"/>
      <c r="G186" s="2320"/>
      <c r="H186" s="2336"/>
      <c r="I186" s="2337"/>
      <c r="J186" s="2422"/>
      <c r="K186" s="2422"/>
      <c r="L186" s="2422"/>
      <c r="M186" s="2422"/>
      <c r="N186" s="2337"/>
      <c r="O186" s="2391"/>
    </row>
    <row r="187" spans="2:26" ht="15.5">
      <c r="B187" s="2330"/>
      <c r="E187" s="2333"/>
      <c r="F187" s="2421"/>
      <c r="G187" s="2320"/>
      <c r="H187" s="2336"/>
      <c r="I187" s="2337"/>
      <c r="J187" s="2422"/>
      <c r="K187" s="2422"/>
      <c r="L187" s="2422"/>
      <c r="M187" s="2422"/>
      <c r="N187" s="2337"/>
      <c r="O187" s="2391"/>
    </row>
    <row r="188" spans="2:26" ht="15.5">
      <c r="B188" s="2330"/>
      <c r="E188" s="2333"/>
      <c r="F188" s="2421"/>
      <c r="G188" s="2320"/>
      <c r="H188" s="2336"/>
      <c r="I188" s="2337"/>
      <c r="J188" s="2422"/>
      <c r="K188" s="2422"/>
      <c r="L188" s="2422"/>
      <c r="M188" s="2422"/>
      <c r="N188" s="2337"/>
      <c r="O188" s="2391"/>
    </row>
    <row r="189" spans="2:26" ht="15.5">
      <c r="B189" s="2330"/>
      <c r="E189" s="2333"/>
      <c r="F189" s="2421"/>
      <c r="G189" s="2320"/>
      <c r="H189" s="2336"/>
      <c r="I189" s="2337"/>
      <c r="J189" s="2422"/>
      <c r="K189" s="2422"/>
      <c r="L189" s="2422"/>
      <c r="M189" s="2422"/>
      <c r="N189" s="2337"/>
      <c r="O189" s="2391"/>
    </row>
    <row r="190" spans="2:26" ht="15.5">
      <c r="B190" s="2330"/>
      <c r="E190" s="2333"/>
      <c r="F190" s="2421"/>
      <c r="G190" s="2320"/>
      <c r="H190" s="2336"/>
      <c r="I190" s="2337"/>
      <c r="J190" s="2422"/>
      <c r="K190" s="2422"/>
      <c r="L190" s="2422"/>
      <c r="M190" s="2422"/>
      <c r="N190" s="2337"/>
      <c r="O190" s="2391"/>
    </row>
    <row r="191" spans="2:26" ht="15.5">
      <c r="B191" s="2330"/>
      <c r="E191" s="2333"/>
      <c r="F191" s="2421"/>
      <c r="G191" s="2320"/>
      <c r="H191" s="2336"/>
      <c r="I191" s="2337"/>
      <c r="J191" s="2422"/>
      <c r="K191" s="2422"/>
      <c r="L191" s="2422"/>
      <c r="M191" s="2422"/>
      <c r="N191" s="2337"/>
      <c r="O191" s="2391"/>
    </row>
    <row r="192" spans="2:26" ht="15.5">
      <c r="B192" s="2330"/>
      <c r="E192" s="2333"/>
      <c r="F192" s="2421"/>
      <c r="G192" s="2320"/>
      <c r="H192" s="2336"/>
      <c r="I192" s="2337"/>
      <c r="J192" s="2422"/>
      <c r="K192" s="2422"/>
      <c r="L192" s="2422"/>
      <c r="M192" s="2422"/>
      <c r="N192" s="2337"/>
      <c r="O192" s="2391"/>
    </row>
    <row r="193" spans="2:15" ht="15.5">
      <c r="B193" s="2330"/>
      <c r="E193" s="2333"/>
      <c r="F193" s="2421"/>
      <c r="G193" s="2320"/>
      <c r="H193" s="2336"/>
      <c r="I193" s="2337"/>
      <c r="J193" s="2422"/>
      <c r="K193" s="2422"/>
      <c r="L193" s="2422"/>
      <c r="M193" s="2422"/>
      <c r="N193" s="2337"/>
      <c r="O193" s="2391"/>
    </row>
    <row r="194" spans="2:15" ht="15.5">
      <c r="B194" s="2330"/>
      <c r="E194" s="2423"/>
      <c r="F194" s="2424"/>
      <c r="G194" s="2366"/>
      <c r="H194" s="2411"/>
      <c r="I194" s="2339"/>
      <c r="J194" s="2425"/>
      <c r="K194" s="2425"/>
      <c r="L194" s="2425"/>
      <c r="M194" s="2425"/>
      <c r="N194" s="2339"/>
      <c r="O194" s="2340"/>
    </row>
  </sheetData>
  <mergeCells count="8">
    <mergeCell ref="F105:L105"/>
    <mergeCell ref="F110:L110"/>
    <mergeCell ref="B7:D8"/>
    <mergeCell ref="E7:O8"/>
    <mergeCell ref="U7:U8"/>
    <mergeCell ref="P8:T8"/>
    <mergeCell ref="F86:L86"/>
    <mergeCell ref="F96:L9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B76F-1851-45E8-9979-BFFAC3BBDF60}">
  <sheetPr>
    <tabColor rgb="FF00B050"/>
  </sheetPr>
  <dimension ref="A1:AA928"/>
  <sheetViews>
    <sheetView zoomScale="85" zoomScaleNormal="85" workbookViewId="0">
      <pane ySplit="3" topLeftCell="A478" activePane="bottomLeft" state="frozen"/>
      <selection activeCell="D485" sqref="D485"/>
      <selection pane="bottomLeft" activeCell="D485" sqref="D485"/>
    </sheetView>
  </sheetViews>
  <sheetFormatPr defaultRowHeight="14.5"/>
  <cols>
    <col min="1" max="1" width="35.36328125" style="1176" customWidth="1"/>
    <col min="2" max="2" width="7.36328125" style="1177" customWidth="1"/>
    <col min="3" max="3" width="10.54296875" style="1178" bestFit="1" customWidth="1"/>
    <col min="4" max="4" width="20.36328125" style="1179" bestFit="1" customWidth="1"/>
    <col min="5" max="5" width="19.36328125" style="1180" customWidth="1"/>
    <col min="6" max="6" width="24.453125" style="1180" customWidth="1"/>
    <col min="7" max="7" width="19.36328125" style="1180" customWidth="1"/>
    <col min="8" max="10" width="9.08984375" style="1176"/>
    <col min="11" max="11" width="4.08984375" style="1176" customWidth="1"/>
    <col min="12" max="12" width="38.453125" style="1176" bestFit="1" customWidth="1"/>
    <col min="13" max="13" width="7" style="1176" bestFit="1" customWidth="1"/>
    <col min="14" max="14" width="12.453125" style="1176" bestFit="1" customWidth="1"/>
    <col min="15" max="16" width="9.08984375" style="1176"/>
    <col min="17" max="17" width="3" style="1176" customWidth="1"/>
    <col min="18" max="18" width="19.6328125" style="1176" bestFit="1" customWidth="1"/>
    <col min="19" max="21" width="9.08984375" style="1176"/>
    <col min="22" max="22" width="21" style="1176" customWidth="1"/>
    <col min="23" max="23" width="9.08984375" style="1176"/>
    <col min="24" max="24" width="12.6328125" style="1176" customWidth="1"/>
    <col min="25" max="25" width="4.54296875" style="1176" customWidth="1"/>
    <col min="26" max="254" width="9.08984375" style="1176"/>
    <col min="255" max="255" width="45.6328125" style="1176" customWidth="1"/>
    <col min="256" max="256" width="36" style="1176" customWidth="1"/>
    <col min="257" max="257" width="17.6328125" style="1176" customWidth="1"/>
    <col min="258" max="258" width="20.36328125" style="1176" customWidth="1"/>
    <col min="259" max="259" width="19.36328125" style="1176" customWidth="1"/>
    <col min="260" max="260" width="24.453125" style="1176" customWidth="1"/>
    <col min="261" max="261" width="19.36328125" style="1176" customWidth="1"/>
    <col min="262" max="262" width="21.453125" style="1176" customWidth="1"/>
    <col min="263" max="263" width="28.6328125" style="1176" customWidth="1"/>
    <col min="264" max="264" width="26" style="1176" customWidth="1"/>
    <col min="265" max="510" width="9.08984375" style="1176"/>
    <col min="511" max="511" width="45.6328125" style="1176" customWidth="1"/>
    <col min="512" max="512" width="36" style="1176" customWidth="1"/>
    <col min="513" max="513" width="17.6328125" style="1176" customWidth="1"/>
    <col min="514" max="514" width="20.36328125" style="1176" customWidth="1"/>
    <col min="515" max="515" width="19.36328125" style="1176" customWidth="1"/>
    <col min="516" max="516" width="24.453125" style="1176" customWidth="1"/>
    <col min="517" max="517" width="19.36328125" style="1176" customWidth="1"/>
    <col min="518" max="518" width="21.453125" style="1176" customWidth="1"/>
    <col min="519" max="519" width="28.6328125" style="1176" customWidth="1"/>
    <col min="520" max="520" width="26" style="1176" customWidth="1"/>
    <col min="521" max="766" width="9.08984375" style="1176"/>
    <col min="767" max="767" width="45.6328125" style="1176" customWidth="1"/>
    <col min="768" max="768" width="36" style="1176" customWidth="1"/>
    <col min="769" max="769" width="17.6328125" style="1176" customWidth="1"/>
    <col min="770" max="770" width="20.36328125" style="1176" customWidth="1"/>
    <col min="771" max="771" width="19.36328125" style="1176" customWidth="1"/>
    <col min="772" max="772" width="24.453125" style="1176" customWidth="1"/>
    <col min="773" max="773" width="19.36328125" style="1176" customWidth="1"/>
    <col min="774" max="774" width="21.453125" style="1176" customWidth="1"/>
    <col min="775" max="775" width="28.6328125" style="1176" customWidth="1"/>
    <col min="776" max="776" width="26" style="1176" customWidth="1"/>
    <col min="777" max="1022" width="9.08984375" style="1176"/>
    <col min="1023" max="1023" width="45.6328125" style="1176" customWidth="1"/>
    <col min="1024" max="1024" width="36" style="1176" customWidth="1"/>
    <col min="1025" max="1025" width="17.6328125" style="1176" customWidth="1"/>
    <col min="1026" max="1026" width="20.36328125" style="1176" customWidth="1"/>
    <col min="1027" max="1027" width="19.36328125" style="1176" customWidth="1"/>
    <col min="1028" max="1028" width="24.453125" style="1176" customWidth="1"/>
    <col min="1029" max="1029" width="19.36328125" style="1176" customWidth="1"/>
    <col min="1030" max="1030" width="21.453125" style="1176" customWidth="1"/>
    <col min="1031" max="1031" width="28.6328125" style="1176" customWidth="1"/>
    <col min="1032" max="1032" width="26" style="1176" customWidth="1"/>
    <col min="1033" max="1278" width="9.08984375" style="1176"/>
    <col min="1279" max="1279" width="45.6328125" style="1176" customWidth="1"/>
    <col min="1280" max="1280" width="36" style="1176" customWidth="1"/>
    <col min="1281" max="1281" width="17.6328125" style="1176" customWidth="1"/>
    <col min="1282" max="1282" width="20.36328125" style="1176" customWidth="1"/>
    <col min="1283" max="1283" width="19.36328125" style="1176" customWidth="1"/>
    <col min="1284" max="1284" width="24.453125" style="1176" customWidth="1"/>
    <col min="1285" max="1285" width="19.36328125" style="1176" customWidth="1"/>
    <col min="1286" max="1286" width="21.453125" style="1176" customWidth="1"/>
    <col min="1287" max="1287" width="28.6328125" style="1176" customWidth="1"/>
    <col min="1288" max="1288" width="26" style="1176" customWidth="1"/>
    <col min="1289" max="1534" width="9.08984375" style="1176"/>
    <col min="1535" max="1535" width="45.6328125" style="1176" customWidth="1"/>
    <col min="1536" max="1536" width="36" style="1176" customWidth="1"/>
    <col min="1537" max="1537" width="17.6328125" style="1176" customWidth="1"/>
    <col min="1538" max="1538" width="20.36328125" style="1176" customWidth="1"/>
    <col min="1539" max="1539" width="19.36328125" style="1176" customWidth="1"/>
    <col min="1540" max="1540" width="24.453125" style="1176" customWidth="1"/>
    <col min="1541" max="1541" width="19.36328125" style="1176" customWidth="1"/>
    <col min="1542" max="1542" width="21.453125" style="1176" customWidth="1"/>
    <col min="1543" max="1543" width="28.6328125" style="1176" customWidth="1"/>
    <col min="1544" max="1544" width="26" style="1176" customWidth="1"/>
    <col min="1545" max="1790" width="9.08984375" style="1176"/>
    <col min="1791" max="1791" width="45.6328125" style="1176" customWidth="1"/>
    <col min="1792" max="1792" width="36" style="1176" customWidth="1"/>
    <col min="1793" max="1793" width="17.6328125" style="1176" customWidth="1"/>
    <col min="1794" max="1794" width="20.36328125" style="1176" customWidth="1"/>
    <col min="1795" max="1795" width="19.36328125" style="1176" customWidth="1"/>
    <col min="1796" max="1796" width="24.453125" style="1176" customWidth="1"/>
    <col min="1797" max="1797" width="19.36328125" style="1176" customWidth="1"/>
    <col min="1798" max="1798" width="21.453125" style="1176" customWidth="1"/>
    <col min="1799" max="1799" width="28.6328125" style="1176" customWidth="1"/>
    <col min="1800" max="1800" width="26" style="1176" customWidth="1"/>
    <col min="1801" max="2046" width="9.08984375" style="1176"/>
    <col min="2047" max="2047" width="45.6328125" style="1176" customWidth="1"/>
    <col min="2048" max="2048" width="36" style="1176" customWidth="1"/>
    <col min="2049" max="2049" width="17.6328125" style="1176" customWidth="1"/>
    <col min="2050" max="2050" width="20.36328125" style="1176" customWidth="1"/>
    <col min="2051" max="2051" width="19.36328125" style="1176" customWidth="1"/>
    <col min="2052" max="2052" width="24.453125" style="1176" customWidth="1"/>
    <col min="2053" max="2053" width="19.36328125" style="1176" customWidth="1"/>
    <col min="2054" max="2054" width="21.453125" style="1176" customWidth="1"/>
    <col min="2055" max="2055" width="28.6328125" style="1176" customWidth="1"/>
    <col min="2056" max="2056" width="26" style="1176" customWidth="1"/>
    <col min="2057" max="2302" width="9.08984375" style="1176"/>
    <col min="2303" max="2303" width="45.6328125" style="1176" customWidth="1"/>
    <col min="2304" max="2304" width="36" style="1176" customWidth="1"/>
    <col min="2305" max="2305" width="17.6328125" style="1176" customWidth="1"/>
    <col min="2306" max="2306" width="20.36328125" style="1176" customWidth="1"/>
    <col min="2307" max="2307" width="19.36328125" style="1176" customWidth="1"/>
    <col min="2308" max="2308" width="24.453125" style="1176" customWidth="1"/>
    <col min="2309" max="2309" width="19.36328125" style="1176" customWidth="1"/>
    <col min="2310" max="2310" width="21.453125" style="1176" customWidth="1"/>
    <col min="2311" max="2311" width="28.6328125" style="1176" customWidth="1"/>
    <col min="2312" max="2312" width="26" style="1176" customWidth="1"/>
    <col min="2313" max="2558" width="9.08984375" style="1176"/>
    <col min="2559" max="2559" width="45.6328125" style="1176" customWidth="1"/>
    <col min="2560" max="2560" width="36" style="1176" customWidth="1"/>
    <col min="2561" max="2561" width="17.6328125" style="1176" customWidth="1"/>
    <col min="2562" max="2562" width="20.36328125" style="1176" customWidth="1"/>
    <col min="2563" max="2563" width="19.36328125" style="1176" customWidth="1"/>
    <col min="2564" max="2564" width="24.453125" style="1176" customWidth="1"/>
    <col min="2565" max="2565" width="19.36328125" style="1176" customWidth="1"/>
    <col min="2566" max="2566" width="21.453125" style="1176" customWidth="1"/>
    <col min="2567" max="2567" width="28.6328125" style="1176" customWidth="1"/>
    <col min="2568" max="2568" width="26" style="1176" customWidth="1"/>
    <col min="2569" max="2814" width="9.08984375" style="1176"/>
    <col min="2815" max="2815" width="45.6328125" style="1176" customWidth="1"/>
    <col min="2816" max="2816" width="36" style="1176" customWidth="1"/>
    <col min="2817" max="2817" width="17.6328125" style="1176" customWidth="1"/>
    <col min="2818" max="2818" width="20.36328125" style="1176" customWidth="1"/>
    <col min="2819" max="2819" width="19.36328125" style="1176" customWidth="1"/>
    <col min="2820" max="2820" width="24.453125" style="1176" customWidth="1"/>
    <col min="2821" max="2821" width="19.36328125" style="1176" customWidth="1"/>
    <col min="2822" max="2822" width="21.453125" style="1176" customWidth="1"/>
    <col min="2823" max="2823" width="28.6328125" style="1176" customWidth="1"/>
    <col min="2824" max="2824" width="26" style="1176" customWidth="1"/>
    <col min="2825" max="3070" width="9.08984375" style="1176"/>
    <col min="3071" max="3071" width="45.6328125" style="1176" customWidth="1"/>
    <col min="3072" max="3072" width="36" style="1176" customWidth="1"/>
    <col min="3073" max="3073" width="17.6328125" style="1176" customWidth="1"/>
    <col min="3074" max="3074" width="20.36328125" style="1176" customWidth="1"/>
    <col min="3075" max="3075" width="19.36328125" style="1176" customWidth="1"/>
    <col min="3076" max="3076" width="24.453125" style="1176" customWidth="1"/>
    <col min="3077" max="3077" width="19.36328125" style="1176" customWidth="1"/>
    <col min="3078" max="3078" width="21.453125" style="1176" customWidth="1"/>
    <col min="3079" max="3079" width="28.6328125" style="1176" customWidth="1"/>
    <col min="3080" max="3080" width="26" style="1176" customWidth="1"/>
    <col min="3081" max="3326" width="9.08984375" style="1176"/>
    <col min="3327" max="3327" width="45.6328125" style="1176" customWidth="1"/>
    <col min="3328" max="3328" width="36" style="1176" customWidth="1"/>
    <col min="3329" max="3329" width="17.6328125" style="1176" customWidth="1"/>
    <col min="3330" max="3330" width="20.36328125" style="1176" customWidth="1"/>
    <col min="3331" max="3331" width="19.36328125" style="1176" customWidth="1"/>
    <col min="3332" max="3332" width="24.453125" style="1176" customWidth="1"/>
    <col min="3333" max="3333" width="19.36328125" style="1176" customWidth="1"/>
    <col min="3334" max="3334" width="21.453125" style="1176" customWidth="1"/>
    <col min="3335" max="3335" width="28.6328125" style="1176" customWidth="1"/>
    <col min="3336" max="3336" width="26" style="1176" customWidth="1"/>
    <col min="3337" max="3582" width="9.08984375" style="1176"/>
    <col min="3583" max="3583" width="45.6328125" style="1176" customWidth="1"/>
    <col min="3584" max="3584" width="36" style="1176" customWidth="1"/>
    <col min="3585" max="3585" width="17.6328125" style="1176" customWidth="1"/>
    <col min="3586" max="3586" width="20.36328125" style="1176" customWidth="1"/>
    <col min="3587" max="3587" width="19.36328125" style="1176" customWidth="1"/>
    <col min="3588" max="3588" width="24.453125" style="1176" customWidth="1"/>
    <col min="3589" max="3589" width="19.36328125" style="1176" customWidth="1"/>
    <col min="3590" max="3590" width="21.453125" style="1176" customWidth="1"/>
    <col min="3591" max="3591" width="28.6328125" style="1176" customWidth="1"/>
    <col min="3592" max="3592" width="26" style="1176" customWidth="1"/>
    <col min="3593" max="3838" width="9.08984375" style="1176"/>
    <col min="3839" max="3839" width="45.6328125" style="1176" customWidth="1"/>
    <col min="3840" max="3840" width="36" style="1176" customWidth="1"/>
    <col min="3841" max="3841" width="17.6328125" style="1176" customWidth="1"/>
    <col min="3842" max="3842" width="20.36328125" style="1176" customWidth="1"/>
    <col min="3843" max="3843" width="19.36328125" style="1176" customWidth="1"/>
    <col min="3844" max="3844" width="24.453125" style="1176" customWidth="1"/>
    <col min="3845" max="3845" width="19.36328125" style="1176" customWidth="1"/>
    <col min="3846" max="3846" width="21.453125" style="1176" customWidth="1"/>
    <col min="3847" max="3847" width="28.6328125" style="1176" customWidth="1"/>
    <col min="3848" max="3848" width="26" style="1176" customWidth="1"/>
    <col min="3849" max="4094" width="9.08984375" style="1176"/>
    <col min="4095" max="4095" width="45.6328125" style="1176" customWidth="1"/>
    <col min="4096" max="4096" width="36" style="1176" customWidth="1"/>
    <col min="4097" max="4097" width="17.6328125" style="1176" customWidth="1"/>
    <col min="4098" max="4098" width="20.36328125" style="1176" customWidth="1"/>
    <col min="4099" max="4099" width="19.36328125" style="1176" customWidth="1"/>
    <col min="4100" max="4100" width="24.453125" style="1176" customWidth="1"/>
    <col min="4101" max="4101" width="19.36328125" style="1176" customWidth="1"/>
    <col min="4102" max="4102" width="21.453125" style="1176" customWidth="1"/>
    <col min="4103" max="4103" width="28.6328125" style="1176" customWidth="1"/>
    <col min="4104" max="4104" width="26" style="1176" customWidth="1"/>
    <col min="4105" max="4350" width="9.08984375" style="1176"/>
    <col min="4351" max="4351" width="45.6328125" style="1176" customWidth="1"/>
    <col min="4352" max="4352" width="36" style="1176" customWidth="1"/>
    <col min="4353" max="4353" width="17.6328125" style="1176" customWidth="1"/>
    <col min="4354" max="4354" width="20.36328125" style="1176" customWidth="1"/>
    <col min="4355" max="4355" width="19.36328125" style="1176" customWidth="1"/>
    <col min="4356" max="4356" width="24.453125" style="1176" customWidth="1"/>
    <col min="4357" max="4357" width="19.36328125" style="1176" customWidth="1"/>
    <col min="4358" max="4358" width="21.453125" style="1176" customWidth="1"/>
    <col min="4359" max="4359" width="28.6328125" style="1176" customWidth="1"/>
    <col min="4360" max="4360" width="26" style="1176" customWidth="1"/>
    <col min="4361" max="4606" width="9.08984375" style="1176"/>
    <col min="4607" max="4607" width="45.6328125" style="1176" customWidth="1"/>
    <col min="4608" max="4608" width="36" style="1176" customWidth="1"/>
    <col min="4609" max="4609" width="17.6328125" style="1176" customWidth="1"/>
    <col min="4610" max="4610" width="20.36328125" style="1176" customWidth="1"/>
    <col min="4611" max="4611" width="19.36328125" style="1176" customWidth="1"/>
    <col min="4612" max="4612" width="24.453125" style="1176" customWidth="1"/>
    <col min="4613" max="4613" width="19.36328125" style="1176" customWidth="1"/>
    <col min="4614" max="4614" width="21.453125" style="1176" customWidth="1"/>
    <col min="4615" max="4615" width="28.6328125" style="1176" customWidth="1"/>
    <col min="4616" max="4616" width="26" style="1176" customWidth="1"/>
    <col min="4617" max="4862" width="9.08984375" style="1176"/>
    <col min="4863" max="4863" width="45.6328125" style="1176" customWidth="1"/>
    <col min="4864" max="4864" width="36" style="1176" customWidth="1"/>
    <col min="4865" max="4865" width="17.6328125" style="1176" customWidth="1"/>
    <col min="4866" max="4866" width="20.36328125" style="1176" customWidth="1"/>
    <col min="4867" max="4867" width="19.36328125" style="1176" customWidth="1"/>
    <col min="4868" max="4868" width="24.453125" style="1176" customWidth="1"/>
    <col min="4869" max="4869" width="19.36328125" style="1176" customWidth="1"/>
    <col min="4870" max="4870" width="21.453125" style="1176" customWidth="1"/>
    <col min="4871" max="4871" width="28.6328125" style="1176" customWidth="1"/>
    <col min="4872" max="4872" width="26" style="1176" customWidth="1"/>
    <col min="4873" max="5118" width="9.08984375" style="1176"/>
    <col min="5119" max="5119" width="45.6328125" style="1176" customWidth="1"/>
    <col min="5120" max="5120" width="36" style="1176" customWidth="1"/>
    <col min="5121" max="5121" width="17.6328125" style="1176" customWidth="1"/>
    <col min="5122" max="5122" width="20.36328125" style="1176" customWidth="1"/>
    <col min="5123" max="5123" width="19.36328125" style="1176" customWidth="1"/>
    <col min="5124" max="5124" width="24.453125" style="1176" customWidth="1"/>
    <col min="5125" max="5125" width="19.36328125" style="1176" customWidth="1"/>
    <col min="5126" max="5126" width="21.453125" style="1176" customWidth="1"/>
    <col min="5127" max="5127" width="28.6328125" style="1176" customWidth="1"/>
    <col min="5128" max="5128" width="26" style="1176" customWidth="1"/>
    <col min="5129" max="5374" width="9.08984375" style="1176"/>
    <col min="5375" max="5375" width="45.6328125" style="1176" customWidth="1"/>
    <col min="5376" max="5376" width="36" style="1176" customWidth="1"/>
    <col min="5377" max="5377" width="17.6328125" style="1176" customWidth="1"/>
    <col min="5378" max="5378" width="20.36328125" style="1176" customWidth="1"/>
    <col min="5379" max="5379" width="19.36328125" style="1176" customWidth="1"/>
    <col min="5380" max="5380" width="24.453125" style="1176" customWidth="1"/>
    <col min="5381" max="5381" width="19.36328125" style="1176" customWidth="1"/>
    <col min="5382" max="5382" width="21.453125" style="1176" customWidth="1"/>
    <col min="5383" max="5383" width="28.6328125" style="1176" customWidth="1"/>
    <col min="5384" max="5384" width="26" style="1176" customWidth="1"/>
    <col min="5385" max="5630" width="9.08984375" style="1176"/>
    <col min="5631" max="5631" width="45.6328125" style="1176" customWidth="1"/>
    <col min="5632" max="5632" width="36" style="1176" customWidth="1"/>
    <col min="5633" max="5633" width="17.6328125" style="1176" customWidth="1"/>
    <col min="5634" max="5634" width="20.36328125" style="1176" customWidth="1"/>
    <col min="5635" max="5635" width="19.36328125" style="1176" customWidth="1"/>
    <col min="5636" max="5636" width="24.453125" style="1176" customWidth="1"/>
    <col min="5637" max="5637" width="19.36328125" style="1176" customWidth="1"/>
    <col min="5638" max="5638" width="21.453125" style="1176" customWidth="1"/>
    <col min="5639" max="5639" width="28.6328125" style="1176" customWidth="1"/>
    <col min="5640" max="5640" width="26" style="1176" customWidth="1"/>
    <col min="5641" max="5886" width="9.08984375" style="1176"/>
    <col min="5887" max="5887" width="45.6328125" style="1176" customWidth="1"/>
    <col min="5888" max="5888" width="36" style="1176" customWidth="1"/>
    <col min="5889" max="5889" width="17.6328125" style="1176" customWidth="1"/>
    <col min="5890" max="5890" width="20.36328125" style="1176" customWidth="1"/>
    <col min="5891" max="5891" width="19.36328125" style="1176" customWidth="1"/>
    <col min="5892" max="5892" width="24.453125" style="1176" customWidth="1"/>
    <col min="5893" max="5893" width="19.36328125" style="1176" customWidth="1"/>
    <col min="5894" max="5894" width="21.453125" style="1176" customWidth="1"/>
    <col min="5895" max="5895" width="28.6328125" style="1176" customWidth="1"/>
    <col min="5896" max="5896" width="26" style="1176" customWidth="1"/>
    <col min="5897" max="6142" width="9.08984375" style="1176"/>
    <col min="6143" max="6143" width="45.6328125" style="1176" customWidth="1"/>
    <col min="6144" max="6144" width="36" style="1176" customWidth="1"/>
    <col min="6145" max="6145" width="17.6328125" style="1176" customWidth="1"/>
    <col min="6146" max="6146" width="20.36328125" style="1176" customWidth="1"/>
    <col min="6147" max="6147" width="19.36328125" style="1176" customWidth="1"/>
    <col min="6148" max="6148" width="24.453125" style="1176" customWidth="1"/>
    <col min="6149" max="6149" width="19.36328125" style="1176" customWidth="1"/>
    <col min="6150" max="6150" width="21.453125" style="1176" customWidth="1"/>
    <col min="6151" max="6151" width="28.6328125" style="1176" customWidth="1"/>
    <col min="6152" max="6152" width="26" style="1176" customWidth="1"/>
    <col min="6153" max="6398" width="9.08984375" style="1176"/>
    <col min="6399" max="6399" width="45.6328125" style="1176" customWidth="1"/>
    <col min="6400" max="6400" width="36" style="1176" customWidth="1"/>
    <col min="6401" max="6401" width="17.6328125" style="1176" customWidth="1"/>
    <col min="6402" max="6402" width="20.36328125" style="1176" customWidth="1"/>
    <col min="6403" max="6403" width="19.36328125" style="1176" customWidth="1"/>
    <col min="6404" max="6404" width="24.453125" style="1176" customWidth="1"/>
    <col min="6405" max="6405" width="19.36328125" style="1176" customWidth="1"/>
    <col min="6406" max="6406" width="21.453125" style="1176" customWidth="1"/>
    <col min="6407" max="6407" width="28.6328125" style="1176" customWidth="1"/>
    <col min="6408" max="6408" width="26" style="1176" customWidth="1"/>
    <col min="6409" max="6654" width="9.08984375" style="1176"/>
    <col min="6655" max="6655" width="45.6328125" style="1176" customWidth="1"/>
    <col min="6656" max="6656" width="36" style="1176" customWidth="1"/>
    <col min="6657" max="6657" width="17.6328125" style="1176" customWidth="1"/>
    <col min="6658" max="6658" width="20.36328125" style="1176" customWidth="1"/>
    <col min="6659" max="6659" width="19.36328125" style="1176" customWidth="1"/>
    <col min="6660" max="6660" width="24.453125" style="1176" customWidth="1"/>
    <col min="6661" max="6661" width="19.36328125" style="1176" customWidth="1"/>
    <col min="6662" max="6662" width="21.453125" style="1176" customWidth="1"/>
    <col min="6663" max="6663" width="28.6328125" style="1176" customWidth="1"/>
    <col min="6664" max="6664" width="26" style="1176" customWidth="1"/>
    <col min="6665" max="6910" width="9.08984375" style="1176"/>
    <col min="6911" max="6911" width="45.6328125" style="1176" customWidth="1"/>
    <col min="6912" max="6912" width="36" style="1176" customWidth="1"/>
    <col min="6913" max="6913" width="17.6328125" style="1176" customWidth="1"/>
    <col min="6914" max="6914" width="20.36328125" style="1176" customWidth="1"/>
    <col min="6915" max="6915" width="19.36328125" style="1176" customWidth="1"/>
    <col min="6916" max="6916" width="24.453125" style="1176" customWidth="1"/>
    <col min="6917" max="6917" width="19.36328125" style="1176" customWidth="1"/>
    <col min="6918" max="6918" width="21.453125" style="1176" customWidth="1"/>
    <col min="6919" max="6919" width="28.6328125" style="1176" customWidth="1"/>
    <col min="6920" max="6920" width="26" style="1176" customWidth="1"/>
    <col min="6921" max="7166" width="9.08984375" style="1176"/>
    <col min="7167" max="7167" width="45.6328125" style="1176" customWidth="1"/>
    <col min="7168" max="7168" width="36" style="1176" customWidth="1"/>
    <col min="7169" max="7169" width="17.6328125" style="1176" customWidth="1"/>
    <col min="7170" max="7170" width="20.36328125" style="1176" customWidth="1"/>
    <col min="7171" max="7171" width="19.36328125" style="1176" customWidth="1"/>
    <col min="7172" max="7172" width="24.453125" style="1176" customWidth="1"/>
    <col min="7173" max="7173" width="19.36328125" style="1176" customWidth="1"/>
    <col min="7174" max="7174" width="21.453125" style="1176" customWidth="1"/>
    <col min="7175" max="7175" width="28.6328125" style="1176" customWidth="1"/>
    <col min="7176" max="7176" width="26" style="1176" customWidth="1"/>
    <col min="7177" max="7422" width="9.08984375" style="1176"/>
    <col min="7423" max="7423" width="45.6328125" style="1176" customWidth="1"/>
    <col min="7424" max="7424" width="36" style="1176" customWidth="1"/>
    <col min="7425" max="7425" width="17.6328125" style="1176" customWidth="1"/>
    <col min="7426" max="7426" width="20.36328125" style="1176" customWidth="1"/>
    <col min="7427" max="7427" width="19.36328125" style="1176" customWidth="1"/>
    <col min="7428" max="7428" width="24.453125" style="1176" customWidth="1"/>
    <col min="7429" max="7429" width="19.36328125" style="1176" customWidth="1"/>
    <col min="7430" max="7430" width="21.453125" style="1176" customWidth="1"/>
    <col min="7431" max="7431" width="28.6328125" style="1176" customWidth="1"/>
    <col min="7432" max="7432" width="26" style="1176" customWidth="1"/>
    <col min="7433" max="7678" width="9.08984375" style="1176"/>
    <col min="7679" max="7679" width="45.6328125" style="1176" customWidth="1"/>
    <col min="7680" max="7680" width="36" style="1176" customWidth="1"/>
    <col min="7681" max="7681" width="17.6328125" style="1176" customWidth="1"/>
    <col min="7682" max="7682" width="20.36328125" style="1176" customWidth="1"/>
    <col min="7683" max="7683" width="19.36328125" style="1176" customWidth="1"/>
    <col min="7684" max="7684" width="24.453125" style="1176" customWidth="1"/>
    <col min="7685" max="7685" width="19.36328125" style="1176" customWidth="1"/>
    <col min="7686" max="7686" width="21.453125" style="1176" customWidth="1"/>
    <col min="7687" max="7687" width="28.6328125" style="1176" customWidth="1"/>
    <col min="7688" max="7688" width="26" style="1176" customWidth="1"/>
    <col min="7689" max="7934" width="9.08984375" style="1176"/>
    <col min="7935" max="7935" width="45.6328125" style="1176" customWidth="1"/>
    <col min="7936" max="7936" width="36" style="1176" customWidth="1"/>
    <col min="7937" max="7937" width="17.6328125" style="1176" customWidth="1"/>
    <col min="7938" max="7938" width="20.36328125" style="1176" customWidth="1"/>
    <col min="7939" max="7939" width="19.36328125" style="1176" customWidth="1"/>
    <col min="7940" max="7940" width="24.453125" style="1176" customWidth="1"/>
    <col min="7941" max="7941" width="19.36328125" style="1176" customWidth="1"/>
    <col min="7942" max="7942" width="21.453125" style="1176" customWidth="1"/>
    <col min="7943" max="7943" width="28.6328125" style="1176" customWidth="1"/>
    <col min="7944" max="7944" width="26" style="1176" customWidth="1"/>
    <col min="7945" max="8190" width="9.08984375" style="1176"/>
    <col min="8191" max="8191" width="45.6328125" style="1176" customWidth="1"/>
    <col min="8192" max="8192" width="36" style="1176" customWidth="1"/>
    <col min="8193" max="8193" width="17.6328125" style="1176" customWidth="1"/>
    <col min="8194" max="8194" width="20.36328125" style="1176" customWidth="1"/>
    <col min="8195" max="8195" width="19.36328125" style="1176" customWidth="1"/>
    <col min="8196" max="8196" width="24.453125" style="1176" customWidth="1"/>
    <col min="8197" max="8197" width="19.36328125" style="1176" customWidth="1"/>
    <col min="8198" max="8198" width="21.453125" style="1176" customWidth="1"/>
    <col min="8199" max="8199" width="28.6328125" style="1176" customWidth="1"/>
    <col min="8200" max="8200" width="26" style="1176" customWidth="1"/>
    <col min="8201" max="8446" width="9.08984375" style="1176"/>
    <col min="8447" max="8447" width="45.6328125" style="1176" customWidth="1"/>
    <col min="8448" max="8448" width="36" style="1176" customWidth="1"/>
    <col min="8449" max="8449" width="17.6328125" style="1176" customWidth="1"/>
    <col min="8450" max="8450" width="20.36328125" style="1176" customWidth="1"/>
    <col min="8451" max="8451" width="19.36328125" style="1176" customWidth="1"/>
    <col min="8452" max="8452" width="24.453125" style="1176" customWidth="1"/>
    <col min="8453" max="8453" width="19.36328125" style="1176" customWidth="1"/>
    <col min="8454" max="8454" width="21.453125" style="1176" customWidth="1"/>
    <col min="8455" max="8455" width="28.6328125" style="1176" customWidth="1"/>
    <col min="8456" max="8456" width="26" style="1176" customWidth="1"/>
    <col min="8457" max="8702" width="9.08984375" style="1176"/>
    <col min="8703" max="8703" width="45.6328125" style="1176" customWidth="1"/>
    <col min="8704" max="8704" width="36" style="1176" customWidth="1"/>
    <col min="8705" max="8705" width="17.6328125" style="1176" customWidth="1"/>
    <col min="8706" max="8706" width="20.36328125" style="1176" customWidth="1"/>
    <col min="8707" max="8707" width="19.36328125" style="1176" customWidth="1"/>
    <col min="8708" max="8708" width="24.453125" style="1176" customWidth="1"/>
    <col min="8709" max="8709" width="19.36328125" style="1176" customWidth="1"/>
    <col min="8710" max="8710" width="21.453125" style="1176" customWidth="1"/>
    <col min="8711" max="8711" width="28.6328125" style="1176" customWidth="1"/>
    <col min="8712" max="8712" width="26" style="1176" customWidth="1"/>
    <col min="8713" max="8958" width="9.08984375" style="1176"/>
    <col min="8959" max="8959" width="45.6328125" style="1176" customWidth="1"/>
    <col min="8960" max="8960" width="36" style="1176" customWidth="1"/>
    <col min="8961" max="8961" width="17.6328125" style="1176" customWidth="1"/>
    <col min="8962" max="8962" width="20.36328125" style="1176" customWidth="1"/>
    <col min="8963" max="8963" width="19.36328125" style="1176" customWidth="1"/>
    <col min="8964" max="8964" width="24.453125" style="1176" customWidth="1"/>
    <col min="8965" max="8965" width="19.36328125" style="1176" customWidth="1"/>
    <col min="8966" max="8966" width="21.453125" style="1176" customWidth="1"/>
    <col min="8967" max="8967" width="28.6328125" style="1176" customWidth="1"/>
    <col min="8968" max="8968" width="26" style="1176" customWidth="1"/>
    <col min="8969" max="9214" width="9.08984375" style="1176"/>
    <col min="9215" max="9215" width="45.6328125" style="1176" customWidth="1"/>
    <col min="9216" max="9216" width="36" style="1176" customWidth="1"/>
    <col min="9217" max="9217" width="17.6328125" style="1176" customWidth="1"/>
    <col min="9218" max="9218" width="20.36328125" style="1176" customWidth="1"/>
    <col min="9219" max="9219" width="19.36328125" style="1176" customWidth="1"/>
    <col min="9220" max="9220" width="24.453125" style="1176" customWidth="1"/>
    <col min="9221" max="9221" width="19.36328125" style="1176" customWidth="1"/>
    <col min="9222" max="9222" width="21.453125" style="1176" customWidth="1"/>
    <col min="9223" max="9223" width="28.6328125" style="1176" customWidth="1"/>
    <col min="9224" max="9224" width="26" style="1176" customWidth="1"/>
    <col min="9225" max="9470" width="9.08984375" style="1176"/>
    <col min="9471" max="9471" width="45.6328125" style="1176" customWidth="1"/>
    <col min="9472" max="9472" width="36" style="1176" customWidth="1"/>
    <col min="9473" max="9473" width="17.6328125" style="1176" customWidth="1"/>
    <col min="9474" max="9474" width="20.36328125" style="1176" customWidth="1"/>
    <col min="9475" max="9475" width="19.36328125" style="1176" customWidth="1"/>
    <col min="9476" max="9476" width="24.453125" style="1176" customWidth="1"/>
    <col min="9477" max="9477" width="19.36328125" style="1176" customWidth="1"/>
    <col min="9478" max="9478" width="21.453125" style="1176" customWidth="1"/>
    <col min="9479" max="9479" width="28.6328125" style="1176" customWidth="1"/>
    <col min="9480" max="9480" width="26" style="1176" customWidth="1"/>
    <col min="9481" max="9726" width="9.08984375" style="1176"/>
    <col min="9727" max="9727" width="45.6328125" style="1176" customWidth="1"/>
    <col min="9728" max="9728" width="36" style="1176" customWidth="1"/>
    <col min="9729" max="9729" width="17.6328125" style="1176" customWidth="1"/>
    <col min="9730" max="9730" width="20.36328125" style="1176" customWidth="1"/>
    <col min="9731" max="9731" width="19.36328125" style="1176" customWidth="1"/>
    <col min="9732" max="9732" width="24.453125" style="1176" customWidth="1"/>
    <col min="9733" max="9733" width="19.36328125" style="1176" customWidth="1"/>
    <col min="9734" max="9734" width="21.453125" style="1176" customWidth="1"/>
    <col min="9735" max="9735" width="28.6328125" style="1176" customWidth="1"/>
    <col min="9736" max="9736" width="26" style="1176" customWidth="1"/>
    <col min="9737" max="9982" width="9.08984375" style="1176"/>
    <col min="9983" max="9983" width="45.6328125" style="1176" customWidth="1"/>
    <col min="9984" max="9984" width="36" style="1176" customWidth="1"/>
    <col min="9985" max="9985" width="17.6328125" style="1176" customWidth="1"/>
    <col min="9986" max="9986" width="20.36328125" style="1176" customWidth="1"/>
    <col min="9987" max="9987" width="19.36328125" style="1176" customWidth="1"/>
    <col min="9988" max="9988" width="24.453125" style="1176" customWidth="1"/>
    <col min="9989" max="9989" width="19.36328125" style="1176" customWidth="1"/>
    <col min="9990" max="9990" width="21.453125" style="1176" customWidth="1"/>
    <col min="9991" max="9991" width="28.6328125" style="1176" customWidth="1"/>
    <col min="9992" max="9992" width="26" style="1176" customWidth="1"/>
    <col min="9993" max="10238" width="9.08984375" style="1176"/>
    <col min="10239" max="10239" width="45.6328125" style="1176" customWidth="1"/>
    <col min="10240" max="10240" width="36" style="1176" customWidth="1"/>
    <col min="10241" max="10241" width="17.6328125" style="1176" customWidth="1"/>
    <col min="10242" max="10242" width="20.36328125" style="1176" customWidth="1"/>
    <col min="10243" max="10243" width="19.36328125" style="1176" customWidth="1"/>
    <col min="10244" max="10244" width="24.453125" style="1176" customWidth="1"/>
    <col min="10245" max="10245" width="19.36328125" style="1176" customWidth="1"/>
    <col min="10246" max="10246" width="21.453125" style="1176" customWidth="1"/>
    <col min="10247" max="10247" width="28.6328125" style="1176" customWidth="1"/>
    <col min="10248" max="10248" width="26" style="1176" customWidth="1"/>
    <col min="10249" max="10494" width="9.08984375" style="1176"/>
    <col min="10495" max="10495" width="45.6328125" style="1176" customWidth="1"/>
    <col min="10496" max="10496" width="36" style="1176" customWidth="1"/>
    <col min="10497" max="10497" width="17.6328125" style="1176" customWidth="1"/>
    <col min="10498" max="10498" width="20.36328125" style="1176" customWidth="1"/>
    <col min="10499" max="10499" width="19.36328125" style="1176" customWidth="1"/>
    <col min="10500" max="10500" width="24.453125" style="1176" customWidth="1"/>
    <col min="10501" max="10501" width="19.36328125" style="1176" customWidth="1"/>
    <col min="10502" max="10502" width="21.453125" style="1176" customWidth="1"/>
    <col min="10503" max="10503" width="28.6328125" style="1176" customWidth="1"/>
    <col min="10504" max="10504" width="26" style="1176" customWidth="1"/>
    <col min="10505" max="10750" width="9.08984375" style="1176"/>
    <col min="10751" max="10751" width="45.6328125" style="1176" customWidth="1"/>
    <col min="10752" max="10752" width="36" style="1176" customWidth="1"/>
    <col min="10753" max="10753" width="17.6328125" style="1176" customWidth="1"/>
    <col min="10754" max="10754" width="20.36328125" style="1176" customWidth="1"/>
    <col min="10755" max="10755" width="19.36328125" style="1176" customWidth="1"/>
    <col min="10756" max="10756" width="24.453125" style="1176" customWidth="1"/>
    <col min="10757" max="10757" width="19.36328125" style="1176" customWidth="1"/>
    <col min="10758" max="10758" width="21.453125" style="1176" customWidth="1"/>
    <col min="10759" max="10759" width="28.6328125" style="1176" customWidth="1"/>
    <col min="10760" max="10760" width="26" style="1176" customWidth="1"/>
    <col min="10761" max="11006" width="9.08984375" style="1176"/>
    <col min="11007" max="11007" width="45.6328125" style="1176" customWidth="1"/>
    <col min="11008" max="11008" width="36" style="1176" customWidth="1"/>
    <col min="11009" max="11009" width="17.6328125" style="1176" customWidth="1"/>
    <col min="11010" max="11010" width="20.36328125" style="1176" customWidth="1"/>
    <col min="11011" max="11011" width="19.36328125" style="1176" customWidth="1"/>
    <col min="11012" max="11012" width="24.453125" style="1176" customWidth="1"/>
    <col min="11013" max="11013" width="19.36328125" style="1176" customWidth="1"/>
    <col min="11014" max="11014" width="21.453125" style="1176" customWidth="1"/>
    <col min="11015" max="11015" width="28.6328125" style="1176" customWidth="1"/>
    <col min="11016" max="11016" width="26" style="1176" customWidth="1"/>
    <col min="11017" max="11262" width="9.08984375" style="1176"/>
    <col min="11263" max="11263" width="45.6328125" style="1176" customWidth="1"/>
    <col min="11264" max="11264" width="36" style="1176" customWidth="1"/>
    <col min="11265" max="11265" width="17.6328125" style="1176" customWidth="1"/>
    <col min="11266" max="11266" width="20.36328125" style="1176" customWidth="1"/>
    <col min="11267" max="11267" width="19.36328125" style="1176" customWidth="1"/>
    <col min="11268" max="11268" width="24.453125" style="1176" customWidth="1"/>
    <col min="11269" max="11269" width="19.36328125" style="1176" customWidth="1"/>
    <col min="11270" max="11270" width="21.453125" style="1176" customWidth="1"/>
    <col min="11271" max="11271" width="28.6328125" style="1176" customWidth="1"/>
    <col min="11272" max="11272" width="26" style="1176" customWidth="1"/>
    <col min="11273" max="11518" width="9.08984375" style="1176"/>
    <col min="11519" max="11519" width="45.6328125" style="1176" customWidth="1"/>
    <col min="11520" max="11520" width="36" style="1176" customWidth="1"/>
    <col min="11521" max="11521" width="17.6328125" style="1176" customWidth="1"/>
    <col min="11522" max="11522" width="20.36328125" style="1176" customWidth="1"/>
    <col min="11523" max="11523" width="19.36328125" style="1176" customWidth="1"/>
    <col min="11524" max="11524" width="24.453125" style="1176" customWidth="1"/>
    <col min="11525" max="11525" width="19.36328125" style="1176" customWidth="1"/>
    <col min="11526" max="11526" width="21.453125" style="1176" customWidth="1"/>
    <col min="11527" max="11527" width="28.6328125" style="1176" customWidth="1"/>
    <col min="11528" max="11528" width="26" style="1176" customWidth="1"/>
    <col min="11529" max="11774" width="9.08984375" style="1176"/>
    <col min="11775" max="11775" width="45.6328125" style="1176" customWidth="1"/>
    <col min="11776" max="11776" width="36" style="1176" customWidth="1"/>
    <col min="11777" max="11777" width="17.6328125" style="1176" customWidth="1"/>
    <col min="11778" max="11778" width="20.36328125" style="1176" customWidth="1"/>
    <col min="11779" max="11779" width="19.36328125" style="1176" customWidth="1"/>
    <col min="11780" max="11780" width="24.453125" style="1176" customWidth="1"/>
    <col min="11781" max="11781" width="19.36328125" style="1176" customWidth="1"/>
    <col min="11782" max="11782" width="21.453125" style="1176" customWidth="1"/>
    <col min="11783" max="11783" width="28.6328125" style="1176" customWidth="1"/>
    <col min="11784" max="11784" width="26" style="1176" customWidth="1"/>
    <col min="11785" max="12030" width="9.08984375" style="1176"/>
    <col min="12031" max="12031" width="45.6328125" style="1176" customWidth="1"/>
    <col min="12032" max="12032" width="36" style="1176" customWidth="1"/>
    <col min="12033" max="12033" width="17.6328125" style="1176" customWidth="1"/>
    <col min="12034" max="12034" width="20.36328125" style="1176" customWidth="1"/>
    <col min="12035" max="12035" width="19.36328125" style="1176" customWidth="1"/>
    <col min="12036" max="12036" width="24.453125" style="1176" customWidth="1"/>
    <col min="12037" max="12037" width="19.36328125" style="1176" customWidth="1"/>
    <col min="12038" max="12038" width="21.453125" style="1176" customWidth="1"/>
    <col min="12039" max="12039" width="28.6328125" style="1176" customWidth="1"/>
    <col min="12040" max="12040" width="26" style="1176" customWidth="1"/>
    <col min="12041" max="12286" width="9.08984375" style="1176"/>
    <col min="12287" max="12287" width="45.6328125" style="1176" customWidth="1"/>
    <col min="12288" max="12288" width="36" style="1176" customWidth="1"/>
    <col min="12289" max="12289" width="17.6328125" style="1176" customWidth="1"/>
    <col min="12290" max="12290" width="20.36328125" style="1176" customWidth="1"/>
    <col min="12291" max="12291" width="19.36328125" style="1176" customWidth="1"/>
    <col min="12292" max="12292" width="24.453125" style="1176" customWidth="1"/>
    <col min="12293" max="12293" width="19.36328125" style="1176" customWidth="1"/>
    <col min="12294" max="12294" width="21.453125" style="1176" customWidth="1"/>
    <col min="12295" max="12295" width="28.6328125" style="1176" customWidth="1"/>
    <col min="12296" max="12296" width="26" style="1176" customWidth="1"/>
    <col min="12297" max="12542" width="9.08984375" style="1176"/>
    <col min="12543" max="12543" width="45.6328125" style="1176" customWidth="1"/>
    <col min="12544" max="12544" width="36" style="1176" customWidth="1"/>
    <col min="12545" max="12545" width="17.6328125" style="1176" customWidth="1"/>
    <col min="12546" max="12546" width="20.36328125" style="1176" customWidth="1"/>
    <col min="12547" max="12547" width="19.36328125" style="1176" customWidth="1"/>
    <col min="12548" max="12548" width="24.453125" style="1176" customWidth="1"/>
    <col min="12549" max="12549" width="19.36328125" style="1176" customWidth="1"/>
    <col min="12550" max="12550" width="21.453125" style="1176" customWidth="1"/>
    <col min="12551" max="12551" width="28.6328125" style="1176" customWidth="1"/>
    <col min="12552" max="12552" width="26" style="1176" customWidth="1"/>
    <col min="12553" max="12798" width="9.08984375" style="1176"/>
    <col min="12799" max="12799" width="45.6328125" style="1176" customWidth="1"/>
    <col min="12800" max="12800" width="36" style="1176" customWidth="1"/>
    <col min="12801" max="12801" width="17.6328125" style="1176" customWidth="1"/>
    <col min="12802" max="12802" width="20.36328125" style="1176" customWidth="1"/>
    <col min="12803" max="12803" width="19.36328125" style="1176" customWidth="1"/>
    <col min="12804" max="12804" width="24.453125" style="1176" customWidth="1"/>
    <col min="12805" max="12805" width="19.36328125" style="1176" customWidth="1"/>
    <col min="12806" max="12806" width="21.453125" style="1176" customWidth="1"/>
    <col min="12807" max="12807" width="28.6328125" style="1176" customWidth="1"/>
    <col min="12808" max="12808" width="26" style="1176" customWidth="1"/>
    <col min="12809" max="13054" width="9.08984375" style="1176"/>
    <col min="13055" max="13055" width="45.6328125" style="1176" customWidth="1"/>
    <col min="13056" max="13056" width="36" style="1176" customWidth="1"/>
    <col min="13057" max="13057" width="17.6328125" style="1176" customWidth="1"/>
    <col min="13058" max="13058" width="20.36328125" style="1176" customWidth="1"/>
    <col min="13059" max="13059" width="19.36328125" style="1176" customWidth="1"/>
    <col min="13060" max="13060" width="24.453125" style="1176" customWidth="1"/>
    <col min="13061" max="13061" width="19.36328125" style="1176" customWidth="1"/>
    <col min="13062" max="13062" width="21.453125" style="1176" customWidth="1"/>
    <col min="13063" max="13063" width="28.6328125" style="1176" customWidth="1"/>
    <col min="13064" max="13064" width="26" style="1176" customWidth="1"/>
    <col min="13065" max="13310" width="9.08984375" style="1176"/>
    <col min="13311" max="13311" width="45.6328125" style="1176" customWidth="1"/>
    <col min="13312" max="13312" width="36" style="1176" customWidth="1"/>
    <col min="13313" max="13313" width="17.6328125" style="1176" customWidth="1"/>
    <col min="13314" max="13314" width="20.36328125" style="1176" customWidth="1"/>
    <col min="13315" max="13315" width="19.36328125" style="1176" customWidth="1"/>
    <col min="13316" max="13316" width="24.453125" style="1176" customWidth="1"/>
    <col min="13317" max="13317" width="19.36328125" style="1176" customWidth="1"/>
    <col min="13318" max="13318" width="21.453125" style="1176" customWidth="1"/>
    <col min="13319" max="13319" width="28.6328125" style="1176" customWidth="1"/>
    <col min="13320" max="13320" width="26" style="1176" customWidth="1"/>
    <col min="13321" max="13566" width="9.08984375" style="1176"/>
    <col min="13567" max="13567" width="45.6328125" style="1176" customWidth="1"/>
    <col min="13568" max="13568" width="36" style="1176" customWidth="1"/>
    <col min="13569" max="13569" width="17.6328125" style="1176" customWidth="1"/>
    <col min="13570" max="13570" width="20.36328125" style="1176" customWidth="1"/>
    <col min="13571" max="13571" width="19.36328125" style="1176" customWidth="1"/>
    <col min="13572" max="13572" width="24.453125" style="1176" customWidth="1"/>
    <col min="13573" max="13573" width="19.36328125" style="1176" customWidth="1"/>
    <col min="13574" max="13574" width="21.453125" style="1176" customWidth="1"/>
    <col min="13575" max="13575" width="28.6328125" style="1176" customWidth="1"/>
    <col min="13576" max="13576" width="26" style="1176" customWidth="1"/>
    <col min="13577" max="13822" width="9.08984375" style="1176"/>
    <col min="13823" max="13823" width="45.6328125" style="1176" customWidth="1"/>
    <col min="13824" max="13824" width="36" style="1176" customWidth="1"/>
    <col min="13825" max="13825" width="17.6328125" style="1176" customWidth="1"/>
    <col min="13826" max="13826" width="20.36328125" style="1176" customWidth="1"/>
    <col min="13827" max="13827" width="19.36328125" style="1176" customWidth="1"/>
    <col min="13828" max="13828" width="24.453125" style="1176" customWidth="1"/>
    <col min="13829" max="13829" width="19.36328125" style="1176" customWidth="1"/>
    <col min="13830" max="13830" width="21.453125" style="1176" customWidth="1"/>
    <col min="13831" max="13831" width="28.6328125" style="1176" customWidth="1"/>
    <col min="13832" max="13832" width="26" style="1176" customWidth="1"/>
    <col min="13833" max="14078" width="9.08984375" style="1176"/>
    <col min="14079" max="14079" width="45.6328125" style="1176" customWidth="1"/>
    <col min="14080" max="14080" width="36" style="1176" customWidth="1"/>
    <col min="14081" max="14081" width="17.6328125" style="1176" customWidth="1"/>
    <col min="14082" max="14082" width="20.36328125" style="1176" customWidth="1"/>
    <col min="14083" max="14083" width="19.36328125" style="1176" customWidth="1"/>
    <col min="14084" max="14084" width="24.453125" style="1176" customWidth="1"/>
    <col min="14085" max="14085" width="19.36328125" style="1176" customWidth="1"/>
    <col min="14086" max="14086" width="21.453125" style="1176" customWidth="1"/>
    <col min="14087" max="14087" width="28.6328125" style="1176" customWidth="1"/>
    <col min="14088" max="14088" width="26" style="1176" customWidth="1"/>
    <col min="14089" max="14334" width="9.08984375" style="1176"/>
    <col min="14335" max="14335" width="45.6328125" style="1176" customWidth="1"/>
    <col min="14336" max="14336" width="36" style="1176" customWidth="1"/>
    <col min="14337" max="14337" width="17.6328125" style="1176" customWidth="1"/>
    <col min="14338" max="14338" width="20.36328125" style="1176" customWidth="1"/>
    <col min="14339" max="14339" width="19.36328125" style="1176" customWidth="1"/>
    <col min="14340" max="14340" width="24.453125" style="1176" customWidth="1"/>
    <col min="14341" max="14341" width="19.36328125" style="1176" customWidth="1"/>
    <col min="14342" max="14342" width="21.453125" style="1176" customWidth="1"/>
    <col min="14343" max="14343" width="28.6328125" style="1176" customWidth="1"/>
    <col min="14344" max="14344" width="26" style="1176" customWidth="1"/>
    <col min="14345" max="14590" width="9.08984375" style="1176"/>
    <col min="14591" max="14591" width="45.6328125" style="1176" customWidth="1"/>
    <col min="14592" max="14592" width="36" style="1176" customWidth="1"/>
    <col min="14593" max="14593" width="17.6328125" style="1176" customWidth="1"/>
    <col min="14594" max="14594" width="20.36328125" style="1176" customWidth="1"/>
    <col min="14595" max="14595" width="19.36328125" style="1176" customWidth="1"/>
    <col min="14596" max="14596" width="24.453125" style="1176" customWidth="1"/>
    <col min="14597" max="14597" width="19.36328125" style="1176" customWidth="1"/>
    <col min="14598" max="14598" width="21.453125" style="1176" customWidth="1"/>
    <col min="14599" max="14599" width="28.6328125" style="1176" customWidth="1"/>
    <col min="14600" max="14600" width="26" style="1176" customWidth="1"/>
    <col min="14601" max="14846" width="9.08984375" style="1176"/>
    <col min="14847" max="14847" width="45.6328125" style="1176" customWidth="1"/>
    <col min="14848" max="14848" width="36" style="1176" customWidth="1"/>
    <col min="14849" max="14849" width="17.6328125" style="1176" customWidth="1"/>
    <col min="14850" max="14850" width="20.36328125" style="1176" customWidth="1"/>
    <col min="14851" max="14851" width="19.36328125" style="1176" customWidth="1"/>
    <col min="14852" max="14852" width="24.453125" style="1176" customWidth="1"/>
    <col min="14853" max="14853" width="19.36328125" style="1176" customWidth="1"/>
    <col min="14854" max="14854" width="21.453125" style="1176" customWidth="1"/>
    <col min="14855" max="14855" width="28.6328125" style="1176" customWidth="1"/>
    <col min="14856" max="14856" width="26" style="1176" customWidth="1"/>
    <col min="14857" max="15102" width="9.08984375" style="1176"/>
    <col min="15103" max="15103" width="45.6328125" style="1176" customWidth="1"/>
    <col min="15104" max="15104" width="36" style="1176" customWidth="1"/>
    <col min="15105" max="15105" width="17.6328125" style="1176" customWidth="1"/>
    <col min="15106" max="15106" width="20.36328125" style="1176" customWidth="1"/>
    <col min="15107" max="15107" width="19.36328125" style="1176" customWidth="1"/>
    <col min="15108" max="15108" width="24.453125" style="1176" customWidth="1"/>
    <col min="15109" max="15109" width="19.36328125" style="1176" customWidth="1"/>
    <col min="15110" max="15110" width="21.453125" style="1176" customWidth="1"/>
    <col min="15111" max="15111" width="28.6328125" style="1176" customWidth="1"/>
    <col min="15112" max="15112" width="26" style="1176" customWidth="1"/>
    <col min="15113" max="15358" width="9.08984375" style="1176"/>
    <col min="15359" max="15359" width="45.6328125" style="1176" customWidth="1"/>
    <col min="15360" max="15360" width="36" style="1176" customWidth="1"/>
    <col min="15361" max="15361" width="17.6328125" style="1176" customWidth="1"/>
    <col min="15362" max="15362" width="20.36328125" style="1176" customWidth="1"/>
    <col min="15363" max="15363" width="19.36328125" style="1176" customWidth="1"/>
    <col min="15364" max="15364" width="24.453125" style="1176" customWidth="1"/>
    <col min="15365" max="15365" width="19.36328125" style="1176" customWidth="1"/>
    <col min="15366" max="15366" width="21.453125" style="1176" customWidth="1"/>
    <col min="15367" max="15367" width="28.6328125" style="1176" customWidth="1"/>
    <col min="15368" max="15368" width="26" style="1176" customWidth="1"/>
    <col min="15369" max="15614" width="9.08984375" style="1176"/>
    <col min="15615" max="15615" width="45.6328125" style="1176" customWidth="1"/>
    <col min="15616" max="15616" width="36" style="1176" customWidth="1"/>
    <col min="15617" max="15617" width="17.6328125" style="1176" customWidth="1"/>
    <col min="15618" max="15618" width="20.36328125" style="1176" customWidth="1"/>
    <col min="15619" max="15619" width="19.36328125" style="1176" customWidth="1"/>
    <col min="15620" max="15620" width="24.453125" style="1176" customWidth="1"/>
    <col min="15621" max="15621" width="19.36328125" style="1176" customWidth="1"/>
    <col min="15622" max="15622" width="21.453125" style="1176" customWidth="1"/>
    <col min="15623" max="15623" width="28.6328125" style="1176" customWidth="1"/>
    <col min="15624" max="15624" width="26" style="1176" customWidth="1"/>
    <col min="15625" max="15870" width="9.08984375" style="1176"/>
    <col min="15871" max="15871" width="45.6328125" style="1176" customWidth="1"/>
    <col min="15872" max="15872" width="36" style="1176" customWidth="1"/>
    <col min="15873" max="15873" width="17.6328125" style="1176" customWidth="1"/>
    <col min="15874" max="15874" width="20.36328125" style="1176" customWidth="1"/>
    <col min="15875" max="15875" width="19.36328125" style="1176" customWidth="1"/>
    <col min="15876" max="15876" width="24.453125" style="1176" customWidth="1"/>
    <col min="15877" max="15877" width="19.36328125" style="1176" customWidth="1"/>
    <col min="15878" max="15878" width="21.453125" style="1176" customWidth="1"/>
    <col min="15879" max="15879" width="28.6328125" style="1176" customWidth="1"/>
    <col min="15880" max="15880" width="26" style="1176" customWidth="1"/>
    <col min="15881" max="16126" width="9.08984375" style="1176"/>
    <col min="16127" max="16127" width="45.6328125" style="1176" customWidth="1"/>
    <col min="16128" max="16128" width="36" style="1176" customWidth="1"/>
    <col min="16129" max="16129" width="17.6328125" style="1176" customWidth="1"/>
    <col min="16130" max="16130" width="20.36328125" style="1176" customWidth="1"/>
    <col min="16131" max="16131" width="19.36328125" style="1176" customWidth="1"/>
    <col min="16132" max="16132" width="24.453125" style="1176" customWidth="1"/>
    <col min="16133" max="16133" width="19.36328125" style="1176" customWidth="1"/>
    <col min="16134" max="16134" width="21.453125" style="1176" customWidth="1"/>
    <col min="16135" max="16135" width="28.6328125" style="1176" customWidth="1"/>
    <col min="16136" max="16136" width="26" style="1176" customWidth="1"/>
    <col min="16137" max="16384" width="9.08984375" style="1176"/>
  </cols>
  <sheetData>
    <row r="1" spans="1:7">
      <c r="G1" s="1181"/>
    </row>
    <row r="2" spans="1:7" ht="18.5">
      <c r="A2" s="1182" t="s">
        <v>1364</v>
      </c>
      <c r="B2" s="1183"/>
      <c r="C2" s="1182"/>
      <c r="D2" s="1182"/>
      <c r="E2" s="1184"/>
      <c r="F2" s="1184"/>
      <c r="G2" s="1184"/>
    </row>
    <row r="3" spans="1:7" ht="24" customHeight="1">
      <c r="A3" s="1185" t="s">
        <v>1365</v>
      </c>
      <c r="B3" s="1186" t="s">
        <v>1327</v>
      </c>
      <c r="C3" s="1377" t="s">
        <v>1768</v>
      </c>
      <c r="D3" s="1187" t="s">
        <v>1366</v>
      </c>
      <c r="E3" s="1188" t="s">
        <v>1367</v>
      </c>
      <c r="F3" s="1188" t="s">
        <v>1368</v>
      </c>
      <c r="G3" s="1188" t="s">
        <v>27</v>
      </c>
    </row>
    <row r="4" spans="1:7" hidden="1">
      <c r="A4" s="1189" t="s">
        <v>1956</v>
      </c>
      <c r="B4" s="1190" t="s">
        <v>1369</v>
      </c>
      <c r="C4" s="1191"/>
      <c r="D4" s="1192"/>
      <c r="E4" s="1193"/>
      <c r="F4" s="1193"/>
      <c r="G4" s="1193"/>
    </row>
    <row r="5" spans="1:7" hidden="1">
      <c r="A5" s="1194" t="s">
        <v>1957</v>
      </c>
      <c r="B5" s="1195" t="s">
        <v>1370</v>
      </c>
      <c r="C5" s="1191"/>
      <c r="D5" s="1192"/>
      <c r="E5" s="1193"/>
      <c r="F5" s="1193"/>
      <c r="G5" s="1193"/>
    </row>
    <row r="6" spans="1:7" hidden="1">
      <c r="A6" s="1196" t="s">
        <v>1371</v>
      </c>
      <c r="B6" s="1197"/>
      <c r="C6" s="1191"/>
      <c r="D6" s="1192"/>
      <c r="E6" s="1193"/>
      <c r="F6" s="1193"/>
      <c r="G6" s="1193"/>
    </row>
    <row r="7" spans="1:7" hidden="1">
      <c r="A7" s="1198" t="s">
        <v>1166</v>
      </c>
      <c r="B7" s="1197" t="s">
        <v>1170</v>
      </c>
      <c r="C7" s="1191">
        <v>0.1</v>
      </c>
      <c r="D7" s="1199">
        <v>121243</v>
      </c>
      <c r="E7" s="1200"/>
      <c r="F7" s="1193">
        <f>D7*C7</f>
        <v>12124.300000000001</v>
      </c>
      <c r="G7" s="1193"/>
    </row>
    <row r="8" spans="1:7" hidden="1">
      <c r="A8" s="1198" t="s">
        <v>1362</v>
      </c>
      <c r="B8" s="1197" t="s">
        <v>1372</v>
      </c>
      <c r="C8" s="1191">
        <v>1</v>
      </c>
      <c r="D8" s="1199">
        <v>42000</v>
      </c>
      <c r="E8" s="1193"/>
      <c r="F8" s="1193">
        <f>D8*C8</f>
        <v>42000</v>
      </c>
      <c r="G8" s="1193"/>
    </row>
    <row r="9" spans="1:7" hidden="1">
      <c r="A9" s="1198" t="s">
        <v>1169</v>
      </c>
      <c r="B9" s="1197" t="s">
        <v>1170</v>
      </c>
      <c r="C9" s="1191">
        <v>5.0000000000000001E-3</v>
      </c>
      <c r="D9" s="1201">
        <v>212400</v>
      </c>
      <c r="E9" s="1193"/>
      <c r="F9" s="1193">
        <f>D9*C9</f>
        <v>1062</v>
      </c>
      <c r="G9" s="1193"/>
    </row>
    <row r="10" spans="1:7" hidden="1">
      <c r="A10" s="1198" t="s">
        <v>27</v>
      </c>
      <c r="B10" s="1197"/>
      <c r="C10" s="1191"/>
      <c r="D10" s="1192"/>
      <c r="E10" s="1193">
        <v>0</v>
      </c>
      <c r="F10" s="1193">
        <f>SUM(F7:F9)</f>
        <v>55186.3</v>
      </c>
      <c r="G10" s="1193">
        <f>SUM(E10:F10)</f>
        <v>55186.3</v>
      </c>
    </row>
    <row r="11" spans="1:7" hidden="1">
      <c r="A11" s="1198"/>
      <c r="B11" s="1197"/>
      <c r="C11" s="1191"/>
      <c r="D11" s="1192"/>
      <c r="E11" s="1193"/>
      <c r="F11" s="1193"/>
      <c r="G11" s="1193"/>
    </row>
    <row r="12" spans="1:7" hidden="1">
      <c r="A12" s="1202" t="s">
        <v>1958</v>
      </c>
      <c r="B12" s="1195" t="s">
        <v>1373</v>
      </c>
      <c r="C12" s="1191"/>
      <c r="D12" s="1192"/>
      <c r="E12" s="1193"/>
      <c r="F12" s="1193"/>
      <c r="G12" s="1193"/>
    </row>
    <row r="13" spans="1:7" hidden="1">
      <c r="A13" s="1196" t="s">
        <v>1374</v>
      </c>
      <c r="B13" s="1197"/>
      <c r="C13" s="1191"/>
      <c r="D13" s="1192"/>
      <c r="E13" s="1193"/>
      <c r="F13" s="1193"/>
      <c r="G13" s="1193"/>
    </row>
    <row r="14" spans="1:7" hidden="1">
      <c r="A14" s="1198" t="s">
        <v>1375</v>
      </c>
      <c r="B14" s="1197" t="s">
        <v>71</v>
      </c>
      <c r="C14" s="1191">
        <v>1.2E-2</v>
      </c>
      <c r="D14" s="1203">
        <v>39000</v>
      </c>
      <c r="E14" s="1193">
        <f>C14*D14</f>
        <v>468</v>
      </c>
      <c r="F14" s="1193"/>
      <c r="G14" s="1193"/>
    </row>
    <row r="15" spans="1:7" hidden="1">
      <c r="A15" s="1198" t="s">
        <v>1376</v>
      </c>
      <c r="B15" s="1197" t="s">
        <v>71</v>
      </c>
      <c r="C15" s="1191">
        <v>0.02</v>
      </c>
      <c r="D15" s="1204">
        <v>6176400</v>
      </c>
      <c r="E15" s="1193">
        <f>C15*D15</f>
        <v>123528</v>
      </c>
      <c r="F15" s="1205"/>
      <c r="G15" s="1193"/>
    </row>
    <row r="16" spans="1:7" hidden="1">
      <c r="A16" s="1198" t="s">
        <v>1377</v>
      </c>
      <c r="B16" s="1197" t="s">
        <v>76</v>
      </c>
      <c r="C16" s="1191">
        <v>7.0000000000000001E-3</v>
      </c>
      <c r="D16" s="1206">
        <v>20700</v>
      </c>
      <c r="E16" s="1193">
        <f>C16*D16</f>
        <v>144.9</v>
      </c>
      <c r="F16" s="1193"/>
      <c r="G16" s="1193"/>
    </row>
    <row r="17" spans="1:7" hidden="1">
      <c r="A17" s="1196" t="s">
        <v>1371</v>
      </c>
      <c r="B17" s="1197"/>
      <c r="C17" s="1191"/>
      <c r="D17" s="1192"/>
      <c r="E17" s="1193"/>
      <c r="F17" s="1193"/>
      <c r="G17" s="1193"/>
    </row>
    <row r="18" spans="1:7" hidden="1">
      <c r="A18" s="1198" t="s">
        <v>1166</v>
      </c>
      <c r="B18" s="1197" t="s">
        <v>1170</v>
      </c>
      <c r="C18" s="1191">
        <v>0.1</v>
      </c>
      <c r="D18" s="1199">
        <v>130000</v>
      </c>
      <c r="E18" s="1193"/>
      <c r="F18" s="1193">
        <f>D18*C18</f>
        <v>13000</v>
      </c>
      <c r="G18" s="1193"/>
    </row>
    <row r="19" spans="1:7" hidden="1">
      <c r="A19" s="1198" t="s">
        <v>1309</v>
      </c>
      <c r="B19" s="1197" t="s">
        <v>1170</v>
      </c>
      <c r="C19" s="1191">
        <v>0.1</v>
      </c>
      <c r="D19" s="1207">
        <v>200000</v>
      </c>
      <c r="E19" s="1193"/>
      <c r="F19" s="1193">
        <f>D19*C19</f>
        <v>20000</v>
      </c>
      <c r="G19" s="1193"/>
    </row>
    <row r="20" spans="1:7" hidden="1">
      <c r="A20" s="1198" t="s">
        <v>1335</v>
      </c>
      <c r="B20" s="1197" t="s">
        <v>1170</v>
      </c>
      <c r="C20" s="1191">
        <v>0.01</v>
      </c>
      <c r="D20" s="1207">
        <v>250000</v>
      </c>
      <c r="E20" s="1193"/>
      <c r="F20" s="1193">
        <f>D20*C20</f>
        <v>2500</v>
      </c>
      <c r="G20" s="1193"/>
    </row>
    <row r="21" spans="1:7" hidden="1">
      <c r="A21" s="1198" t="s">
        <v>1169</v>
      </c>
      <c r="B21" s="1197" t="s">
        <v>1170</v>
      </c>
      <c r="C21" s="1191">
        <v>5.0000000000000001E-3</v>
      </c>
      <c r="D21" s="1199">
        <v>260000</v>
      </c>
      <c r="E21" s="1193"/>
      <c r="F21" s="1193">
        <f>D21*C21</f>
        <v>1300</v>
      </c>
      <c r="G21" s="1193"/>
    </row>
    <row r="22" spans="1:7" hidden="1">
      <c r="A22" s="1198" t="s">
        <v>27</v>
      </c>
      <c r="B22" s="1197"/>
      <c r="C22" s="1191"/>
      <c r="D22" s="1192"/>
      <c r="E22" s="1193">
        <f>SUM(E14:E21)</f>
        <v>124140.9</v>
      </c>
      <c r="F22" s="1193">
        <f>SUM(F18:F21)</f>
        <v>36800</v>
      </c>
      <c r="G22" s="1193">
        <f>SUM(E22:F22)</f>
        <v>160940.9</v>
      </c>
    </row>
    <row r="23" spans="1:7" hidden="1">
      <c r="A23" s="1189" t="s">
        <v>1959</v>
      </c>
      <c r="B23" s="1190" t="s">
        <v>1378</v>
      </c>
      <c r="C23" s="1191"/>
      <c r="D23" s="1192"/>
      <c r="E23" s="1193"/>
      <c r="F23" s="1193"/>
      <c r="G23" s="1193"/>
    </row>
    <row r="24" spans="1:7" hidden="1">
      <c r="A24" s="1202" t="s">
        <v>1960</v>
      </c>
      <c r="B24" s="1195" t="s">
        <v>1379</v>
      </c>
      <c r="C24" s="1191"/>
      <c r="D24" s="1192"/>
      <c r="E24" s="1193"/>
      <c r="F24" s="1193"/>
      <c r="G24" s="1193"/>
    </row>
    <row r="25" spans="1:7" ht="15.5" hidden="1">
      <c r="A25" s="1208" t="s">
        <v>1371</v>
      </c>
      <c r="B25" s="1197"/>
      <c r="C25" s="1191"/>
      <c r="D25" s="1192"/>
      <c r="E25" s="1193"/>
      <c r="F25" s="1193"/>
      <c r="G25" s="1193"/>
    </row>
    <row r="26" spans="1:7" ht="15.5" hidden="1">
      <c r="A26" s="1209" t="s">
        <v>1166</v>
      </c>
      <c r="B26" s="1197" t="s">
        <v>1170</v>
      </c>
      <c r="C26" s="1191">
        <v>0.75</v>
      </c>
      <c r="D26" s="1199">
        <f t="shared" ref="D26:D27" si="0">D18</f>
        <v>130000</v>
      </c>
      <c r="E26" s="1193"/>
      <c r="F26" s="1193">
        <f>C26*D26</f>
        <v>97500</v>
      </c>
      <c r="G26" s="1193"/>
    </row>
    <row r="27" spans="1:7" ht="15.5" hidden="1">
      <c r="A27" s="1209" t="s">
        <v>1169</v>
      </c>
      <c r="B27" s="1197" t="s">
        <v>1170</v>
      </c>
      <c r="C27" s="1191">
        <v>2.5000000000000001E-2</v>
      </c>
      <c r="D27" s="1199">
        <f t="shared" si="0"/>
        <v>200000</v>
      </c>
      <c r="E27" s="1193"/>
      <c r="F27" s="1193">
        <f>C27*D27</f>
        <v>5000</v>
      </c>
      <c r="G27" s="1193"/>
    </row>
    <row r="28" spans="1:7" hidden="1">
      <c r="A28" s="1198" t="s">
        <v>27</v>
      </c>
      <c r="B28" s="1197"/>
      <c r="C28" s="1191"/>
      <c r="D28" s="1192"/>
      <c r="E28" s="1193">
        <v>0</v>
      </c>
      <c r="F28" s="1193">
        <f>SUM(F26:F27)</f>
        <v>102500</v>
      </c>
      <c r="G28" s="1193">
        <f>SUM(E28:F28)</f>
        <v>102500</v>
      </c>
    </row>
    <row r="29" spans="1:7" hidden="1">
      <c r="A29" s="1198"/>
      <c r="B29" s="1197"/>
      <c r="C29" s="1191"/>
      <c r="D29" s="1192"/>
      <c r="E29" s="1193"/>
      <c r="F29" s="1193"/>
      <c r="G29" s="1193"/>
    </row>
    <row r="30" spans="1:7" s="1210" customFormat="1" hidden="1">
      <c r="A30" s="1202" t="s">
        <v>1961</v>
      </c>
      <c r="B30" s="1195" t="s">
        <v>1380</v>
      </c>
      <c r="C30" s="1191"/>
      <c r="D30" s="1192"/>
      <c r="E30" s="1193"/>
      <c r="F30" s="1193"/>
      <c r="G30" s="1193"/>
    </row>
    <row r="31" spans="1:7" ht="15.5" hidden="1">
      <c r="A31" s="1208" t="s">
        <v>1371</v>
      </c>
      <c r="B31" s="1197"/>
      <c r="C31" s="1191"/>
      <c r="D31" s="1192"/>
      <c r="E31" s="1193"/>
      <c r="F31" s="1193"/>
      <c r="G31" s="1193"/>
    </row>
    <row r="32" spans="1:7" ht="15.5" hidden="1">
      <c r="A32" s="1209" t="s">
        <v>1166</v>
      </c>
      <c r="B32" s="1197" t="s">
        <v>1170</v>
      </c>
      <c r="C32" s="1191">
        <f>C26/3</f>
        <v>0.25</v>
      </c>
      <c r="D32" s="1199">
        <f t="shared" ref="D32:D33" si="1">D18</f>
        <v>130000</v>
      </c>
      <c r="E32" s="1193"/>
      <c r="F32" s="1193">
        <f>C32*D32</f>
        <v>32500</v>
      </c>
      <c r="G32" s="1193"/>
    </row>
    <row r="33" spans="1:7" ht="15.5" hidden="1">
      <c r="A33" s="1209" t="s">
        <v>1169</v>
      </c>
      <c r="B33" s="1197" t="s">
        <v>1170</v>
      </c>
      <c r="C33" s="1191">
        <f>C27/3</f>
        <v>8.3333333333333332E-3</v>
      </c>
      <c r="D33" s="1199">
        <f t="shared" si="1"/>
        <v>200000</v>
      </c>
      <c r="E33" s="1193"/>
      <c r="F33" s="1193">
        <f>C33*D33</f>
        <v>1666.6666666666667</v>
      </c>
      <c r="G33" s="1193"/>
    </row>
    <row r="34" spans="1:7" hidden="1">
      <c r="A34" s="1198" t="s">
        <v>27</v>
      </c>
      <c r="B34" s="1197"/>
      <c r="C34" s="1191"/>
      <c r="D34" s="1192"/>
      <c r="E34" s="1193">
        <v>0</v>
      </c>
      <c r="F34" s="1193">
        <f>SUM(F32:F33)</f>
        <v>34166.666666666664</v>
      </c>
      <c r="G34" s="1193">
        <f>SUM(E34:F34)</f>
        <v>34166.666666666664</v>
      </c>
    </row>
    <row r="35" spans="1:7" hidden="1">
      <c r="A35" s="1198"/>
      <c r="B35" s="1197"/>
      <c r="C35" s="1191"/>
      <c r="D35" s="1192"/>
      <c r="E35" s="1193"/>
      <c r="F35" s="1193"/>
      <c r="G35" s="1193"/>
    </row>
    <row r="36" spans="1:7" hidden="1">
      <c r="A36" s="1202" t="s">
        <v>1962</v>
      </c>
      <c r="B36" s="1195" t="s">
        <v>1381</v>
      </c>
      <c r="C36" s="1191"/>
      <c r="D36" s="1192"/>
      <c r="E36" s="1193"/>
      <c r="F36" s="1193"/>
      <c r="G36" s="1193"/>
    </row>
    <row r="37" spans="1:7" ht="15.5" hidden="1">
      <c r="A37" s="1208" t="s">
        <v>1374</v>
      </c>
      <c r="B37" s="1197"/>
      <c r="C37" s="1191"/>
      <c r="D37" s="1192"/>
      <c r="E37" s="1193"/>
      <c r="F37" s="1193"/>
      <c r="G37" s="1193"/>
    </row>
    <row r="38" spans="1:7" ht="15.5" hidden="1">
      <c r="A38" s="1209" t="s">
        <v>872</v>
      </c>
      <c r="B38" s="1197" t="s">
        <v>71</v>
      </c>
      <c r="C38" s="1191">
        <v>1.2</v>
      </c>
      <c r="D38" s="1203">
        <v>120000</v>
      </c>
      <c r="E38" s="1193">
        <f>C38*D38</f>
        <v>144000</v>
      </c>
      <c r="F38" s="1193"/>
      <c r="G38" s="1193"/>
    </row>
    <row r="39" spans="1:7" ht="15.5" hidden="1">
      <c r="A39" s="1208" t="s">
        <v>1371</v>
      </c>
      <c r="B39" s="1197"/>
      <c r="C39" s="1191"/>
      <c r="D39" s="1192"/>
      <c r="E39" s="1193"/>
      <c r="F39" s="1193"/>
      <c r="G39" s="1193"/>
    </row>
    <row r="40" spans="1:7" ht="15.5" hidden="1">
      <c r="A40" s="1209" t="s">
        <v>1166</v>
      </c>
      <c r="B40" s="1197" t="s">
        <v>1170</v>
      </c>
      <c r="C40" s="1191">
        <v>0.3</v>
      </c>
      <c r="D40" s="1192">
        <f>D32</f>
        <v>130000</v>
      </c>
      <c r="E40" s="1193"/>
      <c r="F40" s="1193">
        <f>C40*D40</f>
        <v>39000</v>
      </c>
      <c r="G40" s="1193"/>
    </row>
    <row r="41" spans="1:7" ht="15.5" hidden="1">
      <c r="A41" s="1209" t="s">
        <v>1169</v>
      </c>
      <c r="B41" s="1197" t="s">
        <v>1170</v>
      </c>
      <c r="C41" s="1191">
        <v>0.01</v>
      </c>
      <c r="D41" s="1192">
        <f>D33</f>
        <v>200000</v>
      </c>
      <c r="E41" s="1193"/>
      <c r="F41" s="1193">
        <f>C41*D41</f>
        <v>2000</v>
      </c>
      <c r="G41" s="1193"/>
    </row>
    <row r="42" spans="1:7" hidden="1">
      <c r="A42" s="1198" t="s">
        <v>27</v>
      </c>
      <c r="B42" s="1197"/>
      <c r="C42" s="1191"/>
      <c r="D42" s="1192"/>
      <c r="E42" s="1193">
        <f>SUM(E38:E41)</f>
        <v>144000</v>
      </c>
      <c r="F42" s="1193">
        <f>SUM(F40:F41)</f>
        <v>41000</v>
      </c>
      <c r="G42" s="1193">
        <f>SUM(E42:F42)</f>
        <v>185000</v>
      </c>
    </row>
    <row r="43" spans="1:7" hidden="1">
      <c r="A43" s="1198"/>
      <c r="B43" s="1197"/>
      <c r="C43" s="1191"/>
      <c r="D43" s="1192"/>
      <c r="E43" s="1193"/>
      <c r="F43" s="1193"/>
      <c r="G43" s="1193"/>
    </row>
    <row r="44" spans="1:7" hidden="1">
      <c r="A44" s="1189" t="s">
        <v>1963</v>
      </c>
      <c r="B44" s="1211" t="s">
        <v>1382</v>
      </c>
      <c r="C44" s="1191"/>
      <c r="D44" s="1192"/>
      <c r="E44" s="1193"/>
      <c r="F44" s="1193"/>
      <c r="G44" s="1193"/>
    </row>
    <row r="45" spans="1:7" hidden="1">
      <c r="A45" s="1194" t="s">
        <v>1964</v>
      </c>
      <c r="B45" s="1195" t="s">
        <v>1383</v>
      </c>
      <c r="C45" s="1191"/>
      <c r="D45" s="1192"/>
      <c r="E45" s="1193"/>
      <c r="F45" s="1193"/>
      <c r="G45" s="1193"/>
    </row>
    <row r="46" spans="1:7" ht="15.5" hidden="1">
      <c r="A46" s="1208" t="s">
        <v>1374</v>
      </c>
      <c r="B46" s="1197"/>
      <c r="C46" s="1191"/>
      <c r="D46" s="1192"/>
      <c r="E46" s="1193"/>
      <c r="F46" s="1193"/>
      <c r="G46" s="1193"/>
    </row>
    <row r="47" spans="1:7" ht="15.5" hidden="1">
      <c r="A47" s="1209" t="s">
        <v>1384</v>
      </c>
      <c r="B47" s="1212" t="s">
        <v>71</v>
      </c>
      <c r="C47" s="1191">
        <v>1.2</v>
      </c>
      <c r="D47" s="1204">
        <v>206856</v>
      </c>
      <c r="E47" s="1193">
        <f>C47*D47</f>
        <v>248227.19999999998</v>
      </c>
      <c r="F47" s="1193"/>
      <c r="G47" s="1193"/>
    </row>
    <row r="48" spans="1:7" ht="15.5" hidden="1">
      <c r="A48" s="1209" t="s">
        <v>1385</v>
      </c>
      <c r="B48" s="1212" t="s">
        <v>852</v>
      </c>
      <c r="C48" s="1191">
        <v>3.26</v>
      </c>
      <c r="D48" s="1203">
        <v>82548</v>
      </c>
      <c r="E48" s="1193">
        <f>C48*D48</f>
        <v>269106.48</v>
      </c>
      <c r="F48" s="1193"/>
      <c r="G48" s="1193"/>
    </row>
    <row r="49" spans="1:7" ht="15.5" hidden="1">
      <c r="A49" s="1209" t="s">
        <v>887</v>
      </c>
      <c r="B49" s="1212" t="s">
        <v>71</v>
      </c>
      <c r="C49" s="1191">
        <v>0.52</v>
      </c>
      <c r="D49" s="1203">
        <v>135278</v>
      </c>
      <c r="E49" s="1193">
        <f>C49*D49</f>
        <v>70344.56</v>
      </c>
      <c r="F49" s="1193"/>
      <c r="G49" s="1193"/>
    </row>
    <row r="50" spans="1:7" ht="15.5" hidden="1">
      <c r="A50" s="1213" t="s">
        <v>1371</v>
      </c>
      <c r="B50" s="1212"/>
      <c r="C50" s="1191"/>
      <c r="D50" s="1192"/>
      <c r="E50" s="1193"/>
      <c r="F50" s="1193"/>
      <c r="G50" s="1193"/>
    </row>
    <row r="51" spans="1:7" ht="15.5" hidden="1">
      <c r="A51" s="1209" t="s">
        <v>1166</v>
      </c>
      <c r="B51" s="1212" t="s">
        <v>1170</v>
      </c>
      <c r="C51" s="1191">
        <v>1.5</v>
      </c>
      <c r="D51" s="1192">
        <f t="shared" ref="D51:D54" si="2">D18</f>
        <v>130000</v>
      </c>
      <c r="E51" s="1193"/>
      <c r="F51" s="1193">
        <f>C51*D51</f>
        <v>195000</v>
      </c>
      <c r="G51" s="1193"/>
    </row>
    <row r="52" spans="1:7" ht="15.5" hidden="1">
      <c r="A52" s="1209" t="s">
        <v>1361</v>
      </c>
      <c r="B52" s="1212" t="s">
        <v>1170</v>
      </c>
      <c r="C52" s="1191">
        <v>0.75</v>
      </c>
      <c r="D52" s="1192">
        <f t="shared" si="2"/>
        <v>200000</v>
      </c>
      <c r="E52" s="1193"/>
      <c r="F52" s="1193">
        <f>C52*D52</f>
        <v>150000</v>
      </c>
      <c r="G52" s="1193"/>
    </row>
    <row r="53" spans="1:7" ht="15.5" hidden="1">
      <c r="A53" s="1209" t="s">
        <v>1386</v>
      </c>
      <c r="B53" s="1212" t="s">
        <v>1170</v>
      </c>
      <c r="C53" s="1191">
        <v>7.4999999999999997E-2</v>
      </c>
      <c r="D53" s="1192">
        <f t="shared" si="2"/>
        <v>250000</v>
      </c>
      <c r="E53" s="1193"/>
      <c r="F53" s="1193">
        <f>C53*D53</f>
        <v>18750</v>
      </c>
      <c r="G53" s="1193"/>
    </row>
    <row r="54" spans="1:7" ht="15.5" hidden="1">
      <c r="A54" s="1209" t="s">
        <v>1169</v>
      </c>
      <c r="B54" s="1212" t="s">
        <v>1170</v>
      </c>
      <c r="C54" s="1191">
        <v>7.4999999999999997E-2</v>
      </c>
      <c r="D54" s="1192">
        <f t="shared" si="2"/>
        <v>260000</v>
      </c>
      <c r="E54" s="1193"/>
      <c r="F54" s="1193">
        <f>C54*D54</f>
        <v>19500</v>
      </c>
      <c r="G54" s="1193"/>
    </row>
    <row r="55" spans="1:7" hidden="1">
      <c r="A55" s="1198" t="s">
        <v>27</v>
      </c>
      <c r="B55" s="1197"/>
      <c r="C55" s="1191"/>
      <c r="D55" s="1192"/>
      <c r="E55" s="1193">
        <f>SUM(E47:E54)</f>
        <v>587678.24</v>
      </c>
      <c r="F55" s="1193">
        <f>SUM(F51:F54)</f>
        <v>383250</v>
      </c>
      <c r="G55" s="1193">
        <f>SUM(E55:F55)</f>
        <v>970928.24</v>
      </c>
    </row>
    <row r="56" spans="1:7" hidden="1">
      <c r="A56" s="1198"/>
      <c r="B56" s="1197"/>
      <c r="C56" s="1191"/>
      <c r="D56" s="1192"/>
      <c r="E56" s="1193"/>
      <c r="F56" s="1193"/>
      <c r="G56" s="1193"/>
    </row>
    <row r="57" spans="1:7" hidden="1">
      <c r="A57" s="1202" t="s">
        <v>1965</v>
      </c>
      <c r="B57" s="1195" t="s">
        <v>1387</v>
      </c>
      <c r="C57" s="1191"/>
      <c r="D57" s="1192"/>
      <c r="E57" s="1193"/>
      <c r="F57" s="1193"/>
      <c r="G57" s="1193"/>
    </row>
    <row r="58" spans="1:7" ht="15.5" hidden="1">
      <c r="A58" s="1208" t="s">
        <v>1374</v>
      </c>
      <c r="B58" s="1197"/>
      <c r="C58" s="1191"/>
      <c r="D58" s="1192"/>
      <c r="E58" s="1193"/>
      <c r="F58" s="1193"/>
      <c r="G58" s="1193"/>
    </row>
    <row r="59" spans="1:7" ht="15.5" hidden="1">
      <c r="A59" s="1209" t="s">
        <v>1384</v>
      </c>
      <c r="B59" s="1212" t="s">
        <v>71</v>
      </c>
      <c r="C59" s="1191">
        <v>1.2</v>
      </c>
      <c r="D59" s="1192">
        <f>D47</f>
        <v>206856</v>
      </c>
      <c r="E59" s="1193">
        <f>D59*C59</f>
        <v>248227.19999999998</v>
      </c>
      <c r="F59" s="1193"/>
      <c r="G59" s="1193"/>
    </row>
    <row r="60" spans="1:7" ht="15.5" hidden="1">
      <c r="A60" s="1209" t="s">
        <v>872</v>
      </c>
      <c r="B60" s="1212" t="s">
        <v>71</v>
      </c>
      <c r="C60" s="1191">
        <v>0.432</v>
      </c>
      <c r="D60" s="1192">
        <v>121000</v>
      </c>
      <c r="E60" s="1193">
        <f>D60*C60</f>
        <v>52272</v>
      </c>
      <c r="F60" s="1193"/>
      <c r="G60" s="1193"/>
    </row>
    <row r="61" spans="1:7" ht="15.5" hidden="1">
      <c r="A61" s="1208" t="s">
        <v>1371</v>
      </c>
      <c r="B61" s="1212"/>
      <c r="C61" s="1191"/>
      <c r="D61" s="1192"/>
      <c r="E61" s="1193"/>
      <c r="F61" s="1193"/>
      <c r="G61" s="1193"/>
    </row>
    <row r="62" spans="1:7" ht="15.5" hidden="1">
      <c r="A62" s="1209" t="s">
        <v>1166</v>
      </c>
      <c r="B62" s="1212" t="s">
        <v>1170</v>
      </c>
      <c r="C62" s="1191">
        <v>0.78</v>
      </c>
      <c r="D62" s="1192">
        <f t="shared" ref="D62:D65" si="3">D18</f>
        <v>130000</v>
      </c>
      <c r="E62" s="1193"/>
      <c r="F62" s="1193">
        <f>D62*C62</f>
        <v>101400</v>
      </c>
      <c r="G62" s="1193"/>
    </row>
    <row r="63" spans="1:7" ht="15.5" hidden="1">
      <c r="A63" s="1209" t="s">
        <v>1361</v>
      </c>
      <c r="B63" s="1212" t="s">
        <v>1170</v>
      </c>
      <c r="C63" s="1191">
        <v>0.39</v>
      </c>
      <c r="D63" s="1181">
        <f t="shared" si="3"/>
        <v>200000</v>
      </c>
      <c r="E63" s="1193"/>
      <c r="F63" s="1193">
        <f>D63*C63</f>
        <v>78000</v>
      </c>
      <c r="G63" s="1193"/>
    </row>
    <row r="64" spans="1:7" ht="15.5" hidden="1">
      <c r="A64" s="1209" t="s">
        <v>1386</v>
      </c>
      <c r="B64" s="1212" t="s">
        <v>1170</v>
      </c>
      <c r="C64" s="1191">
        <v>3.9E-2</v>
      </c>
      <c r="D64" s="1181">
        <f t="shared" si="3"/>
        <v>250000</v>
      </c>
      <c r="E64" s="1193"/>
      <c r="F64" s="1193">
        <f>D64*C64</f>
        <v>9750</v>
      </c>
      <c r="G64" s="1193"/>
    </row>
    <row r="65" spans="1:7" ht="15.5" hidden="1">
      <c r="A65" s="1209" t="s">
        <v>1169</v>
      </c>
      <c r="B65" s="1212" t="s">
        <v>1170</v>
      </c>
      <c r="C65" s="1191">
        <v>3.9E-2</v>
      </c>
      <c r="D65" s="1192">
        <f t="shared" si="3"/>
        <v>260000</v>
      </c>
      <c r="E65" s="1193"/>
      <c r="F65" s="1193">
        <f>D65*C65</f>
        <v>10140</v>
      </c>
      <c r="G65" s="1193"/>
    </row>
    <row r="66" spans="1:7" hidden="1">
      <c r="A66" s="1198" t="s">
        <v>27</v>
      </c>
      <c r="B66" s="1197"/>
      <c r="C66" s="1191"/>
      <c r="D66" s="1192"/>
      <c r="E66" s="1193">
        <f>SUM(E59:E65)</f>
        <v>300499.19999999995</v>
      </c>
      <c r="F66" s="1193">
        <f>SUM(F62:F65)</f>
        <v>199290</v>
      </c>
      <c r="G66" s="1193">
        <f>SUM(E66:F66)</f>
        <v>499789.19999999995</v>
      </c>
    </row>
    <row r="67" spans="1:7" hidden="1">
      <c r="A67" s="1198"/>
      <c r="B67" s="1197"/>
      <c r="C67" s="1191"/>
      <c r="D67" s="1192"/>
      <c r="E67" s="1193"/>
      <c r="F67" s="1193"/>
      <c r="G67" s="1193"/>
    </row>
    <row r="68" spans="1:7" hidden="1">
      <c r="A68" s="1214" t="s">
        <v>1388</v>
      </c>
      <c r="B68" s="1215" t="s">
        <v>1387</v>
      </c>
      <c r="C68" s="1191"/>
      <c r="D68" s="1192"/>
      <c r="E68" s="1193"/>
      <c r="F68" s="1193"/>
      <c r="G68" s="1193"/>
    </row>
    <row r="69" spans="1:7" hidden="1">
      <c r="A69" s="1196" t="s">
        <v>1374</v>
      </c>
      <c r="B69" s="1197" t="s">
        <v>1389</v>
      </c>
      <c r="C69" s="1191"/>
      <c r="D69" s="1192"/>
      <c r="E69" s="1193"/>
      <c r="F69" s="1193"/>
      <c r="G69" s="1193"/>
    </row>
    <row r="70" spans="1:7" hidden="1">
      <c r="A70" s="1216" t="s">
        <v>1390</v>
      </c>
      <c r="B70" s="1197" t="s">
        <v>71</v>
      </c>
      <c r="C70" s="1191"/>
      <c r="D70" s="1192"/>
      <c r="E70" s="1193"/>
      <c r="F70" s="1193"/>
      <c r="G70" s="1193"/>
    </row>
    <row r="71" spans="1:7" hidden="1">
      <c r="A71" s="1198" t="s">
        <v>1391</v>
      </c>
      <c r="B71" s="1197" t="s">
        <v>852</v>
      </c>
      <c r="C71" s="1191">
        <v>7.42</v>
      </c>
      <c r="D71" s="1192">
        <f>D48</f>
        <v>82548</v>
      </c>
      <c r="E71" s="1193">
        <f>D71/C71</f>
        <v>11125.067385444743</v>
      </c>
      <c r="F71" s="1193"/>
      <c r="G71" s="1193"/>
    </row>
    <row r="72" spans="1:7" hidden="1">
      <c r="A72" s="1198" t="s">
        <v>1330</v>
      </c>
      <c r="B72" s="1197" t="s">
        <v>1323</v>
      </c>
      <c r="C72" s="1191">
        <v>698</v>
      </c>
      <c r="D72" s="1206">
        <f>252648/1400</f>
        <v>180.46285714285713</v>
      </c>
      <c r="E72" s="1193">
        <f>D72*C72</f>
        <v>125963.07428571428</v>
      </c>
      <c r="F72" s="1193"/>
      <c r="G72" s="1193"/>
    </row>
    <row r="73" spans="1:7" hidden="1">
      <c r="A73" s="1198" t="s">
        <v>1392</v>
      </c>
      <c r="B73" s="1197" t="s">
        <v>1323</v>
      </c>
      <c r="C73" s="1191">
        <v>1047</v>
      </c>
      <c r="D73" s="1217">
        <f>217884/1350</f>
        <v>161.39555555555555</v>
      </c>
      <c r="E73" s="1193">
        <f>D73*C73</f>
        <v>168981.14666666667</v>
      </c>
      <c r="F73" s="1193"/>
      <c r="G73" s="1193"/>
    </row>
    <row r="74" spans="1:7" hidden="1">
      <c r="A74" s="1198" t="s">
        <v>1393</v>
      </c>
      <c r="B74" s="1197" t="s">
        <v>1350</v>
      </c>
      <c r="C74" s="1191">
        <v>215</v>
      </c>
      <c r="D74" s="1206">
        <v>7200</v>
      </c>
      <c r="E74" s="1193">
        <f>D74*C74</f>
        <v>1548000</v>
      </c>
      <c r="F74" s="1193"/>
      <c r="G74" s="1193"/>
    </row>
    <row r="75" spans="1:7" hidden="1">
      <c r="A75" s="1196" t="s">
        <v>1371</v>
      </c>
      <c r="B75" s="1197"/>
      <c r="C75" s="1191"/>
      <c r="D75" s="1192"/>
      <c r="E75" s="1193"/>
      <c r="F75" s="1193"/>
      <c r="G75" s="1193"/>
    </row>
    <row r="76" spans="1:7" hidden="1">
      <c r="A76" s="1198" t="s">
        <v>1166</v>
      </c>
      <c r="B76" s="1197" t="s">
        <v>1170</v>
      </c>
      <c r="C76" s="1191">
        <v>0.78</v>
      </c>
      <c r="D76" s="1192">
        <f>D62</f>
        <v>130000</v>
      </c>
      <c r="E76" s="1193"/>
      <c r="F76" s="1193">
        <f>D76*C76</f>
        <v>101400</v>
      </c>
      <c r="G76" s="1193"/>
    </row>
    <row r="77" spans="1:7" hidden="1">
      <c r="A77" s="1198" t="s">
        <v>1361</v>
      </c>
      <c r="B77" s="1197" t="s">
        <v>1170</v>
      </c>
      <c r="C77" s="1191">
        <v>0.39</v>
      </c>
      <c r="D77" s="1192">
        <f>D63</f>
        <v>200000</v>
      </c>
      <c r="E77" s="1193"/>
      <c r="F77" s="1193">
        <f>D77*C77</f>
        <v>78000</v>
      </c>
      <c r="G77" s="1193"/>
    </row>
    <row r="78" spans="1:7" hidden="1">
      <c r="A78" s="1218" t="s">
        <v>1386</v>
      </c>
      <c r="B78" s="1197" t="s">
        <v>1170</v>
      </c>
      <c r="C78" s="1191">
        <v>3.9E-2</v>
      </c>
      <c r="D78" s="1192">
        <f>D64</f>
        <v>250000</v>
      </c>
      <c r="E78" s="1193"/>
      <c r="F78" s="1193">
        <f>D78*C78</f>
        <v>9750</v>
      </c>
      <c r="G78" s="1193"/>
    </row>
    <row r="79" spans="1:7" hidden="1">
      <c r="A79" s="1198" t="s">
        <v>1169</v>
      </c>
      <c r="B79" s="1197" t="s">
        <v>1170</v>
      </c>
      <c r="C79" s="1191">
        <v>3.9E-2</v>
      </c>
      <c r="D79" s="1192">
        <f>D65</f>
        <v>260000</v>
      </c>
      <c r="E79" s="1193"/>
      <c r="F79" s="1193">
        <f>D79*C79</f>
        <v>10140</v>
      </c>
      <c r="G79" s="1193"/>
    </row>
    <row r="80" spans="1:7" hidden="1">
      <c r="A80" s="1198" t="s">
        <v>27</v>
      </c>
      <c r="B80" s="1197"/>
      <c r="C80" s="1191"/>
      <c r="D80" s="1192"/>
      <c r="E80" s="1193">
        <f>SUM(E71:E74)</f>
        <v>1854069.2883378258</v>
      </c>
      <c r="F80" s="1193">
        <f>SUM(F76:F79)</f>
        <v>199290</v>
      </c>
      <c r="G80" s="1193">
        <f>E80+F80</f>
        <v>2053359.2883378258</v>
      </c>
    </row>
    <row r="81" spans="1:7" hidden="1">
      <c r="A81" s="1202" t="s">
        <v>1966</v>
      </c>
      <c r="B81" s="1195" t="s">
        <v>1394</v>
      </c>
      <c r="C81" s="1191"/>
      <c r="D81" s="1192"/>
      <c r="E81" s="1193"/>
      <c r="F81" s="1193"/>
      <c r="G81" s="1193"/>
    </row>
    <row r="82" spans="1:7" ht="15.5" hidden="1">
      <c r="A82" s="1208" t="s">
        <v>1374</v>
      </c>
      <c r="B82" s="1197"/>
      <c r="C82" s="1191"/>
      <c r="D82" s="1192"/>
      <c r="E82" s="1193"/>
      <c r="F82" s="1193"/>
      <c r="G82" s="1193"/>
    </row>
    <row r="83" spans="1:7" ht="15.5" hidden="1">
      <c r="A83" s="1209" t="s">
        <v>1395</v>
      </c>
      <c r="B83" s="1212" t="s">
        <v>852</v>
      </c>
      <c r="C83" s="1191">
        <v>0.87</v>
      </c>
      <c r="D83" s="1192">
        <f>D48</f>
        <v>82548</v>
      </c>
      <c r="E83" s="1193">
        <f>C83*D83</f>
        <v>71816.759999999995</v>
      </c>
      <c r="F83" s="1193"/>
      <c r="G83" s="1193"/>
    </row>
    <row r="84" spans="1:7" ht="15.5" hidden="1">
      <c r="A84" s="1209" t="s">
        <v>887</v>
      </c>
      <c r="B84" s="1212" t="s">
        <v>71</v>
      </c>
      <c r="C84" s="1191">
        <v>0.08</v>
      </c>
      <c r="D84" s="1192">
        <f>D49</f>
        <v>135278</v>
      </c>
      <c r="E84" s="1193">
        <f>C84*D84</f>
        <v>10822.24</v>
      </c>
      <c r="F84" s="1193"/>
      <c r="G84" s="1193"/>
    </row>
    <row r="85" spans="1:7" hidden="1">
      <c r="A85" s="1198" t="s">
        <v>1396</v>
      </c>
      <c r="B85" s="1197" t="s">
        <v>209</v>
      </c>
      <c r="C85" s="1191">
        <v>140</v>
      </c>
      <c r="D85" s="1192">
        <v>967.6</v>
      </c>
      <c r="E85" s="1193">
        <f>C85*D85</f>
        <v>135464</v>
      </c>
      <c r="F85" s="1193"/>
      <c r="G85" s="1193"/>
    </row>
    <row r="86" spans="1:7" ht="15.5" hidden="1">
      <c r="A86" s="1208" t="s">
        <v>1371</v>
      </c>
      <c r="B86" s="1212"/>
      <c r="C86" s="1191"/>
      <c r="D86" s="1192"/>
      <c r="E86" s="1193"/>
      <c r="F86" s="1193"/>
      <c r="G86" s="1193"/>
    </row>
    <row r="87" spans="1:7" ht="15.5" hidden="1">
      <c r="A87" s="1209" t="s">
        <v>1166</v>
      </c>
      <c r="B87" s="1212" t="s">
        <v>1170</v>
      </c>
      <c r="C87" s="1191">
        <v>0.6</v>
      </c>
      <c r="D87" s="1192">
        <f>D62</f>
        <v>130000</v>
      </c>
      <c r="E87" s="1193"/>
      <c r="F87" s="1193">
        <f>D87*C87</f>
        <v>78000</v>
      </c>
      <c r="G87" s="1193"/>
    </row>
    <row r="88" spans="1:7" ht="15.5" hidden="1">
      <c r="A88" s="1209" t="s">
        <v>1361</v>
      </c>
      <c r="B88" s="1212" t="s">
        <v>1170</v>
      </c>
      <c r="C88" s="1191">
        <v>0.2</v>
      </c>
      <c r="D88" s="1192">
        <f>D63</f>
        <v>200000</v>
      </c>
      <c r="E88" s="1193"/>
      <c r="F88" s="1193">
        <f>D88*C88</f>
        <v>40000</v>
      </c>
      <c r="G88" s="1193"/>
    </row>
    <row r="89" spans="1:7" ht="15.5" hidden="1">
      <c r="A89" s="1209" t="s">
        <v>1386</v>
      </c>
      <c r="B89" s="1212" t="s">
        <v>1170</v>
      </c>
      <c r="C89" s="1191">
        <v>0.02</v>
      </c>
      <c r="D89" s="1192">
        <f>D64</f>
        <v>250000</v>
      </c>
      <c r="E89" s="1193"/>
      <c r="F89" s="1193">
        <f>D89*C89</f>
        <v>5000</v>
      </c>
      <c r="G89" s="1193"/>
    </row>
    <row r="90" spans="1:7" ht="15.5" hidden="1">
      <c r="A90" s="1209" t="s">
        <v>1169</v>
      </c>
      <c r="B90" s="1212" t="s">
        <v>1170</v>
      </c>
      <c r="C90" s="1191">
        <v>0.03</v>
      </c>
      <c r="D90" s="1192">
        <f>D65</f>
        <v>260000</v>
      </c>
      <c r="E90" s="1193"/>
      <c r="F90" s="1193">
        <f>D90*C90</f>
        <v>7800</v>
      </c>
      <c r="G90" s="1193"/>
    </row>
    <row r="91" spans="1:7" hidden="1">
      <c r="A91" s="1198" t="s">
        <v>27</v>
      </c>
      <c r="B91" s="1197"/>
      <c r="C91" s="1191"/>
      <c r="D91" s="1192"/>
      <c r="E91" s="1193">
        <f>SUM(E83:E90)</f>
        <v>218103</v>
      </c>
      <c r="F91" s="1193">
        <f>SUM(F87:F90)</f>
        <v>130800</v>
      </c>
      <c r="G91" s="1193">
        <f>SUM(E91:F91)</f>
        <v>348903</v>
      </c>
    </row>
    <row r="92" spans="1:7" hidden="1">
      <c r="A92" s="1202" t="s">
        <v>1967</v>
      </c>
      <c r="B92" s="1195" t="s">
        <v>1397</v>
      </c>
      <c r="C92" s="1191"/>
      <c r="D92" s="1192"/>
      <c r="E92" s="1193"/>
      <c r="F92" s="1193"/>
      <c r="G92" s="1193"/>
    </row>
    <row r="93" spans="1:7" ht="15.5" hidden="1">
      <c r="A93" s="1208" t="s">
        <v>1374</v>
      </c>
      <c r="B93" s="1197"/>
      <c r="C93" s="1191"/>
      <c r="D93" s="1192"/>
      <c r="E93" s="1193"/>
      <c r="F93" s="1193"/>
      <c r="G93" s="1193"/>
    </row>
    <row r="94" spans="1:7" ht="15.5" hidden="1">
      <c r="A94" s="1209" t="s">
        <v>1395</v>
      </c>
      <c r="B94" s="1197" t="str">
        <f>B83</f>
        <v>zak</v>
      </c>
      <c r="C94" s="1191">
        <v>0.27263999999999999</v>
      </c>
      <c r="D94" s="1192">
        <f>D83</f>
        <v>82548</v>
      </c>
      <c r="E94" s="1193">
        <f>D94*C94</f>
        <v>22505.886719999999</v>
      </c>
      <c r="F94" s="1193"/>
      <c r="G94" s="1193"/>
    </row>
    <row r="95" spans="1:7" ht="15.5" hidden="1">
      <c r="A95" s="1209" t="s">
        <v>887</v>
      </c>
      <c r="B95" s="1197" t="str">
        <f>B84</f>
        <v>m3</v>
      </c>
      <c r="C95" s="1191">
        <v>2.7E-2</v>
      </c>
      <c r="D95" s="1192">
        <f>D84</f>
        <v>135278</v>
      </c>
      <c r="E95" s="1193">
        <f>D95*C95</f>
        <v>3652.5059999999999</v>
      </c>
      <c r="F95" s="1193"/>
      <c r="G95" s="1193"/>
    </row>
    <row r="96" spans="1:7" ht="15.5" hidden="1">
      <c r="A96" s="1208" t="s">
        <v>1371</v>
      </c>
      <c r="B96" s="1197"/>
      <c r="C96" s="1191"/>
      <c r="D96" s="1192"/>
      <c r="E96" s="1193"/>
      <c r="F96" s="1193"/>
      <c r="G96" s="1193"/>
    </row>
    <row r="97" spans="1:7" ht="15.5" hidden="1">
      <c r="A97" s="1209" t="s">
        <v>1166</v>
      </c>
      <c r="B97" s="1197" t="str">
        <f>B87</f>
        <v>OH</v>
      </c>
      <c r="C97" s="1191">
        <v>0.4</v>
      </c>
      <c r="D97" s="1192">
        <f>D87</f>
        <v>130000</v>
      </c>
      <c r="E97" s="1193"/>
      <c r="F97" s="1193">
        <f>D97*C97</f>
        <v>52000</v>
      </c>
      <c r="G97" s="1193"/>
    </row>
    <row r="98" spans="1:7" ht="15.5" hidden="1">
      <c r="A98" s="1209" t="s">
        <v>1361</v>
      </c>
      <c r="B98" s="1197" t="str">
        <f>B88</f>
        <v>OH</v>
      </c>
      <c r="C98" s="1191">
        <v>0.2</v>
      </c>
      <c r="D98" s="1192">
        <f>D88</f>
        <v>200000</v>
      </c>
      <c r="E98" s="1193"/>
      <c r="F98" s="1193">
        <f>D98*C98</f>
        <v>40000</v>
      </c>
      <c r="G98" s="1193"/>
    </row>
    <row r="99" spans="1:7" ht="15.5" hidden="1">
      <c r="A99" s="1209" t="s">
        <v>1386</v>
      </c>
      <c r="B99" s="1197" t="str">
        <f>B89</f>
        <v>OH</v>
      </c>
      <c r="C99" s="1191">
        <v>0.02</v>
      </c>
      <c r="D99" s="1192">
        <f>D89</f>
        <v>250000</v>
      </c>
      <c r="E99" s="1193"/>
      <c r="F99" s="1193">
        <f>D99*C99</f>
        <v>5000</v>
      </c>
      <c r="G99" s="1193"/>
    </row>
    <row r="100" spans="1:7" ht="15.5" hidden="1">
      <c r="A100" s="1209" t="s">
        <v>1169</v>
      </c>
      <c r="B100" s="1197" t="str">
        <f>B90</f>
        <v>OH</v>
      </c>
      <c r="C100" s="1191">
        <v>2.1999999999999999E-2</v>
      </c>
      <c r="D100" s="1192">
        <f>D90</f>
        <v>260000</v>
      </c>
      <c r="E100" s="1193"/>
      <c r="F100" s="1193">
        <f>D100*C100</f>
        <v>5720</v>
      </c>
      <c r="G100" s="1193"/>
    </row>
    <row r="101" spans="1:7" hidden="1">
      <c r="A101" s="1198" t="s">
        <v>27</v>
      </c>
      <c r="B101" s="1197"/>
      <c r="C101" s="1191"/>
      <c r="D101" s="1192"/>
      <c r="E101" s="1193">
        <f>SUM(E94:E100)</f>
        <v>26158.39272</v>
      </c>
      <c r="F101" s="1193">
        <f>SUM(F97:F100)</f>
        <v>102720</v>
      </c>
      <c r="G101" s="1193">
        <f>SUM(E101:F101)</f>
        <v>128878.39272</v>
      </c>
    </row>
    <row r="102" spans="1:7" hidden="1">
      <c r="A102" s="1189" t="s">
        <v>708</v>
      </c>
      <c r="B102" s="1190" t="s">
        <v>1398</v>
      </c>
      <c r="C102" s="1191"/>
      <c r="D102" s="1192"/>
      <c r="E102" s="1193"/>
      <c r="F102" s="1193"/>
      <c r="G102" s="1193"/>
    </row>
    <row r="103" spans="1:7" hidden="1">
      <c r="A103" s="1202" t="s">
        <v>1968</v>
      </c>
      <c r="B103" s="1195"/>
      <c r="C103" s="1191"/>
      <c r="D103" s="1192"/>
      <c r="E103" s="1193"/>
      <c r="F103" s="1193"/>
      <c r="G103" s="1193"/>
    </row>
    <row r="104" spans="1:7" hidden="1">
      <c r="A104" s="1216" t="s">
        <v>1399</v>
      </c>
      <c r="B104" s="1197" t="s">
        <v>1400</v>
      </c>
      <c r="C104" s="1191"/>
      <c r="D104" s="1192"/>
      <c r="E104" s="1193"/>
      <c r="F104" s="1193"/>
      <c r="G104" s="1193"/>
    </row>
    <row r="105" spans="1:7" ht="15.5" hidden="1">
      <c r="A105" s="1213" t="s">
        <v>1374</v>
      </c>
      <c r="B105" s="1197"/>
      <c r="C105" s="1191"/>
      <c r="D105" s="1192"/>
      <c r="E105" s="1193"/>
      <c r="F105" s="1193"/>
      <c r="G105" s="1193"/>
    </row>
    <row r="106" spans="1:7" hidden="1">
      <c r="A106" s="1198" t="s">
        <v>1401</v>
      </c>
      <c r="B106" s="1197" t="s">
        <v>1323</v>
      </c>
      <c r="C106" s="1191">
        <f>10.5/10</f>
        <v>1.05</v>
      </c>
      <c r="D106" s="1206">
        <v>14216</v>
      </c>
      <c r="E106" s="1193">
        <f>C106*D106</f>
        <v>14926.800000000001</v>
      </c>
      <c r="F106" s="1193"/>
      <c r="G106" s="1193"/>
    </row>
    <row r="107" spans="1:7" hidden="1">
      <c r="A107" s="1198" t="s">
        <v>1346</v>
      </c>
      <c r="B107" s="1197" t="s">
        <v>1323</v>
      </c>
      <c r="C107" s="1191">
        <f>0.15/10</f>
        <v>1.4999999999999999E-2</v>
      </c>
      <c r="D107" s="1206">
        <v>22285</v>
      </c>
      <c r="E107" s="1193">
        <f>C107*D107</f>
        <v>334.27499999999998</v>
      </c>
      <c r="F107" s="1193"/>
      <c r="G107" s="1193"/>
    </row>
    <row r="108" spans="1:7" ht="15.5" hidden="1">
      <c r="A108" s="1213" t="s">
        <v>1371</v>
      </c>
      <c r="B108" s="1197"/>
      <c r="C108" s="1191"/>
      <c r="D108" s="1192"/>
      <c r="E108" s="1193"/>
      <c r="F108" s="1193"/>
      <c r="G108" s="1193"/>
    </row>
    <row r="109" spans="1:7" hidden="1">
      <c r="A109" s="1198" t="s">
        <v>1166</v>
      </c>
      <c r="B109" s="1197" t="s">
        <v>1170</v>
      </c>
      <c r="C109" s="1191">
        <f>0.7/10</f>
        <v>6.9999999999999993E-2</v>
      </c>
      <c r="D109" s="1192">
        <f t="shared" ref="D109:D112" si="4">D18</f>
        <v>130000</v>
      </c>
      <c r="E109" s="1193"/>
      <c r="F109" s="1193">
        <f>C109*D109</f>
        <v>9099.9999999999982</v>
      </c>
      <c r="G109" s="1193"/>
    </row>
    <row r="110" spans="1:7" hidden="1">
      <c r="A110" s="1198" t="s">
        <v>1167</v>
      </c>
      <c r="B110" s="1197" t="s">
        <v>1170</v>
      </c>
      <c r="C110" s="1191">
        <f>0.7/10</f>
        <v>6.9999999999999993E-2</v>
      </c>
      <c r="D110" s="1181">
        <f t="shared" si="4"/>
        <v>200000</v>
      </c>
      <c r="E110" s="1193"/>
      <c r="F110" s="1193">
        <f>C110*D110</f>
        <v>13999.999999999998</v>
      </c>
      <c r="G110" s="1193"/>
    </row>
    <row r="111" spans="1:7" hidden="1">
      <c r="A111" s="1198" t="s">
        <v>1402</v>
      </c>
      <c r="B111" s="1197" t="s">
        <v>1170</v>
      </c>
      <c r="C111" s="1191">
        <f>0.07/10</f>
        <v>7.000000000000001E-3</v>
      </c>
      <c r="D111" s="1181">
        <f t="shared" si="4"/>
        <v>250000</v>
      </c>
      <c r="E111" s="1193"/>
      <c r="F111" s="1193">
        <f>C111*D111</f>
        <v>1750.0000000000002</v>
      </c>
      <c r="G111" s="1193"/>
    </row>
    <row r="112" spans="1:7" hidden="1">
      <c r="A112" s="1198" t="s">
        <v>1169</v>
      </c>
      <c r="B112" s="1197" t="s">
        <v>1170</v>
      </c>
      <c r="C112" s="1191">
        <f>0.04/10</f>
        <v>4.0000000000000001E-3</v>
      </c>
      <c r="D112" s="1192">
        <f t="shared" si="4"/>
        <v>260000</v>
      </c>
      <c r="E112" s="1193"/>
      <c r="F112" s="1193">
        <f>C112*D112</f>
        <v>1040</v>
      </c>
      <c r="G112" s="1193"/>
    </row>
    <row r="113" spans="1:7" hidden="1">
      <c r="A113" s="1198" t="s">
        <v>27</v>
      </c>
      <c r="B113" s="1197"/>
      <c r="C113" s="1191"/>
      <c r="D113" s="1192"/>
      <c r="E113" s="1193">
        <f>SUM(E106:E112)</f>
        <v>15261.075000000001</v>
      </c>
      <c r="F113" s="1193">
        <f>SUM(F109:F112)</f>
        <v>25889.999999999996</v>
      </c>
      <c r="G113" s="1193">
        <f>SUM(E113:F113)</f>
        <v>41151.074999999997</v>
      </c>
    </row>
    <row r="114" spans="1:7" hidden="1">
      <c r="A114" s="1216" t="s">
        <v>1403</v>
      </c>
      <c r="B114" s="1197" t="s">
        <v>1404</v>
      </c>
      <c r="C114" s="1191"/>
      <c r="D114" s="1192"/>
      <c r="E114" s="1193"/>
      <c r="F114" s="1193"/>
      <c r="G114" s="1193"/>
    </row>
    <row r="115" spans="1:7" hidden="1">
      <c r="A115" s="1219" t="s">
        <v>1374</v>
      </c>
      <c r="B115" s="1197"/>
      <c r="C115" s="1191"/>
      <c r="D115" s="1192"/>
      <c r="E115" s="1193"/>
      <c r="F115" s="1193"/>
      <c r="G115" s="1193"/>
    </row>
    <row r="116" spans="1:7" hidden="1">
      <c r="A116" s="1198" t="s">
        <v>1405</v>
      </c>
      <c r="B116" s="1197" t="s">
        <v>71</v>
      </c>
      <c r="C116" s="1191">
        <v>4.4999999999999998E-2</v>
      </c>
      <c r="D116" s="1220">
        <v>2395800</v>
      </c>
      <c r="E116" s="1193">
        <f>C116*D116</f>
        <v>107811</v>
      </c>
      <c r="F116" s="1193"/>
      <c r="G116" s="1193"/>
    </row>
    <row r="117" spans="1:7" hidden="1">
      <c r="A117" s="1198" t="s">
        <v>1406</v>
      </c>
      <c r="B117" s="1197" t="s">
        <v>1323</v>
      </c>
      <c r="C117" s="1191">
        <v>0.3</v>
      </c>
      <c r="D117" s="1192">
        <f>D16</f>
        <v>20700</v>
      </c>
      <c r="E117" s="1193">
        <f>C117*D117</f>
        <v>6210</v>
      </c>
      <c r="F117" s="1193"/>
      <c r="G117" s="1193"/>
    </row>
    <row r="118" spans="1:7" hidden="1">
      <c r="A118" s="1198" t="s">
        <v>1349</v>
      </c>
      <c r="B118" s="1197" t="s">
        <v>1350</v>
      </c>
      <c r="C118" s="1191">
        <v>0.1</v>
      </c>
      <c r="D118" s="1221">
        <v>30000</v>
      </c>
      <c r="E118" s="1193">
        <f>C118*D118</f>
        <v>3000</v>
      </c>
      <c r="F118" s="1193"/>
      <c r="G118" s="1193"/>
    </row>
    <row r="119" spans="1:7" hidden="1">
      <c r="A119" s="1219" t="s">
        <v>1371</v>
      </c>
      <c r="B119" s="1197"/>
      <c r="C119" s="1191"/>
      <c r="D119" s="1192"/>
      <c r="E119" s="1193"/>
      <c r="F119" s="1193"/>
      <c r="G119" s="1193"/>
    </row>
    <row r="120" spans="1:7" hidden="1">
      <c r="A120" s="1198" t="s">
        <v>1166</v>
      </c>
      <c r="B120" s="1197" t="s">
        <v>1170</v>
      </c>
      <c r="C120" s="1191">
        <v>0.52</v>
      </c>
      <c r="D120" s="1192">
        <f>D109</f>
        <v>130000</v>
      </c>
      <c r="E120" s="1193"/>
      <c r="F120" s="1193">
        <f>D120*C120</f>
        <v>67600</v>
      </c>
      <c r="G120" s="1193"/>
    </row>
    <row r="121" spans="1:7" hidden="1">
      <c r="A121" s="1198" t="s">
        <v>1309</v>
      </c>
      <c r="B121" s="1197" t="s">
        <v>1170</v>
      </c>
      <c r="C121" s="1191">
        <v>0.26</v>
      </c>
      <c r="D121" s="1192">
        <f>D110</f>
        <v>200000</v>
      </c>
      <c r="E121" s="1193"/>
      <c r="F121" s="1193">
        <f>D121*C121</f>
        <v>52000</v>
      </c>
      <c r="G121" s="1193"/>
    </row>
    <row r="122" spans="1:7" hidden="1">
      <c r="A122" s="1198" t="s">
        <v>1335</v>
      </c>
      <c r="B122" s="1197" t="s">
        <v>1170</v>
      </c>
      <c r="C122" s="1191">
        <v>2.5999999999999999E-2</v>
      </c>
      <c r="D122" s="1192">
        <f>D111</f>
        <v>250000</v>
      </c>
      <c r="E122" s="1193"/>
      <c r="F122" s="1193">
        <f>D122*C122</f>
        <v>6500</v>
      </c>
      <c r="G122" s="1193"/>
    </row>
    <row r="123" spans="1:7" hidden="1">
      <c r="A123" s="1198" t="s">
        <v>1169</v>
      </c>
      <c r="B123" s="1197" t="s">
        <v>1170</v>
      </c>
      <c r="C123" s="1191">
        <v>2.5999999999999999E-2</v>
      </c>
      <c r="D123" s="1192">
        <f>D112</f>
        <v>260000</v>
      </c>
      <c r="E123" s="1193"/>
      <c r="F123" s="1193">
        <f>D123*C123</f>
        <v>6760</v>
      </c>
      <c r="G123" s="1193"/>
    </row>
    <row r="124" spans="1:7" hidden="1">
      <c r="A124" s="1198" t="s">
        <v>27</v>
      </c>
      <c r="B124" s="1197"/>
      <c r="C124" s="1191"/>
      <c r="D124" s="1192"/>
      <c r="E124" s="1193">
        <f>SUM(E116:E123)</f>
        <v>117021</v>
      </c>
      <c r="F124" s="1193">
        <f>SUM(F120:F123)</f>
        <v>132860</v>
      </c>
      <c r="G124" s="1193">
        <f>SUM(E124:F124)</f>
        <v>249881</v>
      </c>
    </row>
    <row r="125" spans="1:7" hidden="1">
      <c r="A125" s="1216" t="s">
        <v>1390</v>
      </c>
      <c r="B125" s="1197" t="s">
        <v>1389</v>
      </c>
      <c r="C125" s="1191"/>
      <c r="D125" s="1192"/>
      <c r="E125" s="1193"/>
      <c r="F125" s="1193"/>
      <c r="G125" s="1193"/>
    </row>
    <row r="126" spans="1:7" hidden="1">
      <c r="A126" s="1219" t="s">
        <v>1374</v>
      </c>
      <c r="B126" s="1197"/>
      <c r="C126" s="1191"/>
      <c r="D126" s="1192"/>
      <c r="E126" s="1193"/>
      <c r="F126" s="1193"/>
      <c r="G126" s="1193"/>
    </row>
    <row r="127" spans="1:7" hidden="1">
      <c r="A127" s="1198" t="s">
        <v>1391</v>
      </c>
      <c r="B127" s="1197" t="s">
        <v>852</v>
      </c>
      <c r="C127" s="1191">
        <v>7.42</v>
      </c>
      <c r="D127" s="1192">
        <f>D71</f>
        <v>82548</v>
      </c>
      <c r="E127" s="1193">
        <f>D127*C127</f>
        <v>612506.16</v>
      </c>
      <c r="F127" s="1193"/>
      <c r="G127" s="1193"/>
    </row>
    <row r="128" spans="1:7" hidden="1">
      <c r="A128" s="1198" t="s">
        <v>1330</v>
      </c>
      <c r="B128" s="1197" t="s">
        <v>1323</v>
      </c>
      <c r="C128" s="1191">
        <v>698</v>
      </c>
      <c r="D128" s="1192">
        <f>D72</f>
        <v>180.46285714285713</v>
      </c>
      <c r="E128" s="1193">
        <f>D128*C128</f>
        <v>125963.07428571428</v>
      </c>
      <c r="F128" s="1193"/>
      <c r="G128" s="1193"/>
    </row>
    <row r="129" spans="1:7" hidden="1">
      <c r="A129" s="1198" t="s">
        <v>1392</v>
      </c>
      <c r="B129" s="1197" t="s">
        <v>1323</v>
      </c>
      <c r="C129" s="1191">
        <v>1047</v>
      </c>
      <c r="D129" s="1192">
        <f>D73</f>
        <v>161.39555555555555</v>
      </c>
      <c r="E129" s="1193">
        <f>D129*C129</f>
        <v>168981.14666666667</v>
      </c>
      <c r="F129" s="1193"/>
      <c r="G129" s="1193"/>
    </row>
    <row r="130" spans="1:7" hidden="1">
      <c r="A130" s="1198" t="s">
        <v>1393</v>
      </c>
      <c r="B130" s="1197" t="s">
        <v>1350</v>
      </c>
      <c r="C130" s="1191">
        <v>215</v>
      </c>
      <c r="D130" s="1192">
        <f>D74</f>
        <v>7200</v>
      </c>
      <c r="E130" s="1193">
        <f>D130*C130</f>
        <v>1548000</v>
      </c>
      <c r="F130" s="1193"/>
      <c r="G130" s="1193"/>
    </row>
    <row r="131" spans="1:7" hidden="1">
      <c r="A131" s="1219" t="s">
        <v>1371</v>
      </c>
      <c r="B131" s="1197"/>
      <c r="C131" s="1191"/>
      <c r="D131" s="1192"/>
      <c r="E131" s="1193"/>
      <c r="F131" s="1193"/>
      <c r="G131" s="1193"/>
    </row>
    <row r="132" spans="1:7" hidden="1">
      <c r="A132" s="1198" t="s">
        <v>1166</v>
      </c>
      <c r="B132" s="1197" t="s">
        <v>1170</v>
      </c>
      <c r="C132" s="1191">
        <v>1.65</v>
      </c>
      <c r="D132" s="1192">
        <f>D120</f>
        <v>130000</v>
      </c>
      <c r="E132" s="1193"/>
      <c r="F132" s="1193">
        <f>D132*C132</f>
        <v>214500</v>
      </c>
      <c r="G132" s="1193"/>
    </row>
    <row r="133" spans="1:7" hidden="1">
      <c r="A133" s="1198" t="s">
        <v>1333</v>
      </c>
      <c r="B133" s="1197" t="s">
        <v>1170</v>
      </c>
      <c r="C133" s="1191">
        <v>0.27500000000000002</v>
      </c>
      <c r="D133" s="1192">
        <f>D98</f>
        <v>200000</v>
      </c>
      <c r="E133" s="1193"/>
      <c r="F133" s="1193">
        <f>D133*C133</f>
        <v>55000.000000000007</v>
      </c>
      <c r="G133" s="1193"/>
    </row>
    <row r="134" spans="1:7" hidden="1">
      <c r="A134" s="1198" t="s">
        <v>1334</v>
      </c>
      <c r="B134" s="1197" t="s">
        <v>1170</v>
      </c>
      <c r="C134" s="1191">
        <v>2.8000000000000001E-2</v>
      </c>
      <c r="D134" s="1192">
        <f>D122</f>
        <v>250000</v>
      </c>
      <c r="E134" s="1193"/>
      <c r="F134" s="1193">
        <f>D134*C134</f>
        <v>7000</v>
      </c>
      <c r="G134" s="1193"/>
    </row>
    <row r="135" spans="1:7" hidden="1">
      <c r="A135" s="1198" t="s">
        <v>1169</v>
      </c>
      <c r="B135" s="1197" t="s">
        <v>1170</v>
      </c>
      <c r="C135" s="1191">
        <v>8.3000000000000004E-2</v>
      </c>
      <c r="D135" s="1192">
        <f>D123</f>
        <v>260000</v>
      </c>
      <c r="E135" s="1193"/>
      <c r="F135" s="1193">
        <f>D135*C135</f>
        <v>21580</v>
      </c>
      <c r="G135" s="1193"/>
    </row>
    <row r="136" spans="1:7" hidden="1">
      <c r="A136" s="1198" t="s">
        <v>27</v>
      </c>
      <c r="B136" s="1197"/>
      <c r="C136" s="1191"/>
      <c r="D136" s="1192"/>
      <c r="E136" s="1193">
        <f>SUM(E127:E135)</f>
        <v>2455450.3809523811</v>
      </c>
      <c r="F136" s="1193">
        <f>SUM(F131:F135)</f>
        <v>298080</v>
      </c>
      <c r="G136" s="1193">
        <f>SUM(E136:F136)</f>
        <v>2753530.3809523811</v>
      </c>
    </row>
    <row r="137" spans="1:7" hidden="1">
      <c r="A137" s="1222" t="s">
        <v>1407</v>
      </c>
      <c r="B137" s="1223"/>
      <c r="C137" s="1191"/>
      <c r="D137" s="1192"/>
      <c r="E137" s="1193"/>
      <c r="F137" s="1193"/>
      <c r="G137" s="1193">
        <f>SUM(G136,G124,G113)</f>
        <v>3044562.4559523812</v>
      </c>
    </row>
    <row r="138" spans="1:7" hidden="1">
      <c r="A138" s="1202" t="s">
        <v>1969</v>
      </c>
      <c r="B138" s="1195" t="s">
        <v>1408</v>
      </c>
      <c r="C138" s="1191"/>
      <c r="D138" s="1192"/>
      <c r="E138" s="1193"/>
      <c r="F138" s="1193"/>
      <c r="G138" s="1193"/>
    </row>
    <row r="139" spans="1:7" hidden="1">
      <c r="A139" s="1219" t="s">
        <v>1374</v>
      </c>
      <c r="B139" s="1197"/>
      <c r="C139" s="1191"/>
      <c r="D139" s="1192"/>
      <c r="E139" s="1193"/>
      <c r="F139" s="1193"/>
      <c r="G139" s="1193"/>
    </row>
    <row r="140" spans="1:7" hidden="1">
      <c r="A140" s="1198" t="s">
        <v>1405</v>
      </c>
      <c r="B140" s="1197" t="s">
        <v>71</v>
      </c>
      <c r="C140" s="1191">
        <v>3.0000000000000001E-3</v>
      </c>
      <c r="D140" s="1192">
        <f>D116</f>
        <v>2395800</v>
      </c>
      <c r="E140" s="1193">
        <f>C140*D140</f>
        <v>7187.4000000000005</v>
      </c>
      <c r="F140" s="1193"/>
      <c r="G140" s="1193"/>
    </row>
    <row r="141" spans="1:7" hidden="1">
      <c r="A141" s="1198" t="s">
        <v>1409</v>
      </c>
      <c r="B141" s="1197" t="s">
        <v>1323</v>
      </c>
      <c r="C141" s="1191">
        <v>0.02</v>
      </c>
      <c r="D141" s="1192">
        <f>D117</f>
        <v>20700</v>
      </c>
      <c r="E141" s="1193">
        <f t="shared" ref="E141:E146" si="5">C141*D141</f>
        <v>414</v>
      </c>
      <c r="F141" s="1193"/>
      <c r="G141" s="1193"/>
    </row>
    <row r="142" spans="1:7" hidden="1">
      <c r="A142" s="1198" t="s">
        <v>1351</v>
      </c>
      <c r="B142" s="1197" t="s">
        <v>1323</v>
      </c>
      <c r="C142" s="1191">
        <v>3.6</v>
      </c>
      <c r="D142" s="1192">
        <v>14216</v>
      </c>
      <c r="E142" s="1193">
        <f t="shared" si="5"/>
        <v>51177.599999999999</v>
      </c>
      <c r="F142" s="1193"/>
      <c r="G142" s="1193"/>
    </row>
    <row r="143" spans="1:7" hidden="1">
      <c r="A143" s="1198" t="s">
        <v>1346</v>
      </c>
      <c r="B143" s="1197" t="s">
        <v>1323</v>
      </c>
      <c r="C143" s="1191">
        <v>0.05</v>
      </c>
      <c r="D143" s="1192">
        <v>22285</v>
      </c>
      <c r="E143" s="1193">
        <f t="shared" si="5"/>
        <v>1114.25</v>
      </c>
      <c r="F143" s="1193"/>
      <c r="G143" s="1193"/>
    </row>
    <row r="144" spans="1:7" hidden="1">
      <c r="A144" s="1198" t="s">
        <v>1410</v>
      </c>
      <c r="B144" s="1197" t="s">
        <v>852</v>
      </c>
      <c r="C144" s="1191">
        <v>0.11</v>
      </c>
      <c r="D144" s="1192">
        <f>D127</f>
        <v>82548</v>
      </c>
      <c r="E144" s="1193">
        <f t="shared" si="5"/>
        <v>9080.2800000000007</v>
      </c>
      <c r="F144" s="1193"/>
      <c r="G144" s="1193"/>
    </row>
    <row r="145" spans="1:7" hidden="1">
      <c r="A145" s="1198" t="s">
        <v>1330</v>
      </c>
      <c r="B145" s="1197" t="s">
        <v>71</v>
      </c>
      <c r="C145" s="1191">
        <v>8.9999999999999993E-3</v>
      </c>
      <c r="D145" s="1192">
        <v>252648</v>
      </c>
      <c r="E145" s="1193">
        <f t="shared" si="5"/>
        <v>2273.8319999999999</v>
      </c>
      <c r="F145" s="1193"/>
      <c r="G145" s="1193"/>
    </row>
    <row r="146" spans="1:7" hidden="1">
      <c r="A146" s="1198" t="s">
        <v>1392</v>
      </c>
      <c r="B146" s="1197" t="s">
        <v>71</v>
      </c>
      <c r="C146" s="1191">
        <v>1.4999999999999999E-2</v>
      </c>
      <c r="D146" s="1192">
        <v>186060</v>
      </c>
      <c r="E146" s="1193">
        <f t="shared" si="5"/>
        <v>2790.9</v>
      </c>
      <c r="F146" s="1193"/>
      <c r="G146" s="1193"/>
    </row>
    <row r="147" spans="1:7" hidden="1">
      <c r="A147" s="1219" t="s">
        <v>1371</v>
      </c>
      <c r="B147" s="1197"/>
      <c r="C147" s="1191"/>
      <c r="D147" s="1192"/>
      <c r="E147" s="1193"/>
      <c r="F147" s="1193"/>
      <c r="G147" s="1193"/>
    </row>
    <row r="148" spans="1:7" hidden="1">
      <c r="A148" s="1198" t="s">
        <v>1166</v>
      </c>
      <c r="B148" s="1197" t="s">
        <v>1170</v>
      </c>
      <c r="C148" s="1191">
        <v>0.29699999999999999</v>
      </c>
      <c r="D148" s="1192">
        <f>D132</f>
        <v>130000</v>
      </c>
      <c r="E148" s="1193"/>
      <c r="F148" s="1193">
        <f t="shared" ref="F148:F153" si="6">C148*D148</f>
        <v>38610</v>
      </c>
      <c r="G148" s="1193"/>
    </row>
    <row r="149" spans="1:7" hidden="1">
      <c r="A149" s="1198" t="s">
        <v>1309</v>
      </c>
      <c r="B149" s="1197" t="s">
        <v>1170</v>
      </c>
      <c r="C149" s="1191">
        <v>3.3000000000000002E-2</v>
      </c>
      <c r="D149" s="1192">
        <f>D121</f>
        <v>200000</v>
      </c>
      <c r="E149" s="1193"/>
      <c r="F149" s="1193">
        <f t="shared" si="6"/>
        <v>6600</v>
      </c>
      <c r="G149" s="1193"/>
    </row>
    <row r="150" spans="1:7" hidden="1">
      <c r="A150" s="1198" t="s">
        <v>1333</v>
      </c>
      <c r="B150" s="1197" t="s">
        <v>1170</v>
      </c>
      <c r="C150" s="1191">
        <v>3.3000000000000002E-2</v>
      </c>
      <c r="D150" s="1192">
        <f>D133</f>
        <v>200000</v>
      </c>
      <c r="E150" s="1193"/>
      <c r="F150" s="1193">
        <f t="shared" si="6"/>
        <v>6600</v>
      </c>
      <c r="G150" s="1193"/>
    </row>
    <row r="151" spans="1:7" hidden="1">
      <c r="A151" s="1198" t="s">
        <v>1167</v>
      </c>
      <c r="B151" s="1197" t="s">
        <v>1170</v>
      </c>
      <c r="C151" s="1191">
        <v>3.3000000000000002E-2</v>
      </c>
      <c r="D151" s="1192">
        <f>D110</f>
        <v>200000</v>
      </c>
      <c r="E151" s="1193"/>
      <c r="F151" s="1193">
        <f t="shared" si="6"/>
        <v>6600</v>
      </c>
      <c r="G151" s="1193"/>
    </row>
    <row r="152" spans="1:7" hidden="1">
      <c r="A152" s="1198" t="s">
        <v>1168</v>
      </c>
      <c r="B152" s="1197" t="s">
        <v>1170</v>
      </c>
      <c r="C152" s="1191">
        <v>0.1</v>
      </c>
      <c r="D152" s="1192">
        <f>D134</f>
        <v>250000</v>
      </c>
      <c r="E152" s="1193"/>
      <c r="F152" s="1193">
        <f t="shared" si="6"/>
        <v>25000</v>
      </c>
      <c r="G152" s="1193"/>
    </row>
    <row r="153" spans="1:7" hidden="1">
      <c r="A153" s="1198" t="s">
        <v>1169</v>
      </c>
      <c r="B153" s="1197" t="s">
        <v>1170</v>
      </c>
      <c r="C153" s="1191">
        <v>0.15</v>
      </c>
      <c r="D153" s="1192">
        <f>D135</f>
        <v>260000</v>
      </c>
      <c r="E153" s="1193"/>
      <c r="F153" s="1193">
        <f t="shared" si="6"/>
        <v>39000</v>
      </c>
      <c r="G153" s="1193"/>
    </row>
    <row r="154" spans="1:7" hidden="1">
      <c r="A154" s="1198" t="s">
        <v>27</v>
      </c>
      <c r="B154" s="1197"/>
      <c r="C154" s="1191"/>
      <c r="D154" s="1192"/>
      <c r="E154" s="1193">
        <f>SUM(E140:E153)</f>
        <v>74038.261999999988</v>
      </c>
      <c r="F154" s="1193">
        <f>SUM(F148:F153)</f>
        <v>122410</v>
      </c>
      <c r="G154" s="1193">
        <f>SUM(E154:F154)</f>
        <v>196448.26199999999</v>
      </c>
    </row>
    <row r="155" spans="1:7" hidden="1">
      <c r="A155" s="1198"/>
      <c r="B155" s="1197"/>
      <c r="C155" s="1191"/>
      <c r="D155" s="1192"/>
      <c r="E155" s="1193"/>
      <c r="F155" s="1193"/>
      <c r="G155" s="1193"/>
    </row>
    <row r="156" spans="1:7" hidden="1">
      <c r="A156" s="1202" t="s">
        <v>2002</v>
      </c>
      <c r="B156" s="1195" t="s">
        <v>1411</v>
      </c>
      <c r="C156" s="1191"/>
      <c r="D156" s="1192"/>
      <c r="E156" s="1193"/>
      <c r="F156" s="1193"/>
      <c r="G156" s="1193"/>
    </row>
    <row r="157" spans="1:7" hidden="1">
      <c r="A157" s="1219" t="s">
        <v>1374</v>
      </c>
      <c r="B157" s="1197"/>
      <c r="C157" s="1191"/>
      <c r="D157" s="1192"/>
      <c r="E157" s="1193"/>
      <c r="F157" s="1193"/>
      <c r="G157" s="1193"/>
    </row>
    <row r="158" spans="1:7" hidden="1">
      <c r="A158" s="1198" t="s">
        <v>1412</v>
      </c>
      <c r="B158" s="1197" t="s">
        <v>71</v>
      </c>
      <c r="C158" s="1191">
        <v>2E-3</v>
      </c>
      <c r="D158" s="1192">
        <f t="shared" ref="D158:D164" si="7">D140</f>
        <v>2395800</v>
      </c>
      <c r="E158" s="1193">
        <f>C158*D158</f>
        <v>4791.6000000000004</v>
      </c>
      <c r="F158" s="1193"/>
      <c r="G158" s="1193"/>
    </row>
    <row r="159" spans="1:7" hidden="1">
      <c r="A159" s="1198" t="s">
        <v>1413</v>
      </c>
      <c r="B159" s="1197" t="s">
        <v>1323</v>
      </c>
      <c r="C159" s="1191">
        <v>0.01</v>
      </c>
      <c r="D159" s="1192">
        <f t="shared" si="7"/>
        <v>20700</v>
      </c>
      <c r="E159" s="1193">
        <f t="shared" ref="E159:E164" si="8">C159*D159</f>
        <v>207</v>
      </c>
      <c r="F159" s="1193"/>
      <c r="G159" s="1193"/>
    </row>
    <row r="160" spans="1:7" hidden="1">
      <c r="A160" s="1198" t="s">
        <v>1351</v>
      </c>
      <c r="B160" s="1197" t="s">
        <v>1323</v>
      </c>
      <c r="C160" s="1191">
        <v>3</v>
      </c>
      <c r="D160" s="1192">
        <f t="shared" si="7"/>
        <v>14216</v>
      </c>
      <c r="E160" s="1193">
        <f t="shared" si="8"/>
        <v>42648</v>
      </c>
      <c r="F160" s="1193"/>
      <c r="G160" s="1193"/>
    </row>
    <row r="161" spans="1:7" hidden="1">
      <c r="A161" s="1198" t="s">
        <v>1346</v>
      </c>
      <c r="B161" s="1197" t="s">
        <v>1323</v>
      </c>
      <c r="C161" s="1191">
        <v>4.4999999999999998E-2</v>
      </c>
      <c r="D161" s="1192">
        <f t="shared" si="7"/>
        <v>22285</v>
      </c>
      <c r="E161" s="1193">
        <f t="shared" si="8"/>
        <v>1002.8249999999999</v>
      </c>
      <c r="F161" s="1193"/>
      <c r="G161" s="1193"/>
    </row>
    <row r="162" spans="1:7" hidden="1">
      <c r="A162" s="1198" t="s">
        <v>1410</v>
      </c>
      <c r="B162" s="1197" t="s">
        <v>852</v>
      </c>
      <c r="C162" s="1191">
        <v>0.08</v>
      </c>
      <c r="D162" s="1192">
        <f t="shared" si="7"/>
        <v>82548</v>
      </c>
      <c r="E162" s="1193">
        <f t="shared" si="8"/>
        <v>6603.84</v>
      </c>
      <c r="F162" s="1193"/>
      <c r="G162" s="1193"/>
    </row>
    <row r="163" spans="1:7" hidden="1">
      <c r="A163" s="1198" t="s">
        <v>1330</v>
      </c>
      <c r="B163" s="1197" t="s">
        <v>71</v>
      </c>
      <c r="C163" s="1191">
        <v>6.0000000000000001E-3</v>
      </c>
      <c r="D163" s="1192">
        <f t="shared" si="7"/>
        <v>252648</v>
      </c>
      <c r="E163" s="1193">
        <f t="shared" si="8"/>
        <v>1515.8879999999999</v>
      </c>
      <c r="F163" s="1193"/>
      <c r="G163" s="1193"/>
    </row>
    <row r="164" spans="1:7" hidden="1">
      <c r="A164" s="1198" t="s">
        <v>1414</v>
      </c>
      <c r="B164" s="1197" t="s">
        <v>71</v>
      </c>
      <c r="C164" s="1191">
        <v>8.9999999999999993E-3</v>
      </c>
      <c r="D164" s="1192">
        <f t="shared" si="7"/>
        <v>186060</v>
      </c>
      <c r="E164" s="1193">
        <f t="shared" si="8"/>
        <v>1674.54</v>
      </c>
      <c r="F164" s="1193"/>
      <c r="G164" s="1193"/>
    </row>
    <row r="165" spans="1:7" hidden="1">
      <c r="A165" s="1219" t="s">
        <v>1371</v>
      </c>
      <c r="B165" s="1197"/>
      <c r="C165" s="1191"/>
      <c r="D165" s="1192"/>
      <c r="E165" s="1193"/>
      <c r="F165" s="1193"/>
      <c r="G165" s="1193"/>
    </row>
    <row r="166" spans="1:7" hidden="1">
      <c r="A166" s="1198" t="s">
        <v>1166</v>
      </c>
      <c r="B166" s="1197" t="s">
        <v>1170</v>
      </c>
      <c r="C166" s="1191">
        <v>0.18</v>
      </c>
      <c r="D166" s="1192">
        <f t="shared" ref="D166:D171" si="9">D148</f>
        <v>130000</v>
      </c>
      <c r="E166" s="1193"/>
      <c r="F166" s="1193">
        <f t="shared" ref="F166:F171" si="10">D166*C166</f>
        <v>23400</v>
      </c>
      <c r="G166" s="1193"/>
    </row>
    <row r="167" spans="1:7" hidden="1">
      <c r="A167" s="1198" t="s">
        <v>1309</v>
      </c>
      <c r="B167" s="1197" t="s">
        <v>1170</v>
      </c>
      <c r="C167" s="1191">
        <v>0.02</v>
      </c>
      <c r="D167" s="1192">
        <f t="shared" si="9"/>
        <v>200000</v>
      </c>
      <c r="E167" s="1193"/>
      <c r="F167" s="1193">
        <f t="shared" si="10"/>
        <v>4000</v>
      </c>
      <c r="G167" s="1193"/>
    </row>
    <row r="168" spans="1:7" hidden="1">
      <c r="A168" s="1198" t="s">
        <v>1333</v>
      </c>
      <c r="B168" s="1197" t="s">
        <v>1170</v>
      </c>
      <c r="C168" s="1191">
        <v>0.02</v>
      </c>
      <c r="D168" s="1192">
        <f t="shared" si="9"/>
        <v>200000</v>
      </c>
      <c r="E168" s="1193"/>
      <c r="F168" s="1193">
        <f t="shared" si="10"/>
        <v>4000</v>
      </c>
      <c r="G168" s="1193"/>
    </row>
    <row r="169" spans="1:7" hidden="1">
      <c r="A169" s="1198" t="s">
        <v>1167</v>
      </c>
      <c r="B169" s="1197" t="s">
        <v>1170</v>
      </c>
      <c r="C169" s="1191">
        <v>0.02</v>
      </c>
      <c r="D169" s="1192">
        <f t="shared" si="9"/>
        <v>200000</v>
      </c>
      <c r="E169" s="1193"/>
      <c r="F169" s="1193">
        <f t="shared" si="10"/>
        <v>4000</v>
      </c>
      <c r="G169" s="1193"/>
    </row>
    <row r="170" spans="1:7" hidden="1">
      <c r="A170" s="1198" t="s">
        <v>1168</v>
      </c>
      <c r="B170" s="1197" t="s">
        <v>1170</v>
      </c>
      <c r="C170" s="1191">
        <v>6.0000000000000001E-3</v>
      </c>
      <c r="D170" s="1192">
        <f t="shared" si="9"/>
        <v>250000</v>
      </c>
      <c r="E170" s="1193"/>
      <c r="F170" s="1193">
        <f t="shared" si="10"/>
        <v>1500</v>
      </c>
      <c r="G170" s="1193"/>
    </row>
    <row r="171" spans="1:7" hidden="1">
      <c r="A171" s="1198" t="s">
        <v>1169</v>
      </c>
      <c r="B171" s="1197" t="s">
        <v>1170</v>
      </c>
      <c r="C171" s="1191">
        <v>8.9999999999999993E-3</v>
      </c>
      <c r="D171" s="1192">
        <f t="shared" si="9"/>
        <v>260000</v>
      </c>
      <c r="E171" s="1193"/>
      <c r="F171" s="1193">
        <f t="shared" si="10"/>
        <v>2340</v>
      </c>
      <c r="G171" s="1193"/>
    </row>
    <row r="172" spans="1:7" hidden="1">
      <c r="A172" s="1219" t="s">
        <v>27</v>
      </c>
      <c r="B172" s="1197"/>
      <c r="C172" s="1191"/>
      <c r="D172" s="1192"/>
      <c r="E172" s="1193">
        <f>SUM(E158:E171)</f>
        <v>58443.692999999999</v>
      </c>
      <c r="F172" s="1193">
        <f>SUM(F166:F171)</f>
        <v>39240</v>
      </c>
      <c r="G172" s="1193">
        <f>SUM(E172:F172)</f>
        <v>97683.692999999999</v>
      </c>
    </row>
    <row r="173" spans="1:7" hidden="1">
      <c r="A173" s="1224" t="s">
        <v>1970</v>
      </c>
      <c r="B173" s="1211"/>
      <c r="C173" s="1191"/>
      <c r="D173" s="1192"/>
      <c r="E173" s="1193"/>
      <c r="F173" s="1193"/>
      <c r="G173" s="1193"/>
    </row>
    <row r="174" spans="1:7" hidden="1">
      <c r="A174" s="1202" t="s">
        <v>1971</v>
      </c>
      <c r="B174" s="1195"/>
      <c r="C174" s="1191"/>
      <c r="D174" s="1192"/>
      <c r="E174" s="1193"/>
      <c r="F174" s="1193"/>
      <c r="G174" s="1193"/>
    </row>
    <row r="175" spans="1:7" hidden="1">
      <c r="A175" s="1219" t="s">
        <v>1374</v>
      </c>
      <c r="B175" s="1197"/>
      <c r="C175" s="1191"/>
      <c r="D175" s="1192"/>
      <c r="E175" s="1193"/>
      <c r="F175" s="1193"/>
      <c r="G175" s="1193"/>
    </row>
    <row r="176" spans="1:7" hidden="1">
      <c r="A176" s="1198" t="s">
        <v>1415</v>
      </c>
      <c r="B176" s="1197" t="s">
        <v>71</v>
      </c>
      <c r="C176" s="1225">
        <v>1.1000000000000001</v>
      </c>
      <c r="D176" s="1192">
        <v>8600000</v>
      </c>
      <c r="E176" s="1193">
        <f>D176*C176</f>
        <v>9460000</v>
      </c>
      <c r="F176" s="1193"/>
      <c r="G176" s="1193"/>
    </row>
    <row r="177" spans="1:7" hidden="1">
      <c r="A177" s="1198" t="s">
        <v>1416</v>
      </c>
      <c r="B177" s="1197" t="s">
        <v>1323</v>
      </c>
      <c r="C177" s="1225">
        <v>1.25</v>
      </c>
      <c r="D177" s="1192">
        <f>D159</f>
        <v>20700</v>
      </c>
      <c r="E177" s="1193">
        <f>D177*C177</f>
        <v>25875</v>
      </c>
      <c r="F177" s="1193"/>
      <c r="G177" s="1193"/>
    </row>
    <row r="178" spans="1:7" hidden="1">
      <c r="A178" s="1198" t="s">
        <v>1417</v>
      </c>
      <c r="B178" s="1197" t="s">
        <v>1323</v>
      </c>
      <c r="C178" s="1225">
        <v>1</v>
      </c>
      <c r="D178" s="1192">
        <v>48000</v>
      </c>
      <c r="E178" s="1193">
        <f>D178*C178</f>
        <v>48000</v>
      </c>
      <c r="F178" s="1193"/>
      <c r="G178" s="1193"/>
    </row>
    <row r="179" spans="1:7" hidden="1">
      <c r="A179" s="1219" t="s">
        <v>1371</v>
      </c>
      <c r="B179" s="1197"/>
      <c r="C179" s="1191"/>
      <c r="D179" s="1192"/>
      <c r="E179" s="1193"/>
      <c r="F179" s="1193"/>
      <c r="G179" s="1193"/>
    </row>
    <row r="180" spans="1:7" hidden="1">
      <c r="A180" s="1198" t="s">
        <v>1166</v>
      </c>
      <c r="B180" s="1197" t="s">
        <v>1170</v>
      </c>
      <c r="C180" s="1225">
        <v>7</v>
      </c>
      <c r="D180" s="1192">
        <f t="shared" ref="D180:D183" si="11">D18</f>
        <v>130000</v>
      </c>
      <c r="E180" s="1193"/>
      <c r="F180" s="1193">
        <f>D180*C180</f>
        <v>910000</v>
      </c>
      <c r="G180" s="1193"/>
    </row>
    <row r="181" spans="1:7" hidden="1">
      <c r="A181" s="1198" t="s">
        <v>1309</v>
      </c>
      <c r="B181" s="1197" t="s">
        <v>1170</v>
      </c>
      <c r="C181" s="1225">
        <v>21</v>
      </c>
      <c r="D181" s="1192">
        <f t="shared" si="11"/>
        <v>200000</v>
      </c>
      <c r="E181" s="1193"/>
      <c r="F181" s="1193">
        <f>D181*C181</f>
        <v>4200000</v>
      </c>
      <c r="G181" s="1193"/>
    </row>
    <row r="182" spans="1:7" hidden="1">
      <c r="A182" s="1198" t="s">
        <v>1335</v>
      </c>
      <c r="B182" s="1197" t="s">
        <v>1170</v>
      </c>
      <c r="C182" s="1225">
        <v>2.1</v>
      </c>
      <c r="D182" s="1192">
        <f t="shared" si="11"/>
        <v>250000</v>
      </c>
      <c r="E182" s="1193"/>
      <c r="F182" s="1193">
        <f>D182*C182</f>
        <v>525000</v>
      </c>
      <c r="G182" s="1193"/>
    </row>
    <row r="183" spans="1:7" hidden="1">
      <c r="A183" s="1198" t="s">
        <v>1169</v>
      </c>
      <c r="B183" s="1197" t="s">
        <v>1170</v>
      </c>
      <c r="C183" s="1225">
        <v>0.35</v>
      </c>
      <c r="D183" s="1192">
        <f t="shared" si="11"/>
        <v>260000</v>
      </c>
      <c r="E183" s="1193"/>
      <c r="F183" s="1193">
        <f>D183*C183</f>
        <v>91000</v>
      </c>
      <c r="G183" s="1193"/>
    </row>
    <row r="184" spans="1:7" hidden="1">
      <c r="A184" s="1219" t="s">
        <v>27</v>
      </c>
      <c r="B184" s="1197"/>
      <c r="C184" s="1191"/>
      <c r="D184" s="1192"/>
      <c r="E184" s="1193">
        <f>SUM(E176:E183)</f>
        <v>9533875</v>
      </c>
      <c r="F184" s="1193">
        <f>SUM(F180:F183)</f>
        <v>5726000</v>
      </c>
      <c r="G184" s="1193">
        <f>SUM(E184:F184)</f>
        <v>15259875</v>
      </c>
    </row>
    <row r="185" spans="1:7" hidden="1">
      <c r="A185" s="1219"/>
      <c r="B185" s="1197"/>
      <c r="C185" s="1191"/>
      <c r="D185" s="1192"/>
      <c r="E185" s="1193"/>
      <c r="F185" s="1193"/>
      <c r="G185" s="1193"/>
    </row>
    <row r="186" spans="1:7" hidden="1">
      <c r="A186" s="1202" t="s">
        <v>1972</v>
      </c>
      <c r="B186" s="1195"/>
      <c r="C186" s="1191"/>
      <c r="D186" s="1192"/>
      <c r="E186" s="1193"/>
      <c r="F186" s="1193"/>
      <c r="G186" s="1193"/>
    </row>
    <row r="187" spans="1:7" hidden="1">
      <c r="A187" s="1219" t="s">
        <v>1374</v>
      </c>
      <c r="B187" s="1197"/>
      <c r="C187" s="1191"/>
      <c r="D187" s="1192"/>
      <c r="E187" s="1193"/>
      <c r="F187" s="1193"/>
      <c r="G187" s="1193"/>
    </row>
    <row r="188" spans="1:7" hidden="1">
      <c r="A188" s="1198" t="s">
        <v>1418</v>
      </c>
      <c r="B188" s="1197" t="s">
        <v>72</v>
      </c>
      <c r="C188" s="1225">
        <v>0.04</v>
      </c>
      <c r="D188" s="1192">
        <v>11673700</v>
      </c>
      <c r="E188" s="1193">
        <f>D188*C188</f>
        <v>466948</v>
      </c>
      <c r="F188" s="1193"/>
      <c r="G188" s="1193"/>
    </row>
    <row r="189" spans="1:7" hidden="1">
      <c r="A189" s="1198" t="s">
        <v>1417</v>
      </c>
      <c r="B189" s="1197" t="s">
        <v>1323</v>
      </c>
      <c r="C189" s="1225">
        <v>0.5</v>
      </c>
      <c r="D189" s="1192">
        <f>D178</f>
        <v>48000</v>
      </c>
      <c r="E189" s="1193">
        <f>D189*C189</f>
        <v>24000</v>
      </c>
      <c r="F189" s="1193"/>
      <c r="G189" s="1193"/>
    </row>
    <row r="190" spans="1:7" hidden="1">
      <c r="A190" s="1219" t="s">
        <v>1371</v>
      </c>
      <c r="B190" s="1197"/>
      <c r="C190" s="1191"/>
      <c r="D190" s="1192"/>
      <c r="E190" s="1193"/>
      <c r="F190" s="1193"/>
      <c r="G190" s="1193"/>
    </row>
    <row r="191" spans="1:7" hidden="1">
      <c r="A191" s="1198" t="s">
        <v>1166</v>
      </c>
      <c r="B191" s="1197" t="s">
        <v>1170</v>
      </c>
      <c r="C191" s="1225">
        <v>1</v>
      </c>
      <c r="D191" s="1192">
        <f>D180</f>
        <v>130000</v>
      </c>
      <c r="E191" s="1193"/>
      <c r="F191" s="1193">
        <f>D191*C191</f>
        <v>130000</v>
      </c>
      <c r="G191" s="1193"/>
    </row>
    <row r="192" spans="1:7" hidden="1">
      <c r="A192" s="1198" t="s">
        <v>1309</v>
      </c>
      <c r="B192" s="1197" t="s">
        <v>1170</v>
      </c>
      <c r="C192" s="1225">
        <v>3</v>
      </c>
      <c r="D192" s="1192">
        <f>D181</f>
        <v>200000</v>
      </c>
      <c r="E192" s="1193"/>
      <c r="F192" s="1193">
        <f>D192*C192</f>
        <v>600000</v>
      </c>
      <c r="G192" s="1193"/>
    </row>
    <row r="193" spans="1:7" hidden="1">
      <c r="A193" s="1198" t="s">
        <v>1335</v>
      </c>
      <c r="B193" s="1197" t="s">
        <v>1170</v>
      </c>
      <c r="C193" s="1225">
        <v>0.3</v>
      </c>
      <c r="D193" s="1192">
        <f>D182</f>
        <v>250000</v>
      </c>
      <c r="E193" s="1193"/>
      <c r="F193" s="1193">
        <f>D193*C193</f>
        <v>75000</v>
      </c>
      <c r="G193" s="1193"/>
    </row>
    <row r="194" spans="1:7" hidden="1">
      <c r="A194" s="1198" t="s">
        <v>1169</v>
      </c>
      <c r="B194" s="1197" t="s">
        <v>1170</v>
      </c>
      <c r="C194" s="1225">
        <v>0.05</v>
      </c>
      <c r="D194" s="1192">
        <f>D183</f>
        <v>260000</v>
      </c>
      <c r="E194" s="1193"/>
      <c r="F194" s="1193">
        <f>D194*C194</f>
        <v>13000</v>
      </c>
      <c r="G194" s="1193"/>
    </row>
    <row r="195" spans="1:7" hidden="1">
      <c r="A195" s="1219" t="s">
        <v>27</v>
      </c>
      <c r="B195" s="1197"/>
      <c r="C195" s="1191"/>
      <c r="D195" s="1192"/>
      <c r="E195" s="1193">
        <f>SUM(E188:E194)</f>
        <v>490948</v>
      </c>
      <c r="F195" s="1193">
        <f>SUM(F191:F194)</f>
        <v>818000</v>
      </c>
      <c r="G195" s="1193">
        <f>SUM(E195:F195)</f>
        <v>1308948</v>
      </c>
    </row>
    <row r="196" spans="1:7" hidden="1">
      <c r="A196" s="1226" t="s">
        <v>1973</v>
      </c>
      <c r="B196" s="1195"/>
      <c r="C196" s="1191"/>
      <c r="D196" s="1192"/>
      <c r="E196" s="1193"/>
      <c r="F196" s="1193"/>
      <c r="G196" s="1193"/>
    </row>
    <row r="197" spans="1:7" hidden="1">
      <c r="A197" s="1219" t="s">
        <v>1374</v>
      </c>
      <c r="B197" s="1197"/>
      <c r="C197" s="1191"/>
      <c r="D197" s="1192"/>
      <c r="E197" s="1193"/>
      <c r="F197" s="1193"/>
      <c r="G197" s="1193"/>
    </row>
    <row r="198" spans="1:7" hidden="1">
      <c r="A198" s="1198" t="s">
        <v>1418</v>
      </c>
      <c r="B198" s="1197" t="s">
        <v>72</v>
      </c>
      <c r="C198" s="1225">
        <v>0.04</v>
      </c>
      <c r="D198" s="1192">
        <f>D188</f>
        <v>11673700</v>
      </c>
      <c r="E198" s="1193">
        <f>D198*C198</f>
        <v>466948</v>
      </c>
      <c r="F198" s="1193"/>
      <c r="G198" s="1193"/>
    </row>
    <row r="199" spans="1:7" hidden="1">
      <c r="A199" s="1198" t="s">
        <v>1357</v>
      </c>
      <c r="B199" s="1197" t="s">
        <v>72</v>
      </c>
      <c r="C199" s="1225">
        <v>1.1000000000000001</v>
      </c>
      <c r="D199" s="1192">
        <v>94360</v>
      </c>
      <c r="E199" s="1193">
        <f>D199*C199</f>
        <v>103796.00000000001</v>
      </c>
      <c r="F199" s="1193"/>
      <c r="G199" s="1193"/>
    </row>
    <row r="200" spans="1:7" hidden="1">
      <c r="A200" s="1198" t="s">
        <v>1417</v>
      </c>
      <c r="B200" s="1197" t="s">
        <v>1323</v>
      </c>
      <c r="C200" s="1225">
        <v>0.5</v>
      </c>
      <c r="D200" s="1192">
        <f>D189</f>
        <v>48000</v>
      </c>
      <c r="E200" s="1193">
        <f>D200*C200</f>
        <v>24000</v>
      </c>
      <c r="F200" s="1193"/>
      <c r="G200" s="1193"/>
    </row>
    <row r="201" spans="1:7" hidden="1">
      <c r="A201" s="1219" t="s">
        <v>1371</v>
      </c>
      <c r="B201" s="1197"/>
      <c r="C201" s="1191"/>
      <c r="D201" s="1192"/>
      <c r="E201" s="1193"/>
      <c r="F201" s="1193"/>
      <c r="G201" s="1193"/>
    </row>
    <row r="202" spans="1:7" hidden="1">
      <c r="A202" s="1198" t="s">
        <v>1166</v>
      </c>
      <c r="B202" s="1197" t="s">
        <v>1170</v>
      </c>
      <c r="C202" s="1225">
        <v>1</v>
      </c>
      <c r="D202" s="1192">
        <f>D191</f>
        <v>130000</v>
      </c>
      <c r="E202" s="1193"/>
      <c r="F202" s="1193">
        <f>D202*C202</f>
        <v>130000</v>
      </c>
      <c r="G202" s="1193"/>
    </row>
    <row r="203" spans="1:7" hidden="1">
      <c r="A203" s="1198" t="s">
        <v>1309</v>
      </c>
      <c r="B203" s="1197" t="s">
        <v>1170</v>
      </c>
      <c r="C203" s="1225">
        <v>3</v>
      </c>
      <c r="D203" s="1192">
        <f>D192</f>
        <v>200000</v>
      </c>
      <c r="E203" s="1193"/>
      <c r="F203" s="1193">
        <f>D203*C203</f>
        <v>600000</v>
      </c>
      <c r="G203" s="1193"/>
    </row>
    <row r="204" spans="1:7" hidden="1">
      <c r="A204" s="1198" t="s">
        <v>1335</v>
      </c>
      <c r="B204" s="1197" t="s">
        <v>1170</v>
      </c>
      <c r="C204" s="1225">
        <v>0.3</v>
      </c>
      <c r="D204" s="1192">
        <f>D193</f>
        <v>250000</v>
      </c>
      <c r="E204" s="1193"/>
      <c r="F204" s="1193">
        <f>D204*C204</f>
        <v>75000</v>
      </c>
      <c r="G204" s="1193"/>
    </row>
    <row r="205" spans="1:7" hidden="1">
      <c r="A205" s="1198" t="s">
        <v>1169</v>
      </c>
      <c r="B205" s="1197" t="s">
        <v>1170</v>
      </c>
      <c r="C205" s="1225">
        <v>0.05</v>
      </c>
      <c r="D205" s="1192">
        <f>D194</f>
        <v>260000</v>
      </c>
      <c r="E205" s="1193"/>
      <c r="F205" s="1193">
        <f>D205*C205</f>
        <v>13000</v>
      </c>
      <c r="G205" s="1193"/>
    </row>
    <row r="206" spans="1:7" hidden="1">
      <c r="A206" s="1219" t="s">
        <v>27</v>
      </c>
      <c r="B206" s="1197"/>
      <c r="C206" s="1191"/>
      <c r="D206" s="1192"/>
      <c r="E206" s="1193">
        <f>SUM(E198:E205)</f>
        <v>594744</v>
      </c>
      <c r="F206" s="1193">
        <f>SUM(F202:F205)</f>
        <v>818000</v>
      </c>
      <c r="G206" s="1193">
        <f>SUM(E206:F206)</f>
        <v>1412744</v>
      </c>
    </row>
    <row r="207" spans="1:7" hidden="1">
      <c r="A207" s="1198"/>
      <c r="B207" s="1197"/>
      <c r="C207" s="1191"/>
      <c r="D207" s="1192"/>
      <c r="E207" s="1193"/>
      <c r="F207" s="1193"/>
      <c r="G207" s="1193"/>
    </row>
    <row r="208" spans="1:7" hidden="1">
      <c r="A208" s="1226" t="s">
        <v>1974</v>
      </c>
      <c r="B208" s="1195"/>
      <c r="C208" s="1191"/>
      <c r="D208" s="1192"/>
      <c r="E208" s="1193"/>
      <c r="F208" s="1193"/>
      <c r="G208" s="1193"/>
    </row>
    <row r="209" spans="1:7" hidden="1">
      <c r="A209" s="1219" t="s">
        <v>1374</v>
      </c>
      <c r="B209" s="1197"/>
      <c r="C209" s="1191"/>
      <c r="D209" s="1192"/>
      <c r="E209" s="1193"/>
      <c r="F209" s="1193"/>
      <c r="G209" s="1193"/>
    </row>
    <row r="210" spans="1:7" hidden="1">
      <c r="A210" s="1198" t="s">
        <v>1357</v>
      </c>
      <c r="B210" s="1197" t="s">
        <v>72</v>
      </c>
      <c r="C210" s="1191">
        <v>1.1000000000000001</v>
      </c>
      <c r="D210" s="1192">
        <f>D199</f>
        <v>94360</v>
      </c>
      <c r="E210" s="1193">
        <f>D210*C210</f>
        <v>103796.00000000001</v>
      </c>
      <c r="F210" s="1193"/>
      <c r="G210" s="1193"/>
    </row>
    <row r="211" spans="1:7" hidden="1">
      <c r="A211" s="1219" t="s">
        <v>1371</v>
      </c>
      <c r="B211" s="1197"/>
      <c r="C211" s="1191"/>
      <c r="D211" s="1192"/>
      <c r="E211" s="1193"/>
      <c r="F211" s="1193"/>
      <c r="G211" s="1193"/>
    </row>
    <row r="212" spans="1:7" hidden="1">
      <c r="A212" s="1198" t="s">
        <v>1166</v>
      </c>
      <c r="B212" s="1197" t="s">
        <v>1170</v>
      </c>
      <c r="C212" s="1225">
        <v>1</v>
      </c>
      <c r="D212" s="1192">
        <f>D202</f>
        <v>130000</v>
      </c>
      <c r="E212" s="1193"/>
      <c r="F212" s="1193">
        <f>D212*C212</f>
        <v>130000</v>
      </c>
      <c r="G212" s="1193"/>
    </row>
    <row r="213" spans="1:7" hidden="1">
      <c r="A213" s="1198" t="s">
        <v>1309</v>
      </c>
      <c r="B213" s="1197" t="s">
        <v>1170</v>
      </c>
      <c r="C213" s="1225">
        <v>3</v>
      </c>
      <c r="D213" s="1192">
        <f>D203</f>
        <v>200000</v>
      </c>
      <c r="E213" s="1193"/>
      <c r="F213" s="1193">
        <f>D213*C213</f>
        <v>600000</v>
      </c>
      <c r="G213" s="1193"/>
    </row>
    <row r="214" spans="1:7" hidden="1">
      <c r="A214" s="1198" t="s">
        <v>1335</v>
      </c>
      <c r="B214" s="1197" t="s">
        <v>1170</v>
      </c>
      <c r="C214" s="1225">
        <v>0.3</v>
      </c>
      <c r="D214" s="1192">
        <f>D204</f>
        <v>250000</v>
      </c>
      <c r="E214" s="1193"/>
      <c r="F214" s="1193">
        <f>D214*C214</f>
        <v>75000</v>
      </c>
      <c r="G214" s="1193"/>
    </row>
    <row r="215" spans="1:7" hidden="1">
      <c r="A215" s="1198" t="s">
        <v>1169</v>
      </c>
      <c r="B215" s="1197" t="s">
        <v>1170</v>
      </c>
      <c r="C215" s="1225">
        <v>0.5</v>
      </c>
      <c r="D215" s="1192">
        <f>D205</f>
        <v>260000</v>
      </c>
      <c r="E215" s="1193"/>
      <c r="F215" s="1193">
        <f>D215*C215</f>
        <v>130000</v>
      </c>
      <c r="G215" s="1193"/>
    </row>
    <row r="216" spans="1:7" hidden="1">
      <c r="A216" s="1219" t="s">
        <v>27</v>
      </c>
      <c r="B216" s="1197"/>
      <c r="C216" s="1191"/>
      <c r="D216" s="1192"/>
      <c r="E216" s="1193">
        <f>SUM(E210:E215)</f>
        <v>103796.00000000001</v>
      </c>
      <c r="F216" s="1193">
        <f>SUM(F212:F215)</f>
        <v>935000</v>
      </c>
      <c r="G216" s="1193">
        <f>SUM(E216:F216)</f>
        <v>1038796</v>
      </c>
    </row>
    <row r="217" spans="1:7" hidden="1">
      <c r="A217" s="1189" t="s">
        <v>1975</v>
      </c>
      <c r="B217" s="1211" t="s">
        <v>1419</v>
      </c>
      <c r="C217" s="1191"/>
      <c r="D217" s="1192"/>
      <c r="E217" s="1193"/>
      <c r="F217" s="1193"/>
      <c r="G217" s="1193"/>
    </row>
    <row r="218" spans="1:7" hidden="1">
      <c r="A218" s="1202" t="s">
        <v>1976</v>
      </c>
      <c r="B218" s="1195" t="s">
        <v>1420</v>
      </c>
      <c r="C218" s="1227"/>
      <c r="D218" s="1228"/>
      <c r="E218" s="1229"/>
      <c r="F218" s="1229"/>
      <c r="G218" s="1229"/>
    </row>
    <row r="219" spans="1:7" hidden="1">
      <c r="A219" s="1219" t="s">
        <v>1374</v>
      </c>
      <c r="B219" s="1197"/>
      <c r="C219" s="1191"/>
      <c r="D219" s="1192"/>
      <c r="E219" s="1193"/>
      <c r="F219" s="1193"/>
      <c r="G219" s="1193"/>
    </row>
    <row r="220" spans="1:7" hidden="1">
      <c r="A220" s="1198" t="s">
        <v>1421</v>
      </c>
      <c r="B220" s="1197" t="s">
        <v>1324</v>
      </c>
      <c r="C220" s="1191">
        <v>11.87</v>
      </c>
      <c r="D220" s="1192">
        <v>68640</v>
      </c>
      <c r="E220" s="1193">
        <f>C220*D220</f>
        <v>814756.79999999993</v>
      </c>
      <c r="F220" s="1193"/>
      <c r="G220" s="1193"/>
    </row>
    <row r="221" spans="1:7" hidden="1">
      <c r="A221" s="1198" t="s">
        <v>1410</v>
      </c>
      <c r="B221" s="1197" t="s">
        <v>852</v>
      </c>
      <c r="C221" s="1191">
        <v>0.2</v>
      </c>
      <c r="D221" s="1192">
        <f>D162</f>
        <v>82548</v>
      </c>
      <c r="E221" s="1193">
        <f>C221*D221</f>
        <v>16509.600000000002</v>
      </c>
      <c r="F221" s="1193"/>
      <c r="G221" s="1193"/>
    </row>
    <row r="222" spans="1:7" hidden="1">
      <c r="A222" s="1198" t="s">
        <v>1352</v>
      </c>
      <c r="B222" s="1197" t="s">
        <v>1323</v>
      </c>
      <c r="C222" s="1191">
        <v>1.5</v>
      </c>
      <c r="D222" s="1192">
        <v>15900</v>
      </c>
      <c r="E222" s="1193">
        <f>C222*D222</f>
        <v>23850</v>
      </c>
      <c r="F222" s="1193"/>
      <c r="G222" s="1193"/>
    </row>
    <row r="223" spans="1:7" hidden="1">
      <c r="A223" s="1198" t="s">
        <v>1337</v>
      </c>
      <c r="B223" s="1197" t="s">
        <v>71</v>
      </c>
      <c r="C223" s="1191">
        <v>4.4999999999999998E-2</v>
      </c>
      <c r="D223" s="1192">
        <v>135278</v>
      </c>
      <c r="E223" s="1193">
        <f>C223*D223</f>
        <v>6087.51</v>
      </c>
      <c r="F223" s="1193"/>
      <c r="G223" s="1193"/>
    </row>
    <row r="224" spans="1:7" hidden="1">
      <c r="A224" s="1219" t="s">
        <v>1371</v>
      </c>
      <c r="B224" s="1197"/>
      <c r="C224" s="1191"/>
      <c r="D224" s="1192"/>
      <c r="E224" s="1193"/>
      <c r="F224" s="1193"/>
      <c r="G224" s="1193"/>
    </row>
    <row r="225" spans="1:7" hidden="1">
      <c r="A225" s="1198" t="s">
        <v>1166</v>
      </c>
      <c r="B225" s="1197" t="s">
        <v>1170</v>
      </c>
      <c r="C225" s="1191">
        <v>0.7</v>
      </c>
      <c r="D225" s="1192">
        <f>D166</f>
        <v>130000</v>
      </c>
      <c r="E225" s="1193"/>
      <c r="F225" s="1193">
        <f>D225*C225</f>
        <v>91000</v>
      </c>
      <c r="G225" s="1193"/>
    </row>
    <row r="226" spans="1:7" hidden="1">
      <c r="A226" s="1198" t="s">
        <v>1333</v>
      </c>
      <c r="B226" s="1197" t="s">
        <v>1170</v>
      </c>
      <c r="C226" s="1191">
        <v>0.35</v>
      </c>
      <c r="D226" s="1192">
        <f>D168</f>
        <v>200000</v>
      </c>
      <c r="E226" s="1193"/>
      <c r="F226" s="1193">
        <f>D226*C226</f>
        <v>70000</v>
      </c>
      <c r="G226" s="1193"/>
    </row>
    <row r="227" spans="1:7" hidden="1">
      <c r="A227" s="1198" t="s">
        <v>1334</v>
      </c>
      <c r="B227" s="1197" t="s">
        <v>1170</v>
      </c>
      <c r="C227" s="1191">
        <v>3.5000000000000003E-2</v>
      </c>
      <c r="D227" s="1192">
        <f>D134</f>
        <v>250000</v>
      </c>
      <c r="E227" s="1193"/>
      <c r="F227" s="1193">
        <f>D227*C227</f>
        <v>8750</v>
      </c>
      <c r="G227" s="1193"/>
    </row>
    <row r="228" spans="1:7" hidden="1">
      <c r="A228" s="1198" t="s">
        <v>1169</v>
      </c>
      <c r="B228" s="1197" t="s">
        <v>1170</v>
      </c>
      <c r="C228" s="1191">
        <v>3.5000000000000003E-2</v>
      </c>
      <c r="D228" s="1192">
        <f>D171</f>
        <v>260000</v>
      </c>
      <c r="E228" s="1193"/>
      <c r="F228" s="1193">
        <f>D228*C228</f>
        <v>9100</v>
      </c>
      <c r="G228" s="1193"/>
    </row>
    <row r="229" spans="1:7" hidden="1">
      <c r="A229" s="1219" t="s">
        <v>27</v>
      </c>
      <c r="B229" s="1197"/>
      <c r="C229" s="1191"/>
      <c r="D229" s="1192"/>
      <c r="E229" s="1193">
        <f>SUM(E220:E228)</f>
        <v>861203.90999999992</v>
      </c>
      <c r="F229" s="1193">
        <f>SUM(F225:F228)</f>
        <v>178850</v>
      </c>
      <c r="G229" s="1193">
        <f>SUM(E229:F229)</f>
        <v>1040053.9099999999</v>
      </c>
    </row>
    <row r="230" spans="1:7" hidden="1">
      <c r="A230" s="1198"/>
      <c r="B230" s="1197"/>
      <c r="C230" s="1191"/>
      <c r="D230" s="1192"/>
      <c r="E230" s="1193"/>
      <c r="F230" s="1193"/>
      <c r="G230" s="1193"/>
    </row>
    <row r="231" spans="1:7" hidden="1">
      <c r="A231" s="1202" t="s">
        <v>1422</v>
      </c>
      <c r="B231" s="1195" t="s">
        <v>1423</v>
      </c>
      <c r="C231" s="1191"/>
      <c r="D231" s="1192"/>
      <c r="E231" s="1193"/>
      <c r="F231" s="1193"/>
      <c r="G231" s="1193"/>
    </row>
    <row r="232" spans="1:7" hidden="1">
      <c r="A232" s="1219" t="s">
        <v>1374</v>
      </c>
      <c r="B232" s="1197"/>
      <c r="C232" s="1191"/>
      <c r="D232" s="1192"/>
      <c r="E232" s="1193"/>
      <c r="F232" s="1193"/>
      <c r="G232" s="1193"/>
    </row>
    <row r="233" spans="1:7" hidden="1">
      <c r="A233" s="1198" t="s">
        <v>1424</v>
      </c>
      <c r="B233" s="1197" t="s">
        <v>1324</v>
      </c>
      <c r="C233" s="1191">
        <v>26.5</v>
      </c>
      <c r="D233" s="1192">
        <v>64020</v>
      </c>
      <c r="E233" s="1193">
        <f>D233*C233</f>
        <v>1696530</v>
      </c>
      <c r="F233" s="1193"/>
      <c r="G233" s="1193"/>
    </row>
    <row r="234" spans="1:7" hidden="1">
      <c r="A234" s="1198" t="s">
        <v>1410</v>
      </c>
      <c r="B234" s="1197" t="s">
        <v>852</v>
      </c>
      <c r="C234" s="1191">
        <v>0.20799999999999999</v>
      </c>
      <c r="D234" s="1192">
        <f>D221</f>
        <v>82548</v>
      </c>
      <c r="E234" s="1193">
        <f>D234*C234</f>
        <v>17169.984</v>
      </c>
      <c r="F234" s="1193"/>
      <c r="G234" s="1193"/>
    </row>
    <row r="235" spans="1:7" hidden="1">
      <c r="A235" s="1198" t="s">
        <v>1425</v>
      </c>
      <c r="B235" s="1197" t="s">
        <v>76</v>
      </c>
      <c r="C235" s="1191">
        <v>1.62</v>
      </c>
      <c r="D235" s="1192">
        <f>D222</f>
        <v>15900</v>
      </c>
      <c r="E235" s="1193">
        <f>D235*C235</f>
        <v>25758</v>
      </c>
      <c r="F235" s="1193"/>
      <c r="G235" s="1193"/>
    </row>
    <row r="236" spans="1:7" hidden="1">
      <c r="A236" s="1198" t="s">
        <v>1337</v>
      </c>
      <c r="B236" s="1197" t="s">
        <v>71</v>
      </c>
      <c r="C236" s="1191">
        <v>4.4999999999999998E-2</v>
      </c>
      <c r="D236" s="1192">
        <f>D223</f>
        <v>135278</v>
      </c>
      <c r="E236" s="1193">
        <f>D236*C236</f>
        <v>6087.51</v>
      </c>
      <c r="F236" s="1193"/>
      <c r="G236" s="1193"/>
    </row>
    <row r="237" spans="1:7" hidden="1">
      <c r="A237" s="1219" t="s">
        <v>1371</v>
      </c>
      <c r="B237" s="1197"/>
      <c r="C237" s="1191"/>
      <c r="D237" s="1192"/>
      <c r="E237" s="1193"/>
      <c r="F237" s="1193"/>
      <c r="G237" s="1193"/>
    </row>
    <row r="238" spans="1:7" hidden="1">
      <c r="A238" s="1198" t="s">
        <v>1166</v>
      </c>
      <c r="B238" s="1197" t="s">
        <v>1170</v>
      </c>
      <c r="C238" s="1191">
        <v>0.7</v>
      </c>
      <c r="D238" s="1192">
        <f>D225</f>
        <v>130000</v>
      </c>
      <c r="E238" s="1193"/>
      <c r="F238" s="1193">
        <f>D238*C238</f>
        <v>91000</v>
      </c>
      <c r="G238" s="1193"/>
    </row>
    <row r="239" spans="1:7" hidden="1">
      <c r="A239" s="1198" t="s">
        <v>1333</v>
      </c>
      <c r="B239" s="1197" t="s">
        <v>1170</v>
      </c>
      <c r="C239" s="1191">
        <v>0.35</v>
      </c>
      <c r="D239" s="1192">
        <f>D226</f>
        <v>200000</v>
      </c>
      <c r="E239" s="1193"/>
      <c r="F239" s="1193">
        <f>D239*C239</f>
        <v>70000</v>
      </c>
      <c r="G239" s="1193"/>
    </row>
    <row r="240" spans="1:7" hidden="1">
      <c r="A240" s="1198" t="s">
        <v>1334</v>
      </c>
      <c r="B240" s="1197" t="s">
        <v>1170</v>
      </c>
      <c r="C240" s="1191">
        <v>3.5000000000000003E-2</v>
      </c>
      <c r="D240" s="1192">
        <f>D227</f>
        <v>250000</v>
      </c>
      <c r="E240" s="1193"/>
      <c r="F240" s="1193">
        <f>D240*C240</f>
        <v>8750</v>
      </c>
      <c r="G240" s="1193"/>
    </row>
    <row r="241" spans="1:7" hidden="1">
      <c r="A241" s="1198" t="s">
        <v>1169</v>
      </c>
      <c r="B241" s="1197" t="s">
        <v>1170</v>
      </c>
      <c r="C241" s="1191">
        <v>3.5000000000000003E-2</v>
      </c>
      <c r="D241" s="1192">
        <f>D228</f>
        <v>260000</v>
      </c>
      <c r="E241" s="1193"/>
      <c r="F241" s="1193">
        <f>D241*C241</f>
        <v>9100</v>
      </c>
      <c r="G241" s="1193"/>
    </row>
    <row r="242" spans="1:7" hidden="1">
      <c r="A242" s="1219" t="s">
        <v>27</v>
      </c>
      <c r="B242" s="1197"/>
      <c r="C242" s="1191"/>
      <c r="D242" s="1192"/>
      <c r="E242" s="1193">
        <f>SUM(E233:E241)</f>
        <v>1745545.4939999999</v>
      </c>
      <c r="F242" s="1193">
        <f>SUM(F238:F241)</f>
        <v>178850</v>
      </c>
      <c r="G242" s="1193">
        <f>SUM(E242:F242)</f>
        <v>1924395.4939999999</v>
      </c>
    </row>
    <row r="243" spans="1:7" hidden="1">
      <c r="A243" s="1198"/>
      <c r="B243" s="1197"/>
      <c r="C243" s="1191"/>
      <c r="D243" s="1192"/>
      <c r="E243" s="1193"/>
      <c r="F243" s="1193"/>
      <c r="G243" s="1193"/>
    </row>
    <row r="244" spans="1:7" hidden="1">
      <c r="A244" s="1226" t="s">
        <v>1426</v>
      </c>
      <c r="B244" s="1195" t="s">
        <v>1427</v>
      </c>
      <c r="C244" s="1191"/>
      <c r="D244" s="1192"/>
      <c r="E244" s="1193"/>
      <c r="F244" s="1193"/>
      <c r="G244" s="1193"/>
    </row>
    <row r="245" spans="1:7" hidden="1">
      <c r="A245" s="1219" t="s">
        <v>1374</v>
      </c>
      <c r="B245" s="1197"/>
      <c r="C245" s="1191"/>
      <c r="D245" s="1192"/>
      <c r="E245" s="1193"/>
      <c r="F245" s="1193"/>
      <c r="G245" s="1193"/>
    </row>
    <row r="246" spans="1:7" hidden="1">
      <c r="A246" s="1198" t="s">
        <v>1428</v>
      </c>
      <c r="B246" s="1197" t="s">
        <v>1324</v>
      </c>
      <c r="C246" s="1191">
        <v>26.5</v>
      </c>
      <c r="D246" s="1192">
        <v>3000</v>
      </c>
      <c r="E246" s="1193">
        <f>C246*D246</f>
        <v>79500</v>
      </c>
      <c r="F246" s="1193"/>
      <c r="G246" s="1193"/>
    </row>
    <row r="247" spans="1:7" hidden="1">
      <c r="A247" s="1198" t="s">
        <v>1410</v>
      </c>
      <c r="B247" s="1197" t="s">
        <v>852</v>
      </c>
      <c r="C247" s="1191">
        <v>0.186</v>
      </c>
      <c r="D247" s="1192">
        <f>D234</f>
        <v>82548</v>
      </c>
      <c r="E247" s="1193">
        <f>C247*D247</f>
        <v>15353.928</v>
      </c>
      <c r="F247" s="1193"/>
      <c r="G247" s="1193"/>
    </row>
    <row r="248" spans="1:7" hidden="1">
      <c r="A248" s="1198" t="s">
        <v>1337</v>
      </c>
      <c r="B248" s="1197" t="s">
        <v>71</v>
      </c>
      <c r="C248" s="1191">
        <v>1.7999999999999999E-2</v>
      </c>
      <c r="D248" s="1192">
        <f>D236</f>
        <v>135278</v>
      </c>
      <c r="E248" s="1193">
        <f>C248*D248</f>
        <v>2435.0039999999999</v>
      </c>
      <c r="F248" s="1193"/>
      <c r="G248" s="1193"/>
    </row>
    <row r="249" spans="1:7" hidden="1">
      <c r="A249" s="1198" t="s">
        <v>1352</v>
      </c>
      <c r="B249" s="1197" t="s">
        <v>1323</v>
      </c>
      <c r="C249" s="1191">
        <v>1.94</v>
      </c>
      <c r="D249" s="1192">
        <f>D235</f>
        <v>15900</v>
      </c>
      <c r="E249" s="1193">
        <f>C249*D249</f>
        <v>30846</v>
      </c>
      <c r="F249" s="1193"/>
      <c r="G249" s="1193"/>
    </row>
    <row r="250" spans="1:7" hidden="1">
      <c r="A250" s="1219" t="s">
        <v>1371</v>
      </c>
      <c r="B250" s="1197"/>
      <c r="C250" s="1191"/>
      <c r="D250" s="1192"/>
      <c r="E250" s="1193"/>
      <c r="F250" s="1193"/>
      <c r="G250" s="1193"/>
    </row>
    <row r="251" spans="1:7" hidden="1">
      <c r="A251" s="1198" t="s">
        <v>1166</v>
      </c>
      <c r="B251" s="1197" t="s">
        <v>1170</v>
      </c>
      <c r="C251" s="1191">
        <v>0.9</v>
      </c>
      <c r="D251" s="1192">
        <f>D238</f>
        <v>130000</v>
      </c>
      <c r="E251" s="1193"/>
      <c r="F251" s="1193">
        <f>C251*D251</f>
        <v>117000</v>
      </c>
      <c r="G251" s="1193"/>
    </row>
    <row r="252" spans="1:7" hidden="1">
      <c r="A252" s="1198" t="s">
        <v>1333</v>
      </c>
      <c r="B252" s="1197" t="s">
        <v>1170</v>
      </c>
      <c r="C252" s="1191">
        <v>0.45</v>
      </c>
      <c r="D252" s="1192">
        <f>D239</f>
        <v>200000</v>
      </c>
      <c r="E252" s="1193"/>
      <c r="F252" s="1193">
        <f>C252*D252</f>
        <v>90000</v>
      </c>
      <c r="G252" s="1193"/>
    </row>
    <row r="253" spans="1:7" hidden="1">
      <c r="A253" s="1198" t="s">
        <v>1334</v>
      </c>
      <c r="B253" s="1197" t="s">
        <v>1170</v>
      </c>
      <c r="C253" s="1191">
        <v>4.4999999999999998E-2</v>
      </c>
      <c r="D253" s="1192">
        <f>D240</f>
        <v>250000</v>
      </c>
      <c r="E253" s="1193"/>
      <c r="F253" s="1193">
        <f>C253*D253</f>
        <v>11250</v>
      </c>
      <c r="G253" s="1193"/>
    </row>
    <row r="254" spans="1:7" hidden="1">
      <c r="A254" s="1198" t="s">
        <v>1169</v>
      </c>
      <c r="B254" s="1197" t="s">
        <v>1170</v>
      </c>
      <c r="C254" s="1191">
        <v>4.4999999999999998E-2</v>
      </c>
      <c r="D254" s="1192">
        <f>D241</f>
        <v>260000</v>
      </c>
      <c r="E254" s="1193"/>
      <c r="F254" s="1193">
        <f>C254*D254</f>
        <v>11700</v>
      </c>
      <c r="G254" s="1193"/>
    </row>
    <row r="255" spans="1:7" hidden="1">
      <c r="A255" s="1219" t="s">
        <v>27</v>
      </c>
      <c r="B255" s="1197"/>
      <c r="C255" s="1191"/>
      <c r="D255" s="1192"/>
      <c r="E255" s="1193">
        <f>SUM(E246:E254)</f>
        <v>128134.932</v>
      </c>
      <c r="F255" s="1193">
        <f>SUM(F251:F254)</f>
        <v>229950</v>
      </c>
      <c r="G255" s="1193">
        <f>SUM(E255:F255)</f>
        <v>358084.93200000003</v>
      </c>
    </row>
    <row r="256" spans="1:7" hidden="1">
      <c r="A256" s="1196"/>
      <c r="B256" s="1197"/>
      <c r="C256" s="1191"/>
      <c r="D256" s="1192"/>
      <c r="E256" s="1193"/>
      <c r="F256" s="1193"/>
      <c r="G256" s="1193"/>
    </row>
    <row r="257" spans="1:7" hidden="1">
      <c r="A257" s="1226" t="s">
        <v>1429</v>
      </c>
      <c r="B257" s="1195" t="s">
        <v>1430</v>
      </c>
      <c r="C257" s="1191"/>
      <c r="D257" s="1192"/>
      <c r="E257" s="1193"/>
      <c r="F257" s="1193"/>
      <c r="G257" s="1193"/>
    </row>
    <row r="258" spans="1:7" hidden="1">
      <c r="A258" s="1219" t="s">
        <v>1374</v>
      </c>
      <c r="B258" s="1197"/>
      <c r="C258" s="1191"/>
      <c r="D258" s="1192"/>
      <c r="E258" s="1193"/>
      <c r="F258" s="1193"/>
      <c r="G258" s="1193"/>
    </row>
    <row r="259" spans="1:7" hidden="1">
      <c r="A259" s="1198" t="s">
        <v>1431</v>
      </c>
      <c r="B259" s="1197" t="s">
        <v>1324</v>
      </c>
      <c r="C259" s="1191">
        <v>6.63</v>
      </c>
      <c r="D259" s="1192">
        <v>114193</v>
      </c>
      <c r="E259" s="1193">
        <f>D259*C259</f>
        <v>757099.59</v>
      </c>
      <c r="F259" s="1193"/>
      <c r="G259" s="1193"/>
    </row>
    <row r="260" spans="1:7" hidden="1">
      <c r="A260" s="1198" t="s">
        <v>1410</v>
      </c>
      <c r="B260" s="1197" t="s">
        <v>852</v>
      </c>
      <c r="C260" s="1191">
        <v>0.19600000000000001</v>
      </c>
      <c r="D260" s="1192">
        <f>D247</f>
        <v>82548</v>
      </c>
      <c r="E260" s="1193">
        <f>D260*C260</f>
        <v>16179.408000000001</v>
      </c>
      <c r="F260" s="1193"/>
      <c r="G260" s="1193"/>
    </row>
    <row r="261" spans="1:7" hidden="1">
      <c r="A261" s="1198" t="s">
        <v>1352</v>
      </c>
      <c r="B261" s="1197" t="s">
        <v>1323</v>
      </c>
      <c r="C261" s="1191">
        <v>1.3</v>
      </c>
      <c r="D261" s="1192">
        <f>D249</f>
        <v>15900</v>
      </c>
      <c r="E261" s="1193">
        <f>D261*C261</f>
        <v>20670</v>
      </c>
      <c r="F261" s="1193"/>
      <c r="G261" s="1193"/>
    </row>
    <row r="262" spans="1:7" hidden="1">
      <c r="A262" s="1198" t="s">
        <v>1337</v>
      </c>
      <c r="B262" s="1197" t="s">
        <v>71</v>
      </c>
      <c r="C262" s="1191">
        <v>4.4999999999999998E-2</v>
      </c>
      <c r="D262" s="1192">
        <f>D248</f>
        <v>135278</v>
      </c>
      <c r="E262" s="1193">
        <f>D262*C262</f>
        <v>6087.51</v>
      </c>
      <c r="F262" s="1193"/>
      <c r="G262" s="1193"/>
    </row>
    <row r="263" spans="1:7" hidden="1">
      <c r="A263" s="1219" t="s">
        <v>1371</v>
      </c>
      <c r="B263" s="1197"/>
      <c r="C263" s="1191"/>
      <c r="D263" s="1192"/>
      <c r="E263" s="1193"/>
      <c r="F263" s="1193"/>
      <c r="G263" s="1193"/>
    </row>
    <row r="264" spans="1:7" hidden="1">
      <c r="A264" s="1198" t="s">
        <v>1166</v>
      </c>
      <c r="B264" s="1197" t="s">
        <v>1170</v>
      </c>
      <c r="C264" s="1191">
        <v>0.25</v>
      </c>
      <c r="D264" s="1192">
        <f>D251</f>
        <v>130000</v>
      </c>
      <c r="E264" s="1193"/>
      <c r="F264" s="1193">
        <f>D264*C264</f>
        <v>32500</v>
      </c>
      <c r="G264" s="1193"/>
    </row>
    <row r="265" spans="1:7" hidden="1">
      <c r="A265" s="1198" t="s">
        <v>1333</v>
      </c>
      <c r="B265" s="1197" t="s">
        <v>1170</v>
      </c>
      <c r="C265" s="1191">
        <v>0.125</v>
      </c>
      <c r="D265" s="1192">
        <f>D252</f>
        <v>200000</v>
      </c>
      <c r="E265" s="1193"/>
      <c r="F265" s="1193">
        <f>D265*C265</f>
        <v>25000</v>
      </c>
      <c r="G265" s="1193"/>
    </row>
    <row r="266" spans="1:7" hidden="1">
      <c r="A266" s="1198" t="s">
        <v>1334</v>
      </c>
      <c r="B266" s="1197" t="s">
        <v>1170</v>
      </c>
      <c r="C266" s="1191">
        <v>1.2999999999999999E-2</v>
      </c>
      <c r="D266" s="1192">
        <f>D253</f>
        <v>250000</v>
      </c>
      <c r="E266" s="1193"/>
      <c r="F266" s="1193">
        <f>D266*C266</f>
        <v>3250</v>
      </c>
      <c r="G266" s="1193"/>
    </row>
    <row r="267" spans="1:7" hidden="1">
      <c r="A267" s="1198" t="s">
        <v>1169</v>
      </c>
      <c r="B267" s="1197" t="s">
        <v>1170</v>
      </c>
      <c r="C267" s="1191">
        <v>1.2999999999999999E-2</v>
      </c>
      <c r="D267" s="1192">
        <f>D254</f>
        <v>260000</v>
      </c>
      <c r="E267" s="1193"/>
      <c r="F267" s="1193">
        <f>D267*C267</f>
        <v>3380</v>
      </c>
      <c r="G267" s="1193"/>
    </row>
    <row r="268" spans="1:7" hidden="1">
      <c r="A268" s="1219" t="s">
        <v>27</v>
      </c>
      <c r="B268" s="1197"/>
      <c r="C268" s="1191"/>
      <c r="D268" s="1192"/>
      <c r="E268" s="1193">
        <f>SUM(E259:E267)</f>
        <v>800036.50800000003</v>
      </c>
      <c r="F268" s="1193">
        <f>SUM(F264:F267)</f>
        <v>64130</v>
      </c>
      <c r="G268" s="1193">
        <f>SUM(E268:F268)</f>
        <v>864166.50800000003</v>
      </c>
    </row>
    <row r="269" spans="1:7" hidden="1">
      <c r="A269" s="1189" t="s">
        <v>711</v>
      </c>
      <c r="B269" s="1211" t="s">
        <v>1432</v>
      </c>
      <c r="C269" s="1191"/>
      <c r="D269" s="1192"/>
      <c r="E269" s="1193"/>
      <c r="F269" s="1193"/>
      <c r="G269" s="1193"/>
    </row>
    <row r="270" spans="1:7" hidden="1">
      <c r="A270" s="1202" t="s">
        <v>1977</v>
      </c>
      <c r="B270" s="1195" t="s">
        <v>1433</v>
      </c>
      <c r="C270" s="1191"/>
      <c r="D270" s="1192"/>
      <c r="E270" s="1193"/>
      <c r="F270" s="1193"/>
      <c r="G270" s="1193"/>
    </row>
    <row r="271" spans="1:7" hidden="1">
      <c r="A271" s="1219" t="s">
        <v>1374</v>
      </c>
      <c r="B271" s="1197"/>
      <c r="C271" s="1191"/>
      <c r="D271" s="1192"/>
      <c r="E271" s="1193"/>
      <c r="F271" s="1193"/>
      <c r="G271" s="1193"/>
    </row>
    <row r="272" spans="1:7" hidden="1">
      <c r="A272" s="1198" t="s">
        <v>1434</v>
      </c>
      <c r="B272" s="1197" t="s">
        <v>71</v>
      </c>
      <c r="C272" s="1191">
        <v>1.54E-2</v>
      </c>
      <c r="D272" s="1192">
        <v>39000</v>
      </c>
      <c r="E272" s="1193">
        <f>D272*C272</f>
        <v>600.6</v>
      </c>
      <c r="F272" s="1193"/>
      <c r="G272" s="1193"/>
    </row>
    <row r="273" spans="1:7" hidden="1">
      <c r="A273" s="1198" t="s">
        <v>1435</v>
      </c>
      <c r="B273" s="1197" t="s">
        <v>1323</v>
      </c>
      <c r="C273" s="1191">
        <v>0.2</v>
      </c>
      <c r="D273" s="1192">
        <v>20700</v>
      </c>
      <c r="E273" s="1193">
        <f>D273*C273</f>
        <v>4140</v>
      </c>
      <c r="F273" s="1193"/>
      <c r="G273" s="1193"/>
    </row>
    <row r="274" spans="1:7" hidden="1">
      <c r="A274" s="1219" t="s">
        <v>1371</v>
      </c>
      <c r="B274" s="1197"/>
      <c r="C274" s="1191"/>
      <c r="D274" s="1192"/>
      <c r="E274" s="1193"/>
      <c r="F274" s="1193"/>
      <c r="G274" s="1193"/>
    </row>
    <row r="275" spans="1:7" hidden="1">
      <c r="A275" s="1198" t="s">
        <v>1166</v>
      </c>
      <c r="B275" s="1197" t="s">
        <v>1170</v>
      </c>
      <c r="C275" s="1191">
        <v>0.15</v>
      </c>
      <c r="D275" s="1192">
        <f>D264</f>
        <v>130000</v>
      </c>
      <c r="E275" s="1193"/>
      <c r="F275" s="1193">
        <f>D275*C275</f>
        <v>19500</v>
      </c>
      <c r="G275" s="1193"/>
    </row>
    <row r="276" spans="1:7" hidden="1">
      <c r="A276" s="1198" t="s">
        <v>1309</v>
      </c>
      <c r="B276" s="1197" t="s">
        <v>1170</v>
      </c>
      <c r="C276" s="1191">
        <v>0.3</v>
      </c>
      <c r="D276" s="1192">
        <f>D167</f>
        <v>200000</v>
      </c>
      <c r="E276" s="1193"/>
      <c r="F276" s="1193">
        <f>D276*C276</f>
        <v>60000</v>
      </c>
      <c r="G276" s="1193"/>
    </row>
    <row r="277" spans="1:7" hidden="1">
      <c r="A277" s="1198" t="s">
        <v>1335</v>
      </c>
      <c r="B277" s="1197" t="s">
        <v>1170</v>
      </c>
      <c r="C277" s="1191">
        <v>0.03</v>
      </c>
      <c r="D277" s="1192">
        <f>D122</f>
        <v>250000</v>
      </c>
      <c r="E277" s="1193"/>
      <c r="F277" s="1193">
        <f>D277*C277</f>
        <v>7500</v>
      </c>
      <c r="G277" s="1193"/>
    </row>
    <row r="278" spans="1:7" hidden="1">
      <c r="A278" s="1198" t="s">
        <v>1169</v>
      </c>
      <c r="B278" s="1197" t="s">
        <v>1170</v>
      </c>
      <c r="C278" s="1191">
        <v>7.4999999999999997E-2</v>
      </c>
      <c r="D278" s="1192">
        <f>D267</f>
        <v>260000</v>
      </c>
      <c r="E278" s="1193"/>
      <c r="F278" s="1193">
        <f>D278*C278</f>
        <v>19500</v>
      </c>
      <c r="G278" s="1193"/>
    </row>
    <row r="279" spans="1:7" hidden="1">
      <c r="A279" s="1219" t="s">
        <v>27</v>
      </c>
      <c r="B279" s="1197"/>
      <c r="C279" s="1191"/>
      <c r="D279" s="1192"/>
      <c r="E279" s="1193">
        <f>SUM(E272:E278)</f>
        <v>4740.6000000000004</v>
      </c>
      <c r="F279" s="1193">
        <f>SUM(F275:F278)</f>
        <v>106500</v>
      </c>
      <c r="G279" s="1193">
        <f>SUM(E279:F279)</f>
        <v>111240.6</v>
      </c>
    </row>
    <row r="280" spans="1:7" hidden="1">
      <c r="A280" s="1198"/>
      <c r="B280" s="1197"/>
      <c r="C280" s="1191"/>
      <c r="D280" s="1192"/>
      <c r="E280" s="1193"/>
      <c r="F280" s="1193"/>
      <c r="G280" s="1193"/>
    </row>
    <row r="281" spans="1:7" hidden="1">
      <c r="A281" s="1202" t="s">
        <v>1978</v>
      </c>
      <c r="B281" s="1195" t="s">
        <v>1436</v>
      </c>
      <c r="C281" s="1191"/>
      <c r="D281" s="1192"/>
      <c r="E281" s="1193"/>
      <c r="F281" s="1193"/>
      <c r="G281" s="1193"/>
    </row>
    <row r="282" spans="1:7" hidden="1">
      <c r="A282" s="1219" t="s">
        <v>1374</v>
      </c>
      <c r="B282" s="1197"/>
      <c r="C282" s="1191"/>
      <c r="D282" s="1192"/>
      <c r="E282" s="1193"/>
      <c r="F282" s="1193"/>
      <c r="G282" s="1193"/>
    </row>
    <row r="283" spans="1:7" hidden="1">
      <c r="A283" s="1198" t="s">
        <v>1437</v>
      </c>
      <c r="B283" s="1197" t="s">
        <v>1438</v>
      </c>
      <c r="C283" s="1191">
        <v>0.36399999999999999</v>
      </c>
      <c r="D283" s="1192">
        <v>115500</v>
      </c>
      <c r="E283" s="1193">
        <f>C283*D283</f>
        <v>42042</v>
      </c>
      <c r="F283" s="1193"/>
      <c r="G283" s="1193"/>
    </row>
    <row r="284" spans="1:7" hidden="1">
      <c r="A284" s="1198" t="s">
        <v>1311</v>
      </c>
      <c r="B284" s="1197" t="s">
        <v>1323</v>
      </c>
      <c r="C284" s="1191">
        <v>0.11</v>
      </c>
      <c r="D284" s="1192">
        <v>14700</v>
      </c>
      <c r="E284" s="1193">
        <f>C284*D284</f>
        <v>1617</v>
      </c>
      <c r="F284" s="1193"/>
      <c r="G284" s="1193"/>
    </row>
    <row r="285" spans="1:7" hidden="1">
      <c r="A285" s="1219" t="s">
        <v>1371</v>
      </c>
      <c r="B285" s="1197"/>
      <c r="C285" s="1191"/>
      <c r="D285" s="1192"/>
      <c r="E285" s="1193"/>
      <c r="F285" s="1193"/>
      <c r="G285" s="1193"/>
    </row>
    <row r="286" spans="1:7" hidden="1">
      <c r="A286" s="1198" t="s">
        <v>1166</v>
      </c>
      <c r="B286" s="1197" t="s">
        <v>1170</v>
      </c>
      <c r="C286" s="1191">
        <v>0.1</v>
      </c>
      <c r="D286" s="1192">
        <f>D275</f>
        <v>130000</v>
      </c>
      <c r="E286" s="1193"/>
      <c r="F286" s="1193">
        <f>C286*D286</f>
        <v>13000</v>
      </c>
      <c r="G286" s="1193"/>
    </row>
    <row r="287" spans="1:7" hidden="1">
      <c r="A287" s="1198" t="s">
        <v>1309</v>
      </c>
      <c r="B287" s="1197" t="s">
        <v>1170</v>
      </c>
      <c r="C287" s="1191">
        <v>0.05</v>
      </c>
      <c r="D287" s="1192">
        <f>D276</f>
        <v>200000</v>
      </c>
      <c r="E287" s="1193"/>
      <c r="F287" s="1193">
        <f>C287*D287</f>
        <v>10000</v>
      </c>
      <c r="G287" s="1193"/>
    </row>
    <row r="288" spans="1:7" hidden="1">
      <c r="A288" s="1198" t="s">
        <v>1335</v>
      </c>
      <c r="B288" s="1197" t="s">
        <v>1170</v>
      </c>
      <c r="C288" s="1191">
        <v>5.0000000000000001E-3</v>
      </c>
      <c r="D288" s="1192">
        <f>D277</f>
        <v>250000</v>
      </c>
      <c r="E288" s="1193"/>
      <c r="F288" s="1193">
        <f>C288*D288</f>
        <v>1250</v>
      </c>
      <c r="G288" s="1193"/>
    </row>
    <row r="289" spans="1:7" hidden="1">
      <c r="A289" s="1198" t="s">
        <v>1169</v>
      </c>
      <c r="B289" s="1197" t="s">
        <v>1170</v>
      </c>
      <c r="C289" s="1191">
        <v>5.0000000000000001E-3</v>
      </c>
      <c r="D289" s="1192">
        <f>D278</f>
        <v>260000</v>
      </c>
      <c r="E289" s="1193"/>
      <c r="F289" s="1193">
        <f>C289*D289</f>
        <v>1300</v>
      </c>
      <c r="G289" s="1193"/>
    </row>
    <row r="290" spans="1:7" hidden="1">
      <c r="A290" s="1219" t="s">
        <v>27</v>
      </c>
      <c r="B290" s="1197"/>
      <c r="C290" s="1191"/>
      <c r="D290" s="1192"/>
      <c r="E290" s="1193">
        <f>SUM(E283:E289)</f>
        <v>43659</v>
      </c>
      <c r="F290" s="1193">
        <f>SUM(F286:F289)</f>
        <v>25550</v>
      </c>
      <c r="G290" s="1193">
        <f>SUM(E290:F290)</f>
        <v>69209</v>
      </c>
    </row>
    <row r="291" spans="1:7" hidden="1">
      <c r="A291" s="1198"/>
      <c r="B291" s="1197"/>
      <c r="C291" s="1191"/>
      <c r="D291" s="1192"/>
      <c r="E291" s="1193"/>
      <c r="F291" s="1193"/>
      <c r="G291" s="1193"/>
    </row>
    <row r="292" spans="1:7" hidden="1">
      <c r="A292" s="1202" t="s">
        <v>1979</v>
      </c>
      <c r="B292" s="1195" t="s">
        <v>1439</v>
      </c>
      <c r="C292" s="1191"/>
      <c r="D292" s="1192"/>
      <c r="E292" s="1193"/>
      <c r="F292" s="1193"/>
      <c r="G292" s="1193"/>
    </row>
    <row r="293" spans="1:7" hidden="1">
      <c r="A293" s="1219" t="s">
        <v>1374</v>
      </c>
      <c r="B293" s="1197"/>
      <c r="C293" s="1191"/>
      <c r="D293" s="1192"/>
      <c r="E293" s="1193"/>
      <c r="F293" s="1193"/>
      <c r="G293" s="1193"/>
    </row>
    <row r="294" spans="1:7" hidden="1">
      <c r="A294" s="1198" t="s">
        <v>1440</v>
      </c>
      <c r="B294" s="1197" t="s">
        <v>117</v>
      </c>
      <c r="C294" s="1191">
        <v>1.05</v>
      </c>
      <c r="D294" s="1192">
        <v>15972</v>
      </c>
      <c r="E294" s="1193">
        <f>D294*C294</f>
        <v>16770.600000000002</v>
      </c>
      <c r="F294" s="1193"/>
      <c r="G294" s="1193"/>
    </row>
    <row r="295" spans="1:7" hidden="1">
      <c r="A295" s="1198" t="s">
        <v>1441</v>
      </c>
      <c r="B295" s="1197" t="s">
        <v>1323</v>
      </c>
      <c r="C295" s="1191">
        <v>0.15</v>
      </c>
      <c r="D295" s="1192">
        <v>20652</v>
      </c>
      <c r="E295" s="1193">
        <f>D295*C295</f>
        <v>3097.7999999999997</v>
      </c>
      <c r="F295" s="1193"/>
      <c r="G295" s="1193"/>
    </row>
    <row r="296" spans="1:7" hidden="1">
      <c r="A296" s="1219" t="s">
        <v>1371</v>
      </c>
      <c r="B296" s="1197"/>
      <c r="C296" s="1191"/>
      <c r="D296" s="1192"/>
      <c r="E296" s="1193"/>
      <c r="F296" s="1193"/>
      <c r="G296" s="1193"/>
    </row>
    <row r="297" spans="1:7" hidden="1">
      <c r="A297" s="1198" t="s">
        <v>1166</v>
      </c>
      <c r="B297" s="1197" t="s">
        <v>1170</v>
      </c>
      <c r="C297" s="1191">
        <v>0.06</v>
      </c>
      <c r="D297" s="1192">
        <f>D286</f>
        <v>130000</v>
      </c>
      <c r="E297" s="1193"/>
      <c r="F297" s="1193">
        <f>C297*D297</f>
        <v>7800</v>
      </c>
      <c r="G297" s="1193"/>
    </row>
    <row r="298" spans="1:7" hidden="1">
      <c r="A298" s="1198" t="s">
        <v>1309</v>
      </c>
      <c r="B298" s="1197" t="s">
        <v>1170</v>
      </c>
      <c r="C298" s="1191">
        <v>0.06</v>
      </c>
      <c r="D298" s="1192">
        <f>D287</f>
        <v>200000</v>
      </c>
      <c r="E298" s="1193"/>
      <c r="F298" s="1193">
        <f>C298*D298</f>
        <v>12000</v>
      </c>
      <c r="G298" s="1193"/>
    </row>
    <row r="299" spans="1:7" hidden="1">
      <c r="A299" s="1198" t="s">
        <v>1335</v>
      </c>
      <c r="B299" s="1197" t="s">
        <v>1170</v>
      </c>
      <c r="C299" s="1191">
        <v>6.0000000000000001E-3</v>
      </c>
      <c r="D299" s="1192">
        <f>D288</f>
        <v>250000</v>
      </c>
      <c r="E299" s="1193"/>
      <c r="F299" s="1193">
        <f>C299*D299</f>
        <v>1500</v>
      </c>
      <c r="G299" s="1193"/>
    </row>
    <row r="300" spans="1:7" hidden="1">
      <c r="A300" s="1198" t="s">
        <v>1169</v>
      </c>
      <c r="B300" s="1197" t="s">
        <v>1170</v>
      </c>
      <c r="C300" s="1191">
        <v>3.0000000000000001E-3</v>
      </c>
      <c r="D300" s="1192">
        <f>D289</f>
        <v>260000</v>
      </c>
      <c r="E300" s="1193"/>
      <c r="F300" s="1193">
        <f>C300*D300</f>
        <v>780</v>
      </c>
      <c r="G300" s="1193"/>
    </row>
    <row r="301" spans="1:7" hidden="1">
      <c r="A301" s="1219" t="s">
        <v>27</v>
      </c>
      <c r="B301" s="1197"/>
      <c r="C301" s="1191"/>
      <c r="D301" s="1192"/>
      <c r="E301" s="1193">
        <f>SUM(E294:E300)</f>
        <v>19868.400000000001</v>
      </c>
      <c r="F301" s="1193">
        <f>SUM(F297:F300)</f>
        <v>22080</v>
      </c>
      <c r="G301" s="1193">
        <f>SUM(E301:F301)</f>
        <v>41948.4</v>
      </c>
    </row>
    <row r="302" spans="1:7" hidden="1">
      <c r="A302" s="1224" t="s">
        <v>1980</v>
      </c>
      <c r="B302" s="1211" t="s">
        <v>1442</v>
      </c>
      <c r="C302" s="1191"/>
      <c r="D302" s="1192"/>
      <c r="E302" s="1193"/>
      <c r="F302" s="1193"/>
      <c r="G302" s="1193"/>
    </row>
    <row r="303" spans="1:7" hidden="1">
      <c r="A303" s="1202" t="s">
        <v>1981</v>
      </c>
      <c r="B303" s="1195" t="s">
        <v>1443</v>
      </c>
      <c r="C303" s="1191"/>
      <c r="D303" s="1192"/>
      <c r="E303" s="1193"/>
      <c r="F303" s="1193"/>
      <c r="G303" s="1193"/>
    </row>
    <row r="304" spans="1:7" hidden="1">
      <c r="A304" s="1219" t="s">
        <v>1374</v>
      </c>
      <c r="B304" s="1197"/>
      <c r="C304" s="1191"/>
      <c r="D304" s="1192"/>
      <c r="E304" s="1193"/>
      <c r="F304" s="1193"/>
      <c r="G304" s="1193"/>
    </row>
    <row r="305" spans="1:7" hidden="1">
      <c r="A305" s="1198" t="s">
        <v>1444</v>
      </c>
      <c r="B305" s="1197" t="s">
        <v>71</v>
      </c>
      <c r="C305" s="1191">
        <v>1.1000000000000001</v>
      </c>
      <c r="D305" s="1192">
        <v>3000000</v>
      </c>
      <c r="E305" s="1193">
        <f>D305*C305</f>
        <v>3300000.0000000005</v>
      </c>
      <c r="F305" s="1193"/>
      <c r="G305" s="1193"/>
    </row>
    <row r="306" spans="1:7" hidden="1">
      <c r="A306" s="1198" t="s">
        <v>1445</v>
      </c>
      <c r="B306" s="1197" t="s">
        <v>1323</v>
      </c>
      <c r="C306" s="1191">
        <v>15</v>
      </c>
      <c r="D306" s="1192">
        <v>9500</v>
      </c>
      <c r="E306" s="1193">
        <f>D306*C306</f>
        <v>142500</v>
      </c>
      <c r="F306" s="1193"/>
      <c r="G306" s="1193"/>
    </row>
    <row r="307" spans="1:7" hidden="1">
      <c r="A307" s="1198" t="s">
        <v>1446</v>
      </c>
      <c r="B307" s="1197" t="s">
        <v>1323</v>
      </c>
      <c r="C307" s="1191">
        <v>5.6</v>
      </c>
      <c r="D307" s="1192">
        <v>28000</v>
      </c>
      <c r="E307" s="1193">
        <f>D307*C307</f>
        <v>156800</v>
      </c>
      <c r="F307" s="1193"/>
      <c r="G307" s="1193"/>
    </row>
    <row r="308" spans="1:7" hidden="1">
      <c r="A308" s="1219" t="s">
        <v>1371</v>
      </c>
      <c r="B308" s="1197"/>
      <c r="C308" s="1191"/>
      <c r="D308" s="1192"/>
      <c r="E308" s="1193"/>
      <c r="F308" s="1193"/>
      <c r="G308" s="1193"/>
    </row>
    <row r="309" spans="1:7" hidden="1">
      <c r="A309" s="1198" t="s">
        <v>1166</v>
      </c>
      <c r="B309" s="1197" t="s">
        <v>1170</v>
      </c>
      <c r="C309" s="1191">
        <v>4</v>
      </c>
      <c r="D309" s="1192">
        <f>D297</f>
        <v>130000</v>
      </c>
      <c r="E309" s="1193"/>
      <c r="F309" s="1193">
        <f>D309*C309</f>
        <v>520000</v>
      </c>
      <c r="G309" s="1193"/>
    </row>
    <row r="310" spans="1:7" hidden="1">
      <c r="A310" s="1198" t="s">
        <v>1309</v>
      </c>
      <c r="B310" s="1197" t="s">
        <v>1170</v>
      </c>
      <c r="C310" s="1191">
        <v>12</v>
      </c>
      <c r="D310" s="1192">
        <f>D298</f>
        <v>200000</v>
      </c>
      <c r="E310" s="1193"/>
      <c r="F310" s="1193">
        <f>D310*C310</f>
        <v>2400000</v>
      </c>
      <c r="G310" s="1193"/>
    </row>
    <row r="311" spans="1:7" hidden="1">
      <c r="A311" s="1198" t="s">
        <v>1335</v>
      </c>
      <c r="B311" s="1197" t="s">
        <v>1170</v>
      </c>
      <c r="C311" s="1191">
        <v>1.2</v>
      </c>
      <c r="D311" s="1192">
        <f>D299</f>
        <v>250000</v>
      </c>
      <c r="E311" s="1193"/>
      <c r="F311" s="1193">
        <f>D311*C311</f>
        <v>300000</v>
      </c>
      <c r="G311" s="1193"/>
    </row>
    <row r="312" spans="1:7" hidden="1">
      <c r="A312" s="1198" t="s">
        <v>1169</v>
      </c>
      <c r="B312" s="1197" t="s">
        <v>1170</v>
      </c>
      <c r="C312" s="1191">
        <v>0.2</v>
      </c>
      <c r="D312" s="1192">
        <f>D300</f>
        <v>260000</v>
      </c>
      <c r="E312" s="1193"/>
      <c r="F312" s="1193">
        <f>D312*C312</f>
        <v>52000</v>
      </c>
      <c r="G312" s="1193"/>
    </row>
    <row r="313" spans="1:7" hidden="1">
      <c r="A313" s="1219" t="s">
        <v>27</v>
      </c>
      <c r="B313" s="1197"/>
      <c r="C313" s="1191"/>
      <c r="D313" s="1192"/>
      <c r="E313" s="1193">
        <f>SUM(E305:E312)</f>
        <v>3599300.0000000005</v>
      </c>
      <c r="F313" s="1193">
        <f>SUM(F309:F312)</f>
        <v>3272000</v>
      </c>
      <c r="G313" s="1193">
        <f>SUM(E313:F313)</f>
        <v>6871300</v>
      </c>
    </row>
    <row r="314" spans="1:7" hidden="1">
      <c r="A314" s="1219"/>
      <c r="B314" s="1197"/>
      <c r="C314" s="1191"/>
      <c r="D314" s="1192"/>
      <c r="E314" s="1193"/>
      <c r="F314" s="1193"/>
      <c r="G314" s="1193"/>
    </row>
    <row r="315" spans="1:7" hidden="1">
      <c r="A315" s="1202" t="s">
        <v>1982</v>
      </c>
      <c r="B315" s="1195"/>
      <c r="C315" s="1191"/>
      <c r="D315" s="1192"/>
      <c r="E315" s="1193"/>
      <c r="F315" s="1193"/>
      <c r="G315" s="1193"/>
    </row>
    <row r="316" spans="1:7" hidden="1">
      <c r="A316" s="1219" t="s">
        <v>1374</v>
      </c>
      <c r="B316" s="1197"/>
      <c r="C316" s="1191"/>
      <c r="D316" s="1192"/>
      <c r="E316" s="1193"/>
      <c r="F316" s="1193"/>
      <c r="G316" s="1193"/>
    </row>
    <row r="317" spans="1:7" hidden="1">
      <c r="A317" s="1198" t="s">
        <v>1447</v>
      </c>
      <c r="B317" s="1197" t="s">
        <v>1325</v>
      </c>
      <c r="C317" s="1191">
        <v>25</v>
      </c>
      <c r="D317" s="1192">
        <v>168000</v>
      </c>
      <c r="E317" s="1193">
        <f>D317*C317</f>
        <v>4200000</v>
      </c>
      <c r="F317" s="1193"/>
      <c r="G317" s="1193"/>
    </row>
    <row r="318" spans="1:7" hidden="1">
      <c r="A318" s="1219" t="s">
        <v>1371</v>
      </c>
      <c r="B318" s="1197"/>
      <c r="C318" s="1191"/>
      <c r="D318" s="1192"/>
      <c r="E318" s="1193"/>
      <c r="F318" s="1193"/>
      <c r="G318" s="1193"/>
    </row>
    <row r="319" spans="1:7" hidden="1">
      <c r="A319" s="1198" t="s">
        <v>1166</v>
      </c>
      <c r="B319" s="1197" t="s">
        <v>1170</v>
      </c>
      <c r="C319" s="1225">
        <v>0.15</v>
      </c>
      <c r="D319" s="1192">
        <f>D309</f>
        <v>130000</v>
      </c>
      <c r="E319" s="1193"/>
      <c r="F319" s="1193">
        <f>D319*C319</f>
        <v>19500</v>
      </c>
      <c r="G319" s="1193"/>
    </row>
    <row r="320" spans="1:7" hidden="1">
      <c r="A320" s="1198" t="s">
        <v>1309</v>
      </c>
      <c r="B320" s="1197" t="s">
        <v>1170</v>
      </c>
      <c r="C320" s="1225">
        <v>7.4999999999999997E-2</v>
      </c>
      <c r="D320" s="1192">
        <f>D310</f>
        <v>200000</v>
      </c>
      <c r="E320" s="1193"/>
      <c r="F320" s="1193">
        <f>D320*C320</f>
        <v>15000</v>
      </c>
      <c r="G320" s="1193"/>
    </row>
    <row r="321" spans="1:7" hidden="1">
      <c r="A321" s="1198" t="s">
        <v>1335</v>
      </c>
      <c r="B321" s="1197" t="s">
        <v>1170</v>
      </c>
      <c r="C321" s="1225">
        <v>7.4999999999999997E-3</v>
      </c>
      <c r="D321" s="1192">
        <f>D311</f>
        <v>250000</v>
      </c>
      <c r="E321" s="1193"/>
      <c r="F321" s="1193">
        <f>D321*C321</f>
        <v>1875</v>
      </c>
      <c r="G321" s="1193"/>
    </row>
    <row r="322" spans="1:7" hidden="1">
      <c r="A322" s="1198" t="s">
        <v>1169</v>
      </c>
      <c r="B322" s="1197" t="s">
        <v>1170</v>
      </c>
      <c r="C322" s="1225">
        <v>8.0000000000000002E-3</v>
      </c>
      <c r="D322" s="1192">
        <f>D312</f>
        <v>260000</v>
      </c>
      <c r="E322" s="1193"/>
      <c r="F322" s="1193">
        <f>D322*C322</f>
        <v>2080</v>
      </c>
      <c r="G322" s="1193"/>
    </row>
    <row r="323" spans="1:7" hidden="1">
      <c r="A323" s="1219" t="s">
        <v>27</v>
      </c>
      <c r="B323" s="1197"/>
      <c r="C323" s="1191"/>
      <c r="D323" s="1192"/>
      <c r="E323" s="1193">
        <f>SUM(E317:E322)</f>
        <v>4200000</v>
      </c>
      <c r="F323" s="1193">
        <f>SUM(F319:F322)</f>
        <v>38455</v>
      </c>
      <c r="G323" s="1193">
        <f>SUM(E323:F323)</f>
        <v>4238455</v>
      </c>
    </row>
    <row r="324" spans="1:7" hidden="1">
      <c r="A324" s="1198"/>
      <c r="B324" s="1197"/>
      <c r="C324" s="1191"/>
      <c r="D324" s="1192"/>
      <c r="E324" s="1193"/>
      <c r="F324" s="1193"/>
      <c r="G324" s="1193"/>
    </row>
    <row r="325" spans="1:7" hidden="1">
      <c r="A325" s="1202" t="s">
        <v>1983</v>
      </c>
      <c r="B325" s="1195"/>
      <c r="C325" s="1191"/>
      <c r="D325" s="1192"/>
      <c r="E325" s="1193"/>
      <c r="F325" s="1193"/>
      <c r="G325" s="1193"/>
    </row>
    <row r="326" spans="1:7" hidden="1">
      <c r="A326" s="1219" t="s">
        <v>1374</v>
      </c>
      <c r="B326" s="1197"/>
      <c r="C326" s="1191"/>
      <c r="D326" s="1192"/>
      <c r="E326" s="1193"/>
      <c r="F326" s="1193"/>
      <c r="G326" s="1193"/>
    </row>
    <row r="327" spans="1:7" hidden="1">
      <c r="A327" s="1198" t="s">
        <v>1448</v>
      </c>
      <c r="B327" s="1197" t="s">
        <v>71</v>
      </c>
      <c r="C327" s="1225">
        <v>1.1000000000000001</v>
      </c>
      <c r="D327" s="1192">
        <v>3000000</v>
      </c>
      <c r="E327" s="1193">
        <f>D327*C327</f>
        <v>3300000.0000000005</v>
      </c>
      <c r="F327" s="1193"/>
      <c r="G327" s="1193"/>
    </row>
    <row r="328" spans="1:7" hidden="1">
      <c r="A328" s="1198" t="s">
        <v>1449</v>
      </c>
      <c r="B328" s="1197" t="s">
        <v>1323</v>
      </c>
      <c r="C328" s="1225">
        <v>15</v>
      </c>
      <c r="D328" s="1192">
        <v>9500</v>
      </c>
      <c r="E328" s="1193">
        <f>D328*C328</f>
        <v>142500</v>
      </c>
      <c r="F328" s="1193"/>
      <c r="G328" s="1193"/>
    </row>
    <row r="329" spans="1:7" hidden="1">
      <c r="A329" s="1198" t="s">
        <v>1446</v>
      </c>
      <c r="B329" s="1197" t="s">
        <v>1323</v>
      </c>
      <c r="C329" s="1225">
        <v>3</v>
      </c>
      <c r="D329" s="1192">
        <v>20700</v>
      </c>
      <c r="E329" s="1193">
        <f>D329*C329</f>
        <v>62100</v>
      </c>
      <c r="F329" s="1193"/>
      <c r="G329" s="1193"/>
    </row>
    <row r="330" spans="1:7" hidden="1">
      <c r="A330" s="1219" t="s">
        <v>1371</v>
      </c>
      <c r="B330" s="1197"/>
      <c r="C330" s="1191"/>
      <c r="D330" s="1192"/>
      <c r="E330" s="1193"/>
      <c r="F330" s="1193"/>
      <c r="G330" s="1193"/>
    </row>
    <row r="331" spans="1:7" hidden="1">
      <c r="A331" s="1198" t="s">
        <v>1166</v>
      </c>
      <c r="B331" s="1197" t="s">
        <v>1170</v>
      </c>
      <c r="C331" s="1225">
        <v>6.7</v>
      </c>
      <c r="D331" s="1192">
        <f>D319</f>
        <v>130000</v>
      </c>
      <c r="E331" s="1193"/>
      <c r="F331" s="1193">
        <f>D331*C331</f>
        <v>871000</v>
      </c>
      <c r="G331" s="1193"/>
    </row>
    <row r="332" spans="1:7" hidden="1">
      <c r="A332" s="1198" t="s">
        <v>1309</v>
      </c>
      <c r="B332" s="1197" t="s">
        <v>1170</v>
      </c>
      <c r="C332" s="1225">
        <v>20.100000000000001</v>
      </c>
      <c r="D332" s="1192">
        <f>D320</f>
        <v>200000</v>
      </c>
      <c r="E332" s="1193"/>
      <c r="F332" s="1193">
        <f>D332*C332</f>
        <v>4020000.0000000005</v>
      </c>
      <c r="G332" s="1193"/>
    </row>
    <row r="333" spans="1:7" hidden="1">
      <c r="A333" s="1198" t="s">
        <v>1335</v>
      </c>
      <c r="B333" s="1197" t="s">
        <v>1170</v>
      </c>
      <c r="C333" s="1225">
        <v>2.0099999999999998</v>
      </c>
      <c r="D333" s="1192">
        <f>D321</f>
        <v>250000</v>
      </c>
      <c r="E333" s="1193"/>
      <c r="F333" s="1193">
        <f>D333*C333</f>
        <v>502499.99999999994</v>
      </c>
      <c r="G333" s="1193"/>
    </row>
    <row r="334" spans="1:7" hidden="1">
      <c r="A334" s="1198" t="s">
        <v>1169</v>
      </c>
      <c r="B334" s="1197" t="s">
        <v>1170</v>
      </c>
      <c r="C334" s="1225">
        <v>0.33500000000000002</v>
      </c>
      <c r="D334" s="1192">
        <f>D322</f>
        <v>260000</v>
      </c>
      <c r="E334" s="1193"/>
      <c r="F334" s="1193">
        <f>D334*C334</f>
        <v>87100</v>
      </c>
      <c r="G334" s="1193"/>
    </row>
    <row r="335" spans="1:7" hidden="1">
      <c r="A335" s="1219" t="s">
        <v>27</v>
      </c>
      <c r="B335" s="1197"/>
      <c r="C335" s="1191"/>
      <c r="D335" s="1192"/>
      <c r="E335" s="1193">
        <f>SUM(E327:E334)</f>
        <v>3504600.0000000005</v>
      </c>
      <c r="F335" s="1193">
        <f>SUM(F331:F334)</f>
        <v>5480600</v>
      </c>
      <c r="G335" s="1193">
        <f>SUM(E335:F335)</f>
        <v>8985200</v>
      </c>
    </row>
    <row r="336" spans="1:7" hidden="1">
      <c r="A336" s="1198"/>
      <c r="B336" s="1197"/>
      <c r="C336" s="1191"/>
      <c r="D336" s="1192"/>
      <c r="E336" s="1193"/>
      <c r="F336" s="1193"/>
      <c r="G336" s="1193"/>
    </row>
    <row r="337" spans="1:7" hidden="1">
      <c r="A337" s="1202" t="s">
        <v>1984</v>
      </c>
      <c r="B337" s="1195"/>
      <c r="C337" s="1191"/>
      <c r="D337" s="1192"/>
      <c r="E337" s="1193"/>
      <c r="F337" s="1193"/>
      <c r="G337" s="1193"/>
    </row>
    <row r="338" spans="1:7" hidden="1">
      <c r="A338" s="1219" t="s">
        <v>1374</v>
      </c>
      <c r="B338" s="1197"/>
      <c r="C338" s="1191"/>
      <c r="D338" s="1192"/>
      <c r="E338" s="1193"/>
      <c r="F338" s="1193"/>
      <c r="G338" s="1193"/>
    </row>
    <row r="339" spans="1:7" hidden="1">
      <c r="A339" s="1198" t="s">
        <v>1450</v>
      </c>
      <c r="B339" s="1197" t="s">
        <v>863</v>
      </c>
      <c r="C339" s="1225">
        <v>1.1000000000000001</v>
      </c>
      <c r="D339" s="1192">
        <v>11800</v>
      </c>
      <c r="E339" s="1193">
        <f>D339*C339</f>
        <v>12980.000000000002</v>
      </c>
      <c r="F339" s="1193"/>
      <c r="G339" s="1193"/>
    </row>
    <row r="340" spans="1:7" hidden="1">
      <c r="A340" s="1198" t="s">
        <v>1451</v>
      </c>
      <c r="B340" s="1197" t="s">
        <v>1323</v>
      </c>
      <c r="C340" s="1225">
        <v>0.05</v>
      </c>
      <c r="D340" s="1192">
        <v>23100</v>
      </c>
      <c r="E340" s="1193">
        <f>D340*C340</f>
        <v>1155</v>
      </c>
      <c r="F340" s="1193"/>
      <c r="G340" s="1193"/>
    </row>
    <row r="341" spans="1:7" hidden="1">
      <c r="A341" s="1198" t="s">
        <v>1452</v>
      </c>
      <c r="B341" s="1197" t="s">
        <v>1323</v>
      </c>
      <c r="C341" s="1225">
        <v>0.25</v>
      </c>
      <c r="D341" s="1192">
        <f>D329</f>
        <v>20700</v>
      </c>
      <c r="E341" s="1193">
        <f>D341*C341</f>
        <v>5175</v>
      </c>
      <c r="F341" s="1193"/>
      <c r="G341" s="1193"/>
    </row>
    <row r="342" spans="1:7" hidden="1">
      <c r="A342" s="1198" t="s">
        <v>1453</v>
      </c>
      <c r="B342" s="1197" t="s">
        <v>71</v>
      </c>
      <c r="C342" s="1225">
        <v>3.5999999999999997E-2</v>
      </c>
      <c r="D342" s="1192">
        <v>7500000</v>
      </c>
      <c r="E342" s="1193">
        <f>D342*C342</f>
        <v>270000</v>
      </c>
      <c r="F342" s="1193"/>
      <c r="G342" s="1193"/>
    </row>
    <row r="343" spans="1:7" hidden="1">
      <c r="A343" s="1219" t="s">
        <v>1371</v>
      </c>
      <c r="B343" s="1197"/>
      <c r="C343" s="1191"/>
      <c r="D343" s="1192"/>
      <c r="E343" s="1193"/>
      <c r="F343" s="1193"/>
      <c r="G343" s="1193"/>
    </row>
    <row r="344" spans="1:7" hidden="1">
      <c r="A344" s="1198" t="s">
        <v>1166</v>
      </c>
      <c r="B344" s="1197" t="s">
        <v>1170</v>
      </c>
      <c r="C344" s="1225">
        <v>0.25</v>
      </c>
      <c r="D344" s="1192">
        <f>D331</f>
        <v>130000</v>
      </c>
      <c r="E344" s="1193"/>
      <c r="F344" s="1193">
        <f>D344*C344</f>
        <v>32500</v>
      </c>
      <c r="G344" s="1193"/>
    </row>
    <row r="345" spans="1:7" hidden="1">
      <c r="A345" s="1198" t="s">
        <v>1309</v>
      </c>
      <c r="B345" s="1197" t="s">
        <v>1170</v>
      </c>
      <c r="C345" s="1225">
        <v>0.15</v>
      </c>
      <c r="D345" s="1192">
        <f>D332</f>
        <v>200000</v>
      </c>
      <c r="E345" s="1193"/>
      <c r="F345" s="1193">
        <f>D345*C345</f>
        <v>30000</v>
      </c>
      <c r="G345" s="1193"/>
    </row>
    <row r="346" spans="1:7" hidden="1">
      <c r="A346" s="1198" t="s">
        <v>1335</v>
      </c>
      <c r="B346" s="1197" t="s">
        <v>1170</v>
      </c>
      <c r="C346" s="1225">
        <v>1.4999999999999999E-2</v>
      </c>
      <c r="D346" s="1192">
        <f>D333</f>
        <v>250000</v>
      </c>
      <c r="E346" s="1193"/>
      <c r="F346" s="1193">
        <f>D346*C346</f>
        <v>3750</v>
      </c>
      <c r="G346" s="1193"/>
    </row>
    <row r="347" spans="1:7" hidden="1">
      <c r="A347" s="1198" t="s">
        <v>1169</v>
      </c>
      <c r="B347" s="1197" t="s">
        <v>1170</v>
      </c>
      <c r="C347" s="1225">
        <v>1.2999999999999999E-2</v>
      </c>
      <c r="D347" s="1192">
        <f>D334</f>
        <v>260000</v>
      </c>
      <c r="E347" s="1193"/>
      <c r="F347" s="1193">
        <f>D347*C347</f>
        <v>3380</v>
      </c>
      <c r="G347" s="1193"/>
    </row>
    <row r="348" spans="1:7" hidden="1">
      <c r="A348" s="1219" t="s">
        <v>27</v>
      </c>
      <c r="B348" s="1197"/>
      <c r="C348" s="1191"/>
      <c r="D348" s="1192"/>
      <c r="E348" s="1193">
        <f>SUM(E339:E347)</f>
        <v>289310</v>
      </c>
      <c r="F348" s="1193">
        <f>SUM(F344:F347)</f>
        <v>69630</v>
      </c>
      <c r="G348" s="1193">
        <f>SUM(E348:F348)</f>
        <v>358940</v>
      </c>
    </row>
    <row r="349" spans="1:7" hidden="1">
      <c r="A349" s="1202" t="s">
        <v>1985</v>
      </c>
      <c r="B349" s="1195"/>
      <c r="C349" s="1191"/>
      <c r="D349" s="1192"/>
      <c r="E349" s="1193"/>
      <c r="F349" s="1193"/>
      <c r="G349" s="1193"/>
    </row>
    <row r="350" spans="1:7" hidden="1">
      <c r="A350" s="1219" t="s">
        <v>1374</v>
      </c>
      <c r="B350" s="1197"/>
      <c r="C350" s="1191"/>
      <c r="D350" s="1192"/>
      <c r="E350" s="1193"/>
      <c r="F350" s="1193"/>
      <c r="G350" s="1193"/>
    </row>
    <row r="351" spans="1:7" hidden="1">
      <c r="A351" s="1198" t="s">
        <v>1453</v>
      </c>
      <c r="B351" s="1197" t="s">
        <v>71</v>
      </c>
      <c r="C351" s="1225">
        <v>3.5999999999999997E-2</v>
      </c>
      <c r="D351" s="1192">
        <f>D342</f>
        <v>7500000</v>
      </c>
      <c r="E351" s="1193">
        <f>D351*C351</f>
        <v>270000</v>
      </c>
      <c r="F351" s="1193"/>
      <c r="G351" s="1193"/>
    </row>
    <row r="352" spans="1:7" hidden="1">
      <c r="A352" s="1198" t="s">
        <v>1452</v>
      </c>
      <c r="B352" s="1197" t="s">
        <v>1323</v>
      </c>
      <c r="C352" s="1225">
        <v>0.5</v>
      </c>
      <c r="D352" s="1192">
        <f>D341</f>
        <v>20700</v>
      </c>
      <c r="E352" s="1193">
        <f>D352*C352</f>
        <v>10350</v>
      </c>
      <c r="F352" s="1193"/>
      <c r="G352" s="1193"/>
    </row>
    <row r="353" spans="1:7" hidden="1">
      <c r="A353" s="1219" t="s">
        <v>1371</v>
      </c>
      <c r="B353" s="1197"/>
      <c r="C353" s="1191"/>
      <c r="D353" s="1192"/>
      <c r="E353" s="1193"/>
      <c r="F353" s="1193"/>
      <c r="G353" s="1193"/>
    </row>
    <row r="354" spans="1:7" hidden="1">
      <c r="A354" s="1198" t="s">
        <v>1166</v>
      </c>
      <c r="B354" s="1197" t="s">
        <v>1170</v>
      </c>
      <c r="C354" s="1225">
        <v>0.1</v>
      </c>
      <c r="D354" s="1192">
        <f>D331</f>
        <v>130000</v>
      </c>
      <c r="E354" s="1193"/>
      <c r="F354" s="1193">
        <f>D354*C354</f>
        <v>13000</v>
      </c>
      <c r="G354" s="1193"/>
    </row>
    <row r="355" spans="1:7" hidden="1">
      <c r="A355" s="1198" t="s">
        <v>1309</v>
      </c>
      <c r="B355" s="1197" t="s">
        <v>1170</v>
      </c>
      <c r="C355" s="1225">
        <v>0.1</v>
      </c>
      <c r="D355" s="1192">
        <f>D332</f>
        <v>200000</v>
      </c>
      <c r="E355" s="1193"/>
      <c r="F355" s="1193">
        <f>D355*C355</f>
        <v>20000</v>
      </c>
      <c r="G355" s="1193"/>
    </row>
    <row r="356" spans="1:7" hidden="1">
      <c r="A356" s="1198" t="s">
        <v>1335</v>
      </c>
      <c r="B356" s="1197" t="s">
        <v>1170</v>
      </c>
      <c r="C356" s="1225">
        <v>0.3</v>
      </c>
      <c r="D356" s="1192">
        <f>D333</f>
        <v>250000</v>
      </c>
      <c r="E356" s="1193"/>
      <c r="F356" s="1193">
        <f>D356*C356</f>
        <v>75000</v>
      </c>
      <c r="G356" s="1193"/>
    </row>
    <row r="357" spans="1:7" hidden="1">
      <c r="A357" s="1198" t="s">
        <v>1169</v>
      </c>
      <c r="B357" s="1197" t="s">
        <v>1170</v>
      </c>
      <c r="C357" s="1225">
        <v>0.5</v>
      </c>
      <c r="D357" s="1192">
        <f>D334</f>
        <v>260000</v>
      </c>
      <c r="E357" s="1193"/>
      <c r="F357" s="1193">
        <f>D357*C357</f>
        <v>130000</v>
      </c>
      <c r="G357" s="1193"/>
    </row>
    <row r="358" spans="1:7" hidden="1">
      <c r="A358" s="1219" t="s">
        <v>27</v>
      </c>
      <c r="B358" s="1197"/>
      <c r="C358" s="1191"/>
      <c r="D358" s="1192"/>
      <c r="E358" s="1193">
        <f>SUM(E351:E357)</f>
        <v>280350</v>
      </c>
      <c r="F358" s="1193">
        <f>SUM(F354:F357)</f>
        <v>238000</v>
      </c>
      <c r="G358" s="1193">
        <f>SUM(E358:F358)</f>
        <v>518350</v>
      </c>
    </row>
    <row r="359" spans="1:7" hidden="1">
      <c r="A359" s="1224" t="s">
        <v>1986</v>
      </c>
      <c r="B359" s="1211" t="s">
        <v>1454</v>
      </c>
      <c r="C359" s="1191"/>
      <c r="D359" s="1192"/>
      <c r="E359" s="1193"/>
      <c r="F359" s="1193"/>
      <c r="G359" s="1193"/>
    </row>
    <row r="360" spans="1:7" hidden="1">
      <c r="A360" s="1202" t="s">
        <v>1987</v>
      </c>
      <c r="B360" s="1195">
        <v>1.1000000000000001</v>
      </c>
      <c r="C360" s="1191"/>
      <c r="D360" s="1192"/>
      <c r="E360" s="1193"/>
      <c r="F360" s="1193"/>
      <c r="G360" s="1193"/>
    </row>
    <row r="361" spans="1:7" hidden="1">
      <c r="A361" s="1219" t="s">
        <v>1374</v>
      </c>
      <c r="B361" s="1197"/>
      <c r="C361" s="1191"/>
      <c r="D361" s="1192"/>
      <c r="E361" s="1193"/>
      <c r="F361" s="1193"/>
      <c r="G361" s="1193"/>
    </row>
    <row r="362" spans="1:7" hidden="1">
      <c r="A362" s="1198" t="s">
        <v>1455</v>
      </c>
      <c r="B362" s="1197" t="s">
        <v>1324</v>
      </c>
      <c r="C362" s="1191">
        <v>1</v>
      </c>
      <c r="D362" s="1192">
        <v>125000</v>
      </c>
      <c r="E362" s="1193">
        <f>D362*C362</f>
        <v>125000</v>
      </c>
      <c r="F362" s="1193"/>
      <c r="G362" s="1193"/>
    </row>
    <row r="363" spans="1:7" hidden="1">
      <c r="A363" s="1219" t="s">
        <v>1371</v>
      </c>
      <c r="B363" s="1197"/>
      <c r="C363" s="1191"/>
      <c r="D363" s="1192"/>
      <c r="E363" s="1193"/>
      <c r="F363" s="1193"/>
      <c r="G363" s="1193"/>
    </row>
    <row r="364" spans="1:7" hidden="1">
      <c r="A364" s="1198" t="s">
        <v>1166</v>
      </c>
      <c r="B364" s="1197" t="s">
        <v>1170</v>
      </c>
      <c r="C364" s="1191">
        <v>0.6</v>
      </c>
      <c r="D364" s="1192">
        <f>D378</f>
        <v>130000</v>
      </c>
      <c r="E364" s="1193"/>
      <c r="F364" s="1193">
        <f>D364*C364</f>
        <v>78000</v>
      </c>
      <c r="G364" s="1193"/>
    </row>
    <row r="365" spans="1:7" hidden="1">
      <c r="A365" s="1198" t="s">
        <v>1169</v>
      </c>
      <c r="B365" s="1197" t="s">
        <v>1170</v>
      </c>
      <c r="C365" s="1191">
        <v>0.06</v>
      </c>
      <c r="D365" s="1192">
        <f>D357</f>
        <v>260000</v>
      </c>
      <c r="E365" s="1193"/>
      <c r="F365" s="1193">
        <f>D365*C365</f>
        <v>15600</v>
      </c>
      <c r="G365" s="1193"/>
    </row>
    <row r="366" spans="1:7" hidden="1">
      <c r="A366" s="1219" t="s">
        <v>27</v>
      </c>
      <c r="B366" s="1197"/>
      <c r="C366" s="1191"/>
      <c r="D366" s="1192"/>
      <c r="E366" s="1193">
        <f>SUM(E362:E365)</f>
        <v>125000</v>
      </c>
      <c r="F366" s="1193">
        <f>SUM(F364:F365)</f>
        <v>93600</v>
      </c>
      <c r="G366" s="1193">
        <f>SUM(E366:F366)</f>
        <v>218600</v>
      </c>
    </row>
    <row r="367" spans="1:7" hidden="1">
      <c r="A367" s="1202" t="s">
        <v>1988</v>
      </c>
      <c r="B367" s="1195">
        <v>1.3</v>
      </c>
      <c r="C367" s="1191"/>
      <c r="D367" s="1192"/>
      <c r="E367" s="1193"/>
      <c r="F367" s="1193"/>
      <c r="G367" s="1193"/>
    </row>
    <row r="368" spans="1:7" hidden="1">
      <c r="A368" s="1219" t="s">
        <v>1374</v>
      </c>
      <c r="B368" s="1197"/>
      <c r="C368" s="1191"/>
      <c r="D368" s="1192"/>
      <c r="E368" s="1193"/>
      <c r="F368" s="1193"/>
      <c r="G368" s="1193"/>
    </row>
    <row r="369" spans="1:7" hidden="1">
      <c r="A369" s="1230" t="s">
        <v>1456</v>
      </c>
      <c r="B369" s="1197" t="s">
        <v>1324</v>
      </c>
      <c r="C369" s="1191">
        <v>1</v>
      </c>
      <c r="D369" s="1192">
        <v>50000</v>
      </c>
      <c r="E369" s="1193">
        <f>D369*C369</f>
        <v>50000</v>
      </c>
      <c r="F369" s="1193"/>
      <c r="G369" s="1193"/>
    </row>
    <row r="370" spans="1:7" hidden="1">
      <c r="A370" s="1219" t="s">
        <v>1371</v>
      </c>
      <c r="B370" s="1197"/>
      <c r="C370" s="1191"/>
      <c r="D370" s="1192"/>
      <c r="E370" s="1193"/>
      <c r="F370" s="1193"/>
      <c r="G370" s="1193"/>
    </row>
    <row r="371" spans="1:7" hidden="1">
      <c r="A371" s="1198" t="s">
        <v>1166</v>
      </c>
      <c r="B371" s="1197" t="s">
        <v>1170</v>
      </c>
      <c r="C371" s="1191">
        <v>0.6</v>
      </c>
      <c r="D371" s="1192">
        <f>D364</f>
        <v>130000</v>
      </c>
      <c r="E371" s="1193"/>
      <c r="F371" s="1193">
        <f>D371*C371</f>
        <v>78000</v>
      </c>
      <c r="G371" s="1193"/>
    </row>
    <row r="372" spans="1:7" hidden="1">
      <c r="A372" s="1198" t="s">
        <v>1169</v>
      </c>
      <c r="B372" s="1197" t="s">
        <v>1170</v>
      </c>
      <c r="C372" s="1191">
        <v>0.06</v>
      </c>
      <c r="D372" s="1192">
        <f>D365</f>
        <v>260000</v>
      </c>
      <c r="E372" s="1193"/>
      <c r="F372" s="1193">
        <f>D372*C372</f>
        <v>15600</v>
      </c>
      <c r="G372" s="1193"/>
    </row>
    <row r="373" spans="1:7" hidden="1">
      <c r="A373" s="1219" t="s">
        <v>27</v>
      </c>
      <c r="B373" s="1197"/>
      <c r="C373" s="1191"/>
      <c r="D373" s="1192"/>
      <c r="E373" s="1193">
        <f>SUM(E369:E372)</f>
        <v>50000</v>
      </c>
      <c r="F373" s="1193">
        <f>SUM(F371:F372)</f>
        <v>93600</v>
      </c>
      <c r="G373" s="1193">
        <f>SUM(E373:F373)</f>
        <v>143600</v>
      </c>
    </row>
    <row r="374" spans="1:7" hidden="1">
      <c r="A374" s="1202" t="s">
        <v>1989</v>
      </c>
      <c r="B374" s="1195">
        <v>1.5</v>
      </c>
      <c r="C374" s="1191"/>
      <c r="D374" s="1192"/>
      <c r="E374" s="1193"/>
      <c r="F374" s="1193"/>
      <c r="G374" s="1193"/>
    </row>
    <row r="375" spans="1:7" hidden="1">
      <c r="A375" s="1219" t="s">
        <v>1374</v>
      </c>
      <c r="B375" s="1197"/>
      <c r="C375" s="1191"/>
      <c r="D375" s="1192"/>
      <c r="E375" s="1193"/>
      <c r="F375" s="1193"/>
      <c r="G375" s="1193"/>
    </row>
    <row r="376" spans="1:7" hidden="1">
      <c r="A376" s="1230" t="s">
        <v>1457</v>
      </c>
      <c r="B376" s="1197" t="s">
        <v>1324</v>
      </c>
      <c r="C376" s="1191">
        <v>1</v>
      </c>
      <c r="D376" s="1192">
        <v>45000</v>
      </c>
      <c r="E376" s="1193">
        <f>D376*C376</f>
        <v>45000</v>
      </c>
      <c r="F376" s="1193"/>
      <c r="G376" s="1193"/>
    </row>
    <row r="377" spans="1:7" hidden="1">
      <c r="A377" s="1219" t="s">
        <v>1371</v>
      </c>
      <c r="B377" s="1197"/>
      <c r="C377" s="1191"/>
      <c r="D377" s="1192"/>
      <c r="E377" s="1193"/>
      <c r="F377" s="1193"/>
      <c r="G377" s="1193"/>
    </row>
    <row r="378" spans="1:7" hidden="1">
      <c r="A378" s="1198" t="s">
        <v>1166</v>
      </c>
      <c r="B378" s="1197" t="s">
        <v>1170</v>
      </c>
      <c r="C378" s="1191">
        <v>0.125</v>
      </c>
      <c r="D378" s="1192">
        <f>D309</f>
        <v>130000</v>
      </c>
      <c r="E378" s="1193"/>
      <c r="F378" s="1193">
        <f>D378*C378</f>
        <v>16250</v>
      </c>
      <c r="G378" s="1193"/>
    </row>
    <row r="379" spans="1:7" hidden="1">
      <c r="A379" s="1198" t="s">
        <v>1169</v>
      </c>
      <c r="B379" s="1197" t="s">
        <v>1170</v>
      </c>
      <c r="C379" s="1191">
        <v>1.2999999999999999E-2</v>
      </c>
      <c r="D379" s="1192">
        <f>D372</f>
        <v>260000</v>
      </c>
      <c r="E379" s="1193"/>
      <c r="F379" s="1193">
        <f>D379*C379</f>
        <v>3380</v>
      </c>
      <c r="G379" s="1193"/>
    </row>
    <row r="380" spans="1:7" hidden="1">
      <c r="A380" s="1219" t="s">
        <v>27</v>
      </c>
      <c r="B380" s="1197"/>
      <c r="C380" s="1191"/>
      <c r="D380" s="1192"/>
      <c r="E380" s="1193">
        <f>SUM(E376:E379)</f>
        <v>45000</v>
      </c>
      <c r="F380" s="1193">
        <f>SUM(F378:F379)</f>
        <v>19630</v>
      </c>
      <c r="G380" s="1193">
        <f>SUM(E380:F380)</f>
        <v>64630</v>
      </c>
    </row>
    <row r="381" spans="1:7" hidden="1">
      <c r="A381" s="1202" t="s">
        <v>1990</v>
      </c>
      <c r="B381" s="1195">
        <v>1.8</v>
      </c>
      <c r="C381" s="1191"/>
      <c r="D381" s="1192"/>
      <c r="E381" s="1193"/>
      <c r="F381" s="1193"/>
      <c r="G381" s="1193"/>
    </row>
    <row r="382" spans="1:7" hidden="1">
      <c r="A382" s="1219" t="s">
        <v>1374</v>
      </c>
      <c r="B382" s="1197"/>
      <c r="C382" s="1191"/>
      <c r="D382" s="1192"/>
      <c r="E382" s="1193"/>
      <c r="F382" s="1193"/>
      <c r="G382" s="1193"/>
    </row>
    <row r="383" spans="1:7" hidden="1">
      <c r="A383" s="1198" t="s">
        <v>1458</v>
      </c>
      <c r="B383" s="1197" t="s">
        <v>1324</v>
      </c>
      <c r="C383" s="1191">
        <v>1</v>
      </c>
      <c r="D383" s="1192">
        <v>14500</v>
      </c>
      <c r="E383" s="1193">
        <f>D383*C383</f>
        <v>14500</v>
      </c>
      <c r="F383" s="1193"/>
      <c r="G383" s="1193"/>
    </row>
    <row r="384" spans="1:7" hidden="1">
      <c r="A384" s="1219" t="s">
        <v>1371</v>
      </c>
      <c r="B384" s="1197"/>
      <c r="C384" s="1191"/>
      <c r="D384" s="1192"/>
      <c r="E384" s="1193"/>
      <c r="F384" s="1193"/>
      <c r="G384" s="1193"/>
    </row>
    <row r="385" spans="1:7" hidden="1">
      <c r="A385" s="1198" t="s">
        <v>1166</v>
      </c>
      <c r="B385" s="1197" t="s">
        <v>1170</v>
      </c>
      <c r="C385" s="1191">
        <v>0.1</v>
      </c>
      <c r="D385" s="1192">
        <f>D378</f>
        <v>130000</v>
      </c>
      <c r="E385" s="1193"/>
      <c r="F385" s="1193">
        <f>D385*C385</f>
        <v>13000</v>
      </c>
      <c r="G385" s="1193"/>
    </row>
    <row r="386" spans="1:7" hidden="1">
      <c r="A386" s="1198" t="s">
        <v>1169</v>
      </c>
      <c r="B386" s="1197" t="s">
        <v>1170</v>
      </c>
      <c r="C386" s="1191">
        <v>0.01</v>
      </c>
      <c r="D386" s="1192">
        <f>D379</f>
        <v>260000</v>
      </c>
      <c r="E386" s="1193"/>
      <c r="F386" s="1193">
        <f>D386*C386</f>
        <v>2600</v>
      </c>
      <c r="G386" s="1193"/>
    </row>
    <row r="387" spans="1:7" hidden="1">
      <c r="A387" s="1219" t="s">
        <v>27</v>
      </c>
      <c r="B387" s="1197"/>
      <c r="C387" s="1191"/>
      <c r="D387" s="1192"/>
      <c r="E387" s="1193">
        <f>SUM(E383:E386)</f>
        <v>14500</v>
      </c>
      <c r="F387" s="1193">
        <f>SUM(F385:F386)</f>
        <v>15600</v>
      </c>
      <c r="G387" s="1193">
        <f>SUM(E387:F387)</f>
        <v>30100</v>
      </c>
    </row>
    <row r="388" spans="1:7" hidden="1">
      <c r="A388" s="1226" t="s">
        <v>1991</v>
      </c>
      <c r="B388" s="1195">
        <v>1.9</v>
      </c>
      <c r="C388" s="1191"/>
      <c r="D388" s="1192"/>
      <c r="E388" s="1193"/>
      <c r="F388" s="1193"/>
      <c r="G388" s="1193"/>
    </row>
    <row r="389" spans="1:7" hidden="1">
      <c r="A389" s="1219" t="s">
        <v>1374</v>
      </c>
      <c r="B389" s="1197"/>
      <c r="C389" s="1191"/>
      <c r="D389" s="1192"/>
      <c r="E389" s="1193"/>
      <c r="F389" s="1193"/>
      <c r="G389" s="1193"/>
    </row>
    <row r="390" spans="1:7" hidden="1">
      <c r="A390" s="1198" t="s">
        <v>1459</v>
      </c>
      <c r="B390" s="1197" t="s">
        <v>1324</v>
      </c>
      <c r="C390" s="1191">
        <v>1</v>
      </c>
      <c r="D390" s="1192">
        <v>56000</v>
      </c>
      <c r="E390" s="1193">
        <f>D390*C390</f>
        <v>56000</v>
      </c>
      <c r="F390" s="1193"/>
      <c r="G390" s="1193"/>
    </row>
    <row r="391" spans="1:7" hidden="1">
      <c r="A391" s="1219" t="s">
        <v>1371</v>
      </c>
      <c r="B391" s="1197"/>
      <c r="C391" s="1191"/>
      <c r="D391" s="1192"/>
      <c r="E391" s="1193"/>
      <c r="F391" s="1193"/>
      <c r="G391" s="1193"/>
    </row>
    <row r="392" spans="1:7" hidden="1">
      <c r="A392" s="1198" t="s">
        <v>1166</v>
      </c>
      <c r="B392" s="1197" t="s">
        <v>1170</v>
      </c>
      <c r="C392" s="1191">
        <v>0.1</v>
      </c>
      <c r="D392" s="1192">
        <f>D385</f>
        <v>130000</v>
      </c>
      <c r="E392" s="1193"/>
      <c r="F392" s="1193">
        <f>D392*C392</f>
        <v>13000</v>
      </c>
      <c r="G392" s="1193"/>
    </row>
    <row r="393" spans="1:7" hidden="1">
      <c r="A393" s="1198" t="s">
        <v>1169</v>
      </c>
      <c r="B393" s="1197" t="s">
        <v>1170</v>
      </c>
      <c r="C393" s="1191">
        <v>0.01</v>
      </c>
      <c r="D393" s="1192">
        <f>D386</f>
        <v>260000</v>
      </c>
      <c r="E393" s="1193"/>
      <c r="F393" s="1193">
        <f>D393*C393</f>
        <v>2600</v>
      </c>
      <c r="G393" s="1193"/>
    </row>
    <row r="394" spans="1:7" hidden="1">
      <c r="A394" s="1219" t="s">
        <v>27</v>
      </c>
      <c r="B394" s="1197"/>
      <c r="C394" s="1191"/>
      <c r="D394" s="1192"/>
      <c r="E394" s="1193">
        <f>SUM(E390:E393)</f>
        <v>56000</v>
      </c>
      <c r="F394" s="1193">
        <f>SUM(F392:F393)</f>
        <v>15600</v>
      </c>
      <c r="G394" s="1193">
        <f>SUM(E394:F394)</f>
        <v>71600</v>
      </c>
    </row>
    <row r="395" spans="1:7" hidden="1">
      <c r="A395" s="1202" t="s">
        <v>1992</v>
      </c>
      <c r="B395" s="1195">
        <v>1.1399999999999999</v>
      </c>
      <c r="C395" s="1191"/>
      <c r="D395" s="1192"/>
      <c r="E395" s="1193"/>
      <c r="F395" s="1193"/>
      <c r="G395" s="1193"/>
    </row>
    <row r="396" spans="1:7" hidden="1">
      <c r="A396" s="1219" t="s">
        <v>1374</v>
      </c>
      <c r="B396" s="1197"/>
      <c r="C396" s="1191"/>
      <c r="D396" s="1192"/>
      <c r="E396" s="1193"/>
      <c r="F396" s="1193"/>
      <c r="G396" s="1193"/>
    </row>
    <row r="397" spans="1:7" hidden="1">
      <c r="A397" s="1230" t="s">
        <v>1460</v>
      </c>
      <c r="B397" s="1197" t="s">
        <v>1324</v>
      </c>
      <c r="C397" s="1191">
        <v>1</v>
      </c>
      <c r="D397" s="1192">
        <v>85750</v>
      </c>
      <c r="E397" s="1193">
        <f>D397*C397</f>
        <v>85750</v>
      </c>
      <c r="F397" s="1193"/>
      <c r="G397" s="1193"/>
    </row>
    <row r="398" spans="1:7" hidden="1">
      <c r="A398" s="1219" t="s">
        <v>1371</v>
      </c>
      <c r="B398" s="1197"/>
      <c r="C398" s="1191"/>
      <c r="D398" s="1192"/>
      <c r="E398" s="1193"/>
      <c r="F398" s="1193"/>
      <c r="G398" s="1193"/>
    </row>
    <row r="399" spans="1:7" hidden="1">
      <c r="A399" s="1198" t="s">
        <v>1166</v>
      </c>
      <c r="B399" s="1197" t="s">
        <v>1170</v>
      </c>
      <c r="C399" s="1191">
        <v>0.1</v>
      </c>
      <c r="D399" s="1192">
        <f>D392</f>
        <v>130000</v>
      </c>
      <c r="E399" s="1193"/>
      <c r="F399" s="1193">
        <f>D399*C399</f>
        <v>13000</v>
      </c>
      <c r="G399" s="1193"/>
    </row>
    <row r="400" spans="1:7" hidden="1">
      <c r="A400" s="1198" t="s">
        <v>1169</v>
      </c>
      <c r="B400" s="1197" t="s">
        <v>1170</v>
      </c>
      <c r="C400" s="1191">
        <v>0.01</v>
      </c>
      <c r="D400" s="1192">
        <f>D393</f>
        <v>260000</v>
      </c>
      <c r="E400" s="1193"/>
      <c r="F400" s="1193">
        <f>D400*C400</f>
        <v>2600</v>
      </c>
      <c r="G400" s="1193"/>
    </row>
    <row r="401" spans="1:7" hidden="1">
      <c r="A401" s="1219" t="s">
        <v>27</v>
      </c>
      <c r="B401" s="1197"/>
      <c r="C401" s="1191"/>
      <c r="D401" s="1192"/>
      <c r="E401" s="1193">
        <f>SUM(E397:E400)</f>
        <v>85750</v>
      </c>
      <c r="F401" s="1193">
        <f>SUM(F399:F400)</f>
        <v>15600</v>
      </c>
      <c r="G401" s="1193">
        <f>SUM(E401:F401)</f>
        <v>101350</v>
      </c>
    </row>
    <row r="402" spans="1:7" hidden="1">
      <c r="A402" s="1189" t="s">
        <v>1993</v>
      </c>
      <c r="B402" s="1211" t="s">
        <v>1461</v>
      </c>
      <c r="C402" s="1191"/>
      <c r="D402" s="1192"/>
      <c r="E402" s="1193"/>
      <c r="F402" s="1193"/>
      <c r="G402" s="1193"/>
    </row>
    <row r="403" spans="1:7" hidden="1">
      <c r="A403" s="1202" t="s">
        <v>1994</v>
      </c>
      <c r="B403" s="1195" t="s">
        <v>1462</v>
      </c>
      <c r="C403" s="1191"/>
      <c r="D403" s="1192"/>
      <c r="E403" s="1193"/>
      <c r="F403" s="1193"/>
      <c r="G403" s="1193"/>
    </row>
    <row r="404" spans="1:7" hidden="1">
      <c r="A404" s="1219" t="s">
        <v>1374</v>
      </c>
      <c r="B404" s="1197"/>
      <c r="C404" s="1191"/>
      <c r="D404" s="1192"/>
      <c r="E404" s="1193"/>
      <c r="F404" s="1193"/>
      <c r="G404" s="1193"/>
    </row>
    <row r="405" spans="1:7" hidden="1">
      <c r="A405" s="1198" t="s">
        <v>1463</v>
      </c>
      <c r="B405" s="1197" t="s">
        <v>1360</v>
      </c>
      <c r="C405" s="1191">
        <v>1</v>
      </c>
      <c r="D405" s="1192">
        <v>225000</v>
      </c>
      <c r="E405" s="1193">
        <f>D405*C405</f>
        <v>225000</v>
      </c>
      <c r="F405" s="1193"/>
      <c r="G405" s="1193"/>
    </row>
    <row r="406" spans="1:7" hidden="1">
      <c r="A406" s="1198" t="s">
        <v>1362</v>
      </c>
      <c r="B406" s="1197" t="s">
        <v>33</v>
      </c>
      <c r="C406" s="1191">
        <v>0.12</v>
      </c>
      <c r="D406" s="1192">
        <f>E405</f>
        <v>225000</v>
      </c>
      <c r="E406" s="1193">
        <f>D406*C406</f>
        <v>27000</v>
      </c>
      <c r="F406" s="1193"/>
      <c r="G406" s="1193"/>
    </row>
    <row r="407" spans="1:7" hidden="1">
      <c r="A407" s="1219" t="s">
        <v>1371</v>
      </c>
      <c r="B407" s="1197"/>
      <c r="C407" s="1191"/>
      <c r="D407" s="1192"/>
      <c r="E407" s="1193"/>
      <c r="F407" s="1193"/>
      <c r="G407" s="1193"/>
    </row>
    <row r="408" spans="1:7" hidden="1">
      <c r="A408" s="1198" t="s">
        <v>1166</v>
      </c>
      <c r="B408" s="1197" t="s">
        <v>1170</v>
      </c>
      <c r="C408" s="1191">
        <v>3</v>
      </c>
      <c r="D408" s="1192">
        <f>D399</f>
        <v>130000</v>
      </c>
      <c r="E408" s="1193"/>
      <c r="F408" s="1193">
        <f>D408*C408</f>
        <v>390000</v>
      </c>
      <c r="G408" s="1193"/>
    </row>
    <row r="409" spans="1:7" hidden="1">
      <c r="A409" s="1198" t="s">
        <v>1333</v>
      </c>
      <c r="B409" s="1197" t="s">
        <v>1170</v>
      </c>
      <c r="C409" s="1191">
        <v>4.5</v>
      </c>
      <c r="D409" s="1192">
        <f>D265</f>
        <v>200000</v>
      </c>
      <c r="E409" s="1193"/>
      <c r="F409" s="1193">
        <f>D409*C409</f>
        <v>900000</v>
      </c>
      <c r="G409" s="1193"/>
    </row>
    <row r="410" spans="1:7" hidden="1">
      <c r="A410" s="1198" t="s">
        <v>1334</v>
      </c>
      <c r="B410" s="1197" t="s">
        <v>1170</v>
      </c>
      <c r="C410" s="1191">
        <v>0.9</v>
      </c>
      <c r="D410" s="1192">
        <f>D333</f>
        <v>250000</v>
      </c>
      <c r="E410" s="1193"/>
      <c r="F410" s="1193">
        <f>D410*C410</f>
        <v>225000</v>
      </c>
      <c r="G410" s="1193"/>
    </row>
    <row r="411" spans="1:7" hidden="1">
      <c r="A411" s="1198" t="s">
        <v>1169</v>
      </c>
      <c r="B411" s="1197" t="s">
        <v>1170</v>
      </c>
      <c r="C411" s="1191">
        <v>0.9</v>
      </c>
      <c r="D411" s="1192">
        <f>D400</f>
        <v>260000</v>
      </c>
      <c r="E411" s="1193"/>
      <c r="F411" s="1193">
        <f>D411*C411</f>
        <v>234000</v>
      </c>
      <c r="G411" s="1193"/>
    </row>
    <row r="412" spans="1:7" hidden="1">
      <c r="A412" s="1219" t="s">
        <v>27</v>
      </c>
      <c r="B412" s="1197"/>
      <c r="C412" s="1191"/>
      <c r="D412" s="1192"/>
      <c r="E412" s="1193">
        <f>SUM(E405:E411)</f>
        <v>252000</v>
      </c>
      <c r="F412" s="1193">
        <f>SUM(F408:F411)</f>
        <v>1749000</v>
      </c>
      <c r="G412" s="1193">
        <f>SUM(E412:F412)</f>
        <v>2001000</v>
      </c>
    </row>
    <row r="413" spans="1:7" hidden="1">
      <c r="A413" s="1198"/>
      <c r="B413" s="1197"/>
      <c r="C413" s="1191"/>
      <c r="D413" s="1192"/>
      <c r="E413" s="1193"/>
      <c r="F413" s="1193"/>
      <c r="G413" s="1193"/>
    </row>
    <row r="414" spans="1:7" hidden="1">
      <c r="A414" s="1226" t="s">
        <v>1995</v>
      </c>
      <c r="B414" s="1195" t="s">
        <v>1464</v>
      </c>
      <c r="C414" s="1191"/>
      <c r="D414" s="1192"/>
      <c r="E414" s="1193"/>
      <c r="F414" s="1193"/>
      <c r="G414" s="1193"/>
    </row>
    <row r="415" spans="1:7" hidden="1">
      <c r="A415" s="1219" t="s">
        <v>1374</v>
      </c>
      <c r="B415" s="1197"/>
      <c r="C415" s="1191"/>
      <c r="D415" s="1192"/>
      <c r="E415" s="1193"/>
      <c r="F415" s="1193"/>
      <c r="G415" s="1193"/>
    </row>
    <row r="416" spans="1:7" hidden="1">
      <c r="A416" s="1198" t="s">
        <v>1465</v>
      </c>
      <c r="B416" s="1197" t="s">
        <v>1360</v>
      </c>
      <c r="C416" s="1191">
        <v>1</v>
      </c>
      <c r="D416" s="1192">
        <v>2500000</v>
      </c>
      <c r="E416" s="1193">
        <f>D416*C416</f>
        <v>2500000</v>
      </c>
      <c r="F416" s="1193"/>
      <c r="G416" s="1193"/>
    </row>
    <row r="417" spans="1:7" hidden="1">
      <c r="A417" s="1198" t="s">
        <v>1362</v>
      </c>
      <c r="B417" s="1197" t="s">
        <v>33</v>
      </c>
      <c r="C417" s="1191">
        <v>0.06</v>
      </c>
      <c r="D417" s="1192">
        <f>D416</f>
        <v>2500000</v>
      </c>
      <c r="E417" s="1193">
        <f>D417*C417</f>
        <v>150000</v>
      </c>
      <c r="F417" s="1193"/>
      <c r="G417" s="1193"/>
    </row>
    <row r="418" spans="1:7" hidden="1">
      <c r="A418" s="1219" t="s">
        <v>1371</v>
      </c>
      <c r="B418" s="1197"/>
      <c r="C418" s="1191"/>
      <c r="D418" s="1192"/>
      <c r="E418" s="1193"/>
      <c r="F418" s="1193"/>
      <c r="G418" s="1193"/>
    </row>
    <row r="419" spans="1:7" hidden="1">
      <c r="A419" s="1198" t="s">
        <v>1166</v>
      </c>
      <c r="B419" s="1197" t="s">
        <v>1170</v>
      </c>
      <c r="C419" s="1191">
        <v>3.3</v>
      </c>
      <c r="D419" s="1192">
        <f>D408</f>
        <v>130000</v>
      </c>
      <c r="E419" s="1193"/>
      <c r="F419" s="1193">
        <f>D419*C419</f>
        <v>429000</v>
      </c>
      <c r="G419" s="1193"/>
    </row>
    <row r="420" spans="1:7" hidden="1">
      <c r="A420" s="1198" t="s">
        <v>1333</v>
      </c>
      <c r="B420" s="1197" t="s">
        <v>1170</v>
      </c>
      <c r="C420" s="1191">
        <v>1.1000000000000001</v>
      </c>
      <c r="D420" s="1192">
        <f>D409</f>
        <v>200000</v>
      </c>
      <c r="E420" s="1193"/>
      <c r="F420" s="1193">
        <f>D420*C420</f>
        <v>220000.00000000003</v>
      </c>
      <c r="G420" s="1193"/>
    </row>
    <row r="421" spans="1:7" hidden="1">
      <c r="A421" s="1198" t="s">
        <v>1334</v>
      </c>
      <c r="B421" s="1197" t="s">
        <v>1170</v>
      </c>
      <c r="C421" s="1191">
        <v>1E-3</v>
      </c>
      <c r="D421" s="1192">
        <f>D410</f>
        <v>250000</v>
      </c>
      <c r="E421" s="1193"/>
      <c r="F421" s="1193">
        <f>D421*C421</f>
        <v>250</v>
      </c>
      <c r="G421" s="1193"/>
    </row>
    <row r="422" spans="1:7" hidden="1">
      <c r="A422" s="1198" t="s">
        <v>1169</v>
      </c>
      <c r="B422" s="1197" t="s">
        <v>1170</v>
      </c>
      <c r="C422" s="1191">
        <v>0.16</v>
      </c>
      <c r="D422" s="1192">
        <f>D411</f>
        <v>260000</v>
      </c>
      <c r="E422" s="1193"/>
      <c r="F422" s="1193">
        <f>D422*C422</f>
        <v>41600</v>
      </c>
      <c r="G422" s="1193"/>
    </row>
    <row r="423" spans="1:7" hidden="1">
      <c r="A423" s="1219" t="s">
        <v>27</v>
      </c>
      <c r="B423" s="1197"/>
      <c r="C423" s="1191"/>
      <c r="D423" s="1192"/>
      <c r="E423" s="1193">
        <f>SUM(E416:E422)</f>
        <v>2650000</v>
      </c>
      <c r="F423" s="1193">
        <f>SUM(F419:F422)</f>
        <v>690850</v>
      </c>
      <c r="G423" s="1193">
        <f>SUM(E423:F423)</f>
        <v>3340850</v>
      </c>
    </row>
    <row r="424" spans="1:7" hidden="1">
      <c r="A424" s="1231"/>
      <c r="B424" s="1197"/>
      <c r="C424" s="1191"/>
      <c r="D424" s="1192"/>
      <c r="E424" s="1193"/>
      <c r="F424" s="1193"/>
      <c r="G424" s="1193"/>
    </row>
    <row r="425" spans="1:7" hidden="1">
      <c r="A425" s="1202" t="s">
        <v>1996</v>
      </c>
      <c r="B425" s="1195"/>
      <c r="C425" s="1191"/>
      <c r="D425" s="1192"/>
      <c r="E425" s="1193"/>
      <c r="F425" s="1193"/>
      <c r="G425" s="1193"/>
    </row>
    <row r="426" spans="1:7" hidden="1">
      <c r="A426" s="1219" t="s">
        <v>1374</v>
      </c>
      <c r="B426" s="1197"/>
      <c r="C426" s="1191"/>
      <c r="D426" s="1192"/>
      <c r="E426" s="1193"/>
      <c r="F426" s="1193"/>
      <c r="G426" s="1193"/>
    </row>
    <row r="427" spans="1:7" hidden="1">
      <c r="A427" s="1198" t="s">
        <v>1466</v>
      </c>
      <c r="B427" s="1197" t="s">
        <v>209</v>
      </c>
      <c r="C427" s="1191">
        <v>1</v>
      </c>
      <c r="D427" s="1192">
        <v>87500</v>
      </c>
      <c r="E427" s="1193">
        <f>D427*C427</f>
        <v>87500</v>
      </c>
      <c r="F427" s="1193"/>
      <c r="G427" s="1193"/>
    </row>
    <row r="428" spans="1:7" hidden="1">
      <c r="A428" s="1219" t="s">
        <v>1371</v>
      </c>
      <c r="B428" s="1197"/>
      <c r="C428" s="1191"/>
      <c r="D428" s="1192"/>
      <c r="E428" s="1193"/>
      <c r="F428" s="1193"/>
      <c r="G428" s="1193"/>
    </row>
    <row r="429" spans="1:7" hidden="1">
      <c r="A429" s="1198" t="s">
        <v>1166</v>
      </c>
      <c r="B429" s="1197" t="s">
        <v>1170</v>
      </c>
      <c r="C429" s="1225">
        <v>0.01</v>
      </c>
      <c r="D429" s="1192">
        <f>D419</f>
        <v>130000</v>
      </c>
      <c r="E429" s="1193"/>
      <c r="F429" s="1193">
        <f>D429*C429</f>
        <v>1300</v>
      </c>
      <c r="G429" s="1193"/>
    </row>
    <row r="430" spans="1:7" hidden="1">
      <c r="A430" s="1198" t="s">
        <v>1333</v>
      </c>
      <c r="B430" s="1197" t="s">
        <v>1170</v>
      </c>
      <c r="C430" s="1225">
        <v>0.4</v>
      </c>
      <c r="D430" s="1192">
        <f>D420</f>
        <v>200000</v>
      </c>
      <c r="E430" s="1193"/>
      <c r="F430" s="1193">
        <f>D430*C430</f>
        <v>80000</v>
      </c>
      <c r="G430" s="1193"/>
    </row>
    <row r="431" spans="1:7" hidden="1">
      <c r="A431" s="1198" t="s">
        <v>1334</v>
      </c>
      <c r="B431" s="1197" t="s">
        <v>1170</v>
      </c>
      <c r="C431" s="1225">
        <v>0.04</v>
      </c>
      <c r="D431" s="1192">
        <f>D421</f>
        <v>250000</v>
      </c>
      <c r="E431" s="1193"/>
      <c r="F431" s="1193">
        <f>D431*C431</f>
        <v>10000</v>
      </c>
      <c r="G431" s="1193"/>
    </row>
    <row r="432" spans="1:7" hidden="1">
      <c r="A432" s="1198" t="s">
        <v>1169</v>
      </c>
      <c r="B432" s="1197" t="s">
        <v>1170</v>
      </c>
      <c r="C432" s="1225">
        <v>5.0000000000000001E-3</v>
      </c>
      <c r="D432" s="1192">
        <f>D422</f>
        <v>260000</v>
      </c>
      <c r="E432" s="1193"/>
      <c r="F432" s="1193">
        <f>D432*C432</f>
        <v>1300</v>
      </c>
      <c r="G432" s="1193"/>
    </row>
    <row r="433" spans="1:7" hidden="1">
      <c r="A433" s="1219" t="s">
        <v>27</v>
      </c>
      <c r="B433" s="1197"/>
      <c r="C433" s="1191"/>
      <c r="D433" s="1192"/>
      <c r="E433" s="1193">
        <f>SUM(E427:E432)</f>
        <v>87500</v>
      </c>
      <c r="F433" s="1193">
        <f>SUM(F429:F432)</f>
        <v>92600</v>
      </c>
      <c r="G433" s="1193">
        <f>SUM(E433:F433)</f>
        <v>180100</v>
      </c>
    </row>
    <row r="434" spans="1:7" hidden="1">
      <c r="A434" s="1231"/>
      <c r="B434" s="1197"/>
      <c r="C434" s="1191"/>
      <c r="D434" s="1192"/>
      <c r="E434" s="1193"/>
      <c r="F434" s="1193"/>
      <c r="G434" s="1193"/>
    </row>
    <row r="435" spans="1:7" hidden="1">
      <c r="A435" s="1202" t="s">
        <v>1997</v>
      </c>
      <c r="B435" s="1195"/>
      <c r="C435" s="1191"/>
      <c r="D435" s="1192"/>
      <c r="E435" s="1193"/>
      <c r="F435" s="1193"/>
      <c r="G435" s="1193"/>
    </row>
    <row r="436" spans="1:7" hidden="1">
      <c r="A436" s="1219" t="s">
        <v>1374</v>
      </c>
      <c r="B436" s="1197"/>
      <c r="C436" s="1191"/>
      <c r="D436" s="1192"/>
      <c r="E436" s="1193"/>
      <c r="F436" s="1193"/>
      <c r="G436" s="1193"/>
    </row>
    <row r="437" spans="1:7" hidden="1">
      <c r="A437" s="1198" t="s">
        <v>1467</v>
      </c>
      <c r="B437" s="1197" t="s">
        <v>209</v>
      </c>
      <c r="C437" s="1191">
        <v>1</v>
      </c>
      <c r="D437" s="1192">
        <v>87500</v>
      </c>
      <c r="E437" s="1193">
        <f>D437*C437</f>
        <v>87500</v>
      </c>
      <c r="F437" s="1193"/>
      <c r="G437" s="1193"/>
    </row>
    <row r="438" spans="1:7" hidden="1">
      <c r="A438" s="1219" t="s">
        <v>1371</v>
      </c>
      <c r="B438" s="1197"/>
      <c r="C438" s="1191"/>
      <c r="D438" s="1192"/>
      <c r="E438" s="1193"/>
      <c r="F438" s="1193"/>
      <c r="G438" s="1193"/>
    </row>
    <row r="439" spans="1:7" hidden="1">
      <c r="A439" s="1198" t="s">
        <v>1166</v>
      </c>
      <c r="B439" s="1197" t="s">
        <v>1170</v>
      </c>
      <c r="C439" s="1225">
        <v>0.01</v>
      </c>
      <c r="D439" s="1192">
        <f>D429</f>
        <v>130000</v>
      </c>
      <c r="E439" s="1193"/>
      <c r="F439" s="1193">
        <f>D439*C439</f>
        <v>1300</v>
      </c>
      <c r="G439" s="1193"/>
    </row>
    <row r="440" spans="1:7" hidden="1">
      <c r="A440" s="1198" t="s">
        <v>1333</v>
      </c>
      <c r="B440" s="1197" t="s">
        <v>1170</v>
      </c>
      <c r="C440" s="1225">
        <v>0.4</v>
      </c>
      <c r="D440" s="1192">
        <f>D430</f>
        <v>200000</v>
      </c>
      <c r="E440" s="1193"/>
      <c r="F440" s="1193">
        <f>D440*C440</f>
        <v>80000</v>
      </c>
      <c r="G440" s="1193"/>
    </row>
    <row r="441" spans="1:7" hidden="1">
      <c r="A441" s="1198" t="s">
        <v>1334</v>
      </c>
      <c r="B441" s="1197" t="s">
        <v>1170</v>
      </c>
      <c r="C441" s="1225">
        <v>0.04</v>
      </c>
      <c r="D441" s="1192">
        <f>D431</f>
        <v>250000</v>
      </c>
      <c r="E441" s="1193"/>
      <c r="F441" s="1193">
        <f>D441*C441</f>
        <v>10000</v>
      </c>
      <c r="G441" s="1193"/>
    </row>
    <row r="442" spans="1:7" hidden="1">
      <c r="A442" s="1198" t="s">
        <v>1169</v>
      </c>
      <c r="B442" s="1197" t="s">
        <v>1170</v>
      </c>
      <c r="C442" s="1225">
        <v>5.0000000000000001E-3</v>
      </c>
      <c r="D442" s="1192">
        <f>D432</f>
        <v>260000</v>
      </c>
      <c r="E442" s="1193"/>
      <c r="F442" s="1193">
        <f>D442*C442</f>
        <v>1300</v>
      </c>
      <c r="G442" s="1193"/>
    </row>
    <row r="443" spans="1:7" hidden="1">
      <c r="A443" s="1219" t="s">
        <v>27</v>
      </c>
      <c r="B443" s="1197"/>
      <c r="C443" s="1191"/>
      <c r="D443" s="1192"/>
      <c r="E443" s="1193">
        <f>SUM(E437:E442)</f>
        <v>87500</v>
      </c>
      <c r="F443" s="1193">
        <f>SUM(F439:F442)</f>
        <v>92600</v>
      </c>
      <c r="G443" s="1193">
        <f>SUM(E443:F443)</f>
        <v>180100</v>
      </c>
    </row>
    <row r="444" spans="1:7" hidden="1">
      <c r="A444" s="1198"/>
      <c r="B444" s="1197"/>
      <c r="C444" s="1191"/>
      <c r="D444" s="1192"/>
      <c r="E444" s="1193"/>
      <c r="F444" s="1193"/>
      <c r="G444" s="1193"/>
    </row>
    <row r="445" spans="1:7" hidden="1">
      <c r="A445" s="1202" t="s">
        <v>1998</v>
      </c>
      <c r="B445" s="1195" t="s">
        <v>1468</v>
      </c>
      <c r="C445" s="1191"/>
      <c r="D445" s="1192"/>
      <c r="E445" s="1193"/>
      <c r="F445" s="1193"/>
      <c r="G445" s="1193"/>
    </row>
    <row r="446" spans="1:7" hidden="1">
      <c r="A446" s="1219" t="s">
        <v>1374</v>
      </c>
      <c r="B446" s="1197"/>
      <c r="C446" s="1191"/>
      <c r="D446" s="1192"/>
      <c r="E446" s="1193"/>
      <c r="F446" s="1193"/>
      <c r="G446" s="1193"/>
    </row>
    <row r="447" spans="1:7" hidden="1">
      <c r="A447" s="1198" t="s">
        <v>1469</v>
      </c>
      <c r="B447" s="1197" t="s">
        <v>1360</v>
      </c>
      <c r="C447" s="1191">
        <v>1</v>
      </c>
      <c r="D447" s="1192">
        <v>272300</v>
      </c>
      <c r="E447" s="1193">
        <f>D447*C447</f>
        <v>272300</v>
      </c>
      <c r="F447" s="1193"/>
      <c r="G447" s="1193"/>
    </row>
    <row r="448" spans="1:7" hidden="1">
      <c r="A448" s="1219" t="s">
        <v>1371</v>
      </c>
      <c r="B448" s="1197"/>
      <c r="C448" s="1191"/>
      <c r="D448" s="1192"/>
      <c r="E448" s="1193"/>
      <c r="F448" s="1193"/>
      <c r="G448" s="1193"/>
    </row>
    <row r="449" spans="1:7" hidden="1">
      <c r="A449" s="1198" t="s">
        <v>1333</v>
      </c>
      <c r="B449" s="1197" t="s">
        <v>1170</v>
      </c>
      <c r="C449" s="1191">
        <v>0.1</v>
      </c>
      <c r="D449" s="1192">
        <v>200000</v>
      </c>
      <c r="E449" s="1193"/>
      <c r="F449" s="1193">
        <f>D449*C449</f>
        <v>20000</v>
      </c>
      <c r="G449" s="1193"/>
    </row>
    <row r="450" spans="1:7" hidden="1">
      <c r="A450" s="1198" t="s">
        <v>1334</v>
      </c>
      <c r="B450" s="1197" t="s">
        <v>1170</v>
      </c>
      <c r="C450" s="1191">
        <v>0.01</v>
      </c>
      <c r="D450" s="1192">
        <v>250000</v>
      </c>
      <c r="E450" s="1193"/>
      <c r="F450" s="1193">
        <f>D450*C450</f>
        <v>2500</v>
      </c>
      <c r="G450" s="1193"/>
    </row>
    <row r="451" spans="1:7" hidden="1">
      <c r="A451" s="1219" t="s">
        <v>27</v>
      </c>
      <c r="B451" s="1197"/>
      <c r="C451" s="1191"/>
      <c r="D451" s="1192"/>
      <c r="E451" s="1193">
        <f>SUM(E447:E450)</f>
        <v>272300</v>
      </c>
      <c r="F451" s="1193">
        <f>SUM(F449:F450)</f>
        <v>22500</v>
      </c>
      <c r="G451" s="1193">
        <f>SUM(E451:F451)</f>
        <v>294800</v>
      </c>
    </row>
    <row r="452" spans="1:7" hidden="1">
      <c r="A452" s="1198"/>
      <c r="B452" s="1197"/>
      <c r="C452" s="1191"/>
      <c r="D452" s="1192"/>
      <c r="E452" s="1193"/>
      <c r="F452" s="1193"/>
      <c r="G452" s="1193"/>
    </row>
    <row r="453" spans="1:7" hidden="1">
      <c r="A453" s="1202" t="s">
        <v>1999</v>
      </c>
      <c r="B453" s="1195"/>
      <c r="C453" s="1191"/>
      <c r="D453" s="1192"/>
      <c r="E453" s="1193"/>
      <c r="F453" s="1193"/>
      <c r="G453" s="1193"/>
    </row>
    <row r="454" spans="1:7" hidden="1">
      <c r="A454" s="1219" t="s">
        <v>1374</v>
      </c>
      <c r="B454" s="1197"/>
      <c r="C454" s="1191"/>
      <c r="D454" s="1192"/>
      <c r="E454" s="1193"/>
      <c r="F454" s="1193"/>
      <c r="G454" s="1193"/>
    </row>
    <row r="455" spans="1:7" hidden="1">
      <c r="A455" s="1198" t="s">
        <v>1470</v>
      </c>
      <c r="B455" s="1197" t="s">
        <v>1360</v>
      </c>
      <c r="C455" s="1191">
        <v>1</v>
      </c>
      <c r="D455" s="1192">
        <v>1000000</v>
      </c>
      <c r="E455" s="1193">
        <f>D455*C455</f>
        <v>1000000</v>
      </c>
      <c r="F455" s="1193"/>
      <c r="G455" s="1193"/>
    </row>
    <row r="456" spans="1:7" hidden="1">
      <c r="A456" s="1219" t="s">
        <v>1371</v>
      </c>
      <c r="B456" s="1197"/>
      <c r="C456" s="1191"/>
      <c r="D456" s="1192"/>
      <c r="E456" s="1193"/>
      <c r="F456" s="1193"/>
      <c r="G456" s="1193"/>
    </row>
    <row r="457" spans="1:7" hidden="1">
      <c r="A457" s="1198" t="s">
        <v>1166</v>
      </c>
      <c r="B457" s="1197" t="s">
        <v>1170</v>
      </c>
      <c r="C457" s="1191">
        <v>0.01</v>
      </c>
      <c r="D457" s="1192">
        <v>130000</v>
      </c>
      <c r="E457" s="1193"/>
      <c r="F457" s="1193">
        <f>D457*C457</f>
        <v>1300</v>
      </c>
      <c r="G457" s="1193"/>
    </row>
    <row r="458" spans="1:7" hidden="1">
      <c r="A458" s="1198" t="s">
        <v>1333</v>
      </c>
      <c r="B458" s="1197" t="s">
        <v>1170</v>
      </c>
      <c r="C458" s="1191">
        <v>0.1</v>
      </c>
      <c r="D458" s="1192">
        <v>200000</v>
      </c>
      <c r="E458" s="1193"/>
      <c r="F458" s="1193">
        <f>D458*C458</f>
        <v>20000</v>
      </c>
      <c r="G458" s="1193"/>
    </row>
    <row r="459" spans="1:7" hidden="1">
      <c r="A459" s="1198" t="s">
        <v>1334</v>
      </c>
      <c r="B459" s="1197" t="s">
        <v>1170</v>
      </c>
      <c r="C459" s="1191">
        <v>0.01</v>
      </c>
      <c r="D459" s="1192">
        <v>250000</v>
      </c>
      <c r="E459" s="1193"/>
      <c r="F459" s="1193">
        <f>D459*C459</f>
        <v>2500</v>
      </c>
      <c r="G459" s="1193"/>
    </row>
    <row r="460" spans="1:7" hidden="1">
      <c r="A460" s="1198" t="s">
        <v>1169</v>
      </c>
      <c r="B460" s="1197" t="s">
        <v>1170</v>
      </c>
      <c r="C460" s="1191">
        <v>5.0000000000000001E-3</v>
      </c>
      <c r="D460" s="1192">
        <v>260000</v>
      </c>
      <c r="E460" s="1193"/>
      <c r="F460" s="1193">
        <f>D460*C460</f>
        <v>1300</v>
      </c>
      <c r="G460" s="1193"/>
    </row>
    <row r="461" spans="1:7" hidden="1">
      <c r="A461" s="1219" t="s">
        <v>27</v>
      </c>
      <c r="B461" s="1197"/>
      <c r="C461" s="1191"/>
      <c r="D461" s="1192"/>
      <c r="E461" s="1193">
        <f>SUM(E455:E460)</f>
        <v>1000000</v>
      </c>
      <c r="F461" s="1193">
        <f>SUM(F457:F460)</f>
        <v>25100</v>
      </c>
      <c r="G461" s="1193">
        <f>SUM(E461:F461)</f>
        <v>1025100</v>
      </c>
    </row>
    <row r="462" spans="1:7" hidden="1">
      <c r="A462" s="1198"/>
      <c r="B462" s="1197"/>
      <c r="C462" s="1191"/>
      <c r="D462" s="1192"/>
      <c r="E462" s="1193"/>
      <c r="F462" s="1193"/>
      <c r="G462" s="1193"/>
    </row>
    <row r="463" spans="1:7" hidden="1">
      <c r="A463" s="1202" t="s">
        <v>2000</v>
      </c>
      <c r="B463" s="1195"/>
      <c r="C463" s="1191"/>
      <c r="D463" s="1192"/>
      <c r="E463" s="1193"/>
      <c r="F463" s="1193"/>
      <c r="G463" s="1193"/>
    </row>
    <row r="464" spans="1:7" hidden="1">
      <c r="A464" s="1219" t="s">
        <v>1374</v>
      </c>
      <c r="B464" s="1197"/>
      <c r="C464" s="1191"/>
      <c r="D464" s="1192"/>
      <c r="E464" s="1193"/>
      <c r="F464" s="1193"/>
      <c r="G464" s="1193"/>
    </row>
    <row r="465" spans="1:19" hidden="1">
      <c r="A465" s="1198" t="s">
        <v>1471</v>
      </c>
      <c r="B465" s="1197" t="s">
        <v>117</v>
      </c>
      <c r="C465" s="1191">
        <v>1.2</v>
      </c>
      <c r="D465" s="1192">
        <v>165000</v>
      </c>
      <c r="E465" s="1193">
        <f>D465*C465</f>
        <v>198000</v>
      </c>
      <c r="F465" s="1193"/>
      <c r="G465" s="1193"/>
    </row>
    <row r="466" spans="1:19" hidden="1">
      <c r="A466" s="1219" t="s">
        <v>1371</v>
      </c>
      <c r="B466" s="1197"/>
      <c r="C466" s="1191"/>
      <c r="D466" s="1192"/>
      <c r="E466" s="1193"/>
      <c r="F466" s="1193"/>
      <c r="G466" s="1193"/>
    </row>
    <row r="467" spans="1:19" hidden="1">
      <c r="A467" s="1198" t="s">
        <v>1166</v>
      </c>
      <c r="B467" s="1197" t="s">
        <v>1170</v>
      </c>
      <c r="C467" s="1225">
        <v>5.3999999999999999E-2</v>
      </c>
      <c r="D467" s="1192">
        <f>D457</f>
        <v>130000</v>
      </c>
      <c r="E467" s="1193"/>
      <c r="F467" s="1193">
        <f>D467*C467</f>
        <v>7020</v>
      </c>
      <c r="G467" s="1193"/>
    </row>
    <row r="468" spans="1:19" hidden="1">
      <c r="A468" s="1198" t="s">
        <v>1333</v>
      </c>
      <c r="B468" s="1197" t="s">
        <v>1170</v>
      </c>
      <c r="C468" s="1225">
        <v>0.09</v>
      </c>
      <c r="D468" s="1192">
        <f>D458</f>
        <v>200000</v>
      </c>
      <c r="E468" s="1193"/>
      <c r="F468" s="1193">
        <f>D468*C468</f>
        <v>18000</v>
      </c>
      <c r="G468" s="1193"/>
    </row>
    <row r="469" spans="1:19" hidden="1">
      <c r="A469" s="1198" t="s">
        <v>1334</v>
      </c>
      <c r="B469" s="1197" t="s">
        <v>1170</v>
      </c>
      <c r="C469" s="1225">
        <v>8.9999999999999993E-3</v>
      </c>
      <c r="D469" s="1192">
        <f>D459</f>
        <v>250000</v>
      </c>
      <c r="E469" s="1193"/>
      <c r="F469" s="1193">
        <f>D469*C469</f>
        <v>2250</v>
      </c>
      <c r="G469" s="1193"/>
    </row>
    <row r="470" spans="1:19" hidden="1">
      <c r="A470" s="1198" t="s">
        <v>1169</v>
      </c>
      <c r="B470" s="1197" t="s">
        <v>1170</v>
      </c>
      <c r="C470" s="1225">
        <v>3.0000000000000001E-3</v>
      </c>
      <c r="D470" s="1192">
        <f>D460</f>
        <v>260000</v>
      </c>
      <c r="E470" s="1193"/>
      <c r="F470" s="1193">
        <f>D470*C470</f>
        <v>780</v>
      </c>
      <c r="G470" s="1193"/>
    </row>
    <row r="471" spans="1:19" hidden="1">
      <c r="A471" s="1219" t="s">
        <v>27</v>
      </c>
      <c r="B471" s="1197"/>
      <c r="C471" s="1191"/>
      <c r="D471" s="1192"/>
      <c r="E471" s="1193">
        <f>SUM(E465:E470)</f>
        <v>198000</v>
      </c>
      <c r="F471" s="1193">
        <f>SUM(F467:F470)</f>
        <v>28050</v>
      </c>
      <c r="G471" s="1193">
        <f>SUM(E471:F471)</f>
        <v>226050</v>
      </c>
    </row>
    <row r="472" spans="1:19">
      <c r="A472" s="1189" t="s">
        <v>2001</v>
      </c>
      <c r="B472" s="1211"/>
      <c r="C472" s="1191"/>
      <c r="D472" s="1192"/>
      <c r="E472" s="1193"/>
      <c r="F472" s="1193"/>
      <c r="G472" s="1193"/>
    </row>
    <row r="473" spans="1:19">
      <c r="A473" s="1226" t="s">
        <v>1777</v>
      </c>
      <c r="B473" s="1195"/>
      <c r="C473" s="1191"/>
      <c r="D473" s="1192"/>
      <c r="E473" s="1193"/>
      <c r="F473" s="1193"/>
      <c r="G473" s="1193"/>
      <c r="K473" s="2469" t="s">
        <v>1767</v>
      </c>
      <c r="L473" s="2469"/>
      <c r="M473" s="2469"/>
      <c r="N473" s="2469"/>
      <c r="Q473" s="1301" t="s">
        <v>1750</v>
      </c>
    </row>
    <row r="474" spans="1:19">
      <c r="A474" s="1219" t="s">
        <v>1374</v>
      </c>
      <c r="B474" s="1197"/>
      <c r="C474" s="1191"/>
      <c r="D474" s="1192"/>
      <c r="E474" s="1193"/>
      <c r="F474" s="1193"/>
      <c r="G474" s="1193"/>
      <c r="K474" s="1308" t="s">
        <v>1066</v>
      </c>
      <c r="L474" s="1308" t="s">
        <v>1749</v>
      </c>
      <c r="M474" s="1308" t="s">
        <v>1327</v>
      </c>
      <c r="N474" s="1308" t="s">
        <v>13</v>
      </c>
      <c r="Q474" s="1301" t="s">
        <v>1066</v>
      </c>
      <c r="R474" s="1301" t="s">
        <v>392</v>
      </c>
      <c r="S474" s="1301" t="s">
        <v>13</v>
      </c>
    </row>
    <row r="475" spans="1:19">
      <c r="A475" s="1303" t="s">
        <v>1775</v>
      </c>
      <c r="B475" s="1197" t="s">
        <v>1744</v>
      </c>
      <c r="C475" s="1191">
        <v>1</v>
      </c>
      <c r="D475" s="1192">
        <f>N479*4</f>
        <v>2480000</v>
      </c>
      <c r="E475" s="1193">
        <f>D475*C475</f>
        <v>2480000</v>
      </c>
      <c r="F475" s="1193"/>
      <c r="G475" s="1193"/>
      <c r="K475" s="1304">
        <v>1</v>
      </c>
      <c r="L475" s="1305" t="s">
        <v>1751</v>
      </c>
      <c r="M475" s="1305" t="s">
        <v>209</v>
      </c>
      <c r="N475" s="1306">
        <v>50000</v>
      </c>
      <c r="Q475" s="1176">
        <v>1</v>
      </c>
      <c r="R475" s="1176" t="s">
        <v>1166</v>
      </c>
      <c r="S475" s="1176">
        <v>130000</v>
      </c>
    </row>
    <row r="476" spans="1:19">
      <c r="A476" s="1303" t="s">
        <v>1797</v>
      </c>
      <c r="B476" s="1197" t="s">
        <v>33</v>
      </c>
      <c r="C476" s="1379">
        <v>1.35</v>
      </c>
      <c r="D476" s="1192">
        <f>D475*C476</f>
        <v>3348000</v>
      </c>
      <c r="E476" s="1193">
        <f>D476*C476</f>
        <v>4519800</v>
      </c>
      <c r="F476" s="1193"/>
      <c r="G476" s="1193"/>
      <c r="K476" s="1304"/>
      <c r="L476" s="1304"/>
      <c r="M476" s="1304"/>
      <c r="N476" s="1304"/>
    </row>
    <row r="477" spans="1:19">
      <c r="A477" s="1219" t="s">
        <v>1371</v>
      </c>
      <c r="B477" s="1197"/>
      <c r="C477" s="1191"/>
      <c r="D477" s="1192"/>
      <c r="E477" s="1193"/>
      <c r="F477" s="1193"/>
      <c r="G477" s="1193"/>
      <c r="K477" s="1304">
        <f>K475+1</f>
        <v>2</v>
      </c>
      <c r="L477" s="1305" t="s">
        <v>1752</v>
      </c>
      <c r="M477" s="1305" t="s">
        <v>209</v>
      </c>
      <c r="N477" s="1306">
        <v>55000</v>
      </c>
      <c r="Q477" s="1176">
        <v>2</v>
      </c>
      <c r="R477" s="1176" t="s">
        <v>1472</v>
      </c>
      <c r="S477" s="1176">
        <v>200000</v>
      </c>
    </row>
    <row r="478" spans="1:19">
      <c r="A478" s="1198" t="s">
        <v>1166</v>
      </c>
      <c r="B478" s="1197" t="s">
        <v>1170</v>
      </c>
      <c r="C478" s="1225">
        <f>4*0.15</f>
        <v>0.6</v>
      </c>
      <c r="D478" s="1192">
        <f>D457</f>
        <v>130000</v>
      </c>
      <c r="E478" s="1193"/>
      <c r="F478" s="1193">
        <f>D478*C478</f>
        <v>78000</v>
      </c>
      <c r="G478" s="1193"/>
      <c r="K478" s="1304">
        <f t="shared" ref="K478:K497" si="12">K477+1</f>
        <v>3</v>
      </c>
      <c r="L478" s="1305" t="s">
        <v>1753</v>
      </c>
      <c r="M478" s="1305" t="s">
        <v>1239</v>
      </c>
      <c r="N478" s="1306">
        <v>675000</v>
      </c>
      <c r="Q478" s="1176">
        <v>3</v>
      </c>
      <c r="R478" s="1176" t="s">
        <v>1473</v>
      </c>
      <c r="S478" s="1176">
        <v>250000</v>
      </c>
    </row>
    <row r="479" spans="1:19">
      <c r="A479" s="1198" t="s">
        <v>1472</v>
      </c>
      <c r="B479" s="1197" t="s">
        <v>1170</v>
      </c>
      <c r="C479" s="1225">
        <f>4*0.15</f>
        <v>0.6</v>
      </c>
      <c r="D479" s="1192">
        <f>D458</f>
        <v>200000</v>
      </c>
      <c r="E479" s="1193"/>
      <c r="F479" s="1193">
        <f>D479*C479</f>
        <v>120000</v>
      </c>
      <c r="G479" s="1193"/>
      <c r="K479" s="1304">
        <f t="shared" si="12"/>
        <v>4</v>
      </c>
      <c r="L479" s="1305" t="s">
        <v>1754</v>
      </c>
      <c r="M479" s="1305" t="s">
        <v>1239</v>
      </c>
      <c r="N479" s="1306">
        <v>620000</v>
      </c>
      <c r="Q479" s="1176">
        <v>4</v>
      </c>
      <c r="R479" s="1176" t="s">
        <v>1169</v>
      </c>
      <c r="S479" s="1176">
        <v>260000</v>
      </c>
    </row>
    <row r="480" spans="1:19">
      <c r="A480" s="1198" t="s">
        <v>1473</v>
      </c>
      <c r="B480" s="1197" t="s">
        <v>1170</v>
      </c>
      <c r="C480" s="1225">
        <f>4*0.18</f>
        <v>0.72</v>
      </c>
      <c r="D480" s="1192">
        <f>D459</f>
        <v>250000</v>
      </c>
      <c r="E480" s="1193"/>
      <c r="F480" s="1193">
        <f>D480*C480</f>
        <v>180000</v>
      </c>
      <c r="G480" s="1193"/>
      <c r="K480" s="1304">
        <f t="shared" si="12"/>
        <v>5</v>
      </c>
      <c r="L480" s="1305" t="s">
        <v>1753</v>
      </c>
      <c r="M480" s="1305" t="s">
        <v>1239</v>
      </c>
      <c r="N480" s="1306">
        <v>480000</v>
      </c>
    </row>
    <row r="481" spans="1:14">
      <c r="A481" s="1198" t="s">
        <v>1169</v>
      </c>
      <c r="B481" s="1197" t="s">
        <v>1170</v>
      </c>
      <c r="C481" s="1225">
        <f>4*0.15</f>
        <v>0.6</v>
      </c>
      <c r="D481" s="1192">
        <f>D460</f>
        <v>260000</v>
      </c>
      <c r="E481" s="1193"/>
      <c r="F481" s="1193">
        <f>D481*C481</f>
        <v>156000</v>
      </c>
      <c r="G481" s="1193"/>
      <c r="K481" s="1304">
        <f t="shared" si="12"/>
        <v>6</v>
      </c>
      <c r="L481" s="1305" t="s">
        <v>1755</v>
      </c>
      <c r="M481" s="1305" t="s">
        <v>1756</v>
      </c>
      <c r="N481" s="1306">
        <v>10000</v>
      </c>
    </row>
    <row r="482" spans="1:14">
      <c r="A482" s="2462" t="s">
        <v>27</v>
      </c>
      <c r="B482" s="2463"/>
      <c r="C482" s="2464"/>
      <c r="D482" s="1192"/>
      <c r="E482" s="1302">
        <f>SUM(E475:E481)</f>
        <v>6999800</v>
      </c>
      <c r="F482" s="1302">
        <f>SUM(F478:F481)</f>
        <v>534000</v>
      </c>
      <c r="G482" s="1193">
        <f>SUM(E482:F482)</f>
        <v>7533800</v>
      </c>
      <c r="K482" s="1304">
        <f>K481+1</f>
        <v>7</v>
      </c>
      <c r="L482" s="1305" t="s">
        <v>1757</v>
      </c>
      <c r="M482" s="1305" t="s">
        <v>209</v>
      </c>
      <c r="N482" s="1306">
        <v>65000</v>
      </c>
    </row>
    <row r="483" spans="1:14">
      <c r="A483" s="2462" t="s">
        <v>1776</v>
      </c>
      <c r="B483" s="2463"/>
      <c r="C483" s="2464"/>
      <c r="D483" s="1378">
        <v>0.35</v>
      </c>
      <c r="E483" s="1302">
        <f>$D$483*E482</f>
        <v>2449930</v>
      </c>
      <c r="F483" s="1302">
        <f>$D$483*F482</f>
        <v>186900</v>
      </c>
      <c r="G483" s="1193"/>
      <c r="K483" s="1304"/>
      <c r="L483" s="1305"/>
      <c r="M483" s="1305"/>
      <c r="N483" s="1306"/>
    </row>
    <row r="484" spans="1:14">
      <c r="A484" s="2462" t="s">
        <v>405</v>
      </c>
      <c r="B484" s="2463"/>
      <c r="C484" s="2464"/>
      <c r="D484" s="1378"/>
      <c r="E484" s="1302">
        <f>SUM(E482:E483)</f>
        <v>9449730</v>
      </c>
      <c r="F484" s="1302">
        <f>SUM(F482:F483)</f>
        <v>720900</v>
      </c>
      <c r="G484" s="1193"/>
      <c r="K484" s="1304"/>
      <c r="L484" s="1305"/>
      <c r="M484" s="1305"/>
      <c r="N484" s="1306"/>
    </row>
    <row r="485" spans="1:14">
      <c r="A485" s="1226" t="s">
        <v>1778</v>
      </c>
      <c r="B485" s="1195"/>
      <c r="C485" s="1191"/>
      <c r="D485" s="1192"/>
      <c r="E485" s="1193"/>
      <c r="F485" s="1193"/>
      <c r="G485" s="1193"/>
      <c r="K485" s="1304">
        <f>K482+1</f>
        <v>8</v>
      </c>
      <c r="L485" s="1305" t="s">
        <v>1758</v>
      </c>
      <c r="M485" s="1305" t="s">
        <v>209</v>
      </c>
      <c r="N485" s="1306">
        <v>65000</v>
      </c>
    </row>
    <row r="486" spans="1:14">
      <c r="A486" s="1219" t="s">
        <v>1374</v>
      </c>
      <c r="B486" s="1197"/>
      <c r="C486" s="1191"/>
      <c r="D486" s="1192"/>
      <c r="E486" s="1193"/>
      <c r="F486" s="1193"/>
      <c r="G486" s="1193"/>
      <c r="K486" s="1304">
        <f t="shared" si="12"/>
        <v>9</v>
      </c>
      <c r="L486" s="1305" t="s">
        <v>1759</v>
      </c>
      <c r="M486" s="1305" t="s">
        <v>209</v>
      </c>
      <c r="N486" s="1306">
        <v>45000</v>
      </c>
    </row>
    <row r="487" spans="1:14">
      <c r="A487" s="1303" t="s">
        <v>1240</v>
      </c>
      <c r="B487" s="1197" t="s">
        <v>1744</v>
      </c>
      <c r="C487" s="1191">
        <v>1</v>
      </c>
      <c r="D487" s="1192">
        <f>N480*4</f>
        <v>1920000</v>
      </c>
      <c r="E487" s="1193">
        <f>D487*C487</f>
        <v>1920000</v>
      </c>
      <c r="F487" s="1193"/>
      <c r="G487" s="1193"/>
      <c r="K487" s="1304">
        <f t="shared" si="12"/>
        <v>10</v>
      </c>
      <c r="L487" s="1305" t="s">
        <v>1760</v>
      </c>
      <c r="M487" s="1305" t="s">
        <v>209</v>
      </c>
      <c r="N487" s="1306">
        <v>25000</v>
      </c>
    </row>
    <row r="488" spans="1:14">
      <c r="A488" s="1303" t="s">
        <v>1797</v>
      </c>
      <c r="B488" s="1197" t="s">
        <v>33</v>
      </c>
      <c r="C488" s="1379">
        <v>1.35</v>
      </c>
      <c r="D488" s="1192">
        <f>D487*C488</f>
        <v>2592000</v>
      </c>
      <c r="E488" s="1193">
        <f>D488*C488</f>
        <v>3499200</v>
      </c>
      <c r="F488" s="1193"/>
      <c r="G488" s="1193"/>
      <c r="K488" s="1304"/>
      <c r="L488" s="1304"/>
      <c r="M488" s="1304"/>
      <c r="N488" s="1304"/>
    </row>
    <row r="489" spans="1:14">
      <c r="A489" s="1219" t="s">
        <v>1371</v>
      </c>
      <c r="B489" s="1197"/>
      <c r="C489" s="1191"/>
      <c r="D489" s="1192"/>
      <c r="E489" s="1193"/>
      <c r="F489" s="1193"/>
      <c r="G489" s="1193"/>
      <c r="K489" s="1304">
        <f>K487+1</f>
        <v>11</v>
      </c>
      <c r="L489" s="1305" t="s">
        <v>1761</v>
      </c>
      <c r="M489" s="1305" t="s">
        <v>209</v>
      </c>
      <c r="N489" s="1306">
        <v>35000</v>
      </c>
    </row>
    <row r="490" spans="1:14">
      <c r="A490" s="1198" t="s">
        <v>1166</v>
      </c>
      <c r="B490" s="1197" t="s">
        <v>1170</v>
      </c>
      <c r="C490" s="1225">
        <v>0.6</v>
      </c>
      <c r="D490" s="1192">
        <f>D478</f>
        <v>130000</v>
      </c>
      <c r="E490" s="1193"/>
      <c r="F490" s="1193">
        <f>D490*C490</f>
        <v>78000</v>
      </c>
      <c r="G490" s="1193"/>
      <c r="K490" s="1304">
        <f t="shared" si="12"/>
        <v>12</v>
      </c>
      <c r="L490" s="1305" t="s">
        <v>1762</v>
      </c>
      <c r="M490" s="1305" t="s">
        <v>209</v>
      </c>
      <c r="N490" s="1306">
        <v>35000</v>
      </c>
    </row>
    <row r="491" spans="1:14">
      <c r="A491" s="1198" t="s">
        <v>1472</v>
      </c>
      <c r="B491" s="1197" t="s">
        <v>1170</v>
      </c>
      <c r="C491" s="1225">
        <v>0.6</v>
      </c>
      <c r="D491" s="1192">
        <f>D479</f>
        <v>200000</v>
      </c>
      <c r="E491" s="1193"/>
      <c r="F491" s="1193">
        <f>D491*C491</f>
        <v>120000</v>
      </c>
      <c r="G491" s="1193"/>
      <c r="K491" s="1304">
        <f t="shared" si="12"/>
        <v>13</v>
      </c>
      <c r="L491" s="1305" t="s">
        <v>1763</v>
      </c>
      <c r="M491" s="1305" t="s">
        <v>209</v>
      </c>
      <c r="N491" s="1306">
        <v>110000</v>
      </c>
    </row>
    <row r="492" spans="1:14">
      <c r="A492" s="1198" t="s">
        <v>1473</v>
      </c>
      <c r="B492" s="1197" t="s">
        <v>1170</v>
      </c>
      <c r="C492" s="1225">
        <v>0.72</v>
      </c>
      <c r="D492" s="1192">
        <f>D480</f>
        <v>250000</v>
      </c>
      <c r="E492" s="1193"/>
      <c r="F492" s="1193">
        <f>D492*C492</f>
        <v>180000</v>
      </c>
      <c r="G492" s="1193"/>
      <c r="K492" s="1304">
        <f t="shared" si="12"/>
        <v>14</v>
      </c>
      <c r="L492" s="1305" t="s">
        <v>1764</v>
      </c>
      <c r="M492" s="1305" t="s">
        <v>1243</v>
      </c>
      <c r="N492" s="1306">
        <v>13000</v>
      </c>
    </row>
    <row r="493" spans="1:14">
      <c r="A493" s="1198" t="s">
        <v>1169</v>
      </c>
      <c r="B493" s="1197" t="s">
        <v>1170</v>
      </c>
      <c r="C493" s="1225">
        <v>0.6</v>
      </c>
      <c r="D493" s="1192">
        <f>D481</f>
        <v>260000</v>
      </c>
      <c r="E493" s="1193"/>
      <c r="F493" s="1193">
        <f>D493*C493</f>
        <v>156000</v>
      </c>
      <c r="G493" s="1193"/>
      <c r="K493" s="1304">
        <f t="shared" si="12"/>
        <v>15</v>
      </c>
      <c r="L493" s="1305" t="s">
        <v>1765</v>
      </c>
      <c r="M493" s="1305" t="s">
        <v>209</v>
      </c>
      <c r="N493" s="1306">
        <v>190000</v>
      </c>
    </row>
    <row r="494" spans="1:14">
      <c r="A494" s="2462" t="s">
        <v>27</v>
      </c>
      <c r="B494" s="2463"/>
      <c r="C494" s="2464"/>
      <c r="D494" s="1192"/>
      <c r="E494" s="1302">
        <f>SUM(E487:E493)</f>
        <v>5419200</v>
      </c>
      <c r="F494" s="1302">
        <f>SUM(F487:F493)</f>
        <v>534000</v>
      </c>
      <c r="G494" s="1193">
        <f>SUM(E494:F494)</f>
        <v>5953200</v>
      </c>
      <c r="K494" s="1304">
        <f t="shared" si="12"/>
        <v>16</v>
      </c>
      <c r="L494" s="1305" t="s">
        <v>1766</v>
      </c>
      <c r="M494" s="1305" t="s">
        <v>209</v>
      </c>
      <c r="N494" s="1306">
        <v>170000</v>
      </c>
    </row>
    <row r="495" spans="1:14">
      <c r="A495" s="2462" t="s">
        <v>1776</v>
      </c>
      <c r="B495" s="2463"/>
      <c r="C495" s="2464"/>
      <c r="D495" s="1378">
        <v>0.35</v>
      </c>
      <c r="E495" s="1302">
        <f>$D$483*E494</f>
        <v>1896719.9999999998</v>
      </c>
      <c r="F495" s="1302">
        <f>$D$483*F494</f>
        <v>186900</v>
      </c>
      <c r="G495" s="1193"/>
      <c r="K495" s="1304">
        <f t="shared" si="12"/>
        <v>17</v>
      </c>
      <c r="L495" s="1305" t="s">
        <v>1766</v>
      </c>
      <c r="M495" s="1305" t="s">
        <v>209</v>
      </c>
      <c r="N495" s="1306">
        <v>75000</v>
      </c>
    </row>
    <row r="496" spans="1:14">
      <c r="A496" s="2462" t="s">
        <v>405</v>
      </c>
      <c r="B496" s="2463"/>
      <c r="C496" s="2464"/>
      <c r="D496" s="1378"/>
      <c r="E496" s="1302">
        <f>SUM(E494:E495)</f>
        <v>7315920</v>
      </c>
      <c r="F496" s="1302">
        <f>SUM(F494:F495)</f>
        <v>720900</v>
      </c>
      <c r="G496" s="1193"/>
      <c r="K496" s="1304">
        <f t="shared" si="12"/>
        <v>18</v>
      </c>
      <c r="L496" s="1304"/>
      <c r="M496" s="1304"/>
      <c r="N496" s="1306"/>
    </row>
    <row r="497" spans="1:25">
      <c r="A497" s="1226" t="s">
        <v>1779</v>
      </c>
      <c r="B497" s="1195"/>
      <c r="C497" s="1191"/>
      <c r="D497" s="1192"/>
      <c r="E497" s="1193"/>
      <c r="F497" s="1193"/>
      <c r="G497" s="1193"/>
      <c r="K497" s="1304">
        <f t="shared" si="12"/>
        <v>19</v>
      </c>
      <c r="L497" s="1304"/>
      <c r="M497" s="1304"/>
      <c r="N497" s="1306"/>
    </row>
    <row r="498" spans="1:25">
      <c r="A498" s="1219" t="s">
        <v>1374</v>
      </c>
      <c r="B498" s="1197"/>
      <c r="C498" s="1191"/>
      <c r="D498" s="1192"/>
      <c r="E498" s="1193"/>
      <c r="F498" s="1193"/>
      <c r="G498" s="1193"/>
      <c r="K498" s="1304"/>
      <c r="L498" s="1304"/>
      <c r="M498" s="1304"/>
      <c r="N498" s="1304"/>
    </row>
    <row r="499" spans="1:25">
      <c r="A499" s="1303" t="s">
        <v>1241</v>
      </c>
      <c r="B499" s="1197" t="s">
        <v>1037</v>
      </c>
      <c r="C499" s="1191">
        <v>1</v>
      </c>
      <c r="D499" s="1192">
        <f>5500000/100</f>
        <v>55000</v>
      </c>
      <c r="E499" s="1193">
        <f>D499*C499</f>
        <v>55000</v>
      </c>
      <c r="F499" s="1193"/>
      <c r="G499" s="1193"/>
      <c r="K499" s="1304"/>
      <c r="L499" s="1304"/>
      <c r="M499" s="1304"/>
      <c r="N499" s="1304"/>
    </row>
    <row r="500" spans="1:25">
      <c r="A500" s="1303" t="s">
        <v>1797</v>
      </c>
      <c r="B500" s="1197" t="s">
        <v>33</v>
      </c>
      <c r="C500" s="1379">
        <v>1.35</v>
      </c>
      <c r="D500" s="1192">
        <f>D499*C500</f>
        <v>74250</v>
      </c>
      <c r="E500" s="1193">
        <f>D500*C500</f>
        <v>100237.5</v>
      </c>
      <c r="F500" s="1193"/>
      <c r="G500" s="1193"/>
      <c r="K500" s="1304"/>
      <c r="L500" s="1304"/>
      <c r="M500" s="1304"/>
      <c r="N500" s="1304"/>
    </row>
    <row r="501" spans="1:25">
      <c r="A501" s="1219" t="s">
        <v>1371</v>
      </c>
      <c r="B501" s="1197"/>
      <c r="C501" s="1191"/>
      <c r="D501" s="1192"/>
      <c r="E501" s="1193"/>
      <c r="F501" s="1193"/>
      <c r="G501" s="1193"/>
      <c r="K501" s="1304"/>
      <c r="L501" s="1304"/>
      <c r="M501" s="1304"/>
      <c r="N501" s="1304"/>
    </row>
    <row r="502" spans="1:25">
      <c r="A502" s="1198" t="s">
        <v>1166</v>
      </c>
      <c r="B502" s="1197" t="s">
        <v>1170</v>
      </c>
      <c r="C502" s="1225">
        <f>0.08</f>
        <v>0.08</v>
      </c>
      <c r="D502" s="1192">
        <f>D478</f>
        <v>130000</v>
      </c>
      <c r="E502" s="1193"/>
      <c r="F502" s="1193">
        <f>D502*C502</f>
        <v>10400</v>
      </c>
      <c r="G502" s="1193"/>
      <c r="K502" s="1304"/>
      <c r="L502" s="1304"/>
      <c r="M502" s="1304"/>
      <c r="N502" s="1304"/>
    </row>
    <row r="503" spans="1:25">
      <c r="A503" s="1198" t="s">
        <v>1472</v>
      </c>
      <c r="B503" s="1197" t="s">
        <v>1170</v>
      </c>
      <c r="C503" s="1225">
        <f>0.02</f>
        <v>0.02</v>
      </c>
      <c r="D503" s="1192">
        <f>D479</f>
        <v>200000</v>
      </c>
      <c r="E503" s="1193"/>
      <c r="F503" s="1193">
        <f>D503*C503</f>
        <v>4000</v>
      </c>
      <c r="G503" s="1193"/>
      <c r="K503" s="1304"/>
      <c r="L503" s="1304"/>
      <c r="M503" s="1304"/>
      <c r="N503" s="1304"/>
    </row>
    <row r="504" spans="1:25" ht="15" thickBot="1">
      <c r="A504" s="1198" t="s">
        <v>1473</v>
      </c>
      <c r="B504" s="1197" t="s">
        <v>1170</v>
      </c>
      <c r="C504" s="1225">
        <f>0.009</f>
        <v>8.9999999999999993E-3</v>
      </c>
      <c r="D504" s="1192">
        <f>D480</f>
        <v>250000</v>
      </c>
      <c r="E504" s="1193"/>
      <c r="F504" s="1193">
        <f>D504*C504</f>
        <v>2250</v>
      </c>
      <c r="G504" s="1193"/>
      <c r="K504" s="1304"/>
      <c r="L504" s="1304"/>
      <c r="M504" s="1304"/>
      <c r="N504" s="1304"/>
      <c r="U504" s="2470"/>
      <c r="V504" s="1310"/>
      <c r="W504" s="1311"/>
      <c r="X504" s="1312"/>
      <c r="Y504" s="1312"/>
    </row>
    <row r="505" spans="1:25" ht="30" customHeight="1" thickBot="1">
      <c r="A505" s="1198" t="s">
        <v>1169</v>
      </c>
      <c r="B505" s="1197" t="s">
        <v>1170</v>
      </c>
      <c r="C505" s="1225">
        <f>0.057</f>
        <v>5.7000000000000002E-2</v>
      </c>
      <c r="D505" s="1192">
        <f>D481</f>
        <v>260000</v>
      </c>
      <c r="E505" s="1193"/>
      <c r="F505" s="1193">
        <f>D505*C505</f>
        <v>14820</v>
      </c>
      <c r="G505" s="1193"/>
      <c r="K505" s="1304"/>
      <c r="L505" s="1304"/>
      <c r="M505" s="1304"/>
      <c r="N505" s="1304"/>
      <c r="U505" s="2470"/>
      <c r="V505" s="1310"/>
      <c r="W505" s="1311"/>
      <c r="X505" s="1312"/>
      <c r="Y505" s="1312"/>
    </row>
    <row r="506" spans="1:25" ht="15" thickBot="1">
      <c r="A506" s="2462" t="s">
        <v>27</v>
      </c>
      <c r="B506" s="2463"/>
      <c r="C506" s="2464"/>
      <c r="D506" s="1192"/>
      <c r="E506" s="1302">
        <f>SUM(E499:E505)</f>
        <v>155237.5</v>
      </c>
      <c r="F506" s="1302">
        <f>SUM(F499:F505)</f>
        <v>31470</v>
      </c>
      <c r="G506" s="1193">
        <f>SUM(E506:F506)</f>
        <v>186707.5</v>
      </c>
      <c r="K506" s="1304"/>
      <c r="L506" s="1304"/>
      <c r="M506" s="1304"/>
      <c r="N506" s="1304"/>
      <c r="U506" s="2470"/>
      <c r="V506" s="1310"/>
      <c r="W506" s="1311"/>
      <c r="X506" s="1312"/>
      <c r="Y506" s="1312"/>
    </row>
    <row r="507" spans="1:25" ht="15" thickBot="1">
      <c r="A507" s="2462" t="s">
        <v>1776</v>
      </c>
      <c r="B507" s="2463"/>
      <c r="C507" s="2464"/>
      <c r="D507" s="1378">
        <v>0.35</v>
      </c>
      <c r="E507" s="1302">
        <f>$D$483*E506</f>
        <v>54333.125</v>
      </c>
      <c r="F507" s="1302">
        <f>$D$483*F506</f>
        <v>11014.5</v>
      </c>
      <c r="G507" s="1193"/>
      <c r="K507" s="1304"/>
      <c r="L507" s="1304"/>
      <c r="M507" s="1304"/>
      <c r="N507" s="1304"/>
      <c r="U507" s="1313"/>
      <c r="V507" s="1310"/>
      <c r="W507" s="1311"/>
      <c r="X507" s="1312"/>
      <c r="Y507" s="1312"/>
    </row>
    <row r="508" spans="1:25" ht="15" thickBot="1">
      <c r="A508" s="2462" t="s">
        <v>405</v>
      </c>
      <c r="B508" s="2463"/>
      <c r="C508" s="2464"/>
      <c r="D508" s="1378"/>
      <c r="E508" s="1302">
        <f>SUM(E506:E507)</f>
        <v>209570.625</v>
      </c>
      <c r="F508" s="1302">
        <f>SUM(F506:F507)</f>
        <v>42484.5</v>
      </c>
      <c r="G508" s="1193"/>
      <c r="K508" s="1304"/>
      <c r="L508" s="1304"/>
      <c r="M508" s="1304"/>
      <c r="N508" s="1304"/>
      <c r="U508" s="1309"/>
      <c r="V508" s="1310"/>
      <c r="W508" s="1311"/>
      <c r="X508" s="1312"/>
      <c r="Y508" s="1312"/>
    </row>
    <row r="509" spans="1:25">
      <c r="A509" s="1226" t="s">
        <v>1290</v>
      </c>
      <c r="B509" s="1195"/>
      <c r="C509" s="1191"/>
      <c r="D509" s="1192"/>
      <c r="E509" s="1193"/>
      <c r="F509" s="1193"/>
      <c r="G509" s="1193"/>
      <c r="K509" s="1304"/>
      <c r="L509" s="1304"/>
      <c r="M509" s="1304"/>
      <c r="N509" s="1304"/>
    </row>
    <row r="510" spans="1:25">
      <c r="A510" s="1219" t="s">
        <v>1374</v>
      </c>
      <c r="B510" s="1197"/>
      <c r="C510" s="1191"/>
      <c r="D510" s="1192"/>
      <c r="E510" s="1193"/>
      <c r="F510" s="1193"/>
      <c r="G510" s="1193"/>
      <c r="K510" s="1304"/>
      <c r="L510" s="1304"/>
      <c r="M510" s="1304"/>
      <c r="N510" s="1304"/>
    </row>
    <row r="511" spans="1:25">
      <c r="A511" s="1303" t="s">
        <v>1290</v>
      </c>
      <c r="B511" s="1197" t="s">
        <v>1037</v>
      </c>
      <c r="C511" s="1191">
        <v>1</v>
      </c>
      <c r="D511" s="1192">
        <f>6000000/100</f>
        <v>60000</v>
      </c>
      <c r="E511" s="1193">
        <f>D511*C511</f>
        <v>60000</v>
      </c>
      <c r="F511" s="1193"/>
      <c r="G511" s="1193"/>
      <c r="K511" s="1304"/>
      <c r="L511" s="1304"/>
      <c r="M511" s="1304"/>
      <c r="N511" s="1304"/>
    </row>
    <row r="512" spans="1:25">
      <c r="A512" s="1303" t="s">
        <v>1797</v>
      </c>
      <c r="B512" s="1197" t="s">
        <v>33</v>
      </c>
      <c r="C512" s="1379">
        <v>1.35</v>
      </c>
      <c r="D512" s="1192">
        <f>D511*C512</f>
        <v>81000</v>
      </c>
      <c r="E512" s="1193">
        <f>D512*C512</f>
        <v>109350</v>
      </c>
      <c r="F512" s="1193"/>
      <c r="G512" s="1193"/>
      <c r="K512" s="1304"/>
      <c r="L512" s="1304"/>
      <c r="M512" s="1304"/>
      <c r="N512" s="1304"/>
    </row>
    <row r="513" spans="1:24">
      <c r="A513" s="1219" t="s">
        <v>1371</v>
      </c>
      <c r="B513" s="1197"/>
      <c r="C513" s="1191"/>
      <c r="D513" s="1192"/>
      <c r="E513" s="1193"/>
      <c r="F513" s="1193"/>
      <c r="G513" s="1193"/>
      <c r="K513" s="1304"/>
      <c r="L513" s="1304"/>
      <c r="M513" s="1304"/>
      <c r="N513" s="1304"/>
    </row>
    <row r="514" spans="1:24">
      <c r="A514" s="1198" t="s">
        <v>1166</v>
      </c>
      <c r="B514" s="1197" t="s">
        <v>1170</v>
      </c>
      <c r="C514" s="1225">
        <f>0.08</f>
        <v>0.08</v>
      </c>
      <c r="D514" s="1192">
        <f>D490</f>
        <v>130000</v>
      </c>
      <c r="E514" s="1193"/>
      <c r="F514" s="1193">
        <f>D514*C514</f>
        <v>10400</v>
      </c>
      <c r="G514" s="1193"/>
      <c r="K514" s="1304"/>
      <c r="L514" s="1304"/>
      <c r="M514" s="1304"/>
      <c r="N514" s="1304"/>
    </row>
    <row r="515" spans="1:24">
      <c r="A515" s="1198" t="s">
        <v>1472</v>
      </c>
      <c r="B515" s="1197" t="s">
        <v>1170</v>
      </c>
      <c r="C515" s="1225">
        <f>0.02</f>
        <v>0.02</v>
      </c>
      <c r="D515" s="1192">
        <f>D491</f>
        <v>200000</v>
      </c>
      <c r="E515" s="1193"/>
      <c r="F515" s="1193">
        <f>D515*C515</f>
        <v>4000</v>
      </c>
      <c r="G515" s="1193"/>
      <c r="K515" s="1304"/>
      <c r="L515" s="1304"/>
      <c r="M515" s="1304"/>
      <c r="N515" s="1304"/>
    </row>
    <row r="516" spans="1:24">
      <c r="A516" s="1198" t="s">
        <v>1473</v>
      </c>
      <c r="B516" s="1197" t="s">
        <v>1170</v>
      </c>
      <c r="C516" s="1225">
        <f>0.009</f>
        <v>8.9999999999999993E-3</v>
      </c>
      <c r="D516" s="1192">
        <f>D492</f>
        <v>250000</v>
      </c>
      <c r="E516" s="1193"/>
      <c r="F516" s="1193">
        <f>D516*C516</f>
        <v>2250</v>
      </c>
      <c r="G516" s="1193"/>
      <c r="K516" s="1304"/>
      <c r="L516" s="1304"/>
      <c r="M516" s="1304"/>
      <c r="N516" s="1304"/>
      <c r="U516" s="1322"/>
      <c r="V516" s="1322"/>
      <c r="W516" s="1322"/>
      <c r="X516" s="1322"/>
    </row>
    <row r="517" spans="1:24" ht="19.5" customHeight="1" thickBot="1">
      <c r="A517" s="1198" t="s">
        <v>1169</v>
      </c>
      <c r="B517" s="1197" t="s">
        <v>1170</v>
      </c>
      <c r="C517" s="1225">
        <f>0.057</f>
        <v>5.7000000000000002E-2</v>
      </c>
      <c r="D517" s="1192">
        <f>D493</f>
        <v>260000</v>
      </c>
      <c r="E517" s="1193"/>
      <c r="F517" s="1193">
        <f>D517*C517</f>
        <v>14820</v>
      </c>
      <c r="G517" s="1193"/>
      <c r="K517" s="1304"/>
      <c r="L517" s="1304"/>
      <c r="M517" s="1304"/>
      <c r="N517" s="1304"/>
      <c r="U517" s="1310"/>
      <c r="V517" s="1325"/>
      <c r="W517" s="1312"/>
      <c r="X517" s="1312"/>
    </row>
    <row r="518" spans="1:24">
      <c r="A518" s="2462" t="s">
        <v>27</v>
      </c>
      <c r="B518" s="2463"/>
      <c r="C518" s="2464"/>
      <c r="D518" s="1192"/>
      <c r="E518" s="1302">
        <f>SUM(E511:E517)</f>
        <v>169350</v>
      </c>
      <c r="F518" s="1302">
        <f>SUM(F511:F517)</f>
        <v>31470</v>
      </c>
      <c r="G518" s="1193">
        <f>SUM(E518:F518)</f>
        <v>200820</v>
      </c>
      <c r="K518" s="1304"/>
      <c r="L518" s="1304"/>
      <c r="M518" s="1304"/>
      <c r="N518" s="1304"/>
      <c r="U518" s="1327"/>
      <c r="V518" s="1327"/>
      <c r="W518" s="1327"/>
      <c r="X518" s="1327"/>
    </row>
    <row r="519" spans="1:24" ht="15" thickBot="1">
      <c r="A519" s="2462" t="s">
        <v>1776</v>
      </c>
      <c r="B519" s="2463"/>
      <c r="C519" s="2464"/>
      <c r="D519" s="1378">
        <v>0.35</v>
      </c>
      <c r="E519" s="1302">
        <f>$D$483*E518</f>
        <v>59272.499999999993</v>
      </c>
      <c r="F519" s="1302">
        <f>$D$483*F518</f>
        <v>11014.5</v>
      </c>
      <c r="G519" s="1193"/>
      <c r="K519" s="1304"/>
      <c r="L519" s="1304"/>
      <c r="M519" s="1304"/>
      <c r="N519" s="1304"/>
      <c r="U519" s="1328"/>
      <c r="V519" s="1330"/>
      <c r="W519" s="1331"/>
      <c r="X519" s="1331"/>
    </row>
    <row r="520" spans="1:24">
      <c r="A520" s="2462" t="s">
        <v>405</v>
      </c>
      <c r="B520" s="2463"/>
      <c r="C520" s="2464"/>
      <c r="D520" s="1378"/>
      <c r="E520" s="1302">
        <f>SUM(E518:E519)</f>
        <v>228622.5</v>
      </c>
      <c r="F520" s="1302">
        <f>SUM(F518:F519)</f>
        <v>42484.5</v>
      </c>
      <c r="G520" s="1193"/>
      <c r="K520" s="1304"/>
      <c r="L520" s="1304"/>
      <c r="M520" s="1304"/>
      <c r="N520" s="1304"/>
      <c r="U520" s="1322"/>
      <c r="V520" s="1332"/>
      <c r="W520" s="1322"/>
      <c r="X520" s="1322"/>
    </row>
    <row r="521" spans="1:24" ht="15" thickBot="1">
      <c r="A521" s="1226" t="s">
        <v>1291</v>
      </c>
      <c r="B521" s="1195"/>
      <c r="C521" s="1191"/>
      <c r="D521" s="1192"/>
      <c r="E521" s="1193"/>
      <c r="F521" s="1193"/>
      <c r="G521" s="1193"/>
      <c r="K521" s="1304"/>
      <c r="L521" s="1304"/>
      <c r="M521" s="1304"/>
      <c r="N521" s="1304"/>
      <c r="U521" s="1310"/>
      <c r="V521" s="1325"/>
      <c r="W521" s="1312"/>
      <c r="X521" s="1312"/>
    </row>
    <row r="522" spans="1:24">
      <c r="A522" s="1219" t="s">
        <v>1374</v>
      </c>
      <c r="B522" s="1197"/>
      <c r="C522" s="1191"/>
      <c r="D522" s="1192"/>
      <c r="E522" s="1193"/>
      <c r="F522" s="1193"/>
      <c r="G522" s="1193"/>
      <c r="K522" s="1304"/>
      <c r="L522" s="1304"/>
      <c r="M522" s="1304"/>
      <c r="N522" s="1304"/>
      <c r="U522" s="1320"/>
      <c r="V522" s="1327"/>
      <c r="W522" s="1320"/>
      <c r="X522" s="1320"/>
    </row>
    <row r="523" spans="1:24" ht="15" thickBot="1">
      <c r="A523" s="1303" t="s">
        <v>1291</v>
      </c>
      <c r="B523" s="1197" t="s">
        <v>1744</v>
      </c>
      <c r="C523" s="1191">
        <v>1</v>
      </c>
      <c r="D523" s="1192">
        <f>2500000</f>
        <v>2500000</v>
      </c>
      <c r="E523" s="1193">
        <f>D523*C523</f>
        <v>2500000</v>
      </c>
      <c r="F523" s="1193"/>
      <c r="G523" s="1193"/>
      <c r="K523" s="1304"/>
      <c r="L523" s="1304"/>
      <c r="M523" s="1304"/>
      <c r="N523" s="1304"/>
      <c r="U523" s="1328"/>
      <c r="V523" s="1330"/>
      <c r="W523" s="1331"/>
      <c r="X523" s="1331"/>
    </row>
    <row r="524" spans="1:24">
      <c r="A524" s="1219" t="s">
        <v>1371</v>
      </c>
      <c r="B524" s="1197"/>
      <c r="C524" s="1191"/>
      <c r="D524" s="1192"/>
      <c r="E524" s="1193"/>
      <c r="F524" s="1193"/>
      <c r="G524" s="1193"/>
      <c r="K524" s="1304"/>
      <c r="L524" s="1304"/>
      <c r="M524" s="1304"/>
      <c r="N524" s="1304"/>
      <c r="U524" s="1322"/>
      <c r="V524" s="1332"/>
      <c r="W524" s="1322"/>
      <c r="X524" s="1322"/>
    </row>
    <row r="525" spans="1:24" ht="15" thickBot="1">
      <c r="A525" s="1198" t="s">
        <v>1166</v>
      </c>
      <c r="B525" s="1197" t="s">
        <v>1170</v>
      </c>
      <c r="C525" s="1225">
        <v>0.6</v>
      </c>
      <c r="D525" s="1192">
        <f>D502</f>
        <v>130000</v>
      </c>
      <c r="E525" s="1193"/>
      <c r="F525" s="1193">
        <f>D525*C525</f>
        <v>78000</v>
      </c>
      <c r="G525" s="1193"/>
      <c r="K525" s="1304"/>
      <c r="L525" s="1304"/>
      <c r="M525" s="1304"/>
      <c r="N525" s="1304"/>
      <c r="U525" s="1310"/>
      <c r="V525" s="1325"/>
      <c r="W525" s="1312"/>
      <c r="X525" s="1312"/>
    </row>
    <row r="526" spans="1:24">
      <c r="A526" s="1198" t="s">
        <v>1472</v>
      </c>
      <c r="B526" s="1197" t="s">
        <v>1170</v>
      </c>
      <c r="C526" s="1225">
        <v>0.6</v>
      </c>
      <c r="D526" s="1192">
        <f>D503</f>
        <v>200000</v>
      </c>
      <c r="E526" s="1193"/>
      <c r="F526" s="1193">
        <f>D526*C526</f>
        <v>120000</v>
      </c>
      <c r="G526" s="1193"/>
      <c r="K526" s="1304"/>
      <c r="L526" s="1304"/>
      <c r="M526" s="1304"/>
      <c r="N526" s="1304"/>
      <c r="U526" s="1320"/>
      <c r="V526" s="1327"/>
      <c r="W526" s="1320"/>
      <c r="X526" s="1320"/>
    </row>
    <row r="527" spans="1:24">
      <c r="A527" s="1198" t="s">
        <v>1473</v>
      </c>
      <c r="B527" s="1197" t="s">
        <v>1170</v>
      </c>
      <c r="C527" s="1225">
        <v>0.72</v>
      </c>
      <c r="D527" s="1192">
        <f>D504</f>
        <v>250000</v>
      </c>
      <c r="E527" s="1193"/>
      <c r="F527" s="1193">
        <f>D527*C527</f>
        <v>180000</v>
      </c>
      <c r="G527" s="1193"/>
      <c r="K527" s="1304"/>
      <c r="L527" s="1304"/>
      <c r="M527" s="1304"/>
      <c r="N527" s="1304"/>
      <c r="U527" s="1320"/>
      <c r="V527" s="1329"/>
      <c r="W527" s="1319"/>
      <c r="X527" s="1319"/>
    </row>
    <row r="528" spans="1:24">
      <c r="A528" s="1198" t="s">
        <v>1169</v>
      </c>
      <c r="B528" s="1197" t="s">
        <v>1170</v>
      </c>
      <c r="C528" s="1225">
        <v>0.6</v>
      </c>
      <c r="D528" s="1192">
        <f>D505</f>
        <v>260000</v>
      </c>
      <c r="E528" s="1193"/>
      <c r="F528" s="1193">
        <f>D528*C528</f>
        <v>156000</v>
      </c>
      <c r="G528" s="1193"/>
      <c r="K528" s="1304"/>
      <c r="L528" s="1304"/>
      <c r="M528" s="1304"/>
      <c r="N528" s="1304"/>
      <c r="U528" s="1333"/>
      <c r="V528" s="1333"/>
      <c r="W528" s="1333"/>
      <c r="X528" s="1333"/>
    </row>
    <row r="529" spans="1:24">
      <c r="A529" s="2462" t="s">
        <v>27</v>
      </c>
      <c r="B529" s="2463"/>
      <c r="C529" s="2464"/>
      <c r="D529" s="1192"/>
      <c r="E529" s="1302">
        <f>SUM(E523:E528)</f>
        <v>2500000</v>
      </c>
      <c r="F529" s="1302">
        <f>SUM(F523:F528)</f>
        <v>534000</v>
      </c>
      <c r="G529" s="1193">
        <f>SUM(E529:F529)</f>
        <v>3034000</v>
      </c>
      <c r="K529" s="1304"/>
      <c r="L529" s="1304"/>
      <c r="M529" s="1304"/>
      <c r="N529" s="1304"/>
      <c r="U529" s="1322"/>
      <c r="V529" s="1322"/>
      <c r="W529" s="1322"/>
      <c r="X529" s="1322"/>
    </row>
    <row r="530" spans="1:24" ht="17.25" customHeight="1" thickBot="1">
      <c r="A530" s="2462" t="s">
        <v>1776</v>
      </c>
      <c r="B530" s="2463"/>
      <c r="C530" s="2464"/>
      <c r="D530" s="1378">
        <v>0.35</v>
      </c>
      <c r="E530" s="1302">
        <f>$D$483*E529</f>
        <v>875000</v>
      </c>
      <c r="F530" s="1302">
        <f>$D$483*F529</f>
        <v>186900</v>
      </c>
      <c r="G530" s="1193"/>
      <c r="K530" s="1304"/>
      <c r="L530" s="1304"/>
      <c r="M530" s="1304"/>
      <c r="N530" s="1304"/>
      <c r="U530" s="1310"/>
      <c r="V530" s="1325"/>
      <c r="W530" s="1312"/>
      <c r="X530" s="1312"/>
    </row>
    <row r="531" spans="1:24">
      <c r="A531" s="2462" t="s">
        <v>405</v>
      </c>
      <c r="B531" s="2463"/>
      <c r="C531" s="2464"/>
      <c r="D531" s="1378"/>
      <c r="E531" s="1302">
        <f>SUM(E529:E530)</f>
        <v>3375000</v>
      </c>
      <c r="F531" s="1302">
        <f>SUM(F529:F530)</f>
        <v>720900</v>
      </c>
      <c r="G531" s="1193"/>
      <c r="K531" s="1304"/>
      <c r="L531" s="1304"/>
      <c r="M531" s="1304"/>
      <c r="N531" s="1304"/>
      <c r="U531" s="1320"/>
      <c r="V531" s="1327"/>
      <c r="W531" s="1320"/>
      <c r="X531" s="1320"/>
    </row>
    <row r="532" spans="1:24" ht="18.75" customHeight="1">
      <c r="A532" s="1226" t="s">
        <v>1781</v>
      </c>
      <c r="B532" s="1195"/>
      <c r="C532" s="1191"/>
      <c r="D532" s="1192"/>
      <c r="E532" s="1193"/>
      <c r="F532" s="1193"/>
      <c r="G532" s="1193"/>
      <c r="K532" s="1304"/>
      <c r="L532" s="1304"/>
      <c r="M532" s="1304"/>
      <c r="N532" s="1304"/>
      <c r="U532" s="1320"/>
      <c r="V532" s="1329"/>
      <c r="W532" s="1319"/>
      <c r="X532" s="1319"/>
    </row>
    <row r="533" spans="1:24">
      <c r="A533" s="1219" t="s">
        <v>1374</v>
      </c>
      <c r="B533" s="1197"/>
      <c r="C533" s="1191"/>
      <c r="D533" s="1192"/>
      <c r="E533" s="1193"/>
      <c r="F533" s="1193"/>
      <c r="G533" s="1193"/>
      <c r="K533" s="1304"/>
      <c r="L533" s="1304"/>
      <c r="M533" s="1304"/>
      <c r="N533" s="1304"/>
      <c r="U533" s="1333"/>
      <c r="V533" s="1333"/>
      <c r="W533" s="1333"/>
      <c r="X533" s="1333"/>
    </row>
    <row r="534" spans="1:24">
      <c r="A534" s="1303" t="s">
        <v>1242</v>
      </c>
      <c r="B534" s="1197" t="s">
        <v>1243</v>
      </c>
      <c r="C534" s="1191">
        <v>1</v>
      </c>
      <c r="D534" s="1192">
        <v>13500</v>
      </c>
      <c r="E534" s="1193">
        <f>D534*C534</f>
        <v>13500</v>
      </c>
      <c r="F534" s="1193"/>
      <c r="G534" s="1193"/>
      <c r="K534" s="1304"/>
      <c r="L534" s="1304"/>
      <c r="M534" s="1304"/>
      <c r="N534" s="1304"/>
      <c r="U534" s="1322"/>
      <c r="V534" s="1322"/>
      <c r="W534" s="1322"/>
      <c r="X534" s="1322"/>
    </row>
    <row r="535" spans="1:24" ht="15" thickBot="1">
      <c r="A535" s="1303" t="s">
        <v>1342</v>
      </c>
      <c r="B535" s="1197" t="s">
        <v>33</v>
      </c>
      <c r="C535" s="1379">
        <v>0.05</v>
      </c>
      <c r="D535" s="1192">
        <f>D534</f>
        <v>13500</v>
      </c>
      <c r="E535" s="1193">
        <f>D535*C535</f>
        <v>675</v>
      </c>
      <c r="F535" s="1193"/>
      <c r="G535" s="1193"/>
      <c r="K535" s="1304"/>
      <c r="L535" s="1304"/>
      <c r="M535" s="1304"/>
      <c r="N535" s="1304"/>
      <c r="U535" s="1310"/>
      <c r="V535" s="1325"/>
      <c r="W535" s="1312"/>
      <c r="X535" s="1312"/>
    </row>
    <row r="536" spans="1:24">
      <c r="A536" s="1219" t="s">
        <v>1371</v>
      </c>
      <c r="B536" s="1197"/>
      <c r="C536" s="1191"/>
      <c r="D536" s="1192"/>
      <c r="E536" s="1193"/>
      <c r="F536" s="1193"/>
      <c r="G536" s="1193"/>
      <c r="K536" s="1304"/>
      <c r="L536" s="1304"/>
      <c r="M536" s="1304"/>
      <c r="N536" s="1304"/>
      <c r="U536" s="1320"/>
      <c r="V536" s="1327"/>
      <c r="W536" s="1320"/>
      <c r="X536" s="1320"/>
    </row>
    <row r="537" spans="1:24" ht="15" thickBot="1">
      <c r="A537" s="1198" t="s">
        <v>1166</v>
      </c>
      <c r="B537" s="1197" t="s">
        <v>1170</v>
      </c>
      <c r="C537" s="1225">
        <v>1.6E-2</v>
      </c>
      <c r="D537" s="1192">
        <f>D490</f>
        <v>130000</v>
      </c>
      <c r="E537" s="1193"/>
      <c r="F537" s="1193">
        <f>D537*C537</f>
        <v>2080</v>
      </c>
      <c r="G537" s="1193"/>
      <c r="K537" s="1304"/>
      <c r="L537" s="1304"/>
      <c r="M537" s="1304"/>
      <c r="N537" s="1304"/>
      <c r="U537" s="1328"/>
      <c r="V537" s="1330"/>
      <c r="W537" s="1331"/>
      <c r="X537" s="1331"/>
    </row>
    <row r="538" spans="1:24">
      <c r="A538" s="1198" t="s">
        <v>1472</v>
      </c>
      <c r="B538" s="1197" t="s">
        <v>1170</v>
      </c>
      <c r="C538" s="1225">
        <v>6.0000000000000001E-3</v>
      </c>
      <c r="D538" s="1192">
        <f>D491</f>
        <v>200000</v>
      </c>
      <c r="E538" s="1193"/>
      <c r="F538" s="1193">
        <f>D538*C538</f>
        <v>1200</v>
      </c>
      <c r="G538" s="1193"/>
      <c r="K538" s="1304"/>
      <c r="L538" s="1304"/>
      <c r="M538" s="1304"/>
      <c r="N538" s="1304"/>
      <c r="U538" s="1322"/>
      <c r="V538" s="1332"/>
      <c r="W538" s="1322"/>
      <c r="X538" s="1322"/>
    </row>
    <row r="539" spans="1:24" ht="15" thickBot="1">
      <c r="A539" s="1198" t="s">
        <v>1473</v>
      </c>
      <c r="B539" s="1197" t="s">
        <v>1170</v>
      </c>
      <c r="C539" s="1225">
        <v>1.8E-3</v>
      </c>
      <c r="D539" s="1192">
        <f>D492</f>
        <v>250000</v>
      </c>
      <c r="E539" s="1193"/>
      <c r="F539" s="1193">
        <f>D539*C539</f>
        <v>450</v>
      </c>
      <c r="G539" s="1193"/>
      <c r="K539" s="1304"/>
      <c r="L539" s="1304"/>
      <c r="M539" s="1304"/>
      <c r="N539" s="1304"/>
      <c r="U539" s="1310"/>
      <c r="V539" s="1325"/>
      <c r="W539" s="1312"/>
      <c r="X539" s="1312"/>
    </row>
    <row r="540" spans="1:24">
      <c r="A540" s="1198" t="s">
        <v>1169</v>
      </c>
      <c r="B540" s="1197" t="s">
        <v>1170</v>
      </c>
      <c r="C540" s="1225">
        <f>0.0055</f>
        <v>5.4999999999999997E-3</v>
      </c>
      <c r="D540" s="1192">
        <f>D493</f>
        <v>260000</v>
      </c>
      <c r="E540" s="1193"/>
      <c r="F540" s="1193">
        <f>D540*C540</f>
        <v>1430</v>
      </c>
      <c r="G540" s="1193"/>
      <c r="K540" s="1304"/>
      <c r="L540" s="1304"/>
      <c r="M540" s="1304"/>
      <c r="N540" s="1304"/>
      <c r="U540" s="1320"/>
      <c r="V540" s="1327"/>
      <c r="W540" s="1320"/>
      <c r="X540" s="1320"/>
    </row>
    <row r="541" spans="1:24" ht="15" thickBot="1">
      <c r="A541" s="2462" t="s">
        <v>27</v>
      </c>
      <c r="B541" s="2463"/>
      <c r="C541" s="2464"/>
      <c r="D541" s="1192"/>
      <c r="E541" s="1302">
        <f>SUM(E534:E540)</f>
        <v>14175</v>
      </c>
      <c r="F541" s="1302">
        <f>SUM(F534:F540)</f>
        <v>5160</v>
      </c>
      <c r="G541" s="1193">
        <f>SUM(E541:F541)</f>
        <v>19335</v>
      </c>
      <c r="K541" s="1304"/>
      <c r="L541" s="1304"/>
      <c r="M541" s="1304"/>
      <c r="N541" s="1304"/>
      <c r="U541" s="1328"/>
      <c r="V541" s="1330"/>
      <c r="W541" s="1331"/>
      <c r="X541" s="1331"/>
    </row>
    <row r="542" spans="1:24">
      <c r="A542" s="2462" t="s">
        <v>1776</v>
      </c>
      <c r="B542" s="2463"/>
      <c r="C542" s="2464"/>
      <c r="D542" s="1378">
        <v>0.35</v>
      </c>
      <c r="E542" s="1302">
        <f>$D$483*E541</f>
        <v>4961.25</v>
      </c>
      <c r="F542" s="1302">
        <f>$D$483*F541</f>
        <v>1805.9999999999998</v>
      </c>
      <c r="G542" s="1193"/>
      <c r="K542" s="1304"/>
      <c r="L542" s="1304"/>
      <c r="M542" s="1304"/>
      <c r="N542" s="1304"/>
      <c r="U542" s="1322"/>
      <c r="V542" s="1332"/>
      <c r="W542" s="1322"/>
      <c r="X542" s="1322"/>
    </row>
    <row r="543" spans="1:24" ht="15" thickBot="1">
      <c r="A543" s="2462" t="s">
        <v>405</v>
      </c>
      <c r="B543" s="2463"/>
      <c r="C543" s="2464"/>
      <c r="D543" s="1378"/>
      <c r="E543" s="1302">
        <f>SUM(E541:E542)</f>
        <v>19136.25</v>
      </c>
      <c r="F543" s="1302">
        <f>SUM(F541:F542)</f>
        <v>6966</v>
      </c>
      <c r="G543" s="1193"/>
      <c r="K543" s="1304"/>
      <c r="L543" s="1304"/>
      <c r="M543" s="1304"/>
      <c r="N543" s="1304"/>
      <c r="U543" s="1310"/>
      <c r="V543" s="1325"/>
      <c r="W543" s="1312"/>
      <c r="X543" s="1312"/>
    </row>
    <row r="544" spans="1:24">
      <c r="A544" s="1226" t="s">
        <v>1782</v>
      </c>
      <c r="B544" s="1195"/>
      <c r="C544" s="1191"/>
      <c r="D544" s="1192"/>
      <c r="E544" s="1193"/>
      <c r="F544" s="1193"/>
      <c r="G544" s="1193"/>
      <c r="K544" s="1304"/>
      <c r="L544" s="1304"/>
      <c r="M544" s="1304"/>
      <c r="N544" s="1304"/>
      <c r="U544" s="1320"/>
      <c r="V544" s="1327"/>
      <c r="W544" s="1320"/>
      <c r="X544" s="1320"/>
    </row>
    <row r="545" spans="1:27" ht="15" thickBot="1">
      <c r="A545" s="1219" t="s">
        <v>1374</v>
      </c>
      <c r="B545" s="1197"/>
      <c r="C545" s="1191"/>
      <c r="D545" s="1192"/>
      <c r="E545" s="1193"/>
      <c r="F545" s="1193"/>
      <c r="G545" s="1193"/>
      <c r="K545" s="1304"/>
      <c r="L545" s="1304"/>
      <c r="M545" s="1304"/>
      <c r="N545" s="1304"/>
      <c r="U545" s="1328"/>
      <c r="V545" s="1330"/>
      <c r="W545" s="1331"/>
      <c r="X545" s="1331"/>
    </row>
    <row r="546" spans="1:27">
      <c r="A546" s="1303" t="s">
        <v>1783</v>
      </c>
      <c r="B546" s="1197" t="s">
        <v>209</v>
      </c>
      <c r="C546" s="1191">
        <v>1</v>
      </c>
      <c r="D546" s="1192">
        <f>250000/100</f>
        <v>2500</v>
      </c>
      <c r="E546" s="1193">
        <f>D546*C546</f>
        <v>2500</v>
      </c>
      <c r="F546" s="1193"/>
      <c r="G546" s="1193"/>
      <c r="K546" s="1304"/>
      <c r="L546" s="1304"/>
      <c r="M546" s="1304"/>
      <c r="N546" s="1304"/>
      <c r="U546" s="1322"/>
      <c r="V546" s="1332"/>
      <c r="W546" s="1322"/>
      <c r="X546" s="1322"/>
    </row>
    <row r="547" spans="1:27">
      <c r="A547" s="1303" t="s">
        <v>1342</v>
      </c>
      <c r="B547" s="1197" t="s">
        <v>33</v>
      </c>
      <c r="C547" s="1379">
        <v>0.05</v>
      </c>
      <c r="D547" s="1192">
        <f>D546</f>
        <v>2500</v>
      </c>
      <c r="E547" s="1193">
        <f>D547*C547</f>
        <v>125</v>
      </c>
      <c r="F547" s="1193"/>
      <c r="G547" s="1193"/>
      <c r="K547" s="1304"/>
      <c r="L547" s="1304"/>
      <c r="M547" s="1304"/>
      <c r="N547" s="1304"/>
      <c r="U547" s="1323"/>
      <c r="V547" s="1324"/>
      <c r="W547" s="1326"/>
      <c r="X547" s="1326"/>
    </row>
    <row r="548" spans="1:27">
      <c r="A548" s="1219" t="s">
        <v>1371</v>
      </c>
      <c r="B548" s="1197"/>
      <c r="C548" s="1191"/>
      <c r="D548" s="1192"/>
      <c r="E548" s="1193"/>
      <c r="F548" s="1193"/>
      <c r="G548" s="1193"/>
      <c r="K548" s="1304"/>
      <c r="L548" s="1304"/>
      <c r="M548" s="1304"/>
      <c r="N548" s="1304"/>
      <c r="U548" s="1320"/>
      <c r="V548" s="1320"/>
      <c r="W548" s="1320"/>
      <c r="X548" s="1320"/>
    </row>
    <row r="549" spans="1:27" ht="15" thickBot="1">
      <c r="A549" s="1198" t="s">
        <v>1166</v>
      </c>
      <c r="B549" s="1197" t="s">
        <v>1170</v>
      </c>
      <c r="C549" s="1225">
        <f>0.5*0.016</f>
        <v>8.0000000000000002E-3</v>
      </c>
      <c r="D549" s="1192">
        <f t="shared" ref="D549:D552" si="13">D537</f>
        <v>130000</v>
      </c>
      <c r="E549" s="1193"/>
      <c r="F549" s="1193">
        <f>D549*C549</f>
        <v>1040</v>
      </c>
      <c r="G549" s="1193"/>
      <c r="K549" s="1304"/>
      <c r="L549" s="1304"/>
      <c r="M549" s="1304"/>
      <c r="N549" s="1304"/>
      <c r="U549" s="1316"/>
      <c r="V549" s="1334"/>
      <c r="W549" s="1318"/>
      <c r="X549" s="1318"/>
    </row>
    <row r="550" spans="1:27">
      <c r="A550" s="1198" t="s">
        <v>1472</v>
      </c>
      <c r="B550" s="1197" t="s">
        <v>1170</v>
      </c>
      <c r="C550" s="1225">
        <f>0.6*0.006</f>
        <v>3.5999999999999999E-3</v>
      </c>
      <c r="D550" s="1192">
        <f t="shared" si="13"/>
        <v>200000</v>
      </c>
      <c r="E550" s="1193"/>
      <c r="F550" s="1193">
        <f>D550*C550</f>
        <v>720</v>
      </c>
      <c r="G550" s="1193"/>
      <c r="K550" s="1304"/>
      <c r="L550" s="1304"/>
      <c r="M550" s="1304"/>
      <c r="N550" s="1304"/>
    </row>
    <row r="551" spans="1:27">
      <c r="A551" s="1198" t="s">
        <v>1473</v>
      </c>
      <c r="B551" s="1197" t="s">
        <v>1170</v>
      </c>
      <c r="C551" s="1225">
        <f>0.5*0.0018</f>
        <v>8.9999999999999998E-4</v>
      </c>
      <c r="D551" s="1192">
        <f t="shared" si="13"/>
        <v>250000</v>
      </c>
      <c r="E551" s="1193"/>
      <c r="F551" s="1193">
        <f>D551*C551</f>
        <v>225</v>
      </c>
      <c r="G551" s="1193"/>
      <c r="K551" s="1304"/>
      <c r="L551" s="1304"/>
      <c r="M551" s="1304"/>
      <c r="N551" s="1304"/>
    </row>
    <row r="552" spans="1:27">
      <c r="A552" s="1198" t="s">
        <v>1169</v>
      </c>
      <c r="B552" s="1197" t="s">
        <v>1170</v>
      </c>
      <c r="C552" s="1225">
        <f>0.0055</f>
        <v>5.4999999999999997E-3</v>
      </c>
      <c r="D552" s="1192">
        <f t="shared" si="13"/>
        <v>260000</v>
      </c>
      <c r="E552" s="1193"/>
      <c r="F552" s="1193">
        <f>D552*C552</f>
        <v>1430</v>
      </c>
      <c r="G552" s="1193"/>
      <c r="K552" s="1304"/>
      <c r="L552" s="1304"/>
      <c r="M552" s="1304"/>
      <c r="N552" s="1304"/>
    </row>
    <row r="553" spans="1:27">
      <c r="A553" s="2462" t="s">
        <v>27</v>
      </c>
      <c r="B553" s="2463"/>
      <c r="C553" s="2464"/>
      <c r="D553" s="1192"/>
      <c r="E553" s="1302">
        <f>SUM(E546:E552)</f>
        <v>2625</v>
      </c>
      <c r="F553" s="1302">
        <f>SUM(F546:F552)</f>
        <v>3415</v>
      </c>
      <c r="G553" s="1193">
        <f>SUM(E553:F553)</f>
        <v>6040</v>
      </c>
      <c r="K553" s="1304"/>
      <c r="L553" s="1304"/>
      <c r="M553" s="1304"/>
      <c r="N553" s="1304"/>
    </row>
    <row r="554" spans="1:27" ht="15" thickBot="1">
      <c r="A554" s="2462" t="s">
        <v>1776</v>
      </c>
      <c r="B554" s="2463"/>
      <c r="C554" s="2464"/>
      <c r="D554" s="1378">
        <v>0.35</v>
      </c>
      <c r="E554" s="1302">
        <f>$D$483*E553</f>
        <v>918.74999999999989</v>
      </c>
      <c r="F554" s="1302">
        <f>$D$483*F553</f>
        <v>1195.25</v>
      </c>
      <c r="G554" s="1193"/>
      <c r="K554" s="1304"/>
      <c r="L554" s="1304"/>
      <c r="M554" s="1304"/>
      <c r="N554" s="1304"/>
      <c r="U554" s="1309"/>
      <c r="V554" s="1310"/>
      <c r="W554" s="1335"/>
      <c r="X554" s="1312"/>
      <c r="Y554" s="1311"/>
      <c r="Z554" s="1311"/>
      <c r="AA554" s="1311"/>
    </row>
    <row r="555" spans="1:27" ht="15" thickBot="1">
      <c r="A555" s="2462" t="s">
        <v>405</v>
      </c>
      <c r="B555" s="2463"/>
      <c r="C555" s="2464"/>
      <c r="D555" s="1378"/>
      <c r="E555" s="1302">
        <f>SUM(E553:E554)</f>
        <v>3543.75</v>
      </c>
      <c r="F555" s="1302">
        <f>SUM(F553:F554)</f>
        <v>4610.25</v>
      </c>
      <c r="G555" s="1193"/>
      <c r="K555" s="1304"/>
      <c r="L555" s="1304"/>
      <c r="M555" s="1304"/>
      <c r="N555" s="1304"/>
      <c r="U555" s="1309"/>
      <c r="V555" s="1310"/>
      <c r="W555" s="1335"/>
      <c r="X555" s="1312"/>
      <c r="Y555" s="1311"/>
      <c r="Z555" s="1311"/>
      <c r="AA555" s="1311"/>
    </row>
    <row r="556" spans="1:27" ht="15" thickBot="1">
      <c r="A556" s="1380" t="s">
        <v>1246</v>
      </c>
      <c r="B556" s="1195"/>
      <c r="C556" s="1191"/>
      <c r="D556" s="1192"/>
      <c r="E556" s="1193"/>
      <c r="F556" s="1193"/>
      <c r="G556" s="1193"/>
      <c r="K556" s="1307"/>
      <c r="L556" s="1307"/>
      <c r="M556" s="1307"/>
      <c r="N556" s="1307"/>
      <c r="U556" s="1309"/>
      <c r="V556" s="1310"/>
      <c r="W556" s="1335"/>
      <c r="X556" s="1312"/>
      <c r="Y556" s="1311"/>
      <c r="Z556" s="1311"/>
      <c r="AA556" s="1311"/>
    </row>
    <row r="557" spans="1:27" ht="15" thickBot="1">
      <c r="A557" s="1219" t="s">
        <v>1374</v>
      </c>
      <c r="B557" s="1197"/>
      <c r="C557" s="1191"/>
      <c r="D557" s="1192"/>
      <c r="E557" s="1193"/>
      <c r="F557" s="1193"/>
      <c r="G557" s="1193"/>
      <c r="U557" s="1309"/>
      <c r="V557" s="1310"/>
      <c r="W557" s="1335"/>
      <c r="X557" s="1312"/>
      <c r="Y557" s="1311"/>
      <c r="Z557" s="1311"/>
      <c r="AA557" s="1311"/>
    </row>
    <row r="558" spans="1:27" ht="15" thickBot="1">
      <c r="A558" s="1381" t="s">
        <v>1246</v>
      </c>
      <c r="B558" s="1197" t="s">
        <v>209</v>
      </c>
      <c r="C558" s="1191">
        <v>1</v>
      </c>
      <c r="D558" s="1192">
        <v>60000</v>
      </c>
      <c r="E558" s="1193">
        <f>D558*C558</f>
        <v>60000</v>
      </c>
      <c r="F558" s="1193"/>
      <c r="G558" s="1193"/>
      <c r="U558" s="1309"/>
      <c r="V558" s="1310"/>
      <c r="W558" s="1335"/>
      <c r="X558" s="1312"/>
      <c r="Y558" s="1311"/>
      <c r="Z558" s="1311"/>
      <c r="AA558" s="1311"/>
    </row>
    <row r="559" spans="1:27" ht="15" thickBot="1">
      <c r="A559" s="1303" t="s">
        <v>1342</v>
      </c>
      <c r="B559" s="1197" t="s">
        <v>33</v>
      </c>
      <c r="C559" s="1379">
        <v>0.05</v>
      </c>
      <c r="D559" s="1192">
        <f>D558</f>
        <v>60000</v>
      </c>
      <c r="E559" s="1193">
        <f>D559*C559</f>
        <v>3000</v>
      </c>
      <c r="F559" s="1193"/>
      <c r="G559" s="1193"/>
      <c r="U559" s="1336"/>
      <c r="V559" s="1310"/>
      <c r="W559" s="1335"/>
      <c r="X559" s="1312"/>
      <c r="Y559" s="1311"/>
      <c r="Z559" s="1311"/>
      <c r="AA559" s="1311"/>
    </row>
    <row r="560" spans="1:27" ht="15" thickBot="1">
      <c r="A560" s="1219" t="s">
        <v>1371</v>
      </c>
      <c r="B560" s="1197"/>
      <c r="C560" s="1191"/>
      <c r="D560" s="1192"/>
      <c r="E560" s="1193"/>
      <c r="F560" s="1193"/>
      <c r="G560" s="1193"/>
      <c r="U560" s="1336"/>
      <c r="V560" s="1310"/>
      <c r="W560" s="1335"/>
      <c r="X560" s="1312"/>
      <c r="Y560" s="1311"/>
      <c r="Z560" s="1311"/>
      <c r="AA560" s="1311"/>
    </row>
    <row r="561" spans="1:27" ht="15" thickBot="1">
      <c r="A561" s="1198" t="s">
        <v>1166</v>
      </c>
      <c r="B561" s="1197" t="s">
        <v>1170</v>
      </c>
      <c r="C561" s="1225">
        <f>0.0316</f>
        <v>3.1600000000000003E-2</v>
      </c>
      <c r="D561" s="1192">
        <f t="shared" ref="D561:D564" si="14">D537</f>
        <v>130000</v>
      </c>
      <c r="E561" s="1193"/>
      <c r="F561" s="1193">
        <f>D561*C561</f>
        <v>4108</v>
      </c>
      <c r="G561" s="1193"/>
      <c r="U561" s="1309"/>
      <c r="V561" s="1310"/>
      <c r="W561" s="1335"/>
      <c r="X561" s="1312"/>
      <c r="Y561" s="1311"/>
      <c r="Z561" s="1311"/>
      <c r="AA561" s="1311"/>
    </row>
    <row r="562" spans="1:27" ht="15" thickBot="1">
      <c r="A562" s="1198" t="s">
        <v>1472</v>
      </c>
      <c r="B562" s="1197" t="s">
        <v>1170</v>
      </c>
      <c r="C562" s="1225">
        <f>0.046</f>
        <v>4.5999999999999999E-2</v>
      </c>
      <c r="D562" s="1192">
        <f t="shared" si="14"/>
        <v>200000</v>
      </c>
      <c r="E562" s="1193"/>
      <c r="F562" s="1193">
        <f>D562*C562</f>
        <v>9200</v>
      </c>
      <c r="G562" s="1193"/>
      <c r="U562" s="1309"/>
      <c r="V562" s="1310"/>
      <c r="W562" s="1335"/>
      <c r="X562" s="1312"/>
      <c r="Y562" s="1311"/>
      <c r="Z562" s="1311"/>
      <c r="AA562" s="1311"/>
    </row>
    <row r="563" spans="1:27" ht="15" thickBot="1">
      <c r="A563" s="1198" t="s">
        <v>1473</v>
      </c>
      <c r="B563" s="1197" t="s">
        <v>1170</v>
      </c>
      <c r="C563" s="1225">
        <f>0.018</f>
        <v>1.7999999999999999E-2</v>
      </c>
      <c r="D563" s="1192">
        <f t="shared" si="14"/>
        <v>250000</v>
      </c>
      <c r="E563" s="1193"/>
      <c r="F563" s="1193">
        <f>D563*C563</f>
        <v>4500</v>
      </c>
      <c r="G563" s="1193"/>
      <c r="U563" s="1309"/>
      <c r="V563" s="1310"/>
      <c r="W563" s="1335"/>
      <c r="X563" s="1312"/>
      <c r="Y563" s="1311"/>
      <c r="Z563" s="1311"/>
      <c r="AA563" s="1311"/>
    </row>
    <row r="564" spans="1:27" ht="15" thickBot="1">
      <c r="A564" s="1198" t="s">
        <v>1169</v>
      </c>
      <c r="B564" s="1197" t="s">
        <v>1170</v>
      </c>
      <c r="C564" s="1225">
        <f>0.055</f>
        <v>5.5E-2</v>
      </c>
      <c r="D564" s="1192">
        <f t="shared" si="14"/>
        <v>260000</v>
      </c>
      <c r="E564" s="1193"/>
      <c r="F564" s="1193">
        <f>D564*C564</f>
        <v>14300</v>
      </c>
      <c r="G564" s="1193"/>
      <c r="U564" s="1309"/>
      <c r="V564" s="1310"/>
      <c r="W564" s="1335"/>
      <c r="X564" s="1312"/>
      <c r="Y564" s="1311"/>
      <c r="Z564" s="1311"/>
      <c r="AA564" s="1311"/>
    </row>
    <row r="565" spans="1:27" ht="15" thickBot="1">
      <c r="A565" s="2462" t="s">
        <v>27</v>
      </c>
      <c r="B565" s="2463"/>
      <c r="C565" s="2464"/>
      <c r="D565" s="1192"/>
      <c r="E565" s="1302">
        <f>SUM(E558:E564)</f>
        <v>63000</v>
      </c>
      <c r="F565" s="1302">
        <f>SUM(F558:F564)</f>
        <v>32108</v>
      </c>
      <c r="G565" s="1193">
        <f>SUM(E565:F565)</f>
        <v>95108</v>
      </c>
      <c r="U565" s="1314"/>
      <c r="V565" s="1310"/>
      <c r="W565" s="1335"/>
      <c r="X565" s="1312"/>
      <c r="Y565" s="1311"/>
      <c r="Z565" s="1311"/>
      <c r="AA565" s="1311"/>
    </row>
    <row r="566" spans="1:27">
      <c r="A566" s="2462" t="s">
        <v>1776</v>
      </c>
      <c r="B566" s="2463"/>
      <c r="C566" s="2464"/>
      <c r="D566" s="1378">
        <v>0.35</v>
      </c>
      <c r="E566" s="1302">
        <f>$D$483*E565</f>
        <v>22050</v>
      </c>
      <c r="F566" s="1302">
        <f>$D$483*F565</f>
        <v>11237.8</v>
      </c>
      <c r="G566" s="1193"/>
      <c r="U566" s="1337"/>
      <c r="V566" s="1337"/>
      <c r="W566" s="1337"/>
      <c r="X566" s="1337"/>
      <c r="Y566" s="1337"/>
      <c r="Z566" s="1337"/>
      <c r="AA566" s="1337"/>
    </row>
    <row r="567" spans="1:27">
      <c r="A567" s="2462" t="s">
        <v>405</v>
      </c>
      <c r="B567" s="2463"/>
      <c r="C567" s="2464"/>
      <c r="D567" s="1378"/>
      <c r="E567" s="1302">
        <f>SUM(E565:E566)</f>
        <v>85050</v>
      </c>
      <c r="F567" s="1302">
        <f>SUM(F565:F566)</f>
        <v>43345.8</v>
      </c>
      <c r="G567" s="1193"/>
      <c r="U567" s="1338"/>
      <c r="V567" s="1320"/>
      <c r="W567" s="1339"/>
      <c r="X567" s="1319"/>
      <c r="Y567" s="1321"/>
      <c r="Z567" s="1321"/>
      <c r="AA567" s="1321"/>
    </row>
    <row r="568" spans="1:27">
      <c r="A568" s="1380" t="s">
        <v>1248</v>
      </c>
      <c r="B568" s="1195"/>
      <c r="C568" s="1191"/>
      <c r="D568" s="1192"/>
      <c r="E568" s="1193"/>
      <c r="F568" s="1193"/>
      <c r="G568" s="1193"/>
      <c r="U568" s="2471"/>
      <c r="V568" s="1340"/>
      <c r="W568" s="1340"/>
      <c r="X568" s="1340"/>
      <c r="Y568" s="1340"/>
      <c r="Z568" s="1340"/>
      <c r="AA568" s="1340"/>
    </row>
    <row r="569" spans="1:27" ht="15" thickBot="1">
      <c r="A569" s="1219" t="s">
        <v>1374</v>
      </c>
      <c r="B569" s="1197"/>
      <c r="C569" s="1191"/>
      <c r="D569" s="1192"/>
      <c r="E569" s="1193"/>
      <c r="F569" s="1193"/>
      <c r="G569" s="1193"/>
      <c r="U569" s="2472"/>
      <c r="V569" s="1310"/>
      <c r="W569" s="1335"/>
      <c r="X569" s="1312"/>
      <c r="Y569" s="1311"/>
      <c r="Z569" s="1311"/>
      <c r="AA569" s="1311"/>
    </row>
    <row r="570" spans="1:27">
      <c r="A570" s="1382" t="s">
        <v>1248</v>
      </c>
      <c r="B570" s="1197" t="s">
        <v>209</v>
      </c>
      <c r="C570" s="1191">
        <v>1</v>
      </c>
      <c r="D570" s="1192">
        <v>14000</v>
      </c>
      <c r="E570" s="1193">
        <f>D570*C570</f>
        <v>14000</v>
      </c>
      <c r="F570" s="1193"/>
      <c r="G570" s="1193"/>
      <c r="U570" s="2473"/>
      <c r="V570" s="1320"/>
      <c r="W570" s="1320"/>
      <c r="X570" s="1320"/>
      <c r="Y570" s="1320"/>
      <c r="Z570" s="1320"/>
      <c r="AA570" s="1320"/>
    </row>
    <row r="571" spans="1:27" ht="15" thickBot="1">
      <c r="A571" s="1303" t="s">
        <v>1342</v>
      </c>
      <c r="B571" s="1197" t="s">
        <v>33</v>
      </c>
      <c r="C571" s="1379">
        <v>0.05</v>
      </c>
      <c r="D571" s="1192">
        <f>D570</f>
        <v>14000</v>
      </c>
      <c r="E571" s="1193">
        <f>D571*C571</f>
        <v>700</v>
      </c>
      <c r="F571" s="1193"/>
      <c r="G571" s="1193"/>
      <c r="U571" s="2468"/>
      <c r="V571" s="1316"/>
      <c r="W571" s="1341"/>
      <c r="X571" s="1318"/>
      <c r="Y571" s="1317"/>
      <c r="Z571" s="1317"/>
      <c r="AA571" s="1317"/>
    </row>
    <row r="572" spans="1:27">
      <c r="A572" s="1219" t="s">
        <v>1371</v>
      </c>
      <c r="B572" s="1197"/>
      <c r="C572" s="1191"/>
      <c r="D572" s="1192"/>
      <c r="E572" s="1193"/>
      <c r="F572" s="1193"/>
      <c r="G572" s="1193"/>
      <c r="U572" s="1342"/>
      <c r="V572" s="1342"/>
      <c r="W572" s="1342"/>
      <c r="X572" s="1342"/>
      <c r="Y572" s="1342"/>
      <c r="Z572" s="1342"/>
      <c r="AA572" s="1342"/>
    </row>
    <row r="573" spans="1:27" ht="15" thickBot="1">
      <c r="A573" s="1198" t="s">
        <v>1166</v>
      </c>
      <c r="B573" s="1197" t="s">
        <v>1170</v>
      </c>
      <c r="C573" s="1225">
        <v>8.0000000000000002E-3</v>
      </c>
      <c r="D573" s="1192">
        <f t="shared" ref="D573:D576" si="15">D549</f>
        <v>130000</v>
      </c>
      <c r="E573" s="1193"/>
      <c r="F573" s="1193">
        <f>D573*C573</f>
        <v>1040</v>
      </c>
      <c r="G573" s="1193"/>
      <c r="U573" s="1338"/>
      <c r="V573" s="1316"/>
      <c r="W573" s="1341"/>
      <c r="X573" s="1318"/>
      <c r="Y573" s="1317"/>
      <c r="Z573" s="1317"/>
      <c r="AA573" s="1317"/>
    </row>
    <row r="574" spans="1:27">
      <c r="A574" s="1198" t="s">
        <v>1472</v>
      </c>
      <c r="B574" s="1197" t="s">
        <v>1170</v>
      </c>
      <c r="C574" s="1225">
        <v>3.5999999999999999E-3</v>
      </c>
      <c r="D574" s="1192">
        <f t="shared" si="15"/>
        <v>200000</v>
      </c>
      <c r="E574" s="1193"/>
      <c r="F574" s="1193">
        <f>D574*C574</f>
        <v>720</v>
      </c>
      <c r="G574" s="1193"/>
      <c r="U574" s="2468"/>
      <c r="V574" s="1342"/>
      <c r="W574" s="1342"/>
      <c r="X574" s="1342"/>
      <c r="Y574" s="1342"/>
      <c r="Z574" s="1342"/>
      <c r="AA574" s="1342"/>
    </row>
    <row r="575" spans="1:27">
      <c r="A575" s="1198" t="s">
        <v>1473</v>
      </c>
      <c r="B575" s="1197" t="s">
        <v>1170</v>
      </c>
      <c r="C575" s="1225">
        <v>8.9999999999999998E-4</v>
      </c>
      <c r="D575" s="1192">
        <f t="shared" si="15"/>
        <v>250000</v>
      </c>
      <c r="E575" s="1193"/>
      <c r="F575" s="1193">
        <f>D575*C575</f>
        <v>225</v>
      </c>
      <c r="G575" s="1193"/>
      <c r="U575" s="2468"/>
      <c r="V575" s="1320"/>
      <c r="W575" s="1339"/>
      <c r="X575" s="1319"/>
      <c r="Y575" s="1321"/>
      <c r="Z575" s="1321"/>
      <c r="AA575" s="1321"/>
    </row>
    <row r="576" spans="1:27">
      <c r="A576" s="1198" t="s">
        <v>1169</v>
      </c>
      <c r="B576" s="1197" t="s">
        <v>1170</v>
      </c>
      <c r="C576" s="1225">
        <v>5.4999999999999997E-3</v>
      </c>
      <c r="D576" s="1192">
        <f t="shared" si="15"/>
        <v>260000</v>
      </c>
      <c r="E576" s="1193"/>
      <c r="F576" s="1193">
        <f>D576*C576</f>
        <v>1430</v>
      </c>
      <c r="G576" s="1193"/>
      <c r="U576" s="1344"/>
      <c r="V576"/>
      <c r="W576"/>
      <c r="X576"/>
      <c r="Y576"/>
      <c r="Z576"/>
      <c r="AA576"/>
    </row>
    <row r="577" spans="1:27">
      <c r="A577" s="2462" t="s">
        <v>27</v>
      </c>
      <c r="B577" s="2463"/>
      <c r="C577" s="2464"/>
      <c r="D577" s="1192"/>
      <c r="E577" s="1302">
        <f>SUM(E570:E576)</f>
        <v>14700</v>
      </c>
      <c r="F577" s="1302">
        <f>SUM(F570:F576)</f>
        <v>3415</v>
      </c>
      <c r="G577" s="1193">
        <f>SUM(E577:F577)</f>
        <v>18115</v>
      </c>
      <c r="U577" s="1345"/>
      <c r="V577" s="2478"/>
      <c r="W577" s="2482"/>
      <c r="X577" s="2475"/>
      <c r="Y577" s="2471"/>
      <c r="Z577" s="2471"/>
      <c r="AA577" s="2475"/>
    </row>
    <row r="578" spans="1:27" ht="15" thickBot="1">
      <c r="A578" s="2462" t="s">
        <v>1776</v>
      </c>
      <c r="B578" s="2463"/>
      <c r="C578" s="2464"/>
      <c r="D578" s="1378">
        <v>0.35</v>
      </c>
      <c r="E578" s="1302">
        <f>$D$483*E577</f>
        <v>5145</v>
      </c>
      <c r="F578" s="1302">
        <f>$D$483*F577</f>
        <v>1195.25</v>
      </c>
      <c r="G578" s="1193"/>
      <c r="U578" s="1346"/>
      <c r="V578" s="2479"/>
      <c r="W578" s="2483"/>
      <c r="X578" s="2476"/>
      <c r="Y578" s="2472"/>
      <c r="Z578" s="2472"/>
      <c r="AA578" s="2476"/>
    </row>
    <row r="579" spans="1:27" ht="15" thickBot="1">
      <c r="A579" s="2462" t="s">
        <v>405</v>
      </c>
      <c r="B579" s="2463"/>
      <c r="C579" s="2464"/>
      <c r="D579" s="1378"/>
      <c r="E579" s="1302">
        <f>SUM(E577:E578)</f>
        <v>19845</v>
      </c>
      <c r="F579" s="1302">
        <f>SUM(F577:F578)</f>
        <v>4610.25</v>
      </c>
      <c r="G579" s="1193"/>
      <c r="U579" s="1323"/>
      <c r="V579" s="1310"/>
      <c r="W579" s="1350"/>
      <c r="X579" s="1312"/>
      <c r="Y579" s="1343"/>
      <c r="Z579" s="1343"/>
      <c r="AA579" s="1312"/>
    </row>
    <row r="580" spans="1:27" ht="15" thickBot="1">
      <c r="A580" s="1380" t="s">
        <v>1249</v>
      </c>
      <c r="B580" s="1195"/>
      <c r="C580" s="1191"/>
      <c r="D580" s="1192"/>
      <c r="E580" s="1193"/>
      <c r="F580" s="1193"/>
      <c r="G580" s="1193"/>
      <c r="U580" s="1347"/>
      <c r="V580" s="1310"/>
      <c r="W580" s="1350"/>
      <c r="X580" s="1312"/>
      <c r="Y580" s="1343"/>
      <c r="Z580" s="1343"/>
      <c r="AA580" s="1312"/>
    </row>
    <row r="581" spans="1:27">
      <c r="A581" s="1219" t="s">
        <v>1374</v>
      </c>
      <c r="B581" s="1197"/>
      <c r="C581" s="1191"/>
      <c r="D581" s="1192"/>
      <c r="E581" s="1193"/>
      <c r="F581" s="1193"/>
      <c r="G581" s="1193"/>
      <c r="U581" s="1348"/>
      <c r="V581" s="1323"/>
      <c r="W581" s="1349"/>
      <c r="X581" s="1326"/>
      <c r="Y581" s="1336"/>
      <c r="Z581" s="1336"/>
      <c r="AA581" s="1326"/>
    </row>
    <row r="582" spans="1:27">
      <c r="A582" s="1382" t="s">
        <v>1249</v>
      </c>
      <c r="B582" s="1197" t="s">
        <v>209</v>
      </c>
      <c r="C582" s="1191">
        <v>1</v>
      </c>
      <c r="D582" s="1192">
        <v>16000</v>
      </c>
      <c r="E582" s="1193">
        <f>D582*C582</f>
        <v>16000</v>
      </c>
      <c r="F582" s="1193"/>
      <c r="G582" s="1193"/>
      <c r="U582" s="1351"/>
      <c r="V582"/>
      <c r="W582"/>
      <c r="X582"/>
      <c r="Y582"/>
      <c r="Z582"/>
      <c r="AA582"/>
    </row>
    <row r="583" spans="1:27">
      <c r="A583" s="1303" t="s">
        <v>1342</v>
      </c>
      <c r="B583" s="1197" t="s">
        <v>33</v>
      </c>
      <c r="C583" s="1379">
        <v>0.05</v>
      </c>
      <c r="D583" s="1192">
        <f>D582</f>
        <v>16000</v>
      </c>
      <c r="E583" s="1193">
        <f>D583*C583</f>
        <v>800</v>
      </c>
      <c r="F583" s="1193"/>
      <c r="G583" s="1193"/>
      <c r="U583" s="1352"/>
      <c r="V583" s="1353"/>
      <c r="W583" s="1352"/>
      <c r="X583" s="1352"/>
      <c r="Y583" s="1352"/>
      <c r="Z583" s="1352"/>
      <c r="AA583"/>
    </row>
    <row r="584" spans="1:27">
      <c r="A584" s="1219" t="s">
        <v>1371</v>
      </c>
      <c r="B584" s="1197"/>
      <c r="C584" s="1191"/>
      <c r="D584" s="1192"/>
      <c r="E584" s="1193"/>
      <c r="F584" s="1193"/>
      <c r="G584" s="1193"/>
      <c r="U584" s="1354"/>
      <c r="V584"/>
      <c r="W584"/>
      <c r="X584"/>
      <c r="Y584"/>
      <c r="Z584"/>
      <c r="AA584"/>
    </row>
    <row r="585" spans="1:27">
      <c r="A585" s="1198" t="s">
        <v>1166</v>
      </c>
      <c r="B585" s="1197" t="s">
        <v>1170</v>
      </c>
      <c r="C585" s="1225">
        <v>8.0000000000000002E-3</v>
      </c>
      <c r="D585" s="1192">
        <f t="shared" ref="D585:D588" si="16">D561</f>
        <v>130000</v>
      </c>
      <c r="E585" s="1193"/>
      <c r="F585" s="1193">
        <f>D585*C585</f>
        <v>1040</v>
      </c>
      <c r="G585" s="1193"/>
      <c r="U585" s="1355"/>
      <c r="V585" s="1356"/>
      <c r="W585" s="1355"/>
      <c r="X585" s="1355"/>
      <c r="Y585" s="1355"/>
      <c r="Z585" s="1355"/>
      <c r="AA585"/>
    </row>
    <row r="586" spans="1:27">
      <c r="A586" s="1198" t="s">
        <v>1472</v>
      </c>
      <c r="B586" s="1197" t="s">
        <v>1170</v>
      </c>
      <c r="C586" s="1225">
        <v>3.5999999999999999E-3</v>
      </c>
      <c r="D586" s="1192">
        <f t="shared" si="16"/>
        <v>200000</v>
      </c>
      <c r="E586" s="1193"/>
      <c r="F586" s="1193">
        <f>D586*C586</f>
        <v>720</v>
      </c>
      <c r="G586" s="1193"/>
      <c r="U586" s="1351"/>
      <c r="V586"/>
      <c r="W586"/>
      <c r="X586"/>
      <c r="Y586"/>
      <c r="Z586"/>
      <c r="AA586"/>
    </row>
    <row r="587" spans="1:27">
      <c r="A587" s="1198" t="s">
        <v>1473</v>
      </c>
      <c r="B587" s="1197" t="s">
        <v>1170</v>
      </c>
      <c r="C587" s="1225">
        <v>8.9999999999999998E-4</v>
      </c>
      <c r="D587" s="1192">
        <f t="shared" si="16"/>
        <v>250000</v>
      </c>
      <c r="E587" s="1193"/>
      <c r="F587" s="1193">
        <f>D587*C587</f>
        <v>225</v>
      </c>
      <c r="G587" s="1193"/>
      <c r="U587" s="1357"/>
      <c r="V587" s="1322"/>
      <c r="W587" s="1322"/>
      <c r="X587" s="1322"/>
      <c r="Y587" s="1322"/>
      <c r="Z587" s="1322"/>
      <c r="AA587" s="1322"/>
    </row>
    <row r="588" spans="1:27">
      <c r="A588" s="1198" t="s">
        <v>1169</v>
      </c>
      <c r="B588" s="1197" t="s">
        <v>1170</v>
      </c>
      <c r="C588" s="1225">
        <v>5.4999999999999997E-3</v>
      </c>
      <c r="D588" s="1192">
        <f t="shared" si="16"/>
        <v>260000</v>
      </c>
      <c r="E588" s="1193"/>
      <c r="F588" s="1193">
        <f>D588*C588</f>
        <v>1430</v>
      </c>
      <c r="G588" s="1193"/>
      <c r="U588" s="1323"/>
      <c r="V588" s="1323"/>
      <c r="W588" s="1349"/>
      <c r="X588" s="1326"/>
      <c r="Y588" s="1336"/>
      <c r="Z588" s="1326"/>
      <c r="AA588" s="1326"/>
    </row>
    <row r="589" spans="1:27">
      <c r="A589" s="2462" t="s">
        <v>27</v>
      </c>
      <c r="B589" s="2463"/>
      <c r="C589" s="2464"/>
      <c r="D589" s="1192"/>
      <c r="E589" s="1302">
        <f>SUM(E582:E588)</f>
        <v>16800</v>
      </c>
      <c r="F589" s="1302">
        <f>SUM(F582:F588)</f>
        <v>3415</v>
      </c>
      <c r="G589" s="1193">
        <f>SUM(E589:F589)</f>
        <v>20215</v>
      </c>
      <c r="U589" s="1323"/>
      <c r="V589" s="1346"/>
      <c r="W589" s="1346"/>
      <c r="X589" s="1346"/>
      <c r="Y589" s="1346"/>
      <c r="Z589" s="1346"/>
      <c r="AA589" s="1346"/>
    </row>
    <row r="590" spans="1:27" ht="15" thickBot="1">
      <c r="A590" s="2462" t="s">
        <v>1776</v>
      </c>
      <c r="B590" s="2463"/>
      <c r="C590" s="2464"/>
      <c r="D590" s="1378">
        <v>0.35</v>
      </c>
      <c r="E590" s="1302">
        <f>$D$483*E589</f>
        <v>5880</v>
      </c>
      <c r="F590" s="1302">
        <f>$D$483*F589</f>
        <v>1195.25</v>
      </c>
      <c r="G590" s="1193"/>
      <c r="U590" s="1346"/>
      <c r="V590" s="1359"/>
      <c r="W590" s="1359"/>
      <c r="X590" s="1359"/>
      <c r="Y590" s="1359"/>
      <c r="Z590" s="1359"/>
      <c r="AA590" s="1359"/>
    </row>
    <row r="591" spans="1:27">
      <c r="A591" s="2462" t="s">
        <v>405</v>
      </c>
      <c r="B591" s="2463"/>
      <c r="C591" s="2464"/>
      <c r="D591" s="1378"/>
      <c r="E591" s="1302">
        <f>SUM(E589:E590)</f>
        <v>22680</v>
      </c>
      <c r="F591" s="1302">
        <f>SUM(F589:F590)</f>
        <v>4610.25</v>
      </c>
      <c r="G591" s="1193"/>
      <c r="U591" s="1358"/>
      <c r="V591" s="1322"/>
      <c r="W591" s="1332"/>
      <c r="X591" s="1322"/>
      <c r="Y591" s="1322"/>
      <c r="Z591" s="1322"/>
      <c r="AA591" s="1322"/>
    </row>
    <row r="592" spans="1:27" ht="15" thickBot="1">
      <c r="A592" s="1380" t="s">
        <v>1250</v>
      </c>
      <c r="B592" s="1195"/>
      <c r="C592" s="1191"/>
      <c r="D592" s="1192"/>
      <c r="E592" s="1193"/>
      <c r="F592" s="1193"/>
      <c r="G592" s="1193"/>
      <c r="U592" s="1348"/>
      <c r="V592" s="1310"/>
      <c r="W592" s="1350"/>
      <c r="X592" s="1312"/>
      <c r="Y592" s="1343"/>
      <c r="Z592" s="1312"/>
      <c r="AA592" s="1312"/>
    </row>
    <row r="593" spans="1:27">
      <c r="A593" s="1219" t="s">
        <v>1374</v>
      </c>
      <c r="B593" s="1197"/>
      <c r="C593" s="1191"/>
      <c r="D593" s="1192"/>
      <c r="E593" s="1193"/>
      <c r="F593" s="1193"/>
      <c r="G593" s="1193"/>
      <c r="U593" s="1348"/>
      <c r="V593" s="1322"/>
      <c r="W593" s="1332"/>
      <c r="X593" s="1322"/>
      <c r="Y593" s="1322"/>
      <c r="Z593" s="1322"/>
      <c r="AA593" s="1322"/>
    </row>
    <row r="594" spans="1:27">
      <c r="A594" s="1382" t="s">
        <v>1250</v>
      </c>
      <c r="B594" s="1197" t="s">
        <v>1052</v>
      </c>
      <c r="C594" s="1191">
        <v>1</v>
      </c>
      <c r="D594" s="1192">
        <v>7000</v>
      </c>
      <c r="E594" s="1193">
        <f>D594*C594</f>
        <v>7000</v>
      </c>
      <c r="F594" s="1193"/>
      <c r="G594" s="1193"/>
      <c r="U594" s="1348"/>
      <c r="V594" s="1323"/>
      <c r="W594" s="1349"/>
      <c r="X594" s="1326"/>
      <c r="Y594" s="1336"/>
      <c r="Z594" s="1326"/>
      <c r="AA594" s="1326"/>
    </row>
    <row r="595" spans="1:27">
      <c r="A595" s="1303" t="s">
        <v>1342</v>
      </c>
      <c r="B595" s="1197" t="s">
        <v>33</v>
      </c>
      <c r="C595" s="1379">
        <v>0.05</v>
      </c>
      <c r="D595" s="1192">
        <f>D594</f>
        <v>7000</v>
      </c>
      <c r="E595" s="1193">
        <f>D595*C595</f>
        <v>350</v>
      </c>
      <c r="F595" s="1193"/>
      <c r="G595" s="1193"/>
      <c r="U595" s="1360"/>
      <c r="V595"/>
      <c r="W595"/>
      <c r="X595"/>
      <c r="Y595"/>
      <c r="Z595"/>
      <c r="AA595"/>
    </row>
    <row r="596" spans="1:27" ht="15" thickBot="1">
      <c r="A596" s="1219" t="s">
        <v>1371</v>
      </c>
      <c r="B596" s="1197"/>
      <c r="C596" s="1191"/>
      <c r="D596" s="1192"/>
      <c r="E596" s="1193"/>
      <c r="F596" s="1193"/>
      <c r="G596" s="1193"/>
      <c r="U596" s="2468"/>
      <c r="V596" s="1316"/>
      <c r="W596" s="1361"/>
      <c r="X596" s="1318"/>
      <c r="Y596" s="1362"/>
      <c r="Z596" s="1318"/>
      <c r="AA596" s="1318"/>
    </row>
    <row r="597" spans="1:27" ht="15" thickBot="1">
      <c r="A597" s="1198" t="s">
        <v>1166</v>
      </c>
      <c r="B597" s="1197" t="s">
        <v>1170</v>
      </c>
      <c r="C597" s="1225">
        <v>8.0000000000000002E-3</v>
      </c>
      <c r="D597" s="1192">
        <f t="shared" ref="D597:D600" si="17">D573</f>
        <v>130000</v>
      </c>
      <c r="E597" s="1193"/>
      <c r="F597" s="1193">
        <f>D597*C597</f>
        <v>1040</v>
      </c>
      <c r="G597" s="1193"/>
      <c r="U597" s="2468"/>
      <c r="V597" s="1316"/>
      <c r="W597" s="1361"/>
      <c r="X597" s="1318"/>
      <c r="Y597" s="1362"/>
      <c r="Z597" s="1318"/>
      <c r="AA597" s="1318"/>
    </row>
    <row r="598" spans="1:27" ht="15" thickBot="1">
      <c r="A598" s="1198" t="s">
        <v>1472</v>
      </c>
      <c r="B598" s="1197" t="s">
        <v>1170</v>
      </c>
      <c r="C598" s="1225">
        <v>3.5999999999999999E-3</v>
      </c>
      <c r="D598" s="1192">
        <f t="shared" si="17"/>
        <v>200000</v>
      </c>
      <c r="E598" s="1193"/>
      <c r="F598" s="1193">
        <f>D598*C598</f>
        <v>720</v>
      </c>
      <c r="G598" s="1193"/>
      <c r="U598" s="1363"/>
      <c r="V598" s="1316"/>
      <c r="W598" s="1361"/>
      <c r="X598" s="1318"/>
      <c r="Y598" s="1362"/>
      <c r="Z598" s="1318"/>
      <c r="AA598" s="1318"/>
    </row>
    <row r="599" spans="1:27" ht="15" thickBot="1">
      <c r="A599" s="1198" t="s">
        <v>1473</v>
      </c>
      <c r="B599" s="1197" t="s">
        <v>1170</v>
      </c>
      <c r="C599" s="1225">
        <v>8.9999999999999998E-4</v>
      </c>
      <c r="D599" s="1192">
        <f t="shared" si="17"/>
        <v>250000</v>
      </c>
      <c r="E599" s="1193"/>
      <c r="F599" s="1193">
        <f>D599*C599</f>
        <v>225</v>
      </c>
      <c r="G599" s="1193"/>
      <c r="U599" s="1315"/>
      <c r="V599" s="1316"/>
      <c r="W599" s="1361"/>
      <c r="X599" s="1318"/>
      <c r="Y599" s="1362"/>
      <c r="Z599" s="1318"/>
      <c r="AA599" s="1318"/>
    </row>
    <row r="600" spans="1:27" ht="15" thickBot="1">
      <c r="A600" s="1198" t="s">
        <v>1169</v>
      </c>
      <c r="B600" s="1197" t="s">
        <v>1170</v>
      </c>
      <c r="C600" s="1225">
        <v>5.4999999999999997E-3</v>
      </c>
      <c r="D600" s="1192">
        <f t="shared" si="17"/>
        <v>260000</v>
      </c>
      <c r="E600" s="1193"/>
      <c r="F600" s="1193">
        <f>D600*C600</f>
        <v>1430</v>
      </c>
      <c r="G600" s="1193"/>
      <c r="U600" s="1364"/>
      <c r="V600" s="1316"/>
      <c r="W600" s="1361"/>
      <c r="X600" s="1318"/>
      <c r="Y600" s="1362"/>
      <c r="Z600" s="1318"/>
      <c r="AA600" s="1318"/>
    </row>
    <row r="601" spans="1:27">
      <c r="A601" s="2462" t="s">
        <v>27</v>
      </c>
      <c r="B601" s="2463"/>
      <c r="C601" s="2464"/>
      <c r="D601" s="1192"/>
      <c r="E601" s="1302">
        <f>SUM(E594:E600)</f>
        <v>7350</v>
      </c>
      <c r="F601" s="1302">
        <f>SUM(F594:F600)</f>
        <v>3415</v>
      </c>
      <c r="G601" s="1193">
        <f>SUM(E601:F601)</f>
        <v>10765</v>
      </c>
    </row>
    <row r="602" spans="1:27">
      <c r="A602" s="2462" t="s">
        <v>1776</v>
      </c>
      <c r="B602" s="2463"/>
      <c r="C602" s="2464"/>
      <c r="D602" s="1378">
        <v>0.35</v>
      </c>
      <c r="E602" s="1302">
        <f>$D$483*E601</f>
        <v>2572.5</v>
      </c>
      <c r="F602" s="1302">
        <f>$D$483*F601</f>
        <v>1195.25</v>
      </c>
      <c r="G602" s="1193"/>
    </row>
    <row r="603" spans="1:27">
      <c r="A603" s="2462" t="s">
        <v>405</v>
      </c>
      <c r="B603" s="2463"/>
      <c r="C603" s="2464"/>
      <c r="D603" s="1378"/>
      <c r="E603" s="1302">
        <f>SUM(E601:E602)</f>
        <v>9922.5</v>
      </c>
      <c r="F603" s="1302">
        <f>SUM(F601:F602)</f>
        <v>4610.25</v>
      </c>
      <c r="G603" s="1193"/>
    </row>
    <row r="604" spans="1:27">
      <c r="A604" s="1380" t="s">
        <v>1787</v>
      </c>
      <c r="B604" s="1195"/>
      <c r="C604" s="1191"/>
      <c r="D604" s="1192"/>
      <c r="E604" s="1193"/>
      <c r="F604" s="1193"/>
      <c r="G604" s="1193"/>
    </row>
    <row r="605" spans="1:27">
      <c r="A605" s="1219" t="s">
        <v>1374</v>
      </c>
      <c r="B605" s="1197"/>
      <c r="C605" s="1191"/>
      <c r="D605" s="1192"/>
      <c r="E605" s="1193"/>
      <c r="F605" s="1193"/>
      <c r="G605" s="1193"/>
      <c r="U605" s="2477"/>
      <c r="V605" s="2478"/>
      <c r="W605" s="2480"/>
      <c r="X605" s="2475"/>
      <c r="Y605" s="2471"/>
      <c r="Z605" s="2471"/>
      <c r="AA605" s="2475"/>
    </row>
    <row r="606" spans="1:27" ht="15" thickBot="1">
      <c r="A606" s="1382" t="s">
        <v>1787</v>
      </c>
      <c r="B606" s="1197" t="s">
        <v>209</v>
      </c>
      <c r="C606" s="1191">
        <v>1</v>
      </c>
      <c r="D606" s="1192">
        <v>670000</v>
      </c>
      <c r="E606" s="1193">
        <f>D606*C606</f>
        <v>670000</v>
      </c>
      <c r="F606" s="1193"/>
      <c r="G606" s="1193"/>
      <c r="U606" s="2477"/>
      <c r="V606" s="2479"/>
      <c r="W606" s="2481"/>
      <c r="X606" s="2476"/>
      <c r="Y606" s="2472"/>
      <c r="Z606" s="2472"/>
      <c r="AA606" s="2476"/>
    </row>
    <row r="607" spans="1:27" ht="15" thickBot="1">
      <c r="A607" s="1303" t="s">
        <v>1342</v>
      </c>
      <c r="B607" s="1197" t="s">
        <v>33</v>
      </c>
      <c r="C607" s="1379">
        <v>0.05</v>
      </c>
      <c r="D607" s="1192">
        <f>D606</f>
        <v>670000</v>
      </c>
      <c r="E607" s="1193">
        <f>D607*C607</f>
        <v>33500</v>
      </c>
      <c r="F607" s="1193"/>
      <c r="G607" s="1193"/>
      <c r="U607" s="2477"/>
      <c r="V607" s="1310"/>
      <c r="W607" s="1366"/>
      <c r="X607" s="1312"/>
      <c r="Y607" s="1343"/>
      <c r="Z607" s="1343"/>
      <c r="AA607" s="1312"/>
    </row>
    <row r="608" spans="1:27" ht="15" thickBot="1">
      <c r="A608" s="1219" t="s">
        <v>1371</v>
      </c>
      <c r="B608" s="1197"/>
      <c r="C608" s="1191"/>
      <c r="D608" s="1192"/>
      <c r="E608" s="1193"/>
      <c r="F608" s="1193"/>
      <c r="G608" s="1193"/>
      <c r="U608" s="2477"/>
      <c r="V608" s="1310"/>
      <c r="W608" s="1366"/>
      <c r="X608" s="1312"/>
      <c r="Y608" s="1343"/>
      <c r="Z608" s="1343"/>
      <c r="AA608" s="1312"/>
    </row>
    <row r="609" spans="1:27" ht="15" thickBot="1">
      <c r="A609" s="1198" t="s">
        <v>1166</v>
      </c>
      <c r="B609" s="1197" t="s">
        <v>1170</v>
      </c>
      <c r="C609" s="1225">
        <v>0.3</v>
      </c>
      <c r="D609" s="1192">
        <f t="shared" ref="D609:D612" si="18">D585</f>
        <v>130000</v>
      </c>
      <c r="E609" s="1193"/>
      <c r="F609" s="1193">
        <f>D609*C609</f>
        <v>39000</v>
      </c>
      <c r="G609" s="1193"/>
      <c r="U609" s="1323"/>
      <c r="V609" s="1310"/>
      <c r="W609" s="1366"/>
      <c r="X609" s="1312"/>
      <c r="Y609" s="1343"/>
      <c r="Z609" s="1343"/>
      <c r="AA609" s="1312"/>
    </row>
    <row r="610" spans="1:27" ht="15" thickBot="1">
      <c r="A610" s="1198" t="s">
        <v>1472</v>
      </c>
      <c r="B610" s="1197" t="s">
        <v>1170</v>
      </c>
      <c r="C610" s="1225">
        <v>0.3</v>
      </c>
      <c r="D610" s="1192">
        <f t="shared" si="18"/>
        <v>200000</v>
      </c>
      <c r="E610" s="1193"/>
      <c r="F610" s="1193">
        <f>D610*C610</f>
        <v>60000</v>
      </c>
      <c r="G610" s="1193"/>
      <c r="U610" s="1367"/>
      <c r="V610" s="1310"/>
      <c r="W610" s="1366"/>
      <c r="X610" s="1312"/>
      <c r="Y610" s="1343"/>
      <c r="Z610" s="1343"/>
      <c r="AA610" s="1312"/>
    </row>
    <row r="611" spans="1:27" ht="15" thickBot="1">
      <c r="A611" s="1198" t="s">
        <v>1473</v>
      </c>
      <c r="B611" s="1197" t="s">
        <v>1170</v>
      </c>
      <c r="C611" s="1225">
        <v>0.36</v>
      </c>
      <c r="D611" s="1192">
        <f t="shared" si="18"/>
        <v>250000</v>
      </c>
      <c r="E611" s="1193"/>
      <c r="F611" s="1193">
        <f>D611*C611</f>
        <v>90000</v>
      </c>
      <c r="G611" s="1193"/>
      <c r="U611" s="1367"/>
      <c r="V611" s="1310"/>
      <c r="W611" s="1366"/>
      <c r="X611" s="1312"/>
      <c r="Y611" s="1343"/>
      <c r="Z611" s="1343"/>
      <c r="AA611" s="1312"/>
    </row>
    <row r="612" spans="1:27">
      <c r="A612" s="1198" t="s">
        <v>1169</v>
      </c>
      <c r="B612" s="1197" t="s">
        <v>1170</v>
      </c>
      <c r="C612" s="1225">
        <v>0.3</v>
      </c>
      <c r="D612" s="1192">
        <f t="shared" si="18"/>
        <v>260000</v>
      </c>
      <c r="E612" s="1193"/>
      <c r="F612" s="1193">
        <f>D612*C612</f>
        <v>78000</v>
      </c>
      <c r="G612" s="1193"/>
      <c r="U612" s="1367"/>
      <c r="V612" s="1323"/>
      <c r="W612" s="1365"/>
      <c r="X612" s="1326"/>
      <c r="Y612" s="1336"/>
      <c r="Z612" s="1336"/>
      <c r="AA612" s="1326"/>
    </row>
    <row r="613" spans="1:27">
      <c r="A613" s="2462" t="s">
        <v>27</v>
      </c>
      <c r="B613" s="2463"/>
      <c r="C613" s="2464"/>
      <c r="D613" s="1192"/>
      <c r="E613" s="1302">
        <f>SUM(E606:E612)</f>
        <v>703500</v>
      </c>
      <c r="F613" s="1302">
        <f>SUM(F606:F612)</f>
        <v>267000</v>
      </c>
      <c r="G613" s="1193">
        <f>SUM(E613:F613)</f>
        <v>970500</v>
      </c>
      <c r="U613" s="2465"/>
      <c r="V613" s="1327"/>
      <c r="W613" s="1368"/>
      <c r="X613" s="1327"/>
      <c r="Y613" s="1327"/>
      <c r="Z613" s="1327"/>
      <c r="AA613" s="1327"/>
    </row>
    <row r="614" spans="1:27" ht="15" thickBot="1">
      <c r="A614" s="2462" t="s">
        <v>1776</v>
      </c>
      <c r="B614" s="2463"/>
      <c r="C614" s="2464"/>
      <c r="D614" s="1378">
        <v>0.35</v>
      </c>
      <c r="E614" s="1302">
        <f>$D$483*E613</f>
        <v>246224.99999999997</v>
      </c>
      <c r="F614" s="1302">
        <f>$D$483*F613</f>
        <v>93450</v>
      </c>
      <c r="G614" s="1193"/>
      <c r="U614" s="2465"/>
      <c r="V614" s="1316"/>
      <c r="W614" s="1369"/>
      <c r="X614" s="1318"/>
      <c r="Y614" s="1362"/>
      <c r="Z614" s="1362"/>
      <c r="AA614" s="1318"/>
    </row>
    <row r="615" spans="1:27">
      <c r="A615" s="2462" t="s">
        <v>405</v>
      </c>
      <c r="B615" s="2463"/>
      <c r="C615" s="2464"/>
      <c r="D615" s="1378"/>
      <c r="E615" s="1302">
        <f>SUM(E613:E614)</f>
        <v>949725</v>
      </c>
      <c r="F615" s="1302">
        <f>SUM(F613:F614)</f>
        <v>360450</v>
      </c>
      <c r="G615" s="1193"/>
      <c r="U615" s="2465"/>
      <c r="V615" s="1368"/>
      <c r="W615" s="2466"/>
      <c r="X615" s="1368"/>
      <c r="Y615" s="1368"/>
      <c r="Z615" s="1368"/>
      <c r="AA615" s="1368"/>
    </row>
    <row r="616" spans="1:27" ht="15" thickBot="1">
      <c r="A616" s="1380" t="s">
        <v>1252</v>
      </c>
      <c r="B616" s="1195"/>
      <c r="C616" s="1191"/>
      <c r="D616" s="1192"/>
      <c r="E616" s="1193"/>
      <c r="F616" s="1193"/>
      <c r="G616" s="1193"/>
      <c r="U616" s="2465"/>
      <c r="V616" s="1316"/>
      <c r="W616" s="2467"/>
      <c r="X616" s="1318"/>
      <c r="Y616" s="1362"/>
      <c r="Z616" s="1362"/>
      <c r="AA616" s="1318"/>
    </row>
    <row r="617" spans="1:27">
      <c r="A617" s="1219" t="s">
        <v>1374</v>
      </c>
      <c r="B617" s="1197"/>
      <c r="C617" s="1191"/>
      <c r="D617" s="1192"/>
      <c r="E617" s="1193"/>
      <c r="F617" s="1193"/>
      <c r="G617" s="1193"/>
      <c r="U617" s="2465"/>
      <c r="V617" s="1368"/>
      <c r="W617" s="2466"/>
      <c r="X617" s="1368"/>
      <c r="Y617" s="1368"/>
      <c r="Z617" s="1368"/>
      <c r="AA617" s="1368"/>
    </row>
    <row r="618" spans="1:27" ht="15" thickBot="1">
      <c r="A618" s="1382" t="s">
        <v>1252</v>
      </c>
      <c r="B618" s="1197" t="s">
        <v>209</v>
      </c>
      <c r="C618" s="1191">
        <v>1</v>
      </c>
      <c r="D618" s="1192">
        <v>90750</v>
      </c>
      <c r="E618" s="1193">
        <f>D618*C618</f>
        <v>90750</v>
      </c>
      <c r="F618" s="1193"/>
      <c r="G618" s="1193"/>
      <c r="U618" s="2465"/>
      <c r="V618" s="1316"/>
      <c r="W618" s="2467"/>
      <c r="X618" s="1318"/>
      <c r="Y618" s="1362"/>
      <c r="Z618" s="1362"/>
      <c r="AA618" s="1318"/>
    </row>
    <row r="619" spans="1:27">
      <c r="A619" s="1303" t="s">
        <v>1342</v>
      </c>
      <c r="B619" s="1197" t="s">
        <v>33</v>
      </c>
      <c r="C619" s="1379">
        <v>0.05</v>
      </c>
      <c r="D619" s="1192">
        <f>D618</f>
        <v>90750</v>
      </c>
      <c r="E619" s="1193">
        <f>D619*C619</f>
        <v>4537.5</v>
      </c>
      <c r="F619" s="1193"/>
      <c r="G619" s="1193"/>
      <c r="U619" s="2465"/>
      <c r="V619" s="1368"/>
      <c r="W619" s="2466"/>
      <c r="X619" s="1368"/>
      <c r="Y619" s="1368"/>
      <c r="Z619" s="1368"/>
      <c r="AA619" s="1368"/>
    </row>
    <row r="620" spans="1:27" ht="15" thickBot="1">
      <c r="A620" s="1219" t="s">
        <v>1371</v>
      </c>
      <c r="B620" s="1197"/>
      <c r="C620" s="1191"/>
      <c r="D620" s="1192"/>
      <c r="E620" s="1193"/>
      <c r="F620" s="1193"/>
      <c r="G620" s="1193"/>
      <c r="U620" s="2474"/>
      <c r="V620" s="1316"/>
      <c r="W620" s="2467"/>
      <c r="X620" s="1318"/>
      <c r="Y620" s="1362"/>
      <c r="Z620" s="1362"/>
      <c r="AA620" s="1318"/>
    </row>
    <row r="621" spans="1:27">
      <c r="A621" s="1198" t="s">
        <v>1166</v>
      </c>
      <c r="B621" s="1197" t="s">
        <v>1170</v>
      </c>
      <c r="C621" s="1225">
        <v>0.1</v>
      </c>
      <c r="D621" s="1192">
        <f t="shared" ref="D621:D624" si="19">D597</f>
        <v>130000</v>
      </c>
      <c r="E621" s="1193"/>
      <c r="F621" s="1193">
        <f>D621*C621</f>
        <v>13000</v>
      </c>
      <c r="G621" s="1193"/>
    </row>
    <row r="622" spans="1:27">
      <c r="A622" s="1198" t="s">
        <v>1472</v>
      </c>
      <c r="B622" s="1197" t="s">
        <v>1170</v>
      </c>
      <c r="C622" s="1225">
        <v>0.12</v>
      </c>
      <c r="D622" s="1192">
        <f t="shared" si="19"/>
        <v>200000</v>
      </c>
      <c r="E622" s="1193"/>
      <c r="F622" s="1193">
        <f>D622*C622</f>
        <v>24000</v>
      </c>
      <c r="G622" s="1193"/>
    </row>
    <row r="623" spans="1:27">
      <c r="A623" s="1198" t="s">
        <v>1473</v>
      </c>
      <c r="B623" s="1197" t="s">
        <v>1170</v>
      </c>
      <c r="C623" s="1225">
        <v>3.5999999999999997E-2</v>
      </c>
      <c r="D623" s="1192">
        <f t="shared" si="19"/>
        <v>250000</v>
      </c>
      <c r="E623" s="1193"/>
      <c r="F623" s="1193">
        <f>D623*C623</f>
        <v>9000</v>
      </c>
      <c r="G623" s="1193"/>
      <c r="U623" s="1301"/>
    </row>
    <row r="624" spans="1:27" ht="15" thickBot="1">
      <c r="A624" s="1198" t="s">
        <v>1169</v>
      </c>
      <c r="B624" s="1197" t="s">
        <v>1170</v>
      </c>
      <c r="C624" s="1225">
        <v>8.0000000000000002E-3</v>
      </c>
      <c r="D624" s="1192">
        <f t="shared" si="19"/>
        <v>260000</v>
      </c>
      <c r="E624" s="1193"/>
      <c r="F624" s="1193">
        <f>D624*C624</f>
        <v>2080</v>
      </c>
      <c r="G624" s="1193"/>
      <c r="U624" s="1316"/>
      <c r="V624" s="1370"/>
      <c r="W624" s="1318"/>
    </row>
    <row r="625" spans="1:23">
      <c r="A625" s="2462" t="s">
        <v>27</v>
      </c>
      <c r="B625" s="2463"/>
      <c r="C625" s="2464"/>
      <c r="D625" s="1192"/>
      <c r="E625" s="1302">
        <f>SUM(E618:E624)</f>
        <v>95287.5</v>
      </c>
      <c r="F625" s="1302">
        <f>SUM(F618:F624)</f>
        <v>48080</v>
      </c>
      <c r="G625" s="1193">
        <f>SUM(E625:F625)</f>
        <v>143367.5</v>
      </c>
      <c r="U625" s="1320"/>
      <c r="V625" s="1371"/>
      <c r="W625" s="1319"/>
    </row>
    <row r="626" spans="1:23">
      <c r="A626" s="2462" t="s">
        <v>1776</v>
      </c>
      <c r="B626" s="2463"/>
      <c r="C626" s="2464"/>
      <c r="D626" s="1378">
        <v>0.35</v>
      </c>
      <c r="E626" s="1302">
        <f>$D$483*E625</f>
        <v>33350.625</v>
      </c>
      <c r="F626" s="1302">
        <f>$D$483*F625</f>
        <v>16828</v>
      </c>
      <c r="G626" s="1193"/>
      <c r="U626" s="1372"/>
      <c r="V626" s="1372"/>
      <c r="W626" s="1372"/>
    </row>
    <row r="627" spans="1:23" ht="15" thickBot="1">
      <c r="A627" s="2462" t="s">
        <v>405</v>
      </c>
      <c r="B627" s="2463"/>
      <c r="C627" s="2464"/>
      <c r="D627" s="1378"/>
      <c r="E627" s="1302">
        <f>SUM(E625:E626)</f>
        <v>128638.125</v>
      </c>
      <c r="F627" s="1302">
        <f>SUM(F625:F626)</f>
        <v>64908</v>
      </c>
      <c r="G627" s="1193"/>
      <c r="U627" s="1310"/>
      <c r="V627" s="1373"/>
      <c r="W627" s="1312"/>
    </row>
    <row r="628" spans="1:23">
      <c r="A628" s="1380" t="s">
        <v>1253</v>
      </c>
      <c r="B628" s="1195"/>
      <c r="C628" s="1191"/>
      <c r="D628" s="1192"/>
      <c r="E628" s="1193"/>
      <c r="F628" s="1193"/>
      <c r="G628" s="1193"/>
      <c r="U628" s="1323"/>
      <c r="V628" s="1374"/>
      <c r="W628" s="1326"/>
    </row>
    <row r="629" spans="1:23" ht="15" thickBot="1">
      <c r="A629" s="1219" t="s">
        <v>1374</v>
      </c>
      <c r="B629" s="1197"/>
      <c r="C629" s="1191"/>
      <c r="D629" s="1192"/>
      <c r="E629" s="1193"/>
      <c r="F629" s="1193"/>
      <c r="G629" s="1193"/>
      <c r="U629" s="1316"/>
      <c r="V629" s="1370"/>
      <c r="W629" s="1318"/>
    </row>
    <row r="630" spans="1:23" ht="15" thickBot="1">
      <c r="A630" s="1382" t="s">
        <v>1253</v>
      </c>
      <c r="B630" s="1197" t="s">
        <v>209</v>
      </c>
      <c r="C630" s="1191">
        <v>1</v>
      </c>
      <c r="D630" s="1192">
        <v>85750</v>
      </c>
      <c r="E630" s="1193">
        <f>D630*C630</f>
        <v>85750</v>
      </c>
      <c r="F630" s="1193"/>
      <c r="G630" s="1193"/>
      <c r="U630" s="1316"/>
      <c r="V630" s="1370"/>
      <c r="W630" s="1318"/>
    </row>
    <row r="631" spans="1:23" ht="15" thickBot="1">
      <c r="A631" s="1303" t="s">
        <v>1342</v>
      </c>
      <c r="B631" s="1197" t="s">
        <v>33</v>
      </c>
      <c r="C631" s="1379">
        <v>0.05</v>
      </c>
      <c r="D631" s="1192">
        <f>D630</f>
        <v>85750</v>
      </c>
      <c r="E631" s="1193">
        <f>D631*C631</f>
        <v>4287.5</v>
      </c>
      <c r="F631" s="1193"/>
      <c r="G631" s="1193"/>
      <c r="U631" s="1310"/>
      <c r="V631" s="1373"/>
      <c r="W631" s="1312"/>
    </row>
    <row r="632" spans="1:23" ht="15" thickBot="1">
      <c r="A632" s="1219" t="s">
        <v>1371</v>
      </c>
      <c r="B632" s="1197"/>
      <c r="C632" s="1191"/>
      <c r="D632" s="1192"/>
      <c r="E632" s="1193"/>
      <c r="F632" s="1193"/>
      <c r="G632" s="1193"/>
      <c r="U632" s="1316"/>
      <c r="V632" s="1370"/>
      <c r="W632" s="1318"/>
    </row>
    <row r="633" spans="1:23">
      <c r="A633" s="1198" t="s">
        <v>1166</v>
      </c>
      <c r="B633" s="1197" t="s">
        <v>1170</v>
      </c>
      <c r="C633" s="1225">
        <v>0.1</v>
      </c>
      <c r="D633" s="1192">
        <f t="shared" ref="D633:D636" si="20">D609</f>
        <v>130000</v>
      </c>
      <c r="E633" s="1193"/>
      <c r="F633" s="1193">
        <f>D633*C633</f>
        <v>13000</v>
      </c>
      <c r="G633" s="1193"/>
      <c r="U633" s="1320"/>
      <c r="V633" s="1371"/>
      <c r="W633" s="1319"/>
    </row>
    <row r="634" spans="1:23">
      <c r="A634" s="1198" t="s">
        <v>1472</v>
      </c>
      <c r="B634" s="1197" t="s">
        <v>1170</v>
      </c>
      <c r="C634" s="1225">
        <v>0.12</v>
      </c>
      <c r="D634" s="1192">
        <f t="shared" si="20"/>
        <v>200000</v>
      </c>
      <c r="E634" s="1193"/>
      <c r="F634" s="1193">
        <f>D634*C634</f>
        <v>24000</v>
      </c>
      <c r="G634" s="1193"/>
      <c r="U634" s="1309"/>
      <c r="V634" s="1309"/>
      <c r="W634" s="1309"/>
    </row>
    <row r="635" spans="1:23">
      <c r="A635" s="1198" t="s">
        <v>1473</v>
      </c>
      <c r="B635" s="1197" t="s">
        <v>1170</v>
      </c>
      <c r="C635" s="1225">
        <v>3.5999999999999997E-2</v>
      </c>
      <c r="D635" s="1192">
        <f t="shared" si="20"/>
        <v>250000</v>
      </c>
      <c r="E635" s="1193"/>
      <c r="F635" s="1193">
        <f>D635*C635</f>
        <v>9000</v>
      </c>
      <c r="G635" s="1193"/>
      <c r="U635" s="1337"/>
      <c r="V635" s="1337"/>
      <c r="W635" s="1337"/>
    </row>
    <row r="636" spans="1:23">
      <c r="A636" s="1198" t="s">
        <v>1169</v>
      </c>
      <c r="B636" s="1197" t="s">
        <v>1170</v>
      </c>
      <c r="C636" s="1225">
        <v>8.0000000000000002E-3</v>
      </c>
      <c r="D636" s="1192">
        <f t="shared" si="20"/>
        <v>260000</v>
      </c>
      <c r="E636" s="1193"/>
      <c r="F636" s="1193">
        <f>D636*C636</f>
        <v>2080</v>
      </c>
      <c r="G636" s="1193"/>
      <c r="U636" s="1375"/>
      <c r="V636" s="1375"/>
      <c r="W636" s="1375"/>
    </row>
    <row r="637" spans="1:23">
      <c r="A637" s="2462" t="s">
        <v>27</v>
      </c>
      <c r="B637" s="2463"/>
      <c r="C637" s="2464"/>
      <c r="D637" s="1192"/>
      <c r="E637" s="1302">
        <f>SUM(E630:E636)</f>
        <v>90037.5</v>
      </c>
      <c r="F637" s="1302">
        <f>SUM(F630:F636)</f>
        <v>48080</v>
      </c>
      <c r="G637" s="1193">
        <f>SUM(E637:F637)</f>
        <v>138117.5</v>
      </c>
      <c r="U637" s="1320"/>
      <c r="V637" s="1371"/>
      <c r="W637" s="1319"/>
    </row>
    <row r="638" spans="1:23">
      <c r="A638" s="2462" t="s">
        <v>1776</v>
      </c>
      <c r="B638" s="2463"/>
      <c r="C638" s="2464"/>
      <c r="D638" s="1378">
        <v>0.35</v>
      </c>
      <c r="E638" s="1302">
        <f>$D$483*E637</f>
        <v>31513.124999999996</v>
      </c>
      <c r="F638" s="1302">
        <f>$D$483*F637</f>
        <v>16828</v>
      </c>
      <c r="G638" s="1193"/>
      <c r="U638" s="1342"/>
      <c r="V638" s="1342"/>
      <c r="W638" s="1342"/>
    </row>
    <row r="639" spans="1:23">
      <c r="A639" s="2462" t="s">
        <v>405</v>
      </c>
      <c r="B639" s="2463"/>
      <c r="C639" s="2464"/>
      <c r="D639" s="1378"/>
      <c r="E639" s="1302">
        <f>SUM(E637:E638)</f>
        <v>121550.625</v>
      </c>
      <c r="F639" s="1302">
        <f>SUM(F637:F638)</f>
        <v>64908</v>
      </c>
      <c r="G639" s="1193"/>
      <c r="U639" s="1320"/>
      <c r="V639" s="1371"/>
      <c r="W639" s="1319"/>
    </row>
    <row r="640" spans="1:23" ht="15" thickBot="1">
      <c r="A640" s="1380" t="s">
        <v>1253</v>
      </c>
      <c r="B640" s="1195"/>
      <c r="C640" s="1191"/>
      <c r="D640" s="1192"/>
      <c r="E640" s="1193"/>
      <c r="F640" s="1193"/>
      <c r="G640" s="1193"/>
      <c r="U640" s="1310"/>
      <c r="V640" s="1373"/>
      <c r="W640" s="1312"/>
    </row>
    <row r="641" spans="1:23" ht="15" thickBot="1">
      <c r="A641" s="1219" t="s">
        <v>1374</v>
      </c>
      <c r="B641" s="1197"/>
      <c r="C641" s="1191"/>
      <c r="D641" s="1192"/>
      <c r="E641" s="1193"/>
      <c r="F641" s="1193"/>
      <c r="G641" s="1193"/>
      <c r="U641" s="1310"/>
      <c r="V641" s="1373"/>
      <c r="W641" s="1312"/>
    </row>
    <row r="642" spans="1:23" ht="15" thickBot="1">
      <c r="A642" s="1382" t="s">
        <v>1253</v>
      </c>
      <c r="B642" s="1197" t="s">
        <v>209</v>
      </c>
      <c r="C642" s="1191">
        <v>1</v>
      </c>
      <c r="D642" s="1192">
        <v>85750</v>
      </c>
      <c r="E642" s="1193">
        <f>D642*C642</f>
        <v>85750</v>
      </c>
      <c r="F642" s="1193"/>
      <c r="G642" s="1193"/>
      <c r="U642" s="1310"/>
      <c r="V642" s="1373"/>
      <c r="W642" s="1312"/>
    </row>
    <row r="643" spans="1:23">
      <c r="A643" s="1303" t="s">
        <v>1342</v>
      </c>
      <c r="B643" s="1197" t="s">
        <v>33</v>
      </c>
      <c r="C643" s="1379">
        <v>0.05</v>
      </c>
      <c r="D643" s="1192">
        <f>D642</f>
        <v>85750</v>
      </c>
      <c r="E643" s="1193">
        <f>D643*C643</f>
        <v>4287.5</v>
      </c>
      <c r="F643" s="1193"/>
      <c r="G643" s="1193"/>
      <c r="U643" s="1323"/>
      <c r="V643" s="1374"/>
      <c r="W643" s="1326"/>
    </row>
    <row r="644" spans="1:23">
      <c r="A644" s="1219" t="s">
        <v>1371</v>
      </c>
      <c r="B644" s="1197"/>
      <c r="C644" s="1191"/>
      <c r="D644" s="1192"/>
      <c r="E644" s="1193"/>
      <c r="F644" s="1193"/>
      <c r="G644" s="1193"/>
    </row>
    <row r="645" spans="1:23">
      <c r="A645" s="1198" t="s">
        <v>1166</v>
      </c>
      <c r="B645" s="1197" t="s">
        <v>1170</v>
      </c>
      <c r="C645" s="1225">
        <v>0.1</v>
      </c>
      <c r="D645" s="1192">
        <f t="shared" ref="D645:D648" si="21">D621</f>
        <v>130000</v>
      </c>
      <c r="E645" s="1193"/>
      <c r="F645" s="1193">
        <f>D645*C645</f>
        <v>13000</v>
      </c>
      <c r="G645" s="1193"/>
    </row>
    <row r="646" spans="1:23">
      <c r="A646" s="1198" t="s">
        <v>1472</v>
      </c>
      <c r="B646" s="1197" t="s">
        <v>1170</v>
      </c>
      <c r="C646" s="1225">
        <v>0.12</v>
      </c>
      <c r="D646" s="1192">
        <f t="shared" si="21"/>
        <v>200000</v>
      </c>
      <c r="E646" s="1193"/>
      <c r="F646" s="1193">
        <f>D646*C646</f>
        <v>24000</v>
      </c>
      <c r="G646" s="1193"/>
    </row>
    <row r="647" spans="1:23">
      <c r="A647" s="1198" t="s">
        <v>1473</v>
      </c>
      <c r="B647" s="1197" t="s">
        <v>1170</v>
      </c>
      <c r="C647" s="1225">
        <v>3.5999999999999997E-2</v>
      </c>
      <c r="D647" s="1192">
        <f t="shared" si="21"/>
        <v>250000</v>
      </c>
      <c r="E647" s="1193"/>
      <c r="F647" s="1193">
        <f>D647*C647</f>
        <v>9000</v>
      </c>
      <c r="G647" s="1193"/>
    </row>
    <row r="648" spans="1:23">
      <c r="A648" s="1198" t="s">
        <v>1169</v>
      </c>
      <c r="B648" s="1197" t="s">
        <v>1170</v>
      </c>
      <c r="C648" s="1225">
        <v>8.0000000000000002E-3</v>
      </c>
      <c r="D648" s="1192">
        <f t="shared" si="21"/>
        <v>260000</v>
      </c>
      <c r="E648" s="1193"/>
      <c r="F648" s="1193">
        <f>D648*C648</f>
        <v>2080</v>
      </c>
      <c r="G648" s="1193"/>
    </row>
    <row r="649" spans="1:23">
      <c r="A649" s="2462" t="s">
        <v>27</v>
      </c>
      <c r="B649" s="2463"/>
      <c r="C649" s="2464"/>
      <c r="D649" s="1192"/>
      <c r="E649" s="1302">
        <f>SUM(E642:E648)</f>
        <v>90037.5</v>
      </c>
      <c r="F649" s="1302">
        <f>SUM(F642:F648)</f>
        <v>48080</v>
      </c>
      <c r="G649" s="1193">
        <f>SUM(E649:F649)</f>
        <v>138117.5</v>
      </c>
    </row>
    <row r="650" spans="1:23">
      <c r="A650" s="2462" t="s">
        <v>1776</v>
      </c>
      <c r="B650" s="2463"/>
      <c r="C650" s="2464"/>
      <c r="D650" s="1378">
        <v>0.35</v>
      </c>
      <c r="E650" s="1302">
        <f>$D$483*E649</f>
        <v>31513.124999999996</v>
      </c>
      <c r="F650" s="1302">
        <f>$D$483*F649</f>
        <v>16828</v>
      </c>
      <c r="G650" s="1193"/>
    </row>
    <row r="651" spans="1:23">
      <c r="A651" s="2462" t="s">
        <v>405</v>
      </c>
      <c r="B651" s="2463"/>
      <c r="C651" s="2464"/>
      <c r="D651" s="1378"/>
      <c r="E651" s="1302">
        <f>SUM(E649:E650)</f>
        <v>121550.625</v>
      </c>
      <c r="F651" s="1302">
        <f>SUM(F649:F650)</f>
        <v>64908</v>
      </c>
      <c r="G651" s="1193"/>
    </row>
    <row r="652" spans="1:23">
      <c r="A652" s="1380" t="s">
        <v>1254</v>
      </c>
      <c r="B652" s="1195"/>
      <c r="C652" s="1191"/>
      <c r="D652" s="1192"/>
      <c r="E652" s="1193"/>
      <c r="F652" s="1193"/>
      <c r="G652" s="1193"/>
    </row>
    <row r="653" spans="1:23">
      <c r="A653" s="1219" t="s">
        <v>1374</v>
      </c>
      <c r="B653" s="1197"/>
      <c r="C653" s="1191"/>
      <c r="D653" s="1192"/>
      <c r="E653" s="1193"/>
      <c r="F653" s="1193"/>
      <c r="G653" s="1193"/>
    </row>
    <row r="654" spans="1:23">
      <c r="A654" s="1382" t="s">
        <v>1254</v>
      </c>
      <c r="B654" s="1197" t="s">
        <v>209</v>
      </c>
      <c r="C654" s="1191">
        <v>1</v>
      </c>
      <c r="D654" s="1192">
        <v>394000</v>
      </c>
      <c r="E654" s="1193">
        <f>D654*C654</f>
        <v>394000</v>
      </c>
      <c r="F654" s="1193"/>
      <c r="G654" s="1193"/>
    </row>
    <row r="655" spans="1:23">
      <c r="A655" s="1303" t="s">
        <v>1342</v>
      </c>
      <c r="B655" s="1197" t="s">
        <v>33</v>
      </c>
      <c r="C655" s="1379">
        <v>0.05</v>
      </c>
      <c r="D655" s="1192">
        <f>D654</f>
        <v>394000</v>
      </c>
      <c r="E655" s="1193">
        <f>D655*C655</f>
        <v>19700</v>
      </c>
      <c r="F655" s="1193"/>
      <c r="G655" s="1193"/>
    </row>
    <row r="656" spans="1:23">
      <c r="A656" s="1219" t="s">
        <v>1371</v>
      </c>
      <c r="B656" s="1197"/>
      <c r="C656" s="1191"/>
      <c r="D656" s="1192"/>
      <c r="E656" s="1193"/>
      <c r="F656" s="1193"/>
      <c r="G656" s="1193"/>
    </row>
    <row r="657" spans="1:7">
      <c r="A657" s="1198" t="s">
        <v>1166</v>
      </c>
      <c r="B657" s="1197" t="s">
        <v>1170</v>
      </c>
      <c r="C657" s="1225">
        <v>0.15</v>
      </c>
      <c r="D657" s="1192">
        <f t="shared" ref="D657:D660" si="22">D633</f>
        <v>130000</v>
      </c>
      <c r="E657" s="1193"/>
      <c r="F657" s="1193">
        <f>D657*C657</f>
        <v>19500</v>
      </c>
      <c r="G657" s="1193"/>
    </row>
    <row r="658" spans="1:7">
      <c r="A658" s="1198" t="s">
        <v>1472</v>
      </c>
      <c r="B658" s="1197" t="s">
        <v>1170</v>
      </c>
      <c r="C658" s="1225">
        <v>0.2</v>
      </c>
      <c r="D658" s="1192">
        <f t="shared" si="22"/>
        <v>200000</v>
      </c>
      <c r="E658" s="1193"/>
      <c r="F658" s="1193">
        <f>D658*C658</f>
        <v>40000</v>
      </c>
      <c r="G658" s="1193"/>
    </row>
    <row r="659" spans="1:7">
      <c r="A659" s="1198" t="s">
        <v>1473</v>
      </c>
      <c r="B659" s="1197" t="s">
        <v>1170</v>
      </c>
      <c r="C659" s="1225">
        <v>3.5999999999999997E-2</v>
      </c>
      <c r="D659" s="1192">
        <f t="shared" si="22"/>
        <v>250000</v>
      </c>
      <c r="E659" s="1193"/>
      <c r="F659" s="1193">
        <f>D659*C659</f>
        <v>9000</v>
      </c>
      <c r="G659" s="1193"/>
    </row>
    <row r="660" spans="1:7">
      <c r="A660" s="1198" t="s">
        <v>1169</v>
      </c>
      <c r="B660" s="1197" t="s">
        <v>1170</v>
      </c>
      <c r="C660" s="1225">
        <v>8.0000000000000002E-3</v>
      </c>
      <c r="D660" s="1192">
        <f t="shared" si="22"/>
        <v>260000</v>
      </c>
      <c r="E660" s="1193"/>
      <c r="F660" s="1193">
        <f>D660*C660</f>
        <v>2080</v>
      </c>
      <c r="G660" s="1193"/>
    </row>
    <row r="661" spans="1:7">
      <c r="A661" s="2462" t="s">
        <v>27</v>
      </c>
      <c r="B661" s="2463"/>
      <c r="C661" s="2464"/>
      <c r="D661" s="1192"/>
      <c r="E661" s="1302">
        <f>SUM(E654:E660)</f>
        <v>413700</v>
      </c>
      <c r="F661" s="1302">
        <f>SUM(F654:F660)</f>
        <v>70580</v>
      </c>
      <c r="G661" s="1193">
        <f>SUM(E661:F661)</f>
        <v>484280</v>
      </c>
    </row>
    <row r="662" spans="1:7">
      <c r="A662" s="2462" t="s">
        <v>1776</v>
      </c>
      <c r="B662" s="2463"/>
      <c r="C662" s="2464"/>
      <c r="D662" s="1378">
        <v>0.35</v>
      </c>
      <c r="E662" s="1302">
        <f>$D$483*E661</f>
        <v>144795</v>
      </c>
      <c r="F662" s="1302">
        <f>$D$483*F661</f>
        <v>24703</v>
      </c>
      <c r="G662" s="1193"/>
    </row>
    <row r="663" spans="1:7">
      <c r="A663" s="2462" t="s">
        <v>405</v>
      </c>
      <c r="B663" s="2463"/>
      <c r="C663" s="2464"/>
      <c r="D663" s="1378"/>
      <c r="E663" s="1302">
        <f>SUM(E661:E662)</f>
        <v>558495</v>
      </c>
      <c r="F663" s="1302">
        <f>SUM(F661:F662)</f>
        <v>95283</v>
      </c>
      <c r="G663" s="1193"/>
    </row>
    <row r="664" spans="1:7">
      <c r="A664" s="1380" t="s">
        <v>1255</v>
      </c>
      <c r="B664" s="1195"/>
      <c r="C664" s="1191"/>
      <c r="D664" s="1192"/>
      <c r="E664" s="1193"/>
      <c r="F664" s="1193"/>
      <c r="G664" s="1193"/>
    </row>
    <row r="665" spans="1:7">
      <c r="A665" s="1219" t="s">
        <v>1374</v>
      </c>
      <c r="B665" s="1197"/>
      <c r="C665" s="1191"/>
      <c r="D665" s="1192"/>
      <c r="E665" s="1193"/>
      <c r="F665" s="1193"/>
      <c r="G665" s="1193"/>
    </row>
    <row r="666" spans="1:7">
      <c r="A666" s="1382" t="s">
        <v>1255</v>
      </c>
      <c r="B666" s="1197" t="s">
        <v>209</v>
      </c>
      <c r="C666" s="1191">
        <v>1</v>
      </c>
      <c r="D666" s="1192">
        <v>424700</v>
      </c>
      <c r="E666" s="1193">
        <f>D666*C666</f>
        <v>424700</v>
      </c>
      <c r="F666" s="1193"/>
      <c r="G666" s="1193"/>
    </row>
    <row r="667" spans="1:7">
      <c r="A667" s="1303" t="s">
        <v>1342</v>
      </c>
      <c r="B667" s="1197" t="s">
        <v>33</v>
      </c>
      <c r="C667" s="1379">
        <v>0.05</v>
      </c>
      <c r="D667" s="1192">
        <f>D666</f>
        <v>424700</v>
      </c>
      <c r="E667" s="1193">
        <f>D667*C667</f>
        <v>21235</v>
      </c>
      <c r="F667" s="1193"/>
      <c r="G667" s="1193"/>
    </row>
    <row r="668" spans="1:7">
      <c r="A668" s="1219" t="s">
        <v>1371</v>
      </c>
      <c r="B668" s="1197"/>
      <c r="C668" s="1191"/>
      <c r="D668" s="1192"/>
      <c r="E668" s="1193"/>
      <c r="F668" s="1193"/>
      <c r="G668" s="1193"/>
    </row>
    <row r="669" spans="1:7">
      <c r="A669" s="1198" t="s">
        <v>1166</v>
      </c>
      <c r="B669" s="1197" t="s">
        <v>1170</v>
      </c>
      <c r="C669" s="1225">
        <v>0.18</v>
      </c>
      <c r="D669" s="1192">
        <f t="shared" ref="D669:D672" si="23">D645</f>
        <v>130000</v>
      </c>
      <c r="E669" s="1193"/>
      <c r="F669" s="1193">
        <f>D669*C669</f>
        <v>23400</v>
      </c>
      <c r="G669" s="1193"/>
    </row>
    <row r="670" spans="1:7">
      <c r="A670" s="1198" t="s">
        <v>1472</v>
      </c>
      <c r="B670" s="1197" t="s">
        <v>1170</v>
      </c>
      <c r="C670" s="1225">
        <v>0.25</v>
      </c>
      <c r="D670" s="1192">
        <f t="shared" si="23"/>
        <v>200000</v>
      </c>
      <c r="E670" s="1193"/>
      <c r="F670" s="1193">
        <f>D670*C670</f>
        <v>50000</v>
      </c>
      <c r="G670" s="1193"/>
    </row>
    <row r="671" spans="1:7">
      <c r="A671" s="1198" t="s">
        <v>1473</v>
      </c>
      <c r="B671" s="1197" t="s">
        <v>1170</v>
      </c>
      <c r="C671" s="1225">
        <v>0.05</v>
      </c>
      <c r="D671" s="1192">
        <f t="shared" si="23"/>
        <v>250000</v>
      </c>
      <c r="E671" s="1193"/>
      <c r="F671" s="1193">
        <f>D671*C671</f>
        <v>12500</v>
      </c>
      <c r="G671" s="1193"/>
    </row>
    <row r="672" spans="1:7">
      <c r="A672" s="1198" t="s">
        <v>1169</v>
      </c>
      <c r="B672" s="1197" t="s">
        <v>1170</v>
      </c>
      <c r="C672" s="1225">
        <v>8.0000000000000002E-3</v>
      </c>
      <c r="D672" s="1192">
        <f t="shared" si="23"/>
        <v>260000</v>
      </c>
      <c r="E672" s="1193"/>
      <c r="F672" s="1193">
        <f>D672*C672</f>
        <v>2080</v>
      </c>
      <c r="G672" s="1193"/>
    </row>
    <row r="673" spans="1:7">
      <c r="A673" s="2462" t="s">
        <v>27</v>
      </c>
      <c r="B673" s="2463"/>
      <c r="C673" s="2464"/>
      <c r="D673" s="1192"/>
      <c r="E673" s="1302">
        <f>SUM(E666:E672)</f>
        <v>445935</v>
      </c>
      <c r="F673" s="1302">
        <f>SUM(F666:F672)</f>
        <v>87980</v>
      </c>
      <c r="G673" s="1193">
        <f>SUM(E673:F673)</f>
        <v>533915</v>
      </c>
    </row>
    <row r="674" spans="1:7">
      <c r="A674" s="2462" t="s">
        <v>1776</v>
      </c>
      <c r="B674" s="2463"/>
      <c r="C674" s="2464"/>
      <c r="D674" s="1378">
        <v>0.35</v>
      </c>
      <c r="E674" s="1302">
        <f>$D$483*E673</f>
        <v>156077.25</v>
      </c>
      <c r="F674" s="1302">
        <f>$D$483*F673</f>
        <v>30792.999999999996</v>
      </c>
      <c r="G674" s="1193"/>
    </row>
    <row r="675" spans="1:7">
      <c r="A675" s="2462" t="s">
        <v>405</v>
      </c>
      <c r="B675" s="2463"/>
      <c r="C675" s="2464"/>
      <c r="D675" s="1378"/>
      <c r="E675" s="1302">
        <f>SUM(E673:E674)</f>
        <v>602012.25</v>
      </c>
      <c r="F675" s="1302">
        <f>SUM(F673:F674)</f>
        <v>118773</v>
      </c>
      <c r="G675" s="1193"/>
    </row>
    <row r="676" spans="1:7">
      <c r="A676" s="1380" t="s">
        <v>1789</v>
      </c>
      <c r="B676" s="1195"/>
      <c r="C676" s="1191"/>
      <c r="D676" s="1192"/>
      <c r="E676" s="1193"/>
      <c r="F676" s="1193"/>
      <c r="G676" s="1193"/>
    </row>
    <row r="677" spans="1:7">
      <c r="A677" s="1219" t="s">
        <v>1374</v>
      </c>
      <c r="B677" s="1197"/>
      <c r="C677" s="1191"/>
      <c r="D677" s="1192"/>
      <c r="E677" s="1193"/>
      <c r="F677" s="1193"/>
      <c r="G677" s="1193"/>
    </row>
    <row r="678" spans="1:7">
      <c r="A678" s="1382" t="s">
        <v>1789</v>
      </c>
      <c r="B678" s="1197" t="s">
        <v>209</v>
      </c>
      <c r="C678" s="1191">
        <v>1</v>
      </c>
      <c r="D678" s="1192">
        <v>458500</v>
      </c>
      <c r="E678" s="1193">
        <f>D678*C678</f>
        <v>458500</v>
      </c>
      <c r="F678" s="1193"/>
      <c r="G678" s="1193"/>
    </row>
    <row r="679" spans="1:7">
      <c r="A679" s="1303" t="s">
        <v>1342</v>
      </c>
      <c r="B679" s="1197" t="s">
        <v>33</v>
      </c>
      <c r="C679" s="1379">
        <v>0.05</v>
      </c>
      <c r="D679" s="1192">
        <f>D678</f>
        <v>458500</v>
      </c>
      <c r="E679" s="1193">
        <f>D679*C679</f>
        <v>22925</v>
      </c>
      <c r="F679" s="1193"/>
      <c r="G679" s="1193"/>
    </row>
    <row r="680" spans="1:7">
      <c r="A680" s="1219" t="s">
        <v>1371</v>
      </c>
      <c r="B680" s="1197"/>
      <c r="C680" s="1191"/>
      <c r="D680" s="1192"/>
      <c r="E680" s="1193"/>
      <c r="F680" s="1193"/>
      <c r="G680" s="1193"/>
    </row>
    <row r="681" spans="1:7">
      <c r="A681" s="1198" t="s">
        <v>1166</v>
      </c>
      <c r="B681" s="1197" t="s">
        <v>1170</v>
      </c>
      <c r="C681" s="1225">
        <v>0.2</v>
      </c>
      <c r="D681" s="1192">
        <f t="shared" ref="D681:D684" si="24">D657</f>
        <v>130000</v>
      </c>
      <c r="E681" s="1193"/>
      <c r="F681" s="1193">
        <f>D681*C681</f>
        <v>26000</v>
      </c>
      <c r="G681" s="1193"/>
    </row>
    <row r="682" spans="1:7">
      <c r="A682" s="1198" t="s">
        <v>1472</v>
      </c>
      <c r="B682" s="1197" t="s">
        <v>1170</v>
      </c>
      <c r="C682" s="1225">
        <v>0.27</v>
      </c>
      <c r="D682" s="1192">
        <f t="shared" si="24"/>
        <v>200000</v>
      </c>
      <c r="E682" s="1193"/>
      <c r="F682" s="1193">
        <f>D682*C682</f>
        <v>54000</v>
      </c>
      <c r="G682" s="1193"/>
    </row>
    <row r="683" spans="1:7">
      <c r="A683" s="1198" t="s">
        <v>1473</v>
      </c>
      <c r="B683" s="1197" t="s">
        <v>1170</v>
      </c>
      <c r="C683" s="1225">
        <v>7.0000000000000007E-2</v>
      </c>
      <c r="D683" s="1192">
        <f t="shared" si="24"/>
        <v>250000</v>
      </c>
      <c r="E683" s="1193"/>
      <c r="F683" s="1193">
        <f>D683*C683</f>
        <v>17500</v>
      </c>
      <c r="G683" s="1193"/>
    </row>
    <row r="684" spans="1:7">
      <c r="A684" s="1198" t="s">
        <v>1169</v>
      </c>
      <c r="B684" s="1197" t="s">
        <v>1170</v>
      </c>
      <c r="C684" s="1225">
        <v>8.0000000000000002E-3</v>
      </c>
      <c r="D684" s="1192">
        <f t="shared" si="24"/>
        <v>260000</v>
      </c>
      <c r="E684" s="1193"/>
      <c r="F684" s="1193">
        <f>D684*C684</f>
        <v>2080</v>
      </c>
      <c r="G684" s="1193"/>
    </row>
    <row r="685" spans="1:7">
      <c r="A685" s="2462" t="s">
        <v>27</v>
      </c>
      <c r="B685" s="2463"/>
      <c r="C685" s="2464"/>
      <c r="D685" s="1192"/>
      <c r="E685" s="1302">
        <f>SUM(E678:E684)</f>
        <v>481425</v>
      </c>
      <c r="F685" s="1302">
        <f>SUM(F678:F684)</f>
        <v>99580</v>
      </c>
      <c r="G685" s="1193">
        <f>SUM(E685:F685)</f>
        <v>581005</v>
      </c>
    </row>
    <row r="686" spans="1:7">
      <c r="A686" s="2462" t="s">
        <v>1776</v>
      </c>
      <c r="B686" s="2463"/>
      <c r="C686" s="2464"/>
      <c r="D686" s="1378">
        <v>0.35</v>
      </c>
      <c r="E686" s="1302">
        <f>$D$483*E685</f>
        <v>168498.75</v>
      </c>
      <c r="F686" s="1302">
        <f>$D$483*F685</f>
        <v>34853</v>
      </c>
      <c r="G686" s="1193"/>
    </row>
    <row r="687" spans="1:7">
      <c r="A687" s="2462" t="s">
        <v>405</v>
      </c>
      <c r="B687" s="2463"/>
      <c r="C687" s="2464"/>
      <c r="D687" s="1378"/>
      <c r="E687" s="1302">
        <f>SUM(E685:E686)</f>
        <v>649923.75</v>
      </c>
      <c r="F687" s="1302">
        <f>SUM(F685:F686)</f>
        <v>134433</v>
      </c>
      <c r="G687" s="1193"/>
    </row>
    <row r="688" spans="1:7">
      <c r="A688" s="1380" t="s">
        <v>1257</v>
      </c>
      <c r="B688" s="1195"/>
      <c r="C688" s="1191"/>
      <c r="D688" s="1192"/>
      <c r="E688" s="1193"/>
      <c r="F688" s="1193"/>
      <c r="G688" s="1193"/>
    </row>
    <row r="689" spans="1:7" s="1383" customFormat="1">
      <c r="A689" s="1219" t="s">
        <v>1374</v>
      </c>
      <c r="B689" s="1197"/>
      <c r="C689" s="1191"/>
      <c r="D689" s="1192"/>
      <c r="E689" s="1193"/>
      <c r="F689" s="1193"/>
      <c r="G689" s="1193"/>
    </row>
    <row r="690" spans="1:7">
      <c r="A690" s="1382" t="s">
        <v>1257</v>
      </c>
      <c r="B690" s="1197" t="s">
        <v>209</v>
      </c>
      <c r="C690" s="1191">
        <v>1</v>
      </c>
      <c r="D690" s="1192">
        <v>537000</v>
      </c>
      <c r="E690" s="1193">
        <f>D690*C690</f>
        <v>537000</v>
      </c>
      <c r="F690" s="1193"/>
      <c r="G690" s="1193"/>
    </row>
    <row r="691" spans="1:7">
      <c r="A691" s="1303" t="s">
        <v>1342</v>
      </c>
      <c r="B691" s="1197" t="s">
        <v>33</v>
      </c>
      <c r="C691" s="1379">
        <v>0.05</v>
      </c>
      <c r="D691" s="1192">
        <f>D690</f>
        <v>537000</v>
      </c>
      <c r="E691" s="1193">
        <f>D691*C691</f>
        <v>26850</v>
      </c>
      <c r="F691" s="1193"/>
      <c r="G691" s="1193"/>
    </row>
    <row r="692" spans="1:7">
      <c r="A692" s="1219" t="s">
        <v>1371</v>
      </c>
      <c r="B692" s="1197"/>
      <c r="C692" s="1191"/>
      <c r="D692" s="1192"/>
      <c r="E692" s="1193"/>
      <c r="F692" s="1193"/>
      <c r="G692" s="1193"/>
    </row>
    <row r="693" spans="1:7">
      <c r="A693" s="1198" t="s">
        <v>1166</v>
      </c>
      <c r="B693" s="1197" t="s">
        <v>1170</v>
      </c>
      <c r="C693" s="1225">
        <v>0.26</v>
      </c>
      <c r="D693" s="1192">
        <f t="shared" ref="D693:D696" si="25">D669</f>
        <v>130000</v>
      </c>
      <c r="E693" s="1193"/>
      <c r="F693" s="1193">
        <f>D693*C693</f>
        <v>33800</v>
      </c>
      <c r="G693" s="1193"/>
    </row>
    <row r="694" spans="1:7">
      <c r="A694" s="1198" t="s">
        <v>1472</v>
      </c>
      <c r="B694" s="1197" t="s">
        <v>1170</v>
      </c>
      <c r="C694" s="1225">
        <v>0.3</v>
      </c>
      <c r="D694" s="1192">
        <f t="shared" si="25"/>
        <v>200000</v>
      </c>
      <c r="E694" s="1193"/>
      <c r="F694" s="1193">
        <f>D694*C694</f>
        <v>60000</v>
      </c>
      <c r="G694" s="1193"/>
    </row>
    <row r="695" spans="1:7">
      <c r="A695" s="1198" t="s">
        <v>1473</v>
      </c>
      <c r="B695" s="1197" t="s">
        <v>1170</v>
      </c>
      <c r="C695" s="1225">
        <v>7.0000000000000007E-2</v>
      </c>
      <c r="D695" s="1192">
        <f t="shared" si="25"/>
        <v>250000</v>
      </c>
      <c r="E695" s="1193"/>
      <c r="F695" s="1193">
        <f>D695*C695</f>
        <v>17500</v>
      </c>
      <c r="G695" s="1193"/>
    </row>
    <row r="696" spans="1:7">
      <c r="A696" s="1198" t="s">
        <v>1169</v>
      </c>
      <c r="B696" s="1197" t="s">
        <v>1170</v>
      </c>
      <c r="C696" s="1225">
        <v>8.0000000000000002E-3</v>
      </c>
      <c r="D696" s="1192">
        <f t="shared" si="25"/>
        <v>260000</v>
      </c>
      <c r="E696" s="1193"/>
      <c r="F696" s="1193">
        <f>D696*C696</f>
        <v>2080</v>
      </c>
      <c r="G696" s="1193"/>
    </row>
    <row r="697" spans="1:7">
      <c r="A697" s="2462" t="s">
        <v>27</v>
      </c>
      <c r="B697" s="2463"/>
      <c r="C697" s="2464"/>
      <c r="D697" s="1192"/>
      <c r="E697" s="1302">
        <f>SUM(E690:E696)</f>
        <v>563850</v>
      </c>
      <c r="F697" s="1302">
        <f>SUM(F690:F696)</f>
        <v>113380</v>
      </c>
      <c r="G697" s="1193">
        <f>SUM(E697:F697)</f>
        <v>677230</v>
      </c>
    </row>
    <row r="698" spans="1:7">
      <c r="A698" s="2462" t="s">
        <v>1776</v>
      </c>
      <c r="B698" s="2463"/>
      <c r="C698" s="2464"/>
      <c r="D698" s="1378">
        <v>0.35</v>
      </c>
      <c r="E698" s="1302">
        <f>$D$483*E697</f>
        <v>197347.5</v>
      </c>
      <c r="F698" s="1302">
        <f>$D$483*F697</f>
        <v>39683</v>
      </c>
      <c r="G698" s="1193"/>
    </row>
    <row r="699" spans="1:7">
      <c r="A699" s="2462" t="s">
        <v>405</v>
      </c>
      <c r="B699" s="2463"/>
      <c r="C699" s="2464"/>
      <c r="D699" s="1378"/>
      <c r="E699" s="1302">
        <f>SUM(E697:E698)</f>
        <v>761197.5</v>
      </c>
      <c r="F699" s="1302">
        <f>SUM(F697:F698)</f>
        <v>153063</v>
      </c>
      <c r="G699" s="1193"/>
    </row>
    <row r="700" spans="1:7">
      <c r="A700" s="1380" t="s">
        <v>1258</v>
      </c>
      <c r="B700" s="1195"/>
      <c r="C700" s="1191"/>
      <c r="D700" s="1192"/>
      <c r="E700" s="1193"/>
      <c r="F700" s="1193"/>
      <c r="G700" s="1193"/>
    </row>
    <row r="701" spans="1:7">
      <c r="A701" s="1219" t="s">
        <v>1374</v>
      </c>
      <c r="B701" s="1197"/>
      <c r="C701" s="1191"/>
      <c r="D701" s="1192"/>
      <c r="E701" s="1193"/>
      <c r="F701" s="1193"/>
      <c r="G701" s="1193"/>
    </row>
    <row r="702" spans="1:7">
      <c r="A702" s="1382" t="s">
        <v>1258</v>
      </c>
      <c r="B702" s="1197" t="s">
        <v>209</v>
      </c>
      <c r="C702" s="1191">
        <v>1</v>
      </c>
      <c r="D702" s="1192">
        <f>2.3*886250</f>
        <v>2038374.9999999998</v>
      </c>
      <c r="E702" s="1193">
        <f>D702*C702</f>
        <v>2038374.9999999998</v>
      </c>
      <c r="F702" s="1193"/>
      <c r="G702" s="1193"/>
    </row>
    <row r="703" spans="1:7">
      <c r="A703" s="1303" t="s">
        <v>1342</v>
      </c>
      <c r="B703" s="1197" t="s">
        <v>33</v>
      </c>
      <c r="C703" s="1379">
        <v>0.05</v>
      </c>
      <c r="D703" s="1192">
        <f>D702</f>
        <v>2038374.9999999998</v>
      </c>
      <c r="E703" s="1193">
        <f>D703*C703</f>
        <v>101918.75</v>
      </c>
      <c r="F703" s="1193"/>
      <c r="G703" s="1193"/>
    </row>
    <row r="704" spans="1:7">
      <c r="A704" s="1219" t="s">
        <v>1371</v>
      </c>
      <c r="B704" s="1197"/>
      <c r="C704" s="1191"/>
      <c r="D704" s="1192"/>
      <c r="E704" s="1193"/>
      <c r="F704" s="1193"/>
      <c r="G704" s="1193"/>
    </row>
    <row r="705" spans="1:7">
      <c r="A705" s="1198" t="s">
        <v>1166</v>
      </c>
      <c r="B705" s="1197" t="s">
        <v>1170</v>
      </c>
      <c r="C705" s="1225">
        <v>0.35</v>
      </c>
      <c r="D705" s="1192">
        <f t="shared" ref="D705:D708" si="26">D681</f>
        <v>130000</v>
      </c>
      <c r="E705" s="1193"/>
      <c r="F705" s="1193">
        <f>D705*C705</f>
        <v>45500</v>
      </c>
      <c r="G705" s="1193"/>
    </row>
    <row r="706" spans="1:7">
      <c r="A706" s="1198" t="s">
        <v>1472</v>
      </c>
      <c r="B706" s="1197" t="s">
        <v>1170</v>
      </c>
      <c r="C706" s="1225">
        <v>0.55000000000000004</v>
      </c>
      <c r="D706" s="1192">
        <f t="shared" si="26"/>
        <v>200000</v>
      </c>
      <c r="E706" s="1193"/>
      <c r="F706" s="1193">
        <f>D706*C706</f>
        <v>110000.00000000001</v>
      </c>
      <c r="G706" s="1193"/>
    </row>
    <row r="707" spans="1:7">
      <c r="A707" s="1198" t="s">
        <v>1473</v>
      </c>
      <c r="B707" s="1197" t="s">
        <v>1170</v>
      </c>
      <c r="C707" s="1225">
        <v>0.36</v>
      </c>
      <c r="D707" s="1192">
        <f t="shared" si="26"/>
        <v>250000</v>
      </c>
      <c r="E707" s="1193"/>
      <c r="F707" s="1193">
        <f>D707*C707</f>
        <v>90000</v>
      </c>
      <c r="G707" s="1193"/>
    </row>
    <row r="708" spans="1:7">
      <c r="A708" s="1198" t="s">
        <v>1169</v>
      </c>
      <c r="B708" s="1197" t="s">
        <v>1170</v>
      </c>
      <c r="C708" s="1225">
        <v>0.08</v>
      </c>
      <c r="D708" s="1192">
        <f t="shared" si="26"/>
        <v>260000</v>
      </c>
      <c r="E708" s="1193"/>
      <c r="F708" s="1193">
        <f>D708*C708</f>
        <v>20800</v>
      </c>
      <c r="G708" s="1193"/>
    </row>
    <row r="709" spans="1:7">
      <c r="A709" s="2462" t="s">
        <v>27</v>
      </c>
      <c r="B709" s="2463"/>
      <c r="C709" s="2464"/>
      <c r="D709" s="1192"/>
      <c r="E709" s="1302">
        <f>SUM(E702:E708)</f>
        <v>2140293.75</v>
      </c>
      <c r="F709" s="1302">
        <f>SUM(F702:F708)</f>
        <v>266300</v>
      </c>
      <c r="G709" s="1193">
        <f>SUM(E709:F709)</f>
        <v>2406593.75</v>
      </c>
    </row>
    <row r="710" spans="1:7">
      <c r="A710" s="2462" t="s">
        <v>1776</v>
      </c>
      <c r="B710" s="2463"/>
      <c r="C710" s="2464"/>
      <c r="D710" s="1378">
        <v>0.35</v>
      </c>
      <c r="E710" s="1302">
        <f>$D$483*E709</f>
        <v>749102.8125</v>
      </c>
      <c r="F710" s="1302">
        <f>$D$483*F709</f>
        <v>93205</v>
      </c>
      <c r="G710" s="1193"/>
    </row>
    <row r="711" spans="1:7">
      <c r="A711" s="2462" t="s">
        <v>405</v>
      </c>
      <c r="B711" s="2463"/>
      <c r="C711" s="2464"/>
      <c r="D711" s="1378"/>
      <c r="E711" s="1302">
        <f>SUM(E709:E710)</f>
        <v>2889396.5625</v>
      </c>
      <c r="F711" s="1302">
        <f>SUM(F709:F710)</f>
        <v>359505</v>
      </c>
      <c r="G711" s="1193"/>
    </row>
    <row r="712" spans="1:7">
      <c r="A712" s="1380" t="s">
        <v>1259</v>
      </c>
      <c r="B712" s="1195"/>
      <c r="C712" s="1191"/>
      <c r="D712" s="1192"/>
      <c r="E712" s="1193"/>
      <c r="F712" s="1193"/>
      <c r="G712" s="1193"/>
    </row>
    <row r="713" spans="1:7">
      <c r="A713" s="1219" t="s">
        <v>1374</v>
      </c>
      <c r="B713" s="1197"/>
      <c r="C713" s="1191"/>
      <c r="D713" s="1192"/>
      <c r="E713" s="1193"/>
      <c r="F713" s="1193"/>
      <c r="G713" s="1193"/>
    </row>
    <row r="714" spans="1:7">
      <c r="A714" s="1382" t="s">
        <v>1259</v>
      </c>
      <c r="B714" s="1197" t="s">
        <v>209</v>
      </c>
      <c r="C714" s="1191">
        <v>1</v>
      </c>
      <c r="D714" s="1192">
        <f>3245000</f>
        <v>3245000</v>
      </c>
      <c r="E714" s="1193">
        <f>D714*C714</f>
        <v>3245000</v>
      </c>
      <c r="F714" s="1193"/>
      <c r="G714" s="1193"/>
    </row>
    <row r="715" spans="1:7">
      <c r="A715" s="1303" t="s">
        <v>1342</v>
      </c>
      <c r="B715" s="1197" t="s">
        <v>33</v>
      </c>
      <c r="C715" s="1379">
        <v>0.05</v>
      </c>
      <c r="D715" s="1192">
        <f>D714</f>
        <v>3245000</v>
      </c>
      <c r="E715" s="1193">
        <f>D715*C715</f>
        <v>162250</v>
      </c>
      <c r="F715" s="1193"/>
      <c r="G715" s="1193"/>
    </row>
    <row r="716" spans="1:7">
      <c r="A716" s="1219" t="s">
        <v>1371</v>
      </c>
      <c r="B716" s="1197"/>
      <c r="C716" s="1191"/>
      <c r="D716" s="1192"/>
      <c r="E716" s="1193"/>
      <c r="F716" s="1193"/>
      <c r="G716" s="1193"/>
    </row>
    <row r="717" spans="1:7">
      <c r="A717" s="1198" t="s">
        <v>1166</v>
      </c>
      <c r="B717" s="1197" t="s">
        <v>1170</v>
      </c>
      <c r="C717" s="1225">
        <v>0.65</v>
      </c>
      <c r="D717" s="1192">
        <f t="shared" ref="D717:D720" si="27">D693</f>
        <v>130000</v>
      </c>
      <c r="E717" s="1193"/>
      <c r="F717" s="1193">
        <f>D717*C717</f>
        <v>84500</v>
      </c>
      <c r="G717" s="1193"/>
    </row>
    <row r="718" spans="1:7">
      <c r="A718" s="1198" t="s">
        <v>1472</v>
      </c>
      <c r="B718" s="1197" t="s">
        <v>1170</v>
      </c>
      <c r="C718" s="1225">
        <v>0.9</v>
      </c>
      <c r="D718" s="1192">
        <f t="shared" si="27"/>
        <v>200000</v>
      </c>
      <c r="E718" s="1193"/>
      <c r="F718" s="1193">
        <f>D718*C718</f>
        <v>180000</v>
      </c>
      <c r="G718" s="1193"/>
    </row>
    <row r="719" spans="1:7">
      <c r="A719" s="1198" t="s">
        <v>1473</v>
      </c>
      <c r="B719" s="1197" t="s">
        <v>1170</v>
      </c>
      <c r="C719" s="1225">
        <v>0.4</v>
      </c>
      <c r="D719" s="1192">
        <f t="shared" si="27"/>
        <v>250000</v>
      </c>
      <c r="E719" s="1193"/>
      <c r="F719" s="1193">
        <f>D719*C719</f>
        <v>100000</v>
      </c>
      <c r="G719" s="1193"/>
    </row>
    <row r="720" spans="1:7">
      <c r="A720" s="1198" t="s">
        <v>1169</v>
      </c>
      <c r="B720" s="1197" t="s">
        <v>1170</v>
      </c>
      <c r="C720" s="1225">
        <v>0.08</v>
      </c>
      <c r="D720" s="1192">
        <f t="shared" si="27"/>
        <v>260000</v>
      </c>
      <c r="E720" s="1193"/>
      <c r="F720" s="1193">
        <f>D720*C720</f>
        <v>20800</v>
      </c>
      <c r="G720" s="1193"/>
    </row>
    <row r="721" spans="1:7">
      <c r="A721" s="2462" t="s">
        <v>27</v>
      </c>
      <c r="B721" s="2463"/>
      <c r="C721" s="2464"/>
      <c r="D721" s="1192"/>
      <c r="E721" s="1302">
        <f>SUM(E714:E720)</f>
        <v>3407250</v>
      </c>
      <c r="F721" s="1302">
        <f>SUM(F714:F720)</f>
        <v>385300</v>
      </c>
      <c r="G721" s="1193">
        <f>SUM(E721:F721)</f>
        <v>3792550</v>
      </c>
    </row>
    <row r="722" spans="1:7">
      <c r="A722" s="2462" t="s">
        <v>1776</v>
      </c>
      <c r="B722" s="2463"/>
      <c r="C722" s="2464"/>
      <c r="D722" s="1378">
        <v>0.35</v>
      </c>
      <c r="E722" s="1302">
        <f>$D$483*E721</f>
        <v>1192537.5</v>
      </c>
      <c r="F722" s="1302">
        <f>$D$483*F721</f>
        <v>134855</v>
      </c>
      <c r="G722" s="1193"/>
    </row>
    <row r="723" spans="1:7">
      <c r="A723" s="2462" t="s">
        <v>405</v>
      </c>
      <c r="B723" s="2463"/>
      <c r="C723" s="2464"/>
      <c r="D723" s="1378"/>
      <c r="E723" s="1302">
        <f>SUM(E721:E722)</f>
        <v>4599787.5</v>
      </c>
      <c r="F723" s="1302">
        <f>SUM(F721:F722)</f>
        <v>520155</v>
      </c>
      <c r="G723" s="1193"/>
    </row>
    <row r="724" spans="1:7">
      <c r="A724" s="1380" t="s">
        <v>1260</v>
      </c>
      <c r="B724" s="1195"/>
      <c r="C724" s="1191"/>
      <c r="D724" s="1192"/>
      <c r="E724" s="1193"/>
      <c r="F724" s="1193"/>
      <c r="G724" s="1193"/>
    </row>
    <row r="725" spans="1:7">
      <c r="A725" s="1219" t="s">
        <v>1374</v>
      </c>
      <c r="B725" s="1197"/>
      <c r="C725" s="1191"/>
      <c r="D725" s="1192"/>
      <c r="E725" s="1193"/>
      <c r="F725" s="1193"/>
      <c r="G725" s="1193"/>
    </row>
    <row r="726" spans="1:7">
      <c r="A726" s="1382" t="s">
        <v>1260</v>
      </c>
      <c r="B726" s="1197" t="s">
        <v>209</v>
      </c>
      <c r="C726" s="1191">
        <v>1</v>
      </c>
      <c r="D726" s="1192">
        <v>523000</v>
      </c>
      <c r="E726" s="1193">
        <f>D726*C726</f>
        <v>523000</v>
      </c>
      <c r="F726" s="1193"/>
      <c r="G726" s="1193"/>
    </row>
    <row r="727" spans="1:7">
      <c r="A727" s="1303" t="s">
        <v>1342</v>
      </c>
      <c r="B727" s="1197" t="s">
        <v>33</v>
      </c>
      <c r="C727" s="1379">
        <v>0.05</v>
      </c>
      <c r="D727" s="1192">
        <f>D726</f>
        <v>523000</v>
      </c>
      <c r="E727" s="1193">
        <f>D727*C727</f>
        <v>26150</v>
      </c>
      <c r="F727" s="1193"/>
      <c r="G727" s="1193"/>
    </row>
    <row r="728" spans="1:7">
      <c r="A728" s="1219" t="s">
        <v>1371</v>
      </c>
      <c r="B728" s="1197"/>
      <c r="C728" s="1191"/>
      <c r="D728" s="1192"/>
      <c r="E728" s="1193"/>
      <c r="F728" s="1193"/>
      <c r="G728" s="1193"/>
    </row>
    <row r="729" spans="1:7">
      <c r="A729" s="1198" t="s">
        <v>1166</v>
      </c>
      <c r="B729" s="1197" t="s">
        <v>1170</v>
      </c>
      <c r="C729" s="1225">
        <v>0.65</v>
      </c>
      <c r="D729" s="1192">
        <f t="shared" ref="D729:D732" si="28">D705</f>
        <v>130000</v>
      </c>
      <c r="E729" s="1193"/>
      <c r="F729" s="1193">
        <f>D729*C729</f>
        <v>84500</v>
      </c>
      <c r="G729" s="1193"/>
    </row>
    <row r="730" spans="1:7">
      <c r="A730" s="1198" t="s">
        <v>1472</v>
      </c>
      <c r="B730" s="1197" t="s">
        <v>1170</v>
      </c>
      <c r="C730" s="1225">
        <v>0.9</v>
      </c>
      <c r="D730" s="1192">
        <f t="shared" si="28"/>
        <v>200000</v>
      </c>
      <c r="E730" s="1193"/>
      <c r="F730" s="1193">
        <f>D730*C730</f>
        <v>180000</v>
      </c>
      <c r="G730" s="1193"/>
    </row>
    <row r="731" spans="1:7">
      <c r="A731" s="1198" t="s">
        <v>1473</v>
      </c>
      <c r="B731" s="1197" t="s">
        <v>1170</v>
      </c>
      <c r="C731" s="1225">
        <v>0.4</v>
      </c>
      <c r="D731" s="1192">
        <f t="shared" si="28"/>
        <v>250000</v>
      </c>
      <c r="E731" s="1193"/>
      <c r="F731" s="1193">
        <f>D731*C731</f>
        <v>100000</v>
      </c>
      <c r="G731" s="1193"/>
    </row>
    <row r="732" spans="1:7">
      <c r="A732" s="1198" t="s">
        <v>1169</v>
      </c>
      <c r="B732" s="1197" t="s">
        <v>1170</v>
      </c>
      <c r="C732" s="1225">
        <v>0.08</v>
      </c>
      <c r="D732" s="1192">
        <f t="shared" si="28"/>
        <v>260000</v>
      </c>
      <c r="E732" s="1193"/>
      <c r="F732" s="1193">
        <f>D732*C732</f>
        <v>20800</v>
      </c>
      <c r="G732" s="1193"/>
    </row>
    <row r="733" spans="1:7">
      <c r="A733" s="2462" t="s">
        <v>27</v>
      </c>
      <c r="B733" s="2463"/>
      <c r="C733" s="2464"/>
      <c r="D733" s="1192"/>
      <c r="E733" s="1302">
        <f>SUM(E726:E732)</f>
        <v>549150</v>
      </c>
      <c r="F733" s="1302">
        <f>SUM(F726:F732)</f>
        <v>385300</v>
      </c>
      <c r="G733" s="1193">
        <f>SUM(E733:F733)</f>
        <v>934450</v>
      </c>
    </row>
    <row r="734" spans="1:7">
      <c r="A734" s="2462" t="s">
        <v>1776</v>
      </c>
      <c r="B734" s="2463"/>
      <c r="C734" s="2464"/>
      <c r="D734" s="1378">
        <v>0.35</v>
      </c>
      <c r="E734" s="1302">
        <f>$D$483*E733</f>
        <v>192202.5</v>
      </c>
      <c r="F734" s="1302">
        <f>$D$483*F733</f>
        <v>134855</v>
      </c>
      <c r="G734" s="1193"/>
    </row>
    <row r="735" spans="1:7">
      <c r="A735" s="2462" t="s">
        <v>405</v>
      </c>
      <c r="B735" s="2463"/>
      <c r="C735" s="2464"/>
      <c r="D735" s="1378"/>
      <c r="E735" s="1302">
        <f>SUM(E733:E734)</f>
        <v>741352.5</v>
      </c>
      <c r="F735" s="1302">
        <f>SUM(F733:F734)</f>
        <v>520155</v>
      </c>
      <c r="G735" s="1193"/>
    </row>
    <row r="736" spans="1:7">
      <c r="A736" s="1380" t="s">
        <v>1261</v>
      </c>
      <c r="B736" s="1195"/>
      <c r="C736" s="1191"/>
      <c r="D736" s="1192"/>
      <c r="E736" s="1193"/>
      <c r="F736" s="1193"/>
      <c r="G736" s="1193"/>
    </row>
    <row r="737" spans="1:7">
      <c r="A737" s="1219" t="s">
        <v>1374</v>
      </c>
      <c r="B737" s="1197"/>
      <c r="C737" s="1191"/>
      <c r="D737" s="1192"/>
      <c r="E737" s="1193"/>
      <c r="F737" s="1193"/>
      <c r="G737" s="1193"/>
    </row>
    <row r="738" spans="1:7">
      <c r="A738" s="1382" t="s">
        <v>1261</v>
      </c>
      <c r="B738" s="1197" t="s">
        <v>209</v>
      </c>
      <c r="C738" s="1191">
        <v>1</v>
      </c>
      <c r="D738" s="1192">
        <v>165000</v>
      </c>
      <c r="E738" s="1193">
        <f>D738*C738</f>
        <v>165000</v>
      </c>
      <c r="F738" s="1193"/>
      <c r="G738" s="1193"/>
    </row>
    <row r="739" spans="1:7">
      <c r="A739" s="1303" t="s">
        <v>1342</v>
      </c>
      <c r="B739" s="1197" t="s">
        <v>33</v>
      </c>
      <c r="C739" s="1379">
        <v>0.05</v>
      </c>
      <c r="D739" s="1192">
        <f>D738</f>
        <v>165000</v>
      </c>
      <c r="E739" s="1193">
        <f>D739*C739</f>
        <v>8250</v>
      </c>
      <c r="F739" s="1193"/>
      <c r="G739" s="1193"/>
    </row>
    <row r="740" spans="1:7">
      <c r="A740" s="1219" t="s">
        <v>1371</v>
      </c>
      <c r="B740" s="1197"/>
      <c r="C740" s="1191"/>
      <c r="D740" s="1192"/>
      <c r="E740" s="1193"/>
      <c r="F740" s="1193"/>
      <c r="G740" s="1193"/>
    </row>
    <row r="741" spans="1:7">
      <c r="A741" s="1198" t="s">
        <v>1166</v>
      </c>
      <c r="B741" s="1197" t="s">
        <v>1170</v>
      </c>
      <c r="C741" s="1425">
        <v>0.3</v>
      </c>
      <c r="D741" s="1192">
        <f t="shared" ref="D741:D744" si="29">D717</f>
        <v>130000</v>
      </c>
      <c r="E741" s="1193"/>
      <c r="F741" s="1193">
        <f>D741*C741</f>
        <v>39000</v>
      </c>
      <c r="G741" s="1193"/>
    </row>
    <row r="742" spans="1:7">
      <c r="A742" s="1198" t="s">
        <v>1472</v>
      </c>
      <c r="B742" s="1197" t="s">
        <v>1170</v>
      </c>
      <c r="C742" s="1225">
        <v>0.3</v>
      </c>
      <c r="D742" s="1192">
        <f t="shared" si="29"/>
        <v>200000</v>
      </c>
      <c r="E742" s="1193"/>
      <c r="F742" s="1193">
        <f>D742*C742</f>
        <v>60000</v>
      </c>
      <c r="G742" s="1193"/>
    </row>
    <row r="743" spans="1:7">
      <c r="A743" s="1198" t="s">
        <v>1473</v>
      </c>
      <c r="B743" s="1197" t="s">
        <v>1170</v>
      </c>
      <c r="C743" s="1225">
        <v>0.08</v>
      </c>
      <c r="D743" s="1192">
        <f t="shared" si="29"/>
        <v>250000</v>
      </c>
      <c r="E743" s="1193"/>
      <c r="F743" s="1193">
        <f>D743*C743</f>
        <v>20000</v>
      </c>
      <c r="G743" s="1193"/>
    </row>
    <row r="744" spans="1:7">
      <c r="A744" s="1198" t="s">
        <v>1169</v>
      </c>
      <c r="B744" s="1197" t="s">
        <v>1170</v>
      </c>
      <c r="C744" s="1225">
        <v>0.08</v>
      </c>
      <c r="D744" s="1192">
        <f t="shared" si="29"/>
        <v>260000</v>
      </c>
      <c r="E744" s="1193"/>
      <c r="F744" s="1193">
        <f>D744*C744</f>
        <v>20800</v>
      </c>
      <c r="G744" s="1193"/>
    </row>
    <row r="745" spans="1:7">
      <c r="A745" s="2462" t="s">
        <v>27</v>
      </c>
      <c r="B745" s="2463"/>
      <c r="C745" s="2464"/>
      <c r="D745" s="1192"/>
      <c r="E745" s="1302">
        <f>SUM(E738:E744)</f>
        <v>173250</v>
      </c>
      <c r="F745" s="1302">
        <f>SUM(F738:F744)</f>
        <v>139800</v>
      </c>
      <c r="G745" s="1193">
        <f>SUM(E745:F745)</f>
        <v>313050</v>
      </c>
    </row>
    <row r="746" spans="1:7">
      <c r="A746" s="2462" t="s">
        <v>1776</v>
      </c>
      <c r="B746" s="2463"/>
      <c r="C746" s="2464"/>
      <c r="D746" s="1378">
        <v>0.35</v>
      </c>
      <c r="E746" s="1302">
        <f>$D$483*E745</f>
        <v>60637.499999999993</v>
      </c>
      <c r="F746" s="1302">
        <f>$D$483*F745</f>
        <v>48930</v>
      </c>
      <c r="G746" s="1193"/>
    </row>
    <row r="747" spans="1:7">
      <c r="A747" s="2462" t="s">
        <v>405</v>
      </c>
      <c r="B747" s="2463"/>
      <c r="C747" s="2464"/>
      <c r="D747" s="1378"/>
      <c r="E747" s="1302">
        <f>SUM(E745:E746)</f>
        <v>233887.5</v>
      </c>
      <c r="F747" s="1302">
        <f>SUM(F745:F746)</f>
        <v>188730</v>
      </c>
      <c r="G747" s="1193"/>
    </row>
    <row r="748" spans="1:7">
      <c r="A748" s="1380" t="s">
        <v>1262</v>
      </c>
      <c r="B748" s="1195"/>
      <c r="C748" s="1191"/>
      <c r="D748" s="1192"/>
      <c r="E748" s="1193"/>
      <c r="F748" s="1193"/>
      <c r="G748" s="1193"/>
    </row>
    <row r="749" spans="1:7">
      <c r="A749" s="1219" t="s">
        <v>1374</v>
      </c>
      <c r="B749" s="1197"/>
      <c r="C749" s="1191"/>
      <c r="D749" s="1192"/>
      <c r="E749" s="1193"/>
      <c r="F749" s="1193"/>
      <c r="G749" s="1193"/>
    </row>
    <row r="750" spans="1:7">
      <c r="A750" s="1382" t="s">
        <v>1262</v>
      </c>
      <c r="B750" s="1197" t="s">
        <v>209</v>
      </c>
      <c r="C750" s="1191">
        <v>1</v>
      </c>
      <c r="D750" s="1192">
        <v>45000</v>
      </c>
      <c r="E750" s="1193">
        <f>D750*C750</f>
        <v>45000</v>
      </c>
      <c r="F750" s="1193"/>
      <c r="G750" s="1193"/>
    </row>
    <row r="751" spans="1:7">
      <c r="A751" s="1303" t="s">
        <v>1342</v>
      </c>
      <c r="B751" s="1197" t="s">
        <v>33</v>
      </c>
      <c r="C751" s="1379">
        <v>0.05</v>
      </c>
      <c r="D751" s="1192">
        <f>D750</f>
        <v>45000</v>
      </c>
      <c r="E751" s="1193">
        <f>D751*C751</f>
        <v>2250</v>
      </c>
      <c r="F751" s="1193"/>
      <c r="G751" s="1193"/>
    </row>
    <row r="752" spans="1:7">
      <c r="A752" s="1219" t="s">
        <v>1371</v>
      </c>
      <c r="B752" s="1197"/>
      <c r="C752" s="1191"/>
      <c r="D752" s="1192"/>
      <c r="E752" s="1193"/>
      <c r="F752" s="1193"/>
      <c r="G752" s="1193"/>
    </row>
    <row r="753" spans="1:7">
      <c r="A753" s="1198" t="s">
        <v>1166</v>
      </c>
      <c r="B753" s="1197" t="s">
        <v>1170</v>
      </c>
      <c r="C753" s="1425">
        <v>0.01</v>
      </c>
      <c r="D753" s="1192">
        <f t="shared" ref="D753:D756" si="30">D729</f>
        <v>130000</v>
      </c>
      <c r="E753" s="1193"/>
      <c r="F753" s="1193">
        <f>D753*C753</f>
        <v>1300</v>
      </c>
      <c r="G753" s="1193"/>
    </row>
    <row r="754" spans="1:7">
      <c r="A754" s="1198" t="s">
        <v>1472</v>
      </c>
      <c r="B754" s="1197" t="s">
        <v>1170</v>
      </c>
      <c r="C754" s="1225">
        <v>0.05</v>
      </c>
      <c r="D754" s="1192">
        <f t="shared" si="30"/>
        <v>200000</v>
      </c>
      <c r="E754" s="1193"/>
      <c r="F754" s="1193">
        <f>D754*C754</f>
        <v>10000</v>
      </c>
      <c r="G754" s="1193"/>
    </row>
    <row r="755" spans="1:7">
      <c r="A755" s="1198" t="s">
        <v>1473</v>
      </c>
      <c r="B755" s="1197" t="s">
        <v>1170</v>
      </c>
      <c r="C755" s="1225">
        <v>5.0000000000000001E-3</v>
      </c>
      <c r="D755" s="1192">
        <f t="shared" si="30"/>
        <v>250000</v>
      </c>
      <c r="E755" s="1193"/>
      <c r="F755" s="1193">
        <f>D755*C755</f>
        <v>1250</v>
      </c>
      <c r="G755" s="1193"/>
    </row>
    <row r="756" spans="1:7">
      <c r="A756" s="1198" t="s">
        <v>1169</v>
      </c>
      <c r="B756" s="1197" t="s">
        <v>1170</v>
      </c>
      <c r="C756" s="1225">
        <v>2E-3</v>
      </c>
      <c r="D756" s="1192">
        <f t="shared" si="30"/>
        <v>260000</v>
      </c>
      <c r="E756" s="1193"/>
      <c r="F756" s="1193">
        <f>D756*C756</f>
        <v>520</v>
      </c>
      <c r="G756" s="1193"/>
    </row>
    <row r="757" spans="1:7">
      <c r="A757" s="2462" t="s">
        <v>27</v>
      </c>
      <c r="B757" s="2463"/>
      <c r="C757" s="2464"/>
      <c r="D757" s="1192"/>
      <c r="E757" s="1302">
        <f>SUM(E750:E756)</f>
        <v>47250</v>
      </c>
      <c r="F757" s="1302">
        <f>SUM(F750:F756)</f>
        <v>13070</v>
      </c>
      <c r="G757" s="1193">
        <f>SUM(E757:F757)</f>
        <v>60320</v>
      </c>
    </row>
    <row r="758" spans="1:7">
      <c r="A758" s="2462" t="s">
        <v>1776</v>
      </c>
      <c r="B758" s="2463"/>
      <c r="C758" s="2464"/>
      <c r="D758" s="1378">
        <v>0.35</v>
      </c>
      <c r="E758" s="1302">
        <f>$D$483*E757</f>
        <v>16537.5</v>
      </c>
      <c r="F758" s="1302">
        <f>$D$483*F757</f>
        <v>4574.5</v>
      </c>
      <c r="G758" s="1193"/>
    </row>
    <row r="759" spans="1:7">
      <c r="A759" s="2462" t="s">
        <v>405</v>
      </c>
      <c r="B759" s="2463"/>
      <c r="C759" s="2464"/>
      <c r="D759" s="1378"/>
      <c r="E759" s="1302">
        <f>SUM(E757:E758)</f>
        <v>63787.5</v>
      </c>
      <c r="F759" s="1302">
        <f>SUM(F757:F758)</f>
        <v>17644.5</v>
      </c>
      <c r="G759" s="1193"/>
    </row>
    <row r="760" spans="1:7">
      <c r="A760" s="1380" t="s">
        <v>1264</v>
      </c>
      <c r="B760" s="1195"/>
      <c r="C760" s="1191"/>
      <c r="D760" s="1192"/>
      <c r="E760" s="1193"/>
      <c r="F760" s="1193"/>
      <c r="G760" s="1193"/>
    </row>
    <row r="761" spans="1:7">
      <c r="A761" s="1219" t="s">
        <v>1374</v>
      </c>
      <c r="B761" s="1197"/>
      <c r="C761" s="1191"/>
      <c r="D761" s="1192"/>
      <c r="E761" s="1193"/>
      <c r="F761" s="1193"/>
      <c r="G761" s="1193"/>
    </row>
    <row r="762" spans="1:7">
      <c r="A762" s="1382" t="s">
        <v>1264</v>
      </c>
      <c r="B762" s="1197" t="s">
        <v>209</v>
      </c>
      <c r="C762" s="1191">
        <v>1</v>
      </c>
      <c r="D762" s="1192">
        <v>160000</v>
      </c>
      <c r="E762" s="1193">
        <f>D762*C762</f>
        <v>160000</v>
      </c>
      <c r="F762" s="1193"/>
      <c r="G762" s="1193"/>
    </row>
    <row r="763" spans="1:7">
      <c r="A763" s="1303" t="s">
        <v>1342</v>
      </c>
      <c r="B763" s="1197" t="s">
        <v>33</v>
      </c>
      <c r="C763" s="1379">
        <v>0.05</v>
      </c>
      <c r="D763" s="1192">
        <f>D762</f>
        <v>160000</v>
      </c>
      <c r="E763" s="1193">
        <f>D763*C763</f>
        <v>8000</v>
      </c>
      <c r="F763" s="1193"/>
      <c r="G763" s="1193"/>
    </row>
    <row r="764" spans="1:7">
      <c r="A764" s="1219" t="s">
        <v>1371</v>
      </c>
      <c r="B764" s="1197"/>
      <c r="C764" s="1191"/>
      <c r="D764" s="1192"/>
      <c r="E764" s="1193"/>
      <c r="F764" s="1193"/>
      <c r="G764" s="1193"/>
    </row>
    <row r="765" spans="1:7">
      <c r="A765" s="1198" t="s">
        <v>1166</v>
      </c>
      <c r="B765" s="1197" t="s">
        <v>1170</v>
      </c>
      <c r="C765" s="1425">
        <v>0.16600000000000001</v>
      </c>
      <c r="D765" s="1192">
        <f t="shared" ref="D765:D768" si="31">D741</f>
        <v>130000</v>
      </c>
      <c r="E765" s="1193"/>
      <c r="F765" s="1193">
        <f>D765*C765</f>
        <v>21580</v>
      </c>
      <c r="G765" s="1193"/>
    </row>
    <row r="766" spans="1:7">
      <c r="A766" s="1198" t="s">
        <v>1472</v>
      </c>
      <c r="B766" s="1197" t="s">
        <v>1170</v>
      </c>
      <c r="C766" s="1225">
        <v>0.16600000000000001</v>
      </c>
      <c r="D766" s="1192">
        <f t="shared" si="31"/>
        <v>200000</v>
      </c>
      <c r="E766" s="1193"/>
      <c r="F766" s="1193">
        <f>D766*C766</f>
        <v>33200</v>
      </c>
      <c r="G766" s="1193"/>
    </row>
    <row r="767" spans="1:7">
      <c r="A767" s="1198" t="s">
        <v>1473</v>
      </c>
      <c r="B767" s="1197" t="s">
        <v>1170</v>
      </c>
      <c r="C767" s="1225">
        <v>3.3000000000000002E-2</v>
      </c>
      <c r="D767" s="1192">
        <f t="shared" si="31"/>
        <v>250000</v>
      </c>
      <c r="E767" s="1193"/>
      <c r="F767" s="1193">
        <f>D767*C767</f>
        <v>8250</v>
      </c>
      <c r="G767" s="1193"/>
    </row>
    <row r="768" spans="1:7">
      <c r="A768" s="1198" t="s">
        <v>1169</v>
      </c>
      <c r="B768" s="1197" t="s">
        <v>1170</v>
      </c>
      <c r="C768" s="1225">
        <v>1.7000000000000001E-2</v>
      </c>
      <c r="D768" s="1192">
        <f t="shared" si="31"/>
        <v>260000</v>
      </c>
      <c r="E768" s="1193"/>
      <c r="F768" s="1193">
        <f>D768*C768</f>
        <v>4420</v>
      </c>
      <c r="G768" s="1193"/>
    </row>
    <row r="769" spans="1:21">
      <c r="A769" s="2462" t="s">
        <v>27</v>
      </c>
      <c r="B769" s="2463"/>
      <c r="C769" s="2464"/>
      <c r="D769" s="1192"/>
      <c r="E769" s="1302">
        <f>SUM(E762:E768)</f>
        <v>168000</v>
      </c>
      <c r="F769" s="1302">
        <f>SUM(F762:F768)</f>
        <v>67450</v>
      </c>
      <c r="G769" s="1193">
        <f>SUM(E769:F769)</f>
        <v>235450</v>
      </c>
    </row>
    <row r="770" spans="1:21">
      <c r="A770" s="2462" t="s">
        <v>1776</v>
      </c>
      <c r="B770" s="2463"/>
      <c r="C770" s="2464"/>
      <c r="D770" s="1378">
        <v>0.35</v>
      </c>
      <c r="E770" s="1302">
        <f>$D$483*E769</f>
        <v>58799.999999999993</v>
      </c>
      <c r="F770" s="1302">
        <f>$D$483*F769</f>
        <v>23607.5</v>
      </c>
      <c r="G770" s="1193"/>
    </row>
    <row r="771" spans="1:21">
      <c r="A771" s="2462" t="s">
        <v>405</v>
      </c>
      <c r="B771" s="2463"/>
      <c r="C771" s="2464"/>
      <c r="D771" s="1378"/>
      <c r="E771" s="1302">
        <f>SUM(E769:E770)</f>
        <v>226800</v>
      </c>
      <c r="F771" s="1302">
        <f>SUM(F769:F770)</f>
        <v>91057.5</v>
      </c>
      <c r="G771" s="1193"/>
    </row>
    <row r="772" spans="1:21">
      <c r="A772" s="1380" t="s">
        <v>1293</v>
      </c>
      <c r="B772" s="1195"/>
      <c r="C772" s="1191"/>
      <c r="D772" s="1192"/>
      <c r="E772" s="1193"/>
      <c r="F772" s="1193"/>
      <c r="G772" s="1193"/>
      <c r="U772" s="1376"/>
    </row>
    <row r="773" spans="1:21">
      <c r="A773" s="1219" t="s">
        <v>1374</v>
      </c>
      <c r="B773" s="1197"/>
      <c r="C773" s="1191"/>
      <c r="D773" s="1192"/>
      <c r="E773" s="1193"/>
      <c r="F773" s="1193"/>
      <c r="G773" s="1193"/>
    </row>
    <row r="774" spans="1:21">
      <c r="A774" s="1382" t="s">
        <v>1293</v>
      </c>
      <c r="B774" s="1197" t="s">
        <v>209</v>
      </c>
      <c r="C774" s="1191">
        <v>1</v>
      </c>
      <c r="D774" s="1192">
        <v>210000</v>
      </c>
      <c r="E774" s="1193">
        <f>D774*C774</f>
        <v>210000</v>
      </c>
      <c r="F774" s="1193"/>
      <c r="G774" s="1193"/>
    </row>
    <row r="775" spans="1:21">
      <c r="A775" s="1303" t="s">
        <v>1342</v>
      </c>
      <c r="B775" s="1197" t="s">
        <v>33</v>
      </c>
      <c r="C775" s="1379">
        <v>0.05</v>
      </c>
      <c r="D775" s="1192">
        <f>D774</f>
        <v>210000</v>
      </c>
      <c r="E775" s="1193">
        <f>D775*C775</f>
        <v>10500</v>
      </c>
      <c r="F775" s="1193"/>
      <c r="G775" s="1193"/>
    </row>
    <row r="776" spans="1:21">
      <c r="A776" s="1219" t="s">
        <v>1371</v>
      </c>
      <c r="B776" s="1197"/>
      <c r="C776" s="1191"/>
      <c r="D776" s="1192"/>
      <c r="E776" s="1193"/>
      <c r="F776" s="1193"/>
      <c r="G776" s="1193"/>
    </row>
    <row r="777" spans="1:21">
      <c r="A777" s="1198" t="s">
        <v>1166</v>
      </c>
      <c r="B777" s="1197" t="s">
        <v>1170</v>
      </c>
      <c r="C777" s="1425">
        <v>0.16600000000000001</v>
      </c>
      <c r="D777" s="1192">
        <f t="shared" ref="D777:D780" si="32">D753</f>
        <v>130000</v>
      </c>
      <c r="E777" s="1193"/>
      <c r="F777" s="1193">
        <f>D777*C777</f>
        <v>21580</v>
      </c>
      <c r="G777" s="1193"/>
    </row>
    <row r="778" spans="1:21">
      <c r="A778" s="1198" t="s">
        <v>1472</v>
      </c>
      <c r="B778" s="1197" t="s">
        <v>1170</v>
      </c>
      <c r="C778" s="1225">
        <v>0.16600000000000001</v>
      </c>
      <c r="D778" s="1192">
        <f t="shared" si="32"/>
        <v>200000</v>
      </c>
      <c r="E778" s="1193"/>
      <c r="F778" s="1193">
        <f>D778*C778</f>
        <v>33200</v>
      </c>
      <c r="G778" s="1193"/>
    </row>
    <row r="779" spans="1:21">
      <c r="A779" s="1198" t="s">
        <v>1473</v>
      </c>
      <c r="B779" s="1197" t="s">
        <v>1170</v>
      </c>
      <c r="C779" s="1225">
        <v>3.3000000000000002E-2</v>
      </c>
      <c r="D779" s="1192">
        <f t="shared" si="32"/>
        <v>250000</v>
      </c>
      <c r="E779" s="1193"/>
      <c r="F779" s="1193">
        <f>D779*C779</f>
        <v>8250</v>
      </c>
      <c r="G779" s="1193"/>
    </row>
    <row r="780" spans="1:21">
      <c r="A780" s="1198" t="s">
        <v>1169</v>
      </c>
      <c r="B780" s="1197" t="s">
        <v>1170</v>
      </c>
      <c r="C780" s="1225">
        <v>1.7000000000000001E-2</v>
      </c>
      <c r="D780" s="1192">
        <f t="shared" si="32"/>
        <v>260000</v>
      </c>
      <c r="E780" s="1193"/>
      <c r="F780" s="1193">
        <f>D780*C780</f>
        <v>4420</v>
      </c>
      <c r="G780" s="1193"/>
    </row>
    <row r="781" spans="1:21">
      <c r="A781" s="2462" t="s">
        <v>27</v>
      </c>
      <c r="B781" s="2463"/>
      <c r="C781" s="2464"/>
      <c r="D781" s="1192"/>
      <c r="E781" s="1302">
        <f>SUM(E774:E780)</f>
        <v>220500</v>
      </c>
      <c r="F781" s="1302">
        <f>SUM(F774:F780)</f>
        <v>67450</v>
      </c>
      <c r="G781" s="1193">
        <f>SUM(E781:F781)</f>
        <v>287950</v>
      </c>
    </row>
    <row r="782" spans="1:21">
      <c r="A782" s="2462" t="s">
        <v>1776</v>
      </c>
      <c r="B782" s="2463"/>
      <c r="C782" s="2464"/>
      <c r="D782" s="1378">
        <v>0.35</v>
      </c>
      <c r="E782" s="1302">
        <f>$D$483*E781</f>
        <v>77175</v>
      </c>
      <c r="F782" s="1302">
        <f>$D$483*F781</f>
        <v>23607.5</v>
      </c>
      <c r="G782" s="1193"/>
    </row>
    <row r="783" spans="1:21">
      <c r="A783" s="2462" t="s">
        <v>405</v>
      </c>
      <c r="B783" s="2463"/>
      <c r="C783" s="2464"/>
      <c r="D783" s="1378"/>
      <c r="E783" s="1302">
        <f>SUM(E781:E782)</f>
        <v>297675</v>
      </c>
      <c r="F783" s="1302">
        <f>SUM(F781:F782)</f>
        <v>91057.5</v>
      </c>
      <c r="G783" s="1193"/>
    </row>
    <row r="784" spans="1:21">
      <c r="A784" s="1380" t="s">
        <v>1294</v>
      </c>
      <c r="B784" s="1195"/>
      <c r="C784" s="1191"/>
      <c r="D784" s="1192"/>
      <c r="E784" s="1193"/>
      <c r="F784" s="1193"/>
      <c r="G784" s="1193"/>
    </row>
    <row r="785" spans="1:7">
      <c r="A785" s="1219" t="s">
        <v>1374</v>
      </c>
      <c r="B785" s="1197"/>
      <c r="C785" s="1191"/>
      <c r="D785" s="1192"/>
      <c r="E785" s="1193"/>
      <c r="F785" s="1193"/>
      <c r="G785" s="1193"/>
    </row>
    <row r="786" spans="1:7">
      <c r="A786" s="1382" t="s">
        <v>1294</v>
      </c>
      <c r="B786" s="1197" t="s">
        <v>209</v>
      </c>
      <c r="C786" s="1191">
        <v>1</v>
      </c>
      <c r="D786" s="1192">
        <v>450000</v>
      </c>
      <c r="E786" s="1193">
        <f>D786*C786</f>
        <v>450000</v>
      </c>
      <c r="F786" s="1193"/>
      <c r="G786" s="1193"/>
    </row>
    <row r="787" spans="1:7">
      <c r="A787" s="1303" t="s">
        <v>1342</v>
      </c>
      <c r="B787" s="1197" t="s">
        <v>33</v>
      </c>
      <c r="C787" s="1379">
        <v>0.05</v>
      </c>
      <c r="D787" s="1192">
        <f>D786</f>
        <v>450000</v>
      </c>
      <c r="E787" s="1193">
        <f>D787*C787</f>
        <v>22500</v>
      </c>
      <c r="F787" s="1193"/>
      <c r="G787" s="1193"/>
    </row>
    <row r="788" spans="1:7">
      <c r="A788" s="1219" t="s">
        <v>1371</v>
      </c>
      <c r="B788" s="1197"/>
      <c r="C788" s="1191"/>
      <c r="D788" s="1192"/>
      <c r="E788" s="1193"/>
      <c r="F788" s="1193"/>
      <c r="G788" s="1193"/>
    </row>
    <row r="789" spans="1:7">
      <c r="A789" s="1198" t="s">
        <v>1166</v>
      </c>
      <c r="B789" s="1197" t="s">
        <v>1170</v>
      </c>
      <c r="C789" s="1425">
        <v>0.2</v>
      </c>
      <c r="D789" s="1192">
        <f t="shared" ref="D789:D792" si="33">D765</f>
        <v>130000</v>
      </c>
      <c r="E789" s="1193"/>
      <c r="F789" s="1193">
        <f>D789*C789</f>
        <v>26000</v>
      </c>
      <c r="G789" s="1193"/>
    </row>
    <row r="790" spans="1:7">
      <c r="A790" s="1198" t="s">
        <v>1472</v>
      </c>
      <c r="B790" s="1197" t="s">
        <v>1170</v>
      </c>
      <c r="C790" s="1225">
        <v>0.18</v>
      </c>
      <c r="D790" s="1192">
        <f t="shared" si="33"/>
        <v>200000</v>
      </c>
      <c r="E790" s="1193"/>
      <c r="F790" s="1193">
        <f>D790*C790</f>
        <v>36000</v>
      </c>
      <c r="G790" s="1193"/>
    </row>
    <row r="791" spans="1:7">
      <c r="A791" s="1198" t="s">
        <v>1473</v>
      </c>
      <c r="B791" s="1197" t="s">
        <v>1170</v>
      </c>
      <c r="C791" s="1225">
        <v>4.2999999999999997E-2</v>
      </c>
      <c r="D791" s="1192">
        <f t="shared" si="33"/>
        <v>250000</v>
      </c>
      <c r="E791" s="1193"/>
      <c r="F791" s="1193">
        <f>D791*C791</f>
        <v>10750</v>
      </c>
      <c r="G791" s="1193"/>
    </row>
    <row r="792" spans="1:7">
      <c r="A792" s="1198" t="s">
        <v>1169</v>
      </c>
      <c r="B792" s="1197" t="s">
        <v>1170</v>
      </c>
      <c r="C792" s="1225">
        <v>1.7000000000000001E-2</v>
      </c>
      <c r="D792" s="1192">
        <f t="shared" si="33"/>
        <v>260000</v>
      </c>
      <c r="E792" s="1193"/>
      <c r="F792" s="1193">
        <f>D792*C792</f>
        <v>4420</v>
      </c>
      <c r="G792" s="1193"/>
    </row>
    <row r="793" spans="1:7">
      <c r="A793" s="2462" t="s">
        <v>27</v>
      </c>
      <c r="B793" s="2463"/>
      <c r="C793" s="2464"/>
      <c r="D793" s="1192"/>
      <c r="E793" s="1302">
        <f>SUM(E786:E792)</f>
        <v>472500</v>
      </c>
      <c r="F793" s="1302">
        <f>SUM(F786:F792)</f>
        <v>77170</v>
      </c>
      <c r="G793" s="1193">
        <f>SUM(E793:F793)</f>
        <v>549670</v>
      </c>
    </row>
    <row r="794" spans="1:7">
      <c r="A794" s="2462" t="s">
        <v>1776</v>
      </c>
      <c r="B794" s="2463"/>
      <c r="C794" s="2464"/>
      <c r="D794" s="1378">
        <v>0.35</v>
      </c>
      <c r="E794" s="1302">
        <f>$D$483*E793</f>
        <v>165375</v>
      </c>
      <c r="F794" s="1302">
        <f>$D$483*F793</f>
        <v>27009.5</v>
      </c>
      <c r="G794" s="1193"/>
    </row>
    <row r="795" spans="1:7">
      <c r="A795" s="2462" t="s">
        <v>405</v>
      </c>
      <c r="B795" s="2463"/>
      <c r="C795" s="2464"/>
      <c r="D795" s="1378"/>
      <c r="E795" s="1302">
        <f>SUM(E793:E794)</f>
        <v>637875</v>
      </c>
      <c r="F795" s="1302">
        <f>SUM(F793:F794)</f>
        <v>104179.5</v>
      </c>
      <c r="G795" s="1193"/>
    </row>
    <row r="796" spans="1:7">
      <c r="A796" s="1380" t="s">
        <v>1295</v>
      </c>
      <c r="B796" s="1195"/>
      <c r="C796" s="1191"/>
      <c r="D796" s="1192"/>
      <c r="E796" s="1193"/>
      <c r="F796" s="1193"/>
      <c r="G796" s="1193"/>
    </row>
    <row r="797" spans="1:7">
      <c r="A797" s="1219" t="s">
        <v>1374</v>
      </c>
      <c r="B797" s="1197"/>
      <c r="C797" s="1191"/>
      <c r="D797" s="1192"/>
      <c r="E797" s="1193"/>
      <c r="F797" s="1193"/>
      <c r="G797" s="1193"/>
    </row>
    <row r="798" spans="1:7">
      <c r="A798" s="1382" t="s">
        <v>1295</v>
      </c>
      <c r="B798" s="1197" t="s">
        <v>209</v>
      </c>
      <c r="C798" s="1191">
        <v>1</v>
      </c>
      <c r="D798" s="1192">
        <v>200000</v>
      </c>
      <c r="E798" s="1193">
        <f>D798*C798</f>
        <v>200000</v>
      </c>
      <c r="F798" s="1193"/>
      <c r="G798" s="1193"/>
    </row>
    <row r="799" spans="1:7">
      <c r="A799" s="1303" t="s">
        <v>1342</v>
      </c>
      <c r="B799" s="1197" t="s">
        <v>33</v>
      </c>
      <c r="C799" s="1379">
        <v>0.05</v>
      </c>
      <c r="D799" s="1192">
        <f>D798</f>
        <v>200000</v>
      </c>
      <c r="E799" s="1193">
        <f>D799*C799</f>
        <v>10000</v>
      </c>
      <c r="F799" s="1193"/>
      <c r="G799" s="1193"/>
    </row>
    <row r="800" spans="1:7">
      <c r="A800" s="1219" t="s">
        <v>1371</v>
      </c>
      <c r="B800" s="1197"/>
      <c r="C800" s="1191"/>
      <c r="D800" s="1192"/>
      <c r="E800" s="1193"/>
      <c r="F800" s="1193"/>
      <c r="G800" s="1193"/>
    </row>
    <row r="801" spans="1:7">
      <c r="A801" s="1198" t="s">
        <v>1166</v>
      </c>
      <c r="B801" s="1197" t="s">
        <v>1170</v>
      </c>
      <c r="C801" s="1425">
        <v>0.3</v>
      </c>
      <c r="D801" s="1192">
        <f t="shared" ref="D801:D804" si="34">D777</f>
        <v>130000</v>
      </c>
      <c r="E801" s="1193"/>
      <c r="F801" s="1193">
        <f>D801*C801</f>
        <v>39000</v>
      </c>
      <c r="G801" s="1193"/>
    </row>
    <row r="802" spans="1:7">
      <c r="A802" s="1198" t="s">
        <v>1472</v>
      </c>
      <c r="B802" s="1197" t="s">
        <v>1170</v>
      </c>
      <c r="C802" s="1225">
        <v>0.19600000000000001</v>
      </c>
      <c r="D802" s="1192">
        <f t="shared" si="34"/>
        <v>200000</v>
      </c>
      <c r="E802" s="1193"/>
      <c r="F802" s="1193">
        <f>D802*C802</f>
        <v>39200</v>
      </c>
      <c r="G802" s="1193"/>
    </row>
    <row r="803" spans="1:7">
      <c r="A803" s="1198" t="s">
        <v>1473</v>
      </c>
      <c r="B803" s="1197" t="s">
        <v>1170</v>
      </c>
      <c r="C803" s="1225">
        <v>4.2999999999999997E-2</v>
      </c>
      <c r="D803" s="1192">
        <f t="shared" si="34"/>
        <v>250000</v>
      </c>
      <c r="E803" s="1193"/>
      <c r="F803" s="1193">
        <f>D803*C803</f>
        <v>10750</v>
      </c>
      <c r="G803" s="1193"/>
    </row>
    <row r="804" spans="1:7">
      <c r="A804" s="1198" t="s">
        <v>1169</v>
      </c>
      <c r="B804" s="1197" t="s">
        <v>1170</v>
      </c>
      <c r="C804" s="1225">
        <v>1.7000000000000001E-2</v>
      </c>
      <c r="D804" s="1192">
        <f t="shared" si="34"/>
        <v>260000</v>
      </c>
      <c r="E804" s="1193"/>
      <c r="F804" s="1193">
        <f>D804*C804</f>
        <v>4420</v>
      </c>
      <c r="G804" s="1193"/>
    </row>
    <row r="805" spans="1:7">
      <c r="A805" s="2462" t="s">
        <v>27</v>
      </c>
      <c r="B805" s="2463"/>
      <c r="C805" s="2464"/>
      <c r="D805" s="1192"/>
      <c r="E805" s="1302">
        <f>SUM(E798:E804)</f>
        <v>210000</v>
      </c>
      <c r="F805" s="1302">
        <f>SUM(F798:F804)</f>
        <v>93370</v>
      </c>
      <c r="G805" s="1193">
        <f>SUM(E805:F805)</f>
        <v>303370</v>
      </c>
    </row>
    <row r="806" spans="1:7">
      <c r="A806" s="2462" t="s">
        <v>1776</v>
      </c>
      <c r="B806" s="2463"/>
      <c r="C806" s="2464"/>
      <c r="D806" s="1378">
        <v>0.35</v>
      </c>
      <c r="E806" s="1302">
        <f>$D$483*E805</f>
        <v>73500</v>
      </c>
      <c r="F806" s="1302">
        <f>$D$483*F805</f>
        <v>32679.499999999996</v>
      </c>
      <c r="G806" s="1193"/>
    </row>
    <row r="807" spans="1:7">
      <c r="A807" s="2462" t="s">
        <v>405</v>
      </c>
      <c r="B807" s="2463"/>
      <c r="C807" s="2464"/>
      <c r="D807" s="1378"/>
      <c r="E807" s="1302">
        <f>SUM(E805:E806)</f>
        <v>283500</v>
      </c>
      <c r="F807" s="1302">
        <f>SUM(F805:F806)</f>
        <v>126049.5</v>
      </c>
      <c r="G807" s="1193"/>
    </row>
    <row r="808" spans="1:7">
      <c r="A808" s="1380" t="s">
        <v>1296</v>
      </c>
      <c r="B808" s="1195"/>
      <c r="C808" s="1191"/>
      <c r="D808" s="1192"/>
      <c r="E808" s="1193"/>
      <c r="F808" s="1193"/>
      <c r="G808" s="1193"/>
    </row>
    <row r="809" spans="1:7">
      <c r="A809" s="1219" t="s">
        <v>1374</v>
      </c>
      <c r="B809" s="1197"/>
      <c r="C809" s="1191"/>
      <c r="D809" s="1192"/>
      <c r="E809" s="1193"/>
      <c r="F809" s="1193"/>
      <c r="G809" s="1193"/>
    </row>
    <row r="810" spans="1:7">
      <c r="A810" s="1382" t="s">
        <v>1296</v>
      </c>
      <c r="B810" s="1197" t="s">
        <v>209</v>
      </c>
      <c r="C810" s="1191">
        <v>1</v>
      </c>
      <c r="D810" s="1192">
        <v>2000000</v>
      </c>
      <c r="E810" s="1193">
        <f>D810*C810</f>
        <v>2000000</v>
      </c>
      <c r="F810" s="1193"/>
      <c r="G810" s="1193"/>
    </row>
    <row r="811" spans="1:7">
      <c r="A811" s="1303" t="s">
        <v>1342</v>
      </c>
      <c r="B811" s="1197" t="s">
        <v>33</v>
      </c>
      <c r="C811" s="1379">
        <v>0.05</v>
      </c>
      <c r="D811" s="1192">
        <f>D810</f>
        <v>2000000</v>
      </c>
      <c r="E811" s="1193">
        <f>D811*C811</f>
        <v>100000</v>
      </c>
      <c r="F811" s="1193"/>
      <c r="G811" s="1193"/>
    </row>
    <row r="812" spans="1:7">
      <c r="A812" s="1219" t="s">
        <v>1371</v>
      </c>
      <c r="B812" s="1197"/>
      <c r="C812" s="1191"/>
      <c r="D812" s="1192"/>
      <c r="E812" s="1193"/>
      <c r="F812" s="1193"/>
      <c r="G812" s="1193"/>
    </row>
    <row r="813" spans="1:7">
      <c r="A813" s="1198" t="s">
        <v>1166</v>
      </c>
      <c r="B813" s="1197" t="s">
        <v>1170</v>
      </c>
      <c r="C813" s="1425">
        <v>1</v>
      </c>
      <c r="D813" s="1192">
        <f t="shared" ref="D813:D816" si="35">D789</f>
        <v>130000</v>
      </c>
      <c r="E813" s="1193"/>
      <c r="F813" s="1193">
        <f>D813*C813</f>
        <v>130000</v>
      </c>
      <c r="G813" s="1193"/>
    </row>
    <row r="814" spans="1:7">
      <c r="A814" s="1198" t="s">
        <v>1472</v>
      </c>
      <c r="B814" s="1197" t="s">
        <v>1170</v>
      </c>
      <c r="C814" s="1225">
        <v>0.5</v>
      </c>
      <c r="D814" s="1192">
        <f t="shared" si="35"/>
        <v>200000</v>
      </c>
      <c r="E814" s="1193"/>
      <c r="F814" s="1193">
        <f>D814*C814</f>
        <v>100000</v>
      </c>
      <c r="G814" s="1193"/>
    </row>
    <row r="815" spans="1:7">
      <c r="A815" s="1198" t="s">
        <v>1473</v>
      </c>
      <c r="B815" s="1197" t="s">
        <v>1170</v>
      </c>
      <c r="C815" s="1225">
        <v>4.2999999999999997E-2</v>
      </c>
      <c r="D815" s="1192">
        <f t="shared" si="35"/>
        <v>250000</v>
      </c>
      <c r="E815" s="1193"/>
      <c r="F815" s="1193">
        <f>D815*C815</f>
        <v>10750</v>
      </c>
      <c r="G815" s="1193"/>
    </row>
    <row r="816" spans="1:7">
      <c r="A816" s="1198" t="s">
        <v>1169</v>
      </c>
      <c r="B816" s="1197" t="s">
        <v>1170</v>
      </c>
      <c r="C816" s="1225">
        <v>1.7000000000000001E-2</v>
      </c>
      <c r="D816" s="1192">
        <f t="shared" si="35"/>
        <v>260000</v>
      </c>
      <c r="E816" s="1193"/>
      <c r="F816" s="1193">
        <f>D816*C816</f>
        <v>4420</v>
      </c>
      <c r="G816" s="1193"/>
    </row>
    <row r="817" spans="1:7">
      <c r="A817" s="2462" t="s">
        <v>27</v>
      </c>
      <c r="B817" s="2463"/>
      <c r="C817" s="2464"/>
      <c r="D817" s="1192"/>
      <c r="E817" s="1302">
        <f>SUM(E810:E816)</f>
        <v>2100000</v>
      </c>
      <c r="F817" s="1302">
        <f>SUM(F810:F816)</f>
        <v>245170</v>
      </c>
      <c r="G817" s="1193">
        <f>SUM(E817:F817)</f>
        <v>2345170</v>
      </c>
    </row>
    <row r="818" spans="1:7">
      <c r="A818" s="2462" t="s">
        <v>1776</v>
      </c>
      <c r="B818" s="2463"/>
      <c r="C818" s="2464"/>
      <c r="D818" s="1378">
        <v>0.35</v>
      </c>
      <c r="E818" s="1302">
        <f>$D$483*E817</f>
        <v>735000</v>
      </c>
      <c r="F818" s="1302">
        <f>$D$483*F817</f>
        <v>85809.5</v>
      </c>
      <c r="G818" s="1193"/>
    </row>
    <row r="819" spans="1:7">
      <c r="A819" s="2462" t="s">
        <v>405</v>
      </c>
      <c r="B819" s="2463"/>
      <c r="C819" s="2464"/>
      <c r="D819" s="1378"/>
      <c r="E819" s="1302">
        <f>SUM(E817:E818)</f>
        <v>2835000</v>
      </c>
      <c r="F819" s="1302">
        <f>SUM(F817:F818)</f>
        <v>330979.5</v>
      </c>
      <c r="G819" s="1193"/>
    </row>
    <row r="820" spans="1:7">
      <c r="A820" s="1380" t="s">
        <v>1297</v>
      </c>
      <c r="B820" s="1195"/>
      <c r="C820" s="1191"/>
      <c r="D820" s="1192"/>
      <c r="E820" s="1193"/>
      <c r="F820" s="1193"/>
      <c r="G820" s="1193"/>
    </row>
    <row r="821" spans="1:7">
      <c r="A821" s="1219" t="s">
        <v>1374</v>
      </c>
      <c r="B821" s="1197"/>
      <c r="C821" s="1191"/>
      <c r="D821" s="1192"/>
      <c r="E821" s="1193"/>
      <c r="F821" s="1193"/>
      <c r="G821" s="1193"/>
    </row>
    <row r="822" spans="1:7">
      <c r="A822" s="1382" t="s">
        <v>1297</v>
      </c>
      <c r="B822" s="1197" t="s">
        <v>1239</v>
      </c>
      <c r="C822" s="1191">
        <v>1</v>
      </c>
      <c r="D822" s="1192">
        <v>1860000</v>
      </c>
      <c r="E822" s="1193">
        <f>D822*C822</f>
        <v>1860000</v>
      </c>
      <c r="F822" s="1193"/>
      <c r="G822" s="1193"/>
    </row>
    <row r="823" spans="1:7">
      <c r="A823" s="1303" t="s">
        <v>1342</v>
      </c>
      <c r="B823" s="1197" t="s">
        <v>33</v>
      </c>
      <c r="C823" s="1379">
        <v>0.05</v>
      </c>
      <c r="D823" s="1192">
        <f>D822</f>
        <v>1860000</v>
      </c>
      <c r="E823" s="1193">
        <f>D823*C823</f>
        <v>93000</v>
      </c>
      <c r="F823" s="1193"/>
      <c r="G823" s="1193"/>
    </row>
    <row r="824" spans="1:7">
      <c r="A824" s="1219" t="s">
        <v>1371</v>
      </c>
      <c r="B824" s="1197"/>
      <c r="C824" s="1191"/>
      <c r="D824" s="1192"/>
      <c r="E824" s="1193"/>
      <c r="F824" s="1193"/>
      <c r="G824" s="1193"/>
    </row>
    <row r="825" spans="1:7">
      <c r="A825" s="1198" t="s">
        <v>1166</v>
      </c>
      <c r="B825" s="1197" t="s">
        <v>1170</v>
      </c>
      <c r="C825" s="1425">
        <v>1</v>
      </c>
      <c r="D825" s="1192">
        <f t="shared" ref="D825:D828" si="36">D801</f>
        <v>130000</v>
      </c>
      <c r="E825" s="1193"/>
      <c r="F825" s="1193">
        <f>D825*C825</f>
        <v>130000</v>
      </c>
      <c r="G825" s="1193"/>
    </row>
    <row r="826" spans="1:7">
      <c r="A826" s="1198" t="s">
        <v>1472</v>
      </c>
      <c r="B826" s="1197" t="s">
        <v>1170</v>
      </c>
      <c r="C826" s="1225">
        <v>0.5</v>
      </c>
      <c r="D826" s="1192">
        <f t="shared" si="36"/>
        <v>200000</v>
      </c>
      <c r="E826" s="1193"/>
      <c r="F826" s="1193">
        <f>D826*C826</f>
        <v>100000</v>
      </c>
      <c r="G826" s="1193"/>
    </row>
    <row r="827" spans="1:7">
      <c r="A827" s="1198" t="s">
        <v>1473</v>
      </c>
      <c r="B827" s="1197" t="s">
        <v>1170</v>
      </c>
      <c r="C827" s="1225">
        <v>4.2999999999999997E-2</v>
      </c>
      <c r="D827" s="1192">
        <f t="shared" si="36"/>
        <v>250000</v>
      </c>
      <c r="E827" s="1193"/>
      <c r="F827" s="1193">
        <f>D827*C827</f>
        <v>10750</v>
      </c>
      <c r="G827" s="1193"/>
    </row>
    <row r="828" spans="1:7">
      <c r="A828" s="1198" t="s">
        <v>1169</v>
      </c>
      <c r="B828" s="1197" t="s">
        <v>1170</v>
      </c>
      <c r="C828" s="1225">
        <v>1.7000000000000001E-2</v>
      </c>
      <c r="D828" s="1192">
        <f t="shared" si="36"/>
        <v>260000</v>
      </c>
      <c r="E828" s="1193"/>
      <c r="F828" s="1193">
        <f>D828*C828</f>
        <v>4420</v>
      </c>
      <c r="G828" s="1193"/>
    </row>
    <row r="829" spans="1:7">
      <c r="A829" s="2462" t="s">
        <v>27</v>
      </c>
      <c r="B829" s="2463"/>
      <c r="C829" s="2464"/>
      <c r="D829" s="1192"/>
      <c r="E829" s="1302">
        <f>SUM(E822:E828)</f>
        <v>1953000</v>
      </c>
      <c r="F829" s="1302">
        <f>SUM(F822:F828)</f>
        <v>245170</v>
      </c>
      <c r="G829" s="1193">
        <f>SUM(E829:F829)</f>
        <v>2198170</v>
      </c>
    </row>
    <row r="830" spans="1:7">
      <c r="A830" s="2462" t="s">
        <v>1776</v>
      </c>
      <c r="B830" s="2463"/>
      <c r="C830" s="2464"/>
      <c r="D830" s="1378">
        <v>0.35</v>
      </c>
      <c r="E830" s="1302">
        <f>$D$483*E829</f>
        <v>683550</v>
      </c>
      <c r="F830" s="1302">
        <f>$D$483*F829</f>
        <v>85809.5</v>
      </c>
      <c r="G830" s="1193"/>
    </row>
    <row r="831" spans="1:7">
      <c r="A831" s="2462" t="s">
        <v>405</v>
      </c>
      <c r="B831" s="2463"/>
      <c r="C831" s="2464"/>
      <c r="D831" s="1378"/>
      <c r="E831" s="1302">
        <f>SUM(E829:E830)</f>
        <v>2636550</v>
      </c>
      <c r="F831" s="1302">
        <f>SUM(F829:F830)</f>
        <v>330979.5</v>
      </c>
      <c r="G831" s="1193"/>
    </row>
    <row r="832" spans="1:7">
      <c r="A832" s="1380" t="s">
        <v>1298</v>
      </c>
      <c r="B832" s="1195"/>
      <c r="C832" s="1191"/>
      <c r="D832" s="1192"/>
      <c r="E832" s="1193"/>
      <c r="F832" s="1193"/>
      <c r="G832" s="1193"/>
    </row>
    <row r="833" spans="1:7">
      <c r="A833" s="1219" t="s">
        <v>1374</v>
      </c>
      <c r="B833" s="1197"/>
      <c r="C833" s="1191"/>
      <c r="D833" s="1192"/>
      <c r="E833" s="1193"/>
      <c r="F833" s="1193"/>
      <c r="G833" s="1193"/>
    </row>
    <row r="834" spans="1:7">
      <c r="A834" s="1382" t="s">
        <v>1298</v>
      </c>
      <c r="B834" s="1197" t="s">
        <v>1239</v>
      </c>
      <c r="C834" s="1191">
        <v>1</v>
      </c>
      <c r="D834" s="1192">
        <v>1960000</v>
      </c>
      <c r="E834" s="1193">
        <f>D834*C834</f>
        <v>1960000</v>
      </c>
      <c r="F834" s="1193"/>
      <c r="G834" s="1193"/>
    </row>
    <row r="835" spans="1:7">
      <c r="A835" s="1303" t="s">
        <v>1342</v>
      </c>
      <c r="B835" s="1197" t="s">
        <v>33</v>
      </c>
      <c r="C835" s="1379">
        <v>0.05</v>
      </c>
      <c r="D835" s="1192">
        <f>D834</f>
        <v>1960000</v>
      </c>
      <c r="E835" s="1193">
        <f>D835*C835</f>
        <v>98000</v>
      </c>
      <c r="F835" s="1193"/>
      <c r="G835" s="1193"/>
    </row>
    <row r="836" spans="1:7">
      <c r="A836" s="1219" t="s">
        <v>1371</v>
      </c>
      <c r="B836" s="1197"/>
      <c r="C836" s="1191"/>
      <c r="D836" s="1192"/>
      <c r="E836" s="1193"/>
      <c r="F836" s="1193"/>
      <c r="G836" s="1193"/>
    </row>
    <row r="837" spans="1:7">
      <c r="A837" s="1198" t="s">
        <v>1166</v>
      </c>
      <c r="B837" s="1197" t="s">
        <v>1170</v>
      </c>
      <c r="C837" s="1425">
        <v>1</v>
      </c>
      <c r="D837" s="1192">
        <f t="shared" ref="D837:D840" si="37">D813</f>
        <v>130000</v>
      </c>
      <c r="E837" s="1193"/>
      <c r="F837" s="1193">
        <f>D837*C837</f>
        <v>130000</v>
      </c>
      <c r="G837" s="1193"/>
    </row>
    <row r="838" spans="1:7">
      <c r="A838" s="1198" t="s">
        <v>1472</v>
      </c>
      <c r="B838" s="1197" t="s">
        <v>1170</v>
      </c>
      <c r="C838" s="1225">
        <v>0.5</v>
      </c>
      <c r="D838" s="1192">
        <f t="shared" si="37"/>
        <v>200000</v>
      </c>
      <c r="E838" s="1193"/>
      <c r="F838" s="1193">
        <f>D838*C838</f>
        <v>100000</v>
      </c>
      <c r="G838" s="1193"/>
    </row>
    <row r="839" spans="1:7">
      <c r="A839" s="1198" t="s">
        <v>1473</v>
      </c>
      <c r="B839" s="1197" t="s">
        <v>1170</v>
      </c>
      <c r="C839" s="1225">
        <v>4.2999999999999997E-2</v>
      </c>
      <c r="D839" s="1192">
        <f t="shared" si="37"/>
        <v>250000</v>
      </c>
      <c r="E839" s="1193"/>
      <c r="F839" s="1193">
        <f>D839*C839</f>
        <v>10750</v>
      </c>
      <c r="G839" s="1193"/>
    </row>
    <row r="840" spans="1:7">
      <c r="A840" s="1198" t="s">
        <v>1169</v>
      </c>
      <c r="B840" s="1197" t="s">
        <v>1170</v>
      </c>
      <c r="C840" s="1225">
        <v>1.7000000000000001E-2</v>
      </c>
      <c r="D840" s="1192">
        <f t="shared" si="37"/>
        <v>260000</v>
      </c>
      <c r="E840" s="1193"/>
      <c r="F840" s="1193">
        <f>D840*C840</f>
        <v>4420</v>
      </c>
      <c r="G840" s="1193"/>
    </row>
    <row r="841" spans="1:7">
      <c r="A841" s="2462" t="s">
        <v>27</v>
      </c>
      <c r="B841" s="2463"/>
      <c r="C841" s="2464"/>
      <c r="D841" s="1192"/>
      <c r="E841" s="1302">
        <f>SUM(E834:E840)</f>
        <v>2058000</v>
      </c>
      <c r="F841" s="1302">
        <f>SUM(F834:F840)</f>
        <v>245170</v>
      </c>
      <c r="G841" s="1193">
        <f>SUM(E841:F841)</f>
        <v>2303170</v>
      </c>
    </row>
    <row r="842" spans="1:7">
      <c r="A842" s="2462" t="s">
        <v>1776</v>
      </c>
      <c r="B842" s="2463"/>
      <c r="C842" s="2464"/>
      <c r="D842" s="1378">
        <v>0.35</v>
      </c>
      <c r="E842" s="1302">
        <f>$D$483*E841</f>
        <v>720300</v>
      </c>
      <c r="F842" s="1302">
        <f>$D$483*F841</f>
        <v>85809.5</v>
      </c>
      <c r="G842" s="1193"/>
    </row>
    <row r="843" spans="1:7">
      <c r="A843" s="2462" t="s">
        <v>405</v>
      </c>
      <c r="B843" s="2463"/>
      <c r="C843" s="2464"/>
      <c r="D843" s="1378"/>
      <c r="E843" s="1302">
        <f>SUM(E841:E842)</f>
        <v>2778300</v>
      </c>
      <c r="F843" s="1302">
        <f>SUM(F841:F842)</f>
        <v>330979.5</v>
      </c>
      <c r="G843" s="1193"/>
    </row>
    <row r="844" spans="1:7">
      <c r="A844" s="1380" t="s">
        <v>1265</v>
      </c>
      <c r="B844" s="1195"/>
      <c r="C844" s="1191"/>
      <c r="D844" s="1192"/>
      <c r="E844" s="1193"/>
      <c r="F844" s="1193"/>
      <c r="G844" s="1193"/>
    </row>
    <row r="845" spans="1:7">
      <c r="A845" s="1219" t="s">
        <v>1374</v>
      </c>
      <c r="B845" s="1197"/>
      <c r="C845" s="1191"/>
      <c r="D845" s="1192"/>
      <c r="E845" s="1193"/>
      <c r="F845" s="1193"/>
      <c r="G845" s="1193"/>
    </row>
    <row r="846" spans="1:7">
      <c r="A846" s="1382" t="s">
        <v>1264</v>
      </c>
      <c r="B846" s="1197" t="s">
        <v>209</v>
      </c>
      <c r="C846" s="1191">
        <v>1</v>
      </c>
      <c r="D846" s="1192">
        <v>120000</v>
      </c>
      <c r="E846" s="1193">
        <f>D846*C846</f>
        <v>120000</v>
      </c>
      <c r="F846" s="1193"/>
      <c r="G846" s="1193"/>
    </row>
    <row r="847" spans="1:7">
      <c r="A847" s="1382" t="s">
        <v>1792</v>
      </c>
      <c r="B847" s="1197" t="s">
        <v>209</v>
      </c>
      <c r="C847" s="1191">
        <v>1</v>
      </c>
      <c r="D847" s="1192">
        <v>45000</v>
      </c>
      <c r="E847" s="1193">
        <f>D847*C847</f>
        <v>45000</v>
      </c>
      <c r="F847" s="1193"/>
      <c r="G847" s="1193"/>
    </row>
    <row r="848" spans="1:7">
      <c r="A848" s="1303" t="s">
        <v>1342</v>
      </c>
      <c r="B848" s="1197" t="s">
        <v>33</v>
      </c>
      <c r="C848" s="1379">
        <v>0.05</v>
      </c>
      <c r="D848" s="1192">
        <f>D846+D847</f>
        <v>165000</v>
      </c>
      <c r="E848" s="1193">
        <f>D848*C848</f>
        <v>8250</v>
      </c>
      <c r="F848" s="1193"/>
      <c r="G848" s="1193"/>
    </row>
    <row r="849" spans="1:7">
      <c r="A849" s="1219" t="s">
        <v>1371</v>
      </c>
      <c r="B849" s="1197"/>
      <c r="C849" s="1191"/>
      <c r="D849" s="1192"/>
      <c r="E849" s="1193"/>
      <c r="F849" s="1193"/>
      <c r="G849" s="1193"/>
    </row>
    <row r="850" spans="1:7">
      <c r="A850" s="1198" t="s">
        <v>1166</v>
      </c>
      <c r="B850" s="1197" t="s">
        <v>1170</v>
      </c>
      <c r="C850" s="1425">
        <v>0.18</v>
      </c>
      <c r="D850" s="1192">
        <f>D753</f>
        <v>130000</v>
      </c>
      <c r="E850" s="1193"/>
      <c r="F850" s="1193">
        <f>D850*C850</f>
        <v>23400</v>
      </c>
      <c r="G850" s="1193"/>
    </row>
    <row r="851" spans="1:7">
      <c r="A851" s="1198" t="s">
        <v>1472</v>
      </c>
      <c r="B851" s="1197" t="s">
        <v>1170</v>
      </c>
      <c r="C851" s="1225">
        <v>0.17</v>
      </c>
      <c r="D851" s="1192">
        <f>D754</f>
        <v>200000</v>
      </c>
      <c r="E851" s="1193"/>
      <c r="F851" s="1193">
        <f>D851*C851</f>
        <v>34000</v>
      </c>
      <c r="G851" s="1193"/>
    </row>
    <row r="852" spans="1:7">
      <c r="A852" s="1198" t="s">
        <v>1473</v>
      </c>
      <c r="B852" s="1197" t="s">
        <v>1170</v>
      </c>
      <c r="C852" s="1225">
        <v>3.3000000000000002E-2</v>
      </c>
      <c r="D852" s="1192">
        <f>D755</f>
        <v>250000</v>
      </c>
      <c r="E852" s="1193"/>
      <c r="F852" s="1193">
        <f>D852*C852</f>
        <v>8250</v>
      </c>
      <c r="G852" s="1193"/>
    </row>
    <row r="853" spans="1:7">
      <c r="A853" s="1198" t="s">
        <v>1169</v>
      </c>
      <c r="B853" s="1197" t="s">
        <v>1170</v>
      </c>
      <c r="C853" s="1225">
        <v>1.7000000000000001E-2</v>
      </c>
      <c r="D853" s="1192">
        <f>D756</f>
        <v>260000</v>
      </c>
      <c r="E853" s="1193"/>
      <c r="F853" s="1193">
        <f>D853*C853</f>
        <v>4420</v>
      </c>
      <c r="G853" s="1193"/>
    </row>
    <row r="854" spans="1:7">
      <c r="A854" s="2462" t="s">
        <v>27</v>
      </c>
      <c r="B854" s="2463"/>
      <c r="C854" s="2464"/>
      <c r="D854" s="1192"/>
      <c r="E854" s="1302">
        <f>SUM(E846:E853)</f>
        <v>173250</v>
      </c>
      <c r="F854" s="1302">
        <f>SUM(F846:F853)</f>
        <v>70070</v>
      </c>
      <c r="G854" s="1193">
        <f>SUM(E854:F854)</f>
        <v>243320</v>
      </c>
    </row>
    <row r="855" spans="1:7">
      <c r="A855" s="2462" t="s">
        <v>1776</v>
      </c>
      <c r="B855" s="2463"/>
      <c r="C855" s="2464"/>
      <c r="D855" s="1378">
        <v>0.35</v>
      </c>
      <c r="E855" s="1302">
        <f>$D$483*E854</f>
        <v>60637.499999999993</v>
      </c>
      <c r="F855" s="1302">
        <f>$D$483*F854</f>
        <v>24524.5</v>
      </c>
      <c r="G855" s="1193"/>
    </row>
    <row r="856" spans="1:7">
      <c r="A856" s="2462" t="s">
        <v>405</v>
      </c>
      <c r="B856" s="2463"/>
      <c r="C856" s="2464"/>
      <c r="D856" s="1378"/>
      <c r="E856" s="1302">
        <f>SUM(E854:E855)</f>
        <v>233887.5</v>
      </c>
      <c r="F856" s="1302">
        <f>SUM(F854:F855)</f>
        <v>94594.5</v>
      </c>
      <c r="G856" s="1193"/>
    </row>
    <row r="857" spans="1:7">
      <c r="A857" s="1380" t="s">
        <v>1266</v>
      </c>
      <c r="B857" s="1195"/>
      <c r="C857" s="1191"/>
      <c r="D857" s="1192"/>
      <c r="E857" s="1193"/>
      <c r="F857" s="1193"/>
      <c r="G857" s="1193"/>
    </row>
    <row r="858" spans="1:7">
      <c r="A858" s="1219" t="s">
        <v>1374</v>
      </c>
      <c r="B858" s="1197"/>
      <c r="C858" s="1191"/>
      <c r="D858" s="1192"/>
      <c r="E858" s="1193"/>
      <c r="F858" s="1193"/>
      <c r="G858" s="1193"/>
    </row>
    <row r="859" spans="1:7">
      <c r="A859" s="1382" t="s">
        <v>1266</v>
      </c>
      <c r="B859" s="1197" t="s">
        <v>209</v>
      </c>
      <c r="C859" s="1191">
        <v>1</v>
      </c>
      <c r="D859" s="1192">
        <v>177140</v>
      </c>
      <c r="E859" s="1193">
        <f>D859*C859</f>
        <v>177140</v>
      </c>
      <c r="F859" s="1193"/>
      <c r="G859" s="1193"/>
    </row>
    <row r="860" spans="1:7">
      <c r="A860" s="1303" t="s">
        <v>1342</v>
      </c>
      <c r="B860" s="1197" t="s">
        <v>33</v>
      </c>
      <c r="C860" s="1379">
        <v>0.05</v>
      </c>
      <c r="D860" s="1192">
        <f>D859*C860</f>
        <v>8857</v>
      </c>
      <c r="E860" s="1193">
        <f>D860*C860</f>
        <v>442.85</v>
      </c>
      <c r="F860" s="1193"/>
      <c r="G860" s="1193"/>
    </row>
    <row r="861" spans="1:7">
      <c r="A861" s="1219" t="s">
        <v>1371</v>
      </c>
      <c r="B861" s="1197"/>
      <c r="C861" s="1191"/>
      <c r="D861" s="1192"/>
      <c r="E861" s="1193"/>
      <c r="F861" s="1193"/>
      <c r="G861" s="1193"/>
    </row>
    <row r="862" spans="1:7">
      <c r="A862" s="1198" t="s">
        <v>1166</v>
      </c>
      <c r="B862" s="1197" t="s">
        <v>1170</v>
      </c>
      <c r="C862" s="1425">
        <v>0.2</v>
      </c>
      <c r="D862" s="1192">
        <f t="shared" ref="D862:D865" si="38">D850</f>
        <v>130000</v>
      </c>
      <c r="E862" s="1193"/>
      <c r="F862" s="1193">
        <f>D862*C862</f>
        <v>26000</v>
      </c>
      <c r="G862" s="1193"/>
    </row>
    <row r="863" spans="1:7">
      <c r="A863" s="1198" t="s">
        <v>1472</v>
      </c>
      <c r="B863" s="1197" t="s">
        <v>1170</v>
      </c>
      <c r="C863" s="1225">
        <v>0.2</v>
      </c>
      <c r="D863" s="1192">
        <f t="shared" si="38"/>
        <v>200000</v>
      </c>
      <c r="E863" s="1193"/>
      <c r="F863" s="1193">
        <f>D863*C863</f>
        <v>40000</v>
      </c>
      <c r="G863" s="1193"/>
    </row>
    <row r="864" spans="1:7">
      <c r="A864" s="1198" t="s">
        <v>1473</v>
      </c>
      <c r="B864" s="1197" t="s">
        <v>1170</v>
      </c>
      <c r="C864" s="1225">
        <v>3.3000000000000002E-2</v>
      </c>
      <c r="D864" s="1192">
        <f t="shared" si="38"/>
        <v>250000</v>
      </c>
      <c r="E864" s="1193"/>
      <c r="F864" s="1193">
        <f>D864*C864</f>
        <v>8250</v>
      </c>
      <c r="G864" s="1193"/>
    </row>
    <row r="865" spans="1:7">
      <c r="A865" s="1198" t="s">
        <v>1169</v>
      </c>
      <c r="B865" s="1197" t="s">
        <v>1170</v>
      </c>
      <c r="C865" s="1225">
        <v>1.7000000000000001E-2</v>
      </c>
      <c r="D865" s="1192">
        <f t="shared" si="38"/>
        <v>260000</v>
      </c>
      <c r="E865" s="1193"/>
      <c r="F865" s="1193">
        <f>D865*C865</f>
        <v>4420</v>
      </c>
      <c r="G865" s="1193"/>
    </row>
    <row r="866" spans="1:7">
      <c r="A866" s="2462" t="s">
        <v>27</v>
      </c>
      <c r="B866" s="2463"/>
      <c r="C866" s="2464"/>
      <c r="D866" s="1192"/>
      <c r="E866" s="1302">
        <f>SUM(E859:E865)</f>
        <v>177582.85</v>
      </c>
      <c r="F866" s="1302">
        <f>SUM(F859:F865)</f>
        <v>78670</v>
      </c>
      <c r="G866" s="1193">
        <f>SUM(E866:F866)</f>
        <v>256252.85</v>
      </c>
    </row>
    <row r="867" spans="1:7">
      <c r="A867" s="2462" t="s">
        <v>1776</v>
      </c>
      <c r="B867" s="2463"/>
      <c r="C867" s="2464"/>
      <c r="D867" s="1378">
        <v>0.35</v>
      </c>
      <c r="E867" s="1302">
        <f>$D$483*E866</f>
        <v>62153.997499999998</v>
      </c>
      <c r="F867" s="1302">
        <f>$D$483*F866</f>
        <v>27534.5</v>
      </c>
      <c r="G867" s="1193"/>
    </row>
    <row r="868" spans="1:7">
      <c r="A868" s="2462" t="s">
        <v>405</v>
      </c>
      <c r="B868" s="2463"/>
      <c r="C868" s="2464"/>
      <c r="D868" s="1378"/>
      <c r="E868" s="1302">
        <f>SUM(E866:E867)</f>
        <v>239736.8475</v>
      </c>
      <c r="F868" s="1302">
        <f>SUM(F866:F867)</f>
        <v>106204.5</v>
      </c>
      <c r="G868" s="1193"/>
    </row>
    <row r="869" spans="1:7">
      <c r="A869" s="1380" t="s">
        <v>1267</v>
      </c>
      <c r="B869" s="1195"/>
      <c r="C869" s="1191"/>
      <c r="D869" s="1192"/>
      <c r="E869" s="1193"/>
      <c r="F869" s="1193"/>
      <c r="G869" s="1193"/>
    </row>
    <row r="870" spans="1:7">
      <c r="A870" s="1219" t="s">
        <v>1374</v>
      </c>
      <c r="B870" s="1197"/>
      <c r="C870" s="1191"/>
      <c r="D870" s="1192"/>
      <c r="E870" s="1193"/>
      <c r="F870" s="1193"/>
      <c r="G870" s="1193"/>
    </row>
    <row r="871" spans="1:7">
      <c r="A871" s="1382" t="s">
        <v>1267</v>
      </c>
      <c r="B871" s="1197" t="s">
        <v>209</v>
      </c>
      <c r="C871" s="1191">
        <v>1</v>
      </c>
      <c r="D871" s="1192">
        <v>158000</v>
      </c>
      <c r="E871" s="1193">
        <f>D871*C871</f>
        <v>158000</v>
      </c>
      <c r="F871" s="1193"/>
      <c r="G871" s="1193"/>
    </row>
    <row r="872" spans="1:7">
      <c r="A872" s="1303" t="s">
        <v>1342</v>
      </c>
      <c r="B872" s="1197" t="s">
        <v>33</v>
      </c>
      <c r="C872" s="1379">
        <v>0.05</v>
      </c>
      <c r="D872" s="1192">
        <f>D871*C872</f>
        <v>7900</v>
      </c>
      <c r="E872" s="1193">
        <f>D872*C872</f>
        <v>395</v>
      </c>
      <c r="F872" s="1193"/>
      <c r="G872" s="1193"/>
    </row>
    <row r="873" spans="1:7">
      <c r="A873" s="1219" t="s">
        <v>1371</v>
      </c>
      <c r="B873" s="1197"/>
      <c r="C873" s="1191"/>
      <c r="D873" s="1192"/>
      <c r="E873" s="1193"/>
      <c r="F873" s="1193"/>
      <c r="G873" s="1193"/>
    </row>
    <row r="874" spans="1:7">
      <c r="A874" s="1198" t="s">
        <v>1166</v>
      </c>
      <c r="B874" s="1197" t="s">
        <v>1170</v>
      </c>
      <c r="C874" s="1425">
        <v>0.22</v>
      </c>
      <c r="D874" s="1192">
        <f t="shared" ref="D874:D877" si="39">D850</f>
        <v>130000</v>
      </c>
      <c r="E874" s="1193"/>
      <c r="F874" s="1193">
        <f>D874*C874</f>
        <v>28600</v>
      </c>
      <c r="G874" s="1193"/>
    </row>
    <row r="875" spans="1:7">
      <c r="A875" s="1198" t="s">
        <v>1472</v>
      </c>
      <c r="B875" s="1197" t="s">
        <v>1170</v>
      </c>
      <c r="C875" s="1225">
        <v>0.23</v>
      </c>
      <c r="D875" s="1192">
        <f t="shared" si="39"/>
        <v>200000</v>
      </c>
      <c r="E875" s="1193"/>
      <c r="F875" s="1193">
        <f>D875*C875</f>
        <v>46000</v>
      </c>
      <c r="G875" s="1193"/>
    </row>
    <row r="876" spans="1:7">
      <c r="A876" s="1198" t="s">
        <v>1473</v>
      </c>
      <c r="B876" s="1197" t="s">
        <v>1170</v>
      </c>
      <c r="C876" s="1225">
        <v>3.3000000000000002E-2</v>
      </c>
      <c r="D876" s="1192">
        <f t="shared" si="39"/>
        <v>250000</v>
      </c>
      <c r="E876" s="1193"/>
      <c r="F876" s="1193">
        <f>D876*C876</f>
        <v>8250</v>
      </c>
      <c r="G876" s="1193"/>
    </row>
    <row r="877" spans="1:7">
      <c r="A877" s="1198" t="s">
        <v>1169</v>
      </c>
      <c r="B877" s="1197" t="s">
        <v>1170</v>
      </c>
      <c r="C877" s="1225">
        <v>1.7000000000000001E-2</v>
      </c>
      <c r="D877" s="1192">
        <f t="shared" si="39"/>
        <v>260000</v>
      </c>
      <c r="E877" s="1193"/>
      <c r="F877" s="1193">
        <f>D877*C877</f>
        <v>4420</v>
      </c>
      <c r="G877" s="1193"/>
    </row>
    <row r="878" spans="1:7">
      <c r="A878" s="2462" t="s">
        <v>27</v>
      </c>
      <c r="B878" s="2463"/>
      <c r="C878" s="2464"/>
      <c r="D878" s="1192"/>
      <c r="E878" s="1302">
        <f>SUM(E871:E877)</f>
        <v>158395</v>
      </c>
      <c r="F878" s="1302">
        <f>SUM(F871:F877)</f>
        <v>87270</v>
      </c>
      <c r="G878" s="1193">
        <f>SUM(E878:F878)</f>
        <v>245665</v>
      </c>
    </row>
    <row r="879" spans="1:7">
      <c r="A879" s="2462" t="s">
        <v>1776</v>
      </c>
      <c r="B879" s="2463"/>
      <c r="C879" s="2464"/>
      <c r="D879" s="1378">
        <v>0.35</v>
      </c>
      <c r="E879" s="1302">
        <f>$D$483*E878</f>
        <v>55438.25</v>
      </c>
      <c r="F879" s="1302">
        <f>$D$483*F878</f>
        <v>30544.499999999996</v>
      </c>
      <c r="G879" s="1193"/>
    </row>
    <row r="880" spans="1:7">
      <c r="A880" s="2462" t="s">
        <v>405</v>
      </c>
      <c r="B880" s="2463"/>
      <c r="C880" s="2464"/>
      <c r="D880" s="1378"/>
      <c r="E880" s="1302">
        <f>SUM(E878:E879)</f>
        <v>213833.25</v>
      </c>
      <c r="F880" s="1302">
        <f>SUM(F878:F879)</f>
        <v>117814.5</v>
      </c>
      <c r="G880" s="1193"/>
    </row>
    <row r="881" spans="1:7">
      <c r="A881" s="1380" t="s">
        <v>1793</v>
      </c>
      <c r="B881" s="1195"/>
      <c r="C881" s="1191"/>
      <c r="D881" s="1192"/>
      <c r="E881" s="1193"/>
      <c r="F881" s="1193"/>
      <c r="G881" s="1193"/>
    </row>
    <row r="882" spans="1:7">
      <c r="A882" s="1219" t="s">
        <v>1374</v>
      </c>
      <c r="B882" s="1197"/>
      <c r="C882" s="1191"/>
      <c r="D882" s="1192"/>
      <c r="E882" s="1193"/>
      <c r="F882" s="1193"/>
      <c r="G882" s="1193"/>
    </row>
    <row r="883" spans="1:7">
      <c r="A883" s="1382" t="s">
        <v>1793</v>
      </c>
      <c r="B883" s="1197" t="s">
        <v>209</v>
      </c>
      <c r="C883" s="1191">
        <v>1</v>
      </c>
      <c r="D883" s="1192">
        <v>240000</v>
      </c>
      <c r="E883" s="1193">
        <f>D883*C883</f>
        <v>240000</v>
      </c>
      <c r="F883" s="1193"/>
      <c r="G883" s="1193"/>
    </row>
    <row r="884" spans="1:7">
      <c r="A884" s="1303" t="s">
        <v>1342</v>
      </c>
      <c r="B884" s="1197" t="s">
        <v>33</v>
      </c>
      <c r="C884" s="1379">
        <v>0.05</v>
      </c>
      <c r="D884" s="1192">
        <f>D883*C884</f>
        <v>12000</v>
      </c>
      <c r="E884" s="1193">
        <f>D884*C884</f>
        <v>600</v>
      </c>
      <c r="F884" s="1193"/>
      <c r="G884" s="1193"/>
    </row>
    <row r="885" spans="1:7">
      <c r="A885" s="1219" t="s">
        <v>1371</v>
      </c>
      <c r="B885" s="1197"/>
      <c r="C885" s="1191"/>
      <c r="D885" s="1192"/>
      <c r="E885" s="1193"/>
      <c r="F885" s="1193"/>
      <c r="G885" s="1193"/>
    </row>
    <row r="886" spans="1:7">
      <c r="A886" s="1198" t="s">
        <v>1166</v>
      </c>
      <c r="B886" s="1197" t="s">
        <v>1170</v>
      </c>
      <c r="C886" s="1425">
        <v>0.25</v>
      </c>
      <c r="D886" s="1192">
        <f t="shared" ref="D886:D889" si="40">D862</f>
        <v>130000</v>
      </c>
      <c r="E886" s="1193"/>
      <c r="F886" s="1193">
        <f>D886*C886</f>
        <v>32500</v>
      </c>
      <c r="G886" s="1193"/>
    </row>
    <row r="887" spans="1:7">
      <c r="A887" s="1198" t="s">
        <v>1472</v>
      </c>
      <c r="B887" s="1197" t="s">
        <v>1170</v>
      </c>
      <c r="C887" s="1225">
        <v>0.22</v>
      </c>
      <c r="D887" s="1192">
        <f t="shared" si="40"/>
        <v>200000</v>
      </c>
      <c r="E887" s="1193"/>
      <c r="F887" s="1193">
        <f>D887*C887</f>
        <v>44000</v>
      </c>
      <c r="G887" s="1193"/>
    </row>
    <row r="888" spans="1:7">
      <c r="A888" s="1198" t="s">
        <v>1473</v>
      </c>
      <c r="B888" s="1197" t="s">
        <v>1170</v>
      </c>
      <c r="C888" s="1225">
        <v>3.3000000000000002E-2</v>
      </c>
      <c r="D888" s="1192">
        <f t="shared" si="40"/>
        <v>250000</v>
      </c>
      <c r="E888" s="1193"/>
      <c r="F888" s="1193">
        <f>D888*C888</f>
        <v>8250</v>
      </c>
      <c r="G888" s="1193"/>
    </row>
    <row r="889" spans="1:7">
      <c r="A889" s="1198" t="s">
        <v>1169</v>
      </c>
      <c r="B889" s="1197" t="s">
        <v>1170</v>
      </c>
      <c r="C889" s="1225">
        <v>1.7000000000000001E-2</v>
      </c>
      <c r="D889" s="1192">
        <f t="shared" si="40"/>
        <v>260000</v>
      </c>
      <c r="E889" s="1193"/>
      <c r="F889" s="1193">
        <f>D889*C889</f>
        <v>4420</v>
      </c>
      <c r="G889" s="1193"/>
    </row>
    <row r="890" spans="1:7">
      <c r="A890" s="2462" t="s">
        <v>27</v>
      </c>
      <c r="B890" s="2463"/>
      <c r="C890" s="2464"/>
      <c r="D890" s="1192"/>
      <c r="E890" s="1302">
        <f>SUM(E883:E889)</f>
        <v>240600</v>
      </c>
      <c r="F890" s="1302">
        <f>SUM(F883:F889)</f>
        <v>89170</v>
      </c>
      <c r="G890" s="1193">
        <f>SUM(E890:F890)</f>
        <v>329770</v>
      </c>
    </row>
    <row r="891" spans="1:7">
      <c r="A891" s="2462" t="s">
        <v>1776</v>
      </c>
      <c r="B891" s="2463"/>
      <c r="C891" s="2464"/>
      <c r="D891" s="1378">
        <v>0.35</v>
      </c>
      <c r="E891" s="1302">
        <f>$D$483*E890</f>
        <v>84210</v>
      </c>
      <c r="F891" s="1302">
        <f>$D$483*F890</f>
        <v>31209.499999999996</v>
      </c>
      <c r="G891" s="1193"/>
    </row>
    <row r="892" spans="1:7">
      <c r="A892" s="2462" t="s">
        <v>405</v>
      </c>
      <c r="B892" s="2463"/>
      <c r="C892" s="2464"/>
      <c r="D892" s="1378"/>
      <c r="E892" s="1302">
        <f>SUM(E890:E891)</f>
        <v>324810</v>
      </c>
      <c r="F892" s="1302">
        <f>SUM(F890:F891)</f>
        <v>120379.5</v>
      </c>
      <c r="G892" s="1193"/>
    </row>
    <row r="893" spans="1:7">
      <c r="A893" s="1380" t="s">
        <v>1269</v>
      </c>
      <c r="B893" s="1195"/>
      <c r="C893" s="1191"/>
      <c r="D893" s="1192"/>
      <c r="E893" s="1193"/>
      <c r="F893" s="1193"/>
      <c r="G893" s="1193"/>
    </row>
    <row r="894" spans="1:7">
      <c r="A894" s="1219" t="s">
        <v>1374</v>
      </c>
      <c r="B894" s="1197"/>
      <c r="C894" s="1191"/>
      <c r="D894" s="1192"/>
      <c r="E894" s="1193"/>
      <c r="F894" s="1193"/>
      <c r="G894" s="1193"/>
    </row>
    <row r="895" spans="1:7">
      <c r="A895" s="1382" t="s">
        <v>1269</v>
      </c>
      <c r="B895" s="1197" t="s">
        <v>209</v>
      </c>
      <c r="C895" s="1191">
        <v>1</v>
      </c>
      <c r="D895" s="1192">
        <v>3400000</v>
      </c>
      <c r="E895" s="1193">
        <f>D895*C895</f>
        <v>3400000</v>
      </c>
      <c r="F895" s="1193"/>
      <c r="G895" s="1193"/>
    </row>
    <row r="896" spans="1:7">
      <c r="A896" s="1303" t="s">
        <v>1342</v>
      </c>
      <c r="B896" s="1197" t="s">
        <v>33</v>
      </c>
      <c r="C896" s="1379">
        <v>0.25</v>
      </c>
      <c r="D896" s="1192">
        <f>D895*C896</f>
        <v>850000</v>
      </c>
      <c r="E896" s="1193">
        <f>D896*C896</f>
        <v>212500</v>
      </c>
      <c r="F896" s="1193"/>
      <c r="G896" s="1193"/>
    </row>
    <row r="897" spans="1:7">
      <c r="A897" s="1219" t="s">
        <v>1371</v>
      </c>
      <c r="B897" s="1197"/>
      <c r="C897" s="1191"/>
      <c r="D897" s="1192"/>
      <c r="E897" s="1193"/>
      <c r="F897" s="1193"/>
      <c r="G897" s="1193"/>
    </row>
    <row r="898" spans="1:7">
      <c r="A898" s="1198" t="s">
        <v>1166</v>
      </c>
      <c r="B898" s="1197" t="s">
        <v>1170</v>
      </c>
      <c r="C898" s="1425">
        <v>1</v>
      </c>
      <c r="D898" s="1192">
        <f t="shared" ref="D898:D901" si="41">D874</f>
        <v>130000</v>
      </c>
      <c r="E898" s="1193"/>
      <c r="F898" s="1193">
        <f>D898*C898</f>
        <v>130000</v>
      </c>
      <c r="G898" s="1193"/>
    </row>
    <row r="899" spans="1:7">
      <c r="A899" s="1198" t="s">
        <v>1472</v>
      </c>
      <c r="B899" s="1197" t="s">
        <v>1170</v>
      </c>
      <c r="C899" s="1225">
        <v>0.5</v>
      </c>
      <c r="D899" s="1192">
        <f t="shared" si="41"/>
        <v>200000</v>
      </c>
      <c r="E899" s="1193"/>
      <c r="F899" s="1193">
        <f>D899*C899</f>
        <v>100000</v>
      </c>
      <c r="G899" s="1193"/>
    </row>
    <row r="900" spans="1:7">
      <c r="A900" s="1198" t="s">
        <v>1473</v>
      </c>
      <c r="B900" s="1197" t="s">
        <v>1170</v>
      </c>
      <c r="C900" s="1225">
        <v>3.3000000000000002E-2</v>
      </c>
      <c r="D900" s="1192">
        <f t="shared" si="41"/>
        <v>250000</v>
      </c>
      <c r="E900" s="1193"/>
      <c r="F900" s="1193">
        <f>D900*C900</f>
        <v>8250</v>
      </c>
      <c r="G900" s="1193"/>
    </row>
    <row r="901" spans="1:7">
      <c r="A901" s="1198" t="s">
        <v>1169</v>
      </c>
      <c r="B901" s="1197" t="s">
        <v>1170</v>
      </c>
      <c r="C901" s="1225">
        <v>1.7000000000000001E-2</v>
      </c>
      <c r="D901" s="1192">
        <f t="shared" si="41"/>
        <v>260000</v>
      </c>
      <c r="E901" s="1193"/>
      <c r="F901" s="1193">
        <f>D901*C901</f>
        <v>4420</v>
      </c>
      <c r="G901" s="1193"/>
    </row>
    <row r="902" spans="1:7">
      <c r="A902" s="2462" t="s">
        <v>27</v>
      </c>
      <c r="B902" s="2463"/>
      <c r="C902" s="2464"/>
      <c r="D902" s="1192"/>
      <c r="E902" s="1302">
        <f>SUM(E895:E901)</f>
        <v>3612500</v>
      </c>
      <c r="F902" s="1302">
        <f>SUM(F895:F901)</f>
        <v>242670</v>
      </c>
      <c r="G902" s="1193">
        <f>SUM(E902:F902)</f>
        <v>3855170</v>
      </c>
    </row>
    <row r="903" spans="1:7">
      <c r="A903" s="2462" t="s">
        <v>1776</v>
      </c>
      <c r="B903" s="2463"/>
      <c r="C903" s="2464"/>
      <c r="D903" s="1378">
        <v>0.35</v>
      </c>
      <c r="E903" s="1302">
        <f>$D$483*E902</f>
        <v>1264375</v>
      </c>
      <c r="F903" s="1302">
        <f>$D$483*F902</f>
        <v>84934.5</v>
      </c>
      <c r="G903" s="1193"/>
    </row>
    <row r="904" spans="1:7">
      <c r="A904" s="2462" t="s">
        <v>405</v>
      </c>
      <c r="B904" s="2463"/>
      <c r="C904" s="2464"/>
      <c r="D904" s="1378"/>
      <c r="E904" s="1302">
        <f>SUM(E902:E903)</f>
        <v>4876875</v>
      </c>
      <c r="F904" s="1302">
        <f>SUM(F902:F903)</f>
        <v>327604.5</v>
      </c>
      <c r="G904" s="1193"/>
    </row>
    <row r="905" spans="1:7">
      <c r="A905" s="1380" t="s">
        <v>1270</v>
      </c>
      <c r="B905" s="1195"/>
      <c r="C905" s="1191"/>
      <c r="D905" s="1192"/>
      <c r="E905" s="1193"/>
      <c r="F905" s="1193"/>
      <c r="G905" s="1193"/>
    </row>
    <row r="906" spans="1:7">
      <c r="A906" s="1219" t="s">
        <v>1374</v>
      </c>
      <c r="B906" s="1197"/>
      <c r="C906" s="1191"/>
      <c r="D906" s="1192"/>
      <c r="E906" s="1193"/>
      <c r="F906" s="1193"/>
      <c r="G906" s="1193"/>
    </row>
    <row r="907" spans="1:7">
      <c r="A907" s="1382" t="s">
        <v>1270</v>
      </c>
      <c r="B907" s="1197" t="s">
        <v>209</v>
      </c>
      <c r="C907" s="1191">
        <v>1</v>
      </c>
      <c r="D907" s="1192">
        <v>750000</v>
      </c>
      <c r="E907" s="1193">
        <f>D907*C907</f>
        <v>750000</v>
      </c>
      <c r="F907" s="1193"/>
      <c r="G907" s="1193"/>
    </row>
    <row r="908" spans="1:7">
      <c r="A908" s="1303" t="s">
        <v>1342</v>
      </c>
      <c r="B908" s="1197" t="s">
        <v>33</v>
      </c>
      <c r="C908" s="1379">
        <v>0.25</v>
      </c>
      <c r="D908" s="1192">
        <f>D907*C908</f>
        <v>187500</v>
      </c>
      <c r="E908" s="1193">
        <f>D908*C908</f>
        <v>46875</v>
      </c>
      <c r="F908" s="1193"/>
      <c r="G908" s="1193"/>
    </row>
    <row r="909" spans="1:7">
      <c r="A909" s="1219" t="s">
        <v>1371</v>
      </c>
      <c r="B909" s="1197"/>
      <c r="C909" s="1191"/>
      <c r="D909" s="1192"/>
      <c r="E909" s="1193"/>
      <c r="F909" s="1193"/>
      <c r="G909" s="1193"/>
    </row>
    <row r="910" spans="1:7">
      <c r="A910" s="1198" t="s">
        <v>1166</v>
      </c>
      <c r="B910" s="1197" t="s">
        <v>1170</v>
      </c>
      <c r="C910" s="1425">
        <v>1</v>
      </c>
      <c r="D910" s="1192">
        <f t="shared" ref="D910:D913" si="42">D886</f>
        <v>130000</v>
      </c>
      <c r="E910" s="1193"/>
      <c r="F910" s="1193">
        <f>D910*C910</f>
        <v>130000</v>
      </c>
      <c r="G910" s="1193"/>
    </row>
    <row r="911" spans="1:7">
      <c r="A911" s="1198" t="s">
        <v>1472</v>
      </c>
      <c r="B911" s="1197" t="s">
        <v>1170</v>
      </c>
      <c r="C911" s="1225">
        <v>0.5</v>
      </c>
      <c r="D911" s="1192">
        <f t="shared" si="42"/>
        <v>200000</v>
      </c>
      <c r="E911" s="1193"/>
      <c r="F911" s="1193">
        <f>D911*C911</f>
        <v>100000</v>
      </c>
      <c r="G911" s="1193"/>
    </row>
    <row r="912" spans="1:7">
      <c r="A912" s="1198" t="s">
        <v>1473</v>
      </c>
      <c r="B912" s="1197" t="s">
        <v>1170</v>
      </c>
      <c r="C912" s="1225">
        <v>3.3000000000000002E-2</v>
      </c>
      <c r="D912" s="1192">
        <f t="shared" si="42"/>
        <v>250000</v>
      </c>
      <c r="E912" s="1193"/>
      <c r="F912" s="1193">
        <f>D912*C912</f>
        <v>8250</v>
      </c>
      <c r="G912" s="1193"/>
    </row>
    <row r="913" spans="1:7">
      <c r="A913" s="1198" t="s">
        <v>1169</v>
      </c>
      <c r="B913" s="1197" t="s">
        <v>1170</v>
      </c>
      <c r="C913" s="1225">
        <v>1.7000000000000001E-2</v>
      </c>
      <c r="D913" s="1192">
        <f t="shared" si="42"/>
        <v>260000</v>
      </c>
      <c r="E913" s="1193"/>
      <c r="F913" s="1193">
        <f>D913*C913</f>
        <v>4420</v>
      </c>
      <c r="G913" s="1193"/>
    </row>
    <row r="914" spans="1:7">
      <c r="A914" s="2462" t="s">
        <v>27</v>
      </c>
      <c r="B914" s="2463"/>
      <c r="C914" s="2464"/>
      <c r="D914" s="1192"/>
      <c r="E914" s="1302">
        <f>SUM(E907:E913)</f>
        <v>796875</v>
      </c>
      <c r="F914" s="1302">
        <f>SUM(F907:F913)</f>
        <v>242670</v>
      </c>
      <c r="G914" s="1193">
        <f>SUM(E914:F914)</f>
        <v>1039545</v>
      </c>
    </row>
    <row r="915" spans="1:7">
      <c r="A915" s="2462" t="s">
        <v>1776</v>
      </c>
      <c r="B915" s="2463"/>
      <c r="C915" s="2464"/>
      <c r="D915" s="1378">
        <v>0.35</v>
      </c>
      <c r="E915" s="1302">
        <f>$D$483*E914</f>
        <v>278906.25</v>
      </c>
      <c r="F915" s="1302">
        <f>$D$483*F914</f>
        <v>84934.5</v>
      </c>
      <c r="G915" s="1193"/>
    </row>
    <row r="916" spans="1:7">
      <c r="A916" s="2462" t="s">
        <v>405</v>
      </c>
      <c r="B916" s="2463"/>
      <c r="C916" s="2464"/>
      <c r="D916" s="1378"/>
      <c r="E916" s="1302">
        <f>SUM(E914:E915)</f>
        <v>1075781.25</v>
      </c>
      <c r="F916" s="1302">
        <f>SUM(F914:F915)</f>
        <v>327604.5</v>
      </c>
      <c r="G916" s="1193"/>
    </row>
    <row r="917" spans="1:7">
      <c r="A917" s="1380" t="s">
        <v>1271</v>
      </c>
      <c r="B917" s="1195"/>
      <c r="C917" s="1191"/>
      <c r="D917" s="1192"/>
      <c r="E917" s="1193"/>
      <c r="F917" s="1193"/>
      <c r="G917" s="1193"/>
    </row>
    <row r="918" spans="1:7">
      <c r="A918" s="1219" t="s">
        <v>1374</v>
      </c>
      <c r="B918" s="1197"/>
      <c r="C918" s="1191"/>
      <c r="D918" s="1192"/>
      <c r="E918" s="1193"/>
      <c r="F918" s="1193"/>
      <c r="G918" s="1193"/>
    </row>
    <row r="919" spans="1:7">
      <c r="A919" s="1382" t="s">
        <v>1271</v>
      </c>
      <c r="B919" s="1197" t="s">
        <v>209</v>
      </c>
      <c r="C919" s="1191">
        <v>1</v>
      </c>
      <c r="D919" s="1192">
        <v>950000</v>
      </c>
      <c r="E919" s="1193">
        <f>D919*C919</f>
        <v>950000</v>
      </c>
      <c r="F919" s="1193"/>
      <c r="G919" s="1193"/>
    </row>
    <row r="920" spans="1:7">
      <c r="A920" s="1303" t="s">
        <v>1342</v>
      </c>
      <c r="B920" s="1197" t="s">
        <v>33</v>
      </c>
      <c r="C920" s="1379">
        <v>0.25</v>
      </c>
      <c r="D920" s="1192">
        <f>D919*C920</f>
        <v>237500</v>
      </c>
      <c r="E920" s="1193">
        <f>D920*C920</f>
        <v>59375</v>
      </c>
      <c r="F920" s="1193"/>
      <c r="G920" s="1193"/>
    </row>
    <row r="921" spans="1:7">
      <c r="A921" s="1219" t="s">
        <v>1371</v>
      </c>
      <c r="B921" s="1197"/>
      <c r="C921" s="1191"/>
      <c r="D921" s="1192"/>
      <c r="E921" s="1193"/>
      <c r="F921" s="1193"/>
      <c r="G921" s="1193"/>
    </row>
    <row r="922" spans="1:7">
      <c r="A922" s="1198" t="s">
        <v>1166</v>
      </c>
      <c r="B922" s="1197" t="s">
        <v>1170</v>
      </c>
      <c r="C922" s="1425">
        <v>1</v>
      </c>
      <c r="D922" s="1192">
        <f t="shared" ref="D922:D925" si="43">D898</f>
        <v>130000</v>
      </c>
      <c r="E922" s="1193"/>
      <c r="F922" s="1193">
        <f>D922*C922</f>
        <v>130000</v>
      </c>
      <c r="G922" s="1193"/>
    </row>
    <row r="923" spans="1:7">
      <c r="A923" s="1198" t="s">
        <v>1472</v>
      </c>
      <c r="B923" s="1197" t="s">
        <v>1170</v>
      </c>
      <c r="C923" s="1225">
        <v>0.5</v>
      </c>
      <c r="D923" s="1192">
        <f t="shared" si="43"/>
        <v>200000</v>
      </c>
      <c r="E923" s="1193"/>
      <c r="F923" s="1193">
        <f>D923*C923</f>
        <v>100000</v>
      </c>
      <c r="G923" s="1193"/>
    </row>
    <row r="924" spans="1:7">
      <c r="A924" s="1198" t="s">
        <v>1473</v>
      </c>
      <c r="B924" s="1197" t="s">
        <v>1170</v>
      </c>
      <c r="C924" s="1225">
        <v>3.3000000000000002E-2</v>
      </c>
      <c r="D924" s="1192">
        <f t="shared" si="43"/>
        <v>250000</v>
      </c>
      <c r="E924" s="1193"/>
      <c r="F924" s="1193">
        <f>D924*C924</f>
        <v>8250</v>
      </c>
      <c r="G924" s="1193"/>
    </row>
    <row r="925" spans="1:7">
      <c r="A925" s="1198" t="s">
        <v>1169</v>
      </c>
      <c r="B925" s="1197" t="s">
        <v>1170</v>
      </c>
      <c r="C925" s="1225">
        <v>1.7000000000000001E-2</v>
      </c>
      <c r="D925" s="1192">
        <f t="shared" si="43"/>
        <v>260000</v>
      </c>
      <c r="E925" s="1193"/>
      <c r="F925" s="1193">
        <f>D925*C925</f>
        <v>4420</v>
      </c>
      <c r="G925" s="1193"/>
    </row>
    <row r="926" spans="1:7">
      <c r="A926" s="2462" t="s">
        <v>27</v>
      </c>
      <c r="B926" s="2463"/>
      <c r="C926" s="2464"/>
      <c r="D926" s="1192"/>
      <c r="E926" s="1302">
        <f>SUM(E919:E925)</f>
        <v>1009375</v>
      </c>
      <c r="F926" s="1302">
        <f>SUM(F919:F925)</f>
        <v>242670</v>
      </c>
      <c r="G926" s="1193">
        <f>SUM(E926:F926)</f>
        <v>1252045</v>
      </c>
    </row>
    <row r="927" spans="1:7">
      <c r="A927" s="2462" t="s">
        <v>1776</v>
      </c>
      <c r="B927" s="2463"/>
      <c r="C927" s="2464"/>
      <c r="D927" s="1378">
        <v>0.35</v>
      </c>
      <c r="E927" s="1302">
        <f>$D$483*E926</f>
        <v>353281.25</v>
      </c>
      <c r="F927" s="1302">
        <f>$D$483*F926</f>
        <v>84934.5</v>
      </c>
      <c r="G927" s="1193"/>
    </row>
    <row r="928" spans="1:7">
      <c r="A928" s="2462" t="s">
        <v>405</v>
      </c>
      <c r="B928" s="2463"/>
      <c r="C928" s="2464"/>
      <c r="D928" s="1378"/>
      <c r="E928" s="1302">
        <f>SUM(E926:E927)</f>
        <v>1362656.25</v>
      </c>
      <c r="F928" s="1302">
        <f>SUM(F926:F927)</f>
        <v>327604.5</v>
      </c>
      <c r="G928" s="1193"/>
    </row>
  </sheetData>
  <mergeCells count="140">
    <mergeCell ref="K473:N473"/>
    <mergeCell ref="U504:U506"/>
    <mergeCell ref="U568:U569"/>
    <mergeCell ref="U570:U571"/>
    <mergeCell ref="U617:U618"/>
    <mergeCell ref="W617:W618"/>
    <mergeCell ref="U619:U620"/>
    <mergeCell ref="W619:W620"/>
    <mergeCell ref="AA577:AA578"/>
    <mergeCell ref="U596:U597"/>
    <mergeCell ref="U605:U608"/>
    <mergeCell ref="V605:V606"/>
    <mergeCell ref="W605:W606"/>
    <mergeCell ref="X605:X606"/>
    <mergeCell ref="Y605:Y606"/>
    <mergeCell ref="Z605:Z606"/>
    <mergeCell ref="AA605:AA606"/>
    <mergeCell ref="V577:V578"/>
    <mergeCell ref="W577:W578"/>
    <mergeCell ref="X577:X578"/>
    <mergeCell ref="Y577:Y578"/>
    <mergeCell ref="Z577:Z578"/>
    <mergeCell ref="A482:C482"/>
    <mergeCell ref="A483:C483"/>
    <mergeCell ref="A484:C484"/>
    <mergeCell ref="A494:C494"/>
    <mergeCell ref="A495:C495"/>
    <mergeCell ref="A496:C496"/>
    <mergeCell ref="U613:U614"/>
    <mergeCell ref="U615:U616"/>
    <mergeCell ref="W615:W616"/>
    <mergeCell ref="U574:U575"/>
    <mergeCell ref="A553:C553"/>
    <mergeCell ref="A554:C554"/>
    <mergeCell ref="A555:C555"/>
    <mergeCell ref="A565:C565"/>
    <mergeCell ref="A566:C566"/>
    <mergeCell ref="A567:C567"/>
    <mergeCell ref="A506:C506"/>
    <mergeCell ref="A507:C507"/>
    <mergeCell ref="A508:C508"/>
    <mergeCell ref="A541:C541"/>
    <mergeCell ref="A542:C542"/>
    <mergeCell ref="A543:C543"/>
    <mergeCell ref="A529:C529"/>
    <mergeCell ref="A530:C530"/>
    <mergeCell ref="A531:C531"/>
    <mergeCell ref="A518:C518"/>
    <mergeCell ref="A601:C601"/>
    <mergeCell ref="A602:C602"/>
    <mergeCell ref="A603:C603"/>
    <mergeCell ref="A613:C613"/>
    <mergeCell ref="A614:C614"/>
    <mergeCell ref="A615:C615"/>
    <mergeCell ref="A577:C577"/>
    <mergeCell ref="A578:C578"/>
    <mergeCell ref="A579:C579"/>
    <mergeCell ref="A589:C589"/>
    <mergeCell ref="A590:C590"/>
    <mergeCell ref="A591:C591"/>
    <mergeCell ref="A519:C519"/>
    <mergeCell ref="A520:C520"/>
    <mergeCell ref="A649:C649"/>
    <mergeCell ref="A650:C650"/>
    <mergeCell ref="A651:C651"/>
    <mergeCell ref="A661:C661"/>
    <mergeCell ref="A662:C662"/>
    <mergeCell ref="A663:C663"/>
    <mergeCell ref="A625:C625"/>
    <mergeCell ref="A626:C626"/>
    <mergeCell ref="A627:C627"/>
    <mergeCell ref="A637:C637"/>
    <mergeCell ref="A638:C638"/>
    <mergeCell ref="A639:C639"/>
    <mergeCell ref="A697:C697"/>
    <mergeCell ref="A698:C698"/>
    <mergeCell ref="A699:C699"/>
    <mergeCell ref="A709:C709"/>
    <mergeCell ref="A710:C710"/>
    <mergeCell ref="A711:C711"/>
    <mergeCell ref="A673:C673"/>
    <mergeCell ref="A674:C674"/>
    <mergeCell ref="A675:C675"/>
    <mergeCell ref="A685:C685"/>
    <mergeCell ref="A686:C686"/>
    <mergeCell ref="A687:C687"/>
    <mergeCell ref="A806:C806"/>
    <mergeCell ref="A745:C745"/>
    <mergeCell ref="A746:C746"/>
    <mergeCell ref="A747:C747"/>
    <mergeCell ref="A757:C757"/>
    <mergeCell ref="A758:C758"/>
    <mergeCell ref="A759:C759"/>
    <mergeCell ref="A721:C721"/>
    <mergeCell ref="A722:C722"/>
    <mergeCell ref="A723:C723"/>
    <mergeCell ref="A733:C733"/>
    <mergeCell ref="A734:C734"/>
    <mergeCell ref="A735:C735"/>
    <mergeCell ref="A781:C781"/>
    <mergeCell ref="A782:C782"/>
    <mergeCell ref="A783:C783"/>
    <mergeCell ref="A793:C793"/>
    <mergeCell ref="A769:C769"/>
    <mergeCell ref="A770:C770"/>
    <mergeCell ref="A771:C771"/>
    <mergeCell ref="A794:C794"/>
    <mergeCell ref="A795:C795"/>
    <mergeCell ref="A805:C805"/>
    <mergeCell ref="A927:C927"/>
    <mergeCell ref="A928:C928"/>
    <mergeCell ref="A890:C890"/>
    <mergeCell ref="A891:C891"/>
    <mergeCell ref="A892:C892"/>
    <mergeCell ref="A902:C902"/>
    <mergeCell ref="A903:C903"/>
    <mergeCell ref="A904:C904"/>
    <mergeCell ref="A914:C914"/>
    <mergeCell ref="A915:C915"/>
    <mergeCell ref="A916:C916"/>
    <mergeCell ref="A841:C841"/>
    <mergeCell ref="A842:C842"/>
    <mergeCell ref="A843:C843"/>
    <mergeCell ref="A807:C807"/>
    <mergeCell ref="A817:C817"/>
    <mergeCell ref="A818:C818"/>
    <mergeCell ref="A819:C819"/>
    <mergeCell ref="A829:C829"/>
    <mergeCell ref="A926:C926"/>
    <mergeCell ref="A830:C830"/>
    <mergeCell ref="A866:C866"/>
    <mergeCell ref="A867:C867"/>
    <mergeCell ref="A868:C868"/>
    <mergeCell ref="A878:C878"/>
    <mergeCell ref="A879:C879"/>
    <mergeCell ref="A880:C880"/>
    <mergeCell ref="A854:C854"/>
    <mergeCell ref="A855:C855"/>
    <mergeCell ref="A856:C856"/>
    <mergeCell ref="A831:C831"/>
  </mergeCells>
  <phoneticPr fontId="41" type="noConversion"/>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786F-E8A9-4951-BB4E-E5385FFBED30}">
  <sheetPr>
    <tabColor rgb="FF00B050"/>
  </sheetPr>
  <dimension ref="A13:R138"/>
  <sheetViews>
    <sheetView view="pageBreakPreview" topLeftCell="A46" zoomScale="115" zoomScaleSheetLayoutView="115" workbookViewId="0">
      <selection activeCell="D485" sqref="D485"/>
    </sheetView>
  </sheetViews>
  <sheetFormatPr defaultColWidth="9.08984375" defaultRowHeight="15" customHeight="1"/>
  <cols>
    <col min="1" max="1" width="9.6328125" style="1234" customWidth="1"/>
    <col min="2" max="2" width="6.36328125" style="1234" customWidth="1"/>
    <col min="3" max="3" width="36.90625" style="1234" customWidth="1"/>
    <col min="4" max="7" width="17.6328125" style="1232" customWidth="1"/>
    <col min="8" max="8" width="9.08984375" style="1234"/>
    <col min="9" max="9" width="14.36328125" style="1234" bestFit="1" customWidth="1"/>
    <col min="10" max="16384" width="9.08984375" style="1234"/>
  </cols>
  <sheetData>
    <row r="13" spans="1:7" ht="15" customHeight="1">
      <c r="A13" s="2487" t="s">
        <v>1475</v>
      </c>
      <c r="B13" s="2487"/>
      <c r="C13" s="2487"/>
      <c r="G13" s="1233" t="s">
        <v>1476</v>
      </c>
    </row>
    <row r="14" spans="1:7" ht="15" customHeight="1">
      <c r="A14" s="2488" t="s">
        <v>1954</v>
      </c>
      <c r="B14" s="2488"/>
      <c r="C14" s="2488"/>
    </row>
    <row r="15" spans="1:7" ht="15" customHeight="1">
      <c r="A15" s="2488" t="s">
        <v>1955</v>
      </c>
      <c r="B15" s="2488"/>
      <c r="C15" s="2488"/>
    </row>
    <row r="16" spans="1:7" s="1240" customFormat="1" ht="15" customHeight="1">
      <c r="A16" s="1235">
        <v>1</v>
      </c>
      <c r="B16" s="1236" t="s">
        <v>1477</v>
      </c>
      <c r="C16" s="1237" t="s">
        <v>1478</v>
      </c>
      <c r="D16" s="1238"/>
      <c r="E16" s="1239"/>
      <c r="F16" s="1238"/>
      <c r="G16" s="1238"/>
    </row>
    <row r="17" spans="1:18" s="1240" customFormat="1" ht="15" customHeight="1">
      <c r="A17" s="1235"/>
      <c r="B17" s="1236"/>
      <c r="C17" s="1241"/>
      <c r="D17" s="1238"/>
      <c r="E17" s="1239"/>
      <c r="F17" s="1238"/>
      <c r="G17" s="1238"/>
    </row>
    <row r="18" spans="1:18" s="1240" customFormat="1" ht="15" customHeight="1">
      <c r="A18" s="1242" t="s">
        <v>1326</v>
      </c>
      <c r="B18" s="1243"/>
      <c r="C18" s="1244"/>
      <c r="D18" s="1245" t="s">
        <v>1479</v>
      </c>
      <c r="E18" s="1246" t="s">
        <v>1371</v>
      </c>
      <c r="F18" s="1247" t="s">
        <v>1374</v>
      </c>
      <c r="G18" s="1247" t="s">
        <v>14</v>
      </c>
    </row>
    <row r="19" spans="1:18" s="1240" customFormat="1" ht="15" customHeight="1">
      <c r="A19" s="1248">
        <v>0.1</v>
      </c>
      <c r="B19" s="1249" t="s">
        <v>1480</v>
      </c>
      <c r="C19" s="1250" t="s">
        <v>1166</v>
      </c>
      <c r="D19" s="1251">
        <v>160000</v>
      </c>
      <c r="E19" s="1252">
        <f>A19*D19</f>
        <v>16000</v>
      </c>
      <c r="F19" s="1251">
        <v>0</v>
      </c>
      <c r="G19" s="1251">
        <f>E19+F19</f>
        <v>16000</v>
      </c>
    </row>
    <row r="20" spans="1:18" s="1240" customFormat="1" ht="15" customHeight="1">
      <c r="A20" s="1248">
        <v>0.05</v>
      </c>
      <c r="B20" s="1249" t="s">
        <v>1480</v>
      </c>
      <c r="C20" s="1250" t="s">
        <v>1169</v>
      </c>
      <c r="D20" s="1251">
        <v>265000</v>
      </c>
      <c r="E20" s="1252">
        <f>A20*D20</f>
        <v>13250</v>
      </c>
      <c r="F20" s="1251">
        <v>0</v>
      </c>
      <c r="G20" s="1251">
        <f>E20+F20</f>
        <v>13250</v>
      </c>
    </row>
    <row r="21" spans="1:18" s="1240" customFormat="1" ht="15" customHeight="1">
      <c r="A21" s="1253"/>
      <c r="B21" s="1249"/>
      <c r="C21" s="1250" t="s">
        <v>1481</v>
      </c>
      <c r="D21" s="1251"/>
      <c r="E21" s="1254">
        <f>SUM(E19:E20)</f>
        <v>29250</v>
      </c>
      <c r="F21" s="1251">
        <v>0</v>
      </c>
      <c r="G21" s="1251">
        <f>SUM(G19:G20)</f>
        <v>29250</v>
      </c>
    </row>
    <row r="22" spans="1:18" s="1240" customFormat="1" ht="15" customHeight="1">
      <c r="A22" s="1253"/>
      <c r="B22" s="1249"/>
      <c r="C22" s="1250" t="s">
        <v>2019</v>
      </c>
      <c r="D22" s="1255">
        <v>0.3</v>
      </c>
      <c r="E22" s="1251">
        <f>E21*D22</f>
        <v>8775</v>
      </c>
      <c r="F22" s="1251">
        <f>F21*D22</f>
        <v>0</v>
      </c>
      <c r="G22" s="1251">
        <f>D22*G21</f>
        <v>8775</v>
      </c>
    </row>
    <row r="23" spans="1:18" s="1240" customFormat="1" ht="15" customHeight="1">
      <c r="A23" s="1256"/>
      <c r="B23" s="1257"/>
      <c r="C23" s="1258" t="s">
        <v>1483</v>
      </c>
      <c r="D23" s="1259"/>
      <c r="E23" s="1259">
        <f>SUM(E21:E22)</f>
        <v>38025</v>
      </c>
      <c r="F23" s="1259">
        <v>0</v>
      </c>
      <c r="G23" s="1259">
        <f>SUM(G21:G22)</f>
        <v>38025</v>
      </c>
    </row>
    <row r="24" spans="1:18" s="1240" customFormat="1" ht="15" customHeight="1">
      <c r="A24" s="1260"/>
      <c r="B24" s="1261"/>
      <c r="D24" s="1238"/>
      <c r="E24" s="1238"/>
      <c r="F24" s="1238"/>
      <c r="G24" s="1238"/>
    </row>
    <row r="25" spans="1:18" s="1240" customFormat="1" ht="15" customHeight="1">
      <c r="A25" s="1235">
        <v>1</v>
      </c>
      <c r="B25" s="1236" t="s">
        <v>1484</v>
      </c>
      <c r="C25" s="1237" t="s">
        <v>1485</v>
      </c>
      <c r="D25" s="1238"/>
      <c r="E25" s="1239"/>
      <c r="F25" s="1238"/>
      <c r="G25" s="1238"/>
    </row>
    <row r="26" spans="1:18" s="1240" customFormat="1" ht="15" customHeight="1">
      <c r="A26" s="1235"/>
      <c r="B26" s="1236"/>
      <c r="C26" s="1241"/>
      <c r="D26" s="1238"/>
      <c r="E26" s="1239"/>
      <c r="F26" s="1238"/>
      <c r="G26" s="1238"/>
    </row>
    <row r="27" spans="1:18" s="1240" customFormat="1" ht="15" customHeight="1">
      <c r="A27" s="1242" t="s">
        <v>1326</v>
      </c>
      <c r="B27" s="1243"/>
      <c r="C27" s="1244"/>
      <c r="D27" s="1245" t="s">
        <v>1479</v>
      </c>
      <c r="E27" s="1246" t="s">
        <v>1371</v>
      </c>
      <c r="F27" s="1247" t="s">
        <v>1374</v>
      </c>
      <c r="G27" s="1247" t="s">
        <v>14</v>
      </c>
    </row>
    <row r="28" spans="1:18" s="1240" customFormat="1" ht="15" customHeight="1">
      <c r="A28" s="1248">
        <v>6.6669999999999998</v>
      </c>
      <c r="B28" s="1249" t="s">
        <v>1480</v>
      </c>
      <c r="C28" s="1250" t="s">
        <v>1166</v>
      </c>
      <c r="D28" s="1251">
        <v>130000</v>
      </c>
      <c r="E28" s="1252">
        <f>A28*D28</f>
        <v>866710</v>
      </c>
      <c r="F28" s="1251">
        <v>0</v>
      </c>
      <c r="G28" s="1251">
        <f>E28+F28</f>
        <v>866710</v>
      </c>
    </row>
    <row r="29" spans="1:18" s="1240" customFormat="1" ht="15" customHeight="1">
      <c r="A29" s="1248">
        <v>0.33300000000000002</v>
      </c>
      <c r="B29" s="1249" t="s">
        <v>1480</v>
      </c>
      <c r="C29" s="1250" t="s">
        <v>1169</v>
      </c>
      <c r="D29" s="1251">
        <v>265000</v>
      </c>
      <c r="E29" s="1252">
        <f>A29*D29</f>
        <v>88245</v>
      </c>
      <c r="F29" s="1251">
        <v>0</v>
      </c>
      <c r="G29" s="1251">
        <f>E29+F29</f>
        <v>88245</v>
      </c>
    </row>
    <row r="30" spans="1:18" s="1240" customFormat="1" ht="15" customHeight="1">
      <c r="A30" s="1253"/>
      <c r="B30" s="1249"/>
      <c r="C30" s="1250" t="s">
        <v>1481</v>
      </c>
      <c r="D30" s="1251"/>
      <c r="E30" s="1254">
        <f>SUM(E28:E29)</f>
        <v>954955</v>
      </c>
      <c r="F30" s="1251">
        <v>0</v>
      </c>
      <c r="G30" s="1251">
        <f>SUM(G28:G29)</f>
        <v>954955</v>
      </c>
    </row>
    <row r="31" spans="1:18" s="1240" customFormat="1" ht="15" customHeight="1">
      <c r="A31" s="1253"/>
      <c r="B31" s="1249"/>
      <c r="C31" s="1250" t="s">
        <v>1482</v>
      </c>
      <c r="D31" s="1255">
        <v>0.1</v>
      </c>
      <c r="E31" s="1251">
        <f>E30*D31</f>
        <v>95495.5</v>
      </c>
      <c r="F31" s="1251">
        <f>F30*D31</f>
        <v>0</v>
      </c>
      <c r="G31" s="1251">
        <f>D31*G30</f>
        <v>95495.5</v>
      </c>
    </row>
    <row r="32" spans="1:18" s="1240" customFormat="1" ht="15" customHeight="1">
      <c r="A32" s="1256"/>
      <c r="B32" s="1257"/>
      <c r="C32" s="1258" t="s">
        <v>1483</v>
      </c>
      <c r="D32" s="1259"/>
      <c r="E32" s="1259">
        <f>SUM(E30:E31)</f>
        <v>1050450.5</v>
      </c>
      <c r="F32" s="1259">
        <v>0</v>
      </c>
      <c r="G32" s="1259">
        <f>SUM(G30:G31)</f>
        <v>1050450.5</v>
      </c>
      <c r="R32" s="1240">
        <v>19</v>
      </c>
    </row>
    <row r="33" spans="1:18" ht="15" customHeight="1">
      <c r="R33" s="1234">
        <v>12</v>
      </c>
    </row>
    <row r="34" spans="1:18" s="1240" customFormat="1" ht="15" customHeight="1">
      <c r="A34" s="1235">
        <v>1</v>
      </c>
      <c r="B34" s="1236" t="s">
        <v>1484</v>
      </c>
      <c r="C34" s="1237" t="s">
        <v>1486</v>
      </c>
      <c r="D34" s="1238"/>
      <c r="E34" s="1239"/>
      <c r="F34" s="1238"/>
      <c r="G34" s="1238"/>
      <c r="H34" s="1240">
        <f>7*1*0.15</f>
        <v>1.05</v>
      </c>
      <c r="R34" s="1240">
        <f>R33*R32</f>
        <v>228</v>
      </c>
    </row>
    <row r="35" spans="1:18" s="1240" customFormat="1" ht="15" customHeight="1">
      <c r="A35" s="1235"/>
      <c r="B35" s="1236"/>
      <c r="C35" s="1241"/>
      <c r="D35" s="1238"/>
      <c r="E35" s="1239"/>
      <c r="F35" s="1238"/>
      <c r="G35" s="1238"/>
    </row>
    <row r="36" spans="1:18" s="1240" customFormat="1" ht="15" customHeight="1">
      <c r="A36" s="1242" t="s">
        <v>1326</v>
      </c>
      <c r="B36" s="1243"/>
      <c r="C36" s="1244"/>
      <c r="D36" s="1245" t="s">
        <v>1479</v>
      </c>
      <c r="E36" s="1246" t="s">
        <v>1371</v>
      </c>
      <c r="F36" s="1247" t="s">
        <v>1374</v>
      </c>
      <c r="G36" s="1247" t="s">
        <v>14</v>
      </c>
    </row>
    <row r="37" spans="1:18" s="1240" customFormat="1" ht="15" customHeight="1">
      <c r="A37" s="1248">
        <v>6.6669999999999998</v>
      </c>
      <c r="B37" s="1249" t="s">
        <v>1480</v>
      </c>
      <c r="C37" s="1250" t="s">
        <v>1166</v>
      </c>
      <c r="D37" s="1251">
        <v>130000</v>
      </c>
      <c r="E37" s="1252">
        <f>A37*D37</f>
        <v>866710</v>
      </c>
      <c r="F37" s="1251">
        <v>0</v>
      </c>
      <c r="G37" s="1251">
        <f>E37+F37</f>
        <v>866710</v>
      </c>
    </row>
    <row r="38" spans="1:18" s="1240" customFormat="1" ht="15" customHeight="1">
      <c r="A38" s="1248">
        <v>0.33300000000000002</v>
      </c>
      <c r="B38" s="1249" t="s">
        <v>1480</v>
      </c>
      <c r="C38" s="1250" t="s">
        <v>1169</v>
      </c>
      <c r="D38" s="1251">
        <v>265000</v>
      </c>
      <c r="E38" s="1252">
        <f>A38*D38</f>
        <v>88245</v>
      </c>
      <c r="F38" s="1251">
        <v>0</v>
      </c>
      <c r="G38" s="1251">
        <f>E38+F38</f>
        <v>88245</v>
      </c>
    </row>
    <row r="39" spans="1:18" s="1240" customFormat="1" ht="15" customHeight="1">
      <c r="A39" s="1248">
        <v>1</v>
      </c>
      <c r="B39" s="1249" t="s">
        <v>1343</v>
      </c>
      <c r="C39" s="1250" t="s">
        <v>1342</v>
      </c>
      <c r="D39" s="1251">
        <v>13000</v>
      </c>
      <c r="E39" s="1252">
        <f>A39*D39</f>
        <v>13000</v>
      </c>
      <c r="F39" s="1251">
        <v>0</v>
      </c>
      <c r="G39" s="1251">
        <f>E39+F39</f>
        <v>13000</v>
      </c>
    </row>
    <row r="40" spans="1:18" s="1240" customFormat="1" ht="15" customHeight="1">
      <c r="A40" s="1253"/>
      <c r="B40" s="1249"/>
      <c r="C40" s="1250" t="s">
        <v>1481</v>
      </c>
      <c r="D40" s="1251"/>
      <c r="E40" s="1254">
        <f>SUM(E37:E39)</f>
        <v>967955</v>
      </c>
      <c r="F40" s="1251">
        <v>0</v>
      </c>
      <c r="G40" s="1254">
        <f>SUM(G37:G39)</f>
        <v>967955</v>
      </c>
    </row>
    <row r="41" spans="1:18" s="1240" customFormat="1" ht="15" customHeight="1">
      <c r="A41" s="1253"/>
      <c r="B41" s="1249"/>
      <c r="C41" s="1250" t="s">
        <v>1482</v>
      </c>
      <c r="D41" s="1255">
        <v>0.3</v>
      </c>
      <c r="E41" s="1251">
        <f>E40*D41</f>
        <v>290386.5</v>
      </c>
      <c r="F41" s="1251">
        <f>F40*D41</f>
        <v>0</v>
      </c>
      <c r="G41" s="1251">
        <f>D41*G40</f>
        <v>290386.5</v>
      </c>
    </row>
    <row r="42" spans="1:18" s="1240" customFormat="1" ht="15" customHeight="1">
      <c r="A42" s="2484" t="s">
        <v>2016</v>
      </c>
      <c r="B42" s="2485"/>
      <c r="C42" s="2485"/>
      <c r="D42" s="2486"/>
      <c r="E42" s="1251">
        <f>SUM(E40:E41)</f>
        <v>1258341.5</v>
      </c>
      <c r="F42" s="1251">
        <v>0</v>
      </c>
      <c r="G42" s="1251">
        <f>SUM(G40:G41)</f>
        <v>1258341.5</v>
      </c>
    </row>
    <row r="43" spans="1:18" s="1240" customFormat="1" ht="15" customHeight="1">
      <c r="A43" s="2484" t="s">
        <v>2018</v>
      </c>
      <c r="B43" s="2485"/>
      <c r="C43" s="2485"/>
      <c r="D43" s="2486"/>
      <c r="E43" s="1251">
        <f>E42/7</f>
        <v>179763.07142857142</v>
      </c>
      <c r="F43" s="1251">
        <v>0</v>
      </c>
      <c r="G43" s="1251">
        <f>G42/7</f>
        <v>179763.07142857142</v>
      </c>
    </row>
    <row r="44" spans="1:18" s="1240" customFormat="1" ht="15" customHeight="1">
      <c r="A44" s="2484" t="s">
        <v>2017</v>
      </c>
      <c r="B44" s="2485"/>
      <c r="C44" s="2485"/>
      <c r="D44" s="2486"/>
      <c r="E44" s="1251">
        <f>E43/10</f>
        <v>17976.307142857142</v>
      </c>
      <c r="F44" s="1251">
        <v>0</v>
      </c>
      <c r="G44" s="1251">
        <f>G43/10</f>
        <v>17976.307142857142</v>
      </c>
    </row>
    <row r="45" spans="1:18" s="1240" customFormat="1" ht="15" customHeight="1">
      <c r="A45" s="1262"/>
      <c r="B45" s="1263"/>
      <c r="C45" s="1264"/>
      <c r="D45" s="1265"/>
      <c r="E45" s="1265"/>
      <c r="F45" s="1265"/>
      <c r="G45" s="1265"/>
    </row>
    <row r="46" spans="1:18" s="1240" customFormat="1" ht="15" customHeight="1">
      <c r="A46" s="1235">
        <v>1</v>
      </c>
      <c r="B46" s="1236" t="s">
        <v>1477</v>
      </c>
      <c r="C46" s="1237" t="s">
        <v>1487</v>
      </c>
      <c r="D46" s="1238"/>
      <c r="E46" s="1239"/>
      <c r="F46" s="1238"/>
      <c r="G46" s="1238"/>
    </row>
    <row r="47" spans="1:18" s="1240" customFormat="1" ht="15" customHeight="1">
      <c r="A47" s="1235"/>
      <c r="B47" s="1236"/>
      <c r="C47" s="1241"/>
      <c r="D47" s="1238"/>
      <c r="E47" s="1239"/>
      <c r="F47" s="1238"/>
      <c r="G47" s="1238"/>
    </row>
    <row r="48" spans="1:18" s="1240" customFormat="1" ht="15" customHeight="1">
      <c r="A48" s="1242" t="s">
        <v>1326</v>
      </c>
      <c r="B48" s="1243"/>
      <c r="C48" s="1244"/>
      <c r="D48" s="1245" t="s">
        <v>1479</v>
      </c>
      <c r="E48" s="1246" t="s">
        <v>1371</v>
      </c>
      <c r="F48" s="1247" t="s">
        <v>1374</v>
      </c>
      <c r="G48" s="1247" t="s">
        <v>14</v>
      </c>
    </row>
    <row r="49" spans="1:7" s="1240" customFormat="1" ht="15" customHeight="1">
      <c r="A49" s="1248">
        <v>1.25</v>
      </c>
      <c r="B49" s="1249" t="s">
        <v>1488</v>
      </c>
      <c r="C49" s="1250" t="s">
        <v>1489</v>
      </c>
      <c r="D49" s="1251">
        <v>12000</v>
      </c>
      <c r="E49" s="1252">
        <v>0</v>
      </c>
      <c r="F49" s="1251">
        <f>A49*D49</f>
        <v>15000</v>
      </c>
      <c r="G49" s="1251">
        <f t="shared" ref="G49:G59" si="0">E49+F49</f>
        <v>15000</v>
      </c>
    </row>
    <row r="50" spans="1:7" s="1240" customFormat="1" ht="15" customHeight="1">
      <c r="A50" s="1248">
        <v>2.5</v>
      </c>
      <c r="B50" s="1249" t="s">
        <v>1323</v>
      </c>
      <c r="C50" s="1250" t="s">
        <v>1329</v>
      </c>
      <c r="D50" s="1251">
        <v>1200</v>
      </c>
      <c r="E50" s="1252">
        <v>0</v>
      </c>
      <c r="F50" s="1251">
        <f t="shared" ref="F50:F54" si="1">A50*D50</f>
        <v>3000</v>
      </c>
      <c r="G50" s="1251">
        <f t="shared" si="0"/>
        <v>3000</v>
      </c>
    </row>
    <row r="51" spans="1:7" s="1240" customFormat="1" ht="15" customHeight="1">
      <c r="A51" s="1248">
        <v>5.0000000000000001E-3</v>
      </c>
      <c r="B51" s="1249" t="s">
        <v>1490</v>
      </c>
      <c r="C51" s="1250" t="s">
        <v>1330</v>
      </c>
      <c r="D51" s="1251">
        <v>283333.33333333331</v>
      </c>
      <c r="E51" s="1252">
        <v>0</v>
      </c>
      <c r="F51" s="1251">
        <f t="shared" si="1"/>
        <v>1416.6666666666665</v>
      </c>
      <c r="G51" s="1251">
        <f t="shared" si="0"/>
        <v>1416.6666666666665</v>
      </c>
    </row>
    <row r="52" spans="1:7" s="1240" customFormat="1" ht="15" customHeight="1">
      <c r="A52" s="1248">
        <v>8.9999999999999993E-3</v>
      </c>
      <c r="B52" s="1249" t="s">
        <v>1490</v>
      </c>
      <c r="C52" s="1250" t="s">
        <v>1491</v>
      </c>
      <c r="D52" s="1251">
        <v>283333.33333333331</v>
      </c>
      <c r="E52" s="1252">
        <v>0</v>
      </c>
      <c r="F52" s="1251">
        <f t="shared" si="1"/>
        <v>2549.9999999999995</v>
      </c>
      <c r="G52" s="1251">
        <f t="shared" si="0"/>
        <v>2549.9999999999995</v>
      </c>
    </row>
    <row r="53" spans="1:7" s="1240" customFormat="1" ht="15" customHeight="1">
      <c r="A53" s="1248">
        <v>1.2</v>
      </c>
      <c r="B53" s="1249" t="s">
        <v>1325</v>
      </c>
      <c r="C53" s="1250" t="s">
        <v>1492</v>
      </c>
      <c r="D53" s="1251">
        <f>0*120000</f>
        <v>0</v>
      </c>
      <c r="E53" s="1252">
        <v>0</v>
      </c>
      <c r="F53" s="1251">
        <f t="shared" si="1"/>
        <v>0</v>
      </c>
      <c r="G53" s="1251">
        <f t="shared" si="0"/>
        <v>0</v>
      </c>
    </row>
    <row r="54" spans="1:7" s="1240" customFormat="1" ht="15" customHeight="1">
      <c r="A54" s="1248">
        <v>0.06</v>
      </c>
      <c r="B54" s="1249" t="s">
        <v>1323</v>
      </c>
      <c r="C54" s="1250" t="s">
        <v>1493</v>
      </c>
      <c r="D54" s="1251">
        <v>40000</v>
      </c>
      <c r="E54" s="1252">
        <v>0</v>
      </c>
      <c r="F54" s="1251">
        <f t="shared" si="1"/>
        <v>2400</v>
      </c>
      <c r="G54" s="1251">
        <f t="shared" si="0"/>
        <v>2400</v>
      </c>
    </row>
    <row r="55" spans="1:7" s="1240" customFormat="1" ht="15" customHeight="1">
      <c r="A55" s="1248">
        <v>7.1999999999999995E-2</v>
      </c>
      <c r="B55" s="1249" t="s">
        <v>1490</v>
      </c>
      <c r="C55" s="1250" t="s">
        <v>1331</v>
      </c>
      <c r="D55" s="1251">
        <f>300000</f>
        <v>300000</v>
      </c>
      <c r="E55" s="1252">
        <v>0</v>
      </c>
      <c r="F55" s="1251">
        <f>A55*D55</f>
        <v>21600</v>
      </c>
      <c r="G55" s="1251">
        <f>E55+F55</f>
        <v>21600</v>
      </c>
    </row>
    <row r="56" spans="1:7" s="1240" customFormat="1" ht="15" customHeight="1">
      <c r="A56" s="1248">
        <v>0.45</v>
      </c>
      <c r="B56" s="1249" t="s">
        <v>1338</v>
      </c>
      <c r="C56" s="1250" t="s">
        <v>1332</v>
      </c>
      <c r="D56" s="1251">
        <v>5000</v>
      </c>
      <c r="E56" s="1252">
        <v>0</v>
      </c>
      <c r="F56" s="1251">
        <f>A56*D56</f>
        <v>2250</v>
      </c>
      <c r="G56" s="1251">
        <f>E56+F56</f>
        <v>2250</v>
      </c>
    </row>
    <row r="57" spans="1:7" s="1240" customFormat="1" ht="15" customHeight="1">
      <c r="A57" s="1248">
        <v>0.1</v>
      </c>
      <c r="B57" s="1249" t="s">
        <v>1170</v>
      </c>
      <c r="C57" s="1250" t="s">
        <v>1166</v>
      </c>
      <c r="D57" s="1251">
        <v>130000</v>
      </c>
      <c r="E57" s="1252">
        <f t="shared" ref="E57:E59" si="2">A57*D57</f>
        <v>13000</v>
      </c>
      <c r="F57" s="1251">
        <v>0</v>
      </c>
      <c r="G57" s="1251">
        <f t="shared" si="0"/>
        <v>13000</v>
      </c>
    </row>
    <row r="58" spans="1:7" s="1240" customFormat="1" ht="15" customHeight="1">
      <c r="A58" s="1248">
        <v>0.02</v>
      </c>
      <c r="B58" s="1249" t="s">
        <v>1170</v>
      </c>
      <c r="C58" s="1250" t="s">
        <v>1168</v>
      </c>
      <c r="D58" s="1251">
        <v>250000</v>
      </c>
      <c r="E58" s="1252">
        <f t="shared" si="2"/>
        <v>5000</v>
      </c>
      <c r="F58" s="1251">
        <v>0</v>
      </c>
      <c r="G58" s="1251">
        <f t="shared" si="0"/>
        <v>5000</v>
      </c>
    </row>
    <row r="59" spans="1:7" s="1240" customFormat="1" ht="15" customHeight="1">
      <c r="A59" s="1248">
        <v>0.02</v>
      </c>
      <c r="B59" s="1249" t="s">
        <v>1170</v>
      </c>
      <c r="C59" s="1250" t="s">
        <v>1169</v>
      </c>
      <c r="D59" s="1251">
        <v>265000</v>
      </c>
      <c r="E59" s="1252">
        <f t="shared" si="2"/>
        <v>5300</v>
      </c>
      <c r="F59" s="1251">
        <v>0</v>
      </c>
      <c r="G59" s="1251">
        <f t="shared" si="0"/>
        <v>5300</v>
      </c>
    </row>
    <row r="60" spans="1:7" s="1240" customFormat="1" ht="15" customHeight="1">
      <c r="A60" s="1253"/>
      <c r="B60" s="1249"/>
      <c r="C60" s="1250" t="s">
        <v>1481</v>
      </c>
      <c r="D60" s="1251"/>
      <c r="E60" s="1254">
        <f>SUM(E49:E59)</f>
        <v>23300</v>
      </c>
      <c r="F60" s="1251">
        <f>SUM(F49:F59)</f>
        <v>48216.666666666672</v>
      </c>
      <c r="G60" s="1251">
        <f>SUM(G49:G59)</f>
        <v>71516.666666666672</v>
      </c>
    </row>
    <row r="61" spans="1:7" s="1240" customFormat="1" ht="15" customHeight="1">
      <c r="A61" s="1253"/>
      <c r="B61" s="1249"/>
      <c r="C61" s="1250" t="s">
        <v>1482</v>
      </c>
      <c r="D61" s="1255">
        <v>0.1</v>
      </c>
      <c r="E61" s="1251">
        <f>E60*0.1</f>
        <v>2330</v>
      </c>
      <c r="F61" s="1251">
        <f>F60*0.1</f>
        <v>4821.666666666667</v>
      </c>
      <c r="G61" s="1251">
        <f>D61*G60</f>
        <v>7151.6666666666679</v>
      </c>
    </row>
    <row r="62" spans="1:7" s="1240" customFormat="1" ht="15" customHeight="1">
      <c r="A62" s="1256"/>
      <c r="B62" s="1257"/>
      <c r="C62" s="1258" t="s">
        <v>1483</v>
      </c>
      <c r="D62" s="1259"/>
      <c r="E62" s="1259">
        <f>SUM(E60:E61)</f>
        <v>25630</v>
      </c>
      <c r="F62" s="1259">
        <f>SUM(F49:F59)</f>
        <v>48216.666666666672</v>
      </c>
      <c r="G62" s="1259">
        <f>SUM(G60:G61)</f>
        <v>78668.333333333343</v>
      </c>
    </row>
    <row r="63" spans="1:7" s="1240" customFormat="1" ht="15" customHeight="1">
      <c r="A63" s="1260"/>
      <c r="B63" s="1261"/>
      <c r="D63" s="1238"/>
      <c r="E63" s="1238"/>
      <c r="F63" s="1238"/>
      <c r="G63" s="1238"/>
    </row>
    <row r="64" spans="1:7" s="1240" customFormat="1" ht="15" customHeight="1">
      <c r="A64" s="1235">
        <v>1</v>
      </c>
      <c r="B64" s="1236" t="s">
        <v>1477</v>
      </c>
      <c r="C64" s="1237" t="s">
        <v>1494</v>
      </c>
      <c r="D64" s="1238"/>
      <c r="E64" s="1239"/>
      <c r="F64" s="1238"/>
      <c r="G64" s="1238"/>
    </row>
    <row r="65" spans="1:7" s="1240" customFormat="1" ht="15" customHeight="1">
      <c r="A65" s="1235"/>
      <c r="B65" s="1236"/>
      <c r="C65" s="1241"/>
      <c r="D65" s="1238"/>
      <c r="E65" s="1239"/>
      <c r="F65" s="1238"/>
      <c r="G65" s="1238"/>
    </row>
    <row r="66" spans="1:7" s="1240" customFormat="1" ht="15" customHeight="1">
      <c r="A66" s="1242" t="s">
        <v>1326</v>
      </c>
      <c r="B66" s="1243"/>
      <c r="C66" s="1244"/>
      <c r="D66" s="1245" t="s">
        <v>1479</v>
      </c>
      <c r="E66" s="1246" t="s">
        <v>1371</v>
      </c>
      <c r="F66" s="1247" t="s">
        <v>1374</v>
      </c>
      <c r="G66" s="1247" t="s">
        <v>14</v>
      </c>
    </row>
    <row r="67" spans="1:7" s="1240" customFormat="1" ht="15" customHeight="1">
      <c r="A67" s="1248">
        <v>3.5999999999999997E-2</v>
      </c>
      <c r="B67" s="1249" t="s">
        <v>1490</v>
      </c>
      <c r="C67" s="1250" t="s">
        <v>1495</v>
      </c>
      <c r="D67" s="1251">
        <v>4100000</v>
      </c>
      <c r="E67" s="1252">
        <v>0</v>
      </c>
      <c r="F67" s="1251">
        <f>A67*D67</f>
        <v>147600</v>
      </c>
      <c r="G67" s="1251">
        <f t="shared" ref="G67:G71" si="3">E67+F67</f>
        <v>147600</v>
      </c>
    </row>
    <row r="68" spans="1:7" s="1240" customFormat="1" ht="15" customHeight="1">
      <c r="A68" s="1248">
        <v>0.08</v>
      </c>
      <c r="B68" s="1249" t="s">
        <v>1490</v>
      </c>
      <c r="C68" s="1250" t="s">
        <v>1496</v>
      </c>
      <c r="D68" s="1251">
        <v>1500000</v>
      </c>
      <c r="E68" s="1252">
        <v>0</v>
      </c>
      <c r="F68" s="1251">
        <f t="shared" ref="F68:F69" si="4">A68*D68</f>
        <v>120000</v>
      </c>
      <c r="G68" s="1251">
        <f t="shared" si="3"/>
        <v>120000</v>
      </c>
    </row>
    <row r="69" spans="1:7" s="1240" customFormat="1" ht="15" customHeight="1">
      <c r="A69" s="1248">
        <v>0.08</v>
      </c>
      <c r="B69" s="1249" t="s">
        <v>76</v>
      </c>
      <c r="C69" s="1250" t="s">
        <v>1497</v>
      </c>
      <c r="D69" s="1251">
        <v>36000</v>
      </c>
      <c r="E69" s="1252">
        <v>0</v>
      </c>
      <c r="F69" s="1251">
        <f t="shared" si="4"/>
        <v>2880</v>
      </c>
      <c r="G69" s="1251">
        <f t="shared" si="3"/>
        <v>2880</v>
      </c>
    </row>
    <row r="70" spans="1:7" s="1240" customFormat="1" ht="15" customHeight="1">
      <c r="A70" s="1248">
        <v>0.3</v>
      </c>
      <c r="B70" s="1249" t="s">
        <v>1170</v>
      </c>
      <c r="C70" s="1250" t="s">
        <v>1166</v>
      </c>
      <c r="D70" s="1251">
        <v>130000</v>
      </c>
      <c r="E70" s="1252">
        <f t="shared" ref="E70:E71" si="5">A70*D70</f>
        <v>39000</v>
      </c>
      <c r="F70" s="1251">
        <v>0</v>
      </c>
      <c r="G70" s="1251">
        <f t="shared" si="3"/>
        <v>39000</v>
      </c>
    </row>
    <row r="71" spans="1:7" s="1240" customFormat="1" ht="15" customHeight="1">
      <c r="A71" s="1248">
        <v>0.03</v>
      </c>
      <c r="B71" s="1249" t="s">
        <v>1170</v>
      </c>
      <c r="C71" s="1250" t="s">
        <v>1168</v>
      </c>
      <c r="D71" s="1251">
        <v>250000</v>
      </c>
      <c r="E71" s="1252">
        <f t="shared" si="5"/>
        <v>7500</v>
      </c>
      <c r="F71" s="1251">
        <v>0</v>
      </c>
      <c r="G71" s="1251">
        <f t="shared" si="3"/>
        <v>7500</v>
      </c>
    </row>
    <row r="72" spans="1:7" s="1240" customFormat="1" ht="15" customHeight="1">
      <c r="A72" s="1253"/>
      <c r="B72" s="1249"/>
      <c r="C72" s="1250" t="s">
        <v>1481</v>
      </c>
      <c r="D72" s="1251"/>
      <c r="E72" s="1254">
        <f>SUM(E67:E71)</f>
        <v>46500</v>
      </c>
      <c r="F72" s="1251">
        <f>SUM(F67:F71)</f>
        <v>270480</v>
      </c>
      <c r="G72" s="1251">
        <f>SUM(G67:G71)</f>
        <v>316980</v>
      </c>
    </row>
    <row r="73" spans="1:7" s="1240" customFormat="1" ht="15" customHeight="1">
      <c r="A73" s="1253"/>
      <c r="B73" s="1249"/>
      <c r="C73" s="1250" t="s">
        <v>1482</v>
      </c>
      <c r="D73" s="1255">
        <v>0.1</v>
      </c>
      <c r="E73" s="1251">
        <f>E72*0.1</f>
        <v>4650</v>
      </c>
      <c r="F73" s="1251">
        <f>F72*0.1</f>
        <v>27048</v>
      </c>
      <c r="G73" s="1251">
        <f>D73*G72</f>
        <v>31698</v>
      </c>
    </row>
    <row r="74" spans="1:7" s="1240" customFormat="1" ht="15" customHeight="1">
      <c r="A74" s="1256"/>
      <c r="B74" s="1257"/>
      <c r="C74" s="1258" t="s">
        <v>1483</v>
      </c>
      <c r="D74" s="1259"/>
      <c r="E74" s="1259">
        <f>SUM(E72:E73)</f>
        <v>51150</v>
      </c>
      <c r="F74" s="1259">
        <f>SUM(F67:F71)</f>
        <v>270480</v>
      </c>
      <c r="G74" s="1259">
        <f>SUM(G72:G73)</f>
        <v>348678</v>
      </c>
    </row>
    <row r="75" spans="1:7" s="1240" customFormat="1" ht="15" customHeight="1">
      <c r="A75" s="1260"/>
      <c r="B75" s="1261"/>
      <c r="D75" s="1238"/>
      <c r="E75" s="1238"/>
      <c r="F75" s="1238"/>
      <c r="G75" s="1238"/>
    </row>
    <row r="76" spans="1:7" s="1240" customFormat="1" ht="15" customHeight="1">
      <c r="A76" s="1235">
        <v>1</v>
      </c>
      <c r="B76" s="1236" t="s">
        <v>1477</v>
      </c>
      <c r="C76" s="1237" t="s">
        <v>1498</v>
      </c>
      <c r="D76" s="1238"/>
      <c r="E76" s="1239"/>
      <c r="F76" s="1238"/>
      <c r="G76" s="1238"/>
    </row>
    <row r="77" spans="1:7" s="1240" customFormat="1" ht="15" customHeight="1">
      <c r="A77" s="1235"/>
      <c r="B77" s="1236"/>
      <c r="C77" s="1241"/>
      <c r="D77" s="1238"/>
      <c r="E77" s="1239"/>
      <c r="F77" s="1238"/>
      <c r="G77" s="1238"/>
    </row>
    <row r="78" spans="1:7" s="1240" customFormat="1" ht="15" customHeight="1">
      <c r="A78" s="1242" t="s">
        <v>1326</v>
      </c>
      <c r="B78" s="1243"/>
      <c r="C78" s="1244"/>
      <c r="D78" s="1245" t="s">
        <v>1479</v>
      </c>
      <c r="E78" s="1246" t="s">
        <v>1371</v>
      </c>
      <c r="F78" s="1247" t="s">
        <v>1374</v>
      </c>
      <c r="G78" s="1247" t="s">
        <v>14</v>
      </c>
    </row>
    <row r="79" spans="1:7" s="1240" customFormat="1" ht="15" customHeight="1">
      <c r="A79" s="1248">
        <v>1.7</v>
      </c>
      <c r="B79" s="1249" t="s">
        <v>1488</v>
      </c>
      <c r="C79" s="1250" t="s">
        <v>1489</v>
      </c>
      <c r="D79" s="1251">
        <v>40000</v>
      </c>
      <c r="E79" s="1252">
        <v>0</v>
      </c>
      <c r="F79" s="1251">
        <f>A79*D79</f>
        <v>68000</v>
      </c>
      <c r="G79" s="1251">
        <f t="shared" ref="G79:G90" si="6">E79+F79</f>
        <v>68000</v>
      </c>
    </row>
    <row r="80" spans="1:7" s="1240" customFormat="1" ht="15" customHeight="1">
      <c r="A80" s="1248">
        <v>0.21</v>
      </c>
      <c r="B80" s="1249" t="s">
        <v>1490</v>
      </c>
      <c r="C80" s="1250" t="s">
        <v>1499</v>
      </c>
      <c r="D80" s="1251">
        <v>4100000</v>
      </c>
      <c r="E80" s="1252">
        <v>0</v>
      </c>
      <c r="F80" s="1251">
        <f t="shared" ref="F80:F86" si="7">A80*D80</f>
        <v>861000</v>
      </c>
      <c r="G80" s="1251">
        <f t="shared" si="6"/>
        <v>861000</v>
      </c>
    </row>
    <row r="81" spans="1:7" s="1240" customFormat="1" ht="15" customHeight="1">
      <c r="A81" s="1248">
        <v>0.3</v>
      </c>
      <c r="B81" s="1249" t="s">
        <v>1037</v>
      </c>
      <c r="C81" s="1250" t="s">
        <v>1500</v>
      </c>
      <c r="D81" s="1251">
        <v>1500000</v>
      </c>
      <c r="E81" s="1252">
        <v>0</v>
      </c>
      <c r="F81" s="1251">
        <f t="shared" si="7"/>
        <v>450000</v>
      </c>
      <c r="G81" s="1251">
        <f t="shared" si="6"/>
        <v>450000</v>
      </c>
    </row>
    <row r="82" spans="1:7" s="1240" customFormat="1" ht="15" customHeight="1">
      <c r="A82" s="1248">
        <v>10.5</v>
      </c>
      <c r="B82" s="1249" t="s">
        <v>1323</v>
      </c>
      <c r="C82" s="1250" t="s">
        <v>1329</v>
      </c>
      <c r="D82" s="1251">
        <v>1200</v>
      </c>
      <c r="E82" s="1252">
        <v>0</v>
      </c>
      <c r="F82" s="1251">
        <f t="shared" si="7"/>
        <v>12600</v>
      </c>
      <c r="G82" s="1251">
        <f t="shared" si="6"/>
        <v>12600</v>
      </c>
    </row>
    <row r="83" spans="1:7" s="1240" customFormat="1" ht="15" customHeight="1">
      <c r="A83" s="1248">
        <v>0.03</v>
      </c>
      <c r="B83" s="1249" t="s">
        <v>1490</v>
      </c>
      <c r="C83" s="1250" t="s">
        <v>1330</v>
      </c>
      <c r="D83" s="1251">
        <v>283333.33333333331</v>
      </c>
      <c r="E83" s="1252">
        <v>0</v>
      </c>
      <c r="F83" s="1251">
        <f t="shared" si="7"/>
        <v>8500</v>
      </c>
      <c r="G83" s="1251">
        <f t="shared" si="6"/>
        <v>8500</v>
      </c>
    </row>
    <row r="84" spans="1:7" s="1240" customFormat="1" ht="15" customHeight="1">
      <c r="A84" s="1248">
        <v>0.05</v>
      </c>
      <c r="B84" s="1249" t="s">
        <v>1490</v>
      </c>
      <c r="C84" s="1250" t="s">
        <v>1491</v>
      </c>
      <c r="D84" s="1251">
        <v>187500</v>
      </c>
      <c r="E84" s="1252">
        <v>0</v>
      </c>
      <c r="F84" s="1251">
        <f t="shared" si="7"/>
        <v>9375</v>
      </c>
      <c r="G84" s="1251">
        <f t="shared" si="6"/>
        <v>9375</v>
      </c>
    </row>
    <row r="85" spans="1:7" s="1240" customFormat="1" ht="15" customHeight="1">
      <c r="A85" s="1248">
        <v>1.5</v>
      </c>
      <c r="B85" s="1249" t="s">
        <v>1325</v>
      </c>
      <c r="C85" s="1250" t="s">
        <v>1492</v>
      </c>
      <c r="D85" s="1251">
        <v>120000</v>
      </c>
      <c r="E85" s="1252">
        <v>0</v>
      </c>
      <c r="F85" s="1251">
        <f t="shared" si="7"/>
        <v>180000</v>
      </c>
      <c r="G85" s="1251">
        <f t="shared" si="6"/>
        <v>180000</v>
      </c>
    </row>
    <row r="86" spans="1:7" s="1240" customFormat="1" ht="15" customHeight="1">
      <c r="A86" s="1248">
        <v>1.5</v>
      </c>
      <c r="B86" s="1249" t="s">
        <v>1325</v>
      </c>
      <c r="C86" s="1250" t="s">
        <v>1501</v>
      </c>
      <c r="D86" s="1251">
        <v>53000</v>
      </c>
      <c r="E86" s="1252">
        <v>0</v>
      </c>
      <c r="F86" s="1251">
        <f t="shared" si="7"/>
        <v>79500</v>
      </c>
      <c r="G86" s="1251">
        <f t="shared" si="6"/>
        <v>79500</v>
      </c>
    </row>
    <row r="87" spans="1:7" s="1240" customFormat="1" ht="15" customHeight="1">
      <c r="A87" s="1248">
        <v>2</v>
      </c>
      <c r="B87" s="1249" t="s">
        <v>1480</v>
      </c>
      <c r="C87" s="1250" t="s">
        <v>1309</v>
      </c>
      <c r="D87" s="1251">
        <v>150000</v>
      </c>
      <c r="E87" s="1252">
        <f t="shared" ref="E87:E90" si="8">A87*D87</f>
        <v>300000</v>
      </c>
      <c r="F87" s="1251">
        <v>0</v>
      </c>
      <c r="G87" s="1251">
        <f t="shared" si="6"/>
        <v>300000</v>
      </c>
    </row>
    <row r="88" spans="1:7" s="1240" customFormat="1" ht="15" customHeight="1">
      <c r="A88" s="1248">
        <v>1</v>
      </c>
      <c r="B88" s="1249" t="s">
        <v>1480</v>
      </c>
      <c r="C88" s="1250" t="s">
        <v>1166</v>
      </c>
      <c r="D88" s="1251">
        <v>130000</v>
      </c>
      <c r="E88" s="1252">
        <f t="shared" si="8"/>
        <v>130000</v>
      </c>
      <c r="F88" s="1251">
        <v>0</v>
      </c>
      <c r="G88" s="1251">
        <f t="shared" si="6"/>
        <v>130000</v>
      </c>
    </row>
    <row r="89" spans="1:7" s="1240" customFormat="1" ht="15" customHeight="1">
      <c r="A89" s="1248">
        <v>0.2</v>
      </c>
      <c r="B89" s="1249" t="s">
        <v>1480</v>
      </c>
      <c r="C89" s="1250" t="s">
        <v>1168</v>
      </c>
      <c r="D89" s="1251">
        <v>250000</v>
      </c>
      <c r="E89" s="1252">
        <f t="shared" si="8"/>
        <v>50000</v>
      </c>
      <c r="F89" s="1251">
        <v>0</v>
      </c>
      <c r="G89" s="1251">
        <f t="shared" si="6"/>
        <v>50000</v>
      </c>
    </row>
    <row r="90" spans="1:7" s="1240" customFormat="1" ht="15" customHeight="1">
      <c r="A90" s="1248">
        <v>0.05</v>
      </c>
      <c r="B90" s="1249" t="s">
        <v>1480</v>
      </c>
      <c r="C90" s="1250" t="s">
        <v>1169</v>
      </c>
      <c r="D90" s="1251">
        <v>250000</v>
      </c>
      <c r="E90" s="1252">
        <f t="shared" si="8"/>
        <v>12500</v>
      </c>
      <c r="F90" s="1251">
        <v>0</v>
      </c>
      <c r="G90" s="1251">
        <f t="shared" si="6"/>
        <v>12500</v>
      </c>
    </row>
    <row r="91" spans="1:7" s="1240" customFormat="1" ht="15" customHeight="1">
      <c r="A91" s="1253"/>
      <c r="B91" s="1249"/>
      <c r="C91" s="1250" t="s">
        <v>1481</v>
      </c>
      <c r="D91" s="1251"/>
      <c r="E91" s="1254">
        <f>SUM(E79:E90)</f>
        <v>492500</v>
      </c>
      <c r="F91" s="1251">
        <f>SUM(F79:F90)</f>
        <v>1668975</v>
      </c>
      <c r="G91" s="1251">
        <f>SUM(G79:G90)</f>
        <v>2161475</v>
      </c>
    </row>
    <row r="92" spans="1:7" s="1240" customFormat="1" ht="15" customHeight="1">
      <c r="A92" s="1253"/>
      <c r="B92" s="1249"/>
      <c r="C92" s="1250" t="s">
        <v>1482</v>
      </c>
      <c r="D92" s="1255">
        <v>0.1</v>
      </c>
      <c r="E92" s="1251">
        <f>E91*0.1</f>
        <v>49250</v>
      </c>
      <c r="F92" s="1251">
        <f>F91*0.1</f>
        <v>166897.5</v>
      </c>
      <c r="G92" s="1251">
        <f>D92*G91</f>
        <v>216147.5</v>
      </c>
    </row>
    <row r="93" spans="1:7" s="1240" customFormat="1" ht="15" customHeight="1">
      <c r="A93" s="1256"/>
      <c r="B93" s="1257"/>
      <c r="C93" s="1258" t="s">
        <v>1483</v>
      </c>
      <c r="D93" s="1259"/>
      <c r="E93" s="1259">
        <f>SUM(E91:E92)</f>
        <v>541750</v>
      </c>
      <c r="F93" s="1259">
        <f>SUM(F79:F92)</f>
        <v>3504847.5</v>
      </c>
      <c r="G93" s="1259">
        <f>SUM(G91:G92)</f>
        <v>2377622.5</v>
      </c>
    </row>
    <row r="94" spans="1:7" s="1240" customFormat="1" ht="15" customHeight="1">
      <c r="A94" s="1260"/>
      <c r="B94" s="1261"/>
      <c r="D94" s="1238"/>
      <c r="E94" s="1238"/>
      <c r="F94" s="1238"/>
      <c r="G94" s="1238"/>
    </row>
    <row r="95" spans="1:7" s="1240" customFormat="1" ht="15" customHeight="1">
      <c r="A95" s="1235">
        <v>1</v>
      </c>
      <c r="B95" s="1236" t="s">
        <v>1477</v>
      </c>
      <c r="C95" s="1237" t="s">
        <v>1502</v>
      </c>
      <c r="D95" s="1238"/>
      <c r="E95" s="1239"/>
      <c r="F95" s="1238"/>
      <c r="G95" s="1238"/>
    </row>
    <row r="96" spans="1:7" s="1240" customFormat="1" ht="15" customHeight="1">
      <c r="A96" s="1235"/>
      <c r="B96" s="1236"/>
      <c r="C96" s="1241"/>
      <c r="D96" s="1238"/>
      <c r="E96" s="1239"/>
      <c r="F96" s="1238"/>
      <c r="G96" s="1238"/>
    </row>
    <row r="97" spans="1:7" s="1240" customFormat="1" ht="15" customHeight="1">
      <c r="A97" s="1242" t="s">
        <v>1326</v>
      </c>
      <c r="B97" s="1243"/>
      <c r="C97" s="1244"/>
      <c r="D97" s="1245" t="s">
        <v>1479</v>
      </c>
      <c r="E97" s="1246" t="s">
        <v>1371</v>
      </c>
      <c r="F97" s="1247" t="s">
        <v>1374</v>
      </c>
      <c r="G97" s="1247" t="s">
        <v>14</v>
      </c>
    </row>
    <row r="98" spans="1:7" s="1240" customFormat="1" ht="15" customHeight="1">
      <c r="A98" s="1248">
        <v>1.7</v>
      </c>
      <c r="B98" s="1249" t="s">
        <v>1488</v>
      </c>
      <c r="C98" s="1250" t="s">
        <v>1489</v>
      </c>
      <c r="D98" s="1251">
        <v>40000</v>
      </c>
      <c r="E98" s="1252">
        <v>0</v>
      </c>
      <c r="F98" s="1251">
        <f>A98*D98</f>
        <v>68000</v>
      </c>
      <c r="G98" s="1251">
        <f t="shared" ref="G98:G109" si="9">E98+F98</f>
        <v>68000</v>
      </c>
    </row>
    <row r="99" spans="1:7" s="1240" customFormat="1" ht="15" customHeight="1">
      <c r="A99" s="1248">
        <v>0.21</v>
      </c>
      <c r="B99" s="1249" t="s">
        <v>1490</v>
      </c>
      <c r="C99" s="1250" t="s">
        <v>1499</v>
      </c>
      <c r="D99" s="1251">
        <v>4100000</v>
      </c>
      <c r="E99" s="1252">
        <v>0</v>
      </c>
      <c r="F99" s="1251">
        <f t="shared" ref="F99:F105" si="10">A99*D99</f>
        <v>861000</v>
      </c>
      <c r="G99" s="1251">
        <f t="shared" si="9"/>
        <v>861000</v>
      </c>
    </row>
    <row r="100" spans="1:7" s="1240" customFormat="1" ht="15" customHeight="1">
      <c r="A100" s="1248">
        <v>0.3</v>
      </c>
      <c r="B100" s="1249" t="s">
        <v>1323</v>
      </c>
      <c r="C100" s="1250" t="s">
        <v>1500</v>
      </c>
      <c r="D100" s="1251">
        <v>4100000</v>
      </c>
      <c r="E100" s="1252">
        <v>0</v>
      </c>
      <c r="F100" s="1251">
        <f t="shared" si="10"/>
        <v>1230000</v>
      </c>
      <c r="G100" s="1251">
        <f t="shared" si="9"/>
        <v>1230000</v>
      </c>
    </row>
    <row r="101" spans="1:7" s="1240" customFormat="1" ht="15" customHeight="1">
      <c r="A101" s="1248">
        <v>0.3</v>
      </c>
      <c r="B101" s="1249" t="s">
        <v>1323</v>
      </c>
      <c r="C101" s="1250" t="s">
        <v>1329</v>
      </c>
      <c r="D101" s="1251">
        <v>1720</v>
      </c>
      <c r="E101" s="1252">
        <v>0</v>
      </c>
      <c r="F101" s="1251">
        <f t="shared" si="10"/>
        <v>516</v>
      </c>
      <c r="G101" s="1251">
        <f t="shared" si="9"/>
        <v>516</v>
      </c>
    </row>
    <row r="102" spans="1:7" s="1240" customFormat="1" ht="15" customHeight="1">
      <c r="A102" s="1248">
        <v>0.03</v>
      </c>
      <c r="B102" s="1249" t="s">
        <v>1490</v>
      </c>
      <c r="C102" s="1250" t="s">
        <v>1330</v>
      </c>
      <c r="D102" s="1251">
        <v>283333.33333333331</v>
      </c>
      <c r="E102" s="1252">
        <v>0</v>
      </c>
      <c r="F102" s="1251">
        <f t="shared" si="10"/>
        <v>8500</v>
      </c>
      <c r="G102" s="1251">
        <f t="shared" si="9"/>
        <v>8500</v>
      </c>
    </row>
    <row r="103" spans="1:7" s="1240" customFormat="1" ht="15" customHeight="1">
      <c r="A103" s="1248">
        <v>0.05</v>
      </c>
      <c r="B103" s="1249" t="s">
        <v>1490</v>
      </c>
      <c r="C103" s="1250" t="s">
        <v>1491</v>
      </c>
      <c r="D103" s="1251">
        <v>283333.33333333331</v>
      </c>
      <c r="E103" s="1252">
        <v>0</v>
      </c>
      <c r="F103" s="1251">
        <f t="shared" si="10"/>
        <v>14166.666666666666</v>
      </c>
      <c r="G103" s="1251">
        <f t="shared" si="9"/>
        <v>14166.666666666666</v>
      </c>
    </row>
    <row r="104" spans="1:7" s="1240" customFormat="1" ht="15" customHeight="1">
      <c r="A104" s="1248">
        <v>1.5</v>
      </c>
      <c r="B104" s="1249" t="s">
        <v>1325</v>
      </c>
      <c r="C104" s="1250" t="s">
        <v>1492</v>
      </c>
      <c r="D104" s="1251">
        <v>120000</v>
      </c>
      <c r="E104" s="1252">
        <v>0</v>
      </c>
      <c r="F104" s="1251">
        <f t="shared" si="10"/>
        <v>180000</v>
      </c>
      <c r="G104" s="1251">
        <f t="shared" si="9"/>
        <v>180000</v>
      </c>
    </row>
    <row r="105" spans="1:7" s="1240" customFormat="1" ht="15" customHeight="1">
      <c r="A105" s="1248">
        <v>0.25</v>
      </c>
      <c r="B105" s="1249" t="s">
        <v>1325</v>
      </c>
      <c r="C105" s="1250" t="s">
        <v>1503</v>
      </c>
      <c r="D105" s="1251">
        <v>25000</v>
      </c>
      <c r="E105" s="1252">
        <v>0</v>
      </c>
      <c r="F105" s="1251">
        <f t="shared" si="10"/>
        <v>6250</v>
      </c>
      <c r="G105" s="1251">
        <f t="shared" si="9"/>
        <v>6250</v>
      </c>
    </row>
    <row r="106" spans="1:7" s="1240" customFormat="1" ht="15" customHeight="1">
      <c r="A106" s="1248">
        <v>2</v>
      </c>
      <c r="B106" s="1249" t="s">
        <v>1480</v>
      </c>
      <c r="C106" s="1250" t="s">
        <v>1309</v>
      </c>
      <c r="D106" s="1251">
        <v>200000</v>
      </c>
      <c r="E106" s="1252">
        <f t="shared" ref="E106:E109" si="11">A106*D106</f>
        <v>400000</v>
      </c>
      <c r="F106" s="1251">
        <v>0</v>
      </c>
      <c r="G106" s="1251">
        <f t="shared" si="9"/>
        <v>400000</v>
      </c>
    </row>
    <row r="107" spans="1:7" s="1240" customFormat="1" ht="15" customHeight="1">
      <c r="A107" s="1248">
        <v>1</v>
      </c>
      <c r="B107" s="1249" t="s">
        <v>1480</v>
      </c>
      <c r="C107" s="1250" t="s">
        <v>1166</v>
      </c>
      <c r="D107" s="1251">
        <v>130000</v>
      </c>
      <c r="E107" s="1252">
        <f t="shared" si="11"/>
        <v>130000</v>
      </c>
      <c r="F107" s="1251">
        <v>0</v>
      </c>
      <c r="G107" s="1251">
        <f t="shared" si="9"/>
        <v>130000</v>
      </c>
    </row>
    <row r="108" spans="1:7" s="1240" customFormat="1" ht="15" customHeight="1">
      <c r="A108" s="1248">
        <v>0.2</v>
      </c>
      <c r="B108" s="1249" t="s">
        <v>1480</v>
      </c>
      <c r="C108" s="1250" t="s">
        <v>1168</v>
      </c>
      <c r="D108" s="1251">
        <v>250000</v>
      </c>
      <c r="E108" s="1252">
        <f t="shared" si="11"/>
        <v>50000</v>
      </c>
      <c r="F108" s="1251">
        <v>0</v>
      </c>
      <c r="G108" s="1251">
        <f t="shared" si="9"/>
        <v>50000</v>
      </c>
    </row>
    <row r="109" spans="1:7" s="1240" customFormat="1" ht="15" customHeight="1">
      <c r="A109" s="1248">
        <v>0.05</v>
      </c>
      <c r="B109" s="1249" t="s">
        <v>1480</v>
      </c>
      <c r="C109" s="1250" t="s">
        <v>1169</v>
      </c>
      <c r="D109" s="1251">
        <v>265000</v>
      </c>
      <c r="E109" s="1252">
        <f t="shared" si="11"/>
        <v>13250</v>
      </c>
      <c r="F109" s="1251">
        <v>0</v>
      </c>
      <c r="G109" s="1251">
        <f t="shared" si="9"/>
        <v>13250</v>
      </c>
    </row>
    <row r="110" spans="1:7" s="1240" customFormat="1" ht="15" customHeight="1">
      <c r="A110" s="1253"/>
      <c r="B110" s="1249"/>
      <c r="C110" s="1250" t="s">
        <v>1481</v>
      </c>
      <c r="D110" s="1251"/>
      <c r="E110" s="1254">
        <f>SUM(E98:E109)</f>
        <v>593250</v>
      </c>
      <c r="F110" s="1254">
        <f>SUM(F98:F109)</f>
        <v>2368432.6666666665</v>
      </c>
      <c r="G110" s="1251">
        <f>SUM(G98:G109)</f>
        <v>2961682.6666666665</v>
      </c>
    </row>
    <row r="111" spans="1:7" s="1240" customFormat="1" ht="15" customHeight="1">
      <c r="A111" s="1253"/>
      <c r="B111" s="1249"/>
      <c r="C111" s="1250" t="s">
        <v>1482</v>
      </c>
      <c r="D111" s="1255">
        <v>0.1</v>
      </c>
      <c r="E111" s="1251">
        <f>E110*0.1</f>
        <v>59325</v>
      </c>
      <c r="F111" s="1251">
        <f>F110*0.1</f>
        <v>236843.26666666666</v>
      </c>
      <c r="G111" s="1251">
        <f>D111*G110</f>
        <v>296168.26666666666</v>
      </c>
    </row>
    <row r="112" spans="1:7" s="1240" customFormat="1" ht="15" customHeight="1">
      <c r="A112" s="1256"/>
      <c r="B112" s="1257"/>
      <c r="C112" s="1258" t="s">
        <v>1483</v>
      </c>
      <c r="D112" s="1259"/>
      <c r="E112" s="1259">
        <f>SUM(E110:E111)</f>
        <v>652575</v>
      </c>
      <c r="F112" s="1259">
        <f>SUM(F110:F111)</f>
        <v>2605275.9333333331</v>
      </c>
      <c r="G112" s="1259">
        <f>SUM(G110:G111)</f>
        <v>3257850.9333333331</v>
      </c>
    </row>
    <row r="113" spans="1:7" s="1240" customFormat="1" ht="15" customHeight="1">
      <c r="A113" s="1260"/>
      <c r="B113" s="1261"/>
      <c r="D113" s="1238"/>
      <c r="E113" s="1238"/>
      <c r="F113" s="1238"/>
      <c r="G113" s="1238"/>
    </row>
    <row r="114" spans="1:7" s="1240" customFormat="1" ht="15" customHeight="1">
      <c r="A114" s="1235">
        <v>1</v>
      </c>
      <c r="B114" s="1236" t="s">
        <v>1477</v>
      </c>
      <c r="C114" s="1237" t="s">
        <v>1504</v>
      </c>
      <c r="D114" s="1238"/>
      <c r="E114" s="1239"/>
      <c r="F114" s="1238"/>
      <c r="G114" s="1238"/>
    </row>
    <row r="115" spans="1:7" s="1240" customFormat="1" ht="15" customHeight="1">
      <c r="A115" s="1235"/>
      <c r="B115" s="1236"/>
      <c r="C115" s="1241"/>
      <c r="D115" s="1238"/>
      <c r="E115" s="1239"/>
      <c r="F115" s="1238"/>
      <c r="G115" s="1238"/>
    </row>
    <row r="116" spans="1:7" s="1240" customFormat="1" ht="15" customHeight="1">
      <c r="A116" s="1242" t="s">
        <v>1326</v>
      </c>
      <c r="B116" s="1243"/>
      <c r="C116" s="1244"/>
      <c r="D116" s="1245" t="s">
        <v>1479</v>
      </c>
      <c r="E116" s="1246" t="s">
        <v>1371</v>
      </c>
      <c r="F116" s="1247" t="s">
        <v>1374</v>
      </c>
      <c r="G116" s="1247" t="s">
        <v>14</v>
      </c>
    </row>
    <row r="117" spans="1:7" s="1240" customFormat="1" ht="15" customHeight="1">
      <c r="A117" s="1248">
        <v>3.5999999999999997E-2</v>
      </c>
      <c r="B117" s="1249" t="s">
        <v>71</v>
      </c>
      <c r="C117" s="1250" t="s">
        <v>1505</v>
      </c>
      <c r="D117" s="1251">
        <v>1000</v>
      </c>
      <c r="E117" s="1252">
        <v>0</v>
      </c>
      <c r="F117" s="1251">
        <f>A117*D117</f>
        <v>36</v>
      </c>
      <c r="G117" s="1251">
        <f t="shared" ref="G117:G122" si="12">E117+F117</f>
        <v>36</v>
      </c>
    </row>
    <row r="118" spans="1:7" s="1240" customFormat="1" ht="15" customHeight="1">
      <c r="A118" s="1248">
        <v>3.5999999999999997E-2</v>
      </c>
      <c r="B118" s="1249" t="s">
        <v>71</v>
      </c>
      <c r="C118" s="1250" t="s">
        <v>1506</v>
      </c>
      <c r="D118" s="1251">
        <v>100000</v>
      </c>
      <c r="E118" s="1252">
        <v>0</v>
      </c>
      <c r="F118" s="1251">
        <f t="shared" ref="F118:F119" si="13">A118*D118</f>
        <v>3599.9999999999995</v>
      </c>
      <c r="G118" s="1251">
        <f t="shared" si="12"/>
        <v>3599.9999999999995</v>
      </c>
    </row>
    <row r="119" spans="1:7" s="1240" customFormat="1" ht="15" customHeight="1">
      <c r="A119" s="1248">
        <v>0.3</v>
      </c>
      <c r="B119" s="1249" t="s">
        <v>1323</v>
      </c>
      <c r="C119" s="1250" t="s">
        <v>1507</v>
      </c>
      <c r="D119" s="1251">
        <v>10000</v>
      </c>
      <c r="E119" s="1252">
        <v>0</v>
      </c>
      <c r="F119" s="1251">
        <f t="shared" si="13"/>
        <v>3000</v>
      </c>
      <c r="G119" s="1251">
        <f t="shared" si="12"/>
        <v>3000</v>
      </c>
    </row>
    <row r="120" spans="1:7" s="1240" customFormat="1" ht="15" customHeight="1">
      <c r="A120" s="1248">
        <v>2</v>
      </c>
      <c r="B120" s="1249" t="s">
        <v>1480</v>
      </c>
      <c r="C120" s="1250" t="s">
        <v>1309</v>
      </c>
      <c r="D120" s="1251">
        <v>130000</v>
      </c>
      <c r="E120" s="1252">
        <f t="shared" ref="E120:E122" si="14">A120*D120</f>
        <v>260000</v>
      </c>
      <c r="F120" s="1251">
        <v>0</v>
      </c>
      <c r="G120" s="1251">
        <f t="shared" si="12"/>
        <v>260000</v>
      </c>
    </row>
    <row r="121" spans="1:7" s="1240" customFormat="1" ht="15" customHeight="1">
      <c r="A121" s="1248">
        <v>0.2</v>
      </c>
      <c r="B121" s="1249" t="s">
        <v>1480</v>
      </c>
      <c r="C121" s="1250" t="s">
        <v>1168</v>
      </c>
      <c r="D121" s="1251">
        <v>250000</v>
      </c>
      <c r="E121" s="1252">
        <f t="shared" si="14"/>
        <v>50000</v>
      </c>
      <c r="F121" s="1251">
        <v>0</v>
      </c>
      <c r="G121" s="1251">
        <f t="shared" si="12"/>
        <v>50000</v>
      </c>
    </row>
    <row r="122" spans="1:7" s="1240" customFormat="1" ht="15" customHeight="1">
      <c r="A122" s="1248">
        <v>0.05</v>
      </c>
      <c r="B122" s="1249" t="s">
        <v>1480</v>
      </c>
      <c r="C122" s="1250" t="s">
        <v>1169</v>
      </c>
      <c r="D122" s="1251">
        <v>265000</v>
      </c>
      <c r="E122" s="1252">
        <f t="shared" si="14"/>
        <v>13250</v>
      </c>
      <c r="F122" s="1251">
        <v>0</v>
      </c>
      <c r="G122" s="1251">
        <f t="shared" si="12"/>
        <v>13250</v>
      </c>
    </row>
    <row r="123" spans="1:7" s="1240" customFormat="1" ht="15" customHeight="1">
      <c r="A123" s="1253"/>
      <c r="B123" s="1249"/>
      <c r="C123" s="1250" t="s">
        <v>1481</v>
      </c>
      <c r="D123" s="1251"/>
      <c r="E123" s="1254">
        <f>SUM(E117:E122)</f>
        <v>323250</v>
      </c>
      <c r="F123" s="1251">
        <v>0</v>
      </c>
      <c r="G123" s="1251">
        <f>SUM(G117:G122)</f>
        <v>329886</v>
      </c>
    </row>
    <row r="124" spans="1:7" s="1240" customFormat="1" ht="15" customHeight="1">
      <c r="A124" s="1253"/>
      <c r="B124" s="1249"/>
      <c r="C124" s="1250" t="s">
        <v>1482</v>
      </c>
      <c r="D124" s="1255">
        <v>0.1</v>
      </c>
      <c r="E124" s="1251">
        <f>E123*0.1</f>
        <v>32325</v>
      </c>
      <c r="F124" s="1251">
        <f>F123*0.1</f>
        <v>0</v>
      </c>
      <c r="G124" s="1251">
        <f>D124*G123</f>
        <v>32988.6</v>
      </c>
    </row>
    <row r="125" spans="1:7" s="1240" customFormat="1" ht="15" customHeight="1">
      <c r="A125" s="1256"/>
      <c r="B125" s="1257"/>
      <c r="C125" s="1258" t="s">
        <v>1483</v>
      </c>
      <c r="D125" s="1259"/>
      <c r="E125" s="1259">
        <f>SUM(E123:E124)</f>
        <v>355575</v>
      </c>
      <c r="F125" s="1259">
        <f>SUM(F117:F124)</f>
        <v>6636</v>
      </c>
      <c r="G125" s="1259">
        <f>SUM(G123:G124)</f>
        <v>362874.6</v>
      </c>
    </row>
    <row r="126" spans="1:7" s="1240" customFormat="1" ht="15" customHeight="1">
      <c r="A126" s="1260"/>
      <c r="B126" s="1261"/>
      <c r="D126" s="1238"/>
      <c r="E126" s="1238"/>
      <c r="F126" s="1238"/>
      <c r="G126" s="1238"/>
    </row>
    <row r="127" spans="1:7" s="1240" customFormat="1" ht="15" customHeight="1">
      <c r="A127" s="1235">
        <v>1</v>
      </c>
      <c r="B127" s="1236" t="s">
        <v>1508</v>
      </c>
      <c r="C127" s="1237" t="s">
        <v>1509</v>
      </c>
      <c r="D127" s="1238"/>
      <c r="E127" s="1239"/>
      <c r="F127" s="1238"/>
      <c r="G127" s="1238"/>
    </row>
    <row r="129" spans="1:10" s="1240" customFormat="1" ht="15" customHeight="1">
      <c r="A129" s="1242" t="s">
        <v>1326</v>
      </c>
      <c r="B129" s="1243"/>
      <c r="C129" s="1244"/>
      <c r="D129" s="1245" t="s">
        <v>1479</v>
      </c>
      <c r="E129" s="1246" t="s">
        <v>1371</v>
      </c>
      <c r="F129" s="1247" t="s">
        <v>1374</v>
      </c>
      <c r="G129" s="1247" t="s">
        <v>14</v>
      </c>
    </row>
    <row r="130" spans="1:10" s="1240" customFormat="1" ht="15" customHeight="1">
      <c r="A130" s="1248">
        <v>1.2E-2</v>
      </c>
      <c r="B130" s="1249" t="s">
        <v>1490</v>
      </c>
      <c r="C130" s="1250" t="s">
        <v>1510</v>
      </c>
      <c r="D130" s="1251">
        <v>2600000</v>
      </c>
      <c r="E130" s="1252">
        <v>0</v>
      </c>
      <c r="F130" s="1251">
        <f>A130*D130</f>
        <v>31200</v>
      </c>
      <c r="G130" s="1251">
        <f>F130+E130</f>
        <v>31200</v>
      </c>
    </row>
    <row r="131" spans="1:10" s="1240" customFormat="1" ht="15" customHeight="1">
      <c r="A131" s="1248">
        <v>0.02</v>
      </c>
      <c r="B131" s="1249" t="s">
        <v>76</v>
      </c>
      <c r="C131" s="1250" t="s">
        <v>1511</v>
      </c>
      <c r="D131" s="1251">
        <v>8000</v>
      </c>
      <c r="E131" s="1252">
        <v>0</v>
      </c>
      <c r="F131" s="1251">
        <f t="shared" ref="F131:F132" si="15">A131*D131</f>
        <v>160</v>
      </c>
      <c r="G131" s="1251">
        <f t="shared" ref="G131:G135" si="16">F131+E131</f>
        <v>160</v>
      </c>
    </row>
    <row r="132" spans="1:10" s="1240" customFormat="1" ht="15" customHeight="1">
      <c r="A132" s="1248">
        <v>7.0000000000000001E-3</v>
      </c>
      <c r="B132" s="1249" t="s">
        <v>1490</v>
      </c>
      <c r="C132" s="1250" t="s">
        <v>1512</v>
      </c>
      <c r="D132" s="1251">
        <v>400000</v>
      </c>
      <c r="E132" s="1252">
        <v>0</v>
      </c>
      <c r="F132" s="1251">
        <f t="shared" si="15"/>
        <v>2800</v>
      </c>
      <c r="G132" s="1251">
        <f t="shared" si="16"/>
        <v>2800</v>
      </c>
    </row>
    <row r="133" spans="1:10" s="1240" customFormat="1" ht="15" customHeight="1">
      <c r="A133" s="1248">
        <v>0.1</v>
      </c>
      <c r="B133" s="1249" t="s">
        <v>1480</v>
      </c>
      <c r="C133" s="1250" t="s">
        <v>1166</v>
      </c>
      <c r="D133" s="1254">
        <v>130000</v>
      </c>
      <c r="E133" s="1252">
        <f>A133*D133</f>
        <v>13000</v>
      </c>
      <c r="F133" s="1251">
        <v>0</v>
      </c>
      <c r="G133" s="1251">
        <f t="shared" si="16"/>
        <v>13000</v>
      </c>
      <c r="H133" s="1266"/>
      <c r="I133" s="1267"/>
    </row>
    <row r="134" spans="1:10" s="1240" customFormat="1" ht="15" customHeight="1">
      <c r="A134" s="1248">
        <v>0.1</v>
      </c>
      <c r="B134" s="1249" t="s">
        <v>1480</v>
      </c>
      <c r="C134" s="1250" t="s">
        <v>1513</v>
      </c>
      <c r="D134" s="1251">
        <v>250000</v>
      </c>
      <c r="E134" s="1252">
        <f t="shared" ref="E134:E135" si="17">A134*D134</f>
        <v>25000</v>
      </c>
      <c r="F134" s="1251">
        <v>0</v>
      </c>
      <c r="G134" s="1251">
        <f t="shared" si="16"/>
        <v>25000</v>
      </c>
      <c r="H134" s="1266"/>
      <c r="I134" s="1267"/>
    </row>
    <row r="135" spans="1:10" s="1240" customFormat="1" ht="15" customHeight="1">
      <c r="A135" s="1248">
        <v>0.05</v>
      </c>
      <c r="B135" s="1249" t="s">
        <v>1480</v>
      </c>
      <c r="C135" s="1250" t="s">
        <v>1169</v>
      </c>
      <c r="D135" s="1251">
        <v>250000</v>
      </c>
      <c r="E135" s="1252">
        <f t="shared" si="17"/>
        <v>12500</v>
      </c>
      <c r="F135" s="1251">
        <v>0</v>
      </c>
      <c r="G135" s="1251">
        <f t="shared" si="16"/>
        <v>12500</v>
      </c>
      <c r="H135" s="1266"/>
      <c r="I135" s="1267"/>
    </row>
    <row r="136" spans="1:10" s="1240" customFormat="1" ht="15" customHeight="1">
      <c r="A136" s="1253"/>
      <c r="B136" s="1249"/>
      <c r="C136" s="1250" t="s">
        <v>1481</v>
      </c>
      <c r="D136" s="1251"/>
      <c r="E136" s="1254">
        <f>SUM(E130:E135)</f>
        <v>50500</v>
      </c>
      <c r="F136" s="1254">
        <f>SUM(F130:F135)</f>
        <v>34160</v>
      </c>
      <c r="G136" s="1251">
        <f>SUM(G130:G135)</f>
        <v>84660</v>
      </c>
    </row>
    <row r="137" spans="1:10" s="1240" customFormat="1" ht="15" customHeight="1">
      <c r="A137" s="1253"/>
      <c r="B137" s="1249"/>
      <c r="C137" s="1250" t="s">
        <v>1482</v>
      </c>
      <c r="D137" s="1255">
        <v>0.1</v>
      </c>
      <c r="E137" s="1251">
        <f>E136*0.1</f>
        <v>5050</v>
      </c>
      <c r="F137" s="1251">
        <f>F136*0.1</f>
        <v>3416</v>
      </c>
      <c r="G137" s="1251">
        <f>D137*G136</f>
        <v>8466</v>
      </c>
    </row>
    <row r="138" spans="1:10" s="1240" customFormat="1" ht="15" customHeight="1">
      <c r="A138" s="1256"/>
      <c r="B138" s="1257"/>
      <c r="C138" s="1258" t="s">
        <v>1483</v>
      </c>
      <c r="D138" s="1259"/>
      <c r="E138" s="1259">
        <f>SUM(E136:E137)</f>
        <v>55550</v>
      </c>
      <c r="F138" s="1259">
        <f>SUM(F136:F137)</f>
        <v>37576</v>
      </c>
      <c r="G138" s="1259">
        <f>SUM(G136:G137)</f>
        <v>93126</v>
      </c>
      <c r="J138" s="1268" t="s">
        <v>1514</v>
      </c>
    </row>
  </sheetData>
  <mergeCells count="6">
    <mergeCell ref="A44:D44"/>
    <mergeCell ref="A13:C13"/>
    <mergeCell ref="A14:C14"/>
    <mergeCell ref="A15:C15"/>
    <mergeCell ref="A42:D42"/>
    <mergeCell ref="A43:D43"/>
  </mergeCells>
  <printOptions horizontalCentered="1"/>
  <pageMargins left="0.11811023622047245" right="0.11811023622047245" top="0.74803149606299213" bottom="0.74803149606299213" header="0.31496062992125984" footer="0.31496062992125984"/>
  <pageSetup paperSize="9" scale="67" fitToHeight="13" orientation="portrait" horizontalDpi="4294967293" verticalDpi="300" r:id="rId1"/>
  <headerFooter>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0E99-F61D-46C5-9ADA-89632A0DB66F}">
  <sheetPr>
    <tabColor rgb="FF00B050"/>
  </sheetPr>
  <dimension ref="B1:H59"/>
  <sheetViews>
    <sheetView topLeftCell="A4" workbookViewId="0">
      <selection activeCell="R29" sqref="A29:R34"/>
    </sheetView>
  </sheetViews>
  <sheetFormatPr defaultColWidth="8.90625" defaultRowHeight="14.5"/>
  <cols>
    <col min="1" max="1" width="8.90625" style="1106"/>
    <col min="2" max="2" width="5.6328125" style="1106" customWidth="1"/>
    <col min="3" max="3" width="35.6328125" style="1106" customWidth="1"/>
    <col min="4" max="4" width="8.6328125" style="1106" customWidth="1"/>
    <col min="5" max="5" width="30" style="1106" bestFit="1" customWidth="1"/>
    <col min="6" max="16384" width="8.90625" style="1106"/>
  </cols>
  <sheetData>
    <row r="1" spans="2:6" ht="15.5">
      <c r="B1" s="2489" t="s">
        <v>1187</v>
      </c>
      <c r="C1" s="2489"/>
      <c r="D1" s="2489"/>
      <c r="E1" s="2489"/>
      <c r="F1" s="2489"/>
    </row>
    <row r="4" spans="2:6" ht="15" thickBot="1"/>
    <row r="5" spans="2:6" s="1112" customFormat="1" ht="30" customHeight="1" thickBot="1">
      <c r="B5" s="1107" t="s">
        <v>1188</v>
      </c>
      <c r="C5" s="1108" t="s">
        <v>1189</v>
      </c>
      <c r="D5" s="1109" t="s">
        <v>1190</v>
      </c>
      <c r="E5" s="1110" t="s">
        <v>1191</v>
      </c>
      <c r="F5" s="1111" t="s">
        <v>12</v>
      </c>
    </row>
    <row r="6" spans="2:6" ht="15" thickTop="1">
      <c r="B6" s="1113"/>
      <c r="C6" s="1114"/>
      <c r="D6" s="1115"/>
      <c r="E6" s="1114"/>
      <c r="F6" s="1116"/>
    </row>
    <row r="7" spans="2:6">
      <c r="B7" s="1113"/>
      <c r="C7" s="1117" t="s">
        <v>1192</v>
      </c>
      <c r="D7" s="1115"/>
      <c r="E7" s="1114"/>
      <c r="F7" s="1116"/>
    </row>
    <row r="8" spans="2:6" ht="16.5">
      <c r="B8" s="1118">
        <v>1</v>
      </c>
      <c r="C8" s="1119" t="s">
        <v>1193</v>
      </c>
      <c r="D8" s="1120" t="s">
        <v>1194</v>
      </c>
      <c r="E8" s="1119"/>
      <c r="F8" s="1121">
        <v>10.33</v>
      </c>
    </row>
    <row r="9" spans="2:6" ht="16.5">
      <c r="B9" s="1118">
        <f>B8+1</f>
        <v>2</v>
      </c>
      <c r="C9" s="1119" t="s">
        <v>1195</v>
      </c>
      <c r="D9" s="1120" t="s">
        <v>1194</v>
      </c>
      <c r="E9" s="1119"/>
      <c r="F9" s="1121">
        <v>4.32</v>
      </c>
    </row>
    <row r="10" spans="2:6" ht="16.5">
      <c r="B10" s="1118">
        <f t="shared" ref="B10:B19" si="0">B9+1</f>
        <v>3</v>
      </c>
      <c r="C10" s="1119" t="s">
        <v>1196</v>
      </c>
      <c r="D10" s="1120" t="s">
        <v>1194</v>
      </c>
      <c r="E10" s="1119"/>
      <c r="F10" s="1121">
        <v>19.440000000000001</v>
      </c>
    </row>
    <row r="11" spans="2:6" ht="16.5">
      <c r="B11" s="1122">
        <f t="shared" si="0"/>
        <v>4</v>
      </c>
      <c r="C11" s="1123" t="s">
        <v>1197</v>
      </c>
      <c r="D11" s="1124" t="s">
        <v>1194</v>
      </c>
      <c r="E11" s="1123"/>
      <c r="F11" s="1125">
        <v>5.73</v>
      </c>
    </row>
    <row r="12" spans="2:6" ht="16.5">
      <c r="B12" s="1118">
        <f t="shared" si="0"/>
        <v>5</v>
      </c>
      <c r="C12" s="1119" t="s">
        <v>1198</v>
      </c>
      <c r="D12" s="1120" t="s">
        <v>1194</v>
      </c>
      <c r="E12" s="1119"/>
      <c r="F12" s="1121">
        <v>3.58</v>
      </c>
    </row>
    <row r="13" spans="2:6" ht="16.5">
      <c r="B13" s="1118">
        <f t="shared" si="0"/>
        <v>6</v>
      </c>
      <c r="C13" s="1119" t="s">
        <v>1199</v>
      </c>
      <c r="D13" s="1120" t="s">
        <v>1194</v>
      </c>
      <c r="E13" s="1119"/>
      <c r="F13" s="1121">
        <v>10.68</v>
      </c>
    </row>
    <row r="14" spans="2:6" ht="16.5">
      <c r="B14" s="1118">
        <f t="shared" si="0"/>
        <v>7</v>
      </c>
      <c r="C14" s="1119" t="s">
        <v>1200</v>
      </c>
      <c r="D14" s="1120" t="s">
        <v>1194</v>
      </c>
      <c r="E14" s="1119"/>
      <c r="F14" s="1121">
        <v>10.68</v>
      </c>
    </row>
    <row r="15" spans="2:6" ht="16.5">
      <c r="B15" s="1118">
        <f t="shared" si="0"/>
        <v>8</v>
      </c>
      <c r="C15" s="1119" t="s">
        <v>1201</v>
      </c>
      <c r="D15" s="1120" t="s">
        <v>1194</v>
      </c>
      <c r="E15" s="1119"/>
      <c r="F15" s="1121">
        <v>10.72</v>
      </c>
    </row>
    <row r="16" spans="2:6" ht="16.5">
      <c r="B16" s="1118">
        <f t="shared" si="0"/>
        <v>9</v>
      </c>
      <c r="C16" s="1119" t="s">
        <v>1202</v>
      </c>
      <c r="D16" s="1120" t="s">
        <v>1194</v>
      </c>
      <c r="E16" s="1119"/>
      <c r="F16" s="1121">
        <v>3.43</v>
      </c>
    </row>
    <row r="17" spans="2:6" ht="16.5">
      <c r="B17" s="1118">
        <f t="shared" si="0"/>
        <v>10</v>
      </c>
      <c r="C17" s="1119" t="s">
        <v>1203</v>
      </c>
      <c r="D17" s="1120" t="s">
        <v>1194</v>
      </c>
      <c r="E17" s="1119"/>
      <c r="F17" s="1121">
        <v>6.53</v>
      </c>
    </row>
    <row r="18" spans="2:6" ht="16.5">
      <c r="B18" s="1118">
        <f t="shared" si="0"/>
        <v>11</v>
      </c>
      <c r="C18" s="1119" t="s">
        <v>1204</v>
      </c>
      <c r="D18" s="1120" t="s">
        <v>1194</v>
      </c>
      <c r="E18" s="1119" t="s">
        <v>1205</v>
      </c>
      <c r="F18" s="1121">
        <v>34.869999999999997</v>
      </c>
    </row>
    <row r="19" spans="2:6" ht="16.5">
      <c r="B19" s="1122">
        <f t="shared" si="0"/>
        <v>12</v>
      </c>
      <c r="C19" s="1123" t="s">
        <v>1206</v>
      </c>
      <c r="D19" s="1124" t="s">
        <v>1194</v>
      </c>
      <c r="E19" s="1123"/>
      <c r="F19" s="1125">
        <v>250.22</v>
      </c>
    </row>
    <row r="20" spans="2:6" hidden="1">
      <c r="B20" s="1126"/>
      <c r="C20" s="2490" t="s">
        <v>1207</v>
      </c>
      <c r="D20" s="2490"/>
      <c r="E20" s="2490"/>
      <c r="F20" s="1125">
        <f>SUM(F8:F19)</f>
        <v>370.53</v>
      </c>
    </row>
    <row r="21" spans="2:6">
      <c r="B21" s="1127"/>
      <c r="C21" s="1128"/>
      <c r="D21" s="1129"/>
      <c r="E21" s="1128"/>
      <c r="F21" s="1130"/>
    </row>
    <row r="22" spans="2:6">
      <c r="B22" s="1131"/>
      <c r="C22" s="1132" t="s">
        <v>1208</v>
      </c>
      <c r="D22" s="1133"/>
      <c r="E22" s="1134"/>
      <c r="F22" s="1135"/>
    </row>
    <row r="23" spans="2:6" ht="16.5">
      <c r="B23" s="1118">
        <v>1</v>
      </c>
      <c r="C23" s="1119" t="s">
        <v>1193</v>
      </c>
      <c r="D23" s="1120" t="s">
        <v>1194</v>
      </c>
      <c r="E23" s="1119"/>
      <c r="F23" s="1121">
        <v>28.22</v>
      </c>
    </row>
    <row r="24" spans="2:6" ht="16.5">
      <c r="B24" s="1118">
        <f>B23+1</f>
        <v>2</v>
      </c>
      <c r="C24" s="1119" t="s">
        <v>1209</v>
      </c>
      <c r="D24" s="1120" t="s">
        <v>1194</v>
      </c>
      <c r="E24" s="1119"/>
      <c r="F24" s="1121">
        <v>4.16</v>
      </c>
    </row>
    <row r="25" spans="2:6" ht="16.5">
      <c r="B25" s="1118">
        <f t="shared" ref="B25:B34" si="1">B24+1</f>
        <v>3</v>
      </c>
      <c r="C25" s="1119" t="s">
        <v>1210</v>
      </c>
      <c r="D25" s="1120" t="s">
        <v>1194</v>
      </c>
      <c r="E25" s="1119"/>
      <c r="F25" s="1121">
        <v>3.58</v>
      </c>
    </row>
    <row r="26" spans="2:6" ht="16.5">
      <c r="B26" s="1118">
        <f t="shared" si="1"/>
        <v>4</v>
      </c>
      <c r="C26" s="1119" t="s">
        <v>1211</v>
      </c>
      <c r="D26" s="1120" t="s">
        <v>1194</v>
      </c>
      <c r="E26" s="1119"/>
      <c r="F26" s="1121">
        <v>65.59</v>
      </c>
    </row>
    <row r="27" spans="2:6" ht="16.5">
      <c r="B27" s="1118">
        <f t="shared" si="1"/>
        <v>5</v>
      </c>
      <c r="C27" s="1119" t="s">
        <v>1212</v>
      </c>
      <c r="D27" s="1120" t="s">
        <v>1194</v>
      </c>
      <c r="E27" s="1119"/>
      <c r="F27" s="1121">
        <v>27.36</v>
      </c>
    </row>
    <row r="28" spans="2:6" ht="16.5">
      <c r="B28" s="1118">
        <f t="shared" si="1"/>
        <v>6</v>
      </c>
      <c r="C28" s="1119" t="s">
        <v>1213</v>
      </c>
      <c r="D28" s="1120" t="s">
        <v>1194</v>
      </c>
      <c r="E28" s="1119"/>
      <c r="F28" s="1121">
        <v>38.520000000000003</v>
      </c>
    </row>
    <row r="29" spans="2:6" ht="16.5">
      <c r="B29" s="1118">
        <f t="shared" si="1"/>
        <v>7</v>
      </c>
      <c r="C29" s="1119" t="s">
        <v>1196</v>
      </c>
      <c r="D29" s="1120" t="s">
        <v>1194</v>
      </c>
      <c r="E29" s="1119"/>
      <c r="F29" s="1121">
        <v>15.09</v>
      </c>
    </row>
    <row r="30" spans="2:6" ht="16.5">
      <c r="B30" s="1118">
        <f t="shared" si="1"/>
        <v>8</v>
      </c>
      <c r="C30" s="1119" t="s">
        <v>1214</v>
      </c>
      <c r="D30" s="1120" t="s">
        <v>1194</v>
      </c>
      <c r="E30" s="1119"/>
      <c r="F30" s="1121">
        <v>8.16</v>
      </c>
    </row>
    <row r="31" spans="2:6" ht="16.5">
      <c r="B31" s="1118">
        <f t="shared" si="1"/>
        <v>9</v>
      </c>
      <c r="C31" s="1119" t="s">
        <v>1215</v>
      </c>
      <c r="D31" s="1120" t="s">
        <v>1194</v>
      </c>
      <c r="E31" s="1119"/>
      <c r="F31" s="1121">
        <v>10.41</v>
      </c>
    </row>
    <row r="32" spans="2:6" ht="16.5">
      <c r="B32" s="1118">
        <f t="shared" si="1"/>
        <v>10</v>
      </c>
      <c r="C32" s="1119" t="s">
        <v>1216</v>
      </c>
      <c r="D32" s="1120" t="s">
        <v>1194</v>
      </c>
      <c r="E32" s="1119"/>
      <c r="F32" s="1121">
        <v>39.549999999999997</v>
      </c>
    </row>
    <row r="33" spans="2:6" ht="16.5">
      <c r="B33" s="1118">
        <f t="shared" si="1"/>
        <v>11</v>
      </c>
      <c r="C33" s="1119" t="s">
        <v>1217</v>
      </c>
      <c r="D33" s="1120" t="s">
        <v>1194</v>
      </c>
      <c r="E33" s="1119"/>
      <c r="F33" s="1121">
        <v>27.12</v>
      </c>
    </row>
    <row r="34" spans="2:6" ht="16.5">
      <c r="B34" s="1122">
        <f t="shared" si="1"/>
        <v>12</v>
      </c>
      <c r="C34" s="1123" t="s">
        <v>1212</v>
      </c>
      <c r="D34" s="1124" t="s">
        <v>1194</v>
      </c>
      <c r="E34" s="1123"/>
      <c r="F34" s="1125">
        <v>12.25</v>
      </c>
    </row>
    <row r="35" spans="2:6" hidden="1">
      <c r="B35" s="2491" t="s">
        <v>1207</v>
      </c>
      <c r="C35" s="2490"/>
      <c r="D35" s="2490"/>
      <c r="E35" s="2490"/>
      <c r="F35" s="1125">
        <f>SUM(F23:F34)</f>
        <v>280.01</v>
      </c>
    </row>
    <row r="36" spans="2:6">
      <c r="B36" s="1127"/>
      <c r="C36" s="1128"/>
      <c r="D36" s="1129"/>
      <c r="E36" s="1128"/>
      <c r="F36" s="1130"/>
    </row>
    <row r="37" spans="2:6">
      <c r="B37" s="1131"/>
      <c r="C37" s="1132" t="s">
        <v>1218</v>
      </c>
      <c r="D37" s="1133"/>
      <c r="E37" s="1134"/>
      <c r="F37" s="1135"/>
    </row>
    <row r="38" spans="2:6" ht="16.5">
      <c r="B38" s="1118">
        <v>1</v>
      </c>
      <c r="C38" s="1119" t="s">
        <v>1219</v>
      </c>
      <c r="D38" s="1120" t="s">
        <v>1194</v>
      </c>
      <c r="E38" s="1119"/>
      <c r="F38" s="1121">
        <v>39.299999999999997</v>
      </c>
    </row>
    <row r="39" spans="2:6" ht="16.5">
      <c r="B39" s="1118">
        <f>B38+1</f>
        <v>2</v>
      </c>
      <c r="C39" s="1119" t="s">
        <v>1220</v>
      </c>
      <c r="D39" s="1120" t="s">
        <v>1194</v>
      </c>
      <c r="E39" s="1119"/>
      <c r="F39" s="1121">
        <v>19.54</v>
      </c>
    </row>
    <row r="40" spans="2:6" ht="16.5">
      <c r="B40" s="1118">
        <f t="shared" ref="B40:B49" si="2">B39+1</f>
        <v>3</v>
      </c>
      <c r="C40" s="1119" t="s">
        <v>1221</v>
      </c>
      <c r="D40" s="1120" t="s">
        <v>1194</v>
      </c>
      <c r="E40" s="1119"/>
      <c r="F40" s="1121">
        <v>19.62</v>
      </c>
    </row>
    <row r="41" spans="2:6" ht="16.5">
      <c r="B41" s="1118">
        <f t="shared" si="2"/>
        <v>4</v>
      </c>
      <c r="C41" s="1119" t="s">
        <v>1222</v>
      </c>
      <c r="D41" s="1120" t="s">
        <v>1194</v>
      </c>
      <c r="E41" s="1119"/>
      <c r="F41" s="1121">
        <v>4.28</v>
      </c>
    </row>
    <row r="42" spans="2:6" ht="16.5">
      <c r="B42" s="1118">
        <f t="shared" si="2"/>
        <v>5</v>
      </c>
      <c r="C42" s="1119" t="s">
        <v>1223</v>
      </c>
      <c r="D42" s="1120" t="s">
        <v>1194</v>
      </c>
      <c r="E42" s="1119"/>
      <c r="F42" s="1121">
        <v>4.57</v>
      </c>
    </row>
    <row r="43" spans="2:6" ht="16.5">
      <c r="B43" s="1118">
        <f t="shared" si="2"/>
        <v>6</v>
      </c>
      <c r="C43" s="1119" t="s">
        <v>1224</v>
      </c>
      <c r="D43" s="1120" t="s">
        <v>1194</v>
      </c>
      <c r="E43" s="1119"/>
      <c r="F43" s="1121">
        <v>6.81</v>
      </c>
    </row>
    <row r="44" spans="2:6" ht="16.5">
      <c r="B44" s="1118">
        <f t="shared" si="2"/>
        <v>7</v>
      </c>
      <c r="C44" s="1119" t="s">
        <v>1225</v>
      </c>
      <c r="D44" s="1120" t="s">
        <v>1194</v>
      </c>
      <c r="E44" s="1119"/>
      <c r="F44" s="1121">
        <v>7.08</v>
      </c>
    </row>
    <row r="45" spans="2:6" ht="16.5">
      <c r="B45" s="1122">
        <f t="shared" si="2"/>
        <v>8</v>
      </c>
      <c r="C45" s="1119" t="s">
        <v>1226</v>
      </c>
      <c r="D45" s="1120" t="s">
        <v>1194</v>
      </c>
      <c r="E45" s="1119"/>
      <c r="F45" s="1121">
        <v>15.99</v>
      </c>
    </row>
    <row r="46" spans="2:6" ht="16.5">
      <c r="B46" s="1118">
        <f t="shared" si="2"/>
        <v>9</v>
      </c>
      <c r="C46" s="1119" t="s">
        <v>1227</v>
      </c>
      <c r="D46" s="1120" t="s">
        <v>1194</v>
      </c>
      <c r="E46" s="1119"/>
      <c r="F46" s="1121">
        <v>5.88</v>
      </c>
    </row>
    <row r="47" spans="2:6" ht="16.5">
      <c r="B47" s="1118">
        <f t="shared" si="2"/>
        <v>10</v>
      </c>
      <c r="C47" s="1119" t="s">
        <v>1228</v>
      </c>
      <c r="D47" s="1120" t="s">
        <v>1194</v>
      </c>
      <c r="E47" s="1119"/>
      <c r="F47" s="1121">
        <v>21.14</v>
      </c>
    </row>
    <row r="48" spans="2:6" ht="16.5">
      <c r="B48" s="1118">
        <f t="shared" si="2"/>
        <v>11</v>
      </c>
      <c r="C48" s="1119" t="s">
        <v>1229</v>
      </c>
      <c r="D48" s="1120" t="s">
        <v>1194</v>
      </c>
      <c r="E48" s="1119"/>
      <c r="F48" s="1121">
        <v>16.100000000000001</v>
      </c>
    </row>
    <row r="49" spans="2:8" ht="16.5">
      <c r="B49" s="1122">
        <f t="shared" si="2"/>
        <v>12</v>
      </c>
      <c r="C49" s="1123" t="s">
        <v>1230</v>
      </c>
      <c r="D49" s="1124" t="s">
        <v>1194</v>
      </c>
      <c r="E49" s="1123"/>
      <c r="F49" s="1125">
        <f>69.89-F48</f>
        <v>53.79</v>
      </c>
    </row>
    <row r="50" spans="2:8" hidden="1">
      <c r="B50" s="1126"/>
      <c r="C50" s="2490" t="s">
        <v>1207</v>
      </c>
      <c r="D50" s="2490"/>
      <c r="E50" s="2490"/>
      <c r="F50" s="1125">
        <f>SUM(F38:F49)</f>
        <v>214.09999999999997</v>
      </c>
    </row>
    <row r="51" spans="2:8">
      <c r="B51" s="1127"/>
      <c r="C51" s="1128"/>
      <c r="D51" s="1129"/>
      <c r="E51" s="1128"/>
      <c r="F51" s="1130"/>
    </row>
    <row r="52" spans="2:8">
      <c r="B52" s="1131"/>
      <c r="C52" s="1132" t="s">
        <v>1231</v>
      </c>
      <c r="D52" s="1133"/>
      <c r="E52" s="1134"/>
      <c r="F52" s="1135"/>
    </row>
    <row r="53" spans="2:8" ht="16.5">
      <c r="B53" s="1118">
        <v>1</v>
      </c>
      <c r="C53" s="1119" t="s">
        <v>1219</v>
      </c>
      <c r="D53" s="1120" t="s">
        <v>1194</v>
      </c>
      <c r="E53" s="1119"/>
      <c r="F53" s="1121">
        <v>6.79</v>
      </c>
    </row>
    <row r="54" spans="2:8" ht="16.5">
      <c r="B54" s="1118">
        <f>B53+1</f>
        <v>2</v>
      </c>
      <c r="C54" s="1119" t="s">
        <v>1232</v>
      </c>
      <c r="D54" s="1120" t="s">
        <v>1194</v>
      </c>
      <c r="E54" s="1119"/>
      <c r="F54" s="1121">
        <v>8.16</v>
      </c>
    </row>
    <row r="55" spans="2:8" ht="16.5">
      <c r="B55" s="1118">
        <f t="shared" ref="B55:B57" si="3">B54+1</f>
        <v>3</v>
      </c>
      <c r="C55" s="1119" t="s">
        <v>1093</v>
      </c>
      <c r="D55" s="1120" t="s">
        <v>1194</v>
      </c>
      <c r="E55" s="1119"/>
      <c r="F55" s="1121">
        <v>42.4</v>
      </c>
    </row>
    <row r="56" spans="2:8" ht="16.5">
      <c r="B56" s="1118">
        <f t="shared" si="3"/>
        <v>4</v>
      </c>
      <c r="C56" s="1119" t="s">
        <v>1094</v>
      </c>
      <c r="D56" s="1120" t="s">
        <v>1194</v>
      </c>
      <c r="E56" s="1119"/>
      <c r="F56" s="1121">
        <v>24.46</v>
      </c>
    </row>
    <row r="57" spans="2:8" ht="16.5">
      <c r="B57" s="1118">
        <f t="shared" si="3"/>
        <v>5</v>
      </c>
      <c r="C57" s="1119" t="s">
        <v>1233</v>
      </c>
      <c r="D57" s="1120" t="s">
        <v>1194</v>
      </c>
      <c r="E57" s="1119"/>
      <c r="F57" s="1121">
        <v>3.03</v>
      </c>
    </row>
    <row r="58" spans="2:8" ht="17" thickBot="1">
      <c r="B58" s="1136">
        <v>6</v>
      </c>
      <c r="C58" s="1137" t="s">
        <v>1234</v>
      </c>
      <c r="D58" s="1138" t="s">
        <v>1194</v>
      </c>
      <c r="E58" s="1137"/>
      <c r="F58" s="1139">
        <f>149.5+23.4</f>
        <v>172.9</v>
      </c>
    </row>
    <row r="59" spans="2:8" hidden="1">
      <c r="C59" s="2490" t="s">
        <v>1207</v>
      </c>
      <c r="D59" s="2490"/>
      <c r="E59" s="2490"/>
      <c r="F59" s="1140">
        <f>SUM(F53:F58)</f>
        <v>257.74</v>
      </c>
      <c r="H59" s="1140"/>
    </row>
  </sheetData>
  <mergeCells count="5">
    <mergeCell ref="B1:F1"/>
    <mergeCell ref="C20:E20"/>
    <mergeCell ref="B35:E35"/>
    <mergeCell ref="C50:E50"/>
    <mergeCell ref="C59:E5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7F18-AAF0-4146-8350-032C6704044B}">
  <sheetPr>
    <tabColor rgb="FF00B050"/>
  </sheetPr>
  <dimension ref="B1:F210"/>
  <sheetViews>
    <sheetView topLeftCell="A197" zoomScale="115" zoomScaleNormal="115" workbookViewId="0">
      <selection activeCell="F206" sqref="F206:F210"/>
    </sheetView>
  </sheetViews>
  <sheetFormatPr defaultColWidth="8.90625" defaultRowHeight="14.5"/>
  <cols>
    <col min="1" max="1" width="8.90625" style="1106"/>
    <col min="2" max="2" width="5.6328125" style="1106" customWidth="1"/>
    <col min="3" max="3" width="35.6328125" style="1106" customWidth="1"/>
    <col min="4" max="4" width="8.6328125" style="1106" customWidth="1"/>
    <col min="5" max="5" width="20.6328125" style="1106" customWidth="1"/>
    <col min="6" max="16384" width="8.90625" style="1106"/>
  </cols>
  <sheetData>
    <row r="1" spans="2:6" ht="15.5">
      <c r="B1" s="2489" t="s">
        <v>1235</v>
      </c>
      <c r="C1" s="2489"/>
      <c r="D1" s="2489"/>
      <c r="E1" s="2489"/>
      <c r="F1" s="2489"/>
    </row>
    <row r="4" spans="2:6" ht="15" thickBot="1"/>
    <row r="5" spans="2:6" s="1112" customFormat="1" ht="30" customHeight="1" thickBot="1">
      <c r="B5" s="1107" t="s">
        <v>1188</v>
      </c>
      <c r="C5" s="1108" t="s">
        <v>1236</v>
      </c>
      <c r="D5" s="1109" t="s">
        <v>1190</v>
      </c>
      <c r="E5" s="1110" t="s">
        <v>1191</v>
      </c>
      <c r="F5" s="1111" t="s">
        <v>12</v>
      </c>
    </row>
    <row r="6" spans="2:6" ht="15" thickTop="1">
      <c r="B6" s="1113"/>
      <c r="C6" s="1114"/>
      <c r="D6" s="1141"/>
      <c r="E6" s="1114"/>
      <c r="F6" s="1142"/>
    </row>
    <row r="7" spans="2:6">
      <c r="B7" s="1143"/>
      <c r="C7" s="1144" t="s">
        <v>1192</v>
      </c>
      <c r="D7" s="1145"/>
      <c r="E7" s="1119"/>
      <c r="F7" s="1146"/>
    </row>
    <row r="8" spans="2:6">
      <c r="B8" s="1147" t="s">
        <v>69</v>
      </c>
      <c r="C8" s="1148" t="s">
        <v>1237</v>
      </c>
      <c r="D8" s="1145"/>
      <c r="E8" s="1119"/>
      <c r="F8" s="1146"/>
    </row>
    <row r="9" spans="2:6">
      <c r="B9" s="1149">
        <v>1</v>
      </c>
      <c r="C9" s="1150" t="s">
        <v>1238</v>
      </c>
      <c r="D9" s="1145" t="s">
        <v>1239</v>
      </c>
      <c r="E9" s="1119"/>
      <c r="F9" s="1146">
        <v>6</v>
      </c>
    </row>
    <row r="10" spans="2:6">
      <c r="B10" s="1149">
        <f t="shared" ref="B10:B30" si="0">B9+1</f>
        <v>2</v>
      </c>
      <c r="C10" s="1150" t="s">
        <v>1240</v>
      </c>
      <c r="D10" s="1145" t="s">
        <v>1239</v>
      </c>
      <c r="E10" s="1119"/>
      <c r="F10" s="1146">
        <v>3</v>
      </c>
    </row>
    <row r="11" spans="2:6">
      <c r="B11" s="1149">
        <f t="shared" si="0"/>
        <v>3</v>
      </c>
      <c r="C11" s="1150" t="s">
        <v>1241</v>
      </c>
      <c r="D11" s="1145" t="s">
        <v>863</v>
      </c>
      <c r="E11" s="1119"/>
      <c r="F11" s="1146">
        <v>20</v>
      </c>
    </row>
    <row r="12" spans="2:6">
      <c r="B12" s="1149">
        <f t="shared" si="0"/>
        <v>4</v>
      </c>
      <c r="C12" s="1150" t="s">
        <v>1242</v>
      </c>
      <c r="D12" s="1145" t="s">
        <v>1243</v>
      </c>
      <c r="E12" s="1119"/>
      <c r="F12" s="1146">
        <v>190</v>
      </c>
    </row>
    <row r="13" spans="2:6">
      <c r="B13" s="1149">
        <f t="shared" si="0"/>
        <v>5</v>
      </c>
      <c r="C13" s="1150" t="s">
        <v>1244</v>
      </c>
      <c r="D13" s="1145" t="s">
        <v>1052</v>
      </c>
      <c r="E13" s="1119"/>
      <c r="F13" s="1146">
        <v>95</v>
      </c>
    </row>
    <row r="14" spans="2:6">
      <c r="B14" s="1149">
        <f t="shared" si="0"/>
        <v>6</v>
      </c>
      <c r="C14" s="1150" t="s">
        <v>1245</v>
      </c>
      <c r="D14" s="1145" t="s">
        <v>1052</v>
      </c>
      <c r="E14" s="1119"/>
      <c r="F14" s="1146">
        <v>95</v>
      </c>
    </row>
    <row r="15" spans="2:6">
      <c r="B15" s="1149">
        <f t="shared" si="0"/>
        <v>7</v>
      </c>
      <c r="C15" s="1150" t="s">
        <v>1246</v>
      </c>
      <c r="D15" s="1145" t="s">
        <v>1247</v>
      </c>
      <c r="E15" s="1119"/>
      <c r="F15" s="1146">
        <v>2</v>
      </c>
    </row>
    <row r="16" spans="2:6">
      <c r="B16" s="1149">
        <f t="shared" si="0"/>
        <v>8</v>
      </c>
      <c r="C16" s="1150" t="s">
        <v>1248</v>
      </c>
      <c r="D16" s="1145" t="s">
        <v>1052</v>
      </c>
      <c r="E16" s="1119"/>
      <c r="F16" s="1146">
        <v>115</v>
      </c>
    </row>
    <row r="17" spans="2:6">
      <c r="B17" s="1149">
        <f t="shared" si="0"/>
        <v>9</v>
      </c>
      <c r="C17" s="1150" t="s">
        <v>1249</v>
      </c>
      <c r="D17" s="1145" t="s">
        <v>1052</v>
      </c>
      <c r="E17" s="1119"/>
      <c r="F17" s="1146">
        <v>40</v>
      </c>
    </row>
    <row r="18" spans="2:6">
      <c r="B18" s="1149">
        <f t="shared" si="0"/>
        <v>10</v>
      </c>
      <c r="C18" s="1150" t="s">
        <v>1250</v>
      </c>
      <c r="D18" s="1145" t="s">
        <v>1052</v>
      </c>
      <c r="E18" s="1119"/>
      <c r="F18" s="1146">
        <v>20</v>
      </c>
    </row>
    <row r="19" spans="2:6">
      <c r="B19" s="1149">
        <f t="shared" si="0"/>
        <v>11</v>
      </c>
      <c r="C19" s="1150" t="s">
        <v>1251</v>
      </c>
      <c r="D19" s="1145" t="s">
        <v>224</v>
      </c>
      <c r="E19" s="1119"/>
      <c r="F19" s="1146">
        <v>1</v>
      </c>
    </row>
    <row r="20" spans="2:6">
      <c r="B20" s="1149">
        <f t="shared" si="0"/>
        <v>12</v>
      </c>
      <c r="C20" s="1150" t="s">
        <v>1252</v>
      </c>
      <c r="D20" s="1145" t="s">
        <v>224</v>
      </c>
      <c r="E20" s="1119"/>
      <c r="F20" s="1146">
        <v>6</v>
      </c>
    </row>
    <row r="21" spans="2:6">
      <c r="B21" s="1149">
        <f t="shared" si="0"/>
        <v>13</v>
      </c>
      <c r="C21" s="1150" t="s">
        <v>1253</v>
      </c>
      <c r="D21" s="1145" t="s">
        <v>224</v>
      </c>
      <c r="E21" s="1119"/>
      <c r="F21" s="1146">
        <v>5</v>
      </c>
    </row>
    <row r="22" spans="2:6">
      <c r="B22" s="1149">
        <f t="shared" si="0"/>
        <v>14</v>
      </c>
      <c r="C22" s="1150" t="s">
        <v>1254</v>
      </c>
      <c r="D22" s="1145" t="s">
        <v>224</v>
      </c>
      <c r="E22" s="1119"/>
      <c r="F22" s="1151">
        <v>2</v>
      </c>
    </row>
    <row r="23" spans="2:6">
      <c r="B23" s="1149">
        <f t="shared" si="0"/>
        <v>15</v>
      </c>
      <c r="C23" s="1150" t="s">
        <v>1255</v>
      </c>
      <c r="D23" s="1145" t="s">
        <v>224</v>
      </c>
      <c r="E23" s="1119"/>
      <c r="F23" s="1146">
        <v>1</v>
      </c>
    </row>
    <row r="24" spans="2:6">
      <c r="B24" s="1149">
        <f t="shared" si="0"/>
        <v>16</v>
      </c>
      <c r="C24" s="1150" t="s">
        <v>1256</v>
      </c>
      <c r="D24" s="1145" t="s">
        <v>224</v>
      </c>
      <c r="E24" s="1119"/>
      <c r="F24" s="1146">
        <v>1</v>
      </c>
    </row>
    <row r="25" spans="2:6">
      <c r="B25" s="1149">
        <f t="shared" si="0"/>
        <v>17</v>
      </c>
      <c r="C25" s="1150" t="s">
        <v>1257</v>
      </c>
      <c r="D25" s="1145" t="s">
        <v>224</v>
      </c>
      <c r="E25" s="1119"/>
      <c r="F25" s="1146">
        <v>1</v>
      </c>
    </row>
    <row r="26" spans="2:6">
      <c r="B26" s="1149">
        <f t="shared" si="0"/>
        <v>18</v>
      </c>
      <c r="C26" s="1150" t="s">
        <v>1258</v>
      </c>
      <c r="D26" s="1145" t="s">
        <v>224</v>
      </c>
      <c r="E26" s="1119"/>
      <c r="F26" s="1146">
        <v>1</v>
      </c>
    </row>
    <row r="27" spans="2:6">
      <c r="B27" s="1149">
        <f t="shared" si="0"/>
        <v>19</v>
      </c>
      <c r="C27" s="1150" t="s">
        <v>1259</v>
      </c>
      <c r="D27" s="1145" t="s">
        <v>1052</v>
      </c>
      <c r="E27" s="1119"/>
      <c r="F27" s="1146">
        <v>3</v>
      </c>
    </row>
    <row r="28" spans="2:6">
      <c r="B28" s="1149">
        <f t="shared" si="0"/>
        <v>20</v>
      </c>
      <c r="C28" s="1150" t="s">
        <v>1260</v>
      </c>
      <c r="D28" s="1145" t="s">
        <v>1243</v>
      </c>
      <c r="E28" s="1119"/>
      <c r="F28" s="1146">
        <v>1</v>
      </c>
    </row>
    <row r="29" spans="2:6">
      <c r="B29" s="1149">
        <f t="shared" si="0"/>
        <v>21</v>
      </c>
      <c r="C29" s="1150" t="s">
        <v>1261</v>
      </c>
      <c r="D29" s="1145" t="s">
        <v>1243</v>
      </c>
      <c r="E29" s="1119"/>
      <c r="F29" s="1146">
        <v>1</v>
      </c>
    </row>
    <row r="30" spans="2:6">
      <c r="B30" s="1149">
        <f t="shared" si="0"/>
        <v>22</v>
      </c>
      <c r="C30" s="1150" t="s">
        <v>1262</v>
      </c>
      <c r="D30" s="1145" t="s">
        <v>1243</v>
      </c>
      <c r="E30" s="1119"/>
      <c r="F30" s="1146">
        <v>1</v>
      </c>
    </row>
    <row r="31" spans="2:6">
      <c r="B31" s="1147" t="s">
        <v>326</v>
      </c>
      <c r="C31" s="1148" t="s">
        <v>1263</v>
      </c>
      <c r="D31" s="1145"/>
      <c r="E31" s="1119"/>
      <c r="F31" s="1146"/>
    </row>
    <row r="32" spans="2:6">
      <c r="B32" s="1149">
        <v>1</v>
      </c>
      <c r="C32" s="1150" t="s">
        <v>1264</v>
      </c>
      <c r="D32" s="1145" t="s">
        <v>224</v>
      </c>
      <c r="E32" s="1119"/>
      <c r="F32" s="1146">
        <v>32</v>
      </c>
    </row>
    <row r="33" spans="2:6">
      <c r="B33" s="1149">
        <v>2</v>
      </c>
      <c r="C33" s="1150" t="s">
        <v>1265</v>
      </c>
      <c r="D33" s="1145" t="s">
        <v>206</v>
      </c>
      <c r="E33" s="1119"/>
      <c r="F33" s="1146">
        <v>29</v>
      </c>
    </row>
    <row r="34" spans="2:6">
      <c r="B34" s="1149">
        <v>3</v>
      </c>
      <c r="C34" s="1150" t="s">
        <v>1266</v>
      </c>
      <c r="D34" s="1145" t="s">
        <v>224</v>
      </c>
      <c r="E34" s="1119"/>
      <c r="F34" s="1146">
        <v>20</v>
      </c>
    </row>
    <row r="35" spans="2:6">
      <c r="B35" s="1149">
        <v>4</v>
      </c>
      <c r="C35" s="1150" t="s">
        <v>1267</v>
      </c>
      <c r="D35" s="1145" t="s">
        <v>224</v>
      </c>
      <c r="E35" s="1119"/>
      <c r="F35" s="1146">
        <v>10</v>
      </c>
    </row>
    <row r="36" spans="2:6">
      <c r="B36" s="1149">
        <f t="shared" ref="B36:B39" si="1">B35+1</f>
        <v>5</v>
      </c>
      <c r="C36" s="1150" t="s">
        <v>1268</v>
      </c>
      <c r="D36" s="1145" t="s">
        <v>224</v>
      </c>
      <c r="E36" s="1119"/>
      <c r="F36" s="1146">
        <v>1</v>
      </c>
    </row>
    <row r="37" spans="2:6">
      <c r="B37" s="1149">
        <f t="shared" si="1"/>
        <v>6</v>
      </c>
      <c r="C37" s="1150" t="s">
        <v>1269</v>
      </c>
      <c r="D37" s="1145" t="s">
        <v>224</v>
      </c>
      <c r="E37" s="1119"/>
      <c r="F37" s="1146">
        <v>1</v>
      </c>
    </row>
    <row r="38" spans="2:6">
      <c r="B38" s="1149">
        <f t="shared" si="1"/>
        <v>7</v>
      </c>
      <c r="C38" s="1150" t="s">
        <v>1270</v>
      </c>
      <c r="D38" s="1145" t="s">
        <v>224</v>
      </c>
      <c r="E38" s="1119"/>
      <c r="F38" s="1146">
        <v>1</v>
      </c>
    </row>
    <row r="39" spans="2:6">
      <c r="B39" s="1149">
        <f t="shared" si="1"/>
        <v>8</v>
      </c>
      <c r="C39" s="1150" t="s">
        <v>1271</v>
      </c>
      <c r="D39" s="1145" t="s">
        <v>224</v>
      </c>
      <c r="E39" s="1119"/>
      <c r="F39" s="1146">
        <v>10</v>
      </c>
    </row>
    <row r="40" spans="2:6">
      <c r="B40" s="1147" t="s">
        <v>89</v>
      </c>
      <c r="C40" s="1148" t="s">
        <v>1272</v>
      </c>
      <c r="D40" s="1145"/>
      <c r="E40" s="1119"/>
      <c r="F40" s="1146"/>
    </row>
    <row r="41" spans="2:6" ht="26">
      <c r="B41" s="1152">
        <v>1</v>
      </c>
      <c r="C41" s="1150" t="s">
        <v>1273</v>
      </c>
      <c r="D41" s="1145" t="s">
        <v>1243</v>
      </c>
      <c r="E41" s="1119"/>
      <c r="F41" s="1146">
        <v>10</v>
      </c>
    </row>
    <row r="42" spans="2:6" ht="26">
      <c r="B42" s="1152">
        <f t="shared" ref="B42:B58" si="2">B41+1</f>
        <v>2</v>
      </c>
      <c r="C42" s="1150" t="s">
        <v>1274</v>
      </c>
      <c r="D42" s="1145" t="s">
        <v>1243</v>
      </c>
      <c r="E42" s="1119"/>
      <c r="F42" s="1146">
        <v>18</v>
      </c>
    </row>
    <row r="43" spans="2:6">
      <c r="B43" s="1152">
        <f t="shared" si="2"/>
        <v>3</v>
      </c>
      <c r="C43" s="1150" t="s">
        <v>1275</v>
      </c>
      <c r="D43" s="1145" t="s">
        <v>1243</v>
      </c>
      <c r="E43" s="1119"/>
      <c r="F43" s="1146">
        <v>4</v>
      </c>
    </row>
    <row r="44" spans="2:6">
      <c r="B44" s="1152">
        <f t="shared" si="2"/>
        <v>4</v>
      </c>
      <c r="C44" s="1150" t="s">
        <v>1276</v>
      </c>
      <c r="D44" s="1145" t="s">
        <v>1243</v>
      </c>
      <c r="E44" s="1119"/>
      <c r="F44" s="1146">
        <v>30</v>
      </c>
    </row>
    <row r="45" spans="2:6">
      <c r="B45" s="1152">
        <f t="shared" si="2"/>
        <v>5</v>
      </c>
      <c r="C45" s="1150" t="s">
        <v>1277</v>
      </c>
      <c r="D45" s="1145" t="s">
        <v>1052</v>
      </c>
      <c r="E45" s="1119"/>
      <c r="F45" s="1146">
        <v>30</v>
      </c>
    </row>
    <row r="46" spans="2:6">
      <c r="B46" s="1152">
        <f t="shared" si="2"/>
        <v>6</v>
      </c>
      <c r="C46" s="1150" t="s">
        <v>1278</v>
      </c>
      <c r="D46" s="1145" t="s">
        <v>1052</v>
      </c>
      <c r="E46" s="1119"/>
      <c r="F46" s="1146">
        <v>10</v>
      </c>
    </row>
    <row r="47" spans="2:6">
      <c r="B47" s="1152">
        <f t="shared" si="2"/>
        <v>7</v>
      </c>
      <c r="C47" s="1150" t="s">
        <v>1279</v>
      </c>
      <c r="D47" s="1145" t="s">
        <v>1052</v>
      </c>
      <c r="E47" s="1119"/>
      <c r="F47" s="1146">
        <v>4</v>
      </c>
    </row>
    <row r="48" spans="2:6">
      <c r="B48" s="1152">
        <f t="shared" si="2"/>
        <v>8</v>
      </c>
      <c r="C48" s="1150" t="s">
        <v>1280</v>
      </c>
      <c r="D48" s="1145" t="s">
        <v>1052</v>
      </c>
      <c r="E48" s="1119"/>
      <c r="F48" s="1146">
        <v>9</v>
      </c>
    </row>
    <row r="49" spans="2:6">
      <c r="B49" s="1152">
        <f t="shared" si="2"/>
        <v>9</v>
      </c>
      <c r="C49" s="1150" t="s">
        <v>1281</v>
      </c>
      <c r="D49" s="1145" t="s">
        <v>1052</v>
      </c>
      <c r="E49" s="1119"/>
      <c r="F49" s="1146">
        <v>3</v>
      </c>
    </row>
    <row r="50" spans="2:6">
      <c r="B50" s="1152">
        <f t="shared" si="2"/>
        <v>10</v>
      </c>
      <c r="C50" s="1150" t="s">
        <v>1282</v>
      </c>
      <c r="D50" s="1145" t="s">
        <v>1052</v>
      </c>
      <c r="E50" s="1119"/>
      <c r="F50" s="1146">
        <v>5</v>
      </c>
    </row>
    <row r="51" spans="2:6">
      <c r="B51" s="1152">
        <f t="shared" si="2"/>
        <v>11</v>
      </c>
      <c r="C51" s="1150" t="s">
        <v>1283</v>
      </c>
      <c r="D51" s="1145" t="s">
        <v>1052</v>
      </c>
      <c r="E51" s="1119"/>
      <c r="F51" s="1146">
        <v>2</v>
      </c>
    </row>
    <row r="52" spans="2:6">
      <c r="B52" s="1152">
        <f t="shared" si="2"/>
        <v>12</v>
      </c>
      <c r="C52" s="1150" t="s">
        <v>1284</v>
      </c>
      <c r="D52" s="1145" t="s">
        <v>1052</v>
      </c>
      <c r="E52" s="1119"/>
      <c r="F52" s="1146">
        <v>5</v>
      </c>
    </row>
    <row r="53" spans="2:6">
      <c r="B53" s="1152">
        <f t="shared" si="2"/>
        <v>13</v>
      </c>
      <c r="C53" s="1150" t="s">
        <v>1285</v>
      </c>
      <c r="D53" s="1145" t="s">
        <v>1243</v>
      </c>
      <c r="E53" s="1119"/>
      <c r="F53" s="1146">
        <v>15</v>
      </c>
    </row>
    <row r="54" spans="2:6">
      <c r="B54" s="1152">
        <f t="shared" si="2"/>
        <v>14</v>
      </c>
      <c r="C54" s="1150" t="s">
        <v>1286</v>
      </c>
      <c r="D54" s="1145" t="s">
        <v>1243</v>
      </c>
      <c r="E54" s="1119"/>
      <c r="F54" s="1146">
        <v>3</v>
      </c>
    </row>
    <row r="55" spans="2:6">
      <c r="B55" s="1152">
        <f t="shared" si="2"/>
        <v>15</v>
      </c>
      <c r="C55" s="1150" t="s">
        <v>1287</v>
      </c>
      <c r="D55" s="1145" t="s">
        <v>1052</v>
      </c>
      <c r="E55" s="1119"/>
      <c r="F55" s="1146">
        <v>4</v>
      </c>
    </row>
    <row r="56" spans="2:6">
      <c r="B56" s="1152">
        <f t="shared" si="2"/>
        <v>16</v>
      </c>
      <c r="C56" s="1150" t="s">
        <v>1288</v>
      </c>
      <c r="D56" s="1145" t="s">
        <v>1052</v>
      </c>
      <c r="E56" s="1119"/>
      <c r="F56" s="1146">
        <v>3</v>
      </c>
    </row>
    <row r="57" spans="2:6">
      <c r="B57" s="1152">
        <f t="shared" si="2"/>
        <v>17</v>
      </c>
      <c r="C57" s="1150" t="s">
        <v>1282</v>
      </c>
      <c r="D57" s="1145" t="s">
        <v>1052</v>
      </c>
      <c r="E57" s="1119"/>
      <c r="F57" s="1146">
        <v>3</v>
      </c>
    </row>
    <row r="58" spans="2:6">
      <c r="B58" s="1153">
        <f t="shared" si="2"/>
        <v>18</v>
      </c>
      <c r="C58" s="1154" t="s">
        <v>1289</v>
      </c>
      <c r="D58" s="1155" t="s">
        <v>1052</v>
      </c>
      <c r="E58" s="1156"/>
      <c r="F58" s="1157">
        <v>2</v>
      </c>
    </row>
    <row r="59" spans="2:6">
      <c r="B59" s="1158"/>
      <c r="C59" s="1159"/>
      <c r="D59" s="1160"/>
      <c r="E59" s="1128"/>
      <c r="F59" s="1161"/>
    </row>
    <row r="60" spans="2:6">
      <c r="B60" s="1162"/>
      <c r="C60" s="1163" t="s">
        <v>1208</v>
      </c>
      <c r="D60" s="1141"/>
      <c r="E60" s="1114"/>
      <c r="F60" s="1142"/>
    </row>
    <row r="61" spans="2:6">
      <c r="B61" s="1147" t="s">
        <v>69</v>
      </c>
      <c r="C61" s="1148" t="s">
        <v>1237</v>
      </c>
      <c r="D61" s="1145"/>
      <c r="E61" s="1119"/>
      <c r="F61" s="1146"/>
    </row>
    <row r="62" spans="2:6">
      <c r="B62" s="1149">
        <v>1</v>
      </c>
      <c r="C62" s="1150" t="s">
        <v>1290</v>
      </c>
      <c r="D62" s="1145" t="s">
        <v>863</v>
      </c>
      <c r="E62" s="1119"/>
      <c r="F62" s="1146">
        <v>10</v>
      </c>
    </row>
    <row r="63" spans="2:6">
      <c r="B63" s="1149">
        <f t="shared" ref="B63:B81" si="3">B62+1</f>
        <v>2</v>
      </c>
      <c r="C63" s="1150" t="s">
        <v>1238</v>
      </c>
      <c r="D63" s="1145" t="s">
        <v>1239</v>
      </c>
      <c r="E63" s="1119"/>
      <c r="F63" s="1146">
        <v>6</v>
      </c>
    </row>
    <row r="64" spans="2:6">
      <c r="B64" s="1149">
        <f t="shared" si="3"/>
        <v>3</v>
      </c>
      <c r="C64" s="1150" t="s">
        <v>1240</v>
      </c>
      <c r="D64" s="1145" t="s">
        <v>1239</v>
      </c>
      <c r="E64" s="1119"/>
      <c r="F64" s="1146">
        <v>3</v>
      </c>
    </row>
    <row r="65" spans="2:6">
      <c r="B65" s="1149">
        <f t="shared" si="3"/>
        <v>4</v>
      </c>
      <c r="C65" s="1150" t="s">
        <v>1291</v>
      </c>
      <c r="D65" s="1145" t="s">
        <v>1239</v>
      </c>
      <c r="E65" s="1119"/>
      <c r="F65" s="1146">
        <v>1</v>
      </c>
    </row>
    <row r="66" spans="2:6">
      <c r="B66" s="1149">
        <f t="shared" si="3"/>
        <v>5</v>
      </c>
      <c r="C66" s="1150" t="s">
        <v>1242</v>
      </c>
      <c r="D66" s="1145" t="s">
        <v>1243</v>
      </c>
      <c r="E66" s="1119"/>
      <c r="F66" s="1146">
        <v>185</v>
      </c>
    </row>
    <row r="67" spans="2:6">
      <c r="B67" s="1149">
        <f t="shared" si="3"/>
        <v>6</v>
      </c>
      <c r="C67" s="1150" t="s">
        <v>1244</v>
      </c>
      <c r="D67" s="1145" t="s">
        <v>1052</v>
      </c>
      <c r="E67" s="1119"/>
      <c r="F67" s="1146">
        <v>95</v>
      </c>
    </row>
    <row r="68" spans="2:6">
      <c r="B68" s="1149">
        <f t="shared" si="3"/>
        <v>7</v>
      </c>
      <c r="C68" s="1150" t="s">
        <v>1245</v>
      </c>
      <c r="D68" s="1145" t="s">
        <v>1052</v>
      </c>
      <c r="E68" s="1119"/>
      <c r="F68" s="1146">
        <v>95</v>
      </c>
    </row>
    <row r="69" spans="2:6">
      <c r="B69" s="1149">
        <f t="shared" si="3"/>
        <v>8</v>
      </c>
      <c r="C69" s="1150" t="s">
        <v>1246</v>
      </c>
      <c r="D69" s="1145" t="s">
        <v>1247</v>
      </c>
      <c r="E69" s="1119"/>
      <c r="F69" s="1146">
        <v>2</v>
      </c>
    </row>
    <row r="70" spans="2:6">
      <c r="B70" s="1149">
        <f t="shared" si="3"/>
        <v>9</v>
      </c>
      <c r="C70" s="1150" t="s">
        <v>1248</v>
      </c>
      <c r="D70" s="1145" t="s">
        <v>1052</v>
      </c>
      <c r="E70" s="1119"/>
      <c r="F70" s="1146">
        <v>115</v>
      </c>
    </row>
    <row r="71" spans="2:6">
      <c r="B71" s="1149">
        <f t="shared" si="3"/>
        <v>10</v>
      </c>
      <c r="C71" s="1150" t="s">
        <v>1249</v>
      </c>
      <c r="D71" s="1145" t="s">
        <v>1052</v>
      </c>
      <c r="E71" s="1119"/>
      <c r="F71" s="1146">
        <v>40</v>
      </c>
    </row>
    <row r="72" spans="2:6">
      <c r="B72" s="1149">
        <f t="shared" si="3"/>
        <v>11</v>
      </c>
      <c r="C72" s="1150" t="s">
        <v>1250</v>
      </c>
      <c r="D72" s="1145" t="s">
        <v>1052</v>
      </c>
      <c r="E72" s="1119"/>
      <c r="F72" s="1146">
        <v>15</v>
      </c>
    </row>
    <row r="73" spans="2:6">
      <c r="B73" s="1149">
        <f t="shared" si="3"/>
        <v>12</v>
      </c>
      <c r="C73" s="1150" t="s">
        <v>1292</v>
      </c>
      <c r="D73" s="1145" t="s">
        <v>224</v>
      </c>
      <c r="E73" s="1119"/>
      <c r="F73" s="1146">
        <v>1</v>
      </c>
    </row>
    <row r="74" spans="2:6">
      <c r="B74" s="1149">
        <f t="shared" si="3"/>
        <v>13</v>
      </c>
      <c r="C74" s="1150" t="s">
        <v>1252</v>
      </c>
      <c r="D74" s="1145" t="s">
        <v>224</v>
      </c>
      <c r="E74" s="1119"/>
      <c r="F74" s="1146">
        <v>9</v>
      </c>
    </row>
    <row r="75" spans="2:6">
      <c r="B75" s="1149">
        <f t="shared" si="3"/>
        <v>14</v>
      </c>
      <c r="C75" s="1150" t="s">
        <v>1253</v>
      </c>
      <c r="D75" s="1145" t="s">
        <v>224</v>
      </c>
      <c r="E75" s="1119"/>
      <c r="F75" s="1146">
        <v>4</v>
      </c>
    </row>
    <row r="76" spans="2:6">
      <c r="B76" s="1149">
        <f t="shared" si="3"/>
        <v>15</v>
      </c>
      <c r="C76" s="1150" t="s">
        <v>1254</v>
      </c>
      <c r="D76" s="1145" t="s">
        <v>224</v>
      </c>
      <c r="E76" s="1119"/>
      <c r="F76" s="1151">
        <v>3</v>
      </c>
    </row>
    <row r="77" spans="2:6">
      <c r="B77" s="1149">
        <f t="shared" si="3"/>
        <v>16</v>
      </c>
      <c r="C77" s="1150" t="s">
        <v>1256</v>
      </c>
      <c r="D77" s="1145" t="s">
        <v>224</v>
      </c>
      <c r="E77" s="1119"/>
      <c r="F77" s="1146">
        <v>1</v>
      </c>
    </row>
    <row r="78" spans="2:6">
      <c r="B78" s="1149">
        <f t="shared" si="3"/>
        <v>17</v>
      </c>
      <c r="C78" s="1150" t="s">
        <v>1259</v>
      </c>
      <c r="D78" s="1145" t="s">
        <v>1052</v>
      </c>
      <c r="E78" s="1119"/>
      <c r="F78" s="1146">
        <v>3</v>
      </c>
    </row>
    <row r="79" spans="2:6">
      <c r="B79" s="1149">
        <f t="shared" si="3"/>
        <v>18</v>
      </c>
      <c r="C79" s="1150" t="s">
        <v>1260</v>
      </c>
      <c r="D79" s="1145" t="s">
        <v>1243</v>
      </c>
      <c r="E79" s="1119"/>
      <c r="F79" s="1146">
        <v>1</v>
      </c>
    </row>
    <row r="80" spans="2:6">
      <c r="B80" s="1149">
        <f t="shared" si="3"/>
        <v>19</v>
      </c>
      <c r="C80" s="1150" t="s">
        <v>1261</v>
      </c>
      <c r="D80" s="1145" t="s">
        <v>1243</v>
      </c>
      <c r="E80" s="1119"/>
      <c r="F80" s="1146">
        <v>1</v>
      </c>
    </row>
    <row r="81" spans="2:6">
      <c r="B81" s="1149">
        <f t="shared" si="3"/>
        <v>20</v>
      </c>
      <c r="C81" s="1150" t="s">
        <v>1262</v>
      </c>
      <c r="D81" s="1145" t="s">
        <v>1243</v>
      </c>
      <c r="E81" s="1119"/>
      <c r="F81" s="1146">
        <v>1</v>
      </c>
    </row>
    <row r="82" spans="2:6">
      <c r="B82" s="1147" t="s">
        <v>326</v>
      </c>
      <c r="C82" s="1148" t="s">
        <v>1263</v>
      </c>
      <c r="D82" s="1145"/>
      <c r="E82" s="1119"/>
      <c r="F82" s="1146"/>
    </row>
    <row r="83" spans="2:6">
      <c r="B83" s="1149">
        <v>1</v>
      </c>
      <c r="C83" s="1150" t="s">
        <v>1264</v>
      </c>
      <c r="D83" s="1145" t="s">
        <v>224</v>
      </c>
      <c r="E83" s="1119"/>
      <c r="F83" s="1146">
        <v>54</v>
      </c>
    </row>
    <row r="84" spans="2:6">
      <c r="B84" s="1149">
        <v>2</v>
      </c>
      <c r="C84" s="1150" t="s">
        <v>1293</v>
      </c>
      <c r="D84" s="1145" t="s">
        <v>206</v>
      </c>
      <c r="E84" s="1119"/>
      <c r="F84" s="1146">
        <v>15</v>
      </c>
    </row>
    <row r="85" spans="2:6">
      <c r="B85" s="1149">
        <v>3</v>
      </c>
      <c r="C85" s="1150" t="s">
        <v>1294</v>
      </c>
      <c r="D85" s="1145" t="s">
        <v>1052</v>
      </c>
      <c r="E85" s="1119"/>
      <c r="F85" s="1146">
        <v>22</v>
      </c>
    </row>
    <row r="86" spans="2:6">
      <c r="B86" s="1149">
        <v>4</v>
      </c>
      <c r="C86" s="1150" t="s">
        <v>1295</v>
      </c>
      <c r="D86" s="1145" t="s">
        <v>1243</v>
      </c>
      <c r="E86" s="1119"/>
      <c r="F86" s="1146">
        <v>11</v>
      </c>
    </row>
    <row r="87" spans="2:6">
      <c r="B87" s="1149">
        <f t="shared" ref="B87:B94" si="4">B86+1</f>
        <v>5</v>
      </c>
      <c r="C87" s="1150" t="s">
        <v>1296</v>
      </c>
      <c r="D87" s="1145" t="s">
        <v>206</v>
      </c>
      <c r="E87" s="1119"/>
      <c r="F87" s="1146">
        <v>12</v>
      </c>
    </row>
    <row r="88" spans="2:6">
      <c r="B88" s="1149">
        <f t="shared" si="4"/>
        <v>6</v>
      </c>
      <c r="C88" s="1150" t="s">
        <v>1297</v>
      </c>
      <c r="D88" s="1145" t="s">
        <v>1239</v>
      </c>
      <c r="E88" s="1119"/>
      <c r="F88" s="1146">
        <v>6</v>
      </c>
    </row>
    <row r="89" spans="2:6">
      <c r="B89" s="1149">
        <f t="shared" si="4"/>
        <v>7</v>
      </c>
      <c r="C89" s="1150" t="s">
        <v>1298</v>
      </c>
      <c r="D89" s="1145" t="s">
        <v>1052</v>
      </c>
      <c r="E89" s="1119"/>
      <c r="F89" s="1146">
        <v>4</v>
      </c>
    </row>
    <row r="90" spans="2:6">
      <c r="B90" s="1149">
        <f t="shared" si="4"/>
        <v>8</v>
      </c>
      <c r="C90" s="1150" t="s">
        <v>1266</v>
      </c>
      <c r="D90" s="1145" t="s">
        <v>224</v>
      </c>
      <c r="E90" s="1119"/>
      <c r="F90" s="1146">
        <v>16</v>
      </c>
    </row>
    <row r="91" spans="2:6">
      <c r="B91" s="1149">
        <f t="shared" si="4"/>
        <v>9</v>
      </c>
      <c r="C91" s="1150" t="s">
        <v>1267</v>
      </c>
      <c r="D91" s="1145" t="s">
        <v>224</v>
      </c>
      <c r="E91" s="1119"/>
      <c r="F91" s="1146">
        <v>13</v>
      </c>
    </row>
    <row r="92" spans="2:6">
      <c r="B92" s="1149">
        <f t="shared" si="4"/>
        <v>10</v>
      </c>
      <c r="C92" s="1150" t="s">
        <v>1269</v>
      </c>
      <c r="D92" s="1145" t="s">
        <v>224</v>
      </c>
      <c r="E92" s="1119"/>
      <c r="F92" s="1146">
        <v>2</v>
      </c>
    </row>
    <row r="93" spans="2:6">
      <c r="B93" s="1149">
        <f t="shared" si="4"/>
        <v>11</v>
      </c>
      <c r="C93" s="1150" t="s">
        <v>1270</v>
      </c>
      <c r="D93" s="1145" t="s">
        <v>224</v>
      </c>
      <c r="E93" s="1119"/>
      <c r="F93" s="1146">
        <v>1</v>
      </c>
    </row>
    <row r="94" spans="2:6">
      <c r="B94" s="1149">
        <f t="shared" si="4"/>
        <v>12</v>
      </c>
      <c r="C94" s="1150" t="s">
        <v>1271</v>
      </c>
      <c r="D94" s="1145" t="s">
        <v>224</v>
      </c>
      <c r="E94" s="1119"/>
      <c r="F94" s="1146">
        <v>5</v>
      </c>
    </row>
    <row r="95" spans="2:6">
      <c r="B95" s="1147" t="s">
        <v>89</v>
      </c>
      <c r="C95" s="1148" t="s">
        <v>1272</v>
      </c>
      <c r="D95" s="1145"/>
      <c r="E95" s="1119"/>
      <c r="F95" s="1146"/>
    </row>
    <row r="96" spans="2:6">
      <c r="B96" s="1152">
        <v>1</v>
      </c>
      <c r="C96" s="1150" t="s">
        <v>1299</v>
      </c>
      <c r="D96" s="1145" t="s">
        <v>1243</v>
      </c>
      <c r="E96" s="1164"/>
      <c r="F96" s="1146">
        <v>18</v>
      </c>
    </row>
    <row r="97" spans="2:6">
      <c r="B97" s="1152">
        <f t="shared" ref="B97:B110" si="5">B96+1</f>
        <v>2</v>
      </c>
      <c r="C97" s="1150" t="s">
        <v>1275</v>
      </c>
      <c r="D97" s="1145" t="s">
        <v>1243</v>
      </c>
      <c r="E97" s="1164"/>
      <c r="F97" s="1146">
        <v>4</v>
      </c>
    </row>
    <row r="98" spans="2:6">
      <c r="B98" s="1152">
        <f t="shared" si="5"/>
        <v>3</v>
      </c>
      <c r="C98" s="1150" t="s">
        <v>1276</v>
      </c>
      <c r="D98" s="1145" t="s">
        <v>1243</v>
      </c>
      <c r="E98" s="1164"/>
      <c r="F98" s="1146">
        <v>17</v>
      </c>
    </row>
    <row r="99" spans="2:6">
      <c r="B99" s="1152">
        <f t="shared" si="5"/>
        <v>4</v>
      </c>
      <c r="C99" s="1150" t="s">
        <v>1277</v>
      </c>
      <c r="D99" s="1145" t="s">
        <v>1052</v>
      </c>
      <c r="E99" s="1164"/>
      <c r="F99" s="1146">
        <v>30</v>
      </c>
    </row>
    <row r="100" spans="2:6">
      <c r="B100" s="1152">
        <f t="shared" si="5"/>
        <v>5</v>
      </c>
      <c r="C100" s="1150" t="s">
        <v>1278</v>
      </c>
      <c r="D100" s="1145" t="s">
        <v>1052</v>
      </c>
      <c r="E100" s="1164"/>
      <c r="F100" s="1146">
        <v>14</v>
      </c>
    </row>
    <row r="101" spans="2:6">
      <c r="B101" s="1152">
        <f t="shared" si="5"/>
        <v>6</v>
      </c>
      <c r="C101" s="1150" t="s">
        <v>1280</v>
      </c>
      <c r="D101" s="1145" t="s">
        <v>1052</v>
      </c>
      <c r="E101" s="1164"/>
      <c r="F101" s="1146">
        <v>5</v>
      </c>
    </row>
    <row r="102" spans="2:6">
      <c r="B102" s="1152">
        <f t="shared" si="5"/>
        <v>7</v>
      </c>
      <c r="C102" s="1150" t="s">
        <v>1281</v>
      </c>
      <c r="D102" s="1145" t="s">
        <v>1052</v>
      </c>
      <c r="E102" s="1164"/>
      <c r="F102" s="1146">
        <v>3</v>
      </c>
    </row>
    <row r="103" spans="2:6">
      <c r="B103" s="1152">
        <f t="shared" si="5"/>
        <v>8</v>
      </c>
      <c r="C103" s="1150" t="s">
        <v>1282</v>
      </c>
      <c r="D103" s="1145" t="s">
        <v>1052</v>
      </c>
      <c r="E103" s="1164"/>
      <c r="F103" s="1146">
        <v>4</v>
      </c>
    </row>
    <row r="104" spans="2:6">
      <c r="B104" s="1152">
        <f t="shared" si="5"/>
        <v>9</v>
      </c>
      <c r="C104" s="1150" t="s">
        <v>1284</v>
      </c>
      <c r="D104" s="1145" t="s">
        <v>1052</v>
      </c>
      <c r="E104" s="1164"/>
      <c r="F104" s="1146">
        <v>3</v>
      </c>
    </row>
    <row r="105" spans="2:6">
      <c r="B105" s="1152">
        <f t="shared" si="5"/>
        <v>10</v>
      </c>
      <c r="C105" s="1150" t="s">
        <v>1285</v>
      </c>
      <c r="D105" s="1145" t="s">
        <v>1243</v>
      </c>
      <c r="E105" s="1164"/>
      <c r="F105" s="1146">
        <v>8</v>
      </c>
    </row>
    <row r="106" spans="2:6">
      <c r="B106" s="1152">
        <f t="shared" si="5"/>
        <v>11</v>
      </c>
      <c r="C106" s="1150" t="s">
        <v>1286</v>
      </c>
      <c r="D106" s="1145" t="s">
        <v>1243</v>
      </c>
      <c r="E106" s="1164"/>
      <c r="F106" s="1146">
        <v>2</v>
      </c>
    </row>
    <row r="107" spans="2:6">
      <c r="B107" s="1152">
        <f t="shared" si="5"/>
        <v>12</v>
      </c>
      <c r="C107" s="1150" t="s">
        <v>1287</v>
      </c>
      <c r="D107" s="1145" t="s">
        <v>1052</v>
      </c>
      <c r="E107" s="1164"/>
      <c r="F107" s="1146">
        <v>5</v>
      </c>
    </row>
    <row r="108" spans="2:6">
      <c r="B108" s="1152">
        <f t="shared" si="5"/>
        <v>13</v>
      </c>
      <c r="C108" s="1150" t="s">
        <v>1288</v>
      </c>
      <c r="D108" s="1145" t="s">
        <v>1052</v>
      </c>
      <c r="E108" s="1164"/>
      <c r="F108" s="1146">
        <v>2</v>
      </c>
    </row>
    <row r="109" spans="2:6">
      <c r="B109" s="1152">
        <f t="shared" si="5"/>
        <v>14</v>
      </c>
      <c r="C109" s="1150" t="s">
        <v>1282</v>
      </c>
      <c r="D109" s="1145" t="s">
        <v>1052</v>
      </c>
      <c r="E109" s="1164"/>
      <c r="F109" s="1146">
        <v>2</v>
      </c>
    </row>
    <row r="110" spans="2:6">
      <c r="B110" s="1153">
        <f t="shared" si="5"/>
        <v>15</v>
      </c>
      <c r="C110" s="1154" t="s">
        <v>1289</v>
      </c>
      <c r="D110" s="1145" t="s">
        <v>1052</v>
      </c>
      <c r="E110" s="1164"/>
      <c r="F110" s="1157">
        <v>2</v>
      </c>
    </row>
    <row r="111" spans="2:6">
      <c r="B111" s="1158"/>
      <c r="C111" s="1159"/>
      <c r="D111" s="1160"/>
      <c r="E111" s="1128"/>
      <c r="F111" s="1161"/>
    </row>
    <row r="112" spans="2:6">
      <c r="B112" s="1162"/>
      <c r="C112" s="1163" t="s">
        <v>1218</v>
      </c>
      <c r="D112" s="1141"/>
      <c r="E112" s="1165"/>
      <c r="F112" s="1166"/>
    </row>
    <row r="113" spans="2:6">
      <c r="B113" s="1147" t="s">
        <v>69</v>
      </c>
      <c r="C113" s="1148" t="s">
        <v>1237</v>
      </c>
      <c r="D113" s="1145"/>
      <c r="E113" s="1119"/>
      <c r="F113" s="1146"/>
    </row>
    <row r="114" spans="2:6">
      <c r="B114" s="1149">
        <v>1</v>
      </c>
      <c r="C114" s="1150" t="s">
        <v>1300</v>
      </c>
      <c r="D114" s="1145" t="s">
        <v>1239</v>
      </c>
      <c r="E114" s="1119"/>
      <c r="F114" s="1146">
        <v>15</v>
      </c>
    </row>
    <row r="115" spans="2:6">
      <c r="B115" s="1149">
        <f t="shared" ref="B115:B133" si="6">B114+1</f>
        <v>2</v>
      </c>
      <c r="C115" s="1150" t="s">
        <v>1238</v>
      </c>
      <c r="D115" s="1145" t="s">
        <v>1239</v>
      </c>
      <c r="E115" s="1119"/>
      <c r="F115" s="1146">
        <v>7</v>
      </c>
    </row>
    <row r="116" spans="2:6">
      <c r="B116" s="1149">
        <f t="shared" si="6"/>
        <v>3</v>
      </c>
      <c r="C116" s="1150" t="s">
        <v>1240</v>
      </c>
      <c r="D116" s="1145" t="s">
        <v>1239</v>
      </c>
      <c r="E116" s="1119"/>
      <c r="F116" s="1146">
        <v>3</v>
      </c>
    </row>
    <row r="117" spans="2:6">
      <c r="B117" s="1149">
        <f t="shared" si="6"/>
        <v>4</v>
      </c>
      <c r="C117" s="1150" t="s">
        <v>1291</v>
      </c>
      <c r="D117" s="1145" t="s">
        <v>1239</v>
      </c>
      <c r="E117" s="1119"/>
      <c r="F117" s="1146">
        <v>1</v>
      </c>
    </row>
    <row r="118" spans="2:6">
      <c r="B118" s="1149">
        <f t="shared" si="6"/>
        <v>5</v>
      </c>
      <c r="C118" s="1150" t="s">
        <v>1242</v>
      </c>
      <c r="D118" s="1145" t="s">
        <v>1243</v>
      </c>
      <c r="E118" s="1119"/>
      <c r="F118" s="1146">
        <v>230</v>
      </c>
    </row>
    <row r="119" spans="2:6">
      <c r="B119" s="1149">
        <f t="shared" si="6"/>
        <v>6</v>
      </c>
      <c r="C119" s="1150" t="s">
        <v>1244</v>
      </c>
      <c r="D119" s="1145" t="s">
        <v>1052</v>
      </c>
      <c r="E119" s="1119"/>
      <c r="F119" s="1146">
        <v>100</v>
      </c>
    </row>
    <row r="120" spans="2:6">
      <c r="B120" s="1149">
        <f t="shared" si="6"/>
        <v>7</v>
      </c>
      <c r="C120" s="1150" t="s">
        <v>1245</v>
      </c>
      <c r="D120" s="1145" t="s">
        <v>1052</v>
      </c>
      <c r="E120" s="1123"/>
      <c r="F120" s="1146">
        <v>100</v>
      </c>
    </row>
    <row r="121" spans="2:6">
      <c r="B121" s="1149">
        <f t="shared" si="6"/>
        <v>8</v>
      </c>
      <c r="C121" s="1150" t="s">
        <v>1246</v>
      </c>
      <c r="D121" s="1145" t="s">
        <v>1247</v>
      </c>
      <c r="F121" s="1146">
        <v>3</v>
      </c>
    </row>
    <row r="122" spans="2:6">
      <c r="B122" s="1149">
        <f t="shared" si="6"/>
        <v>9</v>
      </c>
      <c r="C122" s="1150" t="s">
        <v>1248</v>
      </c>
      <c r="D122" s="1145" t="s">
        <v>1052</v>
      </c>
      <c r="E122" s="1128"/>
      <c r="F122" s="1146">
        <v>140</v>
      </c>
    </row>
    <row r="123" spans="2:6">
      <c r="B123" s="1149">
        <f t="shared" si="6"/>
        <v>10</v>
      </c>
      <c r="C123" s="1150" t="s">
        <v>1249</v>
      </c>
      <c r="D123" s="1145" t="s">
        <v>1052</v>
      </c>
      <c r="E123" s="1134"/>
      <c r="F123" s="1146">
        <v>48</v>
      </c>
    </row>
    <row r="124" spans="2:6">
      <c r="B124" s="1149">
        <f t="shared" si="6"/>
        <v>11</v>
      </c>
      <c r="C124" s="1150" t="s">
        <v>1250</v>
      </c>
      <c r="D124" s="1145" t="s">
        <v>1052</v>
      </c>
      <c r="E124" s="1119"/>
      <c r="F124" s="1146">
        <v>20</v>
      </c>
    </row>
    <row r="125" spans="2:6">
      <c r="B125" s="1149">
        <f t="shared" si="6"/>
        <v>12</v>
      </c>
      <c r="C125" s="1150" t="s">
        <v>1292</v>
      </c>
      <c r="D125" s="1145" t="s">
        <v>224</v>
      </c>
      <c r="E125" s="1119"/>
      <c r="F125" s="1146">
        <v>1</v>
      </c>
    </row>
    <row r="126" spans="2:6">
      <c r="B126" s="1149">
        <f t="shared" si="6"/>
        <v>13</v>
      </c>
      <c r="C126" s="1150" t="s">
        <v>1252</v>
      </c>
      <c r="D126" s="1145" t="s">
        <v>224</v>
      </c>
      <c r="E126" s="1119"/>
      <c r="F126" s="1146">
        <v>10</v>
      </c>
    </row>
    <row r="127" spans="2:6">
      <c r="B127" s="1149">
        <f t="shared" si="6"/>
        <v>14</v>
      </c>
      <c r="C127" s="1150" t="s">
        <v>1253</v>
      </c>
      <c r="D127" s="1145" t="s">
        <v>224</v>
      </c>
      <c r="E127" s="1119"/>
      <c r="F127" s="1146">
        <v>5</v>
      </c>
    </row>
    <row r="128" spans="2:6">
      <c r="B128" s="1149">
        <f t="shared" si="6"/>
        <v>15</v>
      </c>
      <c r="C128" s="1150" t="s">
        <v>1254</v>
      </c>
      <c r="D128" s="1145" t="s">
        <v>224</v>
      </c>
      <c r="E128" s="1119"/>
      <c r="F128" s="1151">
        <v>2</v>
      </c>
    </row>
    <row r="129" spans="2:6">
      <c r="B129" s="1149">
        <f t="shared" si="6"/>
        <v>16</v>
      </c>
      <c r="C129" s="1150" t="s">
        <v>1257</v>
      </c>
      <c r="D129" s="1145" t="s">
        <v>224</v>
      </c>
      <c r="E129" s="1119"/>
      <c r="F129" s="1146">
        <v>1</v>
      </c>
    </row>
    <row r="130" spans="2:6">
      <c r="B130" s="1149">
        <f t="shared" si="6"/>
        <v>17</v>
      </c>
      <c r="C130" s="1150" t="s">
        <v>1259</v>
      </c>
      <c r="D130" s="1145" t="s">
        <v>1052</v>
      </c>
      <c r="E130" s="1119"/>
      <c r="F130" s="1146">
        <v>3</v>
      </c>
    </row>
    <row r="131" spans="2:6">
      <c r="B131" s="1149">
        <f t="shared" si="6"/>
        <v>18</v>
      </c>
      <c r="C131" s="1150" t="s">
        <v>1260</v>
      </c>
      <c r="D131" s="1145" t="s">
        <v>1243</v>
      </c>
      <c r="E131" s="1119"/>
      <c r="F131" s="1146">
        <v>1</v>
      </c>
    </row>
    <row r="132" spans="2:6">
      <c r="B132" s="1149">
        <f t="shared" si="6"/>
        <v>19</v>
      </c>
      <c r="C132" s="1150" t="s">
        <v>1261</v>
      </c>
      <c r="D132" s="1145" t="s">
        <v>1243</v>
      </c>
      <c r="E132" s="1119"/>
      <c r="F132" s="1146">
        <v>1</v>
      </c>
    </row>
    <row r="133" spans="2:6">
      <c r="B133" s="1149">
        <f t="shared" si="6"/>
        <v>20</v>
      </c>
      <c r="C133" s="1150" t="s">
        <v>1262</v>
      </c>
      <c r="D133" s="1145" t="s">
        <v>1243</v>
      </c>
      <c r="E133" s="1119"/>
      <c r="F133" s="1146">
        <v>1</v>
      </c>
    </row>
    <row r="134" spans="2:6">
      <c r="B134" s="1147" t="s">
        <v>326</v>
      </c>
      <c r="C134" s="1148" t="s">
        <v>1263</v>
      </c>
      <c r="D134" s="1145"/>
      <c r="E134" s="1119"/>
      <c r="F134" s="1146"/>
    </row>
    <row r="135" spans="2:6">
      <c r="B135" s="1149">
        <v>1</v>
      </c>
      <c r="C135" s="1150" t="s">
        <v>1264</v>
      </c>
      <c r="D135" s="1145" t="s">
        <v>224</v>
      </c>
      <c r="E135" s="1123"/>
      <c r="F135" s="1146">
        <v>41</v>
      </c>
    </row>
    <row r="136" spans="2:6">
      <c r="B136" s="1149">
        <f>B135+1</f>
        <v>2</v>
      </c>
      <c r="C136" s="1150" t="s">
        <v>1293</v>
      </c>
      <c r="D136" s="1145" t="s">
        <v>206</v>
      </c>
      <c r="F136" s="1146">
        <v>53</v>
      </c>
    </row>
    <row r="137" spans="2:6">
      <c r="B137" s="1149">
        <f t="shared" ref="B137:B141" si="7">B136+1</f>
        <v>3</v>
      </c>
      <c r="C137" s="1150" t="s">
        <v>1297</v>
      </c>
      <c r="D137" s="1145" t="s">
        <v>1239</v>
      </c>
      <c r="E137" s="1128"/>
      <c r="F137" s="1146">
        <v>11</v>
      </c>
    </row>
    <row r="138" spans="2:6">
      <c r="B138" s="1149">
        <f t="shared" si="7"/>
        <v>4</v>
      </c>
      <c r="C138" s="1150" t="s">
        <v>1298</v>
      </c>
      <c r="D138" s="1145" t="s">
        <v>1052</v>
      </c>
      <c r="E138" s="1167"/>
      <c r="F138" s="1146">
        <v>5</v>
      </c>
    </row>
    <row r="139" spans="2:6">
      <c r="B139" s="1149">
        <f t="shared" si="7"/>
        <v>5</v>
      </c>
      <c r="C139" s="1150" t="s">
        <v>1266</v>
      </c>
      <c r="D139" s="1145" t="s">
        <v>224</v>
      </c>
      <c r="E139" s="1167"/>
      <c r="F139" s="1146">
        <v>18</v>
      </c>
    </row>
    <row r="140" spans="2:6">
      <c r="B140" s="1149">
        <f t="shared" si="7"/>
        <v>6</v>
      </c>
      <c r="C140" s="1150" t="s">
        <v>1267</v>
      </c>
      <c r="D140" s="1145" t="s">
        <v>224</v>
      </c>
      <c r="E140" s="1167"/>
      <c r="F140" s="1146">
        <v>20</v>
      </c>
    </row>
    <row r="141" spans="2:6">
      <c r="B141" s="1149">
        <f t="shared" si="7"/>
        <v>7</v>
      </c>
      <c r="C141" s="1150" t="s">
        <v>1271</v>
      </c>
      <c r="D141" s="1145" t="s">
        <v>224</v>
      </c>
      <c r="E141" s="1167"/>
      <c r="F141" s="1146">
        <v>9</v>
      </c>
    </row>
    <row r="142" spans="2:6">
      <c r="B142" s="1147" t="s">
        <v>89</v>
      </c>
      <c r="C142" s="1148" t="s">
        <v>1272</v>
      </c>
      <c r="D142" s="1145"/>
      <c r="E142" s="1119"/>
      <c r="F142" s="1146"/>
    </row>
    <row r="143" spans="2:6">
      <c r="B143" s="1152">
        <v>1</v>
      </c>
      <c r="C143" s="1150" t="s">
        <v>1301</v>
      </c>
      <c r="D143" s="1145" t="s">
        <v>1243</v>
      </c>
      <c r="E143" s="1119"/>
      <c r="F143" s="1146">
        <v>20</v>
      </c>
    </row>
    <row r="144" spans="2:6">
      <c r="B144" s="1152">
        <f t="shared" ref="B144:B157" si="8">B143+1</f>
        <v>2</v>
      </c>
      <c r="C144" s="1150" t="s">
        <v>1275</v>
      </c>
      <c r="D144" s="1145" t="s">
        <v>1243</v>
      </c>
      <c r="E144" s="1119"/>
      <c r="F144" s="1146">
        <v>15</v>
      </c>
    </row>
    <row r="145" spans="2:6" ht="15" thickBot="1">
      <c r="B145" s="1152">
        <f t="shared" si="8"/>
        <v>3</v>
      </c>
      <c r="C145" s="1150" t="s">
        <v>1276</v>
      </c>
      <c r="D145" s="1145" t="s">
        <v>1243</v>
      </c>
      <c r="E145" s="1137"/>
      <c r="F145" s="1146">
        <v>35</v>
      </c>
    </row>
    <row r="146" spans="2:6">
      <c r="B146" s="1152">
        <f t="shared" si="8"/>
        <v>4</v>
      </c>
      <c r="C146" s="1150" t="s">
        <v>1277</v>
      </c>
      <c r="D146" s="1145" t="s">
        <v>1052</v>
      </c>
      <c r="F146" s="1146">
        <v>47</v>
      </c>
    </row>
    <row r="147" spans="2:6">
      <c r="B147" s="1152">
        <f t="shared" si="8"/>
        <v>5</v>
      </c>
      <c r="C147" s="1150" t="s">
        <v>1278</v>
      </c>
      <c r="D147" s="1145" t="s">
        <v>1052</v>
      </c>
      <c r="F147" s="1146">
        <v>21</v>
      </c>
    </row>
    <row r="148" spans="2:6">
      <c r="B148" s="1152">
        <f t="shared" si="8"/>
        <v>6</v>
      </c>
      <c r="C148" s="1150" t="s">
        <v>1280</v>
      </c>
      <c r="D148" s="1145" t="s">
        <v>1052</v>
      </c>
      <c r="F148" s="1146">
        <v>15</v>
      </c>
    </row>
    <row r="149" spans="2:6">
      <c r="B149" s="1152">
        <f t="shared" si="8"/>
        <v>7</v>
      </c>
      <c r="C149" s="1150" t="s">
        <v>1281</v>
      </c>
      <c r="D149" s="1145" t="s">
        <v>1052</v>
      </c>
      <c r="F149" s="1146">
        <v>13</v>
      </c>
    </row>
    <row r="150" spans="2:6">
      <c r="B150" s="1152">
        <f t="shared" si="8"/>
        <v>8</v>
      </c>
      <c r="C150" s="1150" t="s">
        <v>1282</v>
      </c>
      <c r="D150" s="1145" t="s">
        <v>1052</v>
      </c>
      <c r="F150" s="1146">
        <v>20</v>
      </c>
    </row>
    <row r="151" spans="2:6">
      <c r="B151" s="1152">
        <f t="shared" si="8"/>
        <v>9</v>
      </c>
      <c r="C151" s="1150" t="s">
        <v>1284</v>
      </c>
      <c r="D151" s="1145" t="s">
        <v>1052</v>
      </c>
      <c r="F151" s="1146">
        <v>5</v>
      </c>
    </row>
    <row r="152" spans="2:6">
      <c r="B152" s="1152">
        <f t="shared" si="8"/>
        <v>10</v>
      </c>
      <c r="C152" s="1150" t="s">
        <v>1285</v>
      </c>
      <c r="D152" s="1145" t="s">
        <v>1243</v>
      </c>
      <c r="F152" s="1146">
        <v>15</v>
      </c>
    </row>
    <row r="153" spans="2:6">
      <c r="B153" s="1152">
        <f t="shared" si="8"/>
        <v>11</v>
      </c>
      <c r="C153" s="1150" t="s">
        <v>1286</v>
      </c>
      <c r="D153" s="1145" t="s">
        <v>1243</v>
      </c>
      <c r="F153" s="1146">
        <v>11</v>
      </c>
    </row>
    <row r="154" spans="2:6">
      <c r="B154" s="1152">
        <f t="shared" si="8"/>
        <v>12</v>
      </c>
      <c r="C154" s="1150" t="s">
        <v>1287</v>
      </c>
      <c r="D154" s="1145" t="s">
        <v>1052</v>
      </c>
      <c r="F154" s="1146">
        <v>12</v>
      </c>
    </row>
    <row r="155" spans="2:6">
      <c r="B155" s="1152">
        <f t="shared" si="8"/>
        <v>13</v>
      </c>
      <c r="C155" s="1150" t="s">
        <v>1288</v>
      </c>
      <c r="D155" s="1145" t="s">
        <v>1052</v>
      </c>
      <c r="F155" s="1146">
        <v>10</v>
      </c>
    </row>
    <row r="156" spans="2:6">
      <c r="B156" s="1152">
        <f t="shared" si="8"/>
        <v>14</v>
      </c>
      <c r="C156" s="1150" t="s">
        <v>1282</v>
      </c>
      <c r="D156" s="1145" t="s">
        <v>1052</v>
      </c>
      <c r="F156" s="1146">
        <v>14</v>
      </c>
    </row>
    <row r="157" spans="2:6">
      <c r="B157" s="1153">
        <f t="shared" si="8"/>
        <v>15</v>
      </c>
      <c r="C157" s="1154" t="s">
        <v>1289</v>
      </c>
      <c r="D157" s="1145" t="s">
        <v>1052</v>
      </c>
      <c r="E157" s="1168"/>
      <c r="F157" s="1157">
        <v>3</v>
      </c>
    </row>
    <row r="158" spans="2:6">
      <c r="B158" s="1158"/>
      <c r="C158" s="1159"/>
      <c r="D158" s="1160"/>
      <c r="E158" s="1128"/>
      <c r="F158" s="1161"/>
    </row>
    <row r="159" spans="2:6">
      <c r="B159" s="1162"/>
      <c r="C159" s="1163" t="s">
        <v>1231</v>
      </c>
      <c r="D159" s="1141"/>
      <c r="F159" s="1142"/>
    </row>
    <row r="160" spans="2:6">
      <c r="B160" s="1147" t="s">
        <v>69</v>
      </c>
      <c r="C160" s="1148" t="s">
        <v>1237</v>
      </c>
      <c r="D160" s="1145"/>
      <c r="F160" s="1146"/>
    </row>
    <row r="161" spans="2:6">
      <c r="B161" s="1149">
        <v>1</v>
      </c>
      <c r="C161" s="1150" t="s">
        <v>1290</v>
      </c>
      <c r="D161" s="1145" t="s">
        <v>863</v>
      </c>
      <c r="F161" s="1146">
        <v>20</v>
      </c>
    </row>
    <row r="162" spans="2:6">
      <c r="B162" s="1149">
        <f t="shared" ref="B162:B179" si="9">B161+1</f>
        <v>2</v>
      </c>
      <c r="C162" s="1150" t="s">
        <v>1238</v>
      </c>
      <c r="D162" s="1145" t="s">
        <v>1239</v>
      </c>
      <c r="F162" s="1146">
        <v>3</v>
      </c>
    </row>
    <row r="163" spans="2:6">
      <c r="B163" s="1149">
        <f t="shared" si="9"/>
        <v>3</v>
      </c>
      <c r="C163" s="1150" t="s">
        <v>1240</v>
      </c>
      <c r="D163" s="1145" t="s">
        <v>1239</v>
      </c>
      <c r="F163" s="1146">
        <v>1</v>
      </c>
    </row>
    <row r="164" spans="2:6">
      <c r="B164" s="1149">
        <f t="shared" si="9"/>
        <v>4</v>
      </c>
      <c r="C164" s="1150" t="s">
        <v>1242</v>
      </c>
      <c r="D164" s="1145" t="s">
        <v>1243</v>
      </c>
      <c r="F164" s="1146">
        <v>80</v>
      </c>
    </row>
    <row r="165" spans="2:6">
      <c r="B165" s="1149">
        <f t="shared" si="9"/>
        <v>5</v>
      </c>
      <c r="C165" s="1150" t="s">
        <v>1244</v>
      </c>
      <c r="D165" s="1145" t="s">
        <v>1052</v>
      </c>
      <c r="F165" s="1146">
        <v>40</v>
      </c>
    </row>
    <row r="166" spans="2:6">
      <c r="B166" s="1149">
        <f t="shared" si="9"/>
        <v>6</v>
      </c>
      <c r="C166" s="1150" t="s">
        <v>1245</v>
      </c>
      <c r="D166" s="1145" t="s">
        <v>1052</v>
      </c>
      <c r="F166" s="1146">
        <v>40</v>
      </c>
    </row>
    <row r="167" spans="2:6">
      <c r="B167" s="1149">
        <f t="shared" si="9"/>
        <v>7</v>
      </c>
      <c r="C167" s="1150" t="s">
        <v>1246</v>
      </c>
      <c r="D167" s="1145" t="s">
        <v>1247</v>
      </c>
      <c r="F167" s="1146">
        <v>1</v>
      </c>
    </row>
    <row r="168" spans="2:6">
      <c r="B168" s="1149">
        <f t="shared" si="9"/>
        <v>8</v>
      </c>
      <c r="C168" s="1150" t="s">
        <v>1248</v>
      </c>
      <c r="D168" s="1145" t="s">
        <v>1052</v>
      </c>
      <c r="F168" s="1146">
        <v>50</v>
      </c>
    </row>
    <row r="169" spans="2:6">
      <c r="B169" s="1149">
        <f t="shared" si="9"/>
        <v>9</v>
      </c>
      <c r="C169" s="1150" t="s">
        <v>1249</v>
      </c>
      <c r="D169" s="1145" t="s">
        <v>1052</v>
      </c>
      <c r="F169" s="1146">
        <v>16</v>
      </c>
    </row>
    <row r="170" spans="2:6">
      <c r="B170" s="1149">
        <f t="shared" si="9"/>
        <v>10</v>
      </c>
      <c r="C170" s="1150" t="s">
        <v>1250</v>
      </c>
      <c r="D170" s="1145" t="s">
        <v>1052</v>
      </c>
      <c r="F170" s="1146">
        <v>10</v>
      </c>
    </row>
    <row r="171" spans="2:6">
      <c r="B171" s="1149">
        <f t="shared" si="9"/>
        <v>11</v>
      </c>
      <c r="C171" s="1150" t="s">
        <v>1302</v>
      </c>
      <c r="D171" s="1145" t="s">
        <v>224</v>
      </c>
      <c r="F171" s="1146">
        <v>1</v>
      </c>
    </row>
    <row r="172" spans="2:6">
      <c r="B172" s="1149">
        <f t="shared" si="9"/>
        <v>12</v>
      </c>
      <c r="C172" s="1150" t="s">
        <v>1252</v>
      </c>
      <c r="D172" s="1145" t="s">
        <v>224</v>
      </c>
      <c r="F172" s="1146">
        <v>4</v>
      </c>
    </row>
    <row r="173" spans="2:6">
      <c r="B173" s="1149">
        <f t="shared" si="9"/>
        <v>13</v>
      </c>
      <c r="C173" s="1150" t="s">
        <v>1253</v>
      </c>
      <c r="D173" s="1145" t="s">
        <v>224</v>
      </c>
      <c r="F173" s="1146">
        <v>2</v>
      </c>
    </row>
    <row r="174" spans="2:6">
      <c r="B174" s="1149">
        <f t="shared" si="9"/>
        <v>14</v>
      </c>
      <c r="C174" s="1150" t="s">
        <v>1303</v>
      </c>
      <c r="D174" s="1145" t="s">
        <v>224</v>
      </c>
      <c r="F174" s="1151">
        <v>2</v>
      </c>
    </row>
    <row r="175" spans="2:6">
      <c r="B175" s="1149">
        <f t="shared" si="9"/>
        <v>15</v>
      </c>
      <c r="C175" s="1150" t="s">
        <v>1254</v>
      </c>
      <c r="D175" s="1145" t="s">
        <v>224</v>
      </c>
      <c r="F175" s="1146">
        <v>1</v>
      </c>
    </row>
    <row r="176" spans="2:6">
      <c r="B176" s="1149">
        <f t="shared" si="9"/>
        <v>16</v>
      </c>
      <c r="C176" s="1150" t="s">
        <v>1259</v>
      </c>
      <c r="D176" s="1145" t="s">
        <v>1052</v>
      </c>
      <c r="F176" s="1146">
        <v>3</v>
      </c>
    </row>
    <row r="177" spans="2:6">
      <c r="B177" s="1149">
        <f t="shared" si="9"/>
        <v>17</v>
      </c>
      <c r="C177" s="1150" t="s">
        <v>1260</v>
      </c>
      <c r="D177" s="1145" t="s">
        <v>1243</v>
      </c>
      <c r="F177" s="1146">
        <v>1</v>
      </c>
    </row>
    <row r="178" spans="2:6">
      <c r="B178" s="1149">
        <f t="shared" si="9"/>
        <v>18</v>
      </c>
      <c r="C178" s="1150" t="s">
        <v>1261</v>
      </c>
      <c r="D178" s="1145" t="s">
        <v>1243</v>
      </c>
      <c r="F178" s="1146">
        <v>1</v>
      </c>
    </row>
    <row r="179" spans="2:6">
      <c r="B179" s="1149">
        <f t="shared" si="9"/>
        <v>19</v>
      </c>
      <c r="C179" s="1150" t="s">
        <v>1262</v>
      </c>
      <c r="D179" s="1145" t="s">
        <v>1243</v>
      </c>
      <c r="F179" s="1146">
        <v>1</v>
      </c>
    </row>
    <row r="180" spans="2:6">
      <c r="B180" s="1147" t="s">
        <v>326</v>
      </c>
      <c r="C180" s="1148" t="s">
        <v>1263</v>
      </c>
      <c r="D180" s="1145"/>
      <c r="F180" s="1146"/>
    </row>
    <row r="181" spans="2:6">
      <c r="B181" s="1149">
        <v>1</v>
      </c>
      <c r="C181" s="1150" t="s">
        <v>1264</v>
      </c>
      <c r="D181" s="1145" t="s">
        <v>224</v>
      </c>
      <c r="F181" s="1146">
        <v>25</v>
      </c>
    </row>
    <row r="182" spans="2:6">
      <c r="B182" s="1149">
        <f>B181+1</f>
        <v>2</v>
      </c>
      <c r="C182" s="1150" t="s">
        <v>1293</v>
      </c>
      <c r="D182" s="1145" t="s">
        <v>206</v>
      </c>
      <c r="F182" s="1146">
        <v>7</v>
      </c>
    </row>
    <row r="183" spans="2:6">
      <c r="B183" s="1149">
        <f t="shared" ref="B183:B187" si="10">B182+1</f>
        <v>3</v>
      </c>
      <c r="C183" s="1150" t="s">
        <v>1297</v>
      </c>
      <c r="D183" s="1145" t="s">
        <v>1239</v>
      </c>
      <c r="F183" s="1146">
        <v>7</v>
      </c>
    </row>
    <row r="184" spans="2:6">
      <c r="B184" s="1149">
        <f t="shared" si="10"/>
        <v>4</v>
      </c>
      <c r="C184" s="1150" t="s">
        <v>1298</v>
      </c>
      <c r="D184" s="1145" t="s">
        <v>1052</v>
      </c>
      <c r="F184" s="1146">
        <v>3</v>
      </c>
    </row>
    <row r="185" spans="2:6">
      <c r="B185" s="1149">
        <f t="shared" si="10"/>
        <v>5</v>
      </c>
      <c r="C185" s="1150" t="s">
        <v>1266</v>
      </c>
      <c r="D185" s="1145" t="s">
        <v>224</v>
      </c>
      <c r="F185" s="1146">
        <v>8</v>
      </c>
    </row>
    <row r="186" spans="2:6">
      <c r="B186" s="1149">
        <f t="shared" si="10"/>
        <v>6</v>
      </c>
      <c r="C186" s="1150" t="s">
        <v>1267</v>
      </c>
      <c r="D186" s="1145" t="s">
        <v>224</v>
      </c>
      <c r="F186" s="1146">
        <v>6</v>
      </c>
    </row>
    <row r="187" spans="2:6">
      <c r="B187" s="1149">
        <f t="shared" si="10"/>
        <v>7</v>
      </c>
      <c r="C187" s="1150" t="s">
        <v>1271</v>
      </c>
      <c r="D187" s="1145" t="s">
        <v>224</v>
      </c>
      <c r="F187" s="1146">
        <v>4</v>
      </c>
    </row>
    <row r="188" spans="2:6">
      <c r="B188" s="1147" t="s">
        <v>89</v>
      </c>
      <c r="C188" s="1148" t="s">
        <v>1272</v>
      </c>
      <c r="D188" s="1145"/>
      <c r="F188" s="1146"/>
    </row>
    <row r="189" spans="2:6">
      <c r="B189" s="1152">
        <v>1</v>
      </c>
      <c r="C189" s="1150" t="s">
        <v>1301</v>
      </c>
      <c r="D189" s="1145" t="s">
        <v>1243</v>
      </c>
      <c r="F189" s="1146">
        <v>4</v>
      </c>
    </row>
    <row r="190" spans="2:6">
      <c r="B190" s="1152">
        <f t="shared" ref="B190:B203" si="11">B189+1</f>
        <v>2</v>
      </c>
      <c r="C190" s="1150" t="s">
        <v>1275</v>
      </c>
      <c r="D190" s="1145" t="s">
        <v>1243</v>
      </c>
      <c r="F190" s="1146">
        <v>2</v>
      </c>
    </row>
    <row r="191" spans="2:6">
      <c r="B191" s="1152">
        <f t="shared" si="11"/>
        <v>3</v>
      </c>
      <c r="C191" s="1150" t="s">
        <v>1276</v>
      </c>
      <c r="D191" s="1145" t="s">
        <v>1243</v>
      </c>
      <c r="F191" s="1146">
        <v>9</v>
      </c>
    </row>
    <row r="192" spans="2:6">
      <c r="B192" s="1152">
        <f t="shared" si="11"/>
        <v>4</v>
      </c>
      <c r="C192" s="1150" t="s">
        <v>1277</v>
      </c>
      <c r="D192" s="1145" t="s">
        <v>1052</v>
      </c>
      <c r="F192" s="1146">
        <v>14</v>
      </c>
    </row>
    <row r="193" spans="2:6">
      <c r="B193" s="1152">
        <f t="shared" si="11"/>
        <v>5</v>
      </c>
      <c r="C193" s="1150" t="s">
        <v>1278</v>
      </c>
      <c r="D193" s="1145" t="s">
        <v>1052</v>
      </c>
      <c r="F193" s="1146">
        <v>4</v>
      </c>
    </row>
    <row r="194" spans="2:6">
      <c r="B194" s="1152">
        <f t="shared" si="11"/>
        <v>6</v>
      </c>
      <c r="C194" s="1150" t="s">
        <v>1280</v>
      </c>
      <c r="D194" s="1145" t="s">
        <v>1052</v>
      </c>
      <c r="F194" s="1146">
        <v>3</v>
      </c>
    </row>
    <row r="195" spans="2:6">
      <c r="B195" s="1152">
        <f t="shared" si="11"/>
        <v>7</v>
      </c>
      <c r="C195" s="1150" t="s">
        <v>1281</v>
      </c>
      <c r="D195" s="1145" t="s">
        <v>1052</v>
      </c>
      <c r="F195" s="1146">
        <v>2</v>
      </c>
    </row>
    <row r="196" spans="2:6">
      <c r="B196" s="1152">
        <f t="shared" si="11"/>
        <v>8</v>
      </c>
      <c r="C196" s="1150" t="s">
        <v>1282</v>
      </c>
      <c r="D196" s="1145" t="s">
        <v>1052</v>
      </c>
      <c r="F196" s="1146">
        <v>2</v>
      </c>
    </row>
    <row r="197" spans="2:6">
      <c r="B197" s="1152">
        <f t="shared" si="11"/>
        <v>9</v>
      </c>
      <c r="C197" s="1150" t="s">
        <v>1284</v>
      </c>
      <c r="D197" s="1145" t="s">
        <v>1052</v>
      </c>
      <c r="F197" s="1146">
        <v>2</v>
      </c>
    </row>
    <row r="198" spans="2:6">
      <c r="B198" s="1152">
        <f t="shared" si="11"/>
        <v>10</v>
      </c>
      <c r="C198" s="1150" t="s">
        <v>1285</v>
      </c>
      <c r="D198" s="1145" t="s">
        <v>1243</v>
      </c>
      <c r="F198" s="1146">
        <v>3</v>
      </c>
    </row>
    <row r="199" spans="2:6">
      <c r="B199" s="1152">
        <f t="shared" si="11"/>
        <v>11</v>
      </c>
      <c r="C199" s="1150" t="s">
        <v>1286</v>
      </c>
      <c r="D199" s="1145" t="s">
        <v>1243</v>
      </c>
      <c r="F199" s="1146">
        <v>1</v>
      </c>
    </row>
    <row r="200" spans="2:6">
      <c r="B200" s="1152">
        <f t="shared" si="11"/>
        <v>12</v>
      </c>
      <c r="C200" s="1150" t="s">
        <v>1287</v>
      </c>
      <c r="D200" s="1145" t="s">
        <v>1052</v>
      </c>
      <c r="F200" s="1146">
        <v>3</v>
      </c>
    </row>
    <row r="201" spans="2:6">
      <c r="B201" s="1152">
        <f t="shared" si="11"/>
        <v>13</v>
      </c>
      <c r="C201" s="1150" t="s">
        <v>1288</v>
      </c>
      <c r="D201" s="1145" t="s">
        <v>1052</v>
      </c>
      <c r="F201" s="1146">
        <v>1</v>
      </c>
    </row>
    <row r="202" spans="2:6">
      <c r="B202" s="1152">
        <f t="shared" si="11"/>
        <v>14</v>
      </c>
      <c r="C202" s="1150" t="s">
        <v>1282</v>
      </c>
      <c r="D202" s="1145" t="s">
        <v>1052</v>
      </c>
      <c r="F202" s="1146">
        <v>1</v>
      </c>
    </row>
    <row r="203" spans="2:6">
      <c r="B203" s="1153">
        <f t="shared" si="11"/>
        <v>15</v>
      </c>
      <c r="C203" s="1154" t="s">
        <v>1289</v>
      </c>
      <c r="D203" s="1145" t="s">
        <v>1052</v>
      </c>
      <c r="E203" s="1168"/>
      <c r="F203" s="1157">
        <v>1</v>
      </c>
    </row>
    <row r="204" spans="2:6">
      <c r="B204" s="1169"/>
      <c r="C204" s="1159"/>
      <c r="D204" s="1170"/>
      <c r="E204" s="1128"/>
      <c r="F204" s="1161"/>
    </row>
    <row r="205" spans="2:6">
      <c r="B205" s="1162"/>
      <c r="C205" s="1163" t="s">
        <v>1304</v>
      </c>
      <c r="D205" s="1141"/>
      <c r="F205" s="1142"/>
    </row>
    <row r="206" spans="2:6">
      <c r="B206" s="1147" t="s">
        <v>69</v>
      </c>
      <c r="C206" s="1148" t="s">
        <v>1272</v>
      </c>
      <c r="D206" s="1145"/>
      <c r="F206" s="1146"/>
    </row>
    <row r="207" spans="2:6">
      <c r="B207" s="1152">
        <v>1</v>
      </c>
      <c r="C207" s="1150" t="s">
        <v>1277</v>
      </c>
      <c r="D207" s="1145" t="s">
        <v>1052</v>
      </c>
      <c r="F207" s="1146">
        <v>38</v>
      </c>
    </row>
    <row r="208" spans="2:6">
      <c r="B208" s="1152">
        <f t="shared" ref="B208:B210" si="12">B207+1</f>
        <v>2</v>
      </c>
      <c r="C208" s="1150" t="s">
        <v>1278</v>
      </c>
      <c r="D208" s="1145" t="s">
        <v>1052</v>
      </c>
      <c r="F208" s="1146">
        <v>13</v>
      </c>
    </row>
    <row r="209" spans="2:6">
      <c r="B209" s="1152">
        <f t="shared" si="12"/>
        <v>3</v>
      </c>
      <c r="C209" s="1150" t="s">
        <v>1280</v>
      </c>
      <c r="D209" s="1145" t="s">
        <v>1052</v>
      </c>
      <c r="F209" s="1146">
        <v>11</v>
      </c>
    </row>
    <row r="210" spans="2:6" ht="15" thickBot="1">
      <c r="B210" s="1171">
        <f t="shared" si="12"/>
        <v>4</v>
      </c>
      <c r="C210" s="1172" t="s">
        <v>1305</v>
      </c>
      <c r="D210" s="1173" t="s">
        <v>1052</v>
      </c>
      <c r="E210" s="1174"/>
      <c r="F210" s="1175">
        <v>11</v>
      </c>
    </row>
  </sheetData>
  <mergeCells count="1">
    <mergeCell ref="B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FA9D-5499-427C-ACB8-03F6693A2796}">
  <sheetPr>
    <tabColor rgb="FF00B050"/>
  </sheetPr>
  <dimension ref="A13:R1386"/>
  <sheetViews>
    <sheetView view="pageBreakPreview" topLeftCell="A1018" zoomScale="115" zoomScaleSheetLayoutView="115" workbookViewId="0">
      <selection activeCell="E1036" sqref="E1036"/>
    </sheetView>
  </sheetViews>
  <sheetFormatPr defaultColWidth="9.08984375" defaultRowHeight="15" customHeight="1"/>
  <cols>
    <col min="1" max="1" width="9.6328125" style="1234" customWidth="1"/>
    <col min="2" max="2" width="6.36328125" style="1234" customWidth="1"/>
    <col min="3" max="3" width="36.90625" style="1234" customWidth="1"/>
    <col min="4" max="7" width="17.6328125" style="1232" customWidth="1"/>
    <col min="8" max="8" width="9.08984375" style="1234"/>
    <col min="9" max="9" width="14.36328125" style="1234" bestFit="1" customWidth="1"/>
    <col min="10" max="16384" width="9.08984375" style="1234"/>
  </cols>
  <sheetData>
    <row r="13" spans="1:7" ht="15" customHeight="1">
      <c r="A13" s="2487" t="s">
        <v>1475</v>
      </c>
      <c r="B13" s="2487"/>
      <c r="C13" s="2487"/>
      <c r="G13" s="1233" t="s">
        <v>1476</v>
      </c>
    </row>
    <row r="14" spans="1:7" ht="15" customHeight="1">
      <c r="A14" s="2488" t="s">
        <v>1954</v>
      </c>
      <c r="B14" s="2488"/>
      <c r="C14" s="2488"/>
    </row>
    <row r="15" spans="1:7" ht="15" customHeight="1">
      <c r="A15" s="2488" t="s">
        <v>1955</v>
      </c>
      <c r="B15" s="2488"/>
      <c r="C15" s="2488"/>
    </row>
    <row r="16" spans="1:7" s="1240" customFormat="1" ht="15" customHeight="1">
      <c r="A16" s="1235">
        <v>1</v>
      </c>
      <c r="B16" s="1236" t="s">
        <v>1477</v>
      </c>
      <c r="C16" s="1237" t="s">
        <v>1478</v>
      </c>
      <c r="D16" s="1238"/>
      <c r="E16" s="1239"/>
      <c r="F16" s="1238"/>
      <c r="G16" s="1238"/>
    </row>
    <row r="17" spans="1:18" s="1240" customFormat="1" ht="15" customHeight="1">
      <c r="A17" s="1235"/>
      <c r="B17" s="1236"/>
      <c r="C17" s="1241"/>
      <c r="D17" s="1238"/>
      <c r="E17" s="1239"/>
      <c r="F17" s="1238"/>
      <c r="G17" s="1238"/>
    </row>
    <row r="18" spans="1:18" s="1240" customFormat="1" ht="15" customHeight="1">
      <c r="A18" s="1242" t="s">
        <v>1326</v>
      </c>
      <c r="B18" s="1243"/>
      <c r="C18" s="1244"/>
      <c r="D18" s="1245" t="s">
        <v>1479</v>
      </c>
      <c r="E18" s="1246" t="s">
        <v>1371</v>
      </c>
      <c r="F18" s="1247" t="s">
        <v>1374</v>
      </c>
      <c r="G18" s="1247" t="s">
        <v>14</v>
      </c>
    </row>
    <row r="19" spans="1:18" s="1240" customFormat="1" ht="15" customHeight="1">
      <c r="A19" s="1248">
        <v>0.1</v>
      </c>
      <c r="B19" s="1249" t="s">
        <v>1480</v>
      </c>
      <c r="C19" s="1250" t="s">
        <v>1166</v>
      </c>
      <c r="D19" s="1251">
        <v>130000</v>
      </c>
      <c r="E19" s="1252">
        <f>A19*D19</f>
        <v>13000</v>
      </c>
      <c r="F19" s="1251">
        <v>0</v>
      </c>
      <c r="G19" s="1251">
        <f>E19+F19</f>
        <v>13000</v>
      </c>
    </row>
    <row r="20" spans="1:18" s="1240" customFormat="1" ht="15" customHeight="1">
      <c r="A20" s="1248">
        <v>0.05</v>
      </c>
      <c r="B20" s="1249" t="s">
        <v>1480</v>
      </c>
      <c r="C20" s="1250" t="s">
        <v>1169</v>
      </c>
      <c r="D20" s="1251">
        <v>265000</v>
      </c>
      <c r="E20" s="1252">
        <f>A20*D20</f>
        <v>13250</v>
      </c>
      <c r="F20" s="1251">
        <v>0</v>
      </c>
      <c r="G20" s="1251">
        <f>E20+F20</f>
        <v>13250</v>
      </c>
    </row>
    <row r="21" spans="1:18" s="1240" customFormat="1" ht="15" customHeight="1">
      <c r="A21" s="1253"/>
      <c r="B21" s="1249"/>
      <c r="C21" s="1250" t="s">
        <v>1481</v>
      </c>
      <c r="D21" s="1251"/>
      <c r="E21" s="1254">
        <f>SUM(E19:E20)</f>
        <v>26250</v>
      </c>
      <c r="F21" s="1251">
        <v>0</v>
      </c>
      <c r="G21" s="1251">
        <f>SUM(G19:G20)</f>
        <v>26250</v>
      </c>
    </row>
    <row r="22" spans="1:18" s="1240" customFormat="1" ht="15" customHeight="1">
      <c r="A22" s="1253"/>
      <c r="B22" s="1249"/>
      <c r="C22" s="1250" t="s">
        <v>1482</v>
      </c>
      <c r="D22" s="1255">
        <v>0.1</v>
      </c>
      <c r="E22" s="1251">
        <f>E21*D22</f>
        <v>2625</v>
      </c>
      <c r="F22" s="1251">
        <f>F21*D22</f>
        <v>0</v>
      </c>
      <c r="G22" s="1251">
        <f>D22*G21</f>
        <v>2625</v>
      </c>
    </row>
    <row r="23" spans="1:18" s="1240" customFormat="1" ht="15" customHeight="1">
      <c r="A23" s="1256"/>
      <c r="B23" s="1257"/>
      <c r="C23" s="1258" t="s">
        <v>1483</v>
      </c>
      <c r="D23" s="1259"/>
      <c r="E23" s="1259">
        <f>SUM(E21:E22)</f>
        <v>28875</v>
      </c>
      <c r="F23" s="1259">
        <v>0</v>
      </c>
      <c r="G23" s="1259">
        <f>SUM(G21:G22)</f>
        <v>28875</v>
      </c>
    </row>
    <row r="24" spans="1:18" s="1240" customFormat="1" ht="15" customHeight="1">
      <c r="A24" s="1260"/>
      <c r="B24" s="1261"/>
      <c r="D24" s="1238"/>
      <c r="E24" s="1238"/>
      <c r="F24" s="1238"/>
      <c r="G24" s="1238"/>
    </row>
    <row r="25" spans="1:18" s="1240" customFormat="1" ht="15" customHeight="1">
      <c r="A25" s="1235">
        <v>1</v>
      </c>
      <c r="B25" s="1236" t="s">
        <v>1484</v>
      </c>
      <c r="C25" s="1237" t="s">
        <v>1485</v>
      </c>
      <c r="D25" s="1238"/>
      <c r="E25" s="1239"/>
      <c r="F25" s="1238"/>
      <c r="G25" s="1238"/>
    </row>
    <row r="26" spans="1:18" s="1240" customFormat="1" ht="15" customHeight="1">
      <c r="A26" s="1235"/>
      <c r="B26" s="1236"/>
      <c r="C26" s="1241"/>
      <c r="D26" s="1238"/>
      <c r="E26" s="1239"/>
      <c r="F26" s="1238"/>
      <c r="G26" s="1238"/>
    </row>
    <row r="27" spans="1:18" s="1240" customFormat="1" ht="15" customHeight="1">
      <c r="A27" s="1242" t="s">
        <v>1326</v>
      </c>
      <c r="B27" s="1243"/>
      <c r="C27" s="1244"/>
      <c r="D27" s="1245" t="s">
        <v>1479</v>
      </c>
      <c r="E27" s="1246" t="s">
        <v>1371</v>
      </c>
      <c r="F27" s="1247" t="s">
        <v>1374</v>
      </c>
      <c r="G27" s="1247" t="s">
        <v>14</v>
      </c>
    </row>
    <row r="28" spans="1:18" s="1240" customFormat="1" ht="15" customHeight="1">
      <c r="A28" s="1248">
        <v>6.6669999999999998</v>
      </c>
      <c r="B28" s="1249" t="s">
        <v>1480</v>
      </c>
      <c r="C28" s="1250" t="s">
        <v>1166</v>
      </c>
      <c r="D28" s="1251">
        <v>130000</v>
      </c>
      <c r="E28" s="1252">
        <f>A28*D28</f>
        <v>866710</v>
      </c>
      <c r="F28" s="1251">
        <v>0</v>
      </c>
      <c r="G28" s="1251">
        <f>E28+F28</f>
        <v>866710</v>
      </c>
    </row>
    <row r="29" spans="1:18" s="1240" customFormat="1" ht="15" customHeight="1">
      <c r="A29" s="1248">
        <v>0.33300000000000002</v>
      </c>
      <c r="B29" s="1249" t="s">
        <v>1480</v>
      </c>
      <c r="C29" s="1250" t="s">
        <v>1169</v>
      </c>
      <c r="D29" s="1251">
        <v>265000</v>
      </c>
      <c r="E29" s="1252">
        <f>A29*D29</f>
        <v>88245</v>
      </c>
      <c r="F29" s="1251">
        <v>0</v>
      </c>
      <c r="G29" s="1251">
        <f>E29+F29</f>
        <v>88245</v>
      </c>
    </row>
    <row r="30" spans="1:18" s="1240" customFormat="1" ht="15" customHeight="1">
      <c r="A30" s="1253"/>
      <c r="B30" s="1249"/>
      <c r="C30" s="1250" t="s">
        <v>1481</v>
      </c>
      <c r="D30" s="1251"/>
      <c r="E30" s="1254">
        <f>SUM(E28:E29)</f>
        <v>954955</v>
      </c>
      <c r="F30" s="1251">
        <v>0</v>
      </c>
      <c r="G30" s="1251">
        <f>SUM(G28:G29)</f>
        <v>954955</v>
      </c>
    </row>
    <row r="31" spans="1:18" s="1240" customFormat="1" ht="15" customHeight="1">
      <c r="A31" s="1253"/>
      <c r="B31" s="1249"/>
      <c r="C31" s="1250" t="s">
        <v>1482</v>
      </c>
      <c r="D31" s="1255">
        <v>0.1</v>
      </c>
      <c r="E31" s="1251">
        <f>E30*D31</f>
        <v>95495.5</v>
      </c>
      <c r="F31" s="1251">
        <f>F30*D31</f>
        <v>0</v>
      </c>
      <c r="G31" s="1251">
        <f>D31*G30</f>
        <v>95495.5</v>
      </c>
    </row>
    <row r="32" spans="1:18" s="1240" customFormat="1" ht="15" customHeight="1">
      <c r="A32" s="1256"/>
      <c r="B32" s="1257"/>
      <c r="C32" s="1258" t="s">
        <v>1483</v>
      </c>
      <c r="D32" s="1259"/>
      <c r="E32" s="1259">
        <f>SUM(E30:E31)</f>
        <v>1050450.5</v>
      </c>
      <c r="F32" s="1259">
        <v>0</v>
      </c>
      <c r="G32" s="1259">
        <f>SUM(G30:G31)</f>
        <v>1050450.5</v>
      </c>
      <c r="R32" s="1240">
        <v>19</v>
      </c>
    </row>
    <row r="33" spans="1:18" ht="15" customHeight="1">
      <c r="R33" s="1234">
        <v>12</v>
      </c>
    </row>
    <row r="34" spans="1:18" s="1240" customFormat="1" ht="15" customHeight="1">
      <c r="A34" s="1235">
        <v>1</v>
      </c>
      <c r="B34" s="1236" t="s">
        <v>1484</v>
      </c>
      <c r="C34" s="1237" t="s">
        <v>1486</v>
      </c>
      <c r="D34" s="1238"/>
      <c r="E34" s="1239"/>
      <c r="F34" s="1238"/>
      <c r="G34" s="1238"/>
      <c r="R34" s="1240">
        <f>R33*R32</f>
        <v>228</v>
      </c>
    </row>
    <row r="35" spans="1:18" s="1240" customFormat="1" ht="15" customHeight="1">
      <c r="A35" s="1235"/>
      <c r="B35" s="1236"/>
      <c r="C35" s="1241"/>
      <c r="D35" s="1238"/>
      <c r="E35" s="1239"/>
      <c r="F35" s="1238"/>
      <c r="G35" s="1238"/>
    </row>
    <row r="36" spans="1:18" s="1240" customFormat="1" ht="15" customHeight="1">
      <c r="A36" s="1242" t="s">
        <v>1326</v>
      </c>
      <c r="B36" s="1243"/>
      <c r="C36" s="1244"/>
      <c r="D36" s="1245" t="s">
        <v>1479</v>
      </c>
      <c r="E36" s="1246" t="s">
        <v>1371</v>
      </c>
      <c r="F36" s="1247" t="s">
        <v>1374</v>
      </c>
      <c r="G36" s="1247" t="s">
        <v>14</v>
      </c>
    </row>
    <row r="37" spans="1:18" s="1240" customFormat="1" ht="15" customHeight="1">
      <c r="A37" s="1248">
        <v>6.6669999999999998</v>
      </c>
      <c r="B37" s="1249" t="s">
        <v>1480</v>
      </c>
      <c r="C37" s="1250" t="s">
        <v>1166</v>
      </c>
      <c r="D37" s="1251">
        <v>130000</v>
      </c>
      <c r="E37" s="1252">
        <f>A37*D37</f>
        <v>866710</v>
      </c>
      <c r="F37" s="1251">
        <v>0</v>
      </c>
      <c r="G37" s="1251">
        <f>E37+F37</f>
        <v>866710</v>
      </c>
    </row>
    <row r="38" spans="1:18" s="1240" customFormat="1" ht="15" customHeight="1">
      <c r="A38" s="1248">
        <v>0.33300000000000002</v>
      </c>
      <c r="B38" s="1249" t="s">
        <v>1480</v>
      </c>
      <c r="C38" s="1250" t="s">
        <v>1169</v>
      </c>
      <c r="D38" s="1251">
        <v>265000</v>
      </c>
      <c r="E38" s="1252">
        <f>A38*D38</f>
        <v>88245</v>
      </c>
      <c r="F38" s="1251">
        <v>0</v>
      </c>
      <c r="G38" s="1251">
        <f>E38+F38</f>
        <v>88245</v>
      </c>
    </row>
    <row r="39" spans="1:18" s="1240" customFormat="1" ht="15" customHeight="1">
      <c r="A39" s="1253"/>
      <c r="B39" s="1249"/>
      <c r="C39" s="1250" t="s">
        <v>1481</v>
      </c>
      <c r="D39" s="1251"/>
      <c r="E39" s="1254">
        <f>SUM(E37:E38)</f>
        <v>954955</v>
      </c>
      <c r="F39" s="1251">
        <v>0</v>
      </c>
      <c r="G39" s="1251">
        <f>SUM(G37:G38)</f>
        <v>954955</v>
      </c>
    </row>
    <row r="40" spans="1:18" s="1240" customFormat="1" ht="15" customHeight="1">
      <c r="A40" s="1253"/>
      <c r="B40" s="1249"/>
      <c r="C40" s="1250" t="s">
        <v>1482</v>
      </c>
      <c r="D40" s="1255">
        <v>0.1</v>
      </c>
      <c r="E40" s="1251">
        <f>E39*D40</f>
        <v>95495.5</v>
      </c>
      <c r="F40" s="1251">
        <f>F39*D40</f>
        <v>0</v>
      </c>
      <c r="G40" s="1251">
        <f>D40*G39</f>
        <v>95495.5</v>
      </c>
    </row>
    <row r="41" spans="1:18" s="1240" customFormat="1" ht="15" customHeight="1">
      <c r="A41" s="1256"/>
      <c r="B41" s="1257"/>
      <c r="C41" s="1258" t="s">
        <v>1483</v>
      </c>
      <c r="D41" s="1259"/>
      <c r="E41" s="1259">
        <f>SUM(E39:E40)</f>
        <v>1050450.5</v>
      </c>
      <c r="F41" s="1259">
        <v>0</v>
      </c>
      <c r="G41" s="1259">
        <f>SUM(G39:G40)</f>
        <v>1050450.5</v>
      </c>
    </row>
    <row r="42" spans="1:18" s="1240" customFormat="1" ht="15" customHeight="1">
      <c r="A42" s="1262"/>
      <c r="B42" s="1263"/>
      <c r="C42" s="1264"/>
      <c r="D42" s="1265"/>
      <c r="E42" s="1265"/>
      <c r="F42" s="1265"/>
      <c r="G42" s="1265"/>
    </row>
    <row r="43" spans="1:18" s="1240" customFormat="1" ht="15" customHeight="1">
      <c r="A43" s="1235">
        <v>1</v>
      </c>
      <c r="B43" s="1236" t="s">
        <v>1477</v>
      </c>
      <c r="C43" s="1237" t="s">
        <v>1487</v>
      </c>
      <c r="D43" s="1238"/>
      <c r="E43" s="1239"/>
      <c r="F43" s="1238"/>
      <c r="G43" s="1238"/>
    </row>
    <row r="44" spans="1:18" s="1240" customFormat="1" ht="15" customHeight="1">
      <c r="A44" s="1235"/>
      <c r="B44" s="1236"/>
      <c r="C44" s="1241"/>
      <c r="D44" s="1238"/>
      <c r="E44" s="1239"/>
      <c r="F44" s="1238"/>
      <c r="G44" s="1238"/>
    </row>
    <row r="45" spans="1:18" s="1240" customFormat="1" ht="15" customHeight="1">
      <c r="A45" s="1242" t="s">
        <v>1326</v>
      </c>
      <c r="B45" s="1243"/>
      <c r="C45" s="1244"/>
      <c r="D45" s="1245" t="s">
        <v>1479</v>
      </c>
      <c r="E45" s="1246" t="s">
        <v>1371</v>
      </c>
      <c r="F45" s="1247" t="s">
        <v>1374</v>
      </c>
      <c r="G45" s="1247" t="s">
        <v>14</v>
      </c>
    </row>
    <row r="46" spans="1:18" s="1240" customFormat="1" ht="15" customHeight="1">
      <c r="A46" s="1248">
        <v>1.25</v>
      </c>
      <c r="B46" s="1249" t="s">
        <v>1488</v>
      </c>
      <c r="C46" s="1250" t="s">
        <v>1489</v>
      </c>
      <c r="D46" s="1251">
        <v>40000</v>
      </c>
      <c r="E46" s="1252">
        <v>0</v>
      </c>
      <c r="F46" s="1251">
        <f>A46*D46</f>
        <v>50000</v>
      </c>
      <c r="G46" s="1251">
        <f t="shared" ref="G46:G56" si="0">E46+F46</f>
        <v>50000</v>
      </c>
    </row>
    <row r="47" spans="1:18" s="1240" customFormat="1" ht="15" customHeight="1">
      <c r="A47" s="1248">
        <v>2.5</v>
      </c>
      <c r="B47" s="1249" t="s">
        <v>1323</v>
      </c>
      <c r="C47" s="1250" t="s">
        <v>1329</v>
      </c>
      <c r="D47" s="1251">
        <v>1200</v>
      </c>
      <c r="E47" s="1252">
        <v>0</v>
      </c>
      <c r="F47" s="1251">
        <f t="shared" ref="F47:F51" si="1">A47*D47</f>
        <v>3000</v>
      </c>
      <c r="G47" s="1251">
        <f t="shared" si="0"/>
        <v>3000</v>
      </c>
    </row>
    <row r="48" spans="1:18" s="1240" customFormat="1" ht="15" customHeight="1">
      <c r="A48" s="1248">
        <v>5.0000000000000001E-3</v>
      </c>
      <c r="B48" s="1249" t="s">
        <v>1490</v>
      </c>
      <c r="C48" s="1250" t="s">
        <v>1330</v>
      </c>
      <c r="D48" s="1251">
        <v>283333.33333333331</v>
      </c>
      <c r="E48" s="1252">
        <v>0</v>
      </c>
      <c r="F48" s="1251">
        <f t="shared" si="1"/>
        <v>1416.6666666666665</v>
      </c>
      <c r="G48" s="1251">
        <f t="shared" si="0"/>
        <v>1416.6666666666665</v>
      </c>
    </row>
    <row r="49" spans="1:7" s="1240" customFormat="1" ht="15" customHeight="1">
      <c r="A49" s="1248">
        <v>8.9999999999999993E-3</v>
      </c>
      <c r="B49" s="1249" t="s">
        <v>1490</v>
      </c>
      <c r="C49" s="1250" t="s">
        <v>1491</v>
      </c>
      <c r="D49" s="1251">
        <v>283333.33333333331</v>
      </c>
      <c r="E49" s="1252">
        <v>0</v>
      </c>
      <c r="F49" s="1251">
        <f t="shared" si="1"/>
        <v>2549.9999999999995</v>
      </c>
      <c r="G49" s="1251">
        <f t="shared" si="0"/>
        <v>2549.9999999999995</v>
      </c>
    </row>
    <row r="50" spans="1:7" s="1240" customFormat="1" ht="15" customHeight="1">
      <c r="A50" s="1248">
        <v>1.2</v>
      </c>
      <c r="B50" s="1249" t="s">
        <v>1325</v>
      </c>
      <c r="C50" s="1250" t="s">
        <v>1492</v>
      </c>
      <c r="D50" s="1251">
        <v>120000</v>
      </c>
      <c r="E50" s="1252">
        <v>0</v>
      </c>
      <c r="F50" s="1251">
        <f t="shared" si="1"/>
        <v>144000</v>
      </c>
      <c r="G50" s="1251">
        <f t="shared" si="0"/>
        <v>144000</v>
      </c>
    </row>
    <row r="51" spans="1:7" s="1240" customFormat="1" ht="15" customHeight="1">
      <c r="A51" s="1248">
        <v>0.06</v>
      </c>
      <c r="B51" s="1249" t="s">
        <v>1323</v>
      </c>
      <c r="C51" s="1250" t="s">
        <v>1493</v>
      </c>
      <c r="D51" s="1251">
        <v>40000</v>
      </c>
      <c r="E51" s="1252">
        <v>0</v>
      </c>
      <c r="F51" s="1251">
        <f t="shared" si="1"/>
        <v>2400</v>
      </c>
      <c r="G51" s="1251">
        <f t="shared" si="0"/>
        <v>2400</v>
      </c>
    </row>
    <row r="52" spans="1:7" s="1240" customFormat="1" ht="15" customHeight="1">
      <c r="A52" s="1248">
        <v>7.1999999999999995E-2</v>
      </c>
      <c r="B52" s="1249" t="s">
        <v>1490</v>
      </c>
      <c r="C52" s="1250" t="s">
        <v>1331</v>
      </c>
      <c r="D52" s="1251">
        <v>1500000</v>
      </c>
      <c r="E52" s="1252">
        <v>0</v>
      </c>
      <c r="F52" s="1251">
        <f>A52*D52</f>
        <v>107999.99999999999</v>
      </c>
      <c r="G52" s="1251">
        <f>E52+F52</f>
        <v>107999.99999999999</v>
      </c>
    </row>
    <row r="53" spans="1:7" s="1240" customFormat="1" ht="15" customHeight="1">
      <c r="A53" s="1248">
        <v>0.45</v>
      </c>
      <c r="B53" s="1249" t="s">
        <v>1338</v>
      </c>
      <c r="C53" s="1250" t="s">
        <v>1332</v>
      </c>
      <c r="D53" s="1251">
        <v>65000</v>
      </c>
      <c r="E53" s="1252">
        <v>0</v>
      </c>
      <c r="F53" s="1251">
        <f>A53*D53</f>
        <v>29250</v>
      </c>
      <c r="G53" s="1251">
        <f>E53+F53</f>
        <v>29250</v>
      </c>
    </row>
    <row r="54" spans="1:7" s="1240" customFormat="1" ht="15" customHeight="1">
      <c r="A54" s="1248">
        <v>0.2</v>
      </c>
      <c r="B54" s="1249" t="s">
        <v>1170</v>
      </c>
      <c r="C54" s="1250" t="s">
        <v>1166</v>
      </c>
      <c r="D54" s="1251">
        <v>130000</v>
      </c>
      <c r="E54" s="1252">
        <f t="shared" ref="E54:E56" si="2">A54*D54</f>
        <v>26000</v>
      </c>
      <c r="F54" s="1251">
        <v>0</v>
      </c>
      <c r="G54" s="1251">
        <f t="shared" si="0"/>
        <v>26000</v>
      </c>
    </row>
    <row r="55" spans="1:7" s="1240" customFormat="1" ht="15" customHeight="1">
      <c r="A55" s="1248">
        <v>0.02</v>
      </c>
      <c r="B55" s="1249" t="s">
        <v>1170</v>
      </c>
      <c r="C55" s="1250" t="s">
        <v>1168</v>
      </c>
      <c r="D55" s="1251">
        <v>250000</v>
      </c>
      <c r="E55" s="1252">
        <f t="shared" si="2"/>
        <v>5000</v>
      </c>
      <c r="F55" s="1251">
        <v>0</v>
      </c>
      <c r="G55" s="1251">
        <f t="shared" si="0"/>
        <v>5000</v>
      </c>
    </row>
    <row r="56" spans="1:7" s="1240" customFormat="1" ht="15" customHeight="1">
      <c r="A56" s="1248">
        <v>0.02</v>
      </c>
      <c r="B56" s="1249" t="s">
        <v>1170</v>
      </c>
      <c r="C56" s="1250" t="s">
        <v>1169</v>
      </c>
      <c r="D56" s="1251">
        <v>265000</v>
      </c>
      <c r="E56" s="1252">
        <f t="shared" si="2"/>
        <v>5300</v>
      </c>
      <c r="F56" s="1251">
        <v>0</v>
      </c>
      <c r="G56" s="1251">
        <f t="shared" si="0"/>
        <v>5300</v>
      </c>
    </row>
    <row r="57" spans="1:7" s="1240" customFormat="1" ht="15" customHeight="1">
      <c r="A57" s="1253"/>
      <c r="B57" s="1249"/>
      <c r="C57" s="1250" t="s">
        <v>1481</v>
      </c>
      <c r="D57" s="1251"/>
      <c r="E57" s="1254">
        <f>SUM(E46:E56)</f>
        <v>36300</v>
      </c>
      <c r="F57" s="1251">
        <f>SUM(F46:F56)</f>
        <v>340616.66666666663</v>
      </c>
      <c r="G57" s="1251">
        <f>SUM(G46:G56)</f>
        <v>376916.66666666663</v>
      </c>
    </row>
    <row r="58" spans="1:7" s="1240" customFormat="1" ht="15" customHeight="1">
      <c r="A58" s="1253"/>
      <c r="B58" s="1249"/>
      <c r="C58" s="1250" t="s">
        <v>1482</v>
      </c>
      <c r="D58" s="1255">
        <v>0.1</v>
      </c>
      <c r="E58" s="1251">
        <f>E57*0.1</f>
        <v>3630</v>
      </c>
      <c r="F58" s="1251">
        <f>F57*0.1</f>
        <v>34061.666666666664</v>
      </c>
      <c r="G58" s="1251">
        <f>D58*G57</f>
        <v>37691.666666666664</v>
      </c>
    </row>
    <row r="59" spans="1:7" s="1240" customFormat="1" ht="15" customHeight="1">
      <c r="A59" s="1256"/>
      <c r="B59" s="1257"/>
      <c r="C59" s="1258" t="s">
        <v>1483</v>
      </c>
      <c r="D59" s="1259"/>
      <c r="E59" s="1259">
        <f>SUM(E57:E58)</f>
        <v>39930</v>
      </c>
      <c r="F59" s="1259">
        <f>SUM(F46:F56)</f>
        <v>340616.66666666663</v>
      </c>
      <c r="G59" s="1259">
        <f>SUM(G57:G58)</f>
        <v>414608.33333333331</v>
      </c>
    </row>
    <row r="60" spans="1:7" s="1240" customFormat="1" ht="15" customHeight="1">
      <c r="A60" s="1260"/>
      <c r="B60" s="1261"/>
      <c r="D60" s="1238"/>
      <c r="E60" s="1238"/>
      <c r="F60" s="1238"/>
      <c r="G60" s="1238"/>
    </row>
    <row r="61" spans="1:7" s="1240" customFormat="1" ht="15" customHeight="1">
      <c r="A61" s="1235">
        <v>1</v>
      </c>
      <c r="B61" s="1236" t="s">
        <v>1477</v>
      </c>
      <c r="C61" s="1237" t="s">
        <v>1494</v>
      </c>
      <c r="D61" s="1238"/>
      <c r="E61" s="1239"/>
      <c r="F61" s="1238"/>
      <c r="G61" s="1238"/>
    </row>
    <row r="62" spans="1:7" s="1240" customFormat="1" ht="15" customHeight="1">
      <c r="A62" s="1235"/>
      <c r="B62" s="1236"/>
      <c r="C62" s="1241"/>
      <c r="D62" s="1238"/>
      <c r="E62" s="1239"/>
      <c r="F62" s="1238"/>
      <c r="G62" s="1238"/>
    </row>
    <row r="63" spans="1:7" s="1240" customFormat="1" ht="15" customHeight="1">
      <c r="A63" s="1242" t="s">
        <v>1326</v>
      </c>
      <c r="B63" s="1243"/>
      <c r="C63" s="1244"/>
      <c r="D63" s="1245" t="s">
        <v>1479</v>
      </c>
      <c r="E63" s="1246" t="s">
        <v>1371</v>
      </c>
      <c r="F63" s="1247" t="s">
        <v>1374</v>
      </c>
      <c r="G63" s="1247" t="s">
        <v>14</v>
      </c>
    </row>
    <row r="64" spans="1:7" s="1240" customFormat="1" ht="15" customHeight="1">
      <c r="A64" s="1248">
        <v>3.5999999999999997E-2</v>
      </c>
      <c r="B64" s="1249" t="s">
        <v>1490</v>
      </c>
      <c r="C64" s="1250" t="s">
        <v>1495</v>
      </c>
      <c r="D64" s="1251">
        <v>4100000</v>
      </c>
      <c r="E64" s="1252">
        <v>0</v>
      </c>
      <c r="F64" s="1251">
        <f>A64*D64</f>
        <v>147600</v>
      </c>
      <c r="G64" s="1251">
        <f t="shared" ref="G64:G68" si="3">E64+F64</f>
        <v>147600</v>
      </c>
    </row>
    <row r="65" spans="1:7" s="1240" customFormat="1" ht="15" customHeight="1">
      <c r="A65" s="1248">
        <v>0.08</v>
      </c>
      <c r="B65" s="1249" t="s">
        <v>1490</v>
      </c>
      <c r="C65" s="1250" t="s">
        <v>1496</v>
      </c>
      <c r="D65" s="1251">
        <v>1500000</v>
      </c>
      <c r="E65" s="1252">
        <v>0</v>
      </c>
      <c r="F65" s="1251">
        <f t="shared" ref="F65:F66" si="4">A65*D65</f>
        <v>120000</v>
      </c>
      <c r="G65" s="1251">
        <f t="shared" si="3"/>
        <v>120000</v>
      </c>
    </row>
    <row r="66" spans="1:7" s="1240" customFormat="1" ht="15" customHeight="1">
      <c r="A66" s="1248">
        <v>0.08</v>
      </c>
      <c r="B66" s="1249" t="s">
        <v>76</v>
      </c>
      <c r="C66" s="1250" t="s">
        <v>1497</v>
      </c>
      <c r="D66" s="1251">
        <v>36000</v>
      </c>
      <c r="E66" s="1252">
        <v>0</v>
      </c>
      <c r="F66" s="1251">
        <f t="shared" si="4"/>
        <v>2880</v>
      </c>
      <c r="G66" s="1251">
        <f t="shared" si="3"/>
        <v>2880</v>
      </c>
    </row>
    <row r="67" spans="1:7" s="1240" customFormat="1" ht="15" customHeight="1">
      <c r="A67" s="1248">
        <v>0.3</v>
      </c>
      <c r="B67" s="1249" t="s">
        <v>1170</v>
      </c>
      <c r="C67" s="1250" t="s">
        <v>1166</v>
      </c>
      <c r="D67" s="1251">
        <v>130000</v>
      </c>
      <c r="E67" s="1252">
        <f t="shared" ref="E67:E68" si="5">A67*D67</f>
        <v>39000</v>
      </c>
      <c r="F67" s="1251">
        <v>0</v>
      </c>
      <c r="G67" s="1251">
        <f t="shared" si="3"/>
        <v>39000</v>
      </c>
    </row>
    <row r="68" spans="1:7" s="1240" customFormat="1" ht="15" customHeight="1">
      <c r="A68" s="1248">
        <v>0.03</v>
      </c>
      <c r="B68" s="1249" t="s">
        <v>1170</v>
      </c>
      <c r="C68" s="1250" t="s">
        <v>1168</v>
      </c>
      <c r="D68" s="1251">
        <v>250000</v>
      </c>
      <c r="E68" s="1252">
        <f t="shared" si="5"/>
        <v>7500</v>
      </c>
      <c r="F68" s="1251">
        <v>0</v>
      </c>
      <c r="G68" s="1251">
        <f t="shared" si="3"/>
        <v>7500</v>
      </c>
    </row>
    <row r="69" spans="1:7" s="1240" customFormat="1" ht="15" customHeight="1">
      <c r="A69" s="1253"/>
      <c r="B69" s="1249"/>
      <c r="C69" s="1250" t="s">
        <v>1481</v>
      </c>
      <c r="D69" s="1251"/>
      <c r="E69" s="1254">
        <f>SUM(E64:E68)</f>
        <v>46500</v>
      </c>
      <c r="F69" s="1251">
        <f>SUM(F64:F68)</f>
        <v>270480</v>
      </c>
      <c r="G69" s="1251">
        <f>SUM(G64:G68)</f>
        <v>316980</v>
      </c>
    </row>
    <row r="70" spans="1:7" s="1240" customFormat="1" ht="15" customHeight="1">
      <c r="A70" s="1253"/>
      <c r="B70" s="1249"/>
      <c r="C70" s="1250" t="s">
        <v>1482</v>
      </c>
      <c r="D70" s="1255">
        <v>0.1</v>
      </c>
      <c r="E70" s="1251">
        <f>E69*0.1</f>
        <v>4650</v>
      </c>
      <c r="F70" s="1251">
        <f>F69*0.1</f>
        <v>27048</v>
      </c>
      <c r="G70" s="1251">
        <f>D70*G69</f>
        <v>31698</v>
      </c>
    </row>
    <row r="71" spans="1:7" s="1240" customFormat="1" ht="15" customHeight="1">
      <c r="A71" s="1256"/>
      <c r="B71" s="1257"/>
      <c r="C71" s="1258" t="s">
        <v>1483</v>
      </c>
      <c r="D71" s="1259"/>
      <c r="E71" s="1259">
        <f>SUM(E69:E70)</f>
        <v>51150</v>
      </c>
      <c r="F71" s="1259">
        <f>SUM(F64:F68)</f>
        <v>270480</v>
      </c>
      <c r="G71" s="1259">
        <f>SUM(G69:G70)</f>
        <v>348678</v>
      </c>
    </row>
    <row r="72" spans="1:7" s="1240" customFormat="1" ht="15" customHeight="1">
      <c r="A72" s="1260"/>
      <c r="B72" s="1261"/>
      <c r="D72" s="1238"/>
      <c r="E72" s="1238"/>
      <c r="F72" s="1238"/>
      <c r="G72" s="1238"/>
    </row>
    <row r="73" spans="1:7" s="1240" customFormat="1" ht="15" customHeight="1">
      <c r="A73" s="1235">
        <v>1</v>
      </c>
      <c r="B73" s="1236" t="s">
        <v>1477</v>
      </c>
      <c r="C73" s="1237" t="s">
        <v>1498</v>
      </c>
      <c r="D73" s="1238"/>
      <c r="E73" s="1239"/>
      <c r="F73" s="1238"/>
      <c r="G73" s="1238"/>
    </row>
    <row r="74" spans="1:7" s="1240" customFormat="1" ht="15" customHeight="1">
      <c r="A74" s="1235"/>
      <c r="B74" s="1236"/>
      <c r="C74" s="1241"/>
      <c r="D74" s="1238"/>
      <c r="E74" s="1239"/>
      <c r="F74" s="1238"/>
      <c r="G74" s="1238"/>
    </row>
    <row r="75" spans="1:7" s="1240" customFormat="1" ht="15" customHeight="1">
      <c r="A75" s="1242" t="s">
        <v>1326</v>
      </c>
      <c r="B75" s="1243"/>
      <c r="C75" s="1244"/>
      <c r="D75" s="1245" t="s">
        <v>1479</v>
      </c>
      <c r="E75" s="1246" t="s">
        <v>1371</v>
      </c>
      <c r="F75" s="1247" t="s">
        <v>1374</v>
      </c>
      <c r="G75" s="1247" t="s">
        <v>14</v>
      </c>
    </row>
    <row r="76" spans="1:7" s="1240" customFormat="1" ht="15" customHeight="1">
      <c r="A76" s="1248">
        <v>1.7</v>
      </c>
      <c r="B76" s="1249" t="s">
        <v>1488</v>
      </c>
      <c r="C76" s="1250" t="s">
        <v>1489</v>
      </c>
      <c r="D76" s="1251">
        <v>40000</v>
      </c>
      <c r="E76" s="1252">
        <v>0</v>
      </c>
      <c r="F76" s="1251">
        <f>A76*D76</f>
        <v>68000</v>
      </c>
      <c r="G76" s="1251">
        <f t="shared" ref="G76:G87" si="6">E76+F76</f>
        <v>68000</v>
      </c>
    </row>
    <row r="77" spans="1:7" s="1240" customFormat="1" ht="15" customHeight="1">
      <c r="A77" s="1248">
        <v>0.21</v>
      </c>
      <c r="B77" s="1249" t="s">
        <v>1490</v>
      </c>
      <c r="C77" s="1250" t="s">
        <v>1499</v>
      </c>
      <c r="D77" s="1251">
        <v>4100000</v>
      </c>
      <c r="E77" s="1252">
        <v>0</v>
      </c>
      <c r="F77" s="1251">
        <f t="shared" ref="F77:F83" si="7">A77*D77</f>
        <v>861000</v>
      </c>
      <c r="G77" s="1251">
        <f t="shared" si="6"/>
        <v>861000</v>
      </c>
    </row>
    <row r="78" spans="1:7" s="1240" customFormat="1" ht="15" customHeight="1">
      <c r="A78" s="1248">
        <v>0.3</v>
      </c>
      <c r="B78" s="1249" t="s">
        <v>1037</v>
      </c>
      <c r="C78" s="1250" t="s">
        <v>1500</v>
      </c>
      <c r="D78" s="1251">
        <v>1500000</v>
      </c>
      <c r="E78" s="1252">
        <v>0</v>
      </c>
      <c r="F78" s="1251">
        <f t="shared" si="7"/>
        <v>450000</v>
      </c>
      <c r="G78" s="1251">
        <f t="shared" si="6"/>
        <v>450000</v>
      </c>
    </row>
    <row r="79" spans="1:7" s="1240" customFormat="1" ht="15" customHeight="1">
      <c r="A79" s="1248">
        <v>10.5</v>
      </c>
      <c r="B79" s="1249" t="s">
        <v>1323</v>
      </c>
      <c r="C79" s="1250" t="s">
        <v>1329</v>
      </c>
      <c r="D79" s="1251">
        <v>1200</v>
      </c>
      <c r="E79" s="1252">
        <v>0</v>
      </c>
      <c r="F79" s="1251">
        <f t="shared" si="7"/>
        <v>12600</v>
      </c>
      <c r="G79" s="1251">
        <f t="shared" si="6"/>
        <v>12600</v>
      </c>
    </row>
    <row r="80" spans="1:7" s="1240" customFormat="1" ht="15" customHeight="1">
      <c r="A80" s="1248">
        <v>0.03</v>
      </c>
      <c r="B80" s="1249" t="s">
        <v>1490</v>
      </c>
      <c r="C80" s="1250" t="s">
        <v>1330</v>
      </c>
      <c r="D80" s="1251">
        <v>283333.33333333331</v>
      </c>
      <c r="E80" s="1252">
        <v>0</v>
      </c>
      <c r="F80" s="1251">
        <f t="shared" si="7"/>
        <v>8500</v>
      </c>
      <c r="G80" s="1251">
        <f t="shared" si="6"/>
        <v>8500</v>
      </c>
    </row>
    <row r="81" spans="1:7" s="1240" customFormat="1" ht="15" customHeight="1">
      <c r="A81" s="1248">
        <v>0.05</v>
      </c>
      <c r="B81" s="1249" t="s">
        <v>1490</v>
      </c>
      <c r="C81" s="1250" t="s">
        <v>1491</v>
      </c>
      <c r="D81" s="1251">
        <v>187500</v>
      </c>
      <c r="E81" s="1252">
        <v>0</v>
      </c>
      <c r="F81" s="1251">
        <f t="shared" si="7"/>
        <v>9375</v>
      </c>
      <c r="G81" s="1251">
        <f t="shared" si="6"/>
        <v>9375</v>
      </c>
    </row>
    <row r="82" spans="1:7" s="1240" customFormat="1" ht="15" customHeight="1">
      <c r="A82" s="1248">
        <v>1.5</v>
      </c>
      <c r="B82" s="1249" t="s">
        <v>1325</v>
      </c>
      <c r="C82" s="1250" t="s">
        <v>1492</v>
      </c>
      <c r="D82" s="1251">
        <v>120000</v>
      </c>
      <c r="E82" s="1252">
        <v>0</v>
      </c>
      <c r="F82" s="1251">
        <f t="shared" si="7"/>
        <v>180000</v>
      </c>
      <c r="G82" s="1251">
        <f t="shared" si="6"/>
        <v>180000</v>
      </c>
    </row>
    <row r="83" spans="1:7" s="1240" customFormat="1" ht="15" customHeight="1">
      <c r="A83" s="1248">
        <v>1.5</v>
      </c>
      <c r="B83" s="1249" t="s">
        <v>1325</v>
      </c>
      <c r="C83" s="1250" t="s">
        <v>1501</v>
      </c>
      <c r="D83" s="1251">
        <v>53000</v>
      </c>
      <c r="E83" s="1252">
        <v>0</v>
      </c>
      <c r="F83" s="1251">
        <f t="shared" si="7"/>
        <v>79500</v>
      </c>
      <c r="G83" s="1251">
        <f t="shared" si="6"/>
        <v>79500</v>
      </c>
    </row>
    <row r="84" spans="1:7" s="1240" customFormat="1" ht="15" customHeight="1">
      <c r="A84" s="1248">
        <v>2</v>
      </c>
      <c r="B84" s="1249" t="s">
        <v>1480</v>
      </c>
      <c r="C84" s="1250" t="s">
        <v>1309</v>
      </c>
      <c r="D84" s="1251">
        <v>150000</v>
      </c>
      <c r="E84" s="1252">
        <f t="shared" ref="E84:E87" si="8">A84*D84</f>
        <v>300000</v>
      </c>
      <c r="F84" s="1251">
        <v>0</v>
      </c>
      <c r="G84" s="1251">
        <f t="shared" si="6"/>
        <v>300000</v>
      </c>
    </row>
    <row r="85" spans="1:7" s="1240" customFormat="1" ht="15" customHeight="1">
      <c r="A85" s="1248">
        <v>1</v>
      </c>
      <c r="B85" s="1249" t="s">
        <v>1480</v>
      </c>
      <c r="C85" s="1250" t="s">
        <v>1166</v>
      </c>
      <c r="D85" s="1251">
        <v>130000</v>
      </c>
      <c r="E85" s="1252">
        <f t="shared" si="8"/>
        <v>130000</v>
      </c>
      <c r="F85" s="1251">
        <v>0</v>
      </c>
      <c r="G85" s="1251">
        <f t="shared" si="6"/>
        <v>130000</v>
      </c>
    </row>
    <row r="86" spans="1:7" s="1240" customFormat="1" ht="15" customHeight="1">
      <c r="A86" s="1248">
        <v>0.2</v>
      </c>
      <c r="B86" s="1249" t="s">
        <v>1480</v>
      </c>
      <c r="C86" s="1250" t="s">
        <v>1168</v>
      </c>
      <c r="D86" s="1251">
        <v>250000</v>
      </c>
      <c r="E86" s="1252">
        <f t="shared" si="8"/>
        <v>50000</v>
      </c>
      <c r="F86" s="1251">
        <v>0</v>
      </c>
      <c r="G86" s="1251">
        <f t="shared" si="6"/>
        <v>50000</v>
      </c>
    </row>
    <row r="87" spans="1:7" s="1240" customFormat="1" ht="15" customHeight="1">
      <c r="A87" s="1248">
        <v>0.05</v>
      </c>
      <c r="B87" s="1249" t="s">
        <v>1480</v>
      </c>
      <c r="C87" s="1250" t="s">
        <v>1169</v>
      </c>
      <c r="D87" s="1251">
        <v>250000</v>
      </c>
      <c r="E87" s="1252">
        <f t="shared" si="8"/>
        <v>12500</v>
      </c>
      <c r="F87" s="1251">
        <v>0</v>
      </c>
      <c r="G87" s="1251">
        <f t="shared" si="6"/>
        <v>12500</v>
      </c>
    </row>
    <row r="88" spans="1:7" s="1240" customFormat="1" ht="15" customHeight="1">
      <c r="A88" s="1253"/>
      <c r="B88" s="1249"/>
      <c r="C88" s="1250" t="s">
        <v>1481</v>
      </c>
      <c r="D88" s="1251"/>
      <c r="E88" s="1254">
        <f>SUM(E76:E87)</f>
        <v>492500</v>
      </c>
      <c r="F88" s="1251">
        <f>SUM(F76:F87)</f>
        <v>1668975</v>
      </c>
      <c r="G88" s="1251">
        <f>SUM(G76:G87)</f>
        <v>2161475</v>
      </c>
    </row>
    <row r="89" spans="1:7" s="1240" customFormat="1" ht="15" customHeight="1">
      <c r="A89" s="1253"/>
      <c r="B89" s="1249"/>
      <c r="C89" s="1250" t="s">
        <v>1482</v>
      </c>
      <c r="D89" s="1255">
        <v>0.1</v>
      </c>
      <c r="E89" s="1251">
        <f>E88*0.1</f>
        <v>49250</v>
      </c>
      <c r="F89" s="1251">
        <f>F88*0.1</f>
        <v>166897.5</v>
      </c>
      <c r="G89" s="1251">
        <f>D89*G88</f>
        <v>216147.5</v>
      </c>
    </row>
    <row r="90" spans="1:7" s="1240" customFormat="1" ht="15" customHeight="1">
      <c r="A90" s="1256"/>
      <c r="B90" s="1257"/>
      <c r="C90" s="1258" t="s">
        <v>1483</v>
      </c>
      <c r="D90" s="1259"/>
      <c r="E90" s="1259">
        <f>SUM(E88:E89)</f>
        <v>541750</v>
      </c>
      <c r="F90" s="1259">
        <f>SUM(F76:F89)</f>
        <v>3504847.5</v>
      </c>
      <c r="G90" s="1259">
        <f>SUM(G88:G89)</f>
        <v>2377622.5</v>
      </c>
    </row>
    <row r="91" spans="1:7" s="1240" customFormat="1" ht="15" customHeight="1">
      <c r="A91" s="1260"/>
      <c r="B91" s="1261"/>
      <c r="D91" s="1238"/>
      <c r="E91" s="1238"/>
      <c r="F91" s="1238"/>
      <c r="G91" s="1238"/>
    </row>
    <row r="92" spans="1:7" s="1240" customFormat="1" ht="15" customHeight="1">
      <c r="A92" s="1235">
        <v>1</v>
      </c>
      <c r="B92" s="1236" t="s">
        <v>1477</v>
      </c>
      <c r="C92" s="1237" t="s">
        <v>1502</v>
      </c>
      <c r="D92" s="1238"/>
      <c r="E92" s="1239"/>
      <c r="F92" s="1238"/>
      <c r="G92" s="1238"/>
    </row>
    <row r="93" spans="1:7" s="1240" customFormat="1" ht="15" customHeight="1">
      <c r="A93" s="1235"/>
      <c r="B93" s="1236"/>
      <c r="C93" s="1241"/>
      <c r="D93" s="1238"/>
      <c r="E93" s="1239"/>
      <c r="F93" s="1238"/>
      <c r="G93" s="1238"/>
    </row>
    <row r="94" spans="1:7" s="1240" customFormat="1" ht="15" customHeight="1">
      <c r="A94" s="1242" t="s">
        <v>1326</v>
      </c>
      <c r="B94" s="1243"/>
      <c r="C94" s="1244"/>
      <c r="D94" s="1245" t="s">
        <v>1479</v>
      </c>
      <c r="E94" s="1246" t="s">
        <v>1371</v>
      </c>
      <c r="F94" s="1247" t="s">
        <v>1374</v>
      </c>
      <c r="G94" s="1247" t="s">
        <v>14</v>
      </c>
    </row>
    <row r="95" spans="1:7" s="1240" customFormat="1" ht="15" customHeight="1">
      <c r="A95" s="1248">
        <v>1.7</v>
      </c>
      <c r="B95" s="1249" t="s">
        <v>1488</v>
      </c>
      <c r="C95" s="1250" t="s">
        <v>1489</v>
      </c>
      <c r="D95" s="1251">
        <v>40000</v>
      </c>
      <c r="E95" s="1252">
        <v>0</v>
      </c>
      <c r="F95" s="1251">
        <f>A95*D95</f>
        <v>68000</v>
      </c>
      <c r="G95" s="1251">
        <f t="shared" ref="G95:G106" si="9">E95+F95</f>
        <v>68000</v>
      </c>
    </row>
    <row r="96" spans="1:7" s="1240" customFormat="1" ht="15" customHeight="1">
      <c r="A96" s="1248">
        <v>0.21</v>
      </c>
      <c r="B96" s="1249" t="s">
        <v>1490</v>
      </c>
      <c r="C96" s="1250" t="s">
        <v>1499</v>
      </c>
      <c r="D96" s="1251">
        <v>4100000</v>
      </c>
      <c r="E96" s="1252">
        <v>0</v>
      </c>
      <c r="F96" s="1251">
        <f t="shared" ref="F96:F102" si="10">A96*D96</f>
        <v>861000</v>
      </c>
      <c r="G96" s="1251">
        <f t="shared" si="9"/>
        <v>861000</v>
      </c>
    </row>
    <row r="97" spans="1:7" s="1240" customFormat="1" ht="15" customHeight="1">
      <c r="A97" s="1248">
        <v>0.3</v>
      </c>
      <c r="B97" s="1249" t="s">
        <v>1323</v>
      </c>
      <c r="C97" s="1250" t="s">
        <v>1500</v>
      </c>
      <c r="D97" s="1251">
        <v>4100000</v>
      </c>
      <c r="E97" s="1252">
        <v>0</v>
      </c>
      <c r="F97" s="1251">
        <f t="shared" si="10"/>
        <v>1230000</v>
      </c>
      <c r="G97" s="1251">
        <f t="shared" si="9"/>
        <v>1230000</v>
      </c>
    </row>
    <row r="98" spans="1:7" s="1240" customFormat="1" ht="15" customHeight="1">
      <c r="A98" s="1248">
        <v>0.3</v>
      </c>
      <c r="B98" s="1249" t="s">
        <v>1323</v>
      </c>
      <c r="C98" s="1250" t="s">
        <v>1329</v>
      </c>
      <c r="D98" s="1251">
        <v>1720</v>
      </c>
      <c r="E98" s="1252">
        <v>0</v>
      </c>
      <c r="F98" s="1251">
        <f t="shared" si="10"/>
        <v>516</v>
      </c>
      <c r="G98" s="1251">
        <f t="shared" si="9"/>
        <v>516</v>
      </c>
    </row>
    <row r="99" spans="1:7" s="1240" customFormat="1" ht="15" customHeight="1">
      <c r="A99" s="1248">
        <v>0.03</v>
      </c>
      <c r="B99" s="1249" t="s">
        <v>1490</v>
      </c>
      <c r="C99" s="1250" t="s">
        <v>1330</v>
      </c>
      <c r="D99" s="1251">
        <v>283333.33333333331</v>
      </c>
      <c r="E99" s="1252">
        <v>0</v>
      </c>
      <c r="F99" s="1251">
        <f t="shared" si="10"/>
        <v>8500</v>
      </c>
      <c r="G99" s="1251">
        <f t="shared" si="9"/>
        <v>8500</v>
      </c>
    </row>
    <row r="100" spans="1:7" s="1240" customFormat="1" ht="15" customHeight="1">
      <c r="A100" s="1248">
        <v>0.05</v>
      </c>
      <c r="B100" s="1249" t="s">
        <v>1490</v>
      </c>
      <c r="C100" s="1250" t="s">
        <v>1491</v>
      </c>
      <c r="D100" s="1251">
        <v>283333.33333333331</v>
      </c>
      <c r="E100" s="1252">
        <v>0</v>
      </c>
      <c r="F100" s="1251">
        <f t="shared" si="10"/>
        <v>14166.666666666666</v>
      </c>
      <c r="G100" s="1251">
        <f t="shared" si="9"/>
        <v>14166.666666666666</v>
      </c>
    </row>
    <row r="101" spans="1:7" s="1240" customFormat="1" ht="15" customHeight="1">
      <c r="A101" s="1248">
        <v>1.5</v>
      </c>
      <c r="B101" s="1249" t="s">
        <v>1325</v>
      </c>
      <c r="C101" s="1250" t="s">
        <v>1492</v>
      </c>
      <c r="D101" s="1251">
        <v>120000</v>
      </c>
      <c r="E101" s="1252">
        <v>0</v>
      </c>
      <c r="F101" s="1251">
        <f t="shared" si="10"/>
        <v>180000</v>
      </c>
      <c r="G101" s="1251">
        <f t="shared" si="9"/>
        <v>180000</v>
      </c>
    </row>
    <row r="102" spans="1:7" s="1240" customFormat="1" ht="15" customHeight="1">
      <c r="A102" s="1248">
        <v>0.25</v>
      </c>
      <c r="B102" s="1249" t="s">
        <v>1325</v>
      </c>
      <c r="C102" s="1250" t="s">
        <v>1503</v>
      </c>
      <c r="D102" s="1251">
        <v>25000</v>
      </c>
      <c r="E102" s="1252">
        <v>0</v>
      </c>
      <c r="F102" s="1251">
        <f t="shared" si="10"/>
        <v>6250</v>
      </c>
      <c r="G102" s="1251">
        <f t="shared" si="9"/>
        <v>6250</v>
      </c>
    </row>
    <row r="103" spans="1:7" s="1240" customFormat="1" ht="15" customHeight="1">
      <c r="A103" s="1248">
        <v>2</v>
      </c>
      <c r="B103" s="1249" t="s">
        <v>1480</v>
      </c>
      <c r="C103" s="1250" t="s">
        <v>1309</v>
      </c>
      <c r="D103" s="1251">
        <v>200000</v>
      </c>
      <c r="E103" s="1252">
        <f t="shared" ref="E103:E106" si="11">A103*D103</f>
        <v>400000</v>
      </c>
      <c r="F103" s="1251">
        <v>0</v>
      </c>
      <c r="G103" s="1251">
        <f t="shared" si="9"/>
        <v>400000</v>
      </c>
    </row>
    <row r="104" spans="1:7" s="1240" customFormat="1" ht="15" customHeight="1">
      <c r="A104" s="1248">
        <v>1</v>
      </c>
      <c r="B104" s="1249" t="s">
        <v>1480</v>
      </c>
      <c r="C104" s="1250" t="s">
        <v>1166</v>
      </c>
      <c r="D104" s="1251">
        <v>130000</v>
      </c>
      <c r="E104" s="1252">
        <f t="shared" si="11"/>
        <v>130000</v>
      </c>
      <c r="F104" s="1251">
        <v>0</v>
      </c>
      <c r="G104" s="1251">
        <f t="shared" si="9"/>
        <v>130000</v>
      </c>
    </row>
    <row r="105" spans="1:7" s="1240" customFormat="1" ht="15" customHeight="1">
      <c r="A105" s="1248">
        <v>0.2</v>
      </c>
      <c r="B105" s="1249" t="s">
        <v>1480</v>
      </c>
      <c r="C105" s="1250" t="s">
        <v>1168</v>
      </c>
      <c r="D105" s="1251">
        <v>250000</v>
      </c>
      <c r="E105" s="1252">
        <f t="shared" si="11"/>
        <v>50000</v>
      </c>
      <c r="F105" s="1251">
        <v>0</v>
      </c>
      <c r="G105" s="1251">
        <f t="shared" si="9"/>
        <v>50000</v>
      </c>
    </row>
    <row r="106" spans="1:7" s="1240" customFormat="1" ht="15" customHeight="1">
      <c r="A106" s="1248">
        <v>0.05</v>
      </c>
      <c r="B106" s="1249" t="s">
        <v>1480</v>
      </c>
      <c r="C106" s="1250" t="s">
        <v>1169</v>
      </c>
      <c r="D106" s="1251">
        <v>265000</v>
      </c>
      <c r="E106" s="1252">
        <f t="shared" si="11"/>
        <v>13250</v>
      </c>
      <c r="F106" s="1251">
        <v>0</v>
      </c>
      <c r="G106" s="1251">
        <f t="shared" si="9"/>
        <v>13250</v>
      </c>
    </row>
    <row r="107" spans="1:7" s="1240" customFormat="1" ht="15" customHeight="1">
      <c r="A107" s="1253"/>
      <c r="B107" s="1249"/>
      <c r="C107" s="1250" t="s">
        <v>1481</v>
      </c>
      <c r="D107" s="1251"/>
      <c r="E107" s="1254">
        <f>SUM(E95:E106)</f>
        <v>593250</v>
      </c>
      <c r="F107" s="1254">
        <f>SUM(F95:F106)</f>
        <v>2368432.6666666665</v>
      </c>
      <c r="G107" s="1251">
        <f>SUM(G95:G106)</f>
        <v>2961682.6666666665</v>
      </c>
    </row>
    <row r="108" spans="1:7" s="1240" customFormat="1" ht="15" customHeight="1">
      <c r="A108" s="1253"/>
      <c r="B108" s="1249"/>
      <c r="C108" s="1250" t="s">
        <v>1482</v>
      </c>
      <c r="D108" s="1255">
        <v>0.1</v>
      </c>
      <c r="E108" s="1251">
        <f>E107*0.1</f>
        <v>59325</v>
      </c>
      <c r="F108" s="1251">
        <f>F107*0.1</f>
        <v>236843.26666666666</v>
      </c>
      <c r="G108" s="1251">
        <f>D108*G107</f>
        <v>296168.26666666666</v>
      </c>
    </row>
    <row r="109" spans="1:7" s="1240" customFormat="1" ht="15" customHeight="1">
      <c r="A109" s="1256"/>
      <c r="B109" s="1257"/>
      <c r="C109" s="1258" t="s">
        <v>1483</v>
      </c>
      <c r="D109" s="1259"/>
      <c r="E109" s="1259">
        <f>SUM(E107:E108)</f>
        <v>652575</v>
      </c>
      <c r="F109" s="1259">
        <f>SUM(F107:F108)</f>
        <v>2605275.9333333331</v>
      </c>
      <c r="G109" s="1259">
        <f>SUM(G107:G108)</f>
        <v>3257850.9333333331</v>
      </c>
    </row>
    <row r="110" spans="1:7" s="1240" customFormat="1" ht="15" customHeight="1">
      <c r="A110" s="1260"/>
      <c r="B110" s="1261"/>
      <c r="D110" s="1238"/>
      <c r="E110" s="1238"/>
      <c r="F110" s="1238"/>
      <c r="G110" s="1238"/>
    </row>
    <row r="111" spans="1:7" s="1240" customFormat="1" ht="15" customHeight="1">
      <c r="A111" s="1235">
        <v>1</v>
      </c>
      <c r="B111" s="1236" t="s">
        <v>1477</v>
      </c>
      <c r="C111" s="1237" t="s">
        <v>1504</v>
      </c>
      <c r="D111" s="1238"/>
      <c r="E111" s="1239"/>
      <c r="F111" s="1238"/>
      <c r="G111" s="1238"/>
    </row>
    <row r="112" spans="1:7" s="1240" customFormat="1" ht="15" customHeight="1">
      <c r="A112" s="1235"/>
      <c r="B112" s="1236"/>
      <c r="C112" s="1241"/>
      <c r="D112" s="1238"/>
      <c r="E112" s="1239"/>
      <c r="F112" s="1238"/>
      <c r="G112" s="1238"/>
    </row>
    <row r="113" spans="1:7" s="1240" customFormat="1" ht="15" customHeight="1">
      <c r="A113" s="1242" t="s">
        <v>1326</v>
      </c>
      <c r="B113" s="1243"/>
      <c r="C113" s="1244"/>
      <c r="D113" s="1245" t="s">
        <v>1479</v>
      </c>
      <c r="E113" s="1246" t="s">
        <v>1371</v>
      </c>
      <c r="F113" s="1247" t="s">
        <v>1374</v>
      </c>
      <c r="G113" s="1247" t="s">
        <v>14</v>
      </c>
    </row>
    <row r="114" spans="1:7" s="1240" customFormat="1" ht="15" customHeight="1">
      <c r="A114" s="1248">
        <v>3.5999999999999997E-2</v>
      </c>
      <c r="B114" s="1249" t="s">
        <v>71</v>
      </c>
      <c r="C114" s="1250" t="s">
        <v>1505</v>
      </c>
      <c r="D114" s="1251">
        <v>1000</v>
      </c>
      <c r="E114" s="1252">
        <v>0</v>
      </c>
      <c r="F114" s="1251">
        <f>A114*D114</f>
        <v>36</v>
      </c>
      <c r="G114" s="1251">
        <f t="shared" ref="G114:G119" si="12">E114+F114</f>
        <v>36</v>
      </c>
    </row>
    <row r="115" spans="1:7" s="1240" customFormat="1" ht="15" customHeight="1">
      <c r="A115" s="1248">
        <v>3.5999999999999997E-2</v>
      </c>
      <c r="B115" s="1249" t="s">
        <v>71</v>
      </c>
      <c r="C115" s="1250" t="s">
        <v>1506</v>
      </c>
      <c r="D115" s="1251">
        <v>100000</v>
      </c>
      <c r="E115" s="1252">
        <v>0</v>
      </c>
      <c r="F115" s="1251">
        <f t="shared" ref="F115:F116" si="13">A115*D115</f>
        <v>3599.9999999999995</v>
      </c>
      <c r="G115" s="1251">
        <f t="shared" si="12"/>
        <v>3599.9999999999995</v>
      </c>
    </row>
    <row r="116" spans="1:7" s="1240" customFormat="1" ht="15" customHeight="1">
      <c r="A116" s="1248">
        <v>0.3</v>
      </c>
      <c r="B116" s="1249" t="s">
        <v>1323</v>
      </c>
      <c r="C116" s="1250" t="s">
        <v>1507</v>
      </c>
      <c r="D116" s="1251">
        <v>10000</v>
      </c>
      <c r="E116" s="1252">
        <v>0</v>
      </c>
      <c r="F116" s="1251">
        <f t="shared" si="13"/>
        <v>3000</v>
      </c>
      <c r="G116" s="1251">
        <f t="shared" si="12"/>
        <v>3000</v>
      </c>
    </row>
    <row r="117" spans="1:7" s="1240" customFormat="1" ht="15" customHeight="1">
      <c r="A117" s="1248">
        <v>2</v>
      </c>
      <c r="B117" s="1249" t="s">
        <v>1480</v>
      </c>
      <c r="C117" s="1250" t="s">
        <v>1309</v>
      </c>
      <c r="D117" s="1251">
        <v>130000</v>
      </c>
      <c r="E117" s="1252">
        <f t="shared" ref="E117:E119" si="14">A117*D117</f>
        <v>260000</v>
      </c>
      <c r="F117" s="1251">
        <v>0</v>
      </c>
      <c r="G117" s="1251">
        <f t="shared" si="12"/>
        <v>260000</v>
      </c>
    </row>
    <row r="118" spans="1:7" s="1240" customFormat="1" ht="15" customHeight="1">
      <c r="A118" s="1248">
        <v>0.2</v>
      </c>
      <c r="B118" s="1249" t="s">
        <v>1480</v>
      </c>
      <c r="C118" s="1250" t="s">
        <v>1168</v>
      </c>
      <c r="D118" s="1251">
        <v>250000</v>
      </c>
      <c r="E118" s="1252">
        <f t="shared" si="14"/>
        <v>50000</v>
      </c>
      <c r="F118" s="1251">
        <v>0</v>
      </c>
      <c r="G118" s="1251">
        <f t="shared" si="12"/>
        <v>50000</v>
      </c>
    </row>
    <row r="119" spans="1:7" s="1240" customFormat="1" ht="15" customHeight="1">
      <c r="A119" s="1248">
        <v>0.05</v>
      </c>
      <c r="B119" s="1249" t="s">
        <v>1480</v>
      </c>
      <c r="C119" s="1250" t="s">
        <v>1169</v>
      </c>
      <c r="D119" s="1251">
        <v>265000</v>
      </c>
      <c r="E119" s="1252">
        <f t="shared" si="14"/>
        <v>13250</v>
      </c>
      <c r="F119" s="1251">
        <v>0</v>
      </c>
      <c r="G119" s="1251">
        <f t="shared" si="12"/>
        <v>13250</v>
      </c>
    </row>
    <row r="120" spans="1:7" s="1240" customFormat="1" ht="15" customHeight="1">
      <c r="A120" s="1253"/>
      <c r="B120" s="1249"/>
      <c r="C120" s="1250" t="s">
        <v>1481</v>
      </c>
      <c r="D120" s="1251"/>
      <c r="E120" s="1254">
        <f>SUM(E114:E119)</f>
        <v>323250</v>
      </c>
      <c r="F120" s="1251">
        <v>0</v>
      </c>
      <c r="G120" s="1251">
        <f>SUM(G114:G119)</f>
        <v>329886</v>
      </c>
    </row>
    <row r="121" spans="1:7" s="1240" customFormat="1" ht="15" customHeight="1">
      <c r="A121" s="1253"/>
      <c r="B121" s="1249"/>
      <c r="C121" s="1250" t="s">
        <v>1482</v>
      </c>
      <c r="D121" s="1255">
        <v>0.1</v>
      </c>
      <c r="E121" s="1251">
        <f>E120*0.1</f>
        <v>32325</v>
      </c>
      <c r="F121" s="1251">
        <f>F120*0.1</f>
        <v>0</v>
      </c>
      <c r="G121" s="1251">
        <f>D121*G120</f>
        <v>32988.6</v>
      </c>
    </row>
    <row r="122" spans="1:7" s="1240" customFormat="1" ht="15" customHeight="1">
      <c r="A122" s="1256"/>
      <c r="B122" s="1257"/>
      <c r="C122" s="1258" t="s">
        <v>1483</v>
      </c>
      <c r="D122" s="1259"/>
      <c r="E122" s="1259">
        <f>SUM(E120:E121)</f>
        <v>355575</v>
      </c>
      <c r="F122" s="1259">
        <f>SUM(F114:F121)</f>
        <v>6636</v>
      </c>
      <c r="G122" s="1259">
        <f>SUM(G120:G121)</f>
        <v>362874.6</v>
      </c>
    </row>
    <row r="123" spans="1:7" s="1240" customFormat="1" ht="15" customHeight="1">
      <c r="A123" s="1260"/>
      <c r="B123" s="1261"/>
      <c r="D123" s="1238"/>
      <c r="E123" s="1238"/>
      <c r="F123" s="1238"/>
      <c r="G123" s="1238"/>
    </row>
    <row r="124" spans="1:7" s="1240" customFormat="1" ht="15" customHeight="1">
      <c r="A124" s="1235">
        <v>1</v>
      </c>
      <c r="B124" s="1236" t="s">
        <v>1508</v>
      </c>
      <c r="C124" s="1237" t="s">
        <v>1509</v>
      </c>
      <c r="D124" s="1238"/>
      <c r="E124" s="1239"/>
      <c r="F124" s="1238"/>
      <c r="G124" s="1238"/>
    </row>
    <row r="126" spans="1:7" s="1240" customFormat="1" ht="15" customHeight="1">
      <c r="A126" s="1242" t="s">
        <v>1326</v>
      </c>
      <c r="B126" s="1243"/>
      <c r="C126" s="1244"/>
      <c r="D126" s="1245" t="s">
        <v>1479</v>
      </c>
      <c r="E126" s="1246" t="s">
        <v>1371</v>
      </c>
      <c r="F126" s="1247" t="s">
        <v>1374</v>
      </c>
      <c r="G126" s="1247" t="s">
        <v>14</v>
      </c>
    </row>
    <row r="127" spans="1:7" s="1240" customFormat="1" ht="15" customHeight="1">
      <c r="A127" s="1248">
        <v>1.2E-2</v>
      </c>
      <c r="B127" s="1249" t="s">
        <v>1490</v>
      </c>
      <c r="C127" s="1250" t="s">
        <v>1510</v>
      </c>
      <c r="D127" s="1251">
        <v>2600000</v>
      </c>
      <c r="E127" s="1252">
        <v>0</v>
      </c>
      <c r="F127" s="1251">
        <f>A127*D127</f>
        <v>31200</v>
      </c>
      <c r="G127" s="1251">
        <f>F127+E127</f>
        <v>31200</v>
      </c>
    </row>
    <row r="128" spans="1:7" s="1240" customFormat="1" ht="15" customHeight="1">
      <c r="A128" s="1248">
        <v>0.02</v>
      </c>
      <c r="B128" s="1249" t="s">
        <v>76</v>
      </c>
      <c r="C128" s="1250" t="s">
        <v>1511</v>
      </c>
      <c r="D128" s="1251">
        <v>8000</v>
      </c>
      <c r="E128" s="1252">
        <v>0</v>
      </c>
      <c r="F128" s="1251">
        <f t="shared" ref="F128:F129" si="15">A128*D128</f>
        <v>160</v>
      </c>
      <c r="G128" s="1251">
        <f t="shared" ref="G128:G132" si="16">F128+E128</f>
        <v>160</v>
      </c>
    </row>
    <row r="129" spans="1:10" s="1240" customFormat="1" ht="15" customHeight="1">
      <c r="A129" s="1248">
        <v>7.0000000000000001E-3</v>
      </c>
      <c r="B129" s="1249" t="s">
        <v>1490</v>
      </c>
      <c r="C129" s="1250" t="s">
        <v>1512</v>
      </c>
      <c r="D129" s="1251">
        <v>400000</v>
      </c>
      <c r="E129" s="1252">
        <v>0</v>
      </c>
      <c r="F129" s="1251">
        <f t="shared" si="15"/>
        <v>2800</v>
      </c>
      <c r="G129" s="1251">
        <f t="shared" si="16"/>
        <v>2800</v>
      </c>
    </row>
    <row r="130" spans="1:10" s="1240" customFormat="1" ht="15" customHeight="1">
      <c r="A130" s="1248">
        <v>0.1</v>
      </c>
      <c r="B130" s="1249" t="s">
        <v>1480</v>
      </c>
      <c r="C130" s="1250" t="s">
        <v>1166</v>
      </c>
      <c r="D130" s="1254">
        <v>130000</v>
      </c>
      <c r="E130" s="1252">
        <f>A130*D130</f>
        <v>13000</v>
      </c>
      <c r="F130" s="1251">
        <v>0</v>
      </c>
      <c r="G130" s="1251">
        <f t="shared" si="16"/>
        <v>13000</v>
      </c>
      <c r="H130" s="1266"/>
      <c r="I130" s="1267"/>
    </row>
    <row r="131" spans="1:10" s="1240" customFormat="1" ht="15" customHeight="1">
      <c r="A131" s="1248">
        <v>0.1</v>
      </c>
      <c r="B131" s="1249" t="s">
        <v>1480</v>
      </c>
      <c r="C131" s="1250" t="s">
        <v>1513</v>
      </c>
      <c r="D131" s="1251">
        <v>250000</v>
      </c>
      <c r="E131" s="1252">
        <f t="shared" ref="E131:E132" si="17">A131*D131</f>
        <v>25000</v>
      </c>
      <c r="F131" s="1251">
        <v>0</v>
      </c>
      <c r="G131" s="1251">
        <f t="shared" si="16"/>
        <v>25000</v>
      </c>
      <c r="H131" s="1266"/>
      <c r="I131" s="1267"/>
    </row>
    <row r="132" spans="1:10" s="1240" customFormat="1" ht="15" customHeight="1">
      <c r="A132" s="1248">
        <v>0.05</v>
      </c>
      <c r="B132" s="1249" t="s">
        <v>1480</v>
      </c>
      <c r="C132" s="1250" t="s">
        <v>1169</v>
      </c>
      <c r="D132" s="1251">
        <v>250000</v>
      </c>
      <c r="E132" s="1252">
        <f t="shared" si="17"/>
        <v>12500</v>
      </c>
      <c r="F132" s="1251">
        <v>0</v>
      </c>
      <c r="G132" s="1251">
        <f t="shared" si="16"/>
        <v>12500</v>
      </c>
      <c r="H132" s="1266"/>
      <c r="I132" s="1267"/>
    </row>
    <row r="133" spans="1:10" s="1240" customFormat="1" ht="15" customHeight="1">
      <c r="A133" s="1253"/>
      <c r="B133" s="1249"/>
      <c r="C133" s="1250" t="s">
        <v>1481</v>
      </c>
      <c r="D133" s="1251"/>
      <c r="E133" s="1254">
        <f>SUM(E127:E132)</f>
        <v>50500</v>
      </c>
      <c r="F133" s="1254">
        <f>SUM(F127:F132)</f>
        <v>34160</v>
      </c>
      <c r="G133" s="1251">
        <f>SUM(G127:G132)</f>
        <v>84660</v>
      </c>
    </row>
    <row r="134" spans="1:10" s="1240" customFormat="1" ht="15" customHeight="1">
      <c r="A134" s="1253"/>
      <c r="B134" s="1249"/>
      <c r="C134" s="1250" t="s">
        <v>1482</v>
      </c>
      <c r="D134" s="1255">
        <v>0.1</v>
      </c>
      <c r="E134" s="1251">
        <f>E133*0.1</f>
        <v>5050</v>
      </c>
      <c r="F134" s="1251">
        <f>F133*0.1</f>
        <v>3416</v>
      </c>
      <c r="G134" s="1251">
        <f>D134*G133</f>
        <v>8466</v>
      </c>
    </row>
    <row r="135" spans="1:10" s="1240" customFormat="1" ht="15" customHeight="1">
      <c r="A135" s="1256"/>
      <c r="B135" s="1257"/>
      <c r="C135" s="1258" t="s">
        <v>1483</v>
      </c>
      <c r="D135" s="1259"/>
      <c r="E135" s="1259">
        <f>SUM(E133:E134)</f>
        <v>55550</v>
      </c>
      <c r="F135" s="1259">
        <f>SUM(F133:F134)</f>
        <v>37576</v>
      </c>
      <c r="G135" s="1259">
        <f>SUM(G133:G134)</f>
        <v>93126</v>
      </c>
      <c r="J135" s="1268" t="s">
        <v>1514</v>
      </c>
    </row>
    <row r="136" spans="1:10" s="1240" customFormat="1" ht="15" customHeight="1">
      <c r="A136" s="1235">
        <v>1</v>
      </c>
      <c r="B136" s="1236" t="s">
        <v>1484</v>
      </c>
      <c r="C136" s="1237" t="s">
        <v>1515</v>
      </c>
      <c r="D136" s="1238"/>
      <c r="E136" s="1239"/>
      <c r="F136" s="1238"/>
      <c r="G136" s="1238"/>
      <c r="J136" s="1268" t="s">
        <v>1516</v>
      </c>
    </row>
    <row r="137" spans="1:10" ht="15" customHeight="1">
      <c r="J137" s="1268" t="s">
        <v>1517</v>
      </c>
    </row>
    <row r="138" spans="1:10" s="1240" customFormat="1" ht="15" customHeight="1">
      <c r="A138" s="1242" t="s">
        <v>1326</v>
      </c>
      <c r="B138" s="1243"/>
      <c r="C138" s="1244"/>
      <c r="D138" s="1245" t="s">
        <v>1479</v>
      </c>
      <c r="E138" s="1246" t="s">
        <v>1371</v>
      </c>
      <c r="F138" s="1247" t="s">
        <v>1374</v>
      </c>
      <c r="G138" s="1247" t="s">
        <v>14</v>
      </c>
      <c r="J138" s="1268" t="s">
        <v>1518</v>
      </c>
    </row>
    <row r="139" spans="1:10" s="1240" customFormat="1" ht="15" customHeight="1">
      <c r="A139" s="1248">
        <v>0.75</v>
      </c>
      <c r="B139" s="1249" t="s">
        <v>1490</v>
      </c>
      <c r="C139" s="1250" t="s">
        <v>1166</v>
      </c>
      <c r="D139" s="1251">
        <v>130000</v>
      </c>
      <c r="E139" s="1252">
        <f>A139*D139</f>
        <v>97500</v>
      </c>
      <c r="F139" s="1251">
        <v>0</v>
      </c>
      <c r="G139" s="1251">
        <f>F139+E139</f>
        <v>97500</v>
      </c>
      <c r="J139" s="1268" t="s">
        <v>1519</v>
      </c>
    </row>
    <row r="140" spans="1:10" s="1240" customFormat="1" ht="15" customHeight="1">
      <c r="A140" s="1248">
        <v>2.5000000000000001E-2</v>
      </c>
      <c r="B140" s="1249" t="s">
        <v>76</v>
      </c>
      <c r="C140" s="1250" t="s">
        <v>1169</v>
      </c>
      <c r="D140" s="1251">
        <v>265000</v>
      </c>
      <c r="E140" s="1252">
        <f>A140*D140</f>
        <v>6625</v>
      </c>
      <c r="F140" s="1251">
        <v>0</v>
      </c>
      <c r="G140" s="1251">
        <f t="shared" ref="G140" si="18">F140+E140</f>
        <v>6625</v>
      </c>
      <c r="J140" s="1268" t="s">
        <v>1520</v>
      </c>
    </row>
    <row r="141" spans="1:10" s="1240" customFormat="1" ht="15" customHeight="1">
      <c r="A141" s="1253"/>
      <c r="B141" s="1249"/>
      <c r="C141" s="1250" t="s">
        <v>1481</v>
      </c>
      <c r="D141" s="1251"/>
      <c r="E141" s="1254">
        <f>SUM(E139:E140)</f>
        <v>104125</v>
      </c>
      <c r="F141" s="1254">
        <f>SUM(F139:F140)</f>
        <v>0</v>
      </c>
      <c r="G141" s="1251">
        <f>SUM(G139:G140)</f>
        <v>104125</v>
      </c>
      <c r="J141" s="1268" t="s">
        <v>1521</v>
      </c>
    </row>
    <row r="142" spans="1:10" s="1240" customFormat="1" ht="15" customHeight="1">
      <c r="A142" s="1253"/>
      <c r="B142" s="1249"/>
      <c r="C142" s="1250" t="s">
        <v>1482</v>
      </c>
      <c r="D142" s="1255">
        <v>0.1</v>
      </c>
      <c r="E142" s="1251">
        <f>E141*0.1</f>
        <v>10412.5</v>
      </c>
      <c r="F142" s="1251">
        <f>F141*0.1</f>
        <v>0</v>
      </c>
      <c r="G142" s="1251">
        <f>D142*G141</f>
        <v>10412.5</v>
      </c>
    </row>
    <row r="143" spans="1:10" s="1240" customFormat="1" ht="15" customHeight="1">
      <c r="A143" s="1256"/>
      <c r="B143" s="1257"/>
      <c r="C143" s="1258" t="s">
        <v>1483</v>
      </c>
      <c r="D143" s="1259"/>
      <c r="E143" s="1259">
        <f>SUM(E141:E142)</f>
        <v>114537.5</v>
      </c>
      <c r="F143" s="1259">
        <f>SUM(F141:F142)</f>
        <v>0</v>
      </c>
      <c r="G143" s="1259">
        <f>SUM(G141:G142)</f>
        <v>114537.5</v>
      </c>
    </row>
    <row r="144" spans="1:10" s="1240" customFormat="1" ht="15" customHeight="1">
      <c r="A144" s="1260"/>
      <c r="B144" s="1261"/>
      <c r="D144" s="1238"/>
      <c r="E144" s="1238"/>
      <c r="F144" s="1238"/>
      <c r="G144" s="1238"/>
    </row>
    <row r="145" spans="1:10" s="1240" customFormat="1" ht="15" customHeight="1">
      <c r="A145" s="1235">
        <v>1</v>
      </c>
      <c r="B145" s="1236" t="s">
        <v>1484</v>
      </c>
      <c r="C145" s="1237" t="s">
        <v>1522</v>
      </c>
      <c r="D145" s="1238"/>
      <c r="E145" s="1239"/>
      <c r="F145" s="1238"/>
      <c r="G145" s="1238"/>
      <c r="J145" s="1268" t="s">
        <v>1516</v>
      </c>
    </row>
    <row r="146" spans="1:10" ht="15" customHeight="1">
      <c r="J146" s="1268" t="s">
        <v>1517</v>
      </c>
    </row>
    <row r="147" spans="1:10" s="1240" customFormat="1" ht="15" customHeight="1">
      <c r="A147" s="1242" t="s">
        <v>1326</v>
      </c>
      <c r="B147" s="1243"/>
      <c r="C147" s="1244"/>
      <c r="D147" s="1245" t="s">
        <v>1479</v>
      </c>
      <c r="E147" s="1246" t="s">
        <v>1371</v>
      </c>
      <c r="F147" s="1247" t="s">
        <v>1374</v>
      </c>
      <c r="G147" s="1247" t="s">
        <v>14</v>
      </c>
      <c r="J147" s="1268" t="s">
        <v>1518</v>
      </c>
    </row>
    <row r="148" spans="1:10" s="1240" customFormat="1" ht="15" customHeight="1">
      <c r="A148" s="1248">
        <v>0.9</v>
      </c>
      <c r="B148" s="1249" t="s">
        <v>1490</v>
      </c>
      <c r="C148" s="1250" t="s">
        <v>1166</v>
      </c>
      <c r="D148" s="1251">
        <v>130000</v>
      </c>
      <c r="E148" s="1252">
        <f>A148*D148</f>
        <v>117000</v>
      </c>
      <c r="F148" s="1251">
        <v>0</v>
      </c>
      <c r="G148" s="1251">
        <f>F148+E148</f>
        <v>117000</v>
      </c>
      <c r="J148" s="1268" t="s">
        <v>1519</v>
      </c>
    </row>
    <row r="149" spans="1:10" s="1240" customFormat="1" ht="15" customHeight="1">
      <c r="A149" s="1248">
        <v>4.4999999999999998E-2</v>
      </c>
      <c r="B149" s="1249" t="s">
        <v>76</v>
      </c>
      <c r="C149" s="1250" t="s">
        <v>1169</v>
      </c>
      <c r="D149" s="1251">
        <v>265000</v>
      </c>
      <c r="E149" s="1252">
        <f>A149*D149</f>
        <v>11925</v>
      </c>
      <c r="F149" s="1251">
        <v>0</v>
      </c>
      <c r="G149" s="1251">
        <f t="shared" ref="G149" si="19">F149+E149</f>
        <v>11925</v>
      </c>
      <c r="J149" s="1268" t="s">
        <v>1520</v>
      </c>
    </row>
    <row r="150" spans="1:10" s="1240" customFormat="1" ht="15" customHeight="1">
      <c r="A150" s="1253"/>
      <c r="B150" s="1249"/>
      <c r="C150" s="1250" t="s">
        <v>1481</v>
      </c>
      <c r="D150" s="1251"/>
      <c r="E150" s="1254">
        <f>SUM(E148:E149)</f>
        <v>128925</v>
      </c>
      <c r="F150" s="1254">
        <f>SUM(F148:F149)</f>
        <v>0</v>
      </c>
      <c r="G150" s="1251">
        <f>SUM(G148:G149)</f>
        <v>128925</v>
      </c>
      <c r="J150" s="1268" t="s">
        <v>1521</v>
      </c>
    </row>
    <row r="151" spans="1:10" s="1240" customFormat="1" ht="15" customHeight="1">
      <c r="A151" s="1253"/>
      <c r="B151" s="1249"/>
      <c r="C151" s="1250" t="s">
        <v>1482</v>
      </c>
      <c r="D151" s="1255">
        <v>0.1</v>
      </c>
      <c r="E151" s="1251">
        <f>E150*0.1</f>
        <v>12892.5</v>
      </c>
      <c r="F151" s="1251">
        <f>F150*0.1</f>
        <v>0</v>
      </c>
      <c r="G151" s="1251">
        <f>D151*G150</f>
        <v>12892.5</v>
      </c>
    </row>
    <row r="152" spans="1:10" s="1240" customFormat="1" ht="15" customHeight="1">
      <c r="A152" s="1256"/>
      <c r="B152" s="1257"/>
      <c r="C152" s="1258" t="s">
        <v>1483</v>
      </c>
      <c r="D152" s="1259"/>
      <c r="E152" s="1259">
        <f>SUM(E150:E151)</f>
        <v>141817.5</v>
      </c>
      <c r="F152" s="1259">
        <f>SUM(F150:F151)</f>
        <v>0</v>
      </c>
      <c r="G152" s="1259">
        <f>SUM(G150:G151)</f>
        <v>141817.5</v>
      </c>
    </row>
    <row r="153" spans="1:10" s="1240" customFormat="1" ht="15" customHeight="1">
      <c r="A153" s="1260"/>
      <c r="B153" s="1261"/>
      <c r="D153" s="1238"/>
      <c r="E153" s="1238"/>
      <c r="F153" s="1238"/>
      <c r="G153" s="1238"/>
    </row>
    <row r="154" spans="1:10" s="1240" customFormat="1" ht="15" customHeight="1">
      <c r="A154" s="1260"/>
      <c r="B154" s="1261"/>
      <c r="D154" s="1238"/>
      <c r="E154" s="1238"/>
      <c r="F154" s="1238"/>
      <c r="G154" s="1238"/>
    </row>
    <row r="155" spans="1:10" ht="15" customHeight="1">
      <c r="A155" s="1235">
        <v>1</v>
      </c>
      <c r="B155" s="1236" t="s">
        <v>1484</v>
      </c>
      <c r="C155" s="1237" t="s">
        <v>1523</v>
      </c>
      <c r="D155" s="1238"/>
      <c r="E155" s="1239"/>
      <c r="F155" s="1238"/>
      <c r="G155" s="1238"/>
    </row>
    <row r="156" spans="1:10" ht="15" customHeight="1">
      <c r="A156" s="1235"/>
      <c r="B156" s="1236"/>
      <c r="C156" s="1241"/>
      <c r="D156" s="1238"/>
      <c r="E156" s="1239"/>
      <c r="F156" s="1238"/>
      <c r="G156" s="1238"/>
    </row>
    <row r="157" spans="1:10" s="1240" customFormat="1" ht="15" customHeight="1">
      <c r="A157" s="1242" t="s">
        <v>1326</v>
      </c>
      <c r="B157" s="1243"/>
      <c r="C157" s="1244"/>
      <c r="D157" s="1245" t="s">
        <v>1479</v>
      </c>
      <c r="E157" s="1246" t="s">
        <v>1371</v>
      </c>
      <c r="F157" s="1247" t="s">
        <v>1374</v>
      </c>
      <c r="G157" s="1247" t="s">
        <v>14</v>
      </c>
    </row>
    <row r="158" spans="1:10" ht="15" customHeight="1">
      <c r="A158" s="1248">
        <v>1.2</v>
      </c>
      <c r="B158" s="1249" t="s">
        <v>1524</v>
      </c>
      <c r="C158" s="1250" t="s">
        <v>1336</v>
      </c>
      <c r="D158" s="1251">
        <v>290000</v>
      </c>
      <c r="E158" s="1252">
        <v>0</v>
      </c>
      <c r="F158" s="1251">
        <f>A158*D158</f>
        <v>348000</v>
      </c>
      <c r="G158" s="1251">
        <f t="shared" ref="G158:G164" si="20">E158+F158</f>
        <v>348000</v>
      </c>
    </row>
    <row r="159" spans="1:10" ht="15" customHeight="1">
      <c r="A159" s="1248">
        <v>202</v>
      </c>
      <c r="B159" s="1249" t="s">
        <v>76</v>
      </c>
      <c r="C159" s="1250" t="s">
        <v>1525</v>
      </c>
      <c r="D159" s="1251">
        <v>1720</v>
      </c>
      <c r="E159" s="1252">
        <v>0</v>
      </c>
      <c r="F159" s="1251">
        <f>D159*A159</f>
        <v>347440</v>
      </c>
      <c r="G159" s="1251">
        <f t="shared" si="20"/>
        <v>347440</v>
      </c>
    </row>
    <row r="160" spans="1:10" ht="15" customHeight="1">
      <c r="A160" s="1248">
        <v>0.48499999999999999</v>
      </c>
      <c r="B160" s="1249" t="s">
        <v>1524</v>
      </c>
      <c r="C160" s="1250" t="s">
        <v>872</v>
      </c>
      <c r="D160" s="1251">
        <v>240000</v>
      </c>
      <c r="E160" s="1252">
        <v>0</v>
      </c>
      <c r="F160" s="1251">
        <f>D160*A160</f>
        <v>116400</v>
      </c>
      <c r="G160" s="1251">
        <f t="shared" si="20"/>
        <v>116400</v>
      </c>
    </row>
    <row r="161" spans="1:7" ht="15" customHeight="1">
      <c r="A161" s="1248">
        <v>1.5</v>
      </c>
      <c r="B161" s="1249" t="s">
        <v>1480</v>
      </c>
      <c r="C161" s="1250" t="s">
        <v>1166</v>
      </c>
      <c r="D161" s="1251">
        <v>130000</v>
      </c>
      <c r="E161" s="1252">
        <f t="shared" ref="E161:E164" si="21">A161*D161</f>
        <v>195000</v>
      </c>
      <c r="F161" s="1251">
        <v>0</v>
      </c>
      <c r="G161" s="1251">
        <f t="shared" si="20"/>
        <v>195000</v>
      </c>
    </row>
    <row r="162" spans="1:7" ht="15" customHeight="1">
      <c r="A162" s="1248">
        <v>0.75</v>
      </c>
      <c r="B162" s="1249" t="s">
        <v>1480</v>
      </c>
      <c r="C162" s="1250" t="s">
        <v>1333</v>
      </c>
      <c r="D162" s="1251">
        <v>200000</v>
      </c>
      <c r="E162" s="1252">
        <f t="shared" si="21"/>
        <v>150000</v>
      </c>
      <c r="F162" s="1251">
        <v>0</v>
      </c>
      <c r="G162" s="1251">
        <f t="shared" si="20"/>
        <v>150000</v>
      </c>
    </row>
    <row r="163" spans="1:7" ht="15" customHeight="1">
      <c r="A163" s="1248">
        <v>7.4999999999999997E-2</v>
      </c>
      <c r="B163" s="1249" t="s">
        <v>1480</v>
      </c>
      <c r="C163" s="1250" t="s">
        <v>1168</v>
      </c>
      <c r="D163" s="1251">
        <v>250000</v>
      </c>
      <c r="E163" s="1252">
        <f t="shared" si="21"/>
        <v>18750</v>
      </c>
      <c r="F163" s="1251">
        <v>0</v>
      </c>
      <c r="G163" s="1251">
        <f t="shared" si="20"/>
        <v>18750</v>
      </c>
    </row>
    <row r="164" spans="1:7" ht="15" customHeight="1">
      <c r="A164" s="1248">
        <v>7.4999999999999997E-2</v>
      </c>
      <c r="B164" s="1249" t="s">
        <v>1480</v>
      </c>
      <c r="C164" s="1250" t="s">
        <v>1169</v>
      </c>
      <c r="D164" s="1251">
        <v>265000</v>
      </c>
      <c r="E164" s="1252">
        <f t="shared" si="21"/>
        <v>19875</v>
      </c>
      <c r="F164" s="1251">
        <v>0</v>
      </c>
      <c r="G164" s="1251">
        <f t="shared" si="20"/>
        <v>19875</v>
      </c>
    </row>
    <row r="165" spans="1:7" ht="15" customHeight="1">
      <c r="A165" s="1253"/>
      <c r="B165" s="1249"/>
      <c r="C165" s="1250" t="s">
        <v>1481</v>
      </c>
      <c r="D165" s="1251"/>
      <c r="E165" s="1254">
        <f>SUM(E161:E164)</f>
        <v>383625</v>
      </c>
      <c r="F165" s="1251">
        <f>SUM(F158:F164)</f>
        <v>811840</v>
      </c>
      <c r="G165" s="1251">
        <f>SUM(G158:G164)</f>
        <v>1195465</v>
      </c>
    </row>
    <row r="166" spans="1:7" ht="15" customHeight="1">
      <c r="A166" s="1253"/>
      <c r="B166" s="1249"/>
      <c r="C166" s="1250" t="s">
        <v>1482</v>
      </c>
      <c r="D166" s="1255">
        <v>0.1</v>
      </c>
      <c r="E166" s="1251">
        <f>E165*0.1</f>
        <v>38362.5</v>
      </c>
      <c r="F166" s="1251">
        <f>F165*0.1</f>
        <v>81184</v>
      </c>
      <c r="G166" s="1251">
        <f>D166*G165</f>
        <v>119546.5</v>
      </c>
    </row>
    <row r="167" spans="1:7" ht="15" customHeight="1">
      <c r="A167" s="1256"/>
      <c r="B167" s="1257"/>
      <c r="C167" s="1258" t="s">
        <v>1483</v>
      </c>
      <c r="D167" s="1259"/>
      <c r="E167" s="1259">
        <f>SUM(E165:E166)</f>
        <v>421987.5</v>
      </c>
      <c r="F167" s="1259">
        <f>SUM(F165:F166)</f>
        <v>893024</v>
      </c>
      <c r="G167" s="1259">
        <f>SUM(G165:G166)</f>
        <v>1315011.5</v>
      </c>
    </row>
    <row r="168" spans="1:7" ht="15" customHeight="1">
      <c r="A168" s="1260"/>
      <c r="B168" s="1261"/>
      <c r="C168" s="1240"/>
      <c r="D168" s="1238"/>
      <c r="E168" s="1238"/>
      <c r="F168" s="1238"/>
      <c r="G168" s="1238"/>
    </row>
    <row r="169" spans="1:7" s="1240" customFormat="1" ht="15" customHeight="1">
      <c r="A169" s="1269"/>
      <c r="B169" s="1261"/>
      <c r="D169" s="1238"/>
      <c r="E169" s="1239"/>
      <c r="F169" s="1238"/>
      <c r="G169" s="1238"/>
    </row>
    <row r="170" spans="1:7" ht="15" customHeight="1">
      <c r="A170" s="1235">
        <v>1</v>
      </c>
      <c r="B170" s="1236" t="s">
        <v>1484</v>
      </c>
      <c r="C170" s="1237" t="s">
        <v>1526</v>
      </c>
      <c r="D170" s="1238"/>
      <c r="E170" s="1239"/>
      <c r="F170" s="1238"/>
      <c r="G170" s="1238"/>
    </row>
    <row r="171" spans="1:7" ht="15" customHeight="1">
      <c r="A171" s="1235"/>
      <c r="B171" s="1236"/>
      <c r="C171" s="1241"/>
      <c r="D171" s="1238"/>
      <c r="E171" s="1239"/>
      <c r="F171" s="1238"/>
      <c r="G171" s="1238"/>
    </row>
    <row r="172" spans="1:7" s="1240" customFormat="1" ht="15" customHeight="1">
      <c r="A172" s="1242" t="s">
        <v>1326</v>
      </c>
      <c r="B172" s="1243"/>
      <c r="C172" s="1244"/>
      <c r="D172" s="1245" t="s">
        <v>1479</v>
      </c>
      <c r="E172" s="1246" t="s">
        <v>1371</v>
      </c>
      <c r="F172" s="1247" t="s">
        <v>1374</v>
      </c>
      <c r="G172" s="1247" t="s">
        <v>14</v>
      </c>
    </row>
    <row r="173" spans="1:7" ht="15" customHeight="1">
      <c r="A173" s="1248">
        <v>1.1000000000000001</v>
      </c>
      <c r="B173" s="1249" t="s">
        <v>1524</v>
      </c>
      <c r="C173" s="1250" t="s">
        <v>1336</v>
      </c>
      <c r="D173" s="1251">
        <v>290000</v>
      </c>
      <c r="E173" s="1252">
        <v>0</v>
      </c>
      <c r="F173" s="1251">
        <f>A173*D173</f>
        <v>319000</v>
      </c>
      <c r="G173" s="1251">
        <f t="shared" ref="G173:G178" si="22">E173+F173</f>
        <v>319000</v>
      </c>
    </row>
    <row r="174" spans="1:7" ht="15" customHeight="1">
      <c r="A174" s="1248">
        <v>0.3</v>
      </c>
      <c r="B174" s="1249" t="s">
        <v>1524</v>
      </c>
      <c r="C174" s="1250" t="s">
        <v>872</v>
      </c>
      <c r="D174" s="1251">
        <v>240000</v>
      </c>
      <c r="E174" s="1252">
        <v>0</v>
      </c>
      <c r="F174" s="1251">
        <f>D174*A174</f>
        <v>72000</v>
      </c>
      <c r="G174" s="1251">
        <f t="shared" si="22"/>
        <v>72000</v>
      </c>
    </row>
    <row r="175" spans="1:7" ht="15" customHeight="1">
      <c r="A175" s="1248">
        <v>0.78</v>
      </c>
      <c r="B175" s="1249" t="s">
        <v>1480</v>
      </c>
      <c r="C175" s="1250" t="s">
        <v>1166</v>
      </c>
      <c r="D175" s="1251">
        <v>130000</v>
      </c>
      <c r="E175" s="1252">
        <f t="shared" ref="E175:E178" si="23">A175*D175</f>
        <v>101400</v>
      </c>
      <c r="F175" s="1251">
        <v>0</v>
      </c>
      <c r="G175" s="1251">
        <f t="shared" si="22"/>
        <v>101400</v>
      </c>
    </row>
    <row r="176" spans="1:7" ht="15" customHeight="1">
      <c r="A176" s="1248">
        <v>0.39</v>
      </c>
      <c r="B176" s="1249" t="s">
        <v>1480</v>
      </c>
      <c r="C176" s="1250" t="s">
        <v>1333</v>
      </c>
      <c r="D176" s="1251">
        <v>200000</v>
      </c>
      <c r="E176" s="1252">
        <f t="shared" si="23"/>
        <v>78000</v>
      </c>
      <c r="F176" s="1251">
        <v>0</v>
      </c>
      <c r="G176" s="1251">
        <f t="shared" si="22"/>
        <v>78000</v>
      </c>
    </row>
    <row r="177" spans="1:7" ht="15" customHeight="1">
      <c r="A177" s="1248">
        <v>3.9E-2</v>
      </c>
      <c r="B177" s="1249" t="s">
        <v>1480</v>
      </c>
      <c r="C177" s="1250" t="s">
        <v>1168</v>
      </c>
      <c r="D177" s="1251">
        <v>250000</v>
      </c>
      <c r="E177" s="1252">
        <f t="shared" si="23"/>
        <v>9750</v>
      </c>
      <c r="F177" s="1251">
        <v>0</v>
      </c>
      <c r="G177" s="1251">
        <f t="shared" si="22"/>
        <v>9750</v>
      </c>
    </row>
    <row r="178" spans="1:7" ht="15" customHeight="1">
      <c r="A178" s="1248">
        <v>3.9E-2</v>
      </c>
      <c r="B178" s="1249" t="s">
        <v>1480</v>
      </c>
      <c r="C178" s="1250" t="s">
        <v>1169</v>
      </c>
      <c r="D178" s="1251">
        <v>250000</v>
      </c>
      <c r="E178" s="1252">
        <f t="shared" si="23"/>
        <v>9750</v>
      </c>
      <c r="F178" s="1251">
        <v>0</v>
      </c>
      <c r="G178" s="1251">
        <f t="shared" si="22"/>
        <v>9750</v>
      </c>
    </row>
    <row r="179" spans="1:7" ht="15" customHeight="1">
      <c r="A179" s="1253"/>
      <c r="B179" s="1249"/>
      <c r="C179" s="1250" t="s">
        <v>1481</v>
      </c>
      <c r="D179" s="1251"/>
      <c r="E179" s="1254">
        <f>SUM(E173:E178)</f>
        <v>198900</v>
      </c>
      <c r="F179" s="1251">
        <f>SUM(F173:F178)</f>
        <v>391000</v>
      </c>
      <c r="G179" s="1251">
        <f>SUM(G173:G178)</f>
        <v>589900</v>
      </c>
    </row>
    <row r="180" spans="1:7" ht="15" customHeight="1">
      <c r="A180" s="1253"/>
      <c r="B180" s="1249"/>
      <c r="C180" s="1250" t="s">
        <v>1482</v>
      </c>
      <c r="D180" s="1255">
        <v>0.1</v>
      </c>
      <c r="E180" s="1251">
        <f>E179*0.1</f>
        <v>19890</v>
      </c>
      <c r="F180" s="1251">
        <f>F179*0.1</f>
        <v>39100</v>
      </c>
      <c r="G180" s="1251">
        <f>D180*G179</f>
        <v>58990</v>
      </c>
    </row>
    <row r="181" spans="1:7" ht="15" customHeight="1">
      <c r="A181" s="1256"/>
      <c r="B181" s="1257"/>
      <c r="C181" s="1258" t="s">
        <v>1483</v>
      </c>
      <c r="D181" s="1259"/>
      <c r="E181" s="1259">
        <f>SUM(E179:E180)</f>
        <v>218790</v>
      </c>
      <c r="F181" s="1259">
        <f>SUM(F179:F180)</f>
        <v>430100</v>
      </c>
      <c r="G181" s="1259">
        <f>SUM(G179:G180)</f>
        <v>648890</v>
      </c>
    </row>
    <row r="183" spans="1:7" ht="15" customHeight="1">
      <c r="A183" s="1235">
        <v>1</v>
      </c>
      <c r="B183" s="1236" t="s">
        <v>1484</v>
      </c>
      <c r="C183" s="1237" t="s">
        <v>1527</v>
      </c>
      <c r="D183" s="1238"/>
      <c r="E183" s="1239"/>
      <c r="F183" s="1238"/>
      <c r="G183" s="1238"/>
    </row>
    <row r="184" spans="1:7" ht="15" customHeight="1">
      <c r="A184" s="1235"/>
      <c r="B184" s="1236"/>
      <c r="C184" s="1241"/>
      <c r="D184" s="1238"/>
      <c r="E184" s="1239"/>
      <c r="F184" s="1238"/>
      <c r="G184" s="1238"/>
    </row>
    <row r="185" spans="1:7" s="1240" customFormat="1" ht="15" customHeight="1">
      <c r="A185" s="1242" t="s">
        <v>1326</v>
      </c>
      <c r="B185" s="1243"/>
      <c r="C185" s="1244"/>
      <c r="D185" s="1245" t="s">
        <v>1479</v>
      </c>
      <c r="E185" s="1246" t="s">
        <v>1371</v>
      </c>
      <c r="F185" s="1247" t="s">
        <v>1374</v>
      </c>
      <c r="G185" s="1247" t="s">
        <v>14</v>
      </c>
    </row>
    <row r="186" spans="1:7" ht="15" customHeight="1">
      <c r="A186" s="1253">
        <v>0.192</v>
      </c>
      <c r="B186" s="1249" t="s">
        <v>1480</v>
      </c>
      <c r="C186" s="1250" t="s">
        <v>1166</v>
      </c>
      <c r="D186" s="1251">
        <v>130000</v>
      </c>
      <c r="E186" s="1252">
        <f>A186*D186</f>
        <v>24960</v>
      </c>
      <c r="F186" s="1251">
        <v>0</v>
      </c>
      <c r="G186" s="1251">
        <f>E186+F186</f>
        <v>24960</v>
      </c>
    </row>
    <row r="187" spans="1:7" ht="15" customHeight="1">
      <c r="A187" s="1253">
        <v>1.9E-2</v>
      </c>
      <c r="B187" s="1249" t="s">
        <v>1480</v>
      </c>
      <c r="C187" s="1250" t="s">
        <v>1169</v>
      </c>
      <c r="D187" s="1251">
        <v>250000</v>
      </c>
      <c r="E187" s="1252">
        <f>A187*D187</f>
        <v>4750</v>
      </c>
      <c r="F187" s="1251">
        <v>0</v>
      </c>
      <c r="G187" s="1251">
        <f>E187+F187</f>
        <v>4750</v>
      </c>
    </row>
    <row r="188" spans="1:7" ht="15" customHeight="1">
      <c r="A188" s="1253"/>
      <c r="B188" s="1249"/>
      <c r="C188" s="1250" t="s">
        <v>1481</v>
      </c>
      <c r="D188" s="1251"/>
      <c r="E188" s="1254">
        <f>SUM(E186:E187)</f>
        <v>29710</v>
      </c>
      <c r="F188" s="1251">
        <v>0</v>
      </c>
      <c r="G188" s="1251">
        <f>SUM(G186:G187)</f>
        <v>29710</v>
      </c>
    </row>
    <row r="189" spans="1:7" ht="15" customHeight="1">
      <c r="A189" s="1253"/>
      <c r="B189" s="1249"/>
      <c r="C189" s="1250" t="s">
        <v>1482</v>
      </c>
      <c r="D189" s="1255">
        <v>0.1</v>
      </c>
      <c r="E189" s="1251">
        <f>E188*0.1</f>
        <v>2971</v>
      </c>
      <c r="F189" s="1251">
        <f>F188*0.1</f>
        <v>0</v>
      </c>
      <c r="G189" s="1251">
        <f>D189*G188</f>
        <v>2971</v>
      </c>
    </row>
    <row r="190" spans="1:7" ht="15" customHeight="1">
      <c r="A190" s="1256"/>
      <c r="B190" s="1257"/>
      <c r="C190" s="1258" t="s">
        <v>1483</v>
      </c>
      <c r="D190" s="1259"/>
      <c r="E190" s="1259">
        <f>SUM(E188:E189)</f>
        <v>32681</v>
      </c>
      <c r="F190" s="1259">
        <v>0</v>
      </c>
      <c r="G190" s="1259">
        <f>SUM(G188:G189)</f>
        <v>32681</v>
      </c>
    </row>
    <row r="192" spans="1:7" ht="15" customHeight="1">
      <c r="A192" s="1235">
        <v>1</v>
      </c>
      <c r="B192" s="1236" t="s">
        <v>1484</v>
      </c>
      <c r="C192" s="1237" t="s">
        <v>1528</v>
      </c>
      <c r="D192" s="1238"/>
      <c r="E192" s="1239"/>
      <c r="F192" s="1238"/>
      <c r="G192" s="1238"/>
    </row>
    <row r="193" spans="1:7" ht="15" customHeight="1">
      <c r="A193" s="1235"/>
      <c r="B193" s="1236"/>
      <c r="C193" s="1241"/>
      <c r="D193" s="1238"/>
      <c r="E193" s="1239"/>
      <c r="F193" s="1238"/>
      <c r="G193" s="1238"/>
    </row>
    <row r="194" spans="1:7" s="1240" customFormat="1" ht="15" customHeight="1">
      <c r="A194" s="1242" t="s">
        <v>1326</v>
      </c>
      <c r="B194" s="1243"/>
      <c r="C194" s="1244"/>
      <c r="D194" s="1245" t="s">
        <v>1479</v>
      </c>
      <c r="E194" s="1246" t="s">
        <v>1371</v>
      </c>
      <c r="F194" s="1247" t="s">
        <v>1374</v>
      </c>
      <c r="G194" s="1247" t="s">
        <v>14</v>
      </c>
    </row>
    <row r="195" spans="1:7" ht="15" customHeight="1">
      <c r="A195" s="1253">
        <v>1.2</v>
      </c>
      <c r="B195" s="1249" t="s">
        <v>1490</v>
      </c>
      <c r="C195" s="1250" t="s">
        <v>872</v>
      </c>
      <c r="D195" s="1251">
        <v>240000</v>
      </c>
      <c r="E195" s="1252">
        <v>0</v>
      </c>
      <c r="F195" s="1251">
        <f>A195*D195</f>
        <v>288000</v>
      </c>
      <c r="G195" s="1251">
        <f>F195+E195</f>
        <v>288000</v>
      </c>
    </row>
    <row r="196" spans="1:7" ht="15" customHeight="1">
      <c r="A196" s="1253">
        <v>0.3</v>
      </c>
      <c r="B196" s="1249" t="s">
        <v>1480</v>
      </c>
      <c r="C196" s="1250" t="s">
        <v>1166</v>
      </c>
      <c r="D196" s="1251">
        <v>130000</v>
      </c>
      <c r="E196" s="1252">
        <f>A196*D196</f>
        <v>39000</v>
      </c>
      <c r="F196" s="1251">
        <v>0</v>
      </c>
      <c r="G196" s="1251">
        <f t="shared" ref="G196:G197" si="24">F196+E196</f>
        <v>39000</v>
      </c>
    </row>
    <row r="197" spans="1:7" ht="15" customHeight="1">
      <c r="A197" s="1253">
        <v>0.01</v>
      </c>
      <c r="B197" s="1249" t="s">
        <v>1480</v>
      </c>
      <c r="C197" s="1250" t="s">
        <v>1169</v>
      </c>
      <c r="D197" s="1251">
        <v>250000</v>
      </c>
      <c r="E197" s="1252">
        <f>A197*D197</f>
        <v>2500</v>
      </c>
      <c r="F197" s="1251">
        <v>0</v>
      </c>
      <c r="G197" s="1251">
        <f t="shared" si="24"/>
        <v>2500</v>
      </c>
    </row>
    <row r="198" spans="1:7" ht="15" customHeight="1">
      <c r="A198" s="1253"/>
      <c r="B198" s="1249"/>
      <c r="C198" s="1250" t="s">
        <v>1481</v>
      </c>
      <c r="D198" s="1251"/>
      <c r="E198" s="1254">
        <f>SUM(E195:E197)</f>
        <v>41500</v>
      </c>
      <c r="F198" s="1251">
        <f>SUM(F195:F197)</f>
        <v>288000</v>
      </c>
      <c r="G198" s="1251">
        <f>SUM(G195:G197)</f>
        <v>329500</v>
      </c>
    </row>
    <row r="199" spans="1:7" ht="15" customHeight="1">
      <c r="A199" s="1253"/>
      <c r="B199" s="1249"/>
      <c r="C199" s="1250" t="s">
        <v>1482</v>
      </c>
      <c r="D199" s="1255">
        <v>0.1</v>
      </c>
      <c r="E199" s="1251">
        <f>E198*0.1</f>
        <v>4150</v>
      </c>
      <c r="F199" s="1251">
        <f>F198*0.1</f>
        <v>28800</v>
      </c>
      <c r="G199" s="1251">
        <f>D199*G198</f>
        <v>32950</v>
      </c>
    </row>
    <row r="200" spans="1:7" ht="15" customHeight="1">
      <c r="A200" s="1256"/>
      <c r="B200" s="1257"/>
      <c r="C200" s="1258" t="s">
        <v>1483</v>
      </c>
      <c r="D200" s="1259"/>
      <c r="E200" s="1259">
        <f>SUM(E198:E199)</f>
        <v>45650</v>
      </c>
      <c r="F200" s="1259">
        <f>SUM(F198:F199)</f>
        <v>316800</v>
      </c>
      <c r="G200" s="1259">
        <f>SUM(G198:G199)</f>
        <v>362450</v>
      </c>
    </row>
    <row r="201" spans="1:7" ht="15" customHeight="1">
      <c r="A201" s="1260"/>
      <c r="B201" s="1261"/>
      <c r="C201" s="1240"/>
      <c r="D201" s="1238"/>
      <c r="E201" s="1238"/>
      <c r="F201" s="1238"/>
      <c r="G201" s="1238"/>
    </row>
    <row r="202" spans="1:7" ht="15" customHeight="1">
      <c r="A202" s="1235">
        <v>1</v>
      </c>
      <c r="B202" s="1236" t="s">
        <v>1484</v>
      </c>
      <c r="C202" s="1237" t="s">
        <v>1527</v>
      </c>
      <c r="D202" s="1238"/>
      <c r="E202" s="1239"/>
      <c r="F202" s="1238"/>
      <c r="G202" s="1238"/>
    </row>
    <row r="203" spans="1:7" ht="15" customHeight="1">
      <c r="A203" s="1235"/>
      <c r="B203" s="1236"/>
      <c r="C203" s="1241"/>
      <c r="D203" s="1238"/>
      <c r="E203" s="1239"/>
      <c r="F203" s="1238"/>
      <c r="G203" s="1238"/>
    </row>
    <row r="204" spans="1:7" s="1240" customFormat="1" ht="15" customHeight="1">
      <c r="A204" s="1242" t="s">
        <v>1326</v>
      </c>
      <c r="B204" s="1243"/>
      <c r="C204" s="1244"/>
      <c r="D204" s="1245" t="s">
        <v>1479</v>
      </c>
      <c r="E204" s="1246" t="s">
        <v>1371</v>
      </c>
      <c r="F204" s="1247" t="s">
        <v>1374</v>
      </c>
      <c r="G204" s="1247" t="s">
        <v>14</v>
      </c>
    </row>
    <row r="205" spans="1:7" ht="15" customHeight="1">
      <c r="A205" s="1253">
        <v>0.192</v>
      </c>
      <c r="B205" s="1249" t="s">
        <v>1480</v>
      </c>
      <c r="C205" s="1250" t="s">
        <v>1166</v>
      </c>
      <c r="D205" s="1251">
        <v>130000</v>
      </c>
      <c r="E205" s="1252">
        <f>A205*D205</f>
        <v>24960</v>
      </c>
      <c r="F205" s="1251">
        <v>0</v>
      </c>
      <c r="G205" s="1251">
        <f>E205+F205</f>
        <v>24960</v>
      </c>
    </row>
    <row r="206" spans="1:7" ht="15" customHeight="1">
      <c r="A206" s="1253">
        <v>1.9E-2</v>
      </c>
      <c r="B206" s="1249" t="s">
        <v>1480</v>
      </c>
      <c r="C206" s="1250" t="s">
        <v>1169</v>
      </c>
      <c r="D206" s="1251">
        <v>265000</v>
      </c>
      <c r="E206" s="1252">
        <f>A206*D206</f>
        <v>5035</v>
      </c>
      <c r="F206" s="1251">
        <v>0</v>
      </c>
      <c r="G206" s="1251">
        <f>E206+F206</f>
        <v>5035</v>
      </c>
    </row>
    <row r="207" spans="1:7" ht="15" customHeight="1">
      <c r="A207" s="1253"/>
      <c r="B207" s="1249"/>
      <c r="C207" s="1250" t="s">
        <v>1481</v>
      </c>
      <c r="D207" s="1251"/>
      <c r="E207" s="1254">
        <f>SUM(E205:E206)</f>
        <v>29995</v>
      </c>
      <c r="F207" s="1251">
        <v>0</v>
      </c>
      <c r="G207" s="1251">
        <f>SUM(G205:G206)</f>
        <v>29995</v>
      </c>
    </row>
    <row r="208" spans="1:7" ht="15" customHeight="1">
      <c r="A208" s="1253"/>
      <c r="B208" s="1249"/>
      <c r="C208" s="1250" t="s">
        <v>1482</v>
      </c>
      <c r="D208" s="1255">
        <v>0.1</v>
      </c>
      <c r="E208" s="1251">
        <f>E207*0.1</f>
        <v>2999.5</v>
      </c>
      <c r="F208" s="1251">
        <f>F207*0.1</f>
        <v>0</v>
      </c>
      <c r="G208" s="1251">
        <f>D208*G207</f>
        <v>2999.5</v>
      </c>
    </row>
    <row r="209" spans="1:9" ht="15" customHeight="1">
      <c r="A209" s="1256"/>
      <c r="B209" s="1257"/>
      <c r="C209" s="1258" t="s">
        <v>1483</v>
      </c>
      <c r="D209" s="1259"/>
      <c r="E209" s="1259">
        <f>SUM(E207:E208)</f>
        <v>32994.5</v>
      </c>
      <c r="F209" s="1259">
        <v>0</v>
      </c>
      <c r="G209" s="1259">
        <f>SUM(G207:G208)</f>
        <v>32994.5</v>
      </c>
    </row>
    <row r="211" spans="1:9" ht="15" customHeight="1">
      <c r="A211" s="1235">
        <v>1</v>
      </c>
      <c r="B211" s="1236" t="s">
        <v>1484</v>
      </c>
      <c r="C211" s="1237" t="s">
        <v>1529</v>
      </c>
      <c r="D211" s="1238"/>
      <c r="E211" s="1239"/>
      <c r="F211" s="1238"/>
      <c r="G211" s="1238"/>
    </row>
    <row r="212" spans="1:9" ht="15" customHeight="1">
      <c r="A212" s="1235"/>
      <c r="B212" s="1236"/>
      <c r="C212" s="1241"/>
      <c r="D212" s="1238"/>
      <c r="E212" s="1239"/>
      <c r="F212" s="1238"/>
      <c r="G212" s="1238"/>
    </row>
    <row r="213" spans="1:9" s="1240" customFormat="1" ht="15" customHeight="1">
      <c r="A213" s="1242" t="s">
        <v>1326</v>
      </c>
      <c r="B213" s="1243"/>
      <c r="C213" s="1244"/>
      <c r="D213" s="1245" t="s">
        <v>1479</v>
      </c>
      <c r="E213" s="1246" t="s">
        <v>1371</v>
      </c>
      <c r="F213" s="1247" t="s">
        <v>1374</v>
      </c>
      <c r="G213" s="1247" t="s">
        <v>14</v>
      </c>
    </row>
    <row r="214" spans="1:9" ht="15" customHeight="1">
      <c r="A214" s="1253">
        <v>1.2</v>
      </c>
      <c r="B214" s="1249" t="s">
        <v>1480</v>
      </c>
      <c r="C214" s="1250" t="s">
        <v>1341</v>
      </c>
      <c r="D214" s="1251">
        <v>187500</v>
      </c>
      <c r="E214" s="1252">
        <v>0</v>
      </c>
      <c r="F214" s="1251">
        <f>A214*D214</f>
        <v>225000</v>
      </c>
      <c r="G214" s="1251">
        <f>E214+F214</f>
        <v>225000</v>
      </c>
    </row>
    <row r="215" spans="1:9" ht="15" customHeight="1">
      <c r="A215" s="1253">
        <v>0.5</v>
      </c>
      <c r="B215" s="1249" t="s">
        <v>1480</v>
      </c>
      <c r="C215" s="1250" t="s">
        <v>1166</v>
      </c>
      <c r="D215" s="1251">
        <v>130000</v>
      </c>
      <c r="E215" s="1252">
        <f>A215*D215</f>
        <v>65000</v>
      </c>
      <c r="F215" s="1251">
        <v>0</v>
      </c>
      <c r="G215" s="1251">
        <f>E215+F215</f>
        <v>65000</v>
      </c>
      <c r="I215" s="1270" t="s">
        <v>1530</v>
      </c>
    </row>
    <row r="216" spans="1:9" ht="15" customHeight="1">
      <c r="A216" s="1253">
        <v>2.5000000000000001E-2</v>
      </c>
      <c r="B216" s="1249" t="s">
        <v>1480</v>
      </c>
      <c r="C216" s="1250" t="s">
        <v>1169</v>
      </c>
      <c r="D216" s="1251">
        <v>265000</v>
      </c>
      <c r="E216" s="1252">
        <f>A216*D216</f>
        <v>6625</v>
      </c>
      <c r="F216" s="1251">
        <v>0</v>
      </c>
      <c r="G216" s="1251">
        <f>E216+F216</f>
        <v>6625</v>
      </c>
      <c r="I216" s="1270" t="s">
        <v>1531</v>
      </c>
    </row>
    <row r="217" spans="1:9" ht="15" customHeight="1">
      <c r="A217" s="1253"/>
      <c r="B217" s="1249"/>
      <c r="C217" s="1250" t="s">
        <v>1481</v>
      </c>
      <c r="D217" s="1251"/>
      <c r="E217" s="1254">
        <f>SUM(E215:E216)</f>
        <v>71625</v>
      </c>
      <c r="F217" s="1251">
        <f>SUM(F214:F216)</f>
        <v>225000</v>
      </c>
      <c r="G217" s="1251">
        <f>SUM(G214:G216)</f>
        <v>296625</v>
      </c>
      <c r="I217" s="1270" t="s">
        <v>1532</v>
      </c>
    </row>
    <row r="218" spans="1:9" ht="15" customHeight="1">
      <c r="A218" s="1253"/>
      <c r="B218" s="1249"/>
      <c r="C218" s="1250" t="s">
        <v>1482</v>
      </c>
      <c r="D218" s="1255">
        <v>0.1</v>
      </c>
      <c r="E218" s="1251">
        <f>E217*0.1</f>
        <v>7162.5</v>
      </c>
      <c r="F218" s="1251">
        <f>F217*0.1</f>
        <v>22500</v>
      </c>
      <c r="G218" s="1251">
        <f>D218*G217</f>
        <v>29662.5</v>
      </c>
      <c r="I218" s="1270" t="s">
        <v>1533</v>
      </c>
    </row>
    <row r="219" spans="1:9" ht="15" customHeight="1">
      <c r="A219" s="1256"/>
      <c r="B219" s="1257"/>
      <c r="C219" s="1258" t="s">
        <v>1483</v>
      </c>
      <c r="D219" s="1259"/>
      <c r="E219" s="1259">
        <f>SUM(E217:E218)</f>
        <v>78787.5</v>
      </c>
      <c r="F219" s="1259">
        <f>SUM(F217:F218)</f>
        <v>247500</v>
      </c>
      <c r="G219" s="1259">
        <f>SUM(G217:G218)</f>
        <v>326287.5</v>
      </c>
      <c r="I219" s="1270" t="s">
        <v>1534</v>
      </c>
    </row>
    <row r="220" spans="1:9" ht="15" customHeight="1">
      <c r="A220" s="1262"/>
      <c r="B220" s="1263"/>
      <c r="C220" s="1264"/>
      <c r="D220" s="1265"/>
      <c r="E220" s="1265"/>
      <c r="F220" s="1265"/>
      <c r="G220" s="1265"/>
      <c r="I220" s="1270" t="s">
        <v>1535</v>
      </c>
    </row>
    <row r="221" spans="1:9" ht="15" customHeight="1">
      <c r="A221" s="1235">
        <v>1</v>
      </c>
      <c r="B221" s="1236" t="s">
        <v>1484</v>
      </c>
      <c r="C221" s="1237" t="s">
        <v>1529</v>
      </c>
      <c r="D221" s="1238"/>
      <c r="E221" s="1239"/>
      <c r="F221" s="1238"/>
      <c r="G221" s="1238"/>
    </row>
    <row r="222" spans="1:9" ht="15" customHeight="1">
      <c r="A222" s="1235"/>
      <c r="B222" s="1236"/>
      <c r="C222" s="1241"/>
      <c r="D222" s="1238"/>
      <c r="E222" s="1239"/>
      <c r="F222" s="1238"/>
      <c r="G222" s="1238"/>
    </row>
    <row r="223" spans="1:9" s="1240" customFormat="1" ht="15" customHeight="1">
      <c r="A223" s="1242" t="s">
        <v>1326</v>
      </c>
      <c r="B223" s="1243"/>
      <c r="C223" s="1244"/>
      <c r="D223" s="1245" t="s">
        <v>1479</v>
      </c>
      <c r="E223" s="1246" t="s">
        <v>1371</v>
      </c>
      <c r="F223" s="1247" t="s">
        <v>1374</v>
      </c>
      <c r="G223" s="1247" t="s">
        <v>14</v>
      </c>
    </row>
    <row r="224" spans="1:9" ht="15" customHeight="1">
      <c r="A224" s="1253">
        <v>0.25</v>
      </c>
      <c r="B224" s="1249" t="s">
        <v>1480</v>
      </c>
      <c r="C224" s="1250" t="s">
        <v>1166</v>
      </c>
      <c r="D224" s="1251">
        <v>70000</v>
      </c>
      <c r="E224" s="1252">
        <f>A224*D224</f>
        <v>17500</v>
      </c>
      <c r="F224" s="1251">
        <v>0</v>
      </c>
      <c r="G224" s="1251">
        <f>E224+F224</f>
        <v>17500</v>
      </c>
    </row>
    <row r="225" spans="1:7" ht="15" customHeight="1">
      <c r="A225" s="1253">
        <v>0.05</v>
      </c>
      <c r="B225" s="1249" t="s">
        <v>1480</v>
      </c>
      <c r="C225" s="1250" t="s">
        <v>1169</v>
      </c>
      <c r="D225" s="1251">
        <v>0</v>
      </c>
      <c r="E225" s="1252">
        <f>A225*D225</f>
        <v>0</v>
      </c>
      <c r="F225" s="1251">
        <v>0</v>
      </c>
      <c r="G225" s="1251">
        <f>E225+F225</f>
        <v>0</v>
      </c>
    </row>
    <row r="226" spans="1:7" ht="15" customHeight="1">
      <c r="A226" s="1253"/>
      <c r="B226" s="1249"/>
      <c r="C226" s="1250" t="s">
        <v>1481</v>
      </c>
      <c r="D226" s="1251"/>
      <c r="E226" s="1254">
        <f>SUM(E224:E225)</f>
        <v>17500</v>
      </c>
      <c r="F226" s="1251">
        <v>0</v>
      </c>
      <c r="G226" s="1251">
        <f>SUM(G224:G225)</f>
        <v>17500</v>
      </c>
    </row>
    <row r="227" spans="1:7" ht="15" customHeight="1">
      <c r="A227" s="1253"/>
      <c r="B227" s="1249"/>
      <c r="C227" s="1250" t="s">
        <v>1482</v>
      </c>
      <c r="D227" s="1255">
        <v>0.1</v>
      </c>
      <c r="E227" s="1251">
        <f>E226*0.1</f>
        <v>1750</v>
      </c>
      <c r="F227" s="1251">
        <f>F226*0.1</f>
        <v>0</v>
      </c>
      <c r="G227" s="1251">
        <f>D227*G226</f>
        <v>1750</v>
      </c>
    </row>
    <row r="228" spans="1:7" ht="15" customHeight="1">
      <c r="A228" s="1256"/>
      <c r="B228" s="1257"/>
      <c r="C228" s="1258" t="s">
        <v>1483</v>
      </c>
      <c r="D228" s="1259"/>
      <c r="E228" s="1259">
        <f>SUM(E226:E227)</f>
        <v>19250</v>
      </c>
      <c r="F228" s="1259">
        <v>0</v>
      </c>
      <c r="G228" s="1259">
        <f>SUM(G226:G227)</f>
        <v>19250</v>
      </c>
    </row>
    <row r="229" spans="1:7" ht="15" customHeight="1">
      <c r="A229" s="1262"/>
      <c r="B229" s="1263"/>
      <c r="C229" s="1264"/>
      <c r="D229" s="1265"/>
      <c r="E229" s="1265"/>
      <c r="F229" s="1265"/>
      <c r="G229" s="1265"/>
    </row>
    <row r="230" spans="1:7" ht="15" customHeight="1">
      <c r="A230" s="1235">
        <v>1</v>
      </c>
      <c r="B230" s="1236" t="s">
        <v>1477</v>
      </c>
      <c r="C230" s="1237" t="s">
        <v>1536</v>
      </c>
      <c r="D230" s="1238"/>
      <c r="E230" s="1239"/>
      <c r="F230" s="1238"/>
      <c r="G230" s="1238"/>
    </row>
    <row r="231" spans="1:7" ht="15" customHeight="1">
      <c r="A231" s="1235"/>
      <c r="B231" s="1236"/>
      <c r="C231" s="1241"/>
      <c r="D231" s="1238"/>
      <c r="E231" s="1239"/>
      <c r="F231" s="1238"/>
      <c r="G231" s="1238"/>
    </row>
    <row r="232" spans="1:7" ht="15" customHeight="1">
      <c r="A232" s="1242" t="s">
        <v>1326</v>
      </c>
      <c r="B232" s="1243"/>
      <c r="C232" s="1244"/>
      <c r="D232" s="1245" t="s">
        <v>1479</v>
      </c>
      <c r="E232" s="1246" t="s">
        <v>1371</v>
      </c>
      <c r="F232" s="1247" t="s">
        <v>1374</v>
      </c>
      <c r="G232" s="1247" t="s">
        <v>14</v>
      </c>
    </row>
    <row r="233" spans="1:7" ht="15" customHeight="1">
      <c r="A233" s="1253">
        <f>0.04*10</f>
        <v>0.4</v>
      </c>
      <c r="B233" s="1249" t="s">
        <v>1537</v>
      </c>
      <c r="C233" s="1250" t="s">
        <v>1538</v>
      </c>
      <c r="D233" s="1251">
        <v>400000</v>
      </c>
      <c r="E233" s="1252">
        <v>0</v>
      </c>
      <c r="F233" s="1251">
        <f>A233*D233</f>
        <v>160000</v>
      </c>
      <c r="G233" s="1251">
        <f>E233+F233</f>
        <v>160000</v>
      </c>
    </row>
    <row r="234" spans="1:7" ht="15" customHeight="1">
      <c r="A234" s="1253">
        <v>0.3</v>
      </c>
      <c r="B234" s="1249" t="s">
        <v>1323</v>
      </c>
      <c r="C234" s="1250" t="s">
        <v>1539</v>
      </c>
      <c r="D234" s="1251">
        <v>30000</v>
      </c>
      <c r="E234" s="1252">
        <v>0</v>
      </c>
      <c r="F234" s="1251">
        <f t="shared" ref="F234:F235" si="25">A234*D234</f>
        <v>9000</v>
      </c>
      <c r="G234" s="1251">
        <f t="shared" ref="G234:G239" si="26">E234+F234</f>
        <v>9000</v>
      </c>
    </row>
    <row r="235" spans="1:7" ht="15" customHeight="1">
      <c r="A235" s="1253">
        <v>0.1</v>
      </c>
      <c r="B235" s="1249" t="s">
        <v>1344</v>
      </c>
      <c r="C235" s="1250" t="s">
        <v>1540</v>
      </c>
      <c r="D235" s="1251">
        <v>8000</v>
      </c>
      <c r="E235" s="1252">
        <v>0</v>
      </c>
      <c r="F235" s="1251">
        <f t="shared" si="25"/>
        <v>800</v>
      </c>
      <c r="G235" s="1251">
        <f t="shared" si="26"/>
        <v>800</v>
      </c>
    </row>
    <row r="236" spans="1:7" ht="15" customHeight="1">
      <c r="A236" s="1253">
        <v>0.52500000000000002</v>
      </c>
      <c r="B236" s="1249" t="s">
        <v>1480</v>
      </c>
      <c r="C236" s="1250" t="s">
        <v>1166</v>
      </c>
      <c r="D236" s="1251">
        <v>130000</v>
      </c>
      <c r="E236" s="1252">
        <f>A236*D236</f>
        <v>68250</v>
      </c>
      <c r="F236" s="1251">
        <v>0</v>
      </c>
      <c r="G236" s="1251">
        <f t="shared" si="26"/>
        <v>68250</v>
      </c>
    </row>
    <row r="237" spans="1:7" ht="15" customHeight="1">
      <c r="A237" s="1253">
        <v>0.26</v>
      </c>
      <c r="B237" s="1249" t="s">
        <v>1480</v>
      </c>
      <c r="C237" s="1250" t="s">
        <v>1309</v>
      </c>
      <c r="D237" s="1251">
        <v>200000</v>
      </c>
      <c r="E237" s="1252">
        <f t="shared" ref="E237:E238" si="27">A237*D237</f>
        <v>52000</v>
      </c>
      <c r="F237" s="1251">
        <v>0</v>
      </c>
      <c r="G237" s="1251">
        <f t="shared" si="26"/>
        <v>52000</v>
      </c>
    </row>
    <row r="238" spans="1:7" ht="15" customHeight="1">
      <c r="A238" s="1253">
        <v>2.5999999999999999E-2</v>
      </c>
      <c r="B238" s="1249" t="s">
        <v>1480</v>
      </c>
      <c r="C238" s="1250" t="s">
        <v>1168</v>
      </c>
      <c r="D238" s="1251">
        <v>250000</v>
      </c>
      <c r="E238" s="1252">
        <f t="shared" si="27"/>
        <v>6500</v>
      </c>
      <c r="F238" s="1251">
        <v>0</v>
      </c>
      <c r="G238" s="1251">
        <f t="shared" si="26"/>
        <v>6500</v>
      </c>
    </row>
    <row r="239" spans="1:7" ht="15" customHeight="1">
      <c r="A239" s="1253">
        <v>2.5999999999999999E-2</v>
      </c>
      <c r="B239" s="1249" t="s">
        <v>1480</v>
      </c>
      <c r="C239" s="1250" t="s">
        <v>1169</v>
      </c>
      <c r="D239" s="1251">
        <v>265000</v>
      </c>
      <c r="E239" s="1252">
        <f>A239*D239</f>
        <v>6890</v>
      </c>
      <c r="F239" s="1251">
        <v>0</v>
      </c>
      <c r="G239" s="1251">
        <f t="shared" si="26"/>
        <v>6890</v>
      </c>
    </row>
    <row r="240" spans="1:7" ht="15" customHeight="1">
      <c r="A240" s="1253"/>
      <c r="B240" s="1249"/>
      <c r="C240" s="1250" t="s">
        <v>1481</v>
      </c>
      <c r="D240" s="1251"/>
      <c r="E240" s="1254">
        <f>SUM(E233:E239)</f>
        <v>133640</v>
      </c>
      <c r="F240" s="1254">
        <f>SUM(F233:F239)</f>
        <v>169800</v>
      </c>
      <c r="G240" s="1251">
        <f>SUM(G233:G239)</f>
        <v>303440</v>
      </c>
    </row>
    <row r="241" spans="1:7" ht="15" customHeight="1">
      <c r="A241" s="1253"/>
      <c r="B241" s="1249"/>
      <c r="C241" s="1250" t="s">
        <v>1482</v>
      </c>
      <c r="D241" s="1255">
        <v>0.1</v>
      </c>
      <c r="E241" s="1251">
        <f>E240*0.1</f>
        <v>13364</v>
      </c>
      <c r="F241" s="1251">
        <f>F240*0.1</f>
        <v>16980</v>
      </c>
      <c r="G241" s="1251">
        <f>D241*G240</f>
        <v>30344</v>
      </c>
    </row>
    <row r="242" spans="1:7" ht="15" customHeight="1">
      <c r="A242" s="1256"/>
      <c r="B242" s="1257"/>
      <c r="C242" s="1258" t="s">
        <v>1483</v>
      </c>
      <c r="D242" s="1259"/>
      <c r="E242" s="1259">
        <f>SUM(E240:E241)</f>
        <v>147004</v>
      </c>
      <c r="F242" s="1259">
        <f>SUM(F240:F241)</f>
        <v>186780</v>
      </c>
      <c r="G242" s="1259">
        <f>SUM(G240:G241)</f>
        <v>333784</v>
      </c>
    </row>
    <row r="243" spans="1:7" ht="15" customHeight="1">
      <c r="A243" s="1235">
        <v>1</v>
      </c>
      <c r="B243" s="1236" t="s">
        <v>1477</v>
      </c>
      <c r="C243" s="1237" t="s">
        <v>1541</v>
      </c>
      <c r="D243" s="1238"/>
      <c r="E243" s="1239"/>
      <c r="F243" s="1238"/>
      <c r="G243" s="1238"/>
    </row>
    <row r="244" spans="1:7" ht="15" customHeight="1">
      <c r="A244" s="1235"/>
      <c r="B244" s="1236"/>
      <c r="C244" s="1241"/>
      <c r="D244" s="1238"/>
      <c r="E244" s="1239"/>
      <c r="F244" s="1238"/>
      <c r="G244" s="1238"/>
    </row>
    <row r="245" spans="1:7" ht="15" customHeight="1">
      <c r="A245" s="1242" t="s">
        <v>1326</v>
      </c>
      <c r="B245" s="1243"/>
      <c r="C245" s="1244"/>
      <c r="D245" s="1245" t="s">
        <v>1479</v>
      </c>
      <c r="E245" s="1246" t="s">
        <v>1371</v>
      </c>
      <c r="F245" s="1247" t="s">
        <v>1374</v>
      </c>
      <c r="G245" s="1247" t="s">
        <v>14</v>
      </c>
    </row>
    <row r="246" spans="1:7" ht="15" customHeight="1">
      <c r="A246" s="1248">
        <v>70</v>
      </c>
      <c r="B246" s="1249" t="s">
        <v>209</v>
      </c>
      <c r="C246" s="1250" t="s">
        <v>1542</v>
      </c>
      <c r="D246" s="1251">
        <v>1100</v>
      </c>
      <c r="E246" s="1252">
        <v>0</v>
      </c>
      <c r="F246" s="1251">
        <f>A246*D246</f>
        <v>77000</v>
      </c>
      <c r="G246" s="1251">
        <f>E246+F246</f>
        <v>77000</v>
      </c>
    </row>
    <row r="247" spans="1:7" ht="15" customHeight="1">
      <c r="A247" s="1248">
        <v>163</v>
      </c>
      <c r="B247" s="1249" t="s">
        <v>76</v>
      </c>
      <c r="C247" s="1250" t="s">
        <v>886</v>
      </c>
      <c r="D247" s="1251">
        <v>1200</v>
      </c>
      <c r="E247" s="1252">
        <v>0</v>
      </c>
      <c r="F247" s="1251">
        <f t="shared" ref="F247:F248" si="28">A247*D247</f>
        <v>195600</v>
      </c>
      <c r="G247" s="1251">
        <f t="shared" ref="G247:G251" si="29">E247+F247</f>
        <v>195600</v>
      </c>
    </row>
    <row r="248" spans="1:7" ht="15" customHeight="1">
      <c r="A248" s="1248">
        <v>0.52</v>
      </c>
      <c r="B248" s="1249" t="s">
        <v>1490</v>
      </c>
      <c r="C248" s="1250" t="s">
        <v>887</v>
      </c>
      <c r="D248" s="1251">
        <v>267000</v>
      </c>
      <c r="E248" s="1252">
        <v>0</v>
      </c>
      <c r="F248" s="1251">
        <f t="shared" si="28"/>
        <v>138840</v>
      </c>
      <c r="G248" s="1251">
        <f t="shared" si="29"/>
        <v>138840</v>
      </c>
    </row>
    <row r="249" spans="1:7" ht="15" customHeight="1">
      <c r="A249" s="1248">
        <v>0.1</v>
      </c>
      <c r="B249" s="1249" t="s">
        <v>1480</v>
      </c>
      <c r="C249" s="1250" t="s">
        <v>1166</v>
      </c>
      <c r="D249" s="1251">
        <v>130000</v>
      </c>
      <c r="E249" s="1252">
        <f>A249*D249</f>
        <v>13000</v>
      </c>
      <c r="F249" s="1251">
        <v>0</v>
      </c>
      <c r="G249" s="1251">
        <f t="shared" si="29"/>
        <v>13000</v>
      </c>
    </row>
    <row r="250" spans="1:7" ht="15" customHeight="1">
      <c r="A250" s="1248">
        <v>0.32</v>
      </c>
      <c r="B250" s="1249" t="s">
        <v>1480</v>
      </c>
      <c r="C250" s="1250" t="s">
        <v>1361</v>
      </c>
      <c r="D250" s="1251">
        <v>200000</v>
      </c>
      <c r="E250" s="1252">
        <f t="shared" ref="E250:E251" si="30">A250*D250</f>
        <v>64000</v>
      </c>
      <c r="F250" s="1251">
        <v>0</v>
      </c>
      <c r="G250" s="1251">
        <f t="shared" si="29"/>
        <v>64000</v>
      </c>
    </row>
    <row r="251" spans="1:7" ht="15" customHeight="1">
      <c r="A251" s="1248">
        <v>1.4999999999999999E-2</v>
      </c>
      <c r="B251" s="1249" t="s">
        <v>1480</v>
      </c>
      <c r="C251" s="1250" t="s">
        <v>1169</v>
      </c>
      <c r="D251" s="1251">
        <v>250000</v>
      </c>
      <c r="E251" s="1252">
        <f t="shared" si="30"/>
        <v>3750</v>
      </c>
      <c r="F251" s="1251">
        <v>0</v>
      </c>
      <c r="G251" s="1251">
        <f t="shared" si="29"/>
        <v>3750</v>
      </c>
    </row>
    <row r="252" spans="1:7" ht="15" customHeight="1">
      <c r="A252" s="1253"/>
      <c r="B252" s="1249"/>
      <c r="C252" s="1250" t="s">
        <v>1481</v>
      </c>
      <c r="D252" s="1251"/>
      <c r="E252" s="1254">
        <f>SUM(E246:E251)</f>
        <v>80750</v>
      </c>
      <c r="F252" s="1254">
        <f>SUM(F246:F251)</f>
        <v>411440</v>
      </c>
      <c r="G252" s="1251">
        <f>SUM(G246:G251)</f>
        <v>492190</v>
      </c>
    </row>
    <row r="253" spans="1:7" ht="15" customHeight="1">
      <c r="A253" s="1253"/>
      <c r="B253" s="1249"/>
      <c r="C253" s="1250" t="s">
        <v>1482</v>
      </c>
      <c r="D253" s="1255">
        <v>0.1</v>
      </c>
      <c r="E253" s="1251">
        <f>E252*0.1</f>
        <v>8075</v>
      </c>
      <c r="F253" s="1251">
        <f>F252*0.1</f>
        <v>41144</v>
      </c>
      <c r="G253" s="1251">
        <f>D253*G252</f>
        <v>49219</v>
      </c>
    </row>
    <row r="254" spans="1:7" ht="15" customHeight="1">
      <c r="A254" s="1256"/>
      <c r="B254" s="1257"/>
      <c r="C254" s="1258" t="s">
        <v>1483</v>
      </c>
      <c r="D254" s="1259"/>
      <c r="E254" s="1259">
        <f>SUM(E252:E253)</f>
        <v>88825</v>
      </c>
      <c r="F254" s="1259">
        <f>SUM(F252:F253)</f>
        <v>452584</v>
      </c>
      <c r="G254" s="1259">
        <f>SUM(G252:G253)</f>
        <v>541409</v>
      </c>
    </row>
    <row r="255" spans="1:7" ht="15" customHeight="1">
      <c r="A255" s="1235">
        <v>1</v>
      </c>
      <c r="B255" s="1236" t="s">
        <v>1484</v>
      </c>
      <c r="C255" s="1271" t="s">
        <v>1543</v>
      </c>
      <c r="D255" s="1238"/>
      <c r="E255" s="1239"/>
      <c r="F255" s="1238"/>
      <c r="G255" s="1238"/>
    </row>
    <row r="256" spans="1:7" ht="15" customHeight="1">
      <c r="A256" s="1235"/>
      <c r="B256" s="1236"/>
      <c r="C256" s="1241"/>
      <c r="D256" s="1238"/>
      <c r="E256" s="1239"/>
      <c r="F256" s="1238"/>
      <c r="G256" s="1238"/>
    </row>
    <row r="257" spans="1:7" ht="15" customHeight="1">
      <c r="A257" s="1242" t="s">
        <v>1326</v>
      </c>
      <c r="B257" s="1243"/>
      <c r="C257" s="1244"/>
      <c r="D257" s="1245" t="s">
        <v>1479</v>
      </c>
      <c r="E257" s="1246" t="s">
        <v>1371</v>
      </c>
      <c r="F257" s="1247" t="s">
        <v>1374</v>
      </c>
      <c r="G257" s="1247" t="s">
        <v>14</v>
      </c>
    </row>
    <row r="258" spans="1:7" ht="15" customHeight="1">
      <c r="A258" s="1272">
        <v>326</v>
      </c>
      <c r="B258" s="1249" t="s">
        <v>76</v>
      </c>
      <c r="C258" s="1250" t="s">
        <v>1329</v>
      </c>
      <c r="D258" s="1251">
        <v>1200</v>
      </c>
      <c r="E258" s="1252">
        <v>0</v>
      </c>
      <c r="F258" s="1251">
        <f>A258*D258</f>
        <v>391200</v>
      </c>
      <c r="G258" s="1251">
        <f>E258+F258</f>
        <v>391200</v>
      </c>
    </row>
    <row r="259" spans="1:7" ht="15" customHeight="1">
      <c r="A259" s="1272">
        <v>760</v>
      </c>
      <c r="B259" s="1249" t="s">
        <v>1323</v>
      </c>
      <c r="C259" s="1250" t="s">
        <v>1544</v>
      </c>
      <c r="D259" s="1251">
        <v>283.33333333333331</v>
      </c>
      <c r="E259" s="1252">
        <v>0</v>
      </c>
      <c r="F259" s="1251">
        <f t="shared" ref="F259:F260" si="31">A259*D259</f>
        <v>215333.33333333331</v>
      </c>
      <c r="G259" s="1251">
        <f t="shared" ref="G259:G265" si="32">E259+F259</f>
        <v>215333.33333333331</v>
      </c>
    </row>
    <row r="260" spans="1:7" ht="15" customHeight="1">
      <c r="A260" s="1272">
        <v>1029</v>
      </c>
      <c r="B260" s="1249" t="s">
        <v>76</v>
      </c>
      <c r="C260" s="1250" t="s">
        <v>1545</v>
      </c>
      <c r="D260" s="1251">
        <v>283.33333333333331</v>
      </c>
      <c r="E260" s="1252">
        <v>0</v>
      </c>
      <c r="F260" s="1251">
        <f t="shared" si="31"/>
        <v>291550</v>
      </c>
      <c r="G260" s="1251">
        <f t="shared" si="32"/>
        <v>291550</v>
      </c>
    </row>
    <row r="261" spans="1:7" ht="15" customHeight="1">
      <c r="A261" s="1272">
        <v>215</v>
      </c>
      <c r="B261" s="1249" t="s">
        <v>1350</v>
      </c>
      <c r="C261" s="1250" t="s">
        <v>1348</v>
      </c>
      <c r="D261" s="1251">
        <v>0</v>
      </c>
      <c r="E261" s="1252">
        <f>A261*D261</f>
        <v>0</v>
      </c>
      <c r="F261" s="1251">
        <v>0</v>
      </c>
      <c r="G261" s="1251">
        <f t="shared" si="32"/>
        <v>0</v>
      </c>
    </row>
    <row r="262" spans="1:7" ht="15" customHeight="1">
      <c r="A262" s="1253">
        <v>1.65</v>
      </c>
      <c r="B262" s="1249" t="s">
        <v>1480</v>
      </c>
      <c r="C262" s="1250" t="s">
        <v>1166</v>
      </c>
      <c r="D262" s="1251">
        <v>130000</v>
      </c>
      <c r="E262" s="1252">
        <f>A262*D262</f>
        <v>214500</v>
      </c>
      <c r="F262" s="1251">
        <v>0</v>
      </c>
      <c r="G262" s="1251">
        <f t="shared" si="32"/>
        <v>214500</v>
      </c>
    </row>
    <row r="263" spans="1:7" ht="15" customHeight="1">
      <c r="A263" s="1253">
        <v>0.27500000000000002</v>
      </c>
      <c r="B263" s="1249" t="s">
        <v>1480</v>
      </c>
      <c r="C263" s="1250" t="s">
        <v>1333</v>
      </c>
      <c r="D263" s="1251">
        <v>200000</v>
      </c>
      <c r="E263" s="1252">
        <f t="shared" ref="E263:E265" si="33">A263*D263</f>
        <v>55000.000000000007</v>
      </c>
      <c r="F263" s="1251">
        <v>0</v>
      </c>
      <c r="G263" s="1251">
        <f t="shared" si="32"/>
        <v>55000.000000000007</v>
      </c>
    </row>
    <row r="264" spans="1:7" ht="15" customHeight="1">
      <c r="A264" s="1253">
        <v>2.8000000000000001E-2</v>
      </c>
      <c r="B264" s="1249" t="s">
        <v>1480</v>
      </c>
      <c r="C264" s="1250" t="s">
        <v>1168</v>
      </c>
      <c r="D264" s="1251">
        <v>250000</v>
      </c>
      <c r="E264" s="1252">
        <f t="shared" si="33"/>
        <v>7000</v>
      </c>
      <c r="F264" s="1251">
        <v>0</v>
      </c>
      <c r="G264" s="1251">
        <f t="shared" si="32"/>
        <v>7000</v>
      </c>
    </row>
    <row r="265" spans="1:7" ht="15" customHeight="1">
      <c r="A265" s="1253">
        <v>2.8000000000000001E-2</v>
      </c>
      <c r="B265" s="1249" t="s">
        <v>1480</v>
      </c>
      <c r="C265" s="1250" t="s">
        <v>1169</v>
      </c>
      <c r="D265" s="1251">
        <v>265000</v>
      </c>
      <c r="E265" s="1252">
        <f t="shared" si="33"/>
        <v>7420</v>
      </c>
      <c r="F265" s="1251">
        <v>0</v>
      </c>
      <c r="G265" s="1251">
        <f t="shared" si="32"/>
        <v>7420</v>
      </c>
    </row>
    <row r="266" spans="1:7" ht="15" customHeight="1">
      <c r="A266" s="1253"/>
      <c r="B266" s="1249"/>
      <c r="C266" s="1250" t="s">
        <v>1481</v>
      </c>
      <c r="D266" s="1251"/>
      <c r="E266" s="1254">
        <f>SUM(E258:E265)</f>
        <v>283920</v>
      </c>
      <c r="F266" s="1254">
        <f>SUM(F258:F265)</f>
        <v>898083.33333333326</v>
      </c>
      <c r="G266" s="1251">
        <f>SUM(G258:G265)</f>
        <v>1182003.3333333333</v>
      </c>
    </row>
    <row r="267" spans="1:7" ht="15" customHeight="1">
      <c r="A267" s="1253"/>
      <c r="B267" s="1249"/>
      <c r="C267" s="1250" t="s">
        <v>1482</v>
      </c>
      <c r="D267" s="1255">
        <v>0.1</v>
      </c>
      <c r="E267" s="1251">
        <f>E266*0.1</f>
        <v>28392</v>
      </c>
      <c r="F267" s="1251">
        <f>F266*0.1</f>
        <v>89808.333333333328</v>
      </c>
      <c r="G267" s="1251">
        <f>D267*G266</f>
        <v>118200.33333333333</v>
      </c>
    </row>
    <row r="268" spans="1:7" ht="15" customHeight="1">
      <c r="A268" s="1256"/>
      <c r="B268" s="1257"/>
      <c r="C268" s="1258" t="s">
        <v>1483</v>
      </c>
      <c r="D268" s="1259"/>
      <c r="E268" s="1259">
        <f>SUM(E266:E267)</f>
        <v>312312</v>
      </c>
      <c r="F268" s="1259">
        <f>SUM(F266:F267)</f>
        <v>987891.66666666663</v>
      </c>
      <c r="G268" s="1259">
        <f>SUM(G266:G267)</f>
        <v>1300203.6666666665</v>
      </c>
    </row>
    <row r="269" spans="1:7" ht="15" customHeight="1">
      <c r="A269" s="1235">
        <v>1</v>
      </c>
      <c r="B269" s="1236" t="s">
        <v>1484</v>
      </c>
      <c r="C269" s="1237" t="s">
        <v>1546</v>
      </c>
      <c r="D269" s="1238"/>
      <c r="E269" s="1239"/>
      <c r="F269" s="1238"/>
      <c r="G269" s="1238"/>
    </row>
    <row r="270" spans="1:7" ht="15" customHeight="1">
      <c r="A270" s="1235"/>
      <c r="B270" s="1236"/>
      <c r="C270" s="1241"/>
      <c r="D270" s="1238"/>
      <c r="E270" s="1239"/>
      <c r="F270" s="1238"/>
      <c r="G270" s="1238"/>
    </row>
    <row r="271" spans="1:7" ht="15" customHeight="1">
      <c r="A271" s="1242" t="s">
        <v>1326</v>
      </c>
      <c r="B271" s="1243"/>
      <c r="C271" s="1244"/>
      <c r="D271" s="1245" t="s">
        <v>1479</v>
      </c>
      <c r="E271" s="1246" t="s">
        <v>1371</v>
      </c>
      <c r="F271" s="1247" t="s">
        <v>1374</v>
      </c>
      <c r="G271" s="1247" t="s">
        <v>14</v>
      </c>
    </row>
    <row r="272" spans="1:7" ht="15" customHeight="1">
      <c r="A272" s="1253">
        <f>0.005</f>
        <v>5.0000000000000001E-3</v>
      </c>
      <c r="B272" s="1249" t="s">
        <v>1537</v>
      </c>
      <c r="C272" s="1250" t="s">
        <v>1538</v>
      </c>
      <c r="D272" s="1251">
        <v>4100000</v>
      </c>
      <c r="E272" s="1252">
        <v>0</v>
      </c>
      <c r="F272" s="1251">
        <f>A272*D272</f>
        <v>20500</v>
      </c>
      <c r="G272" s="1251">
        <f>E272+F272</f>
        <v>20500</v>
      </c>
    </row>
    <row r="273" spans="1:7" ht="15" customHeight="1">
      <c r="A273" s="1253">
        <v>0.04</v>
      </c>
      <c r="B273" s="1249" t="s">
        <v>1323</v>
      </c>
      <c r="C273" s="1250" t="s">
        <v>1539</v>
      </c>
      <c r="D273" s="1251">
        <v>20000</v>
      </c>
      <c r="E273" s="1252">
        <v>0</v>
      </c>
      <c r="F273" s="1251">
        <f t="shared" ref="F273:F274" si="34">A273*D273</f>
        <v>800</v>
      </c>
      <c r="G273" s="1251">
        <f t="shared" ref="G273:G274" si="35">E273+F273</f>
        <v>800</v>
      </c>
    </row>
    <row r="274" spans="1:7" ht="15" customHeight="1">
      <c r="A274" s="1253">
        <v>0.4</v>
      </c>
      <c r="B274" s="1249" t="s">
        <v>1344</v>
      </c>
      <c r="C274" s="1250" t="s">
        <v>1540</v>
      </c>
      <c r="D274" s="1251">
        <v>8000</v>
      </c>
      <c r="E274" s="1252">
        <v>0</v>
      </c>
      <c r="F274" s="1251">
        <f t="shared" si="34"/>
        <v>3200</v>
      </c>
      <c r="G274" s="1251">
        <f t="shared" si="35"/>
        <v>3200</v>
      </c>
    </row>
    <row r="275" spans="1:7" ht="15" customHeight="1">
      <c r="A275" s="1273">
        <v>157.5</v>
      </c>
      <c r="B275" s="1249" t="s">
        <v>76</v>
      </c>
      <c r="C275" s="1250" t="s">
        <v>1547</v>
      </c>
      <c r="D275" s="1251">
        <v>13000</v>
      </c>
      <c r="E275" s="1252">
        <v>0</v>
      </c>
      <c r="F275" s="1251">
        <f>A275*D275</f>
        <v>2047500</v>
      </c>
      <c r="G275" s="1251">
        <f>E275+F275</f>
        <v>2047500</v>
      </c>
    </row>
    <row r="276" spans="1:7" ht="15" customHeight="1">
      <c r="A276" s="1273">
        <v>2.25</v>
      </c>
      <c r="B276" s="1249" t="s">
        <v>76</v>
      </c>
      <c r="C276" s="1250" t="s">
        <v>1346</v>
      </c>
      <c r="D276" s="1251">
        <v>150000</v>
      </c>
      <c r="E276" s="1252">
        <v>0</v>
      </c>
      <c r="F276" s="1251">
        <f>A276*D276</f>
        <v>337500</v>
      </c>
      <c r="G276" s="1251">
        <f>E276+F276</f>
        <v>337500</v>
      </c>
    </row>
    <row r="277" spans="1:7" ht="15" customHeight="1">
      <c r="A277" s="1272">
        <v>336</v>
      </c>
      <c r="B277" s="1249" t="s">
        <v>76</v>
      </c>
      <c r="C277" s="1250" t="s">
        <v>1329</v>
      </c>
      <c r="D277" s="1251">
        <v>1200</v>
      </c>
      <c r="E277" s="1252">
        <v>0</v>
      </c>
      <c r="F277" s="1251">
        <f>A277*D277</f>
        <v>403200</v>
      </c>
      <c r="G277" s="1251">
        <f>E277+F277</f>
        <v>403200</v>
      </c>
    </row>
    <row r="278" spans="1:7" ht="15" customHeight="1">
      <c r="A278" s="1274">
        <v>8.9999999999999993E-3</v>
      </c>
      <c r="B278" s="1249" t="s">
        <v>71</v>
      </c>
      <c r="C278" s="1250" t="s">
        <v>1544</v>
      </c>
      <c r="D278" s="1251">
        <v>283333.33333333331</v>
      </c>
      <c r="E278" s="1252">
        <v>0</v>
      </c>
      <c r="F278" s="1251">
        <f t="shared" ref="F278:F279" si="36">A278*D278</f>
        <v>2549.9999999999995</v>
      </c>
      <c r="G278" s="1251">
        <f t="shared" ref="G278:G286" si="37">E278+F278</f>
        <v>2549.9999999999995</v>
      </c>
    </row>
    <row r="279" spans="1:7" ht="15" customHeight="1">
      <c r="A279" s="1273">
        <v>0.02</v>
      </c>
      <c r="B279" s="1249" t="s">
        <v>71</v>
      </c>
      <c r="C279" s="1250" t="s">
        <v>1545</v>
      </c>
      <c r="D279" s="1251">
        <v>283333.33333333331</v>
      </c>
      <c r="E279" s="1252">
        <v>0</v>
      </c>
      <c r="F279" s="1251">
        <f t="shared" si="36"/>
        <v>5666.6666666666661</v>
      </c>
      <c r="G279" s="1251">
        <f t="shared" si="37"/>
        <v>5666.6666666666661</v>
      </c>
    </row>
    <row r="280" spans="1:7" ht="15" customHeight="1">
      <c r="A280" s="1272">
        <v>215</v>
      </c>
      <c r="B280" s="1249" t="s">
        <v>1350</v>
      </c>
      <c r="C280" s="1250" t="s">
        <v>1348</v>
      </c>
      <c r="D280" s="1251">
        <v>0</v>
      </c>
      <c r="E280" s="1252">
        <f>A280*D280</f>
        <v>0</v>
      </c>
      <c r="F280" s="1251">
        <v>0</v>
      </c>
      <c r="G280" s="1251">
        <f t="shared" si="37"/>
        <v>0</v>
      </c>
    </row>
    <row r="281" spans="1:7" ht="15" customHeight="1">
      <c r="A281" s="1253">
        <v>5.3</v>
      </c>
      <c r="B281" s="1249" t="s">
        <v>1480</v>
      </c>
      <c r="C281" s="1250" t="s">
        <v>1166</v>
      </c>
      <c r="D281" s="1251">
        <v>130000</v>
      </c>
      <c r="E281" s="1252">
        <f>A281*D281</f>
        <v>689000</v>
      </c>
      <c r="F281" s="1251">
        <v>0</v>
      </c>
      <c r="G281" s="1251">
        <f t="shared" si="37"/>
        <v>689000</v>
      </c>
    </row>
    <row r="282" spans="1:7" ht="15" customHeight="1">
      <c r="A282" s="1253">
        <v>0.27500000000000002</v>
      </c>
      <c r="B282" s="1249" t="s">
        <v>1480</v>
      </c>
      <c r="C282" s="1250" t="s">
        <v>1333</v>
      </c>
      <c r="D282" s="1251">
        <v>200000</v>
      </c>
      <c r="E282" s="1252">
        <f>A282*D282</f>
        <v>55000.000000000007</v>
      </c>
      <c r="F282" s="1251">
        <v>0</v>
      </c>
      <c r="G282" s="1251">
        <f t="shared" si="37"/>
        <v>55000.000000000007</v>
      </c>
    </row>
    <row r="283" spans="1:7" ht="15" customHeight="1">
      <c r="A283" s="1253">
        <v>1.3</v>
      </c>
      <c r="B283" s="1249" t="s">
        <v>1480</v>
      </c>
      <c r="C283" s="1250" t="s">
        <v>1309</v>
      </c>
      <c r="D283" s="1251">
        <v>200000</v>
      </c>
      <c r="E283" s="1252">
        <f>A283*D283</f>
        <v>260000</v>
      </c>
      <c r="F283" s="1251">
        <v>0</v>
      </c>
      <c r="G283" s="1251">
        <f t="shared" si="37"/>
        <v>260000</v>
      </c>
    </row>
    <row r="284" spans="1:7" ht="15" customHeight="1">
      <c r="A284" s="1253">
        <v>1.05</v>
      </c>
      <c r="B284" s="1249" t="s">
        <v>1480</v>
      </c>
      <c r="C284" s="1250" t="s">
        <v>1167</v>
      </c>
      <c r="D284" s="1251">
        <v>200000</v>
      </c>
      <c r="E284" s="1252">
        <f>A284*D284</f>
        <v>210000</v>
      </c>
      <c r="F284" s="1251">
        <v>0</v>
      </c>
      <c r="G284" s="1251">
        <f t="shared" si="37"/>
        <v>210000</v>
      </c>
    </row>
    <row r="285" spans="1:7" ht="15" customHeight="1">
      <c r="A285" s="1253">
        <v>0.26200000000000001</v>
      </c>
      <c r="B285" s="1249" t="s">
        <v>1480</v>
      </c>
      <c r="C285" s="1250" t="s">
        <v>1168</v>
      </c>
      <c r="D285" s="1251">
        <v>250000</v>
      </c>
      <c r="E285" s="1252">
        <f t="shared" ref="E285:E286" si="38">A285*D285</f>
        <v>65500</v>
      </c>
      <c r="F285" s="1251">
        <v>0</v>
      </c>
      <c r="G285" s="1251">
        <f t="shared" si="37"/>
        <v>65500</v>
      </c>
    </row>
    <row r="286" spans="1:7" ht="15" customHeight="1">
      <c r="A286" s="1253">
        <v>0.26500000000000001</v>
      </c>
      <c r="B286" s="1249" t="s">
        <v>1480</v>
      </c>
      <c r="C286" s="1250" t="s">
        <v>1169</v>
      </c>
      <c r="D286" s="1251">
        <v>265000</v>
      </c>
      <c r="E286" s="1252">
        <f t="shared" si="38"/>
        <v>70225</v>
      </c>
      <c r="F286" s="1251">
        <v>0</v>
      </c>
      <c r="G286" s="1251">
        <f t="shared" si="37"/>
        <v>70225</v>
      </c>
    </row>
    <row r="287" spans="1:7" ht="15" customHeight="1">
      <c r="A287" s="1253"/>
      <c r="B287" s="1249"/>
      <c r="C287" s="1250" t="s">
        <v>1481</v>
      </c>
      <c r="D287" s="1251"/>
      <c r="E287" s="1254">
        <f>SUM(E277:E286)</f>
        <v>1349725</v>
      </c>
      <c r="F287" s="1254">
        <f>SUM(F272:F286)</f>
        <v>2820916.6666666665</v>
      </c>
      <c r="G287" s="1251">
        <f>SUM(G272:G286)</f>
        <v>4170641.6666666665</v>
      </c>
    </row>
    <row r="288" spans="1:7" ht="15" customHeight="1">
      <c r="A288" s="1253"/>
      <c r="B288" s="1249"/>
      <c r="C288" s="1250" t="s">
        <v>1482</v>
      </c>
      <c r="D288" s="1255">
        <v>0.1</v>
      </c>
      <c r="E288" s="1251">
        <f>E287*0.1</f>
        <v>134972.5</v>
      </c>
      <c r="F288" s="1251">
        <f>F287*0.1</f>
        <v>282091.66666666669</v>
      </c>
      <c r="G288" s="1251">
        <f>D288*G287</f>
        <v>417064.16666666669</v>
      </c>
    </row>
    <row r="289" spans="1:7" ht="15" customHeight="1">
      <c r="A289" s="1256"/>
      <c r="B289" s="1257"/>
      <c r="C289" s="1258" t="s">
        <v>1483</v>
      </c>
      <c r="D289" s="1259"/>
      <c r="E289" s="1259">
        <f>SUM(E287:E288)</f>
        <v>1484697.5</v>
      </c>
      <c r="F289" s="1259">
        <f>SUM(F287:F288)</f>
        <v>3103008.333333333</v>
      </c>
      <c r="G289" s="1259">
        <f>SUM(G287:G288)</f>
        <v>4587705.833333333</v>
      </c>
    </row>
    <row r="290" spans="1:7" ht="15" customHeight="1">
      <c r="A290" s="1235">
        <v>1</v>
      </c>
      <c r="B290" s="1236" t="s">
        <v>1484</v>
      </c>
      <c r="C290" s="1237" t="s">
        <v>1548</v>
      </c>
      <c r="D290" s="1238"/>
      <c r="E290" s="1239"/>
      <c r="F290" s="1238"/>
      <c r="G290" s="1238"/>
    </row>
    <row r="291" spans="1:7" ht="15" customHeight="1">
      <c r="A291" s="1235"/>
      <c r="B291" s="1236"/>
      <c r="C291" s="1241"/>
      <c r="D291" s="1238"/>
      <c r="E291" s="1239"/>
      <c r="F291" s="1238"/>
      <c r="G291" s="1238"/>
    </row>
    <row r="292" spans="1:7" ht="15" customHeight="1">
      <c r="A292" s="1242" t="s">
        <v>1326</v>
      </c>
      <c r="B292" s="1243"/>
      <c r="C292" s="1244"/>
      <c r="D292" s="1245" t="s">
        <v>1479</v>
      </c>
      <c r="E292" s="1246" t="s">
        <v>1371</v>
      </c>
      <c r="F292" s="1247" t="s">
        <v>1374</v>
      </c>
      <c r="G292" s="1247" t="s">
        <v>14</v>
      </c>
    </row>
    <row r="293" spans="1:7" ht="15" customHeight="1">
      <c r="A293" s="1253">
        <f>0.2</f>
        <v>0.2</v>
      </c>
      <c r="B293" s="1249" t="s">
        <v>1537</v>
      </c>
      <c r="C293" s="1250" t="s">
        <v>1538</v>
      </c>
      <c r="D293" s="1251">
        <v>64000</v>
      </c>
      <c r="E293" s="1252">
        <v>0</v>
      </c>
      <c r="F293" s="1251">
        <f>A293*D293</f>
        <v>12800</v>
      </c>
      <c r="G293" s="1251">
        <f>E293+F293</f>
        <v>12800</v>
      </c>
    </row>
    <row r="294" spans="1:7" ht="15" customHeight="1">
      <c r="A294" s="1253">
        <v>1.5</v>
      </c>
      <c r="B294" s="1249" t="s">
        <v>1323</v>
      </c>
      <c r="C294" s="1250" t="s">
        <v>1539</v>
      </c>
      <c r="D294" s="1251">
        <v>9000</v>
      </c>
      <c r="E294" s="1252">
        <v>0</v>
      </c>
      <c r="F294" s="1251">
        <f t="shared" ref="F294:F295" si="39">A294*D294</f>
        <v>13500</v>
      </c>
      <c r="G294" s="1251">
        <f t="shared" ref="G294:G295" si="40">E294+F294</f>
        <v>13500</v>
      </c>
    </row>
    <row r="295" spans="1:7" ht="15" customHeight="1">
      <c r="A295" s="1253">
        <v>0.4</v>
      </c>
      <c r="B295" s="1249" t="s">
        <v>1344</v>
      </c>
      <c r="C295" s="1250" t="s">
        <v>1540</v>
      </c>
      <c r="D295" s="1251">
        <v>6250</v>
      </c>
      <c r="E295" s="1252">
        <v>0</v>
      </c>
      <c r="F295" s="1251">
        <f t="shared" si="39"/>
        <v>2500</v>
      </c>
      <c r="G295" s="1251">
        <f t="shared" si="40"/>
        <v>2500</v>
      </c>
    </row>
    <row r="296" spans="1:7" ht="15" customHeight="1">
      <c r="A296" s="1273">
        <v>157.5</v>
      </c>
      <c r="B296" s="1249" t="s">
        <v>76</v>
      </c>
      <c r="C296" s="1250" t="s">
        <v>1547</v>
      </c>
      <c r="D296" s="1251">
        <v>46000</v>
      </c>
      <c r="E296" s="1252">
        <v>0</v>
      </c>
      <c r="F296" s="1251">
        <f>A296*D296</f>
        <v>7245000</v>
      </c>
      <c r="G296" s="1251">
        <f>E296+F296</f>
        <v>7245000</v>
      </c>
    </row>
    <row r="297" spans="1:7" ht="15" customHeight="1">
      <c r="A297" s="1273">
        <v>2.25</v>
      </c>
      <c r="B297" s="1249" t="s">
        <v>76</v>
      </c>
      <c r="C297" s="1250" t="s">
        <v>1346</v>
      </c>
      <c r="D297" s="1251">
        <v>700</v>
      </c>
      <c r="E297" s="1252">
        <v>0</v>
      </c>
      <c r="F297" s="1251">
        <f>A297*D297</f>
        <v>1575</v>
      </c>
      <c r="G297" s="1251">
        <f>E297+F297</f>
        <v>1575</v>
      </c>
    </row>
    <row r="298" spans="1:7" ht="15" customHeight="1">
      <c r="A298" s="1272">
        <v>336</v>
      </c>
      <c r="B298" s="1249" t="s">
        <v>76</v>
      </c>
      <c r="C298" s="1250" t="s">
        <v>1329</v>
      </c>
      <c r="D298" s="1251">
        <v>7300</v>
      </c>
      <c r="E298" s="1252">
        <v>0</v>
      </c>
      <c r="F298" s="1251">
        <f>A298*D298</f>
        <v>2452800</v>
      </c>
      <c r="G298" s="1251">
        <f>E298+F298</f>
        <v>2452800</v>
      </c>
    </row>
    <row r="299" spans="1:7" ht="15" customHeight="1">
      <c r="A299" s="1274">
        <v>0.54</v>
      </c>
      <c r="B299" s="1249" t="s">
        <v>71</v>
      </c>
      <c r="C299" s="1250" t="s">
        <v>1544</v>
      </c>
      <c r="D299" s="1251">
        <v>100000</v>
      </c>
      <c r="E299" s="1252">
        <v>0</v>
      </c>
      <c r="F299" s="1251">
        <f t="shared" ref="F299:F300" si="41">A299*D299</f>
        <v>54000</v>
      </c>
      <c r="G299" s="1251">
        <f t="shared" ref="G299:G307" si="42">E299+F299</f>
        <v>54000</v>
      </c>
    </row>
    <row r="300" spans="1:7" ht="15" customHeight="1">
      <c r="A300" s="1273">
        <v>0.81</v>
      </c>
      <c r="B300" s="1249" t="s">
        <v>71</v>
      </c>
      <c r="C300" s="1250" t="s">
        <v>1545</v>
      </c>
      <c r="D300" s="1251">
        <v>20000</v>
      </c>
      <c r="E300" s="1252">
        <v>0</v>
      </c>
      <c r="F300" s="1251">
        <f t="shared" si="41"/>
        <v>16200.000000000002</v>
      </c>
      <c r="G300" s="1251">
        <f t="shared" si="42"/>
        <v>16200.000000000002</v>
      </c>
    </row>
    <row r="301" spans="1:7" ht="15" customHeight="1">
      <c r="A301" s="1272">
        <v>215</v>
      </c>
      <c r="B301" s="1249" t="s">
        <v>1350</v>
      </c>
      <c r="C301" s="1250" t="s">
        <v>1348</v>
      </c>
      <c r="D301" s="1251">
        <v>0</v>
      </c>
      <c r="E301" s="1252">
        <f>A301*D301</f>
        <v>0</v>
      </c>
      <c r="F301" s="1251">
        <v>0</v>
      </c>
      <c r="G301" s="1251">
        <f t="shared" si="42"/>
        <v>0</v>
      </c>
    </row>
    <row r="302" spans="1:7" ht="15" customHeight="1">
      <c r="A302" s="1253">
        <v>5.3</v>
      </c>
      <c r="B302" s="1249" t="s">
        <v>1480</v>
      </c>
      <c r="C302" s="1250" t="s">
        <v>1166</v>
      </c>
      <c r="D302" s="1251">
        <v>35000</v>
      </c>
      <c r="E302" s="1252">
        <f>A302*D302</f>
        <v>185500</v>
      </c>
      <c r="F302" s="1251">
        <v>0</v>
      </c>
      <c r="G302" s="1251">
        <f t="shared" si="42"/>
        <v>185500</v>
      </c>
    </row>
    <row r="303" spans="1:7" ht="15" customHeight="1">
      <c r="A303" s="1253">
        <v>0.27500000000000002</v>
      </c>
      <c r="B303" s="1249" t="s">
        <v>1480</v>
      </c>
      <c r="C303" s="1250" t="s">
        <v>1333</v>
      </c>
      <c r="D303" s="1251">
        <v>2500</v>
      </c>
      <c r="E303" s="1252">
        <f>A303*D303</f>
        <v>687.5</v>
      </c>
      <c r="F303" s="1251">
        <v>0</v>
      </c>
      <c r="G303" s="1251">
        <f t="shared" si="42"/>
        <v>687.5</v>
      </c>
    </row>
    <row r="304" spans="1:7" ht="15" customHeight="1">
      <c r="A304" s="1253">
        <v>1.3</v>
      </c>
      <c r="B304" s="1249" t="s">
        <v>1480</v>
      </c>
      <c r="C304" s="1250" t="s">
        <v>1309</v>
      </c>
      <c r="D304" s="1251">
        <v>75000</v>
      </c>
      <c r="E304" s="1252">
        <f>A304*D304</f>
        <v>97500</v>
      </c>
      <c r="F304" s="1251">
        <v>0</v>
      </c>
      <c r="G304" s="1251">
        <f t="shared" si="42"/>
        <v>97500</v>
      </c>
    </row>
    <row r="305" spans="1:7" ht="15" customHeight="1">
      <c r="A305" s="1253">
        <v>1.05</v>
      </c>
      <c r="B305" s="1249" t="s">
        <v>1480</v>
      </c>
      <c r="C305" s="1250" t="s">
        <v>1167</v>
      </c>
      <c r="D305" s="1251">
        <v>150000</v>
      </c>
      <c r="E305" s="1252">
        <f>A305*D305</f>
        <v>157500</v>
      </c>
      <c r="F305" s="1251">
        <v>0</v>
      </c>
      <c r="G305" s="1251">
        <f t="shared" si="42"/>
        <v>157500</v>
      </c>
    </row>
    <row r="306" spans="1:7" ht="15" customHeight="1">
      <c r="A306" s="1253">
        <v>0.26200000000000001</v>
      </c>
      <c r="B306" s="1249" t="s">
        <v>1480</v>
      </c>
      <c r="C306" s="1250" t="s">
        <v>1168</v>
      </c>
      <c r="D306" s="1251">
        <v>2500000</v>
      </c>
      <c r="E306" s="1252">
        <f t="shared" ref="E306:E307" si="43">A306*D306</f>
        <v>655000</v>
      </c>
      <c r="F306" s="1251">
        <v>0</v>
      </c>
      <c r="G306" s="1251">
        <f t="shared" si="42"/>
        <v>655000</v>
      </c>
    </row>
    <row r="307" spans="1:7" ht="15" customHeight="1">
      <c r="A307" s="1253">
        <v>0.26500000000000001</v>
      </c>
      <c r="B307" s="1249" t="s">
        <v>1480</v>
      </c>
      <c r="C307" s="1250" t="s">
        <v>1169</v>
      </c>
      <c r="D307" s="1251">
        <v>100000</v>
      </c>
      <c r="E307" s="1252">
        <f t="shared" si="43"/>
        <v>26500</v>
      </c>
      <c r="F307" s="1251">
        <v>0</v>
      </c>
      <c r="G307" s="1251">
        <f t="shared" si="42"/>
        <v>26500</v>
      </c>
    </row>
    <row r="308" spans="1:7" ht="15" customHeight="1">
      <c r="A308" s="1253"/>
      <c r="B308" s="1249"/>
      <c r="C308" s="1250" t="s">
        <v>1481</v>
      </c>
      <c r="D308" s="1251"/>
      <c r="E308" s="1254">
        <f>SUM(E298:E307)</f>
        <v>1122687.5</v>
      </c>
      <c r="F308" s="1254">
        <f>SUM(F298:F307)</f>
        <v>2523000</v>
      </c>
      <c r="G308" s="1251">
        <f>SUM(G298:G307)</f>
        <v>3645687.5</v>
      </c>
    </row>
    <row r="309" spans="1:7" ht="15" customHeight="1">
      <c r="A309" s="1253"/>
      <c r="B309" s="1249"/>
      <c r="C309" s="1250" t="s">
        <v>1482</v>
      </c>
      <c r="D309" s="1255">
        <v>0.1</v>
      </c>
      <c r="E309" s="1251">
        <f>E308*0.1</f>
        <v>112268.75</v>
      </c>
      <c r="F309" s="1251">
        <f>F308*0.1</f>
        <v>252300</v>
      </c>
      <c r="G309" s="1251">
        <f>D309*G308</f>
        <v>364568.75</v>
      </c>
    </row>
    <row r="310" spans="1:7" ht="15" customHeight="1">
      <c r="A310" s="1256"/>
      <c r="B310" s="1257"/>
      <c r="C310" s="1258" t="s">
        <v>1483</v>
      </c>
      <c r="D310" s="1259"/>
      <c r="E310" s="1259">
        <f>SUM(E308:E309)</f>
        <v>1234956.25</v>
      </c>
      <c r="F310" s="1259">
        <f>SUM(F308:F309)</f>
        <v>2775300</v>
      </c>
      <c r="G310" s="1259">
        <f>SUM(G308:G309)</f>
        <v>4010256.25</v>
      </c>
    </row>
    <row r="311" spans="1:7" ht="15" customHeight="1">
      <c r="A311" s="1235">
        <v>10</v>
      </c>
      <c r="B311" s="1236" t="s">
        <v>76</v>
      </c>
      <c r="C311" s="1237" t="s">
        <v>1549</v>
      </c>
      <c r="D311" s="1238"/>
      <c r="E311" s="1239"/>
      <c r="F311" s="1238"/>
      <c r="G311" s="1238"/>
    </row>
    <row r="312" spans="1:7" ht="15" customHeight="1">
      <c r="A312" s="1235"/>
      <c r="B312" s="1236"/>
      <c r="C312" s="1241"/>
      <c r="D312" s="1238"/>
      <c r="E312" s="1239"/>
      <c r="F312" s="1238"/>
      <c r="G312" s="1238"/>
    </row>
    <row r="313" spans="1:7" ht="15" customHeight="1">
      <c r="A313" s="1242" t="s">
        <v>1326</v>
      </c>
      <c r="B313" s="1243"/>
      <c r="C313" s="1244"/>
      <c r="D313" s="1245" t="s">
        <v>1479</v>
      </c>
      <c r="E313" s="1246" t="s">
        <v>1371</v>
      </c>
      <c r="F313" s="1247" t="s">
        <v>1374</v>
      </c>
      <c r="G313" s="1247" t="s">
        <v>14</v>
      </c>
    </row>
    <row r="314" spans="1:7" ht="15" customHeight="1">
      <c r="A314" s="1275">
        <v>10.5</v>
      </c>
      <c r="B314" s="1249" t="s">
        <v>76</v>
      </c>
      <c r="C314" s="1250" t="s">
        <v>1550</v>
      </c>
      <c r="D314" s="1251">
        <v>130000</v>
      </c>
      <c r="E314" s="1252">
        <v>0</v>
      </c>
      <c r="F314" s="1251">
        <f>A314*D314</f>
        <v>1365000</v>
      </c>
      <c r="G314" s="1251">
        <f>E314+F314</f>
        <v>1365000</v>
      </c>
    </row>
    <row r="315" spans="1:7" ht="15" customHeight="1">
      <c r="A315" s="1275">
        <v>0.15</v>
      </c>
      <c r="B315" s="1249" t="s">
        <v>76</v>
      </c>
      <c r="C315" s="1250" t="s">
        <v>1551</v>
      </c>
      <c r="D315" s="1251">
        <v>1500000</v>
      </c>
      <c r="E315" s="1252">
        <v>0</v>
      </c>
      <c r="F315" s="1251">
        <f t="shared" ref="F315" si="44">A315*D315</f>
        <v>225000</v>
      </c>
      <c r="G315" s="1251">
        <f t="shared" ref="G315:G319" si="45">E315+F315</f>
        <v>225000</v>
      </c>
    </row>
    <row r="316" spans="1:7" ht="15" customHeight="1">
      <c r="A316" s="1275">
        <v>7.0000000000000007E-2</v>
      </c>
      <c r="B316" s="1249" t="s">
        <v>1480</v>
      </c>
      <c r="C316" s="1250" t="s">
        <v>1166</v>
      </c>
      <c r="D316" s="1251">
        <v>130000</v>
      </c>
      <c r="E316" s="1252">
        <f>A316*D316</f>
        <v>9100</v>
      </c>
      <c r="F316" s="1251">
        <v>0</v>
      </c>
      <c r="G316" s="1251">
        <f t="shared" si="45"/>
        <v>9100</v>
      </c>
    </row>
    <row r="317" spans="1:7" ht="15" customHeight="1">
      <c r="A317" s="1275">
        <v>7.0000000000000007E-2</v>
      </c>
      <c r="B317" s="1249" t="s">
        <v>1480</v>
      </c>
      <c r="C317" s="1250" t="s">
        <v>1167</v>
      </c>
      <c r="D317" s="1251">
        <v>200000</v>
      </c>
      <c r="E317" s="1252">
        <f t="shared" ref="E317:E319" si="46">A317*D317</f>
        <v>14000.000000000002</v>
      </c>
      <c r="F317" s="1251">
        <v>0</v>
      </c>
      <c r="G317" s="1251">
        <f t="shared" si="45"/>
        <v>14000.000000000002</v>
      </c>
    </row>
    <row r="318" spans="1:7" ht="15" customHeight="1">
      <c r="A318" s="1275">
        <v>7.0000000000000001E-3</v>
      </c>
      <c r="B318" s="1249" t="s">
        <v>1480</v>
      </c>
      <c r="C318" s="1250" t="s">
        <v>1168</v>
      </c>
      <c r="D318" s="1251">
        <v>250000</v>
      </c>
      <c r="E318" s="1252">
        <f t="shared" si="46"/>
        <v>1750</v>
      </c>
      <c r="F318" s="1251">
        <v>0</v>
      </c>
      <c r="G318" s="1251">
        <f t="shared" si="45"/>
        <v>1750</v>
      </c>
    </row>
    <row r="319" spans="1:7" ht="15" customHeight="1">
      <c r="A319" s="1275">
        <v>4.0000000000000001E-3</v>
      </c>
      <c r="B319" s="1249" t="s">
        <v>1480</v>
      </c>
      <c r="C319" s="1250" t="s">
        <v>1169</v>
      </c>
      <c r="D319" s="1251">
        <v>265000</v>
      </c>
      <c r="E319" s="1252">
        <f t="shared" si="46"/>
        <v>1060</v>
      </c>
      <c r="F319" s="1251">
        <v>0</v>
      </c>
      <c r="G319" s="1251">
        <f t="shared" si="45"/>
        <v>1060</v>
      </c>
    </row>
    <row r="320" spans="1:7" ht="15" customHeight="1">
      <c r="A320" s="1253"/>
      <c r="B320" s="1249"/>
      <c r="C320" s="1250" t="s">
        <v>1481</v>
      </c>
      <c r="D320" s="1251"/>
      <c r="E320" s="1254">
        <f>SUM(E314:E319)</f>
        <v>25910</v>
      </c>
      <c r="F320" s="1254">
        <f>SUM(F314:F319)</f>
        <v>1590000</v>
      </c>
      <c r="G320" s="1251">
        <f>SUM(G314:G319)</f>
        <v>1615910</v>
      </c>
    </row>
    <row r="321" spans="1:7" ht="15" customHeight="1">
      <c r="A321" s="1253"/>
      <c r="B321" s="1249"/>
      <c r="C321" s="1250" t="s">
        <v>1482</v>
      </c>
      <c r="D321" s="1255">
        <v>0.1</v>
      </c>
      <c r="E321" s="1251">
        <f>E320*0.1</f>
        <v>2591</v>
      </c>
      <c r="F321" s="1251">
        <f>F320*0.1</f>
        <v>159000</v>
      </c>
      <c r="G321" s="1251">
        <f>D321*G320</f>
        <v>161591</v>
      </c>
    </row>
    <row r="322" spans="1:7" ht="15" customHeight="1">
      <c r="A322" s="1256"/>
      <c r="B322" s="1257"/>
      <c r="C322" s="1258" t="s">
        <v>1483</v>
      </c>
      <c r="D322" s="1259"/>
      <c r="E322" s="1259">
        <f>SUM(E320:E321)</f>
        <v>28501</v>
      </c>
      <c r="F322" s="1259">
        <f>SUM(F320:F321)</f>
        <v>1749000</v>
      </c>
      <c r="G322" s="1259">
        <f>SUM(G320:G321)</f>
        <v>1777501</v>
      </c>
    </row>
    <row r="323" spans="1:7" ht="15" customHeight="1">
      <c r="A323" s="1235">
        <v>1</v>
      </c>
      <c r="B323" s="1236" t="s">
        <v>1484</v>
      </c>
      <c r="C323" s="1276" t="s">
        <v>1552</v>
      </c>
      <c r="D323" s="1238"/>
      <c r="E323" s="1239"/>
      <c r="F323" s="1238"/>
      <c r="G323" s="1238"/>
    </row>
    <row r="324" spans="1:7" ht="15" customHeight="1">
      <c r="A324" s="1235"/>
      <c r="B324" s="1236"/>
      <c r="C324" s="1241"/>
      <c r="D324" s="1238"/>
      <c r="E324" s="1239"/>
      <c r="F324" s="1238"/>
      <c r="G324" s="1238"/>
    </row>
    <row r="325" spans="1:7" ht="15" customHeight="1">
      <c r="A325" s="1242" t="s">
        <v>1326</v>
      </c>
      <c r="B325" s="1243"/>
      <c r="C325" s="1244"/>
      <c r="D325" s="1245" t="s">
        <v>1479</v>
      </c>
      <c r="E325" s="1246" t="s">
        <v>1371</v>
      </c>
      <c r="F325" s="1247" t="s">
        <v>1374</v>
      </c>
      <c r="G325" s="1247" t="s">
        <v>14</v>
      </c>
    </row>
    <row r="326" spans="1:7" ht="15" customHeight="1">
      <c r="A326" s="1253">
        <f>0.27</f>
        <v>0.27</v>
      </c>
      <c r="B326" s="1249" t="s">
        <v>1537</v>
      </c>
      <c r="C326" s="1250" t="s">
        <v>1538</v>
      </c>
      <c r="D326" s="1251">
        <v>4100000</v>
      </c>
      <c r="E326" s="1252">
        <v>0</v>
      </c>
      <c r="F326" s="1251">
        <f>A326*D326</f>
        <v>1107000</v>
      </c>
      <c r="G326" s="1251">
        <f>E326+F326</f>
        <v>1107000</v>
      </c>
    </row>
    <row r="327" spans="1:7" ht="15" customHeight="1">
      <c r="A327" s="1253">
        <v>2</v>
      </c>
      <c r="B327" s="1249" t="s">
        <v>1323</v>
      </c>
      <c r="C327" s="1250" t="s">
        <v>1539</v>
      </c>
      <c r="D327" s="1251">
        <v>20000</v>
      </c>
      <c r="E327" s="1252">
        <v>0</v>
      </c>
      <c r="F327" s="1251">
        <f t="shared" ref="F327:F328" si="47">A327*D327</f>
        <v>40000</v>
      </c>
      <c r="G327" s="1251">
        <f t="shared" ref="G327:G328" si="48">E327+F327</f>
        <v>40000</v>
      </c>
    </row>
    <row r="328" spans="1:7" ht="15" customHeight="1">
      <c r="A328" s="1253">
        <v>0.6</v>
      </c>
      <c r="B328" s="1249" t="s">
        <v>1344</v>
      </c>
      <c r="C328" s="1250" t="s">
        <v>1540</v>
      </c>
      <c r="D328" s="1251">
        <v>8000</v>
      </c>
      <c r="E328" s="1252">
        <v>0</v>
      </c>
      <c r="F328" s="1251">
        <f t="shared" si="47"/>
        <v>4800</v>
      </c>
      <c r="G328" s="1251">
        <f t="shared" si="48"/>
        <v>4800</v>
      </c>
    </row>
    <row r="329" spans="1:7" ht="15" customHeight="1">
      <c r="A329" s="1273">
        <v>210</v>
      </c>
      <c r="B329" s="1249" t="s">
        <v>76</v>
      </c>
      <c r="C329" s="1250" t="s">
        <v>1547</v>
      </c>
      <c r="D329" s="1251">
        <v>13000</v>
      </c>
      <c r="E329" s="1252">
        <v>0</v>
      </c>
      <c r="F329" s="1251">
        <f>A329*D329</f>
        <v>2730000</v>
      </c>
      <c r="G329" s="1251">
        <f>E329+F329</f>
        <v>2730000</v>
      </c>
    </row>
    <row r="330" spans="1:7" ht="15" customHeight="1">
      <c r="A330" s="1273">
        <v>3</v>
      </c>
      <c r="B330" s="1249" t="s">
        <v>76</v>
      </c>
      <c r="C330" s="1250" t="s">
        <v>1346</v>
      </c>
      <c r="D330" s="1251">
        <v>150000</v>
      </c>
      <c r="E330" s="1252">
        <v>0</v>
      </c>
      <c r="F330" s="1251">
        <f>A330*D330</f>
        <v>450000</v>
      </c>
      <c r="G330" s="1251">
        <f>E330+F330</f>
        <v>450000</v>
      </c>
    </row>
    <row r="331" spans="1:7" ht="15" customHeight="1">
      <c r="A331" s="1272">
        <v>336</v>
      </c>
      <c r="B331" s="1249" t="s">
        <v>76</v>
      </c>
      <c r="C331" s="1250" t="s">
        <v>1329</v>
      </c>
      <c r="D331" s="1251">
        <v>1200</v>
      </c>
      <c r="E331" s="1252">
        <v>0</v>
      </c>
      <c r="F331" s="1251">
        <f>A331*D331</f>
        <v>403200</v>
      </c>
      <c r="G331" s="1251">
        <f>E331+F331</f>
        <v>403200</v>
      </c>
    </row>
    <row r="332" spans="1:7" ht="15" customHeight="1">
      <c r="A332" s="1274">
        <v>0.54</v>
      </c>
      <c r="B332" s="1249" t="s">
        <v>71</v>
      </c>
      <c r="C332" s="1250" t="s">
        <v>1544</v>
      </c>
      <c r="D332" s="1251">
        <v>283333.33333333331</v>
      </c>
      <c r="E332" s="1252">
        <v>0</v>
      </c>
      <c r="F332" s="1251">
        <f t="shared" ref="F332:F333" si="49">A332*D332</f>
        <v>153000</v>
      </c>
      <c r="G332" s="1251">
        <f t="shared" ref="G332:G340" si="50">E332+F332</f>
        <v>153000</v>
      </c>
    </row>
    <row r="333" spans="1:7" ht="15" customHeight="1">
      <c r="A333" s="1273">
        <v>0.81</v>
      </c>
      <c r="B333" s="1249" t="s">
        <v>71</v>
      </c>
      <c r="C333" s="1250" t="s">
        <v>1545</v>
      </c>
      <c r="D333" s="1251">
        <v>283333.33333333331</v>
      </c>
      <c r="E333" s="1252">
        <v>0</v>
      </c>
      <c r="F333" s="1251">
        <f t="shared" si="49"/>
        <v>229500</v>
      </c>
      <c r="G333" s="1251">
        <f t="shared" si="50"/>
        <v>229500</v>
      </c>
    </row>
    <row r="334" spans="1:7" ht="15" customHeight="1">
      <c r="A334" s="1272">
        <v>215</v>
      </c>
      <c r="B334" s="1249" t="s">
        <v>1350</v>
      </c>
      <c r="C334" s="1250" t="s">
        <v>1348</v>
      </c>
      <c r="D334" s="1251">
        <v>0</v>
      </c>
      <c r="E334" s="1252">
        <f>A334*D334</f>
        <v>0</v>
      </c>
      <c r="F334" s="1251">
        <v>0</v>
      </c>
      <c r="G334" s="1251">
        <f t="shared" si="50"/>
        <v>0</v>
      </c>
    </row>
    <row r="335" spans="1:7" ht="15" customHeight="1">
      <c r="A335" s="1253">
        <v>5.65</v>
      </c>
      <c r="B335" s="1249" t="s">
        <v>1480</v>
      </c>
      <c r="C335" s="1250" t="s">
        <v>1166</v>
      </c>
      <c r="D335" s="1251">
        <v>130000</v>
      </c>
      <c r="E335" s="1252">
        <f>A335*D335</f>
        <v>734500</v>
      </c>
      <c r="F335" s="1251">
        <v>0</v>
      </c>
      <c r="G335" s="1251">
        <f t="shared" si="50"/>
        <v>734500</v>
      </c>
    </row>
    <row r="336" spans="1:7" ht="15" customHeight="1">
      <c r="A336" s="1253">
        <v>0.27500000000000002</v>
      </c>
      <c r="B336" s="1249" t="s">
        <v>1480</v>
      </c>
      <c r="C336" s="1250" t="s">
        <v>1333</v>
      </c>
      <c r="D336" s="1251">
        <v>200000</v>
      </c>
      <c r="E336" s="1252">
        <f>A336*D336</f>
        <v>55000.000000000007</v>
      </c>
      <c r="F336" s="1251">
        <v>0</v>
      </c>
      <c r="G336" s="1251">
        <f t="shared" si="50"/>
        <v>55000.000000000007</v>
      </c>
    </row>
    <row r="337" spans="1:7" ht="15" customHeight="1">
      <c r="A337" s="1253">
        <v>1.56</v>
      </c>
      <c r="B337" s="1249" t="s">
        <v>1480</v>
      </c>
      <c r="C337" s="1250" t="s">
        <v>1309</v>
      </c>
      <c r="D337" s="1251">
        <v>200000</v>
      </c>
      <c r="E337" s="1252">
        <f>A337*D337</f>
        <v>312000</v>
      </c>
      <c r="F337" s="1251">
        <v>0</v>
      </c>
      <c r="G337" s="1251">
        <f t="shared" si="50"/>
        <v>312000</v>
      </c>
    </row>
    <row r="338" spans="1:7" ht="15" customHeight="1">
      <c r="A338" s="1253">
        <v>1.4</v>
      </c>
      <c r="B338" s="1249" t="s">
        <v>1480</v>
      </c>
      <c r="C338" s="1250" t="s">
        <v>1167</v>
      </c>
      <c r="D338" s="1251">
        <v>200000</v>
      </c>
      <c r="E338" s="1252">
        <f>A338*D338</f>
        <v>280000</v>
      </c>
      <c r="F338" s="1251">
        <v>0</v>
      </c>
      <c r="G338" s="1251">
        <f t="shared" si="50"/>
        <v>280000</v>
      </c>
    </row>
    <row r="339" spans="1:7" ht="15" customHeight="1">
      <c r="A339" s="1253">
        <v>0.32300000000000001</v>
      </c>
      <c r="B339" s="1249" t="s">
        <v>1480</v>
      </c>
      <c r="C339" s="1250" t="s">
        <v>1168</v>
      </c>
      <c r="D339" s="1251">
        <v>250000</v>
      </c>
      <c r="E339" s="1252">
        <f t="shared" ref="E339:E340" si="51">A339*D339</f>
        <v>80750</v>
      </c>
      <c r="F339" s="1251">
        <v>0</v>
      </c>
      <c r="G339" s="1251">
        <f t="shared" si="50"/>
        <v>80750</v>
      </c>
    </row>
    <row r="340" spans="1:7" ht="15" customHeight="1">
      <c r="A340" s="1253">
        <v>0.28299999999999997</v>
      </c>
      <c r="B340" s="1249" t="s">
        <v>1480</v>
      </c>
      <c r="C340" s="1250" t="s">
        <v>1169</v>
      </c>
      <c r="D340" s="1251">
        <v>265000</v>
      </c>
      <c r="E340" s="1252">
        <f t="shared" si="51"/>
        <v>74995</v>
      </c>
      <c r="F340" s="1251">
        <v>0</v>
      </c>
      <c r="G340" s="1251">
        <f t="shared" si="50"/>
        <v>74995</v>
      </c>
    </row>
    <row r="341" spans="1:7" ht="15" customHeight="1">
      <c r="A341" s="1253"/>
      <c r="B341" s="1249"/>
      <c r="C341" s="1250" t="s">
        <v>1481</v>
      </c>
      <c r="D341" s="1251"/>
      <c r="E341" s="1254">
        <f>SUM(E331:E340)</f>
        <v>1537245</v>
      </c>
      <c r="F341" s="1254">
        <f>SUM(F331:F340)</f>
        <v>785700</v>
      </c>
      <c r="G341" s="1251">
        <f>SUM(G331:G340)</f>
        <v>2322945</v>
      </c>
    </row>
    <row r="342" spans="1:7" ht="15" customHeight="1">
      <c r="A342" s="1253"/>
      <c r="B342" s="1249"/>
      <c r="C342" s="1250" t="s">
        <v>1482</v>
      </c>
      <c r="D342" s="1255">
        <v>0.1</v>
      </c>
      <c r="E342" s="1251">
        <f>E341*D342</f>
        <v>153724.5</v>
      </c>
      <c r="F342" s="1251">
        <f>F341*D342</f>
        <v>78570</v>
      </c>
      <c r="G342" s="1251">
        <f>G341*D342</f>
        <v>232294.5</v>
      </c>
    </row>
    <row r="343" spans="1:7" ht="15" customHeight="1">
      <c r="A343" s="1256"/>
      <c r="B343" s="1257"/>
      <c r="C343" s="1258" t="s">
        <v>1483</v>
      </c>
      <c r="D343" s="1259"/>
      <c r="E343" s="1259">
        <f>SUM(E341:E342)</f>
        <v>1690969.5</v>
      </c>
      <c r="F343" s="1259">
        <f>SUM(F341:F342)</f>
        <v>864270</v>
      </c>
      <c r="G343" s="1259">
        <f>SUM(G341:G342)</f>
        <v>2555239.5</v>
      </c>
    </row>
    <row r="344" spans="1:7" ht="15" customHeight="1">
      <c r="A344" s="1235">
        <v>1</v>
      </c>
      <c r="B344" s="1236" t="s">
        <v>1484</v>
      </c>
      <c r="C344" s="1237" t="s">
        <v>1553</v>
      </c>
      <c r="D344" s="1238"/>
      <c r="E344" s="1239"/>
      <c r="F344" s="1238"/>
      <c r="G344" s="1238"/>
    </row>
    <row r="345" spans="1:7" ht="15" customHeight="1">
      <c r="A345" s="1235"/>
      <c r="B345" s="1236"/>
      <c r="C345" s="1241"/>
      <c r="D345" s="1238"/>
      <c r="E345" s="1239"/>
      <c r="F345" s="1238"/>
      <c r="G345" s="1238"/>
    </row>
    <row r="346" spans="1:7" s="1240" customFormat="1" ht="15" customHeight="1">
      <c r="A346" s="1242" t="s">
        <v>1326</v>
      </c>
      <c r="B346" s="1243"/>
      <c r="C346" s="1244"/>
      <c r="D346" s="1245" t="s">
        <v>1479</v>
      </c>
      <c r="E346" s="1246" t="s">
        <v>1371</v>
      </c>
      <c r="F346" s="1247" t="s">
        <v>1374</v>
      </c>
      <c r="G346" s="1247" t="s">
        <v>14</v>
      </c>
    </row>
    <row r="347" spans="1:7" ht="15" customHeight="1">
      <c r="A347" s="1253">
        <v>4</v>
      </c>
      <c r="B347" s="1249" t="s">
        <v>1480</v>
      </c>
      <c r="C347" s="1250" t="s">
        <v>1166</v>
      </c>
      <c r="D347" s="1251">
        <v>130000</v>
      </c>
      <c r="E347" s="1252">
        <f>D347*A347</f>
        <v>520000</v>
      </c>
      <c r="F347" s="1251">
        <v>0</v>
      </c>
      <c r="G347" s="1251">
        <f>E347+F347</f>
        <v>520000</v>
      </c>
    </row>
    <row r="348" spans="1:7" ht="15" customHeight="1">
      <c r="A348" s="1253"/>
      <c r="B348" s="1249"/>
      <c r="C348" s="1250" t="s">
        <v>1481</v>
      </c>
      <c r="D348" s="1251"/>
      <c r="E348" s="1254">
        <f>SUM(E347)</f>
        <v>520000</v>
      </c>
      <c r="F348" s="1251">
        <v>0</v>
      </c>
      <c r="G348" s="1251">
        <f>E348+F348</f>
        <v>520000</v>
      </c>
    </row>
    <row r="349" spans="1:7" ht="15" customHeight="1">
      <c r="A349" s="1253"/>
      <c r="B349" s="1249"/>
      <c r="C349" s="1250" t="s">
        <v>1482</v>
      </c>
      <c r="D349" s="1255">
        <v>0.1</v>
      </c>
      <c r="E349" s="1251">
        <f>E348*0.1</f>
        <v>52000</v>
      </c>
      <c r="F349" s="1251">
        <f>F348*0.1</f>
        <v>0</v>
      </c>
      <c r="G349" s="1251">
        <f>D349*G348</f>
        <v>52000</v>
      </c>
    </row>
    <row r="350" spans="1:7" ht="15" customHeight="1">
      <c r="A350" s="1256"/>
      <c r="B350" s="1257"/>
      <c r="C350" s="1258" t="s">
        <v>1483</v>
      </c>
      <c r="D350" s="1259"/>
      <c r="E350" s="1259">
        <f>SUM(E348:E349)</f>
        <v>572000</v>
      </c>
      <c r="F350" s="1259">
        <v>0</v>
      </c>
      <c r="G350" s="1259">
        <f>SUM(G348:G349)</f>
        <v>572000</v>
      </c>
    </row>
    <row r="351" spans="1:7" ht="15" customHeight="1">
      <c r="A351" s="1235">
        <v>1</v>
      </c>
      <c r="B351" s="1236" t="s">
        <v>1477</v>
      </c>
      <c r="C351" s="1237" t="s">
        <v>1554</v>
      </c>
      <c r="D351" s="1238"/>
      <c r="E351" s="1239"/>
      <c r="F351" s="1238"/>
      <c r="G351" s="1238"/>
    </row>
    <row r="352" spans="1:7" ht="15" customHeight="1">
      <c r="A352" s="1235"/>
      <c r="B352" s="1236"/>
      <c r="C352" s="1241"/>
      <c r="D352" s="1238"/>
      <c r="E352" s="1239"/>
      <c r="F352" s="1238"/>
      <c r="G352" s="1238"/>
    </row>
    <row r="353" spans="1:7" ht="15" customHeight="1">
      <c r="A353" s="1242" t="s">
        <v>1326</v>
      </c>
      <c r="B353" s="1243"/>
      <c r="C353" s="1244"/>
      <c r="D353" s="1245" t="s">
        <v>1479</v>
      </c>
      <c r="E353" s="1246" t="s">
        <v>1371</v>
      </c>
      <c r="F353" s="1247" t="s">
        <v>1374</v>
      </c>
      <c r="G353" s="1247" t="s">
        <v>14</v>
      </c>
    </row>
    <row r="354" spans="1:7" ht="15" customHeight="1">
      <c r="A354" s="1253">
        <v>4.4999999999999998E-2</v>
      </c>
      <c r="B354" s="1249" t="s">
        <v>1537</v>
      </c>
      <c r="C354" s="1250" t="s">
        <v>1538</v>
      </c>
      <c r="D354" s="1251">
        <v>4100000</v>
      </c>
      <c r="E354" s="1252">
        <v>0</v>
      </c>
      <c r="F354" s="1251">
        <f>A354*D354</f>
        <v>184500</v>
      </c>
      <c r="G354" s="1251">
        <f>E354+F354</f>
        <v>184500</v>
      </c>
    </row>
    <row r="355" spans="1:7" ht="15" customHeight="1">
      <c r="A355" s="1253">
        <v>0.3</v>
      </c>
      <c r="B355" s="1249" t="s">
        <v>1323</v>
      </c>
      <c r="C355" s="1250" t="s">
        <v>1539</v>
      </c>
      <c r="D355" s="1251">
        <v>5000</v>
      </c>
      <c r="E355" s="1252">
        <v>0</v>
      </c>
      <c r="F355" s="1251">
        <f t="shared" ref="F355:F356" si="52">A355*D355</f>
        <v>1500</v>
      </c>
      <c r="G355" s="1251">
        <f t="shared" ref="G355:G360" si="53">E355+F355</f>
        <v>1500</v>
      </c>
    </row>
    <row r="356" spans="1:7" ht="15" customHeight="1">
      <c r="A356" s="1253">
        <v>0.1</v>
      </c>
      <c r="B356" s="1249" t="s">
        <v>1344</v>
      </c>
      <c r="C356" s="1250" t="s">
        <v>1540</v>
      </c>
      <c r="D356" s="1251">
        <v>27166.666666666668</v>
      </c>
      <c r="E356" s="1252">
        <v>0</v>
      </c>
      <c r="F356" s="1251">
        <f t="shared" si="52"/>
        <v>2716.666666666667</v>
      </c>
      <c r="G356" s="1251">
        <f t="shared" si="53"/>
        <v>2716.666666666667</v>
      </c>
    </row>
    <row r="357" spans="1:7" ht="15" customHeight="1">
      <c r="A357" s="1253">
        <v>0.52</v>
      </c>
      <c r="B357" s="1249" t="s">
        <v>1480</v>
      </c>
      <c r="C357" s="1250" t="s">
        <v>1166</v>
      </c>
      <c r="D357" s="1251">
        <v>130000</v>
      </c>
      <c r="E357" s="1252">
        <f>A357*D357</f>
        <v>67600</v>
      </c>
      <c r="F357" s="1251">
        <v>0</v>
      </c>
      <c r="G357" s="1251">
        <f t="shared" si="53"/>
        <v>67600</v>
      </c>
    </row>
    <row r="358" spans="1:7" ht="15" customHeight="1">
      <c r="A358" s="1253">
        <v>0.26</v>
      </c>
      <c r="B358" s="1249" t="s">
        <v>1480</v>
      </c>
      <c r="C358" s="1250" t="s">
        <v>1309</v>
      </c>
      <c r="D358" s="1251">
        <v>200000</v>
      </c>
      <c r="E358" s="1252">
        <f t="shared" ref="E358:E360" si="54">A358*D358</f>
        <v>52000</v>
      </c>
      <c r="F358" s="1251"/>
      <c r="G358" s="1251">
        <f t="shared" si="53"/>
        <v>52000</v>
      </c>
    </row>
    <row r="359" spans="1:7" ht="15" customHeight="1">
      <c r="A359" s="1253">
        <v>2.5999999999999999E-2</v>
      </c>
      <c r="B359" s="1249" t="s">
        <v>1480</v>
      </c>
      <c r="C359" s="1250" t="s">
        <v>1168</v>
      </c>
      <c r="D359" s="1251">
        <v>250000</v>
      </c>
      <c r="E359" s="1252">
        <f t="shared" si="54"/>
        <v>6500</v>
      </c>
      <c r="F359" s="1251">
        <v>0</v>
      </c>
      <c r="G359" s="1251">
        <f t="shared" si="53"/>
        <v>6500</v>
      </c>
    </row>
    <row r="360" spans="1:7" ht="15" customHeight="1">
      <c r="A360" s="1253">
        <f>0.005*10</f>
        <v>0.05</v>
      </c>
      <c r="B360" s="1249" t="s">
        <v>1480</v>
      </c>
      <c r="C360" s="1250" t="s">
        <v>1169</v>
      </c>
      <c r="D360" s="1251">
        <v>265000</v>
      </c>
      <c r="E360" s="1252">
        <f t="shared" si="54"/>
        <v>13250</v>
      </c>
      <c r="F360" s="1251">
        <v>0</v>
      </c>
      <c r="G360" s="1251">
        <f t="shared" si="53"/>
        <v>13250</v>
      </c>
    </row>
    <row r="361" spans="1:7" ht="15" customHeight="1">
      <c r="A361" s="1253"/>
      <c r="B361" s="1249"/>
      <c r="C361" s="1250" t="s">
        <v>1481</v>
      </c>
      <c r="D361" s="1251"/>
      <c r="E361" s="1254">
        <f>SUM(E354:E360)</f>
        <v>139350</v>
      </c>
      <c r="F361" s="1254">
        <f>SUM(F354:F360)</f>
        <v>188716.66666666666</v>
      </c>
      <c r="G361" s="1251">
        <f>SUM(G354:G360)</f>
        <v>328066.66666666663</v>
      </c>
    </row>
    <row r="362" spans="1:7" ht="15" customHeight="1">
      <c r="A362" s="1253"/>
      <c r="B362" s="1249"/>
      <c r="C362" s="1250" t="s">
        <v>1482</v>
      </c>
      <c r="D362" s="1255">
        <v>0.1</v>
      </c>
      <c r="E362" s="1251">
        <f>E361*0.1</f>
        <v>13935</v>
      </c>
      <c r="F362" s="1251">
        <f>F361*0.1</f>
        <v>18871.666666666668</v>
      </c>
      <c r="G362" s="1251">
        <f>D362*G361</f>
        <v>32806.666666666664</v>
      </c>
    </row>
    <row r="363" spans="1:7" ht="15" customHeight="1">
      <c r="A363" s="1256"/>
      <c r="B363" s="1257"/>
      <c r="C363" s="1258" t="s">
        <v>1483</v>
      </c>
      <c r="D363" s="1259"/>
      <c r="E363" s="1259">
        <f>SUM(E361:E362)</f>
        <v>153285</v>
      </c>
      <c r="F363" s="1259">
        <f>SUM(F361:F362)</f>
        <v>207588.33333333331</v>
      </c>
      <c r="G363" s="1259">
        <f>SUM(G361:G362)</f>
        <v>360873.33333333331</v>
      </c>
    </row>
    <row r="364" spans="1:7" ht="15" customHeight="1">
      <c r="A364" s="1235">
        <v>10</v>
      </c>
      <c r="B364" s="1236" t="s">
        <v>76</v>
      </c>
      <c r="C364" s="1237" t="s">
        <v>1555</v>
      </c>
      <c r="D364" s="1238"/>
      <c r="E364" s="1239"/>
      <c r="F364" s="1238"/>
      <c r="G364" s="1238"/>
    </row>
    <row r="365" spans="1:7" ht="15" customHeight="1">
      <c r="A365" s="1235"/>
      <c r="B365" s="1236"/>
      <c r="C365" s="1241"/>
      <c r="D365" s="1238"/>
      <c r="E365" s="1239"/>
      <c r="F365" s="1238"/>
      <c r="G365" s="1238"/>
    </row>
    <row r="366" spans="1:7" ht="15" customHeight="1">
      <c r="A366" s="1242" t="s">
        <v>1326</v>
      </c>
      <c r="B366" s="1243"/>
      <c r="C366" s="1244"/>
      <c r="D366" s="1245" t="s">
        <v>1479</v>
      </c>
      <c r="E366" s="1246" t="s">
        <v>1371</v>
      </c>
      <c r="F366" s="1247" t="s">
        <v>1374</v>
      </c>
      <c r="G366" s="1247" t="s">
        <v>14</v>
      </c>
    </row>
    <row r="367" spans="1:7" ht="15" customHeight="1">
      <c r="A367" s="1275">
        <v>10.5</v>
      </c>
      <c r="B367" s="1249" t="s">
        <v>76</v>
      </c>
      <c r="C367" s="1250" t="s">
        <v>1556</v>
      </c>
      <c r="D367" s="1251">
        <v>118122.36286919832</v>
      </c>
      <c r="E367" s="1252">
        <v>0</v>
      </c>
      <c r="F367" s="1251">
        <f>A367*D367</f>
        <v>1240284.8101265824</v>
      </c>
      <c r="G367" s="1251">
        <f>E367+F367</f>
        <v>1240284.8101265824</v>
      </c>
    </row>
    <row r="368" spans="1:7" ht="15" customHeight="1">
      <c r="A368" s="1275">
        <v>0.15</v>
      </c>
      <c r="B368" s="1249" t="s">
        <v>76</v>
      </c>
      <c r="C368" s="1250" t="s">
        <v>1551</v>
      </c>
      <c r="D368" s="1251">
        <v>200000</v>
      </c>
      <c r="E368" s="1252">
        <v>0</v>
      </c>
      <c r="F368" s="1251">
        <f t="shared" ref="F368" si="55">A368*D368</f>
        <v>30000</v>
      </c>
      <c r="G368" s="1251">
        <f t="shared" ref="G368:G372" si="56">E368+F368</f>
        <v>30000</v>
      </c>
    </row>
    <row r="369" spans="1:7" ht="15" customHeight="1">
      <c r="A369" s="1275">
        <v>7.0000000000000007E-2</v>
      </c>
      <c r="B369" s="1249" t="s">
        <v>1480</v>
      </c>
      <c r="C369" s="1250" t="s">
        <v>1166</v>
      </c>
      <c r="D369" s="1251">
        <v>130000</v>
      </c>
      <c r="E369" s="1252">
        <f>A369*D369</f>
        <v>9100</v>
      </c>
      <c r="F369" s="1251">
        <v>0</v>
      </c>
      <c r="G369" s="1251">
        <f t="shared" si="56"/>
        <v>9100</v>
      </c>
    </row>
    <row r="370" spans="1:7" ht="15" customHeight="1">
      <c r="A370" s="1275">
        <v>7.0000000000000007E-2</v>
      </c>
      <c r="B370" s="1249" t="s">
        <v>1480</v>
      </c>
      <c r="C370" s="1250" t="s">
        <v>1167</v>
      </c>
      <c r="D370" s="1251">
        <v>200000</v>
      </c>
      <c r="E370" s="1252">
        <f t="shared" ref="E370:E372" si="57">A370*D370</f>
        <v>14000.000000000002</v>
      </c>
      <c r="F370" s="1251">
        <v>0</v>
      </c>
      <c r="G370" s="1251">
        <f t="shared" si="56"/>
        <v>14000.000000000002</v>
      </c>
    </row>
    <row r="371" spans="1:7" ht="15" customHeight="1">
      <c r="A371" s="1275">
        <v>7.0000000000000001E-3</v>
      </c>
      <c r="B371" s="1249" t="s">
        <v>1480</v>
      </c>
      <c r="C371" s="1250" t="s">
        <v>1168</v>
      </c>
      <c r="D371" s="1251">
        <v>250000</v>
      </c>
      <c r="E371" s="1252">
        <f t="shared" si="57"/>
        <v>1750</v>
      </c>
      <c r="F371" s="1251">
        <v>0</v>
      </c>
      <c r="G371" s="1251">
        <f t="shared" si="56"/>
        <v>1750</v>
      </c>
    </row>
    <row r="372" spans="1:7" ht="15" customHeight="1">
      <c r="A372" s="1275">
        <v>4.0000000000000001E-3</v>
      </c>
      <c r="B372" s="1249" t="s">
        <v>1480</v>
      </c>
      <c r="C372" s="1250" t="s">
        <v>1169</v>
      </c>
      <c r="D372" s="1251">
        <v>265000</v>
      </c>
      <c r="E372" s="1252">
        <f t="shared" si="57"/>
        <v>1060</v>
      </c>
      <c r="F372" s="1251">
        <v>0</v>
      </c>
      <c r="G372" s="1251">
        <f t="shared" si="56"/>
        <v>1060</v>
      </c>
    </row>
    <row r="373" spans="1:7" ht="15" customHeight="1">
      <c r="A373" s="1253"/>
      <c r="B373" s="1249"/>
      <c r="C373" s="1250" t="s">
        <v>1481</v>
      </c>
      <c r="D373" s="1251"/>
      <c r="E373" s="1254">
        <f>SUM(E367:E372)</f>
        <v>25910</v>
      </c>
      <c r="F373" s="1254">
        <f>SUM(F367:F372)</f>
        <v>1270284.8101265824</v>
      </c>
      <c r="G373" s="1251">
        <f>SUM(G367:G372)</f>
        <v>1296194.8101265824</v>
      </c>
    </row>
    <row r="374" spans="1:7" ht="15" customHeight="1">
      <c r="A374" s="1253"/>
      <c r="B374" s="1249"/>
      <c r="C374" s="1250" t="s">
        <v>1482</v>
      </c>
      <c r="D374" s="1255">
        <v>0.1</v>
      </c>
      <c r="E374" s="1251">
        <v>0</v>
      </c>
      <c r="F374" s="1251">
        <v>0</v>
      </c>
      <c r="G374" s="1251">
        <f>D374*G373</f>
        <v>129619.48101265825</v>
      </c>
    </row>
    <row r="375" spans="1:7" ht="15" customHeight="1">
      <c r="A375" s="1256"/>
      <c r="B375" s="1257"/>
      <c r="C375" s="1258" t="s">
        <v>1483</v>
      </c>
      <c r="D375" s="1259"/>
      <c r="E375" s="1259">
        <f>SUM(E373:E374)</f>
        <v>25910</v>
      </c>
      <c r="F375" s="1259">
        <f>SUM(F373:F374)</f>
        <v>1270284.8101265824</v>
      </c>
      <c r="G375" s="1259">
        <f>SUM(G373:G374)</f>
        <v>1425814.2911392406</v>
      </c>
    </row>
    <row r="376" spans="1:7" ht="15" customHeight="1">
      <c r="A376" s="1235">
        <v>1</v>
      </c>
      <c r="B376" s="1236" t="s">
        <v>1484</v>
      </c>
      <c r="C376" s="1237" t="s">
        <v>1557</v>
      </c>
      <c r="D376" s="1238"/>
      <c r="E376" s="1239"/>
      <c r="F376" s="1238"/>
      <c r="G376" s="1238"/>
    </row>
    <row r="377" spans="1:7" ht="15" customHeight="1">
      <c r="A377" s="1235"/>
      <c r="B377" s="1236"/>
      <c r="C377" s="1241"/>
      <c r="D377" s="1238"/>
      <c r="E377" s="1239"/>
      <c r="F377" s="1238"/>
      <c r="G377" s="1238"/>
    </row>
    <row r="378" spans="1:7" s="1240" customFormat="1" ht="15" customHeight="1">
      <c r="A378" s="1242" t="s">
        <v>1326</v>
      </c>
      <c r="B378" s="1243"/>
      <c r="C378" s="1244"/>
      <c r="D378" s="1245" t="s">
        <v>1479</v>
      </c>
      <c r="E378" s="1246" t="s">
        <v>1371</v>
      </c>
      <c r="F378" s="1247" t="s">
        <v>1374</v>
      </c>
      <c r="G378" s="1247" t="s">
        <v>14</v>
      </c>
    </row>
    <row r="379" spans="1:7" ht="15" customHeight="1">
      <c r="A379" s="1253">
        <v>2</v>
      </c>
      <c r="B379" s="1249" t="s">
        <v>1480</v>
      </c>
      <c r="C379" s="1250" t="s">
        <v>1166</v>
      </c>
      <c r="D379" s="1251">
        <v>130000</v>
      </c>
      <c r="E379" s="1252">
        <f>D379*A379</f>
        <v>260000</v>
      </c>
      <c r="F379" s="1251">
        <v>0</v>
      </c>
      <c r="G379" s="1251">
        <f>E379+F379</f>
        <v>260000</v>
      </c>
    </row>
    <row r="380" spans="1:7" ht="15" customHeight="1">
      <c r="A380" s="1253"/>
      <c r="B380" s="1249"/>
      <c r="C380" s="1250" t="s">
        <v>1481</v>
      </c>
      <c r="D380" s="1251"/>
      <c r="E380" s="1254">
        <f>SUM(E379)</f>
        <v>260000</v>
      </c>
      <c r="F380" s="1251">
        <v>0</v>
      </c>
      <c r="G380" s="1251">
        <f>E380+F380</f>
        <v>260000</v>
      </c>
    </row>
    <row r="381" spans="1:7" ht="15" customHeight="1">
      <c r="A381" s="1253"/>
      <c r="B381" s="1249"/>
      <c r="C381" s="1250" t="s">
        <v>1482</v>
      </c>
      <c r="D381" s="1255">
        <v>0.1</v>
      </c>
      <c r="E381" s="1251">
        <f>E380*0.1</f>
        <v>26000</v>
      </c>
      <c r="F381" s="1251">
        <f>F380*0.1</f>
        <v>0</v>
      </c>
      <c r="G381" s="1251">
        <f>D381*G380</f>
        <v>26000</v>
      </c>
    </row>
    <row r="382" spans="1:7" ht="15.75" customHeight="1">
      <c r="A382" s="1256"/>
      <c r="B382" s="1257"/>
      <c r="C382" s="1258" t="s">
        <v>1483</v>
      </c>
      <c r="D382" s="1259"/>
      <c r="E382" s="1259">
        <f>SUM(E380:E381)</f>
        <v>286000</v>
      </c>
      <c r="F382" s="1259">
        <v>0</v>
      </c>
      <c r="G382" s="1259">
        <f>SUM(G380:G381)</f>
        <v>286000</v>
      </c>
    </row>
    <row r="383" spans="1:7" ht="15" customHeight="1">
      <c r="A383" s="1235">
        <v>1</v>
      </c>
      <c r="B383" s="1236" t="s">
        <v>1477</v>
      </c>
      <c r="C383" s="1237" t="s">
        <v>1558</v>
      </c>
      <c r="D383" s="1238"/>
      <c r="E383" s="1239"/>
      <c r="F383" s="1238"/>
      <c r="G383" s="1238"/>
    </row>
    <row r="384" spans="1:7" ht="15" customHeight="1">
      <c r="A384" s="1235"/>
      <c r="B384" s="1236"/>
      <c r="C384" s="1241"/>
      <c r="D384" s="1238"/>
      <c r="E384" s="1239"/>
      <c r="F384" s="1238"/>
      <c r="G384" s="1238"/>
    </row>
    <row r="385" spans="1:7" ht="15" customHeight="1">
      <c r="A385" s="1242" t="s">
        <v>1326</v>
      </c>
      <c r="B385" s="1243"/>
      <c r="C385" s="1244"/>
      <c r="D385" s="1245" t="s">
        <v>1479</v>
      </c>
      <c r="E385" s="1246" t="s">
        <v>1371</v>
      </c>
      <c r="F385" s="1247" t="s">
        <v>1374</v>
      </c>
      <c r="G385" s="1247" t="s">
        <v>14</v>
      </c>
    </row>
    <row r="386" spans="1:7" ht="15" customHeight="1">
      <c r="A386" s="1253">
        <v>0.04</v>
      </c>
      <c r="B386" s="1249" t="s">
        <v>1537</v>
      </c>
      <c r="C386" s="1250" t="s">
        <v>1538</v>
      </c>
      <c r="D386" s="1251">
        <v>400000</v>
      </c>
      <c r="E386" s="1252">
        <v>0</v>
      </c>
      <c r="F386" s="1251">
        <f>A386*D386</f>
        <v>16000</v>
      </c>
      <c r="G386" s="1251">
        <f>E386+F386</f>
        <v>16000</v>
      </c>
    </row>
    <row r="387" spans="1:7" ht="15" customHeight="1">
      <c r="A387" s="1253">
        <v>0.4</v>
      </c>
      <c r="B387" s="1249" t="s">
        <v>1323</v>
      </c>
      <c r="C387" s="1250" t="s">
        <v>1539</v>
      </c>
      <c r="D387" s="1251">
        <v>30000</v>
      </c>
      <c r="E387" s="1252">
        <v>0</v>
      </c>
      <c r="F387" s="1251">
        <f t="shared" ref="F387:F391" si="58">A387*D387</f>
        <v>12000</v>
      </c>
      <c r="G387" s="1251">
        <f t="shared" ref="G387:G395" si="59">E387+F387</f>
        <v>12000</v>
      </c>
    </row>
    <row r="388" spans="1:7" ht="15" customHeight="1">
      <c r="A388" s="1253">
        <v>0.2</v>
      </c>
      <c r="B388" s="1249" t="s">
        <v>1344</v>
      </c>
      <c r="C388" s="1250" t="s">
        <v>1540</v>
      </c>
      <c r="D388" s="1251">
        <v>8000</v>
      </c>
      <c r="E388" s="1252">
        <v>0</v>
      </c>
      <c r="F388" s="1251">
        <f t="shared" si="58"/>
        <v>1600</v>
      </c>
      <c r="G388" s="1251">
        <f t="shared" si="59"/>
        <v>1600</v>
      </c>
    </row>
    <row r="389" spans="1:7" ht="15" customHeight="1">
      <c r="A389" s="1253">
        <v>1.4999999999999999E-2</v>
      </c>
      <c r="B389" s="1249" t="s">
        <v>1537</v>
      </c>
      <c r="C389" s="1250" t="s">
        <v>1559</v>
      </c>
      <c r="D389" s="1251">
        <v>4100000</v>
      </c>
      <c r="E389" s="1252">
        <v>0</v>
      </c>
      <c r="F389" s="1251">
        <f t="shared" si="58"/>
        <v>61500</v>
      </c>
      <c r="G389" s="1251">
        <f t="shared" si="59"/>
        <v>61500</v>
      </c>
    </row>
    <row r="390" spans="1:7" ht="15" customHeight="1">
      <c r="A390" s="1253">
        <v>0.35</v>
      </c>
      <c r="B390" s="1249" t="s">
        <v>117</v>
      </c>
      <c r="C390" s="1250" t="s">
        <v>1560</v>
      </c>
      <c r="D390" s="1251">
        <v>53000</v>
      </c>
      <c r="E390" s="1252">
        <v>0</v>
      </c>
      <c r="F390" s="1251">
        <f t="shared" si="58"/>
        <v>18550</v>
      </c>
      <c r="G390" s="1251">
        <f t="shared" si="59"/>
        <v>18550</v>
      </c>
    </row>
    <row r="391" spans="1:7" ht="15" customHeight="1">
      <c r="A391" s="1253">
        <v>2</v>
      </c>
      <c r="B391" s="1249" t="s">
        <v>1480</v>
      </c>
      <c r="C391" s="1250" t="s">
        <v>1561</v>
      </c>
      <c r="D391" s="1251">
        <v>40000</v>
      </c>
      <c r="E391" s="1252">
        <v>0</v>
      </c>
      <c r="F391" s="1251">
        <f t="shared" si="58"/>
        <v>80000</v>
      </c>
      <c r="G391" s="1251">
        <f t="shared" si="59"/>
        <v>80000</v>
      </c>
    </row>
    <row r="392" spans="1:7" ht="15" customHeight="1">
      <c r="A392" s="1253">
        <v>0.66</v>
      </c>
      <c r="B392" s="1249" t="s">
        <v>1480</v>
      </c>
      <c r="C392" s="1250" t="s">
        <v>1166</v>
      </c>
      <c r="D392" s="1251">
        <v>130000</v>
      </c>
      <c r="E392" s="1252">
        <f t="shared" ref="E392:E395" si="60">A392*D392</f>
        <v>85800</v>
      </c>
      <c r="F392" s="1251">
        <v>0</v>
      </c>
      <c r="G392" s="1251">
        <f t="shared" si="59"/>
        <v>85800</v>
      </c>
    </row>
    <row r="393" spans="1:7" ht="15" customHeight="1">
      <c r="A393" s="1253">
        <v>0.33</v>
      </c>
      <c r="B393" s="1249" t="s">
        <v>1480</v>
      </c>
      <c r="C393" s="1250" t="s">
        <v>1309</v>
      </c>
      <c r="D393" s="1251">
        <v>200000</v>
      </c>
      <c r="E393" s="1252">
        <f t="shared" si="60"/>
        <v>66000</v>
      </c>
      <c r="F393" s="1251"/>
      <c r="G393" s="1251">
        <f t="shared" si="59"/>
        <v>66000</v>
      </c>
    </row>
    <row r="394" spans="1:7" ht="15" customHeight="1">
      <c r="A394" s="1253">
        <v>3.3000000000000002E-2</v>
      </c>
      <c r="B394" s="1249" t="s">
        <v>1480</v>
      </c>
      <c r="C394" s="1250" t="s">
        <v>1168</v>
      </c>
      <c r="D394" s="1251">
        <v>250000</v>
      </c>
      <c r="E394" s="1252">
        <f t="shared" si="60"/>
        <v>8250</v>
      </c>
      <c r="F394" s="1251">
        <v>0</v>
      </c>
      <c r="G394" s="1251">
        <f t="shared" si="59"/>
        <v>8250</v>
      </c>
    </row>
    <row r="395" spans="1:7" ht="15" customHeight="1">
      <c r="A395" s="1253">
        <v>3.3000000000000002E-2</v>
      </c>
      <c r="B395" s="1249" t="s">
        <v>1480</v>
      </c>
      <c r="C395" s="1250" t="s">
        <v>1169</v>
      </c>
      <c r="D395" s="1251">
        <v>265000</v>
      </c>
      <c r="E395" s="1252">
        <f t="shared" si="60"/>
        <v>8745</v>
      </c>
      <c r="F395" s="1251">
        <v>0</v>
      </c>
      <c r="G395" s="1251">
        <f t="shared" si="59"/>
        <v>8745</v>
      </c>
    </row>
    <row r="396" spans="1:7" ht="15" customHeight="1">
      <c r="A396" s="1253"/>
      <c r="B396" s="1249"/>
      <c r="C396" s="1250" t="s">
        <v>1481</v>
      </c>
      <c r="D396" s="1251"/>
      <c r="E396" s="1254">
        <f>SUM(E386:E395)</f>
        <v>168795</v>
      </c>
      <c r="F396" s="1254">
        <f>SUM(F386:F395)</f>
        <v>189650</v>
      </c>
      <c r="G396" s="1251">
        <f>SUM(G386:G395)</f>
        <v>358445</v>
      </c>
    </row>
    <row r="397" spans="1:7" ht="15" customHeight="1">
      <c r="A397" s="1253"/>
      <c r="B397" s="1249"/>
      <c r="C397" s="1250" t="s">
        <v>1482</v>
      </c>
      <c r="D397" s="1255">
        <v>0.1</v>
      </c>
      <c r="E397" s="1251">
        <f>E396*0.1</f>
        <v>16879.5</v>
      </c>
      <c r="F397" s="1251">
        <f>F396*0.1</f>
        <v>18965</v>
      </c>
      <c r="G397" s="1251">
        <f>D397*G396</f>
        <v>35844.5</v>
      </c>
    </row>
    <row r="398" spans="1:7" ht="15" customHeight="1">
      <c r="A398" s="1256"/>
      <c r="B398" s="1257"/>
      <c r="C398" s="1258" t="s">
        <v>1483</v>
      </c>
      <c r="D398" s="1259"/>
      <c r="E398" s="1259">
        <f>SUM(E396:E397)</f>
        <v>185674.5</v>
      </c>
      <c r="F398" s="1259">
        <f>SUM(F396:F397)</f>
        <v>208615</v>
      </c>
      <c r="G398" s="1259">
        <f>SUM(G396:G397)</f>
        <v>394289.5</v>
      </c>
    </row>
    <row r="399" spans="1:7" ht="15.75" customHeight="1">
      <c r="A399" s="1235">
        <v>1</v>
      </c>
      <c r="B399" s="1236" t="s">
        <v>1477</v>
      </c>
      <c r="C399" s="1237" t="s">
        <v>1562</v>
      </c>
      <c r="D399" s="1238"/>
      <c r="E399" s="1239"/>
      <c r="F399" s="1238"/>
      <c r="G399" s="1238"/>
    </row>
    <row r="400" spans="1:7" ht="15.75" customHeight="1">
      <c r="A400" s="1235"/>
      <c r="B400" s="1236"/>
      <c r="C400" s="1241"/>
      <c r="D400" s="1238"/>
      <c r="E400" s="1239"/>
      <c r="F400" s="1238"/>
      <c r="G400" s="1238"/>
    </row>
    <row r="401" spans="1:7" ht="15.75" customHeight="1">
      <c r="A401" s="1242" t="s">
        <v>1326</v>
      </c>
      <c r="B401" s="1243"/>
      <c r="C401" s="1244"/>
      <c r="D401" s="1245" t="s">
        <v>1479</v>
      </c>
      <c r="E401" s="1246" t="s">
        <v>1371</v>
      </c>
      <c r="F401" s="1247" t="s">
        <v>1374</v>
      </c>
      <c r="G401" s="1247" t="s">
        <v>14</v>
      </c>
    </row>
    <row r="402" spans="1:7" ht="15.75" customHeight="1">
      <c r="A402" s="1272">
        <v>326000</v>
      </c>
      <c r="B402" s="1249" t="s">
        <v>1537</v>
      </c>
      <c r="C402" s="1250" t="s">
        <v>1329</v>
      </c>
      <c r="D402" s="1251">
        <v>1200</v>
      </c>
      <c r="E402" s="1252">
        <v>0</v>
      </c>
      <c r="F402" s="1251">
        <f>A402*D402</f>
        <v>391200000</v>
      </c>
      <c r="G402" s="1251">
        <f>E402+F402</f>
        <v>391200000</v>
      </c>
    </row>
    <row r="403" spans="1:7" ht="15.75" customHeight="1">
      <c r="A403" s="1272">
        <v>760</v>
      </c>
      <c r="B403" s="1249" t="s">
        <v>1323</v>
      </c>
      <c r="C403" s="1250" t="s">
        <v>1544</v>
      </c>
      <c r="D403" s="1251">
        <v>2.52</v>
      </c>
      <c r="E403" s="1252">
        <v>0</v>
      </c>
      <c r="F403" s="1251">
        <f t="shared" ref="F403:F404" si="61">A403*D403</f>
        <v>1915.2</v>
      </c>
      <c r="G403" s="1251">
        <f t="shared" ref="G403:G409" si="62">E403+F403</f>
        <v>1915.2</v>
      </c>
    </row>
    <row r="404" spans="1:7" ht="15.75" customHeight="1">
      <c r="A404" s="1272">
        <v>1029</v>
      </c>
      <c r="B404" s="1249" t="s">
        <v>76</v>
      </c>
      <c r="C404" s="1250" t="s">
        <v>1545</v>
      </c>
      <c r="D404" s="1251">
        <v>40000</v>
      </c>
      <c r="E404" s="1252">
        <v>0</v>
      </c>
      <c r="F404" s="1251">
        <f t="shared" si="61"/>
        <v>41160000</v>
      </c>
      <c r="G404" s="1251">
        <f t="shared" si="62"/>
        <v>41160000</v>
      </c>
    </row>
    <row r="405" spans="1:7" ht="15.75" customHeight="1">
      <c r="A405" s="1272">
        <v>215</v>
      </c>
      <c r="B405" s="1249" t="s">
        <v>1350</v>
      </c>
      <c r="C405" s="1250" t="s">
        <v>1348</v>
      </c>
      <c r="D405" s="1251">
        <v>0</v>
      </c>
      <c r="E405" s="1252">
        <f>A405*D405</f>
        <v>0</v>
      </c>
      <c r="F405" s="1251">
        <v>0</v>
      </c>
      <c r="G405" s="1251">
        <f t="shared" si="62"/>
        <v>0</v>
      </c>
    </row>
    <row r="406" spans="1:7" ht="15.75" customHeight="1">
      <c r="A406" s="1253">
        <v>1.65</v>
      </c>
      <c r="B406" s="1249" t="s">
        <v>1480</v>
      </c>
      <c r="C406" s="1250" t="s">
        <v>1166</v>
      </c>
      <c r="D406" s="1251">
        <v>20000</v>
      </c>
      <c r="E406" s="1252">
        <f>A406*D406</f>
        <v>33000</v>
      </c>
      <c r="F406" s="1251">
        <v>0</v>
      </c>
      <c r="G406" s="1251">
        <f t="shared" si="62"/>
        <v>33000</v>
      </c>
    </row>
    <row r="407" spans="1:7" ht="15.75" customHeight="1">
      <c r="A407" s="1253">
        <v>0.27500000000000002</v>
      </c>
      <c r="B407" s="1249" t="s">
        <v>1480</v>
      </c>
      <c r="C407" s="1250" t="s">
        <v>1333</v>
      </c>
      <c r="D407" s="1251">
        <v>22000</v>
      </c>
      <c r="E407" s="1252">
        <f>A407*D407</f>
        <v>6050.0000000000009</v>
      </c>
      <c r="F407" s="1251">
        <v>0</v>
      </c>
      <c r="G407" s="1251">
        <f t="shared" si="62"/>
        <v>6050.0000000000009</v>
      </c>
    </row>
    <row r="408" spans="1:7" ht="15.75" customHeight="1">
      <c r="A408" s="1253">
        <v>2.8000000000000001E-2</v>
      </c>
      <c r="B408" s="1249" t="s">
        <v>1480</v>
      </c>
      <c r="C408" s="1250" t="s">
        <v>1168</v>
      </c>
      <c r="D408" s="1251">
        <v>15000</v>
      </c>
      <c r="E408" s="1252">
        <f t="shared" ref="E408:E409" si="63">A408*D408</f>
        <v>420</v>
      </c>
      <c r="F408" s="1251">
        <v>0</v>
      </c>
      <c r="G408" s="1251">
        <f t="shared" si="62"/>
        <v>420</v>
      </c>
    </row>
    <row r="409" spans="1:7" ht="15.75" customHeight="1">
      <c r="A409" s="1253">
        <v>2.8000000000000001E-2</v>
      </c>
      <c r="B409" s="1249" t="s">
        <v>1480</v>
      </c>
      <c r="C409" s="1250" t="s">
        <v>1169</v>
      </c>
      <c r="D409" s="1251">
        <v>10000</v>
      </c>
      <c r="E409" s="1252">
        <f t="shared" si="63"/>
        <v>280</v>
      </c>
      <c r="F409" s="1251">
        <v>0</v>
      </c>
      <c r="G409" s="1251">
        <f t="shared" si="62"/>
        <v>280</v>
      </c>
    </row>
    <row r="410" spans="1:7" ht="15.75" customHeight="1">
      <c r="A410" s="1253"/>
      <c r="B410" s="1249"/>
      <c r="C410" s="1250" t="s">
        <v>1481</v>
      </c>
      <c r="D410" s="1251"/>
      <c r="E410" s="1254">
        <f>SUM(E402:E409)</f>
        <v>39750</v>
      </c>
      <c r="F410" s="1254">
        <f>SUM(F402:F409)</f>
        <v>432361915.19999999</v>
      </c>
      <c r="G410" s="1251">
        <f>SUM(G402:G409)</f>
        <v>432401665.19999999</v>
      </c>
    </row>
    <row r="411" spans="1:7" ht="15.75" customHeight="1">
      <c r="A411" s="1253"/>
      <c r="B411" s="1249"/>
      <c r="C411" s="1250" t="s">
        <v>1482</v>
      </c>
      <c r="D411" s="1255">
        <v>0.1</v>
      </c>
      <c r="E411" s="1251">
        <f>E410*D411</f>
        <v>3975</v>
      </c>
      <c r="F411" s="1251">
        <f>F410*D411</f>
        <v>43236191.520000003</v>
      </c>
      <c r="G411" s="1251">
        <f>G410*D411</f>
        <v>43240166.520000003</v>
      </c>
    </row>
    <row r="412" spans="1:7" ht="15.75" customHeight="1">
      <c r="A412" s="1256"/>
      <c r="B412" s="1257"/>
      <c r="C412" s="1258" t="s">
        <v>1483</v>
      </c>
      <c r="D412" s="1259"/>
      <c r="E412" s="1259">
        <f>SUM(E410:E411)</f>
        <v>43725</v>
      </c>
      <c r="F412" s="1259">
        <f>SUM(F410:F411)</f>
        <v>475598106.71999997</v>
      </c>
      <c r="G412" s="1259">
        <f>SUM(G410:G411)</f>
        <v>475641831.71999997</v>
      </c>
    </row>
    <row r="413" spans="1:7" ht="15" customHeight="1">
      <c r="A413" s="1235">
        <v>10</v>
      </c>
      <c r="B413" s="1236" t="s">
        <v>76</v>
      </c>
      <c r="C413" s="1237" t="s">
        <v>1563</v>
      </c>
      <c r="D413" s="1238"/>
      <c r="E413" s="1239"/>
      <c r="F413" s="1238"/>
      <c r="G413" s="1238"/>
    </row>
    <row r="414" spans="1:7" ht="15" customHeight="1">
      <c r="A414" s="1235"/>
      <c r="B414" s="1236"/>
      <c r="C414" s="1241"/>
      <c r="D414" s="1238"/>
      <c r="E414" s="1239"/>
      <c r="F414" s="1238"/>
      <c r="G414" s="1238"/>
    </row>
    <row r="415" spans="1:7" ht="15" customHeight="1">
      <c r="A415" s="1242" t="s">
        <v>1326</v>
      </c>
      <c r="B415" s="1243"/>
      <c r="C415" s="1244"/>
      <c r="D415" s="1245" t="s">
        <v>1479</v>
      </c>
      <c r="E415" s="1246" t="s">
        <v>1371</v>
      </c>
      <c r="F415" s="1247" t="s">
        <v>1374</v>
      </c>
      <c r="G415" s="1247" t="s">
        <v>14</v>
      </c>
    </row>
    <row r="416" spans="1:7" ht="15" customHeight="1">
      <c r="A416" s="1275">
        <v>10.5</v>
      </c>
      <c r="B416" s="1249" t="s">
        <v>76</v>
      </c>
      <c r="C416" s="1250" t="s">
        <v>891</v>
      </c>
      <c r="D416" s="1251">
        <v>11278.195488721803</v>
      </c>
      <c r="E416" s="1252">
        <v>0</v>
      </c>
      <c r="F416" s="1251">
        <f>A416*D416</f>
        <v>118421.05263157893</v>
      </c>
      <c r="G416" s="1251">
        <f>E416+F416</f>
        <v>118421.05263157893</v>
      </c>
    </row>
    <row r="417" spans="1:7" ht="15" customHeight="1">
      <c r="A417" s="1275">
        <v>0.15</v>
      </c>
      <c r="B417" s="1249" t="s">
        <v>76</v>
      </c>
      <c r="C417" s="1250" t="s">
        <v>1551</v>
      </c>
      <c r="D417" s="1251">
        <v>150000</v>
      </c>
      <c r="E417" s="1252">
        <v>0</v>
      </c>
      <c r="F417" s="1251">
        <f t="shared" ref="F417" si="64">A417*D417</f>
        <v>22500</v>
      </c>
      <c r="G417" s="1251">
        <f t="shared" ref="G417:G422" si="65">E417+F417</f>
        <v>22500</v>
      </c>
    </row>
    <row r="418" spans="1:7" ht="15" customHeight="1">
      <c r="A418" s="1275">
        <v>7.0000000000000007E-2</v>
      </c>
      <c r="B418" s="1249" t="s">
        <v>1480</v>
      </c>
      <c r="C418" s="1250" t="s">
        <v>1166</v>
      </c>
      <c r="D418" s="1251">
        <v>130000</v>
      </c>
      <c r="E418" s="1252">
        <f>A418*D418</f>
        <v>9100</v>
      </c>
      <c r="F418" s="1251">
        <v>0</v>
      </c>
      <c r="G418" s="1251">
        <f t="shared" si="65"/>
        <v>9100</v>
      </c>
    </row>
    <row r="419" spans="1:7" ht="15" customHeight="1">
      <c r="A419" s="1275">
        <v>7.0000000000000007E-2</v>
      </c>
      <c r="B419" s="1249" t="s">
        <v>1480</v>
      </c>
      <c r="C419" s="1250" t="s">
        <v>1167</v>
      </c>
      <c r="D419" s="1251">
        <v>200000</v>
      </c>
      <c r="E419" s="1252">
        <f>A419*D419</f>
        <v>14000.000000000002</v>
      </c>
      <c r="F419" s="1251">
        <v>0</v>
      </c>
      <c r="G419" s="1251">
        <f t="shared" si="65"/>
        <v>14000.000000000002</v>
      </c>
    </row>
    <row r="420" spans="1:7" ht="15" customHeight="1">
      <c r="A420" s="1275">
        <v>7.0000000000000001E-3</v>
      </c>
      <c r="B420" s="1249" t="s">
        <v>1480</v>
      </c>
      <c r="C420" s="1250" t="s">
        <v>1168</v>
      </c>
      <c r="D420" s="1251">
        <v>250000</v>
      </c>
      <c r="E420" s="1252">
        <f t="shared" ref="E420:E421" si="66">A420*D420</f>
        <v>1750</v>
      </c>
      <c r="F420" s="1251">
        <v>0</v>
      </c>
      <c r="G420" s="1251">
        <f t="shared" si="65"/>
        <v>1750</v>
      </c>
    </row>
    <row r="421" spans="1:7" ht="15" customHeight="1">
      <c r="A421" s="1275">
        <v>4.0000000000000001E-3</v>
      </c>
      <c r="B421" s="1249" t="s">
        <v>1480</v>
      </c>
      <c r="C421" s="1250" t="s">
        <v>1169</v>
      </c>
      <c r="D421" s="1251">
        <v>265000</v>
      </c>
      <c r="E421" s="1252">
        <f t="shared" si="66"/>
        <v>1060</v>
      </c>
      <c r="F421" s="1251">
        <v>0</v>
      </c>
      <c r="G421" s="1251">
        <f t="shared" si="65"/>
        <v>1060</v>
      </c>
    </row>
    <row r="422" spans="1:7" ht="15" customHeight="1">
      <c r="A422" s="1253"/>
      <c r="B422" s="1249"/>
      <c r="C422" s="1250" t="s">
        <v>1481</v>
      </c>
      <c r="D422" s="1251"/>
      <c r="E422" s="1254">
        <f>SUM(E416:E421)</f>
        <v>25910</v>
      </c>
      <c r="F422" s="1254">
        <f>SUM(F416:F421)</f>
        <v>140921.05263157893</v>
      </c>
      <c r="G422" s="1251">
        <f t="shared" si="65"/>
        <v>166831.05263157893</v>
      </c>
    </row>
    <row r="423" spans="1:7" ht="15" customHeight="1">
      <c r="A423" s="1253"/>
      <c r="B423" s="1249"/>
      <c r="C423" s="1250" t="s">
        <v>1482</v>
      </c>
      <c r="D423" s="1255">
        <v>0.1</v>
      </c>
      <c r="E423" s="1251">
        <f>E422*0.1</f>
        <v>2591</v>
      </c>
      <c r="F423" s="1251">
        <f>F422*0.1</f>
        <v>14092.105263157893</v>
      </c>
      <c r="G423" s="1251">
        <f>D423*G422</f>
        <v>16683.105263157893</v>
      </c>
    </row>
    <row r="424" spans="1:7" ht="15" customHeight="1">
      <c r="A424" s="1256"/>
      <c r="B424" s="1257"/>
      <c r="C424" s="1258" t="s">
        <v>1483</v>
      </c>
      <c r="D424" s="1259"/>
      <c r="E424" s="1259">
        <f>SUM(E422:E423)</f>
        <v>28501</v>
      </c>
      <c r="F424" s="1259">
        <f>SUM(F422:F423)</f>
        <v>155013.15789473683</v>
      </c>
      <c r="G424" s="1259">
        <f>SUM(G422:G423)</f>
        <v>183514.15789473683</v>
      </c>
    </row>
    <row r="425" spans="1:7" ht="15" customHeight="1">
      <c r="A425" s="1235">
        <v>1</v>
      </c>
      <c r="B425" s="1236" t="s">
        <v>76</v>
      </c>
      <c r="C425" s="1277" t="s">
        <v>1564</v>
      </c>
      <c r="D425" s="1238"/>
      <c r="E425" s="1239"/>
      <c r="F425" s="1238"/>
      <c r="G425" s="1238"/>
    </row>
    <row r="426" spans="1:7" ht="15" customHeight="1">
      <c r="A426" s="1235"/>
      <c r="B426" s="1236"/>
      <c r="C426" s="1241"/>
      <c r="D426" s="1238"/>
      <c r="E426" s="1239"/>
      <c r="F426" s="1238"/>
      <c r="G426" s="1238"/>
    </row>
    <row r="427" spans="1:7" ht="15" customHeight="1">
      <c r="A427" s="1242" t="s">
        <v>1326</v>
      </c>
      <c r="B427" s="1243"/>
      <c r="C427" s="1244"/>
      <c r="D427" s="1245" t="s">
        <v>1479</v>
      </c>
      <c r="E427" s="1246" t="s">
        <v>1371</v>
      </c>
      <c r="F427" s="1247" t="s">
        <v>1374</v>
      </c>
      <c r="G427" s="1247" t="s">
        <v>14</v>
      </c>
    </row>
    <row r="428" spans="1:7" ht="15" customHeight="1">
      <c r="A428" s="1253">
        <v>1.1499999999999999</v>
      </c>
      <c r="B428" s="1249" t="s">
        <v>1323</v>
      </c>
      <c r="C428" s="1250" t="s">
        <v>1565</v>
      </c>
      <c r="D428" s="1251">
        <v>9447.045454545454</v>
      </c>
      <c r="E428" s="1252">
        <v>0</v>
      </c>
      <c r="F428" s="1251">
        <f>A428*D428</f>
        <v>10864.102272727272</v>
      </c>
      <c r="G428" s="1251">
        <f>E428+F428</f>
        <v>10864.102272727272</v>
      </c>
    </row>
    <row r="429" spans="1:7" ht="15" customHeight="1">
      <c r="A429" s="1253">
        <v>0.06</v>
      </c>
      <c r="B429" s="1249" t="s">
        <v>1480</v>
      </c>
      <c r="C429" s="1250" t="s">
        <v>1166</v>
      </c>
      <c r="D429" s="1251">
        <v>130000</v>
      </c>
      <c r="E429" s="1252">
        <f>A429*D429</f>
        <v>7800</v>
      </c>
      <c r="F429" s="1251">
        <v>0</v>
      </c>
      <c r="G429" s="1251">
        <f t="shared" ref="G429:G433" si="67">E429+F429</f>
        <v>7800</v>
      </c>
    </row>
    <row r="430" spans="1:7" ht="15" customHeight="1">
      <c r="A430" s="1253">
        <v>0.06</v>
      </c>
      <c r="B430" s="1249" t="s">
        <v>1480</v>
      </c>
      <c r="C430" s="1250" t="s">
        <v>1167</v>
      </c>
      <c r="D430" s="1251">
        <v>200000</v>
      </c>
      <c r="E430" s="1252">
        <f>A430*D430</f>
        <v>12000</v>
      </c>
      <c r="F430" s="1251">
        <v>0</v>
      </c>
      <c r="G430" s="1251">
        <f t="shared" si="67"/>
        <v>12000</v>
      </c>
    </row>
    <row r="431" spans="1:7" ht="15" customHeight="1">
      <c r="A431" s="1253">
        <v>6.0000000000000001E-3</v>
      </c>
      <c r="B431" s="1249" t="s">
        <v>1480</v>
      </c>
      <c r="C431" s="1250" t="s">
        <v>1168</v>
      </c>
      <c r="D431" s="1251">
        <v>250000</v>
      </c>
      <c r="E431" s="1252">
        <f>A431*D431</f>
        <v>1500</v>
      </c>
      <c r="F431" s="1251"/>
      <c r="G431" s="1251">
        <f t="shared" si="67"/>
        <v>1500</v>
      </c>
    </row>
    <row r="432" spans="1:7" ht="15" customHeight="1">
      <c r="A432" s="1253">
        <v>3.0000000000000001E-3</v>
      </c>
      <c r="B432" s="1249" t="s">
        <v>1480</v>
      </c>
      <c r="C432" s="1250" t="s">
        <v>1169</v>
      </c>
      <c r="D432" s="1251">
        <v>265000</v>
      </c>
      <c r="E432" s="1252">
        <f t="shared" ref="E432" si="68">A432*D432</f>
        <v>795</v>
      </c>
      <c r="F432" s="1251">
        <v>0</v>
      </c>
      <c r="G432" s="1251">
        <f t="shared" si="67"/>
        <v>795</v>
      </c>
    </row>
    <row r="433" spans="1:7" ht="15" customHeight="1">
      <c r="A433" s="1253"/>
      <c r="B433" s="1249"/>
      <c r="C433" s="1250" t="s">
        <v>1481</v>
      </c>
      <c r="D433" s="1251"/>
      <c r="E433" s="1254">
        <f>SUM(E428:E432)</f>
        <v>22095</v>
      </c>
      <c r="F433" s="1254">
        <f>SUM(F428:F432)</f>
        <v>10864.102272727272</v>
      </c>
      <c r="G433" s="1251">
        <f t="shared" si="67"/>
        <v>32959.102272727272</v>
      </c>
    </row>
    <row r="434" spans="1:7" ht="15" customHeight="1">
      <c r="A434" s="1253"/>
      <c r="B434" s="1249"/>
      <c r="C434" s="1250" t="s">
        <v>1482</v>
      </c>
      <c r="D434" s="1255">
        <v>0.1</v>
      </c>
      <c r="E434" s="1251">
        <v>0</v>
      </c>
      <c r="F434" s="1251">
        <v>0</v>
      </c>
      <c r="G434" s="1251">
        <v>0</v>
      </c>
    </row>
    <row r="435" spans="1:7" ht="15" customHeight="1">
      <c r="A435" s="1256"/>
      <c r="B435" s="1257"/>
      <c r="C435" s="1258" t="s">
        <v>1483</v>
      </c>
      <c r="D435" s="1259"/>
      <c r="E435" s="1259">
        <f>SUM(E433:E434)</f>
        <v>22095</v>
      </c>
      <c r="F435" s="1259">
        <f>SUM(F433:F434)</f>
        <v>10864.102272727272</v>
      </c>
      <c r="G435" s="1259">
        <f>SUM(G433:G434)</f>
        <v>32959.102272727272</v>
      </c>
    </row>
    <row r="436" spans="1:7" ht="15" customHeight="1">
      <c r="A436" s="1235">
        <v>1</v>
      </c>
      <c r="B436" s="1236" t="s">
        <v>224</v>
      </c>
      <c r="C436" s="1277" t="s">
        <v>1566</v>
      </c>
      <c r="D436" s="1238"/>
      <c r="E436" s="1239"/>
      <c r="F436" s="1238"/>
      <c r="G436" s="1238"/>
    </row>
    <row r="437" spans="1:7" ht="15" customHeight="1">
      <c r="A437" s="1235"/>
      <c r="B437" s="1236"/>
      <c r="C437" s="1241"/>
      <c r="D437" s="1238"/>
      <c r="E437" s="1239"/>
      <c r="F437" s="1238"/>
      <c r="G437" s="1238"/>
    </row>
    <row r="438" spans="1:7" ht="15" customHeight="1">
      <c r="A438" s="1242" t="s">
        <v>1326</v>
      </c>
      <c r="B438" s="1243"/>
      <c r="C438" s="1244"/>
      <c r="D438" s="1245" t="s">
        <v>1479</v>
      </c>
      <c r="E438" s="1246" t="s">
        <v>1371</v>
      </c>
      <c r="F438" s="1247" t="s">
        <v>1374</v>
      </c>
      <c r="G438" s="1247" t="s">
        <v>14</v>
      </c>
    </row>
    <row r="439" spans="1:7" ht="15" customHeight="1">
      <c r="A439" s="1253">
        <v>20</v>
      </c>
      <c r="B439" s="1249" t="s">
        <v>209</v>
      </c>
      <c r="C439" s="1250" t="s">
        <v>1567</v>
      </c>
      <c r="D439" s="1251">
        <v>10000</v>
      </c>
      <c r="E439" s="1252">
        <v>0</v>
      </c>
      <c r="F439" s="1251">
        <f>A439*D439</f>
        <v>200000</v>
      </c>
      <c r="G439" s="1251">
        <f>E439+F439</f>
        <v>200000</v>
      </c>
    </row>
    <row r="440" spans="1:7" ht="15" customHeight="1">
      <c r="A440" s="1253">
        <v>10</v>
      </c>
      <c r="B440" s="1249" t="s">
        <v>209</v>
      </c>
      <c r="C440" s="1250" t="s">
        <v>1568</v>
      </c>
      <c r="D440" s="1251">
        <v>25000</v>
      </c>
      <c r="E440" s="1252">
        <v>0</v>
      </c>
      <c r="F440" s="1251">
        <f>A440*D440</f>
        <v>250000</v>
      </c>
      <c r="G440" s="1251">
        <f>E440+F440</f>
        <v>250000</v>
      </c>
    </row>
    <row r="441" spans="1:7" ht="15" customHeight="1">
      <c r="A441" s="1253">
        <v>4</v>
      </c>
      <c r="B441" s="1249" t="s">
        <v>209</v>
      </c>
      <c r="C441" s="1250" t="s">
        <v>1569</v>
      </c>
      <c r="D441" s="1251">
        <v>34047.619047619046</v>
      </c>
      <c r="E441" s="1252">
        <v>0</v>
      </c>
      <c r="F441" s="1251">
        <f>A441*D441</f>
        <v>136190.47619047618</v>
      </c>
      <c r="G441" s="1251">
        <f>E441+F441</f>
        <v>136190.47619047618</v>
      </c>
    </row>
    <row r="442" spans="1:7" ht="15" customHeight="1">
      <c r="A442" s="1253">
        <v>1</v>
      </c>
      <c r="B442" s="1249" t="s">
        <v>209</v>
      </c>
      <c r="C442" s="1250" t="s">
        <v>1570</v>
      </c>
      <c r="D442" s="1251">
        <v>25000</v>
      </c>
      <c r="E442" s="1252">
        <v>0</v>
      </c>
      <c r="F442" s="1251">
        <f>A442*D442</f>
        <v>25000</v>
      </c>
      <c r="G442" s="1251">
        <f>E442+F442</f>
        <v>25000</v>
      </c>
    </row>
    <row r="443" spans="1:7" ht="15" customHeight="1">
      <c r="A443" s="1253">
        <v>0.06</v>
      </c>
      <c r="B443" s="1249" t="s">
        <v>1480</v>
      </c>
      <c r="C443" s="1250" t="s">
        <v>1166</v>
      </c>
      <c r="D443" s="1251">
        <v>130000</v>
      </c>
      <c r="E443" s="1252">
        <f>A443*D443</f>
        <v>7800</v>
      </c>
      <c r="F443" s="1251">
        <v>0</v>
      </c>
      <c r="G443" s="1251">
        <f t="shared" ref="G443:G447" si="69">E443+F443</f>
        <v>7800</v>
      </c>
    </row>
    <row r="444" spans="1:7" ht="15" customHeight="1">
      <c r="A444" s="1253">
        <v>0.06</v>
      </c>
      <c r="B444" s="1249" t="s">
        <v>1480</v>
      </c>
      <c r="C444" s="1250" t="s">
        <v>1167</v>
      </c>
      <c r="D444" s="1251">
        <v>200000</v>
      </c>
      <c r="E444" s="1252">
        <f>A444*D444</f>
        <v>12000</v>
      </c>
      <c r="F444" s="1251">
        <v>0</v>
      </c>
      <c r="G444" s="1251">
        <f t="shared" si="69"/>
        <v>12000</v>
      </c>
    </row>
    <row r="445" spans="1:7" ht="15" customHeight="1">
      <c r="A445" s="1253">
        <v>6.0000000000000001E-3</v>
      </c>
      <c r="B445" s="1249" t="s">
        <v>1480</v>
      </c>
      <c r="C445" s="1250" t="s">
        <v>1168</v>
      </c>
      <c r="D445" s="1251">
        <v>250000</v>
      </c>
      <c r="E445" s="1252">
        <f>A445*D445</f>
        <v>1500</v>
      </c>
      <c r="F445" s="1251"/>
      <c r="G445" s="1251">
        <f t="shared" si="69"/>
        <v>1500</v>
      </c>
    </row>
    <row r="446" spans="1:7" ht="15" customHeight="1">
      <c r="A446" s="1253">
        <v>3.0000000000000001E-3</v>
      </c>
      <c r="B446" s="1249" t="s">
        <v>1480</v>
      </c>
      <c r="C446" s="1250" t="s">
        <v>1169</v>
      </c>
      <c r="D446" s="1251">
        <v>265000</v>
      </c>
      <c r="E446" s="1252">
        <f t="shared" ref="E446" si="70">A446*D446</f>
        <v>795</v>
      </c>
      <c r="F446" s="1251">
        <v>0</v>
      </c>
      <c r="G446" s="1251">
        <f t="shared" si="69"/>
        <v>795</v>
      </c>
    </row>
    <row r="447" spans="1:7" ht="15" customHeight="1">
      <c r="A447" s="1253"/>
      <c r="B447" s="1249"/>
      <c r="C447" s="1250" t="s">
        <v>1481</v>
      </c>
      <c r="D447" s="1251"/>
      <c r="E447" s="1254">
        <f>SUM(E439:E446)</f>
        <v>22095</v>
      </c>
      <c r="F447" s="1254">
        <f>SUM(F439:F446)</f>
        <v>611190.47619047621</v>
      </c>
      <c r="G447" s="1251">
        <f t="shared" si="69"/>
        <v>633285.47619047621</v>
      </c>
    </row>
    <row r="448" spans="1:7" ht="15" customHeight="1">
      <c r="A448" s="1253"/>
      <c r="B448" s="1249"/>
      <c r="C448" s="1250" t="s">
        <v>1482</v>
      </c>
      <c r="D448" s="1255">
        <v>0.1</v>
      </c>
      <c r="E448" s="1251">
        <v>0</v>
      </c>
      <c r="F448" s="1251">
        <v>0</v>
      </c>
      <c r="G448" s="1251">
        <v>0</v>
      </c>
    </row>
    <row r="449" spans="1:7" ht="15" customHeight="1">
      <c r="A449" s="1256"/>
      <c r="B449" s="1257"/>
      <c r="C449" s="1258" t="s">
        <v>1483</v>
      </c>
      <c r="D449" s="1259"/>
      <c r="E449" s="1259">
        <f>SUM(E447:E448)</f>
        <v>22095</v>
      </c>
      <c r="F449" s="1259">
        <f>SUM(F447:F448)</f>
        <v>611190.47619047621</v>
      </c>
      <c r="G449" s="1259">
        <f>SUM(G447:G448)</f>
        <v>633285.47619047621</v>
      </c>
    </row>
    <row r="450" spans="1:7" ht="15" customHeight="1">
      <c r="A450" s="1235">
        <v>1</v>
      </c>
      <c r="B450" s="1236" t="s">
        <v>76</v>
      </c>
      <c r="C450" s="1277" t="s">
        <v>1571</v>
      </c>
      <c r="D450" s="1238"/>
      <c r="E450" s="1239"/>
      <c r="F450" s="1238"/>
      <c r="G450" s="1238"/>
    </row>
    <row r="451" spans="1:7" ht="15" customHeight="1">
      <c r="A451" s="1235"/>
      <c r="B451" s="1236"/>
      <c r="C451" s="1241"/>
      <c r="D451" s="1238"/>
      <c r="E451" s="1239"/>
      <c r="F451" s="1238"/>
      <c r="G451" s="1238"/>
    </row>
    <row r="452" spans="1:7" ht="15" customHeight="1">
      <c r="A452" s="1242" t="s">
        <v>1326</v>
      </c>
      <c r="B452" s="1243"/>
      <c r="C452" s="1244"/>
      <c r="D452" s="1245" t="s">
        <v>1479</v>
      </c>
      <c r="E452" s="1246" t="s">
        <v>1371</v>
      </c>
      <c r="F452" s="1247" t="s">
        <v>1374</v>
      </c>
      <c r="G452" s="1247" t="s">
        <v>14</v>
      </c>
    </row>
    <row r="453" spans="1:7" ht="15" customHeight="1">
      <c r="A453" s="1253">
        <v>1.1499999999999999</v>
      </c>
      <c r="B453" s="1249" t="s">
        <v>1323</v>
      </c>
      <c r="C453" s="1250" t="s">
        <v>1565</v>
      </c>
      <c r="D453" s="1251">
        <v>9447.045454545454</v>
      </c>
      <c r="E453" s="1252">
        <v>0</v>
      </c>
      <c r="F453" s="1251">
        <f>A453*D453</f>
        <v>10864.102272727272</v>
      </c>
      <c r="G453" s="1251">
        <f>E453+F453</f>
        <v>10864.102272727272</v>
      </c>
    </row>
    <row r="454" spans="1:7" ht="15" customHeight="1">
      <c r="A454" s="1253">
        <v>0.06</v>
      </c>
      <c r="B454" s="1249" t="s">
        <v>1480</v>
      </c>
      <c r="C454" s="1250" t="s">
        <v>1166</v>
      </c>
      <c r="D454" s="1251">
        <v>130000</v>
      </c>
      <c r="E454" s="1252">
        <f>A454*D454</f>
        <v>7800</v>
      </c>
      <c r="F454" s="1251">
        <v>0</v>
      </c>
      <c r="G454" s="1251">
        <f t="shared" ref="G454:G458" si="71">E454+F454</f>
        <v>7800</v>
      </c>
    </row>
    <row r="455" spans="1:7" ht="15" customHeight="1">
      <c r="A455" s="1253">
        <v>0.06</v>
      </c>
      <c r="B455" s="1249" t="s">
        <v>1480</v>
      </c>
      <c r="C455" s="1250" t="s">
        <v>1167</v>
      </c>
      <c r="D455" s="1251">
        <v>200000</v>
      </c>
      <c r="E455" s="1252">
        <f>A455*D455</f>
        <v>12000</v>
      </c>
      <c r="F455" s="1251">
        <v>0</v>
      </c>
      <c r="G455" s="1251">
        <f t="shared" si="71"/>
        <v>12000</v>
      </c>
    </row>
    <row r="456" spans="1:7" ht="15" customHeight="1">
      <c r="A456" s="1253">
        <v>6.0000000000000001E-3</v>
      </c>
      <c r="B456" s="1249" t="s">
        <v>1480</v>
      </c>
      <c r="C456" s="1250" t="s">
        <v>1168</v>
      </c>
      <c r="D456" s="1251">
        <v>250000</v>
      </c>
      <c r="E456" s="1252">
        <f>A456*D456</f>
        <v>1500</v>
      </c>
      <c r="F456" s="1251"/>
      <c r="G456" s="1251">
        <f t="shared" si="71"/>
        <v>1500</v>
      </c>
    </row>
    <row r="457" spans="1:7" ht="15" customHeight="1">
      <c r="A457" s="1253">
        <v>3.0000000000000001E-3</v>
      </c>
      <c r="B457" s="1249" t="s">
        <v>1480</v>
      </c>
      <c r="C457" s="1250" t="s">
        <v>1169</v>
      </c>
      <c r="D457" s="1251">
        <v>265000</v>
      </c>
      <c r="E457" s="1252">
        <f t="shared" ref="E457" si="72">A457*D457</f>
        <v>795</v>
      </c>
      <c r="F457" s="1251">
        <v>0</v>
      </c>
      <c r="G457" s="1251">
        <f t="shared" si="71"/>
        <v>795</v>
      </c>
    </row>
    <row r="458" spans="1:7" ht="15" customHeight="1">
      <c r="A458" s="1253"/>
      <c r="B458" s="1249"/>
      <c r="C458" s="1250" t="s">
        <v>1481</v>
      </c>
      <c r="D458" s="1251"/>
      <c r="E458" s="1254">
        <f>SUM(E453:E457)</f>
        <v>22095</v>
      </c>
      <c r="F458" s="1254">
        <f>SUM(F453:F457)</f>
        <v>10864.102272727272</v>
      </c>
      <c r="G458" s="1251">
        <f t="shared" si="71"/>
        <v>32959.102272727272</v>
      </c>
    </row>
    <row r="459" spans="1:7" ht="15.75" customHeight="1">
      <c r="A459" s="1253"/>
      <c r="B459" s="1249"/>
      <c r="C459" s="1250" t="s">
        <v>1482</v>
      </c>
      <c r="D459" s="1255">
        <v>0.1</v>
      </c>
      <c r="E459" s="1251">
        <v>0</v>
      </c>
      <c r="F459" s="1251">
        <v>0</v>
      </c>
      <c r="G459" s="1251">
        <v>0</v>
      </c>
    </row>
    <row r="460" spans="1:7" ht="15" customHeight="1">
      <c r="A460" s="1256"/>
      <c r="B460" s="1257"/>
      <c r="C460" s="1258" t="s">
        <v>1483</v>
      </c>
      <c r="D460" s="1259"/>
      <c r="E460" s="1259">
        <f>SUM(E458:E459)</f>
        <v>22095</v>
      </c>
      <c r="F460" s="1259">
        <f>SUM(F458:F459)</f>
        <v>10864.102272727272</v>
      </c>
      <c r="G460" s="1259">
        <f>SUM(G458:G459)</f>
        <v>32959.102272727272</v>
      </c>
    </row>
    <row r="461" spans="1:7" ht="15" customHeight="1">
      <c r="A461" s="1235">
        <v>1</v>
      </c>
      <c r="B461" s="1236" t="s">
        <v>76</v>
      </c>
      <c r="C461" s="1277" t="s">
        <v>1572</v>
      </c>
      <c r="D461" s="1238"/>
      <c r="E461" s="1239"/>
      <c r="F461" s="1238"/>
      <c r="G461" s="1238"/>
    </row>
    <row r="462" spans="1:7" ht="15" customHeight="1">
      <c r="A462" s="1235"/>
      <c r="B462" s="1236"/>
      <c r="C462" s="1241"/>
      <c r="D462" s="1238"/>
      <c r="E462" s="1239"/>
      <c r="F462" s="1238"/>
      <c r="G462" s="1238"/>
    </row>
    <row r="463" spans="1:7" ht="15" customHeight="1">
      <c r="A463" s="1242" t="s">
        <v>1326</v>
      </c>
      <c r="B463" s="1243"/>
      <c r="C463" s="1244"/>
      <c r="D463" s="1245" t="s">
        <v>1479</v>
      </c>
      <c r="E463" s="1246" t="s">
        <v>1371</v>
      </c>
      <c r="F463" s="1247" t="s">
        <v>1374</v>
      </c>
      <c r="G463" s="1247" t="s">
        <v>14</v>
      </c>
    </row>
    <row r="464" spans="1:7" ht="15" customHeight="1">
      <c r="A464" s="1253">
        <v>1.1499999999999999</v>
      </c>
      <c r="B464" s="1249" t="s">
        <v>1323</v>
      </c>
      <c r="C464" s="1250" t="s">
        <v>1573</v>
      </c>
      <c r="D464" s="1251">
        <v>8808.59375</v>
      </c>
      <c r="E464" s="1252">
        <v>0</v>
      </c>
      <c r="F464" s="1251">
        <f>A464*D464</f>
        <v>10129.8828125</v>
      </c>
      <c r="G464" s="1251">
        <f>E464+F464</f>
        <v>10129.8828125</v>
      </c>
    </row>
    <row r="465" spans="1:7" ht="15" customHeight="1">
      <c r="A465" s="1253">
        <v>0.06</v>
      </c>
      <c r="B465" s="1249" t="s">
        <v>1480</v>
      </c>
      <c r="C465" s="1250" t="s">
        <v>1166</v>
      </c>
      <c r="D465" s="1251">
        <v>130000</v>
      </c>
      <c r="E465" s="1252">
        <f>A465*D465</f>
        <v>7800</v>
      </c>
      <c r="F465" s="1251">
        <v>0</v>
      </c>
      <c r="G465" s="1251">
        <f t="shared" ref="G465:G469" si="73">E465+F465</f>
        <v>7800</v>
      </c>
    </row>
    <row r="466" spans="1:7" ht="15" customHeight="1">
      <c r="A466" s="1253">
        <v>0.06</v>
      </c>
      <c r="B466" s="1249" t="s">
        <v>1480</v>
      </c>
      <c r="C466" s="1250" t="s">
        <v>1167</v>
      </c>
      <c r="D466" s="1251">
        <v>200000</v>
      </c>
      <c r="E466" s="1252">
        <f>A466*D466</f>
        <v>12000</v>
      </c>
      <c r="F466" s="1251">
        <v>0</v>
      </c>
      <c r="G466" s="1251">
        <f t="shared" si="73"/>
        <v>12000</v>
      </c>
    </row>
    <row r="467" spans="1:7" ht="15" customHeight="1">
      <c r="A467" s="1253">
        <v>6.0000000000000001E-3</v>
      </c>
      <c r="B467" s="1249" t="s">
        <v>1480</v>
      </c>
      <c r="C467" s="1250" t="s">
        <v>1168</v>
      </c>
      <c r="D467" s="1251">
        <v>250000</v>
      </c>
      <c r="E467" s="1252">
        <f>A467*D467</f>
        <v>1500</v>
      </c>
      <c r="F467" s="1251"/>
      <c r="G467" s="1251">
        <f t="shared" si="73"/>
        <v>1500</v>
      </c>
    </row>
    <row r="468" spans="1:7" ht="15" customHeight="1">
      <c r="A468" s="1253">
        <v>3.0000000000000001E-3</v>
      </c>
      <c r="B468" s="1249" t="s">
        <v>1480</v>
      </c>
      <c r="C468" s="1250" t="s">
        <v>1169</v>
      </c>
      <c r="D468" s="1251">
        <v>265000</v>
      </c>
      <c r="E468" s="1252">
        <f t="shared" ref="E468" si="74">A468*D468</f>
        <v>795</v>
      </c>
      <c r="F468" s="1251">
        <v>0</v>
      </c>
      <c r="G468" s="1251">
        <f t="shared" si="73"/>
        <v>795</v>
      </c>
    </row>
    <row r="469" spans="1:7" ht="15" customHeight="1">
      <c r="A469" s="1253"/>
      <c r="B469" s="1249"/>
      <c r="C469" s="1250" t="s">
        <v>1481</v>
      </c>
      <c r="D469" s="1251"/>
      <c r="E469" s="1254">
        <f>SUM(E464:E468)</f>
        <v>22095</v>
      </c>
      <c r="F469" s="1254">
        <f>SUM(F464:F468)</f>
        <v>10129.8828125</v>
      </c>
      <c r="G469" s="1251">
        <f t="shared" si="73"/>
        <v>32224.8828125</v>
      </c>
    </row>
    <row r="470" spans="1:7" ht="15.75" customHeight="1">
      <c r="A470" s="1253"/>
      <c r="B470" s="1249"/>
      <c r="C470" s="1250" t="s">
        <v>1482</v>
      </c>
      <c r="D470" s="1255">
        <v>0.1</v>
      </c>
      <c r="E470" s="1251">
        <v>0</v>
      </c>
      <c r="F470" s="1251">
        <v>0</v>
      </c>
      <c r="G470" s="1251">
        <v>0</v>
      </c>
    </row>
    <row r="471" spans="1:7" ht="15" customHeight="1">
      <c r="A471" s="1256"/>
      <c r="B471" s="1257"/>
      <c r="C471" s="1258" t="s">
        <v>1483</v>
      </c>
      <c r="D471" s="1259"/>
      <c r="E471" s="1259">
        <f>SUM(E469:E470)</f>
        <v>22095</v>
      </c>
      <c r="F471" s="1259">
        <f>SUM(F469:F470)</f>
        <v>10129.8828125</v>
      </c>
      <c r="G471" s="1259">
        <f>SUM(G469:G470)</f>
        <v>32224.8828125</v>
      </c>
    </row>
    <row r="472" spans="1:7" ht="15" customHeight="1">
      <c r="A472" s="1235">
        <v>1</v>
      </c>
      <c r="B472" s="1236" t="s">
        <v>224</v>
      </c>
      <c r="C472" s="1278" t="s">
        <v>1574</v>
      </c>
      <c r="D472" s="1238"/>
      <c r="E472" s="1239"/>
      <c r="F472" s="1238"/>
      <c r="G472" s="1238"/>
    </row>
    <row r="473" spans="1:7" ht="15" customHeight="1">
      <c r="A473" s="1235"/>
      <c r="B473" s="1236"/>
      <c r="C473" s="1241"/>
      <c r="D473" s="1238"/>
      <c r="E473" s="1239"/>
      <c r="F473" s="1238"/>
      <c r="G473" s="1238"/>
    </row>
    <row r="474" spans="1:7" ht="15" customHeight="1">
      <c r="A474" s="1242" t="s">
        <v>1326</v>
      </c>
      <c r="B474" s="1243"/>
      <c r="C474" s="1244"/>
      <c r="D474" s="1245" t="s">
        <v>1479</v>
      </c>
      <c r="E474" s="1246" t="s">
        <v>1371</v>
      </c>
      <c r="F474" s="1247" t="s">
        <v>1374</v>
      </c>
      <c r="G474" s="1247" t="s">
        <v>14</v>
      </c>
    </row>
    <row r="475" spans="1:7" ht="15" customHeight="1">
      <c r="A475" s="1253">
        <f>12*4</f>
        <v>48</v>
      </c>
      <c r="B475" s="1249" t="s">
        <v>209</v>
      </c>
      <c r="C475" s="1250" t="s">
        <v>1567</v>
      </c>
      <c r="D475" s="1251">
        <v>10000</v>
      </c>
      <c r="E475" s="1252">
        <v>0</v>
      </c>
      <c r="F475" s="1251">
        <f>A475*D475</f>
        <v>480000</v>
      </c>
      <c r="G475" s="1251">
        <f>E475+F475</f>
        <v>480000</v>
      </c>
    </row>
    <row r="476" spans="1:7" ht="15" customHeight="1">
      <c r="A476" s="1253">
        <v>4</v>
      </c>
      <c r="B476" s="1249" t="s">
        <v>209</v>
      </c>
      <c r="C476" s="1250" t="s">
        <v>1569</v>
      </c>
      <c r="D476" s="1251">
        <v>8511.9047619047615</v>
      </c>
      <c r="E476" s="1252">
        <v>0</v>
      </c>
      <c r="F476" s="1251">
        <f>A476*D476</f>
        <v>34047.619047619046</v>
      </c>
      <c r="G476" s="1251">
        <f>E476+F476</f>
        <v>34047.619047619046</v>
      </c>
    </row>
    <row r="477" spans="1:7" ht="15" customHeight="1">
      <c r="A477" s="1253">
        <v>4</v>
      </c>
      <c r="B477" s="1249" t="s">
        <v>209</v>
      </c>
      <c r="C477" s="1250" t="s">
        <v>1575</v>
      </c>
      <c r="D477" s="1251">
        <v>25000</v>
      </c>
      <c r="E477" s="1252">
        <v>0</v>
      </c>
      <c r="F477" s="1251">
        <f>A477*D477</f>
        <v>100000</v>
      </c>
      <c r="G477" s="1251">
        <f>E477+F477</f>
        <v>100000</v>
      </c>
    </row>
    <row r="478" spans="1:7" ht="15" customHeight="1">
      <c r="A478" s="1253">
        <v>0.06</v>
      </c>
      <c r="B478" s="1249" t="s">
        <v>1480</v>
      </c>
      <c r="C478" s="1250" t="s">
        <v>1166</v>
      </c>
      <c r="D478" s="1251">
        <v>130000</v>
      </c>
      <c r="E478" s="1252">
        <f>A478*D478</f>
        <v>7800</v>
      </c>
      <c r="F478" s="1251">
        <v>0</v>
      </c>
      <c r="G478" s="1251">
        <f t="shared" ref="G478:G482" si="75">E478+F478</f>
        <v>7800</v>
      </c>
    </row>
    <row r="479" spans="1:7" ht="15" customHeight="1">
      <c r="A479" s="1253">
        <v>0.06</v>
      </c>
      <c r="B479" s="1249" t="s">
        <v>1480</v>
      </c>
      <c r="C479" s="1250" t="s">
        <v>1167</v>
      </c>
      <c r="D479" s="1251">
        <v>200000</v>
      </c>
      <c r="E479" s="1252">
        <f>A479*D479</f>
        <v>12000</v>
      </c>
      <c r="F479" s="1251">
        <v>0</v>
      </c>
      <c r="G479" s="1251">
        <f t="shared" si="75"/>
        <v>12000</v>
      </c>
    </row>
    <row r="480" spans="1:7" ht="15" customHeight="1">
      <c r="A480" s="1253">
        <v>6.0000000000000001E-3</v>
      </c>
      <c r="B480" s="1249" t="s">
        <v>1480</v>
      </c>
      <c r="C480" s="1250" t="s">
        <v>1168</v>
      </c>
      <c r="D480" s="1251">
        <v>250000</v>
      </c>
      <c r="E480" s="1252">
        <f>A480*D480</f>
        <v>1500</v>
      </c>
      <c r="F480" s="1251"/>
      <c r="G480" s="1251">
        <f t="shared" si="75"/>
        <v>1500</v>
      </c>
    </row>
    <row r="481" spans="1:7" ht="15" customHeight="1">
      <c r="A481" s="1253">
        <v>3.0000000000000001E-3</v>
      </c>
      <c r="B481" s="1249" t="s">
        <v>1480</v>
      </c>
      <c r="C481" s="1250" t="s">
        <v>1169</v>
      </c>
      <c r="D481" s="1251">
        <v>265000</v>
      </c>
      <c r="E481" s="1252">
        <f t="shared" ref="E481" si="76">A481*D481</f>
        <v>795</v>
      </c>
      <c r="F481" s="1251">
        <v>0</v>
      </c>
      <c r="G481" s="1251">
        <f t="shared" si="75"/>
        <v>795</v>
      </c>
    </row>
    <row r="482" spans="1:7" ht="15" customHeight="1">
      <c r="A482" s="1253"/>
      <c r="B482" s="1249"/>
      <c r="C482" s="1250" t="s">
        <v>1481</v>
      </c>
      <c r="D482" s="1251"/>
      <c r="E482" s="1254">
        <f>SUM(E475:E481)</f>
        <v>22095</v>
      </c>
      <c r="F482" s="1254">
        <f>SUM(F475:F481)</f>
        <v>614047.61904761905</v>
      </c>
      <c r="G482" s="1251">
        <f t="shared" si="75"/>
        <v>636142.61904761905</v>
      </c>
    </row>
    <row r="483" spans="1:7" ht="15" customHeight="1">
      <c r="A483" s="1253"/>
      <c r="B483" s="1249"/>
      <c r="C483" s="1250" t="s">
        <v>1482</v>
      </c>
      <c r="D483" s="1255">
        <v>0.1</v>
      </c>
      <c r="E483" s="1251">
        <v>0</v>
      </c>
      <c r="F483" s="1251">
        <v>0</v>
      </c>
      <c r="G483" s="1251">
        <v>0</v>
      </c>
    </row>
    <row r="484" spans="1:7" ht="15" customHeight="1">
      <c r="A484" s="1256"/>
      <c r="B484" s="1257"/>
      <c r="C484" s="1258" t="s">
        <v>1483</v>
      </c>
      <c r="D484" s="1259"/>
      <c r="E484" s="1259">
        <f>SUM(E482:E483)</f>
        <v>22095</v>
      </c>
      <c r="F484" s="1259">
        <f>SUM(F482:F483)</f>
        <v>614047.61904761905</v>
      </c>
      <c r="G484" s="1259">
        <f>SUM(G482:G483)</f>
        <v>636142.61904761905</v>
      </c>
    </row>
    <row r="485" spans="1:7" ht="15" customHeight="1">
      <c r="A485" s="1235">
        <v>1</v>
      </c>
      <c r="B485" s="1236" t="s">
        <v>224</v>
      </c>
      <c r="C485" s="1278" t="s">
        <v>1576</v>
      </c>
      <c r="D485" s="1238"/>
      <c r="E485" s="1239"/>
      <c r="F485" s="1238"/>
      <c r="G485" s="1238"/>
    </row>
    <row r="486" spans="1:7" ht="15" customHeight="1">
      <c r="A486" s="1235"/>
      <c r="B486" s="1236"/>
      <c r="C486" s="1241"/>
      <c r="D486" s="1238"/>
      <c r="E486" s="1239"/>
      <c r="F486" s="1238"/>
      <c r="G486" s="1238"/>
    </row>
    <row r="487" spans="1:7" ht="15" customHeight="1">
      <c r="A487" s="1242" t="s">
        <v>1326</v>
      </c>
      <c r="B487" s="1243"/>
      <c r="C487" s="1244"/>
      <c r="D487" s="1245" t="s">
        <v>1479</v>
      </c>
      <c r="E487" s="1246" t="s">
        <v>1371</v>
      </c>
      <c r="F487" s="1247" t="s">
        <v>1374</v>
      </c>
      <c r="G487" s="1247" t="s">
        <v>14</v>
      </c>
    </row>
    <row r="488" spans="1:7" ht="15" customHeight="1">
      <c r="A488" s="1253">
        <v>4</v>
      </c>
      <c r="B488" s="1249" t="s">
        <v>209</v>
      </c>
      <c r="C488" s="1250" t="s">
        <v>1567</v>
      </c>
      <c r="D488" s="1251">
        <v>10000</v>
      </c>
      <c r="E488" s="1252">
        <v>0</v>
      </c>
      <c r="F488" s="1251">
        <f>A488*D488</f>
        <v>40000</v>
      </c>
      <c r="G488" s="1251">
        <f>E488+F488</f>
        <v>40000</v>
      </c>
    </row>
    <row r="489" spans="1:7" ht="15" customHeight="1">
      <c r="A489" s="1253">
        <v>2</v>
      </c>
      <c r="B489" s="1249" t="s">
        <v>209</v>
      </c>
      <c r="C489" s="1250" t="s">
        <v>1575</v>
      </c>
      <c r="D489" s="1251">
        <v>25000</v>
      </c>
      <c r="E489" s="1252">
        <v>0</v>
      </c>
      <c r="F489" s="1251">
        <f>A489*D489</f>
        <v>50000</v>
      </c>
      <c r="G489" s="1251">
        <f>E489+F489</f>
        <v>50000</v>
      </c>
    </row>
    <row r="490" spans="1:7" ht="15" customHeight="1">
      <c r="A490" s="1253">
        <v>0.06</v>
      </c>
      <c r="B490" s="1249" t="s">
        <v>1480</v>
      </c>
      <c r="C490" s="1250" t="s">
        <v>1166</v>
      </c>
      <c r="D490" s="1251">
        <v>130000</v>
      </c>
      <c r="E490" s="1252">
        <f>A490*D490</f>
        <v>7800</v>
      </c>
      <c r="F490" s="1251">
        <v>0</v>
      </c>
      <c r="G490" s="1251">
        <f t="shared" ref="G490:G494" si="77">E490+F490</f>
        <v>7800</v>
      </c>
    </row>
    <row r="491" spans="1:7" ht="15" customHeight="1">
      <c r="A491" s="1253">
        <v>0.06</v>
      </c>
      <c r="B491" s="1249" t="s">
        <v>1480</v>
      </c>
      <c r="C491" s="1250" t="s">
        <v>1167</v>
      </c>
      <c r="D491" s="1251">
        <v>200000</v>
      </c>
      <c r="E491" s="1252">
        <f>A491*D491</f>
        <v>12000</v>
      </c>
      <c r="F491" s="1251">
        <v>0</v>
      </c>
      <c r="G491" s="1251">
        <f t="shared" si="77"/>
        <v>12000</v>
      </c>
    </row>
    <row r="492" spans="1:7" ht="15" customHeight="1">
      <c r="A492" s="1253">
        <v>6.0000000000000001E-3</v>
      </c>
      <c r="B492" s="1249" t="s">
        <v>1480</v>
      </c>
      <c r="C492" s="1250" t="s">
        <v>1168</v>
      </c>
      <c r="D492" s="1251">
        <v>250000</v>
      </c>
      <c r="E492" s="1252">
        <f>A492*D492</f>
        <v>1500</v>
      </c>
      <c r="F492" s="1251"/>
      <c r="G492" s="1251">
        <f t="shared" si="77"/>
        <v>1500</v>
      </c>
    </row>
    <row r="493" spans="1:7" ht="15" customHeight="1">
      <c r="A493" s="1253">
        <v>3.0000000000000001E-3</v>
      </c>
      <c r="B493" s="1249" t="s">
        <v>1480</v>
      </c>
      <c r="C493" s="1250" t="s">
        <v>1169</v>
      </c>
      <c r="D493" s="1251">
        <v>265000</v>
      </c>
      <c r="E493" s="1252">
        <f t="shared" ref="E493" si="78">A493*D493</f>
        <v>795</v>
      </c>
      <c r="F493" s="1251">
        <v>0</v>
      </c>
      <c r="G493" s="1251">
        <f t="shared" si="77"/>
        <v>795</v>
      </c>
    </row>
    <row r="494" spans="1:7" ht="15" customHeight="1">
      <c r="A494" s="1253"/>
      <c r="B494" s="1249"/>
      <c r="C494" s="1250" t="s">
        <v>1481</v>
      </c>
      <c r="D494" s="1251"/>
      <c r="E494" s="1254">
        <f>SUM(E488:E493)</f>
        <v>22095</v>
      </c>
      <c r="F494" s="1254">
        <f>SUM(F488:F493)</f>
        <v>90000</v>
      </c>
      <c r="G494" s="1251">
        <f t="shared" si="77"/>
        <v>112095</v>
      </c>
    </row>
    <row r="495" spans="1:7" ht="15" customHeight="1">
      <c r="A495" s="1253"/>
      <c r="B495" s="1249"/>
      <c r="C495" s="1250" t="s">
        <v>1482</v>
      </c>
      <c r="D495" s="1255">
        <v>0.1</v>
      </c>
      <c r="E495" s="1251">
        <v>0</v>
      </c>
      <c r="F495" s="1251">
        <v>0</v>
      </c>
      <c r="G495" s="1251">
        <v>0</v>
      </c>
    </row>
    <row r="496" spans="1:7" ht="15" customHeight="1">
      <c r="A496" s="1256"/>
      <c r="B496" s="1257"/>
      <c r="C496" s="1258" t="s">
        <v>1483</v>
      </c>
      <c r="D496" s="1259"/>
      <c r="E496" s="1259">
        <f>SUM(E494:E495)</f>
        <v>22095</v>
      </c>
      <c r="F496" s="1259">
        <f>SUM(F494:F495)</f>
        <v>90000</v>
      </c>
      <c r="G496" s="1259">
        <f>SUM(G494:G495)</f>
        <v>112095</v>
      </c>
    </row>
    <row r="497" spans="1:7" ht="15" customHeight="1">
      <c r="A497" s="1235">
        <v>1</v>
      </c>
      <c r="B497" s="1236" t="s">
        <v>224</v>
      </c>
      <c r="C497" s="1279" t="s">
        <v>1577</v>
      </c>
      <c r="D497" s="1238"/>
      <c r="E497" s="1239"/>
      <c r="F497" s="1238"/>
      <c r="G497" s="1238"/>
    </row>
    <row r="498" spans="1:7" ht="15" customHeight="1">
      <c r="A498" s="1235"/>
      <c r="B498" s="1236"/>
      <c r="C498" s="1241"/>
      <c r="D498" s="1238"/>
      <c r="E498" s="1239"/>
      <c r="F498" s="1238"/>
      <c r="G498" s="1238"/>
    </row>
    <row r="499" spans="1:7" ht="15" customHeight="1">
      <c r="A499" s="1242" t="s">
        <v>1326</v>
      </c>
      <c r="B499" s="1243"/>
      <c r="C499" s="1244"/>
      <c r="D499" s="1245" t="s">
        <v>1479</v>
      </c>
      <c r="E499" s="1246" t="s">
        <v>1371</v>
      </c>
      <c r="F499" s="1247" t="s">
        <v>1374</v>
      </c>
      <c r="G499" s="1247" t="s">
        <v>14</v>
      </c>
    </row>
    <row r="500" spans="1:7" ht="15" customHeight="1">
      <c r="A500" s="1253">
        <v>4</v>
      </c>
      <c r="B500" s="1249" t="s">
        <v>209</v>
      </c>
      <c r="C500" s="1250" t="s">
        <v>1567</v>
      </c>
      <c r="D500" s="1251">
        <v>10000</v>
      </c>
      <c r="E500" s="1252">
        <v>0</v>
      </c>
      <c r="F500" s="1251">
        <f>A500*D500</f>
        <v>40000</v>
      </c>
      <c r="G500" s="1251">
        <f>E500+F500</f>
        <v>40000</v>
      </c>
    </row>
    <row r="501" spans="1:7" ht="15" customHeight="1">
      <c r="A501" s="1253">
        <v>2</v>
      </c>
      <c r="B501" s="1249" t="s">
        <v>209</v>
      </c>
      <c r="C501" s="1250" t="s">
        <v>1575</v>
      </c>
      <c r="D501" s="1251">
        <v>25000</v>
      </c>
      <c r="E501" s="1252">
        <v>0</v>
      </c>
      <c r="F501" s="1251">
        <f>A501*D501</f>
        <v>50000</v>
      </c>
      <c r="G501" s="1251">
        <f>E501+F501</f>
        <v>50000</v>
      </c>
    </row>
    <row r="502" spans="1:7" ht="15" customHeight="1">
      <c r="A502" s="1253">
        <v>0.06</v>
      </c>
      <c r="B502" s="1249" t="s">
        <v>1480</v>
      </c>
      <c r="C502" s="1250" t="s">
        <v>1166</v>
      </c>
      <c r="D502" s="1251">
        <v>130000</v>
      </c>
      <c r="E502" s="1252">
        <f>A502*D502</f>
        <v>7800</v>
      </c>
      <c r="F502" s="1251">
        <v>0</v>
      </c>
      <c r="G502" s="1251">
        <f t="shared" ref="G502:G506" si="79">E502+F502</f>
        <v>7800</v>
      </c>
    </row>
    <row r="503" spans="1:7" ht="15" customHeight="1">
      <c r="A503" s="1253">
        <v>0.06</v>
      </c>
      <c r="B503" s="1249" t="s">
        <v>1480</v>
      </c>
      <c r="C503" s="1250" t="s">
        <v>1167</v>
      </c>
      <c r="D503" s="1251">
        <v>200000</v>
      </c>
      <c r="E503" s="1252">
        <f>A503*D503</f>
        <v>12000</v>
      </c>
      <c r="F503" s="1251">
        <v>0</v>
      </c>
      <c r="G503" s="1251">
        <f t="shared" si="79"/>
        <v>12000</v>
      </c>
    </row>
    <row r="504" spans="1:7" ht="15" customHeight="1">
      <c r="A504" s="1253">
        <v>6.0000000000000001E-3</v>
      </c>
      <c r="B504" s="1249" t="s">
        <v>1480</v>
      </c>
      <c r="C504" s="1250" t="s">
        <v>1168</v>
      </c>
      <c r="D504" s="1251">
        <v>250000</v>
      </c>
      <c r="E504" s="1252">
        <f>A504*D504</f>
        <v>1500</v>
      </c>
      <c r="F504" s="1251"/>
      <c r="G504" s="1251">
        <f t="shared" si="79"/>
        <v>1500</v>
      </c>
    </row>
    <row r="505" spans="1:7" ht="15" customHeight="1">
      <c r="A505" s="1253">
        <v>3.0000000000000001E-3</v>
      </c>
      <c r="B505" s="1249" t="s">
        <v>1480</v>
      </c>
      <c r="C505" s="1250" t="s">
        <v>1169</v>
      </c>
      <c r="D505" s="1251">
        <v>265000</v>
      </c>
      <c r="E505" s="1252">
        <f t="shared" ref="E505" si="80">A505*D505</f>
        <v>795</v>
      </c>
      <c r="F505" s="1251">
        <v>0</v>
      </c>
      <c r="G505" s="1251">
        <f t="shared" si="79"/>
        <v>795</v>
      </c>
    </row>
    <row r="506" spans="1:7" ht="15" customHeight="1">
      <c r="A506" s="1253"/>
      <c r="B506" s="1249"/>
      <c r="C506" s="1250" t="s">
        <v>1481</v>
      </c>
      <c r="D506" s="1251"/>
      <c r="E506" s="1254">
        <f>SUM(E500:E505)</f>
        <v>22095</v>
      </c>
      <c r="F506" s="1254">
        <f>SUM(F500:F505)</f>
        <v>90000</v>
      </c>
      <c r="G506" s="1251">
        <f t="shared" si="79"/>
        <v>112095</v>
      </c>
    </row>
    <row r="507" spans="1:7" ht="15" customHeight="1">
      <c r="A507" s="1253"/>
      <c r="B507" s="1249"/>
      <c r="C507" s="1250" t="s">
        <v>1482</v>
      </c>
      <c r="D507" s="1255">
        <v>0.1</v>
      </c>
      <c r="E507" s="1251">
        <v>0</v>
      </c>
      <c r="F507" s="1251">
        <v>0</v>
      </c>
      <c r="G507" s="1251">
        <v>0</v>
      </c>
    </row>
    <row r="508" spans="1:7" ht="15" customHeight="1">
      <c r="A508" s="1256"/>
      <c r="B508" s="1257"/>
      <c r="C508" s="1258" t="s">
        <v>1483</v>
      </c>
      <c r="D508" s="1259"/>
      <c r="E508" s="1259">
        <f>SUM(E506:E507)</f>
        <v>22095</v>
      </c>
      <c r="F508" s="1259">
        <f>SUM(F506:F507)</f>
        <v>90000</v>
      </c>
      <c r="G508" s="1259">
        <f>SUM(G506:G507)</f>
        <v>112095</v>
      </c>
    </row>
    <row r="509" spans="1:7" ht="15" customHeight="1">
      <c r="A509" s="1235">
        <v>1</v>
      </c>
      <c r="B509" s="1236" t="s">
        <v>1484</v>
      </c>
      <c r="C509" s="1280" t="s">
        <v>1578</v>
      </c>
      <c r="D509" s="1238"/>
      <c r="E509" s="1239"/>
      <c r="F509" s="1238"/>
      <c r="G509" s="1238"/>
    </row>
    <row r="510" spans="1:7" ht="15" customHeight="1">
      <c r="A510" s="1235"/>
      <c r="B510" s="1236"/>
      <c r="C510" s="1241"/>
      <c r="D510" s="1238"/>
      <c r="E510" s="1239"/>
      <c r="F510" s="1238"/>
      <c r="G510" s="1238"/>
    </row>
    <row r="511" spans="1:7" ht="15" customHeight="1">
      <c r="A511" s="1242" t="s">
        <v>1326</v>
      </c>
      <c r="B511" s="1243"/>
      <c r="C511" s="1244"/>
      <c r="D511" s="1245" t="s">
        <v>1479</v>
      </c>
      <c r="E511" s="1246" t="s">
        <v>1371</v>
      </c>
      <c r="F511" s="1247" t="s">
        <v>1374</v>
      </c>
      <c r="G511" s="1247" t="s">
        <v>14</v>
      </c>
    </row>
    <row r="512" spans="1:7" ht="15" customHeight="1">
      <c r="A512" s="1253">
        <v>0</v>
      </c>
      <c r="B512" s="1249" t="s">
        <v>1537</v>
      </c>
      <c r="C512" s="1250" t="s">
        <v>1538</v>
      </c>
      <c r="D512" s="1251">
        <v>4100000</v>
      </c>
      <c r="E512" s="1252">
        <v>0</v>
      </c>
      <c r="F512" s="1251">
        <f>A512*D512</f>
        <v>0</v>
      </c>
      <c r="G512" s="1251">
        <f>E512+F512</f>
        <v>0</v>
      </c>
    </row>
    <row r="513" spans="1:7" ht="15" customHeight="1">
      <c r="A513" s="1253">
        <v>3.2</v>
      </c>
      <c r="B513" s="1249" t="s">
        <v>1323</v>
      </c>
      <c r="C513" s="1250" t="s">
        <v>1539</v>
      </c>
      <c r="D513" s="1251">
        <v>36000</v>
      </c>
      <c r="E513" s="1252">
        <v>0</v>
      </c>
      <c r="F513" s="1251">
        <f t="shared" ref="F513:F522" si="81">A513*D513</f>
        <v>115200</v>
      </c>
      <c r="G513" s="1251">
        <f t="shared" ref="G513:G528" si="82">E513+F513</f>
        <v>115200</v>
      </c>
    </row>
    <row r="514" spans="1:7" ht="15" customHeight="1">
      <c r="A514" s="1253">
        <v>1.6</v>
      </c>
      <c r="B514" s="1249" t="s">
        <v>1344</v>
      </c>
      <c r="C514" s="1250" t="s">
        <v>1540</v>
      </c>
      <c r="D514" s="1251">
        <v>65000</v>
      </c>
      <c r="E514" s="1252">
        <v>0</v>
      </c>
      <c r="F514" s="1251">
        <f t="shared" si="81"/>
        <v>104000</v>
      </c>
      <c r="G514" s="1251">
        <f t="shared" si="82"/>
        <v>104000</v>
      </c>
    </row>
    <row r="515" spans="1:7" ht="15" customHeight="1">
      <c r="A515" s="1253">
        <v>0.12</v>
      </c>
      <c r="B515" s="1249" t="s">
        <v>1537</v>
      </c>
      <c r="C515" s="1250" t="s">
        <v>1559</v>
      </c>
      <c r="D515" s="1251">
        <f>D512</f>
        <v>4100000</v>
      </c>
      <c r="E515" s="1252">
        <v>0</v>
      </c>
      <c r="F515" s="1251">
        <f t="shared" si="81"/>
        <v>492000</v>
      </c>
      <c r="G515" s="1251">
        <f t="shared" si="82"/>
        <v>492000</v>
      </c>
    </row>
    <row r="516" spans="1:7" ht="15" customHeight="1">
      <c r="A516" s="1253">
        <v>2.8</v>
      </c>
      <c r="B516" s="1249" t="s">
        <v>1480</v>
      </c>
      <c r="C516" s="1250" t="s">
        <v>1579</v>
      </c>
      <c r="D516" s="1251">
        <v>53000</v>
      </c>
      <c r="E516" s="1252">
        <v>0</v>
      </c>
      <c r="F516" s="1251">
        <f t="shared" si="81"/>
        <v>148400</v>
      </c>
      <c r="G516" s="1251">
        <f t="shared" si="82"/>
        <v>148400</v>
      </c>
    </row>
    <row r="517" spans="1:7" ht="15" customHeight="1">
      <c r="A517" s="1253">
        <v>32</v>
      </c>
      <c r="B517" s="1249" t="s">
        <v>1580</v>
      </c>
      <c r="C517" s="1250" t="s">
        <v>1561</v>
      </c>
      <c r="D517" s="1251">
        <v>13000</v>
      </c>
      <c r="E517" s="1252">
        <v>0</v>
      </c>
      <c r="F517" s="1251">
        <f t="shared" si="81"/>
        <v>416000</v>
      </c>
      <c r="G517" s="1251">
        <f t="shared" si="82"/>
        <v>416000</v>
      </c>
    </row>
    <row r="518" spans="1:7" ht="15" customHeight="1">
      <c r="A518" s="1253">
        <v>157.5</v>
      </c>
      <c r="B518" s="1249" t="s">
        <v>1323</v>
      </c>
      <c r="C518" s="1250" t="s">
        <v>1351</v>
      </c>
      <c r="D518" s="1251">
        <v>14000</v>
      </c>
      <c r="E518" s="1252">
        <v>0</v>
      </c>
      <c r="F518" s="1251">
        <f t="shared" si="81"/>
        <v>2205000</v>
      </c>
      <c r="G518" s="1251">
        <f t="shared" si="82"/>
        <v>2205000</v>
      </c>
    </row>
    <row r="519" spans="1:7" ht="15" customHeight="1">
      <c r="A519" s="1253">
        <v>2.25</v>
      </c>
      <c r="B519" s="1249" t="s">
        <v>1323</v>
      </c>
      <c r="C519" s="1250" t="s">
        <v>1346</v>
      </c>
      <c r="D519" s="1251">
        <v>53000</v>
      </c>
      <c r="E519" s="1252">
        <v>0</v>
      </c>
      <c r="F519" s="1251">
        <f t="shared" si="81"/>
        <v>119250</v>
      </c>
      <c r="G519" s="1251">
        <f t="shared" si="82"/>
        <v>119250</v>
      </c>
    </row>
    <row r="520" spans="1:7" ht="15" customHeight="1">
      <c r="A520" s="1253">
        <v>336</v>
      </c>
      <c r="B520" s="1249" t="s">
        <v>76</v>
      </c>
      <c r="C520" s="1250" t="s">
        <v>886</v>
      </c>
      <c r="D520" s="1251">
        <v>1720</v>
      </c>
      <c r="E520" s="1252">
        <v>0</v>
      </c>
      <c r="F520" s="1251">
        <f t="shared" si="81"/>
        <v>577920</v>
      </c>
      <c r="G520" s="1251">
        <f t="shared" si="82"/>
        <v>577920</v>
      </c>
    </row>
    <row r="521" spans="1:7" ht="15" customHeight="1">
      <c r="A521" s="1253">
        <v>0.54</v>
      </c>
      <c r="B521" s="1249" t="s">
        <v>71</v>
      </c>
      <c r="C521" s="1250" t="s">
        <v>1581</v>
      </c>
      <c r="D521" s="1251">
        <v>283333.33333333331</v>
      </c>
      <c r="E521" s="1252">
        <v>0</v>
      </c>
      <c r="F521" s="1251">
        <f t="shared" si="81"/>
        <v>153000</v>
      </c>
      <c r="G521" s="1251">
        <f t="shared" si="82"/>
        <v>153000</v>
      </c>
    </row>
    <row r="522" spans="1:7" ht="15" customHeight="1">
      <c r="A522" s="1253">
        <v>0.81</v>
      </c>
      <c r="B522" s="1249" t="s">
        <v>71</v>
      </c>
      <c r="C522" s="1250" t="s">
        <v>1582</v>
      </c>
      <c r="D522" s="1251">
        <v>187500</v>
      </c>
      <c r="E522" s="1252">
        <v>0</v>
      </c>
      <c r="F522" s="1251">
        <f t="shared" si="81"/>
        <v>151875</v>
      </c>
      <c r="G522" s="1251">
        <f t="shared" si="82"/>
        <v>151875</v>
      </c>
    </row>
    <row r="523" spans="1:7" ht="15" customHeight="1">
      <c r="A523" s="1253">
        <v>5.3</v>
      </c>
      <c r="B523" s="1249" t="s">
        <v>1480</v>
      </c>
      <c r="C523" s="1250" t="s">
        <v>1166</v>
      </c>
      <c r="D523" s="1251">
        <v>130000</v>
      </c>
      <c r="E523" s="1252">
        <f>A523*D523</f>
        <v>689000</v>
      </c>
      <c r="F523" s="1251">
        <v>0</v>
      </c>
      <c r="G523" s="1251">
        <f t="shared" si="82"/>
        <v>689000</v>
      </c>
    </row>
    <row r="524" spans="1:7" ht="15" customHeight="1">
      <c r="A524" s="1253">
        <v>0.27500000000000002</v>
      </c>
      <c r="B524" s="1249" t="s">
        <v>1480</v>
      </c>
      <c r="C524" s="1250" t="s">
        <v>1333</v>
      </c>
      <c r="D524" s="1251">
        <v>200000</v>
      </c>
      <c r="E524" s="1252">
        <f t="shared" ref="E524:E528" si="83">A524*D524</f>
        <v>55000.000000000007</v>
      </c>
      <c r="F524" s="1251"/>
      <c r="G524" s="1251">
        <f t="shared" si="82"/>
        <v>55000.000000000007</v>
      </c>
    </row>
    <row r="525" spans="1:7" ht="15" customHeight="1">
      <c r="A525" s="1253">
        <v>1.3</v>
      </c>
      <c r="B525" s="1249" t="s">
        <v>1480</v>
      </c>
      <c r="C525" s="1250" t="s">
        <v>1583</v>
      </c>
      <c r="D525" s="1251">
        <v>200000</v>
      </c>
      <c r="E525" s="1252">
        <f t="shared" si="83"/>
        <v>260000</v>
      </c>
      <c r="F525" s="1251"/>
      <c r="G525" s="1251">
        <f t="shared" si="82"/>
        <v>260000</v>
      </c>
    </row>
    <row r="526" spans="1:7" ht="15" customHeight="1">
      <c r="A526" s="1253">
        <v>1.05</v>
      </c>
      <c r="B526" s="1249" t="s">
        <v>1480</v>
      </c>
      <c r="C526" s="1250" t="s">
        <v>1167</v>
      </c>
      <c r="D526" s="1251">
        <v>250000</v>
      </c>
      <c r="E526" s="1252">
        <f t="shared" si="83"/>
        <v>262500</v>
      </c>
      <c r="F526" s="1251"/>
      <c r="G526" s="1251">
        <f t="shared" si="82"/>
        <v>262500</v>
      </c>
    </row>
    <row r="527" spans="1:7" ht="15" customHeight="1">
      <c r="A527" s="1253">
        <v>0.26500000000000001</v>
      </c>
      <c r="B527" s="1249" t="s">
        <v>1480</v>
      </c>
      <c r="C527" s="1250" t="s">
        <v>1168</v>
      </c>
      <c r="D527" s="1251">
        <v>250000</v>
      </c>
      <c r="E527" s="1252">
        <f t="shared" si="83"/>
        <v>66250</v>
      </c>
      <c r="F527" s="1251">
        <v>0</v>
      </c>
      <c r="G527" s="1251">
        <f t="shared" si="82"/>
        <v>66250</v>
      </c>
    </row>
    <row r="528" spans="1:7" ht="15" customHeight="1">
      <c r="A528" s="1253">
        <v>0.26500000000000001</v>
      </c>
      <c r="B528" s="1249" t="s">
        <v>1480</v>
      </c>
      <c r="C528" s="1250" t="s">
        <v>1169</v>
      </c>
      <c r="D528" s="1251">
        <v>265000</v>
      </c>
      <c r="E528" s="1252">
        <f t="shared" si="83"/>
        <v>70225</v>
      </c>
      <c r="F528" s="1251">
        <v>0</v>
      </c>
      <c r="G528" s="1251">
        <f t="shared" si="82"/>
        <v>70225</v>
      </c>
    </row>
    <row r="529" spans="1:7" ht="15" customHeight="1">
      <c r="A529" s="1253"/>
      <c r="B529" s="1249"/>
      <c r="C529" s="1250" t="s">
        <v>1481</v>
      </c>
      <c r="D529" s="1251"/>
      <c r="E529" s="1254">
        <f>SUM(E512:E528)</f>
        <v>1402975</v>
      </c>
      <c r="F529" s="1254">
        <f>SUM(F512:F528)</f>
        <v>4482645</v>
      </c>
      <c r="G529" s="1251">
        <f>SUM(G512:G528)</f>
        <v>5885620</v>
      </c>
    </row>
    <row r="530" spans="1:7" ht="15" customHeight="1">
      <c r="A530" s="1253"/>
      <c r="B530" s="1249"/>
      <c r="C530" s="1250" t="s">
        <v>1482</v>
      </c>
      <c r="D530" s="1255">
        <v>0.1</v>
      </c>
      <c r="E530" s="1251"/>
      <c r="F530" s="1251"/>
      <c r="G530" s="1251"/>
    </row>
    <row r="531" spans="1:7" ht="15" customHeight="1">
      <c r="A531" s="1256"/>
      <c r="B531" s="1257"/>
      <c r="C531" s="1258" t="s">
        <v>1483</v>
      </c>
      <c r="D531" s="1259"/>
      <c r="E531" s="1259">
        <f>SUM(E529:E530)</f>
        <v>1402975</v>
      </c>
      <c r="F531" s="1259">
        <f>SUM(F529:F530)</f>
        <v>4482645</v>
      </c>
      <c r="G531" s="1259">
        <f>SUM(G529:G530)</f>
        <v>5885620</v>
      </c>
    </row>
    <row r="532" spans="1:7" ht="15" customHeight="1">
      <c r="A532" s="1235">
        <v>1</v>
      </c>
      <c r="B532" s="1236" t="s">
        <v>76</v>
      </c>
      <c r="C532" s="1237" t="s">
        <v>1584</v>
      </c>
      <c r="D532" s="1238"/>
      <c r="E532" s="1239"/>
      <c r="F532" s="1238"/>
      <c r="G532" s="1238"/>
    </row>
    <row r="533" spans="1:7" ht="15" customHeight="1">
      <c r="A533" s="1235"/>
      <c r="B533" s="1236"/>
      <c r="C533" s="1241"/>
      <c r="D533" s="1238"/>
      <c r="E533" s="1239"/>
      <c r="F533" s="1238"/>
      <c r="G533" s="1238"/>
    </row>
    <row r="534" spans="1:7" ht="15" customHeight="1">
      <c r="A534" s="1242" t="s">
        <v>1326</v>
      </c>
      <c r="B534" s="1243"/>
      <c r="C534" s="1244"/>
      <c r="D534" s="1245" t="s">
        <v>1479</v>
      </c>
      <c r="E534" s="1246" t="s">
        <v>1371</v>
      </c>
      <c r="F534" s="1247" t="s">
        <v>1374</v>
      </c>
      <c r="G534" s="1247" t="s">
        <v>14</v>
      </c>
    </row>
    <row r="535" spans="1:7" ht="15" customHeight="1">
      <c r="A535" s="1253">
        <v>1.02</v>
      </c>
      <c r="B535" s="1249" t="s">
        <v>1323</v>
      </c>
      <c r="C535" s="1253" t="s">
        <v>1585</v>
      </c>
      <c r="D535" s="1251">
        <v>11278.195488721803</v>
      </c>
      <c r="E535" s="1252">
        <v>0</v>
      </c>
      <c r="F535" s="1251">
        <f>A535*D535</f>
        <v>11503.75939849624</v>
      </c>
      <c r="G535" s="1251">
        <f>E535+F535</f>
        <v>11503.75939849624</v>
      </c>
    </row>
    <row r="536" spans="1:7" ht="15" customHeight="1">
      <c r="A536" s="1253">
        <v>0.05</v>
      </c>
      <c r="B536" s="1249" t="s">
        <v>1323</v>
      </c>
      <c r="C536" s="1253" t="s">
        <v>1551</v>
      </c>
      <c r="D536" s="1251">
        <v>150000</v>
      </c>
      <c r="E536" s="1252">
        <v>0</v>
      </c>
      <c r="F536" s="1251">
        <f t="shared" ref="F536" si="84">A536*D536</f>
        <v>7500</v>
      </c>
      <c r="G536" s="1251">
        <f t="shared" ref="G536:G540" si="85">E536+F536</f>
        <v>7500</v>
      </c>
    </row>
    <row r="537" spans="1:7" ht="15" customHeight="1">
      <c r="A537" s="1253">
        <v>2.5000000000000001E-2</v>
      </c>
      <c r="B537" s="1249" t="s">
        <v>1480</v>
      </c>
      <c r="C537" s="1253" t="s">
        <v>1166</v>
      </c>
      <c r="D537" s="1251">
        <v>130000</v>
      </c>
      <c r="E537" s="1252">
        <f>A537*D537</f>
        <v>3250</v>
      </c>
      <c r="F537" s="1251">
        <v>0</v>
      </c>
      <c r="G537" s="1251">
        <f t="shared" si="85"/>
        <v>3250</v>
      </c>
    </row>
    <row r="538" spans="1:7" ht="15" customHeight="1">
      <c r="A538" s="1253">
        <v>2.5000000000000001E-2</v>
      </c>
      <c r="B538" s="1249" t="s">
        <v>1480</v>
      </c>
      <c r="C538" s="1253" t="s">
        <v>1167</v>
      </c>
      <c r="D538" s="1251">
        <v>200000</v>
      </c>
      <c r="E538" s="1252">
        <f t="shared" ref="E538:E540" si="86">A538*D538</f>
        <v>5000</v>
      </c>
      <c r="F538" s="1251"/>
      <c r="G538" s="1251">
        <f t="shared" si="85"/>
        <v>5000</v>
      </c>
    </row>
    <row r="539" spans="1:7" ht="15" customHeight="1">
      <c r="A539" s="1253">
        <v>2E-3</v>
      </c>
      <c r="B539" s="1249" t="s">
        <v>1480</v>
      </c>
      <c r="C539" s="1253" t="s">
        <v>1168</v>
      </c>
      <c r="D539" s="1251">
        <v>250000</v>
      </c>
      <c r="E539" s="1252">
        <f t="shared" si="86"/>
        <v>500</v>
      </c>
      <c r="F539" s="1251">
        <v>0</v>
      </c>
      <c r="G539" s="1251">
        <f t="shared" si="85"/>
        <v>500</v>
      </c>
    </row>
    <row r="540" spans="1:7" ht="15" customHeight="1">
      <c r="A540" s="1253">
        <v>1E-3</v>
      </c>
      <c r="B540" s="1249" t="s">
        <v>1480</v>
      </c>
      <c r="C540" s="1253" t="s">
        <v>1169</v>
      </c>
      <c r="D540" s="1251">
        <v>265000</v>
      </c>
      <c r="E540" s="1252">
        <f t="shared" si="86"/>
        <v>265</v>
      </c>
      <c r="F540" s="1251">
        <v>0</v>
      </c>
      <c r="G540" s="1251">
        <f t="shared" si="85"/>
        <v>265</v>
      </c>
    </row>
    <row r="541" spans="1:7" ht="15" customHeight="1">
      <c r="A541" s="1253"/>
      <c r="B541" s="1249"/>
      <c r="C541" s="1250" t="s">
        <v>1481</v>
      </c>
      <c r="D541" s="1251"/>
      <c r="E541" s="1254">
        <f>SUM(E535:E539)</f>
        <v>8750</v>
      </c>
      <c r="F541" s="1254">
        <f>SUM(F535:F539)</f>
        <v>19003.75939849624</v>
      </c>
      <c r="G541" s="1251">
        <f>SUM(G535:G539)</f>
        <v>27753.75939849624</v>
      </c>
    </row>
    <row r="542" spans="1:7" ht="15" customHeight="1">
      <c r="A542" s="1253"/>
      <c r="B542" s="1249"/>
      <c r="C542" s="1250" t="s">
        <v>1482</v>
      </c>
      <c r="D542" s="1255">
        <v>0.1</v>
      </c>
      <c r="E542" s="1251">
        <f>E541*0.1</f>
        <v>875</v>
      </c>
      <c r="F542" s="1251">
        <f>F541*0.1</f>
        <v>1900.375939849624</v>
      </c>
      <c r="G542" s="1251">
        <f>D542*G541</f>
        <v>2775.375939849624</v>
      </c>
    </row>
    <row r="543" spans="1:7" ht="15" customHeight="1">
      <c r="A543" s="1256"/>
      <c r="B543" s="1257"/>
      <c r="C543" s="1258" t="s">
        <v>1483</v>
      </c>
      <c r="D543" s="1259"/>
      <c r="E543" s="1259">
        <f>SUM(E541:E542)</f>
        <v>9625</v>
      </c>
      <c r="F543" s="1259">
        <f>SUM(F541:F542)</f>
        <v>20904.135338345863</v>
      </c>
      <c r="G543" s="1259">
        <f>SUM(G541:G542)</f>
        <v>30529.135338345863</v>
      </c>
    </row>
    <row r="544" spans="1:7" ht="15" customHeight="1">
      <c r="A544" s="1235">
        <v>1</v>
      </c>
      <c r="B544" s="1236" t="s">
        <v>72</v>
      </c>
      <c r="C544" s="1237" t="s">
        <v>1586</v>
      </c>
      <c r="D544" s="1238"/>
      <c r="E544" s="1239"/>
      <c r="F544" s="1238"/>
      <c r="G544" s="1238"/>
    </row>
    <row r="545" spans="1:7" ht="15" customHeight="1">
      <c r="A545" s="1235"/>
      <c r="B545" s="1236"/>
      <c r="C545" s="1241"/>
      <c r="D545" s="1238"/>
      <c r="E545" s="1239"/>
      <c r="F545" s="1238"/>
      <c r="G545" s="1238"/>
    </row>
    <row r="546" spans="1:7" ht="15" customHeight="1">
      <c r="A546" s="1242" t="s">
        <v>1326</v>
      </c>
      <c r="B546" s="1243"/>
      <c r="C546" s="1244"/>
      <c r="D546" s="1245" t="s">
        <v>1479</v>
      </c>
      <c r="E546" s="1246" t="s">
        <v>1371</v>
      </c>
      <c r="F546" s="1247" t="s">
        <v>1374</v>
      </c>
      <c r="G546" s="1247" t="s">
        <v>14</v>
      </c>
    </row>
    <row r="547" spans="1:7" ht="15" customHeight="1">
      <c r="A547" s="1253">
        <v>1.03</v>
      </c>
      <c r="B547" s="1249" t="s">
        <v>72</v>
      </c>
      <c r="C547" s="1250" t="s">
        <v>1586</v>
      </c>
      <c r="D547" s="1251">
        <v>260000</v>
      </c>
      <c r="E547" s="1252">
        <v>0</v>
      </c>
      <c r="F547" s="1251">
        <f>A547*D547</f>
        <v>267800</v>
      </c>
      <c r="G547" s="1251">
        <f>E547+F547</f>
        <v>267800</v>
      </c>
    </row>
    <row r="548" spans="1:7" ht="15" customHeight="1">
      <c r="A548" s="1253">
        <v>0.04</v>
      </c>
      <c r="B548" s="1249" t="s">
        <v>1185</v>
      </c>
      <c r="C548" s="1250" t="s">
        <v>1587</v>
      </c>
      <c r="D548" s="1251">
        <v>400000</v>
      </c>
      <c r="E548" s="1252">
        <v>0</v>
      </c>
      <c r="F548" s="1251">
        <f t="shared" ref="F548:F553" si="87">A548*D548</f>
        <v>16000</v>
      </c>
      <c r="G548" s="1251">
        <f t="shared" ref="G548:G557" si="88">E548+F548</f>
        <v>16000</v>
      </c>
    </row>
    <row r="549" spans="1:7" ht="15" customHeight="1">
      <c r="A549" s="1253">
        <v>0.1</v>
      </c>
      <c r="B549" s="1249" t="s">
        <v>76</v>
      </c>
      <c r="C549" s="1250" t="s">
        <v>1588</v>
      </c>
      <c r="D549" s="1251">
        <v>36000</v>
      </c>
      <c r="E549" s="1252">
        <v>0</v>
      </c>
      <c r="F549" s="1251">
        <f t="shared" si="87"/>
        <v>3600</v>
      </c>
      <c r="G549" s="1251">
        <f t="shared" si="88"/>
        <v>3600</v>
      </c>
    </row>
    <row r="550" spans="1:7" ht="15" customHeight="1">
      <c r="A550" s="1253">
        <v>0.05</v>
      </c>
      <c r="B550" s="1249" t="s">
        <v>1350</v>
      </c>
      <c r="C550" s="1250" t="s">
        <v>1349</v>
      </c>
      <c r="D550" s="1251">
        <v>8000</v>
      </c>
      <c r="E550" s="1252">
        <v>0</v>
      </c>
      <c r="F550" s="1251">
        <f t="shared" si="87"/>
        <v>400</v>
      </c>
      <c r="G550" s="1251">
        <f t="shared" si="88"/>
        <v>400</v>
      </c>
    </row>
    <row r="551" spans="1:7" ht="15" customHeight="1">
      <c r="A551" s="1253">
        <v>0</v>
      </c>
      <c r="B551" s="1249" t="s">
        <v>1185</v>
      </c>
      <c r="C551" s="1250" t="s">
        <v>1559</v>
      </c>
      <c r="D551" s="1251">
        <v>0</v>
      </c>
      <c r="E551" s="1252">
        <f>A551*D551</f>
        <v>0</v>
      </c>
      <c r="F551" s="1251">
        <f t="shared" si="87"/>
        <v>0</v>
      </c>
      <c r="G551" s="1251">
        <f t="shared" si="88"/>
        <v>0</v>
      </c>
    </row>
    <row r="552" spans="1:7" ht="15" customHeight="1">
      <c r="A552" s="1253">
        <v>0.09</v>
      </c>
      <c r="B552" s="1249" t="s">
        <v>907</v>
      </c>
      <c r="C552" s="1250" t="s">
        <v>1579</v>
      </c>
      <c r="D552" s="1251">
        <v>53000</v>
      </c>
      <c r="E552" s="1252"/>
      <c r="F552" s="1251">
        <f t="shared" si="87"/>
        <v>4770</v>
      </c>
      <c r="G552" s="1251">
        <f t="shared" si="88"/>
        <v>4770</v>
      </c>
    </row>
    <row r="553" spans="1:7" ht="15" customHeight="1">
      <c r="A553" s="1253">
        <v>1.5</v>
      </c>
      <c r="B553" s="1249" t="s">
        <v>1488</v>
      </c>
      <c r="C553" s="1250" t="s">
        <v>1589</v>
      </c>
      <c r="D553" s="1251">
        <v>40000</v>
      </c>
      <c r="E553" s="1252"/>
      <c r="F553" s="1251">
        <f t="shared" si="87"/>
        <v>60000</v>
      </c>
      <c r="G553" s="1251">
        <f t="shared" si="88"/>
        <v>60000</v>
      </c>
    </row>
    <row r="554" spans="1:7" ht="15" customHeight="1">
      <c r="A554" s="1253">
        <v>0.17</v>
      </c>
      <c r="B554" s="1249" t="s">
        <v>1480</v>
      </c>
      <c r="C554" s="1250" t="s">
        <v>1166</v>
      </c>
      <c r="D554" s="1251">
        <v>130000</v>
      </c>
      <c r="E554" s="1252">
        <f t="shared" ref="E554:E557" si="89">A554*D554</f>
        <v>22100</v>
      </c>
      <c r="F554" s="1251">
        <v>0</v>
      </c>
      <c r="G554" s="1251">
        <f t="shared" si="88"/>
        <v>22100</v>
      </c>
    </row>
    <row r="555" spans="1:7" ht="15" customHeight="1">
      <c r="A555" s="1253">
        <v>0.08</v>
      </c>
      <c r="B555" s="1249" t="s">
        <v>1480</v>
      </c>
      <c r="C555" s="1250" t="s">
        <v>1167</v>
      </c>
      <c r="D555" s="1251">
        <v>200000</v>
      </c>
      <c r="E555" s="1252">
        <f t="shared" si="89"/>
        <v>16000</v>
      </c>
      <c r="F555" s="1251">
        <v>0</v>
      </c>
      <c r="G555" s="1251">
        <f t="shared" si="88"/>
        <v>16000</v>
      </c>
    </row>
    <row r="556" spans="1:7" ht="15" customHeight="1">
      <c r="A556" s="1253">
        <v>0.01</v>
      </c>
      <c r="B556" s="1249" t="s">
        <v>1480</v>
      </c>
      <c r="C556" s="1250" t="s">
        <v>1168</v>
      </c>
      <c r="D556" s="1251">
        <v>250000</v>
      </c>
      <c r="E556" s="1252">
        <f t="shared" si="89"/>
        <v>2500</v>
      </c>
      <c r="F556" s="1251">
        <v>0</v>
      </c>
      <c r="G556" s="1251">
        <f t="shared" si="88"/>
        <v>2500</v>
      </c>
    </row>
    <row r="557" spans="1:7" ht="15" customHeight="1">
      <c r="A557" s="1253">
        <v>0.01</v>
      </c>
      <c r="B557" s="1249" t="s">
        <v>1480</v>
      </c>
      <c r="C557" s="1250" t="s">
        <v>1169</v>
      </c>
      <c r="D557" s="1251">
        <v>265000</v>
      </c>
      <c r="E557" s="1252">
        <f t="shared" si="89"/>
        <v>2650</v>
      </c>
      <c r="F557" s="1251">
        <v>0</v>
      </c>
      <c r="G557" s="1251">
        <f t="shared" si="88"/>
        <v>2650</v>
      </c>
    </row>
    <row r="558" spans="1:7" ht="15" customHeight="1">
      <c r="A558" s="1253"/>
      <c r="B558" s="1249"/>
      <c r="C558" s="1250" t="s">
        <v>1481</v>
      </c>
      <c r="D558" s="1251"/>
      <c r="E558" s="1254">
        <f>SUM(E547:E557)</f>
        <v>43250</v>
      </c>
      <c r="F558" s="1254">
        <f>SUM(F547:F557)</f>
        <v>352570</v>
      </c>
      <c r="G558" s="1251">
        <f>SUM(G547:G557)</f>
        <v>395820</v>
      </c>
    </row>
    <row r="559" spans="1:7" ht="15" customHeight="1">
      <c r="A559" s="1253"/>
      <c r="B559" s="1249"/>
      <c r="C559" s="1250" t="s">
        <v>1482</v>
      </c>
      <c r="D559" s="1255">
        <v>0.1</v>
      </c>
      <c r="E559" s="1251">
        <f>E558*0.1</f>
        <v>4325</v>
      </c>
      <c r="F559" s="1251">
        <f>F558*0.1</f>
        <v>35257</v>
      </c>
      <c r="G559" s="1251">
        <f>D559*G558</f>
        <v>39582</v>
      </c>
    </row>
    <row r="560" spans="1:7" ht="15" customHeight="1">
      <c r="A560" s="1256"/>
      <c r="B560" s="1257"/>
      <c r="C560" s="1258" t="s">
        <v>1483</v>
      </c>
      <c r="D560" s="1259"/>
      <c r="E560" s="1259">
        <f>SUM(E558:E559)</f>
        <v>47575</v>
      </c>
      <c r="F560" s="1259">
        <f>SUM(F558:F559)</f>
        <v>387827</v>
      </c>
      <c r="G560" s="1259">
        <f>SUM(G558:G559)</f>
        <v>435402</v>
      </c>
    </row>
    <row r="561" spans="1:9" ht="15" customHeight="1">
      <c r="A561" s="1235">
        <v>1</v>
      </c>
      <c r="B561" s="1236" t="s">
        <v>1484</v>
      </c>
      <c r="C561" s="1237" t="s">
        <v>1590</v>
      </c>
      <c r="D561" s="1238"/>
      <c r="E561" s="1239"/>
      <c r="F561" s="1238"/>
      <c r="G561" s="1238"/>
    </row>
    <row r="562" spans="1:9" ht="15" customHeight="1">
      <c r="A562" s="1235"/>
      <c r="B562" s="1236"/>
      <c r="C562" s="1241"/>
      <c r="D562" s="1238"/>
      <c r="E562" s="1239"/>
      <c r="F562" s="1238"/>
      <c r="G562" s="1238"/>
    </row>
    <row r="563" spans="1:9" s="1240" customFormat="1" ht="15" customHeight="1">
      <c r="A563" s="1242" t="s">
        <v>1326</v>
      </c>
      <c r="B563" s="1243"/>
      <c r="C563" s="1244"/>
      <c r="D563" s="1245" t="s">
        <v>1479</v>
      </c>
      <c r="E563" s="1246" t="s">
        <v>1371</v>
      </c>
      <c r="F563" s="1247" t="s">
        <v>1374</v>
      </c>
      <c r="G563" s="1247" t="s">
        <v>14</v>
      </c>
    </row>
    <row r="564" spans="1:9" ht="15" customHeight="1">
      <c r="A564" s="1272">
        <v>4</v>
      </c>
      <c r="B564" s="1249" t="s">
        <v>1480</v>
      </c>
      <c r="C564" s="1250" t="s">
        <v>1166</v>
      </c>
      <c r="D564" s="1251">
        <v>130000</v>
      </c>
      <c r="E564" s="1252">
        <f>D564*A564</f>
        <v>520000</v>
      </c>
      <c r="F564" s="1251">
        <v>0</v>
      </c>
      <c r="G564" s="1251">
        <f>E564+F564</f>
        <v>520000</v>
      </c>
    </row>
    <row r="565" spans="1:9" ht="15" customHeight="1">
      <c r="A565" s="1253"/>
      <c r="B565" s="1249"/>
      <c r="C565" s="1250" t="s">
        <v>1481</v>
      </c>
      <c r="D565" s="1251"/>
      <c r="E565" s="1254">
        <f>SUM(E564)</f>
        <v>520000</v>
      </c>
      <c r="F565" s="1251">
        <v>0</v>
      </c>
      <c r="G565" s="1251">
        <f>E565+F565</f>
        <v>520000</v>
      </c>
    </row>
    <row r="566" spans="1:9" ht="15" customHeight="1">
      <c r="A566" s="1253"/>
      <c r="B566" s="1249"/>
      <c r="C566" s="1250" t="s">
        <v>1482</v>
      </c>
      <c r="D566" s="1255">
        <v>0.1</v>
      </c>
      <c r="E566" s="1251">
        <f>E565*0.1</f>
        <v>52000</v>
      </c>
      <c r="F566" s="1251">
        <f>F565*0.1</f>
        <v>0</v>
      </c>
      <c r="G566" s="1251">
        <f>D566*G565</f>
        <v>52000</v>
      </c>
    </row>
    <row r="567" spans="1:9" ht="15" customHeight="1">
      <c r="A567" s="1256"/>
      <c r="B567" s="1257"/>
      <c r="C567" s="1258" t="s">
        <v>1483</v>
      </c>
      <c r="D567" s="1259"/>
      <c r="E567" s="1259">
        <f>SUM(E565:E566)</f>
        <v>572000</v>
      </c>
      <c r="F567" s="1259">
        <v>0</v>
      </c>
      <c r="G567" s="1259">
        <f>SUM(G565:G566)</f>
        <v>572000</v>
      </c>
    </row>
    <row r="568" spans="1:9" ht="15" customHeight="1">
      <c r="A568" s="1260"/>
      <c r="B568" s="1261"/>
      <c r="C568" s="1240"/>
      <c r="D568" s="1238"/>
      <c r="E568" s="1238"/>
      <c r="F568" s="1238"/>
      <c r="G568" s="1238"/>
    </row>
    <row r="569" spans="1:9" ht="15" customHeight="1">
      <c r="A569" s="1235">
        <v>1</v>
      </c>
      <c r="B569" s="1236" t="s">
        <v>1477</v>
      </c>
      <c r="C569" s="1237" t="s">
        <v>1591</v>
      </c>
      <c r="D569" s="1238"/>
      <c r="E569" s="1239"/>
      <c r="F569" s="1238"/>
      <c r="G569" s="1238"/>
    </row>
    <row r="570" spans="1:9" ht="15" customHeight="1">
      <c r="A570" s="1235"/>
      <c r="B570" s="1236"/>
      <c r="C570" s="1241"/>
      <c r="D570" s="1238"/>
      <c r="E570" s="1239"/>
      <c r="F570" s="1238"/>
      <c r="G570" s="1238"/>
    </row>
    <row r="571" spans="1:9" s="1240" customFormat="1" ht="15" customHeight="1">
      <c r="A571" s="1242" t="s">
        <v>1326</v>
      </c>
      <c r="B571" s="1243"/>
      <c r="C571" s="1244"/>
      <c r="D571" s="1245" t="s">
        <v>1479</v>
      </c>
      <c r="E571" s="1246" t="s">
        <v>1371</v>
      </c>
      <c r="F571" s="1247" t="s">
        <v>1374</v>
      </c>
      <c r="G571" s="1247" t="s">
        <v>14</v>
      </c>
    </row>
    <row r="572" spans="1:9" ht="15" customHeight="1">
      <c r="A572" s="1248">
        <v>140</v>
      </c>
      <c r="B572" s="1249" t="s">
        <v>72</v>
      </c>
      <c r="C572" s="1250" t="s">
        <v>1347</v>
      </c>
      <c r="D572" s="1251">
        <v>1100</v>
      </c>
      <c r="E572" s="1252">
        <v>0</v>
      </c>
      <c r="F572" s="1251">
        <f>A572*D572</f>
        <v>154000</v>
      </c>
      <c r="G572" s="1251">
        <f>E572+F572</f>
        <v>154000</v>
      </c>
    </row>
    <row r="573" spans="1:9" ht="15" customHeight="1">
      <c r="A573" s="1248">
        <v>32.950000000000003</v>
      </c>
      <c r="B573" s="1249" t="s">
        <v>76</v>
      </c>
      <c r="C573" s="1250" t="s">
        <v>1525</v>
      </c>
      <c r="D573" s="1251">
        <v>1720</v>
      </c>
      <c r="E573" s="1252">
        <v>0</v>
      </c>
      <c r="F573" s="1251">
        <f t="shared" ref="F573:F574" si="90">A573*D573</f>
        <v>56674.000000000007</v>
      </c>
      <c r="G573" s="1251">
        <f t="shared" ref="G573:G578" si="91">E573+F573</f>
        <v>56674.000000000007</v>
      </c>
    </row>
    <row r="574" spans="1:9" ht="15" customHeight="1">
      <c r="A574" s="1248">
        <v>9.0999999999999998E-2</v>
      </c>
      <c r="B574" s="1249" t="s">
        <v>1490</v>
      </c>
      <c r="C574" s="1250" t="s">
        <v>887</v>
      </c>
      <c r="D574" s="1251">
        <v>267000</v>
      </c>
      <c r="E574" s="1252">
        <v>0</v>
      </c>
      <c r="F574" s="1251">
        <f t="shared" si="90"/>
        <v>24297</v>
      </c>
      <c r="G574" s="1251">
        <f t="shared" si="91"/>
        <v>24297</v>
      </c>
      <c r="I574" s="1234">
        <f>409*A573</f>
        <v>13476.550000000001</v>
      </c>
    </row>
    <row r="575" spans="1:9" ht="15" customHeight="1">
      <c r="A575" s="1248">
        <v>0.6</v>
      </c>
      <c r="B575" s="1249" t="s">
        <v>1480</v>
      </c>
      <c r="C575" s="1250" t="s">
        <v>1166</v>
      </c>
      <c r="D575" s="1251">
        <v>130000</v>
      </c>
      <c r="E575" s="1252">
        <f>A575*D575</f>
        <v>78000</v>
      </c>
      <c r="F575" s="1251">
        <v>0</v>
      </c>
      <c r="G575" s="1251">
        <f t="shared" si="91"/>
        <v>78000</v>
      </c>
      <c r="I575" s="1234">
        <f>I574/50</f>
        <v>269.53100000000001</v>
      </c>
    </row>
    <row r="576" spans="1:9" ht="15" customHeight="1">
      <c r="A576" s="1248">
        <v>0.2</v>
      </c>
      <c r="B576" s="1249" t="s">
        <v>1480</v>
      </c>
      <c r="C576" s="1250" t="s">
        <v>1361</v>
      </c>
      <c r="D576" s="1251">
        <v>200000</v>
      </c>
      <c r="E576" s="1252">
        <f t="shared" ref="E576:E578" si="92">A576*D576</f>
        <v>40000</v>
      </c>
      <c r="F576" s="1251">
        <v>0</v>
      </c>
      <c r="G576" s="1251">
        <f t="shared" si="91"/>
        <v>40000</v>
      </c>
      <c r="I576" s="1281">
        <f>I575*50000</f>
        <v>13476550</v>
      </c>
    </row>
    <row r="577" spans="1:7" ht="15" customHeight="1">
      <c r="A577" s="1248">
        <v>0.02</v>
      </c>
      <c r="B577" s="1249" t="s">
        <v>1480</v>
      </c>
      <c r="C577" s="1250" t="s">
        <v>1168</v>
      </c>
      <c r="D577" s="1251">
        <v>250000</v>
      </c>
      <c r="E577" s="1252">
        <f t="shared" si="92"/>
        <v>5000</v>
      </c>
      <c r="F577" s="1251">
        <v>0</v>
      </c>
      <c r="G577" s="1251">
        <f t="shared" si="91"/>
        <v>5000</v>
      </c>
    </row>
    <row r="578" spans="1:7" ht="15" customHeight="1">
      <c r="A578" s="1248">
        <v>0.03</v>
      </c>
      <c r="B578" s="1249" t="s">
        <v>1480</v>
      </c>
      <c r="C578" s="1250" t="s">
        <v>1169</v>
      </c>
      <c r="D578" s="1251">
        <v>265000</v>
      </c>
      <c r="E578" s="1252">
        <f t="shared" si="92"/>
        <v>7950</v>
      </c>
      <c r="F578" s="1251">
        <v>0</v>
      </c>
      <c r="G578" s="1251">
        <f t="shared" si="91"/>
        <v>7950</v>
      </c>
    </row>
    <row r="579" spans="1:7" ht="15" customHeight="1">
      <c r="A579" s="1253"/>
      <c r="B579" s="1249"/>
      <c r="C579" s="1250" t="s">
        <v>1481</v>
      </c>
      <c r="D579" s="1251"/>
      <c r="E579" s="1254">
        <f>SUM(E572:E578)</f>
        <v>130950</v>
      </c>
      <c r="F579" s="1254">
        <f>SUM(F572:F578)</f>
        <v>234971</v>
      </c>
      <c r="G579" s="1251">
        <f>SUM(G572:G578)</f>
        <v>365921</v>
      </c>
    </row>
    <row r="580" spans="1:7" ht="15" customHeight="1">
      <c r="A580" s="1253"/>
      <c r="B580" s="1249"/>
      <c r="C580" s="1250" t="s">
        <v>1482</v>
      </c>
      <c r="D580" s="1255">
        <v>0.1</v>
      </c>
      <c r="E580" s="1251">
        <f>E579*0.1</f>
        <v>13095</v>
      </c>
      <c r="F580" s="1251">
        <f>F579*0.1</f>
        <v>23497.100000000002</v>
      </c>
      <c r="G580" s="1251">
        <f>D580*G579</f>
        <v>36592.1</v>
      </c>
    </row>
    <row r="581" spans="1:7" ht="15" customHeight="1">
      <c r="A581" s="1256"/>
      <c r="B581" s="1257"/>
      <c r="C581" s="1258" t="s">
        <v>1483</v>
      </c>
      <c r="D581" s="1259"/>
      <c r="E581" s="1259">
        <f>SUM(E579:E580)</f>
        <v>144045</v>
      </c>
      <c r="F581" s="1259">
        <f>SUM(F579:F580)</f>
        <v>258468.1</v>
      </c>
      <c r="G581" s="1259">
        <f>SUM(G579:G580)</f>
        <v>402513.1</v>
      </c>
    </row>
    <row r="584" spans="1:7" ht="15" customHeight="1">
      <c r="A584" s="1235">
        <v>1</v>
      </c>
      <c r="B584" s="1236" t="s">
        <v>1477</v>
      </c>
      <c r="C584" s="1237" t="s">
        <v>1592</v>
      </c>
      <c r="D584" s="1238"/>
      <c r="E584" s="1239"/>
      <c r="F584" s="1238"/>
      <c r="G584" s="1238"/>
    </row>
    <row r="585" spans="1:7" ht="15" customHeight="1">
      <c r="A585" s="1235"/>
      <c r="B585" s="1236"/>
      <c r="C585" s="1241"/>
      <c r="D585" s="1238"/>
      <c r="E585" s="1239"/>
      <c r="F585" s="1238"/>
      <c r="G585" s="1238"/>
    </row>
    <row r="586" spans="1:7" s="1240" customFormat="1" ht="15" customHeight="1">
      <c r="A586" s="1242" t="s">
        <v>1326</v>
      </c>
      <c r="B586" s="1243"/>
      <c r="C586" s="1244"/>
      <c r="D586" s="1245" t="s">
        <v>1479</v>
      </c>
      <c r="E586" s="1246" t="s">
        <v>1371</v>
      </c>
      <c r="F586" s="1247" t="s">
        <v>1374</v>
      </c>
      <c r="G586" s="1247" t="s">
        <v>14</v>
      </c>
    </row>
    <row r="587" spans="1:7" ht="15" customHeight="1">
      <c r="A587" s="1248">
        <v>12.5</v>
      </c>
      <c r="B587" s="1249" t="s">
        <v>209</v>
      </c>
      <c r="C587" s="1250" t="s">
        <v>1593</v>
      </c>
      <c r="D587" s="1251">
        <v>10000</v>
      </c>
      <c r="E587" s="1252">
        <v>0</v>
      </c>
      <c r="F587" s="1251">
        <f>A587*D587</f>
        <v>125000</v>
      </c>
      <c r="G587" s="1251">
        <f>E587+F587</f>
        <v>125000</v>
      </c>
    </row>
    <row r="588" spans="1:7" ht="15" customHeight="1">
      <c r="A588" s="1248">
        <v>30.32</v>
      </c>
      <c r="B588" s="1249" t="s">
        <v>76</v>
      </c>
      <c r="C588" s="1250" t="s">
        <v>886</v>
      </c>
      <c r="D588" s="1251">
        <v>1200</v>
      </c>
      <c r="E588" s="1252">
        <v>0</v>
      </c>
      <c r="F588" s="1251">
        <f t="shared" ref="F588:F590" si="93">A588*D588</f>
        <v>36384</v>
      </c>
      <c r="G588" s="1251">
        <f t="shared" ref="G588:G593" si="94">E588+F588</f>
        <v>36384</v>
      </c>
    </row>
    <row r="589" spans="1:7" ht="15" customHeight="1">
      <c r="A589" s="1248">
        <v>0.72799999999999998</v>
      </c>
      <c r="B589" s="1249" t="s">
        <v>1490</v>
      </c>
      <c r="C589" s="1250" t="s">
        <v>887</v>
      </c>
      <c r="D589" s="1251">
        <v>267000</v>
      </c>
      <c r="E589" s="1252">
        <v>0</v>
      </c>
      <c r="F589" s="1251">
        <f t="shared" si="93"/>
        <v>194376</v>
      </c>
      <c r="G589" s="1251">
        <f t="shared" si="94"/>
        <v>194376</v>
      </c>
    </row>
    <row r="590" spans="1:7" ht="15" customHeight="1">
      <c r="A590" s="1248">
        <v>0.28000000000000003</v>
      </c>
      <c r="B590" s="1249" t="s">
        <v>76</v>
      </c>
      <c r="C590" s="1250" t="s">
        <v>1594</v>
      </c>
      <c r="D590" s="1251">
        <v>8122.3628691983122</v>
      </c>
      <c r="E590" s="1252">
        <v>0</v>
      </c>
      <c r="F590" s="1251">
        <f t="shared" si="93"/>
        <v>2274.2616033755276</v>
      </c>
      <c r="G590" s="1251">
        <f t="shared" si="94"/>
        <v>2274.2616033755276</v>
      </c>
    </row>
    <row r="591" spans="1:7" ht="15" customHeight="1">
      <c r="A591" s="1248">
        <v>0.35</v>
      </c>
      <c r="B591" s="1249" t="s">
        <v>1480</v>
      </c>
      <c r="C591" s="1250" t="s">
        <v>1166</v>
      </c>
      <c r="D591" s="1251">
        <v>130000</v>
      </c>
      <c r="E591" s="1252">
        <f>A591*D591</f>
        <v>45500</v>
      </c>
      <c r="F591" s="1251">
        <v>0</v>
      </c>
      <c r="G591" s="1251">
        <f t="shared" si="94"/>
        <v>45500</v>
      </c>
    </row>
    <row r="592" spans="1:7" ht="15" customHeight="1">
      <c r="A592" s="1248">
        <v>0.15</v>
      </c>
      <c r="B592" s="1249" t="s">
        <v>1480</v>
      </c>
      <c r="C592" s="1250" t="s">
        <v>1361</v>
      </c>
      <c r="D592" s="1251">
        <v>200000</v>
      </c>
      <c r="E592" s="1252">
        <f t="shared" ref="E592:E593" si="95">A592*D592</f>
        <v>30000</v>
      </c>
      <c r="F592" s="1251">
        <v>0</v>
      </c>
      <c r="G592" s="1251">
        <f t="shared" si="94"/>
        <v>30000</v>
      </c>
    </row>
    <row r="593" spans="1:7" ht="15" customHeight="1">
      <c r="A593" s="1248">
        <v>1.7999999999999999E-2</v>
      </c>
      <c r="B593" s="1249" t="s">
        <v>1480</v>
      </c>
      <c r="C593" s="1250" t="s">
        <v>1169</v>
      </c>
      <c r="D593" s="1251">
        <v>265000</v>
      </c>
      <c r="E593" s="1252">
        <f t="shared" si="95"/>
        <v>4770</v>
      </c>
      <c r="F593" s="1251">
        <v>0</v>
      </c>
      <c r="G593" s="1251">
        <f t="shared" si="94"/>
        <v>4770</v>
      </c>
    </row>
    <row r="594" spans="1:7" ht="15" customHeight="1">
      <c r="A594" s="1253"/>
      <c r="B594" s="1249"/>
      <c r="C594" s="1250" t="s">
        <v>1481</v>
      </c>
      <c r="D594" s="1251"/>
      <c r="E594" s="1254">
        <f>SUM(E587:E593)</f>
        <v>80270</v>
      </c>
      <c r="F594" s="1254">
        <f>SUM(F587:F593)</f>
        <v>358034.26160337555</v>
      </c>
      <c r="G594" s="1251">
        <f>SUM(G587:G593)</f>
        <v>438304.26160337555</v>
      </c>
    </row>
    <row r="595" spans="1:7" ht="15" customHeight="1">
      <c r="A595" s="1253"/>
      <c r="B595" s="1249"/>
      <c r="C595" s="1250" t="s">
        <v>1482</v>
      </c>
      <c r="D595" s="1255">
        <v>0.1</v>
      </c>
      <c r="E595" s="1251">
        <f>E594*0.1</f>
        <v>8027</v>
      </c>
      <c r="F595" s="1251">
        <f>F594*0.1</f>
        <v>35803.426160337556</v>
      </c>
      <c r="G595" s="1251">
        <f>D595*G594</f>
        <v>43830.426160337556</v>
      </c>
    </row>
    <row r="596" spans="1:7" ht="15" customHeight="1">
      <c r="A596" s="1256"/>
      <c r="B596" s="1257"/>
      <c r="C596" s="1258" t="s">
        <v>1483</v>
      </c>
      <c r="D596" s="1259"/>
      <c r="E596" s="1259">
        <f>SUM(E594:E595)</f>
        <v>88297</v>
      </c>
      <c r="F596" s="1259">
        <f>SUM(F594:F595)</f>
        <v>393837.68776371313</v>
      </c>
      <c r="G596" s="1259">
        <f>SUM(G594:G595)</f>
        <v>482134.68776371313</v>
      </c>
    </row>
    <row r="597" spans="1:7" ht="15" customHeight="1">
      <c r="A597" s="1260"/>
      <c r="B597" s="1261"/>
      <c r="C597" s="1240"/>
      <c r="D597" s="1238"/>
      <c r="E597" s="1238"/>
      <c r="F597" s="1238"/>
      <c r="G597" s="1238"/>
    </row>
    <row r="598" spans="1:7" ht="15" customHeight="1">
      <c r="A598" s="1235">
        <v>1</v>
      </c>
      <c r="B598" s="1236" t="s">
        <v>1477</v>
      </c>
      <c r="C598" s="1237" t="s">
        <v>1595</v>
      </c>
      <c r="D598" s="1238"/>
      <c r="E598" s="1239"/>
      <c r="F598" s="1238"/>
      <c r="G598" s="1238"/>
    </row>
    <row r="599" spans="1:7" ht="15" customHeight="1">
      <c r="A599" s="1235"/>
      <c r="B599" s="1236"/>
      <c r="C599" s="1241"/>
      <c r="D599" s="1238"/>
      <c r="E599" s="1239"/>
      <c r="F599" s="1238"/>
      <c r="G599" s="1238"/>
    </row>
    <row r="600" spans="1:7" s="1240" customFormat="1" ht="15" customHeight="1">
      <c r="A600" s="1242" t="s">
        <v>1326</v>
      </c>
      <c r="B600" s="1243"/>
      <c r="C600" s="1244"/>
      <c r="D600" s="1245" t="s">
        <v>1479</v>
      </c>
      <c r="E600" s="1246" t="s">
        <v>1371</v>
      </c>
      <c r="F600" s="1247" t="s">
        <v>1374</v>
      </c>
      <c r="G600" s="1247" t="s">
        <v>14</v>
      </c>
    </row>
    <row r="601" spans="1:7" ht="15" customHeight="1">
      <c r="A601" s="1248">
        <v>7.7759999999999998</v>
      </c>
      <c r="B601" s="1249" t="s">
        <v>76</v>
      </c>
      <c r="C601" s="1250" t="s">
        <v>886</v>
      </c>
      <c r="D601" s="1251">
        <v>2000</v>
      </c>
      <c r="E601" s="1252">
        <v>0</v>
      </c>
      <c r="F601" s="1251">
        <f>A601*D601</f>
        <v>15552</v>
      </c>
      <c r="G601" s="1251">
        <f>E601+F601</f>
        <v>15552</v>
      </c>
    </row>
    <row r="602" spans="1:7" ht="15" customHeight="1">
      <c r="A602" s="1248">
        <v>2.3E-2</v>
      </c>
      <c r="B602" s="1249" t="s">
        <v>1490</v>
      </c>
      <c r="C602" s="1250" t="s">
        <v>887</v>
      </c>
      <c r="D602" s="1251">
        <v>342000</v>
      </c>
      <c r="E602" s="1252">
        <v>0</v>
      </c>
      <c r="F602" s="1251">
        <f>A602*D602</f>
        <v>7866</v>
      </c>
      <c r="G602" s="1251">
        <f t="shared" ref="G602:G606" si="96">E602+F602</f>
        <v>7866</v>
      </c>
    </row>
    <row r="603" spans="1:7" ht="15" customHeight="1">
      <c r="A603" s="1248">
        <v>0.2</v>
      </c>
      <c r="B603" s="1249" t="s">
        <v>1480</v>
      </c>
      <c r="C603" s="1250" t="s">
        <v>1166</v>
      </c>
      <c r="D603" s="1251">
        <v>130000</v>
      </c>
      <c r="E603" s="1252">
        <f>A603*D603</f>
        <v>26000</v>
      </c>
      <c r="F603" s="1251">
        <v>0</v>
      </c>
      <c r="G603" s="1251">
        <f t="shared" si="96"/>
        <v>26000</v>
      </c>
    </row>
    <row r="604" spans="1:7" ht="15" customHeight="1">
      <c r="A604" s="1248">
        <v>0.15</v>
      </c>
      <c r="B604" s="1249" t="s">
        <v>1480</v>
      </c>
      <c r="C604" s="1250" t="s">
        <v>1361</v>
      </c>
      <c r="D604" s="1251">
        <v>200000</v>
      </c>
      <c r="E604" s="1252">
        <f t="shared" ref="E604:E606" si="97">A604*D604</f>
        <v>30000</v>
      </c>
      <c r="F604" s="1251">
        <v>0</v>
      </c>
      <c r="G604" s="1251">
        <f t="shared" si="96"/>
        <v>30000</v>
      </c>
    </row>
    <row r="605" spans="1:7" ht="15" customHeight="1">
      <c r="A605" s="1248">
        <v>1.4999999999999999E-2</v>
      </c>
      <c r="B605" s="1249" t="s">
        <v>1480</v>
      </c>
      <c r="C605" s="1250" t="s">
        <v>1168</v>
      </c>
      <c r="D605" s="1251">
        <v>250000</v>
      </c>
      <c r="E605" s="1252">
        <f t="shared" si="97"/>
        <v>3750</v>
      </c>
      <c r="F605" s="1251">
        <v>0</v>
      </c>
      <c r="G605" s="1251">
        <f t="shared" si="96"/>
        <v>3750</v>
      </c>
    </row>
    <row r="606" spans="1:7" ht="15" customHeight="1">
      <c r="A606" s="1248">
        <v>1.4999999999999999E-2</v>
      </c>
      <c r="B606" s="1249" t="s">
        <v>1480</v>
      </c>
      <c r="C606" s="1250" t="s">
        <v>1169</v>
      </c>
      <c r="D606" s="1251">
        <v>250000</v>
      </c>
      <c r="E606" s="1252">
        <f t="shared" si="97"/>
        <v>3750</v>
      </c>
      <c r="F606" s="1251">
        <v>0</v>
      </c>
      <c r="G606" s="1251">
        <f t="shared" si="96"/>
        <v>3750</v>
      </c>
    </row>
    <row r="607" spans="1:7" ht="15" customHeight="1">
      <c r="A607" s="1253"/>
      <c r="B607" s="1249"/>
      <c r="C607" s="1250" t="s">
        <v>1481</v>
      </c>
      <c r="D607" s="1251"/>
      <c r="E607" s="1254">
        <f>SUM(E601:E606)</f>
        <v>63500</v>
      </c>
      <c r="F607" s="1254">
        <f>SUM(F601:F606)</f>
        <v>23418</v>
      </c>
      <c r="G607" s="1251">
        <f>SUM(G601:G606)</f>
        <v>86918</v>
      </c>
    </row>
    <row r="608" spans="1:7" ht="15" customHeight="1">
      <c r="A608" s="1253"/>
      <c r="B608" s="1249"/>
      <c r="C608" s="1250" t="s">
        <v>1482</v>
      </c>
      <c r="D608" s="1255">
        <v>0.1</v>
      </c>
      <c r="E608" s="1251">
        <f>E607*0.1</f>
        <v>6350</v>
      </c>
      <c r="F608" s="1251">
        <f>F607*0.1</f>
        <v>2341.8000000000002</v>
      </c>
      <c r="G608" s="1251">
        <f>D608*G607</f>
        <v>8691.8000000000011</v>
      </c>
    </row>
    <row r="609" spans="1:7" ht="15" customHeight="1">
      <c r="A609" s="1256"/>
      <c r="B609" s="1257"/>
      <c r="C609" s="1258" t="s">
        <v>1483</v>
      </c>
      <c r="D609" s="1259"/>
      <c r="E609" s="1259">
        <f>SUM(E607:E608)</f>
        <v>69850</v>
      </c>
      <c r="F609" s="1259">
        <f>SUM(F607:F608)</f>
        <v>25759.8</v>
      </c>
      <c r="G609" s="1259">
        <f>SUM(G607:G608)</f>
        <v>95609.8</v>
      </c>
    </row>
    <row r="611" spans="1:7" ht="15" customHeight="1">
      <c r="A611" s="1235">
        <v>1</v>
      </c>
      <c r="B611" s="1236" t="s">
        <v>1508</v>
      </c>
      <c r="C611" s="1237" t="s">
        <v>1596</v>
      </c>
      <c r="D611" s="1238"/>
      <c r="E611" s="1239"/>
      <c r="F611" s="1238"/>
      <c r="G611" s="1238"/>
    </row>
    <row r="612" spans="1:7" ht="15" customHeight="1">
      <c r="A612" s="1235"/>
      <c r="B612" s="1236"/>
      <c r="C612" s="1241"/>
      <c r="D612" s="1238"/>
      <c r="E612" s="1239"/>
      <c r="F612" s="1238"/>
      <c r="G612" s="1238"/>
    </row>
    <row r="613" spans="1:7" s="1240" customFormat="1" ht="15" customHeight="1">
      <c r="A613" s="1242" t="s">
        <v>1326</v>
      </c>
      <c r="B613" s="1243"/>
      <c r="C613" s="1244"/>
      <c r="D613" s="1245" t="s">
        <v>1479</v>
      </c>
      <c r="E613" s="1246" t="s">
        <v>1371</v>
      </c>
      <c r="F613" s="1247" t="s">
        <v>1374</v>
      </c>
      <c r="G613" s="1247" t="s">
        <v>14</v>
      </c>
    </row>
    <row r="614" spans="1:7" ht="15" customHeight="1">
      <c r="A614" s="1248">
        <v>0.5</v>
      </c>
      <c r="B614" s="1249" t="s">
        <v>76</v>
      </c>
      <c r="C614" s="1250" t="s">
        <v>886</v>
      </c>
      <c r="D614" s="1251">
        <v>53000</v>
      </c>
      <c r="E614" s="1252">
        <v>0</v>
      </c>
      <c r="F614" s="1251">
        <f>A614*D614</f>
        <v>26500</v>
      </c>
      <c r="G614" s="1251">
        <f>E614+F614</f>
        <v>26500</v>
      </c>
    </row>
    <row r="615" spans="1:7" ht="15" customHeight="1">
      <c r="A615" s="1248">
        <v>2E-3</v>
      </c>
      <c r="B615" s="1249" t="s">
        <v>1490</v>
      </c>
      <c r="C615" s="1250" t="s">
        <v>887</v>
      </c>
      <c r="D615" s="1251">
        <f>D602</f>
        <v>342000</v>
      </c>
      <c r="E615" s="1252">
        <v>0</v>
      </c>
      <c r="F615" s="1251">
        <f>A615*D615</f>
        <v>684</v>
      </c>
      <c r="G615" s="1251">
        <f t="shared" ref="G615:G618" si="98">E615+F615</f>
        <v>684</v>
      </c>
    </row>
    <row r="616" spans="1:7" ht="15" customHeight="1">
      <c r="A616" s="1248">
        <v>5.7000000000000002E-2</v>
      </c>
      <c r="B616" s="1249" t="s">
        <v>1480</v>
      </c>
      <c r="C616" s="1250" t="s">
        <v>1166</v>
      </c>
      <c r="D616" s="1251">
        <v>130000</v>
      </c>
      <c r="E616" s="1252">
        <f>A616*D616</f>
        <v>7410</v>
      </c>
      <c r="F616" s="1251">
        <v>0</v>
      </c>
      <c r="G616" s="1251">
        <f t="shared" si="98"/>
        <v>7410</v>
      </c>
    </row>
    <row r="617" spans="1:7" ht="15" customHeight="1">
      <c r="A617" s="1248">
        <v>3.7999999999999999E-2</v>
      </c>
      <c r="B617" s="1249" t="s">
        <v>1480</v>
      </c>
      <c r="C617" s="1250" t="s">
        <v>1361</v>
      </c>
      <c r="D617" s="1251">
        <v>200000</v>
      </c>
      <c r="E617" s="1252">
        <f t="shared" ref="E617:E618" si="99">A617*D617</f>
        <v>7600</v>
      </c>
      <c r="F617" s="1251">
        <v>0</v>
      </c>
      <c r="G617" s="1251">
        <f t="shared" si="98"/>
        <v>7600</v>
      </c>
    </row>
    <row r="618" spans="1:7" ht="15" customHeight="1">
      <c r="A618" s="1248">
        <v>2E-3</v>
      </c>
      <c r="B618" s="1249" t="s">
        <v>1480</v>
      </c>
      <c r="C618" s="1250" t="s">
        <v>1169</v>
      </c>
      <c r="D618" s="1251">
        <v>265000</v>
      </c>
      <c r="E618" s="1252">
        <f t="shared" si="99"/>
        <v>530</v>
      </c>
      <c r="F618" s="1251">
        <v>0</v>
      </c>
      <c r="G618" s="1251">
        <f t="shared" si="98"/>
        <v>530</v>
      </c>
    </row>
    <row r="619" spans="1:7" ht="15" customHeight="1">
      <c r="A619" s="1253"/>
      <c r="B619" s="1249"/>
      <c r="C619" s="1250" t="s">
        <v>1481</v>
      </c>
      <c r="D619" s="1251"/>
      <c r="E619" s="1254">
        <f>SUM(E614:E618)</f>
        <v>15540</v>
      </c>
      <c r="F619" s="1251">
        <f>SUM(F614:F618)</f>
        <v>27184</v>
      </c>
      <c r="G619" s="1251">
        <f>SUM(G614:G618)</f>
        <v>42724</v>
      </c>
    </row>
    <row r="620" spans="1:7" ht="15" customHeight="1">
      <c r="A620" s="1253"/>
      <c r="B620" s="1249"/>
      <c r="C620" s="1250" t="s">
        <v>1482</v>
      </c>
      <c r="D620" s="1255">
        <v>0.1</v>
      </c>
      <c r="E620" s="1251">
        <f>E619*0.1</f>
        <v>1554</v>
      </c>
      <c r="F620" s="1251">
        <f>F619*0.1</f>
        <v>2718.4</v>
      </c>
      <c r="G620" s="1251">
        <f>D620*G619</f>
        <v>4272.4000000000005</v>
      </c>
    </row>
    <row r="621" spans="1:7" ht="15" customHeight="1">
      <c r="A621" s="1256"/>
      <c r="B621" s="1257"/>
      <c r="C621" s="1258" t="s">
        <v>1483</v>
      </c>
      <c r="D621" s="1259"/>
      <c r="E621" s="1259">
        <f>SUM(E619:E620)</f>
        <v>17094</v>
      </c>
      <c r="F621" s="1259">
        <f>SUM(F619:F620)</f>
        <v>29902.400000000001</v>
      </c>
      <c r="G621" s="1259">
        <f>SUM(G619:G620)</f>
        <v>46996.4</v>
      </c>
    </row>
    <row r="622" spans="1:7" ht="15" customHeight="1">
      <c r="A622" s="1235">
        <v>1</v>
      </c>
      <c r="B622" s="1236" t="s">
        <v>1477</v>
      </c>
      <c r="C622" s="1237" t="s">
        <v>1597</v>
      </c>
      <c r="D622" s="1238"/>
      <c r="E622" s="1239"/>
      <c r="F622" s="1238"/>
      <c r="G622" s="1238"/>
    </row>
    <row r="623" spans="1:7" ht="15" customHeight="1">
      <c r="A623" s="1235"/>
      <c r="B623" s="1236"/>
      <c r="C623" s="1241"/>
      <c r="D623" s="1238"/>
      <c r="E623" s="1239"/>
      <c r="F623" s="1238"/>
      <c r="G623" s="1238"/>
    </row>
    <row r="624" spans="1:7" s="1240" customFormat="1" ht="15" customHeight="1">
      <c r="A624" s="1242" t="s">
        <v>1326</v>
      </c>
      <c r="B624" s="1243"/>
      <c r="C624" s="1244"/>
      <c r="D624" s="1245" t="s">
        <v>1479</v>
      </c>
      <c r="E624" s="1246" t="s">
        <v>1371</v>
      </c>
      <c r="F624" s="1247" t="s">
        <v>1374</v>
      </c>
      <c r="G624" s="1247" t="s">
        <v>14</v>
      </c>
    </row>
    <row r="625" spans="1:7" ht="15" customHeight="1">
      <c r="A625" s="1253">
        <v>3.5</v>
      </c>
      <c r="B625" s="1249" t="s">
        <v>76</v>
      </c>
      <c r="C625" s="1250" t="s">
        <v>886</v>
      </c>
      <c r="D625" s="1251">
        <v>1720</v>
      </c>
      <c r="E625" s="1252">
        <v>0</v>
      </c>
      <c r="F625" s="1251">
        <f>A625*D625</f>
        <v>6020</v>
      </c>
      <c r="G625" s="1251">
        <f>E625+F625</f>
        <v>6020</v>
      </c>
    </row>
    <row r="626" spans="1:7" ht="15" customHeight="1">
      <c r="A626" s="1253">
        <v>7.0000000000000007E-2</v>
      </c>
      <c r="B626" s="1249" t="s">
        <v>1480</v>
      </c>
      <c r="C626" s="1250" t="s">
        <v>1166</v>
      </c>
      <c r="D626" s="1254">
        <v>130000</v>
      </c>
      <c r="E626" s="1252">
        <f>A626*D626</f>
        <v>9100</v>
      </c>
      <c r="F626" s="1251">
        <v>0</v>
      </c>
      <c r="G626" s="1251">
        <f t="shared" ref="G626:G628" si="100">E626+F626</f>
        <v>9100</v>
      </c>
    </row>
    <row r="627" spans="1:7" ht="15" customHeight="1">
      <c r="A627" s="1253">
        <v>3.3000000000000002E-2</v>
      </c>
      <c r="B627" s="1249" t="s">
        <v>1480</v>
      </c>
      <c r="C627" s="1250" t="s">
        <v>1361</v>
      </c>
      <c r="D627" s="1251">
        <v>200000</v>
      </c>
      <c r="E627" s="1252">
        <f t="shared" ref="E627:E628" si="101">A627*D627</f>
        <v>6600</v>
      </c>
      <c r="F627" s="1251">
        <v>0</v>
      </c>
      <c r="G627" s="1251">
        <f t="shared" si="100"/>
        <v>6600</v>
      </c>
    </row>
    <row r="628" spans="1:7" ht="15" customHeight="1">
      <c r="A628" s="1253">
        <v>3.5000000000000001E-3</v>
      </c>
      <c r="B628" s="1249" t="s">
        <v>1480</v>
      </c>
      <c r="C628" s="1250" t="s">
        <v>1169</v>
      </c>
      <c r="D628" s="1251">
        <v>265000</v>
      </c>
      <c r="E628" s="1252">
        <f t="shared" si="101"/>
        <v>927.5</v>
      </c>
      <c r="F628" s="1251">
        <v>0</v>
      </c>
      <c r="G628" s="1251">
        <f t="shared" si="100"/>
        <v>927.5</v>
      </c>
    </row>
    <row r="629" spans="1:7" ht="15" customHeight="1">
      <c r="A629" s="1253"/>
      <c r="B629" s="1249"/>
      <c r="C629" s="1250" t="s">
        <v>1481</v>
      </c>
      <c r="D629" s="1251"/>
      <c r="E629" s="1254">
        <f>SUM(E625:E628)</f>
        <v>16627.5</v>
      </c>
      <c r="F629" s="1251">
        <f>SUM(F625:F628)</f>
        <v>6020</v>
      </c>
      <c r="G629" s="1251">
        <f>SUM(G625:G628)</f>
        <v>22647.5</v>
      </c>
    </row>
    <row r="630" spans="1:7" ht="15" customHeight="1">
      <c r="A630" s="1253"/>
      <c r="B630" s="1249"/>
      <c r="C630" s="1250" t="s">
        <v>1482</v>
      </c>
      <c r="D630" s="1255">
        <v>0.1</v>
      </c>
      <c r="E630" s="1251">
        <f>E629*0.1</f>
        <v>1662.75</v>
      </c>
      <c r="F630" s="1251">
        <f>F629*0.1</f>
        <v>602</v>
      </c>
      <c r="G630" s="1251">
        <f>D630*G629</f>
        <v>2264.75</v>
      </c>
    </row>
    <row r="631" spans="1:7" ht="15" customHeight="1">
      <c r="A631" s="1256"/>
      <c r="B631" s="1257"/>
      <c r="C631" s="1258" t="s">
        <v>1483</v>
      </c>
      <c r="D631" s="1259"/>
      <c r="E631" s="1259">
        <f>SUM(E629:E630)</f>
        <v>18290.25</v>
      </c>
      <c r="F631" s="1259">
        <f>SUM(F629:F630)</f>
        <v>6622</v>
      </c>
      <c r="G631" s="1259">
        <f>SUM(G629:G630)</f>
        <v>24912.25</v>
      </c>
    </row>
    <row r="634" spans="1:7" ht="15" customHeight="1">
      <c r="A634" s="1235">
        <v>1</v>
      </c>
      <c r="B634" s="1236" t="s">
        <v>1477</v>
      </c>
      <c r="C634" s="1237" t="s">
        <v>1598</v>
      </c>
      <c r="D634" s="1238"/>
      <c r="E634" s="1239"/>
      <c r="F634" s="1238"/>
      <c r="G634" s="1238"/>
    </row>
    <row r="635" spans="1:7" ht="15" customHeight="1">
      <c r="A635" s="1235"/>
      <c r="B635" s="1236"/>
      <c r="C635" s="1241"/>
      <c r="D635" s="1238"/>
      <c r="E635" s="1239"/>
      <c r="F635" s="1238"/>
      <c r="G635" s="1238"/>
    </row>
    <row r="636" spans="1:7" s="1240" customFormat="1" ht="15" customHeight="1">
      <c r="A636" s="1242" t="s">
        <v>1326</v>
      </c>
      <c r="B636" s="1243"/>
      <c r="C636" s="1244"/>
      <c r="D636" s="1245" t="s">
        <v>1479</v>
      </c>
      <c r="E636" s="1246" t="s">
        <v>1371</v>
      </c>
      <c r="F636" s="1247" t="s">
        <v>1374</v>
      </c>
      <c r="G636" s="1247" t="s">
        <v>14</v>
      </c>
    </row>
    <row r="637" spans="1:7" ht="15" customHeight="1">
      <c r="A637" s="1253">
        <v>1</v>
      </c>
      <c r="B637" s="1249" t="s">
        <v>1599</v>
      </c>
      <c r="C637" s="1250" t="s">
        <v>1600</v>
      </c>
      <c r="D637" s="1251">
        <v>380000</v>
      </c>
      <c r="E637" s="1252">
        <v>0</v>
      </c>
      <c r="F637" s="1251">
        <f>A637*D637</f>
        <v>380000</v>
      </c>
      <c r="G637" s="1251">
        <f>E637+F637</f>
        <v>380000</v>
      </c>
    </row>
    <row r="638" spans="1:7" ht="15" customHeight="1">
      <c r="A638" s="1253">
        <v>4.08</v>
      </c>
      <c r="B638" s="1249" t="s">
        <v>76</v>
      </c>
      <c r="C638" s="1250" t="s">
        <v>886</v>
      </c>
      <c r="D638" s="1251">
        <v>1200</v>
      </c>
      <c r="E638" s="1252">
        <v>0</v>
      </c>
      <c r="F638" s="1251">
        <f t="shared" ref="F638:F640" si="102">A638*D638</f>
        <v>4896</v>
      </c>
      <c r="G638" s="1251">
        <f t="shared" ref="G638:G643" si="103">E638+F638</f>
        <v>4896</v>
      </c>
    </row>
    <row r="639" spans="1:7" ht="15" customHeight="1">
      <c r="A639" s="1253">
        <v>8.9999999999999993E-3</v>
      </c>
      <c r="B639" s="1249" t="s">
        <v>1490</v>
      </c>
      <c r="C639" s="1250" t="s">
        <v>887</v>
      </c>
      <c r="D639" s="1251">
        <v>267000</v>
      </c>
      <c r="E639" s="1252">
        <v>0</v>
      </c>
      <c r="F639" s="1251">
        <f t="shared" si="102"/>
        <v>2403</v>
      </c>
      <c r="G639" s="1251">
        <f t="shared" si="103"/>
        <v>2403</v>
      </c>
    </row>
    <row r="640" spans="1:7" ht="15" customHeight="1">
      <c r="A640" s="1253">
        <v>0.6</v>
      </c>
      <c r="B640" s="1249" t="s">
        <v>76</v>
      </c>
      <c r="C640" s="1250" t="s">
        <v>1601</v>
      </c>
      <c r="D640" s="1251">
        <v>4400</v>
      </c>
      <c r="E640" s="1252">
        <v>0</v>
      </c>
      <c r="F640" s="1251">
        <f t="shared" si="102"/>
        <v>2640</v>
      </c>
      <c r="G640" s="1251">
        <f t="shared" si="103"/>
        <v>2640</v>
      </c>
    </row>
    <row r="641" spans="1:7" ht="15" customHeight="1">
      <c r="A641" s="1248">
        <v>0.25</v>
      </c>
      <c r="B641" s="1249" t="s">
        <v>1480</v>
      </c>
      <c r="C641" s="1250" t="s">
        <v>1166</v>
      </c>
      <c r="D641" s="1251">
        <v>130000</v>
      </c>
      <c r="E641" s="1252">
        <f>A641*D641</f>
        <v>32500</v>
      </c>
      <c r="F641" s="1251">
        <v>0</v>
      </c>
      <c r="G641" s="1251">
        <f t="shared" si="103"/>
        <v>32500</v>
      </c>
    </row>
    <row r="642" spans="1:7" ht="15" customHeight="1">
      <c r="A642" s="1248">
        <v>0.5</v>
      </c>
      <c r="B642" s="1249" t="s">
        <v>1480</v>
      </c>
      <c r="C642" s="1250" t="s">
        <v>1361</v>
      </c>
      <c r="D642" s="1251">
        <v>200000</v>
      </c>
      <c r="E642" s="1252">
        <f t="shared" ref="E642:E643" si="104">A642*D642</f>
        <v>100000</v>
      </c>
      <c r="F642" s="1251">
        <v>0</v>
      </c>
      <c r="G642" s="1251">
        <f t="shared" si="103"/>
        <v>100000</v>
      </c>
    </row>
    <row r="643" spans="1:7" ht="15" customHeight="1">
      <c r="A643" s="1248">
        <v>1.2500000000000001E-2</v>
      </c>
      <c r="B643" s="1249" t="s">
        <v>1480</v>
      </c>
      <c r="C643" s="1250" t="s">
        <v>1169</v>
      </c>
      <c r="D643" s="1251">
        <v>265000</v>
      </c>
      <c r="E643" s="1252">
        <f t="shared" si="104"/>
        <v>3312.5</v>
      </c>
      <c r="F643" s="1251">
        <v>0</v>
      </c>
      <c r="G643" s="1251">
        <f t="shared" si="103"/>
        <v>3312.5</v>
      </c>
    </row>
    <row r="644" spans="1:7" ht="15" customHeight="1">
      <c r="A644" s="1253"/>
      <c r="B644" s="1249"/>
      <c r="C644" s="1250" t="s">
        <v>1481</v>
      </c>
      <c r="D644" s="1251"/>
      <c r="E644" s="1254">
        <f>SUM(E637:E643)</f>
        <v>135812.5</v>
      </c>
      <c r="F644" s="1251">
        <f>SUM(F637:F643)</f>
        <v>389939</v>
      </c>
      <c r="G644" s="1251">
        <f>SUM(G637:G643)</f>
        <v>525751.5</v>
      </c>
    </row>
    <row r="645" spans="1:7" ht="15" customHeight="1">
      <c r="A645" s="1253"/>
      <c r="B645" s="1249"/>
      <c r="C645" s="1250" t="s">
        <v>1482</v>
      </c>
      <c r="D645" s="1255">
        <v>0.1</v>
      </c>
      <c r="E645" s="1251">
        <f>E644*0.1</f>
        <v>13581.25</v>
      </c>
      <c r="F645" s="1251">
        <f>F644*0.1</f>
        <v>38993.9</v>
      </c>
      <c r="G645" s="1251">
        <f>D645*G644</f>
        <v>52575.15</v>
      </c>
    </row>
    <row r="646" spans="1:7" ht="15" customHeight="1">
      <c r="A646" s="1256"/>
      <c r="B646" s="1257"/>
      <c r="C646" s="1258" t="s">
        <v>1483</v>
      </c>
      <c r="D646" s="1259"/>
      <c r="E646" s="1259">
        <f>SUM(E644:E645)</f>
        <v>149393.75</v>
      </c>
      <c r="F646" s="1259">
        <f>SUM(F644:F645)</f>
        <v>428932.9</v>
      </c>
      <c r="G646" s="1259">
        <f>SUM(G644:G645)</f>
        <v>578326.65</v>
      </c>
    </row>
    <row r="647" spans="1:7" ht="15" customHeight="1">
      <c r="A647" s="1260"/>
      <c r="B647" s="1261"/>
      <c r="C647" s="1240"/>
      <c r="D647" s="1238"/>
      <c r="E647" s="1238"/>
      <c r="F647" s="1238"/>
      <c r="G647" s="1238"/>
    </row>
    <row r="648" spans="1:7" ht="15" customHeight="1">
      <c r="A648" s="1235">
        <v>1</v>
      </c>
      <c r="B648" s="1236" t="s">
        <v>1477</v>
      </c>
      <c r="C648" s="1237" t="s">
        <v>1602</v>
      </c>
      <c r="D648" s="1238"/>
      <c r="E648" s="1239"/>
      <c r="F648" s="1238"/>
      <c r="G648" s="1238"/>
    </row>
    <row r="649" spans="1:7" ht="15" customHeight="1">
      <c r="A649" s="1235"/>
      <c r="B649" s="1236"/>
      <c r="C649" s="1241"/>
      <c r="D649" s="1238"/>
      <c r="E649" s="1239"/>
      <c r="F649" s="1238"/>
      <c r="G649" s="1238"/>
    </row>
    <row r="650" spans="1:7" s="1240" customFormat="1" ht="15" customHeight="1">
      <c r="A650" s="1242" t="s">
        <v>1326</v>
      </c>
      <c r="B650" s="1243"/>
      <c r="C650" s="1244"/>
      <c r="D650" s="1245" t="s">
        <v>1479</v>
      </c>
      <c r="E650" s="1246" t="s">
        <v>1371</v>
      </c>
      <c r="F650" s="1247" t="s">
        <v>1374</v>
      </c>
      <c r="G650" s="1247" t="s">
        <v>14</v>
      </c>
    </row>
    <row r="651" spans="1:7" ht="15" customHeight="1">
      <c r="A651" s="1253">
        <v>10.199999999999999</v>
      </c>
      <c r="B651" s="1249" t="s">
        <v>1603</v>
      </c>
      <c r="C651" s="1250" t="s">
        <v>1604</v>
      </c>
      <c r="D651" s="1251">
        <v>120000</v>
      </c>
      <c r="E651" s="1252">
        <v>0</v>
      </c>
      <c r="F651" s="1251">
        <f>A651*D651</f>
        <v>1224000</v>
      </c>
      <c r="G651" s="1251">
        <f>E651+F651</f>
        <v>1224000</v>
      </c>
    </row>
    <row r="652" spans="1:7" ht="15" customHeight="1">
      <c r="A652" s="1253">
        <v>0</v>
      </c>
      <c r="B652" s="1249" t="s">
        <v>1603</v>
      </c>
      <c r="C652" s="1250" t="s">
        <v>1605</v>
      </c>
      <c r="D652" s="1251">
        <v>123000</v>
      </c>
      <c r="E652" s="1252">
        <v>0</v>
      </c>
      <c r="F652" s="1251">
        <f t="shared" ref="F652:F656" si="105">A652*D652</f>
        <v>0</v>
      </c>
      <c r="G652" s="1251">
        <f t="shared" ref="G652:G659" si="106">E652+F652</f>
        <v>0</v>
      </c>
    </row>
    <row r="653" spans="1:7" ht="15" customHeight="1">
      <c r="A653" s="1253">
        <v>5.9</v>
      </c>
      <c r="B653" s="1249" t="s">
        <v>1603</v>
      </c>
      <c r="C653" s="1250" t="s">
        <v>1606</v>
      </c>
      <c r="D653" s="1251">
        <v>118000</v>
      </c>
      <c r="E653" s="1252">
        <v>0</v>
      </c>
      <c r="F653" s="1251">
        <f t="shared" si="105"/>
        <v>696200</v>
      </c>
      <c r="G653" s="1251">
        <f t="shared" si="106"/>
        <v>696200</v>
      </c>
    </row>
    <row r="654" spans="1:7" ht="15" customHeight="1">
      <c r="A654" s="1253">
        <v>3.6</v>
      </c>
      <c r="B654" s="1249" t="s">
        <v>865</v>
      </c>
      <c r="C654" s="1250" t="s">
        <v>1607</v>
      </c>
      <c r="D654" s="1251">
        <v>99000</v>
      </c>
      <c r="E654" s="1252">
        <v>0</v>
      </c>
      <c r="F654" s="1251">
        <f t="shared" si="105"/>
        <v>356400</v>
      </c>
      <c r="G654" s="1251">
        <f t="shared" si="106"/>
        <v>356400</v>
      </c>
    </row>
    <row r="655" spans="1:7" ht="15" customHeight="1">
      <c r="A655" s="1248">
        <v>7.5</v>
      </c>
      <c r="B655" s="1249" t="s">
        <v>1603</v>
      </c>
      <c r="C655" s="1250" t="s">
        <v>1608</v>
      </c>
      <c r="D655" s="1251">
        <v>50000</v>
      </c>
      <c r="E655" s="1252">
        <v>0</v>
      </c>
      <c r="F655" s="1251">
        <f t="shared" si="105"/>
        <v>375000</v>
      </c>
      <c r="G655" s="1251">
        <f t="shared" si="106"/>
        <v>375000</v>
      </c>
    </row>
    <row r="656" spans="1:7" ht="15" customHeight="1">
      <c r="A656" s="1248">
        <v>15</v>
      </c>
      <c r="B656" s="1249" t="s">
        <v>1603</v>
      </c>
      <c r="C656" s="1250" t="s">
        <v>1609</v>
      </c>
      <c r="D656" s="1251">
        <v>6000</v>
      </c>
      <c r="E656" s="1252">
        <v>0</v>
      </c>
      <c r="F656" s="1251">
        <f t="shared" si="105"/>
        <v>90000</v>
      </c>
      <c r="G656" s="1251">
        <f t="shared" si="106"/>
        <v>90000</v>
      </c>
    </row>
    <row r="657" spans="1:7" ht="15" customHeight="1">
      <c r="A657" s="1248">
        <v>0.34039999999999998</v>
      </c>
      <c r="B657" s="1249" t="s">
        <v>1610</v>
      </c>
      <c r="C657" s="1250" t="s">
        <v>1166</v>
      </c>
      <c r="D657" s="1251">
        <v>130000</v>
      </c>
      <c r="E657" s="1252">
        <f>A657*D657</f>
        <v>44252</v>
      </c>
      <c r="F657" s="1251">
        <v>0</v>
      </c>
      <c r="G657" s="1251">
        <f t="shared" si="106"/>
        <v>44252</v>
      </c>
    </row>
    <row r="658" spans="1:7" ht="15" customHeight="1">
      <c r="A658" s="1248">
        <v>0.1434</v>
      </c>
      <c r="B658" s="1249" t="s">
        <v>1610</v>
      </c>
      <c r="C658" s="1250" t="s">
        <v>1361</v>
      </c>
      <c r="D658" s="1251">
        <v>200000</v>
      </c>
      <c r="E658" s="1252">
        <f t="shared" ref="E658:E659" si="107">A658*D658</f>
        <v>28680</v>
      </c>
      <c r="F658" s="1251">
        <v>0</v>
      </c>
      <c r="G658" s="1251">
        <f t="shared" si="106"/>
        <v>28680</v>
      </c>
    </row>
    <row r="659" spans="1:7" ht="15" customHeight="1">
      <c r="A659" s="1248">
        <v>2.6200000000000001E-2</v>
      </c>
      <c r="B659" s="1249" t="s">
        <v>1610</v>
      </c>
      <c r="C659" s="1250" t="s">
        <v>1169</v>
      </c>
      <c r="D659" s="1251">
        <v>265000</v>
      </c>
      <c r="E659" s="1252">
        <f t="shared" si="107"/>
        <v>6943</v>
      </c>
      <c r="F659" s="1251">
        <v>0</v>
      </c>
      <c r="G659" s="1251">
        <f t="shared" si="106"/>
        <v>6943</v>
      </c>
    </row>
    <row r="660" spans="1:7" ht="15" customHeight="1">
      <c r="A660" s="1253"/>
      <c r="B660" s="1249"/>
      <c r="C660" s="1250" t="s">
        <v>1481</v>
      </c>
      <c r="D660" s="1251"/>
      <c r="E660" s="1254">
        <f>SUM(E651:E659)</f>
        <v>79875</v>
      </c>
      <c r="F660" s="1251">
        <f>SUM(F651:F659)</f>
        <v>2741600</v>
      </c>
      <c r="G660" s="1251">
        <f>SUM(G651:G659)</f>
        <v>2821475</v>
      </c>
    </row>
    <row r="661" spans="1:7" ht="15" customHeight="1">
      <c r="A661" s="1253"/>
      <c r="B661" s="1249"/>
      <c r="C661" s="1250" t="s">
        <v>1482</v>
      </c>
      <c r="D661" s="1255">
        <v>0.1</v>
      </c>
      <c r="E661" s="1251">
        <f>E660*0.1</f>
        <v>7987.5</v>
      </c>
      <c r="F661" s="1251">
        <f>F660*0.1</f>
        <v>274160</v>
      </c>
      <c r="G661" s="1251">
        <f>D661*G660</f>
        <v>282147.5</v>
      </c>
    </row>
    <row r="662" spans="1:7" ht="15" customHeight="1">
      <c r="A662" s="1256"/>
      <c r="B662" s="1257"/>
      <c r="C662" s="1258" t="s">
        <v>1483</v>
      </c>
      <c r="D662" s="1259"/>
      <c r="E662" s="1259">
        <f>SUM(E660:E661)</f>
        <v>87862.5</v>
      </c>
      <c r="F662" s="1259">
        <f>SUM(F660:F661)</f>
        <v>3015760</v>
      </c>
      <c r="G662" s="1259">
        <f>SUM(G660:G661)</f>
        <v>3103622.5</v>
      </c>
    </row>
    <row r="663" spans="1:7" ht="15" customHeight="1">
      <c r="A663" s="1262"/>
      <c r="B663" s="1263"/>
      <c r="C663" s="1264"/>
      <c r="D663" s="1265"/>
      <c r="E663" s="1265"/>
      <c r="F663" s="1265"/>
      <c r="G663" s="1265"/>
    </row>
    <row r="664" spans="1:7" ht="15" customHeight="1">
      <c r="A664" s="1235">
        <v>1</v>
      </c>
      <c r="B664" s="1236" t="s">
        <v>1477</v>
      </c>
      <c r="C664" s="1237" t="s">
        <v>1602</v>
      </c>
      <c r="D664" s="1238"/>
      <c r="E664" s="1239"/>
      <c r="F664" s="1238"/>
      <c r="G664" s="1238"/>
    </row>
    <row r="665" spans="1:7" ht="15" customHeight="1">
      <c r="A665" s="1235"/>
      <c r="B665" s="1236"/>
      <c r="C665" s="1241"/>
      <c r="D665" s="1238"/>
      <c r="E665" s="1239"/>
      <c r="F665" s="1238"/>
      <c r="G665" s="1238"/>
    </row>
    <row r="666" spans="1:7" s="1240" customFormat="1" ht="15" customHeight="1">
      <c r="A666" s="1242" t="s">
        <v>1326</v>
      </c>
      <c r="B666" s="1243"/>
      <c r="C666" s="1244"/>
      <c r="D666" s="1245" t="s">
        <v>1479</v>
      </c>
      <c r="E666" s="1246" t="s">
        <v>1371</v>
      </c>
      <c r="F666" s="1247" t="s">
        <v>1374</v>
      </c>
      <c r="G666" s="1247" t="s">
        <v>14</v>
      </c>
    </row>
    <row r="667" spans="1:7" ht="15" customHeight="1">
      <c r="A667" s="1253">
        <v>10.199999999999999</v>
      </c>
      <c r="B667" s="1249" t="s">
        <v>1603</v>
      </c>
      <c r="C667" s="1250" t="s">
        <v>1604</v>
      </c>
      <c r="D667" s="1251">
        <v>110000</v>
      </c>
      <c r="E667" s="1252">
        <v>0</v>
      </c>
      <c r="F667" s="1251">
        <f>A667*D667</f>
        <v>1122000</v>
      </c>
      <c r="G667" s="1251">
        <f>E667+F667</f>
        <v>1122000</v>
      </c>
    </row>
    <row r="668" spans="1:7" ht="15" customHeight="1">
      <c r="A668" s="1253">
        <v>3.6</v>
      </c>
      <c r="B668" s="1249" t="s">
        <v>865</v>
      </c>
      <c r="C668" s="1250" t="s">
        <v>1607</v>
      </c>
      <c r="D668" s="1251">
        <v>53000</v>
      </c>
      <c r="E668" s="1252">
        <v>0</v>
      </c>
      <c r="F668" s="1251">
        <f t="shared" ref="F668:F670" si="108">A668*D668</f>
        <v>190800</v>
      </c>
      <c r="G668" s="1251">
        <f t="shared" ref="G668:G673" si="109">E668+F668</f>
        <v>190800</v>
      </c>
    </row>
    <row r="669" spans="1:7" ht="15" customHeight="1">
      <c r="A669" s="1248">
        <v>7.5</v>
      </c>
      <c r="B669" s="1249" t="s">
        <v>1603</v>
      </c>
      <c r="C669" s="1250" t="s">
        <v>1608</v>
      </c>
      <c r="D669" s="1251">
        <v>12000</v>
      </c>
      <c r="E669" s="1252">
        <v>0</v>
      </c>
      <c r="F669" s="1251">
        <f t="shared" si="108"/>
        <v>90000</v>
      </c>
      <c r="G669" s="1251">
        <f t="shared" si="109"/>
        <v>90000</v>
      </c>
    </row>
    <row r="670" spans="1:7" ht="15" customHeight="1">
      <c r="A670" s="1248">
        <v>15</v>
      </c>
      <c r="B670" s="1249" t="s">
        <v>1603</v>
      </c>
      <c r="C670" s="1250" t="s">
        <v>1609</v>
      </c>
      <c r="D670" s="1251">
        <v>6000</v>
      </c>
      <c r="E670" s="1252">
        <v>0</v>
      </c>
      <c r="F670" s="1251">
        <f t="shared" si="108"/>
        <v>90000</v>
      </c>
      <c r="G670" s="1251">
        <f t="shared" si="109"/>
        <v>90000</v>
      </c>
    </row>
    <row r="671" spans="1:7" ht="15" customHeight="1">
      <c r="A671" s="1248">
        <v>0.34039999999999998</v>
      </c>
      <c r="B671" s="1249" t="s">
        <v>1610</v>
      </c>
      <c r="C671" s="1250" t="s">
        <v>1166</v>
      </c>
      <c r="D671" s="1251">
        <v>130000</v>
      </c>
      <c r="E671" s="1252">
        <f>A671*D671</f>
        <v>44252</v>
      </c>
      <c r="F671" s="1251">
        <v>0</v>
      </c>
      <c r="G671" s="1251">
        <f t="shared" si="109"/>
        <v>44252</v>
      </c>
    </row>
    <row r="672" spans="1:7" ht="15" customHeight="1">
      <c r="A672" s="1248">
        <v>0.1434</v>
      </c>
      <c r="B672" s="1249" t="s">
        <v>1610</v>
      </c>
      <c r="C672" s="1250" t="s">
        <v>1361</v>
      </c>
      <c r="D672" s="1251">
        <v>170000</v>
      </c>
      <c r="E672" s="1252">
        <f t="shared" ref="E672:E673" si="110">A672*D672</f>
        <v>24378</v>
      </c>
      <c r="F672" s="1251">
        <v>0</v>
      </c>
      <c r="G672" s="1251">
        <f t="shared" si="109"/>
        <v>24378</v>
      </c>
    </row>
    <row r="673" spans="1:7" ht="15" customHeight="1">
      <c r="A673" s="1248">
        <v>2.6200000000000001E-2</v>
      </c>
      <c r="B673" s="1249" t="s">
        <v>1610</v>
      </c>
      <c r="C673" s="1250" t="s">
        <v>1169</v>
      </c>
      <c r="D673" s="1251">
        <v>250000</v>
      </c>
      <c r="E673" s="1252">
        <f t="shared" si="110"/>
        <v>6550</v>
      </c>
      <c r="F673" s="1251">
        <v>0</v>
      </c>
      <c r="G673" s="1251">
        <f t="shared" si="109"/>
        <v>6550</v>
      </c>
    </row>
    <row r="674" spans="1:7" ht="15" customHeight="1">
      <c r="A674" s="1253"/>
      <c r="B674" s="1249"/>
      <c r="C674" s="1250" t="s">
        <v>1481</v>
      </c>
      <c r="D674" s="1251"/>
      <c r="E674" s="1254">
        <f>SUM(E667:E673)</f>
        <v>75180</v>
      </c>
      <c r="F674" s="1251">
        <f>SUM(F667:F673)</f>
        <v>1492800</v>
      </c>
      <c r="G674" s="1251">
        <f>SUM(G667:G673)</f>
        <v>1567980</v>
      </c>
    </row>
    <row r="675" spans="1:7" ht="15" customHeight="1">
      <c r="A675" s="1253"/>
      <c r="B675" s="1249"/>
      <c r="C675" s="1250" t="s">
        <v>1482</v>
      </c>
      <c r="D675" s="1255">
        <v>0.1</v>
      </c>
      <c r="E675" s="1251">
        <f>E674*0.1</f>
        <v>7518</v>
      </c>
      <c r="F675" s="1251">
        <f>F674*0.1</f>
        <v>149280</v>
      </c>
      <c r="G675" s="1251">
        <v>0</v>
      </c>
    </row>
    <row r="676" spans="1:7" ht="15" customHeight="1">
      <c r="A676" s="1256"/>
      <c r="B676" s="1257"/>
      <c r="C676" s="1258" t="s">
        <v>1483</v>
      </c>
      <c r="D676" s="1259"/>
      <c r="E676" s="1259">
        <f>SUM(E674:E675)</f>
        <v>82698</v>
      </c>
      <c r="F676" s="1259">
        <f>SUM(F674:F675)</f>
        <v>1642080</v>
      </c>
      <c r="G676" s="1259">
        <f>SUM(G674:G675)</f>
        <v>1567980</v>
      </c>
    </row>
    <row r="677" spans="1:7" ht="15" customHeight="1">
      <c r="A677" s="1235">
        <v>1</v>
      </c>
      <c r="B677" s="1236" t="s">
        <v>209</v>
      </c>
      <c r="C677" s="1237" t="s">
        <v>1611</v>
      </c>
      <c r="D677" s="1238"/>
      <c r="E677" s="1239"/>
      <c r="F677" s="1238"/>
      <c r="G677" s="1238"/>
    </row>
    <row r="678" spans="1:7" ht="15" customHeight="1">
      <c r="A678" s="1235"/>
      <c r="B678" s="1236"/>
      <c r="C678" s="1241"/>
      <c r="D678" s="1238"/>
      <c r="E678" s="1239"/>
      <c r="F678" s="1238"/>
      <c r="G678" s="1238"/>
    </row>
    <row r="679" spans="1:7" s="1240" customFormat="1" ht="15" customHeight="1">
      <c r="A679" s="1242" t="s">
        <v>1326</v>
      </c>
      <c r="B679" s="1243"/>
      <c r="C679" s="1244"/>
      <c r="D679" s="1245" t="s">
        <v>1479</v>
      </c>
      <c r="E679" s="1246" t="s">
        <v>1371</v>
      </c>
      <c r="F679" s="1247" t="s">
        <v>1374</v>
      </c>
      <c r="G679" s="1247" t="s">
        <v>14</v>
      </c>
    </row>
    <row r="680" spans="1:7" ht="15" customHeight="1">
      <c r="A680" s="1248">
        <v>1</v>
      </c>
      <c r="B680" s="1249" t="s">
        <v>209</v>
      </c>
      <c r="C680" s="1250" t="s">
        <v>1612</v>
      </c>
      <c r="D680" s="1251">
        <v>180000</v>
      </c>
      <c r="E680" s="1252">
        <v>0</v>
      </c>
      <c r="F680" s="1251">
        <f>A680*D680</f>
        <v>180000</v>
      </c>
      <c r="G680" s="1251">
        <f>E680+F680</f>
        <v>180000</v>
      </c>
    </row>
    <row r="681" spans="1:7" ht="15" customHeight="1">
      <c r="A681" s="1248">
        <v>0.01</v>
      </c>
      <c r="B681" s="1249" t="s">
        <v>1480</v>
      </c>
      <c r="C681" s="1250" t="s">
        <v>1166</v>
      </c>
      <c r="D681" s="1251">
        <v>130000</v>
      </c>
      <c r="E681" s="1252">
        <f>A681*D681</f>
        <v>1300</v>
      </c>
      <c r="F681" s="1251">
        <v>0</v>
      </c>
      <c r="G681" s="1251">
        <f t="shared" ref="G681:G683" si="111">E681+F681</f>
        <v>1300</v>
      </c>
    </row>
    <row r="682" spans="1:7" ht="15" customHeight="1">
      <c r="A682" s="1248">
        <v>0.25</v>
      </c>
      <c r="B682" s="1249" t="s">
        <v>1480</v>
      </c>
      <c r="C682" s="1250" t="s">
        <v>1613</v>
      </c>
      <c r="D682" s="1251">
        <v>200000</v>
      </c>
      <c r="E682" s="1252">
        <f t="shared" ref="E682:E683" si="112">A682*D682</f>
        <v>50000</v>
      </c>
      <c r="F682" s="1251">
        <v>0</v>
      </c>
      <c r="G682" s="1251">
        <f t="shared" si="111"/>
        <v>50000</v>
      </c>
    </row>
    <row r="683" spans="1:7" ht="15" customHeight="1">
      <c r="A683" s="1248">
        <v>5.0000000000000001E-3</v>
      </c>
      <c r="B683" s="1249" t="s">
        <v>1480</v>
      </c>
      <c r="C683" s="1250" t="s">
        <v>1169</v>
      </c>
      <c r="D683" s="1251">
        <v>265000</v>
      </c>
      <c r="E683" s="1252">
        <f t="shared" si="112"/>
        <v>1325</v>
      </c>
      <c r="F683" s="1251">
        <v>0</v>
      </c>
      <c r="G683" s="1251">
        <f t="shared" si="111"/>
        <v>1325</v>
      </c>
    </row>
    <row r="684" spans="1:7" ht="15" customHeight="1">
      <c r="A684" s="1253"/>
      <c r="B684" s="1249"/>
      <c r="C684" s="1250" t="s">
        <v>1481</v>
      </c>
      <c r="D684" s="1251"/>
      <c r="E684" s="1254">
        <f>SUM(E680:E683)</f>
        <v>52625</v>
      </c>
      <c r="F684" s="1251">
        <f>SUM(F680:F683)</f>
        <v>180000</v>
      </c>
      <c r="G684" s="1251">
        <f>SUM(G680:G683)</f>
        <v>232625</v>
      </c>
    </row>
    <row r="685" spans="1:7" ht="15" customHeight="1">
      <c r="A685" s="1253"/>
      <c r="B685" s="1249"/>
      <c r="C685" s="1250" t="s">
        <v>1482</v>
      </c>
      <c r="D685" s="1255">
        <v>0.1</v>
      </c>
      <c r="E685" s="1251">
        <f>E684*D685</f>
        <v>5262.5</v>
      </c>
      <c r="F685" s="1251">
        <f>F684*D685</f>
        <v>18000</v>
      </c>
      <c r="G685" s="1251">
        <f>G684*D685</f>
        <v>23262.5</v>
      </c>
    </row>
    <row r="686" spans="1:7" ht="15" customHeight="1">
      <c r="A686" s="1256"/>
      <c r="B686" s="1257"/>
      <c r="C686" s="1258" t="s">
        <v>1483</v>
      </c>
      <c r="D686" s="1259"/>
      <c r="E686" s="1259">
        <f>SUM(E684:E685)</f>
        <v>57887.5</v>
      </c>
      <c r="F686" s="1259">
        <f>SUM(F684:F685)</f>
        <v>198000</v>
      </c>
      <c r="G686" s="1259">
        <f>SUM(G684:G685)</f>
        <v>255887.5</v>
      </c>
    </row>
    <row r="687" spans="1:7" ht="15" customHeight="1">
      <c r="A687" s="1235"/>
      <c r="B687" s="1236"/>
      <c r="C687" s="1241"/>
      <c r="D687" s="1238"/>
      <c r="E687" s="1239"/>
      <c r="F687" s="1238"/>
      <c r="G687" s="1238"/>
    </row>
    <row r="688" spans="1:7" s="1240" customFormat="1" ht="15" customHeight="1">
      <c r="A688" s="1242" t="s">
        <v>1326</v>
      </c>
      <c r="B688" s="1243"/>
      <c r="C688" s="1244"/>
      <c r="D688" s="1245" t="s">
        <v>1479</v>
      </c>
      <c r="E688" s="1246" t="s">
        <v>1371</v>
      </c>
      <c r="F688" s="1247" t="s">
        <v>1374</v>
      </c>
      <c r="G688" s="1247" t="s">
        <v>14</v>
      </c>
    </row>
    <row r="689" spans="1:7" ht="15" customHeight="1">
      <c r="A689" s="1253">
        <v>11.55</v>
      </c>
      <c r="B689" s="1249" t="s">
        <v>1603</v>
      </c>
      <c r="C689" s="1250" t="s">
        <v>1604</v>
      </c>
      <c r="D689" s="1251">
        <v>128000</v>
      </c>
      <c r="E689" s="1252">
        <v>0</v>
      </c>
      <c r="F689" s="1251">
        <f>A689*D689</f>
        <v>1478400</v>
      </c>
      <c r="G689" s="1251">
        <f>E689+F689</f>
        <v>1478400</v>
      </c>
    </row>
    <row r="690" spans="1:7" ht="15" customHeight="1">
      <c r="A690" s="1253">
        <v>14.6</v>
      </c>
      <c r="B690" s="1249" t="s">
        <v>1603</v>
      </c>
      <c r="C690" s="1250" t="s">
        <v>1606</v>
      </c>
      <c r="D690" s="1251">
        <v>1290000</v>
      </c>
      <c r="E690" s="1252">
        <v>0</v>
      </c>
      <c r="F690" s="1251">
        <f t="shared" ref="F690:F691" si="113">A690*D690</f>
        <v>18834000</v>
      </c>
      <c r="G690" s="1251">
        <f t="shared" ref="G690:G696" si="114">E690+F690</f>
        <v>18834000</v>
      </c>
    </row>
    <row r="691" spans="1:7" ht="15" customHeight="1">
      <c r="A691" s="1253">
        <v>2.7</v>
      </c>
      <c r="B691" s="1249" t="s">
        <v>865</v>
      </c>
      <c r="C691" s="1250" t="s">
        <v>1607</v>
      </c>
      <c r="D691" s="1251">
        <v>62000</v>
      </c>
      <c r="E691" s="1252">
        <v>0</v>
      </c>
      <c r="F691" s="1251">
        <f t="shared" si="113"/>
        <v>167400</v>
      </c>
      <c r="G691" s="1251">
        <f t="shared" si="114"/>
        <v>167400</v>
      </c>
    </row>
    <row r="692" spans="1:7" ht="15" customHeight="1">
      <c r="A692" s="1248">
        <v>7.7</v>
      </c>
      <c r="B692" s="1249" t="s">
        <v>1603</v>
      </c>
      <c r="C692" s="1250" t="s">
        <v>1608</v>
      </c>
      <c r="D692" s="1251">
        <v>27000</v>
      </c>
      <c r="E692" s="1252">
        <f>A692*D692</f>
        <v>207900</v>
      </c>
      <c r="F692" s="1251">
        <v>0</v>
      </c>
      <c r="G692" s="1251">
        <f t="shared" si="114"/>
        <v>207900</v>
      </c>
    </row>
    <row r="693" spans="1:7" ht="15" customHeight="1">
      <c r="A693" s="1248">
        <v>12.4</v>
      </c>
      <c r="B693" s="1249" t="s">
        <v>1603</v>
      </c>
      <c r="C693" s="1250" t="s">
        <v>1609</v>
      </c>
      <c r="D693" s="1251">
        <v>40000</v>
      </c>
      <c r="E693" s="1252">
        <f>A693*D693</f>
        <v>496000</v>
      </c>
      <c r="F693" s="1251">
        <v>0</v>
      </c>
      <c r="G693" s="1251">
        <f t="shared" si="114"/>
        <v>496000</v>
      </c>
    </row>
    <row r="694" spans="1:7" ht="15" customHeight="1">
      <c r="A694" s="1248">
        <v>0.34039999999999998</v>
      </c>
      <c r="B694" s="1249" t="s">
        <v>1610</v>
      </c>
      <c r="C694" s="1250" t="s">
        <v>1166</v>
      </c>
      <c r="D694" s="1251" t="e">
        <v>#REF!</v>
      </c>
      <c r="E694" s="1252" t="e">
        <f>A694*D694</f>
        <v>#REF!</v>
      </c>
      <c r="F694" s="1251">
        <v>0</v>
      </c>
      <c r="G694" s="1251" t="e">
        <f t="shared" si="114"/>
        <v>#REF!</v>
      </c>
    </row>
    <row r="695" spans="1:7" ht="15" customHeight="1">
      <c r="A695" s="1248">
        <v>0.1434</v>
      </c>
      <c r="B695" s="1249" t="s">
        <v>1610</v>
      </c>
      <c r="C695" s="1250" t="s">
        <v>1361</v>
      </c>
      <c r="D695" s="1251" t="e">
        <v>#REF!</v>
      </c>
      <c r="E695" s="1252" t="e">
        <f t="shared" ref="E695:E696" si="115">A695*D695</f>
        <v>#REF!</v>
      </c>
      <c r="F695" s="1251">
        <v>0</v>
      </c>
      <c r="G695" s="1251" t="e">
        <f t="shared" si="114"/>
        <v>#REF!</v>
      </c>
    </row>
    <row r="696" spans="1:7" ht="15" customHeight="1">
      <c r="A696" s="1248">
        <v>2.6200000000000001E-2</v>
      </c>
      <c r="B696" s="1249" t="s">
        <v>1610</v>
      </c>
      <c r="C696" s="1250" t="s">
        <v>1169</v>
      </c>
      <c r="D696" s="1251" t="e">
        <v>#REF!</v>
      </c>
      <c r="E696" s="1252" t="e">
        <f t="shared" si="115"/>
        <v>#REF!</v>
      </c>
      <c r="F696" s="1251">
        <v>0</v>
      </c>
      <c r="G696" s="1251" t="e">
        <f t="shared" si="114"/>
        <v>#REF!</v>
      </c>
    </row>
    <row r="697" spans="1:7" ht="15" customHeight="1">
      <c r="A697" s="1253"/>
      <c r="B697" s="1249"/>
      <c r="C697" s="1250" t="s">
        <v>1481</v>
      </c>
      <c r="D697" s="1251"/>
      <c r="E697" s="1254" t="e">
        <f>SUM(E689:E696)</f>
        <v>#REF!</v>
      </c>
      <c r="F697" s="1251">
        <f>SUM(F689:F696)</f>
        <v>20479800</v>
      </c>
      <c r="G697" s="1251" t="e">
        <f>SUM(G689:G696)</f>
        <v>#REF!</v>
      </c>
    </row>
    <row r="698" spans="1:7" ht="15" customHeight="1">
      <c r="A698" s="1253"/>
      <c r="B698" s="1249"/>
      <c r="C698" s="1250" t="s">
        <v>1482</v>
      </c>
      <c r="D698" s="1255">
        <v>0.1</v>
      </c>
      <c r="E698" s="1251" t="e">
        <f>E697*0.1</f>
        <v>#REF!</v>
      </c>
      <c r="F698" s="1251">
        <f>F697*0.1</f>
        <v>2047980</v>
      </c>
      <c r="G698" s="1251">
        <v>0</v>
      </c>
    </row>
    <row r="699" spans="1:7" ht="15" customHeight="1">
      <c r="A699" s="1256"/>
      <c r="B699" s="1257"/>
      <c r="C699" s="1258" t="s">
        <v>1483</v>
      </c>
      <c r="D699" s="1259"/>
      <c r="E699" s="1259" t="e">
        <f>SUM(E697:E698)</f>
        <v>#REF!</v>
      </c>
      <c r="F699" s="1259">
        <f>SUM(F697:F698)</f>
        <v>22527780</v>
      </c>
      <c r="G699" s="1259" t="e">
        <f>SUM(G697:G698)</f>
        <v>#REF!</v>
      </c>
    </row>
    <row r="700" spans="1:7" ht="15" customHeight="1">
      <c r="A700" s="1235">
        <v>1</v>
      </c>
      <c r="B700" s="1249" t="s">
        <v>1603</v>
      </c>
      <c r="C700" s="1237" t="s">
        <v>1602</v>
      </c>
      <c r="D700" s="1238"/>
      <c r="E700" s="1239"/>
      <c r="F700" s="1238"/>
      <c r="G700" s="1238"/>
    </row>
    <row r="701" spans="1:7" ht="15" customHeight="1">
      <c r="A701" s="1235"/>
      <c r="B701" s="1236"/>
      <c r="C701" s="1241"/>
      <c r="D701" s="1238"/>
      <c r="E701" s="1239"/>
      <c r="F701" s="1238"/>
      <c r="G701" s="1238"/>
    </row>
    <row r="702" spans="1:7" s="1240" customFormat="1" ht="15" customHeight="1">
      <c r="A702" s="1242" t="s">
        <v>1326</v>
      </c>
      <c r="B702" s="1243"/>
      <c r="C702" s="1244"/>
      <c r="D702" s="1245" t="s">
        <v>1479</v>
      </c>
      <c r="E702" s="1246" t="s">
        <v>1371</v>
      </c>
      <c r="F702" s="1247" t="s">
        <v>1374</v>
      </c>
      <c r="G702" s="1247" t="s">
        <v>14</v>
      </c>
    </row>
    <row r="703" spans="1:7" ht="15" customHeight="1">
      <c r="A703" s="1253">
        <v>1.1000000000000001</v>
      </c>
      <c r="B703" s="1249" t="s">
        <v>1603</v>
      </c>
      <c r="C703" s="1250" t="s">
        <v>1604</v>
      </c>
      <c r="D703" s="1251">
        <v>120000</v>
      </c>
      <c r="E703" s="1252">
        <v>0</v>
      </c>
      <c r="F703" s="1251">
        <f>A703*D703</f>
        <v>132000</v>
      </c>
      <c r="G703" s="1251">
        <f>E703+F703</f>
        <v>132000</v>
      </c>
    </row>
    <row r="704" spans="1:7" ht="15" customHeight="1">
      <c r="A704" s="1248">
        <v>1</v>
      </c>
      <c r="B704" s="1249" t="s">
        <v>1603</v>
      </c>
      <c r="C704" s="1250" t="s">
        <v>1608</v>
      </c>
      <c r="D704" s="1251">
        <v>27000</v>
      </c>
      <c r="E704" s="1252">
        <v>0</v>
      </c>
      <c r="F704" s="1251">
        <f t="shared" ref="F704:F705" si="116">A704*D704</f>
        <v>27000</v>
      </c>
      <c r="G704" s="1251">
        <f t="shared" ref="G704:G709" si="117">E704+F704</f>
        <v>27000</v>
      </c>
    </row>
    <row r="705" spans="1:7" ht="15" customHeight="1">
      <c r="A705" s="1248">
        <v>12</v>
      </c>
      <c r="B705" s="1249" t="s">
        <v>1603</v>
      </c>
      <c r="C705" s="1250" t="s">
        <v>1609</v>
      </c>
      <c r="D705" s="1251">
        <v>6000</v>
      </c>
      <c r="E705" s="1252">
        <v>0</v>
      </c>
      <c r="F705" s="1251">
        <f t="shared" si="116"/>
        <v>72000</v>
      </c>
      <c r="G705" s="1251">
        <f t="shared" si="117"/>
        <v>72000</v>
      </c>
    </row>
    <row r="706" spans="1:7" ht="15" customHeight="1">
      <c r="A706" s="1248">
        <v>0.43</v>
      </c>
      <c r="B706" s="1249" t="s">
        <v>1610</v>
      </c>
      <c r="C706" s="1250" t="s">
        <v>1166</v>
      </c>
      <c r="D706" s="1251">
        <v>130000</v>
      </c>
      <c r="E706" s="1252">
        <f>A706*D706</f>
        <v>55900</v>
      </c>
      <c r="F706" s="1251">
        <v>0</v>
      </c>
      <c r="G706" s="1251">
        <f t="shared" si="117"/>
        <v>55900</v>
      </c>
    </row>
    <row r="707" spans="1:7" ht="15" customHeight="1">
      <c r="A707" s="1248">
        <v>0.43</v>
      </c>
      <c r="B707" s="1249" t="s">
        <v>1610</v>
      </c>
      <c r="C707" s="1250" t="s">
        <v>1361</v>
      </c>
      <c r="D707" s="1251">
        <v>200000</v>
      </c>
      <c r="E707" s="1252">
        <f t="shared" ref="E707:E709" si="118">A707*D707</f>
        <v>86000</v>
      </c>
      <c r="F707" s="1251">
        <v>0</v>
      </c>
      <c r="G707" s="1251">
        <f t="shared" si="117"/>
        <v>86000</v>
      </c>
    </row>
    <row r="708" spans="1:7" ht="15" customHeight="1">
      <c r="A708" s="1248">
        <v>4.2999999999999997E-2</v>
      </c>
      <c r="B708" s="1249" t="s">
        <v>1610</v>
      </c>
      <c r="C708" s="1250" t="s">
        <v>1614</v>
      </c>
      <c r="D708" s="1251">
        <v>200000</v>
      </c>
      <c r="E708" s="1252">
        <f t="shared" si="118"/>
        <v>8600</v>
      </c>
      <c r="F708" s="1251">
        <v>0</v>
      </c>
      <c r="G708" s="1251">
        <f t="shared" si="117"/>
        <v>8600</v>
      </c>
    </row>
    <row r="709" spans="1:7" ht="15" customHeight="1">
      <c r="A709" s="1248">
        <v>2.6200000000000001E-2</v>
      </c>
      <c r="B709" s="1249" t="s">
        <v>1610</v>
      </c>
      <c r="C709" s="1250" t="s">
        <v>1169</v>
      </c>
      <c r="D709" s="1251">
        <v>265000</v>
      </c>
      <c r="E709" s="1252">
        <f t="shared" si="118"/>
        <v>6943</v>
      </c>
      <c r="F709" s="1251">
        <v>0</v>
      </c>
      <c r="G709" s="1251">
        <f t="shared" si="117"/>
        <v>6943</v>
      </c>
    </row>
    <row r="710" spans="1:7" ht="15" customHeight="1">
      <c r="A710" s="1253"/>
      <c r="B710" s="1249"/>
      <c r="C710" s="1250" t="s">
        <v>1481</v>
      </c>
      <c r="D710" s="1251"/>
      <c r="E710" s="1254">
        <f>SUM(E703:E709)</f>
        <v>157443</v>
      </c>
      <c r="F710" s="1251">
        <f>SUM(F703:F709)</f>
        <v>231000</v>
      </c>
      <c r="G710" s="1251">
        <f>SUM(G703:G709)</f>
        <v>388443</v>
      </c>
    </row>
    <row r="711" spans="1:7" ht="15" customHeight="1">
      <c r="A711" s="1253"/>
      <c r="B711" s="1249"/>
      <c r="C711" s="1250" t="s">
        <v>1482</v>
      </c>
      <c r="D711" s="1255">
        <v>0.1</v>
      </c>
      <c r="E711" s="1251">
        <f>E710*0.1</f>
        <v>15744.300000000001</v>
      </c>
      <c r="F711" s="1251">
        <f>F710*0.1</f>
        <v>23100</v>
      </c>
      <c r="G711" s="1251">
        <f>D711*G710</f>
        <v>38844.300000000003</v>
      </c>
    </row>
    <row r="712" spans="1:7" ht="15" customHeight="1">
      <c r="A712" s="1256"/>
      <c r="B712" s="1257"/>
      <c r="C712" s="1258" t="s">
        <v>1483</v>
      </c>
      <c r="D712" s="1259"/>
      <c r="E712" s="1259">
        <f>SUM(E710:E711)</f>
        <v>173187.3</v>
      </c>
      <c r="F712" s="1259">
        <f>SUM(F710:F711)</f>
        <v>254100</v>
      </c>
      <c r="G712" s="1259">
        <f>SUM(G710:G711)</f>
        <v>427287.3</v>
      </c>
    </row>
    <row r="713" spans="1:7" ht="15" customHeight="1">
      <c r="A713" s="1262"/>
      <c r="B713" s="1257"/>
      <c r="C713" s="1264"/>
      <c r="D713" s="1265"/>
      <c r="E713" s="1265"/>
      <c r="F713" s="1265"/>
      <c r="G713" s="1265"/>
    </row>
    <row r="714" spans="1:7" ht="15" customHeight="1">
      <c r="A714" s="1235">
        <v>1</v>
      </c>
      <c r="B714" s="1249" t="s">
        <v>1603</v>
      </c>
      <c r="C714" s="1237" t="s">
        <v>1615</v>
      </c>
      <c r="D714" s="1238"/>
      <c r="E714" s="1239"/>
      <c r="F714" s="1238"/>
      <c r="G714" s="1238"/>
    </row>
    <row r="715" spans="1:7" ht="15" customHeight="1">
      <c r="A715" s="1235"/>
      <c r="B715" s="1236"/>
      <c r="C715" s="1241"/>
      <c r="D715" s="1238"/>
      <c r="E715" s="1239"/>
      <c r="F715" s="1238"/>
      <c r="G715" s="1238"/>
    </row>
    <row r="716" spans="1:7" s="1240" customFormat="1" ht="15" customHeight="1">
      <c r="A716" s="1242" t="s">
        <v>1326</v>
      </c>
      <c r="B716" s="1243"/>
      <c r="C716" s="1244"/>
      <c r="D716" s="1245" t="s">
        <v>1479</v>
      </c>
      <c r="E716" s="1246" t="s">
        <v>1371</v>
      </c>
      <c r="F716" s="1247" t="s">
        <v>1374</v>
      </c>
      <c r="G716" s="1247" t="s">
        <v>14</v>
      </c>
    </row>
    <row r="717" spans="1:7" ht="15" customHeight="1">
      <c r="A717" s="1253">
        <v>1.1000000000000001</v>
      </c>
      <c r="B717" s="1249" t="s">
        <v>1603</v>
      </c>
      <c r="C717" s="1250" t="s">
        <v>1606</v>
      </c>
      <c r="D717" s="1251">
        <v>118000</v>
      </c>
      <c r="E717" s="1252">
        <v>0</v>
      </c>
      <c r="F717" s="1251">
        <f t="shared" ref="F717:F718" si="119">A717*D717</f>
        <v>129800.00000000001</v>
      </c>
      <c r="G717" s="1251">
        <f t="shared" ref="G717:G722" si="120">E717+F717</f>
        <v>129800.00000000001</v>
      </c>
    </row>
    <row r="718" spans="1:7" ht="15" customHeight="1">
      <c r="A718" s="1248">
        <v>1</v>
      </c>
      <c r="B718" s="1249" t="s">
        <v>1603</v>
      </c>
      <c r="C718" s="1250" t="s">
        <v>1608</v>
      </c>
      <c r="D718" s="1251">
        <v>27000</v>
      </c>
      <c r="E718" s="1252">
        <v>0</v>
      </c>
      <c r="F718" s="1251">
        <f t="shared" si="119"/>
        <v>27000</v>
      </c>
      <c r="G718" s="1251">
        <f t="shared" si="120"/>
        <v>27000</v>
      </c>
    </row>
    <row r="719" spans="1:7" ht="15" customHeight="1">
      <c r="A719" s="1248">
        <v>0.43</v>
      </c>
      <c r="B719" s="1249" t="s">
        <v>1610</v>
      </c>
      <c r="C719" s="1250" t="s">
        <v>1166</v>
      </c>
      <c r="D719" s="1251">
        <v>130000</v>
      </c>
      <c r="E719" s="1252">
        <f>A719*D719</f>
        <v>55900</v>
      </c>
      <c r="F719" s="1251">
        <v>0</v>
      </c>
      <c r="G719" s="1251">
        <f t="shared" si="120"/>
        <v>55900</v>
      </c>
    </row>
    <row r="720" spans="1:7" ht="15" customHeight="1">
      <c r="A720" s="1248">
        <v>0.43</v>
      </c>
      <c r="B720" s="1249" t="s">
        <v>1610</v>
      </c>
      <c r="C720" s="1250" t="s">
        <v>1361</v>
      </c>
      <c r="D720" s="1251">
        <v>200000</v>
      </c>
      <c r="E720" s="1252">
        <f t="shared" ref="E720:E722" si="121">A720*D720</f>
        <v>86000</v>
      </c>
      <c r="F720" s="1251">
        <v>0</v>
      </c>
      <c r="G720" s="1251">
        <f t="shared" si="120"/>
        <v>86000</v>
      </c>
    </row>
    <row r="721" spans="1:7" ht="15" customHeight="1">
      <c r="A721" s="1248">
        <v>4.2999999999999997E-2</v>
      </c>
      <c r="B721" s="1249" t="s">
        <v>1610</v>
      </c>
      <c r="C721" s="1250" t="s">
        <v>1614</v>
      </c>
      <c r="D721" s="1251">
        <v>250000</v>
      </c>
      <c r="E721" s="1252">
        <f t="shared" si="121"/>
        <v>10750</v>
      </c>
      <c r="F721" s="1251">
        <v>0</v>
      </c>
      <c r="G721" s="1251">
        <f t="shared" si="120"/>
        <v>10750</v>
      </c>
    </row>
    <row r="722" spans="1:7" ht="15" customHeight="1">
      <c r="A722" s="1248">
        <v>2.6200000000000001E-2</v>
      </c>
      <c r="B722" s="1249" t="s">
        <v>1610</v>
      </c>
      <c r="C722" s="1250" t="s">
        <v>1169</v>
      </c>
      <c r="D722" s="1251">
        <v>265000</v>
      </c>
      <c r="E722" s="1252">
        <f t="shared" si="121"/>
        <v>6943</v>
      </c>
      <c r="F722" s="1251">
        <v>0</v>
      </c>
      <c r="G722" s="1251">
        <f t="shared" si="120"/>
        <v>6943</v>
      </c>
    </row>
    <row r="723" spans="1:7" ht="15" customHeight="1">
      <c r="A723" s="1253"/>
      <c r="B723" s="1249"/>
      <c r="C723" s="1250" t="s">
        <v>1481</v>
      </c>
      <c r="D723" s="1251"/>
      <c r="E723" s="1254">
        <f>SUM(E717:E722)</f>
        <v>159593</v>
      </c>
      <c r="F723" s="1251">
        <f>SUM(F717:F722)</f>
        <v>156800</v>
      </c>
      <c r="G723" s="1251">
        <f>SUM(G717:G722)</f>
        <v>316393</v>
      </c>
    </row>
    <row r="724" spans="1:7" ht="15" customHeight="1">
      <c r="A724" s="1253"/>
      <c r="B724" s="1249"/>
      <c r="C724" s="1250" t="s">
        <v>1482</v>
      </c>
      <c r="D724" s="1255">
        <v>0.1</v>
      </c>
      <c r="E724" s="1251">
        <f>E723*0.1</f>
        <v>15959.300000000001</v>
      </c>
      <c r="F724" s="1251">
        <f>F723*0.1</f>
        <v>15680</v>
      </c>
      <c r="G724" s="1251">
        <f>D724*G723</f>
        <v>31639.300000000003</v>
      </c>
    </row>
    <row r="725" spans="1:7" ht="15" customHeight="1">
      <c r="A725" s="1256"/>
      <c r="B725" s="1257"/>
      <c r="C725" s="1258" t="s">
        <v>1483</v>
      </c>
      <c r="D725" s="1259"/>
      <c r="E725" s="1259">
        <f>SUM(E723:E724)</f>
        <v>175552.3</v>
      </c>
      <c r="F725" s="1259">
        <f>SUM(F723:F724)</f>
        <v>172480</v>
      </c>
      <c r="G725" s="1259">
        <f>SUM(G723:G724)</f>
        <v>348032.3</v>
      </c>
    </row>
    <row r="727" spans="1:7" ht="15" customHeight="1">
      <c r="A727" s="1235">
        <v>1</v>
      </c>
      <c r="B727" s="1236" t="s">
        <v>1484</v>
      </c>
      <c r="C727" s="1237" t="s">
        <v>1616</v>
      </c>
      <c r="D727" s="1238"/>
      <c r="E727" s="1239"/>
      <c r="F727" s="1238"/>
      <c r="G727" s="1238"/>
    </row>
    <row r="728" spans="1:7" ht="15" customHeight="1">
      <c r="A728" s="1235"/>
      <c r="B728" s="1236"/>
      <c r="C728" s="1241"/>
      <c r="D728" s="1238"/>
      <c r="E728" s="1239"/>
      <c r="F728" s="1238"/>
      <c r="G728" s="1238"/>
    </row>
    <row r="729" spans="1:7" s="1240" customFormat="1" ht="15" customHeight="1">
      <c r="A729" s="1242" t="s">
        <v>1326</v>
      </c>
      <c r="B729" s="1243"/>
      <c r="C729" s="1244"/>
      <c r="D729" s="1245" t="s">
        <v>1479</v>
      </c>
      <c r="E729" s="1246" t="s">
        <v>1371</v>
      </c>
      <c r="F729" s="1247" t="s">
        <v>1374</v>
      </c>
      <c r="G729" s="1247" t="s">
        <v>14</v>
      </c>
    </row>
    <row r="730" spans="1:7" ht="15" customHeight="1">
      <c r="A730" s="1253">
        <v>1.1000000000000001</v>
      </c>
      <c r="B730" s="1249" t="s">
        <v>71</v>
      </c>
      <c r="C730" s="1250" t="s">
        <v>1617</v>
      </c>
      <c r="D730" s="1251">
        <v>13672000</v>
      </c>
      <c r="E730" s="1252">
        <v>0</v>
      </c>
      <c r="F730" s="1251">
        <f>A730*D730</f>
        <v>15039200.000000002</v>
      </c>
      <c r="G730" s="1251">
        <f>E730+F730</f>
        <v>15039200.000000002</v>
      </c>
    </row>
    <row r="731" spans="1:7" ht="15" customHeight="1">
      <c r="A731" s="1253">
        <v>1.25</v>
      </c>
      <c r="B731" s="1249" t="s">
        <v>76</v>
      </c>
      <c r="C731" s="1250" t="s">
        <v>1618</v>
      </c>
      <c r="D731" s="1251">
        <v>36000</v>
      </c>
      <c r="E731" s="1252">
        <v>0</v>
      </c>
      <c r="F731" s="1251">
        <f t="shared" ref="F731:F732" si="122">A731*D731</f>
        <v>45000</v>
      </c>
      <c r="G731" s="1251">
        <f t="shared" ref="G731:G736" si="123">E731+F731</f>
        <v>45000</v>
      </c>
    </row>
    <row r="732" spans="1:7" ht="15" customHeight="1">
      <c r="A732" s="1253">
        <v>1</v>
      </c>
      <c r="B732" s="1249" t="s">
        <v>76</v>
      </c>
      <c r="C732" s="1250" t="s">
        <v>1417</v>
      </c>
      <c r="D732" s="1251">
        <v>25000</v>
      </c>
      <c r="E732" s="1252">
        <v>0</v>
      </c>
      <c r="F732" s="1251">
        <f t="shared" si="122"/>
        <v>25000</v>
      </c>
      <c r="G732" s="1251">
        <f t="shared" si="123"/>
        <v>25000</v>
      </c>
    </row>
    <row r="733" spans="1:7" ht="15" customHeight="1">
      <c r="A733" s="1248">
        <v>7</v>
      </c>
      <c r="B733" s="1249" t="s">
        <v>1170</v>
      </c>
      <c r="C733" s="1250" t="s">
        <v>1166</v>
      </c>
      <c r="D733" s="1251">
        <v>130000</v>
      </c>
      <c r="E733" s="1252">
        <f>A733*D733</f>
        <v>910000</v>
      </c>
      <c r="F733" s="1251">
        <v>0</v>
      </c>
      <c r="G733" s="1251">
        <f t="shared" si="123"/>
        <v>910000</v>
      </c>
    </row>
    <row r="734" spans="1:7" ht="15" customHeight="1">
      <c r="A734" s="1248">
        <v>21</v>
      </c>
      <c r="B734" s="1249" t="s">
        <v>1170</v>
      </c>
      <c r="C734" s="1250" t="s">
        <v>1309</v>
      </c>
      <c r="D734" s="1251">
        <v>200000</v>
      </c>
      <c r="E734" s="1252">
        <f t="shared" ref="E734:E736" si="124">A734*D734</f>
        <v>4200000</v>
      </c>
      <c r="F734" s="1251">
        <v>0</v>
      </c>
      <c r="G734" s="1251">
        <f t="shared" si="123"/>
        <v>4200000</v>
      </c>
    </row>
    <row r="735" spans="1:7" ht="15" customHeight="1">
      <c r="A735" s="1248">
        <v>2.1</v>
      </c>
      <c r="B735" s="1249" t="s">
        <v>1170</v>
      </c>
      <c r="C735" s="1250" t="s">
        <v>1168</v>
      </c>
      <c r="D735" s="1251">
        <v>250000</v>
      </c>
      <c r="E735" s="1252">
        <f t="shared" si="124"/>
        <v>525000</v>
      </c>
      <c r="F735" s="1251">
        <v>0</v>
      </c>
      <c r="G735" s="1251">
        <f t="shared" si="123"/>
        <v>525000</v>
      </c>
    </row>
    <row r="736" spans="1:7" ht="15" customHeight="1">
      <c r="A736" s="1248">
        <v>0.35</v>
      </c>
      <c r="B736" s="1249" t="s">
        <v>1170</v>
      </c>
      <c r="C736" s="1250" t="s">
        <v>1169</v>
      </c>
      <c r="D736" s="1251">
        <v>265000</v>
      </c>
      <c r="E736" s="1252">
        <f t="shared" si="124"/>
        <v>92750</v>
      </c>
      <c r="F736" s="1251">
        <v>0</v>
      </c>
      <c r="G736" s="1251">
        <f t="shared" si="123"/>
        <v>92750</v>
      </c>
    </row>
    <row r="737" spans="1:7" ht="15" customHeight="1">
      <c r="A737" s="1253"/>
      <c r="B737" s="1249"/>
      <c r="C737" s="1250" t="s">
        <v>1481</v>
      </c>
      <c r="D737" s="1251"/>
      <c r="E737" s="1254">
        <f>SUM(E730:E736)</f>
        <v>5727750</v>
      </c>
      <c r="F737" s="1251">
        <f>SUM(F730:F736)</f>
        <v>15109200.000000002</v>
      </c>
      <c r="G737" s="1251">
        <f>SUM(G730:G736)</f>
        <v>20836950</v>
      </c>
    </row>
    <row r="738" spans="1:7" ht="15" customHeight="1">
      <c r="A738" s="1253"/>
      <c r="B738" s="1249"/>
      <c r="C738" s="1250" t="s">
        <v>1482</v>
      </c>
      <c r="D738" s="1255">
        <v>0.1</v>
      </c>
      <c r="E738" s="1251">
        <f>E737*0.1</f>
        <v>572775</v>
      </c>
      <c r="F738" s="1251">
        <f>F737*0.1</f>
        <v>1510920.0000000002</v>
      </c>
      <c r="G738" s="1251">
        <f>D738*G737</f>
        <v>2083695</v>
      </c>
    </row>
    <row r="739" spans="1:7" ht="15" customHeight="1">
      <c r="A739" s="1256"/>
      <c r="B739" s="1257"/>
      <c r="C739" s="1258" t="s">
        <v>1483</v>
      </c>
      <c r="D739" s="1259"/>
      <c r="E739" s="1259">
        <f>SUM(E737:E738)</f>
        <v>6300525</v>
      </c>
      <c r="F739" s="1259">
        <f>SUM(F737:F738)</f>
        <v>16620120.000000002</v>
      </c>
      <c r="G739" s="1259">
        <f>SUM(G737:G738)</f>
        <v>22920645</v>
      </c>
    </row>
    <row r="741" spans="1:7" ht="15" customHeight="1">
      <c r="A741" s="1235">
        <v>1</v>
      </c>
      <c r="B741" s="1236" t="s">
        <v>1477</v>
      </c>
      <c r="C741" s="1237" t="s">
        <v>1619</v>
      </c>
      <c r="D741" s="1238"/>
      <c r="E741" s="1239"/>
      <c r="F741" s="1238"/>
      <c r="G741" s="1238"/>
    </row>
    <row r="742" spans="1:7" ht="15" customHeight="1">
      <c r="A742" s="1235"/>
      <c r="B742" s="1236"/>
      <c r="C742" s="1241"/>
      <c r="D742" s="1238"/>
      <c r="E742" s="1239"/>
      <c r="F742" s="1238"/>
      <c r="G742" s="1238"/>
    </row>
    <row r="743" spans="1:7" s="1240" customFormat="1" ht="15" customHeight="1">
      <c r="A743" s="1242" t="s">
        <v>1326</v>
      </c>
      <c r="B743" s="1243"/>
      <c r="C743" s="1244"/>
      <c r="D743" s="1245" t="s">
        <v>1479</v>
      </c>
      <c r="E743" s="1246" t="s">
        <v>1371</v>
      </c>
      <c r="F743" s="1247" t="s">
        <v>1374</v>
      </c>
      <c r="G743" s="1247" t="s">
        <v>14</v>
      </c>
    </row>
    <row r="744" spans="1:7" ht="15" customHeight="1">
      <c r="A744" s="1253">
        <v>0.04</v>
      </c>
      <c r="B744" s="1249" t="s">
        <v>72</v>
      </c>
      <c r="C744" s="1250" t="s">
        <v>1354</v>
      </c>
      <c r="D744" s="1251">
        <v>15912000</v>
      </c>
      <c r="E744" s="1252">
        <v>0</v>
      </c>
      <c r="F744" s="1251">
        <f t="shared" ref="F744:F745" si="125">A744*D744</f>
        <v>636480</v>
      </c>
      <c r="G744" s="1251">
        <f t="shared" ref="G744:G749" si="126">E744+F744</f>
        <v>636480</v>
      </c>
    </row>
    <row r="745" spans="1:7" ht="15" customHeight="1">
      <c r="A745" s="1253">
        <v>0.5</v>
      </c>
      <c r="B745" s="1249" t="s">
        <v>76</v>
      </c>
      <c r="C745" s="1250" t="s">
        <v>1417</v>
      </c>
      <c r="D745" s="1251">
        <v>40000</v>
      </c>
      <c r="E745" s="1252">
        <v>0</v>
      </c>
      <c r="F745" s="1251">
        <f t="shared" si="125"/>
        <v>20000</v>
      </c>
      <c r="G745" s="1251">
        <f t="shared" si="126"/>
        <v>20000</v>
      </c>
    </row>
    <row r="746" spans="1:7" ht="15" customHeight="1">
      <c r="A746" s="1248">
        <v>1</v>
      </c>
      <c r="B746" s="1249" t="s">
        <v>1170</v>
      </c>
      <c r="C746" s="1250" t="s">
        <v>1166</v>
      </c>
      <c r="D746" s="1251">
        <v>130000</v>
      </c>
      <c r="E746" s="1252">
        <f>A746*D746</f>
        <v>130000</v>
      </c>
      <c r="F746" s="1251">
        <v>0</v>
      </c>
      <c r="G746" s="1251">
        <f t="shared" si="126"/>
        <v>130000</v>
      </c>
    </row>
    <row r="747" spans="1:7" ht="15" customHeight="1">
      <c r="A747" s="1248">
        <v>3</v>
      </c>
      <c r="B747" s="1249" t="s">
        <v>1170</v>
      </c>
      <c r="C747" s="1250" t="s">
        <v>1309</v>
      </c>
      <c r="D747" s="1251">
        <v>200000</v>
      </c>
      <c r="E747" s="1252">
        <f t="shared" ref="E747:E749" si="127">A747*D747</f>
        <v>600000</v>
      </c>
      <c r="F747" s="1251">
        <v>0</v>
      </c>
      <c r="G747" s="1251">
        <f t="shared" si="126"/>
        <v>600000</v>
      </c>
    </row>
    <row r="748" spans="1:7" ht="15" customHeight="1">
      <c r="A748" s="1248">
        <v>0.3</v>
      </c>
      <c r="B748" s="1249" t="s">
        <v>1170</v>
      </c>
      <c r="C748" s="1250" t="s">
        <v>1309</v>
      </c>
      <c r="D748" s="1251">
        <v>250000</v>
      </c>
      <c r="E748" s="1252">
        <f t="shared" si="127"/>
        <v>75000</v>
      </c>
      <c r="F748" s="1251">
        <v>0</v>
      </c>
      <c r="G748" s="1251">
        <f t="shared" si="126"/>
        <v>75000</v>
      </c>
    </row>
    <row r="749" spans="1:7" ht="15" customHeight="1">
      <c r="A749" s="1248">
        <v>0.05</v>
      </c>
      <c r="B749" s="1249" t="s">
        <v>1170</v>
      </c>
      <c r="C749" s="1250" t="s">
        <v>1169</v>
      </c>
      <c r="D749" s="1251">
        <v>265000</v>
      </c>
      <c r="E749" s="1252">
        <f t="shared" si="127"/>
        <v>13250</v>
      </c>
      <c r="F749" s="1251">
        <v>0</v>
      </c>
      <c r="G749" s="1251">
        <f t="shared" si="126"/>
        <v>13250</v>
      </c>
    </row>
    <row r="750" spans="1:7" ht="15" customHeight="1">
      <c r="A750" s="1253"/>
      <c r="B750" s="1249"/>
      <c r="C750" s="1250" t="s">
        <v>1481</v>
      </c>
      <c r="D750" s="1251"/>
      <c r="E750" s="1254">
        <f>SUM(E744:E749)</f>
        <v>818250</v>
      </c>
      <c r="F750" s="1251">
        <f>SUM(F744:F749)</f>
        <v>656480</v>
      </c>
      <c r="G750" s="1251">
        <f>SUM(G744:G749)</f>
        <v>1474730</v>
      </c>
    </row>
    <row r="751" spans="1:7" ht="15" customHeight="1">
      <c r="A751" s="1253"/>
      <c r="B751" s="1249"/>
      <c r="C751" s="1250" t="s">
        <v>1482</v>
      </c>
      <c r="D751" s="1255">
        <v>0.1</v>
      </c>
      <c r="E751" s="1251">
        <f>E750*0.1</f>
        <v>81825</v>
      </c>
      <c r="F751" s="1251">
        <f>F750*0.1</f>
        <v>65648</v>
      </c>
      <c r="G751" s="1251">
        <f>D751*G750</f>
        <v>147473</v>
      </c>
    </row>
    <row r="752" spans="1:7" ht="15" customHeight="1">
      <c r="A752" s="1256"/>
      <c r="B752" s="1257"/>
      <c r="C752" s="1258" t="s">
        <v>1483</v>
      </c>
      <c r="D752" s="1259"/>
      <c r="E752" s="1259">
        <f>SUM(E750:E751)</f>
        <v>900075</v>
      </c>
      <c r="F752" s="1259">
        <f>SUM(F750:F751)</f>
        <v>722128</v>
      </c>
      <c r="G752" s="1259">
        <f>SUM(G750:G751)</f>
        <v>1622203</v>
      </c>
    </row>
    <row r="754" spans="1:7" ht="15" customHeight="1">
      <c r="A754" s="1235">
        <v>1</v>
      </c>
      <c r="B754" s="1236" t="s">
        <v>1477</v>
      </c>
      <c r="C754" s="1237" t="s">
        <v>1620</v>
      </c>
      <c r="D754" s="1238"/>
      <c r="E754" s="1239"/>
      <c r="F754" s="1238"/>
      <c r="G754" s="1238"/>
    </row>
    <row r="755" spans="1:7" ht="15" customHeight="1">
      <c r="A755" s="1235"/>
      <c r="B755" s="1236"/>
      <c r="C755" s="1241"/>
      <c r="D755" s="1238"/>
      <c r="E755" s="1239"/>
      <c r="F755" s="1238"/>
      <c r="G755" s="1238"/>
    </row>
    <row r="756" spans="1:7" s="1240" customFormat="1" ht="15" customHeight="1">
      <c r="A756" s="1242" t="s">
        <v>1326</v>
      </c>
      <c r="B756" s="1243"/>
      <c r="C756" s="1244"/>
      <c r="D756" s="1245" t="s">
        <v>1479</v>
      </c>
      <c r="E756" s="1246" t="s">
        <v>1371</v>
      </c>
      <c r="F756" s="1247" t="s">
        <v>1374</v>
      </c>
      <c r="G756" s="1247" t="s">
        <v>14</v>
      </c>
    </row>
    <row r="757" spans="1:7" ht="15" customHeight="1">
      <c r="A757" s="1253">
        <v>0.06</v>
      </c>
      <c r="B757" s="1249" t="s">
        <v>72</v>
      </c>
      <c r="C757" s="1250" t="s">
        <v>1354</v>
      </c>
      <c r="D757" s="1251">
        <v>1290000</v>
      </c>
      <c r="E757" s="1252">
        <v>0</v>
      </c>
      <c r="F757" s="1251">
        <f t="shared" ref="F757:F758" si="128">A757*D757</f>
        <v>77400</v>
      </c>
      <c r="G757" s="1251">
        <f t="shared" ref="G757:G762" si="129">E757+F757</f>
        <v>77400</v>
      </c>
    </row>
    <row r="758" spans="1:7" ht="15" customHeight="1">
      <c r="A758" s="1253">
        <v>0.15</v>
      </c>
      <c r="B758" s="1249" t="s">
        <v>76</v>
      </c>
      <c r="C758" s="1250" t="s">
        <v>1621</v>
      </c>
      <c r="D758" s="1251">
        <v>20000</v>
      </c>
      <c r="E758" s="1252">
        <v>0</v>
      </c>
      <c r="F758" s="1251">
        <f t="shared" si="128"/>
        <v>3000</v>
      </c>
      <c r="G758" s="1251">
        <f t="shared" si="129"/>
        <v>3000</v>
      </c>
    </row>
    <row r="759" spans="1:7" ht="15" customHeight="1">
      <c r="A759" s="1248">
        <v>0.67</v>
      </c>
      <c r="B759" s="1249" t="s">
        <v>1170</v>
      </c>
      <c r="C759" s="1250" t="s">
        <v>1166</v>
      </c>
      <c r="D759" s="1251">
        <v>130000</v>
      </c>
      <c r="E759" s="1252">
        <f>A759*D759</f>
        <v>87100</v>
      </c>
      <c r="F759" s="1251">
        <v>0</v>
      </c>
      <c r="G759" s="1251">
        <f t="shared" si="129"/>
        <v>87100</v>
      </c>
    </row>
    <row r="760" spans="1:7" ht="15" customHeight="1">
      <c r="A760" s="1248">
        <v>2</v>
      </c>
      <c r="B760" s="1249" t="s">
        <v>1170</v>
      </c>
      <c r="C760" s="1250" t="s">
        <v>1309</v>
      </c>
      <c r="D760" s="1251">
        <v>200000</v>
      </c>
      <c r="E760" s="1252">
        <f t="shared" ref="E760:E762" si="130">A760*D760</f>
        <v>400000</v>
      </c>
      <c r="F760" s="1251">
        <v>0</v>
      </c>
      <c r="G760" s="1251">
        <f t="shared" si="129"/>
        <v>400000</v>
      </c>
    </row>
    <row r="761" spans="1:7" ht="15" customHeight="1">
      <c r="A761" s="1248">
        <v>0.2</v>
      </c>
      <c r="B761" s="1249" t="s">
        <v>1170</v>
      </c>
      <c r="C761" s="1250" t="s">
        <v>1168</v>
      </c>
      <c r="D761" s="1251">
        <v>250000</v>
      </c>
      <c r="E761" s="1252">
        <f t="shared" si="130"/>
        <v>50000</v>
      </c>
      <c r="F761" s="1251">
        <v>0</v>
      </c>
      <c r="G761" s="1251">
        <f t="shared" si="129"/>
        <v>50000</v>
      </c>
    </row>
    <row r="762" spans="1:7" ht="15" customHeight="1">
      <c r="A762" s="1248">
        <v>0.33500000000000002</v>
      </c>
      <c r="B762" s="1249" t="s">
        <v>1170</v>
      </c>
      <c r="C762" s="1250" t="s">
        <v>1169</v>
      </c>
      <c r="D762" s="1251">
        <v>265000</v>
      </c>
      <c r="E762" s="1252">
        <f t="shared" si="130"/>
        <v>88775</v>
      </c>
      <c r="F762" s="1251">
        <v>0</v>
      </c>
      <c r="G762" s="1251">
        <f t="shared" si="129"/>
        <v>88775</v>
      </c>
    </row>
    <row r="763" spans="1:7" ht="15" customHeight="1">
      <c r="A763" s="1253"/>
      <c r="B763" s="1249"/>
      <c r="C763" s="1250" t="s">
        <v>1481</v>
      </c>
      <c r="D763" s="1251"/>
      <c r="E763" s="1254">
        <f>SUM(E757:E762)</f>
        <v>625875</v>
      </c>
      <c r="F763" s="1251">
        <f>SUM(F757:F762)</f>
        <v>80400</v>
      </c>
      <c r="G763" s="1251">
        <f>SUM(G757:G762)</f>
        <v>706275</v>
      </c>
    </row>
    <row r="764" spans="1:7" ht="15" customHeight="1">
      <c r="A764" s="1253"/>
      <c r="B764" s="1249"/>
      <c r="C764" s="1250" t="s">
        <v>1482</v>
      </c>
      <c r="D764" s="1255">
        <v>0.1</v>
      </c>
      <c r="E764" s="1251">
        <f>E763*0.1</f>
        <v>62587.5</v>
      </c>
      <c r="F764" s="1251">
        <f>F763*0.1</f>
        <v>8040</v>
      </c>
      <c r="G764" s="1251">
        <f>D764*G763</f>
        <v>70627.5</v>
      </c>
    </row>
    <row r="765" spans="1:7" ht="15" customHeight="1">
      <c r="A765" s="1256"/>
      <c r="B765" s="1257"/>
      <c r="C765" s="1258" t="s">
        <v>1483</v>
      </c>
      <c r="D765" s="1259"/>
      <c r="E765" s="1259">
        <f>SUM(E763:E764)</f>
        <v>688462.5</v>
      </c>
      <c r="F765" s="1259">
        <f>SUM(F763:F764)</f>
        <v>88440</v>
      </c>
      <c r="G765" s="1259">
        <f>SUM(G763:G764)</f>
        <v>776902.5</v>
      </c>
    </row>
    <row r="767" spans="1:7" ht="15" customHeight="1">
      <c r="A767" s="1235">
        <v>1</v>
      </c>
      <c r="B767" s="1236" t="s">
        <v>209</v>
      </c>
      <c r="C767" s="1237" t="s">
        <v>1622</v>
      </c>
      <c r="D767" s="1238"/>
      <c r="E767" s="1239"/>
      <c r="F767" s="1238"/>
      <c r="G767" s="1238"/>
    </row>
    <row r="768" spans="1:7" ht="15" customHeight="1">
      <c r="A768" s="1235"/>
      <c r="B768" s="1236"/>
      <c r="C768" s="1241"/>
      <c r="D768" s="1238"/>
      <c r="E768" s="1239"/>
      <c r="F768" s="1238"/>
      <c r="G768" s="1238"/>
    </row>
    <row r="769" spans="1:7" s="1240" customFormat="1" ht="15" customHeight="1">
      <c r="A769" s="1242" t="s">
        <v>1326</v>
      </c>
      <c r="B769" s="1243"/>
      <c r="C769" s="1244"/>
      <c r="D769" s="1245" t="s">
        <v>1479</v>
      </c>
      <c r="E769" s="1246" t="s">
        <v>1371</v>
      </c>
      <c r="F769" s="1247" t="s">
        <v>1374</v>
      </c>
      <c r="G769" s="1247" t="s">
        <v>14</v>
      </c>
    </row>
    <row r="770" spans="1:7" ht="15" customHeight="1">
      <c r="A770" s="1253">
        <v>1</v>
      </c>
      <c r="B770" s="1249" t="s">
        <v>209</v>
      </c>
      <c r="C770" s="1250" t="s">
        <v>1623</v>
      </c>
      <c r="D770" s="1251">
        <v>750000</v>
      </c>
      <c r="E770" s="1252">
        <v>0</v>
      </c>
      <c r="F770" s="1251">
        <f t="shared" ref="F770" si="131">A770*D770</f>
        <v>750000</v>
      </c>
      <c r="G770" s="1251">
        <f t="shared" ref="G770:G774" si="132">E770+F770</f>
        <v>750000</v>
      </c>
    </row>
    <row r="771" spans="1:7" ht="15" customHeight="1">
      <c r="A771" s="1248">
        <v>0.06</v>
      </c>
      <c r="B771" s="1249" t="s">
        <v>1170</v>
      </c>
      <c r="C771" s="1250" t="s">
        <v>1166</v>
      </c>
      <c r="D771" s="1251">
        <v>130000</v>
      </c>
      <c r="E771" s="1252">
        <f>A771*D771</f>
        <v>7800</v>
      </c>
      <c r="F771" s="1251">
        <v>0</v>
      </c>
      <c r="G771" s="1251">
        <f t="shared" si="132"/>
        <v>7800</v>
      </c>
    </row>
    <row r="772" spans="1:7" ht="15" customHeight="1">
      <c r="A772" s="1248">
        <v>0.6</v>
      </c>
      <c r="B772" s="1249" t="s">
        <v>1170</v>
      </c>
      <c r="C772" s="1250" t="s">
        <v>1309</v>
      </c>
      <c r="D772" s="1251">
        <v>200000</v>
      </c>
      <c r="E772" s="1252">
        <f t="shared" ref="E772:E774" si="133">A772*D772</f>
        <v>120000</v>
      </c>
      <c r="F772" s="1251">
        <v>0</v>
      </c>
      <c r="G772" s="1251">
        <f t="shared" si="132"/>
        <v>120000</v>
      </c>
    </row>
    <row r="773" spans="1:7" ht="15" customHeight="1">
      <c r="A773" s="1248">
        <v>0.06</v>
      </c>
      <c r="B773" s="1249" t="s">
        <v>1170</v>
      </c>
      <c r="C773" s="1250" t="s">
        <v>1168</v>
      </c>
      <c r="D773" s="1251">
        <v>250000</v>
      </c>
      <c r="E773" s="1252">
        <f t="shared" si="133"/>
        <v>15000</v>
      </c>
      <c r="F773" s="1251">
        <v>0</v>
      </c>
      <c r="G773" s="1251">
        <f t="shared" si="132"/>
        <v>15000</v>
      </c>
    </row>
    <row r="774" spans="1:7" ht="15" customHeight="1">
      <c r="A774" s="1248">
        <v>3.0000000000000001E-3</v>
      </c>
      <c r="B774" s="1249" t="s">
        <v>1170</v>
      </c>
      <c r="C774" s="1250" t="s">
        <v>1169</v>
      </c>
      <c r="D774" s="1251">
        <v>265000</v>
      </c>
      <c r="E774" s="1252">
        <f t="shared" si="133"/>
        <v>795</v>
      </c>
      <c r="F774" s="1251">
        <v>0</v>
      </c>
      <c r="G774" s="1251">
        <f t="shared" si="132"/>
        <v>795</v>
      </c>
    </row>
    <row r="775" spans="1:7" ht="15" customHeight="1">
      <c r="A775" s="1253"/>
      <c r="B775" s="1249"/>
      <c r="C775" s="1250" t="s">
        <v>1481</v>
      </c>
      <c r="D775" s="1251"/>
      <c r="E775" s="1254">
        <f>SUM(E770:E774)</f>
        <v>143595</v>
      </c>
      <c r="F775" s="1251">
        <f>SUM(F770:F774)</f>
        <v>750000</v>
      </c>
      <c r="G775" s="1251">
        <f>SUM(G770:G774)</f>
        <v>893595</v>
      </c>
    </row>
    <row r="776" spans="1:7" ht="15" customHeight="1">
      <c r="A776" s="1253"/>
      <c r="B776" s="1249"/>
      <c r="C776" s="1250" t="s">
        <v>1482</v>
      </c>
      <c r="D776" s="1255">
        <v>0.1</v>
      </c>
      <c r="E776" s="1251">
        <f>E775*0.1</f>
        <v>14359.5</v>
      </c>
      <c r="F776" s="1251">
        <f>F775*0.1</f>
        <v>75000</v>
      </c>
      <c r="G776" s="1251">
        <f>D776*G775</f>
        <v>89359.5</v>
      </c>
    </row>
    <row r="777" spans="1:7" ht="15" customHeight="1">
      <c r="A777" s="1256"/>
      <c r="B777" s="1257"/>
      <c r="C777" s="1258" t="s">
        <v>1483</v>
      </c>
      <c r="D777" s="1259"/>
      <c r="E777" s="1259">
        <f>SUM(E775:E776)</f>
        <v>157954.5</v>
      </c>
      <c r="F777" s="1259">
        <f>SUM(F775:F776)</f>
        <v>825000</v>
      </c>
      <c r="G777" s="1259">
        <f>SUM(G775:G776)</f>
        <v>982954.5</v>
      </c>
    </row>
    <row r="779" spans="1:7" ht="15" customHeight="1">
      <c r="A779" s="1235">
        <v>1</v>
      </c>
      <c r="B779" s="1236" t="s">
        <v>209</v>
      </c>
      <c r="C779" s="1237" t="s">
        <v>1624</v>
      </c>
      <c r="D779" s="1238"/>
      <c r="E779" s="1239"/>
      <c r="F779" s="1238"/>
      <c r="G779" s="1238"/>
    </row>
    <row r="780" spans="1:7" ht="15" customHeight="1">
      <c r="A780" s="1235"/>
      <c r="B780" s="1236"/>
      <c r="C780" s="1241"/>
      <c r="D780" s="1238"/>
      <c r="E780" s="1239"/>
      <c r="F780" s="1238"/>
      <c r="G780" s="1238"/>
    </row>
    <row r="781" spans="1:7" s="1240" customFormat="1" ht="15" customHeight="1">
      <c r="A781" s="1242" t="s">
        <v>1326</v>
      </c>
      <c r="B781" s="1243"/>
      <c r="C781" s="1244"/>
      <c r="D781" s="1245" t="s">
        <v>1479</v>
      </c>
      <c r="E781" s="1246" t="s">
        <v>1371</v>
      </c>
      <c r="F781" s="1247" t="s">
        <v>1374</v>
      </c>
      <c r="G781" s="1247" t="s">
        <v>14</v>
      </c>
    </row>
    <row r="782" spans="1:7" ht="15" customHeight="1">
      <c r="A782" s="1253">
        <v>1</v>
      </c>
      <c r="B782" s="1249" t="s">
        <v>209</v>
      </c>
      <c r="C782" s="1250" t="s">
        <v>1355</v>
      </c>
      <c r="D782" s="1251">
        <v>375000</v>
      </c>
      <c r="E782" s="1252">
        <v>0</v>
      </c>
      <c r="F782" s="1251">
        <f t="shared" ref="F782" si="134">A782*D782</f>
        <v>375000</v>
      </c>
      <c r="G782" s="1251">
        <f t="shared" ref="G782:G786" si="135">E782+F782</f>
        <v>375000</v>
      </c>
    </row>
    <row r="783" spans="1:7" ht="15" customHeight="1">
      <c r="A783" s="1248">
        <v>0.01</v>
      </c>
      <c r="B783" s="1249" t="s">
        <v>1170</v>
      </c>
      <c r="C783" s="1250" t="s">
        <v>1166</v>
      </c>
      <c r="D783" s="1251">
        <v>130000</v>
      </c>
      <c r="E783" s="1252">
        <f>A783*D783</f>
        <v>1300</v>
      </c>
      <c r="F783" s="1251">
        <v>0</v>
      </c>
      <c r="G783" s="1251">
        <f t="shared" si="135"/>
        <v>1300</v>
      </c>
    </row>
    <row r="784" spans="1:7" ht="15" customHeight="1">
      <c r="A784" s="1248">
        <v>0.5</v>
      </c>
      <c r="B784" s="1249" t="s">
        <v>1170</v>
      </c>
      <c r="C784" s="1250" t="s">
        <v>1309</v>
      </c>
      <c r="D784" s="1251">
        <v>200000</v>
      </c>
      <c r="E784" s="1252">
        <f t="shared" ref="E784:E786" si="136">A784*D784</f>
        <v>100000</v>
      </c>
      <c r="F784" s="1251">
        <v>0</v>
      </c>
      <c r="G784" s="1251">
        <f t="shared" si="135"/>
        <v>100000</v>
      </c>
    </row>
    <row r="785" spans="1:7" ht="15" customHeight="1">
      <c r="A785" s="1248">
        <v>0.05</v>
      </c>
      <c r="B785" s="1249" t="s">
        <v>1170</v>
      </c>
      <c r="C785" s="1250" t="s">
        <v>1168</v>
      </c>
      <c r="D785" s="1251">
        <v>250000</v>
      </c>
      <c r="E785" s="1252">
        <f t="shared" si="136"/>
        <v>12500</v>
      </c>
      <c r="F785" s="1251">
        <v>0</v>
      </c>
      <c r="G785" s="1251">
        <f t="shared" si="135"/>
        <v>12500</v>
      </c>
    </row>
    <row r="786" spans="1:7" ht="15" customHeight="1">
      <c r="A786" s="1248">
        <v>5.0000000000000001E-3</v>
      </c>
      <c r="B786" s="1249" t="s">
        <v>1170</v>
      </c>
      <c r="C786" s="1250" t="s">
        <v>1169</v>
      </c>
      <c r="D786" s="1251">
        <v>265000</v>
      </c>
      <c r="E786" s="1252">
        <f t="shared" si="136"/>
        <v>1325</v>
      </c>
      <c r="F786" s="1251">
        <v>0</v>
      </c>
      <c r="G786" s="1251">
        <f t="shared" si="135"/>
        <v>1325</v>
      </c>
    </row>
    <row r="787" spans="1:7" ht="15" customHeight="1">
      <c r="A787" s="1253"/>
      <c r="B787" s="1249"/>
      <c r="C787" s="1250" t="s">
        <v>1481</v>
      </c>
      <c r="D787" s="1251"/>
      <c r="E787" s="1254">
        <f>SUM(E782:E786)</f>
        <v>115125</v>
      </c>
      <c r="F787" s="1251">
        <f>SUM(F782:F786)</f>
        <v>375000</v>
      </c>
      <c r="G787" s="1251">
        <f>SUM(G782:G786)</f>
        <v>490125</v>
      </c>
    </row>
    <row r="788" spans="1:7" ht="15" customHeight="1">
      <c r="A788" s="1253"/>
      <c r="B788" s="1249"/>
      <c r="C788" s="1250" t="s">
        <v>1482</v>
      </c>
      <c r="D788" s="1255">
        <v>0.1</v>
      </c>
      <c r="E788" s="1251">
        <f>E787*0.1</f>
        <v>11512.5</v>
      </c>
      <c r="F788" s="1251">
        <f>F787*0.1</f>
        <v>37500</v>
      </c>
      <c r="G788" s="1251">
        <f>D788*G787</f>
        <v>49012.5</v>
      </c>
    </row>
    <row r="789" spans="1:7" ht="15" customHeight="1">
      <c r="A789" s="1256"/>
      <c r="B789" s="1257"/>
      <c r="C789" s="1258" t="s">
        <v>1483</v>
      </c>
      <c r="D789" s="1259"/>
      <c r="E789" s="1259">
        <f>SUM(E787:E788)</f>
        <v>126637.5</v>
      </c>
      <c r="F789" s="1259">
        <f>SUM(F787:F788)</f>
        <v>412500</v>
      </c>
      <c r="G789" s="1259">
        <f>SUM(G787:G788)</f>
        <v>539137.5</v>
      </c>
    </row>
    <row r="791" spans="1:7" ht="15" customHeight="1">
      <c r="A791" s="1235">
        <v>1</v>
      </c>
      <c r="B791" s="1236" t="s">
        <v>209</v>
      </c>
      <c r="C791" s="1237" t="s">
        <v>1625</v>
      </c>
      <c r="D791" s="1238"/>
      <c r="E791" s="1239"/>
      <c r="F791" s="1238"/>
      <c r="G791" s="1238"/>
    </row>
    <row r="792" spans="1:7" ht="15" customHeight="1">
      <c r="A792" s="1235"/>
      <c r="B792" s="1236"/>
      <c r="C792" s="1241"/>
      <c r="D792" s="1238"/>
      <c r="E792" s="1239"/>
      <c r="F792" s="1238"/>
      <c r="G792" s="1238"/>
    </row>
    <row r="793" spans="1:7" s="1240" customFormat="1" ht="15" customHeight="1">
      <c r="A793" s="1242" t="s">
        <v>1326</v>
      </c>
      <c r="B793" s="1243"/>
      <c r="C793" s="1244"/>
      <c r="D793" s="1245" t="s">
        <v>1479</v>
      </c>
      <c r="E793" s="1246" t="s">
        <v>1371</v>
      </c>
      <c r="F793" s="1247" t="s">
        <v>1374</v>
      </c>
      <c r="G793" s="1247" t="s">
        <v>14</v>
      </c>
    </row>
    <row r="794" spans="1:7" ht="15" customHeight="1">
      <c r="A794" s="1253">
        <v>1</v>
      </c>
      <c r="B794" s="1249" t="s">
        <v>209</v>
      </c>
      <c r="C794" s="1250" t="s">
        <v>1626</v>
      </c>
      <c r="D794" s="1251">
        <v>375000</v>
      </c>
      <c r="E794" s="1252">
        <v>0</v>
      </c>
      <c r="F794" s="1251">
        <f t="shared" ref="F794" si="137">A794*D794</f>
        <v>375000</v>
      </c>
      <c r="G794" s="1251">
        <f t="shared" ref="G794:G798" si="138">E794+F794</f>
        <v>375000</v>
      </c>
    </row>
    <row r="795" spans="1:7" ht="15" customHeight="1">
      <c r="A795" s="1248">
        <v>5.0000000000000001E-3</v>
      </c>
      <c r="B795" s="1249" t="s">
        <v>1170</v>
      </c>
      <c r="C795" s="1250" t="s">
        <v>1166</v>
      </c>
      <c r="D795" s="1251">
        <v>130000</v>
      </c>
      <c r="E795" s="1252">
        <f>A795*D795</f>
        <v>650</v>
      </c>
      <c r="F795" s="1251">
        <v>0</v>
      </c>
      <c r="G795" s="1251">
        <f t="shared" si="138"/>
        <v>650</v>
      </c>
    </row>
    <row r="796" spans="1:7" ht="15" customHeight="1">
      <c r="A796" s="1248">
        <v>0.5</v>
      </c>
      <c r="B796" s="1249" t="s">
        <v>1170</v>
      </c>
      <c r="C796" s="1250" t="s">
        <v>1309</v>
      </c>
      <c r="D796" s="1251">
        <v>200000</v>
      </c>
      <c r="E796" s="1252">
        <f t="shared" ref="E796:E798" si="139">A796*D796</f>
        <v>100000</v>
      </c>
      <c r="F796" s="1251">
        <v>0</v>
      </c>
      <c r="G796" s="1251">
        <f t="shared" si="138"/>
        <v>100000</v>
      </c>
    </row>
    <row r="797" spans="1:7" ht="15" customHeight="1">
      <c r="A797" s="1248">
        <v>0.05</v>
      </c>
      <c r="B797" s="1249" t="s">
        <v>1170</v>
      </c>
      <c r="C797" s="1250" t="s">
        <v>1168</v>
      </c>
      <c r="D797" s="1251">
        <v>250000</v>
      </c>
      <c r="E797" s="1252">
        <f t="shared" si="139"/>
        <v>12500</v>
      </c>
      <c r="F797" s="1251">
        <v>0</v>
      </c>
      <c r="G797" s="1251">
        <f t="shared" si="138"/>
        <v>12500</v>
      </c>
    </row>
    <row r="798" spans="1:7" ht="15" customHeight="1">
      <c r="A798" s="1248">
        <v>3.0000000000000001E-3</v>
      </c>
      <c r="B798" s="1249" t="s">
        <v>1170</v>
      </c>
      <c r="C798" s="1250" t="s">
        <v>1169</v>
      </c>
      <c r="D798" s="1251">
        <v>265000</v>
      </c>
      <c r="E798" s="1252">
        <f t="shared" si="139"/>
        <v>795</v>
      </c>
      <c r="F798" s="1251">
        <v>0</v>
      </c>
      <c r="G798" s="1251">
        <f t="shared" si="138"/>
        <v>795</v>
      </c>
    </row>
    <row r="799" spans="1:7" ht="15" customHeight="1">
      <c r="A799" s="1253"/>
      <c r="B799" s="1249"/>
      <c r="C799" s="1250" t="s">
        <v>1481</v>
      </c>
      <c r="D799" s="1251"/>
      <c r="E799" s="1254">
        <f>SUM(E794:E798)</f>
        <v>113945</v>
      </c>
      <c r="F799" s="1251">
        <f>SUM(F794:F798)</f>
        <v>375000</v>
      </c>
      <c r="G799" s="1251">
        <f>SUM(G794:G798)</f>
        <v>488945</v>
      </c>
    </row>
    <row r="800" spans="1:7" ht="15" customHeight="1">
      <c r="A800" s="1253"/>
      <c r="B800" s="1249"/>
      <c r="C800" s="1250" t="s">
        <v>1482</v>
      </c>
      <c r="D800" s="1255">
        <v>0.1</v>
      </c>
      <c r="E800" s="1251">
        <f>E799*0.1</f>
        <v>11394.5</v>
      </c>
      <c r="F800" s="1251">
        <f>F799*0.1</f>
        <v>37500</v>
      </c>
      <c r="G800" s="1251">
        <f>D800*G799</f>
        <v>48894.5</v>
      </c>
    </row>
    <row r="801" spans="1:7" ht="15" customHeight="1">
      <c r="A801" s="1256"/>
      <c r="B801" s="1257"/>
      <c r="C801" s="1258" t="s">
        <v>1483</v>
      </c>
      <c r="D801" s="1259"/>
      <c r="E801" s="1259">
        <f>SUM(E799:E800)</f>
        <v>125339.5</v>
      </c>
      <c r="F801" s="1259">
        <f>SUM(F799:F800)</f>
        <v>412500</v>
      </c>
      <c r="G801" s="1259">
        <f>SUM(G799:G800)</f>
        <v>537839.5</v>
      </c>
    </row>
    <row r="803" spans="1:7" ht="15" customHeight="1">
      <c r="A803" s="1235">
        <v>1</v>
      </c>
      <c r="B803" s="1236" t="s">
        <v>209</v>
      </c>
      <c r="C803" s="1237" t="s">
        <v>1627</v>
      </c>
      <c r="D803" s="1238"/>
      <c r="E803" s="1239"/>
      <c r="F803" s="1238"/>
      <c r="G803" s="1238"/>
    </row>
    <row r="804" spans="1:7" ht="15" customHeight="1">
      <c r="A804" s="1235"/>
      <c r="B804" s="1236"/>
      <c r="C804" s="1241"/>
      <c r="D804" s="1238"/>
      <c r="E804" s="1239"/>
      <c r="F804" s="1238"/>
      <c r="G804" s="1238"/>
    </row>
    <row r="805" spans="1:7" s="1240" customFormat="1" ht="15" customHeight="1">
      <c r="A805" s="1242" t="s">
        <v>1326</v>
      </c>
      <c r="B805" s="1243"/>
      <c r="C805" s="1244"/>
      <c r="D805" s="1245" t="s">
        <v>1479</v>
      </c>
      <c r="E805" s="1246" t="s">
        <v>1371</v>
      </c>
      <c r="F805" s="1247" t="s">
        <v>1374</v>
      </c>
      <c r="G805" s="1247" t="s">
        <v>14</v>
      </c>
    </row>
    <row r="806" spans="1:7" ht="15" customHeight="1">
      <c r="A806" s="1253">
        <v>1</v>
      </c>
      <c r="B806" s="1249" t="s">
        <v>209</v>
      </c>
      <c r="C806" s="1250" t="s">
        <v>1356</v>
      </c>
      <c r="D806" s="1251">
        <v>180000</v>
      </c>
      <c r="E806" s="1252">
        <v>0</v>
      </c>
      <c r="F806" s="1251">
        <f t="shared" ref="F806" si="140">A806*D806</f>
        <v>180000</v>
      </c>
      <c r="G806" s="1251">
        <f t="shared" ref="G806:G810" si="141">E806+F806</f>
        <v>180000</v>
      </c>
    </row>
    <row r="807" spans="1:7" ht="15" customHeight="1">
      <c r="A807" s="1248">
        <v>1.4999999999999999E-2</v>
      </c>
      <c r="B807" s="1249" t="s">
        <v>1170</v>
      </c>
      <c r="C807" s="1250" t="s">
        <v>1166</v>
      </c>
      <c r="D807" s="1251">
        <v>130000</v>
      </c>
      <c r="E807" s="1252">
        <f>A807*D807</f>
        <v>1950</v>
      </c>
      <c r="F807" s="1251">
        <v>0</v>
      </c>
      <c r="G807" s="1251">
        <f t="shared" si="141"/>
        <v>1950</v>
      </c>
    </row>
    <row r="808" spans="1:7" ht="15" customHeight="1">
      <c r="A808" s="1248">
        <v>0.15</v>
      </c>
      <c r="B808" s="1249" t="s">
        <v>1170</v>
      </c>
      <c r="C808" s="1250" t="s">
        <v>1309</v>
      </c>
      <c r="D808" s="1251">
        <v>200000</v>
      </c>
      <c r="E808" s="1252">
        <f t="shared" ref="E808:E810" si="142">A808*D808</f>
        <v>30000</v>
      </c>
      <c r="F808" s="1251">
        <v>0</v>
      </c>
      <c r="G808" s="1251">
        <f t="shared" si="141"/>
        <v>30000</v>
      </c>
    </row>
    <row r="809" spans="1:7" ht="15" customHeight="1">
      <c r="A809" s="1248">
        <v>1.4999999999999999E-2</v>
      </c>
      <c r="B809" s="1249" t="s">
        <v>1170</v>
      </c>
      <c r="C809" s="1250" t="s">
        <v>1168</v>
      </c>
      <c r="D809" s="1251">
        <v>250000</v>
      </c>
      <c r="E809" s="1252">
        <f t="shared" si="142"/>
        <v>3750</v>
      </c>
      <c r="F809" s="1251">
        <v>0</v>
      </c>
      <c r="G809" s="1251">
        <f t="shared" si="141"/>
        <v>3750</v>
      </c>
    </row>
    <row r="810" spans="1:7" ht="15" customHeight="1">
      <c r="A810" s="1248">
        <v>8.0000000000000004E-4</v>
      </c>
      <c r="B810" s="1249" t="s">
        <v>1170</v>
      </c>
      <c r="C810" s="1250" t="s">
        <v>1169</v>
      </c>
      <c r="D810" s="1251">
        <v>265000</v>
      </c>
      <c r="E810" s="1252">
        <f t="shared" si="142"/>
        <v>212</v>
      </c>
      <c r="F810" s="1251">
        <v>0</v>
      </c>
      <c r="G810" s="1251">
        <f t="shared" si="141"/>
        <v>212</v>
      </c>
    </row>
    <row r="811" spans="1:7" ht="15" customHeight="1">
      <c r="A811" s="1253"/>
      <c r="B811" s="1249"/>
      <c r="C811" s="1250" t="s">
        <v>1481</v>
      </c>
      <c r="D811" s="1251"/>
      <c r="E811" s="1254">
        <f>SUM(E806:E810)</f>
        <v>35912</v>
      </c>
      <c r="F811" s="1251">
        <f>SUM(F806:F810)</f>
        <v>180000</v>
      </c>
      <c r="G811" s="1251">
        <f>SUM(G806:G810)</f>
        <v>215912</v>
      </c>
    </row>
    <row r="812" spans="1:7" ht="15" customHeight="1">
      <c r="A812" s="1253"/>
      <c r="B812" s="1249"/>
      <c r="C812" s="1250" t="s">
        <v>1482</v>
      </c>
      <c r="D812" s="1255">
        <v>0.1</v>
      </c>
      <c r="E812" s="1251">
        <f>E811*0.1</f>
        <v>3591.2000000000003</v>
      </c>
      <c r="F812" s="1251">
        <f>F811*0.1</f>
        <v>18000</v>
      </c>
      <c r="G812" s="1251">
        <f>D812*G811</f>
        <v>21591.200000000001</v>
      </c>
    </row>
    <row r="813" spans="1:7" ht="15" customHeight="1">
      <c r="A813" s="1256"/>
      <c r="B813" s="1257"/>
      <c r="C813" s="1258" t="s">
        <v>1483</v>
      </c>
      <c r="D813" s="1259"/>
      <c r="E813" s="1259">
        <f>SUM(E811:E812)</f>
        <v>39503.199999999997</v>
      </c>
      <c r="F813" s="1259">
        <f>SUM(F811:F812)</f>
        <v>198000</v>
      </c>
      <c r="G813" s="1259">
        <f>SUM(G811:G812)</f>
        <v>237503.2</v>
      </c>
    </row>
    <row r="815" spans="1:7" ht="15" customHeight="1">
      <c r="A815" s="1235">
        <v>1</v>
      </c>
      <c r="B815" s="1236" t="s">
        <v>209</v>
      </c>
      <c r="C815" s="1237" t="s">
        <v>1628</v>
      </c>
      <c r="D815" s="1238"/>
      <c r="E815" s="1239"/>
      <c r="F815" s="1238"/>
      <c r="G815" s="1238"/>
    </row>
    <row r="816" spans="1:7" ht="15" customHeight="1">
      <c r="A816" s="1235"/>
      <c r="B816" s="1236"/>
      <c r="C816" s="1241"/>
      <c r="D816" s="1238"/>
      <c r="E816" s="1239"/>
      <c r="F816" s="1238"/>
      <c r="G816" s="1238"/>
    </row>
    <row r="817" spans="1:7" s="1240" customFormat="1" ht="15" customHeight="1">
      <c r="A817" s="1242" t="s">
        <v>1326</v>
      </c>
      <c r="B817" s="1243"/>
      <c r="C817" s="1244"/>
      <c r="D817" s="1245" t="s">
        <v>1479</v>
      </c>
      <c r="E817" s="1246" t="s">
        <v>1371</v>
      </c>
      <c r="F817" s="1247" t="s">
        <v>1374</v>
      </c>
      <c r="G817" s="1247" t="s">
        <v>14</v>
      </c>
    </row>
    <row r="818" spans="1:7" ht="15" customHeight="1">
      <c r="A818" s="1253">
        <v>1</v>
      </c>
      <c r="B818" s="1249" t="s">
        <v>209</v>
      </c>
      <c r="C818" s="1250" t="s">
        <v>1629</v>
      </c>
      <c r="D818" s="1251">
        <v>200000</v>
      </c>
      <c r="E818" s="1252">
        <v>0</v>
      </c>
      <c r="F818" s="1251">
        <f t="shared" ref="F818" si="143">A818*D818</f>
        <v>200000</v>
      </c>
      <c r="G818" s="1251">
        <f t="shared" ref="G818:G822" si="144">E818+F818</f>
        <v>200000</v>
      </c>
    </row>
    <row r="819" spans="1:7" ht="15" customHeight="1">
      <c r="A819" s="1248">
        <v>0.01</v>
      </c>
      <c r="B819" s="1249" t="s">
        <v>1170</v>
      </c>
      <c r="C819" s="1250" t="s">
        <v>1166</v>
      </c>
      <c r="D819" s="1251">
        <v>130000</v>
      </c>
      <c r="E819" s="1252">
        <f>A819*D819</f>
        <v>1300</v>
      </c>
      <c r="F819" s="1251">
        <v>0</v>
      </c>
      <c r="G819" s="1251">
        <f t="shared" si="144"/>
        <v>1300</v>
      </c>
    </row>
    <row r="820" spans="1:7" ht="15" customHeight="1">
      <c r="A820" s="1248">
        <v>0.1</v>
      </c>
      <c r="B820" s="1249" t="s">
        <v>1170</v>
      </c>
      <c r="C820" s="1250" t="s">
        <v>1309</v>
      </c>
      <c r="D820" s="1251">
        <v>200000</v>
      </c>
      <c r="E820" s="1252">
        <f t="shared" ref="E820:E822" si="145">A820*D820</f>
        <v>20000</v>
      </c>
      <c r="F820" s="1251">
        <v>0</v>
      </c>
      <c r="G820" s="1251">
        <f t="shared" si="144"/>
        <v>20000</v>
      </c>
    </row>
    <row r="821" spans="1:7" ht="15" customHeight="1">
      <c r="A821" s="1248">
        <v>0.01</v>
      </c>
      <c r="B821" s="1249" t="s">
        <v>1170</v>
      </c>
      <c r="C821" s="1250" t="s">
        <v>1168</v>
      </c>
      <c r="D821" s="1251">
        <v>250000</v>
      </c>
      <c r="E821" s="1252">
        <f t="shared" si="145"/>
        <v>2500</v>
      </c>
      <c r="F821" s="1251">
        <v>0</v>
      </c>
      <c r="G821" s="1251">
        <f t="shared" si="144"/>
        <v>2500</v>
      </c>
    </row>
    <row r="822" spans="1:7" ht="15" customHeight="1">
      <c r="A822" s="1248">
        <v>5.0000000000000001E-4</v>
      </c>
      <c r="B822" s="1249" t="s">
        <v>1170</v>
      </c>
      <c r="C822" s="1250" t="s">
        <v>1169</v>
      </c>
      <c r="D822" s="1251">
        <v>265000</v>
      </c>
      <c r="E822" s="1252">
        <f t="shared" si="145"/>
        <v>132.5</v>
      </c>
      <c r="F822" s="1251">
        <v>0</v>
      </c>
      <c r="G822" s="1251">
        <f t="shared" si="144"/>
        <v>132.5</v>
      </c>
    </row>
    <row r="823" spans="1:7" ht="15" customHeight="1">
      <c r="A823" s="1253"/>
      <c r="B823" s="1249"/>
      <c r="C823" s="1250" t="s">
        <v>1481</v>
      </c>
      <c r="D823" s="1251"/>
      <c r="E823" s="1254">
        <f>SUM(E818:E822)</f>
        <v>23932.5</v>
      </c>
      <c r="F823" s="1251">
        <f>SUM(F818:F822)</f>
        <v>200000</v>
      </c>
      <c r="G823" s="1251">
        <f>SUM(G818:G822)</f>
        <v>223932.5</v>
      </c>
    </row>
    <row r="824" spans="1:7" ht="15" customHeight="1">
      <c r="A824" s="1253"/>
      <c r="B824" s="1249"/>
      <c r="C824" s="1250" t="s">
        <v>1482</v>
      </c>
      <c r="D824" s="1255">
        <v>0.1</v>
      </c>
      <c r="E824" s="1251">
        <f>E823*0.1</f>
        <v>2393.25</v>
      </c>
      <c r="F824" s="1251">
        <f>F823*0.1</f>
        <v>20000</v>
      </c>
      <c r="G824" s="1251">
        <f>D824*G823</f>
        <v>22393.25</v>
      </c>
    </row>
    <row r="825" spans="1:7" ht="15" customHeight="1">
      <c r="A825" s="1256"/>
      <c r="B825" s="1257"/>
      <c r="C825" s="1258" t="s">
        <v>1483</v>
      </c>
      <c r="D825" s="1259"/>
      <c r="E825" s="1259">
        <f>SUM(E823:E824)</f>
        <v>26325.75</v>
      </c>
      <c r="F825" s="1259">
        <f>SUM(F823:F824)</f>
        <v>220000</v>
      </c>
      <c r="G825" s="1259">
        <f>SUM(G823:G824)</f>
        <v>246325.75</v>
      </c>
    </row>
    <row r="826" spans="1:7" s="1282" customFormat="1" ht="15" customHeight="1">
      <c r="D826" s="1283"/>
      <c r="E826" s="1283"/>
      <c r="F826" s="1283"/>
      <c r="G826" s="1283"/>
    </row>
    <row r="827" spans="1:7" ht="15" customHeight="1">
      <c r="A827" s="1235">
        <v>1</v>
      </c>
      <c r="B827" s="1236" t="s">
        <v>72</v>
      </c>
      <c r="C827" s="1237" t="s">
        <v>1630</v>
      </c>
      <c r="D827" s="1238"/>
      <c r="E827" s="1239"/>
      <c r="F827" s="1238"/>
      <c r="G827" s="1238"/>
    </row>
    <row r="828" spans="1:7" ht="15" customHeight="1">
      <c r="A828" s="1235"/>
      <c r="B828" s="1236"/>
      <c r="C828" s="1241"/>
      <c r="D828" s="1238"/>
      <c r="E828" s="1239"/>
      <c r="F828" s="1238"/>
      <c r="G828" s="1238"/>
    </row>
    <row r="829" spans="1:7" s="1240" customFormat="1" ht="15" customHeight="1">
      <c r="A829" s="1242" t="s">
        <v>1326</v>
      </c>
      <c r="B829" s="1243"/>
      <c r="C829" s="1244"/>
      <c r="D829" s="1245" t="s">
        <v>1479</v>
      </c>
      <c r="E829" s="1246" t="s">
        <v>1371</v>
      </c>
      <c r="F829" s="1247" t="s">
        <v>1374</v>
      </c>
      <c r="G829" s="1247" t="s">
        <v>14</v>
      </c>
    </row>
    <row r="830" spans="1:7" ht="15" customHeight="1">
      <c r="A830" s="1253">
        <v>1.1000000000000001</v>
      </c>
      <c r="B830" s="1249" t="s">
        <v>72</v>
      </c>
      <c r="C830" s="1250" t="s">
        <v>1631</v>
      </c>
      <c r="D830" s="1251">
        <v>64000</v>
      </c>
      <c r="E830" s="1252">
        <v>0</v>
      </c>
      <c r="F830" s="1251">
        <f t="shared" ref="F830:F831" si="146">A830*D830</f>
        <v>70400</v>
      </c>
      <c r="G830" s="1251">
        <f t="shared" ref="G830:G835" si="147">E830+F830</f>
        <v>70400</v>
      </c>
    </row>
    <row r="831" spans="1:7" ht="15" customHeight="1">
      <c r="A831" s="1253">
        <v>0.05</v>
      </c>
      <c r="B831" s="1249" t="s">
        <v>1323</v>
      </c>
      <c r="C831" s="1250" t="s">
        <v>1632</v>
      </c>
      <c r="D831" s="1251">
        <v>50000</v>
      </c>
      <c r="E831" s="1252">
        <v>0</v>
      </c>
      <c r="F831" s="1251">
        <f t="shared" si="146"/>
        <v>2500</v>
      </c>
      <c r="G831" s="1251">
        <f t="shared" si="147"/>
        <v>2500</v>
      </c>
    </row>
    <row r="832" spans="1:7" ht="15" customHeight="1">
      <c r="A832" s="1248">
        <v>1.4999999999999999E-2</v>
      </c>
      <c r="B832" s="1249" t="s">
        <v>1170</v>
      </c>
      <c r="C832" s="1250" t="s">
        <v>1166</v>
      </c>
      <c r="D832" s="1251">
        <v>130000</v>
      </c>
      <c r="E832" s="1252">
        <f>A832*D832</f>
        <v>1950</v>
      </c>
      <c r="F832" s="1251">
        <v>0</v>
      </c>
      <c r="G832" s="1251">
        <f t="shared" si="147"/>
        <v>1950</v>
      </c>
    </row>
    <row r="833" spans="1:7" ht="15" customHeight="1">
      <c r="A833" s="1248">
        <v>0.15</v>
      </c>
      <c r="B833" s="1249" t="s">
        <v>1170</v>
      </c>
      <c r="C833" s="1250" t="s">
        <v>1309</v>
      </c>
      <c r="D833" s="1251">
        <v>200000</v>
      </c>
      <c r="E833" s="1252">
        <f t="shared" ref="E833:E835" si="148">A833*D833</f>
        <v>30000</v>
      </c>
      <c r="F833" s="1251">
        <v>0</v>
      </c>
      <c r="G833" s="1251">
        <f t="shared" si="147"/>
        <v>30000</v>
      </c>
    </row>
    <row r="834" spans="1:7" ht="15" customHeight="1">
      <c r="A834" s="1248">
        <v>1.4999999999999999E-2</v>
      </c>
      <c r="B834" s="1249" t="s">
        <v>1170</v>
      </c>
      <c r="C834" s="1250" t="s">
        <v>1168</v>
      </c>
      <c r="D834" s="1251">
        <v>250000</v>
      </c>
      <c r="E834" s="1252">
        <f t="shared" si="148"/>
        <v>3750</v>
      </c>
      <c r="F834" s="1251">
        <v>0</v>
      </c>
      <c r="G834" s="1251">
        <f t="shared" si="147"/>
        <v>3750</v>
      </c>
    </row>
    <row r="835" spans="1:7" ht="15" customHeight="1">
      <c r="A835" s="1248">
        <v>8.0000000000000004E-4</v>
      </c>
      <c r="B835" s="1249" t="s">
        <v>1170</v>
      </c>
      <c r="C835" s="1250" t="s">
        <v>1169</v>
      </c>
      <c r="D835" s="1251">
        <v>265000</v>
      </c>
      <c r="E835" s="1252">
        <f t="shared" si="148"/>
        <v>212</v>
      </c>
      <c r="F835" s="1251">
        <v>0</v>
      </c>
      <c r="G835" s="1251">
        <f t="shared" si="147"/>
        <v>212</v>
      </c>
    </row>
    <row r="836" spans="1:7" ht="15" customHeight="1">
      <c r="A836" s="1253"/>
      <c r="B836" s="1249"/>
      <c r="C836" s="1250" t="s">
        <v>1481</v>
      </c>
      <c r="D836" s="1251"/>
      <c r="E836" s="1254">
        <f>SUM(E830:E835)</f>
        <v>35912</v>
      </c>
      <c r="F836" s="1251">
        <f>SUM(F830:F835)</f>
        <v>72900</v>
      </c>
      <c r="G836" s="1251">
        <f>SUM(G830:G835)</f>
        <v>108812</v>
      </c>
    </row>
    <row r="837" spans="1:7" ht="15" customHeight="1">
      <c r="A837" s="1253"/>
      <c r="B837" s="1249"/>
      <c r="C837" s="1250" t="s">
        <v>1482</v>
      </c>
      <c r="D837" s="1255">
        <v>0.1</v>
      </c>
      <c r="E837" s="1251">
        <v>0</v>
      </c>
      <c r="F837" s="1251">
        <v>0</v>
      </c>
      <c r="G837" s="1251">
        <f>D837*G836</f>
        <v>10881.2</v>
      </c>
    </row>
    <row r="838" spans="1:7" ht="15" customHeight="1">
      <c r="A838" s="1256"/>
      <c r="B838" s="1257"/>
      <c r="C838" s="1258" t="s">
        <v>1483</v>
      </c>
      <c r="D838" s="1259"/>
      <c r="E838" s="1259">
        <f>SUM(E836:E837)</f>
        <v>35912</v>
      </c>
      <c r="F838" s="1259">
        <f>SUM(F836:F837)</f>
        <v>72900</v>
      </c>
      <c r="G838" s="1259">
        <f>SUM(G836:G837)</f>
        <v>119693.2</v>
      </c>
    </row>
    <row r="840" spans="1:7" ht="15" customHeight="1">
      <c r="A840" s="1235">
        <v>1</v>
      </c>
      <c r="B840" s="1236" t="s">
        <v>209</v>
      </c>
      <c r="C840" s="1237" t="s">
        <v>1633</v>
      </c>
      <c r="D840" s="1238"/>
      <c r="E840" s="1239"/>
      <c r="F840" s="1238"/>
      <c r="G840" s="1238"/>
    </row>
    <row r="841" spans="1:7" ht="15" customHeight="1">
      <c r="A841" s="1235"/>
      <c r="B841" s="1236"/>
      <c r="C841" s="1241"/>
      <c r="D841" s="1238"/>
      <c r="E841" s="1239"/>
      <c r="F841" s="1238"/>
      <c r="G841" s="1238"/>
    </row>
    <row r="842" spans="1:7" s="1240" customFormat="1" ht="15" customHeight="1">
      <c r="A842" s="1242" t="s">
        <v>1326</v>
      </c>
      <c r="B842" s="1243"/>
      <c r="C842" s="1244"/>
      <c r="D842" s="1245" t="s">
        <v>1479</v>
      </c>
      <c r="E842" s="1246" t="s">
        <v>1371</v>
      </c>
      <c r="F842" s="1247" t="s">
        <v>1374</v>
      </c>
      <c r="G842" s="1247" t="s">
        <v>14</v>
      </c>
    </row>
    <row r="843" spans="1:7" ht="15" customHeight="1">
      <c r="A843" s="1253">
        <v>1.1000000000000001</v>
      </c>
      <c r="B843" s="1249" t="s">
        <v>72</v>
      </c>
      <c r="C843" s="1250" t="s">
        <v>1358</v>
      </c>
      <c r="D843" s="1251">
        <v>64000</v>
      </c>
      <c r="E843" s="1252">
        <v>0</v>
      </c>
      <c r="F843" s="1251">
        <f t="shared" ref="F843:F844" si="149">A843*D843</f>
        <v>70400</v>
      </c>
      <c r="G843" s="1251">
        <f t="shared" ref="G843:G848" si="150">E843+F843</f>
        <v>70400</v>
      </c>
    </row>
    <row r="844" spans="1:7" ht="15" customHeight="1">
      <c r="A844" s="1253">
        <v>0.05</v>
      </c>
      <c r="B844" s="1249" t="s">
        <v>1323</v>
      </c>
      <c r="C844" s="1250" t="s">
        <v>1632</v>
      </c>
      <c r="D844" s="1251">
        <v>18000</v>
      </c>
      <c r="E844" s="1252">
        <v>0</v>
      </c>
      <c r="F844" s="1251">
        <f t="shared" si="149"/>
        <v>900</v>
      </c>
      <c r="G844" s="1251">
        <f t="shared" si="150"/>
        <v>900</v>
      </c>
    </row>
    <row r="845" spans="1:7" ht="15" customHeight="1">
      <c r="A845" s="1248">
        <v>1.4999999999999999E-2</v>
      </c>
      <c r="B845" s="1249" t="s">
        <v>1170</v>
      </c>
      <c r="C845" s="1250" t="s">
        <v>1166</v>
      </c>
      <c r="D845" s="1251">
        <v>130000</v>
      </c>
      <c r="E845" s="1252">
        <f>A845*D845</f>
        <v>1950</v>
      </c>
      <c r="F845" s="1251">
        <v>0</v>
      </c>
      <c r="G845" s="1251">
        <f t="shared" si="150"/>
        <v>1950</v>
      </c>
    </row>
    <row r="846" spans="1:7" ht="15" customHeight="1">
      <c r="A846" s="1248">
        <v>0.15</v>
      </c>
      <c r="B846" s="1249" t="s">
        <v>1170</v>
      </c>
      <c r="C846" s="1250" t="s">
        <v>1309</v>
      </c>
      <c r="D846" s="1251">
        <v>200000</v>
      </c>
      <c r="E846" s="1252">
        <f t="shared" ref="E846:E848" si="151">A846*D846</f>
        <v>30000</v>
      </c>
      <c r="F846" s="1251">
        <v>0</v>
      </c>
      <c r="G846" s="1251">
        <f t="shared" si="150"/>
        <v>30000</v>
      </c>
    </row>
    <row r="847" spans="1:7" ht="15" customHeight="1">
      <c r="A847" s="1248">
        <v>1.4999999999999999E-2</v>
      </c>
      <c r="B847" s="1249" t="s">
        <v>1170</v>
      </c>
      <c r="C847" s="1250" t="s">
        <v>1168</v>
      </c>
      <c r="D847" s="1251">
        <v>250000</v>
      </c>
      <c r="E847" s="1252">
        <f t="shared" si="151"/>
        <v>3750</v>
      </c>
      <c r="F847" s="1251">
        <v>0</v>
      </c>
      <c r="G847" s="1251">
        <f t="shared" si="150"/>
        <v>3750</v>
      </c>
    </row>
    <row r="848" spans="1:7" ht="15" customHeight="1">
      <c r="A848" s="1248">
        <v>8.0000000000000004E-4</v>
      </c>
      <c r="B848" s="1249" t="s">
        <v>1170</v>
      </c>
      <c r="C848" s="1250" t="s">
        <v>1169</v>
      </c>
      <c r="D848" s="1251">
        <v>265000</v>
      </c>
      <c r="E848" s="1252">
        <f t="shared" si="151"/>
        <v>212</v>
      </c>
      <c r="F848" s="1251">
        <v>0</v>
      </c>
      <c r="G848" s="1251">
        <f t="shared" si="150"/>
        <v>212</v>
      </c>
    </row>
    <row r="849" spans="1:7" ht="15" customHeight="1">
      <c r="A849" s="1253"/>
      <c r="B849" s="1249"/>
      <c r="C849" s="1250" t="s">
        <v>1481</v>
      </c>
      <c r="D849" s="1251"/>
      <c r="E849" s="1254">
        <f>SUM(E843:E848)</f>
        <v>35912</v>
      </c>
      <c r="F849" s="1251">
        <f>SUM(F843:F848)</f>
        <v>71300</v>
      </c>
      <c r="G849" s="1251">
        <f>SUM(G843:G848)</f>
        <v>107212</v>
      </c>
    </row>
    <row r="850" spans="1:7" ht="15" customHeight="1">
      <c r="A850" s="1253"/>
      <c r="B850" s="1249"/>
      <c r="C850" s="1250" t="s">
        <v>1482</v>
      </c>
      <c r="D850" s="1255">
        <v>0.1</v>
      </c>
      <c r="E850" s="1251">
        <f>E849*0.1</f>
        <v>3591.2000000000003</v>
      </c>
      <c r="F850" s="1251">
        <f>F849*0.1</f>
        <v>7130</v>
      </c>
      <c r="G850" s="1251">
        <f>D850*G849</f>
        <v>10721.2</v>
      </c>
    </row>
    <row r="851" spans="1:7" ht="15" customHeight="1">
      <c r="A851" s="1256"/>
      <c r="B851" s="1257"/>
      <c r="C851" s="1258" t="s">
        <v>1483</v>
      </c>
      <c r="D851" s="1259"/>
      <c r="E851" s="1259">
        <f>SUM(E849:E850)</f>
        <v>39503.199999999997</v>
      </c>
      <c r="F851" s="1259">
        <f>SUM(F849:F850)</f>
        <v>78430</v>
      </c>
      <c r="G851" s="1259">
        <f>SUM(G849:G850)</f>
        <v>117933.2</v>
      </c>
    </row>
    <row r="852" spans="1:7" ht="15" customHeight="1">
      <c r="A852" s="1262"/>
      <c r="B852" s="1263"/>
      <c r="C852" s="1264"/>
      <c r="D852" s="1265"/>
      <c r="E852" s="1265"/>
      <c r="F852" s="1265"/>
      <c r="G852" s="1265"/>
    </row>
    <row r="853" spans="1:7" ht="15" customHeight="1">
      <c r="A853" s="1235">
        <v>1</v>
      </c>
      <c r="B853" s="1236" t="s">
        <v>209</v>
      </c>
      <c r="C853" s="1237" t="s">
        <v>1634</v>
      </c>
      <c r="D853" s="1238"/>
      <c r="E853" s="1239"/>
      <c r="F853" s="1238"/>
      <c r="G853" s="1238"/>
    </row>
    <row r="854" spans="1:7" ht="15" customHeight="1">
      <c r="A854" s="1235"/>
      <c r="B854" s="1236"/>
      <c r="C854" s="1241"/>
      <c r="D854" s="1238"/>
      <c r="E854" s="1239"/>
      <c r="F854" s="1238"/>
      <c r="G854" s="1238"/>
    </row>
    <row r="855" spans="1:7" s="1240" customFormat="1" ht="15" customHeight="1">
      <c r="A855" s="1242" t="s">
        <v>1326</v>
      </c>
      <c r="B855" s="1243"/>
      <c r="C855" s="1244"/>
      <c r="D855" s="1245" t="s">
        <v>1479</v>
      </c>
      <c r="E855" s="1246" t="s">
        <v>1371</v>
      </c>
      <c r="F855" s="1247" t="s">
        <v>1374</v>
      </c>
      <c r="G855" s="1247" t="s">
        <v>14</v>
      </c>
    </row>
    <row r="856" spans="1:7" ht="15" customHeight="1">
      <c r="A856" s="1253">
        <v>1.1000000000000001</v>
      </c>
      <c r="B856" s="1249" t="s">
        <v>72</v>
      </c>
      <c r="C856" s="1250" t="s">
        <v>1635</v>
      </c>
      <c r="D856" s="1251">
        <v>160000</v>
      </c>
      <c r="E856" s="1252">
        <v>0</v>
      </c>
      <c r="F856" s="1251">
        <f t="shared" ref="F856:F857" si="152">A856*D856</f>
        <v>176000</v>
      </c>
      <c r="G856" s="1251">
        <f t="shared" ref="G856:G861" si="153">E856+F856</f>
        <v>176000</v>
      </c>
    </row>
    <row r="857" spans="1:7" ht="15" customHeight="1">
      <c r="A857" s="1253">
        <v>7.0000000000000007E-2</v>
      </c>
      <c r="B857" s="1249" t="s">
        <v>1323</v>
      </c>
      <c r="C857" s="1250" t="s">
        <v>1632</v>
      </c>
      <c r="D857" s="1251">
        <f>D844</f>
        <v>18000</v>
      </c>
      <c r="E857" s="1252">
        <v>0</v>
      </c>
      <c r="F857" s="1251">
        <f t="shared" si="152"/>
        <v>1260.0000000000002</v>
      </c>
      <c r="G857" s="1251">
        <f t="shared" si="153"/>
        <v>1260.0000000000002</v>
      </c>
    </row>
    <row r="858" spans="1:7" ht="15" customHeight="1">
      <c r="A858" s="1248">
        <v>1.7000000000000001E-2</v>
      </c>
      <c r="B858" s="1249" t="s">
        <v>1170</v>
      </c>
      <c r="C858" s="1250" t="s">
        <v>1166</v>
      </c>
      <c r="D858" s="1251">
        <v>130000</v>
      </c>
      <c r="E858" s="1252">
        <f>A858*D858</f>
        <v>2210</v>
      </c>
      <c r="F858" s="1251">
        <v>0</v>
      </c>
      <c r="G858" s="1251">
        <f t="shared" si="153"/>
        <v>2210</v>
      </c>
    </row>
    <row r="859" spans="1:7" ht="15" customHeight="1">
      <c r="A859" s="1248">
        <v>0.17</v>
      </c>
      <c r="B859" s="1249" t="s">
        <v>1170</v>
      </c>
      <c r="C859" s="1250" t="s">
        <v>1309</v>
      </c>
      <c r="D859" s="1251">
        <v>180000</v>
      </c>
      <c r="E859" s="1252">
        <f t="shared" ref="E859:E861" si="154">A859*D859</f>
        <v>30600.000000000004</v>
      </c>
      <c r="F859" s="1251">
        <v>0</v>
      </c>
      <c r="G859" s="1251">
        <f t="shared" si="153"/>
        <v>30600.000000000004</v>
      </c>
    </row>
    <row r="860" spans="1:7" ht="15" customHeight="1">
      <c r="A860" s="1248">
        <v>1.7000000000000001E-2</v>
      </c>
      <c r="B860" s="1249" t="s">
        <v>1170</v>
      </c>
      <c r="C860" s="1250" t="s">
        <v>1168</v>
      </c>
      <c r="D860" s="1251">
        <v>250000</v>
      </c>
      <c r="E860" s="1252">
        <f t="shared" si="154"/>
        <v>4250</v>
      </c>
      <c r="F860" s="1251">
        <v>0</v>
      </c>
      <c r="G860" s="1251">
        <f t="shared" si="153"/>
        <v>4250</v>
      </c>
    </row>
    <row r="861" spans="1:7" ht="15" customHeight="1">
      <c r="A861" s="1248">
        <v>8.9999999999999998E-4</v>
      </c>
      <c r="B861" s="1249" t="s">
        <v>1170</v>
      </c>
      <c r="C861" s="1250" t="s">
        <v>1169</v>
      </c>
      <c r="D861" s="1251">
        <v>265000</v>
      </c>
      <c r="E861" s="1252">
        <f t="shared" si="154"/>
        <v>238.5</v>
      </c>
      <c r="F861" s="1251">
        <v>0</v>
      </c>
      <c r="G861" s="1251">
        <f t="shared" si="153"/>
        <v>238.5</v>
      </c>
    </row>
    <row r="862" spans="1:7" ht="15" customHeight="1">
      <c r="A862" s="1253"/>
      <c r="B862" s="1249"/>
      <c r="C862" s="1250" t="s">
        <v>1481</v>
      </c>
      <c r="D862" s="1251"/>
      <c r="E862" s="1254">
        <f>SUM(E856:E861)</f>
        <v>37298.5</v>
      </c>
      <c r="F862" s="1251">
        <f>SUM(F856:F861)</f>
        <v>177260</v>
      </c>
      <c r="G862" s="1251">
        <f>SUM(G856:G861)</f>
        <v>214558.5</v>
      </c>
    </row>
    <row r="863" spans="1:7" ht="15" customHeight="1">
      <c r="A863" s="1253"/>
      <c r="B863" s="1249"/>
      <c r="C863" s="1250" t="s">
        <v>1482</v>
      </c>
      <c r="D863" s="1255">
        <v>0.1</v>
      </c>
      <c r="E863" s="1251">
        <f>E862*0.1</f>
        <v>3729.8500000000004</v>
      </c>
      <c r="F863" s="1251">
        <f>F862*0.1</f>
        <v>17726</v>
      </c>
      <c r="G863" s="1251">
        <f>D863*G862</f>
        <v>21455.850000000002</v>
      </c>
    </row>
    <row r="864" spans="1:7" ht="15" customHeight="1">
      <c r="A864" s="1256"/>
      <c r="B864" s="1257"/>
      <c r="C864" s="1258" t="s">
        <v>1483</v>
      </c>
      <c r="D864" s="1259"/>
      <c r="E864" s="1259">
        <f>SUM(E862:E863)</f>
        <v>41028.35</v>
      </c>
      <c r="F864" s="1259">
        <f>SUM(F862:F863)</f>
        <v>194986</v>
      </c>
      <c r="G864" s="1259">
        <f>SUM(G862:G863)</f>
        <v>236014.35</v>
      </c>
    </row>
    <row r="866" spans="1:7" ht="15" customHeight="1">
      <c r="A866" s="1235">
        <v>1</v>
      </c>
      <c r="B866" s="1236" t="s">
        <v>209</v>
      </c>
      <c r="C866" s="1280" t="s">
        <v>1636</v>
      </c>
      <c r="D866" s="1238"/>
      <c r="E866" s="1239"/>
      <c r="F866" s="1238"/>
      <c r="G866" s="1238"/>
    </row>
    <row r="867" spans="1:7" ht="15" customHeight="1">
      <c r="A867" s="1235"/>
      <c r="B867" s="1236"/>
      <c r="C867" s="1241"/>
      <c r="D867" s="1238"/>
      <c r="E867" s="1239"/>
      <c r="F867" s="1238"/>
      <c r="G867" s="1238"/>
    </row>
    <row r="868" spans="1:7" s="1240" customFormat="1" ht="15" customHeight="1">
      <c r="A868" s="1242" t="s">
        <v>1326</v>
      </c>
      <c r="B868" s="1243"/>
      <c r="C868" s="1244"/>
      <c r="D868" s="1245" t="s">
        <v>1479</v>
      </c>
      <c r="E868" s="1246" t="s">
        <v>1371</v>
      </c>
      <c r="F868" s="1247" t="s">
        <v>1374</v>
      </c>
      <c r="G868" s="1247" t="s">
        <v>14</v>
      </c>
    </row>
    <row r="869" spans="1:7" ht="15" customHeight="1">
      <c r="A869" s="1253">
        <v>1.1000000000000001</v>
      </c>
      <c r="B869" s="1249" t="s">
        <v>72</v>
      </c>
      <c r="C869" s="1250" t="s">
        <v>1637</v>
      </c>
      <c r="D869" s="1251">
        <v>0</v>
      </c>
      <c r="E869" s="1252">
        <v>0</v>
      </c>
      <c r="F869" s="1251">
        <f t="shared" ref="F869:F870" si="155">A869*D869</f>
        <v>0</v>
      </c>
      <c r="G869" s="1251">
        <f t="shared" ref="G869:G874" si="156">E869+F869</f>
        <v>0</v>
      </c>
    </row>
    <row r="870" spans="1:7" ht="15" customHeight="1">
      <c r="A870" s="1253">
        <v>7.0000000000000007E-2</v>
      </c>
      <c r="B870" s="1249" t="s">
        <v>1323</v>
      </c>
      <c r="C870" s="1250" t="s">
        <v>1632</v>
      </c>
      <c r="D870" s="1251">
        <v>3000</v>
      </c>
      <c r="E870" s="1252">
        <v>0</v>
      </c>
      <c r="F870" s="1251">
        <f t="shared" si="155"/>
        <v>210.00000000000003</v>
      </c>
      <c r="G870" s="1251">
        <f t="shared" si="156"/>
        <v>210.00000000000003</v>
      </c>
    </row>
    <row r="871" spans="1:7" ht="15" customHeight="1">
      <c r="A871" s="1248">
        <v>1.4999999999999999E-2</v>
      </c>
      <c r="B871" s="1249" t="s">
        <v>1170</v>
      </c>
      <c r="C871" s="1250" t="s">
        <v>1166</v>
      </c>
      <c r="D871" s="1251">
        <v>150000</v>
      </c>
      <c r="E871" s="1252">
        <f>A871*D871</f>
        <v>2250</v>
      </c>
      <c r="F871" s="1251">
        <v>0</v>
      </c>
      <c r="G871" s="1251">
        <f t="shared" si="156"/>
        <v>2250</v>
      </c>
    </row>
    <row r="872" spans="1:7" ht="15" customHeight="1">
      <c r="A872" s="1248">
        <v>0.15</v>
      </c>
      <c r="B872" s="1249" t="s">
        <v>1170</v>
      </c>
      <c r="C872" s="1250" t="s">
        <v>1309</v>
      </c>
      <c r="D872" s="1251">
        <v>150000</v>
      </c>
      <c r="E872" s="1252">
        <f t="shared" ref="E872:E874" si="157">A872*D872</f>
        <v>22500</v>
      </c>
      <c r="F872" s="1251">
        <v>0</v>
      </c>
      <c r="G872" s="1251">
        <f t="shared" si="156"/>
        <v>22500</v>
      </c>
    </row>
    <row r="873" spans="1:7" ht="15" customHeight="1">
      <c r="A873" s="1248">
        <v>1.4999999999999999E-2</v>
      </c>
      <c r="B873" s="1249" t="s">
        <v>1170</v>
      </c>
      <c r="C873" s="1250" t="s">
        <v>1168</v>
      </c>
      <c r="D873" s="1251">
        <v>147500</v>
      </c>
      <c r="E873" s="1252">
        <f t="shared" si="157"/>
        <v>2212.5</v>
      </c>
      <c r="F873" s="1251">
        <v>0</v>
      </c>
      <c r="G873" s="1251">
        <f t="shared" si="156"/>
        <v>2212.5</v>
      </c>
    </row>
    <row r="874" spans="1:7" ht="15" customHeight="1">
      <c r="A874" s="1248">
        <v>8.0000000000000002E-3</v>
      </c>
      <c r="B874" s="1249" t="s">
        <v>1170</v>
      </c>
      <c r="C874" s="1250" t="s">
        <v>1169</v>
      </c>
      <c r="D874" s="1251">
        <v>320000</v>
      </c>
      <c r="E874" s="1252">
        <f t="shared" si="157"/>
        <v>2560</v>
      </c>
      <c r="F874" s="1251">
        <v>0</v>
      </c>
      <c r="G874" s="1251">
        <f t="shared" si="156"/>
        <v>2560</v>
      </c>
    </row>
    <row r="875" spans="1:7" ht="15" customHeight="1">
      <c r="A875" s="1253"/>
      <c r="B875" s="1249"/>
      <c r="C875" s="1250" t="s">
        <v>1481</v>
      </c>
      <c r="D875" s="1251"/>
      <c r="E875" s="1254">
        <f>SUM(E869:E874)</f>
        <v>29522.5</v>
      </c>
      <c r="F875" s="1251">
        <f>SUM(F869:F874)</f>
        <v>210.00000000000003</v>
      </c>
      <c r="G875" s="1251">
        <f>SUM(G869:G874)</f>
        <v>29732.5</v>
      </c>
    </row>
    <row r="876" spans="1:7" ht="15" customHeight="1">
      <c r="A876" s="1253"/>
      <c r="B876" s="1249"/>
      <c r="C876" s="1250" t="s">
        <v>1482</v>
      </c>
      <c r="D876" s="1255">
        <v>0.1</v>
      </c>
      <c r="E876" s="1251">
        <f>E875*0.1</f>
        <v>2952.25</v>
      </c>
      <c r="F876" s="1251">
        <f>F875*0.1</f>
        <v>21.000000000000004</v>
      </c>
      <c r="G876" s="1251">
        <f>D876*G875</f>
        <v>2973.25</v>
      </c>
    </row>
    <row r="877" spans="1:7" ht="15" customHeight="1">
      <c r="A877" s="1256"/>
      <c r="B877" s="1257"/>
      <c r="C877" s="1258" t="s">
        <v>1483</v>
      </c>
      <c r="D877" s="1259"/>
      <c r="E877" s="1259">
        <f>SUM(E875:E876)</f>
        <v>32474.75</v>
      </c>
      <c r="F877" s="1259">
        <f>SUM(F875:F876)</f>
        <v>231.00000000000003</v>
      </c>
      <c r="G877" s="1259">
        <f>SUM(G875:G876)</f>
        <v>32705.75</v>
      </c>
    </row>
    <row r="879" spans="1:7" ht="15" customHeight="1">
      <c r="A879" s="1235">
        <v>1</v>
      </c>
      <c r="B879" s="1236" t="s">
        <v>1477</v>
      </c>
      <c r="C879" s="1237" t="s">
        <v>1638</v>
      </c>
      <c r="D879" s="1238"/>
      <c r="E879" s="1239"/>
      <c r="F879" s="1238"/>
      <c r="G879" s="1238"/>
    </row>
    <row r="880" spans="1:7" ht="15" customHeight="1">
      <c r="A880" s="1235"/>
      <c r="B880" s="1236"/>
      <c r="C880" s="1241"/>
      <c r="D880" s="1238"/>
      <c r="E880" s="1239"/>
      <c r="F880" s="1238"/>
      <c r="G880" s="1238"/>
    </row>
    <row r="881" spans="1:7" s="1240" customFormat="1" ht="15" customHeight="1">
      <c r="A881" s="1242" t="s">
        <v>1326</v>
      </c>
      <c r="B881" s="1243"/>
      <c r="C881" s="1244"/>
      <c r="D881" s="1245" t="s">
        <v>1479</v>
      </c>
      <c r="E881" s="1246" t="s">
        <v>1371</v>
      </c>
      <c r="F881" s="1247" t="s">
        <v>1374</v>
      </c>
      <c r="G881" s="1247" t="s">
        <v>14</v>
      </c>
    </row>
    <row r="882" spans="1:7" ht="15" customHeight="1">
      <c r="A882" s="1253">
        <v>4.5</v>
      </c>
      <c r="B882" s="1249" t="s">
        <v>1639</v>
      </c>
      <c r="C882" s="1250" t="s">
        <v>1640</v>
      </c>
      <c r="D882" s="1251">
        <v>40000</v>
      </c>
      <c r="E882" s="1252">
        <v>0</v>
      </c>
      <c r="F882" s="1252">
        <f>A882*D882</f>
        <v>180000</v>
      </c>
      <c r="G882" s="1251">
        <f>E882+F882</f>
        <v>180000</v>
      </c>
    </row>
    <row r="883" spans="1:7" ht="15" customHeight="1">
      <c r="A883" s="1248">
        <v>0.36</v>
      </c>
      <c r="B883" s="1249" t="s">
        <v>907</v>
      </c>
      <c r="C883" s="1250" t="s">
        <v>1641</v>
      </c>
      <c r="D883" s="1251">
        <v>73500</v>
      </c>
      <c r="E883" s="1252">
        <v>0</v>
      </c>
      <c r="F883" s="1252">
        <f t="shared" ref="F883:F886" si="158">A883*D883</f>
        <v>26460</v>
      </c>
      <c r="G883" s="1251">
        <f t="shared" ref="G883:G889" si="159">E883+F883</f>
        <v>26460</v>
      </c>
    </row>
    <row r="884" spans="1:7" ht="15" customHeight="1">
      <c r="A884" s="1248">
        <v>0.05</v>
      </c>
      <c r="B884" s="1249" t="s">
        <v>1239</v>
      </c>
      <c r="C884" s="1250" t="s">
        <v>1642</v>
      </c>
      <c r="D884" s="1251">
        <v>15000</v>
      </c>
      <c r="E884" s="1252">
        <v>0</v>
      </c>
      <c r="F884" s="1252">
        <f t="shared" si="158"/>
        <v>750</v>
      </c>
      <c r="G884" s="1251">
        <f t="shared" si="159"/>
        <v>750</v>
      </c>
    </row>
    <row r="885" spans="1:7" ht="15" customHeight="1">
      <c r="A885" s="1248">
        <v>0.45</v>
      </c>
      <c r="B885" s="1249" t="s">
        <v>76</v>
      </c>
      <c r="C885" s="1250" t="s">
        <v>1643</v>
      </c>
      <c r="D885" s="1251">
        <v>100000</v>
      </c>
      <c r="E885" s="1252">
        <v>0</v>
      </c>
      <c r="F885" s="1252">
        <f t="shared" si="158"/>
        <v>45000</v>
      </c>
      <c r="G885" s="1251">
        <f t="shared" si="159"/>
        <v>45000</v>
      </c>
    </row>
    <row r="886" spans="1:7" ht="15" customHeight="1">
      <c r="A886" s="1248">
        <v>0.15</v>
      </c>
      <c r="B886" s="1249" t="s">
        <v>76</v>
      </c>
      <c r="C886" s="1250" t="s">
        <v>1353</v>
      </c>
      <c r="D886" s="1251">
        <v>14000</v>
      </c>
      <c r="E886" s="1252">
        <v>0</v>
      </c>
      <c r="F886" s="1252">
        <f t="shared" si="158"/>
        <v>2100</v>
      </c>
      <c r="G886" s="1251">
        <f t="shared" si="159"/>
        <v>2100</v>
      </c>
    </row>
    <row r="887" spans="1:7" ht="15" customHeight="1">
      <c r="A887" s="1248">
        <v>0.24</v>
      </c>
      <c r="B887" s="1249" t="s">
        <v>1480</v>
      </c>
      <c r="C887" s="1250" t="s">
        <v>1166</v>
      </c>
      <c r="D887" s="1251">
        <v>130000</v>
      </c>
      <c r="E887" s="1252">
        <f>A887*D887</f>
        <v>31200</v>
      </c>
      <c r="F887" s="1251">
        <v>0</v>
      </c>
      <c r="G887" s="1251">
        <f t="shared" si="159"/>
        <v>31200</v>
      </c>
    </row>
    <row r="888" spans="1:7" ht="15" customHeight="1">
      <c r="A888" s="1248">
        <v>0.37</v>
      </c>
      <c r="B888" s="1249" t="s">
        <v>1480</v>
      </c>
      <c r="C888" s="1250" t="s">
        <v>1513</v>
      </c>
      <c r="D888" s="1251">
        <v>200000</v>
      </c>
      <c r="E888" s="1252">
        <f t="shared" ref="E888:E889" si="160">A888*D888</f>
        <v>74000</v>
      </c>
      <c r="F888" s="1251">
        <v>0</v>
      </c>
      <c r="G888" s="1251">
        <f t="shared" si="159"/>
        <v>74000</v>
      </c>
    </row>
    <row r="889" spans="1:7" ht="15" customHeight="1">
      <c r="A889" s="1248">
        <v>1.2E-2</v>
      </c>
      <c r="B889" s="1249" t="s">
        <v>1480</v>
      </c>
      <c r="C889" s="1250" t="s">
        <v>1169</v>
      </c>
      <c r="D889" s="1251">
        <v>265000</v>
      </c>
      <c r="E889" s="1252">
        <f t="shared" si="160"/>
        <v>3180</v>
      </c>
      <c r="F889" s="1251">
        <v>0</v>
      </c>
      <c r="G889" s="1251">
        <f t="shared" si="159"/>
        <v>3180</v>
      </c>
    </row>
    <row r="890" spans="1:7" ht="15" customHeight="1">
      <c r="A890" s="1253"/>
      <c r="B890" s="1249"/>
      <c r="C890" s="1250" t="s">
        <v>1481</v>
      </c>
      <c r="D890" s="1251"/>
      <c r="E890" s="1254">
        <f>SUM(E882:E889)</f>
        <v>108380</v>
      </c>
      <c r="F890" s="1254">
        <f>SUM(F882:F889)</f>
        <v>254310</v>
      </c>
      <c r="G890" s="1251">
        <f>SUM(G882:G889)</f>
        <v>362690</v>
      </c>
    </row>
    <row r="891" spans="1:7" ht="15" customHeight="1">
      <c r="A891" s="1253"/>
      <c r="B891" s="1249"/>
      <c r="C891" s="1250" t="s">
        <v>1482</v>
      </c>
      <c r="D891" s="1255"/>
      <c r="E891" s="1251"/>
      <c r="F891" s="1251"/>
      <c r="G891" s="1251">
        <f>G890*D891</f>
        <v>0</v>
      </c>
    </row>
    <row r="892" spans="1:7" ht="15" customHeight="1">
      <c r="A892" s="1256"/>
      <c r="B892" s="1257"/>
      <c r="C892" s="1258" t="s">
        <v>1483</v>
      </c>
      <c r="D892" s="1259"/>
      <c r="E892" s="1259">
        <f>SUM(E890:E891)</f>
        <v>108380</v>
      </c>
      <c r="F892" s="1259">
        <f>SUM(F890:F891)</f>
        <v>254310</v>
      </c>
      <c r="G892" s="1259">
        <f>SUM(G890:G891)</f>
        <v>362690</v>
      </c>
    </row>
    <row r="894" spans="1:7" ht="15" customHeight="1">
      <c r="A894" s="1235">
        <v>1</v>
      </c>
      <c r="B894" s="1236" t="s">
        <v>1508</v>
      </c>
      <c r="C894" s="1237" t="s">
        <v>1644</v>
      </c>
      <c r="D894" s="1238"/>
      <c r="E894" s="1239"/>
      <c r="F894" s="1238"/>
      <c r="G894" s="1238"/>
    </row>
    <row r="895" spans="1:7" ht="15" customHeight="1">
      <c r="A895" s="1235"/>
      <c r="B895" s="1236"/>
      <c r="C895" s="1241"/>
      <c r="D895" s="1238"/>
      <c r="E895" s="1239"/>
      <c r="F895" s="1238"/>
      <c r="G895" s="1238"/>
    </row>
    <row r="896" spans="1:7" s="1240" customFormat="1" ht="15" customHeight="1">
      <c r="A896" s="1242" t="s">
        <v>1326</v>
      </c>
      <c r="B896" s="1243"/>
      <c r="C896" s="1244"/>
      <c r="D896" s="1245" t="s">
        <v>1479</v>
      </c>
      <c r="E896" s="1246" t="s">
        <v>1371</v>
      </c>
      <c r="F896" s="1247" t="s">
        <v>1374</v>
      </c>
      <c r="G896" s="1247" t="s">
        <v>14</v>
      </c>
    </row>
    <row r="897" spans="1:7" ht="15" customHeight="1">
      <c r="A897" s="1248">
        <v>1.1000000000000001</v>
      </c>
      <c r="B897" s="1249" t="s">
        <v>1639</v>
      </c>
      <c r="C897" s="1250" t="s">
        <v>1645</v>
      </c>
      <c r="D897" s="1251">
        <v>20000</v>
      </c>
      <c r="E897" s="1252">
        <v>0</v>
      </c>
      <c r="F897" s="1251">
        <f>A897*D897</f>
        <v>22000</v>
      </c>
      <c r="G897" s="1251">
        <f>E897+F897</f>
        <v>22000</v>
      </c>
    </row>
    <row r="898" spans="1:7" ht="15" customHeight="1">
      <c r="A898" s="1248">
        <v>0.875</v>
      </c>
      <c r="B898" s="1249" t="s">
        <v>76</v>
      </c>
      <c r="C898" s="1250" t="s">
        <v>1643</v>
      </c>
      <c r="D898" s="1251">
        <v>100000</v>
      </c>
      <c r="E898" s="1252">
        <v>0</v>
      </c>
      <c r="F898" s="1251">
        <f t="shared" ref="F898:F899" si="161">A898*D898</f>
        <v>87500</v>
      </c>
      <c r="G898" s="1251">
        <f t="shared" ref="G898:G902" si="162">E898+F898</f>
        <v>87500</v>
      </c>
    </row>
    <row r="899" spans="1:7" ht="15" customHeight="1">
      <c r="A899" s="1248">
        <v>4.4000000000000003E-3</v>
      </c>
      <c r="B899" s="1249" t="s">
        <v>76</v>
      </c>
      <c r="C899" s="1250" t="s">
        <v>1646</v>
      </c>
      <c r="D899" s="1251">
        <v>420000</v>
      </c>
      <c r="E899" s="1252">
        <v>0</v>
      </c>
      <c r="F899" s="1251">
        <f t="shared" si="161"/>
        <v>1848</v>
      </c>
      <c r="G899" s="1251">
        <f t="shared" si="162"/>
        <v>1848</v>
      </c>
    </row>
    <row r="900" spans="1:7" ht="15" customHeight="1">
      <c r="A900" s="1248">
        <v>0.1125</v>
      </c>
      <c r="B900" s="1249" t="s">
        <v>1480</v>
      </c>
      <c r="C900" s="1250" t="s">
        <v>1166</v>
      </c>
      <c r="D900" s="1251">
        <v>130000</v>
      </c>
      <c r="E900" s="1252">
        <f>A900*D900</f>
        <v>14625</v>
      </c>
      <c r="F900" s="1251">
        <v>0</v>
      </c>
      <c r="G900" s="1251">
        <f t="shared" si="162"/>
        <v>14625</v>
      </c>
    </row>
    <row r="901" spans="1:7" ht="15" customHeight="1">
      <c r="A901" s="1248">
        <v>3.7499999999999999E-2</v>
      </c>
      <c r="B901" s="1249" t="s">
        <v>1480</v>
      </c>
      <c r="C901" s="1250" t="s">
        <v>1513</v>
      </c>
      <c r="D901" s="1251">
        <v>200000</v>
      </c>
      <c r="E901" s="1252">
        <f t="shared" ref="E901:E902" si="163">A901*D901</f>
        <v>7500</v>
      </c>
      <c r="F901" s="1251">
        <v>0</v>
      </c>
      <c r="G901" s="1251">
        <f t="shared" si="162"/>
        <v>7500</v>
      </c>
    </row>
    <row r="902" spans="1:7" ht="15" customHeight="1">
      <c r="A902" s="1248">
        <v>6.4999999999999997E-3</v>
      </c>
      <c r="B902" s="1249" t="s">
        <v>1480</v>
      </c>
      <c r="C902" s="1250" t="s">
        <v>1169</v>
      </c>
      <c r="D902" s="1251">
        <v>265000</v>
      </c>
      <c r="E902" s="1252">
        <f t="shared" si="163"/>
        <v>1722.5</v>
      </c>
      <c r="F902" s="1251">
        <v>0</v>
      </c>
      <c r="G902" s="1251">
        <f t="shared" si="162"/>
        <v>1722.5</v>
      </c>
    </row>
    <row r="903" spans="1:7" ht="15" customHeight="1">
      <c r="A903" s="1253"/>
      <c r="B903" s="1249"/>
      <c r="C903" s="1250" t="s">
        <v>1481</v>
      </c>
      <c r="D903" s="1251"/>
      <c r="E903" s="1254">
        <f>SUM(E897:E902)</f>
        <v>23847.5</v>
      </c>
      <c r="F903" s="1254">
        <f>SUM(F897:F902)</f>
        <v>111348</v>
      </c>
      <c r="G903" s="1251">
        <f>SUM(G897:G902)</f>
        <v>135195.5</v>
      </c>
    </row>
    <row r="904" spans="1:7" ht="15" customHeight="1">
      <c r="A904" s="1253"/>
      <c r="B904" s="1249"/>
      <c r="C904" s="1250" t="s">
        <v>1482</v>
      </c>
      <c r="D904" s="1255">
        <v>0.1</v>
      </c>
      <c r="E904" s="1251">
        <f>E903*0.1</f>
        <v>2384.75</v>
      </c>
      <c r="F904" s="1251">
        <f>F903*0.1</f>
        <v>11134.800000000001</v>
      </c>
      <c r="G904" s="1251">
        <f>D904*G903</f>
        <v>13519.550000000001</v>
      </c>
    </row>
    <row r="905" spans="1:7" ht="15" customHeight="1">
      <c r="A905" s="1256"/>
      <c r="B905" s="1257"/>
      <c r="C905" s="1258" t="s">
        <v>1483</v>
      </c>
      <c r="D905" s="1259"/>
      <c r="E905" s="1259">
        <f>SUM(E903:E904)</f>
        <v>26232.25</v>
      </c>
      <c r="F905" s="1259">
        <f>SUM(F903:F904)</f>
        <v>122482.8</v>
      </c>
      <c r="G905" s="1259">
        <f>SUM(G903:G904)</f>
        <v>148715.04999999999</v>
      </c>
    </row>
    <row r="907" spans="1:7" ht="15" customHeight="1">
      <c r="A907" s="1235">
        <v>1</v>
      </c>
      <c r="B907" s="1236" t="s">
        <v>1647</v>
      </c>
      <c r="C907" s="1241" t="s">
        <v>1648</v>
      </c>
      <c r="D907" s="1238"/>
      <c r="E907" s="1239"/>
      <c r="F907" s="1238"/>
      <c r="G907" s="1238"/>
    </row>
    <row r="908" spans="1:7" ht="15" customHeight="1">
      <c r="A908" s="1235"/>
      <c r="B908" s="1236"/>
      <c r="C908" s="1241"/>
      <c r="D908" s="1238"/>
      <c r="E908" s="1239"/>
      <c r="F908" s="1238"/>
      <c r="G908" s="1238"/>
    </row>
    <row r="909" spans="1:7" ht="15" customHeight="1">
      <c r="A909" s="1242" t="s">
        <v>1326</v>
      </c>
      <c r="B909" s="1243"/>
      <c r="C909" s="1244"/>
      <c r="D909" s="1245" t="s">
        <v>1479</v>
      </c>
      <c r="E909" s="1246" t="s">
        <v>1371</v>
      </c>
      <c r="F909" s="1247" t="s">
        <v>1374</v>
      </c>
      <c r="G909" s="1247" t="s">
        <v>14</v>
      </c>
    </row>
    <row r="910" spans="1:7" ht="15" customHeight="1">
      <c r="A910" s="1248">
        <v>1.1000000000000001</v>
      </c>
      <c r="B910" s="1249" t="s">
        <v>1649</v>
      </c>
      <c r="C910" s="1250" t="s">
        <v>1650</v>
      </c>
      <c r="D910" s="1251">
        <v>1900000</v>
      </c>
      <c r="E910" s="1252">
        <v>0</v>
      </c>
      <c r="F910" s="1251">
        <f>A910*D910</f>
        <v>2090000.0000000002</v>
      </c>
      <c r="G910" s="1251">
        <f>E910+F910</f>
        <v>2090000.0000000002</v>
      </c>
    </row>
    <row r="911" spans="1:7" ht="15" customHeight="1">
      <c r="A911" s="1248">
        <v>0.3</v>
      </c>
      <c r="B911" s="1249" t="s">
        <v>1480</v>
      </c>
      <c r="C911" s="1250" t="s">
        <v>1166</v>
      </c>
      <c r="D911" s="1251">
        <v>120000</v>
      </c>
      <c r="E911" s="1252">
        <f>A911*D911</f>
        <v>36000</v>
      </c>
      <c r="F911" s="1251">
        <v>0</v>
      </c>
      <c r="G911" s="1251">
        <f t="shared" ref="G911:G914" si="164">E911+F911</f>
        <v>36000</v>
      </c>
    </row>
    <row r="912" spans="1:7" ht="15" customHeight="1">
      <c r="A912" s="1248">
        <v>0.06</v>
      </c>
      <c r="B912" s="1249" t="s">
        <v>76</v>
      </c>
      <c r="C912" s="1250" t="s">
        <v>1651</v>
      </c>
      <c r="D912" s="1254">
        <v>750</v>
      </c>
      <c r="E912" s="1252">
        <v>0</v>
      </c>
      <c r="F912" s="1251">
        <f>A912*D912</f>
        <v>45</v>
      </c>
      <c r="G912" s="1251">
        <f t="shared" si="164"/>
        <v>45</v>
      </c>
    </row>
    <row r="913" spans="1:7" ht="15" customHeight="1">
      <c r="A913" s="1248">
        <v>0.5</v>
      </c>
      <c r="B913" s="1249" t="s">
        <v>1480</v>
      </c>
      <c r="C913" s="1250" t="s">
        <v>1513</v>
      </c>
      <c r="D913" s="1251">
        <v>150000</v>
      </c>
      <c r="E913" s="1252">
        <f t="shared" ref="E913:E914" si="165">A913*D913</f>
        <v>75000</v>
      </c>
      <c r="F913" s="1251">
        <v>0</v>
      </c>
      <c r="G913" s="1251">
        <f t="shared" si="164"/>
        <v>75000</v>
      </c>
    </row>
    <row r="914" spans="1:7" ht="15" customHeight="1">
      <c r="A914" s="1248">
        <v>0.4</v>
      </c>
      <c r="B914" s="1249" t="s">
        <v>1480</v>
      </c>
      <c r="C914" s="1250" t="s">
        <v>1169</v>
      </c>
      <c r="D914" s="1251">
        <v>250000</v>
      </c>
      <c r="E914" s="1252">
        <f t="shared" si="165"/>
        <v>100000</v>
      </c>
      <c r="F914" s="1251">
        <v>0</v>
      </c>
      <c r="G914" s="1251">
        <f t="shared" si="164"/>
        <v>100000</v>
      </c>
    </row>
    <row r="915" spans="1:7" ht="15" customHeight="1">
      <c r="A915" s="1253"/>
      <c r="B915" s="1249"/>
      <c r="C915" s="1250" t="s">
        <v>1481</v>
      </c>
      <c r="D915" s="1251"/>
      <c r="E915" s="1254">
        <f>SUM(E911:E914)</f>
        <v>211000</v>
      </c>
      <c r="F915" s="1254">
        <f>SUM(F910:F914)</f>
        <v>2090045.0000000002</v>
      </c>
      <c r="G915" s="1251">
        <f>SUM(G910:G914)</f>
        <v>2301045</v>
      </c>
    </row>
    <row r="916" spans="1:7" ht="15" customHeight="1">
      <c r="A916" s="1253"/>
      <c r="B916" s="1249"/>
      <c r="C916" s="1250" t="s">
        <v>1482</v>
      </c>
      <c r="D916" s="1255">
        <v>0.1</v>
      </c>
      <c r="E916" s="1251">
        <f>E915*D916</f>
        <v>21100</v>
      </c>
      <c r="F916" s="1251">
        <f>F915*D916</f>
        <v>209004.50000000003</v>
      </c>
      <c r="G916" s="1251">
        <f>G915*D916</f>
        <v>230104.5</v>
      </c>
    </row>
    <row r="917" spans="1:7" ht="15" customHeight="1">
      <c r="A917" s="1256"/>
      <c r="B917" s="1257"/>
      <c r="C917" s="1258" t="s">
        <v>1483</v>
      </c>
      <c r="D917" s="1259"/>
      <c r="E917" s="1259">
        <f>SUM(E915:E916)</f>
        <v>232100</v>
      </c>
      <c r="F917" s="1259">
        <f>SUM(F915:F916)</f>
        <v>2299049.5000000005</v>
      </c>
      <c r="G917" s="1259">
        <f>SUM(G915:G916)</f>
        <v>2531149.5</v>
      </c>
    </row>
    <row r="919" spans="1:7" ht="15" customHeight="1">
      <c r="A919" s="1235">
        <v>1</v>
      </c>
      <c r="B919" s="1236" t="s">
        <v>1647</v>
      </c>
      <c r="C919" s="1241" t="s">
        <v>1652</v>
      </c>
      <c r="D919" s="1238"/>
      <c r="E919" s="1239"/>
      <c r="F919" s="1238"/>
      <c r="G919" s="1238"/>
    </row>
    <row r="920" spans="1:7" ht="15" customHeight="1">
      <c r="A920" s="1235"/>
      <c r="B920" s="1236"/>
      <c r="C920" s="1241"/>
      <c r="D920" s="1238"/>
      <c r="E920" s="1239"/>
      <c r="F920" s="1238"/>
      <c r="G920" s="1238"/>
    </row>
    <row r="921" spans="1:7" ht="15" customHeight="1">
      <c r="A921" s="1242" t="s">
        <v>1326</v>
      </c>
      <c r="B921" s="1243"/>
      <c r="C921" s="1244"/>
      <c r="D921" s="1245" t="s">
        <v>1479</v>
      </c>
      <c r="E921" s="1246" t="s">
        <v>1371</v>
      </c>
      <c r="F921" s="1247" t="s">
        <v>1374</v>
      </c>
      <c r="G921" s="1247" t="s">
        <v>14</v>
      </c>
    </row>
    <row r="922" spans="1:7" ht="15" customHeight="1">
      <c r="A922" s="1248">
        <v>1.7000000000000001E-2</v>
      </c>
      <c r="B922" s="1249" t="s">
        <v>1649</v>
      </c>
      <c r="C922" s="1250" t="s">
        <v>1653</v>
      </c>
      <c r="D922" s="1251">
        <v>13250</v>
      </c>
      <c r="E922" s="1252">
        <v>0</v>
      </c>
      <c r="F922" s="1251">
        <f>A922*D922</f>
        <v>225.25000000000003</v>
      </c>
      <c r="G922" s="1251">
        <f>E922+F922</f>
        <v>225.25000000000003</v>
      </c>
    </row>
    <row r="923" spans="1:7" ht="15" customHeight="1">
      <c r="A923" s="1248">
        <v>4</v>
      </c>
      <c r="B923" s="1249" t="s">
        <v>1654</v>
      </c>
      <c r="C923" s="1250" t="s">
        <v>1655</v>
      </c>
      <c r="D923" s="1251">
        <v>5000</v>
      </c>
      <c r="E923" s="1252">
        <v>0</v>
      </c>
      <c r="F923" s="1251">
        <f t="shared" ref="F923" si="166">A923*D923</f>
        <v>20000</v>
      </c>
      <c r="G923" s="1251">
        <f t="shared" ref="G923:G927" si="167">E923+F923</f>
        <v>20000</v>
      </c>
    </row>
    <row r="924" spans="1:7" ht="15" customHeight="1">
      <c r="A924" s="1248">
        <v>0.06</v>
      </c>
      <c r="B924" s="1249" t="s">
        <v>76</v>
      </c>
      <c r="C924" s="1250" t="s">
        <v>1651</v>
      </c>
      <c r="D924" s="1254">
        <v>4000000</v>
      </c>
      <c r="E924" s="1252">
        <v>0</v>
      </c>
      <c r="F924" s="1251">
        <f>A924*D924</f>
        <v>240000</v>
      </c>
      <c r="G924" s="1251">
        <f t="shared" si="167"/>
        <v>240000</v>
      </c>
    </row>
    <row r="925" spans="1:7" ht="15" customHeight="1">
      <c r="A925" s="1248">
        <v>0.15</v>
      </c>
      <c r="B925" s="1249" t="s">
        <v>1480</v>
      </c>
      <c r="C925" s="1250" t="s">
        <v>1166</v>
      </c>
      <c r="D925" s="1251">
        <v>120000</v>
      </c>
      <c r="E925" s="1252">
        <f>A925*D925</f>
        <v>18000</v>
      </c>
      <c r="F925" s="1251">
        <v>0</v>
      </c>
      <c r="G925" s="1251">
        <f t="shared" si="167"/>
        <v>18000</v>
      </c>
    </row>
    <row r="926" spans="1:7" ht="15" customHeight="1">
      <c r="A926" s="1248">
        <v>0.15</v>
      </c>
      <c r="B926" s="1249" t="s">
        <v>1480</v>
      </c>
      <c r="C926" s="1250" t="s">
        <v>1513</v>
      </c>
      <c r="D926" s="1251">
        <v>150000</v>
      </c>
      <c r="E926" s="1252">
        <f t="shared" ref="E926:E927" si="168">A926*D926</f>
        <v>22500</v>
      </c>
      <c r="F926" s="1251">
        <v>0</v>
      </c>
      <c r="G926" s="1251">
        <f t="shared" si="167"/>
        <v>22500</v>
      </c>
    </row>
    <row r="927" spans="1:7" ht="15" customHeight="1">
      <c r="A927" s="1248">
        <v>5.0000000000000001E-3</v>
      </c>
      <c r="B927" s="1249" t="s">
        <v>1480</v>
      </c>
      <c r="C927" s="1250" t="s">
        <v>1169</v>
      </c>
      <c r="D927" s="1251">
        <v>250000</v>
      </c>
      <c r="E927" s="1252">
        <f t="shared" si="168"/>
        <v>1250</v>
      </c>
      <c r="F927" s="1251">
        <v>0</v>
      </c>
      <c r="G927" s="1251">
        <f t="shared" si="167"/>
        <v>1250</v>
      </c>
    </row>
    <row r="928" spans="1:7" ht="15" customHeight="1">
      <c r="A928" s="1253"/>
      <c r="B928" s="1249"/>
      <c r="C928" s="1250" t="s">
        <v>1481</v>
      </c>
      <c r="D928" s="1251"/>
      <c r="E928" s="1254">
        <f>SUM(E922:E927)</f>
        <v>41750</v>
      </c>
      <c r="F928" s="1254">
        <f>SUM(F922:F927)</f>
        <v>260225.25</v>
      </c>
      <c r="G928" s="1251">
        <f>SUM(G922:G927)</f>
        <v>301975.25</v>
      </c>
    </row>
    <row r="929" spans="1:11" ht="15" customHeight="1">
      <c r="A929" s="1253"/>
      <c r="B929" s="1249"/>
      <c r="C929" s="1250" t="s">
        <v>1482</v>
      </c>
      <c r="D929" s="1255">
        <v>0.1</v>
      </c>
      <c r="E929" s="1251">
        <f>E928*D929</f>
        <v>4175</v>
      </c>
      <c r="F929" s="1251">
        <f>F928*D929</f>
        <v>26022.525000000001</v>
      </c>
      <c r="G929" s="1251">
        <f>G928*D929</f>
        <v>30197.525000000001</v>
      </c>
    </row>
    <row r="930" spans="1:11" ht="15" customHeight="1">
      <c r="A930" s="1256"/>
      <c r="B930" s="1257"/>
      <c r="C930" s="1258" t="s">
        <v>1483</v>
      </c>
      <c r="D930" s="1259"/>
      <c r="E930" s="1259">
        <f>SUM(E928:E929)</f>
        <v>45925</v>
      </c>
      <c r="F930" s="1259">
        <f>SUM(F928:F929)</f>
        <v>286247.77500000002</v>
      </c>
      <c r="G930" s="1259">
        <f>SUM(G928:G929)</f>
        <v>332172.77500000002</v>
      </c>
      <c r="K930" s="1284"/>
    </row>
    <row r="931" spans="1:11" ht="15" customHeight="1">
      <c r="K931" s="1284"/>
    </row>
    <row r="932" spans="1:11" ht="15" customHeight="1">
      <c r="A932" s="1235">
        <v>1</v>
      </c>
      <c r="B932" s="1236" t="s">
        <v>1647</v>
      </c>
      <c r="C932" s="1241" t="s">
        <v>1656</v>
      </c>
      <c r="D932" s="1238"/>
      <c r="E932" s="1239"/>
      <c r="F932" s="1238"/>
      <c r="G932" s="1238"/>
      <c r="K932" s="1284"/>
    </row>
    <row r="933" spans="1:11" ht="15" customHeight="1">
      <c r="A933" s="1235"/>
      <c r="B933" s="1236"/>
      <c r="C933" s="1241"/>
      <c r="D933" s="1238"/>
      <c r="E933" s="1239"/>
      <c r="F933" s="1238"/>
      <c r="G933" s="1238"/>
    </row>
    <row r="934" spans="1:11" ht="15" customHeight="1">
      <c r="A934" s="1242" t="s">
        <v>1326</v>
      </c>
      <c r="B934" s="1243"/>
      <c r="C934" s="1244"/>
      <c r="D934" s="1245" t="s">
        <v>1479</v>
      </c>
      <c r="E934" s="1246" t="s">
        <v>1371</v>
      </c>
      <c r="F934" s="1247" t="s">
        <v>1374</v>
      </c>
      <c r="G934" s="1247" t="s">
        <v>14</v>
      </c>
    </row>
    <row r="935" spans="1:11" ht="15" customHeight="1">
      <c r="A935" s="1248">
        <v>7.0000000000000001E-3</v>
      </c>
      <c r="B935" s="1249" t="s">
        <v>1639</v>
      </c>
      <c r="C935" s="1250" t="s">
        <v>1657</v>
      </c>
      <c r="D935" s="1251">
        <v>20000</v>
      </c>
      <c r="E935" s="1252">
        <v>0</v>
      </c>
      <c r="F935" s="1251">
        <f>A935*D935</f>
        <v>140</v>
      </c>
      <c r="G935" s="1251">
        <f>E935+F935</f>
        <v>140</v>
      </c>
    </row>
    <row r="936" spans="1:11" ht="15" customHeight="1">
      <c r="A936" s="1248">
        <v>0.06</v>
      </c>
      <c r="B936" s="1249" t="s">
        <v>76</v>
      </c>
      <c r="C936" s="1250" t="s">
        <v>1651</v>
      </c>
      <c r="D936" s="1254">
        <v>1000000</v>
      </c>
      <c r="E936" s="1252">
        <v>0</v>
      </c>
      <c r="F936" s="1251">
        <f>A936*D936</f>
        <v>60000</v>
      </c>
      <c r="G936" s="1251">
        <f t="shared" ref="G936:G939" si="169">E936+F936</f>
        <v>60000</v>
      </c>
    </row>
    <row r="937" spans="1:11" ht="15" customHeight="1">
      <c r="A937" s="1248">
        <v>7.0000000000000007E-2</v>
      </c>
      <c r="B937" s="1249" t="s">
        <v>1480</v>
      </c>
      <c r="C937" s="1250" t="s">
        <v>1166</v>
      </c>
      <c r="D937" s="1251">
        <v>120000</v>
      </c>
      <c r="E937" s="1252">
        <f>A937*D937</f>
        <v>8400</v>
      </c>
      <c r="F937" s="1251">
        <v>0</v>
      </c>
      <c r="G937" s="1251">
        <f t="shared" si="169"/>
        <v>8400</v>
      </c>
    </row>
    <row r="938" spans="1:11" ht="15" customHeight="1">
      <c r="A938" s="1248">
        <v>0.2</v>
      </c>
      <c r="B938" s="1249" t="s">
        <v>1480</v>
      </c>
      <c r="C938" s="1250" t="s">
        <v>1513</v>
      </c>
      <c r="D938" s="1251">
        <v>150000</v>
      </c>
      <c r="E938" s="1252">
        <f t="shared" ref="E938:E939" si="170">A938*D938</f>
        <v>30000</v>
      </c>
      <c r="F938" s="1251">
        <v>0</v>
      </c>
      <c r="G938" s="1251">
        <f t="shared" si="169"/>
        <v>30000</v>
      </c>
    </row>
    <row r="939" spans="1:11" ht="15" customHeight="1">
      <c r="A939" s="1248">
        <v>4.0000000000000001E-3</v>
      </c>
      <c r="B939" s="1249" t="s">
        <v>1480</v>
      </c>
      <c r="C939" s="1250" t="s">
        <v>1169</v>
      </c>
      <c r="D939" s="1251">
        <v>250000</v>
      </c>
      <c r="E939" s="1252">
        <f t="shared" si="170"/>
        <v>1000</v>
      </c>
      <c r="F939" s="1251">
        <v>0</v>
      </c>
      <c r="G939" s="1251">
        <f t="shared" si="169"/>
        <v>1000</v>
      </c>
    </row>
    <row r="940" spans="1:11" ht="15" customHeight="1">
      <c r="A940" s="1253"/>
      <c r="B940" s="1249"/>
      <c r="C940" s="1250" t="s">
        <v>1481</v>
      </c>
      <c r="D940" s="1251"/>
      <c r="E940" s="1254">
        <f>SUM(E935:E939)</f>
        <v>39400</v>
      </c>
      <c r="F940" s="1254">
        <f>SUM(F935:F939)</f>
        <v>60140</v>
      </c>
      <c r="G940" s="1251">
        <f>SUM(G935:G939)</f>
        <v>99540</v>
      </c>
    </row>
    <row r="941" spans="1:11" ht="15" customHeight="1">
      <c r="A941" s="1253"/>
      <c r="B941" s="1249"/>
      <c r="C941" s="1250" t="s">
        <v>1482</v>
      </c>
      <c r="D941" s="1255">
        <v>0.1</v>
      </c>
      <c r="E941" s="1251">
        <f>E940*D941</f>
        <v>3940</v>
      </c>
      <c r="F941" s="1251">
        <f>F940*D941</f>
        <v>6014</v>
      </c>
      <c r="G941" s="1251">
        <f>G940*D941</f>
        <v>9954</v>
      </c>
    </row>
    <row r="942" spans="1:11" ht="15" customHeight="1">
      <c r="A942" s="1256"/>
      <c r="B942" s="1257"/>
      <c r="C942" s="1258" t="s">
        <v>1483</v>
      </c>
      <c r="D942" s="1259"/>
      <c r="E942" s="1259">
        <f>SUM(E940:E941)</f>
        <v>43340</v>
      </c>
      <c r="F942" s="1259">
        <f>SUM(F940:F941)</f>
        <v>66154</v>
      </c>
      <c r="G942" s="1259">
        <f>SUM(G940:G941)</f>
        <v>109494</v>
      </c>
    </row>
    <row r="944" spans="1:11" ht="15" customHeight="1">
      <c r="A944" s="1235">
        <v>1</v>
      </c>
      <c r="B944" s="1236" t="s">
        <v>1647</v>
      </c>
      <c r="C944" s="1241" t="s">
        <v>1658</v>
      </c>
      <c r="D944" s="1238"/>
      <c r="E944" s="1239"/>
      <c r="F944" s="1238"/>
      <c r="G944" s="1238"/>
    </row>
    <row r="945" spans="1:7" ht="15" customHeight="1">
      <c r="A945" s="1235"/>
      <c r="B945" s="1236"/>
      <c r="C945" s="1241"/>
      <c r="D945" s="1238"/>
      <c r="E945" s="1239"/>
      <c r="F945" s="1238"/>
      <c r="G945" s="1238"/>
    </row>
    <row r="946" spans="1:7" ht="15" customHeight="1">
      <c r="A946" s="1242" t="s">
        <v>1326</v>
      </c>
      <c r="B946" s="1243"/>
      <c r="C946" s="1244"/>
      <c r="D946" s="1245" t="s">
        <v>1479</v>
      </c>
      <c r="E946" s="1246" t="s">
        <v>1371</v>
      </c>
      <c r="F946" s="1247" t="s">
        <v>1374</v>
      </c>
      <c r="G946" s="1247" t="s">
        <v>14</v>
      </c>
    </row>
    <row r="947" spans="1:7" ht="15" customHeight="1">
      <c r="A947" s="1248">
        <v>1.1000000000000001</v>
      </c>
      <c r="B947" s="1249" t="s">
        <v>1639</v>
      </c>
      <c r="C947" s="1250" t="s">
        <v>1659</v>
      </c>
      <c r="D947" s="1251">
        <v>25000</v>
      </c>
      <c r="E947" s="1252">
        <v>0</v>
      </c>
      <c r="F947" s="1251">
        <f>A947*D947</f>
        <v>27500.000000000004</v>
      </c>
      <c r="G947" s="1251">
        <f>E947+F947</f>
        <v>27500.000000000004</v>
      </c>
    </row>
    <row r="948" spans="1:7" ht="15" customHeight="1">
      <c r="A948" s="1248">
        <v>0.01</v>
      </c>
      <c r="B948" s="1249" t="s">
        <v>1639</v>
      </c>
      <c r="C948" s="1250" t="s">
        <v>1657</v>
      </c>
      <c r="D948" s="1251">
        <v>20000</v>
      </c>
      <c r="E948" s="1252">
        <v>0</v>
      </c>
      <c r="F948" s="1251">
        <f>A948*D948</f>
        <v>200</v>
      </c>
      <c r="G948" s="1251">
        <f>E948+F948</f>
        <v>200</v>
      </c>
    </row>
    <row r="949" spans="1:7" ht="15" customHeight="1">
      <c r="A949" s="1248">
        <v>0.06</v>
      </c>
      <c r="B949" s="1249" t="s">
        <v>76</v>
      </c>
      <c r="C949" s="1250" t="s">
        <v>1651</v>
      </c>
      <c r="D949" s="1254">
        <v>8250</v>
      </c>
      <c r="E949" s="1252">
        <v>0</v>
      </c>
      <c r="F949" s="1251">
        <f>A949*D949</f>
        <v>495</v>
      </c>
      <c r="G949" s="1251">
        <f t="shared" ref="G949:G952" si="171">E949+F949</f>
        <v>495</v>
      </c>
    </row>
    <row r="950" spans="1:7" ht="15" customHeight="1">
      <c r="A950" s="1248">
        <v>0.15</v>
      </c>
      <c r="B950" s="1249" t="s">
        <v>1480</v>
      </c>
      <c r="C950" s="1250" t="s">
        <v>1166</v>
      </c>
      <c r="D950" s="1251">
        <v>120000</v>
      </c>
      <c r="E950" s="1252">
        <f>A950*D950</f>
        <v>18000</v>
      </c>
      <c r="F950" s="1251">
        <v>0</v>
      </c>
      <c r="G950" s="1251">
        <f t="shared" si="171"/>
        <v>18000</v>
      </c>
    </row>
    <row r="951" spans="1:7" ht="15" customHeight="1">
      <c r="A951" s="1248">
        <v>0.4</v>
      </c>
      <c r="B951" s="1249" t="s">
        <v>1480</v>
      </c>
      <c r="C951" s="1250" t="s">
        <v>1513</v>
      </c>
      <c r="D951" s="1251">
        <v>150000</v>
      </c>
      <c r="E951" s="1252">
        <f t="shared" ref="E951:E952" si="172">A951*D951</f>
        <v>60000</v>
      </c>
      <c r="F951" s="1251">
        <v>0</v>
      </c>
      <c r="G951" s="1251">
        <f t="shared" si="171"/>
        <v>60000</v>
      </c>
    </row>
    <row r="952" spans="1:7" ht="15" customHeight="1">
      <c r="A952" s="1248">
        <v>2.5000000000000001E-2</v>
      </c>
      <c r="B952" s="1249" t="s">
        <v>1480</v>
      </c>
      <c r="C952" s="1250" t="s">
        <v>1169</v>
      </c>
      <c r="D952" s="1251">
        <v>250000</v>
      </c>
      <c r="E952" s="1252">
        <f t="shared" si="172"/>
        <v>6250</v>
      </c>
      <c r="F952" s="1251">
        <v>0</v>
      </c>
      <c r="G952" s="1251">
        <f t="shared" si="171"/>
        <v>6250</v>
      </c>
    </row>
    <row r="953" spans="1:7" ht="15" customHeight="1">
      <c r="A953" s="1253"/>
      <c r="B953" s="1249"/>
      <c r="C953" s="1250" t="s">
        <v>1481</v>
      </c>
      <c r="D953" s="1251"/>
      <c r="E953" s="1254">
        <f>SUM(E947:E952)</f>
        <v>84250</v>
      </c>
      <c r="F953" s="1254">
        <f>SUM(F947:F952)</f>
        <v>28195.000000000004</v>
      </c>
      <c r="G953" s="1251">
        <f>SUM(G947:G952)</f>
        <v>112445</v>
      </c>
    </row>
    <row r="954" spans="1:7" ht="15" customHeight="1">
      <c r="A954" s="1253"/>
      <c r="B954" s="1249"/>
      <c r="C954" s="1250" t="s">
        <v>1482</v>
      </c>
      <c r="D954" s="1255">
        <v>0.1</v>
      </c>
      <c r="E954" s="1251">
        <f>E953*D954</f>
        <v>8425</v>
      </c>
      <c r="F954" s="1251">
        <f>F953*D954</f>
        <v>2819.5000000000005</v>
      </c>
      <c r="G954" s="1251">
        <f>G953*D954</f>
        <v>11244.5</v>
      </c>
    </row>
    <row r="955" spans="1:7" ht="15" customHeight="1">
      <c r="A955" s="1256"/>
      <c r="B955" s="1257"/>
      <c r="C955" s="1258" t="s">
        <v>1483</v>
      </c>
      <c r="D955" s="1259"/>
      <c r="E955" s="1259">
        <f>SUM(E953:E954)</f>
        <v>92675</v>
      </c>
      <c r="F955" s="1259">
        <f>SUM(F953:F954)</f>
        <v>31014.500000000004</v>
      </c>
      <c r="G955" s="1259">
        <f>SUM(G953:G954)</f>
        <v>123689.5</v>
      </c>
    </row>
    <row r="959" spans="1:7" ht="15" customHeight="1">
      <c r="A959" s="1235">
        <v>1</v>
      </c>
      <c r="B959" s="1236" t="s">
        <v>1508</v>
      </c>
      <c r="C959" s="1241" t="s">
        <v>1660</v>
      </c>
      <c r="D959" s="1238"/>
      <c r="E959" s="1239"/>
      <c r="F959" s="1238"/>
      <c r="G959" s="1238"/>
    </row>
    <row r="960" spans="1:7" ht="15" customHeight="1">
      <c r="A960" s="1235"/>
      <c r="B960" s="1236"/>
      <c r="C960" s="1241"/>
      <c r="D960" s="1238"/>
      <c r="E960" s="1239"/>
      <c r="F960" s="1238"/>
      <c r="G960" s="1238"/>
    </row>
    <row r="961" spans="1:7" s="1240" customFormat="1" ht="15" customHeight="1">
      <c r="A961" s="1242" t="s">
        <v>1326</v>
      </c>
      <c r="B961" s="1243"/>
      <c r="C961" s="1244"/>
      <c r="D961" s="1245" t="s">
        <v>1479</v>
      </c>
      <c r="E961" s="1246" t="s">
        <v>1371</v>
      </c>
      <c r="F961" s="1247" t="s">
        <v>1374</v>
      </c>
      <c r="G961" s="1247" t="s">
        <v>14</v>
      </c>
    </row>
    <row r="962" spans="1:7" ht="15" customHeight="1">
      <c r="A962" s="1253">
        <v>5</v>
      </c>
      <c r="B962" s="1249" t="s">
        <v>209</v>
      </c>
      <c r="C962" s="1250" t="s">
        <v>1661</v>
      </c>
      <c r="D962" s="1251">
        <v>4400</v>
      </c>
      <c r="E962" s="1252">
        <v>0</v>
      </c>
      <c r="F962" s="1251">
        <f>A962*D962</f>
        <v>22000</v>
      </c>
      <c r="G962" s="1251">
        <f>E962+F962</f>
        <v>22000</v>
      </c>
    </row>
    <row r="963" spans="1:7" ht="15" customHeight="1">
      <c r="A963" s="1253">
        <v>1.52E-2</v>
      </c>
      <c r="B963" s="1249" t="s">
        <v>1490</v>
      </c>
      <c r="C963" s="1250" t="s">
        <v>887</v>
      </c>
      <c r="D963" s="1251">
        <v>250000</v>
      </c>
      <c r="E963" s="1252">
        <v>0</v>
      </c>
      <c r="F963" s="1251">
        <f t="shared" ref="F963:F964" si="173">A963*D963</f>
        <v>3800</v>
      </c>
      <c r="G963" s="1251">
        <f t="shared" ref="G963:G967" si="174">E963+F963</f>
        <v>3800</v>
      </c>
    </row>
    <row r="964" spans="1:7" ht="15" customHeight="1">
      <c r="A964" s="1253">
        <v>1.524</v>
      </c>
      <c r="B964" s="1249" t="s">
        <v>76</v>
      </c>
      <c r="C964" s="1250" t="s">
        <v>886</v>
      </c>
      <c r="D964" s="1251">
        <v>1260</v>
      </c>
      <c r="E964" s="1252">
        <v>0</v>
      </c>
      <c r="F964" s="1251">
        <f t="shared" si="173"/>
        <v>1920.24</v>
      </c>
      <c r="G964" s="1251">
        <f t="shared" si="174"/>
        <v>1920.24</v>
      </c>
    </row>
    <row r="965" spans="1:7" ht="15" customHeight="1">
      <c r="A965" s="1253">
        <v>0.4</v>
      </c>
      <c r="B965" s="1249" t="s">
        <v>1480</v>
      </c>
      <c r="C965" s="1250" t="s">
        <v>1166</v>
      </c>
      <c r="D965" s="1251">
        <v>120000</v>
      </c>
      <c r="E965" s="1252">
        <f>A965*D965</f>
        <v>48000</v>
      </c>
      <c r="F965" s="1251">
        <v>0</v>
      </c>
      <c r="G965" s="1251">
        <f t="shared" si="174"/>
        <v>48000</v>
      </c>
    </row>
    <row r="966" spans="1:7" ht="15" customHeight="1">
      <c r="A966" s="1253">
        <v>0.2</v>
      </c>
      <c r="B966" s="1249" t="s">
        <v>1480</v>
      </c>
      <c r="C966" s="1250" t="s">
        <v>1361</v>
      </c>
      <c r="D966" s="1251">
        <v>150000</v>
      </c>
      <c r="E966" s="1252">
        <f t="shared" ref="E966:E967" si="175">A966*D966</f>
        <v>30000</v>
      </c>
      <c r="F966" s="1251">
        <v>0</v>
      </c>
      <c r="G966" s="1251">
        <f t="shared" si="174"/>
        <v>30000</v>
      </c>
    </row>
    <row r="967" spans="1:7" ht="15" customHeight="1">
      <c r="A967" s="1253">
        <v>0.02</v>
      </c>
      <c r="B967" s="1249" t="s">
        <v>1480</v>
      </c>
      <c r="C967" s="1250" t="s">
        <v>1169</v>
      </c>
      <c r="D967" s="1251">
        <v>250000</v>
      </c>
      <c r="E967" s="1252">
        <f t="shared" si="175"/>
        <v>5000</v>
      </c>
      <c r="F967" s="1251">
        <v>0</v>
      </c>
      <c r="G967" s="1251">
        <f t="shared" si="174"/>
        <v>5000</v>
      </c>
    </row>
    <row r="968" spans="1:7" ht="15" customHeight="1">
      <c r="A968" s="1253"/>
      <c r="B968" s="1249"/>
      <c r="C968" s="1250" t="s">
        <v>1481</v>
      </c>
      <c r="D968" s="1251"/>
      <c r="E968" s="1254">
        <f>SUM(E962:E967)</f>
        <v>83000</v>
      </c>
      <c r="F968" s="1251">
        <f>SUM(F962:F967)</f>
        <v>27720.240000000002</v>
      </c>
      <c r="G968" s="1251">
        <f>SUM(G962:G967)</f>
        <v>110720.24</v>
      </c>
    </row>
    <row r="969" spans="1:7" ht="15" customHeight="1">
      <c r="A969" s="1253"/>
      <c r="B969" s="1249"/>
      <c r="C969" s="1250" t="s">
        <v>1482</v>
      </c>
      <c r="D969" s="1255">
        <v>0.1</v>
      </c>
      <c r="E969" s="1251">
        <f>E968*D969</f>
        <v>8300</v>
      </c>
      <c r="F969" s="1251">
        <f>F968*D969</f>
        <v>2772.0240000000003</v>
      </c>
      <c r="G969" s="1251">
        <f>G968*D969</f>
        <v>11072.024000000001</v>
      </c>
    </row>
    <row r="970" spans="1:7" ht="15" customHeight="1">
      <c r="A970" s="1256"/>
      <c r="B970" s="1257"/>
      <c r="C970" s="1258" t="s">
        <v>1483</v>
      </c>
      <c r="D970" s="1259"/>
      <c r="E970" s="1259">
        <f>SUM(E968:E969)</f>
        <v>91300</v>
      </c>
      <c r="F970" s="1259">
        <f>SUM(F968:F969)</f>
        <v>30492.264000000003</v>
      </c>
      <c r="G970" s="1259">
        <f>SUM(G968:G969)</f>
        <v>121792.26400000001</v>
      </c>
    </row>
    <row r="972" spans="1:7" ht="15" customHeight="1">
      <c r="A972" s="1235">
        <v>1</v>
      </c>
      <c r="B972" s="1236" t="s">
        <v>1477</v>
      </c>
      <c r="C972" s="1241" t="s">
        <v>1662</v>
      </c>
      <c r="D972" s="1238"/>
      <c r="E972" s="1239"/>
      <c r="F972" s="1238"/>
      <c r="G972" s="1238"/>
    </row>
    <row r="973" spans="1:7" ht="15" customHeight="1">
      <c r="A973" s="1235"/>
      <c r="B973" s="1236"/>
      <c r="C973" s="1241"/>
      <c r="D973" s="1238"/>
      <c r="E973" s="1239"/>
      <c r="F973" s="1238"/>
      <c r="G973" s="1238"/>
    </row>
    <row r="974" spans="1:7" s="1240" customFormat="1" ht="15" customHeight="1">
      <c r="A974" s="1242" t="s">
        <v>1326</v>
      </c>
      <c r="B974" s="1243"/>
      <c r="C974" s="1244"/>
      <c r="D974" s="1245" t="s">
        <v>1479</v>
      </c>
      <c r="E974" s="1246" t="s">
        <v>1371</v>
      </c>
      <c r="F974" s="1247" t="s">
        <v>1374</v>
      </c>
      <c r="G974" s="1247" t="s">
        <v>14</v>
      </c>
    </row>
    <row r="975" spans="1:7" ht="15" customHeight="1">
      <c r="A975" s="1248">
        <v>0.1</v>
      </c>
      <c r="B975" s="1249" t="s">
        <v>76</v>
      </c>
      <c r="C975" s="1250" t="s">
        <v>1663</v>
      </c>
      <c r="D975" s="1251">
        <v>14000</v>
      </c>
      <c r="E975" s="1252">
        <v>0</v>
      </c>
      <c r="F975" s="1251">
        <f t="shared" ref="F975:F976" si="176">A975*D975</f>
        <v>1400</v>
      </c>
      <c r="G975" s="1251">
        <f t="shared" ref="G975:G979" si="177">E975+F975</f>
        <v>1400</v>
      </c>
    </row>
    <row r="976" spans="1:7" ht="15" customHeight="1">
      <c r="A976" s="1248">
        <v>0.26</v>
      </c>
      <c r="B976" s="1249" t="s">
        <v>76</v>
      </c>
      <c r="C976" s="1250" t="s">
        <v>1664</v>
      </c>
      <c r="D976" s="1251">
        <v>14000</v>
      </c>
      <c r="E976" s="1252">
        <v>0</v>
      </c>
      <c r="F976" s="1251">
        <f t="shared" si="176"/>
        <v>3640</v>
      </c>
      <c r="G976" s="1251">
        <f t="shared" si="177"/>
        <v>3640</v>
      </c>
    </row>
    <row r="977" spans="1:7" ht="15" customHeight="1">
      <c r="A977" s="1248">
        <v>0.02</v>
      </c>
      <c r="B977" s="1249" t="s">
        <v>1480</v>
      </c>
      <c r="C977" s="1250" t="s">
        <v>1166</v>
      </c>
      <c r="D977" s="1251">
        <v>120000</v>
      </c>
      <c r="E977" s="1252">
        <f>A977*D977</f>
        <v>2400</v>
      </c>
      <c r="F977" s="1251">
        <v>0</v>
      </c>
      <c r="G977" s="1251">
        <f t="shared" si="177"/>
        <v>2400</v>
      </c>
    </row>
    <row r="978" spans="1:7" ht="15" customHeight="1">
      <c r="A978" s="1248">
        <v>6.3E-2</v>
      </c>
      <c r="B978" s="1249" t="s">
        <v>1480</v>
      </c>
      <c r="C978" s="1250" t="s">
        <v>1665</v>
      </c>
      <c r="D978" s="1251">
        <v>150000</v>
      </c>
      <c r="E978" s="1252">
        <f t="shared" ref="E978:E979" si="178">A978*D978</f>
        <v>9450</v>
      </c>
      <c r="F978" s="1251">
        <v>0</v>
      </c>
      <c r="G978" s="1251">
        <f t="shared" si="177"/>
        <v>9450</v>
      </c>
    </row>
    <row r="979" spans="1:7" ht="15" customHeight="1">
      <c r="A979" s="1248">
        <v>2.5000000000000001E-3</v>
      </c>
      <c r="B979" s="1249" t="s">
        <v>1480</v>
      </c>
      <c r="C979" s="1250" t="s">
        <v>1169</v>
      </c>
      <c r="D979" s="1251">
        <v>250000</v>
      </c>
      <c r="E979" s="1252">
        <f t="shared" si="178"/>
        <v>625</v>
      </c>
      <c r="F979" s="1251">
        <v>0</v>
      </c>
      <c r="G979" s="1251">
        <f t="shared" si="177"/>
        <v>625</v>
      </c>
    </row>
    <row r="980" spans="1:7" ht="15" customHeight="1">
      <c r="A980" s="1253"/>
      <c r="B980" s="1249"/>
      <c r="C980" s="1250" t="s">
        <v>1481</v>
      </c>
      <c r="D980" s="1251"/>
      <c r="E980" s="1254">
        <f>SUM(E975:E979)</f>
        <v>12475</v>
      </c>
      <c r="F980" s="1251">
        <f>SUM(F975:F979)</f>
        <v>5040</v>
      </c>
      <c r="G980" s="1251">
        <f>SUM(G975:G979)</f>
        <v>17515</v>
      </c>
    </row>
    <row r="981" spans="1:7" ht="15" customHeight="1">
      <c r="A981" s="1253"/>
      <c r="B981" s="1249"/>
      <c r="C981" s="1250" t="s">
        <v>1482</v>
      </c>
      <c r="D981" s="1255">
        <v>0.1</v>
      </c>
      <c r="E981" s="1251">
        <f>E980*D981</f>
        <v>1247.5</v>
      </c>
      <c r="F981" s="1251">
        <f>F980*D981</f>
        <v>504</v>
      </c>
      <c r="G981" s="1251">
        <f>G980*D981</f>
        <v>1751.5</v>
      </c>
    </row>
    <row r="982" spans="1:7" ht="15" customHeight="1">
      <c r="A982" s="1256"/>
      <c r="B982" s="1257"/>
      <c r="C982" s="1258" t="s">
        <v>1483</v>
      </c>
      <c r="D982" s="1259"/>
      <c r="E982" s="1259">
        <f>SUM(E980:E981)</f>
        <v>13722.5</v>
      </c>
      <c r="F982" s="1259">
        <f>SUM(F980:F981)</f>
        <v>5544</v>
      </c>
      <c r="G982" s="1259">
        <f>SUM(G980:G981)</f>
        <v>19266.5</v>
      </c>
    </row>
    <row r="984" spans="1:7" ht="15" customHeight="1">
      <c r="A984" s="1235">
        <v>1</v>
      </c>
      <c r="B984" s="1236" t="s">
        <v>1477</v>
      </c>
      <c r="C984" s="1241" t="s">
        <v>1666</v>
      </c>
      <c r="D984" s="1238"/>
      <c r="E984" s="1239"/>
      <c r="F984" s="1238"/>
      <c r="G984" s="1238"/>
    </row>
    <row r="985" spans="1:7" ht="15" customHeight="1">
      <c r="A985" s="1235"/>
      <c r="B985" s="1236"/>
      <c r="C985" s="1241"/>
      <c r="D985" s="1238"/>
      <c r="E985" s="1239"/>
      <c r="F985" s="1238"/>
      <c r="G985" s="1238"/>
    </row>
    <row r="986" spans="1:7" s="1240" customFormat="1" ht="15" customHeight="1">
      <c r="A986" s="1242" t="s">
        <v>1326</v>
      </c>
      <c r="B986" s="1243"/>
      <c r="C986" s="1244"/>
      <c r="D986" s="1245" t="s">
        <v>1479</v>
      </c>
      <c r="E986" s="1246" t="s">
        <v>1371</v>
      </c>
      <c r="F986" s="1247" t="s">
        <v>1374</v>
      </c>
      <c r="G986" s="1247" t="s">
        <v>14</v>
      </c>
    </row>
    <row r="987" spans="1:7" ht="15" customHeight="1">
      <c r="A987" s="1248">
        <v>0.1</v>
      </c>
      <c r="B987" s="1249" t="s">
        <v>76</v>
      </c>
      <c r="C987" s="1250" t="s">
        <v>1667</v>
      </c>
      <c r="D987" s="1251">
        <v>14000</v>
      </c>
      <c r="E987" s="1252">
        <v>0</v>
      </c>
      <c r="F987" s="1251">
        <f>A987*D987</f>
        <v>1400</v>
      </c>
      <c r="G987" s="1251">
        <f>E987+F987</f>
        <v>1400</v>
      </c>
    </row>
    <row r="988" spans="1:7" ht="15" customHeight="1">
      <c r="A988" s="1248">
        <v>0.36</v>
      </c>
      <c r="B988" s="1249" t="s">
        <v>76</v>
      </c>
      <c r="C988" s="1250" t="s">
        <v>1668</v>
      </c>
      <c r="D988" s="1251">
        <v>14750</v>
      </c>
      <c r="E988" s="1252">
        <v>0</v>
      </c>
      <c r="F988" s="1251">
        <f>A988*D988</f>
        <v>5310</v>
      </c>
      <c r="G988" s="1251">
        <f t="shared" ref="G988:G991" si="179">E988+F988</f>
        <v>5310</v>
      </c>
    </row>
    <row r="989" spans="1:7" ht="15" customHeight="1">
      <c r="A989" s="1248">
        <v>0.02</v>
      </c>
      <c r="B989" s="1249" t="s">
        <v>1480</v>
      </c>
      <c r="C989" s="1250" t="s">
        <v>1166</v>
      </c>
      <c r="D989" s="1251">
        <v>120000</v>
      </c>
      <c r="E989" s="1252">
        <f>A989*D989</f>
        <v>2400</v>
      </c>
      <c r="F989" s="1251">
        <v>0</v>
      </c>
      <c r="G989" s="1251">
        <f t="shared" si="179"/>
        <v>2400</v>
      </c>
    </row>
    <row r="990" spans="1:7" ht="15" customHeight="1">
      <c r="A990" s="1248">
        <v>6.3E-2</v>
      </c>
      <c r="B990" s="1249" t="s">
        <v>1480</v>
      </c>
      <c r="C990" s="1250" t="s">
        <v>1665</v>
      </c>
      <c r="D990" s="1251">
        <v>150000</v>
      </c>
      <c r="E990" s="1252">
        <f t="shared" ref="E990:E991" si="180">A990*D990</f>
        <v>9450</v>
      </c>
      <c r="F990" s="1251">
        <v>0</v>
      </c>
      <c r="G990" s="1251">
        <f t="shared" si="179"/>
        <v>9450</v>
      </c>
    </row>
    <row r="991" spans="1:7" ht="15" customHeight="1">
      <c r="A991" s="1248">
        <v>2.5000000000000001E-3</v>
      </c>
      <c r="B991" s="1249" t="s">
        <v>1480</v>
      </c>
      <c r="C991" s="1250" t="s">
        <v>1169</v>
      </c>
      <c r="D991" s="1251">
        <v>250000</v>
      </c>
      <c r="E991" s="1252">
        <f t="shared" si="180"/>
        <v>625</v>
      </c>
      <c r="F991" s="1251">
        <v>0</v>
      </c>
      <c r="G991" s="1251">
        <f t="shared" si="179"/>
        <v>625</v>
      </c>
    </row>
    <row r="992" spans="1:7" ht="15" customHeight="1">
      <c r="A992" s="1253"/>
      <c r="B992" s="1249"/>
      <c r="C992" s="1250" t="s">
        <v>1481</v>
      </c>
      <c r="D992" s="1251"/>
      <c r="E992" s="1254">
        <f>SUM(E987:E991)</f>
        <v>12475</v>
      </c>
      <c r="F992" s="1251">
        <f>SUM(F987:F991)</f>
        <v>6710</v>
      </c>
      <c r="G992" s="1251">
        <f>SUM(G987:G991)</f>
        <v>19185</v>
      </c>
    </row>
    <row r="993" spans="1:7" ht="15" customHeight="1">
      <c r="A993" s="1253"/>
      <c r="B993" s="1249"/>
      <c r="C993" s="1250" t="s">
        <v>1482</v>
      </c>
      <c r="D993" s="1255">
        <v>0.1</v>
      </c>
      <c r="E993" s="1251">
        <f>E992*D993</f>
        <v>1247.5</v>
      </c>
      <c r="F993" s="1251">
        <f>F992*D993</f>
        <v>671</v>
      </c>
      <c r="G993" s="1251">
        <f>G992*D993</f>
        <v>1918.5</v>
      </c>
    </row>
    <row r="994" spans="1:7" ht="15" customHeight="1">
      <c r="A994" s="1256"/>
      <c r="B994" s="1257"/>
      <c r="C994" s="1258" t="s">
        <v>1483</v>
      </c>
      <c r="D994" s="1259"/>
      <c r="E994" s="1259">
        <f>SUM(E992:E993)</f>
        <v>13722.5</v>
      </c>
      <c r="F994" s="1259">
        <f>SUM(F992:F993)</f>
        <v>7381</v>
      </c>
      <c r="G994" s="1259">
        <f>SUM(G992:G993)</f>
        <v>21103.5</v>
      </c>
    </row>
    <row r="995" spans="1:7" ht="15" customHeight="1">
      <c r="A995" s="1260"/>
      <c r="B995" s="1261"/>
      <c r="C995" s="1240"/>
      <c r="D995" s="1238"/>
      <c r="E995" s="1238"/>
      <c r="F995" s="1238"/>
      <c r="G995" s="1238"/>
    </row>
    <row r="996" spans="1:7" ht="15" customHeight="1">
      <c r="A996" s="1235">
        <v>1</v>
      </c>
      <c r="B996" s="1236" t="s">
        <v>1477</v>
      </c>
      <c r="C996" s="1241" t="s">
        <v>1669</v>
      </c>
      <c r="D996" s="1285"/>
      <c r="E996" s="1240"/>
      <c r="F996" s="1285"/>
      <c r="G996" s="1285"/>
    </row>
    <row r="997" spans="1:7" ht="15" customHeight="1">
      <c r="A997" s="1235"/>
      <c r="B997" s="1236"/>
      <c r="C997" s="1241"/>
      <c r="D997" s="1285"/>
      <c r="E997" s="1240"/>
      <c r="F997" s="1285"/>
      <c r="G997" s="1285"/>
    </row>
    <row r="998" spans="1:7" s="1240" customFormat="1" ht="15" customHeight="1">
      <c r="A998" s="1242" t="s">
        <v>1326</v>
      </c>
      <c r="B998" s="1243"/>
      <c r="C998" s="1244"/>
      <c r="D998" s="1245" t="s">
        <v>1479</v>
      </c>
      <c r="E998" s="1246" t="s">
        <v>1371</v>
      </c>
      <c r="F998" s="1247" t="s">
        <v>1374</v>
      </c>
      <c r="G998" s="1247" t="s">
        <v>14</v>
      </c>
    </row>
    <row r="999" spans="1:7" ht="15" customHeight="1">
      <c r="A999" s="1248">
        <v>0.2</v>
      </c>
      <c r="B999" s="1249" t="s">
        <v>76</v>
      </c>
      <c r="C999" s="1250" t="s">
        <v>1670</v>
      </c>
      <c r="D999" s="1251">
        <v>14750</v>
      </c>
      <c r="E999" s="1252">
        <v>0</v>
      </c>
      <c r="F999" s="1251">
        <f>A999*D999</f>
        <v>2950</v>
      </c>
      <c r="G999" s="1251">
        <f>E999+F999</f>
        <v>2950</v>
      </c>
    </row>
    <row r="1000" spans="1:7" ht="15" customHeight="1">
      <c r="A1000" s="1248">
        <v>0.15</v>
      </c>
      <c r="B1000" s="1249" t="s">
        <v>76</v>
      </c>
      <c r="C1000" s="1250" t="s">
        <v>1671</v>
      </c>
      <c r="D1000" s="1251">
        <v>14000</v>
      </c>
      <c r="E1000" s="1252">
        <v>0</v>
      </c>
      <c r="F1000" s="1251">
        <f t="shared" ref="F1000:F1002" si="181">A1000*D1000</f>
        <v>2100</v>
      </c>
      <c r="G1000" s="1251">
        <f t="shared" ref="G1000:G1005" si="182">E1000+F1000</f>
        <v>2100</v>
      </c>
    </row>
    <row r="1001" spans="1:7" ht="15" customHeight="1">
      <c r="A1001" s="1248">
        <v>0.17</v>
      </c>
      <c r="B1001" s="1249" t="s">
        <v>76</v>
      </c>
      <c r="C1001" s="1250" t="s">
        <v>1663</v>
      </c>
      <c r="D1001" s="1251">
        <v>14000</v>
      </c>
      <c r="E1001" s="1252">
        <v>0</v>
      </c>
      <c r="F1001" s="1251">
        <f t="shared" si="181"/>
        <v>2380</v>
      </c>
      <c r="G1001" s="1251">
        <f t="shared" si="182"/>
        <v>2380</v>
      </c>
    </row>
    <row r="1002" spans="1:7" ht="15" customHeight="1">
      <c r="A1002" s="1248">
        <v>0.26</v>
      </c>
      <c r="B1002" s="1249" t="s">
        <v>76</v>
      </c>
      <c r="C1002" s="1250" t="s">
        <v>1672</v>
      </c>
      <c r="D1002" s="1251">
        <v>14750</v>
      </c>
      <c r="E1002" s="1252">
        <v>0</v>
      </c>
      <c r="F1002" s="1251">
        <f t="shared" si="181"/>
        <v>3835</v>
      </c>
      <c r="G1002" s="1251">
        <f t="shared" si="182"/>
        <v>3835</v>
      </c>
    </row>
    <row r="1003" spans="1:7" ht="15" customHeight="1">
      <c r="A1003" s="1248">
        <v>7.0000000000000007E-2</v>
      </c>
      <c r="B1003" s="1249" t="s">
        <v>1480</v>
      </c>
      <c r="C1003" s="1250" t="s">
        <v>1166</v>
      </c>
      <c r="D1003" s="1251">
        <v>120000</v>
      </c>
      <c r="E1003" s="1252">
        <f>A1003*D1003</f>
        <v>8400</v>
      </c>
      <c r="F1003" s="1251">
        <v>0</v>
      </c>
      <c r="G1003" s="1251">
        <f t="shared" si="182"/>
        <v>8400</v>
      </c>
    </row>
    <row r="1004" spans="1:7" ht="15" customHeight="1">
      <c r="A1004" s="1248">
        <v>0.09</v>
      </c>
      <c r="B1004" s="1249" t="s">
        <v>1480</v>
      </c>
      <c r="C1004" s="1250" t="s">
        <v>1665</v>
      </c>
      <c r="D1004" s="1251">
        <v>150000</v>
      </c>
      <c r="E1004" s="1252">
        <f t="shared" ref="E1004:E1005" si="183">A1004*D1004</f>
        <v>13500</v>
      </c>
      <c r="F1004" s="1251">
        <v>0</v>
      </c>
      <c r="G1004" s="1251">
        <f t="shared" si="182"/>
        <v>13500</v>
      </c>
    </row>
    <row r="1005" spans="1:7" ht="15" customHeight="1">
      <c r="A1005" s="1248">
        <v>2.5000000000000001E-3</v>
      </c>
      <c r="B1005" s="1249" t="s">
        <v>1480</v>
      </c>
      <c r="C1005" s="1250" t="s">
        <v>1169</v>
      </c>
      <c r="D1005" s="1251">
        <v>250000</v>
      </c>
      <c r="E1005" s="1252">
        <f t="shared" si="183"/>
        <v>625</v>
      </c>
      <c r="F1005" s="1251">
        <v>0</v>
      </c>
      <c r="G1005" s="1251">
        <f t="shared" si="182"/>
        <v>625</v>
      </c>
    </row>
    <row r="1006" spans="1:7" ht="15" customHeight="1">
      <c r="A1006" s="1253"/>
      <c r="B1006" s="1249"/>
      <c r="C1006" s="1250" t="s">
        <v>1481</v>
      </c>
      <c r="D1006" s="1251"/>
      <c r="E1006" s="1254">
        <f>SUM(E999:E1005)</f>
        <v>22525</v>
      </c>
      <c r="F1006" s="1251">
        <f>SUM(F999:F1005)</f>
        <v>11265</v>
      </c>
      <c r="G1006" s="1251">
        <f>SUM(G999:G1005)</f>
        <v>33790</v>
      </c>
    </row>
    <row r="1007" spans="1:7" ht="15" customHeight="1">
      <c r="A1007" s="1253"/>
      <c r="B1007" s="1249"/>
      <c r="C1007" s="1250" t="s">
        <v>1482</v>
      </c>
      <c r="D1007" s="1255">
        <v>0.1</v>
      </c>
      <c r="E1007" s="1251">
        <f>E1006*D1007</f>
        <v>2252.5</v>
      </c>
      <c r="F1007" s="1251">
        <f>F1006*D1007</f>
        <v>1126.5</v>
      </c>
      <c r="G1007" s="1251">
        <f>G1006*D1007</f>
        <v>3379</v>
      </c>
    </row>
    <row r="1008" spans="1:7" ht="15" customHeight="1">
      <c r="A1008" s="1256"/>
      <c r="B1008" s="1257"/>
      <c r="C1008" s="1258" t="s">
        <v>1483</v>
      </c>
      <c r="D1008" s="1259"/>
      <c r="E1008" s="1259">
        <f>SUM(E1006:E1007)</f>
        <v>24777.5</v>
      </c>
      <c r="F1008" s="1259">
        <f>SUM(F1006:F1007)</f>
        <v>12391.5</v>
      </c>
      <c r="G1008" s="1259">
        <f>SUM(G1006:G1007)</f>
        <v>37169</v>
      </c>
    </row>
    <row r="1010" spans="1:10" ht="15" customHeight="1">
      <c r="A1010" s="1235">
        <v>1</v>
      </c>
      <c r="B1010" s="1236" t="s">
        <v>209</v>
      </c>
      <c r="C1010" s="1241" t="s">
        <v>1673</v>
      </c>
      <c r="D1010" s="1238"/>
      <c r="E1010" s="1239"/>
      <c r="F1010" s="1238"/>
      <c r="G1010" s="1238"/>
    </row>
    <row r="1011" spans="1:10" ht="15" customHeight="1">
      <c r="A1011" s="1235"/>
      <c r="B1011" s="1236"/>
      <c r="C1011" s="1241"/>
      <c r="D1011" s="1238"/>
      <c r="E1011" s="1239"/>
      <c r="F1011" s="1238"/>
      <c r="G1011" s="1238"/>
    </row>
    <row r="1012" spans="1:10" s="1240" customFormat="1" ht="15" customHeight="1">
      <c r="A1012" s="1242" t="s">
        <v>1326</v>
      </c>
      <c r="B1012" s="1243"/>
      <c r="C1012" s="1244"/>
      <c r="D1012" s="1245" t="s">
        <v>1479</v>
      </c>
      <c r="E1012" s="1246" t="s">
        <v>1371</v>
      </c>
      <c r="F1012" s="1247" t="s">
        <v>1374</v>
      </c>
      <c r="G1012" s="1247" t="s">
        <v>14</v>
      </c>
    </row>
    <row r="1013" spans="1:10" ht="15" customHeight="1">
      <c r="A1013" s="1248">
        <v>1</v>
      </c>
      <c r="B1013" s="1249" t="s">
        <v>209</v>
      </c>
      <c r="C1013" s="1250" t="s">
        <v>1674</v>
      </c>
      <c r="D1013" s="1251">
        <v>2000000</v>
      </c>
      <c r="E1013" s="1252">
        <v>0</v>
      </c>
      <c r="F1013" s="1251">
        <f>A1013*D1013</f>
        <v>2000000</v>
      </c>
      <c r="G1013" s="1251">
        <f>E1013+F1013</f>
        <v>2000000</v>
      </c>
    </row>
    <row r="1014" spans="1:10" ht="15" customHeight="1">
      <c r="A1014" s="1255">
        <v>0.06</v>
      </c>
      <c r="B1014" s="1249" t="s">
        <v>1675</v>
      </c>
      <c r="C1014" s="1250" t="s">
        <v>1676</v>
      </c>
      <c r="D1014" s="1251">
        <f>D1013</f>
        <v>2000000</v>
      </c>
      <c r="E1014" s="1252">
        <v>0</v>
      </c>
      <c r="F1014" s="1251">
        <f>A1014*D1014</f>
        <v>120000</v>
      </c>
      <c r="G1014" s="1251">
        <f t="shared" ref="G1014:G1017" si="184">E1014+F1014</f>
        <v>120000</v>
      </c>
    </row>
    <row r="1015" spans="1:10" ht="15" customHeight="1">
      <c r="A1015" s="1248">
        <v>3.3</v>
      </c>
      <c r="B1015" s="1249" t="s">
        <v>1480</v>
      </c>
      <c r="C1015" s="1250" t="s">
        <v>1166</v>
      </c>
      <c r="D1015" s="1251">
        <v>120000</v>
      </c>
      <c r="E1015" s="1252">
        <f>A1015*D1015</f>
        <v>396000</v>
      </c>
      <c r="F1015" s="1251">
        <v>0</v>
      </c>
      <c r="G1015" s="1251">
        <f t="shared" si="184"/>
        <v>396000</v>
      </c>
      <c r="J1015" s="1286"/>
    </row>
    <row r="1016" spans="1:10" ht="15" customHeight="1">
      <c r="A1016" s="1248">
        <v>1.1000000000000001</v>
      </c>
      <c r="B1016" s="1249" t="s">
        <v>1480</v>
      </c>
      <c r="C1016" s="1250" t="s">
        <v>1361</v>
      </c>
      <c r="D1016" s="1251">
        <v>150000</v>
      </c>
      <c r="E1016" s="1252">
        <f t="shared" ref="E1016:E1017" si="185">A1016*D1016</f>
        <v>165000</v>
      </c>
      <c r="F1016" s="1251">
        <v>0</v>
      </c>
      <c r="G1016" s="1251">
        <f t="shared" si="184"/>
        <v>165000</v>
      </c>
    </row>
    <row r="1017" spans="1:10" ht="15" customHeight="1">
      <c r="A1017" s="1248">
        <v>0.16</v>
      </c>
      <c r="B1017" s="1249" t="s">
        <v>1480</v>
      </c>
      <c r="C1017" s="1250" t="s">
        <v>1169</v>
      </c>
      <c r="D1017" s="1251">
        <v>250000</v>
      </c>
      <c r="E1017" s="1252">
        <f t="shared" si="185"/>
        <v>40000</v>
      </c>
      <c r="F1017" s="1251">
        <v>0</v>
      </c>
      <c r="G1017" s="1251">
        <f t="shared" si="184"/>
        <v>40000</v>
      </c>
    </row>
    <row r="1018" spans="1:10" ht="15" customHeight="1">
      <c r="A1018" s="1253"/>
      <c r="B1018" s="1249"/>
      <c r="C1018" s="1250" t="s">
        <v>1481</v>
      </c>
      <c r="D1018" s="1251"/>
      <c r="E1018" s="1254">
        <f>SUM(E1013:E1017)</f>
        <v>601000</v>
      </c>
      <c r="F1018" s="1251">
        <f>SUM(F1013:F1017)</f>
        <v>2120000</v>
      </c>
      <c r="G1018" s="1251">
        <f>SUM(G1013:G1017)</f>
        <v>2721000</v>
      </c>
    </row>
    <row r="1019" spans="1:10" ht="15" customHeight="1">
      <c r="A1019" s="1253"/>
      <c r="B1019" s="1249"/>
      <c r="C1019" s="1250" t="s">
        <v>1482</v>
      </c>
      <c r="D1019" s="1255">
        <v>0.1</v>
      </c>
      <c r="E1019" s="1251">
        <f>E1018*D1019</f>
        <v>60100</v>
      </c>
      <c r="F1019" s="1251">
        <f>F1018*D1019</f>
        <v>212000</v>
      </c>
      <c r="G1019" s="1251">
        <f>G1018*D1019</f>
        <v>272100</v>
      </c>
    </row>
    <row r="1020" spans="1:10" ht="15" customHeight="1">
      <c r="A1020" s="1256"/>
      <c r="B1020" s="1257"/>
      <c r="C1020" s="1258" t="s">
        <v>1483</v>
      </c>
      <c r="D1020" s="1259"/>
      <c r="E1020" s="1259">
        <f>SUM(E1018:E1019)</f>
        <v>661100</v>
      </c>
      <c r="F1020" s="1259">
        <f>SUM(F1018:F1019)</f>
        <v>2332000</v>
      </c>
      <c r="G1020" s="1259">
        <f>SUM(G1018:G1019)</f>
        <v>2993100</v>
      </c>
    </row>
    <row r="1022" spans="1:10" s="1289" customFormat="1" ht="15" customHeight="1">
      <c r="A1022" s="1235">
        <v>1</v>
      </c>
      <c r="B1022" s="1236" t="s">
        <v>209</v>
      </c>
      <c r="C1022" s="1241" t="s">
        <v>1677</v>
      </c>
      <c r="D1022" s="1287"/>
      <c r="E1022" s="1288"/>
      <c r="F1022" s="1287"/>
      <c r="G1022" s="1287"/>
    </row>
    <row r="1023" spans="1:10" ht="15" customHeight="1">
      <c r="A1023" s="1290"/>
      <c r="B1023" s="1291"/>
      <c r="C1023" s="1292"/>
      <c r="D1023" s="1238"/>
      <c r="E1023" s="1239"/>
      <c r="F1023" s="1238"/>
      <c r="G1023" s="1238"/>
    </row>
    <row r="1024" spans="1:10" s="1240" customFormat="1" ht="15" customHeight="1">
      <c r="A1024" s="1242" t="s">
        <v>1326</v>
      </c>
      <c r="B1024" s="1243"/>
      <c r="C1024" s="1244"/>
      <c r="D1024" s="1245" t="s">
        <v>1479</v>
      </c>
      <c r="E1024" s="1246" t="s">
        <v>1371</v>
      </c>
      <c r="F1024" s="1247" t="s">
        <v>1374</v>
      </c>
      <c r="G1024" s="1247" t="s">
        <v>14</v>
      </c>
    </row>
    <row r="1025" spans="1:7" ht="15" customHeight="1">
      <c r="A1025" s="1248">
        <v>222</v>
      </c>
      <c r="B1025" s="1249" t="s">
        <v>209</v>
      </c>
      <c r="C1025" s="1250" t="s">
        <v>1678</v>
      </c>
      <c r="D1025" s="1251">
        <v>600</v>
      </c>
      <c r="E1025" s="1252">
        <v>0</v>
      </c>
      <c r="F1025" s="1251">
        <f>A1025*D1025</f>
        <v>133200</v>
      </c>
      <c r="G1025" s="1251">
        <f>E1025+F1025</f>
        <v>133200</v>
      </c>
    </row>
    <row r="1026" spans="1:7" ht="15" customHeight="1">
      <c r="A1026" s="1248">
        <v>114</v>
      </c>
      <c r="B1026" s="1249" t="s">
        <v>76</v>
      </c>
      <c r="C1026" s="1250" t="s">
        <v>886</v>
      </c>
      <c r="D1026" s="1251">
        <v>1260</v>
      </c>
      <c r="E1026" s="1252">
        <v>0</v>
      </c>
      <c r="F1026" s="1251">
        <f t="shared" ref="F1026:F1030" si="186">A1026*D1026</f>
        <v>143640</v>
      </c>
      <c r="G1026" s="1251">
        <f t="shared" ref="G1026:G1033" si="187">E1026+F1026</f>
        <v>143640</v>
      </c>
    </row>
    <row r="1027" spans="1:7" ht="15" customHeight="1">
      <c r="A1027" s="1248">
        <v>0.184</v>
      </c>
      <c r="B1027" s="1249" t="s">
        <v>1490</v>
      </c>
      <c r="C1027" s="1250" t="s">
        <v>887</v>
      </c>
      <c r="D1027" s="1251">
        <v>250000</v>
      </c>
      <c r="E1027" s="1252">
        <v>0</v>
      </c>
      <c r="F1027" s="1251">
        <f t="shared" si="186"/>
        <v>46000</v>
      </c>
      <c r="G1027" s="1251">
        <f t="shared" si="187"/>
        <v>46000</v>
      </c>
    </row>
    <row r="1028" spans="1:7" ht="15" customHeight="1">
      <c r="A1028" s="1293">
        <v>3.3000000000000002E-2</v>
      </c>
      <c r="B1028" s="1249" t="s">
        <v>1490</v>
      </c>
      <c r="C1028" s="1250" t="s">
        <v>1679</v>
      </c>
      <c r="D1028" s="1251">
        <v>78650</v>
      </c>
      <c r="E1028" s="1252">
        <v>0</v>
      </c>
      <c r="F1028" s="1251">
        <f t="shared" si="186"/>
        <v>2595.4500000000003</v>
      </c>
      <c r="G1028" s="1251">
        <f t="shared" si="187"/>
        <v>2595.4500000000003</v>
      </c>
    </row>
    <row r="1029" spans="1:7" ht="15" customHeight="1">
      <c r="A1029" s="1293">
        <v>4.8499999999999996</v>
      </c>
      <c r="B1029" s="1249" t="s">
        <v>76</v>
      </c>
      <c r="C1029" s="1250" t="s">
        <v>891</v>
      </c>
      <c r="D1029" s="1251">
        <v>8000</v>
      </c>
      <c r="E1029" s="1252">
        <v>0</v>
      </c>
      <c r="F1029" s="1251">
        <f t="shared" si="186"/>
        <v>38800</v>
      </c>
      <c r="G1029" s="1251">
        <f t="shared" si="187"/>
        <v>38800</v>
      </c>
    </row>
    <row r="1030" spans="1:7" ht="15" customHeight="1">
      <c r="A1030" s="1293">
        <v>0.12</v>
      </c>
      <c r="B1030" s="1249" t="s">
        <v>1490</v>
      </c>
      <c r="C1030" s="1250" t="s">
        <v>1544</v>
      </c>
      <c r="D1030" s="1251">
        <v>250000</v>
      </c>
      <c r="E1030" s="1252">
        <v>0</v>
      </c>
      <c r="F1030" s="1251">
        <f t="shared" si="186"/>
        <v>30000</v>
      </c>
      <c r="G1030" s="1251">
        <f t="shared" si="187"/>
        <v>30000</v>
      </c>
    </row>
    <row r="1031" spans="1:7" ht="15" customHeight="1">
      <c r="A1031" s="1248">
        <v>2.16</v>
      </c>
      <c r="B1031" s="1249" t="s">
        <v>1480</v>
      </c>
      <c r="C1031" s="1250" t="s">
        <v>1166</v>
      </c>
      <c r="D1031" s="1251">
        <v>120000</v>
      </c>
      <c r="E1031" s="1252">
        <f>A1031*D1031</f>
        <v>259200.00000000003</v>
      </c>
      <c r="F1031" s="1251">
        <v>0</v>
      </c>
      <c r="G1031" s="1251">
        <f t="shared" si="187"/>
        <v>259200.00000000003</v>
      </c>
    </row>
    <row r="1032" spans="1:7" ht="15" customHeight="1">
      <c r="A1032" s="1248">
        <v>0.72</v>
      </c>
      <c r="B1032" s="1249" t="s">
        <v>1480</v>
      </c>
      <c r="C1032" s="1250" t="s">
        <v>1361</v>
      </c>
      <c r="D1032" s="1251">
        <v>150000</v>
      </c>
      <c r="E1032" s="1252">
        <f t="shared" ref="E1032:E1033" si="188">A1032*D1032</f>
        <v>108000</v>
      </c>
      <c r="F1032" s="1251">
        <v>0</v>
      </c>
      <c r="G1032" s="1251">
        <f t="shared" si="187"/>
        <v>108000</v>
      </c>
    </row>
    <row r="1033" spans="1:7" ht="15" customHeight="1">
      <c r="A1033" s="1248">
        <v>0.1</v>
      </c>
      <c r="B1033" s="1249" t="s">
        <v>1480</v>
      </c>
      <c r="C1033" s="1250" t="s">
        <v>1169</v>
      </c>
      <c r="D1033" s="1251">
        <v>250000</v>
      </c>
      <c r="E1033" s="1252">
        <f t="shared" si="188"/>
        <v>25000</v>
      </c>
      <c r="F1033" s="1251">
        <v>0</v>
      </c>
      <c r="G1033" s="1251">
        <f t="shared" si="187"/>
        <v>25000</v>
      </c>
    </row>
    <row r="1034" spans="1:7" ht="15" customHeight="1">
      <c r="A1034" s="1253"/>
      <c r="B1034" s="1249"/>
      <c r="C1034" s="1250" t="s">
        <v>1481</v>
      </c>
      <c r="D1034" s="1251"/>
      <c r="E1034" s="1254">
        <f>SUM(E1025:E1033)</f>
        <v>392200</v>
      </c>
      <c r="F1034" s="1251">
        <f>SUM(F1025:F1033)</f>
        <v>394235.45</v>
      </c>
      <c r="G1034" s="1251">
        <f>SUM(G1025:G1033)</f>
        <v>786435.45000000007</v>
      </c>
    </row>
    <row r="1035" spans="1:7" ht="15" customHeight="1">
      <c r="A1035" s="1253"/>
      <c r="B1035" s="1249"/>
      <c r="C1035" s="1250" t="s">
        <v>1482</v>
      </c>
      <c r="D1035" s="1255">
        <v>0.1</v>
      </c>
      <c r="E1035" s="1251">
        <f>E1034*D1035</f>
        <v>39220</v>
      </c>
      <c r="F1035" s="1251">
        <f>F1034*D1035</f>
        <v>39423.545000000006</v>
      </c>
      <c r="G1035" s="1251">
        <f>G1034*D1035</f>
        <v>78643.545000000013</v>
      </c>
    </row>
    <row r="1036" spans="1:7" ht="15" customHeight="1">
      <c r="A1036" s="1256"/>
      <c r="B1036" s="1257"/>
      <c r="C1036" s="1258" t="s">
        <v>1483</v>
      </c>
      <c r="D1036" s="1259"/>
      <c r="E1036" s="1259">
        <f>SUM(E1034:E1035)</f>
        <v>431420</v>
      </c>
      <c r="F1036" s="1259">
        <f>SUM(F1034:F1035)</f>
        <v>433658.995</v>
      </c>
      <c r="G1036" s="1259">
        <f>SUM(G1034:G1035)</f>
        <v>865078.99500000011</v>
      </c>
    </row>
    <row r="1038" spans="1:7" ht="15" customHeight="1">
      <c r="A1038" s="1235">
        <v>1</v>
      </c>
      <c r="B1038" s="1236" t="s">
        <v>1508</v>
      </c>
      <c r="C1038" s="1241" t="s">
        <v>1680</v>
      </c>
      <c r="D1038" s="1238"/>
      <c r="E1038" s="1239"/>
      <c r="F1038" s="1238"/>
      <c r="G1038" s="1238"/>
    </row>
    <row r="1039" spans="1:7" ht="15" customHeight="1">
      <c r="A1039" s="1235"/>
      <c r="B1039" s="1236"/>
      <c r="C1039" s="1241"/>
      <c r="D1039" s="1238"/>
      <c r="E1039" s="1239"/>
      <c r="F1039" s="1238"/>
      <c r="G1039" s="1238"/>
    </row>
    <row r="1040" spans="1:7" s="1240" customFormat="1" ht="15" customHeight="1">
      <c r="A1040" s="1242" t="s">
        <v>1326</v>
      </c>
      <c r="B1040" s="1243"/>
      <c r="C1040" s="1244"/>
      <c r="D1040" s="1245" t="s">
        <v>1479</v>
      </c>
      <c r="E1040" s="1246" t="s">
        <v>1371</v>
      </c>
      <c r="F1040" s="1247" t="s">
        <v>1374</v>
      </c>
      <c r="G1040" s="1247" t="s">
        <v>14</v>
      </c>
    </row>
    <row r="1041" spans="1:7" ht="15" customHeight="1">
      <c r="A1041" s="1248">
        <v>1.2</v>
      </c>
      <c r="B1041" s="1249" t="s">
        <v>1639</v>
      </c>
      <c r="C1041" s="1250" t="s">
        <v>1681</v>
      </c>
      <c r="D1041" s="1251">
        <v>2166.6666666666665</v>
      </c>
      <c r="E1041" s="1252">
        <v>0</v>
      </c>
      <c r="F1041" s="1251">
        <f>A1041*D1041</f>
        <v>2599.9999999999995</v>
      </c>
      <c r="G1041" s="1251">
        <f>E1041+F1041</f>
        <v>2599.9999999999995</v>
      </c>
    </row>
    <row r="1042" spans="1:7" ht="15" customHeight="1">
      <c r="A1042" s="1255">
        <v>0.35</v>
      </c>
      <c r="B1042" s="1249" t="s">
        <v>1675</v>
      </c>
      <c r="C1042" s="1250" t="s">
        <v>1682</v>
      </c>
      <c r="D1042" s="1251">
        <f>D1041</f>
        <v>2166.6666666666665</v>
      </c>
      <c r="E1042" s="1252">
        <v>0</v>
      </c>
      <c r="F1042" s="1251">
        <f>A1042*D1042</f>
        <v>758.33333333333326</v>
      </c>
      <c r="G1042" s="1251">
        <f t="shared" ref="G1042:G1045" si="189">E1042+F1042</f>
        <v>758.33333333333326</v>
      </c>
    </row>
    <row r="1043" spans="1:7" ht="15" customHeight="1">
      <c r="A1043" s="1248">
        <v>3.5999999999999997E-2</v>
      </c>
      <c r="B1043" s="1249" t="s">
        <v>1480</v>
      </c>
      <c r="C1043" s="1250" t="s">
        <v>1166</v>
      </c>
      <c r="D1043" s="1251">
        <v>120000</v>
      </c>
      <c r="E1043" s="1252">
        <f>A1043*D1043</f>
        <v>4320</v>
      </c>
      <c r="F1043" s="1251">
        <v>0</v>
      </c>
      <c r="G1043" s="1251">
        <f t="shared" si="189"/>
        <v>4320</v>
      </c>
    </row>
    <row r="1044" spans="1:7" ht="15" customHeight="1">
      <c r="A1044" s="1248">
        <v>0.06</v>
      </c>
      <c r="B1044" s="1249" t="s">
        <v>1480</v>
      </c>
      <c r="C1044" s="1250" t="s">
        <v>1361</v>
      </c>
      <c r="D1044" s="1251">
        <v>150000</v>
      </c>
      <c r="E1044" s="1252">
        <f t="shared" ref="E1044:E1045" si="190">A1044*D1044</f>
        <v>9000</v>
      </c>
      <c r="F1044" s="1251">
        <v>0</v>
      </c>
      <c r="G1044" s="1251">
        <f t="shared" si="189"/>
        <v>9000</v>
      </c>
    </row>
    <row r="1045" spans="1:7" ht="15" customHeight="1">
      <c r="A1045" s="1248">
        <v>1.8E-3</v>
      </c>
      <c r="B1045" s="1249" t="s">
        <v>1480</v>
      </c>
      <c r="C1045" s="1250" t="s">
        <v>1169</v>
      </c>
      <c r="D1045" s="1251">
        <v>250000</v>
      </c>
      <c r="E1045" s="1252">
        <f t="shared" si="190"/>
        <v>450</v>
      </c>
      <c r="F1045" s="1251">
        <v>0</v>
      </c>
      <c r="G1045" s="1251">
        <f t="shared" si="189"/>
        <v>450</v>
      </c>
    </row>
    <row r="1046" spans="1:7" ht="15" customHeight="1">
      <c r="A1046" s="1253"/>
      <c r="B1046" s="1249"/>
      <c r="C1046" s="1250" t="s">
        <v>1481</v>
      </c>
      <c r="D1046" s="1251"/>
      <c r="E1046" s="1254">
        <f>SUM(E1041:E1045)</f>
        <v>13770</v>
      </c>
      <c r="F1046" s="1251">
        <f>SUM(F1041:F1045)</f>
        <v>3358.333333333333</v>
      </c>
      <c r="G1046" s="1251">
        <f>SUM(G1041:G1045)</f>
        <v>17128.333333333332</v>
      </c>
    </row>
    <row r="1047" spans="1:7" ht="15" customHeight="1">
      <c r="A1047" s="1253"/>
      <c r="B1047" s="1249"/>
      <c r="C1047" s="1250" t="s">
        <v>1482</v>
      </c>
      <c r="D1047" s="1255">
        <v>0.1</v>
      </c>
      <c r="E1047" s="1251">
        <f>E1046*D1047</f>
        <v>1377</v>
      </c>
      <c r="F1047" s="1251">
        <f>F1046*D1047</f>
        <v>335.83333333333331</v>
      </c>
      <c r="G1047" s="1251">
        <f>G1046*D1047</f>
        <v>1712.8333333333333</v>
      </c>
    </row>
    <row r="1048" spans="1:7" ht="15" customHeight="1">
      <c r="A1048" s="1256"/>
      <c r="B1048" s="1257"/>
      <c r="C1048" s="1258" t="s">
        <v>1483</v>
      </c>
      <c r="D1048" s="1259"/>
      <c r="E1048" s="1259">
        <f>SUM(E1046:E1047)</f>
        <v>15147</v>
      </c>
      <c r="F1048" s="1259">
        <f>SUM(F1046:F1047)</f>
        <v>3694.1666666666665</v>
      </c>
      <c r="G1048" s="1259">
        <f>SUM(G1046:G1047)</f>
        <v>18841.166666666664</v>
      </c>
    </row>
    <row r="1050" spans="1:7" ht="15" customHeight="1">
      <c r="A1050" s="1235">
        <v>1</v>
      </c>
      <c r="B1050" s="1236" t="s">
        <v>1508</v>
      </c>
      <c r="C1050" s="1241" t="s">
        <v>1683</v>
      </c>
      <c r="D1050" s="1238"/>
      <c r="E1050" s="1239"/>
      <c r="F1050" s="1238"/>
      <c r="G1050" s="1238"/>
    </row>
    <row r="1051" spans="1:7" ht="15" customHeight="1">
      <c r="A1051" s="1235"/>
      <c r="B1051" s="1236"/>
      <c r="C1051" s="1241"/>
      <c r="D1051" s="1238"/>
      <c r="E1051" s="1239"/>
      <c r="F1051" s="1238"/>
      <c r="G1051" s="1238"/>
    </row>
    <row r="1052" spans="1:7" s="1240" customFormat="1" ht="15" customHeight="1">
      <c r="A1052" s="1242" t="s">
        <v>1326</v>
      </c>
      <c r="B1052" s="1243"/>
      <c r="C1052" s="1244"/>
      <c r="D1052" s="1245" t="s">
        <v>1479</v>
      </c>
      <c r="E1052" s="1246" t="s">
        <v>1371</v>
      </c>
      <c r="F1052" s="1247" t="s">
        <v>1374</v>
      </c>
      <c r="G1052" s="1247" t="s">
        <v>14</v>
      </c>
    </row>
    <row r="1053" spans="1:7" ht="15" customHeight="1">
      <c r="A1053" s="1248">
        <v>1.2</v>
      </c>
      <c r="B1053" s="1249" t="s">
        <v>1639</v>
      </c>
      <c r="C1053" s="1250" t="s">
        <v>1684</v>
      </c>
      <c r="D1053" s="1251">
        <v>3000</v>
      </c>
      <c r="E1053" s="1252">
        <v>0</v>
      </c>
      <c r="F1053" s="1251">
        <f>A1053*D1053</f>
        <v>3600</v>
      </c>
      <c r="G1053" s="1251">
        <f>E1053+F1053</f>
        <v>3600</v>
      </c>
    </row>
    <row r="1054" spans="1:7" ht="15" customHeight="1">
      <c r="A1054" s="1255">
        <v>0.35</v>
      </c>
      <c r="B1054" s="1249" t="s">
        <v>1675</v>
      </c>
      <c r="C1054" s="1250" t="s">
        <v>1682</v>
      </c>
      <c r="D1054" s="1251">
        <f>D1053</f>
        <v>3000</v>
      </c>
      <c r="E1054" s="1252">
        <v>0</v>
      </c>
      <c r="F1054" s="1251">
        <f>A1054*D1054</f>
        <v>1050</v>
      </c>
      <c r="G1054" s="1251">
        <f t="shared" ref="G1054:G1057" si="191">E1054+F1054</f>
        <v>1050</v>
      </c>
    </row>
    <row r="1055" spans="1:7" ht="15" customHeight="1">
      <c r="A1055" s="1248">
        <v>3.5999999999999997E-2</v>
      </c>
      <c r="B1055" s="1249" t="s">
        <v>1480</v>
      </c>
      <c r="C1055" s="1250" t="s">
        <v>1166</v>
      </c>
      <c r="D1055" s="1251">
        <v>120000</v>
      </c>
      <c r="E1055" s="1252">
        <f>A1055*D1055</f>
        <v>4320</v>
      </c>
      <c r="F1055" s="1251">
        <v>0</v>
      </c>
      <c r="G1055" s="1251">
        <f t="shared" si="191"/>
        <v>4320</v>
      </c>
    </row>
    <row r="1056" spans="1:7" ht="15" customHeight="1">
      <c r="A1056" s="1248">
        <v>0.06</v>
      </c>
      <c r="B1056" s="1249" t="s">
        <v>1480</v>
      </c>
      <c r="C1056" s="1250" t="s">
        <v>1361</v>
      </c>
      <c r="D1056" s="1251">
        <v>150000</v>
      </c>
      <c r="E1056" s="1252">
        <f t="shared" ref="E1056:E1057" si="192">A1056*D1056</f>
        <v>9000</v>
      </c>
      <c r="F1056" s="1251">
        <v>0</v>
      </c>
      <c r="G1056" s="1251">
        <f t="shared" si="191"/>
        <v>9000</v>
      </c>
    </row>
    <row r="1057" spans="1:7" ht="15" customHeight="1">
      <c r="A1057" s="1248">
        <v>1.8E-3</v>
      </c>
      <c r="B1057" s="1249" t="s">
        <v>1480</v>
      </c>
      <c r="C1057" s="1250" t="s">
        <v>1169</v>
      </c>
      <c r="D1057" s="1251">
        <v>250000</v>
      </c>
      <c r="E1057" s="1252">
        <f t="shared" si="192"/>
        <v>450</v>
      </c>
      <c r="F1057" s="1251">
        <v>0</v>
      </c>
      <c r="G1057" s="1251">
        <f t="shared" si="191"/>
        <v>450</v>
      </c>
    </row>
    <row r="1058" spans="1:7" ht="15" customHeight="1">
      <c r="A1058" s="1253"/>
      <c r="B1058" s="1249"/>
      <c r="C1058" s="1250" t="s">
        <v>1481</v>
      </c>
      <c r="D1058" s="1251"/>
      <c r="E1058" s="1254">
        <f>SUM(E1053:E1057)</f>
        <v>13770</v>
      </c>
      <c r="F1058" s="1251">
        <f>SUM(F1053:F1057)</f>
        <v>4650</v>
      </c>
      <c r="G1058" s="1251">
        <f>SUM(G1053:G1057)</f>
        <v>18420</v>
      </c>
    </row>
    <row r="1059" spans="1:7" ht="15" customHeight="1">
      <c r="A1059" s="1253"/>
      <c r="B1059" s="1249"/>
      <c r="C1059" s="1250" t="s">
        <v>1482</v>
      </c>
      <c r="D1059" s="1255">
        <v>0.1</v>
      </c>
      <c r="E1059" s="1251">
        <f>E1058*D1059</f>
        <v>1377</v>
      </c>
      <c r="F1059" s="1251">
        <f>F1058*D1059</f>
        <v>465</v>
      </c>
      <c r="G1059" s="1251">
        <f>G1058*D1059</f>
        <v>1842</v>
      </c>
    </row>
    <row r="1060" spans="1:7" ht="15" customHeight="1">
      <c r="A1060" s="1256"/>
      <c r="B1060" s="1257"/>
      <c r="C1060" s="1258" t="s">
        <v>1483</v>
      </c>
      <c r="D1060" s="1259"/>
      <c r="E1060" s="1259">
        <f>SUM(E1058:E1059)</f>
        <v>15147</v>
      </c>
      <c r="F1060" s="1259">
        <f>SUM(F1058:F1059)</f>
        <v>5115</v>
      </c>
      <c r="G1060" s="1259">
        <f>SUM(G1058:G1059)</f>
        <v>20262</v>
      </c>
    </row>
    <row r="1062" spans="1:7" ht="15" customHeight="1">
      <c r="A1062" s="1235">
        <v>1</v>
      </c>
      <c r="B1062" s="1236" t="s">
        <v>1508</v>
      </c>
      <c r="C1062" s="1241" t="s">
        <v>1685</v>
      </c>
      <c r="D1062" s="1238"/>
      <c r="E1062" s="1239"/>
      <c r="F1062" s="1238"/>
      <c r="G1062" s="1238"/>
    </row>
    <row r="1063" spans="1:7" ht="15" customHeight="1">
      <c r="A1063" s="1235"/>
      <c r="B1063" s="1236"/>
      <c r="C1063" s="1241"/>
      <c r="D1063" s="1238"/>
      <c r="E1063" s="1239"/>
      <c r="F1063" s="1238"/>
      <c r="G1063" s="1238"/>
    </row>
    <row r="1064" spans="1:7" s="1240" customFormat="1" ht="15" customHeight="1">
      <c r="A1064" s="1242" t="s">
        <v>1326</v>
      </c>
      <c r="B1064" s="1243"/>
      <c r="C1064" s="1244"/>
      <c r="D1064" s="1245" t="s">
        <v>1479</v>
      </c>
      <c r="E1064" s="1246" t="s">
        <v>1371</v>
      </c>
      <c r="F1064" s="1247" t="s">
        <v>1374</v>
      </c>
      <c r="G1064" s="1247" t="s">
        <v>14</v>
      </c>
    </row>
    <row r="1065" spans="1:7" ht="15" customHeight="1">
      <c r="A1065" s="1248">
        <v>1.2</v>
      </c>
      <c r="B1065" s="1249" t="s">
        <v>1639</v>
      </c>
      <c r="C1065" s="1250" t="s">
        <v>1686</v>
      </c>
      <c r="D1065" s="1251">
        <v>4166.666666666667</v>
      </c>
      <c r="E1065" s="1252">
        <v>0</v>
      </c>
      <c r="F1065" s="1251">
        <f>A1065*D1065</f>
        <v>5000</v>
      </c>
      <c r="G1065" s="1251">
        <f>E1065+F1065</f>
        <v>5000</v>
      </c>
    </row>
    <row r="1066" spans="1:7" ht="15" customHeight="1">
      <c r="A1066" s="1255">
        <v>0.35</v>
      </c>
      <c r="B1066" s="1249" t="s">
        <v>1675</v>
      </c>
      <c r="C1066" s="1250" t="s">
        <v>1682</v>
      </c>
      <c r="D1066" s="1251">
        <f>D1065</f>
        <v>4166.666666666667</v>
      </c>
      <c r="E1066" s="1252">
        <v>0</v>
      </c>
      <c r="F1066" s="1251">
        <f>A1066*D1066</f>
        <v>1458.3333333333333</v>
      </c>
      <c r="G1066" s="1251">
        <f t="shared" ref="G1066:G1069" si="193">E1066+F1066</f>
        <v>1458.3333333333333</v>
      </c>
    </row>
    <row r="1067" spans="1:7" ht="15" customHeight="1">
      <c r="A1067" s="1248">
        <v>3.5999999999999997E-2</v>
      </c>
      <c r="B1067" s="1249" t="s">
        <v>1480</v>
      </c>
      <c r="C1067" s="1250" t="s">
        <v>1166</v>
      </c>
      <c r="D1067" s="1251">
        <v>120000</v>
      </c>
      <c r="E1067" s="1252">
        <f>A1067*D1067</f>
        <v>4320</v>
      </c>
      <c r="F1067" s="1251">
        <v>0</v>
      </c>
      <c r="G1067" s="1251">
        <f t="shared" si="193"/>
        <v>4320</v>
      </c>
    </row>
    <row r="1068" spans="1:7" ht="15" customHeight="1">
      <c r="A1068" s="1248">
        <v>0.06</v>
      </c>
      <c r="B1068" s="1249" t="s">
        <v>1480</v>
      </c>
      <c r="C1068" s="1250" t="s">
        <v>1361</v>
      </c>
      <c r="D1068" s="1251">
        <v>150000</v>
      </c>
      <c r="E1068" s="1252">
        <f t="shared" ref="E1068:E1069" si="194">A1068*D1068</f>
        <v>9000</v>
      </c>
      <c r="F1068" s="1251">
        <v>0</v>
      </c>
      <c r="G1068" s="1251">
        <f t="shared" si="193"/>
        <v>9000</v>
      </c>
    </row>
    <row r="1069" spans="1:7" ht="15" customHeight="1">
      <c r="A1069" s="1248">
        <v>1.8E-3</v>
      </c>
      <c r="B1069" s="1249" t="s">
        <v>1480</v>
      </c>
      <c r="C1069" s="1250" t="s">
        <v>1169</v>
      </c>
      <c r="D1069" s="1251">
        <v>250000</v>
      </c>
      <c r="E1069" s="1252">
        <f t="shared" si="194"/>
        <v>450</v>
      </c>
      <c r="F1069" s="1251">
        <v>0</v>
      </c>
      <c r="G1069" s="1251">
        <f t="shared" si="193"/>
        <v>450</v>
      </c>
    </row>
    <row r="1070" spans="1:7" ht="15" customHeight="1">
      <c r="A1070" s="1253"/>
      <c r="B1070" s="1249"/>
      <c r="C1070" s="1250" t="s">
        <v>1481</v>
      </c>
      <c r="D1070" s="1251"/>
      <c r="E1070" s="1254">
        <f>SUM(E1065:E1069)</f>
        <v>13770</v>
      </c>
      <c r="F1070" s="1251">
        <f>SUM(F1065:F1069)</f>
        <v>6458.333333333333</v>
      </c>
      <c r="G1070" s="1251">
        <f>SUM(G1065:G1069)</f>
        <v>20228.333333333332</v>
      </c>
    </row>
    <row r="1071" spans="1:7" ht="15" customHeight="1">
      <c r="A1071" s="1253"/>
      <c r="B1071" s="1249"/>
      <c r="C1071" s="1250" t="s">
        <v>1482</v>
      </c>
      <c r="D1071" s="1255">
        <v>0.1</v>
      </c>
      <c r="E1071" s="1251">
        <f>E1070*D1071</f>
        <v>1377</v>
      </c>
      <c r="F1071" s="1251">
        <f>F1070*D1071</f>
        <v>645.83333333333337</v>
      </c>
      <c r="G1071" s="1251">
        <f>G1070*D1071</f>
        <v>2022.8333333333333</v>
      </c>
    </row>
    <row r="1072" spans="1:7" ht="15" customHeight="1">
      <c r="A1072" s="1256"/>
      <c r="B1072" s="1257"/>
      <c r="C1072" s="1258" t="s">
        <v>1483</v>
      </c>
      <c r="D1072" s="1259"/>
      <c r="E1072" s="1259">
        <f>SUM(E1070:E1071)</f>
        <v>15147</v>
      </c>
      <c r="F1072" s="1259">
        <f>SUM(F1070:F1071)</f>
        <v>7104.1666666666661</v>
      </c>
      <c r="G1072" s="1259">
        <f>SUM(G1070:G1071)</f>
        <v>22251.166666666664</v>
      </c>
    </row>
    <row r="1074" spans="1:7" ht="15" customHeight="1">
      <c r="A1074" s="1235">
        <v>1</v>
      </c>
      <c r="B1074" s="1236" t="s">
        <v>1508</v>
      </c>
      <c r="C1074" s="1241" t="s">
        <v>1687</v>
      </c>
      <c r="D1074" s="1238"/>
      <c r="E1074" s="1239"/>
      <c r="F1074" s="1238"/>
      <c r="G1074" s="1238"/>
    </row>
    <row r="1075" spans="1:7" ht="15" customHeight="1">
      <c r="A1075" s="1235"/>
      <c r="B1075" s="1236"/>
      <c r="C1075" s="1241"/>
      <c r="D1075" s="1238"/>
      <c r="E1075" s="1239"/>
      <c r="F1075" s="1238"/>
      <c r="G1075" s="1238"/>
    </row>
    <row r="1076" spans="1:7" s="1240" customFormat="1" ht="15" customHeight="1">
      <c r="A1076" s="1242" t="s">
        <v>1326</v>
      </c>
      <c r="B1076" s="1243"/>
      <c r="C1076" s="1244"/>
      <c r="D1076" s="1245" t="s">
        <v>1479</v>
      </c>
      <c r="E1076" s="1246" t="s">
        <v>1371</v>
      </c>
      <c r="F1076" s="1247" t="s">
        <v>1374</v>
      </c>
      <c r="G1076" s="1247" t="s">
        <v>14</v>
      </c>
    </row>
    <row r="1077" spans="1:7" ht="15" customHeight="1">
      <c r="A1077" s="1248">
        <v>1.2</v>
      </c>
      <c r="B1077" s="1249" t="s">
        <v>1639</v>
      </c>
      <c r="C1077" s="1250" t="s">
        <v>1688</v>
      </c>
      <c r="D1077" s="1251">
        <v>8333.3333333333339</v>
      </c>
      <c r="E1077" s="1252">
        <v>0</v>
      </c>
      <c r="F1077" s="1251">
        <f>A1077*D1077</f>
        <v>10000</v>
      </c>
      <c r="G1077" s="1251">
        <f>E1077+F1077</f>
        <v>10000</v>
      </c>
    </row>
    <row r="1078" spans="1:7" ht="15" customHeight="1">
      <c r="A1078" s="1255">
        <v>0.35</v>
      </c>
      <c r="B1078" s="1249" t="s">
        <v>1675</v>
      </c>
      <c r="C1078" s="1250" t="s">
        <v>1682</v>
      </c>
      <c r="D1078" s="1251">
        <f>D1077</f>
        <v>8333.3333333333339</v>
      </c>
      <c r="E1078" s="1252">
        <v>0</v>
      </c>
      <c r="F1078" s="1251">
        <f>A1078*D1078</f>
        <v>2916.6666666666665</v>
      </c>
      <c r="G1078" s="1251">
        <f t="shared" ref="G1078:G1081" si="195">E1078+F1078</f>
        <v>2916.6666666666665</v>
      </c>
    </row>
    <row r="1079" spans="1:7" ht="15" customHeight="1">
      <c r="A1079" s="1248">
        <v>5.4399999999999997E-2</v>
      </c>
      <c r="B1079" s="1249" t="s">
        <v>1480</v>
      </c>
      <c r="C1079" s="1250" t="s">
        <v>1166</v>
      </c>
      <c r="D1079" s="1251">
        <v>120000</v>
      </c>
      <c r="E1079" s="1252">
        <f>A1079*D1079</f>
        <v>6528</v>
      </c>
      <c r="F1079" s="1251">
        <v>0</v>
      </c>
      <c r="G1079" s="1251">
        <f t="shared" si="195"/>
        <v>6528</v>
      </c>
    </row>
    <row r="1080" spans="1:7" ht="15" customHeight="1">
      <c r="A1080" s="1248">
        <v>0.09</v>
      </c>
      <c r="B1080" s="1249" t="s">
        <v>1480</v>
      </c>
      <c r="C1080" s="1250" t="s">
        <v>1361</v>
      </c>
      <c r="D1080" s="1251">
        <v>150000</v>
      </c>
      <c r="E1080" s="1252">
        <f t="shared" ref="E1080:E1081" si="196">A1080*D1080</f>
        <v>13500</v>
      </c>
      <c r="F1080" s="1251">
        <v>0</v>
      </c>
      <c r="G1080" s="1251">
        <f t="shared" si="195"/>
        <v>13500</v>
      </c>
    </row>
    <row r="1081" spans="1:7" ht="15" customHeight="1">
      <c r="A1081" s="1248">
        <v>2.7000000000000001E-3</v>
      </c>
      <c r="B1081" s="1249" t="s">
        <v>1480</v>
      </c>
      <c r="C1081" s="1250" t="s">
        <v>1169</v>
      </c>
      <c r="D1081" s="1251">
        <v>250000</v>
      </c>
      <c r="E1081" s="1252">
        <f t="shared" si="196"/>
        <v>675</v>
      </c>
      <c r="F1081" s="1251">
        <v>0</v>
      </c>
      <c r="G1081" s="1251">
        <f t="shared" si="195"/>
        <v>675</v>
      </c>
    </row>
    <row r="1082" spans="1:7" ht="15" customHeight="1">
      <c r="A1082" s="1253"/>
      <c r="B1082" s="1249"/>
      <c r="C1082" s="1250" t="s">
        <v>1481</v>
      </c>
      <c r="D1082" s="1251"/>
      <c r="E1082" s="1254">
        <f>SUM(E1077:E1081)</f>
        <v>20703</v>
      </c>
      <c r="F1082" s="1251">
        <f>SUM(F1077:F1081)</f>
        <v>12916.666666666666</v>
      </c>
      <c r="G1082" s="1251">
        <f>SUM(G1077:G1081)</f>
        <v>33619.666666666664</v>
      </c>
    </row>
    <row r="1083" spans="1:7" ht="15" customHeight="1">
      <c r="A1083" s="1253"/>
      <c r="B1083" s="1249"/>
      <c r="C1083" s="1250" t="s">
        <v>1482</v>
      </c>
      <c r="D1083" s="1255">
        <v>0.1</v>
      </c>
      <c r="E1083" s="1251">
        <f>E1082*D1083</f>
        <v>2070.3000000000002</v>
      </c>
      <c r="F1083" s="1251">
        <f>F1082*D1083</f>
        <v>1291.6666666666667</v>
      </c>
      <c r="G1083" s="1251">
        <f>G1082*D1083</f>
        <v>3361.9666666666667</v>
      </c>
    </row>
    <row r="1084" spans="1:7" ht="15" customHeight="1">
      <c r="A1084" s="1256"/>
      <c r="B1084" s="1257"/>
      <c r="C1084" s="1258" t="s">
        <v>1483</v>
      </c>
      <c r="D1084" s="1259"/>
      <c r="E1084" s="1259">
        <f>SUM(E1082:E1083)</f>
        <v>22773.3</v>
      </c>
      <c r="F1084" s="1259">
        <f>SUM(F1082:F1083)</f>
        <v>14208.333333333332</v>
      </c>
      <c r="G1084" s="1259">
        <f>SUM(G1082:G1083)</f>
        <v>36981.633333333331</v>
      </c>
    </row>
    <row r="1086" spans="1:7" ht="15" customHeight="1">
      <c r="A1086" s="1235">
        <v>1</v>
      </c>
      <c r="B1086" s="1236" t="s">
        <v>1508</v>
      </c>
      <c r="C1086" s="1241" t="s">
        <v>1689</v>
      </c>
      <c r="D1086" s="1238"/>
      <c r="E1086" s="1239"/>
      <c r="F1086" s="1238"/>
      <c r="G1086" s="1238"/>
    </row>
    <row r="1087" spans="1:7" ht="15" customHeight="1">
      <c r="A1087" s="1235"/>
      <c r="B1087" s="1236"/>
      <c r="C1087" s="1241"/>
      <c r="D1087" s="1238"/>
      <c r="E1087" s="1239"/>
      <c r="F1087" s="1238"/>
      <c r="G1087" s="1238"/>
    </row>
    <row r="1088" spans="1:7" s="1240" customFormat="1" ht="15" customHeight="1">
      <c r="A1088" s="1242" t="s">
        <v>1326</v>
      </c>
      <c r="B1088" s="1243"/>
      <c r="C1088" s="1244"/>
      <c r="D1088" s="1245" t="s">
        <v>1479</v>
      </c>
      <c r="E1088" s="1246" t="s">
        <v>1371</v>
      </c>
      <c r="F1088" s="1247" t="s">
        <v>1374</v>
      </c>
      <c r="G1088" s="1247" t="s">
        <v>14</v>
      </c>
    </row>
    <row r="1089" spans="1:7" ht="15" customHeight="1">
      <c r="A1089" s="1248">
        <v>1.2</v>
      </c>
      <c r="B1089" s="1249" t="s">
        <v>1639</v>
      </c>
      <c r="C1089" s="1250" t="s">
        <v>1690</v>
      </c>
      <c r="D1089" s="1251">
        <v>16166.666666666666</v>
      </c>
      <c r="E1089" s="1252">
        <v>0</v>
      </c>
      <c r="F1089" s="1251">
        <f>A1089*D1089</f>
        <v>19400</v>
      </c>
      <c r="G1089" s="1251">
        <f>E1089+F1089</f>
        <v>19400</v>
      </c>
    </row>
    <row r="1090" spans="1:7" ht="15" customHeight="1">
      <c r="A1090" s="1255">
        <v>0.35</v>
      </c>
      <c r="B1090" s="1249" t="s">
        <v>1675</v>
      </c>
      <c r="C1090" s="1250" t="s">
        <v>1682</v>
      </c>
      <c r="D1090" s="1251">
        <f>D1089</f>
        <v>16166.666666666666</v>
      </c>
      <c r="E1090" s="1252">
        <v>0</v>
      </c>
      <c r="F1090" s="1251">
        <f>A1090*D1090</f>
        <v>5658.333333333333</v>
      </c>
      <c r="G1090" s="1251">
        <f t="shared" ref="G1090:G1093" si="197">E1090+F1090</f>
        <v>5658.333333333333</v>
      </c>
    </row>
    <row r="1091" spans="1:7" ht="15" customHeight="1">
      <c r="A1091" s="1248">
        <v>8.1000000000000003E-2</v>
      </c>
      <c r="B1091" s="1249" t="s">
        <v>1480</v>
      </c>
      <c r="C1091" s="1250" t="s">
        <v>1166</v>
      </c>
      <c r="D1091" s="1251">
        <v>120000</v>
      </c>
      <c r="E1091" s="1252">
        <f>A1091*D1091</f>
        <v>9720</v>
      </c>
      <c r="F1091" s="1251">
        <v>0</v>
      </c>
      <c r="G1091" s="1251">
        <f t="shared" si="197"/>
        <v>9720</v>
      </c>
    </row>
    <row r="1092" spans="1:7" ht="15" customHeight="1">
      <c r="A1092" s="1248">
        <v>0.13500000000000001</v>
      </c>
      <c r="B1092" s="1249" t="s">
        <v>1480</v>
      </c>
      <c r="C1092" s="1250" t="s">
        <v>1361</v>
      </c>
      <c r="D1092" s="1251">
        <v>150000</v>
      </c>
      <c r="E1092" s="1252">
        <f t="shared" ref="E1092:E1093" si="198">A1092*D1092</f>
        <v>20250</v>
      </c>
      <c r="F1092" s="1251">
        <v>0</v>
      </c>
      <c r="G1092" s="1251">
        <f t="shared" si="197"/>
        <v>20250</v>
      </c>
    </row>
    <row r="1093" spans="1:7" ht="15" customHeight="1">
      <c r="A1093" s="1248">
        <v>4.1000000000000002E-2</v>
      </c>
      <c r="B1093" s="1249" t="s">
        <v>1480</v>
      </c>
      <c r="C1093" s="1250" t="s">
        <v>1169</v>
      </c>
      <c r="D1093" s="1251">
        <v>250000</v>
      </c>
      <c r="E1093" s="1252">
        <f t="shared" si="198"/>
        <v>10250</v>
      </c>
      <c r="F1093" s="1251">
        <v>0</v>
      </c>
      <c r="G1093" s="1251">
        <f t="shared" si="197"/>
        <v>10250</v>
      </c>
    </row>
    <row r="1094" spans="1:7" ht="15" customHeight="1">
      <c r="A1094" s="1253"/>
      <c r="B1094" s="1249"/>
      <c r="C1094" s="1250" t="s">
        <v>1481</v>
      </c>
      <c r="D1094" s="1251"/>
      <c r="E1094" s="1254">
        <f>SUM(E1089:E1093)</f>
        <v>40220</v>
      </c>
      <c r="F1094" s="1251">
        <f>SUM(F1089:F1093)</f>
        <v>25058.333333333332</v>
      </c>
      <c r="G1094" s="1251">
        <f>SUM(G1089:G1093)</f>
        <v>65278.333333333328</v>
      </c>
    </row>
    <row r="1095" spans="1:7" ht="15" customHeight="1">
      <c r="A1095" s="1253"/>
      <c r="B1095" s="1249"/>
      <c r="C1095" s="1250" t="s">
        <v>1482</v>
      </c>
      <c r="D1095" s="1255">
        <v>0.1</v>
      </c>
      <c r="E1095" s="1251">
        <f>E1094*D1095</f>
        <v>4022</v>
      </c>
      <c r="F1095" s="1251">
        <f>F1094*D1095</f>
        <v>2505.8333333333335</v>
      </c>
      <c r="G1095" s="1251">
        <f>G1094*D1095</f>
        <v>6527.833333333333</v>
      </c>
    </row>
    <row r="1096" spans="1:7" ht="15" customHeight="1">
      <c r="A1096" s="1256"/>
      <c r="B1096" s="1257"/>
      <c r="C1096" s="1258" t="s">
        <v>1483</v>
      </c>
      <c r="D1096" s="1259"/>
      <c r="E1096" s="1259">
        <f>SUM(E1094:E1095)</f>
        <v>44242</v>
      </c>
      <c r="F1096" s="1259">
        <f>SUM(F1094:F1095)</f>
        <v>27564.166666666664</v>
      </c>
      <c r="G1096" s="1259">
        <f>SUM(G1094:G1095)</f>
        <v>71806.166666666657</v>
      </c>
    </row>
    <row r="1098" spans="1:7" ht="15" customHeight="1">
      <c r="A1098" s="1235">
        <v>1</v>
      </c>
      <c r="B1098" s="1236" t="s">
        <v>1508</v>
      </c>
      <c r="C1098" s="1241" t="s">
        <v>1691</v>
      </c>
      <c r="D1098" s="1238"/>
      <c r="E1098" s="1239"/>
      <c r="F1098" s="1238"/>
      <c r="G1098" s="1238"/>
    </row>
    <row r="1099" spans="1:7" ht="15" customHeight="1">
      <c r="A1099" s="1235"/>
      <c r="B1099" s="1236"/>
      <c r="C1099" s="1241"/>
      <c r="D1099" s="1238"/>
      <c r="E1099" s="1239"/>
      <c r="F1099" s="1238"/>
      <c r="G1099" s="1238"/>
    </row>
    <row r="1100" spans="1:7" s="1240" customFormat="1" ht="15" customHeight="1">
      <c r="A1100" s="1242" t="s">
        <v>1326</v>
      </c>
      <c r="B1100" s="1243"/>
      <c r="C1100" s="1244"/>
      <c r="D1100" s="1245" t="s">
        <v>1479</v>
      </c>
      <c r="E1100" s="1246" t="s">
        <v>1371</v>
      </c>
      <c r="F1100" s="1247" t="s">
        <v>1374</v>
      </c>
      <c r="G1100" s="1247" t="s">
        <v>14</v>
      </c>
    </row>
    <row r="1101" spans="1:7" ht="15" customHeight="1">
      <c r="A1101" s="1248">
        <v>1.2</v>
      </c>
      <c r="B1101" s="1249" t="s">
        <v>1639</v>
      </c>
      <c r="C1101" s="1250" t="s">
        <v>1692</v>
      </c>
      <c r="D1101" s="1251">
        <v>27166.666666666668</v>
      </c>
      <c r="E1101" s="1252">
        <v>0</v>
      </c>
      <c r="F1101" s="1251">
        <f>A1101*D1101</f>
        <v>32600</v>
      </c>
      <c r="G1101" s="1251">
        <f>E1101+F1101</f>
        <v>32600</v>
      </c>
    </row>
    <row r="1102" spans="1:7" ht="15" customHeight="1">
      <c r="A1102" s="1255">
        <v>0.35</v>
      </c>
      <c r="B1102" s="1249" t="s">
        <v>1675</v>
      </c>
      <c r="C1102" s="1250" t="s">
        <v>1682</v>
      </c>
      <c r="D1102" s="1251">
        <f>D1101</f>
        <v>27166.666666666668</v>
      </c>
      <c r="E1102" s="1252">
        <v>0</v>
      </c>
      <c r="F1102" s="1251">
        <f>A1102*D1102</f>
        <v>9508.3333333333339</v>
      </c>
      <c r="G1102" s="1251">
        <f t="shared" ref="G1102:G1105" si="199">E1102+F1102</f>
        <v>9508.3333333333339</v>
      </c>
    </row>
    <row r="1103" spans="1:7" ht="15" customHeight="1">
      <c r="A1103" s="1248">
        <v>8.1000000000000003E-2</v>
      </c>
      <c r="B1103" s="1249" t="s">
        <v>1480</v>
      </c>
      <c r="C1103" s="1250" t="s">
        <v>1166</v>
      </c>
      <c r="D1103" s="1251">
        <v>120000</v>
      </c>
      <c r="E1103" s="1252">
        <f>A1103*D1103</f>
        <v>9720</v>
      </c>
      <c r="F1103" s="1251">
        <v>0</v>
      </c>
      <c r="G1103" s="1251">
        <f t="shared" si="199"/>
        <v>9720</v>
      </c>
    </row>
    <row r="1104" spans="1:7" ht="15" customHeight="1">
      <c r="A1104" s="1248">
        <v>0.13500000000000001</v>
      </c>
      <c r="B1104" s="1249" t="s">
        <v>1480</v>
      </c>
      <c r="C1104" s="1250" t="s">
        <v>1361</v>
      </c>
      <c r="D1104" s="1251">
        <v>150000</v>
      </c>
      <c r="E1104" s="1252">
        <f t="shared" ref="E1104:E1105" si="200">A1104*D1104</f>
        <v>20250</v>
      </c>
      <c r="F1104" s="1251">
        <v>0</v>
      </c>
      <c r="G1104" s="1251">
        <f t="shared" si="199"/>
        <v>20250</v>
      </c>
    </row>
    <row r="1105" spans="1:7" ht="15" customHeight="1">
      <c r="A1105" s="1248">
        <v>4.1000000000000002E-2</v>
      </c>
      <c r="B1105" s="1249" t="s">
        <v>1480</v>
      </c>
      <c r="C1105" s="1250" t="s">
        <v>1169</v>
      </c>
      <c r="D1105" s="1251">
        <v>250000</v>
      </c>
      <c r="E1105" s="1252">
        <f t="shared" si="200"/>
        <v>10250</v>
      </c>
      <c r="F1105" s="1251">
        <v>0</v>
      </c>
      <c r="G1105" s="1251">
        <f t="shared" si="199"/>
        <v>10250</v>
      </c>
    </row>
    <row r="1106" spans="1:7" ht="15" customHeight="1">
      <c r="A1106" s="1253"/>
      <c r="B1106" s="1249"/>
      <c r="C1106" s="1250" t="s">
        <v>1481</v>
      </c>
      <c r="D1106" s="1251"/>
      <c r="E1106" s="1254">
        <f>SUM(E1101:E1105)</f>
        <v>40220</v>
      </c>
      <c r="F1106" s="1251">
        <f>SUM(F1101:F1105)</f>
        <v>42108.333333333336</v>
      </c>
      <c r="G1106" s="1251">
        <f>SUM(G1101:G1105)</f>
        <v>82328.333333333343</v>
      </c>
    </row>
    <row r="1107" spans="1:7" ht="15" customHeight="1">
      <c r="A1107" s="1253"/>
      <c r="B1107" s="1249"/>
      <c r="C1107" s="1250" t="s">
        <v>1482</v>
      </c>
      <c r="D1107" s="1255">
        <v>0.1</v>
      </c>
      <c r="E1107" s="1251">
        <f>E1106*D1107</f>
        <v>4022</v>
      </c>
      <c r="F1107" s="1251">
        <f>F1106*D1107</f>
        <v>4210.8333333333339</v>
      </c>
      <c r="G1107" s="1251">
        <f>G1106*D1107</f>
        <v>8232.8333333333339</v>
      </c>
    </row>
    <row r="1108" spans="1:7" ht="15" customHeight="1">
      <c r="A1108" s="1256"/>
      <c r="B1108" s="1257"/>
      <c r="C1108" s="1258" t="s">
        <v>1483</v>
      </c>
      <c r="D1108" s="1259"/>
      <c r="E1108" s="1259">
        <f>SUM(E1106:E1107)</f>
        <v>44242</v>
      </c>
      <c r="F1108" s="1259">
        <f>SUM(F1106:F1107)</f>
        <v>46319.166666666672</v>
      </c>
      <c r="G1108" s="1259">
        <f>SUM(G1106:G1107)</f>
        <v>90561.166666666672</v>
      </c>
    </row>
    <row r="1109" spans="1:7" ht="15" customHeight="1">
      <c r="A1109" s="1235">
        <v>1</v>
      </c>
      <c r="B1109" s="1236" t="s">
        <v>1477</v>
      </c>
      <c r="C1109" s="1237" t="s">
        <v>1693</v>
      </c>
      <c r="D1109" s="1238"/>
      <c r="E1109" s="1239"/>
      <c r="F1109" s="1238"/>
      <c r="G1109" s="1238"/>
    </row>
    <row r="1110" spans="1:7" ht="15" customHeight="1">
      <c r="A1110" s="1235"/>
      <c r="B1110" s="1236"/>
      <c r="C1110" s="1241"/>
      <c r="D1110" s="1238"/>
      <c r="E1110" s="1239"/>
      <c r="F1110" s="1238"/>
      <c r="G1110" s="1238"/>
    </row>
    <row r="1111" spans="1:7" s="1240" customFormat="1" ht="15" customHeight="1">
      <c r="A1111" s="1242" t="s">
        <v>1326</v>
      </c>
      <c r="B1111" s="1243"/>
      <c r="C1111" s="1244"/>
      <c r="D1111" s="1245" t="s">
        <v>1479</v>
      </c>
      <c r="E1111" s="1246" t="s">
        <v>1371</v>
      </c>
      <c r="F1111" s="1247" t="s">
        <v>1374</v>
      </c>
      <c r="G1111" s="1247" t="s">
        <v>14</v>
      </c>
    </row>
    <row r="1112" spans="1:7" ht="15" customHeight="1">
      <c r="A1112" s="1248">
        <v>1.488</v>
      </c>
      <c r="B1112" s="1249" t="s">
        <v>1639</v>
      </c>
      <c r="C1112" s="1250" t="s">
        <v>1694</v>
      </c>
      <c r="D1112" s="1251">
        <v>23125</v>
      </c>
      <c r="E1112" s="1252">
        <v>0</v>
      </c>
      <c r="F1112" s="1251">
        <f>A1112*D1112</f>
        <v>34410</v>
      </c>
      <c r="G1112" s="1251">
        <f>E1112+F1112</f>
        <v>34410</v>
      </c>
    </row>
    <row r="1113" spans="1:7" ht="15" customHeight="1">
      <c r="A1113" s="1248">
        <v>2.2320000000000002</v>
      </c>
      <c r="B1113" s="1249" t="s">
        <v>1639</v>
      </c>
      <c r="C1113" s="1250" t="s">
        <v>1695</v>
      </c>
      <c r="D1113" s="1251">
        <v>16875</v>
      </c>
      <c r="E1113" s="1252">
        <v>0</v>
      </c>
      <c r="F1113" s="1251">
        <f>A1113*D1113</f>
        <v>37665</v>
      </c>
      <c r="G1113" s="1251">
        <f>E1113+F1113</f>
        <v>37665</v>
      </c>
    </row>
    <row r="1114" spans="1:7" ht="15" customHeight="1">
      <c r="A1114" s="1248">
        <v>28</v>
      </c>
      <c r="B1114" s="1249" t="s">
        <v>209</v>
      </c>
      <c r="C1114" s="1250" t="s">
        <v>1696</v>
      </c>
      <c r="D1114" s="1251">
        <v>1000</v>
      </c>
      <c r="E1114" s="1252">
        <v>0</v>
      </c>
      <c r="F1114" s="1251">
        <f>A1114*D1114</f>
        <v>28000</v>
      </c>
      <c r="G1114" s="1251">
        <f t="shared" ref="G1114:G1121" si="201">E1114+F1114</f>
        <v>28000</v>
      </c>
    </row>
    <row r="1115" spans="1:7" ht="15" customHeight="1">
      <c r="A1115" s="1248">
        <v>1.6</v>
      </c>
      <c r="B1115" s="1249" t="s">
        <v>209</v>
      </c>
      <c r="C1115" s="1250" t="s">
        <v>1165</v>
      </c>
      <c r="D1115" s="1251">
        <v>7500</v>
      </c>
      <c r="E1115" s="1252">
        <v>0</v>
      </c>
      <c r="F1115" s="1251">
        <f t="shared" ref="F1115:F1116" si="202">A1115*D1115</f>
        <v>12000</v>
      </c>
      <c r="G1115" s="1251">
        <f t="shared" si="201"/>
        <v>12000</v>
      </c>
    </row>
    <row r="1116" spans="1:7" ht="15" customHeight="1">
      <c r="A1116" s="1248">
        <v>5.4</v>
      </c>
      <c r="B1116" s="1249" t="s">
        <v>1639</v>
      </c>
      <c r="C1116" s="1250" t="s">
        <v>1697</v>
      </c>
      <c r="D1116" s="1251">
        <v>9666.6666666666661</v>
      </c>
      <c r="E1116" s="1252">
        <v>0</v>
      </c>
      <c r="F1116" s="1251">
        <f t="shared" si="202"/>
        <v>52200</v>
      </c>
      <c r="G1116" s="1251">
        <f t="shared" si="201"/>
        <v>52200</v>
      </c>
    </row>
    <row r="1117" spans="1:7" ht="15" customHeight="1">
      <c r="A1117" s="1248">
        <v>0.124</v>
      </c>
      <c r="B1117" s="1249" t="s">
        <v>1639</v>
      </c>
      <c r="C1117" s="1250" t="s">
        <v>1698</v>
      </c>
      <c r="D1117" s="1251">
        <v>14500</v>
      </c>
      <c r="E1117" s="1252">
        <f>A1117*D1117</f>
        <v>1798</v>
      </c>
      <c r="F1117" s="1251">
        <v>0</v>
      </c>
      <c r="G1117" s="1251">
        <f t="shared" si="201"/>
        <v>1798</v>
      </c>
    </row>
    <row r="1118" spans="1:7" ht="15" customHeight="1">
      <c r="A1118" s="1248">
        <v>0.2</v>
      </c>
      <c r="B1118" s="1249" t="s">
        <v>1480</v>
      </c>
      <c r="C1118" s="1250" t="s">
        <v>1166</v>
      </c>
      <c r="D1118" s="1251">
        <v>130000</v>
      </c>
      <c r="E1118" s="1252">
        <f>A1118*D1118</f>
        <v>26000</v>
      </c>
      <c r="F1118" s="1251">
        <v>0</v>
      </c>
      <c r="G1118" s="1251">
        <f t="shared" si="201"/>
        <v>26000</v>
      </c>
    </row>
    <row r="1119" spans="1:7" ht="15" customHeight="1">
      <c r="A1119" s="1248">
        <v>0.45</v>
      </c>
      <c r="B1119" s="1249" t="s">
        <v>1480</v>
      </c>
      <c r="C1119" s="1250" t="s">
        <v>1167</v>
      </c>
      <c r="D1119" s="1251">
        <v>200000</v>
      </c>
      <c r="E1119" s="1252">
        <f>A1119*D1119</f>
        <v>90000</v>
      </c>
      <c r="F1119" s="1251">
        <v>0</v>
      </c>
      <c r="G1119" s="1251">
        <f t="shared" si="201"/>
        <v>90000</v>
      </c>
    </row>
    <row r="1120" spans="1:7" ht="15" customHeight="1">
      <c r="A1120" s="1248">
        <v>0.01</v>
      </c>
      <c r="B1120" s="1249" t="s">
        <v>1480</v>
      </c>
      <c r="C1120" s="1250" t="s">
        <v>1168</v>
      </c>
      <c r="D1120" s="1251">
        <v>250000</v>
      </c>
      <c r="E1120" s="1252">
        <f t="shared" ref="E1120:E1121" si="203">A1120*D1120</f>
        <v>2500</v>
      </c>
      <c r="F1120" s="1251">
        <v>0</v>
      </c>
      <c r="G1120" s="1251">
        <f t="shared" si="201"/>
        <v>2500</v>
      </c>
    </row>
    <row r="1121" spans="1:9" ht="15" customHeight="1">
      <c r="A1121" s="1248">
        <v>0.05</v>
      </c>
      <c r="B1121" s="1249" t="s">
        <v>1480</v>
      </c>
      <c r="C1121" s="1250" t="s">
        <v>1169</v>
      </c>
      <c r="D1121" s="1251">
        <v>265000</v>
      </c>
      <c r="E1121" s="1252">
        <f t="shared" si="203"/>
        <v>13250</v>
      </c>
      <c r="F1121" s="1251">
        <v>0</v>
      </c>
      <c r="G1121" s="1251">
        <f t="shared" si="201"/>
        <v>13250</v>
      </c>
    </row>
    <row r="1122" spans="1:9" ht="15" customHeight="1">
      <c r="A1122" s="1253"/>
      <c r="B1122" s="1249"/>
      <c r="C1122" s="1250" t="s">
        <v>1481</v>
      </c>
      <c r="D1122" s="1251"/>
      <c r="E1122" s="1254">
        <f>SUM(E1112:E1121)</f>
        <v>133548</v>
      </c>
      <c r="F1122" s="1251">
        <f>SUM(F1112:F1121)</f>
        <v>164275</v>
      </c>
      <c r="G1122" s="1251">
        <f>SUM(G1112:G1121)</f>
        <v>297823</v>
      </c>
    </row>
    <row r="1123" spans="1:9" ht="15" customHeight="1">
      <c r="A1123" s="1253"/>
      <c r="B1123" s="1249"/>
      <c r="C1123" s="1250" t="s">
        <v>1482</v>
      </c>
      <c r="D1123" s="1255">
        <v>0.1</v>
      </c>
      <c r="E1123" s="1251">
        <f>E1122*0.1</f>
        <v>13354.800000000001</v>
      </c>
      <c r="F1123" s="1251">
        <f>F1122*0.1</f>
        <v>16427.5</v>
      </c>
      <c r="G1123" s="1251">
        <f>D1123*G1122</f>
        <v>29782.300000000003</v>
      </c>
    </row>
    <row r="1124" spans="1:9" ht="15" customHeight="1">
      <c r="A1124" s="1256"/>
      <c r="B1124" s="1257"/>
      <c r="C1124" s="1258" t="s">
        <v>1483</v>
      </c>
      <c r="D1124" s="1259"/>
      <c r="E1124" s="1259">
        <f>SUM(E1122:E1123)</f>
        <v>146902.79999999999</v>
      </c>
      <c r="F1124" s="1259">
        <f>SUM(F1122:F1123)</f>
        <v>180702.5</v>
      </c>
      <c r="G1124" s="1259">
        <f>SUM(G1122:G1123)</f>
        <v>327605.3</v>
      </c>
    </row>
    <row r="1125" spans="1:9" ht="15" customHeight="1">
      <c r="A1125" s="1235">
        <v>1</v>
      </c>
      <c r="B1125" s="1236" t="s">
        <v>1477</v>
      </c>
      <c r="C1125" s="1237" t="s">
        <v>1699</v>
      </c>
      <c r="D1125" s="1238"/>
      <c r="E1125" s="1239"/>
      <c r="F1125" s="1238"/>
      <c r="G1125" s="1238"/>
    </row>
    <row r="1126" spans="1:9" ht="15" customHeight="1">
      <c r="A1126" s="1235"/>
      <c r="B1126" s="1236"/>
      <c r="C1126" s="1241"/>
      <c r="D1126" s="1238"/>
      <c r="E1126" s="1239"/>
      <c r="F1126" s="1238"/>
      <c r="G1126" s="1238"/>
    </row>
    <row r="1127" spans="1:9" s="1240" customFormat="1" ht="15" customHeight="1">
      <c r="A1127" s="1242" t="s">
        <v>1326</v>
      </c>
      <c r="B1127" s="1243"/>
      <c r="C1127" s="1244"/>
      <c r="D1127" s="1245" t="s">
        <v>1479</v>
      </c>
      <c r="E1127" s="1246" t="s">
        <v>1371</v>
      </c>
      <c r="F1127" s="1247" t="s">
        <v>1374</v>
      </c>
      <c r="G1127" s="1247" t="s">
        <v>14</v>
      </c>
    </row>
    <row r="1128" spans="1:9" ht="15" customHeight="1">
      <c r="A1128" s="1253">
        <v>11</v>
      </c>
      <c r="B1128" s="1249" t="s">
        <v>209</v>
      </c>
      <c r="C1128" s="1250" t="s">
        <v>1700</v>
      </c>
      <c r="D1128" s="1251">
        <v>16000</v>
      </c>
      <c r="E1128" s="1252">
        <v>0</v>
      </c>
      <c r="F1128" s="1251">
        <f>A1128*D1128</f>
        <v>176000</v>
      </c>
      <c r="G1128" s="1251">
        <f>E1128+F1128</f>
        <v>176000</v>
      </c>
    </row>
    <row r="1129" spans="1:9" ht="15" customHeight="1">
      <c r="A1129" s="1253">
        <v>0.12</v>
      </c>
      <c r="B1129" s="1249" t="s">
        <v>1480</v>
      </c>
      <c r="C1129" s="1250" t="s">
        <v>1166</v>
      </c>
      <c r="D1129" s="1251">
        <v>130000</v>
      </c>
      <c r="E1129" s="1252">
        <f>A1129*D1129</f>
        <v>15600</v>
      </c>
      <c r="F1129" s="1251">
        <v>0</v>
      </c>
      <c r="G1129" s="1251">
        <f t="shared" ref="G1129:G1131" si="204">E1129+F1129</f>
        <v>15600</v>
      </c>
    </row>
    <row r="1130" spans="1:9" ht="15" customHeight="1">
      <c r="A1130" s="1253">
        <v>0.06</v>
      </c>
      <c r="B1130" s="1249" t="s">
        <v>1480</v>
      </c>
      <c r="C1130" s="1250" t="s">
        <v>1513</v>
      </c>
      <c r="D1130" s="1251">
        <v>200000</v>
      </c>
      <c r="E1130" s="1252">
        <f t="shared" ref="E1130:E1131" si="205">A1130*D1130</f>
        <v>12000</v>
      </c>
      <c r="F1130" s="1251">
        <v>0</v>
      </c>
      <c r="G1130" s="1251">
        <f t="shared" si="204"/>
        <v>12000</v>
      </c>
    </row>
    <row r="1131" spans="1:9" ht="15" customHeight="1">
      <c r="A1131" s="1253">
        <v>6.0000000000000001E-3</v>
      </c>
      <c r="B1131" s="1249" t="s">
        <v>1480</v>
      </c>
      <c r="C1131" s="1250" t="s">
        <v>1169</v>
      </c>
      <c r="D1131" s="1251">
        <v>265000</v>
      </c>
      <c r="E1131" s="1252">
        <f t="shared" si="205"/>
        <v>1590</v>
      </c>
      <c r="F1131" s="1251">
        <v>0</v>
      </c>
      <c r="G1131" s="1251">
        <f t="shared" si="204"/>
        <v>1590</v>
      </c>
    </row>
    <row r="1132" spans="1:9" ht="15" customHeight="1">
      <c r="A1132" s="1253"/>
      <c r="B1132" s="1249"/>
      <c r="C1132" s="1250" t="s">
        <v>1481</v>
      </c>
      <c r="D1132" s="1251"/>
      <c r="E1132" s="1254">
        <f>SUM(E1128:E1131)</f>
        <v>29190</v>
      </c>
      <c r="F1132" s="1251">
        <f>SUM(F1128:F1131)</f>
        <v>176000</v>
      </c>
      <c r="G1132" s="1251">
        <f>SUM(G1128:G1131)</f>
        <v>205190</v>
      </c>
    </row>
    <row r="1133" spans="1:9" ht="15" customHeight="1">
      <c r="A1133" s="1253"/>
      <c r="B1133" s="1249"/>
      <c r="C1133" s="1250" t="s">
        <v>1482</v>
      </c>
      <c r="D1133" s="1255">
        <v>0.1</v>
      </c>
      <c r="E1133" s="1251">
        <f>E1132*0.1</f>
        <v>2919</v>
      </c>
      <c r="F1133" s="1251">
        <f>F1132*0.1</f>
        <v>17600</v>
      </c>
      <c r="G1133" s="1251">
        <f>D1133*G1132</f>
        <v>20519</v>
      </c>
    </row>
    <row r="1134" spans="1:9" ht="15" customHeight="1">
      <c r="A1134" s="1256"/>
      <c r="B1134" s="1257"/>
      <c r="C1134" s="1258" t="s">
        <v>1483</v>
      </c>
      <c r="D1134" s="1259"/>
      <c r="E1134" s="1259">
        <f>SUM(E1132:E1133)</f>
        <v>32109</v>
      </c>
      <c r="F1134" s="1259">
        <f>SUM(F1132:F1133)</f>
        <v>193600</v>
      </c>
      <c r="G1134" s="1259">
        <f>SUM(G1132:G1133)</f>
        <v>225709</v>
      </c>
      <c r="I1134" s="1294">
        <f>G1134/11</f>
        <v>20519</v>
      </c>
    </row>
    <row r="1135" spans="1:9" ht="15" customHeight="1">
      <c r="A1135" s="1235">
        <v>1</v>
      </c>
      <c r="B1135" s="1236" t="s">
        <v>1508</v>
      </c>
      <c r="C1135" s="1237" t="s">
        <v>1701</v>
      </c>
      <c r="D1135" s="1238"/>
      <c r="E1135" s="1239"/>
      <c r="F1135" s="1238"/>
      <c r="G1135" s="1238"/>
    </row>
    <row r="1136" spans="1:9" ht="15" customHeight="1">
      <c r="A1136" s="1235"/>
      <c r="B1136" s="1236"/>
      <c r="C1136" s="1241"/>
      <c r="D1136" s="1238"/>
      <c r="E1136" s="1239"/>
      <c r="F1136" s="1238"/>
      <c r="G1136" s="1238"/>
    </row>
    <row r="1137" spans="1:7" s="1240" customFormat="1" ht="15" customHeight="1">
      <c r="A1137" s="1242" t="s">
        <v>1326</v>
      </c>
      <c r="B1137" s="1243"/>
      <c r="C1137" s="1244"/>
      <c r="D1137" s="1245" t="s">
        <v>1479</v>
      </c>
      <c r="E1137" s="1246" t="s">
        <v>1371</v>
      </c>
      <c r="F1137" s="1247" t="s">
        <v>1374</v>
      </c>
      <c r="G1137" s="1247" t="s">
        <v>14</v>
      </c>
    </row>
    <row r="1138" spans="1:7" ht="15" customHeight="1">
      <c r="A1138" s="1248">
        <v>7.0000000000000001E-3</v>
      </c>
      <c r="B1138" s="1249" t="s">
        <v>1490</v>
      </c>
      <c r="C1138" s="1250" t="s">
        <v>1702</v>
      </c>
      <c r="D1138" s="1254">
        <v>4000000</v>
      </c>
      <c r="E1138" s="1252">
        <v>0</v>
      </c>
      <c r="F1138" s="1251">
        <f>A1138*D1138</f>
        <v>28000</v>
      </c>
      <c r="G1138" s="1251">
        <f>E1138+F1138</f>
        <v>28000</v>
      </c>
    </row>
    <row r="1139" spans="1:7" ht="15" customHeight="1">
      <c r="A1139" s="1248">
        <v>0.06</v>
      </c>
      <c r="B1139" s="1249" t="s">
        <v>76</v>
      </c>
      <c r="C1139" s="1250" t="s">
        <v>1651</v>
      </c>
      <c r="D1139" s="1254">
        <v>8000</v>
      </c>
      <c r="E1139" s="1252">
        <v>0</v>
      </c>
      <c r="F1139" s="1251">
        <f>A1139*D1139</f>
        <v>480</v>
      </c>
      <c r="G1139" s="1251">
        <f t="shared" ref="G1139:G1142" si="206">E1139+F1139</f>
        <v>480</v>
      </c>
    </row>
    <row r="1140" spans="1:7" ht="15" customHeight="1">
      <c r="A1140" s="1248">
        <v>7.0000000000000007E-2</v>
      </c>
      <c r="B1140" s="1249" t="s">
        <v>1480</v>
      </c>
      <c r="C1140" s="1250" t="s">
        <v>1166</v>
      </c>
      <c r="D1140" s="1251">
        <v>130000</v>
      </c>
      <c r="E1140" s="1252">
        <f>A1140*D1140</f>
        <v>9100</v>
      </c>
      <c r="F1140" s="1251">
        <f>0</f>
        <v>0</v>
      </c>
      <c r="G1140" s="1251">
        <f t="shared" si="206"/>
        <v>9100</v>
      </c>
    </row>
    <row r="1141" spans="1:7" ht="15" customHeight="1">
      <c r="A1141" s="1248">
        <v>0.2</v>
      </c>
      <c r="B1141" s="1249" t="s">
        <v>1480</v>
      </c>
      <c r="C1141" s="1250" t="s">
        <v>1513</v>
      </c>
      <c r="D1141" s="1251">
        <v>200000</v>
      </c>
      <c r="E1141" s="1252">
        <f t="shared" ref="E1141:E1142" si="207">A1141*D1141</f>
        <v>40000</v>
      </c>
      <c r="F1141" s="1251">
        <v>0</v>
      </c>
      <c r="G1141" s="1251">
        <f t="shared" si="206"/>
        <v>40000</v>
      </c>
    </row>
    <row r="1142" spans="1:7" ht="15" customHeight="1">
      <c r="A1142" s="1248">
        <v>4.0000000000000001E-3</v>
      </c>
      <c r="B1142" s="1249" t="s">
        <v>1480</v>
      </c>
      <c r="C1142" s="1250" t="s">
        <v>1169</v>
      </c>
      <c r="D1142" s="1251">
        <v>250000</v>
      </c>
      <c r="E1142" s="1252">
        <f t="shared" si="207"/>
        <v>1000</v>
      </c>
      <c r="F1142" s="1251">
        <v>0</v>
      </c>
      <c r="G1142" s="1251">
        <f t="shared" si="206"/>
        <v>1000</v>
      </c>
    </row>
    <row r="1143" spans="1:7" ht="15" customHeight="1">
      <c r="A1143" s="1253"/>
      <c r="B1143" s="1249"/>
      <c r="C1143" s="1250" t="s">
        <v>1481</v>
      </c>
      <c r="D1143" s="1251"/>
      <c r="E1143" s="1254">
        <f>SUM(E1138:E1142)</f>
        <v>50100</v>
      </c>
      <c r="F1143" s="1254">
        <f>SUM(F1138:F1142)</f>
        <v>28480</v>
      </c>
      <c r="G1143" s="1251">
        <f>SUM(G1138:G1142)</f>
        <v>78580</v>
      </c>
    </row>
    <row r="1144" spans="1:7" ht="15" customHeight="1">
      <c r="A1144" s="1253"/>
      <c r="B1144" s="1249"/>
      <c r="C1144" s="1250" t="s">
        <v>1482</v>
      </c>
      <c r="D1144" s="1255">
        <v>0.1</v>
      </c>
      <c r="E1144" s="1251">
        <f>E1143*0.1</f>
        <v>5010</v>
      </c>
      <c r="F1144" s="1251">
        <f>F1143*0.1</f>
        <v>2848</v>
      </c>
      <c r="G1144" s="1251">
        <f>G1143*D1144</f>
        <v>7858</v>
      </c>
    </row>
    <row r="1145" spans="1:7" ht="15" customHeight="1">
      <c r="A1145" s="1256"/>
      <c r="B1145" s="1257"/>
      <c r="C1145" s="1258" t="s">
        <v>1483</v>
      </c>
      <c r="D1145" s="1259"/>
      <c r="E1145" s="1259">
        <f>SUM(E1143:E1144)</f>
        <v>55110</v>
      </c>
      <c r="F1145" s="1259">
        <f>SUM(F1143:F1144)</f>
        <v>31328</v>
      </c>
      <c r="G1145" s="1259">
        <f>SUM(G1143:G1144)</f>
        <v>86438</v>
      </c>
    </row>
    <row r="1147" spans="1:7" ht="15" customHeight="1">
      <c r="A1147" s="1235">
        <v>1</v>
      </c>
      <c r="B1147" s="1236" t="s">
        <v>209</v>
      </c>
      <c r="C1147" s="1241" t="s">
        <v>1703</v>
      </c>
      <c r="D1147" s="1238"/>
      <c r="E1147" s="1239"/>
      <c r="F1147" s="1238"/>
      <c r="G1147" s="1238"/>
    </row>
    <row r="1148" spans="1:7" ht="15" customHeight="1">
      <c r="A1148" s="1235"/>
      <c r="B1148" s="1236"/>
      <c r="C1148" s="1241"/>
      <c r="D1148" s="1238"/>
      <c r="E1148" s="1239"/>
      <c r="F1148" s="1238"/>
      <c r="G1148" s="1238"/>
    </row>
    <row r="1149" spans="1:7" s="1240" customFormat="1" ht="15" customHeight="1">
      <c r="A1149" s="1242" t="s">
        <v>1326</v>
      </c>
      <c r="B1149" s="1243"/>
      <c r="C1149" s="1244"/>
      <c r="D1149" s="1245" t="s">
        <v>1479</v>
      </c>
      <c r="E1149" s="1246" t="s">
        <v>1371</v>
      </c>
      <c r="F1149" s="1247" t="s">
        <v>1374</v>
      </c>
      <c r="G1149" s="1247" t="s">
        <v>14</v>
      </c>
    </row>
    <row r="1150" spans="1:7" ht="15" customHeight="1">
      <c r="A1150" s="1248">
        <v>1</v>
      </c>
      <c r="B1150" s="1249" t="s">
        <v>209</v>
      </c>
      <c r="C1150" s="1250" t="s">
        <v>1704</v>
      </c>
      <c r="D1150" s="1251">
        <v>825000</v>
      </c>
      <c r="E1150" s="1252">
        <v>0</v>
      </c>
      <c r="F1150" s="1251">
        <f>A1150*D1150</f>
        <v>825000</v>
      </c>
      <c r="G1150" s="1251">
        <f>E1150+F1150</f>
        <v>825000</v>
      </c>
    </row>
    <row r="1151" spans="1:7" ht="15" customHeight="1">
      <c r="A1151" s="1248">
        <v>1</v>
      </c>
      <c r="B1151" s="1249" t="s">
        <v>206</v>
      </c>
      <c r="C1151" s="1250" t="s">
        <v>1705</v>
      </c>
      <c r="D1151" s="1251">
        <v>75000</v>
      </c>
      <c r="E1151" s="1252">
        <v>0</v>
      </c>
      <c r="F1151" s="1251">
        <f>A1151*D1151</f>
        <v>75000</v>
      </c>
      <c r="G1151" s="1251">
        <f t="shared" ref="G1151:G1154" si="208">E1151+F1151</f>
        <v>75000</v>
      </c>
    </row>
    <row r="1152" spans="1:7" ht="15" customHeight="1">
      <c r="A1152" s="1248">
        <v>0.03</v>
      </c>
      <c r="B1152" s="1249" t="s">
        <v>1480</v>
      </c>
      <c r="C1152" s="1250" t="s">
        <v>1166</v>
      </c>
      <c r="D1152" s="1251">
        <v>130000</v>
      </c>
      <c r="E1152" s="1252">
        <f>A1152*D1152</f>
        <v>3900</v>
      </c>
      <c r="F1152" s="1251">
        <v>0</v>
      </c>
      <c r="G1152" s="1251">
        <f t="shared" si="208"/>
        <v>3900</v>
      </c>
    </row>
    <row r="1153" spans="1:7" ht="15" customHeight="1">
      <c r="A1153" s="1248">
        <v>0.3</v>
      </c>
      <c r="B1153" s="1249" t="s">
        <v>1480</v>
      </c>
      <c r="C1153" s="1250" t="s">
        <v>1361</v>
      </c>
      <c r="D1153" s="1251">
        <v>200000</v>
      </c>
      <c r="E1153" s="1252">
        <f t="shared" ref="E1153:E1154" si="209">A1153*D1153</f>
        <v>60000</v>
      </c>
      <c r="F1153" s="1251">
        <v>0</v>
      </c>
      <c r="G1153" s="1251">
        <f t="shared" si="208"/>
        <v>60000</v>
      </c>
    </row>
    <row r="1154" spans="1:7" ht="15" customHeight="1">
      <c r="A1154" s="1248">
        <v>1.5E-3</v>
      </c>
      <c r="B1154" s="1249" t="s">
        <v>1480</v>
      </c>
      <c r="C1154" s="1250" t="s">
        <v>1169</v>
      </c>
      <c r="D1154" s="1251">
        <v>250000</v>
      </c>
      <c r="E1154" s="1252">
        <f t="shared" si="209"/>
        <v>375</v>
      </c>
      <c r="F1154" s="1251">
        <v>0</v>
      </c>
      <c r="G1154" s="1251">
        <f t="shared" si="208"/>
        <v>375</v>
      </c>
    </row>
    <row r="1155" spans="1:7" ht="15" customHeight="1">
      <c r="A1155" s="1253"/>
      <c r="B1155" s="1249"/>
      <c r="C1155" s="1250" t="s">
        <v>1481</v>
      </c>
      <c r="D1155" s="1251"/>
      <c r="E1155" s="1254">
        <f>SUM(E1150:E1154)</f>
        <v>64275</v>
      </c>
      <c r="F1155" s="1251">
        <f>SUM(F1150:F1154)</f>
        <v>900000</v>
      </c>
      <c r="G1155" s="1251">
        <f>SUM(G1150:G1154)</f>
        <v>964275</v>
      </c>
    </row>
    <row r="1156" spans="1:7" ht="15" customHeight="1">
      <c r="A1156" s="1253"/>
      <c r="B1156" s="1249"/>
      <c r="C1156" s="1250" t="s">
        <v>1482</v>
      </c>
      <c r="D1156" s="1255">
        <v>0.1</v>
      </c>
      <c r="E1156" s="1251">
        <f>E1155*D1156</f>
        <v>6427.5</v>
      </c>
      <c r="F1156" s="1251">
        <f>F1155*D1156</f>
        <v>90000</v>
      </c>
      <c r="G1156" s="1251">
        <f>G1155*D1156</f>
        <v>96427.5</v>
      </c>
    </row>
    <row r="1157" spans="1:7" ht="15" customHeight="1">
      <c r="A1157" s="1256"/>
      <c r="B1157" s="1257"/>
      <c r="C1157" s="1258" t="s">
        <v>1483</v>
      </c>
      <c r="D1157" s="1259"/>
      <c r="E1157" s="1259">
        <f>SUM(E1155:E1156)</f>
        <v>70702.5</v>
      </c>
      <c r="F1157" s="1259">
        <f>SUM(F1155:F1156)</f>
        <v>990000</v>
      </c>
      <c r="G1157" s="1259">
        <f>SUM(G1155:G1156)</f>
        <v>1060702.5</v>
      </c>
    </row>
    <row r="1158" spans="1:7" ht="15" customHeight="1">
      <c r="A1158" s="1260"/>
      <c r="B1158" s="1261"/>
      <c r="C1158" s="1240"/>
      <c r="D1158" s="1238"/>
      <c r="E1158" s="1238"/>
      <c r="F1158" s="1238"/>
      <c r="G1158" s="1238"/>
    </row>
    <row r="1159" spans="1:7" ht="15" customHeight="1">
      <c r="A1159" s="1235">
        <v>1</v>
      </c>
      <c r="B1159" s="1236" t="s">
        <v>209</v>
      </c>
      <c r="C1159" s="1241" t="s">
        <v>1706</v>
      </c>
      <c r="D1159" s="1238"/>
      <c r="E1159" s="1239"/>
      <c r="F1159" s="1238"/>
      <c r="G1159" s="1238"/>
    </row>
    <row r="1160" spans="1:7" ht="15" customHeight="1">
      <c r="A1160" s="1235"/>
      <c r="B1160" s="1236"/>
      <c r="C1160" s="1241"/>
      <c r="D1160" s="1238"/>
      <c r="E1160" s="1239"/>
      <c r="F1160" s="1238"/>
      <c r="G1160" s="1238"/>
    </row>
    <row r="1161" spans="1:7" s="1240" customFormat="1" ht="15" customHeight="1">
      <c r="A1161" s="1242" t="s">
        <v>1326</v>
      </c>
      <c r="B1161" s="1243"/>
      <c r="C1161" s="1244"/>
      <c r="D1161" s="1245" t="s">
        <v>1479</v>
      </c>
      <c r="E1161" s="1246" t="s">
        <v>1371</v>
      </c>
      <c r="F1161" s="1247" t="s">
        <v>1374</v>
      </c>
      <c r="G1161" s="1247" t="s">
        <v>14</v>
      </c>
    </row>
    <row r="1162" spans="1:7" ht="15" customHeight="1">
      <c r="A1162" s="1248">
        <v>1</v>
      </c>
      <c r="B1162" s="1249" t="s">
        <v>209</v>
      </c>
      <c r="C1162" s="1250" t="s">
        <v>1707</v>
      </c>
      <c r="D1162" s="1251">
        <v>2870000</v>
      </c>
      <c r="E1162" s="1252">
        <v>0</v>
      </c>
      <c r="F1162" s="1251">
        <f>A1162*D1162</f>
        <v>2870000</v>
      </c>
      <c r="G1162" s="1251">
        <f>E1162+F1162</f>
        <v>2870000</v>
      </c>
    </row>
    <row r="1163" spans="1:7" ht="15" customHeight="1">
      <c r="A1163" s="1248">
        <v>0.06</v>
      </c>
      <c r="B1163" s="1249" t="s">
        <v>1343</v>
      </c>
      <c r="C1163" s="1250" t="s">
        <v>1708</v>
      </c>
      <c r="D1163" s="1251">
        <f>D1162*0.06</f>
        <v>172200</v>
      </c>
      <c r="E1163" s="1252">
        <v>0</v>
      </c>
      <c r="F1163" s="1251">
        <f>A1163*D1163</f>
        <v>10332</v>
      </c>
      <c r="G1163" s="1251">
        <f t="shared" ref="G1163:G1167" si="210">E1163+F1163</f>
        <v>10332</v>
      </c>
    </row>
    <row r="1164" spans="1:7" ht="15" customHeight="1">
      <c r="A1164" s="1248">
        <v>3.3</v>
      </c>
      <c r="B1164" s="1249" t="s">
        <v>1480</v>
      </c>
      <c r="C1164" s="1250" t="s">
        <v>1166</v>
      </c>
      <c r="D1164" s="1251">
        <v>130000</v>
      </c>
      <c r="E1164" s="1252">
        <f>A1164*D1164</f>
        <v>429000</v>
      </c>
      <c r="F1164" s="1251">
        <v>0</v>
      </c>
      <c r="G1164" s="1251">
        <f t="shared" si="210"/>
        <v>429000</v>
      </c>
    </row>
    <row r="1165" spans="1:7" ht="15" customHeight="1">
      <c r="A1165" s="1248">
        <v>1.1000000000000001</v>
      </c>
      <c r="B1165" s="1249" t="s">
        <v>1480</v>
      </c>
      <c r="C1165" s="1250" t="s">
        <v>1361</v>
      </c>
      <c r="D1165" s="1251">
        <v>200000</v>
      </c>
      <c r="E1165" s="1252">
        <f t="shared" ref="E1165:E1167" si="211">A1165*D1165</f>
        <v>220000.00000000003</v>
      </c>
      <c r="F1165" s="1251">
        <v>0</v>
      </c>
      <c r="G1165" s="1251">
        <f t="shared" si="210"/>
        <v>220000.00000000003</v>
      </c>
    </row>
    <row r="1166" spans="1:7" ht="15" customHeight="1">
      <c r="A1166" s="1248">
        <v>0.01</v>
      </c>
      <c r="B1166" s="1249" t="s">
        <v>1480</v>
      </c>
      <c r="C1166" s="1250" t="s">
        <v>1168</v>
      </c>
      <c r="D1166" s="1251">
        <v>250000</v>
      </c>
      <c r="E1166" s="1252">
        <f t="shared" si="211"/>
        <v>2500</v>
      </c>
      <c r="F1166" s="1251">
        <v>0</v>
      </c>
      <c r="G1166" s="1251">
        <f t="shared" si="210"/>
        <v>2500</v>
      </c>
    </row>
    <row r="1167" spans="1:7" ht="15" customHeight="1">
      <c r="A1167" s="1248">
        <v>0.06</v>
      </c>
      <c r="B1167" s="1249" t="s">
        <v>1480</v>
      </c>
      <c r="C1167" s="1250" t="s">
        <v>1169</v>
      </c>
      <c r="D1167" s="1251">
        <v>265000</v>
      </c>
      <c r="E1167" s="1252">
        <f t="shared" si="211"/>
        <v>15900</v>
      </c>
      <c r="F1167" s="1251">
        <v>0</v>
      </c>
      <c r="G1167" s="1251">
        <f t="shared" si="210"/>
        <v>15900</v>
      </c>
    </row>
    <row r="1168" spans="1:7" ht="15" customHeight="1">
      <c r="A1168" s="1253"/>
      <c r="B1168" s="1249"/>
      <c r="C1168" s="1250" t="s">
        <v>1481</v>
      </c>
      <c r="D1168" s="1251"/>
      <c r="E1168" s="1254">
        <f>SUM(E1162:E1167)</f>
        <v>667400</v>
      </c>
      <c r="F1168" s="1251">
        <f>SUM(F1162:F1167)</f>
        <v>2880332</v>
      </c>
      <c r="G1168" s="1251">
        <f>SUM(G1162:G1167)</f>
        <v>3547732</v>
      </c>
    </row>
    <row r="1169" spans="1:7" ht="15" customHeight="1">
      <c r="A1169" s="1253"/>
      <c r="B1169" s="1249"/>
      <c r="C1169" s="1250" t="s">
        <v>1482</v>
      </c>
      <c r="D1169" s="1255">
        <v>0.1</v>
      </c>
      <c r="E1169" s="1251">
        <f>E1168*D1169</f>
        <v>66740</v>
      </c>
      <c r="F1169" s="1251">
        <f>F1168*D1169</f>
        <v>288033.2</v>
      </c>
      <c r="G1169" s="1251">
        <f>G1168*D1169</f>
        <v>354773.2</v>
      </c>
    </row>
    <row r="1170" spans="1:7" ht="15" customHeight="1">
      <c r="A1170" s="1256"/>
      <c r="B1170" s="1257"/>
      <c r="C1170" s="1258" t="s">
        <v>1483</v>
      </c>
      <c r="D1170" s="1259"/>
      <c r="E1170" s="1259">
        <f>SUM(E1168:E1169)</f>
        <v>734140</v>
      </c>
      <c r="F1170" s="1259">
        <f>SUM(F1168:F1169)</f>
        <v>3168365.2</v>
      </c>
      <c r="G1170" s="1259">
        <f>SUM(G1168:G1169)</f>
        <v>3902505.2</v>
      </c>
    </row>
    <row r="1172" spans="1:7" ht="15" customHeight="1">
      <c r="A1172" s="1235">
        <v>1</v>
      </c>
      <c r="B1172" s="1236" t="s">
        <v>209</v>
      </c>
      <c r="C1172" s="1241" t="s">
        <v>1709</v>
      </c>
      <c r="D1172" s="1238"/>
      <c r="E1172" s="1239"/>
      <c r="F1172" s="1238"/>
      <c r="G1172" s="1238"/>
    </row>
    <row r="1173" spans="1:7" ht="15" customHeight="1">
      <c r="A1173" s="1235"/>
      <c r="B1173" s="1236"/>
      <c r="C1173" s="1241"/>
      <c r="D1173" s="1238"/>
      <c r="E1173" s="1239"/>
      <c r="F1173" s="1238"/>
      <c r="G1173" s="1238"/>
    </row>
    <row r="1174" spans="1:7" s="1240" customFormat="1" ht="15" customHeight="1">
      <c r="A1174" s="1242" t="s">
        <v>1326</v>
      </c>
      <c r="B1174" s="1243"/>
      <c r="C1174" s="1244"/>
      <c r="D1174" s="1245" t="s">
        <v>1479</v>
      </c>
      <c r="E1174" s="1246" t="s">
        <v>1371</v>
      </c>
      <c r="F1174" s="1247" t="s">
        <v>1374</v>
      </c>
      <c r="G1174" s="1247" t="s">
        <v>14</v>
      </c>
    </row>
    <row r="1175" spans="1:7" ht="15" customHeight="1">
      <c r="A1175" s="1248">
        <v>1</v>
      </c>
      <c r="B1175" s="1249" t="s">
        <v>209</v>
      </c>
      <c r="C1175" s="1250" t="s">
        <v>1709</v>
      </c>
      <c r="D1175" s="1251">
        <v>3000000</v>
      </c>
      <c r="E1175" s="1252">
        <v>0</v>
      </c>
      <c r="F1175" s="1251">
        <f>A1175*D1175</f>
        <v>3000000</v>
      </c>
      <c r="G1175" s="1251">
        <f>E1175+F1175</f>
        <v>3000000</v>
      </c>
    </row>
    <row r="1176" spans="1:7" ht="15" customHeight="1">
      <c r="A1176" s="1248">
        <v>0.06</v>
      </c>
      <c r="B1176" s="1249" t="s">
        <v>1343</v>
      </c>
      <c r="C1176" s="1250" t="s">
        <v>1708</v>
      </c>
      <c r="D1176" s="1251">
        <f>D1175*0.06</f>
        <v>180000</v>
      </c>
      <c r="E1176" s="1252">
        <v>0</v>
      </c>
      <c r="F1176" s="1251">
        <f>A1176*D1176</f>
        <v>10800</v>
      </c>
      <c r="G1176" s="1251">
        <f t="shared" ref="G1176:G1180" si="212">E1176+F1176</f>
        <v>10800</v>
      </c>
    </row>
    <row r="1177" spans="1:7" ht="15" customHeight="1">
      <c r="A1177" s="1248">
        <v>3.3</v>
      </c>
      <c r="B1177" s="1249" t="s">
        <v>1480</v>
      </c>
      <c r="C1177" s="1250" t="s">
        <v>1166</v>
      </c>
      <c r="D1177" s="1251">
        <v>130000</v>
      </c>
      <c r="E1177" s="1252">
        <f>A1177*D1177</f>
        <v>429000</v>
      </c>
      <c r="F1177" s="1251">
        <v>0</v>
      </c>
      <c r="G1177" s="1251">
        <f t="shared" si="212"/>
        <v>429000</v>
      </c>
    </row>
    <row r="1178" spans="1:7" ht="15" customHeight="1">
      <c r="A1178" s="1248">
        <v>1.1000000000000001</v>
      </c>
      <c r="B1178" s="1249" t="s">
        <v>1480</v>
      </c>
      <c r="C1178" s="1250" t="s">
        <v>1361</v>
      </c>
      <c r="D1178" s="1251">
        <v>200000</v>
      </c>
      <c r="E1178" s="1252">
        <f t="shared" ref="E1178:E1180" si="213">A1178*D1178</f>
        <v>220000.00000000003</v>
      </c>
      <c r="F1178" s="1251">
        <v>0</v>
      </c>
      <c r="G1178" s="1251">
        <f t="shared" si="212"/>
        <v>220000.00000000003</v>
      </c>
    </row>
    <row r="1179" spans="1:7" ht="15" customHeight="1">
      <c r="A1179" s="1248">
        <v>0.01</v>
      </c>
      <c r="B1179" s="1249" t="s">
        <v>1480</v>
      </c>
      <c r="C1179" s="1250" t="s">
        <v>1168</v>
      </c>
      <c r="D1179" s="1251">
        <v>250000</v>
      </c>
      <c r="E1179" s="1252">
        <f t="shared" si="213"/>
        <v>2500</v>
      </c>
      <c r="F1179" s="1251">
        <v>0</v>
      </c>
      <c r="G1179" s="1251">
        <f t="shared" si="212"/>
        <v>2500</v>
      </c>
    </row>
    <row r="1180" spans="1:7" ht="15" customHeight="1">
      <c r="A1180" s="1248">
        <v>0.06</v>
      </c>
      <c r="B1180" s="1249" t="s">
        <v>1480</v>
      </c>
      <c r="C1180" s="1250" t="s">
        <v>1169</v>
      </c>
      <c r="D1180" s="1251">
        <v>265000</v>
      </c>
      <c r="E1180" s="1252">
        <f t="shared" si="213"/>
        <v>15900</v>
      </c>
      <c r="F1180" s="1251">
        <v>0</v>
      </c>
      <c r="G1180" s="1251">
        <f t="shared" si="212"/>
        <v>15900</v>
      </c>
    </row>
    <row r="1181" spans="1:7" ht="15" customHeight="1">
      <c r="A1181" s="1253"/>
      <c r="B1181" s="1249"/>
      <c r="C1181" s="1250" t="s">
        <v>1481</v>
      </c>
      <c r="D1181" s="1251"/>
      <c r="E1181" s="1254">
        <f>SUM(E1175:E1180)</f>
        <v>667400</v>
      </c>
      <c r="F1181" s="1251">
        <f>SUM(F1175:F1180)</f>
        <v>3010800</v>
      </c>
      <c r="G1181" s="1251">
        <f>SUM(G1175:G1180)</f>
        <v>3678200</v>
      </c>
    </row>
    <row r="1182" spans="1:7" ht="15" customHeight="1">
      <c r="A1182" s="1253"/>
      <c r="B1182" s="1249"/>
      <c r="C1182" s="1250" t="s">
        <v>1482</v>
      </c>
      <c r="D1182" s="1255">
        <v>0.1</v>
      </c>
      <c r="E1182" s="1251">
        <f>E1181*D1182</f>
        <v>66740</v>
      </c>
      <c r="F1182" s="1251">
        <f>F1181*D1182</f>
        <v>301080</v>
      </c>
      <c r="G1182" s="1251">
        <f>G1181*D1182</f>
        <v>367820</v>
      </c>
    </row>
    <row r="1183" spans="1:7" ht="15" customHeight="1">
      <c r="A1183" s="1256"/>
      <c r="B1183" s="1257"/>
      <c r="C1183" s="1258" t="s">
        <v>1483</v>
      </c>
      <c r="D1183" s="1259"/>
      <c r="E1183" s="1259">
        <f>SUM(E1181:E1182)</f>
        <v>734140</v>
      </c>
      <c r="F1183" s="1259">
        <f>SUM(F1181:F1182)</f>
        <v>3311880</v>
      </c>
      <c r="G1183" s="1259">
        <f>SUM(G1181:G1182)</f>
        <v>4046020</v>
      </c>
    </row>
    <row r="1185" spans="1:7" ht="15" customHeight="1">
      <c r="A1185" s="1235">
        <v>1</v>
      </c>
      <c r="B1185" s="1236" t="s">
        <v>209</v>
      </c>
      <c r="C1185" s="1237" t="s">
        <v>1710</v>
      </c>
      <c r="D1185" s="1238"/>
      <c r="E1185" s="1239"/>
      <c r="F1185" s="1238"/>
      <c r="G1185" s="1238"/>
    </row>
    <row r="1186" spans="1:7" ht="15" customHeight="1">
      <c r="A1186" s="1235"/>
      <c r="B1186" s="1236"/>
      <c r="C1186" s="1241"/>
      <c r="D1186" s="1238"/>
      <c r="E1186" s="1239"/>
      <c r="F1186" s="1238"/>
      <c r="G1186" s="1238"/>
    </row>
    <row r="1187" spans="1:7" s="1240" customFormat="1" ht="15" customHeight="1">
      <c r="A1187" s="1242" t="s">
        <v>1326</v>
      </c>
      <c r="B1187" s="1243"/>
      <c r="C1187" s="1244"/>
      <c r="D1187" s="1245" t="s">
        <v>1479</v>
      </c>
      <c r="E1187" s="1246" t="s">
        <v>1371</v>
      </c>
      <c r="F1187" s="1247" t="s">
        <v>1374</v>
      </c>
      <c r="G1187" s="1247" t="s">
        <v>14</v>
      </c>
    </row>
    <row r="1188" spans="1:7" ht="15" customHeight="1">
      <c r="A1188" s="1248">
        <v>1</v>
      </c>
      <c r="B1188" s="1249" t="s">
        <v>209</v>
      </c>
      <c r="C1188" s="1250" t="s">
        <v>1711</v>
      </c>
      <c r="D1188" s="1251">
        <v>150000</v>
      </c>
      <c r="E1188" s="1252">
        <v>0</v>
      </c>
      <c r="F1188" s="1251">
        <f>A1188*D1188</f>
        <v>150000</v>
      </c>
      <c r="G1188" s="1251">
        <f>E1188+F1188</f>
        <v>150000</v>
      </c>
    </row>
    <row r="1189" spans="1:7" ht="15" customHeight="1">
      <c r="A1189" s="1248">
        <v>2.5000000000000001E-2</v>
      </c>
      <c r="B1189" s="1249" t="s">
        <v>209</v>
      </c>
      <c r="C1189" s="1250" t="s">
        <v>1712</v>
      </c>
      <c r="D1189" s="1251">
        <v>2500</v>
      </c>
      <c r="E1189" s="1252">
        <v>0</v>
      </c>
      <c r="F1189" s="1251">
        <f>A1189*D1189</f>
        <v>62.5</v>
      </c>
      <c r="G1189" s="1251">
        <f t="shared" ref="G1189:G1192" si="214">E1189+F1189</f>
        <v>62.5</v>
      </c>
    </row>
    <row r="1190" spans="1:7" ht="15" customHeight="1">
      <c r="A1190" s="1248">
        <v>0.01</v>
      </c>
      <c r="B1190" s="1249" t="s">
        <v>1480</v>
      </c>
      <c r="C1190" s="1250" t="s">
        <v>1166</v>
      </c>
      <c r="D1190" s="1251">
        <v>130000</v>
      </c>
      <c r="E1190" s="1252">
        <f>A1190*D1190</f>
        <v>1300</v>
      </c>
      <c r="F1190" s="1251">
        <v>0</v>
      </c>
      <c r="G1190" s="1251">
        <f t="shared" si="214"/>
        <v>1300</v>
      </c>
    </row>
    <row r="1191" spans="1:7" ht="15" customHeight="1">
      <c r="A1191" s="1248">
        <v>0.1</v>
      </c>
      <c r="B1191" s="1249" t="s">
        <v>1480</v>
      </c>
      <c r="C1191" s="1250" t="s">
        <v>1361</v>
      </c>
      <c r="D1191" s="1251">
        <v>200000</v>
      </c>
      <c r="E1191" s="1252">
        <f t="shared" ref="E1191:E1192" si="215">A1191*D1191</f>
        <v>20000</v>
      </c>
      <c r="F1191" s="1251">
        <v>0</v>
      </c>
      <c r="G1191" s="1251">
        <f t="shared" si="214"/>
        <v>20000</v>
      </c>
    </row>
    <row r="1192" spans="1:7" ht="15" customHeight="1">
      <c r="A1192" s="1248">
        <v>5.0000000000000001E-3</v>
      </c>
      <c r="B1192" s="1249" t="s">
        <v>1480</v>
      </c>
      <c r="C1192" s="1250" t="s">
        <v>1169</v>
      </c>
      <c r="D1192" s="1251">
        <v>250000</v>
      </c>
      <c r="E1192" s="1252">
        <f t="shared" si="215"/>
        <v>1250</v>
      </c>
      <c r="F1192" s="1251">
        <v>0</v>
      </c>
      <c r="G1192" s="1251">
        <f t="shared" si="214"/>
        <v>1250</v>
      </c>
    </row>
    <row r="1193" spans="1:7" ht="15" customHeight="1">
      <c r="A1193" s="1253"/>
      <c r="B1193" s="1249"/>
      <c r="C1193" s="1250" t="s">
        <v>1481</v>
      </c>
      <c r="D1193" s="1251"/>
      <c r="E1193" s="1254">
        <f>SUM(E1188:E1192)</f>
        <v>22550</v>
      </c>
      <c r="F1193" s="1251">
        <f>SUM(F1188:F1192)</f>
        <v>150062.5</v>
      </c>
      <c r="G1193" s="1251">
        <f>SUM(G1188:G1192)</f>
        <v>172612.5</v>
      </c>
    </row>
    <row r="1194" spans="1:7" ht="15" customHeight="1">
      <c r="A1194" s="1253"/>
      <c r="B1194" s="1249"/>
      <c r="C1194" s="1250" t="s">
        <v>1482</v>
      </c>
      <c r="D1194" s="1255">
        <v>0.1</v>
      </c>
      <c r="E1194" s="1251">
        <f>E1193*D1194</f>
        <v>2255</v>
      </c>
      <c r="F1194" s="1251">
        <f>F1193*D1194</f>
        <v>15006.25</v>
      </c>
      <c r="G1194" s="1251">
        <f>G1193*D1194</f>
        <v>17261.25</v>
      </c>
    </row>
    <row r="1195" spans="1:7" ht="15" customHeight="1">
      <c r="A1195" s="1256"/>
      <c r="B1195" s="1257"/>
      <c r="C1195" s="1258" t="s">
        <v>1483</v>
      </c>
      <c r="D1195" s="1259"/>
      <c r="E1195" s="1259">
        <f>SUM(E1193:E1194)</f>
        <v>24805</v>
      </c>
      <c r="F1195" s="1259">
        <f>SUM(F1193:F1194)</f>
        <v>165068.75</v>
      </c>
      <c r="G1195" s="1259">
        <f>SUM(G1193:G1194)</f>
        <v>189873.75</v>
      </c>
    </row>
    <row r="1197" spans="1:7" ht="15" customHeight="1">
      <c r="A1197" s="1235">
        <v>1</v>
      </c>
      <c r="B1197" s="1236" t="s">
        <v>209</v>
      </c>
      <c r="C1197" s="1237" t="s">
        <v>1713</v>
      </c>
      <c r="D1197" s="1238"/>
      <c r="E1197" s="1239"/>
      <c r="F1197" s="1238"/>
      <c r="G1197" s="1238"/>
    </row>
    <row r="1198" spans="1:7" ht="15" customHeight="1">
      <c r="A1198" s="1235"/>
      <c r="B1198" s="1236"/>
      <c r="C1198" s="1241"/>
      <c r="D1198" s="1238"/>
      <c r="E1198" s="1239"/>
      <c r="F1198" s="1238"/>
      <c r="G1198" s="1238"/>
    </row>
    <row r="1199" spans="1:7" s="1240" customFormat="1" ht="15" customHeight="1">
      <c r="A1199" s="1242" t="s">
        <v>1326</v>
      </c>
      <c r="B1199" s="1243"/>
      <c r="C1199" s="1244"/>
      <c r="D1199" s="1245" t="s">
        <v>1479</v>
      </c>
      <c r="E1199" s="1246" t="s">
        <v>1371</v>
      </c>
      <c r="F1199" s="1247" t="s">
        <v>1374</v>
      </c>
      <c r="G1199" s="1247" t="s">
        <v>14</v>
      </c>
    </row>
    <row r="1200" spans="1:7" ht="15" customHeight="1">
      <c r="A1200" s="1248">
        <v>1</v>
      </c>
      <c r="B1200" s="1249" t="s">
        <v>209</v>
      </c>
      <c r="C1200" s="1250" t="s">
        <v>1714</v>
      </c>
      <c r="D1200" s="1251">
        <v>50000</v>
      </c>
      <c r="E1200" s="1252">
        <v>0</v>
      </c>
      <c r="F1200" s="1251">
        <f>A1200*D1200</f>
        <v>50000</v>
      </c>
      <c r="G1200" s="1251">
        <f>E1200+F1200</f>
        <v>50000</v>
      </c>
    </row>
    <row r="1201" spans="1:7" ht="15" customHeight="1">
      <c r="A1201" s="1248">
        <v>2.5000000000000001E-2</v>
      </c>
      <c r="B1201" s="1249" t="s">
        <v>209</v>
      </c>
      <c r="C1201" s="1250" t="s">
        <v>1712</v>
      </c>
      <c r="D1201" s="1251">
        <v>2500</v>
      </c>
      <c r="E1201" s="1252">
        <v>0</v>
      </c>
      <c r="F1201" s="1251">
        <f>A1201*D1201</f>
        <v>62.5</v>
      </c>
      <c r="G1201" s="1251">
        <f t="shared" ref="G1201:G1204" si="216">E1201+F1201</f>
        <v>62.5</v>
      </c>
    </row>
    <row r="1202" spans="1:7" ht="15" customHeight="1">
      <c r="A1202" s="1248">
        <v>0.01</v>
      </c>
      <c r="B1202" s="1249" t="s">
        <v>1480</v>
      </c>
      <c r="C1202" s="1250" t="s">
        <v>1166</v>
      </c>
      <c r="D1202" s="1251">
        <v>130000</v>
      </c>
      <c r="E1202" s="1252">
        <f>A1202*D1202</f>
        <v>1300</v>
      </c>
      <c r="F1202" s="1251">
        <v>0</v>
      </c>
      <c r="G1202" s="1251">
        <f t="shared" si="216"/>
        <v>1300</v>
      </c>
    </row>
    <row r="1203" spans="1:7" ht="15" customHeight="1">
      <c r="A1203" s="1248">
        <v>0.1</v>
      </c>
      <c r="B1203" s="1249" t="s">
        <v>1480</v>
      </c>
      <c r="C1203" s="1250" t="s">
        <v>1361</v>
      </c>
      <c r="D1203" s="1251">
        <v>200000</v>
      </c>
      <c r="E1203" s="1252">
        <f t="shared" ref="E1203:E1204" si="217">A1203*D1203</f>
        <v>20000</v>
      </c>
      <c r="F1203" s="1251">
        <v>0</v>
      </c>
      <c r="G1203" s="1251">
        <f t="shared" si="216"/>
        <v>20000</v>
      </c>
    </row>
    <row r="1204" spans="1:7" ht="15" customHeight="1">
      <c r="A1204" s="1248">
        <v>5.0000000000000001E-3</v>
      </c>
      <c r="B1204" s="1249" t="s">
        <v>1480</v>
      </c>
      <c r="C1204" s="1250" t="s">
        <v>1169</v>
      </c>
      <c r="D1204" s="1251">
        <v>250000</v>
      </c>
      <c r="E1204" s="1252">
        <f t="shared" si="217"/>
        <v>1250</v>
      </c>
      <c r="F1204" s="1251">
        <v>0</v>
      </c>
      <c r="G1204" s="1251">
        <f t="shared" si="216"/>
        <v>1250</v>
      </c>
    </row>
    <row r="1205" spans="1:7" ht="15" customHeight="1">
      <c r="A1205" s="1253"/>
      <c r="B1205" s="1249"/>
      <c r="C1205" s="1250" t="s">
        <v>1481</v>
      </c>
      <c r="D1205" s="1251"/>
      <c r="E1205" s="1254">
        <f>SUM(E1200:E1204)</f>
        <v>22550</v>
      </c>
      <c r="F1205" s="1251">
        <f>SUM(F1200:F1204)</f>
        <v>50062.5</v>
      </c>
      <c r="G1205" s="1251">
        <f>SUM(G1200:G1204)</f>
        <v>72612.5</v>
      </c>
    </row>
    <row r="1206" spans="1:7" ht="15" customHeight="1">
      <c r="A1206" s="1253"/>
      <c r="B1206" s="1249"/>
      <c r="C1206" s="1250" t="s">
        <v>1482</v>
      </c>
      <c r="D1206" s="1255">
        <v>0.1</v>
      </c>
      <c r="E1206" s="1251">
        <f>E1205*D1206</f>
        <v>2255</v>
      </c>
      <c r="F1206" s="1251">
        <f>F1205*D1206</f>
        <v>5006.25</v>
      </c>
      <c r="G1206" s="1251">
        <f>G1205*D1206</f>
        <v>7261.25</v>
      </c>
    </row>
    <row r="1207" spans="1:7" ht="15" customHeight="1">
      <c r="A1207" s="1256"/>
      <c r="B1207" s="1257"/>
      <c r="C1207" s="1258" t="s">
        <v>1483</v>
      </c>
      <c r="D1207" s="1259"/>
      <c r="E1207" s="1259">
        <f>SUM(E1205:E1206)</f>
        <v>24805</v>
      </c>
      <c r="F1207" s="1259">
        <f>SUM(F1205:F1206)</f>
        <v>55068.75</v>
      </c>
      <c r="G1207" s="1259">
        <f>SUM(G1205:G1206)</f>
        <v>79873.75</v>
      </c>
    </row>
    <row r="1208" spans="1:7" ht="15" customHeight="1">
      <c r="A1208" s="1260"/>
      <c r="B1208" s="1261"/>
      <c r="C1208" s="1240"/>
      <c r="D1208" s="1238"/>
      <c r="E1208" s="1238"/>
      <c r="F1208" s="1238"/>
      <c r="G1208" s="1238"/>
    </row>
    <row r="1209" spans="1:7" ht="15" customHeight="1">
      <c r="A1209" s="1235">
        <v>1</v>
      </c>
      <c r="B1209" s="1236" t="s">
        <v>117</v>
      </c>
      <c r="C1209" s="1237" t="s">
        <v>1715</v>
      </c>
      <c r="D1209" s="1238"/>
      <c r="E1209" s="1239"/>
      <c r="F1209" s="1238"/>
      <c r="G1209" s="1238"/>
    </row>
    <row r="1210" spans="1:7" ht="15" customHeight="1">
      <c r="A1210" s="1235"/>
      <c r="B1210" s="1236"/>
      <c r="C1210" s="1241"/>
      <c r="D1210" s="1238"/>
      <c r="E1210" s="1239"/>
      <c r="F1210" s="1238"/>
      <c r="G1210" s="1238"/>
    </row>
    <row r="1211" spans="1:7" s="1240" customFormat="1" ht="15" customHeight="1">
      <c r="A1211" s="1242" t="s">
        <v>1326</v>
      </c>
      <c r="B1211" s="1243"/>
      <c r="C1211" s="1244"/>
      <c r="D1211" s="1245" t="s">
        <v>1479</v>
      </c>
      <c r="E1211" s="1246" t="s">
        <v>1371</v>
      </c>
      <c r="F1211" s="1247" t="s">
        <v>1374</v>
      </c>
      <c r="G1211" s="1247" t="s">
        <v>14</v>
      </c>
    </row>
    <row r="1212" spans="1:7" ht="15" customHeight="1">
      <c r="A1212" s="1248">
        <v>1</v>
      </c>
      <c r="B1212" s="1249" t="s">
        <v>209</v>
      </c>
      <c r="C1212" s="1250" t="s">
        <v>1715</v>
      </c>
      <c r="D1212" s="1251">
        <v>100000</v>
      </c>
      <c r="E1212" s="1252">
        <v>0</v>
      </c>
      <c r="F1212" s="1251">
        <f>A1212*D1212</f>
        <v>100000</v>
      </c>
      <c r="G1212" s="1251">
        <f>E1212+F1212</f>
        <v>100000</v>
      </c>
    </row>
    <row r="1213" spans="1:7" ht="15" customHeight="1">
      <c r="A1213" s="1248">
        <v>2.5000000000000001E-2</v>
      </c>
      <c r="B1213" s="1249" t="s">
        <v>209</v>
      </c>
      <c r="C1213" s="1250" t="s">
        <v>1712</v>
      </c>
      <c r="D1213" s="1251">
        <v>10000</v>
      </c>
      <c r="E1213" s="1252">
        <v>0</v>
      </c>
      <c r="F1213" s="1251">
        <f>A1213*D1213</f>
        <v>250</v>
      </c>
      <c r="G1213" s="1251">
        <f t="shared" ref="G1213:G1217" si="218">E1213+F1213</f>
        <v>250</v>
      </c>
    </row>
    <row r="1214" spans="1:7" ht="15" customHeight="1">
      <c r="A1214" s="1248">
        <v>3.5999999999999997E-2</v>
      </c>
      <c r="B1214" s="1249" t="s">
        <v>1480</v>
      </c>
      <c r="C1214" s="1250" t="s">
        <v>1166</v>
      </c>
      <c r="D1214" s="1251">
        <v>130000</v>
      </c>
      <c r="E1214" s="1252">
        <f>A1214*D1214</f>
        <v>4680</v>
      </c>
      <c r="F1214" s="1251">
        <v>0</v>
      </c>
      <c r="G1214" s="1251">
        <f t="shared" si="218"/>
        <v>4680</v>
      </c>
    </row>
    <row r="1215" spans="1:7" ht="15" customHeight="1">
      <c r="A1215" s="1248">
        <v>0.06</v>
      </c>
      <c r="B1215" s="1249" t="s">
        <v>1480</v>
      </c>
      <c r="C1215" s="1250" t="s">
        <v>1361</v>
      </c>
      <c r="D1215" s="1251">
        <v>200000</v>
      </c>
      <c r="E1215" s="1252">
        <f t="shared" ref="E1215:E1217" si="219">A1215*D1215</f>
        <v>12000</v>
      </c>
      <c r="F1215" s="1251">
        <v>0</v>
      </c>
      <c r="G1215" s="1251">
        <f t="shared" si="218"/>
        <v>12000</v>
      </c>
    </row>
    <row r="1216" spans="1:7" ht="15" customHeight="1">
      <c r="A1216" s="1248">
        <v>6.0000000000000001E-3</v>
      </c>
      <c r="B1216" s="1249" t="s">
        <v>1480</v>
      </c>
      <c r="C1216" s="1250" t="s">
        <v>1168</v>
      </c>
      <c r="D1216" s="1251">
        <v>250000</v>
      </c>
      <c r="E1216" s="1252">
        <f t="shared" si="219"/>
        <v>1500</v>
      </c>
      <c r="F1216" s="1251">
        <v>0</v>
      </c>
      <c r="G1216" s="1251">
        <f t="shared" si="218"/>
        <v>1500</v>
      </c>
    </row>
    <row r="1217" spans="1:7" ht="15" customHeight="1">
      <c r="A1217" s="1248">
        <v>2E-3</v>
      </c>
      <c r="B1217" s="1249" t="s">
        <v>1480</v>
      </c>
      <c r="C1217" s="1250" t="s">
        <v>1169</v>
      </c>
      <c r="D1217" s="1251">
        <v>265000</v>
      </c>
      <c r="E1217" s="1252">
        <f t="shared" si="219"/>
        <v>530</v>
      </c>
      <c r="F1217" s="1251">
        <v>0</v>
      </c>
      <c r="G1217" s="1251">
        <f t="shared" si="218"/>
        <v>530</v>
      </c>
    </row>
    <row r="1218" spans="1:7" ht="15" customHeight="1">
      <c r="A1218" s="1253"/>
      <c r="B1218" s="1249"/>
      <c r="C1218" s="1250" t="s">
        <v>1481</v>
      </c>
      <c r="D1218" s="1251"/>
      <c r="E1218" s="1254">
        <f>SUM(E1212:E1217)</f>
        <v>18710</v>
      </c>
      <c r="F1218" s="1251">
        <f>SUM(F1212:F1217)</f>
        <v>100250</v>
      </c>
      <c r="G1218" s="1251">
        <f>SUM(G1212:G1217)</f>
        <v>118960</v>
      </c>
    </row>
    <row r="1219" spans="1:7" ht="15" customHeight="1">
      <c r="A1219" s="1253"/>
      <c r="B1219" s="1249"/>
      <c r="C1219" s="1250" t="s">
        <v>1482</v>
      </c>
      <c r="D1219" s="1255">
        <v>0.1</v>
      </c>
      <c r="E1219" s="1251">
        <f>E1218*D1219</f>
        <v>1871</v>
      </c>
      <c r="F1219" s="1251">
        <f>F1218*D1219</f>
        <v>10025</v>
      </c>
      <c r="G1219" s="1251">
        <f>G1218*D1219</f>
        <v>11896</v>
      </c>
    </row>
    <row r="1220" spans="1:7" ht="15" customHeight="1">
      <c r="A1220" s="1256"/>
      <c r="B1220" s="1257"/>
      <c r="C1220" s="1258" t="s">
        <v>1483</v>
      </c>
      <c r="D1220" s="1259"/>
      <c r="E1220" s="1259">
        <f>SUM(E1218:E1219)</f>
        <v>20581</v>
      </c>
      <c r="F1220" s="1259">
        <f>SUM(F1218:F1219)</f>
        <v>110275</v>
      </c>
      <c r="G1220" s="1259">
        <f>SUM(G1218:G1219)</f>
        <v>130856</v>
      </c>
    </row>
    <row r="1221" spans="1:7" ht="15" customHeight="1">
      <c r="A1221" s="1260"/>
      <c r="B1221" s="1261"/>
      <c r="C1221" s="1240"/>
      <c r="D1221" s="1238"/>
      <c r="E1221" s="1238"/>
      <c r="F1221" s="1238"/>
      <c r="G1221" s="1238"/>
    </row>
    <row r="1222" spans="1:7" ht="15" customHeight="1">
      <c r="A1222" s="1235">
        <v>1</v>
      </c>
      <c r="B1222" s="1236" t="s">
        <v>117</v>
      </c>
      <c r="C1222" s="1237" t="s">
        <v>1716</v>
      </c>
      <c r="D1222" s="1238"/>
      <c r="E1222" s="1239"/>
      <c r="F1222" s="1238"/>
      <c r="G1222" s="1238"/>
    </row>
    <row r="1223" spans="1:7" ht="15" customHeight="1">
      <c r="A1223" s="1235"/>
      <c r="B1223" s="1236"/>
      <c r="C1223" s="1241"/>
      <c r="D1223" s="1238"/>
      <c r="E1223" s="1239"/>
      <c r="F1223" s="1238"/>
      <c r="G1223" s="1238"/>
    </row>
    <row r="1224" spans="1:7" s="1240" customFormat="1" ht="15" customHeight="1">
      <c r="A1224" s="1242" t="s">
        <v>1326</v>
      </c>
      <c r="B1224" s="1243"/>
      <c r="C1224" s="1244"/>
      <c r="D1224" s="1245" t="s">
        <v>1479</v>
      </c>
      <c r="E1224" s="1246" t="s">
        <v>1371</v>
      </c>
      <c r="F1224" s="1247" t="s">
        <v>1374</v>
      </c>
      <c r="G1224" s="1247" t="s">
        <v>14</v>
      </c>
    </row>
    <row r="1225" spans="1:7" ht="15" customHeight="1">
      <c r="A1225" s="1248">
        <v>1.2</v>
      </c>
      <c r="B1225" s="1249" t="s">
        <v>209</v>
      </c>
      <c r="C1225" s="1250" t="s">
        <v>1716</v>
      </c>
      <c r="D1225" s="1251">
        <v>300000</v>
      </c>
      <c r="E1225" s="1252">
        <v>0</v>
      </c>
      <c r="F1225" s="1251">
        <f>A1225*D1225</f>
        <v>360000</v>
      </c>
      <c r="G1225" s="1251">
        <f>E1225+F1225</f>
        <v>360000</v>
      </c>
    </row>
    <row r="1226" spans="1:7" ht="15" customHeight="1">
      <c r="A1226" s="1248">
        <v>35</v>
      </c>
      <c r="B1226" s="1249" t="s">
        <v>209</v>
      </c>
      <c r="C1226" s="1250" t="s">
        <v>1712</v>
      </c>
      <c r="D1226" s="1251">
        <v>10000</v>
      </c>
      <c r="E1226" s="1252">
        <v>0</v>
      </c>
      <c r="F1226" s="1251">
        <f>A1226*D1226</f>
        <v>350000</v>
      </c>
      <c r="G1226" s="1251">
        <f t="shared" ref="G1226:G1230" si="220">E1226+F1226</f>
        <v>350000</v>
      </c>
    </row>
    <row r="1227" spans="1:7" ht="15" customHeight="1">
      <c r="A1227" s="1248">
        <v>8.1000000000000003E-2</v>
      </c>
      <c r="B1227" s="1249" t="s">
        <v>1480</v>
      </c>
      <c r="C1227" s="1250" t="s">
        <v>1166</v>
      </c>
      <c r="D1227" s="1251">
        <v>130000</v>
      </c>
      <c r="E1227" s="1252">
        <f>A1227*D1227</f>
        <v>10530</v>
      </c>
      <c r="F1227" s="1251">
        <v>0</v>
      </c>
      <c r="G1227" s="1251">
        <f t="shared" si="220"/>
        <v>10530</v>
      </c>
    </row>
    <row r="1228" spans="1:7" ht="15" customHeight="1">
      <c r="A1228" s="1248">
        <v>0.13500000000000001</v>
      </c>
      <c r="B1228" s="1249" t="s">
        <v>1480</v>
      </c>
      <c r="C1228" s="1250" t="s">
        <v>1361</v>
      </c>
      <c r="D1228" s="1251">
        <v>200000</v>
      </c>
      <c r="E1228" s="1252">
        <f t="shared" ref="E1228:E1230" si="221">A1228*D1228</f>
        <v>27000</v>
      </c>
      <c r="F1228" s="1251">
        <v>0</v>
      </c>
      <c r="G1228" s="1251">
        <f t="shared" si="220"/>
        <v>27000</v>
      </c>
    </row>
    <row r="1229" spans="1:7" ht="15" customHeight="1">
      <c r="A1229" s="1248">
        <v>1.35E-2</v>
      </c>
      <c r="B1229" s="1249" t="s">
        <v>1480</v>
      </c>
      <c r="C1229" s="1250" t="s">
        <v>1168</v>
      </c>
      <c r="D1229" s="1251">
        <v>250000</v>
      </c>
      <c r="E1229" s="1252">
        <f t="shared" si="221"/>
        <v>3375</v>
      </c>
      <c r="F1229" s="1251">
        <v>0</v>
      </c>
      <c r="G1229" s="1251">
        <f t="shared" si="220"/>
        <v>3375</v>
      </c>
    </row>
    <row r="1230" spans="1:7" ht="15" customHeight="1">
      <c r="A1230" s="1248">
        <v>4.0000000000000001E-3</v>
      </c>
      <c r="B1230" s="1249" t="s">
        <v>1480</v>
      </c>
      <c r="C1230" s="1250" t="s">
        <v>1169</v>
      </c>
      <c r="D1230" s="1251">
        <v>265000</v>
      </c>
      <c r="E1230" s="1252">
        <f t="shared" si="221"/>
        <v>1060</v>
      </c>
      <c r="F1230" s="1251">
        <v>0</v>
      </c>
      <c r="G1230" s="1251">
        <f t="shared" si="220"/>
        <v>1060</v>
      </c>
    </row>
    <row r="1231" spans="1:7" ht="15" customHeight="1">
      <c r="A1231" s="1253"/>
      <c r="B1231" s="1249"/>
      <c r="C1231" s="1250" t="s">
        <v>1481</v>
      </c>
      <c r="D1231" s="1251"/>
      <c r="E1231" s="1254">
        <f>SUM(E1225:E1230)</f>
        <v>41965</v>
      </c>
      <c r="F1231" s="1251">
        <f>SUM(F1225:F1230)</f>
        <v>710000</v>
      </c>
      <c r="G1231" s="1251">
        <f>SUM(G1225:G1230)</f>
        <v>751965</v>
      </c>
    </row>
    <row r="1232" spans="1:7" ht="15" customHeight="1">
      <c r="A1232" s="1253"/>
      <c r="B1232" s="1249"/>
      <c r="C1232" s="1250" t="s">
        <v>1482</v>
      </c>
      <c r="D1232" s="1255">
        <v>0.1</v>
      </c>
      <c r="E1232" s="1251">
        <f>E1231*D1232</f>
        <v>4196.5</v>
      </c>
      <c r="F1232" s="1251">
        <f>F1231*D1232</f>
        <v>71000</v>
      </c>
      <c r="G1232" s="1251">
        <f>G1231*D1232</f>
        <v>75196.5</v>
      </c>
    </row>
    <row r="1233" spans="1:7" ht="15" customHeight="1">
      <c r="A1233" s="1256"/>
      <c r="B1233" s="1257"/>
      <c r="C1233" s="1258" t="s">
        <v>1483</v>
      </c>
      <c r="D1233" s="1259"/>
      <c r="E1233" s="1259">
        <f>SUM(E1231:E1232)</f>
        <v>46161.5</v>
      </c>
      <c r="F1233" s="1259">
        <f>SUM(F1231:F1232)</f>
        <v>781000</v>
      </c>
      <c r="G1233" s="1259">
        <f>SUM(G1231:G1232)</f>
        <v>827161.5</v>
      </c>
    </row>
    <row r="1234" spans="1:7" ht="15" customHeight="1">
      <c r="A1234" s="1262"/>
      <c r="B1234" s="1263"/>
      <c r="C1234" s="1264"/>
      <c r="D1234" s="1265"/>
      <c r="E1234" s="1265"/>
      <c r="F1234" s="1265"/>
      <c r="G1234" s="1265"/>
    </row>
    <row r="1235" spans="1:7" ht="15" customHeight="1">
      <c r="A1235" s="1235">
        <v>1</v>
      </c>
      <c r="B1235" s="1236" t="s">
        <v>209</v>
      </c>
      <c r="C1235" s="1237" t="s">
        <v>1717</v>
      </c>
      <c r="D1235" s="1238"/>
      <c r="E1235" s="1239"/>
      <c r="F1235" s="1238"/>
      <c r="G1235" s="1238"/>
    </row>
    <row r="1236" spans="1:7" ht="15" customHeight="1">
      <c r="A1236" s="1235"/>
      <c r="B1236" s="1236"/>
      <c r="C1236" s="1241"/>
      <c r="D1236" s="1238"/>
      <c r="E1236" s="1239"/>
      <c r="F1236" s="1238"/>
      <c r="G1236" s="1238"/>
    </row>
    <row r="1237" spans="1:7" s="1240" customFormat="1" ht="15" customHeight="1">
      <c r="A1237" s="1242" t="s">
        <v>1326</v>
      </c>
      <c r="B1237" s="1243"/>
      <c r="C1237" s="1244"/>
      <c r="D1237" s="1245" t="s">
        <v>1479</v>
      </c>
      <c r="E1237" s="1246" t="s">
        <v>1371</v>
      </c>
      <c r="F1237" s="1247" t="s">
        <v>1374</v>
      </c>
      <c r="G1237" s="1247" t="s">
        <v>14</v>
      </c>
    </row>
    <row r="1238" spans="1:7" ht="15" customHeight="1">
      <c r="A1238" s="1248">
        <v>1</v>
      </c>
      <c r="B1238" s="1249" t="s">
        <v>209</v>
      </c>
      <c r="C1238" s="1250" t="s">
        <v>1718</v>
      </c>
      <c r="D1238" s="1251">
        <v>150000</v>
      </c>
      <c r="E1238" s="1252">
        <v>0</v>
      </c>
      <c r="F1238" s="1251">
        <f>A1238*D1238</f>
        <v>150000</v>
      </c>
      <c r="G1238" s="1251">
        <f>E1238+F1238</f>
        <v>150000</v>
      </c>
    </row>
    <row r="1239" spans="1:7" ht="15" customHeight="1">
      <c r="A1239" s="1248">
        <v>0.01</v>
      </c>
      <c r="B1239" s="1249" t="s">
        <v>1480</v>
      </c>
      <c r="C1239" s="1250" t="s">
        <v>1166</v>
      </c>
      <c r="D1239" s="1251">
        <v>130000</v>
      </c>
      <c r="E1239" s="1252">
        <f>A1239*D1239</f>
        <v>1300</v>
      </c>
      <c r="F1239" s="1251">
        <v>0</v>
      </c>
      <c r="G1239" s="1251">
        <f t="shared" ref="G1239:G1241" si="222">E1239+F1239</f>
        <v>1300</v>
      </c>
    </row>
    <row r="1240" spans="1:7" ht="15" customHeight="1">
      <c r="A1240" s="1248">
        <v>0.2</v>
      </c>
      <c r="B1240" s="1249" t="s">
        <v>1480</v>
      </c>
      <c r="C1240" s="1250" t="s">
        <v>1361</v>
      </c>
      <c r="D1240" s="1251">
        <v>200000</v>
      </c>
      <c r="E1240" s="1252">
        <f t="shared" ref="E1240:E1241" si="223">A1240*D1240</f>
        <v>40000</v>
      </c>
      <c r="F1240" s="1251">
        <v>0</v>
      </c>
      <c r="G1240" s="1251">
        <f t="shared" si="222"/>
        <v>40000</v>
      </c>
    </row>
    <row r="1241" spans="1:7" ht="15" customHeight="1">
      <c r="A1241" s="1248">
        <v>5.0000000000000001E-3</v>
      </c>
      <c r="B1241" s="1249" t="s">
        <v>1480</v>
      </c>
      <c r="C1241" s="1250" t="s">
        <v>1169</v>
      </c>
      <c r="D1241" s="1251">
        <v>250000</v>
      </c>
      <c r="E1241" s="1252">
        <f t="shared" si="223"/>
        <v>1250</v>
      </c>
      <c r="F1241" s="1251">
        <v>0</v>
      </c>
      <c r="G1241" s="1251">
        <f t="shared" si="222"/>
        <v>1250</v>
      </c>
    </row>
    <row r="1242" spans="1:7" ht="15" customHeight="1">
      <c r="A1242" s="1253"/>
      <c r="B1242" s="1249"/>
      <c r="C1242" s="1250" t="s">
        <v>1481</v>
      </c>
      <c r="D1242" s="1251"/>
      <c r="E1242" s="1254">
        <f>SUM(E1238:E1241)</f>
        <v>42550</v>
      </c>
      <c r="F1242" s="1251">
        <f>SUM(F1238:F1241)</f>
        <v>150000</v>
      </c>
      <c r="G1242" s="1251">
        <f>SUM(G1238:G1241)</f>
        <v>192550</v>
      </c>
    </row>
    <row r="1243" spans="1:7" ht="15" customHeight="1">
      <c r="A1243" s="1253"/>
      <c r="B1243" s="1249"/>
      <c r="C1243" s="1250" t="s">
        <v>1482</v>
      </c>
      <c r="D1243" s="1255">
        <v>0.1</v>
      </c>
      <c r="E1243" s="1251">
        <f>E1242*D1243</f>
        <v>4255</v>
      </c>
      <c r="F1243" s="1251">
        <f>F1242*D1243</f>
        <v>15000</v>
      </c>
      <c r="G1243" s="1251">
        <f>G1242*D1243</f>
        <v>19255</v>
      </c>
    </row>
    <row r="1244" spans="1:7" ht="15" customHeight="1">
      <c r="A1244" s="1256"/>
      <c r="B1244" s="1257"/>
      <c r="C1244" s="1258" t="s">
        <v>1483</v>
      </c>
      <c r="D1244" s="1259"/>
      <c r="E1244" s="1259">
        <f>SUM(E1242:E1243)</f>
        <v>46805</v>
      </c>
      <c r="F1244" s="1259">
        <f>SUM(F1242:F1243)</f>
        <v>165000</v>
      </c>
      <c r="G1244" s="1259">
        <f>SUM(G1242:G1243)</f>
        <v>211805</v>
      </c>
    </row>
    <row r="1245" spans="1:7" ht="15" customHeight="1">
      <c r="A1245" s="1260"/>
      <c r="B1245" s="1261"/>
      <c r="C1245" s="1240"/>
      <c r="D1245" s="1238"/>
      <c r="E1245" s="1238"/>
      <c r="F1245" s="1238"/>
      <c r="G1245" s="1238"/>
    </row>
    <row r="1246" spans="1:7" ht="15" customHeight="1">
      <c r="A1246" s="1235">
        <v>1</v>
      </c>
      <c r="B1246" s="1236" t="s">
        <v>209</v>
      </c>
      <c r="C1246" s="1237" t="s">
        <v>1719</v>
      </c>
      <c r="D1246" s="1285"/>
      <c r="E1246" s="1240"/>
      <c r="F1246" s="1285"/>
      <c r="G1246" s="1285"/>
    </row>
    <row r="1247" spans="1:7" ht="15" customHeight="1">
      <c r="A1247" s="1235"/>
      <c r="B1247" s="1236"/>
      <c r="C1247" s="1241"/>
      <c r="D1247" s="1285"/>
      <c r="E1247" s="1240"/>
      <c r="F1247" s="1285"/>
      <c r="G1247" s="1285"/>
    </row>
    <row r="1248" spans="1:7" s="1240" customFormat="1" ht="15" customHeight="1">
      <c r="A1248" s="1242" t="s">
        <v>1326</v>
      </c>
      <c r="B1248" s="1243"/>
      <c r="C1248" s="1244"/>
      <c r="D1248" s="1245" t="s">
        <v>1479</v>
      </c>
      <c r="E1248" s="1246" t="s">
        <v>1371</v>
      </c>
      <c r="F1248" s="1247" t="s">
        <v>1374</v>
      </c>
      <c r="G1248" s="1247" t="s">
        <v>14</v>
      </c>
    </row>
    <row r="1249" spans="1:7" ht="15" customHeight="1">
      <c r="A1249" s="1248">
        <v>1</v>
      </c>
      <c r="B1249" s="1249" t="s">
        <v>209</v>
      </c>
      <c r="C1249" s="1250" t="s">
        <v>1720</v>
      </c>
      <c r="D1249" s="1295">
        <v>825000</v>
      </c>
      <c r="E1249" s="1252">
        <v>0</v>
      </c>
      <c r="F1249" s="1296">
        <f>A1249*D1249</f>
        <v>825000</v>
      </c>
      <c r="G1249" s="1296">
        <f>E1249+F1249</f>
        <v>825000</v>
      </c>
    </row>
    <row r="1250" spans="1:7" ht="15" customHeight="1">
      <c r="A1250" s="1255">
        <v>0.12</v>
      </c>
      <c r="B1250" s="1249" t="s">
        <v>1675</v>
      </c>
      <c r="C1250" s="1250" t="s">
        <v>1721</v>
      </c>
      <c r="D1250" s="1295">
        <f>D1249</f>
        <v>825000</v>
      </c>
      <c r="E1250" s="1252">
        <v>0</v>
      </c>
      <c r="F1250" s="1296">
        <f>A1250*D1250</f>
        <v>99000</v>
      </c>
      <c r="G1250" s="1296">
        <f t="shared" ref="G1250:G1253" si="224">E1250+F1250</f>
        <v>99000</v>
      </c>
    </row>
    <row r="1251" spans="1:7" ht="15" customHeight="1">
      <c r="A1251" s="1248">
        <v>1</v>
      </c>
      <c r="B1251" s="1249" t="s">
        <v>1480</v>
      </c>
      <c r="C1251" s="1250" t="s">
        <v>1166</v>
      </c>
      <c r="D1251" s="1295">
        <v>130000</v>
      </c>
      <c r="E1251" s="1252">
        <f>A1251*D1251</f>
        <v>130000</v>
      </c>
      <c r="F1251" s="1296">
        <v>0</v>
      </c>
      <c r="G1251" s="1296">
        <f t="shared" si="224"/>
        <v>130000</v>
      </c>
    </row>
    <row r="1252" spans="1:7" ht="15" customHeight="1">
      <c r="A1252" s="1248">
        <v>1</v>
      </c>
      <c r="B1252" s="1249" t="s">
        <v>1480</v>
      </c>
      <c r="C1252" s="1250" t="s">
        <v>1361</v>
      </c>
      <c r="D1252" s="1295">
        <v>200000</v>
      </c>
      <c r="E1252" s="1252">
        <f t="shared" ref="E1252:E1253" si="225">A1252*D1252</f>
        <v>200000</v>
      </c>
      <c r="F1252" s="1296">
        <v>0</v>
      </c>
      <c r="G1252" s="1296">
        <f t="shared" si="224"/>
        <v>200000</v>
      </c>
    </row>
    <row r="1253" spans="1:7" ht="15" customHeight="1">
      <c r="A1253" s="1248">
        <v>0.9</v>
      </c>
      <c r="B1253" s="1249" t="s">
        <v>1480</v>
      </c>
      <c r="C1253" s="1250" t="s">
        <v>1169</v>
      </c>
      <c r="D1253" s="1295">
        <v>250000</v>
      </c>
      <c r="E1253" s="1252">
        <f t="shared" si="225"/>
        <v>225000</v>
      </c>
      <c r="F1253" s="1296">
        <v>0</v>
      </c>
      <c r="G1253" s="1296">
        <f t="shared" si="224"/>
        <v>225000</v>
      </c>
    </row>
    <row r="1254" spans="1:7" ht="15" customHeight="1">
      <c r="A1254" s="1253"/>
      <c r="B1254" s="1249"/>
      <c r="C1254" s="1250" t="s">
        <v>1481</v>
      </c>
      <c r="D1254" s="1295"/>
      <c r="E1254" s="1254">
        <f>SUM(E1251:E1253)</f>
        <v>555000</v>
      </c>
      <c r="F1254" s="1296">
        <f>SUM(F1249:F1253)</f>
        <v>924000</v>
      </c>
      <c r="G1254" s="1296">
        <f>SUM(G1249:G1253)</f>
        <v>1479000</v>
      </c>
    </row>
    <row r="1255" spans="1:7" ht="15" customHeight="1">
      <c r="A1255" s="1253"/>
      <c r="B1255" s="1249"/>
      <c r="C1255" s="1250" t="s">
        <v>1482</v>
      </c>
      <c r="D1255" s="1255">
        <v>0.1</v>
      </c>
      <c r="E1255" s="1251">
        <f>E1254*D1255</f>
        <v>55500</v>
      </c>
      <c r="F1255" s="1296">
        <f>F1254*D1255</f>
        <v>92400</v>
      </c>
      <c r="G1255" s="1296">
        <f>G1254*D1255</f>
        <v>147900</v>
      </c>
    </row>
    <row r="1256" spans="1:7" ht="15" customHeight="1">
      <c r="A1256" s="1256"/>
      <c r="B1256" s="1257"/>
      <c r="C1256" s="1258" t="s">
        <v>1483</v>
      </c>
      <c r="D1256" s="1297"/>
      <c r="E1256" s="1259">
        <f>SUM(E1254:E1255)</f>
        <v>610500</v>
      </c>
      <c r="F1256" s="1298">
        <f>SUM(F1254:F1255)</f>
        <v>1016400</v>
      </c>
      <c r="G1256" s="1298">
        <f>SUM(G1254:G1255)</f>
        <v>1626900</v>
      </c>
    </row>
    <row r="1257" spans="1:7" ht="15" customHeight="1">
      <c r="A1257" s="1260"/>
      <c r="B1257" s="1261"/>
      <c r="C1257" s="1240"/>
      <c r="D1257" s="1238"/>
      <c r="E1257" s="1238"/>
      <c r="F1257" s="1238"/>
      <c r="G1257" s="1238"/>
    </row>
    <row r="1258" spans="1:7" ht="15" customHeight="1">
      <c r="A1258" s="1235">
        <v>1</v>
      </c>
      <c r="B1258" s="1236" t="s">
        <v>209</v>
      </c>
      <c r="C1258" s="1237" t="s">
        <v>1722</v>
      </c>
      <c r="D1258" s="1285"/>
      <c r="E1258" s="1240"/>
      <c r="F1258" s="1285"/>
      <c r="G1258" s="1285"/>
    </row>
    <row r="1259" spans="1:7" ht="15" customHeight="1">
      <c r="A1259" s="1235"/>
      <c r="B1259" s="1236"/>
      <c r="C1259" s="1241"/>
      <c r="D1259" s="1285"/>
      <c r="E1259" s="1240"/>
      <c r="F1259" s="1285"/>
      <c r="G1259" s="1285"/>
    </row>
    <row r="1260" spans="1:7" s="1240" customFormat="1" ht="15" customHeight="1">
      <c r="A1260" s="1242" t="s">
        <v>1326</v>
      </c>
      <c r="B1260" s="1243"/>
      <c r="C1260" s="1244"/>
      <c r="D1260" s="1245" t="s">
        <v>1479</v>
      </c>
      <c r="E1260" s="1246" t="s">
        <v>1371</v>
      </c>
      <c r="F1260" s="1247" t="s">
        <v>1374</v>
      </c>
      <c r="G1260" s="1247" t="s">
        <v>14</v>
      </c>
    </row>
    <row r="1261" spans="1:7" ht="15" customHeight="1">
      <c r="A1261" s="1248">
        <v>1</v>
      </c>
      <c r="B1261" s="1249" t="s">
        <v>209</v>
      </c>
      <c r="C1261" s="1250" t="s">
        <v>1723</v>
      </c>
      <c r="D1261" s="1295">
        <v>900000</v>
      </c>
      <c r="E1261" s="1252">
        <v>0</v>
      </c>
      <c r="F1261" s="1296">
        <f>A1261*D1261</f>
        <v>900000</v>
      </c>
      <c r="G1261" s="1296">
        <f>E1261+F1261</f>
        <v>900000</v>
      </c>
    </row>
    <row r="1262" spans="1:7" ht="15" customHeight="1">
      <c r="A1262" s="1255">
        <v>0.12</v>
      </c>
      <c r="B1262" s="1249" t="s">
        <v>1675</v>
      </c>
      <c r="C1262" s="1250" t="s">
        <v>1721</v>
      </c>
      <c r="D1262" s="1295">
        <f>D1261</f>
        <v>900000</v>
      </c>
      <c r="E1262" s="1252">
        <v>0</v>
      </c>
      <c r="F1262" s="1296">
        <f>A1262*D1262</f>
        <v>108000</v>
      </c>
      <c r="G1262" s="1296">
        <f t="shared" ref="G1262:G1265" si="226">E1262+F1262</f>
        <v>108000</v>
      </c>
    </row>
    <row r="1263" spans="1:7" ht="15" customHeight="1">
      <c r="A1263" s="1248">
        <v>1</v>
      </c>
      <c r="B1263" s="1249" t="s">
        <v>1480</v>
      </c>
      <c r="C1263" s="1250" t="s">
        <v>1166</v>
      </c>
      <c r="D1263" s="1295">
        <v>130000</v>
      </c>
      <c r="E1263" s="1252">
        <f>A1263*D1263</f>
        <v>130000</v>
      </c>
      <c r="F1263" s="1296">
        <v>0</v>
      </c>
      <c r="G1263" s="1296">
        <f t="shared" si="226"/>
        <v>130000</v>
      </c>
    </row>
    <row r="1264" spans="1:7" ht="15" customHeight="1">
      <c r="A1264" s="1248">
        <v>1</v>
      </c>
      <c r="B1264" s="1249" t="s">
        <v>1480</v>
      </c>
      <c r="C1264" s="1250" t="s">
        <v>1361</v>
      </c>
      <c r="D1264" s="1295">
        <v>200000</v>
      </c>
      <c r="E1264" s="1252">
        <f t="shared" ref="E1264:E1265" si="227">A1264*D1264</f>
        <v>200000</v>
      </c>
      <c r="F1264" s="1296">
        <v>0</v>
      </c>
      <c r="G1264" s="1296">
        <f t="shared" si="226"/>
        <v>200000</v>
      </c>
    </row>
    <row r="1265" spans="1:7" ht="15" customHeight="1">
      <c r="A1265" s="1248">
        <v>0.9</v>
      </c>
      <c r="B1265" s="1249" t="s">
        <v>1480</v>
      </c>
      <c r="C1265" s="1250" t="s">
        <v>1169</v>
      </c>
      <c r="D1265" s="1295">
        <v>250000</v>
      </c>
      <c r="E1265" s="1252">
        <f t="shared" si="227"/>
        <v>225000</v>
      </c>
      <c r="F1265" s="1296">
        <v>0</v>
      </c>
      <c r="G1265" s="1296">
        <f t="shared" si="226"/>
        <v>225000</v>
      </c>
    </row>
    <row r="1266" spans="1:7" ht="15" customHeight="1">
      <c r="A1266" s="1253"/>
      <c r="B1266" s="1249"/>
      <c r="C1266" s="1250" t="s">
        <v>1481</v>
      </c>
      <c r="D1266" s="1295"/>
      <c r="E1266" s="1254">
        <f>SUM(E1263:E1265)</f>
        <v>555000</v>
      </c>
      <c r="F1266" s="1296">
        <f>SUM(F1261:F1265)</f>
        <v>1008000</v>
      </c>
      <c r="G1266" s="1296">
        <f>SUM(G1261:G1265)</f>
        <v>1563000</v>
      </c>
    </row>
    <row r="1267" spans="1:7" ht="15" customHeight="1">
      <c r="A1267" s="1253"/>
      <c r="B1267" s="1249"/>
      <c r="C1267" s="1250" t="s">
        <v>1482</v>
      </c>
      <c r="D1267" s="1255">
        <v>0.1</v>
      </c>
      <c r="E1267" s="1251">
        <f>E1266*D1267</f>
        <v>55500</v>
      </c>
      <c r="F1267" s="1296">
        <f>F1266*D1267</f>
        <v>100800</v>
      </c>
      <c r="G1267" s="1296">
        <f>G1266*D1267</f>
        <v>156300</v>
      </c>
    </row>
    <row r="1268" spans="1:7" ht="15" customHeight="1">
      <c r="A1268" s="1256"/>
      <c r="B1268" s="1257"/>
      <c r="C1268" s="1258" t="s">
        <v>1483</v>
      </c>
      <c r="D1268" s="1297"/>
      <c r="E1268" s="1259">
        <f>SUM(E1266:E1267)</f>
        <v>610500</v>
      </c>
      <c r="F1268" s="1298">
        <f>SUM(F1266:F1267)</f>
        <v>1108800</v>
      </c>
      <c r="G1268" s="1298">
        <f>SUM(G1266:G1267)</f>
        <v>1719300</v>
      </c>
    </row>
    <row r="1269" spans="1:7" ht="15" customHeight="1">
      <c r="A1269" s="1260"/>
      <c r="B1269" s="1261"/>
      <c r="C1269" s="1240"/>
      <c r="D1269" s="1238"/>
      <c r="E1269" s="1238"/>
      <c r="F1269" s="1238"/>
      <c r="G1269" s="1238"/>
    </row>
    <row r="1270" spans="1:7" ht="15" customHeight="1">
      <c r="A1270" s="1235">
        <v>1</v>
      </c>
      <c r="B1270" s="1236" t="s">
        <v>209</v>
      </c>
      <c r="C1270" s="1241" t="s">
        <v>1724</v>
      </c>
      <c r="D1270" s="1285"/>
      <c r="E1270" s="1240"/>
      <c r="F1270" s="1285"/>
      <c r="G1270" s="1285"/>
    </row>
    <row r="1271" spans="1:7" ht="15" customHeight="1">
      <c r="A1271" s="1235"/>
      <c r="B1271" s="1236"/>
      <c r="C1271" s="1241"/>
      <c r="D1271" s="1285"/>
      <c r="E1271" s="1240"/>
      <c r="F1271" s="1285"/>
      <c r="G1271" s="1285"/>
    </row>
    <row r="1272" spans="1:7" s="1240" customFormat="1" ht="15" customHeight="1">
      <c r="A1272" s="1242" t="s">
        <v>1326</v>
      </c>
      <c r="B1272" s="1243"/>
      <c r="C1272" s="1244"/>
      <c r="D1272" s="1245" t="s">
        <v>1479</v>
      </c>
      <c r="E1272" s="1246" t="s">
        <v>1371</v>
      </c>
      <c r="F1272" s="1247" t="s">
        <v>1374</v>
      </c>
      <c r="G1272" s="1247" t="s">
        <v>14</v>
      </c>
    </row>
    <row r="1273" spans="1:7" ht="15" customHeight="1">
      <c r="A1273" s="1248">
        <v>1</v>
      </c>
      <c r="B1273" s="1249" t="s">
        <v>209</v>
      </c>
      <c r="C1273" s="1250" t="s">
        <v>1723</v>
      </c>
      <c r="D1273" s="1295">
        <v>5000</v>
      </c>
      <c r="E1273" s="1252">
        <v>0</v>
      </c>
      <c r="F1273" s="1296">
        <f>A1273*D1273</f>
        <v>5000</v>
      </c>
      <c r="G1273" s="1296">
        <f>E1273+F1273</f>
        <v>5000</v>
      </c>
    </row>
    <row r="1274" spans="1:7" ht="15" customHeight="1">
      <c r="A1274" s="1255">
        <v>0.12</v>
      </c>
      <c r="B1274" s="1249" t="s">
        <v>1675</v>
      </c>
      <c r="C1274" s="1250" t="s">
        <v>1721</v>
      </c>
      <c r="D1274" s="1295">
        <f>D1273</f>
        <v>5000</v>
      </c>
      <c r="E1274" s="1252">
        <v>0</v>
      </c>
      <c r="F1274" s="1296">
        <f>A1274*D1274</f>
        <v>600</v>
      </c>
      <c r="G1274" s="1296">
        <f t="shared" ref="G1274:G1277" si="228">E1274+F1274</f>
        <v>600</v>
      </c>
    </row>
    <row r="1275" spans="1:7" ht="15" customHeight="1">
      <c r="A1275" s="1248">
        <v>1</v>
      </c>
      <c r="B1275" s="1249" t="s">
        <v>1480</v>
      </c>
      <c r="C1275" s="1250" t="s">
        <v>1166</v>
      </c>
      <c r="D1275" s="1295">
        <v>120000</v>
      </c>
      <c r="E1275" s="1252">
        <f>A1275*D1275</f>
        <v>120000</v>
      </c>
      <c r="F1275" s="1296">
        <v>0</v>
      </c>
      <c r="G1275" s="1296">
        <f t="shared" si="228"/>
        <v>120000</v>
      </c>
    </row>
    <row r="1276" spans="1:7" ht="15" customHeight="1">
      <c r="A1276" s="1248">
        <v>1</v>
      </c>
      <c r="B1276" s="1249" t="s">
        <v>1480</v>
      </c>
      <c r="C1276" s="1250" t="s">
        <v>1361</v>
      </c>
      <c r="D1276" s="1295">
        <v>150000</v>
      </c>
      <c r="E1276" s="1252">
        <f t="shared" ref="E1276:E1277" si="229">A1276*D1276</f>
        <v>150000</v>
      </c>
      <c r="F1276" s="1296">
        <v>0</v>
      </c>
      <c r="G1276" s="1296">
        <f t="shared" si="228"/>
        <v>150000</v>
      </c>
    </row>
    <row r="1277" spans="1:7" ht="15" customHeight="1">
      <c r="A1277" s="1248">
        <v>0.9</v>
      </c>
      <c r="B1277" s="1249" t="s">
        <v>1480</v>
      </c>
      <c r="C1277" s="1250" t="s">
        <v>1169</v>
      </c>
      <c r="D1277" s="1295">
        <v>250000</v>
      </c>
      <c r="E1277" s="1252">
        <f t="shared" si="229"/>
        <v>225000</v>
      </c>
      <c r="F1277" s="1296">
        <v>0</v>
      </c>
      <c r="G1277" s="1296">
        <f t="shared" si="228"/>
        <v>225000</v>
      </c>
    </row>
    <row r="1278" spans="1:7" ht="15" customHeight="1">
      <c r="A1278" s="1253"/>
      <c r="B1278" s="1249"/>
      <c r="C1278" s="1250" t="s">
        <v>1481</v>
      </c>
      <c r="D1278" s="1295"/>
      <c r="E1278" s="1254">
        <f>SUM(E1275:E1277)</f>
        <v>495000</v>
      </c>
      <c r="F1278" s="1296">
        <f>SUM(F1273:F1277)</f>
        <v>5600</v>
      </c>
      <c r="G1278" s="1296">
        <f>SUM(G1273:G1277)</f>
        <v>500600</v>
      </c>
    </row>
    <row r="1279" spans="1:7" ht="15" customHeight="1">
      <c r="A1279" s="1253"/>
      <c r="B1279" s="1249"/>
      <c r="C1279" s="1250" t="s">
        <v>1482</v>
      </c>
      <c r="D1279" s="1255">
        <v>0.1</v>
      </c>
      <c r="E1279" s="1251">
        <f>E1278*D1279</f>
        <v>49500</v>
      </c>
      <c r="F1279" s="1296">
        <f>F1278*D1279</f>
        <v>560</v>
      </c>
      <c r="G1279" s="1296">
        <f>G1278*D1279</f>
        <v>50060</v>
      </c>
    </row>
    <row r="1280" spans="1:7" ht="15" customHeight="1">
      <c r="A1280" s="1256"/>
      <c r="B1280" s="1257"/>
      <c r="C1280" s="1258" t="s">
        <v>1483</v>
      </c>
      <c r="D1280" s="1297"/>
      <c r="E1280" s="1259">
        <f>SUM(E1278:E1279)</f>
        <v>544500</v>
      </c>
      <c r="F1280" s="1298">
        <f>SUM(F1278:F1279)</f>
        <v>6160</v>
      </c>
      <c r="G1280" s="1298">
        <f>SUM(G1278:G1279)</f>
        <v>550660</v>
      </c>
    </row>
    <row r="1281" spans="1:7" ht="15" customHeight="1">
      <c r="A1281" s="1260"/>
      <c r="B1281" s="1261"/>
      <c r="C1281" s="1240"/>
      <c r="D1281" s="1238"/>
      <c r="E1281" s="1238"/>
      <c r="F1281" s="1238"/>
      <c r="G1281" s="1238"/>
    </row>
    <row r="1282" spans="1:7" ht="15" customHeight="1">
      <c r="A1282" s="1235">
        <v>1</v>
      </c>
      <c r="B1282" s="1236" t="s">
        <v>209</v>
      </c>
      <c r="C1282" s="1241" t="s">
        <v>1725</v>
      </c>
      <c r="D1282" s="1238"/>
      <c r="E1282" s="1239"/>
      <c r="F1282" s="1238"/>
      <c r="G1282" s="1238"/>
    </row>
    <row r="1283" spans="1:7" ht="15" customHeight="1">
      <c r="A1283" s="1235"/>
      <c r="B1283" s="1236"/>
      <c r="C1283" s="1241"/>
      <c r="D1283" s="1238"/>
      <c r="E1283" s="1239"/>
      <c r="F1283" s="1238"/>
      <c r="G1283" s="1238"/>
    </row>
    <row r="1284" spans="1:7" s="1240" customFormat="1" ht="15" customHeight="1">
      <c r="A1284" s="1242" t="s">
        <v>1326</v>
      </c>
      <c r="B1284" s="1243"/>
      <c r="C1284" s="1244"/>
      <c r="D1284" s="1245" t="s">
        <v>1479</v>
      </c>
      <c r="E1284" s="1246" t="s">
        <v>1371</v>
      </c>
      <c r="F1284" s="1247" t="s">
        <v>1374</v>
      </c>
      <c r="G1284" s="1247" t="s">
        <v>14</v>
      </c>
    </row>
    <row r="1285" spans="1:7" ht="15" customHeight="1">
      <c r="A1285" s="1248">
        <v>1</v>
      </c>
      <c r="B1285" s="1249" t="s">
        <v>209</v>
      </c>
      <c r="C1285" s="1250" t="s">
        <v>1726</v>
      </c>
      <c r="D1285" s="1251">
        <v>35000</v>
      </c>
      <c r="E1285" s="1252">
        <v>0</v>
      </c>
      <c r="F1285" s="1251">
        <f>A1285*D1285</f>
        <v>35000</v>
      </c>
      <c r="G1285" s="1251">
        <f>E1285+F1285</f>
        <v>35000</v>
      </c>
    </row>
    <row r="1286" spans="1:7" ht="15" customHeight="1">
      <c r="A1286" s="1248">
        <v>0.01</v>
      </c>
      <c r="B1286" s="1249" t="s">
        <v>1480</v>
      </c>
      <c r="C1286" s="1250" t="s">
        <v>1166</v>
      </c>
      <c r="D1286" s="1251">
        <v>120000</v>
      </c>
      <c r="E1286" s="1252">
        <f>A1286*D1286</f>
        <v>1200</v>
      </c>
      <c r="F1286" s="1251">
        <v>0</v>
      </c>
      <c r="G1286" s="1251">
        <f t="shared" ref="G1286:G1288" si="230">E1286+F1286</f>
        <v>1200</v>
      </c>
    </row>
    <row r="1287" spans="1:7" ht="15" customHeight="1">
      <c r="A1287" s="1248">
        <v>0.1</v>
      </c>
      <c r="B1287" s="1249" t="s">
        <v>1480</v>
      </c>
      <c r="C1287" s="1250" t="s">
        <v>1513</v>
      </c>
      <c r="D1287" s="1251">
        <v>150000</v>
      </c>
      <c r="E1287" s="1252">
        <f t="shared" ref="E1287:E1288" si="231">A1287*D1287</f>
        <v>15000</v>
      </c>
      <c r="F1287" s="1251">
        <v>0</v>
      </c>
      <c r="G1287" s="1251">
        <f t="shared" si="230"/>
        <v>15000</v>
      </c>
    </row>
    <row r="1288" spans="1:7" ht="15" customHeight="1">
      <c r="A1288" s="1248">
        <v>5.0000000000000001E-4</v>
      </c>
      <c r="B1288" s="1249" t="s">
        <v>1480</v>
      </c>
      <c r="C1288" s="1250" t="s">
        <v>1169</v>
      </c>
      <c r="D1288" s="1251">
        <v>250000</v>
      </c>
      <c r="E1288" s="1252">
        <f t="shared" si="231"/>
        <v>125</v>
      </c>
      <c r="F1288" s="1251">
        <v>0</v>
      </c>
      <c r="G1288" s="1251">
        <f t="shared" si="230"/>
        <v>125</v>
      </c>
    </row>
    <row r="1289" spans="1:7" ht="15" customHeight="1">
      <c r="A1289" s="1253"/>
      <c r="B1289" s="1249"/>
      <c r="C1289" s="1250" t="s">
        <v>1481</v>
      </c>
      <c r="D1289" s="1251"/>
      <c r="E1289" s="1254">
        <f>SUM(E1285:E1288)</f>
        <v>16325</v>
      </c>
      <c r="F1289" s="1251">
        <f>SUM(F1285:F1288)</f>
        <v>35000</v>
      </c>
      <c r="G1289" s="1251">
        <f>SUM(G1285:G1288)</f>
        <v>51325</v>
      </c>
    </row>
    <row r="1290" spans="1:7" ht="15" customHeight="1">
      <c r="A1290" s="1253"/>
      <c r="B1290" s="1249"/>
      <c r="C1290" s="1250" t="s">
        <v>1482</v>
      </c>
      <c r="D1290" s="1255">
        <v>0.1</v>
      </c>
      <c r="E1290" s="1251">
        <f>E1289*D1290</f>
        <v>1632.5</v>
      </c>
      <c r="F1290" s="1251">
        <f>F1289*D1290</f>
        <v>3500</v>
      </c>
      <c r="G1290" s="1251">
        <f>G1289*D1290</f>
        <v>5132.5</v>
      </c>
    </row>
    <row r="1291" spans="1:7" ht="15" customHeight="1">
      <c r="A1291" s="1256"/>
      <c r="B1291" s="1257"/>
      <c r="C1291" s="1258" t="s">
        <v>1483</v>
      </c>
      <c r="D1291" s="1259"/>
      <c r="E1291" s="1259">
        <f>SUM(E1289:E1290)</f>
        <v>17957.5</v>
      </c>
      <c r="F1291" s="1259">
        <f>SUM(F1289:F1290)</f>
        <v>38500</v>
      </c>
      <c r="G1291" s="1259">
        <f>SUM(G1289:G1290)</f>
        <v>56457.5</v>
      </c>
    </row>
    <row r="1293" spans="1:7" ht="15" customHeight="1">
      <c r="A1293" s="1235">
        <v>1</v>
      </c>
      <c r="B1293" s="1236" t="s">
        <v>209</v>
      </c>
      <c r="C1293" s="1241" t="s">
        <v>1727</v>
      </c>
      <c r="D1293" s="1238"/>
      <c r="E1293" s="1239"/>
      <c r="F1293" s="1238"/>
      <c r="G1293" s="1238"/>
    </row>
    <row r="1294" spans="1:7" ht="15" customHeight="1">
      <c r="A1294" s="1235"/>
      <c r="B1294" s="1236"/>
      <c r="C1294" s="1241"/>
      <c r="D1294" s="1238"/>
      <c r="E1294" s="1239"/>
      <c r="F1294" s="1238"/>
      <c r="G1294" s="1238"/>
    </row>
    <row r="1295" spans="1:7" s="1240" customFormat="1" ht="15" customHeight="1">
      <c r="A1295" s="1242" t="s">
        <v>1326</v>
      </c>
      <c r="B1295" s="1243"/>
      <c r="C1295" s="1244"/>
      <c r="D1295" s="1245" t="s">
        <v>1479</v>
      </c>
      <c r="E1295" s="1246" t="s">
        <v>1371</v>
      </c>
      <c r="F1295" s="1247" t="s">
        <v>1374</v>
      </c>
      <c r="G1295" s="1247" t="s">
        <v>14</v>
      </c>
    </row>
    <row r="1296" spans="1:7" ht="15" customHeight="1">
      <c r="A1296" s="1248">
        <v>1</v>
      </c>
      <c r="B1296" s="1249" t="s">
        <v>209</v>
      </c>
      <c r="C1296" s="1250" t="s">
        <v>1728</v>
      </c>
      <c r="D1296" s="1251">
        <v>150000</v>
      </c>
      <c r="E1296" s="1252">
        <v>0</v>
      </c>
      <c r="F1296" s="1251">
        <f>A1296*D1296</f>
        <v>150000</v>
      </c>
      <c r="G1296" s="1251">
        <f>E1296+F1296</f>
        <v>150000</v>
      </c>
    </row>
    <row r="1297" spans="1:7" ht="15" customHeight="1">
      <c r="A1297" s="1248">
        <v>0.01</v>
      </c>
      <c r="B1297" s="1249" t="s">
        <v>1480</v>
      </c>
      <c r="C1297" s="1250" t="s">
        <v>1166</v>
      </c>
      <c r="D1297" s="1251">
        <v>120000</v>
      </c>
      <c r="E1297" s="1252">
        <f>A1297*D1297</f>
        <v>1200</v>
      </c>
      <c r="F1297" s="1251">
        <v>0</v>
      </c>
      <c r="G1297" s="1251">
        <f t="shared" ref="G1297:G1299" si="232">E1297+F1297</f>
        <v>1200</v>
      </c>
    </row>
    <row r="1298" spans="1:7" ht="15" customHeight="1">
      <c r="A1298" s="1248">
        <v>0.1</v>
      </c>
      <c r="B1298" s="1249" t="s">
        <v>1480</v>
      </c>
      <c r="C1298" s="1250" t="s">
        <v>1513</v>
      </c>
      <c r="D1298" s="1251">
        <v>150000</v>
      </c>
      <c r="E1298" s="1252">
        <f t="shared" ref="E1298:E1299" si="233">A1298*D1298</f>
        <v>15000</v>
      </c>
      <c r="F1298" s="1251">
        <v>0</v>
      </c>
      <c r="G1298" s="1251">
        <f t="shared" si="232"/>
        <v>15000</v>
      </c>
    </row>
    <row r="1299" spans="1:7" ht="15" customHeight="1">
      <c r="A1299" s="1248">
        <v>5.0000000000000001E-4</v>
      </c>
      <c r="B1299" s="1249" t="s">
        <v>1480</v>
      </c>
      <c r="C1299" s="1250" t="s">
        <v>1169</v>
      </c>
      <c r="D1299" s="1251">
        <v>250000</v>
      </c>
      <c r="E1299" s="1252">
        <f t="shared" si="233"/>
        <v>125</v>
      </c>
      <c r="F1299" s="1251">
        <v>0</v>
      </c>
      <c r="G1299" s="1251">
        <f t="shared" si="232"/>
        <v>125</v>
      </c>
    </row>
    <row r="1300" spans="1:7" ht="15" customHeight="1">
      <c r="A1300" s="1253"/>
      <c r="B1300" s="1249"/>
      <c r="C1300" s="1250" t="s">
        <v>1481</v>
      </c>
      <c r="D1300" s="1251"/>
      <c r="E1300" s="1254">
        <f>SUM(E1296:E1299)</f>
        <v>16325</v>
      </c>
      <c r="F1300" s="1251">
        <f>SUM(F1296:F1299)</f>
        <v>150000</v>
      </c>
      <c r="G1300" s="1251">
        <f>SUM(G1296:G1299)</f>
        <v>166325</v>
      </c>
    </row>
    <row r="1301" spans="1:7" ht="15" customHeight="1">
      <c r="A1301" s="1253"/>
      <c r="B1301" s="1249"/>
      <c r="C1301" s="1250" t="s">
        <v>1482</v>
      </c>
      <c r="D1301" s="1255">
        <v>0.1</v>
      </c>
      <c r="E1301" s="1251">
        <f>E1300*D1301</f>
        <v>1632.5</v>
      </c>
      <c r="F1301" s="1251">
        <f>F1300*D1301</f>
        <v>15000</v>
      </c>
      <c r="G1301" s="1251">
        <f>G1300*D1301</f>
        <v>16632.5</v>
      </c>
    </row>
    <row r="1302" spans="1:7" ht="15" customHeight="1">
      <c r="A1302" s="1256"/>
      <c r="B1302" s="1257"/>
      <c r="C1302" s="1258" t="s">
        <v>1483</v>
      </c>
      <c r="D1302" s="1259"/>
      <c r="E1302" s="1259">
        <f>SUM(E1300:E1301)</f>
        <v>17957.5</v>
      </c>
      <c r="F1302" s="1259">
        <f>SUM(F1300:F1301)</f>
        <v>165000</v>
      </c>
      <c r="G1302" s="1259">
        <f>SUM(G1300:G1301)</f>
        <v>182957.5</v>
      </c>
    </row>
    <row r="1304" spans="1:7" ht="15" customHeight="1">
      <c r="A1304" s="1235">
        <v>1</v>
      </c>
      <c r="B1304" s="1236" t="s">
        <v>209</v>
      </c>
      <c r="C1304" s="1241" t="s">
        <v>1729</v>
      </c>
      <c r="D1304" s="1238"/>
      <c r="E1304" s="1239"/>
      <c r="F1304" s="1238"/>
      <c r="G1304" s="1238"/>
    </row>
    <row r="1305" spans="1:7" ht="15" customHeight="1">
      <c r="A1305" s="1235"/>
      <c r="B1305" s="1236"/>
      <c r="C1305" s="1241"/>
      <c r="D1305" s="1238"/>
      <c r="E1305" s="1239"/>
      <c r="F1305" s="1238"/>
      <c r="G1305" s="1238"/>
    </row>
    <row r="1306" spans="1:7" s="1240" customFormat="1" ht="15" customHeight="1">
      <c r="A1306" s="1242" t="s">
        <v>1326</v>
      </c>
      <c r="B1306" s="1243"/>
      <c r="C1306" s="1244"/>
      <c r="D1306" s="1245" t="s">
        <v>1479</v>
      </c>
      <c r="E1306" s="1246" t="s">
        <v>1371</v>
      </c>
      <c r="F1306" s="1247" t="s">
        <v>1374</v>
      </c>
      <c r="G1306" s="1247" t="s">
        <v>14</v>
      </c>
    </row>
    <row r="1307" spans="1:7" ht="15" customHeight="1">
      <c r="A1307" s="1248">
        <v>1</v>
      </c>
      <c r="B1307" s="1249" t="s">
        <v>209</v>
      </c>
      <c r="C1307" s="1250" t="s">
        <v>1729</v>
      </c>
      <c r="D1307" s="1251">
        <v>20000</v>
      </c>
      <c r="E1307" s="1252">
        <v>0</v>
      </c>
      <c r="F1307" s="1251">
        <f>A1307*D1307</f>
        <v>20000</v>
      </c>
      <c r="G1307" s="1251">
        <f>E1307+F1307</f>
        <v>20000</v>
      </c>
    </row>
    <row r="1308" spans="1:7" ht="15" customHeight="1">
      <c r="A1308" s="1248">
        <v>0.01</v>
      </c>
      <c r="B1308" s="1249" t="s">
        <v>1480</v>
      </c>
      <c r="C1308" s="1250" t="s">
        <v>1166</v>
      </c>
      <c r="D1308" s="1251">
        <v>120000</v>
      </c>
      <c r="E1308" s="1252">
        <f>A1308*D1308</f>
        <v>1200</v>
      </c>
      <c r="F1308" s="1251">
        <v>0</v>
      </c>
      <c r="G1308" s="1251">
        <f t="shared" ref="G1308:G1310" si="234">E1308+F1308</f>
        <v>1200</v>
      </c>
    </row>
    <row r="1309" spans="1:7" ht="15" customHeight="1">
      <c r="A1309" s="1248">
        <v>0.1</v>
      </c>
      <c r="B1309" s="1249" t="s">
        <v>1480</v>
      </c>
      <c r="C1309" s="1250" t="s">
        <v>1513</v>
      </c>
      <c r="D1309" s="1251">
        <v>150000</v>
      </c>
      <c r="E1309" s="1252">
        <f t="shared" ref="E1309:E1310" si="235">A1309*D1309</f>
        <v>15000</v>
      </c>
      <c r="F1309" s="1251">
        <v>0</v>
      </c>
      <c r="G1309" s="1251">
        <f t="shared" si="234"/>
        <v>15000</v>
      </c>
    </row>
    <row r="1310" spans="1:7" ht="15" customHeight="1">
      <c r="A1310" s="1248">
        <v>5.0000000000000001E-4</v>
      </c>
      <c r="B1310" s="1249" t="s">
        <v>1480</v>
      </c>
      <c r="C1310" s="1250" t="s">
        <v>1169</v>
      </c>
      <c r="D1310" s="1251">
        <v>250000</v>
      </c>
      <c r="E1310" s="1252">
        <f t="shared" si="235"/>
        <v>125</v>
      </c>
      <c r="F1310" s="1251">
        <v>0</v>
      </c>
      <c r="G1310" s="1251">
        <f t="shared" si="234"/>
        <v>125</v>
      </c>
    </row>
    <row r="1311" spans="1:7" ht="15" customHeight="1">
      <c r="A1311" s="1253"/>
      <c r="B1311" s="1249"/>
      <c r="C1311" s="1250" t="s">
        <v>1481</v>
      </c>
      <c r="D1311" s="1251"/>
      <c r="E1311" s="1254">
        <f>SUM(E1307:E1310)</f>
        <v>16325</v>
      </c>
      <c r="F1311" s="1251">
        <f>SUM(F1307:F1310)</f>
        <v>20000</v>
      </c>
      <c r="G1311" s="1251">
        <f>SUM(G1307:G1310)</f>
        <v>36325</v>
      </c>
    </row>
    <row r="1312" spans="1:7" ht="15" customHeight="1">
      <c r="A1312" s="1253"/>
      <c r="B1312" s="1249"/>
      <c r="C1312" s="1250" t="s">
        <v>1482</v>
      </c>
      <c r="D1312" s="1255">
        <v>0.1</v>
      </c>
      <c r="E1312" s="1251">
        <f>E1311*D1312</f>
        <v>1632.5</v>
      </c>
      <c r="F1312" s="1251">
        <f>F1311*D1312</f>
        <v>2000</v>
      </c>
      <c r="G1312" s="1251">
        <f>G1311*D1312</f>
        <v>3632.5</v>
      </c>
    </row>
    <row r="1313" spans="1:7" ht="15" customHeight="1">
      <c r="A1313" s="1256"/>
      <c r="B1313" s="1257"/>
      <c r="C1313" s="1258" t="s">
        <v>1483</v>
      </c>
      <c r="D1313" s="1259"/>
      <c r="E1313" s="1259">
        <f>SUM(E1311:E1312)</f>
        <v>17957.5</v>
      </c>
      <c r="F1313" s="1259">
        <f>SUM(F1311:F1312)</f>
        <v>22000</v>
      </c>
      <c r="G1313" s="1259">
        <f>SUM(G1311:G1312)</f>
        <v>39957.5</v>
      </c>
    </row>
    <row r="1314" spans="1:7" ht="15" customHeight="1">
      <c r="A1314" s="1260"/>
      <c r="B1314" s="1261"/>
      <c r="C1314" s="1240"/>
      <c r="D1314" s="1238"/>
      <c r="E1314" s="1238"/>
      <c r="F1314" s="1238"/>
      <c r="G1314" s="1238"/>
    </row>
    <row r="1315" spans="1:7" ht="15" customHeight="1">
      <c r="A1315" s="1235">
        <v>1</v>
      </c>
      <c r="B1315" s="1236" t="s">
        <v>209</v>
      </c>
      <c r="C1315" s="1241" t="s">
        <v>1729</v>
      </c>
      <c r="D1315" s="1238"/>
      <c r="E1315" s="1239"/>
      <c r="F1315" s="1238"/>
      <c r="G1315" s="1238"/>
    </row>
    <row r="1316" spans="1:7" ht="15" customHeight="1">
      <c r="A1316" s="1235"/>
      <c r="B1316" s="1236"/>
      <c r="C1316" s="1241"/>
      <c r="D1316" s="1238"/>
      <c r="E1316" s="1239"/>
      <c r="F1316" s="1238"/>
      <c r="G1316" s="1238"/>
    </row>
    <row r="1317" spans="1:7" s="1240" customFormat="1" ht="15" customHeight="1">
      <c r="A1317" s="1242" t="s">
        <v>1326</v>
      </c>
      <c r="B1317" s="1243"/>
      <c r="C1317" s="1244"/>
      <c r="D1317" s="1245" t="s">
        <v>1479</v>
      </c>
      <c r="E1317" s="1246" t="s">
        <v>1371</v>
      </c>
      <c r="F1317" s="1247" t="s">
        <v>1374</v>
      </c>
      <c r="G1317" s="1247" t="s">
        <v>14</v>
      </c>
    </row>
    <row r="1318" spans="1:7" ht="15" customHeight="1">
      <c r="A1318" s="1248">
        <v>1</v>
      </c>
      <c r="B1318" s="1249" t="s">
        <v>209</v>
      </c>
      <c r="C1318" s="1250" t="s">
        <v>1729</v>
      </c>
      <c r="D1318" s="1251" t="e">
        <v>#REF!</v>
      </c>
      <c r="E1318" s="1252">
        <v>0</v>
      </c>
      <c r="F1318" s="1251" t="e">
        <f>A1318*D1318</f>
        <v>#REF!</v>
      </c>
      <c r="G1318" s="1251" t="e">
        <f>E1318+F1318</f>
        <v>#REF!</v>
      </c>
    </row>
    <row r="1319" spans="1:7" ht="15" customHeight="1">
      <c r="A1319" s="1248">
        <v>0.01</v>
      </c>
      <c r="B1319" s="1249" t="s">
        <v>1480</v>
      </c>
      <c r="C1319" s="1250" t="s">
        <v>1166</v>
      </c>
      <c r="D1319" s="1251" t="e">
        <v>#REF!</v>
      </c>
      <c r="E1319" s="1252" t="e">
        <f>A1319*D1319</f>
        <v>#REF!</v>
      </c>
      <c r="F1319" s="1251">
        <v>0</v>
      </c>
      <c r="G1319" s="1251" t="e">
        <f t="shared" ref="G1319:G1321" si="236">E1319+F1319</f>
        <v>#REF!</v>
      </c>
    </row>
    <row r="1320" spans="1:7" ht="15" customHeight="1">
      <c r="A1320" s="1248">
        <v>0.1</v>
      </c>
      <c r="B1320" s="1249" t="s">
        <v>1480</v>
      </c>
      <c r="C1320" s="1250" t="s">
        <v>1513</v>
      </c>
      <c r="D1320" s="1251" t="e">
        <v>#REF!</v>
      </c>
      <c r="E1320" s="1252" t="e">
        <f t="shared" ref="E1320:E1321" si="237">A1320*D1320</f>
        <v>#REF!</v>
      </c>
      <c r="F1320" s="1251">
        <v>0</v>
      </c>
      <c r="G1320" s="1251" t="e">
        <f t="shared" si="236"/>
        <v>#REF!</v>
      </c>
    </row>
    <row r="1321" spans="1:7" ht="15" customHeight="1">
      <c r="A1321" s="1248">
        <v>5.0000000000000001E-4</v>
      </c>
      <c r="B1321" s="1249" t="s">
        <v>1480</v>
      </c>
      <c r="C1321" s="1250" t="s">
        <v>1169</v>
      </c>
      <c r="D1321" s="1251" t="e">
        <v>#REF!</v>
      </c>
      <c r="E1321" s="1252" t="e">
        <f t="shared" si="237"/>
        <v>#REF!</v>
      </c>
      <c r="F1321" s="1251">
        <v>0</v>
      </c>
      <c r="G1321" s="1251" t="e">
        <f t="shared" si="236"/>
        <v>#REF!</v>
      </c>
    </row>
    <row r="1322" spans="1:7" ht="15" customHeight="1">
      <c r="A1322" s="1253"/>
      <c r="B1322" s="1249"/>
      <c r="C1322" s="1250" t="s">
        <v>1481</v>
      </c>
      <c r="D1322" s="1251"/>
      <c r="E1322" s="1254" t="e">
        <f>SUM(E1318:E1321)</f>
        <v>#REF!</v>
      </c>
      <c r="F1322" s="1251" t="e">
        <f>SUM(F1318:F1321)</f>
        <v>#REF!</v>
      </c>
      <c r="G1322" s="1251" t="e">
        <f>SUM(G1318:G1321)</f>
        <v>#REF!</v>
      </c>
    </row>
    <row r="1323" spans="1:7" ht="15" customHeight="1">
      <c r="A1323" s="1253"/>
      <c r="B1323" s="1249"/>
      <c r="C1323" s="1250" t="s">
        <v>1482</v>
      </c>
      <c r="D1323" s="1255">
        <v>0.1</v>
      </c>
      <c r="E1323" s="1251" t="e">
        <f>E1322*D1323</f>
        <v>#REF!</v>
      </c>
      <c r="F1323" s="1251" t="e">
        <f>F1322*D1323</f>
        <v>#REF!</v>
      </c>
      <c r="G1323" s="1251" t="e">
        <f>G1322*D1323</f>
        <v>#REF!</v>
      </c>
    </row>
    <row r="1324" spans="1:7" ht="15" customHeight="1">
      <c r="A1324" s="1256"/>
      <c r="B1324" s="1257"/>
      <c r="C1324" s="1258" t="s">
        <v>1483</v>
      </c>
      <c r="D1324" s="1259"/>
      <c r="E1324" s="1259" t="e">
        <f>SUM(E1322:E1323)</f>
        <v>#REF!</v>
      </c>
      <c r="F1324" s="1259" t="e">
        <f>SUM(F1322:F1323)</f>
        <v>#REF!</v>
      </c>
      <c r="G1324" s="1259" t="e">
        <f>SUM(G1322:G1323)</f>
        <v>#REF!</v>
      </c>
    </row>
    <row r="1325" spans="1:7" s="1299" customFormat="1" ht="15" customHeight="1">
      <c r="A1325" s="1299" t="s">
        <v>1730</v>
      </c>
      <c r="D1325" s="1300"/>
      <c r="E1325" s="1300"/>
      <c r="F1325" s="1300"/>
      <c r="G1325" s="1300"/>
    </row>
    <row r="1326" spans="1:7" ht="15" customHeight="1">
      <c r="A1326" s="1235">
        <v>1</v>
      </c>
      <c r="B1326" s="1236" t="s">
        <v>72</v>
      </c>
      <c r="C1326" s="1241" t="s">
        <v>1731</v>
      </c>
      <c r="D1326" s="1238"/>
      <c r="E1326" s="1239"/>
      <c r="F1326" s="1238"/>
      <c r="G1326" s="1238"/>
    </row>
    <row r="1327" spans="1:7" ht="15" customHeight="1">
      <c r="A1327" s="1235"/>
      <c r="B1327" s="1236"/>
      <c r="C1327" s="1241"/>
      <c r="D1327" s="1238"/>
      <c r="E1327" s="1239"/>
      <c r="F1327" s="1238"/>
      <c r="G1327" s="1238"/>
    </row>
    <row r="1328" spans="1:7" s="1240" customFormat="1" ht="15" customHeight="1">
      <c r="A1328" s="1242" t="s">
        <v>1326</v>
      </c>
      <c r="B1328" s="1243"/>
      <c r="C1328" s="1244"/>
      <c r="D1328" s="1245" t="s">
        <v>1479</v>
      </c>
      <c r="E1328" s="1246" t="s">
        <v>1371</v>
      </c>
      <c r="F1328" s="1247" t="s">
        <v>1374</v>
      </c>
      <c r="G1328" s="1247" t="s">
        <v>14</v>
      </c>
    </row>
    <row r="1329" spans="1:7" ht="15" customHeight="1">
      <c r="A1329" s="1248">
        <v>0.2</v>
      </c>
      <c r="B1329" s="1249" t="s">
        <v>76</v>
      </c>
      <c r="C1329" s="1250" t="s">
        <v>1359</v>
      </c>
      <c r="D1329" s="1251" t="e">
        <v>#REF!</v>
      </c>
      <c r="E1329" s="1252">
        <v>0</v>
      </c>
      <c r="F1329" s="1251" t="e">
        <f>A1329*D1329</f>
        <v>#REF!</v>
      </c>
      <c r="G1329" s="1251" t="e">
        <f>E1329+F1329</f>
        <v>#REF!</v>
      </c>
    </row>
    <row r="1330" spans="1:7" ht="15" customHeight="1">
      <c r="A1330" s="1248">
        <v>0.15</v>
      </c>
      <c r="B1330" s="1249" t="s">
        <v>76</v>
      </c>
      <c r="C1330" s="1250" t="s">
        <v>1732</v>
      </c>
      <c r="D1330" s="1251">
        <v>125000</v>
      </c>
      <c r="E1330" s="1252">
        <v>0</v>
      </c>
      <c r="F1330" s="1251">
        <f>A1330*D1330</f>
        <v>18750</v>
      </c>
      <c r="G1330" s="1251">
        <f>E1330+F1330</f>
        <v>18750</v>
      </c>
    </row>
    <row r="1331" spans="1:7" ht="15" customHeight="1">
      <c r="A1331" s="1248">
        <v>0.17</v>
      </c>
      <c r="B1331" s="1249" t="s">
        <v>76</v>
      </c>
      <c r="C1331" s="1250" t="s">
        <v>1318</v>
      </c>
      <c r="D1331" s="1251">
        <v>125000</v>
      </c>
      <c r="E1331" s="1252">
        <v>0</v>
      </c>
      <c r="F1331" s="1251">
        <f>A1331*D1331</f>
        <v>21250</v>
      </c>
      <c r="G1331" s="1251">
        <f>E1331+F1331</f>
        <v>21250</v>
      </c>
    </row>
    <row r="1332" spans="1:7" ht="15" customHeight="1">
      <c r="A1332" s="1248">
        <v>0.26</v>
      </c>
      <c r="B1332" s="1249" t="s">
        <v>76</v>
      </c>
      <c r="C1332" s="1250" t="s">
        <v>1319</v>
      </c>
      <c r="D1332" s="1251" t="e">
        <v>#REF!</v>
      </c>
      <c r="E1332" s="1252">
        <v>0</v>
      </c>
      <c r="F1332" s="1251" t="e">
        <f>A1332*D1332</f>
        <v>#REF!</v>
      </c>
      <c r="G1332" s="1251" t="e">
        <f>E1332+F1332</f>
        <v>#REF!</v>
      </c>
    </row>
    <row r="1333" spans="1:7" ht="15" customHeight="1">
      <c r="A1333" s="1248">
        <v>0.01</v>
      </c>
      <c r="B1333" s="1249" t="s">
        <v>209</v>
      </c>
      <c r="C1333" s="1250" t="s">
        <v>1320</v>
      </c>
      <c r="D1333" s="1251">
        <v>100000</v>
      </c>
      <c r="E1333" s="1252">
        <v>0</v>
      </c>
      <c r="F1333" s="1251">
        <f>A1333*D1333</f>
        <v>1000</v>
      </c>
      <c r="G1333" s="1251">
        <f>E1333+F1333</f>
        <v>1000</v>
      </c>
    </row>
    <row r="1334" spans="1:7" ht="15" customHeight="1">
      <c r="A1334" s="1248">
        <v>0.03</v>
      </c>
      <c r="B1334" s="1249" t="s">
        <v>76</v>
      </c>
      <c r="C1334" s="1250" t="s">
        <v>1733</v>
      </c>
      <c r="D1334" s="1251" t="e">
        <v>#REF!</v>
      </c>
      <c r="E1334" s="1252" t="e">
        <f>A1334*D1334</f>
        <v>#REF!</v>
      </c>
      <c r="F1334" s="1251">
        <v>0</v>
      </c>
      <c r="G1334" s="1251" t="e">
        <f t="shared" ref="G1334:G1339" si="238">E1334+F1334</f>
        <v>#REF!</v>
      </c>
    </row>
    <row r="1335" spans="1:7" ht="15" customHeight="1">
      <c r="A1335" s="1248">
        <v>0.2</v>
      </c>
      <c r="B1335" s="1249" t="s">
        <v>907</v>
      </c>
      <c r="C1335" s="1250" t="s">
        <v>1474</v>
      </c>
      <c r="D1335" s="1251" t="e">
        <v>#REF!</v>
      </c>
      <c r="E1335" s="1252" t="e">
        <f>A1335*D1335</f>
        <v>#REF!</v>
      </c>
      <c r="F1335" s="1251">
        <v>0</v>
      </c>
      <c r="G1335" s="1251" t="e">
        <f t="shared" si="238"/>
        <v>#REF!</v>
      </c>
    </row>
    <row r="1336" spans="1:7" ht="15" customHeight="1">
      <c r="A1336" s="1248">
        <v>7.0000000000000007E-2</v>
      </c>
      <c r="B1336" s="1249" t="s">
        <v>1480</v>
      </c>
      <c r="C1336" s="1250" t="s">
        <v>1166</v>
      </c>
      <c r="D1336" s="1251" t="e">
        <v>#REF!</v>
      </c>
      <c r="E1336" s="1252" t="e">
        <f>A1336*D1336</f>
        <v>#REF!</v>
      </c>
      <c r="F1336" s="1251">
        <v>0</v>
      </c>
      <c r="G1336" s="1251" t="e">
        <f t="shared" si="238"/>
        <v>#REF!</v>
      </c>
    </row>
    <row r="1337" spans="1:7" ht="15" customHeight="1">
      <c r="A1337" s="1248">
        <v>8.9999999999999993E-3</v>
      </c>
      <c r="B1337" s="1249" t="s">
        <v>1480</v>
      </c>
      <c r="C1337" s="1250" t="s">
        <v>1513</v>
      </c>
      <c r="D1337" s="1251" t="e">
        <v>#REF!</v>
      </c>
      <c r="E1337" s="1252" t="e">
        <f t="shared" ref="E1337:E1339" si="239">A1337*D1337</f>
        <v>#REF!</v>
      </c>
      <c r="F1337" s="1251">
        <v>0</v>
      </c>
      <c r="G1337" s="1251" t="e">
        <f t="shared" si="238"/>
        <v>#REF!</v>
      </c>
    </row>
    <row r="1338" spans="1:7" ht="15" customHeight="1">
      <c r="A1338" s="1248">
        <v>6.0000000000000001E-3</v>
      </c>
      <c r="B1338" s="1249" t="s">
        <v>1480</v>
      </c>
      <c r="C1338" s="1250" t="s">
        <v>1168</v>
      </c>
      <c r="D1338" s="1251">
        <v>2000000</v>
      </c>
      <c r="E1338" s="1252">
        <f t="shared" si="239"/>
        <v>12000</v>
      </c>
      <c r="F1338" s="1251">
        <v>0</v>
      </c>
      <c r="G1338" s="1251">
        <f t="shared" si="238"/>
        <v>12000</v>
      </c>
    </row>
    <row r="1339" spans="1:7" ht="15" customHeight="1">
      <c r="A1339" s="1248">
        <v>3.0000000000000001E-3</v>
      </c>
      <c r="B1339" s="1249" t="s">
        <v>1480</v>
      </c>
      <c r="C1339" s="1250" t="s">
        <v>1169</v>
      </c>
      <c r="D1339" s="1251" t="e">
        <v>#REF!</v>
      </c>
      <c r="E1339" s="1252" t="e">
        <f t="shared" si="239"/>
        <v>#REF!</v>
      </c>
      <c r="F1339" s="1251">
        <v>0</v>
      </c>
      <c r="G1339" s="1251" t="e">
        <f t="shared" si="238"/>
        <v>#REF!</v>
      </c>
    </row>
    <row r="1340" spans="1:7" ht="15" customHeight="1">
      <c r="A1340" s="1253"/>
      <c r="B1340" s="1249"/>
      <c r="C1340" s="1250" t="s">
        <v>1481</v>
      </c>
      <c r="D1340" s="1251"/>
      <c r="E1340" s="1254" t="e">
        <f>SUM(E1329:E1339)</f>
        <v>#REF!</v>
      </c>
      <c r="F1340" s="1251" t="e">
        <f>SUM(F1329:F1339)</f>
        <v>#REF!</v>
      </c>
      <c r="G1340" s="1251" t="e">
        <f>SUM(G1329:G1339)</f>
        <v>#REF!</v>
      </c>
    </row>
    <row r="1341" spans="1:7" ht="15" customHeight="1">
      <c r="A1341" s="1253"/>
      <c r="B1341" s="1249"/>
      <c r="C1341" s="1250" t="s">
        <v>1482</v>
      </c>
      <c r="D1341" s="1255">
        <v>0.1</v>
      </c>
      <c r="E1341" s="1251" t="e">
        <f>E1340*D1341</f>
        <v>#REF!</v>
      </c>
      <c r="F1341" s="1251" t="e">
        <f>F1340*D1341</f>
        <v>#REF!</v>
      </c>
      <c r="G1341" s="1251" t="e">
        <f>G1340*D1341</f>
        <v>#REF!</v>
      </c>
    </row>
    <row r="1342" spans="1:7" ht="15" customHeight="1">
      <c r="A1342" s="1256"/>
      <c r="B1342" s="1257"/>
      <c r="C1342" s="1258" t="s">
        <v>1483</v>
      </c>
      <c r="D1342" s="1259"/>
      <c r="E1342" s="1259" t="e">
        <f>SUM(E1340:E1341)</f>
        <v>#REF!</v>
      </c>
      <c r="F1342" s="1259" t="e">
        <f>SUM(F1340:F1341)</f>
        <v>#REF!</v>
      </c>
      <c r="G1342" s="1259" t="e">
        <f>SUM(G1340:G1341)</f>
        <v>#REF!</v>
      </c>
    </row>
    <row r="1343" spans="1:7" ht="15" customHeight="1">
      <c r="A1343" s="1260"/>
      <c r="B1343" s="1261"/>
      <c r="C1343" s="1240"/>
      <c r="D1343" s="1238"/>
      <c r="E1343" s="1238"/>
      <c r="F1343" s="1238"/>
      <c r="G1343" s="1238"/>
    </row>
    <row r="1344" spans="1:7" ht="15" customHeight="1">
      <c r="A1344" s="1235">
        <v>1</v>
      </c>
      <c r="B1344" s="1236" t="s">
        <v>72</v>
      </c>
      <c r="C1344" s="1241" t="s">
        <v>1734</v>
      </c>
      <c r="D1344" s="1238"/>
      <c r="E1344" s="1239"/>
      <c r="F1344" s="1238"/>
      <c r="G1344" s="1238"/>
    </row>
    <row r="1345" spans="1:7" ht="15" customHeight="1">
      <c r="A1345" s="1235"/>
      <c r="B1345" s="1236"/>
      <c r="C1345" s="1241"/>
      <c r="D1345" s="1238"/>
      <c r="E1345" s="1239"/>
      <c r="F1345" s="1238"/>
      <c r="G1345" s="1238"/>
    </row>
    <row r="1346" spans="1:7" s="1240" customFormat="1" ht="15" customHeight="1">
      <c r="A1346" s="1242" t="s">
        <v>1326</v>
      </c>
      <c r="B1346" s="1243"/>
      <c r="C1346" s="1244"/>
      <c r="D1346" s="1245" t="s">
        <v>1479</v>
      </c>
      <c r="E1346" s="1246" t="s">
        <v>1371</v>
      </c>
      <c r="F1346" s="1247" t="s">
        <v>1374</v>
      </c>
      <c r="G1346" s="1247" t="s">
        <v>14</v>
      </c>
    </row>
    <row r="1347" spans="1:7" ht="15" customHeight="1">
      <c r="A1347" s="1248">
        <v>0.15</v>
      </c>
      <c r="B1347" s="1249" t="s">
        <v>1069</v>
      </c>
      <c r="C1347" s="1250" t="s">
        <v>1735</v>
      </c>
      <c r="D1347" s="1251" t="e">
        <v>#REF!</v>
      </c>
      <c r="E1347" s="1252">
        <v>0</v>
      </c>
      <c r="F1347" s="1251" t="e">
        <f>A1347*D1347</f>
        <v>#REF!</v>
      </c>
      <c r="G1347" s="1251" t="e">
        <f>E1347+F1347</f>
        <v>#REF!</v>
      </c>
    </row>
    <row r="1348" spans="1:7" ht="15" customHeight="1">
      <c r="A1348" s="1248">
        <v>0.05</v>
      </c>
      <c r="B1348" s="1249" t="s">
        <v>76</v>
      </c>
      <c r="C1348" s="1250" t="s">
        <v>1736</v>
      </c>
      <c r="D1348" s="1251" t="e">
        <v>#REF!</v>
      </c>
      <c r="E1348" s="1252">
        <v>0</v>
      </c>
      <c r="F1348" s="1251" t="e">
        <f>A1348*D1348</f>
        <v>#REF!</v>
      </c>
      <c r="G1348" s="1251" t="e">
        <f>E1348+F1348</f>
        <v>#REF!</v>
      </c>
    </row>
    <row r="1349" spans="1:7" ht="15" customHeight="1">
      <c r="A1349" s="1248">
        <v>0.1</v>
      </c>
      <c r="B1349" s="1249" t="s">
        <v>907</v>
      </c>
      <c r="C1349" s="1250" t="s">
        <v>1737</v>
      </c>
      <c r="D1349" s="1251" t="e">
        <v>#REF!</v>
      </c>
      <c r="E1349" s="1252">
        <v>0</v>
      </c>
      <c r="F1349" s="1251" t="e">
        <f>A1349*D1349</f>
        <v>#REF!</v>
      </c>
      <c r="G1349" s="1251" t="e">
        <f>E1349+F1349</f>
        <v>#REF!</v>
      </c>
    </row>
    <row r="1350" spans="1:7" ht="15" customHeight="1">
      <c r="A1350" s="1248">
        <v>0.16</v>
      </c>
      <c r="B1350" s="1249" t="s">
        <v>1480</v>
      </c>
      <c r="C1350" s="1250" t="s">
        <v>1166</v>
      </c>
      <c r="D1350" s="1251" t="e">
        <v>#REF!</v>
      </c>
      <c r="E1350" s="1252" t="e">
        <f>A1350*D1350</f>
        <v>#REF!</v>
      </c>
      <c r="F1350" s="1251">
        <v>0</v>
      </c>
      <c r="G1350" s="1251" t="e">
        <f t="shared" ref="G1350:G1353" si="240">E1350+F1350</f>
        <v>#REF!</v>
      </c>
    </row>
    <row r="1351" spans="1:7" ht="15" customHeight="1">
      <c r="A1351" s="1248">
        <v>0.16</v>
      </c>
      <c r="B1351" s="1249" t="s">
        <v>1480</v>
      </c>
      <c r="C1351" s="1250" t="s">
        <v>1513</v>
      </c>
      <c r="D1351" s="1251" t="e">
        <v>#REF!</v>
      </c>
      <c r="E1351" s="1252" t="e">
        <f t="shared" ref="E1351:E1353" si="241">A1351*D1351</f>
        <v>#REF!</v>
      </c>
      <c r="F1351" s="1251">
        <v>0</v>
      </c>
      <c r="G1351" s="1251" t="e">
        <f t="shared" si="240"/>
        <v>#REF!</v>
      </c>
    </row>
    <row r="1352" spans="1:7" ht="15" customHeight="1">
      <c r="A1352" s="1248">
        <v>1.6E-2</v>
      </c>
      <c r="B1352" s="1249" t="s">
        <v>1480</v>
      </c>
      <c r="C1352" s="1250" t="s">
        <v>1168</v>
      </c>
      <c r="D1352" s="1251">
        <v>3520</v>
      </c>
      <c r="E1352" s="1252">
        <f t="shared" si="241"/>
        <v>56.32</v>
      </c>
      <c r="F1352" s="1251">
        <v>0</v>
      </c>
      <c r="G1352" s="1251">
        <f t="shared" si="240"/>
        <v>56.32</v>
      </c>
    </row>
    <row r="1353" spans="1:7" ht="15" customHeight="1">
      <c r="A1353" s="1248">
        <v>3.0000000000000001E-3</v>
      </c>
      <c r="B1353" s="1249" t="s">
        <v>1480</v>
      </c>
      <c r="C1353" s="1250" t="s">
        <v>1169</v>
      </c>
      <c r="D1353" s="1251">
        <v>4400</v>
      </c>
      <c r="E1353" s="1252">
        <f t="shared" si="241"/>
        <v>13.200000000000001</v>
      </c>
      <c r="F1353" s="1251">
        <v>0</v>
      </c>
      <c r="G1353" s="1251">
        <f t="shared" si="240"/>
        <v>13.200000000000001</v>
      </c>
    </row>
    <row r="1354" spans="1:7" ht="15" customHeight="1">
      <c r="A1354" s="1253"/>
      <c r="B1354" s="1249"/>
      <c r="C1354" s="1250" t="s">
        <v>1481</v>
      </c>
      <c r="D1354" s="1251"/>
      <c r="E1354" s="1254" t="e">
        <f>SUM(E1347:E1353)</f>
        <v>#REF!</v>
      </c>
      <c r="F1354" s="1251" t="e">
        <f>SUM(F1347:F1353)</f>
        <v>#REF!</v>
      </c>
      <c r="G1354" s="1251" t="e">
        <f>SUM(G1347:G1353)</f>
        <v>#REF!</v>
      </c>
    </row>
    <row r="1355" spans="1:7" ht="15" customHeight="1">
      <c r="A1355" s="1253"/>
      <c r="B1355" s="1249"/>
      <c r="C1355" s="1250" t="s">
        <v>1482</v>
      </c>
      <c r="D1355" s="1255">
        <v>0.1</v>
      </c>
      <c r="E1355" s="1251" t="e">
        <f>E1354*D1355</f>
        <v>#REF!</v>
      </c>
      <c r="F1355" s="1251" t="e">
        <f>F1354*D1355</f>
        <v>#REF!</v>
      </c>
      <c r="G1355" s="1251" t="e">
        <f>G1354*D1355</f>
        <v>#REF!</v>
      </c>
    </row>
    <row r="1356" spans="1:7" ht="15" customHeight="1">
      <c r="A1356" s="1256"/>
      <c r="B1356" s="1257"/>
      <c r="C1356" s="1258" t="s">
        <v>1483</v>
      </c>
      <c r="D1356" s="1259"/>
      <c r="E1356" s="1259" t="e">
        <f>SUM(E1354:E1355)</f>
        <v>#REF!</v>
      </c>
      <c r="F1356" s="1259" t="e">
        <f>SUM(F1354:F1355)</f>
        <v>#REF!</v>
      </c>
      <c r="G1356" s="1259" t="e">
        <f>SUM(G1354:G1355)</f>
        <v>#REF!</v>
      </c>
    </row>
    <row r="1357" spans="1:7" ht="15" customHeight="1">
      <c r="A1357" s="1260"/>
      <c r="B1357" s="1261"/>
      <c r="C1357" s="1240"/>
      <c r="D1357" s="1238"/>
      <c r="E1357" s="1238"/>
      <c r="F1357" s="1238"/>
      <c r="G1357" s="1238"/>
    </row>
    <row r="1358" spans="1:7" ht="15" customHeight="1">
      <c r="A1358" s="1235">
        <v>1</v>
      </c>
      <c r="B1358" s="1236" t="s">
        <v>72</v>
      </c>
      <c r="C1358" s="1241" t="s">
        <v>1738</v>
      </c>
      <c r="D1358" s="1238"/>
      <c r="E1358" s="1239"/>
      <c r="F1358" s="1238"/>
      <c r="G1358" s="1238"/>
    </row>
    <row r="1359" spans="1:7" ht="15" customHeight="1">
      <c r="A1359" s="1235"/>
      <c r="B1359" s="1236"/>
      <c r="C1359" s="1241"/>
      <c r="D1359" s="1238"/>
      <c r="E1359" s="1239"/>
      <c r="F1359" s="1238"/>
      <c r="G1359" s="1238"/>
    </row>
    <row r="1360" spans="1:7" s="1240" customFormat="1" ht="15" customHeight="1">
      <c r="A1360" s="1242" t="s">
        <v>1326</v>
      </c>
      <c r="B1360" s="1243"/>
      <c r="C1360" s="1244"/>
      <c r="D1360" s="1245" t="s">
        <v>1479</v>
      </c>
      <c r="E1360" s="1246" t="s">
        <v>1371</v>
      </c>
      <c r="F1360" s="1247" t="s">
        <v>1374</v>
      </c>
      <c r="G1360" s="1247" t="s">
        <v>14</v>
      </c>
    </row>
    <row r="1361" spans="1:7" ht="15" customHeight="1">
      <c r="A1361" s="1248">
        <v>0.1</v>
      </c>
      <c r="B1361" s="1249" t="s">
        <v>1323</v>
      </c>
      <c r="C1361" s="1250" t="s">
        <v>1739</v>
      </c>
      <c r="D1361" s="1251">
        <v>68000</v>
      </c>
      <c r="E1361" s="1252">
        <v>0</v>
      </c>
      <c r="F1361" s="1251">
        <f>A1361*D1361</f>
        <v>6800</v>
      </c>
      <c r="G1361" s="1251">
        <f>E1361+F1361</f>
        <v>6800</v>
      </c>
    </row>
    <row r="1362" spans="1:7" ht="15" customHeight="1">
      <c r="A1362" s="1248">
        <v>0.1</v>
      </c>
      <c r="B1362" s="1249" t="s">
        <v>1323</v>
      </c>
      <c r="C1362" s="1250" t="s">
        <v>1318</v>
      </c>
      <c r="D1362" s="1251">
        <f>500000/5</f>
        <v>100000</v>
      </c>
      <c r="E1362" s="1252">
        <v>0</v>
      </c>
      <c r="F1362" s="1251">
        <f>A1362*D1362</f>
        <v>10000</v>
      </c>
      <c r="G1362" s="1251">
        <f>E1362+F1362</f>
        <v>10000</v>
      </c>
    </row>
    <row r="1363" spans="1:7" ht="15" customHeight="1">
      <c r="A1363" s="1248">
        <v>0.26</v>
      </c>
      <c r="B1363" s="1249" t="s">
        <v>1323</v>
      </c>
      <c r="C1363" s="1250" t="s">
        <v>1319</v>
      </c>
      <c r="D1363" s="1251">
        <f>D1362*2</f>
        <v>200000</v>
      </c>
      <c r="E1363" s="1252">
        <v>0</v>
      </c>
      <c r="F1363" s="1251">
        <f>A1363*D1363</f>
        <v>52000</v>
      </c>
      <c r="G1363" s="1251">
        <f>E1363+F1363</f>
        <v>52000</v>
      </c>
    </row>
    <row r="1364" spans="1:7" ht="15" customHeight="1">
      <c r="A1364" s="1248">
        <v>0.02</v>
      </c>
      <c r="B1364" s="1249" t="s">
        <v>1480</v>
      </c>
      <c r="C1364" s="1250" t="s">
        <v>1166</v>
      </c>
      <c r="D1364" s="1251">
        <v>130000</v>
      </c>
      <c r="E1364" s="1252">
        <f>A1364*D1364</f>
        <v>2600</v>
      </c>
      <c r="F1364" s="1251">
        <v>0</v>
      </c>
      <c r="G1364" s="1251">
        <f t="shared" ref="G1364:G1367" si="242">E1364+F1364</f>
        <v>2600</v>
      </c>
    </row>
    <row r="1365" spans="1:7" ht="15" customHeight="1">
      <c r="A1365" s="1248">
        <v>6.3E-2</v>
      </c>
      <c r="B1365" s="1249" t="s">
        <v>1480</v>
      </c>
      <c r="C1365" s="1250" t="s">
        <v>1316</v>
      </c>
      <c r="D1365" s="1251">
        <v>200000</v>
      </c>
      <c r="E1365" s="1252">
        <f t="shared" ref="E1365:E1367" si="243">A1365*D1365</f>
        <v>12600</v>
      </c>
      <c r="F1365" s="1251">
        <v>0</v>
      </c>
      <c r="G1365" s="1251">
        <f t="shared" si="242"/>
        <v>12600</v>
      </c>
    </row>
    <row r="1366" spans="1:7" ht="15" customHeight="1">
      <c r="A1366" s="1248">
        <v>6.3E-3</v>
      </c>
      <c r="B1366" s="1249" t="s">
        <v>1480</v>
      </c>
      <c r="C1366" s="1250" t="s">
        <v>1168</v>
      </c>
      <c r="D1366" s="1251">
        <v>250000</v>
      </c>
      <c r="E1366" s="1252">
        <f t="shared" si="243"/>
        <v>1575</v>
      </c>
      <c r="F1366" s="1251">
        <v>0</v>
      </c>
      <c r="G1366" s="1251">
        <f t="shared" si="242"/>
        <v>1575</v>
      </c>
    </row>
    <row r="1367" spans="1:7" ht="15" customHeight="1">
      <c r="A1367" s="1248">
        <v>3.0000000000000001E-3</v>
      </c>
      <c r="B1367" s="1249" t="s">
        <v>1480</v>
      </c>
      <c r="C1367" s="1250" t="s">
        <v>1169</v>
      </c>
      <c r="D1367" s="1251">
        <v>265000</v>
      </c>
      <c r="E1367" s="1252">
        <f t="shared" si="243"/>
        <v>795</v>
      </c>
      <c r="F1367" s="1251">
        <v>0</v>
      </c>
      <c r="G1367" s="1251">
        <f t="shared" si="242"/>
        <v>795</v>
      </c>
    </row>
    <row r="1368" spans="1:7" ht="15" customHeight="1">
      <c r="A1368" s="1253"/>
      <c r="B1368" s="1249"/>
      <c r="C1368" s="1250" t="s">
        <v>1481</v>
      </c>
      <c r="D1368" s="1251"/>
      <c r="E1368" s="1254">
        <f>SUM(E1361:E1367)</f>
        <v>17570</v>
      </c>
      <c r="F1368" s="1251">
        <f>SUM(F1361:F1367)</f>
        <v>68800</v>
      </c>
      <c r="G1368" s="1251">
        <f>SUM(G1361:G1367)</f>
        <v>86370</v>
      </c>
    </row>
    <row r="1369" spans="1:7" ht="15" customHeight="1">
      <c r="A1369" s="1253"/>
      <c r="B1369" s="1249"/>
      <c r="C1369" s="1250" t="s">
        <v>1482</v>
      </c>
      <c r="D1369" s="1255">
        <v>0.1</v>
      </c>
      <c r="E1369" s="1251">
        <f>E1368*D1369</f>
        <v>1757</v>
      </c>
      <c r="F1369" s="1251">
        <f>F1368*D1369</f>
        <v>6880</v>
      </c>
      <c r="G1369" s="1251">
        <f>G1368*D1369</f>
        <v>8637</v>
      </c>
    </row>
    <row r="1370" spans="1:7" ht="15" customHeight="1">
      <c r="A1370" s="1256"/>
      <c r="B1370" s="1257"/>
      <c r="C1370" s="1258" t="s">
        <v>1483</v>
      </c>
      <c r="D1370" s="1259"/>
      <c r="E1370" s="1259">
        <f>SUM(E1368:E1369)</f>
        <v>19327</v>
      </c>
      <c r="F1370" s="1259">
        <f>SUM(F1368:F1369)</f>
        <v>75680</v>
      </c>
      <c r="G1370" s="1259">
        <f>SUM(G1368:G1369)</f>
        <v>95007</v>
      </c>
    </row>
    <row r="1372" spans="1:7" ht="15" customHeight="1">
      <c r="A1372" s="1235">
        <v>1</v>
      </c>
      <c r="B1372" s="1236" t="s">
        <v>72</v>
      </c>
      <c r="C1372" s="1241" t="s">
        <v>1738</v>
      </c>
      <c r="D1372" s="1238"/>
      <c r="E1372" s="1239"/>
      <c r="F1372" s="1238"/>
      <c r="G1372" s="1238"/>
    </row>
    <row r="1373" spans="1:7" ht="15" customHeight="1">
      <c r="A1373" s="1235"/>
      <c r="B1373" s="1236"/>
      <c r="C1373" s="1241"/>
      <c r="D1373" s="1238"/>
      <c r="E1373" s="1239"/>
      <c r="F1373" s="1238"/>
      <c r="G1373" s="1238"/>
    </row>
    <row r="1374" spans="1:7" s="1240" customFormat="1" ht="15" customHeight="1">
      <c r="A1374" s="1242" t="s">
        <v>1326</v>
      </c>
      <c r="B1374" s="1243"/>
      <c r="C1374" s="1244"/>
      <c r="D1374" s="1245" t="s">
        <v>1479</v>
      </c>
      <c r="E1374" s="1246" t="s">
        <v>1371</v>
      </c>
      <c r="F1374" s="1247" t="s">
        <v>1374</v>
      </c>
      <c r="G1374" s="1247" t="s">
        <v>14</v>
      </c>
    </row>
    <row r="1375" spans="1:7" ht="15" customHeight="1">
      <c r="A1375" s="1248">
        <v>0.1</v>
      </c>
      <c r="B1375" s="1249" t="s">
        <v>1323</v>
      </c>
      <c r="C1375" s="1250" t="s">
        <v>1740</v>
      </c>
      <c r="D1375" s="1251" t="e">
        <v>#REF!</v>
      </c>
      <c r="E1375" s="1252">
        <v>0</v>
      </c>
      <c r="F1375" s="1251" t="e">
        <f>A1375*D1375</f>
        <v>#REF!</v>
      </c>
      <c r="G1375" s="1251" t="e">
        <f>E1375+F1375</f>
        <v>#REF!</v>
      </c>
    </row>
    <row r="1376" spans="1:7" ht="15" customHeight="1">
      <c r="A1376" s="1248">
        <v>0.1</v>
      </c>
      <c r="B1376" s="1249" t="s">
        <v>1323</v>
      </c>
      <c r="C1376" s="1250" t="s">
        <v>1741</v>
      </c>
      <c r="D1376" s="1251" t="e">
        <v>#REF!</v>
      </c>
      <c r="E1376" s="1252">
        <v>0</v>
      </c>
      <c r="F1376" s="1251" t="e">
        <f>A1376*D1376</f>
        <v>#REF!</v>
      </c>
      <c r="G1376" s="1251" t="e">
        <f>E1376+F1376</f>
        <v>#REF!</v>
      </c>
    </row>
    <row r="1377" spans="1:7" ht="15" customHeight="1">
      <c r="A1377" s="1248">
        <v>0.26</v>
      </c>
      <c r="B1377" s="1249" t="s">
        <v>1323</v>
      </c>
      <c r="C1377" s="1250" t="s">
        <v>1742</v>
      </c>
      <c r="D1377" s="1251" t="e">
        <v>#REF!</v>
      </c>
      <c r="E1377" s="1252">
        <v>0</v>
      </c>
      <c r="F1377" s="1251" t="e">
        <f>A1377*D1377</f>
        <v>#REF!</v>
      </c>
      <c r="G1377" s="1251" t="e">
        <f>E1377+F1377</f>
        <v>#REF!</v>
      </c>
    </row>
    <row r="1378" spans="1:7" ht="15" customHeight="1">
      <c r="A1378" s="1248">
        <v>0.26</v>
      </c>
      <c r="B1378" s="1249" t="s">
        <v>1323</v>
      </c>
      <c r="C1378" s="1250" t="s">
        <v>1743</v>
      </c>
      <c r="D1378" s="1251" t="e">
        <v>#REF!</v>
      </c>
      <c r="E1378" s="1252">
        <v>0</v>
      </c>
      <c r="F1378" s="1251" t="e">
        <f>A1378*D1378</f>
        <v>#REF!</v>
      </c>
      <c r="G1378" s="1251" t="e">
        <f>E1378+F1378</f>
        <v>#REF!</v>
      </c>
    </row>
    <row r="1379" spans="1:7" ht="15" customHeight="1">
      <c r="A1379" s="1248">
        <v>0.26</v>
      </c>
      <c r="B1379" s="1249" t="s">
        <v>1323</v>
      </c>
      <c r="C1379" s="1250" t="s">
        <v>1321</v>
      </c>
      <c r="D1379" s="1251" t="e">
        <v>#REF!</v>
      </c>
      <c r="E1379" s="1252">
        <v>0</v>
      </c>
      <c r="F1379" s="1251" t="e">
        <f>A1379*D1379</f>
        <v>#REF!</v>
      </c>
      <c r="G1379" s="1251" t="e">
        <f>E1379+F1379</f>
        <v>#REF!</v>
      </c>
    </row>
    <row r="1380" spans="1:7" ht="15" customHeight="1">
      <c r="A1380" s="1248">
        <v>0.02</v>
      </c>
      <c r="B1380" s="1249" t="s">
        <v>1480</v>
      </c>
      <c r="C1380" s="1250" t="s">
        <v>1166</v>
      </c>
      <c r="D1380" s="1251" t="e">
        <v>#REF!</v>
      </c>
      <c r="E1380" s="1252" t="e">
        <f>A1380*D1380</f>
        <v>#REF!</v>
      </c>
      <c r="F1380" s="1251">
        <v>0</v>
      </c>
      <c r="G1380" s="1251" t="e">
        <f t="shared" ref="G1380:G1383" si="244">E1380+F1380</f>
        <v>#REF!</v>
      </c>
    </row>
    <row r="1381" spans="1:7" ht="15" customHeight="1">
      <c r="A1381" s="1248">
        <v>6.3E-2</v>
      </c>
      <c r="B1381" s="1249" t="s">
        <v>1480</v>
      </c>
      <c r="C1381" s="1250" t="s">
        <v>1513</v>
      </c>
      <c r="D1381" s="1251" t="e">
        <v>#REF!</v>
      </c>
      <c r="E1381" s="1252" t="e">
        <f t="shared" ref="E1381:E1383" si="245">A1381*D1381</f>
        <v>#REF!</v>
      </c>
      <c r="F1381" s="1251">
        <v>0</v>
      </c>
      <c r="G1381" s="1251" t="e">
        <f t="shared" si="244"/>
        <v>#REF!</v>
      </c>
    </row>
    <row r="1382" spans="1:7" ht="15" customHeight="1">
      <c r="A1382" s="1248">
        <v>6.3E-3</v>
      </c>
      <c r="B1382" s="1249" t="s">
        <v>1480</v>
      </c>
      <c r="C1382" s="1250" t="s">
        <v>1168</v>
      </c>
      <c r="D1382" s="1251" t="e">
        <v>#REF!</v>
      </c>
      <c r="E1382" s="1252" t="e">
        <f t="shared" si="245"/>
        <v>#REF!</v>
      </c>
      <c r="F1382" s="1251">
        <v>0</v>
      </c>
      <c r="G1382" s="1251" t="e">
        <f t="shared" si="244"/>
        <v>#REF!</v>
      </c>
    </row>
    <row r="1383" spans="1:7" ht="15" customHeight="1">
      <c r="A1383" s="1248">
        <v>3.0000000000000001E-3</v>
      </c>
      <c r="B1383" s="1249" t="s">
        <v>1480</v>
      </c>
      <c r="C1383" s="1250" t="s">
        <v>1169</v>
      </c>
      <c r="D1383" s="1251">
        <v>8000</v>
      </c>
      <c r="E1383" s="1252">
        <f t="shared" si="245"/>
        <v>24</v>
      </c>
      <c r="F1383" s="1251">
        <v>0</v>
      </c>
      <c r="G1383" s="1251">
        <f t="shared" si="244"/>
        <v>24</v>
      </c>
    </row>
    <row r="1384" spans="1:7" ht="15" customHeight="1">
      <c r="A1384" s="1253"/>
      <c r="B1384" s="1249"/>
      <c r="C1384" s="1250" t="s">
        <v>1481</v>
      </c>
      <c r="D1384" s="1251"/>
      <c r="E1384" s="1254" t="e">
        <f>SUM(E1375:E1383)</f>
        <v>#REF!</v>
      </c>
      <c r="F1384" s="1251" t="e">
        <f>SUM(F1375:F1383)</f>
        <v>#REF!</v>
      </c>
      <c r="G1384" s="1251" t="e">
        <f>SUM(G1375:G1383)</f>
        <v>#REF!</v>
      </c>
    </row>
    <row r="1385" spans="1:7" ht="15" customHeight="1">
      <c r="A1385" s="1253"/>
      <c r="B1385" s="1249"/>
      <c r="C1385" s="1250" t="s">
        <v>1482</v>
      </c>
      <c r="D1385" s="1255">
        <v>0.1</v>
      </c>
      <c r="E1385" s="1251" t="e">
        <f>E1384*D1385</f>
        <v>#REF!</v>
      </c>
      <c r="F1385" s="1251" t="e">
        <f>F1384*D1385</f>
        <v>#REF!</v>
      </c>
      <c r="G1385" s="1251" t="e">
        <f>G1384*D1385</f>
        <v>#REF!</v>
      </c>
    </row>
    <row r="1386" spans="1:7" ht="15" customHeight="1">
      <c r="A1386" s="1256"/>
      <c r="B1386" s="1257"/>
      <c r="C1386" s="1258" t="s">
        <v>1483</v>
      </c>
      <c r="D1386" s="1259"/>
      <c r="E1386" s="1259" t="e">
        <f>SUM(E1384:E1385)</f>
        <v>#REF!</v>
      </c>
      <c r="F1386" s="1259" t="e">
        <f>SUM(F1384:F1385)</f>
        <v>#REF!</v>
      </c>
      <c r="G1386" s="1259" t="e">
        <f>SUM(G1384:G1385)</f>
        <v>#REF!</v>
      </c>
    </row>
  </sheetData>
  <mergeCells count="3">
    <mergeCell ref="A13:C13"/>
    <mergeCell ref="A14:C14"/>
    <mergeCell ref="A15:C15"/>
  </mergeCells>
  <printOptions horizontalCentered="1"/>
  <pageMargins left="0.11811023622047245" right="0.11811023622047245" top="0.74803149606299213" bottom="0.74803149606299213" header="0.31496062992125984" footer="0.31496062992125984"/>
  <pageSetup paperSize="9" scale="67" fitToHeight="13" orientation="portrait" horizontalDpi="4294967293" verticalDpi="300" r:id="rId1"/>
  <headerFooter>
    <oddFooter>Page &amp;P of &amp;N</oddFooter>
  </headerFooter>
  <rowBreaks count="6" manualBreakCount="6">
    <brk id="191" max="6" man="1"/>
    <brk id="200" max="6" man="1"/>
    <brk id="596" max="6" man="1"/>
    <brk id="930" max="6" man="1"/>
    <brk id="982" max="6" man="1"/>
    <brk id="1060"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778E1-BD25-4C2C-8BDE-CA5D5935D546}">
  <sheetPr>
    <tabColor rgb="FF0070C0"/>
  </sheetPr>
  <dimension ref="B5:G30"/>
  <sheetViews>
    <sheetView workbookViewId="0">
      <selection activeCell="R29" sqref="A29:R34"/>
    </sheetView>
  </sheetViews>
  <sheetFormatPr defaultRowHeight="14.5"/>
  <cols>
    <col min="2" max="2" width="3.6328125" bestFit="1" customWidth="1"/>
    <col min="3" max="3" width="46.08984375" bestFit="1" customWidth="1"/>
  </cols>
  <sheetData>
    <row r="5" spans="2:7">
      <c r="B5" t="s">
        <v>1065</v>
      </c>
      <c r="D5" t="s">
        <v>1071</v>
      </c>
      <c r="F5" t="s">
        <v>1080</v>
      </c>
      <c r="G5" t="s">
        <v>1082</v>
      </c>
    </row>
    <row r="6" spans="2:7">
      <c r="B6" t="s">
        <v>1066</v>
      </c>
      <c r="C6" t="s">
        <v>1067</v>
      </c>
      <c r="D6" t="s">
        <v>1068</v>
      </c>
      <c r="E6" t="s">
        <v>1069</v>
      </c>
      <c r="F6" t="s">
        <v>1081</v>
      </c>
      <c r="G6" t="s">
        <v>1037</v>
      </c>
    </row>
    <row r="7" spans="2:7">
      <c r="B7" t="s">
        <v>69</v>
      </c>
      <c r="C7" t="s">
        <v>1091</v>
      </c>
    </row>
    <row r="8" spans="2:7">
      <c r="B8">
        <v>1</v>
      </c>
      <c r="C8" t="s">
        <v>1090</v>
      </c>
      <c r="F8">
        <f>'6. Pekerjaan Plafond'!G32</f>
        <v>267.83</v>
      </c>
    </row>
    <row r="9" spans="2:7">
      <c r="B9">
        <v>2</v>
      </c>
      <c r="C9" t="s">
        <v>157</v>
      </c>
      <c r="F9" s="1103">
        <v>134.35</v>
      </c>
    </row>
    <row r="10" spans="2:7">
      <c r="B10" t="s">
        <v>326</v>
      </c>
      <c r="C10" t="s">
        <v>1074</v>
      </c>
    </row>
    <row r="11" spans="2:7">
      <c r="B11">
        <v>1</v>
      </c>
      <c r="C11" t="s">
        <v>1070</v>
      </c>
      <c r="D11" s="1104">
        <v>4.43</v>
      </c>
      <c r="E11" s="1104">
        <v>6.03</v>
      </c>
      <c r="F11" s="1104">
        <f>D11*E11</f>
        <v>26.712899999999998</v>
      </c>
      <c r="G11" s="1104">
        <f>(D11*2)+(E11*2)</f>
        <v>20.92</v>
      </c>
    </row>
    <row r="12" spans="2:7">
      <c r="B12">
        <f>B11+1</f>
        <v>2</v>
      </c>
      <c r="C12" t="s">
        <v>1072</v>
      </c>
      <c r="D12" s="1104">
        <v>11.2</v>
      </c>
      <c r="E12" s="1104">
        <v>6</v>
      </c>
      <c r="F12" s="1104">
        <f t="shared" ref="F12:F19" si="0">D12*E12</f>
        <v>67.199999999999989</v>
      </c>
      <c r="G12" s="1104">
        <f t="shared" ref="G12:G19" si="1">(D12*2)+(E12*2)</f>
        <v>34.4</v>
      </c>
    </row>
    <row r="13" spans="2:7">
      <c r="B13">
        <f t="shared" ref="B13:B19" si="2">B12+1</f>
        <v>3</v>
      </c>
      <c r="C13" t="s">
        <v>1073</v>
      </c>
      <c r="D13" s="1104">
        <v>6</v>
      </c>
      <c r="E13" s="1104">
        <v>4.8</v>
      </c>
      <c r="F13" s="1104">
        <f t="shared" si="0"/>
        <v>28.799999999999997</v>
      </c>
      <c r="G13" s="1104">
        <f t="shared" si="1"/>
        <v>21.6</v>
      </c>
    </row>
    <row r="14" spans="2:7">
      <c r="B14">
        <f t="shared" si="2"/>
        <v>4</v>
      </c>
      <c r="C14" t="s">
        <v>1075</v>
      </c>
      <c r="D14" s="1104">
        <f>2.66-1.57</f>
        <v>1.0900000000000001</v>
      </c>
      <c r="E14" s="1104">
        <v>1.2250000000000001</v>
      </c>
      <c r="F14" s="1104">
        <f t="shared" si="0"/>
        <v>1.3352500000000003</v>
      </c>
      <c r="G14" s="1104">
        <f t="shared" si="1"/>
        <v>4.6300000000000008</v>
      </c>
    </row>
    <row r="15" spans="2:7">
      <c r="B15">
        <f t="shared" si="2"/>
        <v>5</v>
      </c>
      <c r="C15" t="s">
        <v>1076</v>
      </c>
      <c r="D15" s="1104">
        <v>1.2549999999999999</v>
      </c>
      <c r="E15" s="1104">
        <v>2.6659999999999999</v>
      </c>
      <c r="F15" s="1104">
        <f t="shared" si="0"/>
        <v>3.3458299999999994</v>
      </c>
      <c r="G15" s="1104">
        <f t="shared" si="1"/>
        <v>7.8419999999999996</v>
      </c>
    </row>
    <row r="16" spans="2:7">
      <c r="B16">
        <f t="shared" si="2"/>
        <v>6</v>
      </c>
      <c r="C16" t="s">
        <v>1077</v>
      </c>
      <c r="D16" s="1104">
        <v>4.8</v>
      </c>
      <c r="E16" s="1104">
        <v>8</v>
      </c>
      <c r="F16" s="1104">
        <f t="shared" si="0"/>
        <v>38.4</v>
      </c>
      <c r="G16" s="1104">
        <f t="shared" si="1"/>
        <v>25.6</v>
      </c>
    </row>
    <row r="17" spans="2:7">
      <c r="B17">
        <f t="shared" si="2"/>
        <v>7</v>
      </c>
      <c r="C17" t="s">
        <v>1078</v>
      </c>
      <c r="D17" s="1104">
        <v>6.23</v>
      </c>
      <c r="E17" s="1104">
        <v>2.4420000000000002</v>
      </c>
      <c r="F17" s="1104">
        <f t="shared" si="0"/>
        <v>15.213660000000003</v>
      </c>
      <c r="G17" s="1104">
        <f t="shared" si="1"/>
        <v>17.344000000000001</v>
      </c>
    </row>
    <row r="18" spans="2:7">
      <c r="B18">
        <f t="shared" si="2"/>
        <v>8</v>
      </c>
      <c r="C18" t="s">
        <v>1079</v>
      </c>
      <c r="D18" s="1104">
        <v>6.4</v>
      </c>
      <c r="E18" s="1104">
        <v>8</v>
      </c>
      <c r="F18" s="1104">
        <f t="shared" si="0"/>
        <v>51.2</v>
      </c>
      <c r="G18" s="1104">
        <f t="shared" si="1"/>
        <v>28.8</v>
      </c>
    </row>
    <row r="19" spans="2:7">
      <c r="B19">
        <f t="shared" si="2"/>
        <v>9</v>
      </c>
      <c r="C19" t="s">
        <v>1083</v>
      </c>
      <c r="D19" s="1104">
        <v>8.1999999999999993</v>
      </c>
      <c r="E19" s="1104">
        <v>5.6</v>
      </c>
      <c r="F19" s="1104">
        <f t="shared" si="0"/>
        <v>45.919999999999995</v>
      </c>
      <c r="G19" s="1104">
        <f t="shared" si="1"/>
        <v>27.599999999999998</v>
      </c>
    </row>
    <row r="20" spans="2:7">
      <c r="B20" t="s">
        <v>89</v>
      </c>
      <c r="C20" t="s">
        <v>1084</v>
      </c>
      <c r="D20" s="1104"/>
      <c r="E20" s="1104"/>
      <c r="F20" s="1104"/>
      <c r="G20" s="1104"/>
    </row>
    <row r="21" spans="2:7">
      <c r="B21">
        <v>1</v>
      </c>
      <c r="C21" t="s">
        <v>1085</v>
      </c>
      <c r="D21" s="1104">
        <v>5.5</v>
      </c>
      <c r="E21" s="1104">
        <v>8</v>
      </c>
      <c r="F21" s="1104">
        <f t="shared" ref="F21" si="3">D21*E21</f>
        <v>44</v>
      </c>
      <c r="G21" s="1104">
        <f t="shared" ref="G21" si="4">(D21*2)+(E21*2)</f>
        <v>27</v>
      </c>
    </row>
    <row r="22" spans="2:7">
      <c r="B22">
        <f>B21+1</f>
        <v>2</v>
      </c>
      <c r="C22" t="s">
        <v>1086</v>
      </c>
      <c r="D22" s="1104">
        <v>5.5</v>
      </c>
      <c r="E22" s="1104">
        <v>8</v>
      </c>
      <c r="F22" s="1104">
        <f t="shared" ref="F22" si="5">D22*E22</f>
        <v>44</v>
      </c>
      <c r="G22" s="1104">
        <f t="shared" ref="G22" si="6">(D22*2)+(E22*2)</f>
        <v>27</v>
      </c>
    </row>
    <row r="23" spans="2:7">
      <c r="B23">
        <f>B22+1</f>
        <v>3</v>
      </c>
      <c r="C23" t="s">
        <v>1087</v>
      </c>
      <c r="D23" s="1104"/>
      <c r="E23" s="1104"/>
      <c r="F23" s="1104">
        <f>4.3+1.6+0.9</f>
        <v>6.8000000000000007</v>
      </c>
      <c r="G23" s="1104"/>
    </row>
    <row r="24" spans="2:7">
      <c r="B24">
        <f t="shared" ref="B24:B25" si="7">B23+1</f>
        <v>4</v>
      </c>
      <c r="C24" t="s">
        <v>1089</v>
      </c>
      <c r="D24" s="1104"/>
      <c r="E24" s="1104"/>
      <c r="F24" s="1104">
        <v>14</v>
      </c>
      <c r="G24" s="1104"/>
    </row>
    <row r="25" spans="2:7">
      <c r="B25">
        <f t="shared" si="7"/>
        <v>5</v>
      </c>
      <c r="C25" t="s">
        <v>1088</v>
      </c>
      <c r="F25">
        <v>38.799999999999997</v>
      </c>
    </row>
    <row r="26" spans="2:7">
      <c r="B26" t="s">
        <v>667</v>
      </c>
      <c r="C26" t="s">
        <v>1092</v>
      </c>
      <c r="D26" s="1104"/>
      <c r="E26" s="1104"/>
      <c r="F26" s="1104"/>
      <c r="G26" s="1104"/>
    </row>
    <row r="27" spans="2:7">
      <c r="B27">
        <v>1</v>
      </c>
      <c r="C27" t="s">
        <v>1093</v>
      </c>
      <c r="D27" s="1104"/>
      <c r="E27" s="1104"/>
      <c r="F27" s="1104">
        <v>42.8</v>
      </c>
      <c r="G27" s="1104"/>
    </row>
    <row r="28" spans="2:7">
      <c r="B28">
        <f>B27+1</f>
        <v>2</v>
      </c>
      <c r="C28" t="s">
        <v>1094</v>
      </c>
      <c r="F28" s="1104">
        <v>24.14</v>
      </c>
    </row>
    <row r="29" spans="2:7">
      <c r="B29">
        <f t="shared" ref="B29:B30" si="8">B28+1</f>
        <v>3</v>
      </c>
      <c r="C29" s="1105" t="s">
        <v>1095</v>
      </c>
      <c r="F29">
        <f>62.67-42.8</f>
        <v>19.870000000000005</v>
      </c>
    </row>
    <row r="30" spans="2:7">
      <c r="B30">
        <f t="shared" si="8"/>
        <v>4</v>
      </c>
      <c r="C30" t="s">
        <v>1096</v>
      </c>
      <c r="F30" s="1104">
        <v>11.62</v>
      </c>
    </row>
  </sheetData>
  <phoneticPr fontId="4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3792-D2AE-4FC5-B8B0-D17DD63FA999}">
  <sheetPr>
    <tabColor rgb="FF00B050"/>
  </sheetPr>
  <dimension ref="A15:J476"/>
  <sheetViews>
    <sheetView view="pageBreakPreview" topLeftCell="A25" zoomScaleSheetLayoutView="100" workbookViewId="0">
      <selection activeCell="R29" sqref="A29:R34"/>
    </sheetView>
  </sheetViews>
  <sheetFormatPr defaultColWidth="9.08984375" defaultRowHeight="15" customHeight="1"/>
  <cols>
    <col min="1" max="1" width="9.6328125" style="1234" customWidth="1"/>
    <col min="2" max="2" width="6.36328125" style="1234" customWidth="1"/>
    <col min="3" max="3" width="36.90625" style="1234" customWidth="1"/>
    <col min="4" max="7" width="17.6328125" style="1232" customWidth="1"/>
    <col min="8" max="8" width="9.08984375" style="1234"/>
    <col min="9" max="9" width="14.36328125" style="1234" bestFit="1" customWidth="1"/>
    <col min="10" max="16384" width="9.08984375" style="1234"/>
  </cols>
  <sheetData>
    <row r="15" spans="1:7" ht="15" customHeight="1">
      <c r="A15" s="1235">
        <v>1</v>
      </c>
      <c r="B15" s="1236" t="s">
        <v>209</v>
      </c>
      <c r="C15" s="1241" t="s">
        <v>1673</v>
      </c>
      <c r="D15" s="1238"/>
      <c r="E15" s="1239"/>
      <c r="F15" s="1238"/>
      <c r="G15" s="1238"/>
    </row>
    <row r="16" spans="1:7" ht="15" customHeight="1">
      <c r="A16" s="1235"/>
      <c r="B16" s="1236"/>
      <c r="C16" s="1241"/>
      <c r="D16" s="1238"/>
      <c r="E16" s="1239"/>
      <c r="F16" s="1238"/>
      <c r="G16" s="1238"/>
    </row>
    <row r="17" spans="1:10" s="1240" customFormat="1" ht="15" customHeight="1">
      <c r="A17" s="1242" t="s">
        <v>1326</v>
      </c>
      <c r="B17" s="1243"/>
      <c r="C17" s="1244"/>
      <c r="D17" s="1245" t="s">
        <v>1479</v>
      </c>
      <c r="E17" s="1246" t="s">
        <v>1371</v>
      </c>
      <c r="F17" s="1247" t="s">
        <v>1374</v>
      </c>
      <c r="G17" s="1247" t="s">
        <v>14</v>
      </c>
    </row>
    <row r="18" spans="1:10" ht="15" customHeight="1">
      <c r="A18" s="1248">
        <v>1</v>
      </c>
      <c r="B18" s="1249" t="s">
        <v>209</v>
      </c>
      <c r="C18" s="1250" t="s">
        <v>1674</v>
      </c>
      <c r="D18" s="1251">
        <v>2000000</v>
      </c>
      <c r="E18" s="1252">
        <v>0</v>
      </c>
      <c r="F18" s="1251">
        <f>A18*D18</f>
        <v>2000000</v>
      </c>
      <c r="G18" s="1251">
        <f>E18+F18</f>
        <v>2000000</v>
      </c>
    </row>
    <row r="19" spans="1:10" ht="15" customHeight="1">
      <c r="A19" s="1255">
        <v>0.06</v>
      </c>
      <c r="B19" s="1249" t="s">
        <v>1675</v>
      </c>
      <c r="C19" s="1250" t="s">
        <v>1676</v>
      </c>
      <c r="D19" s="1251">
        <f>D18</f>
        <v>2000000</v>
      </c>
      <c r="E19" s="1252">
        <v>0</v>
      </c>
      <c r="F19" s="1251">
        <f>A19*D19</f>
        <v>120000</v>
      </c>
      <c r="G19" s="1251">
        <f t="shared" ref="G19:G22" si="0">E19+F19</f>
        <v>120000</v>
      </c>
    </row>
    <row r="20" spans="1:10" ht="15" customHeight="1">
      <c r="A20" s="1248">
        <v>3.3</v>
      </c>
      <c r="B20" s="1249" t="s">
        <v>1480</v>
      </c>
      <c r="C20" s="1250" t="s">
        <v>1166</v>
      </c>
      <c r="D20" s="1251">
        <f t="shared" ref="D20:D22" si="1">D310</f>
        <v>130000</v>
      </c>
      <c r="E20" s="1252">
        <f>A20*D20</f>
        <v>429000</v>
      </c>
      <c r="F20" s="1251">
        <v>0</v>
      </c>
      <c r="G20" s="1251">
        <f t="shared" si="0"/>
        <v>429000</v>
      </c>
      <c r="J20" s="1286"/>
    </row>
    <row r="21" spans="1:10" ht="15" customHeight="1">
      <c r="A21" s="1248">
        <v>1.1000000000000001</v>
      </c>
      <c r="B21" s="1249" t="s">
        <v>1480</v>
      </c>
      <c r="C21" s="1250" t="s">
        <v>1361</v>
      </c>
      <c r="D21" s="1251">
        <f t="shared" si="1"/>
        <v>180000</v>
      </c>
      <c r="E21" s="1252">
        <f t="shared" ref="E21:E22" si="2">A21*D21</f>
        <v>198000.00000000003</v>
      </c>
      <c r="F21" s="1251">
        <v>0</v>
      </c>
      <c r="G21" s="1251">
        <f t="shared" si="0"/>
        <v>198000.00000000003</v>
      </c>
    </row>
    <row r="22" spans="1:10" ht="15" customHeight="1">
      <c r="A22" s="1248">
        <v>0.16</v>
      </c>
      <c r="B22" s="1249" t="s">
        <v>1480</v>
      </c>
      <c r="C22" s="1250" t="s">
        <v>1169</v>
      </c>
      <c r="D22" s="1251">
        <f t="shared" si="1"/>
        <v>260000</v>
      </c>
      <c r="E22" s="1252">
        <f t="shared" si="2"/>
        <v>41600</v>
      </c>
      <c r="F22" s="1251">
        <v>0</v>
      </c>
      <c r="G22" s="1251">
        <f t="shared" si="0"/>
        <v>41600</v>
      </c>
    </row>
    <row r="23" spans="1:10" ht="15" customHeight="1">
      <c r="A23" s="1253"/>
      <c r="B23" s="1249"/>
      <c r="C23" s="1250" t="s">
        <v>1481</v>
      </c>
      <c r="D23" s="1251"/>
      <c r="E23" s="1254">
        <f>SUM(E18:E22)</f>
        <v>668600</v>
      </c>
      <c r="F23" s="1251">
        <f>SUM(F18:F22)</f>
        <v>2120000</v>
      </c>
      <c r="G23" s="1251">
        <f>SUM(G18:G22)</f>
        <v>2788600</v>
      </c>
    </row>
    <row r="24" spans="1:10" ht="15" customHeight="1">
      <c r="A24" s="1253"/>
      <c r="B24" s="1249"/>
      <c r="C24" s="1250" t="s">
        <v>2003</v>
      </c>
      <c r="D24" s="1255">
        <v>0.35</v>
      </c>
      <c r="E24" s="1251">
        <f>E23*D24</f>
        <v>234009.99999999997</v>
      </c>
      <c r="F24" s="1251">
        <f>F23*D24</f>
        <v>742000</v>
      </c>
      <c r="G24" s="1251">
        <f>G23*D24</f>
        <v>976009.99999999988</v>
      </c>
    </row>
    <row r="25" spans="1:10" ht="15" customHeight="1">
      <c r="A25" s="1256"/>
      <c r="B25" s="1257"/>
      <c r="C25" s="1258" t="s">
        <v>1483</v>
      </c>
      <c r="D25" s="1259"/>
      <c r="E25" s="1259">
        <f>SUM(E23:E24)</f>
        <v>902610</v>
      </c>
      <c r="F25" s="1259">
        <f>SUM(F23:F24)</f>
        <v>2862000</v>
      </c>
      <c r="G25" s="1259">
        <f>SUM(G23:G24)</f>
        <v>3764610</v>
      </c>
    </row>
    <row r="27" spans="1:10" s="1289" customFormat="1" ht="15" customHeight="1">
      <c r="A27" s="1235">
        <v>1</v>
      </c>
      <c r="B27" s="1236" t="s">
        <v>209</v>
      </c>
      <c r="C27" s="1241" t="s">
        <v>1677</v>
      </c>
      <c r="D27" s="1287"/>
      <c r="E27" s="1288"/>
      <c r="F27" s="1287"/>
      <c r="G27" s="1287"/>
    </row>
    <row r="28" spans="1:10" ht="15" customHeight="1">
      <c r="A28" s="1290"/>
      <c r="B28" s="1291"/>
      <c r="C28" s="1292"/>
      <c r="D28" s="1238"/>
      <c r="E28" s="1239"/>
      <c r="F28" s="1238"/>
      <c r="G28" s="1238"/>
    </row>
    <row r="29" spans="1:10" s="1240" customFormat="1" ht="15" customHeight="1">
      <c r="A29" s="1242" t="s">
        <v>1326</v>
      </c>
      <c r="B29" s="1243"/>
      <c r="C29" s="1244"/>
      <c r="D29" s="1245" t="s">
        <v>1479</v>
      </c>
      <c r="E29" s="1246" t="s">
        <v>1371</v>
      </c>
      <c r="F29" s="1247" t="s">
        <v>1374</v>
      </c>
      <c r="G29" s="1247" t="s">
        <v>14</v>
      </c>
    </row>
    <row r="30" spans="1:10" ht="15" customHeight="1">
      <c r="A30" s="1248">
        <v>222</v>
      </c>
      <c r="B30" s="1249" t="s">
        <v>209</v>
      </c>
      <c r="C30" s="1250" t="s">
        <v>1678</v>
      </c>
      <c r="D30" s="1251">
        <v>600</v>
      </c>
      <c r="E30" s="1252">
        <v>0</v>
      </c>
      <c r="F30" s="1251">
        <f>A30*D30</f>
        <v>133200</v>
      </c>
      <c r="G30" s="1251">
        <f>E30+F30</f>
        <v>133200</v>
      </c>
    </row>
    <row r="31" spans="1:10" ht="15" customHeight="1">
      <c r="A31" s="1248">
        <v>114</v>
      </c>
      <c r="B31" s="1249" t="s">
        <v>76</v>
      </c>
      <c r="C31" s="1250" t="s">
        <v>886</v>
      </c>
      <c r="D31" s="1251">
        <v>1260</v>
      </c>
      <c r="E31" s="1252">
        <v>0</v>
      </c>
      <c r="F31" s="1251">
        <f t="shared" ref="F31:F35" si="3">A31*D31</f>
        <v>143640</v>
      </c>
      <c r="G31" s="1251">
        <f t="shared" ref="G31:G38" si="4">E31+F31</f>
        <v>143640</v>
      </c>
    </row>
    <row r="32" spans="1:10" ht="15" customHeight="1">
      <c r="A32" s="1248">
        <v>0.184</v>
      </c>
      <c r="B32" s="1249" t="s">
        <v>1490</v>
      </c>
      <c r="C32" s="1250" t="s">
        <v>887</v>
      </c>
      <c r="D32" s="1251">
        <v>250000</v>
      </c>
      <c r="E32" s="1252">
        <v>0</v>
      </c>
      <c r="F32" s="1251">
        <f t="shared" si="3"/>
        <v>46000</v>
      </c>
      <c r="G32" s="1251">
        <f t="shared" si="4"/>
        <v>46000</v>
      </c>
    </row>
    <row r="33" spans="1:7" ht="15" customHeight="1">
      <c r="A33" s="1293">
        <v>3.3000000000000002E-2</v>
      </c>
      <c r="B33" s="1249" t="s">
        <v>1490</v>
      </c>
      <c r="C33" s="1250" t="s">
        <v>1679</v>
      </c>
      <c r="D33" s="1251">
        <v>78650</v>
      </c>
      <c r="E33" s="1252">
        <v>0</v>
      </c>
      <c r="F33" s="1251">
        <f t="shared" si="3"/>
        <v>2595.4500000000003</v>
      </c>
      <c r="G33" s="1251">
        <f t="shared" si="4"/>
        <v>2595.4500000000003</v>
      </c>
    </row>
    <row r="34" spans="1:7" ht="15" customHeight="1">
      <c r="A34" s="1293">
        <v>4.8499999999999996</v>
      </c>
      <c r="B34" s="1249" t="s">
        <v>76</v>
      </c>
      <c r="C34" s="1250" t="s">
        <v>891</v>
      </c>
      <c r="D34" s="1251">
        <v>8000</v>
      </c>
      <c r="E34" s="1252">
        <v>0</v>
      </c>
      <c r="F34" s="1251">
        <f t="shared" si="3"/>
        <v>38800</v>
      </c>
      <c r="G34" s="1251">
        <f t="shared" si="4"/>
        <v>38800</v>
      </c>
    </row>
    <row r="35" spans="1:7" ht="15" customHeight="1">
      <c r="A35" s="1293">
        <v>0.12</v>
      </c>
      <c r="B35" s="1249" t="s">
        <v>1490</v>
      </c>
      <c r="C35" s="1250" t="s">
        <v>1544</v>
      </c>
      <c r="D35" s="1251">
        <v>250000</v>
      </c>
      <c r="E35" s="1252">
        <v>0</v>
      </c>
      <c r="F35" s="1251">
        <f t="shared" si="3"/>
        <v>30000</v>
      </c>
      <c r="G35" s="1251">
        <f t="shared" si="4"/>
        <v>30000</v>
      </c>
    </row>
    <row r="36" spans="1:7" ht="15" customHeight="1">
      <c r="A36" s="1248">
        <v>2.16</v>
      </c>
      <c r="B36" s="1249" t="s">
        <v>1480</v>
      </c>
      <c r="C36" s="1250" t="s">
        <v>1166</v>
      </c>
      <c r="D36" s="1251">
        <f t="shared" ref="D36:D38" si="5">D310</f>
        <v>130000</v>
      </c>
      <c r="E36" s="1252">
        <f>A36*D36</f>
        <v>280800</v>
      </c>
      <c r="F36" s="1251">
        <v>0</v>
      </c>
      <c r="G36" s="1251">
        <f t="shared" si="4"/>
        <v>280800</v>
      </c>
    </row>
    <row r="37" spans="1:7" ht="15" customHeight="1">
      <c r="A37" s="1248">
        <v>0.72</v>
      </c>
      <c r="B37" s="1249" t="s">
        <v>1480</v>
      </c>
      <c r="C37" s="1250" t="s">
        <v>1361</v>
      </c>
      <c r="D37" s="1251">
        <f t="shared" si="5"/>
        <v>180000</v>
      </c>
      <c r="E37" s="1252">
        <f t="shared" ref="E37:E38" si="6">A37*D37</f>
        <v>129600</v>
      </c>
      <c r="F37" s="1251">
        <v>0</v>
      </c>
      <c r="G37" s="1251">
        <f t="shared" si="4"/>
        <v>129600</v>
      </c>
    </row>
    <row r="38" spans="1:7" ht="15" customHeight="1">
      <c r="A38" s="1248">
        <v>0.1</v>
      </c>
      <c r="B38" s="1249" t="s">
        <v>1480</v>
      </c>
      <c r="C38" s="1250" t="s">
        <v>1169</v>
      </c>
      <c r="D38" s="1251">
        <f t="shared" si="5"/>
        <v>260000</v>
      </c>
      <c r="E38" s="1252">
        <f t="shared" si="6"/>
        <v>26000</v>
      </c>
      <c r="F38" s="1251">
        <v>0</v>
      </c>
      <c r="G38" s="1251">
        <f t="shared" si="4"/>
        <v>26000</v>
      </c>
    </row>
    <row r="39" spans="1:7" ht="15" customHeight="1">
      <c r="A39" s="1253"/>
      <c r="B39" s="1249"/>
      <c r="C39" s="1250" t="s">
        <v>1481</v>
      </c>
      <c r="D39" s="1251"/>
      <c r="E39" s="1254">
        <f>SUM(E30:E38)</f>
        <v>436400</v>
      </c>
      <c r="F39" s="1251">
        <f>SUM(F30:F38)</f>
        <v>394235.45</v>
      </c>
      <c r="G39" s="1251">
        <f>SUM(G30:G38)</f>
        <v>830635.45</v>
      </c>
    </row>
    <row r="40" spans="1:7" ht="15" customHeight="1">
      <c r="A40" s="1253"/>
      <c r="B40" s="1249"/>
      <c r="C40" s="1250" t="s">
        <v>2003</v>
      </c>
      <c r="D40" s="1255">
        <v>0.35</v>
      </c>
      <c r="E40" s="1251">
        <f>E39*D40</f>
        <v>152740</v>
      </c>
      <c r="F40" s="1251">
        <f>F39*D40</f>
        <v>137982.4075</v>
      </c>
      <c r="G40" s="1251">
        <f>G39*D40</f>
        <v>290722.40749999997</v>
      </c>
    </row>
    <row r="41" spans="1:7" ht="15" customHeight="1">
      <c r="A41" s="1256"/>
      <c r="B41" s="1257"/>
      <c r="C41" s="1258" t="s">
        <v>1483</v>
      </c>
      <c r="D41" s="1259"/>
      <c r="E41" s="1259">
        <f>SUM(E39:E40)</f>
        <v>589140</v>
      </c>
      <c r="F41" s="1259">
        <f>SUM(F39:F40)</f>
        <v>532217.85750000004</v>
      </c>
      <c r="G41" s="1259">
        <f>SUM(G39:G40)</f>
        <v>1121357.8574999999</v>
      </c>
    </row>
    <row r="43" spans="1:7" ht="15" customHeight="1">
      <c r="A43" s="1434">
        <v>1</v>
      </c>
      <c r="B43" s="1236" t="s">
        <v>1328</v>
      </c>
      <c r="C43" s="1241" t="s">
        <v>1680</v>
      </c>
      <c r="D43" s="1238"/>
      <c r="E43" s="1239"/>
      <c r="F43" s="1238"/>
      <c r="G43" s="1238"/>
    </row>
    <row r="44" spans="1:7" ht="15" customHeight="1">
      <c r="A44" s="1235"/>
      <c r="B44" s="1236"/>
      <c r="C44" s="1241"/>
      <c r="D44" s="1238"/>
      <c r="E44" s="1239"/>
      <c r="F44" s="1238"/>
      <c r="G44" s="1238"/>
    </row>
    <row r="45" spans="1:7" s="1240" customFormat="1" ht="15" customHeight="1">
      <c r="A45" s="1242" t="s">
        <v>1326</v>
      </c>
      <c r="B45" s="1243"/>
      <c r="C45" s="1244"/>
      <c r="D45" s="1245" t="s">
        <v>1479</v>
      </c>
      <c r="E45" s="1246" t="s">
        <v>1371</v>
      </c>
      <c r="F45" s="1247" t="s">
        <v>1374</v>
      </c>
      <c r="G45" s="1247" t="s">
        <v>14</v>
      </c>
    </row>
    <row r="46" spans="1:7" ht="15" customHeight="1">
      <c r="A46" s="1248">
        <v>1.2</v>
      </c>
      <c r="B46" s="1249" t="s">
        <v>1639</v>
      </c>
      <c r="C46" s="1250" t="s">
        <v>1681</v>
      </c>
      <c r="D46" s="1251">
        <f>26000</f>
        <v>26000</v>
      </c>
      <c r="E46" s="1252">
        <v>0</v>
      </c>
      <c r="F46" s="1251">
        <f>A46*D46</f>
        <v>31200</v>
      </c>
      <c r="G46" s="1251">
        <f>E46+F46</f>
        <v>31200</v>
      </c>
    </row>
    <row r="47" spans="1:7" ht="15" customHeight="1">
      <c r="A47" s="1255">
        <v>0.35</v>
      </c>
      <c r="B47" s="1249" t="s">
        <v>1675</v>
      </c>
      <c r="C47" s="1250" t="s">
        <v>1682</v>
      </c>
      <c r="D47" s="1251">
        <f>D46</f>
        <v>26000</v>
      </c>
      <c r="E47" s="1252">
        <v>0</v>
      </c>
      <c r="F47" s="1251">
        <f>A47*D47</f>
        <v>9100</v>
      </c>
      <c r="G47" s="1251">
        <f t="shared" ref="G47:G50" si="7">E47+F47</f>
        <v>9100</v>
      </c>
    </row>
    <row r="48" spans="1:7" ht="15" customHeight="1">
      <c r="A48" s="1248">
        <f>1.5*0.036</f>
        <v>5.3999999999999992E-2</v>
      </c>
      <c r="B48" s="1249" t="s">
        <v>1480</v>
      </c>
      <c r="C48" s="1250" t="s">
        <v>1166</v>
      </c>
      <c r="D48" s="1251">
        <f t="shared" ref="D48:D50" si="8">D310</f>
        <v>130000</v>
      </c>
      <c r="E48" s="1252">
        <f>A48*D48</f>
        <v>7019.9999999999991</v>
      </c>
      <c r="F48" s="1251">
        <v>0</v>
      </c>
      <c r="G48" s="1251">
        <f t="shared" si="7"/>
        <v>7019.9999999999991</v>
      </c>
    </row>
    <row r="49" spans="1:7" ht="15" customHeight="1">
      <c r="A49" s="1248">
        <f>2*0.06</f>
        <v>0.12</v>
      </c>
      <c r="B49" s="1249" t="s">
        <v>1480</v>
      </c>
      <c r="C49" s="1250" t="s">
        <v>1361</v>
      </c>
      <c r="D49" s="1251">
        <f t="shared" si="8"/>
        <v>180000</v>
      </c>
      <c r="E49" s="1252">
        <f t="shared" ref="E49:E50" si="9">A49*D49</f>
        <v>21600</v>
      </c>
      <c r="F49" s="1251">
        <v>0</v>
      </c>
      <c r="G49" s="1251">
        <f t="shared" si="7"/>
        <v>21600</v>
      </c>
    </row>
    <row r="50" spans="1:7" ht="15" customHeight="1">
      <c r="A50" s="1248">
        <f>2*0.0018</f>
        <v>3.5999999999999999E-3</v>
      </c>
      <c r="B50" s="1249" t="s">
        <v>1480</v>
      </c>
      <c r="C50" s="1250" t="s">
        <v>1169</v>
      </c>
      <c r="D50" s="1251">
        <f t="shared" si="8"/>
        <v>260000</v>
      </c>
      <c r="E50" s="1252">
        <f t="shared" si="9"/>
        <v>936</v>
      </c>
      <c r="F50" s="1251">
        <v>0</v>
      </c>
      <c r="G50" s="1251">
        <f t="shared" si="7"/>
        <v>936</v>
      </c>
    </row>
    <row r="51" spans="1:7" ht="15" customHeight="1">
      <c r="A51" s="1253"/>
      <c r="B51" s="1249"/>
      <c r="C51" s="1250" t="s">
        <v>1481</v>
      </c>
      <c r="D51" s="1251"/>
      <c r="E51" s="1254">
        <f>SUM(E46:E50)</f>
        <v>29556</v>
      </c>
      <c r="F51" s="1251">
        <f>SUM(F46:F50)</f>
        <v>40300</v>
      </c>
      <c r="G51" s="1251">
        <f>SUM(G46:G50)</f>
        <v>69856</v>
      </c>
    </row>
    <row r="52" spans="1:7" ht="15" customHeight="1">
      <c r="A52" s="1253"/>
      <c r="B52" s="1249"/>
      <c r="C52" s="1250" t="s">
        <v>2003</v>
      </c>
      <c r="D52" s="1255">
        <v>0.35</v>
      </c>
      <c r="E52" s="1251">
        <f>E51*D52</f>
        <v>10344.599999999999</v>
      </c>
      <c r="F52" s="1251">
        <f>F51*D52</f>
        <v>14105</v>
      </c>
      <c r="G52" s="1251">
        <f>G51*D52</f>
        <v>24449.599999999999</v>
      </c>
    </row>
    <row r="53" spans="1:7" ht="15" customHeight="1">
      <c r="A53" s="1256"/>
      <c r="B53" s="1257"/>
      <c r="C53" s="1258" t="s">
        <v>1483</v>
      </c>
      <c r="D53" s="1259"/>
      <c r="E53" s="1259">
        <f>SUM(E51:E52)</f>
        <v>39900.6</v>
      </c>
      <c r="F53" s="1259">
        <f>SUM(F51:F52)</f>
        <v>54405</v>
      </c>
      <c r="G53" s="1259">
        <f>SUM(G51:G52)</f>
        <v>94305.600000000006</v>
      </c>
    </row>
    <row r="55" spans="1:7" ht="15" customHeight="1">
      <c r="A55" s="1434">
        <v>1</v>
      </c>
      <c r="B55" s="1236" t="s">
        <v>1328</v>
      </c>
      <c r="C55" s="1241" t="s">
        <v>1683</v>
      </c>
      <c r="D55" s="1238"/>
      <c r="E55" s="1239"/>
      <c r="F55" s="1238"/>
      <c r="G55" s="1238"/>
    </row>
    <row r="56" spans="1:7" ht="15" customHeight="1">
      <c r="A56" s="1235"/>
      <c r="B56" s="1236"/>
      <c r="C56" s="1241"/>
      <c r="D56" s="1238"/>
      <c r="E56" s="1239"/>
      <c r="F56" s="1238"/>
      <c r="G56" s="1238"/>
    </row>
    <row r="57" spans="1:7" s="1240" customFormat="1" ht="15" customHeight="1">
      <c r="A57" s="1242" t="s">
        <v>1326</v>
      </c>
      <c r="B57" s="1243"/>
      <c r="C57" s="1244"/>
      <c r="D57" s="1245" t="s">
        <v>1479</v>
      </c>
      <c r="E57" s="1246" t="s">
        <v>1371</v>
      </c>
      <c r="F57" s="1247" t="s">
        <v>1374</v>
      </c>
      <c r="G57" s="1247" t="s">
        <v>14</v>
      </c>
    </row>
    <row r="58" spans="1:7" ht="15" customHeight="1">
      <c r="A58" s="1248">
        <v>1</v>
      </c>
      <c r="B58" s="1249" t="s">
        <v>1243</v>
      </c>
      <c r="C58" s="1250" t="s">
        <v>1684</v>
      </c>
      <c r="D58" s="1251">
        <f>39300</f>
        <v>39300</v>
      </c>
      <c r="E58" s="1252">
        <v>0</v>
      </c>
      <c r="F58" s="1251">
        <f>A58*D58</f>
        <v>39300</v>
      </c>
      <c r="G58" s="1251">
        <f>E58+F58</f>
        <v>39300</v>
      </c>
    </row>
    <row r="59" spans="1:7" ht="15" customHeight="1">
      <c r="A59" s="1255">
        <v>0.35</v>
      </c>
      <c r="B59" s="1249" t="s">
        <v>1675</v>
      </c>
      <c r="C59" s="1250" t="s">
        <v>1682</v>
      </c>
      <c r="D59" s="1251">
        <f>D58</f>
        <v>39300</v>
      </c>
      <c r="E59" s="1252">
        <v>0</v>
      </c>
      <c r="F59" s="1251">
        <f>A59*D59</f>
        <v>13755</v>
      </c>
      <c r="G59" s="1251">
        <f t="shared" ref="G59:G62" si="10">E59+F59</f>
        <v>13755</v>
      </c>
    </row>
    <row r="60" spans="1:7" ht="15" customHeight="1">
      <c r="A60" s="1248">
        <f>3*0.036</f>
        <v>0.10799999999999998</v>
      </c>
      <c r="B60" s="1249" t="s">
        <v>1480</v>
      </c>
      <c r="C60" s="1250" t="s">
        <v>1166</v>
      </c>
      <c r="D60" s="1251">
        <f t="shared" ref="D60:D62" si="11">D310</f>
        <v>130000</v>
      </c>
      <c r="E60" s="1252">
        <f>A60*D60</f>
        <v>14039.999999999998</v>
      </c>
      <c r="F60" s="1251">
        <v>0</v>
      </c>
      <c r="G60" s="1251">
        <f t="shared" si="10"/>
        <v>14039.999999999998</v>
      </c>
    </row>
    <row r="61" spans="1:7" ht="15" customHeight="1">
      <c r="A61" s="1248">
        <f>3*0.06</f>
        <v>0.18</v>
      </c>
      <c r="B61" s="1249" t="s">
        <v>1480</v>
      </c>
      <c r="C61" s="1250" t="s">
        <v>1361</v>
      </c>
      <c r="D61" s="1251">
        <f t="shared" si="11"/>
        <v>180000</v>
      </c>
      <c r="E61" s="1252">
        <f t="shared" ref="E61:E62" si="12">A61*D61</f>
        <v>32400</v>
      </c>
      <c r="F61" s="1251">
        <v>0</v>
      </c>
      <c r="G61" s="1251">
        <f t="shared" si="10"/>
        <v>32400</v>
      </c>
    </row>
    <row r="62" spans="1:7" ht="15" customHeight="1">
      <c r="A62" s="1248">
        <f>3*0.0018</f>
        <v>5.4000000000000003E-3</v>
      </c>
      <c r="B62" s="1249" t="s">
        <v>1480</v>
      </c>
      <c r="C62" s="1250" t="s">
        <v>1169</v>
      </c>
      <c r="D62" s="1251">
        <f t="shared" si="11"/>
        <v>260000</v>
      </c>
      <c r="E62" s="1252">
        <f t="shared" si="12"/>
        <v>1404</v>
      </c>
      <c r="F62" s="1251">
        <v>0</v>
      </c>
      <c r="G62" s="1251">
        <f t="shared" si="10"/>
        <v>1404</v>
      </c>
    </row>
    <row r="63" spans="1:7" ht="15" customHeight="1">
      <c r="A63" s="1253"/>
      <c r="B63" s="1249"/>
      <c r="C63" s="1250" t="s">
        <v>1481</v>
      </c>
      <c r="D63" s="1251"/>
      <c r="E63" s="1254">
        <f>SUM(E58:E62)</f>
        <v>47844</v>
      </c>
      <c r="F63" s="1251">
        <f>SUM(F58:F62)</f>
        <v>53055</v>
      </c>
      <c r="G63" s="1251">
        <f>SUM(G58:G62)</f>
        <v>100899</v>
      </c>
    </row>
    <row r="64" spans="1:7" ht="15" customHeight="1">
      <c r="A64" s="1253"/>
      <c r="B64" s="1249"/>
      <c r="C64" s="1250" t="s">
        <v>1814</v>
      </c>
      <c r="D64" s="1255">
        <v>0.35</v>
      </c>
      <c r="E64" s="1251">
        <f>E63*D64</f>
        <v>16745.399999999998</v>
      </c>
      <c r="F64" s="1251">
        <f>F63*D64</f>
        <v>18569.25</v>
      </c>
      <c r="G64" s="1251">
        <f>G63*D64</f>
        <v>35314.649999999994</v>
      </c>
    </row>
    <row r="65" spans="1:7" ht="15" customHeight="1">
      <c r="A65" s="1256"/>
      <c r="B65" s="1257"/>
      <c r="C65" s="1258" t="s">
        <v>1483</v>
      </c>
      <c r="D65" s="1259"/>
      <c r="E65" s="1259">
        <f>SUM(E63:E64)</f>
        <v>64589.399999999994</v>
      </c>
      <c r="F65" s="1259">
        <f>SUM(F63:F64)</f>
        <v>71624.25</v>
      </c>
      <c r="G65" s="1259">
        <f>SUM(G63:G64)</f>
        <v>136213.65</v>
      </c>
    </row>
    <row r="67" spans="1:7" ht="15" customHeight="1">
      <c r="A67" s="1235">
        <v>1</v>
      </c>
      <c r="B67" s="1236" t="s">
        <v>1243</v>
      </c>
      <c r="C67" s="1241" t="s">
        <v>1685</v>
      </c>
      <c r="D67" s="1238"/>
      <c r="E67" s="1239"/>
      <c r="F67" s="1238"/>
      <c r="G67" s="1238"/>
    </row>
    <row r="68" spans="1:7" ht="15" customHeight="1">
      <c r="A68" s="1235"/>
      <c r="B68" s="1236"/>
      <c r="C68" s="1241"/>
      <c r="D68" s="1238"/>
      <c r="E68" s="1239"/>
      <c r="F68" s="1238"/>
      <c r="G68" s="1238"/>
    </row>
    <row r="69" spans="1:7" s="1240" customFormat="1" ht="15" customHeight="1">
      <c r="A69" s="1242" t="s">
        <v>1326</v>
      </c>
      <c r="B69" s="1243"/>
      <c r="C69" s="1244"/>
      <c r="D69" s="1245" t="s">
        <v>1479</v>
      </c>
      <c r="E69" s="1246" t="s">
        <v>1371</v>
      </c>
      <c r="F69" s="1247" t="s">
        <v>1374</v>
      </c>
      <c r="G69" s="1247" t="s">
        <v>14</v>
      </c>
    </row>
    <row r="70" spans="1:7" ht="15" customHeight="1">
      <c r="A70" s="1248">
        <v>1</v>
      </c>
      <c r="B70" s="1249" t="s">
        <v>1243</v>
      </c>
      <c r="C70" s="1250" t="s">
        <v>1686</v>
      </c>
      <c r="D70" s="1251">
        <f>49700</f>
        <v>49700</v>
      </c>
      <c r="E70" s="1252">
        <v>0</v>
      </c>
      <c r="F70" s="1251">
        <f>A70*D70</f>
        <v>49700</v>
      </c>
      <c r="G70" s="1251">
        <f>E70+F70</f>
        <v>49700</v>
      </c>
    </row>
    <row r="71" spans="1:7" ht="15" customHeight="1">
      <c r="A71" s="1255">
        <v>0.35</v>
      </c>
      <c r="B71" s="1249" t="s">
        <v>1675</v>
      </c>
      <c r="C71" s="1250" t="s">
        <v>1682</v>
      </c>
      <c r="D71" s="1251">
        <f>D70</f>
        <v>49700</v>
      </c>
      <c r="E71" s="1252">
        <v>0</v>
      </c>
      <c r="F71" s="1251">
        <f>A71*D71</f>
        <v>17395</v>
      </c>
      <c r="G71" s="1251">
        <f t="shared" ref="G71:G74" si="13">E71+F71</f>
        <v>17395</v>
      </c>
    </row>
    <row r="72" spans="1:7" ht="15" customHeight="1">
      <c r="A72" s="1248">
        <f>4*0.036</f>
        <v>0.14399999999999999</v>
      </c>
      <c r="B72" s="1249" t="s">
        <v>1480</v>
      </c>
      <c r="C72" s="1250" t="s">
        <v>1166</v>
      </c>
      <c r="D72" s="1251">
        <f t="shared" ref="D72:D74" si="14">D310</f>
        <v>130000</v>
      </c>
      <c r="E72" s="1252">
        <f>A72*D72</f>
        <v>18720</v>
      </c>
      <c r="F72" s="1251">
        <v>0</v>
      </c>
      <c r="G72" s="1251">
        <f t="shared" si="13"/>
        <v>18720</v>
      </c>
    </row>
    <row r="73" spans="1:7" ht="15" customHeight="1">
      <c r="A73" s="1248">
        <f>4*0.06</f>
        <v>0.24</v>
      </c>
      <c r="B73" s="1249" t="s">
        <v>1480</v>
      </c>
      <c r="C73" s="1250" t="s">
        <v>1361</v>
      </c>
      <c r="D73" s="1251">
        <f t="shared" si="14"/>
        <v>180000</v>
      </c>
      <c r="E73" s="1252">
        <f t="shared" ref="E73:E74" si="15">A73*D73</f>
        <v>43200</v>
      </c>
      <c r="F73" s="1251">
        <v>0</v>
      </c>
      <c r="G73" s="1251">
        <f t="shared" si="13"/>
        <v>43200</v>
      </c>
    </row>
    <row r="74" spans="1:7" ht="15" customHeight="1">
      <c r="A74" s="1248">
        <f>4*0.0018</f>
        <v>7.1999999999999998E-3</v>
      </c>
      <c r="B74" s="1249" t="s">
        <v>1480</v>
      </c>
      <c r="C74" s="1250" t="s">
        <v>1169</v>
      </c>
      <c r="D74" s="1251">
        <f t="shared" si="14"/>
        <v>260000</v>
      </c>
      <c r="E74" s="1252">
        <f t="shared" si="15"/>
        <v>1872</v>
      </c>
      <c r="F74" s="1251">
        <v>0</v>
      </c>
      <c r="G74" s="1251">
        <f t="shared" si="13"/>
        <v>1872</v>
      </c>
    </row>
    <row r="75" spans="1:7" ht="15" customHeight="1">
      <c r="A75" s="1253"/>
      <c r="B75" s="1249"/>
      <c r="C75" s="1250" t="s">
        <v>1481</v>
      </c>
      <c r="D75" s="1251"/>
      <c r="E75" s="1254">
        <f>SUM(E70:E74)</f>
        <v>63792</v>
      </c>
      <c r="F75" s="1251">
        <f>SUM(F70:F74)</f>
        <v>67095</v>
      </c>
      <c r="G75" s="1251">
        <f>SUM(G70:G74)</f>
        <v>130887</v>
      </c>
    </row>
    <row r="76" spans="1:7" ht="15" customHeight="1">
      <c r="A76" s="1253"/>
      <c r="B76" s="1249"/>
      <c r="C76" s="1250" t="s">
        <v>2003</v>
      </c>
      <c r="D76" s="1255">
        <v>0.35</v>
      </c>
      <c r="E76" s="1251">
        <f>E75*D76</f>
        <v>22327.199999999997</v>
      </c>
      <c r="F76" s="1251">
        <f>F75*D76</f>
        <v>23483.25</v>
      </c>
      <c r="G76" s="1251">
        <f>G75*D76</f>
        <v>45810.45</v>
      </c>
    </row>
    <row r="77" spans="1:7" ht="15" customHeight="1">
      <c r="A77" s="1256"/>
      <c r="B77" s="1257"/>
      <c r="C77" s="1258" t="s">
        <v>1483</v>
      </c>
      <c r="D77" s="1259"/>
      <c r="E77" s="1259">
        <f>SUM(E75:E76)</f>
        <v>86119.2</v>
      </c>
      <c r="F77" s="1259">
        <f>SUM(F75:F76)</f>
        <v>90578.25</v>
      </c>
      <c r="G77" s="1259">
        <f>SUM(G75:G76)</f>
        <v>176697.45</v>
      </c>
    </row>
    <row r="80" spans="1:7" ht="15" customHeight="1">
      <c r="A80" s="1235">
        <v>1</v>
      </c>
      <c r="B80" s="1236" t="s">
        <v>1508</v>
      </c>
      <c r="C80" s="1241" t="s">
        <v>1772</v>
      </c>
      <c r="D80" s="1238"/>
      <c r="E80" s="1239"/>
      <c r="F80" s="1238"/>
      <c r="G80" s="1238"/>
    </row>
    <row r="81" spans="1:7" ht="15" customHeight="1">
      <c r="A81" s="1235"/>
      <c r="B81" s="1236"/>
      <c r="C81" s="1241"/>
      <c r="D81" s="1238"/>
      <c r="E81" s="1239"/>
      <c r="F81" s="1238"/>
      <c r="G81" s="1238"/>
    </row>
    <row r="82" spans="1:7" s="1240" customFormat="1" ht="15" customHeight="1">
      <c r="A82" s="1242" t="s">
        <v>1326</v>
      </c>
      <c r="B82" s="1243"/>
      <c r="C82" s="1244"/>
      <c r="D82" s="1245" t="s">
        <v>1479</v>
      </c>
      <c r="E82" s="1246" t="s">
        <v>1371</v>
      </c>
      <c r="F82" s="1247" t="s">
        <v>1374</v>
      </c>
      <c r="G82" s="1247" t="s">
        <v>14</v>
      </c>
    </row>
    <row r="83" spans="1:7" ht="15" customHeight="1">
      <c r="A83" s="1248">
        <v>1.2</v>
      </c>
      <c r="B83" s="1249" t="s">
        <v>1639</v>
      </c>
      <c r="C83" s="1250" t="s">
        <v>1686</v>
      </c>
      <c r="D83" s="1251">
        <f>74200/4</f>
        <v>18550</v>
      </c>
      <c r="E83" s="1252">
        <v>0</v>
      </c>
      <c r="F83" s="1251">
        <f>A83*D83</f>
        <v>22260</v>
      </c>
      <c r="G83" s="1251">
        <f>E83+F83</f>
        <v>22260</v>
      </c>
    </row>
    <row r="84" spans="1:7" ht="15" customHeight="1">
      <c r="A84" s="1255">
        <v>0.35</v>
      </c>
      <c r="B84" s="1249" t="s">
        <v>1675</v>
      </c>
      <c r="C84" s="1250" t="s">
        <v>1682</v>
      </c>
      <c r="D84" s="1251">
        <f>D83</f>
        <v>18550</v>
      </c>
      <c r="E84" s="1252">
        <v>0</v>
      </c>
      <c r="F84" s="1251">
        <f>A84*D84</f>
        <v>6492.5</v>
      </c>
      <c r="G84" s="1251">
        <f t="shared" ref="G84:G87" si="16">E84+F84</f>
        <v>6492.5</v>
      </c>
    </row>
    <row r="85" spans="1:7" ht="15" customHeight="1">
      <c r="A85" s="1248">
        <v>3.5999999999999997E-2</v>
      </c>
      <c r="B85" s="1249" t="s">
        <v>1480</v>
      </c>
      <c r="C85" s="1250" t="s">
        <v>1166</v>
      </c>
      <c r="D85" s="1251">
        <f t="shared" ref="D85:D87" si="17">D310</f>
        <v>130000</v>
      </c>
      <c r="E85" s="1252">
        <f>A85*D85</f>
        <v>4680</v>
      </c>
      <c r="F85" s="1251">
        <v>0</v>
      </c>
      <c r="G85" s="1251">
        <f t="shared" si="16"/>
        <v>4680</v>
      </c>
    </row>
    <row r="86" spans="1:7" ht="15" customHeight="1">
      <c r="A86" s="1248">
        <v>0.06</v>
      </c>
      <c r="B86" s="1249" t="s">
        <v>1480</v>
      </c>
      <c r="C86" s="1250" t="s">
        <v>1361</v>
      </c>
      <c r="D86" s="1251">
        <f t="shared" si="17"/>
        <v>180000</v>
      </c>
      <c r="E86" s="1252">
        <f t="shared" ref="E86:E87" si="18">A86*D86</f>
        <v>10800</v>
      </c>
      <c r="F86" s="1251">
        <v>0</v>
      </c>
      <c r="G86" s="1251">
        <f t="shared" si="16"/>
        <v>10800</v>
      </c>
    </row>
    <row r="87" spans="1:7" ht="15" customHeight="1">
      <c r="A87" s="1248">
        <v>1.8E-3</v>
      </c>
      <c r="B87" s="1249" t="s">
        <v>1480</v>
      </c>
      <c r="C87" s="1250" t="s">
        <v>1169</v>
      </c>
      <c r="D87" s="1251">
        <f t="shared" si="17"/>
        <v>260000</v>
      </c>
      <c r="E87" s="1252">
        <f t="shared" si="18"/>
        <v>468</v>
      </c>
      <c r="F87" s="1251">
        <v>0</v>
      </c>
      <c r="G87" s="1251">
        <f t="shared" si="16"/>
        <v>468</v>
      </c>
    </row>
    <row r="88" spans="1:7" ht="15" customHeight="1">
      <c r="A88" s="1253"/>
      <c r="B88" s="1249"/>
      <c r="C88" s="1250" t="s">
        <v>1481</v>
      </c>
      <c r="D88" s="1251"/>
      <c r="E88" s="1254">
        <f>SUM(E83:E87)</f>
        <v>15948</v>
      </c>
      <c r="F88" s="1251">
        <f>SUM(F83:F87)</f>
        <v>28752.5</v>
      </c>
      <c r="G88" s="1251">
        <f>SUM(G83:G87)</f>
        <v>44700.5</v>
      </c>
    </row>
    <row r="89" spans="1:7" ht="15" customHeight="1">
      <c r="A89" s="1253"/>
      <c r="B89" s="1249"/>
      <c r="C89" s="1250" t="s">
        <v>2003</v>
      </c>
      <c r="D89" s="1255">
        <v>0.35</v>
      </c>
      <c r="E89" s="1251">
        <f>E88*D89</f>
        <v>5581.7999999999993</v>
      </c>
      <c r="F89" s="1251">
        <f>F88*D89</f>
        <v>10063.375</v>
      </c>
      <c r="G89" s="1251">
        <f>G88*D89</f>
        <v>15645.174999999999</v>
      </c>
    </row>
    <row r="90" spans="1:7" ht="15" customHeight="1">
      <c r="A90" s="1256"/>
      <c r="B90" s="1257"/>
      <c r="C90" s="1258" t="s">
        <v>1483</v>
      </c>
      <c r="D90" s="1259"/>
      <c r="E90" s="1259">
        <f>SUM(E88:E89)</f>
        <v>21529.8</v>
      </c>
      <c r="F90" s="1259">
        <f>SUM(F88:F89)</f>
        <v>38815.875</v>
      </c>
      <c r="G90" s="1259">
        <f>SUM(G88:G89)</f>
        <v>60345.675000000003</v>
      </c>
    </row>
    <row r="92" spans="1:7" ht="15" customHeight="1">
      <c r="A92" s="1235">
        <v>1</v>
      </c>
      <c r="B92" s="1236" t="s">
        <v>1508</v>
      </c>
      <c r="C92" s="1241" t="s">
        <v>1773</v>
      </c>
      <c r="D92" s="1238"/>
      <c r="E92" s="1239"/>
      <c r="F92" s="1238"/>
      <c r="G92" s="1238"/>
    </row>
    <row r="93" spans="1:7" ht="15" customHeight="1">
      <c r="A93" s="1235"/>
      <c r="B93" s="1236"/>
      <c r="C93" s="1241"/>
      <c r="D93" s="1238"/>
      <c r="E93" s="1239"/>
      <c r="F93" s="1238"/>
      <c r="G93" s="1238"/>
    </row>
    <row r="94" spans="1:7" s="1240" customFormat="1" ht="15" customHeight="1">
      <c r="A94" s="1242" t="s">
        <v>1326</v>
      </c>
      <c r="B94" s="1243"/>
      <c r="C94" s="1244"/>
      <c r="D94" s="1245" t="s">
        <v>1479</v>
      </c>
      <c r="E94" s="1246" t="s">
        <v>1371</v>
      </c>
      <c r="F94" s="1247" t="s">
        <v>1374</v>
      </c>
      <c r="G94" s="1247" t="s">
        <v>14</v>
      </c>
    </row>
    <row r="95" spans="1:7" ht="15" customHeight="1">
      <c r="A95" s="1248">
        <v>1.2</v>
      </c>
      <c r="B95" s="1249" t="s">
        <v>1639</v>
      </c>
      <c r="C95" s="1250" t="s">
        <v>1686</v>
      </c>
      <c r="D95" s="1251">
        <f>85200/4</f>
        <v>21300</v>
      </c>
      <c r="E95" s="1252">
        <v>0</v>
      </c>
      <c r="F95" s="1251">
        <f>A95*D95</f>
        <v>25560</v>
      </c>
      <c r="G95" s="1251">
        <f>E95+F95</f>
        <v>25560</v>
      </c>
    </row>
    <row r="96" spans="1:7" ht="15" customHeight="1">
      <c r="A96" s="1255">
        <v>0.35</v>
      </c>
      <c r="B96" s="1249" t="s">
        <v>1675</v>
      </c>
      <c r="C96" s="1250" t="s">
        <v>1682</v>
      </c>
      <c r="D96" s="1251">
        <f>D95</f>
        <v>21300</v>
      </c>
      <c r="E96" s="1252">
        <v>0</v>
      </c>
      <c r="F96" s="1251">
        <f>A96*D96</f>
        <v>7454.9999999999991</v>
      </c>
      <c r="G96" s="1251">
        <f t="shared" ref="G96:G99" si="19">E96+F96</f>
        <v>7454.9999999999991</v>
      </c>
    </row>
    <row r="97" spans="1:7" ht="15" customHeight="1">
      <c r="A97" s="1248">
        <v>3.5999999999999997E-2</v>
      </c>
      <c r="B97" s="1249" t="s">
        <v>1480</v>
      </c>
      <c r="C97" s="1250" t="s">
        <v>1166</v>
      </c>
      <c r="D97" s="1251">
        <f t="shared" ref="D97:D99" si="20">D310</f>
        <v>130000</v>
      </c>
      <c r="E97" s="1252">
        <f>A97*D97</f>
        <v>4680</v>
      </c>
      <c r="F97" s="1251">
        <v>0</v>
      </c>
      <c r="G97" s="1251">
        <f t="shared" si="19"/>
        <v>4680</v>
      </c>
    </row>
    <row r="98" spans="1:7" ht="15" customHeight="1">
      <c r="A98" s="1248">
        <v>0.06</v>
      </c>
      <c r="B98" s="1249" t="s">
        <v>1480</v>
      </c>
      <c r="C98" s="1250" t="s">
        <v>1361</v>
      </c>
      <c r="D98" s="1251">
        <f t="shared" si="20"/>
        <v>180000</v>
      </c>
      <c r="E98" s="1252">
        <f t="shared" ref="E98:E99" si="21">A98*D98</f>
        <v>10800</v>
      </c>
      <c r="F98" s="1251">
        <v>0</v>
      </c>
      <c r="G98" s="1251">
        <f t="shared" si="19"/>
        <v>10800</v>
      </c>
    </row>
    <row r="99" spans="1:7" ht="15" customHeight="1">
      <c r="A99" s="1248">
        <v>1.8E-3</v>
      </c>
      <c r="B99" s="1249" t="s">
        <v>1480</v>
      </c>
      <c r="C99" s="1250" t="s">
        <v>1169</v>
      </c>
      <c r="D99" s="1251">
        <f t="shared" si="20"/>
        <v>260000</v>
      </c>
      <c r="E99" s="1252">
        <f t="shared" si="21"/>
        <v>468</v>
      </c>
      <c r="F99" s="1251">
        <v>0</v>
      </c>
      <c r="G99" s="1251">
        <f t="shared" si="19"/>
        <v>468</v>
      </c>
    </row>
    <row r="100" spans="1:7" ht="15" customHeight="1">
      <c r="A100" s="1253"/>
      <c r="B100" s="1249"/>
      <c r="C100" s="1250" t="s">
        <v>1481</v>
      </c>
      <c r="D100" s="1251"/>
      <c r="E100" s="1254">
        <f>SUM(E95:E99)</f>
        <v>15948</v>
      </c>
      <c r="F100" s="1251">
        <f>SUM(F95:F99)</f>
        <v>33015</v>
      </c>
      <c r="G100" s="1251">
        <f>SUM(G95:G99)</f>
        <v>48963</v>
      </c>
    </row>
    <row r="101" spans="1:7" ht="15" customHeight="1">
      <c r="A101" s="1253"/>
      <c r="B101" s="1249"/>
      <c r="C101" s="1250" t="s">
        <v>2003</v>
      </c>
      <c r="D101" s="1255">
        <v>0.35</v>
      </c>
      <c r="E101" s="1251">
        <f>E100*D101</f>
        <v>5581.7999999999993</v>
      </c>
      <c r="F101" s="1251">
        <f>F100*D101</f>
        <v>11555.25</v>
      </c>
      <c r="G101" s="1251">
        <f>G100*D101</f>
        <v>17137.05</v>
      </c>
    </row>
    <row r="102" spans="1:7" ht="15" customHeight="1">
      <c r="A102" s="1256"/>
      <c r="B102" s="1257"/>
      <c r="C102" s="1258" t="s">
        <v>1483</v>
      </c>
      <c r="D102" s="1259"/>
      <c r="E102" s="1259">
        <f>SUM(E100:E101)</f>
        <v>21529.8</v>
      </c>
      <c r="F102" s="1259">
        <f>SUM(F100:F101)</f>
        <v>44570.25</v>
      </c>
      <c r="G102" s="1259">
        <f>SUM(G100:G101)</f>
        <v>66100.05</v>
      </c>
    </row>
    <row r="104" spans="1:7" ht="15" customHeight="1">
      <c r="A104" s="1235">
        <v>1</v>
      </c>
      <c r="B104" s="1236" t="s">
        <v>1508</v>
      </c>
      <c r="C104" s="1241" t="s">
        <v>1687</v>
      </c>
      <c r="D104" s="1238"/>
      <c r="E104" s="1239"/>
      <c r="F104" s="1238"/>
      <c r="G104" s="1238"/>
    </row>
    <row r="105" spans="1:7" ht="15" customHeight="1">
      <c r="A105" s="1235"/>
      <c r="B105" s="1236"/>
      <c r="C105" s="1241"/>
      <c r="D105" s="1238"/>
      <c r="E105" s="1239"/>
      <c r="F105" s="1238"/>
      <c r="G105" s="1238"/>
    </row>
    <row r="106" spans="1:7" s="1240" customFormat="1" ht="15" customHeight="1">
      <c r="A106" s="1242" t="s">
        <v>1326</v>
      </c>
      <c r="B106" s="1243"/>
      <c r="C106" s="1244"/>
      <c r="D106" s="1245" t="s">
        <v>1479</v>
      </c>
      <c r="E106" s="1246" t="s">
        <v>1371</v>
      </c>
      <c r="F106" s="1247" t="s">
        <v>1374</v>
      </c>
      <c r="G106" s="1247" t="s">
        <v>14</v>
      </c>
    </row>
    <row r="107" spans="1:7" ht="15" customHeight="1">
      <c r="A107" s="1248">
        <v>1.2</v>
      </c>
      <c r="B107" s="1249" t="s">
        <v>1639</v>
      </c>
      <c r="C107" s="1250" t="s">
        <v>1688</v>
      </c>
      <c r="D107" s="1251">
        <f>108500/4</f>
        <v>27125</v>
      </c>
      <c r="E107" s="1252">
        <v>0</v>
      </c>
      <c r="F107" s="1251">
        <f>A107*D107</f>
        <v>32550</v>
      </c>
      <c r="G107" s="1251">
        <f>E107+F107</f>
        <v>32550</v>
      </c>
    </row>
    <row r="108" spans="1:7" ht="15" customHeight="1">
      <c r="A108" s="1255">
        <v>0.35</v>
      </c>
      <c r="B108" s="1249" t="s">
        <v>1675</v>
      </c>
      <c r="C108" s="1250" t="s">
        <v>1682</v>
      </c>
      <c r="D108" s="1251">
        <f>D107</f>
        <v>27125</v>
      </c>
      <c r="E108" s="1252">
        <v>0</v>
      </c>
      <c r="F108" s="1251">
        <f>A108*D108</f>
        <v>9493.75</v>
      </c>
      <c r="G108" s="1251">
        <f t="shared" ref="G108:G111" si="22">E108+F108</f>
        <v>9493.75</v>
      </c>
    </row>
    <row r="109" spans="1:7" ht="15" customHeight="1">
      <c r="A109" s="1248">
        <v>5.4399999999999997E-2</v>
      </c>
      <c r="B109" s="1249" t="s">
        <v>1480</v>
      </c>
      <c r="C109" s="1250" t="s">
        <v>1166</v>
      </c>
      <c r="D109" s="1251">
        <f t="shared" ref="D109:D111" si="23">D310</f>
        <v>130000</v>
      </c>
      <c r="E109" s="1252">
        <f>A109*D109</f>
        <v>7072</v>
      </c>
      <c r="F109" s="1251">
        <v>0</v>
      </c>
      <c r="G109" s="1251">
        <f t="shared" si="22"/>
        <v>7072</v>
      </c>
    </row>
    <row r="110" spans="1:7" ht="15" customHeight="1">
      <c r="A110" s="1248">
        <v>0.09</v>
      </c>
      <c r="B110" s="1249" t="s">
        <v>1480</v>
      </c>
      <c r="C110" s="1250" t="s">
        <v>1361</v>
      </c>
      <c r="D110" s="1251">
        <f t="shared" si="23"/>
        <v>180000</v>
      </c>
      <c r="E110" s="1252">
        <f t="shared" ref="E110:E111" si="24">A110*D110</f>
        <v>16200</v>
      </c>
      <c r="F110" s="1251">
        <v>0</v>
      </c>
      <c r="G110" s="1251">
        <f t="shared" si="22"/>
        <v>16200</v>
      </c>
    </row>
    <row r="111" spans="1:7" ht="15" customHeight="1">
      <c r="A111" s="1248">
        <v>2.7000000000000001E-3</v>
      </c>
      <c r="B111" s="1249" t="s">
        <v>1480</v>
      </c>
      <c r="C111" s="1250" t="s">
        <v>1169</v>
      </c>
      <c r="D111" s="1251">
        <f t="shared" si="23"/>
        <v>260000</v>
      </c>
      <c r="E111" s="1252">
        <f t="shared" si="24"/>
        <v>702</v>
      </c>
      <c r="F111" s="1251">
        <v>0</v>
      </c>
      <c r="G111" s="1251">
        <f t="shared" si="22"/>
        <v>702</v>
      </c>
    </row>
    <row r="112" spans="1:7" ht="15" customHeight="1">
      <c r="A112" s="1253"/>
      <c r="B112" s="1249"/>
      <c r="C112" s="1250" t="s">
        <v>1481</v>
      </c>
      <c r="D112" s="1251"/>
      <c r="E112" s="1254">
        <f>SUM(E107:E111)</f>
        <v>23974</v>
      </c>
      <c r="F112" s="1251">
        <f>SUM(F107:F111)</f>
        <v>42043.75</v>
      </c>
      <c r="G112" s="1251">
        <f>SUM(G107:G111)</f>
        <v>66017.75</v>
      </c>
    </row>
    <row r="113" spans="1:7" ht="15" customHeight="1">
      <c r="A113" s="1253"/>
      <c r="B113" s="1249"/>
      <c r="C113" s="1250" t="s">
        <v>2003</v>
      </c>
      <c r="D113" s="1255">
        <v>0.35</v>
      </c>
      <c r="E113" s="1251">
        <f>E112*D113</f>
        <v>8390.9</v>
      </c>
      <c r="F113" s="1251">
        <f>F112*D113</f>
        <v>14715.312499999998</v>
      </c>
      <c r="G113" s="1251">
        <f>G112*D113</f>
        <v>23106.212499999998</v>
      </c>
    </row>
    <row r="114" spans="1:7" ht="15" customHeight="1">
      <c r="A114" s="1256"/>
      <c r="B114" s="1257"/>
      <c r="C114" s="1258" t="s">
        <v>1483</v>
      </c>
      <c r="D114" s="1259"/>
      <c r="E114" s="1259">
        <f>SUM(E112:E113)</f>
        <v>32364.9</v>
      </c>
      <c r="F114" s="1259">
        <f>SUM(F112:F113)</f>
        <v>56759.0625</v>
      </c>
      <c r="G114" s="1259">
        <f>SUM(G112:G113)</f>
        <v>89123.962499999994</v>
      </c>
    </row>
    <row r="117" spans="1:7" ht="15" customHeight="1">
      <c r="A117" s="1235">
        <v>1</v>
      </c>
      <c r="B117" s="1236" t="s">
        <v>1508</v>
      </c>
      <c r="C117" s="1241" t="s">
        <v>1774</v>
      </c>
      <c r="D117" s="1238"/>
      <c r="E117" s="1239"/>
      <c r="F117" s="1238"/>
      <c r="G117" s="1238"/>
    </row>
    <row r="118" spans="1:7" ht="15" customHeight="1">
      <c r="A118" s="1235"/>
      <c r="B118" s="1236"/>
      <c r="C118" s="1241"/>
      <c r="D118" s="1238"/>
      <c r="E118" s="1239"/>
      <c r="F118" s="1238"/>
      <c r="G118" s="1238"/>
    </row>
    <row r="119" spans="1:7" s="1240" customFormat="1" ht="15" customHeight="1">
      <c r="A119" s="1242" t="s">
        <v>1326</v>
      </c>
      <c r="B119" s="1243"/>
      <c r="C119" s="1244"/>
      <c r="D119" s="1245" t="s">
        <v>1479</v>
      </c>
      <c r="E119" s="1246" t="s">
        <v>1371</v>
      </c>
      <c r="F119" s="1247" t="s">
        <v>1374</v>
      </c>
      <c r="G119" s="1247" t="s">
        <v>14</v>
      </c>
    </row>
    <row r="120" spans="1:7" ht="15" customHeight="1">
      <c r="A120" s="1248">
        <v>1.2</v>
      </c>
      <c r="B120" s="1249" t="s">
        <v>1639</v>
      </c>
      <c r="C120" s="1250" t="s">
        <v>1688</v>
      </c>
      <c r="D120" s="1251">
        <f>158700/4</f>
        <v>39675</v>
      </c>
      <c r="E120" s="1252">
        <v>0</v>
      </c>
      <c r="F120" s="1251">
        <f>A120*D120</f>
        <v>47610</v>
      </c>
      <c r="G120" s="1251">
        <f>E120+F120</f>
        <v>47610</v>
      </c>
    </row>
    <row r="121" spans="1:7" ht="15" customHeight="1">
      <c r="A121" s="1255">
        <v>0.35</v>
      </c>
      <c r="B121" s="1249" t="s">
        <v>1675</v>
      </c>
      <c r="C121" s="1250" t="s">
        <v>1682</v>
      </c>
      <c r="D121" s="1251">
        <f>D120</f>
        <v>39675</v>
      </c>
      <c r="E121" s="1252">
        <v>0</v>
      </c>
      <c r="F121" s="1251">
        <f>A121*D121</f>
        <v>13886.25</v>
      </c>
      <c r="G121" s="1251">
        <f t="shared" ref="G121:G124" si="25">E121+F121</f>
        <v>13886.25</v>
      </c>
    </row>
    <row r="122" spans="1:7" ht="15" customHeight="1">
      <c r="A122" s="1248">
        <v>5.4399999999999997E-2</v>
      </c>
      <c r="B122" s="1249" t="s">
        <v>1480</v>
      </c>
      <c r="C122" s="1250" t="s">
        <v>1166</v>
      </c>
      <c r="D122" s="1251">
        <f t="shared" ref="D122:D124" si="26">D310</f>
        <v>130000</v>
      </c>
      <c r="E122" s="1252">
        <f>A122*D122</f>
        <v>7072</v>
      </c>
      <c r="F122" s="1251">
        <v>0</v>
      </c>
      <c r="G122" s="1251">
        <f t="shared" si="25"/>
        <v>7072</v>
      </c>
    </row>
    <row r="123" spans="1:7" ht="15" customHeight="1">
      <c r="A123" s="1248">
        <v>0.09</v>
      </c>
      <c r="B123" s="1249" t="s">
        <v>1480</v>
      </c>
      <c r="C123" s="1250" t="s">
        <v>1361</v>
      </c>
      <c r="D123" s="1251">
        <f t="shared" si="26"/>
        <v>180000</v>
      </c>
      <c r="E123" s="1252">
        <f t="shared" ref="E123:E124" si="27">A123*D123</f>
        <v>16200</v>
      </c>
      <c r="F123" s="1251">
        <v>0</v>
      </c>
      <c r="G123" s="1251">
        <f t="shared" si="25"/>
        <v>16200</v>
      </c>
    </row>
    <row r="124" spans="1:7" ht="15" customHeight="1">
      <c r="A124" s="1248">
        <v>2.7000000000000001E-3</v>
      </c>
      <c r="B124" s="1249" t="s">
        <v>1480</v>
      </c>
      <c r="C124" s="1250" t="s">
        <v>1169</v>
      </c>
      <c r="D124" s="1251">
        <f t="shared" si="26"/>
        <v>260000</v>
      </c>
      <c r="E124" s="1252">
        <f t="shared" si="27"/>
        <v>702</v>
      </c>
      <c r="F124" s="1251">
        <v>0</v>
      </c>
      <c r="G124" s="1251">
        <f t="shared" si="25"/>
        <v>702</v>
      </c>
    </row>
    <row r="125" spans="1:7" ht="15" customHeight="1">
      <c r="A125" s="1253"/>
      <c r="B125" s="1249"/>
      <c r="C125" s="1250" t="s">
        <v>1481</v>
      </c>
      <c r="D125" s="1251"/>
      <c r="E125" s="1254">
        <f>SUM(E120:E124)</f>
        <v>23974</v>
      </c>
      <c r="F125" s="1251">
        <f>SUM(F120:F124)</f>
        <v>61496.25</v>
      </c>
      <c r="G125" s="1251">
        <f>SUM(G120:G124)</f>
        <v>85470.25</v>
      </c>
    </row>
    <row r="126" spans="1:7" ht="15" customHeight="1">
      <c r="A126" s="1253"/>
      <c r="B126" s="1249"/>
      <c r="C126" s="1250" t="s">
        <v>2003</v>
      </c>
      <c r="D126" s="1255">
        <v>0.35</v>
      </c>
      <c r="E126" s="1251">
        <f>E125*D126</f>
        <v>8390.9</v>
      </c>
      <c r="F126" s="1251">
        <f>F125*D126</f>
        <v>21523.6875</v>
      </c>
      <c r="G126" s="1251">
        <f>G125*D126</f>
        <v>29914.587499999998</v>
      </c>
    </row>
    <row r="127" spans="1:7" ht="15" customHeight="1">
      <c r="A127" s="1256"/>
      <c r="B127" s="1257"/>
      <c r="C127" s="1258" t="s">
        <v>1483</v>
      </c>
      <c r="D127" s="1259"/>
      <c r="E127" s="1259">
        <f>SUM(E125:E126)</f>
        <v>32364.9</v>
      </c>
      <c r="F127" s="1259">
        <f>SUM(F125:F126)</f>
        <v>83019.9375</v>
      </c>
      <c r="G127" s="1259">
        <f>SUM(G125:G126)</f>
        <v>115384.83749999999</v>
      </c>
    </row>
    <row r="129" spans="1:7" ht="15" customHeight="1">
      <c r="A129" s="1434">
        <v>1</v>
      </c>
      <c r="B129" s="1236" t="s">
        <v>1243</v>
      </c>
      <c r="C129" s="1241" t="s">
        <v>1689</v>
      </c>
      <c r="D129" s="1238"/>
      <c r="E129" s="1239"/>
      <c r="F129" s="1238"/>
      <c r="G129" s="1238"/>
    </row>
    <row r="130" spans="1:7" ht="15" customHeight="1">
      <c r="A130" s="1235"/>
      <c r="B130" s="1236"/>
      <c r="C130" s="1241"/>
      <c r="D130" s="1238"/>
      <c r="E130" s="1239"/>
      <c r="F130" s="1238"/>
      <c r="G130" s="1238"/>
    </row>
    <row r="131" spans="1:7" s="1240" customFormat="1" ht="15" customHeight="1">
      <c r="A131" s="1242" t="s">
        <v>1326</v>
      </c>
      <c r="B131" s="1243"/>
      <c r="C131" s="1244"/>
      <c r="D131" s="1245" t="s">
        <v>1479</v>
      </c>
      <c r="E131" s="1246" t="s">
        <v>1371</v>
      </c>
      <c r="F131" s="1247" t="s">
        <v>1374</v>
      </c>
      <c r="G131" s="1247" t="s">
        <v>14</v>
      </c>
    </row>
    <row r="132" spans="1:7" ht="15" customHeight="1">
      <c r="A132" s="1435">
        <v>1</v>
      </c>
      <c r="B132" s="1249" t="s">
        <v>1243</v>
      </c>
      <c r="C132" s="1250" t="s">
        <v>1690</v>
      </c>
      <c r="D132" s="1251">
        <f>223500</f>
        <v>223500</v>
      </c>
      <c r="E132" s="1252">
        <v>0</v>
      </c>
      <c r="F132" s="1251">
        <f>A132*D132</f>
        <v>223500</v>
      </c>
      <c r="G132" s="1251">
        <f>E132+F132</f>
        <v>223500</v>
      </c>
    </row>
    <row r="133" spans="1:7" ht="15" customHeight="1">
      <c r="A133" s="1255">
        <v>0.35</v>
      </c>
      <c r="B133" s="1249" t="s">
        <v>1675</v>
      </c>
      <c r="C133" s="1250" t="s">
        <v>1682</v>
      </c>
      <c r="D133" s="1251">
        <f>D132</f>
        <v>223500</v>
      </c>
      <c r="E133" s="1252">
        <v>0</v>
      </c>
      <c r="F133" s="1251">
        <f>A133*D133</f>
        <v>78225</v>
      </c>
      <c r="G133" s="1251">
        <f t="shared" ref="G133:G136" si="28">E133+F133</f>
        <v>78225</v>
      </c>
    </row>
    <row r="134" spans="1:7" ht="15" customHeight="1">
      <c r="A134" s="1248">
        <f>4*0.081</f>
        <v>0.32400000000000001</v>
      </c>
      <c r="B134" s="1249" t="s">
        <v>1480</v>
      </c>
      <c r="C134" s="1250" t="s">
        <v>1166</v>
      </c>
      <c r="D134" s="1251">
        <f t="shared" ref="D134:D136" si="29">D310</f>
        <v>130000</v>
      </c>
      <c r="E134" s="1252">
        <f>A134*D134</f>
        <v>42120</v>
      </c>
      <c r="F134" s="1251">
        <v>0</v>
      </c>
      <c r="G134" s="1251">
        <f t="shared" si="28"/>
        <v>42120</v>
      </c>
    </row>
    <row r="135" spans="1:7" ht="15" customHeight="1">
      <c r="A135" s="1248">
        <f>4*0.135</f>
        <v>0.54</v>
      </c>
      <c r="B135" s="1249" t="s">
        <v>1480</v>
      </c>
      <c r="C135" s="1250" t="s">
        <v>1361</v>
      </c>
      <c r="D135" s="1251">
        <f t="shared" si="29"/>
        <v>180000</v>
      </c>
      <c r="E135" s="1252">
        <f t="shared" ref="E135:E136" si="30">A135*D135</f>
        <v>97200</v>
      </c>
      <c r="F135" s="1251">
        <v>0</v>
      </c>
      <c r="G135" s="1251">
        <f t="shared" si="28"/>
        <v>97200</v>
      </c>
    </row>
    <row r="136" spans="1:7" ht="15" customHeight="1">
      <c r="A136" s="1248">
        <f>4*0.041</f>
        <v>0.16400000000000001</v>
      </c>
      <c r="B136" s="1249" t="s">
        <v>1480</v>
      </c>
      <c r="C136" s="1250" t="s">
        <v>1169</v>
      </c>
      <c r="D136" s="1251">
        <f t="shared" si="29"/>
        <v>260000</v>
      </c>
      <c r="E136" s="1252">
        <f t="shared" si="30"/>
        <v>42640</v>
      </c>
      <c r="F136" s="1251">
        <v>0</v>
      </c>
      <c r="G136" s="1251">
        <f t="shared" si="28"/>
        <v>42640</v>
      </c>
    </row>
    <row r="137" spans="1:7" ht="15" customHeight="1">
      <c r="A137" s="1253"/>
      <c r="B137" s="1249"/>
      <c r="C137" s="1250" t="s">
        <v>1481</v>
      </c>
      <c r="D137" s="1251"/>
      <c r="E137" s="1254">
        <f>SUM(E132:E136)</f>
        <v>181960</v>
      </c>
      <c r="F137" s="1251">
        <f>SUM(F132:F136)</f>
        <v>301725</v>
      </c>
      <c r="G137" s="1251">
        <f>SUM(G132:G136)</f>
        <v>483685</v>
      </c>
    </row>
    <row r="138" spans="1:7" ht="15" customHeight="1">
      <c r="A138" s="1253"/>
      <c r="B138" s="1249"/>
      <c r="C138" s="1250" t="s">
        <v>2003</v>
      </c>
      <c r="D138" s="1255">
        <v>0.35</v>
      </c>
      <c r="E138" s="1251">
        <f>E137*D138</f>
        <v>63685.999999999993</v>
      </c>
      <c r="F138" s="1251">
        <f>F137*D138</f>
        <v>105603.75</v>
      </c>
      <c r="G138" s="1251">
        <f>G137*D138</f>
        <v>169289.75</v>
      </c>
    </row>
    <row r="139" spans="1:7" ht="15" customHeight="1">
      <c r="A139" s="1256"/>
      <c r="B139" s="1257"/>
      <c r="C139" s="1258" t="s">
        <v>1483</v>
      </c>
      <c r="D139" s="1259"/>
      <c r="E139" s="1259">
        <f>SUM(E137:E138)</f>
        <v>245646</v>
      </c>
      <c r="F139" s="1259">
        <f>SUM(F137:F138)</f>
        <v>407328.75</v>
      </c>
      <c r="G139" s="1259">
        <f>SUM(G137:G138)</f>
        <v>652974.75</v>
      </c>
    </row>
    <row r="141" spans="1:7" ht="15" customHeight="1">
      <c r="A141" s="1235">
        <v>1</v>
      </c>
      <c r="B141" s="1236" t="s">
        <v>1508</v>
      </c>
      <c r="C141" s="1241" t="s">
        <v>1691</v>
      </c>
      <c r="D141" s="1238"/>
      <c r="E141" s="1239"/>
      <c r="F141" s="1238"/>
      <c r="G141" s="1238"/>
    </row>
    <row r="142" spans="1:7" ht="15" customHeight="1">
      <c r="A142" s="1235"/>
      <c r="B142" s="1236"/>
      <c r="C142" s="1241"/>
      <c r="D142" s="1238"/>
      <c r="E142" s="1239"/>
      <c r="F142" s="1238"/>
      <c r="G142" s="1238"/>
    </row>
    <row r="143" spans="1:7" s="1240" customFormat="1" ht="15" customHeight="1">
      <c r="A143" s="1242" t="s">
        <v>1326</v>
      </c>
      <c r="B143" s="1243"/>
      <c r="C143" s="1244"/>
      <c r="D143" s="1245" t="s">
        <v>1479</v>
      </c>
      <c r="E143" s="1246" t="s">
        <v>1371</v>
      </c>
      <c r="F143" s="1247" t="s">
        <v>1374</v>
      </c>
      <c r="G143" s="1247" t="s">
        <v>14</v>
      </c>
    </row>
    <row r="144" spans="1:7" ht="15" customHeight="1">
      <c r="A144" s="1248">
        <v>1.2</v>
      </c>
      <c r="B144" s="1249" t="s">
        <v>1639</v>
      </c>
      <c r="C144" s="1250" t="s">
        <v>1692</v>
      </c>
      <c r="D144" s="1251">
        <f>370900</f>
        <v>370900</v>
      </c>
      <c r="E144" s="1252">
        <v>0</v>
      </c>
      <c r="F144" s="1251">
        <f>A144*D144</f>
        <v>445080</v>
      </c>
      <c r="G144" s="1251">
        <f>E144+F144</f>
        <v>445080</v>
      </c>
    </row>
    <row r="145" spans="1:7" ht="15" customHeight="1">
      <c r="A145" s="1255">
        <v>0.35</v>
      </c>
      <c r="B145" s="1249" t="s">
        <v>1675</v>
      </c>
      <c r="C145" s="1250" t="s">
        <v>1682</v>
      </c>
      <c r="D145" s="1251">
        <f>D144</f>
        <v>370900</v>
      </c>
      <c r="E145" s="1252">
        <v>0</v>
      </c>
      <c r="F145" s="1251">
        <f>A145*D145</f>
        <v>129814.99999999999</v>
      </c>
      <c r="G145" s="1251">
        <f t="shared" ref="G145:G148" si="31">E145+F145</f>
        <v>129814.99999999999</v>
      </c>
    </row>
    <row r="146" spans="1:7" ht="15" customHeight="1">
      <c r="A146" s="1248">
        <v>0.37</v>
      </c>
      <c r="B146" s="1249" t="s">
        <v>1480</v>
      </c>
      <c r="C146" s="1250" t="s">
        <v>1166</v>
      </c>
      <c r="D146" s="1251">
        <f t="shared" ref="D146:D148" si="32">D310</f>
        <v>130000</v>
      </c>
      <c r="E146" s="1252">
        <f>A146*D146</f>
        <v>48100</v>
      </c>
      <c r="F146" s="1251">
        <v>0</v>
      </c>
      <c r="G146" s="1251">
        <f t="shared" si="31"/>
        <v>48100</v>
      </c>
    </row>
    <row r="147" spans="1:7" ht="15" customHeight="1">
      <c r="A147" s="1248">
        <v>0.54</v>
      </c>
      <c r="B147" s="1249" t="s">
        <v>1480</v>
      </c>
      <c r="C147" s="1250" t="s">
        <v>1361</v>
      </c>
      <c r="D147" s="1251">
        <f t="shared" si="32"/>
        <v>180000</v>
      </c>
      <c r="E147" s="1252">
        <f t="shared" ref="E147:E148" si="33">A147*D147</f>
        <v>97200</v>
      </c>
      <c r="F147" s="1251">
        <v>0</v>
      </c>
      <c r="G147" s="1251">
        <f t="shared" si="31"/>
        <v>97200</v>
      </c>
    </row>
    <row r="148" spans="1:7" ht="15" customHeight="1">
      <c r="A148" s="1248">
        <v>0.16400000000000001</v>
      </c>
      <c r="B148" s="1249" t="s">
        <v>1480</v>
      </c>
      <c r="C148" s="1250" t="s">
        <v>1169</v>
      </c>
      <c r="D148" s="1251">
        <f t="shared" si="32"/>
        <v>260000</v>
      </c>
      <c r="E148" s="1252">
        <f t="shared" si="33"/>
        <v>42640</v>
      </c>
      <c r="F148" s="1251">
        <v>0</v>
      </c>
      <c r="G148" s="1251">
        <f t="shared" si="31"/>
        <v>42640</v>
      </c>
    </row>
    <row r="149" spans="1:7" ht="15" customHeight="1">
      <c r="A149" s="1253"/>
      <c r="B149" s="1249"/>
      <c r="C149" s="1250" t="s">
        <v>1481</v>
      </c>
      <c r="D149" s="1251"/>
      <c r="E149" s="1254">
        <f>SUM(E144:E148)</f>
        <v>187940</v>
      </c>
      <c r="F149" s="1251">
        <f>SUM(F144:F148)</f>
        <v>574895</v>
      </c>
      <c r="G149" s="1251">
        <f>SUM(G144:G148)</f>
        <v>762835</v>
      </c>
    </row>
    <row r="150" spans="1:7" ht="15" customHeight="1">
      <c r="A150" s="1253"/>
      <c r="B150" s="1249"/>
      <c r="C150" s="1250" t="s">
        <v>2003</v>
      </c>
      <c r="D150" s="1255">
        <v>0.35</v>
      </c>
      <c r="E150" s="1251">
        <f>E149*D150</f>
        <v>65779</v>
      </c>
      <c r="F150" s="1251">
        <f>F149*D150</f>
        <v>201213.25</v>
      </c>
      <c r="G150" s="1251">
        <f>G149*D150</f>
        <v>266992.25</v>
      </c>
    </row>
    <row r="151" spans="1:7" ht="15" customHeight="1">
      <c r="A151" s="1256"/>
      <c r="B151" s="1257"/>
      <c r="C151" s="1258" t="s">
        <v>1483</v>
      </c>
      <c r="D151" s="1259"/>
      <c r="E151" s="1259">
        <f>SUM(E149:E150)</f>
        <v>253719</v>
      </c>
      <c r="F151" s="1259">
        <f>SUM(F149:F150)</f>
        <v>776108.25</v>
      </c>
      <c r="G151" s="1259">
        <f>SUM(G149:G150)</f>
        <v>1029827.25</v>
      </c>
    </row>
    <row r="153" spans="1:7" ht="15" customHeight="1">
      <c r="A153" s="1434">
        <v>1</v>
      </c>
      <c r="B153" s="1236" t="s">
        <v>1052</v>
      </c>
      <c r="C153" s="1241" t="s">
        <v>1815</v>
      </c>
      <c r="D153" s="1238"/>
      <c r="E153" s="1239"/>
      <c r="F153" s="1238"/>
      <c r="G153" s="1238"/>
    </row>
    <row r="154" spans="1:7" ht="15" customHeight="1">
      <c r="A154" s="1235"/>
      <c r="B154" s="1236"/>
      <c r="C154" s="1241"/>
      <c r="D154" s="1238"/>
      <c r="E154" s="1239"/>
      <c r="F154" s="1238"/>
      <c r="G154" s="1238"/>
    </row>
    <row r="155" spans="1:7" s="1240" customFormat="1" ht="15" customHeight="1">
      <c r="A155" s="1242" t="s">
        <v>1326</v>
      </c>
      <c r="B155" s="1243"/>
      <c r="C155" s="1244"/>
      <c r="D155" s="1245" t="s">
        <v>1479</v>
      </c>
      <c r="E155" s="1246" t="s">
        <v>1371</v>
      </c>
      <c r="F155" s="1247" t="s">
        <v>1374</v>
      </c>
      <c r="G155" s="1247" t="s">
        <v>14</v>
      </c>
    </row>
    <row r="156" spans="1:7" ht="15" customHeight="1">
      <c r="A156" s="1435">
        <v>1</v>
      </c>
      <c r="B156" s="1249" t="s">
        <v>1052</v>
      </c>
      <c r="C156" s="1250" t="s">
        <v>1815</v>
      </c>
      <c r="D156" s="1251">
        <v>50000</v>
      </c>
      <c r="E156" s="1252">
        <v>0</v>
      </c>
      <c r="F156" s="1251">
        <f>A156*D156</f>
        <v>50000</v>
      </c>
      <c r="G156" s="1251">
        <f>E156+F156</f>
        <v>50000</v>
      </c>
    </row>
    <row r="157" spans="1:7" ht="15" customHeight="1">
      <c r="A157" s="1255">
        <v>0.35</v>
      </c>
      <c r="B157" s="1249" t="s">
        <v>1675</v>
      </c>
      <c r="C157" s="1250" t="s">
        <v>1682</v>
      </c>
      <c r="D157" s="1251">
        <f>D156</f>
        <v>50000</v>
      </c>
      <c r="E157" s="1252">
        <v>0</v>
      </c>
      <c r="F157" s="1251">
        <f>A157*D157</f>
        <v>17500</v>
      </c>
      <c r="G157" s="1251">
        <f t="shared" ref="G157:G160" si="34">E157+F157</f>
        <v>17500</v>
      </c>
    </row>
    <row r="158" spans="1:7" ht="15" customHeight="1">
      <c r="A158" s="1248">
        <f>0.081</f>
        <v>8.1000000000000003E-2</v>
      </c>
      <c r="B158" s="1249" t="s">
        <v>1480</v>
      </c>
      <c r="C158" s="1250" t="s">
        <v>1166</v>
      </c>
      <c r="D158" s="1251">
        <f t="shared" ref="D158:D160" si="35">D310</f>
        <v>130000</v>
      </c>
      <c r="E158" s="1252">
        <f>A158*D158</f>
        <v>10530</v>
      </c>
      <c r="F158" s="1251">
        <v>0</v>
      </c>
      <c r="G158" s="1251">
        <f t="shared" si="34"/>
        <v>10530</v>
      </c>
    </row>
    <row r="159" spans="1:7" ht="15" customHeight="1">
      <c r="A159" s="1248">
        <f>0.135</f>
        <v>0.13500000000000001</v>
      </c>
      <c r="B159" s="1249" t="s">
        <v>1480</v>
      </c>
      <c r="C159" s="1250" t="s">
        <v>1361</v>
      </c>
      <c r="D159" s="1251">
        <f t="shared" si="35"/>
        <v>180000</v>
      </c>
      <c r="E159" s="1252">
        <f t="shared" ref="E159:E160" si="36">A159*D159</f>
        <v>24300</v>
      </c>
      <c r="F159" s="1251">
        <v>0</v>
      </c>
      <c r="G159" s="1251">
        <f t="shared" si="34"/>
        <v>24300</v>
      </c>
    </row>
    <row r="160" spans="1:7" ht="15" customHeight="1">
      <c r="A160" s="1248">
        <f>0.041</f>
        <v>4.1000000000000002E-2</v>
      </c>
      <c r="B160" s="1249" t="s">
        <v>1480</v>
      </c>
      <c r="C160" s="1250" t="s">
        <v>1169</v>
      </c>
      <c r="D160" s="1251">
        <f t="shared" si="35"/>
        <v>260000</v>
      </c>
      <c r="E160" s="1252">
        <f t="shared" si="36"/>
        <v>10660</v>
      </c>
      <c r="F160" s="1251">
        <v>0</v>
      </c>
      <c r="G160" s="1251">
        <f t="shared" si="34"/>
        <v>10660</v>
      </c>
    </row>
    <row r="161" spans="1:7" ht="15" customHeight="1">
      <c r="A161" s="1253"/>
      <c r="B161" s="1249"/>
      <c r="C161" s="1250" t="s">
        <v>1481</v>
      </c>
      <c r="D161" s="1251"/>
      <c r="E161" s="1254">
        <f>SUM(E156:E160)</f>
        <v>45490</v>
      </c>
      <c r="F161" s="1251">
        <f>SUM(F156:F160)</f>
        <v>67500</v>
      </c>
      <c r="G161" s="1251">
        <f>SUM(G156:G160)</f>
        <v>112990</v>
      </c>
    </row>
    <row r="162" spans="1:7" ht="15" customHeight="1">
      <c r="A162" s="1253"/>
      <c r="B162" s="1249"/>
      <c r="C162" s="1250" t="s">
        <v>2003</v>
      </c>
      <c r="D162" s="1255">
        <v>0.35</v>
      </c>
      <c r="E162" s="1251">
        <f>E161*D162</f>
        <v>15921.499999999998</v>
      </c>
      <c r="F162" s="1251">
        <f>F161*D162</f>
        <v>23625</v>
      </c>
      <c r="G162" s="1251">
        <f>G161*D162</f>
        <v>39546.5</v>
      </c>
    </row>
    <row r="163" spans="1:7" ht="15" customHeight="1">
      <c r="A163" s="1256"/>
      <c r="B163" s="1257"/>
      <c r="C163" s="1258" t="s">
        <v>1483</v>
      </c>
      <c r="D163" s="1259"/>
      <c r="E163" s="1259">
        <f>SUM(E161:E162)</f>
        <v>61411.5</v>
      </c>
      <c r="F163" s="1259">
        <f>SUM(F161:F162)</f>
        <v>91125</v>
      </c>
      <c r="G163" s="1259">
        <f>SUM(G161:G162)</f>
        <v>152536.5</v>
      </c>
    </row>
    <row r="165" spans="1:7" ht="15" customHeight="1">
      <c r="A165" s="1434">
        <v>1</v>
      </c>
      <c r="B165" s="1236" t="s">
        <v>1052</v>
      </c>
      <c r="C165" s="1241" t="s">
        <v>1816</v>
      </c>
      <c r="D165" s="1238"/>
      <c r="E165" s="1239"/>
      <c r="F165" s="1238"/>
      <c r="G165" s="1238"/>
    </row>
    <row r="166" spans="1:7" ht="15" customHeight="1">
      <c r="A166" s="1235"/>
      <c r="B166" s="1236"/>
      <c r="C166" s="1241"/>
      <c r="D166" s="1238"/>
      <c r="E166" s="1239"/>
      <c r="F166" s="1238"/>
      <c r="G166" s="1238"/>
    </row>
    <row r="167" spans="1:7" s="1240" customFormat="1" ht="15" customHeight="1">
      <c r="A167" s="1242" t="s">
        <v>1326</v>
      </c>
      <c r="B167" s="1243"/>
      <c r="C167" s="1244"/>
      <c r="D167" s="1245" t="s">
        <v>1479</v>
      </c>
      <c r="E167" s="1246" t="s">
        <v>1371</v>
      </c>
      <c r="F167" s="1247" t="s">
        <v>1374</v>
      </c>
      <c r="G167" s="1247" t="s">
        <v>14</v>
      </c>
    </row>
    <row r="168" spans="1:7" ht="15" customHeight="1">
      <c r="A168" s="1435">
        <v>1</v>
      </c>
      <c r="B168" s="1249" t="s">
        <v>1052</v>
      </c>
      <c r="C168" s="1250" t="s">
        <v>1815</v>
      </c>
      <c r="D168" s="1251">
        <v>45000</v>
      </c>
      <c r="E168" s="1252">
        <v>0</v>
      </c>
      <c r="F168" s="1251">
        <f>A168*D168</f>
        <v>45000</v>
      </c>
      <c r="G168" s="1251">
        <f>E168+F168</f>
        <v>45000</v>
      </c>
    </row>
    <row r="169" spans="1:7" ht="15" customHeight="1">
      <c r="A169" s="1255">
        <v>0.35</v>
      </c>
      <c r="B169" s="1249" t="s">
        <v>1675</v>
      </c>
      <c r="C169" s="1250" t="s">
        <v>1682</v>
      </c>
      <c r="D169" s="1251">
        <f>D168</f>
        <v>45000</v>
      </c>
      <c r="E169" s="1252">
        <v>0</v>
      </c>
      <c r="F169" s="1251">
        <f>A169*D169</f>
        <v>15749.999999999998</v>
      </c>
      <c r="G169" s="1251">
        <f t="shared" ref="G169:G172" si="37">E169+F169</f>
        <v>15749.999999999998</v>
      </c>
    </row>
    <row r="170" spans="1:7" ht="15" customHeight="1">
      <c r="A170" s="1248">
        <f>0.09</f>
        <v>0.09</v>
      </c>
      <c r="B170" s="1249" t="s">
        <v>1480</v>
      </c>
      <c r="C170" s="1250" t="s">
        <v>1166</v>
      </c>
      <c r="D170" s="1251">
        <f t="shared" ref="D170:D172" si="38">D310</f>
        <v>130000</v>
      </c>
      <c r="E170" s="1252">
        <f>A170*D170</f>
        <v>11700</v>
      </c>
      <c r="F170" s="1251">
        <v>0</v>
      </c>
      <c r="G170" s="1251">
        <f t="shared" si="37"/>
        <v>11700</v>
      </c>
    </row>
    <row r="171" spans="1:7" ht="15" customHeight="1">
      <c r="A171" s="1248">
        <f>0.135</f>
        <v>0.13500000000000001</v>
      </c>
      <c r="B171" s="1249" t="s">
        <v>1480</v>
      </c>
      <c r="C171" s="1250" t="s">
        <v>1361</v>
      </c>
      <c r="D171" s="1251">
        <f t="shared" si="38"/>
        <v>180000</v>
      </c>
      <c r="E171" s="1252">
        <f t="shared" ref="E171:E172" si="39">A171*D171</f>
        <v>24300</v>
      </c>
      <c r="F171" s="1251">
        <v>0</v>
      </c>
      <c r="G171" s="1251">
        <f t="shared" si="37"/>
        <v>24300</v>
      </c>
    </row>
    <row r="172" spans="1:7" ht="15" customHeight="1">
      <c r="A172" s="1248">
        <f>0.041</f>
        <v>4.1000000000000002E-2</v>
      </c>
      <c r="B172" s="1249" t="s">
        <v>1480</v>
      </c>
      <c r="C172" s="1250" t="s">
        <v>1169</v>
      </c>
      <c r="D172" s="1251">
        <f t="shared" si="38"/>
        <v>260000</v>
      </c>
      <c r="E172" s="1252">
        <f t="shared" si="39"/>
        <v>10660</v>
      </c>
      <c r="F172" s="1251">
        <v>0</v>
      </c>
      <c r="G172" s="1251">
        <f t="shared" si="37"/>
        <v>10660</v>
      </c>
    </row>
    <row r="173" spans="1:7" ht="15" customHeight="1">
      <c r="A173" s="1253"/>
      <c r="B173" s="1249"/>
      <c r="C173" s="1250" t="s">
        <v>1481</v>
      </c>
      <c r="D173" s="1251"/>
      <c r="E173" s="1254">
        <f>SUM(E168:E172)</f>
        <v>46660</v>
      </c>
      <c r="F173" s="1251">
        <f>SUM(F168:F172)</f>
        <v>60750</v>
      </c>
      <c r="G173" s="1251">
        <f>SUM(G168:G172)</f>
        <v>107410</v>
      </c>
    </row>
    <row r="174" spans="1:7" ht="15" customHeight="1">
      <c r="A174" s="1253"/>
      <c r="B174" s="1249"/>
      <c r="C174" s="1250" t="s">
        <v>2003</v>
      </c>
      <c r="D174" s="1255">
        <v>0.35</v>
      </c>
      <c r="E174" s="1251">
        <f>E173*D174</f>
        <v>16330.999999999998</v>
      </c>
      <c r="F174" s="1251">
        <f>F173*D174</f>
        <v>21262.5</v>
      </c>
      <c r="G174" s="1251">
        <f>G173*D174</f>
        <v>37593.5</v>
      </c>
    </row>
    <row r="175" spans="1:7" ht="15" customHeight="1">
      <c r="A175" s="1256"/>
      <c r="B175" s="1257"/>
      <c r="C175" s="1258" t="s">
        <v>1483</v>
      </c>
      <c r="D175" s="1259"/>
      <c r="E175" s="1259">
        <f>SUM(E173:E174)</f>
        <v>62991</v>
      </c>
      <c r="F175" s="1259">
        <f>SUM(F173:F174)</f>
        <v>82012.5</v>
      </c>
      <c r="G175" s="1259">
        <f>SUM(G173:G174)</f>
        <v>145003.5</v>
      </c>
    </row>
    <row r="176" spans="1:7" ht="15" customHeight="1">
      <c r="A176" s="1260"/>
      <c r="B176" s="1261"/>
      <c r="C176" s="1240"/>
      <c r="D176" s="1238"/>
      <c r="E176" s="1238"/>
      <c r="F176" s="1238"/>
      <c r="G176" s="1238"/>
    </row>
    <row r="178" spans="1:7" ht="15" customHeight="1">
      <c r="A178" s="1434">
        <v>1</v>
      </c>
      <c r="B178" s="1236" t="s">
        <v>1052</v>
      </c>
      <c r="C178" s="1241" t="s">
        <v>1817</v>
      </c>
      <c r="D178" s="1238"/>
      <c r="E178" s="1239"/>
      <c r="F178" s="1238"/>
      <c r="G178" s="1238"/>
    </row>
    <row r="179" spans="1:7" ht="15" customHeight="1">
      <c r="A179" s="1235"/>
      <c r="B179" s="1236"/>
      <c r="C179" s="1241"/>
      <c r="D179" s="1238"/>
      <c r="E179" s="1239"/>
      <c r="F179" s="1238"/>
      <c r="G179" s="1238"/>
    </row>
    <row r="180" spans="1:7" s="1240" customFormat="1" ht="15" customHeight="1">
      <c r="A180" s="1242" t="s">
        <v>1326</v>
      </c>
      <c r="B180" s="1243"/>
      <c r="C180" s="1244"/>
      <c r="D180" s="1245" t="s">
        <v>1479</v>
      </c>
      <c r="E180" s="1246" t="s">
        <v>1371</v>
      </c>
      <c r="F180" s="1247" t="s">
        <v>1374</v>
      </c>
      <c r="G180" s="1247" t="s">
        <v>14</v>
      </c>
    </row>
    <row r="181" spans="1:7" ht="15" customHeight="1">
      <c r="A181" s="1435">
        <v>1</v>
      </c>
      <c r="B181" s="1249" t="s">
        <v>1052</v>
      </c>
      <c r="C181" s="1250" t="s">
        <v>1815</v>
      </c>
      <c r="D181" s="1251">
        <v>4000</v>
      </c>
      <c r="E181" s="1252">
        <v>0</v>
      </c>
      <c r="F181" s="1251">
        <f>A181*D181</f>
        <v>4000</v>
      </c>
      <c r="G181" s="1251">
        <f>E181+F181</f>
        <v>4000</v>
      </c>
    </row>
    <row r="182" spans="1:7" ht="15" customHeight="1">
      <c r="A182" s="1255">
        <v>0.35</v>
      </c>
      <c r="B182" s="1249" t="s">
        <v>1675</v>
      </c>
      <c r="C182" s="1250" t="s">
        <v>1682</v>
      </c>
      <c r="D182" s="1251">
        <f>D181</f>
        <v>4000</v>
      </c>
      <c r="E182" s="1252">
        <v>0</v>
      </c>
      <c r="F182" s="1251">
        <f>A182*D182</f>
        <v>1400</v>
      </c>
      <c r="G182" s="1251">
        <f t="shared" ref="G182:G185" si="40">E182+F182</f>
        <v>1400</v>
      </c>
    </row>
    <row r="183" spans="1:7" ht="15" customHeight="1">
      <c r="A183" s="1248">
        <f>0.01</f>
        <v>0.01</v>
      </c>
      <c r="B183" s="1249" t="s">
        <v>1480</v>
      </c>
      <c r="C183" s="1250" t="s">
        <v>1166</v>
      </c>
      <c r="D183" s="1251">
        <f t="shared" ref="D183:D185" si="41">D310</f>
        <v>130000</v>
      </c>
      <c r="E183" s="1252">
        <f>A183*D183</f>
        <v>1300</v>
      </c>
      <c r="F183" s="1251">
        <v>0</v>
      </c>
      <c r="G183" s="1251">
        <f t="shared" si="40"/>
        <v>1300</v>
      </c>
    </row>
    <row r="184" spans="1:7" ht="15" customHeight="1">
      <c r="A184" s="1248">
        <f>0.01</f>
        <v>0.01</v>
      </c>
      <c r="B184" s="1249" t="s">
        <v>1480</v>
      </c>
      <c r="C184" s="1250" t="s">
        <v>1361</v>
      </c>
      <c r="D184" s="1251">
        <f t="shared" si="41"/>
        <v>180000</v>
      </c>
      <c r="E184" s="1252">
        <f t="shared" ref="E184:E185" si="42">A184*D184</f>
        <v>1800</v>
      </c>
      <c r="F184" s="1251">
        <v>0</v>
      </c>
      <c r="G184" s="1251">
        <f t="shared" si="40"/>
        <v>1800</v>
      </c>
    </row>
    <row r="185" spans="1:7" ht="15" customHeight="1">
      <c r="A185" s="1248">
        <f>0.0041</f>
        <v>4.1000000000000003E-3</v>
      </c>
      <c r="B185" s="1249" t="s">
        <v>1480</v>
      </c>
      <c r="C185" s="1250" t="s">
        <v>1169</v>
      </c>
      <c r="D185" s="1251">
        <f t="shared" si="41"/>
        <v>260000</v>
      </c>
      <c r="E185" s="1252">
        <f t="shared" si="42"/>
        <v>1066</v>
      </c>
      <c r="F185" s="1251">
        <v>0</v>
      </c>
      <c r="G185" s="1251">
        <f t="shared" si="40"/>
        <v>1066</v>
      </c>
    </row>
    <row r="186" spans="1:7" ht="15" customHeight="1">
      <c r="A186" s="1253"/>
      <c r="B186" s="1249"/>
      <c r="C186" s="1250" t="s">
        <v>1481</v>
      </c>
      <c r="D186" s="1251"/>
      <c r="E186" s="1254">
        <f>SUM(E181:E185)</f>
        <v>4166</v>
      </c>
      <c r="F186" s="1251">
        <f>SUM(F181:F185)</f>
        <v>5400</v>
      </c>
      <c r="G186" s="1251">
        <f>SUM(G181:G185)</f>
        <v>9566</v>
      </c>
    </row>
    <row r="187" spans="1:7" ht="15" customHeight="1">
      <c r="A187" s="1253"/>
      <c r="B187" s="1249"/>
      <c r="C187" s="1250" t="s">
        <v>2003</v>
      </c>
      <c r="D187" s="1255">
        <v>0.35</v>
      </c>
      <c r="E187" s="1251">
        <f>E186*D187</f>
        <v>1458.1</v>
      </c>
      <c r="F187" s="1251">
        <f>F186*D187</f>
        <v>1889.9999999999998</v>
      </c>
      <c r="G187" s="1251">
        <f>G186*D187</f>
        <v>3348.1</v>
      </c>
    </row>
    <row r="188" spans="1:7" ht="15" customHeight="1">
      <c r="A188" s="1256"/>
      <c r="B188" s="1257"/>
      <c r="C188" s="1258" t="s">
        <v>1483</v>
      </c>
      <c r="D188" s="1259"/>
      <c r="E188" s="1259">
        <f>SUM(E186:E187)</f>
        <v>5624.1</v>
      </c>
      <c r="F188" s="1259">
        <f>SUM(F186:F187)</f>
        <v>7290</v>
      </c>
      <c r="G188" s="1259">
        <f>SUM(G186:G187)</f>
        <v>12914.1</v>
      </c>
    </row>
    <row r="189" spans="1:7" ht="15" customHeight="1">
      <c r="A189" s="1434">
        <v>1</v>
      </c>
      <c r="B189" s="1236" t="s">
        <v>1052</v>
      </c>
      <c r="C189" s="1241" t="s">
        <v>1825</v>
      </c>
      <c r="D189" s="1238"/>
      <c r="E189" s="1239"/>
      <c r="F189" s="1238"/>
      <c r="G189" s="1238"/>
    </row>
    <row r="190" spans="1:7" ht="15" customHeight="1">
      <c r="A190" s="1235"/>
      <c r="B190" s="1236"/>
      <c r="C190" s="1241"/>
      <c r="D190" s="1238"/>
      <c r="E190" s="1239"/>
      <c r="F190" s="1238"/>
      <c r="G190" s="1238"/>
    </row>
    <row r="191" spans="1:7" s="1240" customFormat="1" ht="15" customHeight="1">
      <c r="A191" s="1242" t="s">
        <v>1326</v>
      </c>
      <c r="B191" s="1243"/>
      <c r="C191" s="1244"/>
      <c r="D191" s="1245" t="s">
        <v>1479</v>
      </c>
      <c r="E191" s="1246" t="s">
        <v>1371</v>
      </c>
      <c r="F191" s="1247" t="s">
        <v>1374</v>
      </c>
      <c r="G191" s="1247" t="s">
        <v>14</v>
      </c>
    </row>
    <row r="192" spans="1:7" ht="15" customHeight="1">
      <c r="A192" s="1435">
        <v>1</v>
      </c>
      <c r="B192" s="1249" t="s">
        <v>1052</v>
      </c>
      <c r="C192" s="1250" t="s">
        <v>1825</v>
      </c>
      <c r="D192" s="1251">
        <v>12000</v>
      </c>
      <c r="E192" s="1252">
        <v>0</v>
      </c>
      <c r="F192" s="1251">
        <f>A192*D192</f>
        <v>12000</v>
      </c>
      <c r="G192" s="1251">
        <f>E192+F192</f>
        <v>12000</v>
      </c>
    </row>
    <row r="193" spans="1:7" ht="15" customHeight="1">
      <c r="A193" s="1255">
        <v>0.35</v>
      </c>
      <c r="B193" s="1249" t="s">
        <v>1675</v>
      </c>
      <c r="C193" s="1250" t="s">
        <v>1682</v>
      </c>
      <c r="D193" s="1251">
        <f>D192</f>
        <v>12000</v>
      </c>
      <c r="E193" s="1252">
        <v>0</v>
      </c>
      <c r="F193" s="1251">
        <f>A193*D193</f>
        <v>4200</v>
      </c>
      <c r="G193" s="1251">
        <f t="shared" ref="G193:G196" si="43">E193+F193</f>
        <v>4200</v>
      </c>
    </row>
    <row r="194" spans="1:7" ht="15" customHeight="1">
      <c r="A194" s="1248">
        <f>0.01</f>
        <v>0.01</v>
      </c>
      <c r="B194" s="1249" t="s">
        <v>1480</v>
      </c>
      <c r="C194" s="1250" t="s">
        <v>1166</v>
      </c>
      <c r="D194" s="1251">
        <f t="shared" ref="D194:D196" si="44">D310</f>
        <v>130000</v>
      </c>
      <c r="E194" s="1252">
        <f>A194*D194</f>
        <v>1300</v>
      </c>
      <c r="F194" s="1251">
        <v>0</v>
      </c>
      <c r="G194" s="1251">
        <f t="shared" si="43"/>
        <v>1300</v>
      </c>
    </row>
    <row r="195" spans="1:7" ht="15" customHeight="1">
      <c r="A195" s="1248">
        <f>0.01</f>
        <v>0.01</v>
      </c>
      <c r="B195" s="1249" t="s">
        <v>1480</v>
      </c>
      <c r="C195" s="1250" t="s">
        <v>1361</v>
      </c>
      <c r="D195" s="1251">
        <f t="shared" si="44"/>
        <v>180000</v>
      </c>
      <c r="E195" s="1252">
        <f t="shared" ref="E195:E196" si="45">A195*D195</f>
        <v>1800</v>
      </c>
      <c r="F195" s="1251">
        <v>0</v>
      </c>
      <c r="G195" s="1251">
        <f t="shared" si="43"/>
        <v>1800</v>
      </c>
    </row>
    <row r="196" spans="1:7" ht="15" customHeight="1">
      <c r="A196" s="1248">
        <f>0.0041</f>
        <v>4.1000000000000003E-3</v>
      </c>
      <c r="B196" s="1249" t="s">
        <v>1480</v>
      </c>
      <c r="C196" s="1250" t="s">
        <v>1169</v>
      </c>
      <c r="D196" s="1251">
        <f t="shared" si="44"/>
        <v>260000</v>
      </c>
      <c r="E196" s="1252">
        <f t="shared" si="45"/>
        <v>1066</v>
      </c>
      <c r="F196" s="1251">
        <v>0</v>
      </c>
      <c r="G196" s="1251">
        <f t="shared" si="43"/>
        <v>1066</v>
      </c>
    </row>
    <row r="197" spans="1:7" ht="15" customHeight="1">
      <c r="A197" s="1253"/>
      <c r="B197" s="1249"/>
      <c r="C197" s="1250" t="s">
        <v>1481</v>
      </c>
      <c r="D197" s="1251"/>
      <c r="E197" s="1254">
        <f>SUM(E192:E196)</f>
        <v>4166</v>
      </c>
      <c r="F197" s="1251">
        <f>SUM(F192:F196)</f>
        <v>16200</v>
      </c>
      <c r="G197" s="1251">
        <f>SUM(G192:G196)</f>
        <v>20366</v>
      </c>
    </row>
    <row r="198" spans="1:7" ht="15" customHeight="1">
      <c r="A198" s="1253"/>
      <c r="B198" s="1249"/>
      <c r="C198" s="1250" t="s">
        <v>2003</v>
      </c>
      <c r="D198" s="1255">
        <v>0.35</v>
      </c>
      <c r="E198" s="1251">
        <f>E197*D198</f>
        <v>1458.1</v>
      </c>
      <c r="F198" s="1251">
        <f>F197*D198</f>
        <v>5670</v>
      </c>
      <c r="G198" s="1251">
        <f>G197*D198</f>
        <v>7128.0999999999995</v>
      </c>
    </row>
    <row r="199" spans="1:7" ht="15" customHeight="1">
      <c r="A199" s="1256"/>
      <c r="B199" s="1257"/>
      <c r="C199" s="1258" t="s">
        <v>1483</v>
      </c>
      <c r="D199" s="1259"/>
      <c r="E199" s="1259">
        <f>SUM(E197:E198)</f>
        <v>5624.1</v>
      </c>
      <c r="F199" s="1259">
        <f>SUM(F197:F198)</f>
        <v>21870</v>
      </c>
      <c r="G199" s="1259">
        <f>SUM(G197:G198)</f>
        <v>27494.1</v>
      </c>
    </row>
    <row r="201" spans="1:7" ht="15" customHeight="1">
      <c r="A201" s="1434">
        <v>1</v>
      </c>
      <c r="B201" s="1236" t="s">
        <v>1052</v>
      </c>
      <c r="C201" s="1241" t="s">
        <v>1818</v>
      </c>
      <c r="D201" s="1238"/>
      <c r="E201" s="1239"/>
      <c r="F201" s="1238"/>
      <c r="G201" s="1238"/>
    </row>
    <row r="202" spans="1:7" ht="15" customHeight="1">
      <c r="A202" s="1235"/>
      <c r="B202" s="1236"/>
      <c r="C202" s="1241"/>
      <c r="D202" s="1238"/>
      <c r="E202" s="1239"/>
      <c r="F202" s="1238"/>
      <c r="G202" s="1238"/>
    </row>
    <row r="203" spans="1:7" s="1240" customFormat="1" ht="15" customHeight="1">
      <c r="A203" s="1242" t="s">
        <v>1326</v>
      </c>
      <c r="B203" s="1243"/>
      <c r="C203" s="1244"/>
      <c r="D203" s="1245" t="s">
        <v>1479</v>
      </c>
      <c r="E203" s="1246" t="s">
        <v>1371</v>
      </c>
      <c r="F203" s="1247" t="s">
        <v>1374</v>
      </c>
      <c r="G203" s="1247" t="s">
        <v>14</v>
      </c>
    </row>
    <row r="204" spans="1:7" ht="15" customHeight="1">
      <c r="A204" s="1435">
        <v>1</v>
      </c>
      <c r="B204" s="1249" t="s">
        <v>1052</v>
      </c>
      <c r="C204" s="1250" t="s">
        <v>1815</v>
      </c>
      <c r="D204" s="1251">
        <v>4000</v>
      </c>
      <c r="E204" s="1252">
        <v>0</v>
      </c>
      <c r="F204" s="1251">
        <f>A204*D204</f>
        <v>4000</v>
      </c>
      <c r="G204" s="1251">
        <f>E204+F204</f>
        <v>4000</v>
      </c>
    </row>
    <row r="205" spans="1:7" ht="15" customHeight="1">
      <c r="A205" s="1255">
        <v>0.35</v>
      </c>
      <c r="B205" s="1249" t="s">
        <v>1675</v>
      </c>
      <c r="C205" s="1250" t="s">
        <v>1682</v>
      </c>
      <c r="D205" s="1251">
        <f>D204</f>
        <v>4000</v>
      </c>
      <c r="E205" s="1252">
        <v>0</v>
      </c>
      <c r="F205" s="1251">
        <f>A205*D205</f>
        <v>1400</v>
      </c>
      <c r="G205" s="1251">
        <f t="shared" ref="G205:G208" si="46">E205+F205</f>
        <v>1400</v>
      </c>
    </row>
    <row r="206" spans="1:7" ht="15" customHeight="1">
      <c r="A206" s="1248">
        <f>0.01</f>
        <v>0.01</v>
      </c>
      <c r="B206" s="1249" t="s">
        <v>1480</v>
      </c>
      <c r="C206" s="1250" t="s">
        <v>1166</v>
      </c>
      <c r="D206" s="1251">
        <f t="shared" ref="D206:D208" si="47">D310</f>
        <v>130000</v>
      </c>
      <c r="E206" s="1252">
        <f>A206*D206</f>
        <v>1300</v>
      </c>
      <c r="F206" s="1251">
        <v>0</v>
      </c>
      <c r="G206" s="1251">
        <f t="shared" si="46"/>
        <v>1300</v>
      </c>
    </row>
    <row r="207" spans="1:7" ht="15" customHeight="1">
      <c r="A207" s="1248">
        <f>0.01</f>
        <v>0.01</v>
      </c>
      <c r="B207" s="1249" t="s">
        <v>1480</v>
      </c>
      <c r="C207" s="1250" t="s">
        <v>1361</v>
      </c>
      <c r="D207" s="1251">
        <f t="shared" si="47"/>
        <v>180000</v>
      </c>
      <c r="E207" s="1252">
        <f t="shared" ref="E207:E208" si="48">A207*D207</f>
        <v>1800</v>
      </c>
      <c r="F207" s="1251">
        <v>0</v>
      </c>
      <c r="G207" s="1251">
        <f t="shared" si="46"/>
        <v>1800</v>
      </c>
    </row>
    <row r="208" spans="1:7" ht="15" customHeight="1">
      <c r="A208" s="1248">
        <f>0.0041</f>
        <v>4.1000000000000003E-3</v>
      </c>
      <c r="B208" s="1249" t="s">
        <v>1480</v>
      </c>
      <c r="C208" s="1250" t="s">
        <v>1169</v>
      </c>
      <c r="D208" s="1251">
        <f t="shared" si="47"/>
        <v>260000</v>
      </c>
      <c r="E208" s="1252">
        <f t="shared" si="48"/>
        <v>1066</v>
      </c>
      <c r="F208" s="1251">
        <v>0</v>
      </c>
      <c r="G208" s="1251">
        <f t="shared" si="46"/>
        <v>1066</v>
      </c>
    </row>
    <row r="209" spans="1:7" ht="15" customHeight="1">
      <c r="A209" s="1253"/>
      <c r="B209" s="1249"/>
      <c r="C209" s="1250" t="s">
        <v>1481</v>
      </c>
      <c r="D209" s="1251"/>
      <c r="E209" s="1254">
        <f>SUM(E204:E208)</f>
        <v>4166</v>
      </c>
      <c r="F209" s="1251">
        <f>SUM(F204:F208)</f>
        <v>5400</v>
      </c>
      <c r="G209" s="1251">
        <f>SUM(G204:G208)</f>
        <v>9566</v>
      </c>
    </row>
    <row r="210" spans="1:7" ht="15" customHeight="1">
      <c r="A210" s="1253"/>
      <c r="B210" s="1249"/>
      <c r="C210" s="1250" t="s">
        <v>2003</v>
      </c>
      <c r="D210" s="1255">
        <v>0.35</v>
      </c>
      <c r="E210" s="1251">
        <f>E209*D210</f>
        <v>1458.1</v>
      </c>
      <c r="F210" s="1251">
        <f>F209*D210</f>
        <v>1889.9999999999998</v>
      </c>
      <c r="G210" s="1251">
        <f>G209*D210</f>
        <v>3348.1</v>
      </c>
    </row>
    <row r="211" spans="1:7" ht="15" customHeight="1">
      <c r="A211" s="1256"/>
      <c r="B211" s="1257"/>
      <c r="C211" s="1258" t="s">
        <v>1483</v>
      </c>
      <c r="D211" s="1259"/>
      <c r="E211" s="1259">
        <f>SUM(E209:E210)</f>
        <v>5624.1</v>
      </c>
      <c r="F211" s="1259">
        <f>SUM(F209:F210)</f>
        <v>7290</v>
      </c>
      <c r="G211" s="1259">
        <f>SUM(G209:G210)</f>
        <v>12914.1</v>
      </c>
    </row>
    <row r="212" spans="1:7" ht="15" customHeight="1">
      <c r="A212" s="1260"/>
      <c r="B212" s="1261"/>
      <c r="C212" s="1240"/>
      <c r="D212" s="1238"/>
      <c r="E212" s="1238"/>
      <c r="F212" s="1238"/>
      <c r="G212" s="1238"/>
    </row>
    <row r="213" spans="1:7" ht="15" customHeight="1">
      <c r="A213" s="1434">
        <v>1</v>
      </c>
      <c r="B213" s="1236" t="s">
        <v>1052</v>
      </c>
      <c r="C213" s="1241" t="s">
        <v>1819</v>
      </c>
      <c r="D213" s="1238"/>
      <c r="E213" s="1239"/>
      <c r="F213" s="1238"/>
      <c r="G213" s="1238"/>
    </row>
    <row r="214" spans="1:7" ht="15" customHeight="1">
      <c r="A214" s="1235"/>
      <c r="B214" s="1236"/>
      <c r="C214" s="1241"/>
      <c r="D214" s="1238"/>
      <c r="E214" s="1239"/>
      <c r="F214" s="1238"/>
      <c r="G214" s="1238"/>
    </row>
    <row r="215" spans="1:7" s="1240" customFormat="1" ht="15" customHeight="1">
      <c r="A215" s="1242" t="s">
        <v>1326</v>
      </c>
      <c r="B215" s="1243"/>
      <c r="C215" s="1244"/>
      <c r="D215" s="1245" t="s">
        <v>1479</v>
      </c>
      <c r="E215" s="1246" t="s">
        <v>1371</v>
      </c>
      <c r="F215" s="1247" t="s">
        <v>1374</v>
      </c>
      <c r="G215" s="1247" t="s">
        <v>14</v>
      </c>
    </row>
    <row r="216" spans="1:7" ht="15" customHeight="1">
      <c r="A216" s="1435">
        <v>1</v>
      </c>
      <c r="B216" s="1249" t="s">
        <v>1052</v>
      </c>
      <c r="C216" s="1250" t="s">
        <v>1819</v>
      </c>
      <c r="D216" s="1251">
        <v>4000</v>
      </c>
      <c r="E216" s="1252">
        <v>0</v>
      </c>
      <c r="F216" s="1251">
        <f>A216*D216</f>
        <v>4000</v>
      </c>
      <c r="G216" s="1251">
        <f>E216+F216</f>
        <v>4000</v>
      </c>
    </row>
    <row r="217" spans="1:7" ht="15" customHeight="1">
      <c r="A217" s="1255">
        <v>0.35</v>
      </c>
      <c r="B217" s="1249" t="s">
        <v>1675</v>
      </c>
      <c r="C217" s="1250" t="s">
        <v>1682</v>
      </c>
      <c r="D217" s="1251">
        <f>D216</f>
        <v>4000</v>
      </c>
      <c r="E217" s="1252">
        <v>0</v>
      </c>
      <c r="F217" s="1251">
        <f>A217*D217</f>
        <v>1400</v>
      </c>
      <c r="G217" s="1251">
        <f t="shared" ref="G217:G220" si="49">E217+F217</f>
        <v>1400</v>
      </c>
    </row>
    <row r="218" spans="1:7" ht="15" customHeight="1">
      <c r="A218" s="1248">
        <f>0.01</f>
        <v>0.01</v>
      </c>
      <c r="B218" s="1249" t="s">
        <v>1480</v>
      </c>
      <c r="C218" s="1250" t="s">
        <v>1166</v>
      </c>
      <c r="D218" s="1251">
        <f t="shared" ref="D218:D220" si="50">D310</f>
        <v>130000</v>
      </c>
      <c r="E218" s="1252">
        <f>A218*D218</f>
        <v>1300</v>
      </c>
      <c r="F218" s="1251">
        <v>0</v>
      </c>
      <c r="G218" s="1251">
        <f t="shared" si="49"/>
        <v>1300</v>
      </c>
    </row>
    <row r="219" spans="1:7" ht="15" customHeight="1">
      <c r="A219" s="1248">
        <f>0.01</f>
        <v>0.01</v>
      </c>
      <c r="B219" s="1249" t="s">
        <v>1480</v>
      </c>
      <c r="C219" s="1250" t="s">
        <v>1361</v>
      </c>
      <c r="D219" s="1251">
        <f t="shared" si="50"/>
        <v>180000</v>
      </c>
      <c r="E219" s="1252">
        <f t="shared" ref="E219:E220" si="51">A219*D219</f>
        <v>1800</v>
      </c>
      <c r="F219" s="1251">
        <v>0</v>
      </c>
      <c r="G219" s="1251">
        <f t="shared" si="49"/>
        <v>1800</v>
      </c>
    </row>
    <row r="220" spans="1:7" ht="15" customHeight="1">
      <c r="A220" s="1248">
        <f>0.0041</f>
        <v>4.1000000000000003E-3</v>
      </c>
      <c r="B220" s="1249" t="s">
        <v>1480</v>
      </c>
      <c r="C220" s="1250" t="s">
        <v>1169</v>
      </c>
      <c r="D220" s="1251">
        <f t="shared" si="50"/>
        <v>260000</v>
      </c>
      <c r="E220" s="1252">
        <f t="shared" si="51"/>
        <v>1066</v>
      </c>
      <c r="F220" s="1251">
        <v>0</v>
      </c>
      <c r="G220" s="1251">
        <f t="shared" si="49"/>
        <v>1066</v>
      </c>
    </row>
    <row r="221" spans="1:7" ht="15" customHeight="1">
      <c r="A221" s="1253"/>
      <c r="B221" s="1249"/>
      <c r="C221" s="1250" t="s">
        <v>1481</v>
      </c>
      <c r="D221" s="1251"/>
      <c r="E221" s="1254">
        <f>SUM(E216:E220)</f>
        <v>4166</v>
      </c>
      <c r="F221" s="1251">
        <f>SUM(F216:F220)</f>
        <v>5400</v>
      </c>
      <c r="G221" s="1251">
        <f>SUM(G216:G220)</f>
        <v>9566</v>
      </c>
    </row>
    <row r="222" spans="1:7" ht="15" customHeight="1">
      <c r="A222" s="1253"/>
      <c r="B222" s="1249"/>
      <c r="C222" s="1250" t="s">
        <v>2003</v>
      </c>
      <c r="D222" s="1255">
        <v>0.35</v>
      </c>
      <c r="E222" s="1251">
        <f>E221*D222</f>
        <v>1458.1</v>
      </c>
      <c r="F222" s="1251">
        <f>F221*D222</f>
        <v>1889.9999999999998</v>
      </c>
      <c r="G222" s="1251">
        <f>G221*D222</f>
        <v>3348.1</v>
      </c>
    </row>
    <row r="223" spans="1:7" ht="15" customHeight="1">
      <c r="A223" s="1256"/>
      <c r="B223" s="1257"/>
      <c r="C223" s="1258" t="s">
        <v>1483</v>
      </c>
      <c r="D223" s="1259"/>
      <c r="E223" s="1259">
        <f>SUM(E221:E222)</f>
        <v>5624.1</v>
      </c>
      <c r="F223" s="1259">
        <f>SUM(F221:F222)</f>
        <v>7290</v>
      </c>
      <c r="G223" s="1259">
        <f>SUM(G221:G222)</f>
        <v>12914.1</v>
      </c>
    </row>
    <row r="224" spans="1:7" ht="15" customHeight="1">
      <c r="A224" s="1260"/>
      <c r="B224" s="1261"/>
      <c r="C224" s="1240"/>
      <c r="D224" s="1238"/>
      <c r="E224" s="1238"/>
      <c r="F224" s="1238"/>
      <c r="G224" s="1238"/>
    </row>
    <row r="225" spans="1:7" ht="15" customHeight="1">
      <c r="A225" s="1434">
        <v>1</v>
      </c>
      <c r="B225" s="1236" t="s">
        <v>1052</v>
      </c>
      <c r="C225" s="1241" t="s">
        <v>1820</v>
      </c>
      <c r="D225" s="1238"/>
      <c r="E225" s="1239"/>
      <c r="F225" s="1238"/>
      <c r="G225" s="1238"/>
    </row>
    <row r="226" spans="1:7" ht="15" customHeight="1">
      <c r="A226" s="1235"/>
      <c r="B226" s="1236"/>
      <c r="C226" s="1241"/>
      <c r="D226" s="1238"/>
      <c r="E226" s="1239"/>
      <c r="F226" s="1238"/>
      <c r="G226" s="1238"/>
    </row>
    <row r="227" spans="1:7" s="1240" customFormat="1" ht="15" customHeight="1">
      <c r="A227" s="1242" t="s">
        <v>1326</v>
      </c>
      <c r="B227" s="1243"/>
      <c r="C227" s="1244"/>
      <c r="D227" s="1245" t="s">
        <v>1479</v>
      </c>
      <c r="E227" s="1246" t="s">
        <v>1371</v>
      </c>
      <c r="F227" s="1247" t="s">
        <v>1374</v>
      </c>
      <c r="G227" s="1247" t="s">
        <v>14</v>
      </c>
    </row>
    <row r="228" spans="1:7" ht="15" customHeight="1">
      <c r="A228" s="1435">
        <v>1</v>
      </c>
      <c r="B228" s="1249" t="s">
        <v>1052</v>
      </c>
      <c r="C228" s="1241" t="s">
        <v>1820</v>
      </c>
      <c r="D228" s="1251">
        <v>30000</v>
      </c>
      <c r="E228" s="1252">
        <v>0</v>
      </c>
      <c r="F228" s="1251">
        <f>A228*D228</f>
        <v>30000</v>
      </c>
      <c r="G228" s="1251">
        <f>E228+F228</f>
        <v>30000</v>
      </c>
    </row>
    <row r="229" spans="1:7" ht="15" customHeight="1">
      <c r="A229" s="1255">
        <v>0.35</v>
      </c>
      <c r="B229" s="1249" t="s">
        <v>1675</v>
      </c>
      <c r="C229" s="1250" t="s">
        <v>1682</v>
      </c>
      <c r="D229" s="1251">
        <f>D228</f>
        <v>30000</v>
      </c>
      <c r="E229" s="1252">
        <v>0</v>
      </c>
      <c r="F229" s="1251">
        <f>A229*D229</f>
        <v>10500</v>
      </c>
      <c r="G229" s="1251">
        <f t="shared" ref="G229:G232" si="52">E229+F229</f>
        <v>10500</v>
      </c>
    </row>
    <row r="230" spans="1:7" ht="15" customHeight="1">
      <c r="A230" s="1248">
        <f>0.01*3</f>
        <v>0.03</v>
      </c>
      <c r="B230" s="1249" t="s">
        <v>1480</v>
      </c>
      <c r="C230" s="1250" t="s">
        <v>1166</v>
      </c>
      <c r="D230" s="1251">
        <f t="shared" ref="D230:D232" si="53">D310</f>
        <v>130000</v>
      </c>
      <c r="E230" s="1252">
        <f>A230*D230</f>
        <v>3900</v>
      </c>
      <c r="F230" s="1251">
        <v>0</v>
      </c>
      <c r="G230" s="1251">
        <f t="shared" si="52"/>
        <v>3900</v>
      </c>
    </row>
    <row r="231" spans="1:7" ht="15" customHeight="1">
      <c r="A231" s="1248">
        <f>0.01*5</f>
        <v>0.05</v>
      </c>
      <c r="B231" s="1249" t="s">
        <v>1480</v>
      </c>
      <c r="C231" s="1250" t="s">
        <v>1361</v>
      </c>
      <c r="D231" s="1251">
        <f t="shared" si="53"/>
        <v>180000</v>
      </c>
      <c r="E231" s="1252">
        <f t="shared" ref="E231:E232" si="54">A231*D231</f>
        <v>9000</v>
      </c>
      <c r="F231" s="1251">
        <v>0</v>
      </c>
      <c r="G231" s="1251">
        <f t="shared" si="52"/>
        <v>9000</v>
      </c>
    </row>
    <row r="232" spans="1:7" ht="15" customHeight="1">
      <c r="A232" s="1248">
        <f>0.0041</f>
        <v>4.1000000000000003E-3</v>
      </c>
      <c r="B232" s="1249" t="s">
        <v>1480</v>
      </c>
      <c r="C232" s="1250" t="s">
        <v>1169</v>
      </c>
      <c r="D232" s="1251">
        <f t="shared" si="53"/>
        <v>260000</v>
      </c>
      <c r="E232" s="1252">
        <f t="shared" si="54"/>
        <v>1066</v>
      </c>
      <c r="F232" s="1251">
        <v>0</v>
      </c>
      <c r="G232" s="1251">
        <f t="shared" si="52"/>
        <v>1066</v>
      </c>
    </row>
    <row r="233" spans="1:7" ht="15" customHeight="1">
      <c r="A233" s="1253"/>
      <c r="B233" s="1249"/>
      <c r="C233" s="1250" t="s">
        <v>1481</v>
      </c>
      <c r="D233" s="1251"/>
      <c r="E233" s="1254">
        <f>SUM(E228:E232)</f>
        <v>13966</v>
      </c>
      <c r="F233" s="1251">
        <f>SUM(F228:F232)</f>
        <v>40500</v>
      </c>
      <c r="G233" s="1251">
        <f>SUM(G228:G232)</f>
        <v>54466</v>
      </c>
    </row>
    <row r="234" spans="1:7" ht="15" customHeight="1">
      <c r="A234" s="1253"/>
      <c r="B234" s="1249"/>
      <c r="C234" s="1250" t="s">
        <v>2003</v>
      </c>
      <c r="D234" s="1255">
        <v>0.35</v>
      </c>
      <c r="E234" s="1251">
        <f>E233*D234</f>
        <v>4888.0999999999995</v>
      </c>
      <c r="F234" s="1251">
        <f>F233*D234</f>
        <v>14175</v>
      </c>
      <c r="G234" s="1251">
        <f>G233*D234</f>
        <v>19063.099999999999</v>
      </c>
    </row>
    <row r="235" spans="1:7" ht="15" customHeight="1">
      <c r="A235" s="1256"/>
      <c r="B235" s="1257"/>
      <c r="C235" s="1258" t="s">
        <v>1483</v>
      </c>
      <c r="D235" s="1259"/>
      <c r="E235" s="1259">
        <f>SUM(E233:E234)</f>
        <v>18854.099999999999</v>
      </c>
      <c r="F235" s="1259">
        <f>SUM(F233:F234)</f>
        <v>54675</v>
      </c>
      <c r="G235" s="1259">
        <f>SUM(G233:G234)</f>
        <v>73529.100000000006</v>
      </c>
    </row>
    <row r="236" spans="1:7" ht="15" customHeight="1">
      <c r="A236" s="1260"/>
      <c r="B236" s="1261"/>
      <c r="C236" s="1240"/>
      <c r="D236" s="1238"/>
      <c r="E236" s="1238"/>
      <c r="F236" s="1238"/>
      <c r="G236" s="1238"/>
    </row>
    <row r="237" spans="1:7" ht="15" customHeight="1">
      <c r="A237" s="1434">
        <v>1</v>
      </c>
      <c r="B237" s="1236" t="s">
        <v>1052</v>
      </c>
      <c r="C237" s="1241" t="s">
        <v>1826</v>
      </c>
      <c r="D237" s="1238"/>
      <c r="E237" s="1239"/>
      <c r="F237" s="1238"/>
      <c r="G237" s="1238"/>
    </row>
    <row r="238" spans="1:7" ht="15" customHeight="1">
      <c r="A238" s="1235"/>
      <c r="B238" s="1236"/>
      <c r="C238" s="1241"/>
      <c r="D238" s="1238"/>
      <c r="E238" s="1239"/>
      <c r="F238" s="1238"/>
      <c r="G238" s="1238"/>
    </row>
    <row r="239" spans="1:7" s="1240" customFormat="1" ht="15" customHeight="1">
      <c r="A239" s="1242" t="s">
        <v>1326</v>
      </c>
      <c r="B239" s="1243"/>
      <c r="C239" s="1244"/>
      <c r="D239" s="1245" t="s">
        <v>1479</v>
      </c>
      <c r="E239" s="1246" t="s">
        <v>1371</v>
      </c>
      <c r="F239" s="1247" t="s">
        <v>1374</v>
      </c>
      <c r="G239" s="1247" t="s">
        <v>14</v>
      </c>
    </row>
    <row r="240" spans="1:7" ht="15" customHeight="1">
      <c r="A240" s="1435">
        <v>1</v>
      </c>
      <c r="B240" s="1249" t="s">
        <v>1052</v>
      </c>
      <c r="C240" s="1241" t="s">
        <v>1826</v>
      </c>
      <c r="D240" s="1251">
        <v>70000</v>
      </c>
      <c r="E240" s="1252">
        <v>0</v>
      </c>
      <c r="F240" s="1251">
        <f>A240*D240</f>
        <v>70000</v>
      </c>
      <c r="G240" s="1251">
        <f>E240+F240</f>
        <v>70000</v>
      </c>
    </row>
    <row r="241" spans="1:7" ht="15" customHeight="1">
      <c r="A241" s="1255">
        <v>0.35</v>
      </c>
      <c r="B241" s="1249" t="s">
        <v>1675</v>
      </c>
      <c r="C241" s="1250" t="s">
        <v>1682</v>
      </c>
      <c r="D241" s="1251">
        <f>D240</f>
        <v>70000</v>
      </c>
      <c r="E241" s="1252">
        <v>0</v>
      </c>
      <c r="F241" s="1251">
        <f>A241*D241</f>
        <v>24500</v>
      </c>
      <c r="G241" s="1251">
        <f t="shared" ref="G241:G244" si="55">E241+F241</f>
        <v>24500</v>
      </c>
    </row>
    <row r="242" spans="1:7" ht="15" customHeight="1">
      <c r="A242" s="1248">
        <f>0.01*3</f>
        <v>0.03</v>
      </c>
      <c r="B242" s="1249" t="s">
        <v>1480</v>
      </c>
      <c r="C242" s="1250" t="s">
        <v>1166</v>
      </c>
      <c r="D242" s="1251">
        <f t="shared" ref="D242:D244" si="56">D310</f>
        <v>130000</v>
      </c>
      <c r="E242" s="1252">
        <f>A242*D242</f>
        <v>3900</v>
      </c>
      <c r="F242" s="1251">
        <v>0</v>
      </c>
      <c r="G242" s="1251">
        <f t="shared" si="55"/>
        <v>3900</v>
      </c>
    </row>
    <row r="243" spans="1:7" ht="15" customHeight="1">
      <c r="A243" s="1248">
        <f>0.01*5</f>
        <v>0.05</v>
      </c>
      <c r="B243" s="1249" t="s">
        <v>1480</v>
      </c>
      <c r="C243" s="1250" t="s">
        <v>1361</v>
      </c>
      <c r="D243" s="1251">
        <f t="shared" si="56"/>
        <v>180000</v>
      </c>
      <c r="E243" s="1252">
        <f t="shared" ref="E243:E244" si="57">A243*D243</f>
        <v>9000</v>
      </c>
      <c r="F243" s="1251">
        <v>0</v>
      </c>
      <c r="G243" s="1251">
        <f t="shared" si="55"/>
        <v>9000</v>
      </c>
    </row>
    <row r="244" spans="1:7" ht="15" customHeight="1">
      <c r="A244" s="1248">
        <f>0.0041</f>
        <v>4.1000000000000003E-3</v>
      </c>
      <c r="B244" s="1249" t="s">
        <v>1480</v>
      </c>
      <c r="C244" s="1250" t="s">
        <v>1169</v>
      </c>
      <c r="D244" s="1251">
        <f t="shared" si="56"/>
        <v>260000</v>
      </c>
      <c r="E244" s="1252">
        <f t="shared" si="57"/>
        <v>1066</v>
      </c>
      <c r="F244" s="1251">
        <v>0</v>
      </c>
      <c r="G244" s="1251">
        <f t="shared" si="55"/>
        <v>1066</v>
      </c>
    </row>
    <row r="245" spans="1:7" ht="15" customHeight="1">
      <c r="A245" s="1253"/>
      <c r="B245" s="1249"/>
      <c r="C245" s="1250" t="s">
        <v>1481</v>
      </c>
      <c r="D245" s="1251"/>
      <c r="E245" s="1254">
        <f>SUM(E240:E244)</f>
        <v>13966</v>
      </c>
      <c r="F245" s="1251">
        <f>SUM(F240:F244)</f>
        <v>94500</v>
      </c>
      <c r="G245" s="1251">
        <f>SUM(G240:G244)</f>
        <v>108466</v>
      </c>
    </row>
    <row r="246" spans="1:7" ht="15" customHeight="1">
      <c r="A246" s="1253"/>
      <c r="B246" s="1249"/>
      <c r="C246" s="1250" t="s">
        <v>2003</v>
      </c>
      <c r="D246" s="1255">
        <v>0.35</v>
      </c>
      <c r="E246" s="1251">
        <f>E245*D246</f>
        <v>4888.0999999999995</v>
      </c>
      <c r="F246" s="1251">
        <f>F245*D246</f>
        <v>33075</v>
      </c>
      <c r="G246" s="1251">
        <f>G245*D246</f>
        <v>37963.1</v>
      </c>
    </row>
    <row r="247" spans="1:7" ht="15" customHeight="1">
      <c r="A247" s="1256"/>
      <c r="B247" s="1257"/>
      <c r="C247" s="1258" t="s">
        <v>1483</v>
      </c>
      <c r="D247" s="1259"/>
      <c r="E247" s="1259">
        <f>SUM(E245:E246)</f>
        <v>18854.099999999999</v>
      </c>
      <c r="F247" s="1259">
        <f>SUM(F245:F246)</f>
        <v>127575</v>
      </c>
      <c r="G247" s="1259">
        <f>SUM(G245:G246)</f>
        <v>146429.1</v>
      </c>
    </row>
    <row r="248" spans="1:7" ht="15" customHeight="1">
      <c r="A248" s="1434">
        <v>1</v>
      </c>
      <c r="B248" s="1236" t="s">
        <v>1243</v>
      </c>
      <c r="C248" s="1241" t="s">
        <v>1285</v>
      </c>
      <c r="D248" s="1238"/>
      <c r="E248" s="1239"/>
      <c r="F248" s="1238"/>
      <c r="G248" s="1238"/>
    </row>
    <row r="249" spans="1:7" ht="15" customHeight="1">
      <c r="A249" s="1235"/>
      <c r="B249" s="1236"/>
      <c r="C249" s="1241"/>
      <c r="D249" s="1238"/>
      <c r="E249" s="1239"/>
      <c r="F249" s="1238"/>
      <c r="G249" s="1238"/>
    </row>
    <row r="250" spans="1:7" s="1240" customFormat="1" ht="15" customHeight="1">
      <c r="A250" s="1242" t="s">
        <v>1326</v>
      </c>
      <c r="B250" s="1243"/>
      <c r="C250" s="1244"/>
      <c r="D250" s="1245" t="s">
        <v>1479</v>
      </c>
      <c r="E250" s="1246" t="s">
        <v>1371</v>
      </c>
      <c r="F250" s="1247" t="s">
        <v>1374</v>
      </c>
      <c r="G250" s="1247" t="s">
        <v>14</v>
      </c>
    </row>
    <row r="251" spans="1:7" ht="15" customHeight="1">
      <c r="A251" s="1435">
        <v>1</v>
      </c>
      <c r="B251" s="1249" t="s">
        <v>1243</v>
      </c>
      <c r="C251" s="1241" t="s">
        <v>1285</v>
      </c>
      <c r="D251" s="1251">
        <v>60000</v>
      </c>
      <c r="E251" s="1252">
        <v>0</v>
      </c>
      <c r="F251" s="1251">
        <f>A251*D251</f>
        <v>60000</v>
      </c>
      <c r="G251" s="1251">
        <f>E251+F251</f>
        <v>60000</v>
      </c>
    </row>
    <row r="252" spans="1:7" ht="15" customHeight="1">
      <c r="A252" s="1255">
        <v>0.35</v>
      </c>
      <c r="B252" s="1249" t="s">
        <v>1675</v>
      </c>
      <c r="C252" s="1250" t="s">
        <v>1682</v>
      </c>
      <c r="D252" s="1251">
        <f>D251</f>
        <v>60000</v>
      </c>
      <c r="E252" s="1252">
        <v>0</v>
      </c>
      <c r="F252" s="1251">
        <f>A252*D252</f>
        <v>21000</v>
      </c>
      <c r="G252" s="1251">
        <f t="shared" ref="G252:G255" si="58">E252+F252</f>
        <v>21000</v>
      </c>
    </row>
    <row r="253" spans="1:7" ht="15" customHeight="1">
      <c r="A253" s="1248">
        <f>0.01*5</f>
        <v>0.05</v>
      </c>
      <c r="B253" s="1249" t="s">
        <v>1480</v>
      </c>
      <c r="C253" s="1250" t="s">
        <v>1166</v>
      </c>
      <c r="D253" s="1251">
        <v>130000</v>
      </c>
      <c r="E253" s="1252">
        <f>A253*D253</f>
        <v>6500</v>
      </c>
      <c r="F253" s="1251">
        <v>0</v>
      </c>
      <c r="G253" s="1251">
        <f t="shared" si="58"/>
        <v>6500</v>
      </c>
    </row>
    <row r="254" spans="1:7" ht="15" customHeight="1">
      <c r="A254" s="1248">
        <f>0.01*6</f>
        <v>0.06</v>
      </c>
      <c r="B254" s="1249" t="s">
        <v>1480</v>
      </c>
      <c r="C254" s="1250" t="s">
        <v>1361</v>
      </c>
      <c r="D254" s="1251">
        <v>180000</v>
      </c>
      <c r="E254" s="1252">
        <f t="shared" ref="E254:E255" si="59">A254*D254</f>
        <v>10800</v>
      </c>
      <c r="F254" s="1251">
        <v>0</v>
      </c>
      <c r="G254" s="1251">
        <f t="shared" si="58"/>
        <v>10800</v>
      </c>
    </row>
    <row r="255" spans="1:7" ht="15" customHeight="1">
      <c r="A255" s="1248">
        <f>0.0041</f>
        <v>4.1000000000000003E-3</v>
      </c>
      <c r="B255" s="1249" t="s">
        <v>1480</v>
      </c>
      <c r="C255" s="1250" t="s">
        <v>1169</v>
      </c>
      <c r="D255" s="1251">
        <v>260000</v>
      </c>
      <c r="E255" s="1252">
        <f t="shared" si="59"/>
        <v>1066</v>
      </c>
      <c r="F255" s="1251">
        <v>0</v>
      </c>
      <c r="G255" s="1251">
        <f t="shared" si="58"/>
        <v>1066</v>
      </c>
    </row>
    <row r="256" spans="1:7" ht="15" customHeight="1">
      <c r="A256" s="1253"/>
      <c r="B256" s="1249"/>
      <c r="C256" s="1250" t="s">
        <v>1481</v>
      </c>
      <c r="D256" s="1251"/>
      <c r="E256" s="1254">
        <f>SUM(E251:E255)</f>
        <v>18366</v>
      </c>
      <c r="F256" s="1251">
        <f>SUM(F251:F255)</f>
        <v>81000</v>
      </c>
      <c r="G256" s="1251">
        <f>SUM(G251:G255)</f>
        <v>99366</v>
      </c>
    </row>
    <row r="257" spans="1:7" ht="15" customHeight="1">
      <c r="A257" s="1253"/>
      <c r="B257" s="1249"/>
      <c r="C257" s="1250" t="s">
        <v>2003</v>
      </c>
      <c r="D257" s="1255">
        <v>0.35</v>
      </c>
      <c r="E257" s="1251">
        <f>E256*D257</f>
        <v>6428.0999999999995</v>
      </c>
      <c r="F257" s="1251">
        <f>F256*D257</f>
        <v>28350</v>
      </c>
      <c r="G257" s="1251">
        <f>G256*D257</f>
        <v>34778.1</v>
      </c>
    </row>
    <row r="258" spans="1:7" ht="15" customHeight="1">
      <c r="A258" s="1256"/>
      <c r="B258" s="1257"/>
      <c r="C258" s="1258" t="s">
        <v>1483</v>
      </c>
      <c r="D258" s="1259"/>
      <c r="E258" s="1259">
        <f>SUM(E256:E257)</f>
        <v>24794.1</v>
      </c>
      <c r="F258" s="1259">
        <f>SUM(F256:F257)</f>
        <v>109350</v>
      </c>
      <c r="G258" s="1259">
        <f>SUM(G256:G257)</f>
        <v>134144.1</v>
      </c>
    </row>
    <row r="259" spans="1:7" ht="15" customHeight="1">
      <c r="A259" s="1260"/>
      <c r="B259" s="1261"/>
      <c r="C259" s="1240"/>
      <c r="D259" s="1238"/>
      <c r="E259" s="1238"/>
      <c r="F259" s="1238"/>
      <c r="G259" s="1238"/>
    </row>
    <row r="260" spans="1:7" ht="15" customHeight="1">
      <c r="A260" s="1434">
        <v>1</v>
      </c>
      <c r="B260" s="1236" t="s">
        <v>1243</v>
      </c>
      <c r="C260" s="1241" t="s">
        <v>1286</v>
      </c>
      <c r="D260" s="1238"/>
      <c r="E260" s="1239"/>
      <c r="F260" s="1238"/>
      <c r="G260" s="1238"/>
    </row>
    <row r="261" spans="1:7" ht="15" customHeight="1">
      <c r="A261" s="1235"/>
      <c r="B261" s="1236"/>
      <c r="C261" s="1241"/>
      <c r="D261" s="1238"/>
      <c r="E261" s="1239"/>
      <c r="F261" s="1238"/>
      <c r="G261" s="1238"/>
    </row>
    <row r="262" spans="1:7" s="1240" customFormat="1" ht="15" customHeight="1">
      <c r="A262" s="1242" t="s">
        <v>1326</v>
      </c>
      <c r="B262" s="1243"/>
      <c r="C262" s="1244"/>
      <c r="D262" s="1245" t="s">
        <v>1479</v>
      </c>
      <c r="E262" s="1246" t="s">
        <v>1371</v>
      </c>
      <c r="F262" s="1247" t="s">
        <v>1374</v>
      </c>
      <c r="G262" s="1247" t="s">
        <v>14</v>
      </c>
    </row>
    <row r="263" spans="1:7" ht="15" customHeight="1">
      <c r="A263" s="1435">
        <v>1</v>
      </c>
      <c r="B263" s="1249" t="s">
        <v>1243</v>
      </c>
      <c r="C263" s="1436" t="s">
        <v>1821</v>
      </c>
      <c r="D263" s="1251">
        <v>45000</v>
      </c>
      <c r="E263" s="1252">
        <v>0</v>
      </c>
      <c r="F263" s="1251">
        <f>A263*D263</f>
        <v>45000</v>
      </c>
      <c r="G263" s="1251">
        <f>E263+F263</f>
        <v>45000</v>
      </c>
    </row>
    <row r="264" spans="1:7" ht="15" customHeight="1">
      <c r="A264" s="1255">
        <v>0.35</v>
      </c>
      <c r="B264" s="1249" t="s">
        <v>1675</v>
      </c>
      <c r="C264" s="1250" t="s">
        <v>1682</v>
      </c>
      <c r="D264" s="1251">
        <f>D263</f>
        <v>45000</v>
      </c>
      <c r="E264" s="1252">
        <v>0</v>
      </c>
      <c r="F264" s="1251">
        <f>A264*D264</f>
        <v>15749.999999999998</v>
      </c>
      <c r="G264" s="1251">
        <f t="shared" ref="G264:G267" si="60">E264+F264</f>
        <v>15749.999999999998</v>
      </c>
    </row>
    <row r="265" spans="1:7" ht="15" customHeight="1">
      <c r="A265" s="1248">
        <f>0.01*4.5</f>
        <v>4.4999999999999998E-2</v>
      </c>
      <c r="B265" s="1249" t="s">
        <v>1480</v>
      </c>
      <c r="C265" s="1250" t="s">
        <v>1166</v>
      </c>
      <c r="D265" s="1251">
        <f t="shared" ref="D265:D267" si="61">D253</f>
        <v>130000</v>
      </c>
      <c r="E265" s="1252">
        <f>A265*D265</f>
        <v>5850</v>
      </c>
      <c r="F265" s="1251">
        <v>0</v>
      </c>
      <c r="G265" s="1251">
        <f t="shared" si="60"/>
        <v>5850</v>
      </c>
    </row>
    <row r="266" spans="1:7" ht="15" customHeight="1">
      <c r="A266" s="1248">
        <f>0.01*5</f>
        <v>0.05</v>
      </c>
      <c r="B266" s="1249" t="s">
        <v>1480</v>
      </c>
      <c r="C266" s="1250" t="s">
        <v>1361</v>
      </c>
      <c r="D266" s="1251">
        <f t="shared" si="61"/>
        <v>180000</v>
      </c>
      <c r="E266" s="1252">
        <f t="shared" ref="E266:E267" si="62">A266*D266</f>
        <v>9000</v>
      </c>
      <c r="F266" s="1251">
        <v>0</v>
      </c>
      <c r="G266" s="1251">
        <f t="shared" si="60"/>
        <v>9000</v>
      </c>
    </row>
    <row r="267" spans="1:7" ht="15" customHeight="1">
      <c r="A267" s="1248">
        <f>0.0041</f>
        <v>4.1000000000000003E-3</v>
      </c>
      <c r="B267" s="1249" t="s">
        <v>1480</v>
      </c>
      <c r="C267" s="1250" t="s">
        <v>1169</v>
      </c>
      <c r="D267" s="1251">
        <f t="shared" si="61"/>
        <v>260000</v>
      </c>
      <c r="E267" s="1252">
        <f t="shared" si="62"/>
        <v>1066</v>
      </c>
      <c r="F267" s="1251">
        <v>0</v>
      </c>
      <c r="G267" s="1251">
        <f t="shared" si="60"/>
        <v>1066</v>
      </c>
    </row>
    <row r="268" spans="1:7" ht="15" customHeight="1">
      <c r="A268" s="1253"/>
      <c r="B268" s="1249"/>
      <c r="C268" s="1250" t="s">
        <v>1481</v>
      </c>
      <c r="D268" s="1251"/>
      <c r="E268" s="1254">
        <f>SUM(E263:E267)</f>
        <v>15916</v>
      </c>
      <c r="F268" s="1251">
        <f>SUM(F263:F267)</f>
        <v>60750</v>
      </c>
      <c r="G268" s="1251">
        <f>SUM(G263:G267)</f>
        <v>76666</v>
      </c>
    </row>
    <row r="269" spans="1:7" ht="15" customHeight="1">
      <c r="A269" s="1253"/>
      <c r="B269" s="1249"/>
      <c r="C269" s="1250" t="s">
        <v>2003</v>
      </c>
      <c r="D269" s="1255">
        <v>0.35</v>
      </c>
      <c r="E269" s="1251">
        <f>E268*D269</f>
        <v>5570.5999999999995</v>
      </c>
      <c r="F269" s="1251">
        <f>F268*D269</f>
        <v>21262.5</v>
      </c>
      <c r="G269" s="1251">
        <f>G268*D269</f>
        <v>26833.1</v>
      </c>
    </row>
    <row r="270" spans="1:7" ht="15" customHeight="1">
      <c r="A270" s="1256"/>
      <c r="B270" s="1257"/>
      <c r="C270" s="1258" t="s">
        <v>1483</v>
      </c>
      <c r="D270" s="1259"/>
      <c r="E270" s="1259">
        <f>SUM(E268:E269)</f>
        <v>21486.6</v>
      </c>
      <c r="F270" s="1259">
        <f>SUM(F268:F269)</f>
        <v>82012.5</v>
      </c>
      <c r="G270" s="1259">
        <f>SUM(G268:G269)</f>
        <v>103499.1</v>
      </c>
    </row>
    <row r="271" spans="1:7" ht="15" customHeight="1">
      <c r="A271" s="1260"/>
      <c r="B271" s="1261"/>
      <c r="C271" s="1240"/>
      <c r="D271" s="1238"/>
      <c r="E271" s="1238"/>
      <c r="F271" s="1238"/>
      <c r="G271" s="1238"/>
    </row>
    <row r="272" spans="1:7" ht="15" customHeight="1">
      <c r="A272" s="1434">
        <v>1</v>
      </c>
      <c r="B272" s="1236" t="s">
        <v>1052</v>
      </c>
      <c r="C272" s="1241" t="s">
        <v>1822</v>
      </c>
      <c r="D272" s="1238"/>
      <c r="E272" s="1239"/>
      <c r="F272" s="1238"/>
      <c r="G272" s="1238"/>
    </row>
    <row r="273" spans="1:7" ht="15" customHeight="1">
      <c r="A273" s="1235"/>
      <c r="B273" s="1236"/>
      <c r="C273" s="1241"/>
      <c r="D273" s="1238"/>
      <c r="E273" s="1239"/>
      <c r="F273" s="1238"/>
      <c r="G273" s="1238"/>
    </row>
    <row r="274" spans="1:7" s="1240" customFormat="1" ht="15" customHeight="1">
      <c r="A274" s="1242" t="s">
        <v>1326</v>
      </c>
      <c r="B274" s="1243"/>
      <c r="C274" s="1244"/>
      <c r="D274" s="1245" t="s">
        <v>1479</v>
      </c>
      <c r="E274" s="1246" t="s">
        <v>1371</v>
      </c>
      <c r="F274" s="1247" t="s">
        <v>1374</v>
      </c>
      <c r="G274" s="1247" t="s">
        <v>14</v>
      </c>
    </row>
    <row r="275" spans="1:7" ht="15" customHeight="1">
      <c r="A275" s="1435">
        <v>1</v>
      </c>
      <c r="B275" s="1249" t="s">
        <v>1052</v>
      </c>
      <c r="C275" s="1250" t="s">
        <v>1822</v>
      </c>
      <c r="D275" s="1251">
        <v>8000</v>
      </c>
      <c r="E275" s="1252">
        <v>0</v>
      </c>
      <c r="F275" s="1251">
        <f>A275*D275</f>
        <v>8000</v>
      </c>
      <c r="G275" s="1251">
        <f>E275+F275</f>
        <v>8000</v>
      </c>
    </row>
    <row r="276" spans="1:7" ht="15" customHeight="1">
      <c r="A276" s="1255">
        <v>0.35</v>
      </c>
      <c r="B276" s="1249" t="s">
        <v>1675</v>
      </c>
      <c r="C276" s="1250" t="s">
        <v>1682</v>
      </c>
      <c r="D276" s="1251">
        <f>D275</f>
        <v>8000</v>
      </c>
      <c r="E276" s="1252">
        <v>0</v>
      </c>
      <c r="F276" s="1251">
        <f>A276*D276</f>
        <v>2800</v>
      </c>
      <c r="G276" s="1251">
        <f t="shared" ref="G276:G279" si="63">E276+F276</f>
        <v>2800</v>
      </c>
    </row>
    <row r="277" spans="1:7" ht="15" customHeight="1">
      <c r="A277" s="1248">
        <f>0.01</f>
        <v>0.01</v>
      </c>
      <c r="B277" s="1249" t="s">
        <v>1480</v>
      </c>
      <c r="C277" s="1250" t="s">
        <v>1166</v>
      </c>
      <c r="D277" s="1251">
        <f t="shared" ref="D277:D279" si="64">D253</f>
        <v>130000</v>
      </c>
      <c r="E277" s="1252">
        <f>A277*D277</f>
        <v>1300</v>
      </c>
      <c r="F277" s="1251">
        <v>0</v>
      </c>
      <c r="G277" s="1251">
        <f t="shared" si="63"/>
        <v>1300</v>
      </c>
    </row>
    <row r="278" spans="1:7" ht="15" customHeight="1">
      <c r="A278" s="1248">
        <f>0.01</f>
        <v>0.01</v>
      </c>
      <c r="B278" s="1249" t="s">
        <v>1480</v>
      </c>
      <c r="C278" s="1250" t="s">
        <v>1361</v>
      </c>
      <c r="D278" s="1251">
        <f t="shared" si="64"/>
        <v>180000</v>
      </c>
      <c r="E278" s="1252">
        <f t="shared" ref="E278:E279" si="65">A278*D278</f>
        <v>1800</v>
      </c>
      <c r="F278" s="1251">
        <v>0</v>
      </c>
      <c r="G278" s="1251">
        <f t="shared" si="63"/>
        <v>1800</v>
      </c>
    </row>
    <row r="279" spans="1:7" ht="15" customHeight="1">
      <c r="A279" s="1248">
        <f>0.0041</f>
        <v>4.1000000000000003E-3</v>
      </c>
      <c r="B279" s="1249" t="s">
        <v>1480</v>
      </c>
      <c r="C279" s="1250" t="s">
        <v>1169</v>
      </c>
      <c r="D279" s="1251">
        <f t="shared" si="64"/>
        <v>260000</v>
      </c>
      <c r="E279" s="1252">
        <f t="shared" si="65"/>
        <v>1066</v>
      </c>
      <c r="F279" s="1251">
        <v>0</v>
      </c>
      <c r="G279" s="1251">
        <f t="shared" si="63"/>
        <v>1066</v>
      </c>
    </row>
    <row r="280" spans="1:7" ht="15" customHeight="1">
      <c r="A280" s="1253"/>
      <c r="B280" s="1249"/>
      <c r="C280" s="1250" t="s">
        <v>1481</v>
      </c>
      <c r="D280" s="1251"/>
      <c r="E280" s="1254">
        <f>SUM(E275:E279)</f>
        <v>4166</v>
      </c>
      <c r="F280" s="1251">
        <f>SUM(F275:F279)</f>
        <v>10800</v>
      </c>
      <c r="G280" s="1251">
        <f>SUM(G275:G279)</f>
        <v>14966</v>
      </c>
    </row>
    <row r="281" spans="1:7" ht="15" customHeight="1">
      <c r="A281" s="1253"/>
      <c r="B281" s="1249"/>
      <c r="C281" s="1250" t="s">
        <v>2003</v>
      </c>
      <c r="D281" s="1255">
        <v>0.35</v>
      </c>
      <c r="E281" s="1251">
        <f>E280*D281</f>
        <v>1458.1</v>
      </c>
      <c r="F281" s="1251">
        <f>F280*D281</f>
        <v>3779.9999999999995</v>
      </c>
      <c r="G281" s="1251">
        <f>G280*D281</f>
        <v>5238.0999999999995</v>
      </c>
    </row>
    <row r="282" spans="1:7" ht="15" customHeight="1">
      <c r="A282" s="1256"/>
      <c r="B282" s="1257"/>
      <c r="C282" s="1258" t="s">
        <v>1483</v>
      </c>
      <c r="D282" s="1259"/>
      <c r="E282" s="1259">
        <f>SUM(E280:E281)</f>
        <v>5624.1</v>
      </c>
      <c r="F282" s="1259">
        <f>SUM(F280:F281)</f>
        <v>14580</v>
      </c>
      <c r="G282" s="1259">
        <f>SUM(G280:G281)</f>
        <v>20204.099999999999</v>
      </c>
    </row>
    <row r="283" spans="1:7" ht="15" customHeight="1">
      <c r="A283" s="1434">
        <v>1</v>
      </c>
      <c r="B283" s="1236" t="s">
        <v>1052</v>
      </c>
      <c r="C283" s="1241" t="s">
        <v>1823</v>
      </c>
      <c r="D283" s="1238"/>
      <c r="E283" s="1239"/>
      <c r="F283" s="1238"/>
      <c r="G283" s="1238"/>
    </row>
    <row r="284" spans="1:7" ht="15" customHeight="1">
      <c r="A284" s="1235"/>
      <c r="B284" s="1236"/>
      <c r="C284" s="1241"/>
      <c r="D284" s="1238"/>
      <c r="E284" s="1239"/>
      <c r="F284" s="1238"/>
      <c r="G284" s="1238"/>
    </row>
    <row r="285" spans="1:7" s="1240" customFormat="1" ht="15" customHeight="1">
      <c r="A285" s="1242" t="s">
        <v>1326</v>
      </c>
      <c r="B285" s="1243"/>
      <c r="C285" s="1244"/>
      <c r="D285" s="1245" t="s">
        <v>1479</v>
      </c>
      <c r="E285" s="1246" t="s">
        <v>1371</v>
      </c>
      <c r="F285" s="1247" t="s">
        <v>1374</v>
      </c>
      <c r="G285" s="1247" t="s">
        <v>14</v>
      </c>
    </row>
    <row r="286" spans="1:7" ht="15" customHeight="1">
      <c r="A286" s="1435">
        <v>1</v>
      </c>
      <c r="B286" s="1249" t="s">
        <v>1052</v>
      </c>
      <c r="C286" s="1250" t="s">
        <v>1823</v>
      </c>
      <c r="D286" s="1251">
        <v>10000</v>
      </c>
      <c r="E286" s="1252">
        <v>0</v>
      </c>
      <c r="F286" s="1251">
        <f>A286*D286</f>
        <v>10000</v>
      </c>
      <c r="G286" s="1251">
        <f>E286+F286</f>
        <v>10000</v>
      </c>
    </row>
    <row r="287" spans="1:7" ht="15" customHeight="1">
      <c r="A287" s="1255">
        <v>0.35</v>
      </c>
      <c r="B287" s="1249" t="s">
        <v>1675</v>
      </c>
      <c r="C287" s="1250" t="s">
        <v>1682</v>
      </c>
      <c r="D287" s="1251">
        <f>D286</f>
        <v>10000</v>
      </c>
      <c r="E287" s="1252">
        <v>0</v>
      </c>
      <c r="F287" s="1251">
        <f>A287*D287</f>
        <v>3500</v>
      </c>
      <c r="G287" s="1251">
        <f t="shared" ref="G287:G290" si="66">E287+F287</f>
        <v>3500</v>
      </c>
    </row>
    <row r="288" spans="1:7" ht="15" customHeight="1">
      <c r="A288" s="1248">
        <f>0.01</f>
        <v>0.01</v>
      </c>
      <c r="B288" s="1249" t="s">
        <v>1480</v>
      </c>
      <c r="C288" s="1250" t="s">
        <v>1166</v>
      </c>
      <c r="D288" s="1251">
        <f t="shared" ref="D288:D290" si="67">D253</f>
        <v>130000</v>
      </c>
      <c r="E288" s="1252">
        <f>A288*D288</f>
        <v>1300</v>
      </c>
      <c r="F288" s="1251">
        <v>0</v>
      </c>
      <c r="G288" s="1251">
        <f t="shared" si="66"/>
        <v>1300</v>
      </c>
    </row>
    <row r="289" spans="1:7" ht="15" customHeight="1">
      <c r="A289" s="1248">
        <f>0.01</f>
        <v>0.01</v>
      </c>
      <c r="B289" s="1249" t="s">
        <v>1480</v>
      </c>
      <c r="C289" s="1250" t="s">
        <v>1361</v>
      </c>
      <c r="D289" s="1251">
        <f t="shared" si="67"/>
        <v>180000</v>
      </c>
      <c r="E289" s="1252">
        <f t="shared" ref="E289:E290" si="68">A289*D289</f>
        <v>1800</v>
      </c>
      <c r="F289" s="1251">
        <v>0</v>
      </c>
      <c r="G289" s="1251">
        <f t="shared" si="66"/>
        <v>1800</v>
      </c>
    </row>
    <row r="290" spans="1:7" ht="15" customHeight="1">
      <c r="A290" s="1248">
        <f>0.0041</f>
        <v>4.1000000000000003E-3</v>
      </c>
      <c r="B290" s="1249" t="s">
        <v>1480</v>
      </c>
      <c r="C290" s="1250" t="s">
        <v>1169</v>
      </c>
      <c r="D290" s="1251">
        <f t="shared" si="67"/>
        <v>260000</v>
      </c>
      <c r="E290" s="1252">
        <f t="shared" si="68"/>
        <v>1066</v>
      </c>
      <c r="F290" s="1251">
        <v>0</v>
      </c>
      <c r="G290" s="1251">
        <f t="shared" si="66"/>
        <v>1066</v>
      </c>
    </row>
    <row r="291" spans="1:7" ht="15" customHeight="1">
      <c r="A291" s="1253"/>
      <c r="B291" s="1249"/>
      <c r="C291" s="1250" t="s">
        <v>1481</v>
      </c>
      <c r="D291" s="1251"/>
      <c r="E291" s="1254">
        <f>SUM(E286:E290)</f>
        <v>4166</v>
      </c>
      <c r="F291" s="1251">
        <f>SUM(F286:F290)</f>
        <v>13500</v>
      </c>
      <c r="G291" s="1251">
        <f>SUM(G286:G290)</f>
        <v>17666</v>
      </c>
    </row>
    <row r="292" spans="1:7" ht="15" customHeight="1">
      <c r="A292" s="1253"/>
      <c r="B292" s="1249"/>
      <c r="C292" s="1250" t="s">
        <v>2003</v>
      </c>
      <c r="D292" s="1255">
        <v>0.35</v>
      </c>
      <c r="E292" s="1251">
        <f>E291*D292</f>
        <v>1458.1</v>
      </c>
      <c r="F292" s="1251">
        <f>F291*D292</f>
        <v>4725</v>
      </c>
      <c r="G292" s="1251">
        <f>G291*D292</f>
        <v>6183.0999999999995</v>
      </c>
    </row>
    <row r="293" spans="1:7" ht="15" customHeight="1">
      <c r="A293" s="1256"/>
      <c r="B293" s="1257"/>
      <c r="C293" s="1258" t="s">
        <v>1483</v>
      </c>
      <c r="D293" s="1259"/>
      <c r="E293" s="1259">
        <f>SUM(E291:E292)</f>
        <v>5624.1</v>
      </c>
      <c r="F293" s="1259">
        <f>SUM(F291:F292)</f>
        <v>18225</v>
      </c>
      <c r="G293" s="1259">
        <f>SUM(G291:G292)</f>
        <v>23849.1</v>
      </c>
    </row>
    <row r="294" spans="1:7" ht="15" customHeight="1">
      <c r="A294" s="1434">
        <v>1</v>
      </c>
      <c r="B294" s="1236" t="s">
        <v>1052</v>
      </c>
      <c r="C294" s="1241" t="s">
        <v>1289</v>
      </c>
      <c r="D294" s="1238"/>
      <c r="E294" s="1239"/>
      <c r="F294" s="1238"/>
      <c r="G294" s="1238"/>
    </row>
    <row r="295" spans="1:7" ht="15" customHeight="1">
      <c r="A295" s="1235"/>
      <c r="B295" s="1236"/>
      <c r="C295" s="1241"/>
      <c r="D295" s="1238"/>
      <c r="E295" s="1239"/>
      <c r="F295" s="1238"/>
      <c r="G295" s="1238"/>
    </row>
    <row r="296" spans="1:7" s="1240" customFormat="1" ht="15" customHeight="1">
      <c r="A296" s="1242" t="s">
        <v>1326</v>
      </c>
      <c r="B296" s="1243"/>
      <c r="C296" s="1244"/>
      <c r="D296" s="1245" t="s">
        <v>1479</v>
      </c>
      <c r="E296" s="1246" t="s">
        <v>1371</v>
      </c>
      <c r="F296" s="1247" t="s">
        <v>1374</v>
      </c>
      <c r="G296" s="1247" t="s">
        <v>14</v>
      </c>
    </row>
    <row r="297" spans="1:7" ht="15" customHeight="1">
      <c r="A297" s="1435">
        <v>1</v>
      </c>
      <c r="B297" s="1249" t="s">
        <v>1052</v>
      </c>
      <c r="C297" s="1250" t="s">
        <v>1289</v>
      </c>
      <c r="D297" s="1251">
        <v>195000</v>
      </c>
      <c r="E297" s="1252">
        <v>0</v>
      </c>
      <c r="F297" s="1251">
        <f>A297*D297</f>
        <v>195000</v>
      </c>
      <c r="G297" s="1251">
        <f>E297+F297</f>
        <v>195000</v>
      </c>
    </row>
    <row r="298" spans="1:7" ht="15" customHeight="1">
      <c r="A298" s="1255">
        <v>0.35</v>
      </c>
      <c r="B298" s="1249" t="s">
        <v>1675</v>
      </c>
      <c r="C298" s="1250" t="s">
        <v>1682</v>
      </c>
      <c r="D298" s="1251">
        <f>D297</f>
        <v>195000</v>
      </c>
      <c r="E298" s="1252">
        <v>0</v>
      </c>
      <c r="F298" s="1251">
        <f>A298*D298</f>
        <v>68250</v>
      </c>
      <c r="G298" s="1251">
        <f t="shared" ref="G298:G301" si="69">E298+F298</f>
        <v>68250</v>
      </c>
    </row>
    <row r="299" spans="1:7" ht="15" customHeight="1">
      <c r="A299" s="1248">
        <f>0.08</f>
        <v>0.08</v>
      </c>
      <c r="B299" s="1249" t="s">
        <v>1480</v>
      </c>
      <c r="C299" s="1250" t="s">
        <v>1166</v>
      </c>
      <c r="D299" s="1251">
        <f t="shared" ref="D299:D301" si="70">D253</f>
        <v>130000</v>
      </c>
      <c r="E299" s="1252">
        <f>A299*D299</f>
        <v>10400</v>
      </c>
      <c r="F299" s="1251">
        <v>0</v>
      </c>
      <c r="G299" s="1251">
        <f t="shared" si="69"/>
        <v>10400</v>
      </c>
    </row>
    <row r="300" spans="1:7" ht="15" customHeight="1">
      <c r="A300" s="1248">
        <f>0.1</f>
        <v>0.1</v>
      </c>
      <c r="B300" s="1249" t="s">
        <v>1480</v>
      </c>
      <c r="C300" s="1250" t="s">
        <v>1361</v>
      </c>
      <c r="D300" s="1251">
        <f t="shared" si="70"/>
        <v>180000</v>
      </c>
      <c r="E300" s="1252">
        <f t="shared" ref="E300:E301" si="71">A300*D300</f>
        <v>18000</v>
      </c>
      <c r="F300" s="1251">
        <v>0</v>
      </c>
      <c r="G300" s="1251">
        <f t="shared" si="69"/>
        <v>18000</v>
      </c>
    </row>
    <row r="301" spans="1:7" ht="15" customHeight="1">
      <c r="A301" s="1248">
        <f>0.01</f>
        <v>0.01</v>
      </c>
      <c r="B301" s="1249" t="s">
        <v>1480</v>
      </c>
      <c r="C301" s="1250" t="s">
        <v>1169</v>
      </c>
      <c r="D301" s="1251">
        <f t="shared" si="70"/>
        <v>260000</v>
      </c>
      <c r="E301" s="1252">
        <f t="shared" si="71"/>
        <v>2600</v>
      </c>
      <c r="F301" s="1251">
        <v>0</v>
      </c>
      <c r="G301" s="1251">
        <f t="shared" si="69"/>
        <v>2600</v>
      </c>
    </row>
    <row r="302" spans="1:7" ht="15" customHeight="1">
      <c r="A302" s="1253"/>
      <c r="B302" s="1249"/>
      <c r="C302" s="1250" t="s">
        <v>1481</v>
      </c>
      <c r="D302" s="1251"/>
      <c r="E302" s="1254">
        <f>SUM(E297:E301)</f>
        <v>31000</v>
      </c>
      <c r="F302" s="1251">
        <f>SUM(F297:F301)</f>
        <v>263250</v>
      </c>
      <c r="G302" s="1251">
        <f>SUM(G297:G301)</f>
        <v>294250</v>
      </c>
    </row>
    <row r="303" spans="1:7" ht="15" customHeight="1">
      <c r="A303" s="1253"/>
      <c r="B303" s="1249"/>
      <c r="C303" s="1250" t="s">
        <v>2003</v>
      </c>
      <c r="D303" s="1255">
        <v>0.35</v>
      </c>
      <c r="E303" s="1251">
        <f>E302*D303</f>
        <v>10850</v>
      </c>
      <c r="F303" s="1251">
        <f>F302*D303</f>
        <v>92137.5</v>
      </c>
      <c r="G303" s="1251">
        <f>G302*D303</f>
        <v>102987.5</v>
      </c>
    </row>
    <row r="304" spans="1:7" ht="15" customHeight="1">
      <c r="A304" s="1256"/>
      <c r="B304" s="1257"/>
      <c r="C304" s="1258" t="s">
        <v>1483</v>
      </c>
      <c r="D304" s="1259"/>
      <c r="E304" s="1259">
        <f>SUM(E302:E303)</f>
        <v>41850</v>
      </c>
      <c r="F304" s="1259">
        <f>SUM(F302:F303)</f>
        <v>355387.5</v>
      </c>
      <c r="G304" s="1259">
        <f>SUM(G302:G303)</f>
        <v>397237.5</v>
      </c>
    </row>
    <row r="305" spans="1:7" ht="15" customHeight="1">
      <c r="A305" s="1434">
        <v>1</v>
      </c>
      <c r="B305" s="1236" t="s">
        <v>1052</v>
      </c>
      <c r="C305" s="1241" t="s">
        <v>1824</v>
      </c>
      <c r="D305" s="1238"/>
      <c r="E305" s="1239"/>
      <c r="F305" s="1238"/>
      <c r="G305" s="1238"/>
    </row>
    <row r="306" spans="1:7" ht="15" customHeight="1">
      <c r="A306" s="1235"/>
      <c r="B306" s="1236"/>
      <c r="C306" s="1241"/>
      <c r="D306" s="1238"/>
      <c r="E306" s="1239"/>
      <c r="F306" s="1238"/>
      <c r="G306" s="1238"/>
    </row>
    <row r="307" spans="1:7" s="1240" customFormat="1" ht="15" customHeight="1">
      <c r="A307" s="1242" t="s">
        <v>1326</v>
      </c>
      <c r="B307" s="1243"/>
      <c r="C307" s="1244"/>
      <c r="D307" s="1245" t="s">
        <v>1479</v>
      </c>
      <c r="E307" s="1246" t="s">
        <v>1371</v>
      </c>
      <c r="F307" s="1247" t="s">
        <v>1374</v>
      </c>
      <c r="G307" s="1247" t="s">
        <v>14</v>
      </c>
    </row>
    <row r="308" spans="1:7" ht="15" customHeight="1">
      <c r="A308" s="1435">
        <v>1</v>
      </c>
      <c r="B308" s="1249" t="s">
        <v>1052</v>
      </c>
      <c r="C308" s="1250" t="s">
        <v>1823</v>
      </c>
      <c r="D308" s="1251">
        <v>5000</v>
      </c>
      <c r="E308" s="1252">
        <v>0</v>
      </c>
      <c r="F308" s="1251">
        <f>A308*D308</f>
        <v>5000</v>
      </c>
      <c r="G308" s="1251">
        <f>E308+F308</f>
        <v>5000</v>
      </c>
    </row>
    <row r="309" spans="1:7" ht="15" customHeight="1">
      <c r="A309" s="1255">
        <v>0.35</v>
      </c>
      <c r="B309" s="1249" t="s">
        <v>1675</v>
      </c>
      <c r="C309" s="1250" t="s">
        <v>1682</v>
      </c>
      <c r="D309" s="1251">
        <f>D308</f>
        <v>5000</v>
      </c>
      <c r="E309" s="1252">
        <v>0</v>
      </c>
      <c r="F309" s="1251">
        <f>A309*D309</f>
        <v>1750</v>
      </c>
      <c r="G309" s="1251">
        <f t="shared" ref="G309:G312" si="72">E309+F309</f>
        <v>1750</v>
      </c>
    </row>
    <row r="310" spans="1:7" ht="15" customHeight="1">
      <c r="A310" s="1248">
        <f>0.01</f>
        <v>0.01</v>
      </c>
      <c r="B310" s="1249" t="s">
        <v>1480</v>
      </c>
      <c r="C310" s="1250" t="s">
        <v>1166</v>
      </c>
      <c r="D310" s="1251">
        <f t="shared" ref="D310:D312" si="73">D253</f>
        <v>130000</v>
      </c>
      <c r="E310" s="1252">
        <f>A310*D310</f>
        <v>1300</v>
      </c>
      <c r="F310" s="1251">
        <v>0</v>
      </c>
      <c r="G310" s="1251">
        <f t="shared" si="72"/>
        <v>1300</v>
      </c>
    </row>
    <row r="311" spans="1:7" ht="15" customHeight="1">
      <c r="A311" s="1248">
        <f>0.01</f>
        <v>0.01</v>
      </c>
      <c r="B311" s="1249" t="s">
        <v>1480</v>
      </c>
      <c r="C311" s="1250" t="s">
        <v>1361</v>
      </c>
      <c r="D311" s="1251">
        <f t="shared" si="73"/>
        <v>180000</v>
      </c>
      <c r="E311" s="1252">
        <f t="shared" ref="E311:E312" si="74">A311*D311</f>
        <v>1800</v>
      </c>
      <c r="F311" s="1251">
        <v>0</v>
      </c>
      <c r="G311" s="1251">
        <f t="shared" si="72"/>
        <v>1800</v>
      </c>
    </row>
    <row r="312" spans="1:7" ht="15" customHeight="1">
      <c r="A312" s="1248">
        <f>0.0041</f>
        <v>4.1000000000000003E-3</v>
      </c>
      <c r="B312" s="1249" t="s">
        <v>1480</v>
      </c>
      <c r="C312" s="1250" t="s">
        <v>1169</v>
      </c>
      <c r="D312" s="1251">
        <f t="shared" si="73"/>
        <v>260000</v>
      </c>
      <c r="E312" s="1252">
        <f t="shared" si="74"/>
        <v>1066</v>
      </c>
      <c r="F312" s="1251">
        <v>0</v>
      </c>
      <c r="G312" s="1251">
        <f t="shared" si="72"/>
        <v>1066</v>
      </c>
    </row>
    <row r="313" spans="1:7" ht="15" customHeight="1">
      <c r="A313" s="1253"/>
      <c r="B313" s="1249"/>
      <c r="C313" s="1250" t="s">
        <v>1481</v>
      </c>
      <c r="D313" s="1251"/>
      <c r="E313" s="1254">
        <f>SUM(E308:E312)</f>
        <v>4166</v>
      </c>
      <c r="F313" s="1251">
        <f>SUM(F308:F312)</f>
        <v>6750</v>
      </c>
      <c r="G313" s="1251">
        <f>SUM(G308:G312)</f>
        <v>10916</v>
      </c>
    </row>
    <row r="314" spans="1:7" ht="15" customHeight="1">
      <c r="A314" s="1253"/>
      <c r="B314" s="1249"/>
      <c r="C314" s="1250" t="s">
        <v>2003</v>
      </c>
      <c r="D314" s="1255">
        <v>0.35</v>
      </c>
      <c r="E314" s="1251">
        <f>E313*D314</f>
        <v>1458.1</v>
      </c>
      <c r="F314" s="1251">
        <f>F313*D314</f>
        <v>2362.5</v>
      </c>
      <c r="G314" s="1251">
        <f>G313*D314</f>
        <v>3820.6</v>
      </c>
    </row>
    <row r="315" spans="1:7" ht="15" customHeight="1">
      <c r="A315" s="1256"/>
      <c r="B315" s="1257"/>
      <c r="C315" s="1258" t="s">
        <v>1483</v>
      </c>
      <c r="D315" s="1259"/>
      <c r="E315" s="1259">
        <f>SUM(E313:E314)</f>
        <v>5624.1</v>
      </c>
      <c r="F315" s="1259">
        <f>SUM(F313:F314)</f>
        <v>9112.5</v>
      </c>
      <c r="G315" s="1259">
        <f>SUM(G313:G314)</f>
        <v>14736.6</v>
      </c>
    </row>
    <row r="316" spans="1:7" ht="15" customHeight="1">
      <c r="A316" s="1235">
        <v>1</v>
      </c>
      <c r="B316" s="1236" t="s">
        <v>209</v>
      </c>
      <c r="C316" s="1241" t="s">
        <v>1703</v>
      </c>
      <c r="D316" s="1238"/>
      <c r="E316" s="1239"/>
      <c r="F316" s="1238"/>
      <c r="G316" s="1238"/>
    </row>
    <row r="317" spans="1:7" ht="15" customHeight="1">
      <c r="A317" s="1235"/>
      <c r="B317" s="1236"/>
      <c r="C317" s="1241"/>
      <c r="D317" s="1238"/>
      <c r="E317" s="1239"/>
      <c r="F317" s="1238"/>
      <c r="G317" s="1238"/>
    </row>
    <row r="318" spans="1:7" s="1240" customFormat="1" ht="15" customHeight="1">
      <c r="A318" s="1242" t="s">
        <v>1326</v>
      </c>
      <c r="B318" s="1243"/>
      <c r="C318" s="1244"/>
      <c r="D318" s="1245" t="s">
        <v>1479</v>
      </c>
      <c r="E318" s="1246" t="s">
        <v>1371</v>
      </c>
      <c r="F318" s="1247" t="s">
        <v>1374</v>
      </c>
      <c r="G318" s="1247" t="s">
        <v>14</v>
      </c>
    </row>
    <row r="319" spans="1:7" ht="15" customHeight="1">
      <c r="A319" s="1248">
        <v>1</v>
      </c>
      <c r="B319" s="1249" t="s">
        <v>209</v>
      </c>
      <c r="C319" s="1250" t="s">
        <v>1704</v>
      </c>
      <c r="D319" s="1251">
        <v>825000</v>
      </c>
      <c r="E319" s="1252">
        <v>0</v>
      </c>
      <c r="F319" s="1251">
        <f>A319*D319</f>
        <v>825000</v>
      </c>
      <c r="G319" s="1251">
        <f>E319+F319</f>
        <v>825000</v>
      </c>
    </row>
    <row r="320" spans="1:7" ht="15" customHeight="1">
      <c r="A320" s="1248">
        <v>1</v>
      </c>
      <c r="B320" s="1249" t="s">
        <v>206</v>
      </c>
      <c r="C320" s="1250" t="s">
        <v>1705</v>
      </c>
      <c r="D320" s="1251">
        <v>75000</v>
      </c>
      <c r="E320" s="1252">
        <v>0</v>
      </c>
      <c r="F320" s="1251">
        <f>A320*D320</f>
        <v>75000</v>
      </c>
      <c r="G320" s="1251">
        <f t="shared" ref="G320:G323" si="75">E320+F320</f>
        <v>75000</v>
      </c>
    </row>
    <row r="321" spans="1:7" ht="15" customHeight="1">
      <c r="A321" s="1248">
        <v>0.03</v>
      </c>
      <c r="B321" s="1249" t="s">
        <v>1480</v>
      </c>
      <c r="C321" s="1250" t="s">
        <v>1166</v>
      </c>
      <c r="D321" s="1251">
        <f t="shared" ref="D321:D323" si="76">D253</f>
        <v>130000</v>
      </c>
      <c r="E321" s="1252">
        <f>A321*D321</f>
        <v>3900</v>
      </c>
      <c r="F321" s="1251">
        <v>0</v>
      </c>
      <c r="G321" s="1251">
        <f t="shared" si="75"/>
        <v>3900</v>
      </c>
    </row>
    <row r="322" spans="1:7" ht="15" customHeight="1">
      <c r="A322" s="1248">
        <v>0.3</v>
      </c>
      <c r="B322" s="1249" t="s">
        <v>1480</v>
      </c>
      <c r="C322" s="1250" t="s">
        <v>1361</v>
      </c>
      <c r="D322" s="1251">
        <f t="shared" si="76"/>
        <v>180000</v>
      </c>
      <c r="E322" s="1252">
        <f t="shared" ref="E322:E323" si="77">A322*D322</f>
        <v>54000</v>
      </c>
      <c r="F322" s="1251">
        <v>0</v>
      </c>
      <c r="G322" s="1251">
        <f t="shared" si="75"/>
        <v>54000</v>
      </c>
    </row>
    <row r="323" spans="1:7" ht="15" customHeight="1">
      <c r="A323" s="1248">
        <v>1.5E-3</v>
      </c>
      <c r="B323" s="1249" t="s">
        <v>1480</v>
      </c>
      <c r="C323" s="1250" t="s">
        <v>1169</v>
      </c>
      <c r="D323" s="1251">
        <f t="shared" si="76"/>
        <v>260000</v>
      </c>
      <c r="E323" s="1252">
        <f t="shared" si="77"/>
        <v>390</v>
      </c>
      <c r="F323" s="1251">
        <v>0</v>
      </c>
      <c r="G323" s="1251">
        <f t="shared" si="75"/>
        <v>390</v>
      </c>
    </row>
    <row r="324" spans="1:7" ht="15" customHeight="1">
      <c r="A324" s="1253"/>
      <c r="B324" s="1249"/>
      <c r="C324" s="1250" t="s">
        <v>1481</v>
      </c>
      <c r="D324" s="1251"/>
      <c r="E324" s="1254">
        <f>SUM(E319:E323)</f>
        <v>58290</v>
      </c>
      <c r="F324" s="1251">
        <f>SUM(F319:F323)</f>
        <v>900000</v>
      </c>
      <c r="G324" s="1251">
        <f>SUM(G319:G323)</f>
        <v>958290</v>
      </c>
    </row>
    <row r="325" spans="1:7" ht="15" customHeight="1">
      <c r="A325" s="1253"/>
      <c r="B325" s="1249"/>
      <c r="C325" s="1250" t="s">
        <v>2003</v>
      </c>
      <c r="D325" s="1255">
        <v>0.35</v>
      </c>
      <c r="E325" s="1251">
        <f>E324*D325</f>
        <v>20401.5</v>
      </c>
      <c r="F325" s="1251">
        <f>F324*D325</f>
        <v>315000</v>
      </c>
      <c r="G325" s="1251">
        <f>G324*D325</f>
        <v>335401.5</v>
      </c>
    </row>
    <row r="326" spans="1:7" ht="15" customHeight="1">
      <c r="A326" s="1256"/>
      <c r="B326" s="1257"/>
      <c r="C326" s="1258" t="s">
        <v>1483</v>
      </c>
      <c r="D326" s="1259"/>
      <c r="E326" s="1259">
        <f>SUM(E324:E325)</f>
        <v>78691.5</v>
      </c>
      <c r="F326" s="1259">
        <f>SUM(F324:F325)</f>
        <v>1215000</v>
      </c>
      <c r="G326" s="1259">
        <f>SUM(G324:G325)</f>
        <v>1293691.5</v>
      </c>
    </row>
    <row r="327" spans="1:7" ht="15" customHeight="1">
      <c r="A327" s="1260"/>
      <c r="B327" s="1261"/>
      <c r="C327" s="1240"/>
      <c r="D327" s="1238"/>
      <c r="E327" s="1238"/>
      <c r="F327" s="1238"/>
      <c r="G327" s="1238"/>
    </row>
    <row r="328" spans="1:7" ht="15" customHeight="1">
      <c r="A328" s="1235">
        <v>1</v>
      </c>
      <c r="B328" s="1236" t="s">
        <v>209</v>
      </c>
      <c r="C328" s="1241" t="s">
        <v>1706</v>
      </c>
      <c r="D328" s="1238"/>
      <c r="E328" s="1239"/>
      <c r="F328" s="1238"/>
      <c r="G328" s="1238"/>
    </row>
    <row r="329" spans="1:7" ht="15" customHeight="1">
      <c r="A329" s="1235"/>
      <c r="B329" s="1236"/>
      <c r="C329" s="1241"/>
      <c r="D329" s="1238"/>
      <c r="E329" s="1239"/>
      <c r="F329" s="1238"/>
      <c r="G329" s="1238"/>
    </row>
    <row r="330" spans="1:7" s="1240" customFormat="1" ht="15" customHeight="1">
      <c r="A330" s="1242" t="s">
        <v>1326</v>
      </c>
      <c r="B330" s="1243"/>
      <c r="C330" s="1244"/>
      <c r="D330" s="1245" t="s">
        <v>1479</v>
      </c>
      <c r="E330" s="1246" t="s">
        <v>1371</v>
      </c>
      <c r="F330" s="1247" t="s">
        <v>1374</v>
      </c>
      <c r="G330" s="1247" t="s">
        <v>14</v>
      </c>
    </row>
    <row r="331" spans="1:7" ht="15" customHeight="1">
      <c r="A331" s="1248">
        <v>1</v>
      </c>
      <c r="B331" s="1249" t="s">
        <v>209</v>
      </c>
      <c r="C331" s="1250" t="s">
        <v>1707</v>
      </c>
      <c r="D331" s="1251">
        <v>2870000</v>
      </c>
      <c r="E331" s="1252">
        <v>0</v>
      </c>
      <c r="F331" s="1251">
        <f>A331*D331</f>
        <v>2870000</v>
      </c>
      <c r="G331" s="1251">
        <f>E331+F331</f>
        <v>2870000</v>
      </c>
    </row>
    <row r="332" spans="1:7" ht="15" customHeight="1">
      <c r="A332" s="1248">
        <v>0.06</v>
      </c>
      <c r="B332" s="1249" t="s">
        <v>1343</v>
      </c>
      <c r="C332" s="1250" t="s">
        <v>1708</v>
      </c>
      <c r="D332" s="1251">
        <f>D331*0.06</f>
        <v>172200</v>
      </c>
      <c r="E332" s="1252">
        <v>0</v>
      </c>
      <c r="F332" s="1251">
        <f>A332*D332</f>
        <v>10332</v>
      </c>
      <c r="G332" s="1251">
        <f t="shared" ref="G332:G336" si="78">E332+F332</f>
        <v>10332</v>
      </c>
    </row>
    <row r="333" spans="1:7" ht="15" customHeight="1">
      <c r="A333" s="1248">
        <v>3.3</v>
      </c>
      <c r="B333" s="1249" t="s">
        <v>1480</v>
      </c>
      <c r="C333" s="1250" t="s">
        <v>1166</v>
      </c>
      <c r="D333" s="1251">
        <f t="shared" ref="D333:D335" si="79">D253</f>
        <v>130000</v>
      </c>
      <c r="E333" s="1252">
        <f>A333*D333</f>
        <v>429000</v>
      </c>
      <c r="F333" s="1251">
        <v>0</v>
      </c>
      <c r="G333" s="1251">
        <f t="shared" si="78"/>
        <v>429000</v>
      </c>
    </row>
    <row r="334" spans="1:7" ht="15" customHeight="1">
      <c r="A334" s="1248">
        <v>1.1000000000000001</v>
      </c>
      <c r="B334" s="1249" t="s">
        <v>1480</v>
      </c>
      <c r="C334" s="1250" t="s">
        <v>1361</v>
      </c>
      <c r="D334" s="1251">
        <f t="shared" si="79"/>
        <v>180000</v>
      </c>
      <c r="E334" s="1252">
        <f t="shared" ref="E334:E336" si="80">A334*D334</f>
        <v>198000.00000000003</v>
      </c>
      <c r="F334" s="1251">
        <v>0</v>
      </c>
      <c r="G334" s="1251">
        <f t="shared" si="78"/>
        <v>198000.00000000003</v>
      </c>
    </row>
    <row r="335" spans="1:7" ht="15" customHeight="1">
      <c r="A335" s="1248">
        <v>0.01</v>
      </c>
      <c r="B335" s="1249" t="s">
        <v>1480</v>
      </c>
      <c r="C335" s="1250" t="s">
        <v>1168</v>
      </c>
      <c r="D335" s="1251">
        <f t="shared" si="79"/>
        <v>260000</v>
      </c>
      <c r="E335" s="1252">
        <f t="shared" si="80"/>
        <v>2600</v>
      </c>
      <c r="F335" s="1251">
        <v>0</v>
      </c>
      <c r="G335" s="1251">
        <f t="shared" si="78"/>
        <v>2600</v>
      </c>
    </row>
    <row r="336" spans="1:7" ht="15" customHeight="1">
      <c r="A336" s="1248">
        <v>0.06</v>
      </c>
      <c r="B336" s="1249" t="s">
        <v>1480</v>
      </c>
      <c r="C336" s="1250" t="s">
        <v>1169</v>
      </c>
      <c r="D336" s="1251">
        <v>265000</v>
      </c>
      <c r="E336" s="1252">
        <f t="shared" si="80"/>
        <v>15900</v>
      </c>
      <c r="F336" s="1251">
        <v>0</v>
      </c>
      <c r="G336" s="1251">
        <f t="shared" si="78"/>
        <v>15900</v>
      </c>
    </row>
    <row r="337" spans="1:7" ht="15" customHeight="1">
      <c r="A337" s="1253"/>
      <c r="B337" s="1249"/>
      <c r="C337" s="1250" t="s">
        <v>1481</v>
      </c>
      <c r="D337" s="1251"/>
      <c r="E337" s="1254">
        <f>SUM(E331:E336)</f>
        <v>645500</v>
      </c>
      <c r="F337" s="1251">
        <f>SUM(F331:F336)</f>
        <v>2880332</v>
      </c>
      <c r="G337" s="1251">
        <f>SUM(G331:G336)</f>
        <v>3525832</v>
      </c>
    </row>
    <row r="338" spans="1:7" ht="15" customHeight="1">
      <c r="A338" s="1253"/>
      <c r="B338" s="1249"/>
      <c r="C338" s="1250" t="s">
        <v>2003</v>
      </c>
      <c r="D338" s="1255">
        <v>0.35</v>
      </c>
      <c r="E338" s="1251">
        <f>E337*D338</f>
        <v>225925</v>
      </c>
      <c r="F338" s="1251">
        <f>F337*D338</f>
        <v>1008116.2</v>
      </c>
      <c r="G338" s="1251">
        <f>G337*D338</f>
        <v>1234041.2</v>
      </c>
    </row>
    <row r="339" spans="1:7" ht="15" customHeight="1">
      <c r="A339" s="1256"/>
      <c r="B339" s="1257"/>
      <c r="C339" s="1258" t="s">
        <v>1483</v>
      </c>
      <c r="D339" s="1259"/>
      <c r="E339" s="1259">
        <f>SUM(E337:E338)</f>
        <v>871425</v>
      </c>
      <c r="F339" s="1259">
        <f>SUM(F337:F338)</f>
        <v>3888448.2</v>
      </c>
      <c r="G339" s="1259">
        <f>SUM(G337:G338)</f>
        <v>4759873.2</v>
      </c>
    </row>
    <row r="341" spans="1:7" ht="15" customHeight="1">
      <c r="A341" s="1235">
        <v>1</v>
      </c>
      <c r="B341" s="1236" t="s">
        <v>209</v>
      </c>
      <c r="C341" s="1241" t="s">
        <v>1709</v>
      </c>
      <c r="D341" s="1238"/>
      <c r="E341" s="1239"/>
      <c r="F341" s="1238"/>
      <c r="G341" s="1238"/>
    </row>
    <row r="342" spans="1:7" ht="15" customHeight="1">
      <c r="A342" s="1235"/>
      <c r="B342" s="1236"/>
      <c r="C342" s="1241"/>
      <c r="D342" s="1238"/>
      <c r="E342" s="1239"/>
      <c r="F342" s="1238"/>
      <c r="G342" s="1238"/>
    </row>
    <row r="343" spans="1:7" s="1240" customFormat="1" ht="15" customHeight="1">
      <c r="A343" s="1242" t="s">
        <v>1326</v>
      </c>
      <c r="B343" s="1243"/>
      <c r="C343" s="1244"/>
      <c r="D343" s="1245" t="s">
        <v>1479</v>
      </c>
      <c r="E343" s="1246" t="s">
        <v>1371</v>
      </c>
      <c r="F343" s="1247" t="s">
        <v>1374</v>
      </c>
      <c r="G343" s="1247" t="s">
        <v>14</v>
      </c>
    </row>
    <row r="344" spans="1:7" ht="15" customHeight="1">
      <c r="A344" s="1248">
        <v>1</v>
      </c>
      <c r="B344" s="1249" t="s">
        <v>209</v>
      </c>
      <c r="C344" s="1250" t="s">
        <v>1709</v>
      </c>
      <c r="D344" s="1251">
        <v>3000000</v>
      </c>
      <c r="E344" s="1252">
        <v>0</v>
      </c>
      <c r="F344" s="1251">
        <f>A344*D344</f>
        <v>3000000</v>
      </c>
      <c r="G344" s="1251">
        <f>E344+F344</f>
        <v>3000000</v>
      </c>
    </row>
    <row r="345" spans="1:7" ht="15" customHeight="1">
      <c r="A345" s="1248">
        <v>0.06</v>
      </c>
      <c r="B345" s="1249" t="s">
        <v>1343</v>
      </c>
      <c r="C345" s="1250" t="s">
        <v>1708</v>
      </c>
      <c r="D345" s="1251">
        <f>D344*0.06</f>
        <v>180000</v>
      </c>
      <c r="E345" s="1252">
        <v>0</v>
      </c>
      <c r="F345" s="1251">
        <f>A345*D345</f>
        <v>10800</v>
      </c>
      <c r="G345" s="1251">
        <f t="shared" ref="G345:G349" si="81">E345+F345</f>
        <v>10800</v>
      </c>
    </row>
    <row r="346" spans="1:7" ht="15" customHeight="1">
      <c r="A346" s="1248">
        <v>3.3</v>
      </c>
      <c r="B346" s="1249" t="s">
        <v>1480</v>
      </c>
      <c r="C346" s="1250" t="s">
        <v>1166</v>
      </c>
      <c r="D346" s="1251">
        <f t="shared" ref="D346:D349" si="82">D333</f>
        <v>130000</v>
      </c>
      <c r="E346" s="1252">
        <f>A346*D346</f>
        <v>429000</v>
      </c>
      <c r="F346" s="1251">
        <v>0</v>
      </c>
      <c r="G346" s="1251">
        <f t="shared" si="81"/>
        <v>429000</v>
      </c>
    </row>
    <row r="347" spans="1:7" ht="15" customHeight="1">
      <c r="A347" s="1248">
        <v>1.1000000000000001</v>
      </c>
      <c r="B347" s="1249" t="s">
        <v>1480</v>
      </c>
      <c r="C347" s="1250" t="s">
        <v>1361</v>
      </c>
      <c r="D347" s="1251">
        <f t="shared" si="82"/>
        <v>180000</v>
      </c>
      <c r="E347" s="1252">
        <f t="shared" ref="E347:E349" si="83">A347*D347</f>
        <v>198000.00000000003</v>
      </c>
      <c r="F347" s="1251">
        <v>0</v>
      </c>
      <c r="G347" s="1251">
        <f t="shared" si="81"/>
        <v>198000.00000000003</v>
      </c>
    </row>
    <row r="348" spans="1:7" ht="15" customHeight="1">
      <c r="A348" s="1248">
        <v>0.01</v>
      </c>
      <c r="B348" s="1249" t="s">
        <v>1480</v>
      </c>
      <c r="C348" s="1250" t="s">
        <v>1168</v>
      </c>
      <c r="D348" s="1251">
        <f t="shared" si="82"/>
        <v>260000</v>
      </c>
      <c r="E348" s="1252">
        <f t="shared" si="83"/>
        <v>2600</v>
      </c>
      <c r="F348" s="1251">
        <v>0</v>
      </c>
      <c r="G348" s="1251">
        <f t="shared" si="81"/>
        <v>2600</v>
      </c>
    </row>
    <row r="349" spans="1:7" ht="15" customHeight="1">
      <c r="A349" s="1248">
        <v>0.06</v>
      </c>
      <c r="B349" s="1249" t="s">
        <v>1480</v>
      </c>
      <c r="C349" s="1250" t="s">
        <v>1169</v>
      </c>
      <c r="D349" s="1251">
        <f t="shared" si="82"/>
        <v>265000</v>
      </c>
      <c r="E349" s="1252">
        <f t="shared" si="83"/>
        <v>15900</v>
      </c>
      <c r="F349" s="1251">
        <v>0</v>
      </c>
      <c r="G349" s="1251">
        <f t="shared" si="81"/>
        <v>15900</v>
      </c>
    </row>
    <row r="350" spans="1:7" ht="15" customHeight="1">
      <c r="A350" s="1253"/>
      <c r="B350" s="1249"/>
      <c r="C350" s="1250" t="s">
        <v>1481</v>
      </c>
      <c r="D350" s="1251"/>
      <c r="E350" s="1254">
        <f>SUM(E344:E349)</f>
        <v>645500</v>
      </c>
      <c r="F350" s="1251">
        <f>SUM(F344:F349)</f>
        <v>3010800</v>
      </c>
      <c r="G350" s="1251">
        <f>SUM(G344:G349)</f>
        <v>3656300</v>
      </c>
    </row>
    <row r="351" spans="1:7" ht="15" customHeight="1">
      <c r="A351" s="1253"/>
      <c r="B351" s="1249"/>
      <c r="C351" s="1250" t="s">
        <v>2003</v>
      </c>
      <c r="D351" s="1255">
        <v>0.35</v>
      </c>
      <c r="E351" s="1251">
        <f>E350*D351</f>
        <v>225925</v>
      </c>
      <c r="F351" s="1251">
        <f>F350*D351</f>
        <v>1053780</v>
      </c>
      <c r="G351" s="1251">
        <f>G350*D351</f>
        <v>1279705</v>
      </c>
    </row>
    <row r="352" spans="1:7" ht="15" customHeight="1">
      <c r="A352" s="1256"/>
      <c r="B352" s="1257"/>
      <c r="C352" s="1258" t="s">
        <v>1483</v>
      </c>
      <c r="D352" s="1259"/>
      <c r="E352" s="1259">
        <f>SUM(E350:E351)</f>
        <v>871425</v>
      </c>
      <c r="F352" s="1259">
        <f>SUM(F350:F351)</f>
        <v>4064580</v>
      </c>
      <c r="G352" s="1259">
        <f>SUM(G350:G351)</f>
        <v>4936005</v>
      </c>
    </row>
    <row r="354" spans="1:7" ht="15" customHeight="1">
      <c r="A354" s="1235">
        <v>1</v>
      </c>
      <c r="B354" s="1236" t="s">
        <v>209</v>
      </c>
      <c r="C354" s="1237" t="s">
        <v>1710</v>
      </c>
      <c r="D354" s="1238"/>
      <c r="E354" s="1239"/>
      <c r="F354" s="1238"/>
      <c r="G354" s="1238"/>
    </row>
    <row r="355" spans="1:7" ht="15" customHeight="1">
      <c r="A355" s="1235"/>
      <c r="B355" s="1236"/>
      <c r="C355" s="1241"/>
      <c r="D355" s="1238"/>
      <c r="E355" s="1239"/>
      <c r="F355" s="1238"/>
      <c r="G355" s="1238"/>
    </row>
    <row r="356" spans="1:7" s="1240" customFormat="1" ht="15" customHeight="1">
      <c r="A356" s="1242" t="s">
        <v>1326</v>
      </c>
      <c r="B356" s="1243"/>
      <c r="C356" s="1244"/>
      <c r="D356" s="1245" t="s">
        <v>1479</v>
      </c>
      <c r="E356" s="1246" t="s">
        <v>1371</v>
      </c>
      <c r="F356" s="1247" t="s">
        <v>1374</v>
      </c>
      <c r="G356" s="1247" t="s">
        <v>14</v>
      </c>
    </row>
    <row r="357" spans="1:7" ht="15" customHeight="1">
      <c r="A357" s="1248">
        <v>1</v>
      </c>
      <c r="B357" s="1249" t="s">
        <v>209</v>
      </c>
      <c r="C357" s="1250" t="s">
        <v>1711</v>
      </c>
      <c r="D357" s="1251">
        <v>150000</v>
      </c>
      <c r="E357" s="1252">
        <v>0</v>
      </c>
      <c r="F357" s="1251">
        <f>A357*D357</f>
        <v>150000</v>
      </c>
      <c r="G357" s="1251">
        <f>E357+F357</f>
        <v>150000</v>
      </c>
    </row>
    <row r="358" spans="1:7" ht="15" customHeight="1">
      <c r="A358" s="1248">
        <v>2.5000000000000001E-2</v>
      </c>
      <c r="B358" s="1249" t="s">
        <v>209</v>
      </c>
      <c r="C358" s="1250" t="s">
        <v>1712</v>
      </c>
      <c r="D358" s="1251">
        <v>2500</v>
      </c>
      <c r="E358" s="1252">
        <v>0</v>
      </c>
      <c r="F358" s="1251">
        <f>A358*D358</f>
        <v>62.5</v>
      </c>
      <c r="G358" s="1251">
        <f t="shared" ref="G358:G361" si="84">E358+F358</f>
        <v>62.5</v>
      </c>
    </row>
    <row r="359" spans="1:7" ht="15" customHeight="1">
      <c r="A359" s="1248">
        <v>0.01</v>
      </c>
      <c r="B359" s="1249" t="s">
        <v>1480</v>
      </c>
      <c r="C359" s="1250" t="s">
        <v>1166</v>
      </c>
      <c r="D359" s="1251">
        <f t="shared" ref="D359:D361" si="85">D346</f>
        <v>130000</v>
      </c>
      <c r="E359" s="1252">
        <f>A359*D359</f>
        <v>1300</v>
      </c>
      <c r="F359" s="1251">
        <v>0</v>
      </c>
      <c r="G359" s="1251">
        <f t="shared" si="84"/>
        <v>1300</v>
      </c>
    </row>
    <row r="360" spans="1:7" ht="15" customHeight="1">
      <c r="A360" s="1248">
        <v>0.1</v>
      </c>
      <c r="B360" s="1249" t="s">
        <v>1480</v>
      </c>
      <c r="C360" s="1250" t="s">
        <v>1361</v>
      </c>
      <c r="D360" s="1251">
        <f t="shared" si="85"/>
        <v>180000</v>
      </c>
      <c r="E360" s="1252">
        <f t="shared" ref="E360:E361" si="86">A360*D360</f>
        <v>18000</v>
      </c>
      <c r="F360" s="1251">
        <v>0</v>
      </c>
      <c r="G360" s="1251">
        <f t="shared" si="84"/>
        <v>18000</v>
      </c>
    </row>
    <row r="361" spans="1:7" ht="15" customHeight="1">
      <c r="A361" s="1248">
        <v>5.0000000000000001E-3</v>
      </c>
      <c r="B361" s="1249" t="s">
        <v>1480</v>
      </c>
      <c r="C361" s="1250" t="s">
        <v>1169</v>
      </c>
      <c r="D361" s="1251">
        <f t="shared" si="85"/>
        <v>260000</v>
      </c>
      <c r="E361" s="1252">
        <f t="shared" si="86"/>
        <v>1300</v>
      </c>
      <c r="F361" s="1251">
        <v>0</v>
      </c>
      <c r="G361" s="1251">
        <f t="shared" si="84"/>
        <v>1300</v>
      </c>
    </row>
    <row r="362" spans="1:7" ht="15" customHeight="1">
      <c r="A362" s="1253"/>
      <c r="B362" s="1249"/>
      <c r="C362" s="1250" t="s">
        <v>1481</v>
      </c>
      <c r="D362" s="1251"/>
      <c r="E362" s="1254">
        <f>SUM(E357:E361)</f>
        <v>20600</v>
      </c>
      <c r="F362" s="1251">
        <f>SUM(F357:F361)</f>
        <v>150062.5</v>
      </c>
      <c r="G362" s="1251">
        <f>SUM(G357:G361)</f>
        <v>170662.5</v>
      </c>
    </row>
    <row r="363" spans="1:7" ht="15" customHeight="1">
      <c r="A363" s="1253"/>
      <c r="B363" s="1249"/>
      <c r="C363" s="1250" t="s">
        <v>2003</v>
      </c>
      <c r="D363" s="1255">
        <v>0.35</v>
      </c>
      <c r="E363" s="1251">
        <f>E362*D363</f>
        <v>7209.9999999999991</v>
      </c>
      <c r="F363" s="1251">
        <f>F362*D363</f>
        <v>52521.875</v>
      </c>
      <c r="G363" s="1251">
        <f>G362*D363</f>
        <v>59731.874999999993</v>
      </c>
    </row>
    <row r="364" spans="1:7" ht="15" customHeight="1">
      <c r="A364" s="1256"/>
      <c r="B364" s="1257"/>
      <c r="C364" s="1258" t="s">
        <v>1483</v>
      </c>
      <c r="D364" s="1259"/>
      <c r="E364" s="1259">
        <f>SUM(E362:E363)</f>
        <v>27810</v>
      </c>
      <c r="F364" s="1259">
        <f>SUM(F362:F363)</f>
        <v>202584.375</v>
      </c>
      <c r="G364" s="1259">
        <f>SUM(G362:G363)</f>
        <v>230394.375</v>
      </c>
    </row>
    <row r="366" spans="1:7" ht="15" customHeight="1">
      <c r="A366" s="1235">
        <v>1</v>
      </c>
      <c r="B366" s="1236" t="s">
        <v>209</v>
      </c>
      <c r="C366" s="1237" t="s">
        <v>1713</v>
      </c>
      <c r="D366" s="1238"/>
      <c r="E366" s="1239"/>
      <c r="F366" s="1238"/>
      <c r="G366" s="1238"/>
    </row>
    <row r="367" spans="1:7" ht="15" customHeight="1">
      <c r="A367" s="1235"/>
      <c r="B367" s="1236"/>
      <c r="C367" s="1241"/>
      <c r="D367" s="1238"/>
      <c r="E367" s="1239"/>
      <c r="F367" s="1238"/>
      <c r="G367" s="1238"/>
    </row>
    <row r="368" spans="1:7" s="1240" customFormat="1" ht="15" customHeight="1">
      <c r="A368" s="1242" t="s">
        <v>1326</v>
      </c>
      <c r="B368" s="1243"/>
      <c r="C368" s="1244"/>
      <c r="D368" s="1245" t="s">
        <v>1479</v>
      </c>
      <c r="E368" s="1246" t="s">
        <v>1371</v>
      </c>
      <c r="F368" s="1247" t="s">
        <v>1374</v>
      </c>
      <c r="G368" s="1247" t="s">
        <v>14</v>
      </c>
    </row>
    <row r="369" spans="1:7" ht="15" customHeight="1">
      <c r="A369" s="1248">
        <v>1</v>
      </c>
      <c r="B369" s="1249" t="s">
        <v>209</v>
      </c>
      <c r="C369" s="1250" t="s">
        <v>1714</v>
      </c>
      <c r="D369" s="1251">
        <v>50000</v>
      </c>
      <c r="E369" s="1252">
        <v>0</v>
      </c>
      <c r="F369" s="1251">
        <f>A369*D369</f>
        <v>50000</v>
      </c>
      <c r="G369" s="1251">
        <f>E369+F369</f>
        <v>50000</v>
      </c>
    </row>
    <row r="370" spans="1:7" ht="15" customHeight="1">
      <c r="A370" s="1248">
        <v>2.5000000000000001E-2</v>
      </c>
      <c r="B370" s="1249" t="s">
        <v>209</v>
      </c>
      <c r="C370" s="1250" t="s">
        <v>1712</v>
      </c>
      <c r="D370" s="1251">
        <v>2500</v>
      </c>
      <c r="E370" s="1252">
        <v>0</v>
      </c>
      <c r="F370" s="1251">
        <f>A370*D370</f>
        <v>62.5</v>
      </c>
      <c r="G370" s="1251">
        <f t="shared" ref="G370:G373" si="87">E370+F370</f>
        <v>62.5</v>
      </c>
    </row>
    <row r="371" spans="1:7" ht="15" customHeight="1">
      <c r="A371" s="1248">
        <v>0.01</v>
      </c>
      <c r="B371" s="1249" t="s">
        <v>1480</v>
      </c>
      <c r="C371" s="1250" t="s">
        <v>1166</v>
      </c>
      <c r="D371" s="1251">
        <f t="shared" ref="D371:D373" si="88">D346</f>
        <v>130000</v>
      </c>
      <c r="E371" s="1252">
        <f>A371*D371</f>
        <v>1300</v>
      </c>
      <c r="F371" s="1251">
        <v>0</v>
      </c>
      <c r="G371" s="1251">
        <f t="shared" si="87"/>
        <v>1300</v>
      </c>
    </row>
    <row r="372" spans="1:7" ht="15" customHeight="1">
      <c r="A372" s="1248">
        <v>0.1</v>
      </c>
      <c r="B372" s="1249" t="s">
        <v>1480</v>
      </c>
      <c r="C372" s="1250" t="s">
        <v>1361</v>
      </c>
      <c r="D372" s="1251">
        <f t="shared" si="88"/>
        <v>180000</v>
      </c>
      <c r="E372" s="1252">
        <f t="shared" ref="E372:E373" si="89">A372*D372</f>
        <v>18000</v>
      </c>
      <c r="F372" s="1251">
        <v>0</v>
      </c>
      <c r="G372" s="1251">
        <f t="shared" si="87"/>
        <v>18000</v>
      </c>
    </row>
    <row r="373" spans="1:7" ht="15" customHeight="1">
      <c r="A373" s="1248">
        <v>5.0000000000000001E-3</v>
      </c>
      <c r="B373" s="1249" t="s">
        <v>1480</v>
      </c>
      <c r="C373" s="1250" t="s">
        <v>1169</v>
      </c>
      <c r="D373" s="1251">
        <f t="shared" si="88"/>
        <v>260000</v>
      </c>
      <c r="E373" s="1252">
        <f t="shared" si="89"/>
        <v>1300</v>
      </c>
      <c r="F373" s="1251">
        <v>0</v>
      </c>
      <c r="G373" s="1251">
        <f t="shared" si="87"/>
        <v>1300</v>
      </c>
    </row>
    <row r="374" spans="1:7" ht="15" customHeight="1">
      <c r="A374" s="1253"/>
      <c r="B374" s="1249"/>
      <c r="C374" s="1250" t="s">
        <v>1481</v>
      </c>
      <c r="D374" s="1251"/>
      <c r="E374" s="1254">
        <f>SUM(E369:E373)</f>
        <v>20600</v>
      </c>
      <c r="F374" s="1251">
        <f>SUM(F369:F373)</f>
        <v>50062.5</v>
      </c>
      <c r="G374" s="1251">
        <f>SUM(G369:G373)</f>
        <v>70662.5</v>
      </c>
    </row>
    <row r="375" spans="1:7" ht="15" customHeight="1">
      <c r="A375" s="1253"/>
      <c r="B375" s="1249"/>
      <c r="C375" s="1250" t="s">
        <v>2003</v>
      </c>
      <c r="D375" s="1255">
        <v>0.35</v>
      </c>
      <c r="E375" s="1251">
        <f>E374*D375</f>
        <v>7209.9999999999991</v>
      </c>
      <c r="F375" s="1251">
        <f>F374*D375</f>
        <v>17521.875</v>
      </c>
      <c r="G375" s="1251">
        <f>G374*D375</f>
        <v>24731.875</v>
      </c>
    </row>
    <row r="376" spans="1:7" ht="15" customHeight="1">
      <c r="A376" s="1256"/>
      <c r="B376" s="1257"/>
      <c r="C376" s="1258" t="s">
        <v>1483</v>
      </c>
      <c r="D376" s="1259"/>
      <c r="E376" s="1259">
        <f>SUM(E374:E375)</f>
        <v>27810</v>
      </c>
      <c r="F376" s="1259">
        <f>SUM(F374:F375)</f>
        <v>67584.375</v>
      </c>
      <c r="G376" s="1259">
        <f>SUM(G374:G375)</f>
        <v>95394.375</v>
      </c>
    </row>
    <row r="377" spans="1:7" ht="15" customHeight="1">
      <c r="A377" s="1260"/>
      <c r="B377" s="1261"/>
      <c r="C377" s="1240"/>
      <c r="D377" s="1238"/>
      <c r="E377" s="1238"/>
      <c r="F377" s="1238"/>
      <c r="G377" s="1238"/>
    </row>
    <row r="378" spans="1:7" ht="15" customHeight="1">
      <c r="A378" s="1235">
        <v>1</v>
      </c>
      <c r="B378" s="1236" t="s">
        <v>117</v>
      </c>
      <c r="C378" s="1237" t="s">
        <v>1770</v>
      </c>
      <c r="D378" s="1238"/>
      <c r="E378" s="1239"/>
      <c r="F378" s="1238"/>
      <c r="G378" s="1238"/>
    </row>
    <row r="379" spans="1:7" ht="15" customHeight="1">
      <c r="A379" s="1235"/>
      <c r="B379" s="1236"/>
      <c r="C379" s="1241"/>
      <c r="D379" s="1238"/>
      <c r="E379" s="1239"/>
      <c r="F379" s="1238"/>
      <c r="G379" s="1238"/>
    </row>
    <row r="380" spans="1:7" s="1240" customFormat="1" ht="15" customHeight="1">
      <c r="A380" s="1242" t="s">
        <v>1326</v>
      </c>
      <c r="B380" s="1243"/>
      <c r="C380" s="1244"/>
      <c r="D380" s="1245" t="s">
        <v>1479</v>
      </c>
      <c r="E380" s="1246" t="s">
        <v>1371</v>
      </c>
      <c r="F380" s="1247" t="s">
        <v>1374</v>
      </c>
      <c r="G380" s="1247" t="s">
        <v>14</v>
      </c>
    </row>
    <row r="381" spans="1:7" ht="15" customHeight="1">
      <c r="A381" s="1248">
        <v>1</v>
      </c>
      <c r="B381" s="1249" t="s">
        <v>209</v>
      </c>
      <c r="C381" s="1250" t="s">
        <v>1715</v>
      </c>
      <c r="D381" s="1251">
        <v>100000</v>
      </c>
      <c r="E381" s="1252">
        <v>0</v>
      </c>
      <c r="F381" s="1251">
        <f>A381*D381</f>
        <v>100000</v>
      </c>
      <c r="G381" s="1251">
        <f>E381+F381</f>
        <v>100000</v>
      </c>
    </row>
    <row r="382" spans="1:7" ht="15" customHeight="1">
      <c r="A382" s="1248">
        <v>2.5000000000000001E-2</v>
      </c>
      <c r="B382" s="1249" t="s">
        <v>209</v>
      </c>
      <c r="C382" s="1250" t="s">
        <v>1712</v>
      </c>
      <c r="D382" s="1251">
        <v>10000</v>
      </c>
      <c r="E382" s="1252">
        <v>0</v>
      </c>
      <c r="F382" s="1251">
        <f>A382*D382</f>
        <v>250</v>
      </c>
      <c r="G382" s="1251">
        <f t="shared" ref="G382:G386" si="90">E382+F382</f>
        <v>250</v>
      </c>
    </row>
    <row r="383" spans="1:7" ht="15" customHeight="1">
      <c r="A383" s="1248">
        <v>3.5999999999999997E-2</v>
      </c>
      <c r="B383" s="1249" t="s">
        <v>1480</v>
      </c>
      <c r="C383" s="1250" t="s">
        <v>1166</v>
      </c>
      <c r="D383" s="1251">
        <f>D146</f>
        <v>130000</v>
      </c>
      <c r="E383" s="1252">
        <f>A383*D383</f>
        <v>4680</v>
      </c>
      <c r="F383" s="1251">
        <v>0</v>
      </c>
      <c r="G383" s="1251">
        <f t="shared" si="90"/>
        <v>4680</v>
      </c>
    </row>
    <row r="384" spans="1:7" ht="15" customHeight="1">
      <c r="A384" s="1248">
        <v>0.06</v>
      </c>
      <c r="B384" s="1249" t="s">
        <v>1480</v>
      </c>
      <c r="C384" s="1250" t="s">
        <v>1361</v>
      </c>
      <c r="D384" s="1251">
        <f>D147</f>
        <v>180000</v>
      </c>
      <c r="E384" s="1252">
        <f t="shared" ref="E384:E386" si="91">A384*D384</f>
        <v>10800</v>
      </c>
      <c r="F384" s="1251">
        <v>0</v>
      </c>
      <c r="G384" s="1251">
        <f t="shared" si="90"/>
        <v>10800</v>
      </c>
    </row>
    <row r="385" spans="1:7" ht="15" customHeight="1">
      <c r="A385" s="1248">
        <v>6.0000000000000001E-3</v>
      </c>
      <c r="B385" s="1249" t="s">
        <v>1480</v>
      </c>
      <c r="C385" s="1250" t="s">
        <v>1168</v>
      </c>
      <c r="D385" s="1251">
        <f>D148</f>
        <v>260000</v>
      </c>
      <c r="E385" s="1252">
        <f t="shared" si="91"/>
        <v>1560</v>
      </c>
      <c r="F385" s="1251">
        <v>0</v>
      </c>
      <c r="G385" s="1251">
        <f t="shared" si="90"/>
        <v>1560</v>
      </c>
    </row>
    <row r="386" spans="1:7" ht="15" customHeight="1">
      <c r="A386" s="1248">
        <v>2E-3</v>
      </c>
      <c r="B386" s="1249" t="s">
        <v>1480</v>
      </c>
      <c r="C386" s="1250" t="s">
        <v>1169</v>
      </c>
      <c r="D386" s="1251"/>
      <c r="E386" s="1252">
        <f t="shared" si="91"/>
        <v>0</v>
      </c>
      <c r="F386" s="1251">
        <v>0</v>
      </c>
      <c r="G386" s="1251">
        <f t="shared" si="90"/>
        <v>0</v>
      </c>
    </row>
    <row r="387" spans="1:7" ht="15" customHeight="1">
      <c r="A387" s="1253"/>
      <c r="B387" s="1249"/>
      <c r="C387" s="1250" t="s">
        <v>1481</v>
      </c>
      <c r="D387" s="1251"/>
      <c r="E387" s="1254">
        <f>SUM(E381:E386)</f>
        <v>17040</v>
      </c>
      <c r="F387" s="1251">
        <f>SUM(F381:F386)</f>
        <v>100250</v>
      </c>
      <c r="G387" s="1251">
        <f>SUM(G381:G386)</f>
        <v>117290</v>
      </c>
    </row>
    <row r="388" spans="1:7" ht="15" customHeight="1">
      <c r="A388" s="1253"/>
      <c r="B388" s="1249"/>
      <c r="C388" s="1250" t="s">
        <v>2003</v>
      </c>
      <c r="D388" s="1255">
        <v>0.35</v>
      </c>
      <c r="E388" s="1251">
        <f>E387*D388</f>
        <v>5964</v>
      </c>
      <c r="F388" s="1251">
        <f>F387*D388</f>
        <v>35087.5</v>
      </c>
      <c r="G388" s="1251">
        <f>G387*D388</f>
        <v>41051.5</v>
      </c>
    </row>
    <row r="389" spans="1:7" ht="15" customHeight="1">
      <c r="A389" s="1256"/>
      <c r="B389" s="1257"/>
      <c r="C389" s="1258" t="s">
        <v>1483</v>
      </c>
      <c r="D389" s="1259"/>
      <c r="E389" s="1259">
        <f>SUM(E387:E388)</f>
        <v>23004</v>
      </c>
      <c r="F389" s="1259">
        <f>SUM(F387:F388)</f>
        <v>135337.5</v>
      </c>
      <c r="G389" s="1259">
        <f>SUM(G387:G388)</f>
        <v>158341.5</v>
      </c>
    </row>
    <row r="390" spans="1:7" ht="15" customHeight="1">
      <c r="A390" s="1260"/>
      <c r="B390" s="1261"/>
      <c r="C390" s="1240"/>
      <c r="D390" s="1238"/>
      <c r="E390" s="1238"/>
      <c r="F390" s="1238"/>
      <c r="G390" s="1238"/>
    </row>
    <row r="391" spans="1:7" ht="15" customHeight="1">
      <c r="A391" s="1235">
        <v>1</v>
      </c>
      <c r="B391" s="1236" t="s">
        <v>117</v>
      </c>
      <c r="C391" s="1237" t="s">
        <v>1769</v>
      </c>
      <c r="D391" s="1238"/>
      <c r="E391" s="1239"/>
      <c r="F391" s="1238"/>
      <c r="G391" s="1238"/>
    </row>
    <row r="392" spans="1:7" ht="15" customHeight="1">
      <c r="A392" s="1235"/>
      <c r="B392" s="1236"/>
      <c r="C392" s="1241"/>
      <c r="D392" s="1238"/>
      <c r="E392" s="1239"/>
      <c r="F392" s="1238"/>
      <c r="G392" s="1238"/>
    </row>
    <row r="393" spans="1:7" s="1240" customFormat="1" ht="15" customHeight="1">
      <c r="A393" s="1242" t="s">
        <v>1326</v>
      </c>
      <c r="B393" s="1243"/>
      <c r="C393" s="1244"/>
      <c r="D393" s="1245" t="s">
        <v>1479</v>
      </c>
      <c r="E393" s="1246" t="s">
        <v>1371</v>
      </c>
      <c r="F393" s="1247" t="s">
        <v>1374</v>
      </c>
      <c r="G393" s="1247" t="s">
        <v>14</v>
      </c>
    </row>
    <row r="394" spans="1:7" ht="15" customHeight="1">
      <c r="A394" s="1248">
        <v>1</v>
      </c>
      <c r="B394" s="1249" t="s">
        <v>209</v>
      </c>
      <c r="C394" s="1250" t="s">
        <v>1715</v>
      </c>
      <c r="D394" s="1251">
        <v>130000</v>
      </c>
      <c r="E394" s="1252">
        <v>0</v>
      </c>
      <c r="F394" s="1251">
        <f>A394*D394</f>
        <v>130000</v>
      </c>
      <c r="G394" s="1251">
        <f>E394+F394</f>
        <v>130000</v>
      </c>
    </row>
    <row r="395" spans="1:7" ht="15" customHeight="1">
      <c r="A395" s="1248">
        <v>2.5000000000000001E-2</v>
      </c>
      <c r="B395" s="1249" t="s">
        <v>209</v>
      </c>
      <c r="C395" s="1250" t="s">
        <v>1712</v>
      </c>
      <c r="D395" s="1251">
        <v>10000</v>
      </c>
      <c r="E395" s="1252">
        <v>0</v>
      </c>
      <c r="F395" s="1251">
        <f>A395*D395</f>
        <v>250</v>
      </c>
      <c r="G395" s="1251">
        <f t="shared" ref="G395:G399" si="92">E395+F395</f>
        <v>250</v>
      </c>
    </row>
    <row r="396" spans="1:7" ht="15" customHeight="1">
      <c r="A396" s="1248">
        <v>3.5999999999999997E-2</v>
      </c>
      <c r="B396" s="1249" t="s">
        <v>1480</v>
      </c>
      <c r="C396" s="1250" t="s">
        <v>1166</v>
      </c>
      <c r="D396" s="1251">
        <v>130000</v>
      </c>
      <c r="E396" s="1252">
        <f>A396*D396</f>
        <v>4680</v>
      </c>
      <c r="F396" s="1251">
        <v>0</v>
      </c>
      <c r="G396" s="1251">
        <f t="shared" si="92"/>
        <v>4680</v>
      </c>
    </row>
    <row r="397" spans="1:7" ht="15" customHeight="1">
      <c r="A397" s="1248">
        <v>0.06</v>
      </c>
      <c r="B397" s="1249" t="s">
        <v>1480</v>
      </c>
      <c r="C397" s="1250" t="s">
        <v>1361</v>
      </c>
      <c r="D397" s="1251">
        <v>200000</v>
      </c>
      <c r="E397" s="1252">
        <f t="shared" ref="E397:E399" si="93">A397*D397</f>
        <v>12000</v>
      </c>
      <c r="F397" s="1251">
        <v>0</v>
      </c>
      <c r="G397" s="1251">
        <f t="shared" si="92"/>
        <v>12000</v>
      </c>
    </row>
    <row r="398" spans="1:7" ht="15" customHeight="1">
      <c r="A398" s="1248">
        <v>6.0000000000000001E-3</v>
      </c>
      <c r="B398" s="1249" t="s">
        <v>1480</v>
      </c>
      <c r="C398" s="1250" t="s">
        <v>1168</v>
      </c>
      <c r="D398" s="1251">
        <v>250000</v>
      </c>
      <c r="E398" s="1252">
        <f t="shared" si="93"/>
        <v>1500</v>
      </c>
      <c r="F398" s="1251">
        <v>0</v>
      </c>
      <c r="G398" s="1251">
        <f t="shared" si="92"/>
        <v>1500</v>
      </c>
    </row>
    <row r="399" spans="1:7" ht="15" customHeight="1">
      <c r="A399" s="1248">
        <v>2E-3</v>
      </c>
      <c r="B399" s="1249" t="s">
        <v>1480</v>
      </c>
      <c r="C399" s="1250" t="s">
        <v>1169</v>
      </c>
      <c r="D399" s="1251">
        <v>260000</v>
      </c>
      <c r="E399" s="1252">
        <f t="shared" si="93"/>
        <v>520</v>
      </c>
      <c r="F399" s="1251">
        <v>0</v>
      </c>
      <c r="G399" s="1251">
        <f t="shared" si="92"/>
        <v>520</v>
      </c>
    </row>
    <row r="400" spans="1:7" ht="15" customHeight="1">
      <c r="A400" s="1253"/>
      <c r="B400" s="1249"/>
      <c r="C400" s="1250" t="s">
        <v>1481</v>
      </c>
      <c r="D400" s="1251"/>
      <c r="E400" s="1254">
        <f>SUM(E394:E399)</f>
        <v>18700</v>
      </c>
      <c r="F400" s="1251">
        <f>SUM(F394:F399)</f>
        <v>130250</v>
      </c>
      <c r="G400" s="1251">
        <f>SUM(G394:G399)</f>
        <v>148950</v>
      </c>
    </row>
    <row r="401" spans="1:7" ht="15" customHeight="1">
      <c r="A401" s="1253"/>
      <c r="B401" s="1249"/>
      <c r="C401" s="1250" t="s">
        <v>2003</v>
      </c>
      <c r="D401" s="1255">
        <v>0.35</v>
      </c>
      <c r="E401" s="1251">
        <f>E400*D401</f>
        <v>6545</v>
      </c>
      <c r="F401" s="1251">
        <f>F400*D401</f>
        <v>45587.5</v>
      </c>
      <c r="G401" s="1251">
        <f>G400*D401</f>
        <v>52132.5</v>
      </c>
    </row>
    <row r="402" spans="1:7" ht="15" customHeight="1">
      <c r="A402" s="1256"/>
      <c r="B402" s="1257"/>
      <c r="C402" s="1258" t="s">
        <v>1483</v>
      </c>
      <c r="D402" s="1259"/>
      <c r="E402" s="1259">
        <f>SUM(E400:E401)</f>
        <v>25245</v>
      </c>
      <c r="F402" s="1259">
        <f>SUM(F400:F401)</f>
        <v>175837.5</v>
      </c>
      <c r="G402" s="1259">
        <f>SUM(G400:G401)</f>
        <v>201082.5</v>
      </c>
    </row>
    <row r="403" spans="1:7" ht="15" customHeight="1">
      <c r="A403" s="1260"/>
      <c r="B403" s="1261"/>
      <c r="C403" s="1240"/>
      <c r="D403" s="1238"/>
      <c r="E403" s="1238"/>
      <c r="F403" s="1238"/>
      <c r="G403" s="1238"/>
    </row>
    <row r="404" spans="1:7" ht="15" customHeight="1">
      <c r="A404" s="1260"/>
      <c r="B404" s="1261"/>
      <c r="C404" s="1240"/>
      <c r="D404" s="1238"/>
      <c r="E404" s="1238"/>
      <c r="F404" s="1238"/>
      <c r="G404" s="1238"/>
    </row>
    <row r="405" spans="1:7" ht="15" customHeight="1">
      <c r="A405" s="1235">
        <v>1</v>
      </c>
      <c r="B405" s="1236" t="s">
        <v>117</v>
      </c>
      <c r="C405" s="1237" t="s">
        <v>1771</v>
      </c>
      <c r="D405" s="1238"/>
      <c r="E405" s="1239"/>
      <c r="F405" s="1238"/>
      <c r="G405" s="1238"/>
    </row>
    <row r="406" spans="1:7" ht="15" customHeight="1">
      <c r="A406" s="1235"/>
      <c r="B406" s="1236"/>
      <c r="C406" s="1241"/>
      <c r="D406" s="1238"/>
      <c r="E406" s="1239"/>
      <c r="F406" s="1238"/>
      <c r="G406" s="1238"/>
    </row>
    <row r="407" spans="1:7" s="1240" customFormat="1" ht="15" customHeight="1">
      <c r="A407" s="1242" t="s">
        <v>1326</v>
      </c>
      <c r="B407" s="1243"/>
      <c r="C407" s="1244"/>
      <c r="D407" s="1245" t="s">
        <v>1479</v>
      </c>
      <c r="E407" s="1246" t="s">
        <v>1371</v>
      </c>
      <c r="F407" s="1247" t="s">
        <v>1374</v>
      </c>
      <c r="G407" s="1247" t="s">
        <v>14</v>
      </c>
    </row>
    <row r="408" spans="1:7" ht="15" customHeight="1">
      <c r="A408" s="1248">
        <v>1</v>
      </c>
      <c r="B408" s="1249" t="s">
        <v>209</v>
      </c>
      <c r="C408" s="1250" t="s">
        <v>1715</v>
      </c>
      <c r="D408" s="1251">
        <v>130000</v>
      </c>
      <c r="E408" s="1252">
        <v>0</v>
      </c>
      <c r="F408" s="1251">
        <f>A408*D408</f>
        <v>130000</v>
      </c>
      <c r="G408" s="1251">
        <f>E408+F408</f>
        <v>130000</v>
      </c>
    </row>
    <row r="409" spans="1:7" ht="15" customHeight="1">
      <c r="A409" s="1248">
        <v>2.5000000000000001E-2</v>
      </c>
      <c r="B409" s="1249" t="s">
        <v>209</v>
      </c>
      <c r="C409" s="1250" t="s">
        <v>1712</v>
      </c>
      <c r="D409" s="1251">
        <v>10000</v>
      </c>
      <c r="E409" s="1252">
        <v>0</v>
      </c>
      <c r="F409" s="1251">
        <f>A409*D409</f>
        <v>250</v>
      </c>
      <c r="G409" s="1251">
        <f t="shared" ref="G409:G413" si="94">E409+F409</f>
        <v>250</v>
      </c>
    </row>
    <row r="410" spans="1:7" ht="15" customHeight="1">
      <c r="A410" s="1248">
        <v>3.5999999999999997E-2</v>
      </c>
      <c r="B410" s="1249" t="s">
        <v>1480</v>
      </c>
      <c r="C410" s="1250" t="s">
        <v>1166</v>
      </c>
      <c r="D410" s="1251">
        <v>130000</v>
      </c>
      <c r="E410" s="1252">
        <f>A410*D410</f>
        <v>4680</v>
      </c>
      <c r="F410" s="1251">
        <v>0</v>
      </c>
      <c r="G410" s="1251">
        <f t="shared" si="94"/>
        <v>4680</v>
      </c>
    </row>
    <row r="411" spans="1:7" ht="15" customHeight="1">
      <c r="A411" s="1248">
        <v>0.06</v>
      </c>
      <c r="B411" s="1249" t="s">
        <v>1480</v>
      </c>
      <c r="C411" s="1250" t="s">
        <v>1361</v>
      </c>
      <c r="D411" s="1251">
        <v>200000</v>
      </c>
      <c r="E411" s="1252">
        <f t="shared" ref="E411:E413" si="95">A411*D411</f>
        <v>12000</v>
      </c>
      <c r="F411" s="1251">
        <v>0</v>
      </c>
      <c r="G411" s="1251">
        <f t="shared" si="94"/>
        <v>12000</v>
      </c>
    </row>
    <row r="412" spans="1:7" ht="15" customHeight="1">
      <c r="A412" s="1248">
        <v>6.0000000000000001E-3</v>
      </c>
      <c r="B412" s="1249" t="s">
        <v>1480</v>
      </c>
      <c r="C412" s="1250" t="s">
        <v>1168</v>
      </c>
      <c r="D412" s="1251">
        <v>250000</v>
      </c>
      <c r="E412" s="1252">
        <f t="shared" si="95"/>
        <v>1500</v>
      </c>
      <c r="F412" s="1251">
        <v>0</v>
      </c>
      <c r="G412" s="1251">
        <f t="shared" si="94"/>
        <v>1500</v>
      </c>
    </row>
    <row r="413" spans="1:7" ht="15" customHeight="1">
      <c r="A413" s="1248">
        <v>2E-3</v>
      </c>
      <c r="B413" s="1249" t="s">
        <v>1480</v>
      </c>
      <c r="C413" s="1250" t="s">
        <v>1169</v>
      </c>
      <c r="D413" s="1251">
        <v>260000</v>
      </c>
      <c r="E413" s="1252">
        <f t="shared" si="95"/>
        <v>520</v>
      </c>
      <c r="F413" s="1251">
        <v>0</v>
      </c>
      <c r="G413" s="1251">
        <f t="shared" si="94"/>
        <v>520</v>
      </c>
    </row>
    <row r="414" spans="1:7" ht="15" customHeight="1">
      <c r="A414" s="1253"/>
      <c r="B414" s="1249"/>
      <c r="C414" s="1250" t="s">
        <v>1481</v>
      </c>
      <c r="D414" s="1251"/>
      <c r="E414" s="1254">
        <f>SUM(E408:E413)</f>
        <v>18700</v>
      </c>
      <c r="F414" s="1251">
        <f>SUM(F408:F413)</f>
        <v>130250</v>
      </c>
      <c r="G414" s="1251">
        <f>SUM(G408:G413)</f>
        <v>148950</v>
      </c>
    </row>
    <row r="415" spans="1:7" ht="15" customHeight="1">
      <c r="A415" s="1253"/>
      <c r="B415" s="1249"/>
      <c r="C415" s="1250" t="s">
        <v>2003</v>
      </c>
      <c r="D415" s="1255">
        <v>0.35</v>
      </c>
      <c r="E415" s="1251">
        <f>E414*D415</f>
        <v>6545</v>
      </c>
      <c r="F415" s="1251">
        <f>F414*D415</f>
        <v>45587.5</v>
      </c>
      <c r="G415" s="1251">
        <f>G414*D415</f>
        <v>52132.5</v>
      </c>
    </row>
    <row r="416" spans="1:7" ht="15" customHeight="1">
      <c r="A416" s="1256"/>
      <c r="B416" s="1257"/>
      <c r="C416" s="1258" t="s">
        <v>1483</v>
      </c>
      <c r="D416" s="1259"/>
      <c r="E416" s="1259">
        <f>SUM(E414:E415)</f>
        <v>25245</v>
      </c>
      <c r="F416" s="1259">
        <f>SUM(F414:F415)</f>
        <v>175837.5</v>
      </c>
      <c r="G416" s="1259">
        <f>SUM(G414:G415)</f>
        <v>201082.5</v>
      </c>
    </row>
    <row r="417" spans="1:7" ht="15" customHeight="1">
      <c r="A417" s="1235">
        <v>1</v>
      </c>
      <c r="B417" s="1236" t="s">
        <v>117</v>
      </c>
      <c r="C417" s="1237" t="s">
        <v>1716</v>
      </c>
      <c r="D417" s="1238"/>
      <c r="E417" s="1239"/>
      <c r="F417" s="1238"/>
      <c r="G417" s="1238"/>
    </row>
    <row r="418" spans="1:7" ht="15" customHeight="1">
      <c r="A418" s="1235"/>
      <c r="B418" s="1236"/>
      <c r="C418" s="1241"/>
      <c r="D418" s="1238"/>
      <c r="E418" s="1239"/>
      <c r="F418" s="1238"/>
      <c r="G418" s="1238"/>
    </row>
    <row r="419" spans="1:7" s="1240" customFormat="1" ht="15" customHeight="1">
      <c r="A419" s="1242" t="s">
        <v>1326</v>
      </c>
      <c r="B419" s="1243"/>
      <c r="C419" s="1244"/>
      <c r="D419" s="1245" t="s">
        <v>1479</v>
      </c>
      <c r="E419" s="1246" t="s">
        <v>1371</v>
      </c>
      <c r="F419" s="1247" t="s">
        <v>1374</v>
      </c>
      <c r="G419" s="1247" t="s">
        <v>14</v>
      </c>
    </row>
    <row r="420" spans="1:7" ht="15" customHeight="1">
      <c r="A420" s="1248">
        <v>1.2</v>
      </c>
      <c r="B420" s="1249" t="s">
        <v>209</v>
      </c>
      <c r="C420" s="1250" t="s">
        <v>1716</v>
      </c>
      <c r="D420" s="1251">
        <v>300000</v>
      </c>
      <c r="E420" s="1252">
        <v>0</v>
      </c>
      <c r="F420" s="1251">
        <f>A420*D420</f>
        <v>360000</v>
      </c>
      <c r="G420" s="1251">
        <f>E420+F420</f>
        <v>360000</v>
      </c>
    </row>
    <row r="421" spans="1:7" ht="15" customHeight="1">
      <c r="A421" s="1248">
        <v>35</v>
      </c>
      <c r="B421" s="1249" t="s">
        <v>209</v>
      </c>
      <c r="C421" s="1250" t="s">
        <v>1712</v>
      </c>
      <c r="D421" s="1251">
        <v>10000</v>
      </c>
      <c r="E421" s="1252">
        <v>0</v>
      </c>
      <c r="F421" s="1251">
        <f>A421*D421</f>
        <v>350000</v>
      </c>
      <c r="G421" s="1251">
        <f t="shared" ref="G421:G425" si="96">E421+F421</f>
        <v>350000</v>
      </c>
    </row>
    <row r="422" spans="1:7" ht="15" customHeight="1">
      <c r="A422" s="1248">
        <v>8.1000000000000003E-2</v>
      </c>
      <c r="B422" s="1249" t="s">
        <v>1480</v>
      </c>
      <c r="C422" s="1250" t="s">
        <v>1166</v>
      </c>
      <c r="D422" s="1251">
        <v>130000</v>
      </c>
      <c r="E422" s="1252">
        <f>A422*D422</f>
        <v>10530</v>
      </c>
      <c r="F422" s="1251">
        <v>0</v>
      </c>
      <c r="G422" s="1251">
        <f t="shared" si="96"/>
        <v>10530</v>
      </c>
    </row>
    <row r="423" spans="1:7" ht="15" customHeight="1">
      <c r="A423" s="1248">
        <v>0.13500000000000001</v>
      </c>
      <c r="B423" s="1249" t="s">
        <v>1480</v>
      </c>
      <c r="C423" s="1250" t="s">
        <v>1361</v>
      </c>
      <c r="D423" s="1251">
        <v>200000</v>
      </c>
      <c r="E423" s="1252">
        <f t="shared" ref="E423:E425" si="97">A423*D423</f>
        <v>27000</v>
      </c>
      <c r="F423" s="1251">
        <v>0</v>
      </c>
      <c r="G423" s="1251">
        <f t="shared" si="96"/>
        <v>27000</v>
      </c>
    </row>
    <row r="424" spans="1:7" ht="15" customHeight="1">
      <c r="A424" s="1248">
        <v>1.35E-2</v>
      </c>
      <c r="B424" s="1249" t="s">
        <v>1480</v>
      </c>
      <c r="C424" s="1250" t="s">
        <v>1168</v>
      </c>
      <c r="D424" s="1251">
        <v>250000</v>
      </c>
      <c r="E424" s="1252">
        <f t="shared" si="97"/>
        <v>3375</v>
      </c>
      <c r="F424" s="1251">
        <v>0</v>
      </c>
      <c r="G424" s="1251">
        <f t="shared" si="96"/>
        <v>3375</v>
      </c>
    </row>
    <row r="425" spans="1:7" ht="15" customHeight="1">
      <c r="A425" s="1248">
        <v>4.0000000000000001E-3</v>
      </c>
      <c r="B425" s="1249" t="s">
        <v>1480</v>
      </c>
      <c r="C425" s="1250" t="s">
        <v>1169</v>
      </c>
      <c r="D425" s="1251">
        <v>265000</v>
      </c>
      <c r="E425" s="1252">
        <f t="shared" si="97"/>
        <v>1060</v>
      </c>
      <c r="F425" s="1251">
        <v>0</v>
      </c>
      <c r="G425" s="1251">
        <f t="shared" si="96"/>
        <v>1060</v>
      </c>
    </row>
    <row r="426" spans="1:7" ht="15" customHeight="1">
      <c r="A426" s="1253"/>
      <c r="B426" s="1249"/>
      <c r="C426" s="1250" t="s">
        <v>1481</v>
      </c>
      <c r="D426" s="1251"/>
      <c r="E426" s="1254">
        <f>SUM(E420:E425)</f>
        <v>41965</v>
      </c>
      <c r="F426" s="1251">
        <f>SUM(F420:F425)</f>
        <v>710000</v>
      </c>
      <c r="G426" s="1251">
        <f>SUM(G420:G425)</f>
        <v>751965</v>
      </c>
    </row>
    <row r="427" spans="1:7" ht="15" customHeight="1">
      <c r="A427" s="1253"/>
      <c r="B427" s="1249"/>
      <c r="C427" s="1250" t="s">
        <v>2003</v>
      </c>
      <c r="D427" s="1255">
        <v>0.35</v>
      </c>
      <c r="E427" s="1251">
        <f>E426*D427</f>
        <v>14687.749999999998</v>
      </c>
      <c r="F427" s="1251">
        <f>F426*D427</f>
        <v>248499.99999999997</v>
      </c>
      <c r="G427" s="1251">
        <f>G426*D427</f>
        <v>263187.75</v>
      </c>
    </row>
    <row r="428" spans="1:7" ht="15" customHeight="1">
      <c r="A428" s="1256"/>
      <c r="B428" s="1257"/>
      <c r="C428" s="1258" t="s">
        <v>1483</v>
      </c>
      <c r="D428" s="1259"/>
      <c r="E428" s="1259">
        <f>SUM(E426:E427)</f>
        <v>56652.75</v>
      </c>
      <c r="F428" s="1259">
        <f>SUM(F426:F427)</f>
        <v>958500</v>
      </c>
      <c r="G428" s="1259">
        <f>SUM(G426:G427)</f>
        <v>1015152.75</v>
      </c>
    </row>
    <row r="429" spans="1:7" ht="15" customHeight="1">
      <c r="A429" s="1262"/>
      <c r="B429" s="1263"/>
      <c r="C429" s="1264"/>
      <c r="D429" s="1265"/>
      <c r="E429" s="1265"/>
      <c r="F429" s="1265"/>
      <c r="G429" s="1265"/>
    </row>
    <row r="430" spans="1:7" ht="15" customHeight="1">
      <c r="A430" s="1235">
        <v>1</v>
      </c>
      <c r="B430" s="1236" t="s">
        <v>209</v>
      </c>
      <c r="C430" s="1237" t="s">
        <v>1717</v>
      </c>
      <c r="D430" s="1238"/>
      <c r="E430" s="1239"/>
      <c r="F430" s="1238"/>
      <c r="G430" s="1238"/>
    </row>
    <row r="431" spans="1:7" ht="15" customHeight="1">
      <c r="A431" s="1235"/>
      <c r="B431" s="1236"/>
      <c r="C431" s="1241"/>
      <c r="D431" s="1238"/>
      <c r="E431" s="1239"/>
      <c r="F431" s="1238"/>
      <c r="G431" s="1238"/>
    </row>
    <row r="432" spans="1:7" s="1240" customFormat="1" ht="15" customHeight="1">
      <c r="A432" s="1242" t="s">
        <v>1326</v>
      </c>
      <c r="B432" s="1243"/>
      <c r="C432" s="1244"/>
      <c r="D432" s="1245" t="s">
        <v>1479</v>
      </c>
      <c r="E432" s="1246" t="s">
        <v>1371</v>
      </c>
      <c r="F432" s="1247" t="s">
        <v>1374</v>
      </c>
      <c r="G432" s="1247" t="s">
        <v>14</v>
      </c>
    </row>
    <row r="433" spans="1:7" ht="15" customHeight="1">
      <c r="A433" s="1248">
        <v>1</v>
      </c>
      <c r="B433" s="1249" t="s">
        <v>209</v>
      </c>
      <c r="C433" s="1250" t="s">
        <v>1718</v>
      </c>
      <c r="D433" s="1251">
        <v>150000</v>
      </c>
      <c r="E433" s="1252">
        <v>0</v>
      </c>
      <c r="F433" s="1251">
        <f>A433*D433</f>
        <v>150000</v>
      </c>
      <c r="G433" s="1251">
        <f>E433+F433</f>
        <v>150000</v>
      </c>
    </row>
    <row r="434" spans="1:7" ht="15" customHeight="1">
      <c r="A434" s="1248">
        <v>0.01</v>
      </c>
      <c r="B434" s="1249" t="s">
        <v>1480</v>
      </c>
      <c r="C434" s="1250" t="s">
        <v>1166</v>
      </c>
      <c r="D434" s="1251">
        <v>130000</v>
      </c>
      <c r="E434" s="1252">
        <f>A434*D434</f>
        <v>1300</v>
      </c>
      <c r="F434" s="1251">
        <v>0</v>
      </c>
      <c r="G434" s="1251">
        <f t="shared" ref="G434:G436" si="98">E434+F434</f>
        <v>1300</v>
      </c>
    </row>
    <row r="435" spans="1:7" ht="15" customHeight="1">
      <c r="A435" s="1248">
        <v>0.2</v>
      </c>
      <c r="B435" s="1249" t="s">
        <v>1480</v>
      </c>
      <c r="C435" s="1250" t="s">
        <v>1361</v>
      </c>
      <c r="D435" s="1251">
        <v>200000</v>
      </c>
      <c r="E435" s="1252">
        <f t="shared" ref="E435:E436" si="99">A435*D435</f>
        <v>40000</v>
      </c>
      <c r="F435" s="1251">
        <v>0</v>
      </c>
      <c r="G435" s="1251">
        <f t="shared" si="98"/>
        <v>40000</v>
      </c>
    </row>
    <row r="436" spans="1:7" ht="15" customHeight="1">
      <c r="A436" s="1248">
        <v>5.0000000000000001E-3</v>
      </c>
      <c r="B436" s="1249" t="s">
        <v>1480</v>
      </c>
      <c r="C436" s="1250" t="s">
        <v>1169</v>
      </c>
      <c r="D436" s="1251">
        <v>250000</v>
      </c>
      <c r="E436" s="1252">
        <f t="shared" si="99"/>
        <v>1250</v>
      </c>
      <c r="F436" s="1251">
        <v>0</v>
      </c>
      <c r="G436" s="1251">
        <f t="shared" si="98"/>
        <v>1250</v>
      </c>
    </row>
    <row r="437" spans="1:7" ht="15" customHeight="1">
      <c r="A437" s="1253"/>
      <c r="B437" s="1249"/>
      <c r="C437" s="1250" t="s">
        <v>1481</v>
      </c>
      <c r="D437" s="1251"/>
      <c r="E437" s="1254">
        <f>SUM(E433:E436)</f>
        <v>42550</v>
      </c>
      <c r="F437" s="1251">
        <f>SUM(F433:F436)</f>
        <v>150000</v>
      </c>
      <c r="G437" s="1251">
        <f>SUM(G433:G436)</f>
        <v>192550</v>
      </c>
    </row>
    <row r="438" spans="1:7" ht="15" customHeight="1">
      <c r="A438" s="1253"/>
      <c r="B438" s="1249"/>
      <c r="C438" s="1250" t="s">
        <v>2003</v>
      </c>
      <c r="D438" s="1255">
        <v>0.35</v>
      </c>
      <c r="E438" s="1251">
        <f>E437*D438</f>
        <v>14892.499999999998</v>
      </c>
      <c r="F438" s="1251">
        <f>F437*D438</f>
        <v>52500</v>
      </c>
      <c r="G438" s="1251">
        <f>G437*D438</f>
        <v>67392.5</v>
      </c>
    </row>
    <row r="439" spans="1:7" ht="15" customHeight="1">
      <c r="A439" s="1256"/>
      <c r="B439" s="1257"/>
      <c r="C439" s="1258" t="s">
        <v>1483</v>
      </c>
      <c r="D439" s="1259"/>
      <c r="E439" s="1259">
        <f>SUM(E437:E438)</f>
        <v>57442.5</v>
      </c>
      <c r="F439" s="1259">
        <f>SUM(F437:F438)</f>
        <v>202500</v>
      </c>
      <c r="G439" s="1259">
        <f>SUM(G437:G438)</f>
        <v>259942.5</v>
      </c>
    </row>
    <row r="440" spans="1:7" ht="15" customHeight="1">
      <c r="A440" s="1260"/>
      <c r="B440" s="1261"/>
      <c r="C440" s="1240"/>
      <c r="D440" s="1238"/>
      <c r="E440" s="1238"/>
      <c r="F440" s="1238"/>
      <c r="G440" s="1238"/>
    </row>
    <row r="441" spans="1:7" ht="15" customHeight="1">
      <c r="A441" s="1235">
        <v>1</v>
      </c>
      <c r="B441" s="1236" t="s">
        <v>209</v>
      </c>
      <c r="C441" s="1237" t="s">
        <v>1719</v>
      </c>
      <c r="D441" s="1285"/>
      <c r="E441" s="1240"/>
      <c r="F441" s="1285"/>
      <c r="G441" s="1285"/>
    </row>
    <row r="442" spans="1:7" ht="15" customHeight="1">
      <c r="A442" s="1235"/>
      <c r="B442" s="1236"/>
      <c r="C442" s="1241"/>
      <c r="D442" s="1285"/>
      <c r="E442" s="1240"/>
      <c r="F442" s="1285"/>
      <c r="G442" s="1285"/>
    </row>
    <row r="443" spans="1:7" s="1240" customFormat="1" ht="15" customHeight="1">
      <c r="A443" s="1242" t="s">
        <v>1326</v>
      </c>
      <c r="B443" s="1243"/>
      <c r="C443" s="1244"/>
      <c r="D443" s="1245" t="s">
        <v>1479</v>
      </c>
      <c r="E443" s="1246" t="s">
        <v>1371</v>
      </c>
      <c r="F443" s="1247" t="s">
        <v>1374</v>
      </c>
      <c r="G443" s="1247" t="s">
        <v>14</v>
      </c>
    </row>
    <row r="444" spans="1:7" ht="15" customHeight="1">
      <c r="A444" s="1248">
        <v>1</v>
      </c>
      <c r="B444" s="1249" t="s">
        <v>209</v>
      </c>
      <c r="C444" s="1250" t="s">
        <v>1720</v>
      </c>
      <c r="D444" s="1295">
        <v>825000</v>
      </c>
      <c r="E444" s="1252">
        <v>0</v>
      </c>
      <c r="F444" s="1296">
        <f>A444*D444</f>
        <v>825000</v>
      </c>
      <c r="G444" s="1296">
        <f>E444+F444</f>
        <v>825000</v>
      </c>
    </row>
    <row r="445" spans="1:7" ht="15" customHeight="1">
      <c r="A445" s="1255">
        <v>0.12</v>
      </c>
      <c r="B445" s="1249" t="s">
        <v>1675</v>
      </c>
      <c r="C445" s="1250" t="s">
        <v>1721</v>
      </c>
      <c r="D445" s="1295">
        <f>D444</f>
        <v>825000</v>
      </c>
      <c r="E445" s="1252">
        <v>0</v>
      </c>
      <c r="F445" s="1296">
        <f>A445*D445</f>
        <v>99000</v>
      </c>
      <c r="G445" s="1296">
        <f t="shared" ref="G445:G448" si="100">E445+F445</f>
        <v>99000</v>
      </c>
    </row>
    <row r="446" spans="1:7" ht="15" customHeight="1">
      <c r="A446" s="1248">
        <v>1</v>
      </c>
      <c r="B446" s="1249" t="s">
        <v>1480</v>
      </c>
      <c r="C446" s="1250" t="s">
        <v>1166</v>
      </c>
      <c r="D446" s="1295">
        <v>130000</v>
      </c>
      <c r="E446" s="1252">
        <f>A446*D446</f>
        <v>130000</v>
      </c>
      <c r="F446" s="1296">
        <v>0</v>
      </c>
      <c r="G446" s="1296">
        <f t="shared" si="100"/>
        <v>130000</v>
      </c>
    </row>
    <row r="447" spans="1:7" ht="15" customHeight="1">
      <c r="A447" s="1248">
        <v>1</v>
      </c>
      <c r="B447" s="1249" t="s">
        <v>1480</v>
      </c>
      <c r="C447" s="1250" t="s">
        <v>1361</v>
      </c>
      <c r="D447" s="1295">
        <v>200000</v>
      </c>
      <c r="E447" s="1252">
        <f t="shared" ref="E447:E448" si="101">A447*D447</f>
        <v>200000</v>
      </c>
      <c r="F447" s="1296">
        <v>0</v>
      </c>
      <c r="G447" s="1296">
        <f t="shared" si="100"/>
        <v>200000</v>
      </c>
    </row>
    <row r="448" spans="1:7" ht="15" customHeight="1">
      <c r="A448" s="1248">
        <v>0.9</v>
      </c>
      <c r="B448" s="1249" t="s">
        <v>1480</v>
      </c>
      <c r="C448" s="1250" t="s">
        <v>1169</v>
      </c>
      <c r="D448" s="1295">
        <v>250000</v>
      </c>
      <c r="E448" s="1252">
        <f t="shared" si="101"/>
        <v>225000</v>
      </c>
      <c r="F448" s="1296">
        <v>0</v>
      </c>
      <c r="G448" s="1296">
        <f t="shared" si="100"/>
        <v>225000</v>
      </c>
    </row>
    <row r="449" spans="1:7" ht="15" customHeight="1">
      <c r="A449" s="1253"/>
      <c r="B449" s="1249"/>
      <c r="C449" s="1250" t="s">
        <v>1481</v>
      </c>
      <c r="D449" s="1295"/>
      <c r="E449" s="1254">
        <f>SUM(E446:E448)</f>
        <v>555000</v>
      </c>
      <c r="F449" s="1296">
        <f>SUM(F444:F448)</f>
        <v>924000</v>
      </c>
      <c r="G449" s="1296">
        <f>SUM(G444:G448)</f>
        <v>1479000</v>
      </c>
    </row>
    <row r="450" spans="1:7" ht="15" customHeight="1">
      <c r="A450" s="1253"/>
      <c r="B450" s="1249"/>
      <c r="C450" s="1250" t="s">
        <v>2003</v>
      </c>
      <c r="D450" s="1255">
        <v>0.35</v>
      </c>
      <c r="E450" s="1251">
        <f>E449*D450</f>
        <v>194250</v>
      </c>
      <c r="F450" s="1296">
        <f>F449*D450</f>
        <v>323400</v>
      </c>
      <c r="G450" s="1296">
        <f>G449*D450</f>
        <v>517649.99999999994</v>
      </c>
    </row>
    <row r="451" spans="1:7" ht="15" customHeight="1">
      <c r="A451" s="1256"/>
      <c r="B451" s="1257"/>
      <c r="C451" s="1258" t="s">
        <v>1483</v>
      </c>
      <c r="D451" s="1297"/>
      <c r="E451" s="1259">
        <f>SUM(E449:E450)</f>
        <v>749250</v>
      </c>
      <c r="F451" s="1298">
        <f>SUM(F449:F450)</f>
        <v>1247400</v>
      </c>
      <c r="G451" s="1298">
        <f>SUM(G449:G450)</f>
        <v>1996650</v>
      </c>
    </row>
    <row r="452" spans="1:7" ht="15" customHeight="1">
      <c r="A452" s="1260"/>
      <c r="B452" s="1261"/>
      <c r="C452" s="1240"/>
      <c r="D452" s="1238"/>
      <c r="E452" s="1238"/>
      <c r="F452" s="1238"/>
      <c r="G452" s="1238"/>
    </row>
    <row r="453" spans="1:7" ht="15" customHeight="1">
      <c r="A453" s="1235">
        <v>1</v>
      </c>
      <c r="B453" s="1236" t="s">
        <v>209</v>
      </c>
      <c r="C453" s="1237" t="s">
        <v>1722</v>
      </c>
      <c r="D453" s="1285"/>
      <c r="E453" s="1240"/>
      <c r="F453" s="1285"/>
      <c r="G453" s="1285"/>
    </row>
    <row r="454" spans="1:7" ht="15" customHeight="1">
      <c r="A454" s="1235"/>
      <c r="B454" s="1236"/>
      <c r="C454" s="1241"/>
      <c r="D454" s="1285"/>
      <c r="E454" s="1240"/>
      <c r="F454" s="1285"/>
      <c r="G454" s="1285"/>
    </row>
    <row r="455" spans="1:7" s="1240" customFormat="1" ht="15" customHeight="1">
      <c r="A455" s="1242" t="s">
        <v>1326</v>
      </c>
      <c r="B455" s="1243"/>
      <c r="C455" s="1244"/>
      <c r="D455" s="1245" t="s">
        <v>1479</v>
      </c>
      <c r="E455" s="1246" t="s">
        <v>1371</v>
      </c>
      <c r="F455" s="1247" t="s">
        <v>1374</v>
      </c>
      <c r="G455" s="1247" t="s">
        <v>14</v>
      </c>
    </row>
    <row r="456" spans="1:7" ht="15" customHeight="1">
      <c r="A456" s="1248">
        <v>1</v>
      </c>
      <c r="B456" s="1249" t="s">
        <v>209</v>
      </c>
      <c r="C456" s="1250" t="s">
        <v>1723</v>
      </c>
      <c r="D456" s="1295">
        <v>900000</v>
      </c>
      <c r="E456" s="1252">
        <v>0</v>
      </c>
      <c r="F456" s="1296">
        <f>A456*D456</f>
        <v>900000</v>
      </c>
      <c r="G456" s="1296">
        <f>E456+F456</f>
        <v>900000</v>
      </c>
    </row>
    <row r="457" spans="1:7" ht="15" customHeight="1">
      <c r="A457" s="1255">
        <v>0.12</v>
      </c>
      <c r="B457" s="1249" t="s">
        <v>1675</v>
      </c>
      <c r="C457" s="1250" t="s">
        <v>1721</v>
      </c>
      <c r="D457" s="1295">
        <f>D456</f>
        <v>900000</v>
      </c>
      <c r="E457" s="1252">
        <v>0</v>
      </c>
      <c r="F457" s="1296">
        <f>A457*D457</f>
        <v>108000</v>
      </c>
      <c r="G457" s="1296">
        <f t="shared" ref="G457:G460" si="102">E457+F457</f>
        <v>108000</v>
      </c>
    </row>
    <row r="458" spans="1:7" ht="15" customHeight="1">
      <c r="A458" s="1248">
        <v>1</v>
      </c>
      <c r="B458" s="1249" t="s">
        <v>1480</v>
      </c>
      <c r="C458" s="1250" t="s">
        <v>1166</v>
      </c>
      <c r="D458" s="1295">
        <v>130000</v>
      </c>
      <c r="E458" s="1252">
        <f>A458*D458</f>
        <v>130000</v>
      </c>
      <c r="F458" s="1296">
        <v>0</v>
      </c>
      <c r="G458" s="1296">
        <f t="shared" si="102"/>
        <v>130000</v>
      </c>
    </row>
    <row r="459" spans="1:7" ht="15" customHeight="1">
      <c r="A459" s="1248">
        <v>1</v>
      </c>
      <c r="B459" s="1249" t="s">
        <v>1480</v>
      </c>
      <c r="C459" s="1250" t="s">
        <v>1361</v>
      </c>
      <c r="D459" s="1295">
        <v>200000</v>
      </c>
      <c r="E459" s="1252">
        <f t="shared" ref="E459:E460" si="103">A459*D459</f>
        <v>200000</v>
      </c>
      <c r="F459" s="1296">
        <v>0</v>
      </c>
      <c r="G459" s="1296">
        <f t="shared" si="102"/>
        <v>200000</v>
      </c>
    </row>
    <row r="460" spans="1:7" ht="15" customHeight="1">
      <c r="A460" s="1248">
        <v>0.9</v>
      </c>
      <c r="B460" s="1249" t="s">
        <v>1480</v>
      </c>
      <c r="C460" s="1250" t="s">
        <v>1169</v>
      </c>
      <c r="D460" s="1295">
        <v>250000</v>
      </c>
      <c r="E460" s="1252">
        <f t="shared" si="103"/>
        <v>225000</v>
      </c>
      <c r="F460" s="1296">
        <v>0</v>
      </c>
      <c r="G460" s="1296">
        <f t="shared" si="102"/>
        <v>225000</v>
      </c>
    </row>
    <row r="461" spans="1:7" ht="15" customHeight="1">
      <c r="A461" s="1253"/>
      <c r="B461" s="1249"/>
      <c r="C461" s="1250" t="s">
        <v>1481</v>
      </c>
      <c r="D461" s="1295"/>
      <c r="E461" s="1254">
        <f>SUM(E458:E460)</f>
        <v>555000</v>
      </c>
      <c r="F461" s="1296">
        <f>SUM(F456:F460)</f>
        <v>1008000</v>
      </c>
      <c r="G461" s="1296">
        <f>SUM(G456:G460)</f>
        <v>1563000</v>
      </c>
    </row>
    <row r="462" spans="1:7" ht="15" customHeight="1">
      <c r="A462" s="1253"/>
      <c r="B462" s="1249"/>
      <c r="C462" s="1250" t="s">
        <v>2003</v>
      </c>
      <c r="D462" s="1255">
        <v>0.35</v>
      </c>
      <c r="E462" s="1251">
        <f>E461*D462</f>
        <v>194250</v>
      </c>
      <c r="F462" s="1296">
        <f>F461*D462</f>
        <v>352800</v>
      </c>
      <c r="G462" s="1296">
        <f>G461*D462</f>
        <v>547050</v>
      </c>
    </row>
    <row r="463" spans="1:7" ht="15" customHeight="1">
      <c r="A463" s="1256"/>
      <c r="B463" s="1257"/>
      <c r="C463" s="1258" t="s">
        <v>1483</v>
      </c>
      <c r="D463" s="1297"/>
      <c r="E463" s="1259">
        <f>SUM(E461:E462)</f>
        <v>749250</v>
      </c>
      <c r="F463" s="1298">
        <f>SUM(F461:F462)</f>
        <v>1360800</v>
      </c>
      <c r="G463" s="1298">
        <f>SUM(G461:G462)</f>
        <v>2110050</v>
      </c>
    </row>
    <row r="464" spans="1:7" ht="15" customHeight="1">
      <c r="A464" s="1260"/>
      <c r="B464" s="1261"/>
      <c r="C464" s="1240"/>
      <c r="D464" s="1238"/>
      <c r="E464" s="1238"/>
      <c r="F464" s="1238"/>
      <c r="G464" s="1238"/>
    </row>
    <row r="465" spans="1:7" ht="15" customHeight="1">
      <c r="A465" s="1235">
        <v>1</v>
      </c>
      <c r="B465" s="1236" t="s">
        <v>209</v>
      </c>
      <c r="C465" s="1241" t="s">
        <v>1724</v>
      </c>
      <c r="D465" s="1285"/>
      <c r="E465" s="1240"/>
      <c r="F465" s="1285"/>
      <c r="G465" s="1285"/>
    </row>
    <row r="466" spans="1:7" ht="15" customHeight="1">
      <c r="A466" s="1235"/>
      <c r="B466" s="1236"/>
      <c r="C466" s="1241"/>
      <c r="D466" s="1285"/>
      <c r="E466" s="1240"/>
      <c r="F466" s="1285"/>
      <c r="G466" s="1285"/>
    </row>
    <row r="467" spans="1:7" s="1240" customFormat="1" ht="15" customHeight="1">
      <c r="A467" s="1242" t="s">
        <v>1326</v>
      </c>
      <c r="B467" s="1243"/>
      <c r="C467" s="1244"/>
      <c r="D467" s="1245" t="s">
        <v>1479</v>
      </c>
      <c r="E467" s="1246" t="s">
        <v>1371</v>
      </c>
      <c r="F467" s="1247" t="s">
        <v>1374</v>
      </c>
      <c r="G467" s="1247" t="s">
        <v>14</v>
      </c>
    </row>
    <row r="468" spans="1:7" ht="15" customHeight="1">
      <c r="A468" s="1248">
        <v>1</v>
      </c>
      <c r="B468" s="1249" t="s">
        <v>209</v>
      </c>
      <c r="C468" s="1250" t="s">
        <v>1723</v>
      </c>
      <c r="D468" s="1295">
        <v>5000</v>
      </c>
      <c r="E468" s="1252">
        <v>0</v>
      </c>
      <c r="F468" s="1296">
        <f>A468*D468</f>
        <v>5000</v>
      </c>
      <c r="G468" s="1296">
        <f>E468+F468</f>
        <v>5000</v>
      </c>
    </row>
    <row r="469" spans="1:7" ht="15" customHeight="1">
      <c r="A469" s="1255">
        <v>0.12</v>
      </c>
      <c r="B469" s="1249" t="s">
        <v>1675</v>
      </c>
      <c r="C469" s="1250" t="s">
        <v>1721</v>
      </c>
      <c r="D469" s="1295">
        <f>D468</f>
        <v>5000</v>
      </c>
      <c r="E469" s="1252">
        <v>0</v>
      </c>
      <c r="F469" s="1296">
        <f>A469*D469</f>
        <v>600</v>
      </c>
      <c r="G469" s="1296">
        <f t="shared" ref="G469:G472" si="104">E469+F469</f>
        <v>600</v>
      </c>
    </row>
    <row r="470" spans="1:7" ht="15" customHeight="1">
      <c r="A470" s="1248">
        <v>1</v>
      </c>
      <c r="B470" s="1249" t="s">
        <v>1480</v>
      </c>
      <c r="C470" s="1250" t="s">
        <v>1166</v>
      </c>
      <c r="D470" s="1295">
        <v>120000</v>
      </c>
      <c r="E470" s="1252">
        <f>A470*D470</f>
        <v>120000</v>
      </c>
      <c r="F470" s="1296">
        <v>0</v>
      </c>
      <c r="G470" s="1296">
        <f t="shared" si="104"/>
        <v>120000</v>
      </c>
    </row>
    <row r="471" spans="1:7" ht="15" customHeight="1">
      <c r="A471" s="1248">
        <v>1</v>
      </c>
      <c r="B471" s="1249" t="s">
        <v>1480</v>
      </c>
      <c r="C471" s="1250" t="s">
        <v>1361</v>
      </c>
      <c r="D471" s="1295">
        <v>150000</v>
      </c>
      <c r="E471" s="1252">
        <f t="shared" ref="E471:E472" si="105">A471*D471</f>
        <v>150000</v>
      </c>
      <c r="F471" s="1296">
        <v>0</v>
      </c>
      <c r="G471" s="1296">
        <f t="shared" si="104"/>
        <v>150000</v>
      </c>
    </row>
    <row r="472" spans="1:7" ht="15" customHeight="1">
      <c r="A472" s="1248">
        <v>0.9</v>
      </c>
      <c r="B472" s="1249" t="s">
        <v>1480</v>
      </c>
      <c r="C472" s="1250" t="s">
        <v>1169</v>
      </c>
      <c r="D472" s="1295">
        <v>250000</v>
      </c>
      <c r="E472" s="1252">
        <f t="shared" si="105"/>
        <v>225000</v>
      </c>
      <c r="F472" s="1296">
        <v>0</v>
      </c>
      <c r="G472" s="1296">
        <f t="shared" si="104"/>
        <v>225000</v>
      </c>
    </row>
    <row r="473" spans="1:7" ht="15" customHeight="1">
      <c r="A473" s="1253"/>
      <c r="B473" s="1249"/>
      <c r="C473" s="1250" t="s">
        <v>1481</v>
      </c>
      <c r="D473" s="1295"/>
      <c r="E473" s="1254">
        <f>SUM(E470:E472)</f>
        <v>495000</v>
      </c>
      <c r="F473" s="1296">
        <f>SUM(F468:F472)</f>
        <v>5600</v>
      </c>
      <c r="G473" s="1296">
        <f>SUM(G468:G472)</f>
        <v>500600</v>
      </c>
    </row>
    <row r="474" spans="1:7" ht="15" customHeight="1">
      <c r="A474" s="1253"/>
      <c r="B474" s="1249"/>
      <c r="C474" s="1250" t="s">
        <v>2003</v>
      </c>
      <c r="D474" s="1255">
        <v>0.35</v>
      </c>
      <c r="E474" s="1251">
        <f>E473*D474</f>
        <v>173250</v>
      </c>
      <c r="F474" s="1296">
        <f>F473*D474</f>
        <v>1959.9999999999998</v>
      </c>
      <c r="G474" s="1296">
        <f>G473*D474</f>
        <v>175210</v>
      </c>
    </row>
    <row r="475" spans="1:7" ht="15" customHeight="1">
      <c r="A475" s="1256"/>
      <c r="B475" s="1257"/>
      <c r="C475" s="1258" t="s">
        <v>1483</v>
      </c>
      <c r="D475" s="1297"/>
      <c r="E475" s="1259">
        <f>SUM(E473:E474)</f>
        <v>668250</v>
      </c>
      <c r="F475" s="1298">
        <f>SUM(F473:F474)</f>
        <v>7560</v>
      </c>
      <c r="G475" s="1298">
        <f>SUM(G473:G474)</f>
        <v>675810</v>
      </c>
    </row>
    <row r="476" spans="1:7" ht="15" customHeight="1">
      <c r="A476" s="1260"/>
      <c r="B476" s="1261"/>
      <c r="C476" s="1240"/>
      <c r="D476" s="1238"/>
      <c r="E476" s="1238"/>
      <c r="F476" s="1238"/>
      <c r="G476" s="1238"/>
    </row>
  </sheetData>
  <printOptions horizontalCentered="1"/>
  <pageMargins left="0.11811023622047245" right="0.11811023622047245" top="0.74803149606299213" bottom="0.74803149606299213" header="0.31496062992125984" footer="0.31496062992125984"/>
  <pageSetup paperSize="9" scale="67" fitToHeight="13" orientation="portrait" horizontalDpi="4294967293" verticalDpi="300" r:id="rId1"/>
  <headerFooter>
    <oddFooter>Page &amp;P of &amp;N</oddFooter>
  </headerFooter>
  <rowBreaks count="1" manualBreakCount="1">
    <brk id="65"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D41D-46E4-484C-BB6B-AA006B036BC3}">
  <sheetPr>
    <tabColor rgb="FF00B050"/>
  </sheetPr>
  <dimension ref="A1:R36"/>
  <sheetViews>
    <sheetView topLeftCell="A22" zoomScale="130" zoomScaleNormal="130" workbookViewId="0">
      <selection activeCell="R29" sqref="A29:R34"/>
    </sheetView>
  </sheetViews>
  <sheetFormatPr defaultRowHeight="14.5"/>
  <cols>
    <col min="2" max="2" width="3.90625" bestFit="1" customWidth="1"/>
    <col min="3" max="3" width="18.54296875" bestFit="1" customWidth="1"/>
    <col min="4" max="4" width="11.90625" bestFit="1" customWidth="1"/>
    <col min="5" max="5" width="11" bestFit="1" customWidth="1"/>
    <col min="6" max="6" width="9.6328125" bestFit="1" customWidth="1"/>
    <col min="7" max="7" width="11" bestFit="1" customWidth="1"/>
  </cols>
  <sheetData>
    <row r="1" spans="1:18" s="1240" customFormat="1" ht="15" customHeight="1">
      <c r="A1" s="1434">
        <v>1</v>
      </c>
      <c r="B1" s="1236" t="s">
        <v>1484</v>
      </c>
      <c r="C1" s="1241" t="s">
        <v>1846</v>
      </c>
      <c r="D1" s="1238"/>
      <c r="E1" s="1239"/>
      <c r="F1" s="1238"/>
      <c r="G1" s="1238"/>
    </row>
    <row r="2" spans="1:18" s="1240" customFormat="1" ht="4.5" customHeight="1">
      <c r="A2" s="1235"/>
      <c r="B2" s="1236"/>
      <c r="C2" s="1241"/>
      <c r="D2" s="1238"/>
      <c r="E2" s="1239"/>
      <c r="F2" s="1238"/>
      <c r="G2" s="1238"/>
    </row>
    <row r="3" spans="1:18" s="1240" customFormat="1" ht="15" customHeight="1">
      <c r="A3" s="1242" t="s">
        <v>1326</v>
      </c>
      <c r="B3" s="1243"/>
      <c r="C3" s="1244"/>
      <c r="D3" s="1245" t="s">
        <v>1479</v>
      </c>
      <c r="E3" s="1246" t="s">
        <v>1371</v>
      </c>
      <c r="F3" s="1247" t="s">
        <v>1374</v>
      </c>
      <c r="G3" s="1247" t="s">
        <v>14</v>
      </c>
    </row>
    <row r="4" spans="1:18" s="1240" customFormat="1" ht="15" customHeight="1">
      <c r="A4" s="1248">
        <v>6.6669999999999998</v>
      </c>
      <c r="B4" s="1249" t="s">
        <v>1480</v>
      </c>
      <c r="C4" s="1250" t="s">
        <v>1166</v>
      </c>
      <c r="D4" s="1251">
        <v>130000</v>
      </c>
      <c r="E4" s="1252">
        <f>A4*D4</f>
        <v>866710</v>
      </c>
      <c r="F4" s="1251">
        <v>0</v>
      </c>
      <c r="G4" s="1251">
        <f>E4+F4</f>
        <v>866710</v>
      </c>
    </row>
    <row r="5" spans="1:18" s="1240" customFormat="1" ht="15" customHeight="1">
      <c r="A5" s="1248">
        <v>0.33300000000000002</v>
      </c>
      <c r="B5" s="1249" t="s">
        <v>1480</v>
      </c>
      <c r="C5" s="1250" t="s">
        <v>1169</v>
      </c>
      <c r="D5" s="1251">
        <v>200000</v>
      </c>
      <c r="E5" s="1252">
        <f>A5*D5</f>
        <v>66600</v>
      </c>
      <c r="F5" s="1251">
        <v>0</v>
      </c>
      <c r="G5" s="1251">
        <f>E5+F5</f>
        <v>66600</v>
      </c>
    </row>
    <row r="6" spans="1:18" s="1240" customFormat="1" ht="15" customHeight="1">
      <c r="A6" s="1253"/>
      <c r="B6" s="1249"/>
      <c r="C6" s="1250" t="s">
        <v>1481</v>
      </c>
      <c r="D6" s="1251"/>
      <c r="E6" s="1254">
        <f>SUM(E4:E5)</f>
        <v>933310</v>
      </c>
      <c r="F6" s="1251">
        <v>0</v>
      </c>
      <c r="G6" s="1251">
        <f>SUM(G4:G5)</f>
        <v>933310</v>
      </c>
      <c r="I6" s="1240">
        <f>0.02*10*5</f>
        <v>1</v>
      </c>
    </row>
    <row r="7" spans="1:18" s="1240" customFormat="1" ht="15" customHeight="1">
      <c r="A7" s="1253"/>
      <c r="B7" s="1249"/>
      <c r="C7" s="1250" t="s">
        <v>2013</v>
      </c>
      <c r="D7" s="1255">
        <v>0.15</v>
      </c>
      <c r="E7" s="1251">
        <f>E6*D7</f>
        <v>139996.5</v>
      </c>
      <c r="F7" s="1251">
        <f>F6*D7</f>
        <v>0</v>
      </c>
      <c r="G7" s="1251">
        <f>D7*G6</f>
        <v>139996.5</v>
      </c>
    </row>
    <row r="8" spans="1:18" s="1240" customFormat="1" ht="15" customHeight="1">
      <c r="A8" s="1460"/>
      <c r="B8" s="1461"/>
      <c r="C8" s="1462" t="s">
        <v>1483</v>
      </c>
      <c r="D8" s="1463"/>
      <c r="E8" s="1463">
        <f>SUM(E6:E7)</f>
        <v>1073306.5</v>
      </c>
      <c r="F8" s="1463">
        <v>0</v>
      </c>
      <c r="G8" s="1463">
        <f>SUM(G6:G7)</f>
        <v>1073306.5</v>
      </c>
      <c r="R8" s="1240">
        <v>19</v>
      </c>
    </row>
    <row r="9" spans="1:18" s="1240" customFormat="1" ht="15" customHeight="1">
      <c r="A9" s="1460"/>
      <c r="B9" s="1461"/>
      <c r="C9" s="1462" t="s">
        <v>1856</v>
      </c>
      <c r="D9" s="1463"/>
      <c r="E9" s="1463">
        <f>E8/50</f>
        <v>21466.13</v>
      </c>
      <c r="F9" s="1463">
        <v>0</v>
      </c>
      <c r="G9" s="1463">
        <f>G8/50</f>
        <v>21466.13</v>
      </c>
      <c r="R9" s="1240">
        <v>19</v>
      </c>
    </row>
    <row r="10" spans="1:18" s="1240" customFormat="1" ht="15" customHeight="1">
      <c r="A10" s="1260"/>
      <c r="B10" s="1261"/>
      <c r="D10" s="1238"/>
      <c r="E10" s="1238"/>
      <c r="F10" s="1238"/>
      <c r="G10" s="1238"/>
    </row>
    <row r="11" spans="1:18" s="1240" customFormat="1" ht="15" customHeight="1">
      <c r="A11" s="1260"/>
      <c r="B11" s="1261"/>
      <c r="D11" s="1238"/>
      <c r="E11" s="1238"/>
      <c r="F11" s="1238"/>
      <c r="G11" s="1238"/>
    </row>
    <row r="12" spans="1:18" s="1234" customFormat="1" ht="15" customHeight="1">
      <c r="A12" s="1434">
        <v>1</v>
      </c>
      <c r="B12" s="1236" t="s">
        <v>1477</v>
      </c>
      <c r="C12" s="1241" t="s">
        <v>1844</v>
      </c>
      <c r="D12" s="1238"/>
      <c r="E12" s="1239"/>
      <c r="F12" s="1238"/>
      <c r="G12" s="1238"/>
    </row>
    <row r="13" spans="1:18" s="1234" customFormat="1" ht="8.25" customHeight="1">
      <c r="A13" s="1235"/>
      <c r="B13" s="1236"/>
      <c r="C13" s="1241"/>
      <c r="D13" s="1238"/>
      <c r="E13" s="1239"/>
      <c r="F13" s="1238"/>
      <c r="G13" s="1238"/>
    </row>
    <row r="14" spans="1:18" s="1240" customFormat="1" ht="15" customHeight="1">
      <c r="A14" s="1242" t="s">
        <v>1326</v>
      </c>
      <c r="B14" s="1243"/>
      <c r="C14" s="1244"/>
      <c r="D14" s="1245" t="s">
        <v>1479</v>
      </c>
      <c r="E14" s="1246" t="s">
        <v>1371</v>
      </c>
      <c r="F14" s="1247" t="s">
        <v>1374</v>
      </c>
      <c r="G14" s="1247" t="s">
        <v>14</v>
      </c>
    </row>
    <row r="15" spans="1:18" s="1234" customFormat="1" ht="15" customHeight="1">
      <c r="A15" s="1253">
        <v>1</v>
      </c>
      <c r="B15" s="1249" t="s">
        <v>1599</v>
      </c>
      <c r="C15" s="1250" t="s">
        <v>1845</v>
      </c>
      <c r="D15" s="1251">
        <v>300000</v>
      </c>
      <c r="E15" s="1252">
        <v>0</v>
      </c>
      <c r="F15" s="1251">
        <f>A15*D15</f>
        <v>300000</v>
      </c>
      <c r="G15" s="1251">
        <f>E15+F15</f>
        <v>300000</v>
      </c>
    </row>
    <row r="16" spans="1:18" s="1234" customFormat="1" ht="15" customHeight="1">
      <c r="A16" s="1253">
        <v>4.08</v>
      </c>
      <c r="B16" s="1249" t="s">
        <v>76</v>
      </c>
      <c r="C16" s="1250" t="s">
        <v>886</v>
      </c>
      <c r="D16" s="1251">
        <v>1700</v>
      </c>
      <c r="E16" s="1252">
        <v>0</v>
      </c>
      <c r="F16" s="1251">
        <f t="shared" ref="F16:F18" si="0">A16*D16</f>
        <v>6936</v>
      </c>
      <c r="G16" s="1251">
        <f t="shared" ref="G16:G21" si="1">E16+F16</f>
        <v>6936</v>
      </c>
    </row>
    <row r="17" spans="1:7" s="1234" customFormat="1" ht="15" customHeight="1">
      <c r="A17" s="1253">
        <v>8.9999999999999993E-3</v>
      </c>
      <c r="B17" s="1249" t="s">
        <v>1490</v>
      </c>
      <c r="C17" s="1250" t="s">
        <v>887</v>
      </c>
      <c r="D17" s="1251">
        <v>345000</v>
      </c>
      <c r="E17" s="1252">
        <v>0</v>
      </c>
      <c r="F17" s="1251">
        <f t="shared" si="0"/>
        <v>3104.9999999999995</v>
      </c>
      <c r="G17" s="1251">
        <f t="shared" si="1"/>
        <v>3104.9999999999995</v>
      </c>
    </row>
    <row r="18" spans="1:7" s="1234" customFormat="1" ht="15" customHeight="1">
      <c r="A18" s="1253">
        <v>0.6</v>
      </c>
      <c r="B18" s="1249" t="s">
        <v>76</v>
      </c>
      <c r="C18" s="1250" t="s">
        <v>1601</v>
      </c>
      <c r="D18" s="1251">
        <f>55000/40</f>
        <v>1375</v>
      </c>
      <c r="E18" s="1252">
        <v>0</v>
      </c>
      <c r="F18" s="1251">
        <f t="shared" si="0"/>
        <v>825</v>
      </c>
      <c r="G18" s="1251">
        <f t="shared" si="1"/>
        <v>825</v>
      </c>
    </row>
    <row r="19" spans="1:7" s="1234" customFormat="1" ht="15" customHeight="1">
      <c r="A19" s="1248">
        <v>0.25</v>
      </c>
      <c r="B19" s="1249" t="s">
        <v>1480</v>
      </c>
      <c r="C19" s="1250" t="s">
        <v>1166</v>
      </c>
      <c r="D19" s="1251">
        <v>130000</v>
      </c>
      <c r="E19" s="1252">
        <f>A19*D19</f>
        <v>32500</v>
      </c>
      <c r="F19" s="1251">
        <v>0</v>
      </c>
      <c r="G19" s="1251">
        <f t="shared" si="1"/>
        <v>32500</v>
      </c>
    </row>
    <row r="20" spans="1:7" s="1234" customFormat="1" ht="15" customHeight="1">
      <c r="A20" s="1248">
        <v>0.5</v>
      </c>
      <c r="B20" s="1249" t="s">
        <v>1480</v>
      </c>
      <c r="C20" s="1250" t="s">
        <v>1361</v>
      </c>
      <c r="D20" s="1251">
        <v>180000</v>
      </c>
      <c r="E20" s="1252">
        <f t="shared" ref="E20:E21" si="2">A20*D20</f>
        <v>90000</v>
      </c>
      <c r="F20" s="1251">
        <v>0</v>
      </c>
      <c r="G20" s="1251">
        <f t="shared" si="1"/>
        <v>90000</v>
      </c>
    </row>
    <row r="21" spans="1:7" s="1234" customFormat="1" ht="15" customHeight="1">
      <c r="A21" s="1248">
        <v>1.2500000000000001E-2</v>
      </c>
      <c r="B21" s="1249" t="s">
        <v>1480</v>
      </c>
      <c r="C21" s="1250" t="s">
        <v>1169</v>
      </c>
      <c r="D21" s="1251">
        <v>250000</v>
      </c>
      <c r="E21" s="1252">
        <f t="shared" si="2"/>
        <v>3125</v>
      </c>
      <c r="F21" s="1251">
        <v>0</v>
      </c>
      <c r="G21" s="1251">
        <f t="shared" si="1"/>
        <v>3125</v>
      </c>
    </row>
    <row r="22" spans="1:7" s="1234" customFormat="1" ht="15" customHeight="1">
      <c r="A22" s="1253"/>
      <c r="B22" s="1249"/>
      <c r="C22" s="1250" t="s">
        <v>1481</v>
      </c>
      <c r="D22" s="1251"/>
      <c r="E22" s="1254">
        <f>SUM(E15:E21)</f>
        <v>125625</v>
      </c>
      <c r="F22" s="1251">
        <f>SUM(F15:F21)</f>
        <v>310866</v>
      </c>
      <c r="G22" s="1251">
        <f>SUM(G15:G21)</f>
        <v>436491</v>
      </c>
    </row>
    <row r="23" spans="1:7" s="1234" customFormat="1" ht="15" customHeight="1">
      <c r="A23" s="1253"/>
      <c r="B23" s="1249"/>
      <c r="C23" s="1250" t="s">
        <v>2013</v>
      </c>
      <c r="D23" s="1255">
        <v>0.15</v>
      </c>
      <c r="E23" s="1251">
        <f>E22*D23</f>
        <v>18843.75</v>
      </c>
      <c r="F23" s="1251">
        <f>F22*D23</f>
        <v>46629.9</v>
      </c>
      <c r="G23" s="1251">
        <f>D23*G22</f>
        <v>65473.649999999994</v>
      </c>
    </row>
    <row r="24" spans="1:7" s="1234" customFormat="1" ht="15" customHeight="1">
      <c r="A24" s="1460"/>
      <c r="B24" s="1461"/>
      <c r="C24" s="1462" t="s">
        <v>1483</v>
      </c>
      <c r="D24" s="1463"/>
      <c r="E24" s="1463">
        <f>SUM(E22:E23)</f>
        <v>144468.75</v>
      </c>
      <c r="F24" s="1463">
        <f>SUM(F22:F23)</f>
        <v>357495.9</v>
      </c>
      <c r="G24" s="1463">
        <f>SUM(G22:G23)</f>
        <v>501964.65</v>
      </c>
    </row>
    <row r="26" spans="1:7" s="1234" customFormat="1" ht="15" customHeight="1">
      <c r="A26" s="1434">
        <v>1</v>
      </c>
      <c r="B26" s="1236" t="s">
        <v>1477</v>
      </c>
      <c r="C26" s="1241" t="s">
        <v>1847</v>
      </c>
      <c r="D26" s="1238"/>
      <c r="E26" s="1239"/>
      <c r="F26" s="1238"/>
      <c r="G26" s="1238"/>
    </row>
    <row r="27" spans="1:7" s="1234" customFormat="1" ht="6" customHeight="1">
      <c r="A27" s="1235"/>
      <c r="B27" s="1236"/>
      <c r="C27" s="1241"/>
      <c r="D27" s="1238"/>
      <c r="E27" s="1239"/>
      <c r="F27" s="1238"/>
      <c r="G27" s="1238"/>
    </row>
    <row r="28" spans="1:7" s="1240" customFormat="1" ht="15" customHeight="1">
      <c r="A28" s="1242" t="s">
        <v>1326</v>
      </c>
      <c r="B28" s="1243"/>
      <c r="C28" s="1244"/>
      <c r="D28" s="1245" t="s">
        <v>1479</v>
      </c>
      <c r="E28" s="1246" t="s">
        <v>1371</v>
      </c>
      <c r="F28" s="1247" t="s">
        <v>1374</v>
      </c>
      <c r="G28" s="1247" t="s">
        <v>14</v>
      </c>
    </row>
    <row r="29" spans="1:7" s="1234" customFormat="1" ht="15" customHeight="1">
      <c r="A29" s="1253">
        <v>3.5</v>
      </c>
      <c r="B29" s="1249" t="s">
        <v>76</v>
      </c>
      <c r="C29" s="1250" t="s">
        <v>886</v>
      </c>
      <c r="D29" s="1251">
        <f>113000/50</f>
        <v>2260</v>
      </c>
      <c r="E29" s="1252">
        <v>0</v>
      </c>
      <c r="F29" s="1251">
        <f>A29*D29</f>
        <v>7910</v>
      </c>
      <c r="G29" s="1251">
        <f>E29+F29</f>
        <v>7910</v>
      </c>
    </row>
    <row r="30" spans="1:7" s="1234" customFormat="1" ht="15" customHeight="1">
      <c r="A30" s="1253">
        <v>1</v>
      </c>
      <c r="B30" s="1249" t="s">
        <v>1343</v>
      </c>
      <c r="C30" s="1250" t="s">
        <v>1342</v>
      </c>
      <c r="D30" s="1251">
        <v>800</v>
      </c>
      <c r="E30" s="1252">
        <v>0</v>
      </c>
      <c r="F30" s="1251">
        <f>A30*D30</f>
        <v>800</v>
      </c>
      <c r="G30" s="1251">
        <f>E30+F30</f>
        <v>800</v>
      </c>
    </row>
    <row r="31" spans="1:7" s="1234" customFormat="1" ht="15" customHeight="1">
      <c r="A31" s="1253">
        <v>7.0000000000000007E-2</v>
      </c>
      <c r="B31" s="1249" t="s">
        <v>1480</v>
      </c>
      <c r="C31" s="1250" t="s">
        <v>1166</v>
      </c>
      <c r="D31" s="1254">
        <v>130000</v>
      </c>
      <c r="E31" s="1252">
        <f>A31*D31</f>
        <v>9100</v>
      </c>
      <c r="F31" s="1251">
        <v>0</v>
      </c>
      <c r="G31" s="1251">
        <f t="shared" ref="G31:G33" si="3">E31+F31</f>
        <v>9100</v>
      </c>
    </row>
    <row r="32" spans="1:7" s="1234" customFormat="1" ht="15" customHeight="1">
      <c r="A32" s="1253">
        <v>3.3000000000000002E-2</v>
      </c>
      <c r="B32" s="1249" t="s">
        <v>1480</v>
      </c>
      <c r="C32" s="1250" t="s">
        <v>1361</v>
      </c>
      <c r="D32" s="1251">
        <v>200000</v>
      </c>
      <c r="E32" s="1252">
        <f t="shared" ref="E32:E33" si="4">A32*D32</f>
        <v>6600</v>
      </c>
      <c r="F32" s="1251">
        <v>0</v>
      </c>
      <c r="G32" s="1251">
        <f t="shared" si="3"/>
        <v>6600</v>
      </c>
    </row>
    <row r="33" spans="1:7" s="1234" customFormat="1" ht="15" customHeight="1">
      <c r="A33" s="1253">
        <v>3.5000000000000001E-3</v>
      </c>
      <c r="B33" s="1249" t="s">
        <v>1480</v>
      </c>
      <c r="C33" s="1250" t="s">
        <v>1169</v>
      </c>
      <c r="D33" s="1251">
        <v>250000</v>
      </c>
      <c r="E33" s="1252">
        <f t="shared" si="4"/>
        <v>875</v>
      </c>
      <c r="F33" s="1251">
        <v>0</v>
      </c>
      <c r="G33" s="1251">
        <f t="shared" si="3"/>
        <v>875</v>
      </c>
    </row>
    <row r="34" spans="1:7" s="1234" customFormat="1" ht="15" customHeight="1">
      <c r="A34" s="1253"/>
      <c r="B34" s="1249"/>
      <c r="C34" s="1250" t="s">
        <v>1481</v>
      </c>
      <c r="D34" s="1251"/>
      <c r="E34" s="1254">
        <f>SUM(E29:E33)</f>
        <v>16575</v>
      </c>
      <c r="F34" s="1251">
        <f>SUM(F29:F33)</f>
        <v>8710</v>
      </c>
      <c r="G34" s="1251">
        <f>SUM(G29:G33)</f>
        <v>25285</v>
      </c>
    </row>
    <row r="35" spans="1:7" s="1234" customFormat="1" ht="15" customHeight="1">
      <c r="A35" s="1253"/>
      <c r="B35" s="1249"/>
      <c r="C35" s="1250" t="s">
        <v>2013</v>
      </c>
      <c r="D35" s="1255">
        <v>0.15</v>
      </c>
      <c r="E35" s="1251">
        <f>E34*D35</f>
        <v>2486.25</v>
      </c>
      <c r="F35" s="1251">
        <f>F34*D35</f>
        <v>1306.5</v>
      </c>
      <c r="G35" s="1251">
        <f>D35*G34</f>
        <v>3792.75</v>
      </c>
    </row>
    <row r="36" spans="1:7" s="1234" customFormat="1" ht="15" customHeight="1">
      <c r="A36" s="1460"/>
      <c r="B36" s="1461"/>
      <c r="C36" s="1462" t="s">
        <v>1483</v>
      </c>
      <c r="D36" s="1463"/>
      <c r="E36" s="1463">
        <f>SUM(E34:E35)</f>
        <v>19061.25</v>
      </c>
      <c r="F36" s="1463">
        <f>SUM(F34:F35)</f>
        <v>10016.5</v>
      </c>
      <c r="G36" s="1463">
        <f>SUM(G34:G35)</f>
        <v>29077.75</v>
      </c>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304F-FE4F-4FDC-A612-1D4393797399}">
  <sheetPr>
    <tabColor rgb="FF00B050"/>
  </sheetPr>
  <dimension ref="A1:R36"/>
  <sheetViews>
    <sheetView topLeftCell="A7" zoomScale="130" zoomScaleNormal="130" workbookViewId="0">
      <selection activeCell="R29" sqref="A29:R34"/>
    </sheetView>
  </sheetViews>
  <sheetFormatPr defaultRowHeight="14.5"/>
  <cols>
    <col min="2" max="2" width="3.90625" bestFit="1" customWidth="1"/>
    <col min="3" max="3" width="18.54296875" bestFit="1" customWidth="1"/>
    <col min="4" max="4" width="11.90625" bestFit="1" customWidth="1"/>
    <col min="5" max="5" width="11" bestFit="1" customWidth="1"/>
    <col min="6" max="6" width="9.6328125" bestFit="1" customWidth="1"/>
    <col min="7" max="7" width="11" bestFit="1" customWidth="1"/>
  </cols>
  <sheetData>
    <row r="1" spans="1:18" s="1240" customFormat="1" ht="15" customHeight="1">
      <c r="A1" s="1434">
        <v>1</v>
      </c>
      <c r="B1" s="1236" t="s">
        <v>1484</v>
      </c>
      <c r="C1" s="1241" t="s">
        <v>1846</v>
      </c>
      <c r="D1" s="1238"/>
      <c r="E1" s="1239"/>
      <c r="F1" s="1238"/>
      <c r="G1" s="1238"/>
    </row>
    <row r="2" spans="1:18" s="1240" customFormat="1" ht="4.5" customHeight="1">
      <c r="A2" s="1235"/>
      <c r="B2" s="1236"/>
      <c r="C2" s="1241"/>
      <c r="D2" s="1238"/>
      <c r="E2" s="1239"/>
      <c r="F2" s="1238"/>
      <c r="G2" s="1238"/>
    </row>
    <row r="3" spans="1:18" s="1240" customFormat="1" ht="15" customHeight="1">
      <c r="A3" s="1242" t="s">
        <v>1326</v>
      </c>
      <c r="B3" s="1243"/>
      <c r="C3" s="1244"/>
      <c r="D3" s="1245" t="s">
        <v>1479</v>
      </c>
      <c r="E3" s="1246" t="s">
        <v>1371</v>
      </c>
      <c r="F3" s="1247" t="s">
        <v>1374</v>
      </c>
      <c r="G3" s="1247" t="s">
        <v>14</v>
      </c>
    </row>
    <row r="4" spans="1:18" s="1240" customFormat="1" ht="15" customHeight="1">
      <c r="A4" s="1248">
        <v>6.6669999999999998</v>
      </c>
      <c r="B4" s="1249" t="s">
        <v>1480</v>
      </c>
      <c r="C4" s="1250" t="s">
        <v>1166</v>
      </c>
      <c r="D4" s="1251">
        <v>130000</v>
      </c>
      <c r="E4" s="1252">
        <f>A4*D4</f>
        <v>866710</v>
      </c>
      <c r="F4" s="1251">
        <v>0</v>
      </c>
      <c r="G4" s="1251">
        <f>E4+F4</f>
        <v>866710</v>
      </c>
    </row>
    <row r="5" spans="1:18" s="1240" customFormat="1" ht="15" customHeight="1">
      <c r="A5" s="1248">
        <v>0.33300000000000002</v>
      </c>
      <c r="B5" s="1249" t="s">
        <v>1480</v>
      </c>
      <c r="C5" s="1250" t="s">
        <v>1169</v>
      </c>
      <c r="D5" s="1251">
        <v>200000</v>
      </c>
      <c r="E5" s="1252">
        <f>A5*D5</f>
        <v>66600</v>
      </c>
      <c r="F5" s="1251">
        <v>0</v>
      </c>
      <c r="G5" s="1251">
        <f>E5+F5</f>
        <v>66600</v>
      </c>
    </row>
    <row r="6" spans="1:18" s="1240" customFormat="1" ht="15" customHeight="1">
      <c r="A6" s="1253"/>
      <c r="B6" s="1249"/>
      <c r="C6" s="1250" t="s">
        <v>1481</v>
      </c>
      <c r="D6" s="1251"/>
      <c r="E6" s="1254">
        <f>SUM(E4:E5)</f>
        <v>933310</v>
      </c>
      <c r="F6" s="1251">
        <v>0</v>
      </c>
      <c r="G6" s="1251">
        <f>SUM(G4:G5)</f>
        <v>933310</v>
      </c>
      <c r="I6" s="1240">
        <f>0.02*10*5</f>
        <v>1</v>
      </c>
    </row>
    <row r="7" spans="1:18" s="1240" customFormat="1" ht="15" customHeight="1">
      <c r="A7" s="1253"/>
      <c r="B7" s="1249"/>
      <c r="C7" s="1250" t="s">
        <v>1814</v>
      </c>
      <c r="D7" s="1255">
        <v>0.15</v>
      </c>
      <c r="E7" s="1251">
        <f>E6*D7</f>
        <v>139996.5</v>
      </c>
      <c r="F7" s="1251">
        <f>F6*D7</f>
        <v>0</v>
      </c>
      <c r="G7" s="1251">
        <f>D7*G6</f>
        <v>139996.5</v>
      </c>
    </row>
    <row r="8" spans="1:18" s="1240" customFormat="1" ht="15" customHeight="1">
      <c r="A8" s="1460"/>
      <c r="B8" s="1461"/>
      <c r="C8" s="1462" t="s">
        <v>1483</v>
      </c>
      <c r="D8" s="1463"/>
      <c r="E8" s="1463">
        <f>SUM(E6:E7)</f>
        <v>1073306.5</v>
      </c>
      <c r="F8" s="1463">
        <v>0</v>
      </c>
      <c r="G8" s="1463">
        <f>SUM(G6:G7)</f>
        <v>1073306.5</v>
      </c>
      <c r="R8" s="1240">
        <v>19</v>
      </c>
    </row>
    <row r="9" spans="1:18" s="1240" customFormat="1" ht="15" customHeight="1">
      <c r="A9" s="1460"/>
      <c r="B9" s="1461"/>
      <c r="C9" s="1462" t="s">
        <v>1856</v>
      </c>
      <c r="D9" s="1463"/>
      <c r="E9" s="1463">
        <f>E8/50</f>
        <v>21466.13</v>
      </c>
      <c r="F9" s="1463">
        <v>0</v>
      </c>
      <c r="G9" s="1463">
        <f>G8/50</f>
        <v>21466.13</v>
      </c>
      <c r="R9" s="1240">
        <v>19</v>
      </c>
    </row>
    <row r="10" spans="1:18" s="1240" customFormat="1" ht="15" customHeight="1">
      <c r="A10" s="1260"/>
      <c r="B10" s="1261"/>
      <c r="D10" s="1238"/>
      <c r="E10" s="1238"/>
      <c r="F10" s="1238"/>
      <c r="G10" s="1238"/>
    </row>
    <row r="11" spans="1:18" s="1240" customFormat="1" ht="15" customHeight="1">
      <c r="A11" s="1260"/>
      <c r="B11" s="1261"/>
      <c r="D11" s="1238"/>
      <c r="E11" s="1238"/>
      <c r="F11" s="1238"/>
      <c r="G11" s="1238"/>
    </row>
    <row r="12" spans="1:18" s="1234" customFormat="1" ht="15" customHeight="1">
      <c r="A12" s="1434">
        <v>1</v>
      </c>
      <c r="B12" s="1236" t="s">
        <v>1477</v>
      </c>
      <c r="C12" s="1241" t="s">
        <v>1932</v>
      </c>
      <c r="D12" s="1238"/>
      <c r="E12" s="1239"/>
      <c r="F12" s="1238"/>
      <c r="G12" s="1238"/>
    </row>
    <row r="13" spans="1:18" s="1234" customFormat="1" ht="8.25" customHeight="1">
      <c r="A13" s="1235"/>
      <c r="B13" s="1236"/>
      <c r="C13" s="1241"/>
      <c r="D13" s="1238"/>
      <c r="E13" s="1239"/>
      <c r="F13" s="1238"/>
      <c r="G13" s="1238"/>
    </row>
    <row r="14" spans="1:18" s="1240" customFormat="1" ht="15" customHeight="1">
      <c r="A14" s="1242" t="s">
        <v>1326</v>
      </c>
      <c r="B14" s="1243"/>
      <c r="C14" s="1244"/>
      <c r="D14" s="1245" t="s">
        <v>1479</v>
      </c>
      <c r="E14" s="1246" t="s">
        <v>1371</v>
      </c>
      <c r="F14" s="1247" t="s">
        <v>1374</v>
      </c>
      <c r="G14" s="1247" t="s">
        <v>14</v>
      </c>
    </row>
    <row r="15" spans="1:18" s="1234" customFormat="1" ht="15" customHeight="1">
      <c r="A15" s="1253">
        <v>1</v>
      </c>
      <c r="B15" s="1249" t="s">
        <v>1599</v>
      </c>
      <c r="C15" s="1250" t="s">
        <v>1845</v>
      </c>
      <c r="D15" s="1251">
        <v>350000</v>
      </c>
      <c r="E15" s="1252">
        <v>0</v>
      </c>
      <c r="F15" s="1251">
        <f>A15*D15</f>
        <v>350000</v>
      </c>
      <c r="G15" s="1251">
        <f>E15+F15</f>
        <v>350000</v>
      </c>
    </row>
    <row r="16" spans="1:18" s="1234" customFormat="1" ht="15" customHeight="1">
      <c r="A16" s="1253">
        <v>4.08</v>
      </c>
      <c r="B16" s="1249" t="s">
        <v>76</v>
      </c>
      <c r="C16" s="1250" t="s">
        <v>886</v>
      </c>
      <c r="D16" s="1251">
        <v>1700</v>
      </c>
      <c r="E16" s="1252">
        <v>0</v>
      </c>
      <c r="F16" s="1251">
        <f t="shared" ref="F16:F18" si="0">A16*D16</f>
        <v>6936</v>
      </c>
      <c r="G16" s="1251">
        <f t="shared" ref="G16:G21" si="1">E16+F16</f>
        <v>6936</v>
      </c>
    </row>
    <row r="17" spans="1:7" s="1234" customFormat="1" ht="15" customHeight="1">
      <c r="A17" s="1253">
        <v>8.9999999999999993E-3</v>
      </c>
      <c r="B17" s="1249" t="s">
        <v>1490</v>
      </c>
      <c r="C17" s="1250" t="s">
        <v>887</v>
      </c>
      <c r="D17" s="1251">
        <v>345000</v>
      </c>
      <c r="E17" s="1252">
        <v>0</v>
      </c>
      <c r="F17" s="1251">
        <f t="shared" si="0"/>
        <v>3104.9999999999995</v>
      </c>
      <c r="G17" s="1251">
        <f t="shared" si="1"/>
        <v>3104.9999999999995</v>
      </c>
    </row>
    <row r="18" spans="1:7" s="1234" customFormat="1" ht="15" customHeight="1">
      <c r="A18" s="1253">
        <v>0.6</v>
      </c>
      <c r="B18" s="1249" t="s">
        <v>76</v>
      </c>
      <c r="C18" s="1250" t="s">
        <v>1601</v>
      </c>
      <c r="D18" s="1251">
        <f>55000/40</f>
        <v>1375</v>
      </c>
      <c r="E18" s="1252">
        <v>0</v>
      </c>
      <c r="F18" s="1251">
        <f t="shared" si="0"/>
        <v>825</v>
      </c>
      <c r="G18" s="1251">
        <f t="shared" si="1"/>
        <v>825</v>
      </c>
    </row>
    <row r="19" spans="1:7" s="1234" customFormat="1" ht="15" customHeight="1">
      <c r="A19" s="1248">
        <v>0.25</v>
      </c>
      <c r="B19" s="1249" t="s">
        <v>1480</v>
      </c>
      <c r="C19" s="1250" t="s">
        <v>1166</v>
      </c>
      <c r="D19" s="1251">
        <v>130000</v>
      </c>
      <c r="E19" s="1252">
        <f>A19*D19</f>
        <v>32500</v>
      </c>
      <c r="F19" s="1251">
        <v>0</v>
      </c>
      <c r="G19" s="1251">
        <f t="shared" si="1"/>
        <v>32500</v>
      </c>
    </row>
    <row r="20" spans="1:7" s="1234" customFormat="1" ht="15" customHeight="1">
      <c r="A20" s="1248">
        <v>0.5</v>
      </c>
      <c r="B20" s="1249" t="s">
        <v>1480</v>
      </c>
      <c r="C20" s="1250" t="s">
        <v>1361</v>
      </c>
      <c r="D20" s="1251">
        <v>180000</v>
      </c>
      <c r="E20" s="1252">
        <f t="shared" ref="E20:E21" si="2">A20*D20</f>
        <v>90000</v>
      </c>
      <c r="F20" s="1251">
        <v>0</v>
      </c>
      <c r="G20" s="1251">
        <f t="shared" si="1"/>
        <v>90000</v>
      </c>
    </row>
    <row r="21" spans="1:7" s="1234" customFormat="1" ht="15" customHeight="1">
      <c r="A21" s="1248">
        <v>1.2500000000000001E-2</v>
      </c>
      <c r="B21" s="1249" t="s">
        <v>1480</v>
      </c>
      <c r="C21" s="1250" t="s">
        <v>1169</v>
      </c>
      <c r="D21" s="1251">
        <v>250000</v>
      </c>
      <c r="E21" s="1252">
        <f t="shared" si="2"/>
        <v>3125</v>
      </c>
      <c r="F21" s="1251">
        <v>0</v>
      </c>
      <c r="G21" s="1251">
        <f t="shared" si="1"/>
        <v>3125</v>
      </c>
    </row>
    <row r="22" spans="1:7" s="1234" customFormat="1" ht="15" customHeight="1">
      <c r="A22" s="1253"/>
      <c r="B22" s="1249"/>
      <c r="C22" s="1250" t="s">
        <v>1481</v>
      </c>
      <c r="D22" s="1251"/>
      <c r="E22" s="1254">
        <f>SUM(E15:E21)</f>
        <v>125625</v>
      </c>
      <c r="F22" s="1251">
        <f>SUM(F15:F21)</f>
        <v>360866</v>
      </c>
      <c r="G22" s="1251">
        <f>SUM(G15:G21)</f>
        <v>486491</v>
      </c>
    </row>
    <row r="23" spans="1:7" s="1234" customFormat="1" ht="15" customHeight="1">
      <c r="A23" s="1253"/>
      <c r="B23" s="1249"/>
      <c r="C23" s="1250" t="s">
        <v>1814</v>
      </c>
      <c r="D23" s="1255">
        <v>0.15</v>
      </c>
      <c r="E23" s="1251">
        <f>E22*D23</f>
        <v>18843.75</v>
      </c>
      <c r="F23" s="1251">
        <f>F22*D23</f>
        <v>54129.9</v>
      </c>
      <c r="G23" s="1251">
        <f>D23*G22</f>
        <v>72973.649999999994</v>
      </c>
    </row>
    <row r="24" spans="1:7" s="1234" customFormat="1" ht="15" customHeight="1">
      <c r="A24" s="1460"/>
      <c r="B24" s="1461"/>
      <c r="C24" s="1462" t="s">
        <v>1483</v>
      </c>
      <c r="D24" s="1463"/>
      <c r="E24" s="1463">
        <f>SUM(E22:E23)</f>
        <v>144468.75</v>
      </c>
      <c r="F24" s="1463">
        <f>SUM(F22:F23)</f>
        <v>414995.9</v>
      </c>
      <c r="G24" s="1463">
        <f>SUM(G22:G23)</f>
        <v>559464.65</v>
      </c>
    </row>
    <row r="26" spans="1:7" s="1234" customFormat="1" ht="15" customHeight="1">
      <c r="A26" s="1434">
        <v>1</v>
      </c>
      <c r="B26" s="1236" t="s">
        <v>1477</v>
      </c>
      <c r="C26" s="1241" t="s">
        <v>1847</v>
      </c>
      <c r="D26" s="1238"/>
      <c r="E26" s="1239"/>
      <c r="F26" s="1238"/>
      <c r="G26" s="1238"/>
    </row>
    <row r="27" spans="1:7" s="1234" customFormat="1" ht="6" customHeight="1">
      <c r="A27" s="1235"/>
      <c r="B27" s="1236"/>
      <c r="C27" s="1241"/>
      <c r="D27" s="1238"/>
      <c r="E27" s="1239"/>
      <c r="F27" s="1238"/>
      <c r="G27" s="1238"/>
    </row>
    <row r="28" spans="1:7" s="1240" customFormat="1" ht="15" customHeight="1">
      <c r="A28" s="1242" t="s">
        <v>1326</v>
      </c>
      <c r="B28" s="1243"/>
      <c r="C28" s="1244"/>
      <c r="D28" s="1245" t="s">
        <v>1479</v>
      </c>
      <c r="E28" s="1246" t="s">
        <v>1371</v>
      </c>
      <c r="F28" s="1247" t="s">
        <v>1374</v>
      </c>
      <c r="G28" s="1247" t="s">
        <v>14</v>
      </c>
    </row>
    <row r="29" spans="1:7" s="1234" customFormat="1" ht="15" customHeight="1">
      <c r="A29" s="1253">
        <v>3.5</v>
      </c>
      <c r="B29" s="1249" t="s">
        <v>76</v>
      </c>
      <c r="C29" s="1250" t="s">
        <v>886</v>
      </c>
      <c r="D29" s="1251">
        <f>113000/50</f>
        <v>2260</v>
      </c>
      <c r="E29" s="1252">
        <v>0</v>
      </c>
      <c r="F29" s="1251">
        <f>A29*D29</f>
        <v>7910</v>
      </c>
      <c r="G29" s="1251">
        <f>E29+F29</f>
        <v>7910</v>
      </c>
    </row>
    <row r="30" spans="1:7" s="1234" customFormat="1" ht="15" customHeight="1">
      <c r="A30" s="1253">
        <v>1</v>
      </c>
      <c r="B30" s="1249" t="s">
        <v>1343</v>
      </c>
      <c r="C30" s="1250" t="s">
        <v>1342</v>
      </c>
      <c r="D30" s="1251">
        <v>800</v>
      </c>
      <c r="E30" s="1252">
        <v>0</v>
      </c>
      <c r="F30" s="1251">
        <f>A30*D30</f>
        <v>800</v>
      </c>
      <c r="G30" s="1251">
        <f>E30+F30</f>
        <v>800</v>
      </c>
    </row>
    <row r="31" spans="1:7" s="1234" customFormat="1" ht="15" customHeight="1">
      <c r="A31" s="1253">
        <v>7.0000000000000007E-2</v>
      </c>
      <c r="B31" s="1249" t="s">
        <v>1480</v>
      </c>
      <c r="C31" s="1250" t="s">
        <v>1166</v>
      </c>
      <c r="D31" s="1254">
        <v>130000</v>
      </c>
      <c r="E31" s="1252">
        <f>A31*D31</f>
        <v>9100</v>
      </c>
      <c r="F31" s="1251">
        <v>0</v>
      </c>
      <c r="G31" s="1251">
        <f t="shared" ref="G31:G33" si="3">E31+F31</f>
        <v>9100</v>
      </c>
    </row>
    <row r="32" spans="1:7" s="1234" customFormat="1" ht="15" customHeight="1">
      <c r="A32" s="1253">
        <v>3.3000000000000002E-2</v>
      </c>
      <c r="B32" s="1249" t="s">
        <v>1480</v>
      </c>
      <c r="C32" s="1250" t="s">
        <v>1361</v>
      </c>
      <c r="D32" s="1251">
        <v>200000</v>
      </c>
      <c r="E32" s="1252">
        <f t="shared" ref="E32:E33" si="4">A32*D32</f>
        <v>6600</v>
      </c>
      <c r="F32" s="1251">
        <v>0</v>
      </c>
      <c r="G32" s="1251">
        <f t="shared" si="3"/>
        <v>6600</v>
      </c>
    </row>
    <row r="33" spans="1:7" s="1234" customFormat="1" ht="15" customHeight="1">
      <c r="A33" s="1253">
        <v>3.5000000000000001E-3</v>
      </c>
      <c r="B33" s="1249" t="s">
        <v>1480</v>
      </c>
      <c r="C33" s="1250" t="s">
        <v>1169</v>
      </c>
      <c r="D33" s="1251">
        <v>250000</v>
      </c>
      <c r="E33" s="1252">
        <f t="shared" si="4"/>
        <v>875</v>
      </c>
      <c r="F33" s="1251">
        <v>0</v>
      </c>
      <c r="G33" s="1251">
        <f t="shared" si="3"/>
        <v>875</v>
      </c>
    </row>
    <row r="34" spans="1:7" s="1234" customFormat="1" ht="15" customHeight="1">
      <c r="A34" s="1253"/>
      <c r="B34" s="1249"/>
      <c r="C34" s="1250" t="s">
        <v>1481</v>
      </c>
      <c r="D34" s="1251"/>
      <c r="E34" s="1254">
        <f>SUM(E29:E33)</f>
        <v>16575</v>
      </c>
      <c r="F34" s="1251">
        <f>SUM(F29:F33)</f>
        <v>8710</v>
      </c>
      <c r="G34" s="1251">
        <f>SUM(G29:G33)</f>
        <v>25285</v>
      </c>
    </row>
    <row r="35" spans="1:7" s="1234" customFormat="1" ht="15" customHeight="1">
      <c r="A35" s="1253"/>
      <c r="B35" s="1249"/>
      <c r="C35" s="1250" t="s">
        <v>1482</v>
      </c>
      <c r="D35" s="1255">
        <v>0.15</v>
      </c>
      <c r="E35" s="1251">
        <f>E34*D35</f>
        <v>2486.25</v>
      </c>
      <c r="F35" s="1251">
        <f>F34*D35</f>
        <v>1306.5</v>
      </c>
      <c r="G35" s="1251">
        <f>D35*G34</f>
        <v>3792.75</v>
      </c>
    </row>
    <row r="36" spans="1:7" s="1234" customFormat="1" ht="15" customHeight="1">
      <c r="A36" s="1460"/>
      <c r="B36" s="1461"/>
      <c r="C36" s="1462" t="s">
        <v>1483</v>
      </c>
      <c r="D36" s="1463"/>
      <c r="E36" s="1463">
        <f>SUM(E34:E35)</f>
        <v>19061.25</v>
      </c>
      <c r="F36" s="1463">
        <f>SUM(F34:F35)</f>
        <v>10016.5</v>
      </c>
      <c r="G36" s="1463">
        <f>SUM(G34:G35)</f>
        <v>29077.75</v>
      </c>
    </row>
  </sheetData>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25E1-0DA2-413D-88DC-974918546F98}">
  <sheetPr>
    <tabColor rgb="FF00B050"/>
  </sheetPr>
  <dimension ref="A13:I123"/>
  <sheetViews>
    <sheetView view="pageBreakPreview" topLeftCell="A89" zoomScale="130" zoomScaleSheetLayoutView="130" workbookViewId="0">
      <selection activeCell="C47" sqref="C47"/>
    </sheetView>
  </sheetViews>
  <sheetFormatPr defaultColWidth="9.08984375" defaultRowHeight="15" customHeight="1"/>
  <cols>
    <col min="1" max="1" width="9.6328125" style="1234" customWidth="1"/>
    <col min="2" max="2" width="6.36328125" style="1234" customWidth="1"/>
    <col min="3" max="3" width="36.90625" style="1234" customWidth="1"/>
    <col min="4" max="7" width="17.6328125" style="1232" customWidth="1"/>
    <col min="8" max="8" width="9.08984375" style="1234"/>
    <col min="9" max="9" width="14.36328125" style="1234" bestFit="1" customWidth="1"/>
    <col min="10" max="16384" width="9.08984375" style="1234"/>
  </cols>
  <sheetData>
    <row r="13" spans="1:7" ht="15" customHeight="1">
      <c r="A13" s="1260"/>
      <c r="B13" s="1261"/>
      <c r="C13" s="1240"/>
      <c r="D13" s="1238"/>
      <c r="E13" s="1238"/>
      <c r="F13" s="1238"/>
      <c r="G13" s="1238"/>
    </row>
    <row r="14" spans="1:7" ht="15" customHeight="1">
      <c r="A14" s="1235">
        <v>1</v>
      </c>
      <c r="B14" s="1236" t="s">
        <v>1477</v>
      </c>
      <c r="C14" s="1237" t="s">
        <v>1591</v>
      </c>
      <c r="D14" s="1238"/>
      <c r="E14" s="1239"/>
      <c r="F14" s="1238"/>
      <c r="G14" s="1238"/>
    </row>
    <row r="15" spans="1:7" ht="15" customHeight="1">
      <c r="A15" s="1235"/>
      <c r="B15" s="1236"/>
      <c r="C15" s="1241"/>
      <c r="D15" s="1238"/>
      <c r="E15" s="1239"/>
      <c r="F15" s="1238"/>
      <c r="G15" s="1238"/>
    </row>
    <row r="16" spans="1:7" s="1240" customFormat="1" ht="15" customHeight="1">
      <c r="A16" s="1242" t="s">
        <v>1326</v>
      </c>
      <c r="B16" s="1243"/>
      <c r="C16" s="1244"/>
      <c r="D16" s="1245" t="s">
        <v>1479</v>
      </c>
      <c r="E16" s="1246" t="s">
        <v>1371</v>
      </c>
      <c r="F16" s="1247" t="s">
        <v>1374</v>
      </c>
      <c r="G16" s="1247" t="s">
        <v>14</v>
      </c>
    </row>
    <row r="17" spans="1:9" ht="15" customHeight="1">
      <c r="A17" s="1248">
        <v>140</v>
      </c>
      <c r="B17" s="1249" t="s">
        <v>72</v>
      </c>
      <c r="C17" s="1250" t="s">
        <v>1347</v>
      </c>
      <c r="D17" s="1251">
        <v>1100</v>
      </c>
      <c r="E17" s="1252">
        <v>0</v>
      </c>
      <c r="F17" s="1251">
        <f>A17*D17</f>
        <v>154000</v>
      </c>
      <c r="G17" s="1251">
        <f>E17+F17</f>
        <v>154000</v>
      </c>
    </row>
    <row r="18" spans="1:9" ht="15" customHeight="1">
      <c r="A18" s="1248">
        <v>32.950000000000003</v>
      </c>
      <c r="B18" s="1249" t="s">
        <v>76</v>
      </c>
      <c r="C18" s="1250" t="s">
        <v>1525</v>
      </c>
      <c r="D18" s="1251">
        <v>1720</v>
      </c>
      <c r="E18" s="1252">
        <v>0</v>
      </c>
      <c r="F18" s="1251">
        <f t="shared" ref="F18:F19" si="0">A18*D18</f>
        <v>56674.000000000007</v>
      </c>
      <c r="G18" s="1251">
        <f t="shared" ref="G18:G23" si="1">E18+F18</f>
        <v>56674.000000000007</v>
      </c>
    </row>
    <row r="19" spans="1:9" ht="15" customHeight="1">
      <c r="A19" s="1248">
        <v>9.0999999999999998E-2</v>
      </c>
      <c r="B19" s="1249" t="s">
        <v>1490</v>
      </c>
      <c r="C19" s="1250" t="s">
        <v>887</v>
      </c>
      <c r="D19" s="1251">
        <v>267000</v>
      </c>
      <c r="E19" s="1252">
        <v>0</v>
      </c>
      <c r="F19" s="1251">
        <f t="shared" si="0"/>
        <v>24297</v>
      </c>
      <c r="G19" s="1251">
        <f t="shared" si="1"/>
        <v>24297</v>
      </c>
    </row>
    <row r="20" spans="1:9" ht="15" customHeight="1">
      <c r="A20" s="1248">
        <v>0.6</v>
      </c>
      <c r="B20" s="1249" t="s">
        <v>1480</v>
      </c>
      <c r="C20" s="1250" t="s">
        <v>1166</v>
      </c>
      <c r="D20" s="1251">
        <v>130000</v>
      </c>
      <c r="E20" s="1252">
        <f>A20*D20</f>
        <v>78000</v>
      </c>
      <c r="F20" s="1251">
        <v>0</v>
      </c>
      <c r="G20" s="1251">
        <f t="shared" si="1"/>
        <v>78000</v>
      </c>
    </row>
    <row r="21" spans="1:9" ht="15" customHeight="1">
      <c r="A21" s="1248">
        <v>0.2</v>
      </c>
      <c r="B21" s="1249" t="s">
        <v>1480</v>
      </c>
      <c r="C21" s="1250" t="s">
        <v>1361</v>
      </c>
      <c r="D21" s="1251">
        <v>200000</v>
      </c>
      <c r="E21" s="1252">
        <f t="shared" ref="E21:E23" si="2">A21*D21</f>
        <v>40000</v>
      </c>
      <c r="F21" s="1251">
        <v>0</v>
      </c>
      <c r="G21" s="1251">
        <f t="shared" si="1"/>
        <v>40000</v>
      </c>
      <c r="I21" s="1281"/>
    </row>
    <row r="22" spans="1:9" ht="15" customHeight="1">
      <c r="A22" s="1248">
        <v>0.02</v>
      </c>
      <c r="B22" s="1249" t="s">
        <v>1480</v>
      </c>
      <c r="C22" s="1250" t="s">
        <v>1168</v>
      </c>
      <c r="D22" s="1251">
        <v>250000</v>
      </c>
      <c r="E22" s="1252">
        <f t="shared" si="2"/>
        <v>5000</v>
      </c>
      <c r="F22" s="1251">
        <v>0</v>
      </c>
      <c r="G22" s="1251">
        <f t="shared" si="1"/>
        <v>5000</v>
      </c>
    </row>
    <row r="23" spans="1:9" ht="15" customHeight="1">
      <c r="A23" s="1248">
        <v>0.03</v>
      </c>
      <c r="B23" s="1249" t="s">
        <v>1480</v>
      </c>
      <c r="C23" s="1250" t="s">
        <v>1169</v>
      </c>
      <c r="D23" s="1251">
        <v>265000</v>
      </c>
      <c r="E23" s="1252">
        <f t="shared" si="2"/>
        <v>7950</v>
      </c>
      <c r="F23" s="1251">
        <v>0</v>
      </c>
      <c r="G23" s="1251">
        <f t="shared" si="1"/>
        <v>7950</v>
      </c>
    </row>
    <row r="24" spans="1:9" ht="15" customHeight="1">
      <c r="A24" s="1253"/>
      <c r="B24" s="1249"/>
      <c r="C24" s="1250" t="s">
        <v>1481</v>
      </c>
      <c r="D24" s="1251"/>
      <c r="E24" s="1254">
        <f>SUM(E17:E23)</f>
        <v>130950</v>
      </c>
      <c r="F24" s="1254">
        <f>SUM(F17:F23)</f>
        <v>234971</v>
      </c>
      <c r="G24" s="1251">
        <f>SUM(G17:G23)</f>
        <v>365921</v>
      </c>
    </row>
    <row r="25" spans="1:9" ht="15" customHeight="1">
      <c r="A25" s="1253"/>
      <c r="B25" s="1249"/>
      <c r="C25" s="1250" t="s">
        <v>1482</v>
      </c>
      <c r="D25" s="1255">
        <v>1.1499999999999999</v>
      </c>
      <c r="E25" s="1251">
        <f>E24*0.1</f>
        <v>13095</v>
      </c>
      <c r="F25" s="1251">
        <f>F24*0.1</f>
        <v>23497.100000000002</v>
      </c>
      <c r="G25" s="1251">
        <f>D25*G24</f>
        <v>420809.14999999997</v>
      </c>
    </row>
    <row r="26" spans="1:9" ht="15" customHeight="1">
      <c r="A26" s="1256"/>
      <c r="B26" s="1257"/>
      <c r="C26" s="1258" t="s">
        <v>1483</v>
      </c>
      <c r="D26" s="1259"/>
      <c r="E26" s="1259">
        <f>SUM(E24:E25)</f>
        <v>144045</v>
      </c>
      <c r="F26" s="1259">
        <f>SUM(F24:F25)</f>
        <v>258468.1</v>
      </c>
      <c r="G26" s="1259">
        <f>SUM(G24:G25)</f>
        <v>786730.14999999991</v>
      </c>
    </row>
    <row r="29" spans="1:9" ht="15" customHeight="1">
      <c r="A29" s="1235">
        <v>1</v>
      </c>
      <c r="B29" s="1236" t="s">
        <v>1477</v>
      </c>
      <c r="C29" s="1241" t="s">
        <v>1592</v>
      </c>
      <c r="D29" s="1238"/>
      <c r="E29" s="1239"/>
      <c r="F29" s="1238"/>
      <c r="G29" s="1238"/>
    </row>
    <row r="30" spans="1:9" ht="8.25" customHeight="1">
      <c r="A30" s="1235"/>
      <c r="B30" s="1236"/>
      <c r="C30" s="1241"/>
      <c r="D30" s="1238"/>
      <c r="E30" s="1239"/>
      <c r="F30" s="1238"/>
      <c r="G30" s="1238"/>
    </row>
    <row r="31" spans="1:9" s="1240" customFormat="1" ht="15" customHeight="1">
      <c r="A31" s="1242" t="s">
        <v>1326</v>
      </c>
      <c r="B31" s="1243"/>
      <c r="C31" s="1244"/>
      <c r="D31" s="1245" t="s">
        <v>1479</v>
      </c>
      <c r="E31" s="1246" t="s">
        <v>1371</v>
      </c>
      <c r="F31" s="1247" t="s">
        <v>1374</v>
      </c>
      <c r="G31" s="1247" t="s">
        <v>14</v>
      </c>
    </row>
    <row r="32" spans="1:9" ht="15" customHeight="1">
      <c r="A32" s="1295">
        <v>9</v>
      </c>
      <c r="B32" s="1249" t="s">
        <v>209</v>
      </c>
      <c r="C32" s="1250" t="s">
        <v>1848</v>
      </c>
      <c r="D32" s="1251">
        <f>700000/85</f>
        <v>8235.2941176470595</v>
      </c>
      <c r="E32" s="1252">
        <v>0</v>
      </c>
      <c r="F32" s="1251">
        <f>A32*D32</f>
        <v>74117.647058823539</v>
      </c>
      <c r="G32" s="1251">
        <f>E32+F32</f>
        <v>74117.647058823539</v>
      </c>
      <c r="H32" s="1294"/>
    </row>
    <row r="33" spans="1:7" ht="15" customHeight="1">
      <c r="A33" s="1295">
        <f>50/9</f>
        <v>5.5555555555555554</v>
      </c>
      <c r="B33" s="1249" t="s">
        <v>76</v>
      </c>
      <c r="C33" s="1250" t="s">
        <v>1849</v>
      </c>
      <c r="D33" s="1251">
        <f>114000/50</f>
        <v>2280</v>
      </c>
      <c r="E33" s="1252">
        <v>0</v>
      </c>
      <c r="F33" s="1251">
        <f t="shared" ref="F33:F35" si="3">A33*D33</f>
        <v>12666.666666666666</v>
      </c>
      <c r="G33" s="1251">
        <f t="shared" ref="G33:G38" si="4">E33+F33</f>
        <v>12666.666666666666</v>
      </c>
    </row>
    <row r="34" spans="1:7" ht="15" customHeight="1">
      <c r="A34" s="1464">
        <v>1</v>
      </c>
      <c r="B34" s="1249" t="s">
        <v>1343</v>
      </c>
      <c r="C34" s="1250" t="s">
        <v>1342</v>
      </c>
      <c r="D34" s="1251">
        <v>2000</v>
      </c>
      <c r="E34" s="1252">
        <v>0</v>
      </c>
      <c r="F34" s="1251">
        <f t="shared" si="3"/>
        <v>2000</v>
      </c>
      <c r="G34" s="1251">
        <f t="shared" si="4"/>
        <v>2000</v>
      </c>
    </row>
    <row r="35" spans="1:7" ht="15" customHeight="1">
      <c r="A35" s="1295">
        <v>0.28000000000000003</v>
      </c>
      <c r="B35" s="1249" t="s">
        <v>76</v>
      </c>
      <c r="C35" s="1250" t="s">
        <v>1594</v>
      </c>
      <c r="D35" s="1251">
        <v>8122.3628691983122</v>
      </c>
      <c r="E35" s="1252">
        <v>0</v>
      </c>
      <c r="F35" s="1251">
        <f t="shared" si="3"/>
        <v>2274.2616033755276</v>
      </c>
      <c r="G35" s="1251">
        <f t="shared" si="4"/>
        <v>2274.2616033755276</v>
      </c>
    </row>
    <row r="36" spans="1:7" ht="15" customHeight="1">
      <c r="A36" s="1295">
        <v>0.25</v>
      </c>
      <c r="B36" s="1249" t="s">
        <v>1480</v>
      </c>
      <c r="C36" s="1250" t="s">
        <v>1166</v>
      </c>
      <c r="D36" s="1251">
        <v>130000</v>
      </c>
      <c r="E36" s="1252">
        <f>A36*D36</f>
        <v>32500</v>
      </c>
      <c r="F36" s="1251">
        <v>0</v>
      </c>
      <c r="G36" s="1251">
        <f t="shared" si="4"/>
        <v>32500</v>
      </c>
    </row>
    <row r="37" spans="1:7" ht="15" customHeight="1">
      <c r="A37" s="1295">
        <v>0.15</v>
      </c>
      <c r="B37" s="1249" t="s">
        <v>1480</v>
      </c>
      <c r="C37" s="1250" t="s">
        <v>1361</v>
      </c>
      <c r="D37" s="1251">
        <v>200000</v>
      </c>
      <c r="E37" s="1252">
        <f t="shared" ref="E37:E38" si="5">A37*D37</f>
        <v>30000</v>
      </c>
      <c r="F37" s="1251">
        <v>0</v>
      </c>
      <c r="G37" s="1251">
        <f t="shared" si="4"/>
        <v>30000</v>
      </c>
    </row>
    <row r="38" spans="1:7" ht="15" customHeight="1">
      <c r="A38" s="1295">
        <v>1.7999999999999999E-2</v>
      </c>
      <c r="B38" s="1249" t="s">
        <v>1480</v>
      </c>
      <c r="C38" s="1250" t="s">
        <v>1169</v>
      </c>
      <c r="D38" s="1251">
        <v>265000</v>
      </c>
      <c r="E38" s="1252">
        <f t="shared" si="5"/>
        <v>4770</v>
      </c>
      <c r="F38" s="1251">
        <v>0</v>
      </c>
      <c r="G38" s="1251">
        <f t="shared" si="4"/>
        <v>4770</v>
      </c>
    </row>
    <row r="39" spans="1:7" ht="15" customHeight="1">
      <c r="A39" s="1295">
        <v>1</v>
      </c>
      <c r="B39" s="1249" t="s">
        <v>1343</v>
      </c>
      <c r="C39" s="1250" t="s">
        <v>1342</v>
      </c>
      <c r="D39" s="1251"/>
      <c r="E39" s="1252">
        <v>7000</v>
      </c>
      <c r="F39" s="1251">
        <f>60000/4</f>
        <v>15000</v>
      </c>
      <c r="G39" s="1251">
        <f t="shared" ref="G39" si="6">E39+F39</f>
        <v>22000</v>
      </c>
    </row>
    <row r="40" spans="1:7" ht="15" customHeight="1">
      <c r="A40" s="1253"/>
      <c r="B40" s="1249"/>
      <c r="C40" s="1250" t="s">
        <v>1481</v>
      </c>
      <c r="D40" s="1251"/>
      <c r="E40" s="1254">
        <f>SUM(E32:E39)</f>
        <v>74270</v>
      </c>
      <c r="F40" s="1254">
        <f>SUM(F32:F39)</f>
        <v>106058.57532886574</v>
      </c>
      <c r="G40" s="1251">
        <f>SUM(G32:G39)</f>
        <v>180328.57532886573</v>
      </c>
    </row>
    <row r="41" spans="1:7" ht="15" customHeight="1">
      <c r="A41" s="1253"/>
      <c r="B41" s="1249"/>
      <c r="C41" s="1250" t="s">
        <v>1482</v>
      </c>
      <c r="D41" s="1255">
        <v>0.15</v>
      </c>
      <c r="E41" s="1251">
        <f>E40*D41</f>
        <v>11140.5</v>
      </c>
      <c r="F41" s="1251">
        <f>F40*D41</f>
        <v>15908.78629932986</v>
      </c>
      <c r="G41" s="1251">
        <f>D41*G40</f>
        <v>27049.286299329859</v>
      </c>
    </row>
    <row r="42" spans="1:7" ht="15" customHeight="1">
      <c r="A42" s="1256"/>
      <c r="B42" s="1257"/>
      <c r="C42" s="1258" t="s">
        <v>1483</v>
      </c>
      <c r="D42" s="1259"/>
      <c r="E42" s="1259">
        <f>SUM(E40:E41)</f>
        <v>85410.5</v>
      </c>
      <c r="F42" s="1259">
        <f>SUM(F40:F41)</f>
        <v>121967.36162819561</v>
      </c>
      <c r="G42" s="1259">
        <f>SUM(G40:G41)</f>
        <v>207377.86162819559</v>
      </c>
    </row>
    <row r="43" spans="1:7" ht="15" customHeight="1">
      <c r="A43" s="1260"/>
      <c r="B43" s="1261"/>
      <c r="C43" s="1240"/>
      <c r="D43" s="1238"/>
      <c r="E43" s="1238"/>
      <c r="F43" s="1238"/>
      <c r="G43" s="1238"/>
    </row>
    <row r="44" spans="1:7" ht="15" customHeight="1">
      <c r="A44" s="1235">
        <v>1</v>
      </c>
      <c r="B44" s="1236" t="s">
        <v>1477</v>
      </c>
      <c r="C44" s="1241" t="s">
        <v>1595</v>
      </c>
      <c r="D44" s="1238"/>
      <c r="E44" s="1239"/>
      <c r="F44" s="1238"/>
      <c r="G44" s="1238"/>
    </row>
    <row r="45" spans="1:7" ht="7.5" customHeight="1">
      <c r="A45" s="1235"/>
      <c r="B45" s="1236"/>
      <c r="C45" s="1241"/>
      <c r="D45" s="1238"/>
      <c r="E45" s="1239"/>
      <c r="F45" s="1238"/>
      <c r="G45" s="1238"/>
    </row>
    <row r="46" spans="1:7" s="1240" customFormat="1" ht="15" customHeight="1">
      <c r="A46" s="1242" t="s">
        <v>1326</v>
      </c>
      <c r="B46" s="1243"/>
      <c r="C46" s="1244"/>
      <c r="D46" s="1245" t="s">
        <v>1479</v>
      </c>
      <c r="E46" s="1246" t="s">
        <v>1371</v>
      </c>
      <c r="F46" s="1247" t="s">
        <v>1374</v>
      </c>
      <c r="G46" s="1247" t="s">
        <v>14</v>
      </c>
    </row>
    <row r="47" spans="1:7" ht="15" customHeight="1">
      <c r="A47" s="1248">
        <v>7.7759999999999998</v>
      </c>
      <c r="B47" s="1249" t="s">
        <v>76</v>
      </c>
      <c r="C47" s="1250" t="s">
        <v>886</v>
      </c>
      <c r="D47" s="1251">
        <v>1700</v>
      </c>
      <c r="E47" s="1252">
        <v>0</v>
      </c>
      <c r="F47" s="1251">
        <f>A47*D47</f>
        <v>13219.199999999999</v>
      </c>
      <c r="G47" s="1251">
        <f>E47+F47</f>
        <v>13219.199999999999</v>
      </c>
    </row>
    <row r="48" spans="1:7" ht="15" customHeight="1">
      <c r="A48" s="1248">
        <v>2.3E-2</v>
      </c>
      <c r="B48" s="1249" t="s">
        <v>1490</v>
      </c>
      <c r="C48" s="1250" t="s">
        <v>887</v>
      </c>
      <c r="D48" s="1251">
        <v>342000</v>
      </c>
      <c r="E48" s="1252">
        <v>0</v>
      </c>
      <c r="F48" s="1251">
        <f>A48*D48</f>
        <v>7866</v>
      </c>
      <c r="G48" s="1251">
        <f t="shared" ref="G48:G53" si="7">E48+F48</f>
        <v>7866</v>
      </c>
    </row>
    <row r="49" spans="1:7" ht="15" customHeight="1">
      <c r="A49" s="1248">
        <v>0.2</v>
      </c>
      <c r="B49" s="1249" t="s">
        <v>1480</v>
      </c>
      <c r="C49" s="1250" t="s">
        <v>1166</v>
      </c>
      <c r="D49" s="1251">
        <v>130000</v>
      </c>
      <c r="E49" s="1252">
        <f>A49*D49</f>
        <v>26000</v>
      </c>
      <c r="F49" s="1251">
        <v>0</v>
      </c>
      <c r="G49" s="1251">
        <f t="shared" si="7"/>
        <v>26000</v>
      </c>
    </row>
    <row r="50" spans="1:7" ht="15" customHeight="1">
      <c r="A50" s="1248">
        <v>0.15</v>
      </c>
      <c r="B50" s="1249" t="s">
        <v>1480</v>
      </c>
      <c r="C50" s="1250" t="s">
        <v>1361</v>
      </c>
      <c r="D50" s="1251">
        <v>180000</v>
      </c>
      <c r="E50" s="1252">
        <f t="shared" ref="E50:E52" si="8">A50*D50</f>
        <v>27000</v>
      </c>
      <c r="F50" s="1251">
        <v>0</v>
      </c>
      <c r="G50" s="1251">
        <f t="shared" si="7"/>
        <v>27000</v>
      </c>
    </row>
    <row r="51" spans="1:7" ht="15" customHeight="1">
      <c r="A51" s="1248">
        <v>1.4999999999999999E-2</v>
      </c>
      <c r="B51" s="1249" t="s">
        <v>1480</v>
      </c>
      <c r="C51" s="1250" t="s">
        <v>1168</v>
      </c>
      <c r="D51" s="1251">
        <v>250000</v>
      </c>
      <c r="E51" s="1252">
        <f t="shared" si="8"/>
        <v>3750</v>
      </c>
      <c r="F51" s="1251">
        <v>0</v>
      </c>
      <c r="G51" s="1251">
        <f t="shared" si="7"/>
        <v>3750</v>
      </c>
    </row>
    <row r="52" spans="1:7" ht="15" customHeight="1">
      <c r="A52" s="1248">
        <v>1.4999999999999999E-2</v>
      </c>
      <c r="B52" s="1249" t="s">
        <v>1480</v>
      </c>
      <c r="C52" s="1250" t="s">
        <v>1169</v>
      </c>
      <c r="D52" s="1251">
        <v>250000</v>
      </c>
      <c r="E52" s="1252">
        <f t="shared" si="8"/>
        <v>3750</v>
      </c>
      <c r="F52" s="1251">
        <v>0</v>
      </c>
      <c r="G52" s="1251">
        <f t="shared" si="7"/>
        <v>3750</v>
      </c>
    </row>
    <row r="53" spans="1:7" ht="15" customHeight="1">
      <c r="A53" s="1295">
        <v>1</v>
      </c>
      <c r="B53" s="1249" t="s">
        <v>1343</v>
      </c>
      <c r="C53" s="1250" t="s">
        <v>1342</v>
      </c>
      <c r="D53" s="1251"/>
      <c r="E53" s="1252">
        <v>3000</v>
      </c>
      <c r="F53" s="1251">
        <f>60000/4</f>
        <v>15000</v>
      </c>
      <c r="G53" s="1251">
        <f t="shared" si="7"/>
        <v>18000</v>
      </c>
    </row>
    <row r="54" spans="1:7" ht="15" customHeight="1">
      <c r="A54" s="1253"/>
      <c r="B54" s="1249"/>
      <c r="C54" s="1250" t="s">
        <v>1481</v>
      </c>
      <c r="D54" s="1251"/>
      <c r="E54" s="1254">
        <f>SUM(E47:E53)</f>
        <v>63500</v>
      </c>
      <c r="F54" s="1254">
        <f>SUM(F47:F53)</f>
        <v>36085.199999999997</v>
      </c>
      <c r="G54" s="1251">
        <f>SUM(G47:G52)</f>
        <v>81585.2</v>
      </c>
    </row>
    <row r="55" spans="1:7" ht="15" customHeight="1">
      <c r="A55" s="1253"/>
      <c r="B55" s="1249"/>
      <c r="C55" s="1250" t="s">
        <v>1482</v>
      </c>
      <c r="D55" s="1255">
        <v>0.15</v>
      </c>
      <c r="E55" s="1251">
        <f>E54*D55</f>
        <v>9525</v>
      </c>
      <c r="F55" s="1251">
        <f>F54*D55</f>
        <v>5412.78</v>
      </c>
      <c r="G55" s="1251">
        <f>D55*G54</f>
        <v>12237.779999999999</v>
      </c>
    </row>
    <row r="56" spans="1:7" ht="15" customHeight="1">
      <c r="A56" s="1256"/>
      <c r="B56" s="1257"/>
      <c r="C56" s="1258" t="s">
        <v>1483</v>
      </c>
      <c r="D56" s="1259"/>
      <c r="E56" s="1259">
        <f>SUM(E54:E55)</f>
        <v>73025</v>
      </c>
      <c r="F56" s="1259">
        <f>SUM(F54:F55)</f>
        <v>41497.979999999996</v>
      </c>
      <c r="G56" s="1259">
        <f>SUM(G54:G55)</f>
        <v>93822.98</v>
      </c>
    </row>
    <row r="58" spans="1:7" ht="15" customHeight="1">
      <c r="A58" s="1235">
        <v>1</v>
      </c>
      <c r="B58" s="1236" t="s">
        <v>1508</v>
      </c>
      <c r="C58" s="1241" t="s">
        <v>1596</v>
      </c>
      <c r="D58" s="1238"/>
      <c r="E58" s="1239"/>
      <c r="F58" s="1238"/>
      <c r="G58" s="1238"/>
    </row>
    <row r="59" spans="1:7" ht="3.75" customHeight="1">
      <c r="A59" s="1235"/>
      <c r="B59" s="1236"/>
      <c r="C59" s="1241"/>
      <c r="D59" s="1238"/>
      <c r="E59" s="1239"/>
      <c r="F59" s="1238"/>
      <c r="G59" s="1238"/>
    </row>
    <row r="60" spans="1:7" s="1240" customFormat="1" ht="15" customHeight="1">
      <c r="A60" s="1242" t="s">
        <v>1326</v>
      </c>
      <c r="B60" s="1243"/>
      <c r="C60" s="1244"/>
      <c r="D60" s="1245" t="s">
        <v>1479</v>
      </c>
      <c r="E60" s="1246" t="s">
        <v>1371</v>
      </c>
      <c r="F60" s="1247" t="s">
        <v>1374</v>
      </c>
      <c r="G60" s="1247" t="s">
        <v>14</v>
      </c>
    </row>
    <row r="61" spans="1:7" ht="15" customHeight="1">
      <c r="A61" s="1248">
        <v>0.5</v>
      </c>
      <c r="B61" s="1249" t="s">
        <v>76</v>
      </c>
      <c r="C61" s="1250" t="s">
        <v>886</v>
      </c>
      <c r="D61" s="1251">
        <v>1700</v>
      </c>
      <c r="E61" s="1252">
        <v>0</v>
      </c>
      <c r="F61" s="1251">
        <f>A61*D61</f>
        <v>850</v>
      </c>
      <c r="G61" s="1251">
        <f>E61+F61</f>
        <v>850</v>
      </c>
    </row>
    <row r="62" spans="1:7" ht="15" customHeight="1">
      <c r="A62" s="1248">
        <v>2E-3</v>
      </c>
      <c r="B62" s="1249" t="s">
        <v>1490</v>
      </c>
      <c r="C62" s="1250" t="s">
        <v>887</v>
      </c>
      <c r="D62" s="1251">
        <f>D48</f>
        <v>342000</v>
      </c>
      <c r="E62" s="1252">
        <v>0</v>
      </c>
      <c r="F62" s="1251">
        <f>A62*D62</f>
        <v>684</v>
      </c>
      <c r="G62" s="1251">
        <f t="shared" ref="G62:G66" si="9">E62+F62</f>
        <v>684</v>
      </c>
    </row>
    <row r="63" spans="1:7" ht="15" customHeight="1">
      <c r="A63" s="1248">
        <v>5.7000000000000002E-2</v>
      </c>
      <c r="B63" s="1249" t="s">
        <v>1480</v>
      </c>
      <c r="C63" s="1250" t="s">
        <v>1166</v>
      </c>
      <c r="D63" s="1251">
        <v>130000</v>
      </c>
      <c r="E63" s="1252">
        <f>A63*D63</f>
        <v>7410</v>
      </c>
      <c r="F63" s="1251">
        <v>0</v>
      </c>
      <c r="G63" s="1251">
        <f t="shared" si="9"/>
        <v>7410</v>
      </c>
    </row>
    <row r="64" spans="1:7" ht="15" customHeight="1">
      <c r="A64" s="1248">
        <v>3.7999999999999999E-2</v>
      </c>
      <c r="B64" s="1249" t="s">
        <v>1480</v>
      </c>
      <c r="C64" s="1250" t="s">
        <v>1361</v>
      </c>
      <c r="D64" s="1251">
        <f>$D$50</f>
        <v>180000</v>
      </c>
      <c r="E64" s="1252">
        <f t="shared" ref="E64:E65" si="10">A64*D64</f>
        <v>6840</v>
      </c>
      <c r="F64" s="1251">
        <v>0</v>
      </c>
      <c r="G64" s="1251">
        <f t="shared" si="9"/>
        <v>6840</v>
      </c>
    </row>
    <row r="65" spans="1:8" ht="15" customHeight="1">
      <c r="A65" s="1248">
        <v>2E-3</v>
      </c>
      <c r="B65" s="1249" t="s">
        <v>1480</v>
      </c>
      <c r="C65" s="1250" t="s">
        <v>1169</v>
      </c>
      <c r="D65" s="1251">
        <v>265000</v>
      </c>
      <c r="E65" s="1252">
        <f t="shared" si="10"/>
        <v>530</v>
      </c>
      <c r="F65" s="1251">
        <v>0</v>
      </c>
      <c r="G65" s="1251">
        <f t="shared" si="9"/>
        <v>530</v>
      </c>
    </row>
    <row r="66" spans="1:8" ht="15" customHeight="1">
      <c r="A66" s="1295">
        <v>1</v>
      </c>
      <c r="B66" s="1249" t="s">
        <v>1343</v>
      </c>
      <c r="C66" s="1250" t="s">
        <v>1342</v>
      </c>
      <c r="D66" s="1251"/>
      <c r="E66" s="1252">
        <v>7000</v>
      </c>
      <c r="F66" s="1251">
        <f>60000/4</f>
        <v>15000</v>
      </c>
      <c r="G66" s="1251">
        <f t="shared" si="9"/>
        <v>22000</v>
      </c>
    </row>
    <row r="67" spans="1:8" ht="15" customHeight="1">
      <c r="A67" s="1253"/>
      <c r="B67" s="1249"/>
      <c r="C67" s="1250" t="s">
        <v>1481</v>
      </c>
      <c r="D67" s="1251"/>
      <c r="E67" s="1254">
        <f>SUM(E61:E66)</f>
        <v>21780</v>
      </c>
      <c r="F67" s="1251">
        <f>SUM(F61:F66)</f>
        <v>16534</v>
      </c>
      <c r="G67" s="1251">
        <f>SUM(G61:G65)</f>
        <v>16314</v>
      </c>
    </row>
    <row r="68" spans="1:8" ht="15" customHeight="1">
      <c r="A68" s="1253"/>
      <c r="B68" s="1249"/>
      <c r="C68" s="1250" t="s">
        <v>1482</v>
      </c>
      <c r="D68" s="1255">
        <v>0.15</v>
      </c>
      <c r="E68" s="1251">
        <f>E67*D68</f>
        <v>3267</v>
      </c>
      <c r="F68" s="1251">
        <f>F67*D68</f>
        <v>2480.1</v>
      </c>
      <c r="G68" s="1251">
        <f>D68*G67</f>
        <v>2447.1</v>
      </c>
    </row>
    <row r="69" spans="1:8" ht="15" customHeight="1">
      <c r="A69" s="1256"/>
      <c r="B69" s="1257"/>
      <c r="C69" s="1258" t="s">
        <v>1483</v>
      </c>
      <c r="D69" s="1259"/>
      <c r="E69" s="1259">
        <f>SUM(E67:E68)</f>
        <v>25047</v>
      </c>
      <c r="F69" s="1259">
        <f>SUM(F67:F68)</f>
        <v>19014.099999999999</v>
      </c>
      <c r="G69" s="1259">
        <f>SUM(G67:G68)</f>
        <v>18761.099999999999</v>
      </c>
    </row>
    <row r="70" spans="1:8" ht="15" customHeight="1">
      <c r="A70" s="1260"/>
      <c r="B70" s="1261"/>
      <c r="C70" s="1240"/>
      <c r="D70" s="1238"/>
      <c r="E70" s="1238"/>
      <c r="F70" s="1238"/>
      <c r="G70" s="1238"/>
    </row>
    <row r="71" spans="1:8" ht="15" customHeight="1">
      <c r="A71" s="1434">
        <v>1</v>
      </c>
      <c r="B71" s="1236" t="s">
        <v>1477</v>
      </c>
      <c r="C71" s="1241" t="s">
        <v>1850</v>
      </c>
      <c r="D71" s="1238"/>
      <c r="E71" s="1239"/>
      <c r="F71" s="1238"/>
      <c r="G71" s="1238"/>
    </row>
    <row r="72" spans="1:8" ht="3.75" customHeight="1">
      <c r="A72" s="1235"/>
      <c r="B72" s="1236"/>
      <c r="C72" s="1241"/>
      <c r="D72" s="1238"/>
      <c r="E72" s="1239"/>
      <c r="F72" s="1238"/>
      <c r="G72" s="1238"/>
    </row>
    <row r="73" spans="1:8" s="1240" customFormat="1" ht="15" customHeight="1">
      <c r="A73" s="1242" t="s">
        <v>1326</v>
      </c>
      <c r="B73" s="1243"/>
      <c r="C73" s="1244"/>
      <c r="D73" s="1245" t="s">
        <v>1479</v>
      </c>
      <c r="E73" s="1246" t="s">
        <v>1371</v>
      </c>
      <c r="F73" s="1247" t="s">
        <v>1374</v>
      </c>
      <c r="G73" s="1247" t="s">
        <v>14</v>
      </c>
    </row>
    <row r="74" spans="1:8" ht="15" customHeight="1">
      <c r="A74" s="1465">
        <v>8</v>
      </c>
      <c r="B74" s="1249" t="s">
        <v>209</v>
      </c>
      <c r="C74" s="1250" t="s">
        <v>1851</v>
      </c>
      <c r="D74" s="1251">
        <f>150000/8</f>
        <v>18750</v>
      </c>
      <c r="E74" s="1252">
        <v>0</v>
      </c>
      <c r="F74" s="1251">
        <f>A74*D74</f>
        <v>150000</v>
      </c>
      <c r="G74" s="1251">
        <f>E74+F74</f>
        <v>150000</v>
      </c>
      <c r="H74" s="1234">
        <f>1/(0.2*0.6)</f>
        <v>8.3333333333333339</v>
      </c>
    </row>
    <row r="75" spans="1:8" ht="15" customHeight="1">
      <c r="A75" s="1465">
        <v>9.8000000000000007</v>
      </c>
      <c r="B75" s="1249" t="s">
        <v>1323</v>
      </c>
      <c r="C75" s="1250" t="s">
        <v>1345</v>
      </c>
      <c r="D75" s="1251">
        <v>1700</v>
      </c>
      <c r="E75" s="1252">
        <v>0</v>
      </c>
      <c r="F75" s="1251">
        <f>A75*D75</f>
        <v>16660</v>
      </c>
      <c r="G75" s="1251">
        <f t="shared" ref="G75:G81" si="11">E75+F75</f>
        <v>16660</v>
      </c>
    </row>
    <row r="76" spans="1:8" ht="15" customHeight="1">
      <c r="A76" s="1465">
        <v>4.4999999999999998E-2</v>
      </c>
      <c r="B76" s="1249" t="s">
        <v>71</v>
      </c>
      <c r="C76" s="1250" t="s">
        <v>1337</v>
      </c>
      <c r="D76" s="1251">
        <f>D62</f>
        <v>342000</v>
      </c>
      <c r="E76" s="1252">
        <v>0</v>
      </c>
      <c r="F76" s="1251">
        <f>A76*D76</f>
        <v>15390</v>
      </c>
      <c r="G76" s="1251">
        <f t="shared" ref="G76" si="12">E76+F76</f>
        <v>15390</v>
      </c>
    </row>
    <row r="77" spans="1:8" ht="15" customHeight="1">
      <c r="A77" s="1465">
        <v>1.3</v>
      </c>
      <c r="B77" s="1249" t="s">
        <v>1323</v>
      </c>
      <c r="C77" s="1250" t="s">
        <v>1352</v>
      </c>
      <c r="D77" s="1251">
        <f>54000/50</f>
        <v>1080</v>
      </c>
      <c r="E77" s="1252">
        <v>0</v>
      </c>
      <c r="F77" s="1251">
        <f>A77*D77</f>
        <v>1404</v>
      </c>
      <c r="G77" s="1251">
        <f t="shared" ref="G77" si="13">E77+F77</f>
        <v>1404</v>
      </c>
    </row>
    <row r="78" spans="1:8" ht="15" customHeight="1">
      <c r="A78" s="1465">
        <v>0.25</v>
      </c>
      <c r="B78" s="1249" t="s">
        <v>1480</v>
      </c>
      <c r="C78" s="1250" t="s">
        <v>1166</v>
      </c>
      <c r="D78" s="1251">
        <v>130000</v>
      </c>
      <c r="E78" s="1252">
        <f>A78*D78</f>
        <v>32500</v>
      </c>
      <c r="F78" s="1251">
        <v>0</v>
      </c>
      <c r="G78" s="1251">
        <f t="shared" si="11"/>
        <v>32500</v>
      </c>
    </row>
    <row r="79" spans="1:8" ht="15" customHeight="1">
      <c r="A79" s="1465">
        <v>0.125</v>
      </c>
      <c r="B79" s="1249" t="s">
        <v>1480</v>
      </c>
      <c r="C79" s="1250" t="s">
        <v>1361</v>
      </c>
      <c r="D79" s="1251">
        <f>$D$50</f>
        <v>180000</v>
      </c>
      <c r="E79" s="1252">
        <f t="shared" ref="E79:E81" si="14">A79*D79</f>
        <v>22500</v>
      </c>
      <c r="F79" s="1251">
        <v>0</v>
      </c>
      <c r="G79" s="1251">
        <f t="shared" si="11"/>
        <v>22500</v>
      </c>
    </row>
    <row r="80" spans="1:8" ht="15" customHeight="1">
      <c r="A80" s="1465">
        <v>1.2999999999999999E-2</v>
      </c>
      <c r="B80" s="1249" t="s">
        <v>1480</v>
      </c>
      <c r="C80" s="1250" t="s">
        <v>1168</v>
      </c>
      <c r="D80" s="1251">
        <v>200000</v>
      </c>
      <c r="E80" s="1252">
        <f t="shared" ref="E80" si="15">A80*D80</f>
        <v>2600</v>
      </c>
      <c r="F80" s="1251">
        <v>0</v>
      </c>
      <c r="G80" s="1251">
        <f t="shared" ref="G80" si="16">E80+F80</f>
        <v>2600</v>
      </c>
    </row>
    <row r="81" spans="1:8" ht="15" customHeight="1">
      <c r="A81" s="1465">
        <v>1.2999999999999999E-2</v>
      </c>
      <c r="B81" s="1249" t="s">
        <v>1480</v>
      </c>
      <c r="C81" s="1250" t="s">
        <v>1169</v>
      </c>
      <c r="D81" s="1251">
        <v>265000</v>
      </c>
      <c r="E81" s="1252">
        <f t="shared" si="14"/>
        <v>3445</v>
      </c>
      <c r="F81" s="1251">
        <v>0</v>
      </c>
      <c r="G81" s="1251">
        <f t="shared" si="11"/>
        <v>3445</v>
      </c>
    </row>
    <row r="82" spans="1:8" ht="15" customHeight="1">
      <c r="A82" s="1253"/>
      <c r="B82" s="1249"/>
      <c r="C82" s="1250" t="s">
        <v>1481</v>
      </c>
      <c r="D82" s="1251"/>
      <c r="E82" s="1254">
        <f>SUM(E74:E81)</f>
        <v>61045</v>
      </c>
      <c r="F82" s="1251">
        <f>SUM(F74:F81)</f>
        <v>183454</v>
      </c>
      <c r="G82" s="1251">
        <f>SUM(G74:G81)</f>
        <v>244499</v>
      </c>
    </row>
    <row r="83" spans="1:8" ht="15" customHeight="1">
      <c r="A83" s="1253"/>
      <c r="B83" s="1249"/>
      <c r="C83" s="1250" t="s">
        <v>1482</v>
      </c>
      <c r="D83" s="1255">
        <v>0.15</v>
      </c>
      <c r="E83" s="1251">
        <f>E82*D83</f>
        <v>9156.75</v>
      </c>
      <c r="F83" s="1251">
        <f>F82*D83</f>
        <v>27518.1</v>
      </c>
      <c r="G83" s="1251">
        <f>D83*G82</f>
        <v>36674.85</v>
      </c>
    </row>
    <row r="84" spans="1:8" ht="15" customHeight="1">
      <c r="A84" s="1256"/>
      <c r="B84" s="1257"/>
      <c r="C84" s="1258" t="s">
        <v>1483</v>
      </c>
      <c r="D84" s="1259"/>
      <c r="E84" s="1259">
        <f>SUM(E82:E83)</f>
        <v>70201.75</v>
      </c>
      <c r="F84" s="1259">
        <f>SUM(F82:F83)</f>
        <v>210972.1</v>
      </c>
      <c r="G84" s="1259">
        <f>SUM(G82:G83)</f>
        <v>281173.84999999998</v>
      </c>
    </row>
    <row r="85" spans="1:8" ht="15" customHeight="1">
      <c r="A85" s="1260"/>
      <c r="B85" s="1261"/>
      <c r="C85" s="1240"/>
      <c r="D85" s="1238"/>
      <c r="E85" s="1238"/>
      <c r="F85" s="1238"/>
      <c r="G85" s="1238"/>
    </row>
    <row r="86" spans="1:8" ht="15" customHeight="1">
      <c r="A86" s="1434">
        <v>1</v>
      </c>
      <c r="B86" s="1236" t="s">
        <v>1477</v>
      </c>
      <c r="C86" s="1241" t="s">
        <v>1852</v>
      </c>
      <c r="D86" s="1238"/>
      <c r="E86" s="1239"/>
      <c r="F86" s="1238"/>
      <c r="G86" s="1238"/>
    </row>
    <row r="87" spans="1:8" ht="3.75" customHeight="1">
      <c r="A87" s="1235"/>
      <c r="B87" s="1236"/>
      <c r="C87" s="1241"/>
      <c r="D87" s="1238"/>
      <c r="E87" s="1239"/>
      <c r="F87" s="1238"/>
      <c r="G87" s="1238"/>
    </row>
    <row r="88" spans="1:8" s="1240" customFormat="1" ht="15" customHeight="1">
      <c r="A88" s="1242" t="s">
        <v>1326</v>
      </c>
      <c r="B88" s="1243"/>
      <c r="C88" s="1244"/>
      <c r="D88" s="1245" t="s">
        <v>1479</v>
      </c>
      <c r="E88" s="1246" t="s">
        <v>1371</v>
      </c>
      <c r="F88" s="1247" t="s">
        <v>1374</v>
      </c>
      <c r="G88" s="1247" t="s">
        <v>14</v>
      </c>
    </row>
    <row r="89" spans="1:8" ht="15" customHeight="1">
      <c r="A89" s="1465">
        <v>8</v>
      </c>
      <c r="B89" s="1249" t="s">
        <v>209</v>
      </c>
      <c r="C89" s="1250" t="s">
        <v>1853</v>
      </c>
      <c r="D89" s="1251">
        <f>150000/8</f>
        <v>18750</v>
      </c>
      <c r="E89" s="1252">
        <v>0</v>
      </c>
      <c r="F89" s="1251">
        <f>A89*D89</f>
        <v>150000</v>
      </c>
      <c r="G89" s="1251">
        <f>E89+F89</f>
        <v>150000</v>
      </c>
      <c r="H89" s="1234">
        <f>1/(0.2*0.6)</f>
        <v>8.3333333333333339</v>
      </c>
    </row>
    <row r="90" spans="1:8" ht="15" customHeight="1">
      <c r="A90" s="1465">
        <v>9.8000000000000007</v>
      </c>
      <c r="B90" s="1249" t="s">
        <v>1323</v>
      </c>
      <c r="C90" s="1250" t="s">
        <v>1345</v>
      </c>
      <c r="D90" s="1251">
        <f>74000/50</f>
        <v>1480</v>
      </c>
      <c r="E90" s="1252">
        <v>0</v>
      </c>
      <c r="F90" s="1251">
        <f>A90*D90</f>
        <v>14504.000000000002</v>
      </c>
      <c r="G90" s="1251">
        <f t="shared" ref="G90:G96" si="17">E90+F90</f>
        <v>14504.000000000002</v>
      </c>
    </row>
    <row r="91" spans="1:8" ht="15" customHeight="1">
      <c r="A91" s="1465">
        <v>4.4999999999999998E-2</v>
      </c>
      <c r="B91" s="1249" t="s">
        <v>71</v>
      </c>
      <c r="C91" s="1250" t="s">
        <v>1337</v>
      </c>
      <c r="D91" s="1251">
        <f>D77</f>
        <v>1080</v>
      </c>
      <c r="E91" s="1252">
        <v>0</v>
      </c>
      <c r="F91" s="1251">
        <f>A91*D91</f>
        <v>48.6</v>
      </c>
      <c r="G91" s="1251">
        <f t="shared" si="17"/>
        <v>48.6</v>
      </c>
    </row>
    <row r="92" spans="1:8" ht="15" customHeight="1">
      <c r="A92" s="1465">
        <v>1.3</v>
      </c>
      <c r="B92" s="1249" t="s">
        <v>1323</v>
      </c>
      <c r="C92" s="1250" t="s">
        <v>1352</v>
      </c>
      <c r="D92" s="1251">
        <f>54000/50</f>
        <v>1080</v>
      </c>
      <c r="E92" s="1252">
        <v>0</v>
      </c>
      <c r="F92" s="1251">
        <f>A92*D92</f>
        <v>1404</v>
      </c>
      <c r="G92" s="1251">
        <f t="shared" si="17"/>
        <v>1404</v>
      </c>
    </row>
    <row r="93" spans="1:8" ht="15" customHeight="1">
      <c r="A93" s="1465">
        <v>0.25</v>
      </c>
      <c r="B93" s="1249" t="s">
        <v>1480</v>
      </c>
      <c r="C93" s="1250" t="s">
        <v>1166</v>
      </c>
      <c r="D93" s="1251">
        <v>130000</v>
      </c>
      <c r="E93" s="1252">
        <f>A93*D93</f>
        <v>32500</v>
      </c>
      <c r="F93" s="1251">
        <v>0</v>
      </c>
      <c r="G93" s="1251">
        <f t="shared" si="17"/>
        <v>32500</v>
      </c>
    </row>
    <row r="94" spans="1:8" ht="15" customHeight="1">
      <c r="A94" s="1465">
        <v>0.125</v>
      </c>
      <c r="B94" s="1249" t="s">
        <v>1480</v>
      </c>
      <c r="C94" s="1250" t="s">
        <v>1361</v>
      </c>
      <c r="D94" s="1251">
        <f>$D$50</f>
        <v>180000</v>
      </c>
      <c r="E94" s="1252">
        <f t="shared" ref="E94:E96" si="18">A94*D94</f>
        <v>22500</v>
      </c>
      <c r="F94" s="1251">
        <v>0</v>
      </c>
      <c r="G94" s="1251">
        <f t="shared" si="17"/>
        <v>22500</v>
      </c>
    </row>
    <row r="95" spans="1:8" ht="15" customHeight="1">
      <c r="A95" s="1465">
        <v>1.2999999999999999E-2</v>
      </c>
      <c r="B95" s="1249" t="s">
        <v>1480</v>
      </c>
      <c r="C95" s="1250" t="s">
        <v>1168</v>
      </c>
      <c r="D95" s="1251">
        <v>200000</v>
      </c>
      <c r="E95" s="1252">
        <f t="shared" si="18"/>
        <v>2600</v>
      </c>
      <c r="F95" s="1251">
        <v>0</v>
      </c>
      <c r="G95" s="1251">
        <f t="shared" si="17"/>
        <v>2600</v>
      </c>
    </row>
    <row r="96" spans="1:8" ht="15" customHeight="1">
      <c r="A96" s="1465">
        <v>1.2999999999999999E-2</v>
      </c>
      <c r="B96" s="1249" t="s">
        <v>1480</v>
      </c>
      <c r="C96" s="1250" t="s">
        <v>1169</v>
      </c>
      <c r="D96" s="1251">
        <v>265000</v>
      </c>
      <c r="E96" s="1252">
        <f t="shared" si="18"/>
        <v>3445</v>
      </c>
      <c r="F96" s="1251">
        <v>0</v>
      </c>
      <c r="G96" s="1251">
        <f t="shared" si="17"/>
        <v>3445</v>
      </c>
    </row>
    <row r="97" spans="1:7" ht="15" customHeight="1">
      <c r="A97" s="1253"/>
      <c r="B97" s="1249"/>
      <c r="C97" s="1250" t="s">
        <v>1481</v>
      </c>
      <c r="D97" s="1251"/>
      <c r="E97" s="1254">
        <f>SUM(E89:E96)</f>
        <v>61045</v>
      </c>
      <c r="F97" s="1251">
        <f>SUM(F89:F96)</f>
        <v>165956.6</v>
      </c>
      <c r="G97" s="1251">
        <f>SUM(G89:G96)</f>
        <v>227001.60000000001</v>
      </c>
    </row>
    <row r="98" spans="1:7" ht="15" customHeight="1">
      <c r="A98" s="1253"/>
      <c r="B98" s="1249"/>
      <c r="C98" s="1250" t="s">
        <v>1482</v>
      </c>
      <c r="D98" s="1255">
        <v>0.15</v>
      </c>
      <c r="E98" s="1251">
        <f>E97*D98</f>
        <v>9156.75</v>
      </c>
      <c r="F98" s="1251">
        <f>F97*D98</f>
        <v>24893.49</v>
      </c>
      <c r="G98" s="1251">
        <f>D98*G97</f>
        <v>34050.239999999998</v>
      </c>
    </row>
    <row r="99" spans="1:7" ht="15" customHeight="1">
      <c r="A99" s="1256"/>
      <c r="B99" s="1257"/>
      <c r="C99" s="1258" t="s">
        <v>1483</v>
      </c>
      <c r="D99" s="1259"/>
      <c r="E99" s="1259">
        <f>SUM(E97:E98)</f>
        <v>70201.75</v>
      </c>
      <c r="F99" s="1259">
        <f>SUM(F97:F98)</f>
        <v>190850.09</v>
      </c>
      <c r="G99" s="1259">
        <f>SUM(G97:G98)</f>
        <v>261051.84</v>
      </c>
    </row>
    <row r="100" spans="1:7" ht="15" customHeight="1">
      <c r="A100" s="1260"/>
      <c r="B100" s="1261"/>
      <c r="C100" s="1240"/>
      <c r="D100" s="1238"/>
      <c r="E100" s="1238"/>
      <c r="F100" s="1238"/>
      <c r="G100" s="1238"/>
    </row>
    <row r="101" spans="1:7" ht="15" customHeight="1">
      <c r="A101" s="1235">
        <v>1</v>
      </c>
      <c r="B101" s="1236" t="s">
        <v>1477</v>
      </c>
      <c r="C101" s="1241" t="s">
        <v>1854</v>
      </c>
      <c r="D101" s="1238"/>
      <c r="E101" s="1239"/>
      <c r="F101" s="1238"/>
      <c r="G101" s="1238"/>
    </row>
    <row r="102" spans="1:7" ht="3.75" customHeight="1">
      <c r="A102" s="1235"/>
      <c r="B102" s="1236"/>
      <c r="C102" s="1241"/>
      <c r="D102" s="1238"/>
      <c r="E102" s="1239"/>
      <c r="F102" s="1238"/>
      <c r="G102" s="1238"/>
    </row>
    <row r="103" spans="1:7" s="1240" customFormat="1" ht="15" customHeight="1">
      <c r="A103" s="1242" t="s">
        <v>1326</v>
      </c>
      <c r="B103" s="1243"/>
      <c r="C103" s="1244"/>
      <c r="D103" s="1245" t="s">
        <v>1479</v>
      </c>
      <c r="E103" s="1246" t="s">
        <v>1371</v>
      </c>
      <c r="F103" s="1247" t="s">
        <v>1374</v>
      </c>
      <c r="G103" s="1247" t="s">
        <v>14</v>
      </c>
    </row>
    <row r="104" spans="1:7" ht="15" customHeight="1">
      <c r="A104" s="1248">
        <v>0.3</v>
      </c>
      <c r="B104" s="1249" t="s">
        <v>76</v>
      </c>
      <c r="C104" s="1250" t="s">
        <v>1663</v>
      </c>
      <c r="D104" s="1251">
        <f>755000/20</f>
        <v>37750</v>
      </c>
      <c r="E104" s="1252">
        <v>0</v>
      </c>
      <c r="F104" s="1251">
        <f t="shared" ref="F104" si="19">A104*D104</f>
        <v>11325</v>
      </c>
      <c r="G104" s="1251">
        <f t="shared" ref="G104:G108" si="20">E104+F104</f>
        <v>11325</v>
      </c>
    </row>
    <row r="105" spans="1:7" ht="15" customHeight="1">
      <c r="A105" s="1248">
        <v>1</v>
      </c>
      <c r="B105" s="1249" t="s">
        <v>1343</v>
      </c>
      <c r="C105" s="1250" t="s">
        <v>1342</v>
      </c>
      <c r="D105" s="1251">
        <v>800</v>
      </c>
      <c r="E105" s="1252">
        <v>0</v>
      </c>
      <c r="F105" s="1251">
        <f t="shared" ref="F105" si="21">A105*D105</f>
        <v>800</v>
      </c>
      <c r="G105" s="1251">
        <f t="shared" ref="G105" si="22">E105+F105</f>
        <v>800</v>
      </c>
    </row>
    <row r="106" spans="1:7" ht="15" customHeight="1">
      <c r="A106" s="1248">
        <v>0.02</v>
      </c>
      <c r="B106" s="1249" t="s">
        <v>1480</v>
      </c>
      <c r="C106" s="1250" t="s">
        <v>1166</v>
      </c>
      <c r="D106" s="1251">
        <v>130000</v>
      </c>
      <c r="E106" s="1252">
        <f>A106*D106</f>
        <v>2600</v>
      </c>
      <c r="F106" s="1251">
        <v>0</v>
      </c>
      <c r="G106" s="1251">
        <f t="shared" si="20"/>
        <v>2600</v>
      </c>
    </row>
    <row r="107" spans="1:7" ht="15" customHeight="1">
      <c r="A107" s="1248">
        <v>6.3E-2</v>
      </c>
      <c r="B107" s="1249" t="s">
        <v>1480</v>
      </c>
      <c r="C107" s="1250" t="s">
        <v>1665</v>
      </c>
      <c r="D107" s="1251">
        <f>$D$50</f>
        <v>180000</v>
      </c>
      <c r="E107" s="1252">
        <f t="shared" ref="E107:E108" si="23">A107*D107</f>
        <v>11340</v>
      </c>
      <c r="F107" s="1251">
        <v>0</v>
      </c>
      <c r="G107" s="1251">
        <f t="shared" si="20"/>
        <v>11340</v>
      </c>
    </row>
    <row r="108" spans="1:7" ht="15" customHeight="1">
      <c r="A108" s="1248">
        <v>2.5000000000000001E-3</v>
      </c>
      <c r="B108" s="1249" t="s">
        <v>1480</v>
      </c>
      <c r="C108" s="1250" t="s">
        <v>1169</v>
      </c>
      <c r="D108" s="1251">
        <v>265000</v>
      </c>
      <c r="E108" s="1252">
        <f t="shared" si="23"/>
        <v>662.5</v>
      </c>
      <c r="F108" s="1251">
        <v>0</v>
      </c>
      <c r="G108" s="1251">
        <f t="shared" si="20"/>
        <v>662.5</v>
      </c>
    </row>
    <row r="109" spans="1:7" ht="15" customHeight="1">
      <c r="A109" s="1253"/>
      <c r="B109" s="1249"/>
      <c r="C109" s="1250" t="s">
        <v>1481</v>
      </c>
      <c r="D109" s="1251"/>
      <c r="E109" s="1254">
        <f>SUM(E104:E108)</f>
        <v>14602.5</v>
      </c>
      <c r="F109" s="1251">
        <f>SUM(F104:F108)</f>
        <v>12125</v>
      </c>
      <c r="G109" s="1251">
        <f>SUM(G104:G108)</f>
        <v>26727.5</v>
      </c>
    </row>
    <row r="110" spans="1:7" ht="15" customHeight="1">
      <c r="A110" s="1253"/>
      <c r="B110" s="1249"/>
      <c r="C110" s="1250" t="s">
        <v>1482</v>
      </c>
      <c r="D110" s="1255">
        <v>0.15</v>
      </c>
      <c r="E110" s="1251">
        <f>E109*D110</f>
        <v>2190.375</v>
      </c>
      <c r="F110" s="1251">
        <f>F109*D110</f>
        <v>1818.75</v>
      </c>
      <c r="G110" s="1251">
        <f>G109*D110</f>
        <v>4009.125</v>
      </c>
    </row>
    <row r="111" spans="1:7" ht="15" customHeight="1">
      <c r="A111" s="1256"/>
      <c r="B111" s="1257"/>
      <c r="C111" s="1258" t="s">
        <v>1483</v>
      </c>
      <c r="D111" s="1259"/>
      <c r="E111" s="1259">
        <f>SUM(E109:E110)</f>
        <v>16792.875</v>
      </c>
      <c r="F111" s="1259">
        <f>SUM(F109:F110)</f>
        <v>13943.75</v>
      </c>
      <c r="G111" s="1259">
        <f>SUM(G109:G110)</f>
        <v>30736.625</v>
      </c>
    </row>
    <row r="113" spans="1:7" ht="15" customHeight="1">
      <c r="A113" s="1235">
        <v>1</v>
      </c>
      <c r="B113" s="1236" t="s">
        <v>1477</v>
      </c>
      <c r="C113" s="1241" t="s">
        <v>1854</v>
      </c>
      <c r="D113" s="1238"/>
      <c r="E113" s="1239"/>
      <c r="F113" s="1238"/>
      <c r="G113" s="1238"/>
    </row>
    <row r="114" spans="1:7" ht="3.75" customHeight="1">
      <c r="A114" s="1235"/>
      <c r="B114" s="1236"/>
      <c r="C114" s="1241"/>
      <c r="D114" s="1238"/>
      <c r="E114" s="1239"/>
      <c r="F114" s="1238"/>
      <c r="G114" s="1238"/>
    </row>
    <row r="115" spans="1:7" s="1240" customFormat="1" ht="15" customHeight="1">
      <c r="A115" s="1242" t="s">
        <v>1326</v>
      </c>
      <c r="B115" s="1243"/>
      <c r="C115" s="1244"/>
      <c r="D115" s="1245" t="s">
        <v>1479</v>
      </c>
      <c r="E115" s="1246" t="s">
        <v>1371</v>
      </c>
      <c r="F115" s="1247" t="s">
        <v>1374</v>
      </c>
      <c r="G115" s="1247" t="s">
        <v>14</v>
      </c>
    </row>
    <row r="116" spans="1:7" ht="15" customHeight="1">
      <c r="A116" s="1248">
        <v>0.1</v>
      </c>
      <c r="B116" s="1249" t="s">
        <v>76</v>
      </c>
      <c r="C116" s="1250" t="s">
        <v>1663</v>
      </c>
      <c r="D116" s="1251">
        <f>2550000/20</f>
        <v>127500</v>
      </c>
      <c r="E116" s="1252">
        <v>0</v>
      </c>
      <c r="F116" s="1251">
        <f t="shared" ref="F116:F117" si="24">A116*D116</f>
        <v>12750</v>
      </c>
      <c r="G116" s="1251">
        <f t="shared" ref="G116:G120" si="25">E116+F116</f>
        <v>12750</v>
      </c>
    </row>
    <row r="117" spans="1:7" ht="15" customHeight="1">
      <c r="A117" s="1248">
        <v>1</v>
      </c>
      <c r="B117" s="1249" t="s">
        <v>1343</v>
      </c>
      <c r="C117" s="1250" t="s">
        <v>1342</v>
      </c>
      <c r="D117" s="1251">
        <v>800</v>
      </c>
      <c r="E117" s="1252">
        <v>0</v>
      </c>
      <c r="F117" s="1251">
        <f t="shared" si="24"/>
        <v>800</v>
      </c>
      <c r="G117" s="1251">
        <f t="shared" si="25"/>
        <v>800</v>
      </c>
    </row>
    <row r="118" spans="1:7" ht="15" customHeight="1">
      <c r="A118" s="1248">
        <v>0.02</v>
      </c>
      <c r="B118" s="1249" t="s">
        <v>1480</v>
      </c>
      <c r="C118" s="1250" t="s">
        <v>1166</v>
      </c>
      <c r="D118" s="1251">
        <v>130000</v>
      </c>
      <c r="E118" s="1252">
        <f>A118*D118</f>
        <v>2600</v>
      </c>
      <c r="F118" s="1251">
        <v>0</v>
      </c>
      <c r="G118" s="1251">
        <f t="shared" si="25"/>
        <v>2600</v>
      </c>
    </row>
    <row r="119" spans="1:7" ht="15" customHeight="1">
      <c r="A119" s="1248">
        <v>6.3E-2</v>
      </c>
      <c r="B119" s="1249" t="s">
        <v>1480</v>
      </c>
      <c r="C119" s="1250" t="s">
        <v>1665</v>
      </c>
      <c r="D119" s="1251">
        <f>$D$50</f>
        <v>180000</v>
      </c>
      <c r="E119" s="1252">
        <f t="shared" ref="E119:E120" si="26">A119*D119</f>
        <v>11340</v>
      </c>
      <c r="F119" s="1251">
        <v>0</v>
      </c>
      <c r="G119" s="1251">
        <f t="shared" si="25"/>
        <v>11340</v>
      </c>
    </row>
    <row r="120" spans="1:7" ht="15" customHeight="1">
      <c r="A120" s="1248">
        <v>2.5000000000000001E-3</v>
      </c>
      <c r="B120" s="1249" t="s">
        <v>1480</v>
      </c>
      <c r="C120" s="1250" t="s">
        <v>1169</v>
      </c>
      <c r="D120" s="1251">
        <v>265000</v>
      </c>
      <c r="E120" s="1252">
        <f t="shared" si="26"/>
        <v>662.5</v>
      </c>
      <c r="F120" s="1251">
        <v>0</v>
      </c>
      <c r="G120" s="1251">
        <f t="shared" si="25"/>
        <v>662.5</v>
      </c>
    </row>
    <row r="121" spans="1:7" ht="15" customHeight="1">
      <c r="A121" s="1253"/>
      <c r="B121" s="1249"/>
      <c r="C121" s="1250" t="s">
        <v>1481</v>
      </c>
      <c r="D121" s="1251"/>
      <c r="E121" s="1254">
        <f>SUM(E116:E120)</f>
        <v>14602.5</v>
      </c>
      <c r="F121" s="1251">
        <f>SUM(F116:F120)</f>
        <v>13550</v>
      </c>
      <c r="G121" s="1251">
        <f>SUM(G116:G120)</f>
        <v>28152.5</v>
      </c>
    </row>
    <row r="122" spans="1:7" ht="15" customHeight="1">
      <c r="A122" s="1253"/>
      <c r="B122" s="1249"/>
      <c r="C122" s="1250" t="s">
        <v>1482</v>
      </c>
      <c r="D122" s="1255">
        <v>0.15</v>
      </c>
      <c r="E122" s="1251">
        <f>E121*D122</f>
        <v>2190.375</v>
      </c>
      <c r="F122" s="1251">
        <f>F121*D122</f>
        <v>2032.5</v>
      </c>
      <c r="G122" s="1251">
        <f>G121*D122</f>
        <v>4222.875</v>
      </c>
    </row>
    <row r="123" spans="1:7" ht="15" customHeight="1">
      <c r="A123" s="1256"/>
      <c r="B123" s="1257"/>
      <c r="C123" s="1258" t="s">
        <v>1483</v>
      </c>
      <c r="D123" s="1259"/>
      <c r="E123" s="1259">
        <f>SUM(E121:E122)</f>
        <v>16792.875</v>
      </c>
      <c r="F123" s="1259">
        <f>SUM(F121:F122)</f>
        <v>15582.5</v>
      </c>
      <c r="G123" s="1259">
        <f>SUM(G121:G122)</f>
        <v>32375.375</v>
      </c>
    </row>
  </sheetData>
  <printOptions horizontalCentered="1"/>
  <pageMargins left="0.11811023622047245" right="0.11811023622047245" top="0.74803149606299213" bottom="0.74803149606299213" header="0.31496062992125984" footer="0.31496062992125984"/>
  <pageSetup paperSize="9" scale="67" fitToHeight="13" orientation="portrait" horizontalDpi="4294967293" verticalDpi="300" r:id="rId1"/>
  <headerFooter>
    <oddFooter>Page &amp;P of &amp;N</oddFooter>
  </headerFooter>
  <rowBreaks count="1" manualBreakCount="1">
    <brk id="42" max="6"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424"/>
  <sheetViews>
    <sheetView topLeftCell="A306" zoomScale="115" zoomScaleNormal="115" workbookViewId="0">
      <selection activeCell="I323" sqref="I323"/>
    </sheetView>
  </sheetViews>
  <sheetFormatPr defaultRowHeight="14.5"/>
  <cols>
    <col min="1" max="1" width="4.453125" customWidth="1"/>
    <col min="2" max="2" width="3" customWidth="1"/>
    <col min="3" max="3" width="20" customWidth="1"/>
    <col min="5" max="5" width="11.6328125" bestFit="1" customWidth="1"/>
    <col min="6" max="6" width="5.54296875" customWidth="1"/>
    <col min="7" max="7" width="8" bestFit="1" customWidth="1"/>
    <col min="8" max="8" width="17.54296875" customWidth="1"/>
    <col min="9" max="9" width="17.36328125" bestFit="1" customWidth="1"/>
    <col min="11" max="11" width="10.453125" bestFit="1" customWidth="1"/>
    <col min="12" max="12" width="14.54296875" bestFit="1" customWidth="1"/>
    <col min="13" max="13" width="11.54296875" bestFit="1" customWidth="1"/>
  </cols>
  <sheetData>
    <row r="2" spans="1:16">
      <c r="K2" t="s">
        <v>1033</v>
      </c>
      <c r="L2" s="380" t="s">
        <v>846</v>
      </c>
      <c r="M2" s="380" t="s">
        <v>847</v>
      </c>
      <c r="N2" s="380" t="s">
        <v>848</v>
      </c>
      <c r="P2" s="436" t="s">
        <v>944</v>
      </c>
    </row>
    <row r="3" spans="1:16">
      <c r="A3" s="381">
        <v>1</v>
      </c>
      <c r="B3" s="382"/>
      <c r="C3" s="383" t="s">
        <v>849</v>
      </c>
      <c r="D3" s="383"/>
      <c r="E3" s="384"/>
      <c r="F3" s="385"/>
      <c r="G3" s="386"/>
      <c r="H3" s="387"/>
      <c r="I3" s="388"/>
      <c r="P3" s="437" t="s">
        <v>945</v>
      </c>
    </row>
    <row r="4" spans="1:16">
      <c r="A4" s="381"/>
      <c r="B4" s="382"/>
      <c r="C4" s="389" t="s">
        <v>850</v>
      </c>
      <c r="D4" s="389"/>
      <c r="E4" s="384"/>
      <c r="F4" s="385" t="s">
        <v>71</v>
      </c>
      <c r="G4" s="390">
        <v>7.4999999999999997E-2</v>
      </c>
      <c r="H4" s="387">
        <v>985000</v>
      </c>
      <c r="I4" s="388">
        <f>G4*H4</f>
        <v>73875</v>
      </c>
    </row>
    <row r="5" spans="1:16">
      <c r="A5" s="381"/>
      <c r="B5" s="382"/>
      <c r="C5" s="389" t="s">
        <v>1035</v>
      </c>
      <c r="D5" s="389"/>
      <c r="E5" s="384"/>
      <c r="F5" s="385" t="s">
        <v>117</v>
      </c>
      <c r="G5" s="386">
        <v>0.38</v>
      </c>
      <c r="H5" s="387">
        <v>49666.666666666664</v>
      </c>
      <c r="I5" s="388">
        <f>G5*H5</f>
        <v>18873.333333333332</v>
      </c>
      <c r="L5" s="365">
        <f>30000/3</f>
        <v>10000</v>
      </c>
      <c r="M5" s="365">
        <v>39000</v>
      </c>
      <c r="N5" s="365">
        <f>1000000/1500</f>
        <v>666.66666666666663</v>
      </c>
      <c r="O5" s="378">
        <f>SUM(L5:N5)</f>
        <v>49666.666666666664</v>
      </c>
    </row>
    <row r="6" spans="1:16">
      <c r="A6" s="381"/>
      <c r="B6" s="382"/>
      <c r="C6" s="389" t="s">
        <v>851</v>
      </c>
      <c r="D6" s="389"/>
      <c r="E6" s="384"/>
      <c r="F6" s="385" t="s">
        <v>852</v>
      </c>
      <c r="G6" s="386">
        <v>0.11</v>
      </c>
      <c r="H6" s="387">
        <v>135000</v>
      </c>
      <c r="I6" s="388">
        <f>G6*H6</f>
        <v>14850</v>
      </c>
    </row>
    <row r="7" spans="1:16">
      <c r="A7" s="381"/>
      <c r="B7" s="382"/>
      <c r="C7" s="389" t="s">
        <v>853</v>
      </c>
      <c r="D7" s="389"/>
      <c r="E7" s="384"/>
      <c r="F7" s="385" t="s">
        <v>72</v>
      </c>
      <c r="G7" s="386">
        <v>1</v>
      </c>
      <c r="H7" s="387">
        <v>55000</v>
      </c>
      <c r="I7" s="388">
        <f>G7*H7</f>
        <v>55000</v>
      </c>
    </row>
    <row r="8" spans="1:16">
      <c r="A8" s="381"/>
      <c r="B8" s="382"/>
      <c r="C8" s="389" t="s">
        <v>854</v>
      </c>
      <c r="D8" s="389"/>
      <c r="E8" s="384"/>
      <c r="F8" s="385" t="s">
        <v>33</v>
      </c>
      <c r="G8" s="386">
        <v>1</v>
      </c>
      <c r="H8" s="387">
        <v>250</v>
      </c>
      <c r="I8" s="388">
        <f>G8*H8</f>
        <v>250</v>
      </c>
    </row>
    <row r="9" spans="1:16">
      <c r="A9" s="381"/>
      <c r="B9" s="382"/>
      <c r="C9" s="389"/>
      <c r="D9" s="389"/>
      <c r="E9" s="384"/>
      <c r="F9" s="385"/>
      <c r="G9" s="386"/>
      <c r="H9" s="387"/>
      <c r="I9" s="391">
        <f>SUM(I4:I8)</f>
        <v>162848.33333333331</v>
      </c>
    </row>
    <row r="10" spans="1:16">
      <c r="A10" s="381"/>
      <c r="B10" s="382"/>
      <c r="C10" s="389"/>
      <c r="D10" s="389"/>
      <c r="E10" s="384"/>
      <c r="F10" s="385"/>
      <c r="G10" s="386"/>
      <c r="H10" s="387"/>
      <c r="I10" s="391">
        <f>INT(I9/1000*1000)</f>
        <v>162848</v>
      </c>
    </row>
    <row r="11" spans="1:16">
      <c r="A11" s="381">
        <f>A1+1</f>
        <v>1</v>
      </c>
      <c r="B11" s="382"/>
      <c r="C11" s="392" t="s">
        <v>855</v>
      </c>
      <c r="D11" s="392"/>
      <c r="E11" s="384"/>
      <c r="F11" s="385"/>
      <c r="G11" s="386"/>
      <c r="H11" s="387"/>
      <c r="I11" s="388"/>
    </row>
    <row r="12" spans="1:16">
      <c r="A12" s="381"/>
      <c r="B12" s="382"/>
      <c r="C12" s="389" t="s">
        <v>856</v>
      </c>
      <c r="D12" s="389"/>
      <c r="E12" s="384"/>
      <c r="F12" s="385" t="s">
        <v>852</v>
      </c>
      <c r="G12" s="386">
        <v>0.65</v>
      </c>
      <c r="H12" s="387">
        <v>135000</v>
      </c>
      <c r="I12" s="388">
        <f>G12*H12</f>
        <v>87750</v>
      </c>
    </row>
    <row r="13" spans="1:16">
      <c r="A13" s="381"/>
      <c r="B13" s="382"/>
      <c r="C13" s="389" t="s">
        <v>857</v>
      </c>
      <c r="D13" s="389"/>
      <c r="E13" s="384"/>
      <c r="F13" s="385" t="s">
        <v>72</v>
      </c>
      <c r="G13" s="386">
        <v>1</v>
      </c>
      <c r="H13" s="387">
        <v>34000</v>
      </c>
      <c r="I13" s="388">
        <f>G13*H13</f>
        <v>34000</v>
      </c>
    </row>
    <row r="14" spans="1:16">
      <c r="A14" s="381"/>
      <c r="B14" s="382"/>
      <c r="C14" s="389" t="s">
        <v>854</v>
      </c>
      <c r="D14" s="389"/>
      <c r="E14" s="384"/>
      <c r="F14" s="385" t="s">
        <v>33</v>
      </c>
      <c r="G14" s="386">
        <v>1</v>
      </c>
      <c r="H14" s="387">
        <v>9000</v>
      </c>
      <c r="I14" s="388">
        <f>G14*H14</f>
        <v>9000</v>
      </c>
    </row>
    <row r="15" spans="1:16">
      <c r="A15" s="381"/>
      <c r="B15" s="382"/>
      <c r="C15" s="389"/>
      <c r="D15" s="389"/>
      <c r="E15" s="384"/>
      <c r="F15" s="385"/>
      <c r="G15" s="386"/>
      <c r="H15" s="387"/>
      <c r="I15" s="391">
        <f>SUM(I12:I14)</f>
        <v>130750</v>
      </c>
    </row>
    <row r="16" spans="1:16">
      <c r="A16" s="381">
        <f>A9+1</f>
        <v>1</v>
      </c>
      <c r="B16" s="382"/>
      <c r="C16" s="392" t="s">
        <v>1042</v>
      </c>
      <c r="D16" s="392"/>
      <c r="E16" s="384"/>
      <c r="F16" s="385"/>
      <c r="G16" s="386"/>
      <c r="H16" s="387"/>
      <c r="I16" s="388"/>
    </row>
    <row r="17" spans="1:14">
      <c r="A17" s="381"/>
      <c r="B17" s="382"/>
      <c r="C17" s="389" t="s">
        <v>1043</v>
      </c>
      <c r="D17" s="389"/>
      <c r="E17" s="384"/>
      <c r="F17" s="385" t="s">
        <v>852</v>
      </c>
      <c r="G17" s="386">
        <v>0.25</v>
      </c>
      <c r="H17" s="387">
        <v>135000</v>
      </c>
      <c r="I17" s="388">
        <f>G17*H17</f>
        <v>33750</v>
      </c>
    </row>
    <row r="18" spans="1:14">
      <c r="A18" s="381"/>
      <c r="B18" s="382"/>
      <c r="C18" s="389" t="s">
        <v>858</v>
      </c>
      <c r="D18" s="389"/>
      <c r="E18" s="384"/>
      <c r="F18" s="385" t="s">
        <v>33</v>
      </c>
      <c r="G18" s="386">
        <v>1</v>
      </c>
      <c r="H18" s="387">
        <v>34000</v>
      </c>
      <c r="I18" s="388">
        <f>G18*H18</f>
        <v>34000</v>
      </c>
    </row>
    <row r="19" spans="1:14">
      <c r="A19" s="381"/>
      <c r="B19" s="382"/>
      <c r="C19" s="389"/>
      <c r="D19" s="389"/>
      <c r="E19" s="384"/>
      <c r="F19" s="385"/>
      <c r="G19" s="386"/>
      <c r="H19" s="387"/>
      <c r="I19" s="391">
        <f>SUM(I17:I18)</f>
        <v>67750</v>
      </c>
    </row>
    <row r="20" spans="1:14">
      <c r="A20" s="381">
        <f>A13+1</f>
        <v>1</v>
      </c>
      <c r="B20" s="382"/>
      <c r="C20" s="392" t="s">
        <v>859</v>
      </c>
      <c r="D20" s="392"/>
      <c r="E20" s="384"/>
      <c r="F20" s="385"/>
      <c r="G20" s="386"/>
      <c r="H20" s="393"/>
      <c r="I20" s="388"/>
    </row>
    <row r="21" spans="1:14">
      <c r="A21" s="381"/>
      <c r="B21" s="382"/>
      <c r="C21" s="389" t="s">
        <v>860</v>
      </c>
      <c r="D21" s="389"/>
      <c r="E21" s="384"/>
      <c r="F21" s="385" t="s">
        <v>861</v>
      </c>
      <c r="G21" s="386">
        <f>0.1*0.1*1</f>
        <v>1.0000000000000002E-2</v>
      </c>
      <c r="H21" s="1101">
        <v>1002920</v>
      </c>
      <c r="I21" s="388">
        <f>G21*H21</f>
        <v>10029.200000000003</v>
      </c>
      <c r="M21" s="365"/>
      <c r="N21" s="365"/>
    </row>
    <row r="22" spans="1:14">
      <c r="A22" s="381"/>
      <c r="B22" s="382"/>
      <c r="C22" s="389" t="s">
        <v>862</v>
      </c>
      <c r="D22" s="389"/>
      <c r="E22" s="384"/>
      <c r="F22" s="385" t="s">
        <v>863</v>
      </c>
      <c r="G22" s="386">
        <v>1</v>
      </c>
      <c r="H22" s="1101">
        <f>(((7.4/12)*4))+((4.74/12)*(0.45*5))*19500</f>
        <v>17333.091666666667</v>
      </c>
      <c r="I22" s="388">
        <f>G22*H22</f>
        <v>17333.091666666667</v>
      </c>
      <c r="L22" s="378"/>
      <c r="M22" s="365"/>
    </row>
    <row r="23" spans="1:14">
      <c r="A23" s="381"/>
      <c r="B23" s="382"/>
      <c r="C23" s="389" t="s">
        <v>864</v>
      </c>
      <c r="D23" s="389"/>
      <c r="E23" s="384"/>
      <c r="F23" s="385" t="s">
        <v>865</v>
      </c>
      <c r="G23" s="386">
        <f>0.1*1*4</f>
        <v>0.4</v>
      </c>
      <c r="H23" s="1101">
        <f>(234000/2.97)+(4*4*5000)+(23000/12)</f>
        <v>160704.54545454544</v>
      </c>
      <c r="I23" s="388">
        <f>G23*H23</f>
        <v>64281.818181818177</v>
      </c>
    </row>
    <row r="24" spans="1:14">
      <c r="A24" s="381"/>
      <c r="B24" s="382"/>
      <c r="C24" s="389" t="s">
        <v>866</v>
      </c>
      <c r="D24" s="389"/>
      <c r="E24" s="384">
        <f>(I26*0.1)</f>
        <v>0</v>
      </c>
      <c r="F24" s="385" t="s">
        <v>117</v>
      </c>
      <c r="G24" s="386">
        <v>1</v>
      </c>
      <c r="H24" s="1101">
        <f>SUM(I21:I23)/2</f>
        <v>45822.054924242424</v>
      </c>
      <c r="I24" s="388">
        <f>G24*H24</f>
        <v>45822.054924242424</v>
      </c>
      <c r="M24" s="365"/>
    </row>
    <row r="25" spans="1:14">
      <c r="A25" s="381"/>
      <c r="B25" s="382"/>
      <c r="C25" s="389"/>
      <c r="D25" s="389"/>
      <c r="E25" s="384"/>
      <c r="F25" s="385"/>
      <c r="G25" s="386"/>
      <c r="H25" s="393" t="s">
        <v>867</v>
      </c>
      <c r="I25" s="391">
        <f>SUM(I21:I24)</f>
        <v>137466.16477272726</v>
      </c>
    </row>
    <row r="26" spans="1:14">
      <c r="A26" s="381"/>
      <c r="B26" s="382"/>
      <c r="C26" s="389"/>
      <c r="D26" s="389"/>
      <c r="E26" s="384"/>
      <c r="F26" s="385"/>
      <c r="G26" s="386"/>
      <c r="H26" s="393"/>
      <c r="I26" s="391"/>
      <c r="L26" s="365"/>
      <c r="M26" s="365"/>
    </row>
    <row r="27" spans="1:14">
      <c r="A27" s="381">
        <f>1+A4</f>
        <v>1</v>
      </c>
      <c r="B27" s="382"/>
      <c r="C27" s="392" t="s">
        <v>868</v>
      </c>
      <c r="D27" s="392"/>
      <c r="E27" s="384"/>
      <c r="F27" s="385"/>
      <c r="G27" s="386"/>
      <c r="H27" s="387"/>
      <c r="I27" s="388"/>
    </row>
    <row r="28" spans="1:14">
      <c r="A28" s="381"/>
      <c r="B28" s="382"/>
      <c r="C28" s="389" t="s">
        <v>869</v>
      </c>
      <c r="D28" s="389"/>
      <c r="E28" s="384"/>
      <c r="F28" s="385" t="s">
        <v>72</v>
      </c>
      <c r="G28" s="386">
        <v>0.25</v>
      </c>
      <c r="H28" s="387">
        <v>89800</v>
      </c>
      <c r="I28" s="388">
        <f>G28*H28</f>
        <v>22450</v>
      </c>
    </row>
    <row r="29" spans="1:14">
      <c r="A29" s="381"/>
      <c r="B29" s="382"/>
      <c r="C29" s="389" t="s">
        <v>858</v>
      </c>
      <c r="D29" s="389"/>
      <c r="E29" s="384"/>
      <c r="F29" s="385" t="s">
        <v>33</v>
      </c>
      <c r="G29" s="386">
        <v>1</v>
      </c>
      <c r="H29" s="387">
        <v>34000</v>
      </c>
      <c r="I29" s="388">
        <f>G29*H29</f>
        <v>34000</v>
      </c>
    </row>
    <row r="30" spans="1:14">
      <c r="A30" s="381"/>
      <c r="B30" s="382"/>
      <c r="C30" s="389" t="s">
        <v>870</v>
      </c>
      <c r="D30" s="389"/>
      <c r="E30" s="384"/>
      <c r="F30" s="385" t="s">
        <v>72</v>
      </c>
      <c r="G30" s="386">
        <v>1</v>
      </c>
      <c r="H30" s="387">
        <v>15000</v>
      </c>
      <c r="I30" s="388">
        <f>G30*H30</f>
        <v>15000</v>
      </c>
    </row>
    <row r="31" spans="1:14">
      <c r="A31" s="381"/>
      <c r="B31" s="382"/>
      <c r="C31" s="389" t="s">
        <v>854</v>
      </c>
      <c r="D31" s="389"/>
      <c r="E31" s="384"/>
      <c r="F31" s="385" t="s">
        <v>33</v>
      </c>
      <c r="G31" s="386">
        <v>1</v>
      </c>
      <c r="H31" s="387">
        <v>250</v>
      </c>
      <c r="I31" s="388">
        <f>G31*H31</f>
        <v>250</v>
      </c>
    </row>
    <row r="32" spans="1:14">
      <c r="A32" s="381"/>
      <c r="B32" s="382"/>
      <c r="C32" s="389"/>
      <c r="D32" s="389"/>
      <c r="E32" s="384"/>
      <c r="F32" s="385"/>
      <c r="G32" s="386"/>
      <c r="H32" s="387"/>
      <c r="I32" s="391">
        <f>SUM(I28:I31)</f>
        <v>71700</v>
      </c>
    </row>
    <row r="33" spans="1:13">
      <c r="A33" s="381">
        <f>1</f>
        <v>1</v>
      </c>
      <c r="B33" s="394"/>
      <c r="C33" s="392" t="s">
        <v>871</v>
      </c>
      <c r="D33" s="392"/>
      <c r="E33" s="395"/>
      <c r="F33" s="381"/>
      <c r="G33" s="386"/>
      <c r="H33" s="396"/>
      <c r="I33" s="397"/>
    </row>
    <row r="34" spans="1:13">
      <c r="A34" s="381"/>
      <c r="B34" s="394"/>
      <c r="C34" s="398" t="s">
        <v>872</v>
      </c>
      <c r="D34" s="398"/>
      <c r="E34" s="395"/>
      <c r="F34" s="381" t="s">
        <v>71</v>
      </c>
      <c r="G34" s="399">
        <v>1</v>
      </c>
      <c r="H34" s="387">
        <f>1800000/7</f>
        <v>257142.85714285713</v>
      </c>
      <c r="I34" s="388">
        <f>G34*H34</f>
        <v>257142.85714285713</v>
      </c>
    </row>
    <row r="35" spans="1:13">
      <c r="A35" s="381"/>
      <c r="B35" s="394"/>
      <c r="C35" s="398" t="s">
        <v>873</v>
      </c>
      <c r="D35" s="398"/>
      <c r="E35" s="395"/>
      <c r="F35" s="381" t="s">
        <v>71</v>
      </c>
      <c r="G35" s="399">
        <v>1</v>
      </c>
      <c r="H35" s="387">
        <v>7500</v>
      </c>
      <c r="I35" s="388">
        <f>G35*H35</f>
        <v>7500</v>
      </c>
    </row>
    <row r="36" spans="1:13">
      <c r="A36" s="381"/>
      <c r="B36" s="394"/>
      <c r="C36" s="398" t="s">
        <v>854</v>
      </c>
      <c r="D36" s="398"/>
      <c r="E36" s="395"/>
      <c r="F36" s="381" t="s">
        <v>33</v>
      </c>
      <c r="G36" s="399">
        <v>1</v>
      </c>
      <c r="H36" s="387">
        <v>1000</v>
      </c>
      <c r="I36" s="388">
        <f>G36*H36</f>
        <v>1000</v>
      </c>
    </row>
    <row r="37" spans="1:13">
      <c r="A37" s="381"/>
      <c r="B37" s="394"/>
      <c r="C37" s="398"/>
      <c r="D37" s="398"/>
      <c r="E37" s="395"/>
      <c r="F37" s="381"/>
      <c r="G37" s="386"/>
      <c r="H37" s="387"/>
      <c r="I37" s="391">
        <f>SUM(I34:I36)</f>
        <v>265642.85714285716</v>
      </c>
      <c r="L37" s="400" t="s">
        <v>874</v>
      </c>
    </row>
    <row r="38" spans="1:13">
      <c r="A38" s="381"/>
      <c r="B38" s="394"/>
      <c r="C38" s="398"/>
      <c r="D38" s="398"/>
      <c r="E38" s="395"/>
      <c r="F38" s="381"/>
      <c r="G38" s="386"/>
      <c r="H38" s="396" t="s">
        <v>875</v>
      </c>
      <c r="I38" s="391">
        <f>I37*0.1</f>
        <v>26564.285714285717</v>
      </c>
      <c r="L38" s="365">
        <v>23000</v>
      </c>
      <c r="M38" s="378"/>
    </row>
    <row r="39" spans="1:13" ht="17">
      <c r="A39" s="401">
        <v>1</v>
      </c>
      <c r="B39" s="402"/>
      <c r="C39" s="403" t="s">
        <v>876</v>
      </c>
      <c r="D39" s="404"/>
      <c r="E39" s="405"/>
      <c r="F39" s="406"/>
      <c r="G39" s="407"/>
      <c r="H39" s="408"/>
      <c r="I39" s="409"/>
    </row>
    <row r="40" spans="1:13" ht="17">
      <c r="A40" s="381"/>
      <c r="B40" s="382"/>
      <c r="C40" s="410" t="s">
        <v>877</v>
      </c>
      <c r="D40" s="411"/>
      <c r="E40" s="384"/>
      <c r="F40" s="385"/>
      <c r="G40" s="386"/>
      <c r="H40" s="387"/>
      <c r="I40" s="388"/>
    </row>
    <row r="41" spans="1:13">
      <c r="A41" s="381"/>
      <c r="B41" s="382"/>
      <c r="C41" s="389" t="s">
        <v>878</v>
      </c>
      <c r="D41" s="389"/>
      <c r="E41" s="412"/>
      <c r="F41" s="385" t="s">
        <v>72</v>
      </c>
      <c r="G41" s="386">
        <v>1.02</v>
      </c>
      <c r="H41" s="387">
        <f>85000*0</f>
        <v>0</v>
      </c>
      <c r="I41" s="388">
        <f>G41*H41</f>
        <v>0</v>
      </c>
    </row>
    <row r="42" spans="1:13">
      <c r="A42" s="381"/>
      <c r="B42" s="382"/>
      <c r="C42" s="389" t="s">
        <v>879</v>
      </c>
      <c r="D42" s="389"/>
      <c r="E42" s="384"/>
      <c r="F42" s="385" t="s">
        <v>852</v>
      </c>
      <c r="G42" s="386">
        <v>0.125</v>
      </c>
      <c r="H42" s="387">
        <v>97125.000000000015</v>
      </c>
      <c r="I42" s="388">
        <f>G42*H42</f>
        <v>12140.625000000002</v>
      </c>
    </row>
    <row r="43" spans="1:13">
      <c r="A43" s="381"/>
      <c r="B43" s="382"/>
      <c r="C43" s="389" t="s">
        <v>880</v>
      </c>
      <c r="D43" s="389"/>
      <c r="E43" s="384"/>
      <c r="F43" s="385" t="s">
        <v>76</v>
      </c>
      <c r="G43" s="386">
        <v>0.15</v>
      </c>
      <c r="H43" s="387">
        <v>8660</v>
      </c>
      <c r="I43" s="388">
        <f>G43*H43</f>
        <v>1299</v>
      </c>
    </row>
    <row r="44" spans="1:13">
      <c r="A44" s="381"/>
      <c r="B44" s="382"/>
      <c r="C44" s="389"/>
      <c r="D44" s="389"/>
      <c r="E44" s="384"/>
      <c r="F44" s="385"/>
      <c r="G44" s="386"/>
      <c r="H44" s="387"/>
      <c r="I44" s="388">
        <f>SUM(I41:I43)</f>
        <v>13439.625000000002</v>
      </c>
    </row>
    <row r="45" spans="1:13">
      <c r="A45" s="381"/>
      <c r="B45" s="382"/>
      <c r="C45" s="389"/>
      <c r="D45" s="389"/>
      <c r="E45" s="384"/>
      <c r="F45" s="385"/>
      <c r="G45" s="386"/>
      <c r="H45" s="387" t="s">
        <v>881</v>
      </c>
      <c r="I45" s="388">
        <f>I44*0.1</f>
        <v>1343.9625000000003</v>
      </c>
    </row>
    <row r="46" spans="1:13">
      <c r="A46" s="381"/>
      <c r="B46" s="382"/>
      <c r="C46" s="389"/>
      <c r="D46" s="389"/>
      <c r="E46" s="384"/>
      <c r="F46" s="385"/>
      <c r="G46" s="386"/>
      <c r="H46" s="387"/>
      <c r="I46" s="413">
        <f>SUM(I44:I45)</f>
        <v>14783.587500000001</v>
      </c>
    </row>
    <row r="47" spans="1:13">
      <c r="A47" s="381"/>
      <c r="B47" s="382"/>
      <c r="C47" s="389" t="s">
        <v>882</v>
      </c>
      <c r="D47" s="389"/>
      <c r="E47" s="384"/>
      <c r="F47" s="385"/>
      <c r="G47" s="386"/>
      <c r="H47" s="387"/>
      <c r="I47" s="388"/>
    </row>
    <row r="48" spans="1:13">
      <c r="A48" s="381"/>
      <c r="B48" s="382"/>
      <c r="C48" s="389" t="s">
        <v>883</v>
      </c>
      <c r="D48" s="389"/>
      <c r="E48" s="384"/>
      <c r="F48" s="385" t="s">
        <v>72</v>
      </c>
      <c r="G48" s="386">
        <v>1</v>
      </c>
      <c r="H48" s="387">
        <v>36000</v>
      </c>
      <c r="I48" s="388">
        <f>G48*H48</f>
        <v>36000</v>
      </c>
    </row>
    <row r="49" spans="1:9">
      <c r="A49" s="381"/>
      <c r="B49" s="382"/>
      <c r="C49" s="389" t="s">
        <v>853</v>
      </c>
      <c r="D49" s="389"/>
      <c r="E49" s="384"/>
      <c r="F49" s="385" t="s">
        <v>72</v>
      </c>
      <c r="G49" s="386">
        <v>1</v>
      </c>
      <c r="H49" s="387">
        <v>18000</v>
      </c>
      <c r="I49" s="388">
        <f>G49*H49</f>
        <v>18000</v>
      </c>
    </row>
    <row r="50" spans="1:9">
      <c r="A50" s="381"/>
      <c r="B50" s="382"/>
      <c r="C50" s="389" t="s">
        <v>854</v>
      </c>
      <c r="D50" s="389"/>
      <c r="E50" s="384"/>
      <c r="F50" s="385" t="s">
        <v>33</v>
      </c>
      <c r="G50" s="386">
        <v>1</v>
      </c>
      <c r="H50" s="387">
        <v>580</v>
      </c>
      <c r="I50" s="388">
        <f>G50*H50</f>
        <v>580</v>
      </c>
    </row>
    <row r="51" spans="1:9">
      <c r="A51" s="381"/>
      <c r="B51" s="382"/>
      <c r="C51" s="389"/>
      <c r="D51" s="389"/>
      <c r="E51" s="384"/>
      <c r="F51" s="385"/>
      <c r="G51" s="386"/>
      <c r="H51" s="387"/>
      <c r="I51" s="388">
        <f>SUM(I48:I50)</f>
        <v>54580</v>
      </c>
    </row>
    <row r="52" spans="1:9">
      <c r="A52" s="381"/>
      <c r="B52" s="382"/>
      <c r="C52" s="389"/>
      <c r="D52" s="389"/>
      <c r="E52" s="384"/>
      <c r="F52" s="385"/>
      <c r="G52" s="386"/>
      <c r="H52" s="387" t="s">
        <v>881</v>
      </c>
      <c r="I52" s="388">
        <f>I51*0.1</f>
        <v>5458</v>
      </c>
    </row>
    <row r="53" spans="1:9">
      <c r="A53" s="381"/>
      <c r="B53" s="382"/>
      <c r="C53" s="389"/>
      <c r="D53" s="389"/>
      <c r="E53" s="384"/>
      <c r="F53" s="385"/>
      <c r="G53" s="386"/>
      <c r="H53" s="387"/>
      <c r="I53" s="388">
        <f>SUM(I51:I52)</f>
        <v>60038</v>
      </c>
    </row>
    <row r="54" spans="1:9">
      <c r="A54" s="381"/>
      <c r="B54" s="382"/>
      <c r="C54" s="389"/>
      <c r="D54" s="389"/>
      <c r="E54" s="384"/>
      <c r="F54" s="385"/>
      <c r="G54" s="386"/>
      <c r="H54" s="387"/>
      <c r="I54" s="414">
        <f>SUM(I46,I53)</f>
        <v>74821.587499999994</v>
      </c>
    </row>
    <row r="55" spans="1:9">
      <c r="A55" s="415"/>
      <c r="B55" s="416"/>
      <c r="C55" s="417"/>
      <c r="D55" s="417"/>
      <c r="E55" s="418"/>
      <c r="F55" s="419"/>
      <c r="G55" s="420"/>
      <c r="H55" s="421"/>
      <c r="I55" s="391">
        <f>INT(I54/1)*1</f>
        <v>74821</v>
      </c>
    </row>
    <row r="56" spans="1:9">
      <c r="A56" s="401">
        <f>A38+1</f>
        <v>1</v>
      </c>
      <c r="B56" s="402"/>
      <c r="C56" s="403" t="s">
        <v>884</v>
      </c>
      <c r="D56" s="422"/>
      <c r="E56" s="405"/>
      <c r="F56" s="406"/>
      <c r="G56" s="407"/>
      <c r="H56" s="408"/>
      <c r="I56" s="409"/>
    </row>
    <row r="57" spans="1:9">
      <c r="A57" s="381"/>
      <c r="B57" s="382"/>
      <c r="C57" s="389" t="s">
        <v>885</v>
      </c>
      <c r="D57" s="389"/>
      <c r="E57" s="384"/>
      <c r="F57" s="385" t="s">
        <v>209</v>
      </c>
      <c r="G57" s="386">
        <f>1/0.6</f>
        <v>1.6666666666666667</v>
      </c>
      <c r="H57" s="387"/>
      <c r="I57" s="388">
        <f>G57*H57</f>
        <v>0</v>
      </c>
    </row>
    <row r="58" spans="1:9">
      <c r="A58" s="381"/>
      <c r="B58" s="382"/>
      <c r="C58" s="389" t="s">
        <v>886</v>
      </c>
      <c r="D58" s="389"/>
      <c r="E58" s="384"/>
      <c r="F58" s="385" t="s">
        <v>76</v>
      </c>
      <c r="G58" s="386">
        <v>2.5</v>
      </c>
      <c r="H58" s="387">
        <v>1350</v>
      </c>
      <c r="I58" s="388">
        <f>G58*H58</f>
        <v>3375</v>
      </c>
    </row>
    <row r="59" spans="1:9">
      <c r="A59" s="381"/>
      <c r="B59" s="382"/>
      <c r="C59" s="389" t="s">
        <v>887</v>
      </c>
      <c r="D59" s="389"/>
      <c r="E59" s="384"/>
      <c r="F59" s="385" t="s">
        <v>71</v>
      </c>
      <c r="G59" s="386">
        <v>0.01</v>
      </c>
      <c r="H59" s="387">
        <v>190410</v>
      </c>
      <c r="I59" s="388">
        <f>G59*H59</f>
        <v>1904.1000000000001</v>
      </c>
    </row>
    <row r="60" spans="1:9">
      <c r="A60" s="381"/>
      <c r="B60" s="382"/>
      <c r="C60" s="389" t="s">
        <v>888</v>
      </c>
      <c r="D60" s="389"/>
      <c r="E60" s="384"/>
      <c r="F60" s="385" t="s">
        <v>852</v>
      </c>
      <c r="G60" s="386">
        <v>1.2500000000000001E-2</v>
      </c>
      <c r="H60" s="387">
        <v>97125.000000000015</v>
      </c>
      <c r="I60" s="388">
        <f>G60*H60</f>
        <v>1214.0625000000002</v>
      </c>
    </row>
    <row r="61" spans="1:9">
      <c r="A61" s="381"/>
      <c r="B61" s="382"/>
      <c r="C61" s="389" t="s">
        <v>880</v>
      </c>
      <c r="D61" s="389"/>
      <c r="E61" s="384"/>
      <c r="F61" s="385" t="s">
        <v>76</v>
      </c>
      <c r="G61" s="386">
        <v>2.5000000000000001E-2</v>
      </c>
      <c r="H61" s="387">
        <v>8660</v>
      </c>
      <c r="I61" s="388">
        <f>G61*H61</f>
        <v>216.5</v>
      </c>
    </row>
    <row r="62" spans="1:9">
      <c r="A62" s="381"/>
      <c r="B62" s="382"/>
      <c r="C62" s="389"/>
      <c r="D62" s="389"/>
      <c r="E62" s="384"/>
      <c r="F62" s="385"/>
      <c r="G62" s="386"/>
      <c r="H62" s="387"/>
      <c r="I62" s="388">
        <f>SUM(I57:I61)</f>
        <v>6709.6625000000004</v>
      </c>
    </row>
    <row r="63" spans="1:9">
      <c r="A63" s="381"/>
      <c r="B63" s="382"/>
      <c r="C63" s="389"/>
      <c r="D63" s="389"/>
      <c r="E63" s="384"/>
      <c r="F63" s="385"/>
      <c r="G63" s="386"/>
      <c r="H63" s="387" t="s">
        <v>881</v>
      </c>
      <c r="I63" s="388">
        <f>I62*0.1</f>
        <v>670.96625000000006</v>
      </c>
    </row>
    <row r="64" spans="1:9">
      <c r="A64" s="381"/>
      <c r="B64" s="382"/>
      <c r="C64" s="389"/>
      <c r="D64" s="389"/>
      <c r="E64" s="384"/>
      <c r="F64" s="385"/>
      <c r="G64" s="386"/>
      <c r="H64" s="387"/>
      <c r="I64" s="388">
        <f>SUM(I62:I63)</f>
        <v>7380.6287500000008</v>
      </c>
    </row>
    <row r="65" spans="1:9">
      <c r="A65" s="381"/>
      <c r="B65" s="382"/>
      <c r="C65" s="389" t="s">
        <v>882</v>
      </c>
      <c r="D65" s="389"/>
      <c r="E65" s="384"/>
      <c r="F65" s="385"/>
      <c r="G65" s="386"/>
      <c r="H65" s="387"/>
      <c r="I65" s="388"/>
    </row>
    <row r="66" spans="1:9">
      <c r="A66" s="381"/>
      <c r="B66" s="382"/>
      <c r="C66" s="389" t="s">
        <v>853</v>
      </c>
      <c r="D66" s="389"/>
      <c r="E66" s="384"/>
      <c r="F66" s="385" t="s">
        <v>117</v>
      </c>
      <c r="G66" s="386">
        <v>1</v>
      </c>
      <c r="H66" s="387">
        <v>14500</v>
      </c>
      <c r="I66" s="388">
        <f>G66*H66</f>
        <v>14500</v>
      </c>
    </row>
    <row r="67" spans="1:9">
      <c r="A67" s="381"/>
      <c r="B67" s="382"/>
      <c r="C67" s="389" t="s">
        <v>854</v>
      </c>
      <c r="D67" s="389"/>
      <c r="E67" s="384"/>
      <c r="F67" s="385" t="s">
        <v>33</v>
      </c>
      <c r="G67" s="386">
        <v>1</v>
      </c>
      <c r="H67" s="387">
        <v>580</v>
      </c>
      <c r="I67" s="388">
        <f>G67*H67</f>
        <v>580</v>
      </c>
    </row>
    <row r="68" spans="1:9">
      <c r="A68" s="381"/>
      <c r="B68" s="382"/>
      <c r="C68" s="389"/>
      <c r="D68" s="389"/>
      <c r="E68" s="384"/>
      <c r="F68" s="385"/>
      <c r="G68" s="386"/>
      <c r="H68" s="387"/>
      <c r="I68" s="388">
        <f>SUM(I65:I67)</f>
        <v>15080</v>
      </c>
    </row>
    <row r="69" spans="1:9">
      <c r="A69" s="381"/>
      <c r="B69" s="382"/>
      <c r="C69" s="389"/>
      <c r="D69" s="389"/>
      <c r="E69" s="384"/>
      <c r="F69" s="385"/>
      <c r="G69" s="386"/>
      <c r="H69" s="387" t="s">
        <v>881</v>
      </c>
      <c r="I69" s="388">
        <f>I68*0.1</f>
        <v>1508</v>
      </c>
    </row>
    <row r="70" spans="1:9">
      <c r="A70" s="381"/>
      <c r="B70" s="382"/>
      <c r="C70" s="389"/>
      <c r="D70" s="389"/>
      <c r="E70" s="384"/>
      <c r="F70" s="385"/>
      <c r="G70" s="386"/>
      <c r="H70" s="387"/>
      <c r="I70" s="388">
        <f>SUM(I68:I69)</f>
        <v>16588</v>
      </c>
    </row>
    <row r="71" spans="1:9">
      <c r="A71" s="381"/>
      <c r="B71" s="382"/>
      <c r="C71" s="389"/>
      <c r="D71" s="389"/>
      <c r="E71" s="384"/>
      <c r="F71" s="385"/>
      <c r="G71" s="386"/>
      <c r="H71" s="387"/>
      <c r="I71" s="414">
        <f>SUM(I64,I70)</f>
        <v>23968.62875</v>
      </c>
    </row>
    <row r="72" spans="1:9">
      <c r="A72" s="415"/>
      <c r="B72" s="416"/>
      <c r="C72" s="417"/>
      <c r="D72" s="417"/>
      <c r="E72" s="418"/>
      <c r="F72" s="419"/>
      <c r="G72" s="420"/>
      <c r="H72" s="421" t="s">
        <v>889</v>
      </c>
      <c r="I72" s="391">
        <f>INT(I71/1)*1</f>
        <v>23968</v>
      </c>
    </row>
    <row r="74" spans="1:9">
      <c r="A74" s="401">
        <f>1+A52</f>
        <v>1</v>
      </c>
      <c r="B74" s="402"/>
      <c r="C74" s="423" t="s">
        <v>890</v>
      </c>
      <c r="D74" s="423"/>
      <c r="E74" s="405"/>
      <c r="F74" s="401"/>
      <c r="G74" s="407"/>
      <c r="H74" s="424"/>
      <c r="I74" s="425"/>
    </row>
    <row r="75" spans="1:9">
      <c r="A75" s="381"/>
      <c r="B75" s="382"/>
      <c r="C75" s="398" t="s">
        <v>891</v>
      </c>
      <c r="D75" s="398"/>
      <c r="E75" s="384"/>
      <c r="F75" s="381" t="s">
        <v>76</v>
      </c>
      <c r="G75" s="399">
        <v>1.03</v>
      </c>
      <c r="H75" s="387">
        <v>7470</v>
      </c>
      <c r="I75" s="388">
        <f>G75*H75*0.03</f>
        <v>230.82300000000001</v>
      </c>
    </row>
    <row r="76" spans="1:9">
      <c r="A76" s="381"/>
      <c r="B76" s="382"/>
      <c r="C76" s="398" t="s">
        <v>892</v>
      </c>
      <c r="D76" s="398"/>
      <c r="E76" s="384"/>
      <c r="F76" s="381" t="s">
        <v>76</v>
      </c>
      <c r="G76" s="399">
        <v>0.09</v>
      </c>
      <c r="H76" s="387">
        <v>10000</v>
      </c>
      <c r="I76" s="388">
        <f>G76*H76*0</f>
        <v>0</v>
      </c>
    </row>
    <row r="77" spans="1:9">
      <c r="A77" s="381"/>
      <c r="B77" s="382"/>
      <c r="C77" s="398" t="s">
        <v>853</v>
      </c>
      <c r="D77" s="398"/>
      <c r="E77" s="384"/>
      <c r="F77" s="381" t="s">
        <v>76</v>
      </c>
      <c r="G77" s="399">
        <v>1</v>
      </c>
      <c r="H77" s="387">
        <v>700</v>
      </c>
      <c r="I77" s="388">
        <f>G77*H77</f>
        <v>700</v>
      </c>
    </row>
    <row r="78" spans="1:9">
      <c r="A78" s="381"/>
      <c r="B78" s="382"/>
      <c r="C78" s="398" t="s">
        <v>893</v>
      </c>
      <c r="D78" s="398"/>
      <c r="E78" s="384"/>
      <c r="F78" s="381" t="s">
        <v>33</v>
      </c>
      <c r="G78" s="399">
        <v>1</v>
      </c>
      <c r="H78" s="387">
        <v>100</v>
      </c>
      <c r="I78" s="388">
        <f>G78*H78</f>
        <v>100</v>
      </c>
    </row>
    <row r="79" spans="1:9">
      <c r="A79" s="381"/>
      <c r="B79" s="382"/>
      <c r="C79" s="398"/>
      <c r="D79" s="398"/>
      <c r="E79" s="384"/>
      <c r="F79" s="381"/>
      <c r="G79" s="399"/>
      <c r="H79" s="387"/>
      <c r="I79" s="391">
        <f>SUM(I75:I78)</f>
        <v>1030.8229999999999</v>
      </c>
    </row>
    <row r="80" spans="1:9">
      <c r="A80" s="415"/>
      <c r="B80" s="416"/>
      <c r="C80" s="426"/>
      <c r="D80" s="426"/>
      <c r="E80" s="418"/>
      <c r="F80" s="415"/>
      <c r="G80" s="420"/>
      <c r="H80" s="427" t="s">
        <v>894</v>
      </c>
      <c r="I80" s="391">
        <f>INT(I79/1)*1</f>
        <v>1030</v>
      </c>
    </row>
    <row r="82" spans="1:10">
      <c r="A82" s="381">
        <f>1+A75</f>
        <v>1</v>
      </c>
      <c r="B82" s="382"/>
      <c r="C82" s="392" t="s">
        <v>895</v>
      </c>
      <c r="D82" s="392"/>
      <c r="E82" s="395"/>
      <c r="F82" s="381"/>
      <c r="G82" s="386"/>
      <c r="H82" s="396"/>
      <c r="I82" s="397"/>
    </row>
    <row r="83" spans="1:10">
      <c r="A83" s="381"/>
      <c r="B83" s="382"/>
      <c r="C83" s="398" t="s">
        <v>896</v>
      </c>
      <c r="D83" s="398"/>
      <c r="E83" s="395"/>
      <c r="F83" s="381" t="s">
        <v>209</v>
      </c>
      <c r="G83" s="399">
        <v>20</v>
      </c>
      <c r="H83" s="387">
        <v>2600</v>
      </c>
      <c r="I83" s="388">
        <f>G83*H83</f>
        <v>52000</v>
      </c>
    </row>
    <row r="84" spans="1:10">
      <c r="A84" s="381"/>
      <c r="B84" s="382"/>
      <c r="C84" s="398" t="s">
        <v>886</v>
      </c>
      <c r="D84" s="398"/>
      <c r="E84" s="395"/>
      <c r="F84" s="381" t="s">
        <v>76</v>
      </c>
      <c r="G84" s="399">
        <v>9.86</v>
      </c>
      <c r="H84" s="387">
        <v>1350</v>
      </c>
      <c r="I84" s="388">
        <f>G84*H84</f>
        <v>13311</v>
      </c>
    </row>
    <row r="85" spans="1:10">
      <c r="A85" s="381"/>
      <c r="B85" s="382"/>
      <c r="C85" s="398" t="s">
        <v>887</v>
      </c>
      <c r="D85" s="398"/>
      <c r="E85" s="395"/>
      <c r="F85" s="381" t="s">
        <v>71</v>
      </c>
      <c r="G85" s="399">
        <v>0.04</v>
      </c>
      <c r="H85" s="387">
        <v>165000</v>
      </c>
      <c r="I85" s="388">
        <f>G85*H85</f>
        <v>6600</v>
      </c>
    </row>
    <row r="86" spans="1:10">
      <c r="A86" s="381"/>
      <c r="B86" s="382"/>
      <c r="C86" s="398" t="s">
        <v>853</v>
      </c>
      <c r="D86" s="398"/>
      <c r="E86" s="395"/>
      <c r="F86" s="381" t="s">
        <v>72</v>
      </c>
      <c r="G86" s="399">
        <v>1</v>
      </c>
      <c r="H86" s="387">
        <v>14500</v>
      </c>
      <c r="I86" s="388">
        <f>G86*H86</f>
        <v>14500</v>
      </c>
    </row>
    <row r="87" spans="1:10">
      <c r="A87" s="381"/>
      <c r="B87" s="382"/>
      <c r="C87" s="398" t="s">
        <v>854</v>
      </c>
      <c r="D87" s="398"/>
      <c r="E87" s="395"/>
      <c r="F87" s="381" t="s">
        <v>33</v>
      </c>
      <c r="G87" s="399">
        <v>1</v>
      </c>
      <c r="H87" s="387">
        <v>500</v>
      </c>
      <c r="I87" s="388">
        <f>G87*H87</f>
        <v>500</v>
      </c>
    </row>
    <row r="88" spans="1:10">
      <c r="A88" s="381"/>
      <c r="B88" s="382"/>
      <c r="C88" s="398"/>
      <c r="D88" s="398"/>
      <c r="E88" s="395"/>
      <c r="F88" s="381"/>
      <c r="G88" s="399"/>
      <c r="H88" s="387"/>
      <c r="I88" s="414">
        <f>SUM(I83:I87)</f>
        <v>86911</v>
      </c>
    </row>
    <row r="89" spans="1:10">
      <c r="A89" s="381"/>
      <c r="B89" s="382"/>
      <c r="C89" s="398"/>
      <c r="D89" s="398"/>
      <c r="E89" s="395"/>
      <c r="F89" s="381"/>
      <c r="G89" s="386"/>
      <c r="H89" s="396"/>
      <c r="I89" s="391">
        <f>INT(I88/1)*1</f>
        <v>86911</v>
      </c>
    </row>
    <row r="90" spans="1:10">
      <c r="A90" s="381">
        <f>A83+1</f>
        <v>1</v>
      </c>
      <c r="B90" s="382"/>
      <c r="C90" s="392" t="s">
        <v>897</v>
      </c>
      <c r="D90" s="392"/>
      <c r="E90" s="395"/>
      <c r="F90" s="381"/>
      <c r="G90" s="386"/>
      <c r="H90" s="396"/>
      <c r="I90" s="397"/>
    </row>
    <row r="91" spans="1:10">
      <c r="A91" s="381"/>
      <c r="B91" s="382"/>
      <c r="C91" s="398" t="s">
        <v>898</v>
      </c>
      <c r="D91" s="398"/>
      <c r="E91" s="395"/>
      <c r="F91" s="381" t="s">
        <v>71</v>
      </c>
      <c r="G91" s="428">
        <v>1.0229999999999999</v>
      </c>
      <c r="H91" s="387">
        <v>677500</v>
      </c>
      <c r="I91" s="388">
        <f>G91*H91</f>
        <v>693082.49999999988</v>
      </c>
      <c r="J91" t="s">
        <v>899</v>
      </c>
    </row>
    <row r="92" spans="1:10">
      <c r="A92" s="381"/>
      <c r="B92" s="382"/>
      <c r="C92" s="398" t="s">
        <v>900</v>
      </c>
      <c r="D92" s="398"/>
      <c r="E92" s="395"/>
      <c r="F92" s="381" t="s">
        <v>71</v>
      </c>
      <c r="G92" s="399">
        <v>1</v>
      </c>
      <c r="H92" s="387">
        <v>25000</v>
      </c>
      <c r="I92" s="388">
        <f>G92*H92</f>
        <v>25000</v>
      </c>
    </row>
    <row r="93" spans="1:10">
      <c r="A93" s="381"/>
      <c r="B93" s="382"/>
      <c r="C93" s="398" t="s">
        <v>901</v>
      </c>
      <c r="D93" s="398"/>
      <c r="E93" s="395"/>
      <c r="F93" s="381" t="s">
        <v>71</v>
      </c>
      <c r="G93" s="399">
        <v>1</v>
      </c>
      <c r="H93" s="387">
        <v>30000</v>
      </c>
      <c r="I93" s="388">
        <f>G93*H93</f>
        <v>30000</v>
      </c>
    </row>
    <row r="94" spans="1:10">
      <c r="A94" s="381"/>
      <c r="B94" s="382"/>
      <c r="C94" s="398" t="s">
        <v>902</v>
      </c>
      <c r="D94" s="398"/>
      <c r="E94" s="395"/>
      <c r="F94" s="381" t="s">
        <v>33</v>
      </c>
      <c r="G94" s="399">
        <v>1</v>
      </c>
      <c r="H94" s="387">
        <v>500</v>
      </c>
      <c r="I94" s="388">
        <f>G94*H94</f>
        <v>500</v>
      </c>
    </row>
    <row r="95" spans="1:10">
      <c r="A95" s="381"/>
      <c r="B95" s="382"/>
      <c r="C95" s="398"/>
      <c r="D95" s="398"/>
      <c r="E95" s="395"/>
      <c r="F95" s="381"/>
      <c r="G95" s="386"/>
      <c r="H95" s="387"/>
      <c r="I95" s="391">
        <f>SUM(I91:I94)</f>
        <v>748582.49999999988</v>
      </c>
    </row>
    <row r="96" spans="1:10">
      <c r="A96" s="381">
        <f>A88+1</f>
        <v>1</v>
      </c>
      <c r="B96" s="382"/>
      <c r="C96" s="429" t="s">
        <v>903</v>
      </c>
      <c r="D96" s="429"/>
      <c r="E96" s="395"/>
      <c r="F96" s="381"/>
      <c r="G96" s="386"/>
      <c r="H96" s="396"/>
      <c r="I96" s="397"/>
    </row>
    <row r="97" spans="1:12">
      <c r="A97" s="381"/>
      <c r="B97" s="382"/>
      <c r="C97" s="398" t="s">
        <v>904</v>
      </c>
      <c r="D97" s="398"/>
      <c r="E97" s="395"/>
      <c r="F97" s="381" t="s">
        <v>71</v>
      </c>
      <c r="G97" s="428">
        <v>1.0229999999999999</v>
      </c>
      <c r="H97" s="387">
        <v>800000</v>
      </c>
      <c r="I97" s="388">
        <f>G97*H97</f>
        <v>818399.99999999988</v>
      </c>
    </row>
    <row r="98" spans="1:12">
      <c r="A98" s="381"/>
      <c r="B98" s="382"/>
      <c r="C98" s="398" t="s">
        <v>900</v>
      </c>
      <c r="D98" s="398"/>
      <c r="E98" s="395"/>
      <c r="F98" s="381" t="s">
        <v>71</v>
      </c>
      <c r="G98" s="399">
        <v>1</v>
      </c>
      <c r="H98" s="387">
        <v>25000</v>
      </c>
      <c r="I98" s="388">
        <f>G98*H98</f>
        <v>25000</v>
      </c>
    </row>
    <row r="99" spans="1:12">
      <c r="A99" s="381"/>
      <c r="B99" s="382"/>
      <c r="C99" s="398" t="s">
        <v>901</v>
      </c>
      <c r="D99" s="398"/>
      <c r="E99" s="395"/>
      <c r="F99" s="381" t="s">
        <v>71</v>
      </c>
      <c r="G99" s="399">
        <v>1</v>
      </c>
      <c r="H99" s="387">
        <v>30000</v>
      </c>
      <c r="I99" s="388">
        <f>G99*H99</f>
        <v>30000</v>
      </c>
    </row>
    <row r="100" spans="1:12">
      <c r="A100" s="381"/>
      <c r="B100" s="382"/>
      <c r="C100" s="398" t="s">
        <v>902</v>
      </c>
      <c r="D100" s="398"/>
      <c r="E100" s="395"/>
      <c r="F100" s="381" t="s">
        <v>33</v>
      </c>
      <c r="G100" s="399">
        <v>1</v>
      </c>
      <c r="H100" s="387">
        <v>500</v>
      </c>
      <c r="I100" s="388">
        <f>G100*H100</f>
        <v>500</v>
      </c>
    </row>
    <row r="101" spans="1:12">
      <c r="A101" s="381"/>
      <c r="B101" s="382"/>
      <c r="C101" s="398"/>
      <c r="D101" s="398"/>
      <c r="E101" s="395"/>
      <c r="F101" s="381"/>
      <c r="G101" s="386"/>
      <c r="H101" s="387"/>
      <c r="I101" s="391">
        <f>SUM(I97:I100)</f>
        <v>873899.99999999988</v>
      </c>
    </row>
    <row r="102" spans="1:12">
      <c r="A102" s="381">
        <f>1+A73</f>
        <v>1</v>
      </c>
      <c r="B102" s="382"/>
      <c r="C102" s="392" t="s">
        <v>905</v>
      </c>
      <c r="D102" s="392"/>
      <c r="E102" s="395"/>
      <c r="F102" s="381"/>
      <c r="G102" s="430"/>
      <c r="H102" s="396"/>
      <c r="I102" s="397"/>
    </row>
    <row r="103" spans="1:12">
      <c r="A103" s="381"/>
      <c r="B103" s="382"/>
      <c r="C103" s="389" t="s">
        <v>906</v>
      </c>
      <c r="D103" s="389"/>
      <c r="E103" s="395">
        <v>0.33333333333333331</v>
      </c>
      <c r="F103" s="385" t="s">
        <v>907</v>
      </c>
      <c r="G103" s="431">
        <v>0.34699999999999998</v>
      </c>
      <c r="H103" s="387">
        <v>230050</v>
      </c>
      <c r="I103" s="388">
        <f t="shared" ref="I103:I110" si="0">G103*H103*E103</f>
        <v>26609.116666666661</v>
      </c>
    </row>
    <row r="104" spans="1:12">
      <c r="A104" s="381"/>
      <c r="B104" s="382"/>
      <c r="C104" s="389" t="s">
        <v>908</v>
      </c>
      <c r="D104" s="389"/>
      <c r="E104" s="395">
        <v>0.33333333333333331</v>
      </c>
      <c r="F104" s="385" t="s">
        <v>861</v>
      </c>
      <c r="G104" s="431">
        <v>1.7500000000000002E-2</v>
      </c>
      <c r="H104" s="387">
        <v>2100000</v>
      </c>
      <c r="I104" s="388">
        <f t="shared" si="0"/>
        <v>12250</v>
      </c>
    </row>
    <row r="105" spans="1:12">
      <c r="A105" s="381"/>
      <c r="B105" s="382"/>
      <c r="C105" s="389" t="s">
        <v>909</v>
      </c>
      <c r="D105" s="389"/>
      <c r="E105" s="395">
        <v>0.33333333333333331</v>
      </c>
      <c r="F105" s="385" t="s">
        <v>117</v>
      </c>
      <c r="G105" s="431">
        <v>4.9000000000000004</v>
      </c>
      <c r="H105" s="387">
        <v>2250</v>
      </c>
      <c r="I105" s="388">
        <f t="shared" si="0"/>
        <v>3675</v>
      </c>
    </row>
    <row r="106" spans="1:12">
      <c r="A106" s="381"/>
      <c r="B106" s="382"/>
      <c r="C106" s="389" t="s">
        <v>910</v>
      </c>
      <c r="D106" s="389"/>
      <c r="E106" s="395">
        <v>0.33333333333333331</v>
      </c>
      <c r="F106" s="385" t="s">
        <v>209</v>
      </c>
      <c r="G106" s="431">
        <v>0.82</v>
      </c>
      <c r="H106" s="387">
        <v>2750</v>
      </c>
      <c r="I106" s="388">
        <f t="shared" si="0"/>
        <v>751.66666666666663</v>
      </c>
    </row>
    <row r="107" spans="1:12">
      <c r="A107" s="381"/>
      <c r="B107" s="382"/>
      <c r="C107" s="389" t="s">
        <v>911</v>
      </c>
      <c r="D107" s="389"/>
      <c r="E107" s="395">
        <v>0.33333333333333331</v>
      </c>
      <c r="F107" s="385" t="s">
        <v>209</v>
      </c>
      <c r="G107" s="431">
        <v>1.64</v>
      </c>
      <c r="H107" s="387">
        <v>2500</v>
      </c>
      <c r="I107" s="388">
        <f t="shared" si="0"/>
        <v>1366.6666666666665</v>
      </c>
    </row>
    <row r="108" spans="1:12">
      <c r="A108" s="381"/>
      <c r="B108" s="382"/>
      <c r="C108" s="389" t="s">
        <v>912</v>
      </c>
      <c r="D108" s="389"/>
      <c r="E108" s="395">
        <v>0.33333333333333331</v>
      </c>
      <c r="F108" s="385" t="s">
        <v>209</v>
      </c>
      <c r="G108" s="431">
        <v>1.64</v>
      </c>
      <c r="H108" s="387">
        <v>1000</v>
      </c>
      <c r="I108" s="388">
        <f t="shared" si="0"/>
        <v>546.66666666666663</v>
      </c>
    </row>
    <row r="109" spans="1:12">
      <c r="A109" s="381"/>
      <c r="B109" s="382"/>
      <c r="C109" s="389" t="s">
        <v>913</v>
      </c>
      <c r="D109" s="389"/>
      <c r="E109" s="395">
        <v>0.33333333333333331</v>
      </c>
      <c r="F109" s="385" t="s">
        <v>206</v>
      </c>
      <c r="G109" s="431">
        <v>1.64</v>
      </c>
      <c r="H109" s="387">
        <v>2500</v>
      </c>
      <c r="I109" s="388">
        <f t="shared" si="0"/>
        <v>1366.6666666666665</v>
      </c>
    </row>
    <row r="110" spans="1:12">
      <c r="A110" s="381"/>
      <c r="B110" s="382"/>
      <c r="C110" s="389" t="s">
        <v>914</v>
      </c>
      <c r="D110" s="389"/>
      <c r="E110" s="395">
        <v>0.33333333333333331</v>
      </c>
      <c r="F110" s="385" t="s">
        <v>209</v>
      </c>
      <c r="G110" s="431">
        <v>1.45</v>
      </c>
      <c r="H110" s="387">
        <v>7000</v>
      </c>
      <c r="I110" s="388">
        <f t="shared" si="0"/>
        <v>3383.333333333333</v>
      </c>
    </row>
    <row r="111" spans="1:12">
      <c r="A111" s="381"/>
      <c r="B111" s="382"/>
      <c r="C111" s="389" t="s">
        <v>915</v>
      </c>
      <c r="D111" s="389"/>
      <c r="E111" s="395"/>
      <c r="F111" s="385" t="s">
        <v>865</v>
      </c>
      <c r="G111" s="430">
        <v>1</v>
      </c>
      <c r="H111" s="387">
        <v>43140.883333333339</v>
      </c>
      <c r="I111" s="388">
        <f>G111*H111</f>
        <v>43140.883333333339</v>
      </c>
      <c r="L111" s="432">
        <f>82000-I103-I104</f>
        <v>43140.883333333339</v>
      </c>
    </row>
    <row r="112" spans="1:12">
      <c r="A112" s="381"/>
      <c r="B112" s="382"/>
      <c r="C112" s="389" t="s">
        <v>916</v>
      </c>
      <c r="D112" s="389"/>
      <c r="E112" s="395"/>
      <c r="F112" s="385" t="s">
        <v>33</v>
      </c>
      <c r="G112" s="431">
        <v>1</v>
      </c>
      <c r="H112" s="387">
        <v>750</v>
      </c>
      <c r="I112" s="388">
        <f>G112*H112</f>
        <v>750</v>
      </c>
    </row>
    <row r="113" spans="1:10">
      <c r="A113" s="381"/>
      <c r="B113" s="382"/>
      <c r="C113" s="389" t="s">
        <v>854</v>
      </c>
      <c r="D113" s="389"/>
      <c r="E113" s="395"/>
      <c r="F113" s="385" t="s">
        <v>33</v>
      </c>
      <c r="G113" s="431">
        <v>1</v>
      </c>
      <c r="H113" s="387">
        <v>500</v>
      </c>
      <c r="I113" s="388">
        <f>G113*H113</f>
        <v>500</v>
      </c>
    </row>
    <row r="114" spans="1:10">
      <c r="A114" s="381"/>
      <c r="B114" s="382"/>
      <c r="C114" s="389"/>
      <c r="D114" s="389"/>
      <c r="E114" s="395"/>
      <c r="F114" s="381"/>
      <c r="G114" s="430"/>
      <c r="H114" s="396"/>
      <c r="I114" s="414">
        <f>SUM(I103:I113)</f>
        <v>94340</v>
      </c>
    </row>
    <row r="115" spans="1:10">
      <c r="A115" s="381"/>
      <c r="B115" s="382"/>
      <c r="C115" s="389"/>
      <c r="D115" s="389"/>
      <c r="E115" s="395"/>
      <c r="F115" s="381"/>
      <c r="G115" s="430"/>
      <c r="H115" s="396" t="s">
        <v>917</v>
      </c>
      <c r="I115" s="391">
        <f>INT(I114/1)*1</f>
        <v>94340</v>
      </c>
    </row>
    <row r="116" spans="1:10">
      <c r="A116" s="381">
        <f>A83+1</f>
        <v>1</v>
      </c>
      <c r="B116" s="382"/>
      <c r="C116" s="429" t="s">
        <v>918</v>
      </c>
      <c r="D116" s="429"/>
      <c r="E116" s="395"/>
      <c r="F116" s="381"/>
      <c r="G116" s="386"/>
      <c r="H116" s="396"/>
      <c r="I116" s="397"/>
    </row>
    <row r="117" spans="1:10">
      <c r="A117" s="381"/>
      <c r="B117" s="382"/>
      <c r="C117" s="398" t="s">
        <v>919</v>
      </c>
      <c r="D117" s="398"/>
      <c r="E117" s="395"/>
      <c r="F117" s="381" t="s">
        <v>71</v>
      </c>
      <c r="G117" s="428">
        <v>1.0229999999999999</v>
      </c>
      <c r="H117" s="387">
        <v>607700</v>
      </c>
      <c r="I117" s="388">
        <f>G117*H117</f>
        <v>621677.1</v>
      </c>
      <c r="J117" t="s">
        <v>899</v>
      </c>
    </row>
    <row r="118" spans="1:10">
      <c r="A118" s="381"/>
      <c r="B118" s="382"/>
      <c r="C118" s="398"/>
      <c r="D118" s="398"/>
      <c r="E118" s="395"/>
      <c r="F118" s="381"/>
      <c r="G118" s="399"/>
      <c r="H118" s="387" t="s">
        <v>881</v>
      </c>
      <c r="I118" s="388">
        <f>I117*0.1*0</f>
        <v>0</v>
      </c>
    </row>
    <row r="119" spans="1:10">
      <c r="A119" s="381"/>
      <c r="B119" s="382"/>
      <c r="C119" s="398"/>
      <c r="D119" s="398"/>
      <c r="E119" s="395"/>
      <c r="F119" s="381"/>
      <c r="G119" s="399"/>
      <c r="H119" s="387"/>
      <c r="I119" s="413">
        <f>SUM(I117:I118)</f>
        <v>621677.1</v>
      </c>
    </row>
    <row r="120" spans="1:10">
      <c r="A120" s="381"/>
      <c r="B120" s="382"/>
      <c r="C120" s="398" t="s">
        <v>900</v>
      </c>
      <c r="D120" s="398"/>
      <c r="E120" s="395"/>
      <c r="F120" s="381" t="s">
        <v>71</v>
      </c>
      <c r="G120" s="399">
        <v>1</v>
      </c>
      <c r="H120" s="387">
        <v>25000</v>
      </c>
      <c r="I120" s="388">
        <f>G120*H120</f>
        <v>25000</v>
      </c>
    </row>
    <row r="121" spans="1:10">
      <c r="A121" s="381"/>
      <c r="B121" s="382"/>
      <c r="C121" s="398" t="s">
        <v>901</v>
      </c>
      <c r="D121" s="398"/>
      <c r="E121" s="395"/>
      <c r="F121" s="381" t="s">
        <v>71</v>
      </c>
      <c r="G121" s="399">
        <v>1</v>
      </c>
      <c r="H121" s="387">
        <v>30000</v>
      </c>
      <c r="I121" s="388">
        <f>G121*H121</f>
        <v>30000</v>
      </c>
    </row>
    <row r="122" spans="1:10">
      <c r="A122" s="381"/>
      <c r="B122" s="382"/>
      <c r="C122" s="398" t="s">
        <v>902</v>
      </c>
      <c r="D122" s="398"/>
      <c r="E122" s="395"/>
      <c r="F122" s="381" t="s">
        <v>33</v>
      </c>
      <c r="G122" s="399">
        <v>1</v>
      </c>
      <c r="H122" s="387">
        <v>500</v>
      </c>
      <c r="I122" s="388">
        <f>G122*H122</f>
        <v>500</v>
      </c>
    </row>
    <row r="123" spans="1:10">
      <c r="A123" s="381"/>
      <c r="B123" s="382"/>
      <c r="C123" s="398"/>
      <c r="D123" s="398"/>
      <c r="E123" s="395"/>
      <c r="F123" s="381"/>
      <c r="G123" s="399"/>
      <c r="H123" s="387"/>
      <c r="I123" s="413">
        <f>SUM(I120:I122)</f>
        <v>55500</v>
      </c>
    </row>
    <row r="124" spans="1:10">
      <c r="A124" s="381"/>
      <c r="B124" s="382"/>
      <c r="C124" s="398"/>
      <c r="D124" s="398"/>
      <c r="E124" s="395"/>
      <c r="F124" s="381"/>
      <c r="G124" s="399"/>
      <c r="H124" s="387" t="s">
        <v>881</v>
      </c>
      <c r="I124" s="388">
        <f>I123*0.1</f>
        <v>5550</v>
      </c>
    </row>
    <row r="125" spans="1:10">
      <c r="A125" s="381"/>
      <c r="B125" s="382"/>
      <c r="C125" s="398"/>
      <c r="D125" s="398"/>
      <c r="E125" s="395"/>
      <c r="F125" s="381"/>
      <c r="G125" s="399"/>
      <c r="H125" s="387"/>
      <c r="I125" s="413">
        <f>SUM(I123:I124)</f>
        <v>61050</v>
      </c>
    </row>
    <row r="126" spans="1:10">
      <c r="A126" s="381"/>
      <c r="B126" s="382"/>
      <c r="C126" s="398"/>
      <c r="D126" s="398"/>
      <c r="E126" s="395"/>
      <c r="F126" s="381"/>
      <c r="G126" s="386"/>
      <c r="H126" s="387"/>
      <c r="I126" s="391">
        <f>SUM(I119,I125)</f>
        <v>682727.1</v>
      </c>
    </row>
    <row r="127" spans="1:10">
      <c r="A127" s="381">
        <f>1+A110</f>
        <v>1</v>
      </c>
      <c r="B127" s="382"/>
      <c r="C127" s="383" t="s">
        <v>920</v>
      </c>
      <c r="D127" s="383"/>
      <c r="E127" s="395"/>
      <c r="F127" s="381"/>
      <c r="G127" s="386"/>
      <c r="H127" s="396"/>
      <c r="I127" s="397"/>
    </row>
    <row r="128" spans="1:10">
      <c r="A128" s="381"/>
      <c r="B128" s="382"/>
      <c r="C128" s="389" t="s">
        <v>921</v>
      </c>
      <c r="D128" s="389"/>
      <c r="E128" s="395">
        <v>0.33333333333333331</v>
      </c>
      <c r="F128" s="385" t="s">
        <v>907</v>
      </c>
      <c r="G128" s="399">
        <v>0.34699999999999998</v>
      </c>
      <c r="H128" s="387">
        <v>278200</v>
      </c>
      <c r="I128" s="388">
        <f t="shared" ref="I128:I135" si="1">G128*H128*E128</f>
        <v>32178.466666666664</v>
      </c>
    </row>
    <row r="129" spans="1:12">
      <c r="A129" s="381"/>
      <c r="B129" s="382"/>
      <c r="C129" s="389" t="s">
        <v>922</v>
      </c>
      <c r="D129" s="389"/>
      <c r="E129" s="395">
        <v>0.33333333333333331</v>
      </c>
      <c r="F129" s="385" t="s">
        <v>861</v>
      </c>
      <c r="G129" s="399">
        <v>1.0999999999999999E-2</v>
      </c>
      <c r="H129" s="387">
        <v>2100000</v>
      </c>
      <c r="I129" s="388">
        <f t="shared" si="1"/>
        <v>7700</v>
      </c>
    </row>
    <row r="130" spans="1:12">
      <c r="A130" s="381"/>
      <c r="B130" s="382"/>
      <c r="C130" s="389" t="s">
        <v>909</v>
      </c>
      <c r="D130" s="389"/>
      <c r="E130" s="395">
        <v>0.33333333333333331</v>
      </c>
      <c r="F130" s="385" t="s">
        <v>117</v>
      </c>
      <c r="G130" s="399">
        <v>6.1</v>
      </c>
      <c r="H130" s="387">
        <v>2250</v>
      </c>
      <c r="I130" s="388">
        <f t="shared" si="1"/>
        <v>4575</v>
      </c>
    </row>
    <row r="131" spans="1:12">
      <c r="A131" s="381"/>
      <c r="B131" s="382"/>
      <c r="C131" s="389" t="s">
        <v>923</v>
      </c>
      <c r="D131" s="389"/>
      <c r="E131" s="395">
        <v>0.33333333333333331</v>
      </c>
      <c r="F131" s="385" t="s">
        <v>209</v>
      </c>
      <c r="G131" s="399">
        <v>0.3</v>
      </c>
      <c r="H131" s="387">
        <v>6000</v>
      </c>
      <c r="I131" s="388">
        <f t="shared" si="1"/>
        <v>600</v>
      </c>
    </row>
    <row r="132" spans="1:12">
      <c r="A132" s="381"/>
      <c r="B132" s="382"/>
      <c r="C132" s="389" t="s">
        <v>911</v>
      </c>
      <c r="D132" s="389"/>
      <c r="E132" s="395">
        <v>0.33333333333333331</v>
      </c>
      <c r="F132" s="385" t="s">
        <v>209</v>
      </c>
      <c r="G132" s="399">
        <v>0.3</v>
      </c>
      <c r="H132" s="387">
        <v>2500</v>
      </c>
      <c r="I132" s="388">
        <f t="shared" si="1"/>
        <v>250</v>
      </c>
    </row>
    <row r="133" spans="1:12">
      <c r="A133" s="381"/>
      <c r="B133" s="382"/>
      <c r="C133" s="389" t="s">
        <v>924</v>
      </c>
      <c r="D133" s="389"/>
      <c r="E133" s="395">
        <v>0.33333333333333331</v>
      </c>
      <c r="F133" s="385" t="s">
        <v>209</v>
      </c>
      <c r="G133" s="399">
        <v>1.8</v>
      </c>
      <c r="H133" s="387">
        <v>6500</v>
      </c>
      <c r="I133" s="388">
        <f t="shared" si="1"/>
        <v>3900</v>
      </c>
    </row>
    <row r="134" spans="1:12">
      <c r="A134" s="381"/>
      <c r="B134" s="382"/>
      <c r="C134" s="389" t="s">
        <v>925</v>
      </c>
      <c r="D134" s="389"/>
      <c r="E134" s="395">
        <v>0.33333333333333331</v>
      </c>
      <c r="F134" s="385" t="s">
        <v>209</v>
      </c>
      <c r="G134" s="399">
        <v>1</v>
      </c>
      <c r="H134" s="387">
        <v>3000</v>
      </c>
      <c r="I134" s="388">
        <f t="shared" si="1"/>
        <v>1000</v>
      </c>
    </row>
    <row r="135" spans="1:12">
      <c r="A135" s="381"/>
      <c r="B135" s="382"/>
      <c r="C135" s="389" t="s">
        <v>926</v>
      </c>
      <c r="D135" s="389"/>
      <c r="E135" s="395">
        <v>0.33333333333333331</v>
      </c>
      <c r="F135" s="385" t="s">
        <v>206</v>
      </c>
      <c r="G135" s="399">
        <v>5.0999999999999996</v>
      </c>
      <c r="H135" s="387">
        <v>1500</v>
      </c>
      <c r="I135" s="388">
        <f t="shared" si="1"/>
        <v>2549.9999999999995</v>
      </c>
    </row>
    <row r="136" spans="1:12">
      <c r="A136" s="381"/>
      <c r="B136" s="382"/>
      <c r="C136" s="389" t="s">
        <v>927</v>
      </c>
      <c r="D136" s="389"/>
      <c r="E136" s="395">
        <v>0.33333333333333331</v>
      </c>
      <c r="F136" s="385" t="s">
        <v>209</v>
      </c>
      <c r="G136" s="399">
        <v>1.4</v>
      </c>
      <c r="H136" s="387">
        <v>1500</v>
      </c>
      <c r="I136" s="388">
        <f>G136*H136*E136</f>
        <v>700</v>
      </c>
    </row>
    <row r="137" spans="1:12">
      <c r="A137" s="381"/>
      <c r="B137" s="382"/>
      <c r="C137" s="389" t="s">
        <v>928</v>
      </c>
      <c r="D137" s="389"/>
      <c r="E137" s="395">
        <v>0.33333333333333331</v>
      </c>
      <c r="F137" s="385" t="s">
        <v>209</v>
      </c>
      <c r="G137" s="399">
        <v>1.4</v>
      </c>
      <c r="H137" s="387">
        <v>1500</v>
      </c>
      <c r="I137" s="388">
        <f>G137*H137</f>
        <v>2100</v>
      </c>
    </row>
    <row r="138" spans="1:12">
      <c r="A138" s="381"/>
      <c r="B138" s="382"/>
      <c r="C138" s="389" t="s">
        <v>915</v>
      </c>
      <c r="D138" s="389"/>
      <c r="E138" s="395"/>
      <c r="F138" s="385" t="s">
        <v>865</v>
      </c>
      <c r="G138" s="399">
        <v>1</v>
      </c>
      <c r="H138" s="387">
        <v>42121.53333333334</v>
      </c>
      <c r="I138" s="388">
        <f>G138*H138</f>
        <v>42121.53333333334</v>
      </c>
      <c r="L138" s="432">
        <f>82000-I128-I129</f>
        <v>42121.53333333334</v>
      </c>
    </row>
    <row r="139" spans="1:12">
      <c r="A139" s="381"/>
      <c r="B139" s="382"/>
      <c r="C139" s="389" t="s">
        <v>916</v>
      </c>
      <c r="D139" s="389"/>
      <c r="E139" s="395"/>
      <c r="F139" s="385" t="s">
        <v>33</v>
      </c>
      <c r="G139" s="399">
        <v>1</v>
      </c>
      <c r="H139" s="387">
        <v>750</v>
      </c>
      <c r="I139" s="388">
        <f>G139*H139</f>
        <v>750</v>
      </c>
    </row>
    <row r="140" spans="1:12">
      <c r="A140" s="381"/>
      <c r="B140" s="382"/>
      <c r="C140" s="389" t="s">
        <v>854</v>
      </c>
      <c r="D140" s="389"/>
      <c r="E140" s="395"/>
      <c r="F140" s="385" t="s">
        <v>33</v>
      </c>
      <c r="G140" s="399">
        <v>1</v>
      </c>
      <c r="H140" s="387">
        <v>500</v>
      </c>
      <c r="I140" s="388">
        <f>G140*H140</f>
        <v>500</v>
      </c>
    </row>
    <row r="141" spans="1:12">
      <c r="A141" s="381"/>
      <c r="B141" s="382"/>
      <c r="C141" s="389"/>
      <c r="D141" s="389"/>
      <c r="E141" s="395"/>
      <c r="F141" s="385"/>
      <c r="G141" s="399"/>
      <c r="H141" s="387"/>
      <c r="I141" s="414">
        <f>SUM(I128:I140)</f>
        <v>98925</v>
      </c>
    </row>
    <row r="142" spans="1:12">
      <c r="A142" s="381"/>
      <c r="B142" s="382"/>
      <c r="C142" s="389"/>
      <c r="D142" s="389"/>
      <c r="E142" s="395"/>
      <c r="F142" s="381"/>
      <c r="G142" s="386"/>
      <c r="H142" s="396"/>
      <c r="I142" s="391">
        <f>INT(I141/1)*1</f>
        <v>98925</v>
      </c>
    </row>
    <row r="143" spans="1:12">
      <c r="A143" s="381">
        <f>1+A110</f>
        <v>1</v>
      </c>
      <c r="B143" s="382"/>
      <c r="C143" s="392" t="s">
        <v>929</v>
      </c>
      <c r="D143" s="392"/>
      <c r="E143" s="395"/>
      <c r="F143" s="381"/>
      <c r="G143" s="386"/>
      <c r="H143" s="396"/>
      <c r="I143" s="397"/>
    </row>
    <row r="144" spans="1:12">
      <c r="A144" s="381"/>
      <c r="B144" s="382"/>
      <c r="C144" s="389" t="s">
        <v>930</v>
      </c>
      <c r="D144" s="389"/>
      <c r="E144" s="395">
        <v>0.33333333333333331</v>
      </c>
      <c r="F144" s="385" t="s">
        <v>907</v>
      </c>
      <c r="G144" s="399">
        <v>0.34699999999999998</v>
      </c>
      <c r="H144" s="387">
        <v>278200</v>
      </c>
      <c r="I144" s="388">
        <f t="shared" ref="I144:I149" si="2">G144*H144*E144</f>
        <v>32178.466666666664</v>
      </c>
    </row>
    <row r="145" spans="1:12">
      <c r="A145" s="381"/>
      <c r="B145" s="382"/>
      <c r="C145" s="389" t="s">
        <v>908</v>
      </c>
      <c r="D145" s="389"/>
      <c r="E145" s="395">
        <v>0.33333333333333331</v>
      </c>
      <c r="F145" s="385" t="s">
        <v>861</v>
      </c>
      <c r="G145" s="399">
        <v>0.01</v>
      </c>
      <c r="H145" s="387">
        <v>2100000</v>
      </c>
      <c r="I145" s="388">
        <f t="shared" si="2"/>
        <v>7000</v>
      </c>
    </row>
    <row r="146" spans="1:12">
      <c r="A146" s="381"/>
      <c r="B146" s="382"/>
      <c r="C146" s="389" t="s">
        <v>909</v>
      </c>
      <c r="D146" s="389"/>
      <c r="E146" s="395">
        <v>0.33333333333333331</v>
      </c>
      <c r="F146" s="385" t="s">
        <v>117</v>
      </c>
      <c r="G146" s="399">
        <v>17.399999999999999</v>
      </c>
      <c r="H146" s="387">
        <v>2250</v>
      </c>
      <c r="I146" s="388">
        <f t="shared" si="2"/>
        <v>13050</v>
      </c>
    </row>
    <row r="147" spans="1:12">
      <c r="A147" s="381"/>
      <c r="B147" s="382"/>
      <c r="C147" s="389" t="s">
        <v>923</v>
      </c>
      <c r="D147" s="389"/>
      <c r="E147" s="395">
        <v>0.33333333333333331</v>
      </c>
      <c r="F147" s="385" t="s">
        <v>209</v>
      </c>
      <c r="G147" s="399">
        <v>0.5</v>
      </c>
      <c r="H147" s="387">
        <v>6000</v>
      </c>
      <c r="I147" s="388">
        <f t="shared" si="2"/>
        <v>1000</v>
      </c>
    </row>
    <row r="148" spans="1:12">
      <c r="A148" s="381"/>
      <c r="B148" s="382"/>
      <c r="C148" s="389" t="s">
        <v>924</v>
      </c>
      <c r="D148" s="389"/>
      <c r="E148" s="395">
        <v>0.33333333333333331</v>
      </c>
      <c r="F148" s="385" t="s">
        <v>206</v>
      </c>
      <c r="G148" s="399">
        <v>3.8</v>
      </c>
      <c r="H148" s="387">
        <v>6500</v>
      </c>
      <c r="I148" s="388">
        <f t="shared" si="2"/>
        <v>8233.3333333333321</v>
      </c>
    </row>
    <row r="149" spans="1:12">
      <c r="A149" s="381"/>
      <c r="B149" s="382"/>
      <c r="C149" s="389" t="s">
        <v>913</v>
      </c>
      <c r="D149" s="389"/>
      <c r="E149" s="395">
        <v>0.33333333333333331</v>
      </c>
      <c r="F149" s="385" t="s">
        <v>209</v>
      </c>
      <c r="G149" s="399">
        <v>0.5</v>
      </c>
      <c r="H149" s="387">
        <v>2500</v>
      </c>
      <c r="I149" s="388">
        <f t="shared" si="2"/>
        <v>416.66666666666663</v>
      </c>
    </row>
    <row r="150" spans="1:12">
      <c r="A150" s="381"/>
      <c r="B150" s="382"/>
      <c r="C150" s="389" t="s">
        <v>928</v>
      </c>
      <c r="D150" s="389"/>
      <c r="E150" s="395"/>
      <c r="F150" s="385" t="s">
        <v>209</v>
      </c>
      <c r="G150" s="399">
        <v>0.5</v>
      </c>
      <c r="H150" s="387">
        <v>1500</v>
      </c>
      <c r="I150" s="388">
        <f>G150*H150</f>
        <v>750</v>
      </c>
    </row>
    <row r="151" spans="1:12">
      <c r="A151" s="381"/>
      <c r="B151" s="382"/>
      <c r="C151" s="389" t="s">
        <v>915</v>
      </c>
      <c r="D151" s="389"/>
      <c r="E151" s="395"/>
      <c r="F151" s="385" t="s">
        <v>865</v>
      </c>
      <c r="G151" s="399">
        <v>1</v>
      </c>
      <c r="H151" s="387">
        <v>42821.53333333334</v>
      </c>
      <c r="I151" s="388">
        <f>G151*H151</f>
        <v>42821.53333333334</v>
      </c>
      <c r="L151" s="432">
        <f>82000-I144-I145</f>
        <v>42821.53333333334</v>
      </c>
    </row>
    <row r="152" spans="1:12">
      <c r="A152" s="381"/>
      <c r="B152" s="382"/>
      <c r="C152" s="389" t="s">
        <v>916</v>
      </c>
      <c r="D152" s="389"/>
      <c r="E152" s="395"/>
      <c r="F152" s="385" t="s">
        <v>33</v>
      </c>
      <c r="G152" s="431">
        <v>1</v>
      </c>
      <c r="H152" s="387">
        <v>750</v>
      </c>
      <c r="I152" s="388">
        <f>G152*H152</f>
        <v>750</v>
      </c>
    </row>
    <row r="153" spans="1:12">
      <c r="A153" s="381"/>
      <c r="B153" s="382"/>
      <c r="C153" s="389" t="s">
        <v>854</v>
      </c>
      <c r="D153" s="389"/>
      <c r="E153" s="395"/>
      <c r="F153" s="385" t="s">
        <v>33</v>
      </c>
      <c r="G153" s="431">
        <v>1</v>
      </c>
      <c r="H153" s="387">
        <v>500</v>
      </c>
      <c r="I153" s="388">
        <f>G153*H153</f>
        <v>500</v>
      </c>
    </row>
    <row r="154" spans="1:12">
      <c r="A154" s="381"/>
      <c r="B154" s="382"/>
      <c r="C154" s="389"/>
      <c r="D154" s="389"/>
      <c r="E154" s="395"/>
      <c r="F154" s="385"/>
      <c r="G154" s="430"/>
      <c r="H154" s="387"/>
      <c r="I154" s="414">
        <f>SUM(I144:I153)</f>
        <v>106700</v>
      </c>
    </row>
    <row r="155" spans="1:12">
      <c r="A155" s="381"/>
      <c r="B155" s="382"/>
      <c r="C155" s="389"/>
      <c r="D155" s="389"/>
      <c r="E155" s="395"/>
      <c r="F155" s="381"/>
      <c r="G155" s="430"/>
      <c r="H155" s="396" t="s">
        <v>917</v>
      </c>
      <c r="I155" s="391">
        <f>INT(I154/1)*1</f>
        <v>106700</v>
      </c>
    </row>
    <row r="156" spans="1:12">
      <c r="A156" s="381">
        <f>1+A149</f>
        <v>1</v>
      </c>
      <c r="B156" s="382"/>
      <c r="C156" s="392" t="s">
        <v>931</v>
      </c>
      <c r="D156" s="392"/>
      <c r="E156" s="395"/>
      <c r="F156" s="381"/>
      <c r="G156" s="386"/>
      <c r="H156" s="396"/>
      <c r="I156" s="397"/>
    </row>
    <row r="157" spans="1:12">
      <c r="A157" s="381"/>
      <c r="B157" s="382"/>
      <c r="C157" s="398" t="s">
        <v>932</v>
      </c>
      <c r="D157" s="398"/>
      <c r="E157" s="395"/>
      <c r="F157" s="381" t="s">
        <v>71</v>
      </c>
      <c r="G157" s="428">
        <v>1.0249999999999999</v>
      </c>
      <c r="H157" s="387">
        <v>690100</v>
      </c>
      <c r="I157" s="388">
        <f>G157*H157</f>
        <v>707352.49999999988</v>
      </c>
      <c r="J157" t="s">
        <v>899</v>
      </c>
    </row>
    <row r="158" spans="1:12">
      <c r="A158" s="381"/>
      <c r="B158" s="382"/>
      <c r="C158" s="398"/>
      <c r="D158" s="398"/>
      <c r="E158" s="395"/>
      <c r="F158" s="381"/>
      <c r="G158" s="399"/>
      <c r="H158" s="387" t="s">
        <v>881</v>
      </c>
      <c r="I158" s="388">
        <f>I157*0.1*0</f>
        <v>0</v>
      </c>
    </row>
    <row r="159" spans="1:12">
      <c r="A159" s="381"/>
      <c r="B159" s="382"/>
      <c r="C159" s="398"/>
      <c r="D159" s="398"/>
      <c r="E159" s="395"/>
      <c r="F159" s="381"/>
      <c r="G159" s="399"/>
      <c r="H159" s="387"/>
      <c r="I159" s="413">
        <f>SUM(I157:I158)</f>
        <v>707352.49999999988</v>
      </c>
    </row>
    <row r="160" spans="1:12">
      <c r="A160" s="381"/>
      <c r="B160" s="382"/>
      <c r="C160" s="398" t="s">
        <v>900</v>
      </c>
      <c r="D160" s="398"/>
      <c r="E160" s="395"/>
      <c r="F160" s="381" t="s">
        <v>71</v>
      </c>
      <c r="G160" s="399">
        <v>1</v>
      </c>
      <c r="H160" s="387">
        <f>H151</f>
        <v>42821.53333333334</v>
      </c>
      <c r="I160" s="388">
        <f>G160*H160</f>
        <v>42821.53333333334</v>
      </c>
    </row>
    <row r="161" spans="1:9">
      <c r="A161" s="381"/>
      <c r="B161" s="382"/>
      <c r="C161" s="398" t="s">
        <v>901</v>
      </c>
      <c r="D161" s="398"/>
      <c r="E161" s="395"/>
      <c r="F161" s="381" t="s">
        <v>71</v>
      </c>
      <c r="G161" s="399">
        <v>1</v>
      </c>
      <c r="H161" s="387">
        <v>30000</v>
      </c>
      <c r="I161" s="388">
        <f>G161*H161</f>
        <v>30000</v>
      </c>
    </row>
    <row r="162" spans="1:9">
      <c r="A162" s="381"/>
      <c r="B162" s="382"/>
      <c r="C162" s="398" t="s">
        <v>902</v>
      </c>
      <c r="D162" s="398"/>
      <c r="E162" s="395"/>
      <c r="F162" s="381" t="s">
        <v>33</v>
      </c>
      <c r="G162" s="399">
        <v>1</v>
      </c>
      <c r="H162" s="387">
        <f>H153</f>
        <v>500</v>
      </c>
      <c r="I162" s="388">
        <f>G162*H162</f>
        <v>500</v>
      </c>
    </row>
    <row r="163" spans="1:9">
      <c r="A163" s="381"/>
      <c r="B163" s="382"/>
      <c r="C163" s="398"/>
      <c r="D163" s="398"/>
      <c r="E163" s="395"/>
      <c r="F163" s="381"/>
      <c r="G163" s="399"/>
      <c r="H163" s="387"/>
      <c r="I163" s="413">
        <f>SUM(I160:I162)</f>
        <v>73321.53333333334</v>
      </c>
    </row>
    <row r="164" spans="1:9">
      <c r="A164" s="381"/>
      <c r="B164" s="382"/>
      <c r="C164" s="398"/>
      <c r="D164" s="398"/>
      <c r="E164" s="395"/>
      <c r="F164" s="381"/>
      <c r="G164" s="399"/>
      <c r="H164" s="387" t="s">
        <v>881</v>
      </c>
      <c r="I164" s="388">
        <f>I163*0.1</f>
        <v>7332.1533333333346</v>
      </c>
    </row>
    <row r="165" spans="1:9">
      <c r="A165" s="381"/>
      <c r="B165" s="382"/>
      <c r="C165" s="398"/>
      <c r="D165" s="398"/>
      <c r="E165" s="395"/>
      <c r="F165" s="381"/>
      <c r="G165" s="399"/>
      <c r="H165" s="387"/>
      <c r="I165" s="413">
        <f>SUM(I163:I164)</f>
        <v>80653.686666666676</v>
      </c>
    </row>
    <row r="166" spans="1:9">
      <c r="A166" s="381"/>
      <c r="B166" s="382"/>
      <c r="C166" s="398"/>
      <c r="D166" s="398"/>
      <c r="E166" s="395"/>
      <c r="F166" s="381"/>
      <c r="G166" s="386"/>
      <c r="H166" s="387"/>
      <c r="I166" s="391">
        <f>SUM(I159,I165)</f>
        <v>788006.18666666653</v>
      </c>
    </row>
    <row r="167" spans="1:9">
      <c r="A167" s="381">
        <f>1+A150</f>
        <v>1</v>
      </c>
      <c r="B167" s="382"/>
      <c r="C167" s="392" t="s">
        <v>933</v>
      </c>
      <c r="D167" s="392"/>
      <c r="E167" s="395"/>
      <c r="F167" s="381"/>
      <c r="G167" s="386"/>
      <c r="H167" s="396"/>
      <c r="I167" s="397"/>
    </row>
    <row r="168" spans="1:9">
      <c r="A168" s="381"/>
      <c r="B168" s="382"/>
      <c r="C168" s="389" t="s">
        <v>906</v>
      </c>
      <c r="D168" s="389"/>
      <c r="E168" s="395">
        <v>0.33333333333333331</v>
      </c>
      <c r="F168" s="385" t="s">
        <v>907</v>
      </c>
      <c r="G168" s="399">
        <v>0.34699999999999998</v>
      </c>
      <c r="H168" s="387">
        <v>145520</v>
      </c>
      <c r="I168" s="388">
        <f t="shared" ref="I168:I175" si="3">G168*H168*E168</f>
        <v>16831.813333333332</v>
      </c>
    </row>
    <row r="169" spans="1:9">
      <c r="A169" s="381"/>
      <c r="B169" s="382"/>
      <c r="C169" s="389" t="s">
        <v>908</v>
      </c>
      <c r="D169" s="389"/>
      <c r="E169" s="395">
        <v>0.33333333333333331</v>
      </c>
      <c r="F169" s="385" t="s">
        <v>861</v>
      </c>
      <c r="G169" s="399">
        <v>1.7500000000000002E-2</v>
      </c>
      <c r="H169" s="387">
        <v>2100000</v>
      </c>
      <c r="I169" s="388">
        <f t="shared" si="3"/>
        <v>12250</v>
      </c>
    </row>
    <row r="170" spans="1:9">
      <c r="A170" s="381"/>
      <c r="B170" s="382"/>
      <c r="C170" s="389" t="s">
        <v>909</v>
      </c>
      <c r="D170" s="389"/>
      <c r="E170" s="395">
        <v>0.33333333333333331</v>
      </c>
      <c r="F170" s="385" t="s">
        <v>117</v>
      </c>
      <c r="G170" s="399">
        <v>7.2</v>
      </c>
      <c r="H170" s="387">
        <v>2250</v>
      </c>
      <c r="I170" s="388">
        <f t="shared" si="3"/>
        <v>5400</v>
      </c>
    </row>
    <row r="171" spans="1:9">
      <c r="A171" s="381"/>
      <c r="B171" s="382"/>
      <c r="C171" s="389" t="s">
        <v>910</v>
      </c>
      <c r="D171" s="389"/>
      <c r="E171" s="395">
        <v>0.33333333333333331</v>
      </c>
      <c r="F171" s="385" t="s">
        <v>209</v>
      </c>
      <c r="G171" s="399">
        <v>0.82</v>
      </c>
      <c r="H171" s="387">
        <v>2750</v>
      </c>
      <c r="I171" s="388">
        <f t="shared" si="3"/>
        <v>751.66666666666663</v>
      </c>
    </row>
    <row r="172" spans="1:9">
      <c r="A172" s="381"/>
      <c r="B172" s="382"/>
      <c r="C172" s="389" t="s">
        <v>911</v>
      </c>
      <c r="D172" s="389"/>
      <c r="E172" s="395">
        <v>0.33333333333333331</v>
      </c>
      <c r="F172" s="385" t="s">
        <v>209</v>
      </c>
      <c r="G172" s="399">
        <v>1.65</v>
      </c>
      <c r="H172" s="387">
        <v>2500</v>
      </c>
      <c r="I172" s="388">
        <f t="shared" si="3"/>
        <v>1375</v>
      </c>
    </row>
    <row r="173" spans="1:9">
      <c r="A173" s="381"/>
      <c r="B173" s="382"/>
      <c r="C173" s="389" t="s">
        <v>912</v>
      </c>
      <c r="D173" s="389"/>
      <c r="E173" s="395">
        <v>0.33333333333333331</v>
      </c>
      <c r="F173" s="385" t="s">
        <v>209</v>
      </c>
      <c r="G173" s="399">
        <v>1.65</v>
      </c>
      <c r="H173" s="387">
        <v>1000</v>
      </c>
      <c r="I173" s="388">
        <f t="shared" si="3"/>
        <v>550</v>
      </c>
    </row>
    <row r="174" spans="1:9">
      <c r="A174" s="381"/>
      <c r="B174" s="382"/>
      <c r="C174" s="389" t="s">
        <v>913</v>
      </c>
      <c r="D174" s="389"/>
      <c r="E174" s="395">
        <v>0.33333333333333331</v>
      </c>
      <c r="F174" s="385" t="s">
        <v>206</v>
      </c>
      <c r="G174" s="399">
        <v>1.65</v>
      </c>
      <c r="H174" s="387">
        <v>2500</v>
      </c>
      <c r="I174" s="388">
        <f t="shared" si="3"/>
        <v>1375</v>
      </c>
    </row>
    <row r="175" spans="1:9">
      <c r="A175" s="381"/>
      <c r="B175" s="382"/>
      <c r="C175" s="389" t="s">
        <v>924</v>
      </c>
      <c r="D175" s="389"/>
      <c r="E175" s="395">
        <v>0.33333333333333331</v>
      </c>
      <c r="F175" s="385" t="s">
        <v>209</v>
      </c>
      <c r="G175" s="399">
        <v>2</v>
      </c>
      <c r="H175" s="387">
        <v>6500</v>
      </c>
      <c r="I175" s="388">
        <f t="shared" si="3"/>
        <v>4333.333333333333</v>
      </c>
    </row>
    <row r="176" spans="1:9">
      <c r="A176" s="381"/>
      <c r="B176" s="382"/>
      <c r="C176" s="389" t="s">
        <v>926</v>
      </c>
      <c r="D176" s="389"/>
      <c r="E176" s="395"/>
      <c r="F176" s="385" t="s">
        <v>206</v>
      </c>
      <c r="G176" s="399">
        <v>1.5</v>
      </c>
      <c r="H176" s="387">
        <v>1500</v>
      </c>
      <c r="I176" s="388">
        <f>G176*H176</f>
        <v>2250</v>
      </c>
    </row>
    <row r="177" spans="1:12">
      <c r="A177" s="381"/>
      <c r="B177" s="382"/>
      <c r="C177" s="389" t="s">
        <v>915</v>
      </c>
      <c r="D177" s="389"/>
      <c r="E177" s="395"/>
      <c r="F177" s="385" t="s">
        <v>865</v>
      </c>
      <c r="G177" s="399">
        <v>1</v>
      </c>
      <c r="H177" s="387">
        <v>52918.186666666668</v>
      </c>
      <c r="I177" s="388">
        <f>G177*H177</f>
        <v>52918.186666666668</v>
      </c>
      <c r="L177" s="432">
        <f>82000-I168-I169</f>
        <v>52918.186666666668</v>
      </c>
    </row>
    <row r="178" spans="1:12">
      <c r="A178" s="381"/>
      <c r="B178" s="382"/>
      <c r="C178" s="389" t="s">
        <v>916</v>
      </c>
      <c r="D178" s="389"/>
      <c r="E178" s="395"/>
      <c r="F178" s="385" t="s">
        <v>33</v>
      </c>
      <c r="G178" s="399">
        <v>1</v>
      </c>
      <c r="H178" s="387">
        <v>750</v>
      </c>
      <c r="I178" s="388">
        <f>G178*H178</f>
        <v>750</v>
      </c>
    </row>
    <row r="179" spans="1:12">
      <c r="A179" s="381"/>
      <c r="B179" s="382"/>
      <c r="C179" s="389" t="s">
        <v>854</v>
      </c>
      <c r="D179" s="389"/>
      <c r="E179" s="395"/>
      <c r="F179" s="385" t="s">
        <v>33</v>
      </c>
      <c r="G179" s="399">
        <v>1</v>
      </c>
      <c r="H179" s="387">
        <v>500</v>
      </c>
      <c r="I179" s="388">
        <f>G179*H179</f>
        <v>500</v>
      </c>
    </row>
    <row r="180" spans="1:12">
      <c r="A180" s="381"/>
      <c r="B180" s="382"/>
      <c r="C180" s="389"/>
      <c r="D180" s="389"/>
      <c r="E180" s="395"/>
      <c r="F180" s="381"/>
      <c r="G180" s="386"/>
      <c r="H180" s="396"/>
      <c r="I180" s="414">
        <f>SUM(I168:I179)</f>
        <v>99285</v>
      </c>
    </row>
    <row r="181" spans="1:12">
      <c r="A181" s="381"/>
      <c r="B181" s="382"/>
      <c r="C181" s="389"/>
      <c r="D181" s="389"/>
      <c r="E181" s="395"/>
      <c r="F181" s="381"/>
      <c r="G181" s="386"/>
      <c r="H181" s="396" t="s">
        <v>917</v>
      </c>
      <c r="I181" s="391">
        <f>INT(I180/1)*1</f>
        <v>99285</v>
      </c>
    </row>
    <row r="182" spans="1:12">
      <c r="A182" s="381">
        <f>A173+1</f>
        <v>1</v>
      </c>
      <c r="B182" s="382"/>
      <c r="C182" s="392" t="s">
        <v>934</v>
      </c>
      <c r="D182" s="392"/>
      <c r="E182" s="395"/>
      <c r="F182" s="381"/>
      <c r="G182" s="386"/>
      <c r="H182" s="396"/>
      <c r="I182" s="397"/>
    </row>
    <row r="183" spans="1:12">
      <c r="A183" s="381"/>
      <c r="B183" s="382"/>
      <c r="C183" s="389" t="s">
        <v>921</v>
      </c>
      <c r="D183" s="389"/>
      <c r="E183" s="395">
        <v>0.33333333333333331</v>
      </c>
      <c r="F183" s="385" t="s">
        <v>907</v>
      </c>
      <c r="G183" s="399">
        <v>0.34699999999999998</v>
      </c>
      <c r="H183" s="387">
        <v>278200</v>
      </c>
      <c r="I183" s="388">
        <f t="shared" ref="I183:I190" si="4">G183*H183*E183</f>
        <v>32178.466666666664</v>
      </c>
    </row>
    <row r="184" spans="1:12">
      <c r="A184" s="381"/>
      <c r="B184" s="382"/>
      <c r="C184" s="389" t="s">
        <v>922</v>
      </c>
      <c r="D184" s="389"/>
      <c r="E184" s="395">
        <v>0.33333333333333331</v>
      </c>
      <c r="F184" s="385" t="s">
        <v>861</v>
      </c>
      <c r="G184" s="399">
        <v>5.1000000000000004E-3</v>
      </c>
      <c r="H184" s="387">
        <v>2100000</v>
      </c>
      <c r="I184" s="388">
        <f t="shared" si="4"/>
        <v>3570</v>
      </c>
    </row>
    <row r="185" spans="1:12">
      <c r="A185" s="381"/>
      <c r="B185" s="382"/>
      <c r="C185" s="389" t="s">
        <v>909</v>
      </c>
      <c r="D185" s="389"/>
      <c r="E185" s="395">
        <v>0.33333333333333331</v>
      </c>
      <c r="F185" s="385" t="s">
        <v>117</v>
      </c>
      <c r="G185" s="399">
        <v>6.1</v>
      </c>
      <c r="H185" s="387">
        <v>2250</v>
      </c>
      <c r="I185" s="388">
        <f t="shared" si="4"/>
        <v>4575</v>
      </c>
    </row>
    <row r="186" spans="1:12">
      <c r="A186" s="381"/>
      <c r="B186" s="382"/>
      <c r="C186" s="389" t="s">
        <v>923</v>
      </c>
      <c r="D186" s="389"/>
      <c r="E186" s="395">
        <v>0.33333333333333331</v>
      </c>
      <c r="F186" s="385" t="s">
        <v>209</v>
      </c>
      <c r="G186" s="399">
        <v>0.3</v>
      </c>
      <c r="H186" s="387">
        <v>6000</v>
      </c>
      <c r="I186" s="388">
        <f t="shared" si="4"/>
        <v>600</v>
      </c>
    </row>
    <row r="187" spans="1:12">
      <c r="A187" s="381"/>
      <c r="B187" s="382"/>
      <c r="C187" s="389" t="s">
        <v>911</v>
      </c>
      <c r="D187" s="389"/>
      <c r="E187" s="395">
        <v>0.33333333333333331</v>
      </c>
      <c r="F187" s="385" t="s">
        <v>209</v>
      </c>
      <c r="G187" s="399">
        <v>0.3</v>
      </c>
      <c r="H187" s="387">
        <v>2500</v>
      </c>
      <c r="I187" s="388">
        <f t="shared" si="4"/>
        <v>250</v>
      </c>
    </row>
    <row r="188" spans="1:12">
      <c r="A188" s="381"/>
      <c r="B188" s="382"/>
      <c r="C188" s="389" t="s">
        <v>924</v>
      </c>
      <c r="D188" s="389"/>
      <c r="E188" s="395">
        <v>0.33333333333333331</v>
      </c>
      <c r="F188" s="385" t="s">
        <v>209</v>
      </c>
      <c r="G188" s="399">
        <v>1.4</v>
      </c>
      <c r="H188" s="387">
        <v>6500</v>
      </c>
      <c r="I188" s="388">
        <f t="shared" si="4"/>
        <v>3033.333333333333</v>
      </c>
    </row>
    <row r="189" spans="1:12">
      <c r="A189" s="381"/>
      <c r="B189" s="382"/>
      <c r="C189" s="389" t="s">
        <v>925</v>
      </c>
      <c r="D189" s="389"/>
      <c r="E189" s="395">
        <v>0.33333333333333331</v>
      </c>
      <c r="F189" s="385" t="s">
        <v>209</v>
      </c>
      <c r="G189" s="399">
        <v>1</v>
      </c>
      <c r="H189" s="387">
        <v>3000</v>
      </c>
      <c r="I189" s="388">
        <f t="shared" si="4"/>
        <v>1000</v>
      </c>
    </row>
    <row r="190" spans="1:12">
      <c r="A190" s="381"/>
      <c r="B190" s="382"/>
      <c r="C190" s="389" t="s">
        <v>926</v>
      </c>
      <c r="D190" s="389"/>
      <c r="E190" s="395">
        <v>0.33333333333333331</v>
      </c>
      <c r="F190" s="385" t="s">
        <v>206</v>
      </c>
      <c r="G190" s="399">
        <v>2.2999999999999998</v>
      </c>
      <c r="H190" s="387">
        <v>1500</v>
      </c>
      <c r="I190" s="388">
        <f t="shared" si="4"/>
        <v>1149.9999999999998</v>
      </c>
    </row>
    <row r="191" spans="1:12">
      <c r="A191" s="381"/>
      <c r="B191" s="382"/>
      <c r="C191" s="389" t="s">
        <v>927</v>
      </c>
      <c r="D191" s="389"/>
      <c r="E191" s="395">
        <v>0.33333333333333331</v>
      </c>
      <c r="F191" s="385" t="s">
        <v>209</v>
      </c>
      <c r="G191" s="399">
        <v>1.4</v>
      </c>
      <c r="H191" s="387">
        <v>1500</v>
      </c>
      <c r="I191" s="388">
        <f>G191*H191*E191</f>
        <v>700</v>
      </c>
    </row>
    <row r="192" spans="1:12">
      <c r="A192" s="381"/>
      <c r="B192" s="382"/>
      <c r="C192" s="389" t="s">
        <v>928</v>
      </c>
      <c r="D192" s="389"/>
      <c r="E192" s="395">
        <v>0.33333333333333331</v>
      </c>
      <c r="F192" s="385" t="s">
        <v>209</v>
      </c>
      <c r="G192" s="399">
        <v>1.4</v>
      </c>
      <c r="H192" s="387">
        <v>1500</v>
      </c>
      <c r="I192" s="388">
        <f>G192*H192</f>
        <v>2100</v>
      </c>
    </row>
    <row r="193" spans="1:12">
      <c r="A193" s="381"/>
      <c r="B193" s="382"/>
      <c r="C193" s="389" t="s">
        <v>915</v>
      </c>
      <c r="D193" s="389"/>
      <c r="E193" s="395"/>
      <c r="F193" s="385" t="s">
        <v>865</v>
      </c>
      <c r="G193" s="399">
        <v>1</v>
      </c>
      <c r="H193" s="387">
        <v>46251.53333333334</v>
      </c>
      <c r="I193" s="388">
        <f>G193*H193</f>
        <v>46251.53333333334</v>
      </c>
      <c r="L193" s="432">
        <f>82000-I183-I184</f>
        <v>46251.53333333334</v>
      </c>
    </row>
    <row r="194" spans="1:12">
      <c r="A194" s="381"/>
      <c r="B194" s="382"/>
      <c r="C194" s="389" t="s">
        <v>916</v>
      </c>
      <c r="D194" s="389"/>
      <c r="E194" s="395"/>
      <c r="F194" s="385" t="s">
        <v>33</v>
      </c>
      <c r="G194" s="399">
        <v>1</v>
      </c>
      <c r="H194" s="387">
        <v>750</v>
      </c>
      <c r="I194" s="388">
        <f>G194*H194</f>
        <v>750</v>
      </c>
    </row>
    <row r="195" spans="1:12">
      <c r="A195" s="381"/>
      <c r="B195" s="382"/>
      <c r="C195" s="389" t="s">
        <v>854</v>
      </c>
      <c r="D195" s="389"/>
      <c r="E195" s="395"/>
      <c r="F195" s="385" t="s">
        <v>33</v>
      </c>
      <c r="G195" s="399">
        <v>1</v>
      </c>
      <c r="H195" s="387">
        <v>500</v>
      </c>
      <c r="I195" s="388">
        <f>G195*H195</f>
        <v>500</v>
      </c>
    </row>
    <row r="196" spans="1:12">
      <c r="A196" s="381"/>
      <c r="B196" s="382"/>
      <c r="C196" s="389"/>
      <c r="D196" s="389"/>
      <c r="E196" s="395"/>
      <c r="F196" s="385"/>
      <c r="G196" s="399"/>
      <c r="H196" s="387"/>
      <c r="I196" s="414">
        <f>SUM(I183:I195)</f>
        <v>96658.333333333343</v>
      </c>
    </row>
    <row r="197" spans="1:12">
      <c r="A197" s="381"/>
      <c r="B197" s="382"/>
      <c r="C197" s="389"/>
      <c r="D197" s="389"/>
      <c r="E197" s="395"/>
      <c r="F197" s="381"/>
      <c r="G197" s="386"/>
      <c r="H197" s="396"/>
      <c r="I197" s="391">
        <f>INT(I196/1)*1</f>
        <v>96658</v>
      </c>
    </row>
    <row r="198" spans="1:12">
      <c r="A198" s="381">
        <f>1+A168</f>
        <v>1</v>
      </c>
      <c r="B198" s="382"/>
      <c r="C198" s="392" t="s">
        <v>935</v>
      </c>
      <c r="D198" s="392"/>
      <c r="E198" s="395"/>
      <c r="F198" s="381"/>
      <c r="G198" s="386"/>
      <c r="H198" s="396"/>
      <c r="I198" s="397"/>
    </row>
    <row r="199" spans="1:12">
      <c r="A199" s="381"/>
      <c r="B199" s="382"/>
      <c r="C199" s="389" t="s">
        <v>936</v>
      </c>
      <c r="D199" s="389"/>
      <c r="E199" s="395">
        <v>0.33333333333333331</v>
      </c>
      <c r="F199" s="385" t="s">
        <v>907</v>
      </c>
      <c r="G199" s="399">
        <v>0.34699999999999998</v>
      </c>
      <c r="H199" s="387">
        <v>112350</v>
      </c>
      <c r="I199" s="388">
        <f>G199*H199*E199</f>
        <v>12995.149999999998</v>
      </c>
    </row>
    <row r="200" spans="1:12">
      <c r="A200" s="381"/>
      <c r="B200" s="382"/>
      <c r="C200" s="389" t="s">
        <v>908</v>
      </c>
      <c r="D200" s="389"/>
      <c r="E200" s="395">
        <v>0.33333333333333331</v>
      </c>
      <c r="F200" s="385" t="s">
        <v>861</v>
      </c>
      <c r="G200" s="399">
        <v>1.7500000000000002E-2</v>
      </c>
      <c r="H200" s="387">
        <v>2100000</v>
      </c>
      <c r="I200" s="388">
        <f t="shared" ref="I200:I206" si="5">G200*H200*E200</f>
        <v>12250</v>
      </c>
    </row>
    <row r="201" spans="1:12">
      <c r="A201" s="381"/>
      <c r="B201" s="382"/>
      <c r="C201" s="389" t="s">
        <v>909</v>
      </c>
      <c r="D201" s="389"/>
      <c r="E201" s="395">
        <v>0.33333333333333331</v>
      </c>
      <c r="F201" s="385" t="s">
        <v>117</v>
      </c>
      <c r="G201" s="399">
        <v>5.2</v>
      </c>
      <c r="H201" s="387">
        <v>2250</v>
      </c>
      <c r="I201" s="388">
        <f t="shared" si="5"/>
        <v>3900</v>
      </c>
    </row>
    <row r="202" spans="1:12">
      <c r="A202" s="381"/>
      <c r="B202" s="382"/>
      <c r="C202" s="389" t="s">
        <v>937</v>
      </c>
      <c r="D202" s="389"/>
      <c r="E202" s="395">
        <v>0.33333333333333331</v>
      </c>
      <c r="F202" s="385" t="s">
        <v>209</v>
      </c>
      <c r="G202" s="399">
        <v>0.82</v>
      </c>
      <c r="H202" s="387">
        <v>2750</v>
      </c>
      <c r="I202" s="388">
        <f t="shared" si="5"/>
        <v>751.66666666666663</v>
      </c>
    </row>
    <row r="203" spans="1:12">
      <c r="A203" s="381"/>
      <c r="B203" s="382"/>
      <c r="C203" s="389" t="s">
        <v>911</v>
      </c>
      <c r="D203" s="389"/>
      <c r="E203" s="395">
        <v>0.33333333333333331</v>
      </c>
      <c r="F203" s="385" t="s">
        <v>209</v>
      </c>
      <c r="G203" s="399">
        <v>1.65</v>
      </c>
      <c r="H203" s="387">
        <v>2500</v>
      </c>
      <c r="I203" s="388">
        <f t="shared" si="5"/>
        <v>1375</v>
      </c>
    </row>
    <row r="204" spans="1:12">
      <c r="A204" s="381"/>
      <c r="B204" s="382"/>
      <c r="C204" s="389" t="s">
        <v>912</v>
      </c>
      <c r="D204" s="389"/>
      <c r="E204" s="395">
        <v>0.33333333333333331</v>
      </c>
      <c r="F204" s="385" t="s">
        <v>209</v>
      </c>
      <c r="G204" s="399">
        <v>1.65</v>
      </c>
      <c r="H204" s="387">
        <v>1000</v>
      </c>
      <c r="I204" s="388">
        <f t="shared" si="5"/>
        <v>550</v>
      </c>
    </row>
    <row r="205" spans="1:12">
      <c r="A205" s="381"/>
      <c r="B205" s="382"/>
      <c r="C205" s="389" t="s">
        <v>913</v>
      </c>
      <c r="D205" s="389"/>
      <c r="E205" s="395">
        <v>0.33333333333333331</v>
      </c>
      <c r="F205" s="385" t="s">
        <v>206</v>
      </c>
      <c r="G205" s="399">
        <v>1.65</v>
      </c>
      <c r="H205" s="387">
        <v>2500</v>
      </c>
      <c r="I205" s="388">
        <f t="shared" si="5"/>
        <v>1375</v>
      </c>
    </row>
    <row r="206" spans="1:12">
      <c r="A206" s="381"/>
      <c r="B206" s="382"/>
      <c r="C206" s="389" t="s">
        <v>924</v>
      </c>
      <c r="D206" s="389"/>
      <c r="E206" s="395">
        <v>0.33333333333333331</v>
      </c>
      <c r="F206" s="385" t="s">
        <v>209</v>
      </c>
      <c r="G206" s="399">
        <v>1.9</v>
      </c>
      <c r="H206" s="387">
        <v>6500</v>
      </c>
      <c r="I206" s="388">
        <f t="shared" si="5"/>
        <v>4116.6666666666661</v>
      </c>
    </row>
    <row r="207" spans="1:12">
      <c r="A207" s="381"/>
      <c r="B207" s="382"/>
      <c r="C207" s="389" t="s">
        <v>926</v>
      </c>
      <c r="D207" s="389"/>
      <c r="E207" s="395">
        <v>0.33333333333333331</v>
      </c>
      <c r="F207" s="385" t="s">
        <v>206</v>
      </c>
      <c r="G207" s="399">
        <v>1.9</v>
      </c>
      <c r="H207" s="387">
        <v>1500</v>
      </c>
      <c r="I207" s="388">
        <f>G207*H207*E207</f>
        <v>950</v>
      </c>
    </row>
    <row r="208" spans="1:12">
      <c r="A208" s="381"/>
      <c r="B208" s="382"/>
      <c r="C208" s="389" t="s">
        <v>915</v>
      </c>
      <c r="D208" s="389"/>
      <c r="E208" s="395"/>
      <c r="F208" s="385" t="s">
        <v>865</v>
      </c>
      <c r="G208" s="399">
        <v>1</v>
      </c>
      <c r="H208" s="387">
        <v>56754.850000000006</v>
      </c>
      <c r="I208" s="388">
        <f>G208*H208</f>
        <v>56754.850000000006</v>
      </c>
      <c r="L208" s="432">
        <f>82000-I199-I200</f>
        <v>56754.850000000006</v>
      </c>
    </row>
    <row r="209" spans="1:10">
      <c r="A209" s="381"/>
      <c r="B209" s="382"/>
      <c r="C209" s="389" t="s">
        <v>916</v>
      </c>
      <c r="D209" s="389"/>
      <c r="E209" s="395"/>
      <c r="F209" s="385" t="s">
        <v>33</v>
      </c>
      <c r="G209" s="399">
        <v>1</v>
      </c>
      <c r="H209" s="387">
        <v>750</v>
      </c>
      <c r="I209" s="388">
        <f>G209*H209</f>
        <v>750</v>
      </c>
    </row>
    <row r="210" spans="1:10">
      <c r="A210" s="381"/>
      <c r="B210" s="382"/>
      <c r="C210" s="389" t="s">
        <v>938</v>
      </c>
      <c r="D210" s="389"/>
      <c r="E210" s="395">
        <v>0.1</v>
      </c>
      <c r="F210" s="385" t="s">
        <v>209</v>
      </c>
      <c r="G210" s="399">
        <v>0.82</v>
      </c>
      <c r="H210" s="387">
        <v>350</v>
      </c>
      <c r="I210" s="388">
        <f>G210*H210</f>
        <v>287</v>
      </c>
    </row>
    <row r="211" spans="1:10">
      <c r="A211" s="381"/>
      <c r="B211" s="382"/>
      <c r="C211" s="389" t="s">
        <v>854</v>
      </c>
      <c r="D211" s="389"/>
      <c r="E211" s="395"/>
      <c r="F211" s="385" t="s">
        <v>33</v>
      </c>
      <c r="G211" s="399">
        <v>1</v>
      </c>
      <c r="H211" s="387">
        <v>500</v>
      </c>
      <c r="I211" s="388">
        <f>G211*H211</f>
        <v>500</v>
      </c>
    </row>
    <row r="212" spans="1:10">
      <c r="A212" s="381"/>
      <c r="B212" s="382"/>
      <c r="C212" s="389"/>
      <c r="D212" s="389"/>
      <c r="E212" s="395"/>
      <c r="F212" s="385"/>
      <c r="G212" s="386"/>
      <c r="H212" s="387"/>
      <c r="I212" s="414">
        <f>SUM(I199:I211)</f>
        <v>96555.333333333343</v>
      </c>
    </row>
    <row r="213" spans="1:10">
      <c r="A213" s="381"/>
      <c r="B213" s="382"/>
      <c r="C213" s="389"/>
      <c r="D213" s="389"/>
      <c r="E213" s="395"/>
      <c r="F213" s="385"/>
      <c r="G213" s="386"/>
      <c r="H213" s="396" t="s">
        <v>917</v>
      </c>
      <c r="I213" s="391">
        <f>INT(I212/1)*1</f>
        <v>96555</v>
      </c>
    </row>
    <row r="214" spans="1:10">
      <c r="A214" s="381">
        <f>A202+1</f>
        <v>1</v>
      </c>
      <c r="B214" s="382"/>
      <c r="C214" s="429" t="s">
        <v>939</v>
      </c>
      <c r="D214" s="429"/>
      <c r="E214" s="395"/>
      <c r="F214" s="381"/>
      <c r="G214" s="386"/>
      <c r="H214" s="396"/>
      <c r="I214" s="397"/>
    </row>
    <row r="215" spans="1:10">
      <c r="A215" s="381"/>
      <c r="B215" s="382"/>
      <c r="C215" s="398" t="s">
        <v>940</v>
      </c>
      <c r="D215" s="398"/>
      <c r="E215" s="395"/>
      <c r="F215" s="381" t="s">
        <v>71</v>
      </c>
      <c r="G215" s="399">
        <v>1.0229999999999999</v>
      </c>
      <c r="H215" s="387">
        <v>590000</v>
      </c>
      <c r="I215" s="388">
        <f>G215*H215</f>
        <v>603570</v>
      </c>
      <c r="J215" t="s">
        <v>899</v>
      </c>
    </row>
    <row r="216" spans="1:10">
      <c r="A216" s="381"/>
      <c r="B216" s="382"/>
      <c r="C216" s="398" t="s">
        <v>900</v>
      </c>
      <c r="D216" s="398"/>
      <c r="E216" s="395"/>
      <c r="F216" s="381" t="s">
        <v>71</v>
      </c>
      <c r="G216" s="399">
        <v>1</v>
      </c>
      <c r="H216" s="387">
        <v>25000</v>
      </c>
      <c r="I216" s="388">
        <f>G216*H216</f>
        <v>25000</v>
      </c>
    </row>
    <row r="217" spans="1:10">
      <c r="A217" s="381"/>
      <c r="B217" s="382"/>
      <c r="C217" s="398" t="s">
        <v>901</v>
      </c>
      <c r="D217" s="398"/>
      <c r="E217" s="395"/>
      <c r="F217" s="381" t="s">
        <v>71</v>
      </c>
      <c r="G217" s="399">
        <v>1</v>
      </c>
      <c r="H217" s="387">
        <v>30000</v>
      </c>
      <c r="I217" s="388">
        <f>G217*H217</f>
        <v>30000</v>
      </c>
    </row>
    <row r="218" spans="1:10">
      <c r="A218" s="381"/>
      <c r="B218" s="382"/>
      <c r="C218" s="398" t="s">
        <v>902</v>
      </c>
      <c r="D218" s="398"/>
      <c r="E218" s="395"/>
      <c r="F218" s="381" t="s">
        <v>33</v>
      </c>
      <c r="G218" s="399">
        <v>1</v>
      </c>
      <c r="H218" s="387">
        <v>500</v>
      </c>
      <c r="I218" s="388">
        <f>G218*H218</f>
        <v>500</v>
      </c>
    </row>
    <row r="219" spans="1:10">
      <c r="A219" s="381"/>
      <c r="B219" s="382"/>
      <c r="C219" s="398"/>
      <c r="D219" s="398"/>
      <c r="E219" s="395"/>
      <c r="F219" s="381"/>
      <c r="G219" s="386"/>
      <c r="H219" s="387"/>
      <c r="I219" s="391">
        <f>SUM(I215:I218)</f>
        <v>659070</v>
      </c>
    </row>
    <row r="220" spans="1:10">
      <c r="A220" s="381">
        <f>A213+1</f>
        <v>1</v>
      </c>
      <c r="B220" s="382"/>
      <c r="C220" s="392" t="s">
        <v>941</v>
      </c>
      <c r="D220" s="429"/>
      <c r="E220" s="395"/>
      <c r="F220" s="381"/>
      <c r="G220" s="386"/>
      <c r="H220" s="396"/>
      <c r="I220" s="397"/>
    </row>
    <row r="221" spans="1:10">
      <c r="A221" s="381"/>
      <c r="B221" s="382"/>
      <c r="C221" s="398" t="s">
        <v>942</v>
      </c>
      <c r="D221" s="398"/>
      <c r="E221" s="395"/>
      <c r="F221" s="381" t="s">
        <v>71</v>
      </c>
      <c r="G221" s="428">
        <v>1.0229999999999999</v>
      </c>
      <c r="H221" s="387">
        <v>510000</v>
      </c>
      <c r="I221" s="388">
        <f>I225-I223-I224</f>
        <v>804500</v>
      </c>
    </row>
    <row r="222" spans="1:10">
      <c r="A222" s="381"/>
      <c r="B222" s="382"/>
      <c r="C222" s="398" t="s">
        <v>900</v>
      </c>
      <c r="D222" s="398"/>
      <c r="E222" s="395"/>
      <c r="F222" s="381" t="s">
        <v>71</v>
      </c>
      <c r="G222" s="399">
        <v>1</v>
      </c>
      <c r="H222" s="387">
        <v>25000</v>
      </c>
      <c r="I222" s="388">
        <f>G222*H222*0</f>
        <v>0</v>
      </c>
    </row>
    <row r="223" spans="1:10">
      <c r="A223" s="381"/>
      <c r="B223" s="382"/>
      <c r="C223" s="398" t="s">
        <v>901</v>
      </c>
      <c r="D223" s="398"/>
      <c r="E223" s="395"/>
      <c r="F223" s="381" t="s">
        <v>71</v>
      </c>
      <c r="G223" s="399">
        <v>1</v>
      </c>
      <c r="H223" s="387">
        <v>35000</v>
      </c>
      <c r="I223" s="388">
        <f>G223*H223</f>
        <v>35000</v>
      </c>
    </row>
    <row r="224" spans="1:10">
      <c r="A224" s="381"/>
      <c r="B224" s="382"/>
      <c r="C224" s="398" t="s">
        <v>902</v>
      </c>
      <c r="D224" s="398"/>
      <c r="E224" s="395"/>
      <c r="F224" s="381" t="s">
        <v>33</v>
      </c>
      <c r="G224" s="399">
        <v>1</v>
      </c>
      <c r="H224" s="387">
        <v>500</v>
      </c>
      <c r="I224" s="388">
        <f>G224*H224</f>
        <v>500</v>
      </c>
    </row>
    <row r="225" spans="1:12">
      <c r="A225" s="381"/>
      <c r="B225" s="382"/>
      <c r="C225" s="398"/>
      <c r="D225" s="398"/>
      <c r="E225" s="395"/>
      <c r="F225" s="381"/>
      <c r="G225" s="386"/>
      <c r="H225" s="387"/>
      <c r="I225" s="391">
        <f>I226/0.05</f>
        <v>840000</v>
      </c>
    </row>
    <row r="226" spans="1:12">
      <c r="A226" s="381"/>
      <c r="B226" s="382"/>
      <c r="C226" s="398"/>
      <c r="D226" s="398"/>
      <c r="E226" s="395"/>
      <c r="F226" s="381"/>
      <c r="G226" s="386"/>
      <c r="H226" s="396" t="s">
        <v>943</v>
      </c>
      <c r="I226" s="391">
        <v>42000</v>
      </c>
    </row>
    <row r="227" spans="1:12" ht="17">
      <c r="A227" s="381">
        <f>A216+1</f>
        <v>1</v>
      </c>
      <c r="B227" s="382"/>
      <c r="C227" s="444" t="s">
        <v>946</v>
      </c>
      <c r="D227" s="411"/>
      <c r="E227" s="384"/>
      <c r="F227" s="385"/>
      <c r="G227" s="386"/>
      <c r="H227" s="387"/>
      <c r="I227" s="388"/>
    </row>
    <row r="228" spans="1:12">
      <c r="A228" s="381"/>
      <c r="B228" s="382"/>
      <c r="C228" s="389" t="s">
        <v>947</v>
      </c>
      <c r="D228" s="389"/>
      <c r="E228" s="384"/>
      <c r="F228" s="385" t="s">
        <v>72</v>
      </c>
      <c r="G228" s="386">
        <v>1.02</v>
      </c>
      <c r="H228" s="387">
        <v>60700</v>
      </c>
      <c r="I228" s="388">
        <f t="shared" ref="I228:I233" si="6">G228*H228</f>
        <v>61914</v>
      </c>
    </row>
    <row r="229" spans="1:12">
      <c r="A229" s="381"/>
      <c r="B229" s="382"/>
      <c r="C229" s="389" t="s">
        <v>879</v>
      </c>
      <c r="D229" s="389"/>
      <c r="E229" s="384"/>
      <c r="F229" s="385" t="s">
        <v>852</v>
      </c>
      <c r="G229" s="386">
        <v>0.125</v>
      </c>
      <c r="H229" s="387">
        <v>97125.000000000015</v>
      </c>
      <c r="I229" s="388">
        <f t="shared" si="6"/>
        <v>12140.625000000002</v>
      </c>
    </row>
    <row r="230" spans="1:12">
      <c r="A230" s="381"/>
      <c r="B230" s="382"/>
      <c r="C230" s="389" t="s">
        <v>880</v>
      </c>
      <c r="D230" s="389"/>
      <c r="E230" s="384"/>
      <c r="F230" s="385" t="s">
        <v>76</v>
      </c>
      <c r="G230" s="386">
        <v>0.15</v>
      </c>
      <c r="H230" s="387">
        <v>8660</v>
      </c>
      <c r="I230" s="388">
        <f t="shared" si="6"/>
        <v>1299</v>
      </c>
    </row>
    <row r="231" spans="1:12">
      <c r="A231" s="381"/>
      <c r="B231" s="382"/>
      <c r="C231" s="389" t="s">
        <v>883</v>
      </c>
      <c r="D231" s="389"/>
      <c r="E231" s="384"/>
      <c r="F231" s="385" t="s">
        <v>72</v>
      </c>
      <c r="G231" s="386">
        <v>1</v>
      </c>
      <c r="H231" s="387">
        <v>36000</v>
      </c>
      <c r="I231" s="388">
        <f t="shared" si="6"/>
        <v>36000</v>
      </c>
    </row>
    <row r="232" spans="1:12">
      <c r="A232" s="381"/>
      <c r="B232" s="382"/>
      <c r="C232" s="389" t="s">
        <v>853</v>
      </c>
      <c r="D232" s="389"/>
      <c r="E232" s="384"/>
      <c r="F232" s="385" t="s">
        <v>72</v>
      </c>
      <c r="G232" s="386">
        <v>1</v>
      </c>
      <c r="H232" s="387">
        <v>27500</v>
      </c>
      <c r="I232" s="388">
        <f t="shared" si="6"/>
        <v>27500</v>
      </c>
    </row>
    <row r="233" spans="1:12">
      <c r="A233" s="381"/>
      <c r="B233" s="382"/>
      <c r="C233" s="389" t="s">
        <v>854</v>
      </c>
      <c r="D233" s="389"/>
      <c r="E233" s="384"/>
      <c r="F233" s="385" t="s">
        <v>33</v>
      </c>
      <c r="G233" s="386">
        <v>1</v>
      </c>
      <c r="H233" s="387">
        <v>500</v>
      </c>
      <c r="I233" s="388">
        <f t="shared" si="6"/>
        <v>500</v>
      </c>
    </row>
    <row r="234" spans="1:12">
      <c r="A234" s="381"/>
      <c r="B234" s="382"/>
      <c r="C234" s="389"/>
      <c r="D234" s="389"/>
      <c r="E234" s="384"/>
      <c r="F234" s="385"/>
      <c r="G234" s="386"/>
      <c r="H234" s="387"/>
      <c r="I234" s="414">
        <f>SUM(I228:I233)</f>
        <v>139353.625</v>
      </c>
    </row>
    <row r="235" spans="1:12">
      <c r="A235" s="381"/>
      <c r="B235" s="382"/>
      <c r="C235" s="389"/>
      <c r="D235" s="389"/>
      <c r="E235" s="384"/>
      <c r="F235" s="385"/>
      <c r="G235" s="386"/>
      <c r="H235" s="387"/>
      <c r="I235" s="391">
        <f>INT(I234/1)*1</f>
        <v>139353</v>
      </c>
    </row>
    <row r="236" spans="1:12">
      <c r="A236" s="381">
        <f>1+A226</f>
        <v>1</v>
      </c>
      <c r="B236" s="382"/>
      <c r="C236" s="392" t="s">
        <v>948</v>
      </c>
      <c r="D236" s="392"/>
      <c r="E236" s="384"/>
      <c r="F236" s="385"/>
      <c r="G236" s="386"/>
      <c r="H236" s="387"/>
      <c r="I236" s="388"/>
    </row>
    <row r="237" spans="1:12">
      <c r="A237" s="381"/>
      <c r="B237" s="382"/>
      <c r="C237" s="389" t="s">
        <v>950</v>
      </c>
      <c r="D237" s="389"/>
      <c r="E237" s="384"/>
      <c r="F237" s="385" t="s">
        <v>72</v>
      </c>
      <c r="G237" s="386">
        <v>1.02</v>
      </c>
      <c r="H237" s="387">
        <v>106481.48148148147</v>
      </c>
      <c r="I237" s="388">
        <f t="shared" ref="I237:I242" si="7">G237*H237</f>
        <v>108611.11111111111</v>
      </c>
    </row>
    <row r="238" spans="1:12">
      <c r="A238" s="381"/>
      <c r="B238" s="382"/>
      <c r="C238" s="389" t="s">
        <v>879</v>
      </c>
      <c r="D238" s="389"/>
      <c r="E238" s="384"/>
      <c r="F238" s="385" t="s">
        <v>852</v>
      </c>
      <c r="G238" s="386">
        <v>0.125</v>
      </c>
      <c r="H238" s="387">
        <f>H229</f>
        <v>97125.000000000015</v>
      </c>
      <c r="I238" s="388">
        <f t="shared" si="7"/>
        <v>12140.625000000002</v>
      </c>
      <c r="L238" s="445"/>
    </row>
    <row r="239" spans="1:12">
      <c r="A239" s="381"/>
      <c r="B239" s="382"/>
      <c r="C239" s="389" t="s">
        <v>880</v>
      </c>
      <c r="D239" s="389"/>
      <c r="E239" s="384"/>
      <c r="F239" s="385" t="s">
        <v>76</v>
      </c>
      <c r="G239" s="386">
        <v>0.15</v>
      </c>
      <c r="H239" s="387">
        <f>H230</f>
        <v>8660</v>
      </c>
      <c r="I239" s="388">
        <f t="shared" si="7"/>
        <v>1299</v>
      </c>
    </row>
    <row r="240" spans="1:12">
      <c r="A240" s="381"/>
      <c r="B240" s="382"/>
      <c r="C240" s="389" t="s">
        <v>949</v>
      </c>
      <c r="D240" s="389"/>
      <c r="E240" s="384"/>
      <c r="F240" s="385" t="s">
        <v>72</v>
      </c>
      <c r="G240" s="386">
        <v>1</v>
      </c>
      <c r="H240" s="387">
        <v>35625</v>
      </c>
      <c r="I240" s="388">
        <f t="shared" si="7"/>
        <v>35625</v>
      </c>
    </row>
    <row r="241" spans="1:12">
      <c r="A241" s="381"/>
      <c r="B241" s="382"/>
      <c r="C241" s="389" t="s">
        <v>853</v>
      </c>
      <c r="D241" s="389"/>
      <c r="E241" s="384"/>
      <c r="F241" s="385" t="s">
        <v>72</v>
      </c>
      <c r="G241" s="386">
        <v>1</v>
      </c>
      <c r="H241" s="387">
        <v>35000</v>
      </c>
      <c r="I241" s="388">
        <f t="shared" si="7"/>
        <v>35000</v>
      </c>
    </row>
    <row r="242" spans="1:12">
      <c r="A242" s="381"/>
      <c r="B242" s="382"/>
      <c r="C242" s="389" t="s">
        <v>854</v>
      </c>
      <c r="D242" s="389"/>
      <c r="E242" s="384"/>
      <c r="F242" s="385" t="s">
        <v>33</v>
      </c>
      <c r="G242" s="386">
        <v>1</v>
      </c>
      <c r="H242" s="387">
        <v>500</v>
      </c>
      <c r="I242" s="388">
        <f t="shared" si="7"/>
        <v>500</v>
      </c>
    </row>
    <row r="243" spans="1:12">
      <c r="A243" s="381"/>
      <c r="B243" s="382"/>
      <c r="C243" s="389"/>
      <c r="D243" s="389"/>
      <c r="E243" s="384"/>
      <c r="F243" s="385"/>
      <c r="G243" s="386"/>
      <c r="H243" s="387"/>
      <c r="I243" s="414">
        <f>SUM(I237:I242)</f>
        <v>193175.73611111112</v>
      </c>
    </row>
    <row r="244" spans="1:12">
      <c r="A244" s="381"/>
      <c r="B244" s="382"/>
      <c r="C244" s="389"/>
      <c r="D244" s="389"/>
      <c r="E244" s="384"/>
      <c r="F244" s="385"/>
      <c r="G244" s="386"/>
      <c r="H244" s="387"/>
      <c r="I244" s="391">
        <f>INT(I243/1)*1</f>
        <v>193175</v>
      </c>
    </row>
    <row r="245" spans="1:12" ht="17">
      <c r="A245" s="381"/>
      <c r="B245" s="382"/>
      <c r="C245" s="444" t="s">
        <v>951</v>
      </c>
      <c r="D245" s="411"/>
      <c r="E245" s="384"/>
      <c r="F245" s="385"/>
      <c r="G245" s="386"/>
      <c r="H245" s="387"/>
      <c r="I245" s="388"/>
    </row>
    <row r="246" spans="1:12">
      <c r="A246" s="381"/>
      <c r="B246" s="382"/>
      <c r="C246" s="389" t="s">
        <v>952</v>
      </c>
      <c r="D246" s="389"/>
      <c r="E246" s="412"/>
      <c r="F246" s="385" t="s">
        <v>72</v>
      </c>
      <c r="G246" s="386">
        <v>1.02</v>
      </c>
      <c r="H246" s="387">
        <v>173611.11111111109</v>
      </c>
      <c r="I246" s="388">
        <f t="shared" ref="I246:I251" si="8">G246*H246</f>
        <v>177083.33333333331</v>
      </c>
    </row>
    <row r="247" spans="1:12">
      <c r="A247" s="381"/>
      <c r="B247" s="382"/>
      <c r="C247" s="389" t="s">
        <v>879</v>
      </c>
      <c r="D247" s="389"/>
      <c r="E247" s="384"/>
      <c r="F247" s="385" t="s">
        <v>852</v>
      </c>
      <c r="G247" s="386">
        <v>0.125</v>
      </c>
      <c r="H247" s="387">
        <f>H238</f>
        <v>97125.000000000015</v>
      </c>
      <c r="I247" s="388">
        <f t="shared" si="8"/>
        <v>12140.625000000002</v>
      </c>
      <c r="L247" s="445"/>
    </row>
    <row r="248" spans="1:12">
      <c r="A248" s="381"/>
      <c r="B248" s="382"/>
      <c r="C248" s="389" t="s">
        <v>880</v>
      </c>
      <c r="D248" s="389"/>
      <c r="E248" s="384"/>
      <c r="F248" s="385" t="s">
        <v>76</v>
      </c>
      <c r="G248" s="386">
        <v>0.15</v>
      </c>
      <c r="H248" s="387">
        <f>H239</f>
        <v>8660</v>
      </c>
      <c r="I248" s="388">
        <f t="shared" si="8"/>
        <v>1299</v>
      </c>
    </row>
    <row r="249" spans="1:12">
      <c r="A249" s="381"/>
      <c r="B249" s="382"/>
      <c r="C249" s="389" t="s">
        <v>883</v>
      </c>
      <c r="D249" s="389"/>
      <c r="E249" s="384"/>
      <c r="F249" s="385" t="s">
        <v>72</v>
      </c>
      <c r="G249" s="386">
        <v>1</v>
      </c>
      <c r="H249" s="387">
        <f>H231</f>
        <v>36000</v>
      </c>
      <c r="I249" s="388">
        <f t="shared" si="8"/>
        <v>36000</v>
      </c>
    </row>
    <row r="250" spans="1:12">
      <c r="A250" s="381"/>
      <c r="B250" s="382"/>
      <c r="C250" s="389" t="s">
        <v>853</v>
      </c>
      <c r="D250" s="389"/>
      <c r="E250" s="384"/>
      <c r="F250" s="385" t="s">
        <v>72</v>
      </c>
      <c r="G250" s="386">
        <v>1</v>
      </c>
      <c r="H250" s="387">
        <v>27500</v>
      </c>
      <c r="I250" s="388">
        <f t="shared" si="8"/>
        <v>27500</v>
      </c>
    </row>
    <row r="251" spans="1:12">
      <c r="A251" s="381"/>
      <c r="B251" s="382"/>
      <c r="C251" s="389" t="s">
        <v>854</v>
      </c>
      <c r="D251" s="389"/>
      <c r="E251" s="384"/>
      <c r="F251" s="385" t="s">
        <v>33</v>
      </c>
      <c r="G251" s="386">
        <v>1</v>
      </c>
      <c r="H251" s="387">
        <v>500</v>
      </c>
      <c r="I251" s="388">
        <f t="shared" si="8"/>
        <v>500</v>
      </c>
    </row>
    <row r="252" spans="1:12">
      <c r="A252" s="381"/>
      <c r="B252" s="382"/>
      <c r="C252" s="389"/>
      <c r="D252" s="389"/>
      <c r="E252" s="384"/>
      <c r="F252" s="385"/>
      <c r="G252" s="386"/>
      <c r="H252" s="387"/>
      <c r="I252" s="414">
        <f>SUM(I246:I251)</f>
        <v>254522.95833333331</v>
      </c>
    </row>
    <row r="253" spans="1:12">
      <c r="A253" s="381"/>
      <c r="B253" s="382"/>
      <c r="C253" s="389"/>
      <c r="D253" s="389"/>
      <c r="E253" s="384"/>
      <c r="F253" s="385"/>
      <c r="G253" s="386"/>
      <c r="H253" s="387"/>
      <c r="I253" s="391">
        <f>INT(I252/1)*1</f>
        <v>254522</v>
      </c>
    </row>
    <row r="254" spans="1:12" ht="17">
      <c r="A254" s="381"/>
      <c r="B254" s="382"/>
      <c r="C254" s="444" t="s">
        <v>953</v>
      </c>
      <c r="D254" s="411"/>
      <c r="E254" s="384"/>
      <c r="F254" s="385"/>
      <c r="G254" s="386"/>
      <c r="H254" s="387"/>
      <c r="I254" s="388"/>
    </row>
    <row r="255" spans="1:12">
      <c r="A255" s="381"/>
      <c r="B255" s="382"/>
      <c r="C255" s="389" t="s">
        <v>952</v>
      </c>
      <c r="D255" s="389"/>
      <c r="E255" s="412"/>
      <c r="F255" s="385" t="s">
        <v>72</v>
      </c>
      <c r="G255" s="386">
        <v>1.02</v>
      </c>
      <c r="H255" s="387">
        <v>215740.74074074076</v>
      </c>
      <c r="I255" s="388">
        <f t="shared" ref="I255:I260" si="9">G255*H255</f>
        <v>220055.55555555559</v>
      </c>
      <c r="L255">
        <v>1.44</v>
      </c>
    </row>
    <row r="256" spans="1:12">
      <c r="A256" s="381"/>
      <c r="B256" s="382"/>
      <c r="C256" s="389" t="s">
        <v>879</v>
      </c>
      <c r="D256" s="389"/>
      <c r="E256" s="384"/>
      <c r="F256" s="385" t="s">
        <v>852</v>
      </c>
      <c r="G256" s="386">
        <v>0.125</v>
      </c>
      <c r="H256" s="387">
        <f>H247</f>
        <v>97125.000000000015</v>
      </c>
      <c r="I256" s="388">
        <f t="shared" si="9"/>
        <v>12140.625000000002</v>
      </c>
      <c r="L256" s="365">
        <v>395000</v>
      </c>
    </row>
    <row r="257" spans="1:12">
      <c r="A257" s="381"/>
      <c r="B257" s="382"/>
      <c r="C257" s="389" t="s">
        <v>880</v>
      </c>
      <c r="D257" s="389"/>
      <c r="E257" s="384"/>
      <c r="F257" s="385" t="s">
        <v>76</v>
      </c>
      <c r="G257" s="386">
        <v>0.15</v>
      </c>
      <c r="H257" s="387">
        <f>H248</f>
        <v>8660</v>
      </c>
      <c r="I257" s="388">
        <f t="shared" si="9"/>
        <v>1299</v>
      </c>
      <c r="L257" s="378">
        <f>L256/L255</f>
        <v>274305.55555555556</v>
      </c>
    </row>
    <row r="258" spans="1:12">
      <c r="A258" s="381"/>
      <c r="B258" s="382"/>
      <c r="C258" s="389" t="s">
        <v>883</v>
      </c>
      <c r="D258" s="389"/>
      <c r="E258" s="384"/>
      <c r="F258" s="385" t="s">
        <v>72</v>
      </c>
      <c r="G258" s="386">
        <v>1</v>
      </c>
      <c r="H258" s="387">
        <f>H240</f>
        <v>35625</v>
      </c>
      <c r="I258" s="388">
        <f t="shared" si="9"/>
        <v>35625</v>
      </c>
    </row>
    <row r="259" spans="1:12">
      <c r="A259" s="381"/>
      <c r="B259" s="382"/>
      <c r="C259" s="389" t="s">
        <v>853</v>
      </c>
      <c r="D259" s="389"/>
      <c r="E259" s="384"/>
      <c r="F259" s="385" t="s">
        <v>72</v>
      </c>
      <c r="G259" s="386">
        <v>1</v>
      </c>
      <c r="H259" s="387">
        <v>27500</v>
      </c>
      <c r="I259" s="388">
        <f t="shared" si="9"/>
        <v>27500</v>
      </c>
    </row>
    <row r="260" spans="1:12">
      <c r="A260" s="381"/>
      <c r="B260" s="382"/>
      <c r="C260" s="389" t="s">
        <v>854</v>
      </c>
      <c r="D260" s="389"/>
      <c r="E260" s="384"/>
      <c r="F260" s="385" t="s">
        <v>33</v>
      </c>
      <c r="G260" s="386">
        <v>1</v>
      </c>
      <c r="H260" s="387">
        <v>500</v>
      </c>
      <c r="I260" s="388">
        <f t="shared" si="9"/>
        <v>500</v>
      </c>
    </row>
    <row r="261" spans="1:12">
      <c r="A261" s="381"/>
      <c r="B261" s="382"/>
      <c r="C261" s="389"/>
      <c r="D261" s="389"/>
      <c r="E261" s="384"/>
      <c r="F261" s="385"/>
      <c r="G261" s="386"/>
      <c r="H261" s="387"/>
      <c r="I261" s="414">
        <f>SUM(I255:I260)</f>
        <v>297120.18055555562</v>
      </c>
    </row>
    <row r="262" spans="1:12">
      <c r="A262" s="381"/>
      <c r="B262" s="382"/>
      <c r="C262" s="389"/>
      <c r="D262" s="389"/>
      <c r="E262" s="384"/>
      <c r="F262" s="385"/>
      <c r="G262" s="386"/>
      <c r="H262" s="387"/>
      <c r="I262" s="391">
        <f>INT(I261/1)*1</f>
        <v>297120</v>
      </c>
    </row>
    <row r="263" spans="1:12">
      <c r="A263" s="381">
        <f>A253+1</f>
        <v>1</v>
      </c>
      <c r="B263" s="382"/>
      <c r="C263" s="444" t="s">
        <v>954</v>
      </c>
      <c r="D263" s="389"/>
      <c r="E263" s="384"/>
      <c r="F263" s="385"/>
      <c r="G263" s="386"/>
      <c r="H263" s="387"/>
      <c r="I263" s="388"/>
    </row>
    <row r="264" spans="1:12">
      <c r="A264" s="381"/>
      <c r="B264" s="382"/>
      <c r="C264" s="389" t="s">
        <v>955</v>
      </c>
      <c r="D264" s="389"/>
      <c r="E264" s="384"/>
      <c r="F264" s="385" t="s">
        <v>209</v>
      </c>
      <c r="G264" s="386">
        <v>1.6666666666666667</v>
      </c>
      <c r="H264" s="387">
        <v>77666.666666666672</v>
      </c>
      <c r="I264" s="388">
        <f>G264*H264</f>
        <v>129444.44444444445</v>
      </c>
      <c r="L264" s="378">
        <f>L256/3</f>
        <v>131666.66666666666</v>
      </c>
    </row>
    <row r="265" spans="1:12">
      <c r="A265" s="381"/>
      <c r="B265" s="382"/>
      <c r="C265" s="389" t="s">
        <v>886</v>
      </c>
      <c r="D265" s="389"/>
      <c r="E265" s="384"/>
      <c r="F265" s="385" t="s">
        <v>76</v>
      </c>
      <c r="G265" s="386">
        <v>2.5</v>
      </c>
      <c r="H265" s="387">
        <v>1300</v>
      </c>
      <c r="I265" s="388">
        <f t="shared" ref="I265:I270" si="10">G265*H265</f>
        <v>3250</v>
      </c>
    </row>
    <row r="266" spans="1:12">
      <c r="A266" s="381"/>
      <c r="B266" s="382"/>
      <c r="C266" s="389" t="s">
        <v>887</v>
      </c>
      <c r="D266" s="389"/>
      <c r="E266" s="384"/>
      <c r="F266" s="385" t="s">
        <v>71</v>
      </c>
      <c r="G266" s="386">
        <v>0.01</v>
      </c>
      <c r="H266" s="387">
        <v>165000</v>
      </c>
      <c r="I266" s="388">
        <f t="shared" si="10"/>
        <v>1650</v>
      </c>
    </row>
    <row r="267" spans="1:12">
      <c r="A267" s="381"/>
      <c r="B267" s="382"/>
      <c r="C267" s="389" t="s">
        <v>888</v>
      </c>
      <c r="D267" s="389"/>
      <c r="E267" s="384"/>
      <c r="F267" s="385" t="s">
        <v>852</v>
      </c>
      <c r="G267" s="386">
        <v>1.2500000000000001E-2</v>
      </c>
      <c r="H267" s="387">
        <f>H256</f>
        <v>97125.000000000015</v>
      </c>
      <c r="I267" s="388">
        <f t="shared" si="10"/>
        <v>1214.0625000000002</v>
      </c>
    </row>
    <row r="268" spans="1:12">
      <c r="A268" s="381"/>
      <c r="B268" s="382"/>
      <c r="C268" s="389" t="s">
        <v>880</v>
      </c>
      <c r="D268" s="389"/>
      <c r="E268" s="384"/>
      <c r="F268" s="385" t="s">
        <v>76</v>
      </c>
      <c r="G268" s="386">
        <v>2.5000000000000001E-2</v>
      </c>
      <c r="H268" s="387">
        <f>H257</f>
        <v>8660</v>
      </c>
      <c r="I268" s="388">
        <f t="shared" si="10"/>
        <v>216.5</v>
      </c>
    </row>
    <row r="269" spans="1:12">
      <c r="A269" s="381"/>
      <c r="B269" s="382"/>
      <c r="C269" s="389" t="s">
        <v>853</v>
      </c>
      <c r="D269" s="389"/>
      <c r="E269" s="384"/>
      <c r="F269" s="385" t="s">
        <v>117</v>
      </c>
      <c r="G269" s="386">
        <v>1</v>
      </c>
      <c r="H269" s="387">
        <v>17500</v>
      </c>
      <c r="I269" s="388">
        <f t="shared" si="10"/>
        <v>17500</v>
      </c>
    </row>
    <row r="270" spans="1:12">
      <c r="A270" s="381"/>
      <c r="B270" s="382"/>
      <c r="C270" s="389" t="s">
        <v>854</v>
      </c>
      <c r="D270" s="389"/>
      <c r="E270" s="384"/>
      <c r="F270" s="385" t="s">
        <v>33</v>
      </c>
      <c r="G270" s="386">
        <v>1</v>
      </c>
      <c r="H270" s="387">
        <v>500</v>
      </c>
      <c r="I270" s="388">
        <f t="shared" si="10"/>
        <v>500</v>
      </c>
    </row>
    <row r="271" spans="1:12">
      <c r="A271" s="381"/>
      <c r="B271" s="382"/>
      <c r="C271" s="389"/>
      <c r="D271" s="389"/>
      <c r="E271" s="384"/>
      <c r="F271" s="385"/>
      <c r="G271" s="386"/>
      <c r="H271" s="387"/>
      <c r="I271" s="414">
        <f>SUM(I264:I270)</f>
        <v>153775.00694444444</v>
      </c>
    </row>
    <row r="272" spans="1:12">
      <c r="A272" s="381"/>
      <c r="B272" s="382"/>
      <c r="C272" s="389"/>
      <c r="D272" s="389"/>
      <c r="E272" s="384"/>
      <c r="F272" s="385"/>
      <c r="G272" s="386"/>
      <c r="H272" s="387" t="s">
        <v>889</v>
      </c>
      <c r="I272" s="391">
        <f>INT(I271/1)*1</f>
        <v>153775</v>
      </c>
    </row>
    <row r="273" spans="1:9">
      <c r="A273" s="381">
        <f>A255+1</f>
        <v>1</v>
      </c>
      <c r="B273" s="382"/>
      <c r="C273" s="444" t="s">
        <v>954</v>
      </c>
      <c r="D273" s="389"/>
      <c r="E273" s="384"/>
      <c r="F273" s="385"/>
      <c r="G273" s="386"/>
      <c r="H273" s="387"/>
      <c r="I273" s="388"/>
    </row>
    <row r="274" spans="1:9">
      <c r="A274" s="381"/>
      <c r="B274" s="382"/>
      <c r="C274" s="389" t="s">
        <v>955</v>
      </c>
      <c r="D274" s="389"/>
      <c r="E274" s="384"/>
      <c r="F274" s="385" t="s">
        <v>209</v>
      </c>
      <c r="G274" s="386">
        <v>0</v>
      </c>
      <c r="H274" s="387">
        <v>0</v>
      </c>
      <c r="I274" s="388">
        <f>G274*H274</f>
        <v>0</v>
      </c>
    </row>
    <row r="275" spans="1:9">
      <c r="A275" s="381"/>
      <c r="B275" s="382"/>
      <c r="C275" s="389" t="s">
        <v>886</v>
      </c>
      <c r="D275" s="389"/>
      <c r="E275" s="384"/>
      <c r="F275" s="385" t="s">
        <v>76</v>
      </c>
      <c r="G275" s="386">
        <v>2.5</v>
      </c>
      <c r="H275" s="387">
        <v>1300</v>
      </c>
      <c r="I275" s="388">
        <f t="shared" ref="I275:I284" si="11">G275*H275</f>
        <v>3250</v>
      </c>
    </row>
    <row r="276" spans="1:9">
      <c r="A276" s="381"/>
      <c r="B276" s="382"/>
      <c r="C276" s="389" t="s">
        <v>887</v>
      </c>
      <c r="D276" s="389"/>
      <c r="E276" s="384"/>
      <c r="F276" s="385" t="s">
        <v>71</v>
      </c>
      <c r="G276" s="386">
        <v>0.01</v>
      </c>
      <c r="H276" s="387">
        <v>190410</v>
      </c>
      <c r="I276" s="388">
        <f t="shared" si="11"/>
        <v>1904.1000000000001</v>
      </c>
    </row>
    <row r="277" spans="1:9">
      <c r="A277" s="381"/>
      <c r="B277" s="382"/>
      <c r="C277" s="389" t="s">
        <v>888</v>
      </c>
      <c r="D277" s="389"/>
      <c r="E277" s="384"/>
      <c r="F277" s="385" t="s">
        <v>852</v>
      </c>
      <c r="G277" s="386">
        <v>1.2500000000000001E-2</v>
      </c>
      <c r="H277" s="387">
        <v>84240</v>
      </c>
      <c r="I277" s="388">
        <f t="shared" si="11"/>
        <v>1053</v>
      </c>
    </row>
    <row r="278" spans="1:9">
      <c r="A278" s="381"/>
      <c r="B278" s="382"/>
      <c r="C278" s="389" t="s">
        <v>880</v>
      </c>
      <c r="D278" s="389"/>
      <c r="E278" s="384"/>
      <c r="F278" s="385" t="s">
        <v>76</v>
      </c>
      <c r="G278" s="386">
        <v>2.5000000000000001E-2</v>
      </c>
      <c r="H278" s="387">
        <v>8660</v>
      </c>
      <c r="I278" s="388">
        <f t="shared" si="11"/>
        <v>216.5</v>
      </c>
    </row>
    <row r="279" spans="1:9">
      <c r="A279" s="381"/>
      <c r="B279" s="382"/>
      <c r="C279" s="389"/>
      <c r="D279" s="389"/>
      <c r="E279" s="384"/>
      <c r="F279" s="385"/>
      <c r="G279" s="386"/>
      <c r="H279" s="387"/>
      <c r="I279" s="388">
        <f>SUM(I274:I278)</f>
        <v>6423.6</v>
      </c>
    </row>
    <row r="280" spans="1:9">
      <c r="A280" s="381"/>
      <c r="B280" s="382"/>
      <c r="C280" s="389"/>
      <c r="D280" s="389"/>
      <c r="E280" s="384"/>
      <c r="F280" s="385"/>
      <c r="G280" s="386"/>
      <c r="H280" s="387" t="s">
        <v>881</v>
      </c>
      <c r="I280" s="388">
        <f>I279*0.1</f>
        <v>642.36000000000013</v>
      </c>
    </row>
    <row r="281" spans="1:9">
      <c r="A281" s="381"/>
      <c r="B281" s="382"/>
      <c r="C281" s="389"/>
      <c r="D281" s="389"/>
      <c r="E281" s="384"/>
      <c r="F281" s="385"/>
      <c r="G281" s="386"/>
      <c r="H281" s="387"/>
      <c r="I281" s="388">
        <f>SUM(I279:I280)</f>
        <v>7065.9600000000009</v>
      </c>
    </row>
    <row r="282" spans="1:9">
      <c r="A282" s="381"/>
      <c r="B282" s="382"/>
      <c r="C282" s="389" t="s">
        <v>882</v>
      </c>
      <c r="D282" s="389"/>
      <c r="E282" s="384"/>
      <c r="F282" s="385"/>
      <c r="G282" s="386"/>
      <c r="H282" s="387"/>
      <c r="I282" s="388"/>
    </row>
    <row r="283" spans="1:9">
      <c r="A283" s="381"/>
      <c r="B283" s="382"/>
      <c r="C283" s="389" t="s">
        <v>853</v>
      </c>
      <c r="D283" s="389"/>
      <c r="E283" s="384"/>
      <c r="F283" s="385" t="s">
        <v>117</v>
      </c>
      <c r="G283" s="386">
        <v>1</v>
      </c>
      <c r="H283" s="387">
        <v>20200</v>
      </c>
      <c r="I283" s="388">
        <f t="shared" si="11"/>
        <v>20200</v>
      </c>
    </row>
    <row r="284" spans="1:9">
      <c r="A284" s="381"/>
      <c r="B284" s="382"/>
      <c r="C284" s="389" t="s">
        <v>854</v>
      </c>
      <c r="D284" s="389"/>
      <c r="E284" s="384"/>
      <c r="F284" s="385" t="s">
        <v>33</v>
      </c>
      <c r="G284" s="386">
        <v>1</v>
      </c>
      <c r="H284" s="387">
        <v>580</v>
      </c>
      <c r="I284" s="388">
        <f t="shared" si="11"/>
        <v>580</v>
      </c>
    </row>
    <row r="285" spans="1:9">
      <c r="A285" s="381"/>
      <c r="B285" s="382"/>
      <c r="C285" s="389"/>
      <c r="D285" s="389"/>
      <c r="E285" s="384"/>
      <c r="F285" s="385"/>
      <c r="G285" s="386"/>
      <c r="H285" s="387"/>
      <c r="I285" s="388">
        <f>SUM(I282:I284)</f>
        <v>20780</v>
      </c>
    </row>
    <row r="286" spans="1:9">
      <c r="A286" s="381"/>
      <c r="B286" s="382"/>
      <c r="C286" s="389"/>
      <c r="D286" s="389"/>
      <c r="E286" s="384"/>
      <c r="F286" s="385"/>
      <c r="G286" s="386"/>
      <c r="H286" s="387" t="s">
        <v>881</v>
      </c>
      <c r="I286" s="388">
        <f>I285*0.1</f>
        <v>2078</v>
      </c>
    </row>
    <row r="287" spans="1:9">
      <c r="A287" s="381"/>
      <c r="B287" s="382"/>
      <c r="C287" s="389"/>
      <c r="D287" s="389"/>
      <c r="E287" s="384"/>
      <c r="F287" s="385"/>
      <c r="G287" s="386"/>
      <c r="H287" s="387"/>
      <c r="I287" s="388">
        <f>SUM(I285:I286)</f>
        <v>22858</v>
      </c>
    </row>
    <row r="288" spans="1:9">
      <c r="A288" s="381"/>
      <c r="B288" s="382"/>
      <c r="C288" s="389"/>
      <c r="D288" s="389"/>
      <c r="E288" s="384"/>
      <c r="F288" s="385"/>
      <c r="G288" s="386"/>
      <c r="H288" s="387"/>
      <c r="I288" s="414">
        <f>SUM(I281,I287)</f>
        <v>29923.96</v>
      </c>
    </row>
    <row r="289" spans="1:9">
      <c r="A289" s="381"/>
      <c r="B289" s="382"/>
      <c r="C289" s="389"/>
      <c r="D289" s="389"/>
      <c r="E289" s="384"/>
      <c r="F289" s="385"/>
      <c r="G289" s="386"/>
      <c r="H289" s="387" t="s">
        <v>889</v>
      </c>
      <c r="I289" s="391">
        <f>INT(I288/1)*1</f>
        <v>29923</v>
      </c>
    </row>
    <row r="292" spans="1:9">
      <c r="A292" s="381">
        <f>A274+1</f>
        <v>1</v>
      </c>
      <c r="B292" s="382"/>
      <c r="C292" s="444" t="s">
        <v>1162</v>
      </c>
      <c r="D292" s="389"/>
      <c r="E292" s="384"/>
      <c r="F292" s="385"/>
      <c r="G292" s="386"/>
      <c r="H292" s="387"/>
      <c r="I292" s="388"/>
    </row>
    <row r="293" spans="1:9">
      <c r="A293" s="381"/>
      <c r="B293" s="382"/>
      <c r="C293" s="389" t="s">
        <v>1163</v>
      </c>
      <c r="D293" s="389"/>
      <c r="E293" s="384"/>
      <c r="F293" s="385" t="s">
        <v>1037</v>
      </c>
      <c r="G293" s="386">
        <v>8</v>
      </c>
      <c r="H293" s="387">
        <f>120000/6</f>
        <v>20000</v>
      </c>
      <c r="I293" s="388">
        <f>G293*H293</f>
        <v>160000</v>
      </c>
    </row>
    <row r="294" spans="1:9">
      <c r="A294" s="381"/>
      <c r="B294" s="382"/>
      <c r="C294" s="389" t="s">
        <v>1164</v>
      </c>
      <c r="D294" s="389"/>
      <c r="E294" s="384"/>
      <c r="F294" s="385" t="s">
        <v>209</v>
      </c>
      <c r="G294" s="386">
        <v>28</v>
      </c>
      <c r="H294" s="387">
        <v>500</v>
      </c>
      <c r="I294" s="388">
        <f t="shared" ref="I294:I296" si="12">G294*H294</f>
        <v>14000</v>
      </c>
    </row>
    <row r="295" spans="1:9">
      <c r="A295" s="381"/>
      <c r="B295" s="382"/>
      <c r="C295" s="389" t="s">
        <v>1165</v>
      </c>
      <c r="D295" s="389"/>
      <c r="E295" s="384"/>
      <c r="F295" s="385" t="s">
        <v>209</v>
      </c>
      <c r="G295" s="386">
        <v>1.6</v>
      </c>
      <c r="H295" s="387">
        <v>10000</v>
      </c>
      <c r="I295" s="388">
        <f t="shared" si="12"/>
        <v>16000</v>
      </c>
    </row>
    <row r="296" spans="1:9">
      <c r="A296" s="381"/>
      <c r="B296" s="382"/>
      <c r="C296" s="389" t="s">
        <v>854</v>
      </c>
      <c r="D296" s="389"/>
      <c r="E296" s="384"/>
      <c r="F296" s="385" t="s">
        <v>33</v>
      </c>
      <c r="G296" s="386">
        <v>1</v>
      </c>
      <c r="H296" s="387">
        <f>1000</f>
        <v>1000</v>
      </c>
      <c r="I296" s="388">
        <f t="shared" si="12"/>
        <v>1000</v>
      </c>
    </row>
    <row r="297" spans="1:9">
      <c r="A297" s="381"/>
      <c r="B297" s="382"/>
      <c r="C297" s="389"/>
      <c r="D297" s="389"/>
      <c r="E297" s="384"/>
      <c r="F297" s="385"/>
      <c r="G297" s="386"/>
      <c r="H297" s="387"/>
      <c r="I297" s="388">
        <f>SUM(I293:I295)</f>
        <v>190000</v>
      </c>
    </row>
    <row r="298" spans="1:9">
      <c r="A298" s="381"/>
      <c r="B298" s="382"/>
      <c r="C298" s="389"/>
      <c r="D298" s="389"/>
      <c r="E298" s="384" t="s">
        <v>1870</v>
      </c>
      <c r="F298" s="385"/>
      <c r="G298" s="386"/>
      <c r="H298" s="1466">
        <v>0</v>
      </c>
      <c r="I298" s="388">
        <f>I297*H298</f>
        <v>0</v>
      </c>
    </row>
    <row r="299" spans="1:9">
      <c r="A299" s="381"/>
      <c r="B299" s="382"/>
      <c r="C299" s="389"/>
      <c r="D299" s="389"/>
      <c r="E299" s="384"/>
      <c r="F299" s="385"/>
      <c r="G299" s="386"/>
      <c r="H299" s="387"/>
      <c r="I299" s="413">
        <f>SUM(I297:I298)</f>
        <v>190000</v>
      </c>
    </row>
    <row r="300" spans="1:9">
      <c r="A300" s="381"/>
      <c r="B300" s="382"/>
      <c r="C300" s="389" t="s">
        <v>882</v>
      </c>
      <c r="D300" s="389"/>
      <c r="E300" s="384"/>
      <c r="F300" s="385"/>
      <c r="G300" s="386"/>
      <c r="H300" s="387"/>
      <c r="I300" s="388"/>
    </row>
    <row r="301" spans="1:9">
      <c r="A301" s="381"/>
      <c r="B301" s="382"/>
      <c r="C301" s="389" t="s">
        <v>1166</v>
      </c>
      <c r="D301" s="389"/>
      <c r="E301" s="384"/>
      <c r="F301" s="385" t="s">
        <v>1170</v>
      </c>
      <c r="G301" s="386">
        <v>0.2</v>
      </c>
      <c r="H301" s="387">
        <v>130000</v>
      </c>
      <c r="I301" s="388">
        <f t="shared" ref="I301:I304" si="13">G301*H301</f>
        <v>26000</v>
      </c>
    </row>
    <row r="302" spans="1:9">
      <c r="A302" s="381"/>
      <c r="B302" s="382"/>
      <c r="C302" s="389" t="s">
        <v>1167</v>
      </c>
      <c r="D302" s="389"/>
      <c r="E302" s="384"/>
      <c r="F302" s="385" t="s">
        <v>1170</v>
      </c>
      <c r="G302" s="386">
        <v>0.45</v>
      </c>
      <c r="H302" s="387">
        <v>200000</v>
      </c>
      <c r="I302" s="388">
        <f t="shared" si="13"/>
        <v>90000</v>
      </c>
    </row>
    <row r="303" spans="1:9">
      <c r="A303" s="381"/>
      <c r="B303" s="382"/>
      <c r="C303" s="389" t="s">
        <v>1168</v>
      </c>
      <c r="D303" s="389"/>
      <c r="E303" s="384"/>
      <c r="F303" s="385" t="s">
        <v>1170</v>
      </c>
      <c r="G303" s="386">
        <v>0.01</v>
      </c>
      <c r="H303" s="387">
        <v>220000</v>
      </c>
      <c r="I303" s="388">
        <f t="shared" si="13"/>
        <v>2200</v>
      </c>
    </row>
    <row r="304" spans="1:9">
      <c r="A304" s="381"/>
      <c r="B304" s="382"/>
      <c r="C304" s="389" t="s">
        <v>1169</v>
      </c>
      <c r="D304" s="389"/>
      <c r="E304" s="384"/>
      <c r="F304" s="385" t="s">
        <v>1170</v>
      </c>
      <c r="G304" s="386">
        <v>0.05</v>
      </c>
      <c r="H304" s="387">
        <v>260000</v>
      </c>
      <c r="I304" s="388">
        <f t="shared" si="13"/>
        <v>13000</v>
      </c>
    </row>
    <row r="305" spans="1:9">
      <c r="A305" s="381"/>
      <c r="B305" s="382"/>
      <c r="C305" s="389"/>
      <c r="D305" s="389"/>
      <c r="E305" s="384"/>
      <c r="F305" s="385"/>
      <c r="G305" s="386"/>
      <c r="H305" s="387"/>
      <c r="I305" s="388">
        <f>SUM(I301:I304)</f>
        <v>131200</v>
      </c>
    </row>
    <row r="306" spans="1:9">
      <c r="A306" s="381"/>
      <c r="B306" s="382"/>
      <c r="C306" s="389"/>
      <c r="D306" s="389"/>
      <c r="E306" s="384" t="s">
        <v>1870</v>
      </c>
      <c r="F306" s="385"/>
      <c r="G306" s="386"/>
      <c r="H306" s="1466">
        <v>0</v>
      </c>
      <c r="I306" s="388">
        <f>I305*H306</f>
        <v>0</v>
      </c>
    </row>
    <row r="307" spans="1:9">
      <c r="A307" s="381"/>
      <c r="B307" s="382"/>
      <c r="C307" s="389"/>
      <c r="D307" s="389"/>
      <c r="E307" s="384"/>
      <c r="F307" s="385"/>
      <c r="G307" s="386"/>
      <c r="H307" s="387"/>
      <c r="I307" s="391">
        <f>SUM(I305:I306)</f>
        <v>131200</v>
      </c>
    </row>
    <row r="309" spans="1:9">
      <c r="A309" s="381">
        <f>A290+1</f>
        <v>1</v>
      </c>
      <c r="B309" s="382"/>
      <c r="C309" s="444" t="s">
        <v>1171</v>
      </c>
      <c r="D309" s="389"/>
      <c r="E309" s="384"/>
      <c r="F309" s="385"/>
      <c r="G309" s="386"/>
      <c r="H309" s="387"/>
      <c r="I309" s="388"/>
    </row>
    <row r="310" spans="1:9">
      <c r="A310" s="381"/>
      <c r="B310" s="382"/>
      <c r="C310" s="389" t="s">
        <v>1172</v>
      </c>
      <c r="D310" s="389"/>
      <c r="E310" s="384"/>
      <c r="F310" s="385" t="s">
        <v>1037</v>
      </c>
      <c r="G310" s="386">
        <v>4</v>
      </c>
      <c r="H310" s="387">
        <f>45000/4</f>
        <v>11250</v>
      </c>
      <c r="I310" s="388">
        <f>G310*H310</f>
        <v>45000</v>
      </c>
    </row>
    <row r="311" spans="1:9">
      <c r="A311" s="381"/>
      <c r="B311" s="382"/>
      <c r="C311" s="389" t="s">
        <v>1164</v>
      </c>
      <c r="D311" s="389"/>
      <c r="E311" s="384"/>
      <c r="F311" s="385" t="s">
        <v>209</v>
      </c>
      <c r="G311" s="386">
        <v>28</v>
      </c>
      <c r="H311" s="387">
        <v>500</v>
      </c>
      <c r="I311" s="388">
        <f t="shared" ref="I311:I312" si="14">G311*H311</f>
        <v>14000</v>
      </c>
    </row>
    <row r="312" spans="1:9">
      <c r="A312" s="381"/>
      <c r="B312" s="382"/>
      <c r="C312" s="389" t="s">
        <v>854</v>
      </c>
      <c r="D312" s="389"/>
      <c r="E312" s="384"/>
      <c r="F312" s="385" t="s">
        <v>33</v>
      </c>
      <c r="G312" s="386">
        <v>1</v>
      </c>
      <c r="H312" s="387">
        <f>1000</f>
        <v>1000</v>
      </c>
      <c r="I312" s="388">
        <f t="shared" si="14"/>
        <v>1000</v>
      </c>
    </row>
    <row r="313" spans="1:9">
      <c r="A313" s="381"/>
      <c r="B313" s="382"/>
      <c r="C313" s="389"/>
      <c r="D313" s="389"/>
      <c r="E313" s="384"/>
      <c r="F313" s="385"/>
      <c r="G313" s="386"/>
      <c r="H313" s="387"/>
      <c r="I313" s="388">
        <f>SUM(I310:I311)</f>
        <v>59000</v>
      </c>
    </row>
    <row r="314" spans="1:9">
      <c r="A314" s="381"/>
      <c r="B314" s="382"/>
      <c r="C314" s="389"/>
      <c r="D314" s="389"/>
      <c r="E314" s="384" t="s">
        <v>1870</v>
      </c>
      <c r="F314" s="385"/>
      <c r="G314" s="386"/>
      <c r="H314" s="387">
        <v>0</v>
      </c>
      <c r="I314" s="388">
        <f>I313*0.1</f>
        <v>5900</v>
      </c>
    </row>
    <row r="315" spans="1:9">
      <c r="A315" s="381"/>
      <c r="B315" s="382"/>
      <c r="C315" s="389"/>
      <c r="D315" s="389"/>
      <c r="E315" s="384"/>
      <c r="F315" s="385"/>
      <c r="G315" s="386"/>
      <c r="H315" s="387"/>
      <c r="I315" s="413">
        <f>SUM(I313:I314)</f>
        <v>64900</v>
      </c>
    </row>
    <row r="316" spans="1:9">
      <c r="A316" s="381"/>
      <c r="B316" s="382"/>
      <c r="C316" s="389" t="s">
        <v>882</v>
      </c>
      <c r="D316" s="389"/>
      <c r="E316" s="384"/>
      <c r="F316" s="385"/>
      <c r="G316" s="386"/>
      <c r="H316" s="387"/>
      <c r="I316" s="388"/>
    </row>
    <row r="317" spans="1:9">
      <c r="A317" s="381"/>
      <c r="B317" s="382"/>
      <c r="C317" s="389" t="s">
        <v>1166</v>
      </c>
      <c r="D317" s="389"/>
      <c r="E317" s="384"/>
      <c r="F317" s="385" t="s">
        <v>1170</v>
      </c>
      <c r="G317" s="386">
        <v>0.05</v>
      </c>
      <c r="H317" s="387">
        <v>130000</v>
      </c>
      <c r="I317" s="388">
        <f t="shared" ref="I317:I320" si="15">G317*H317</f>
        <v>6500</v>
      </c>
    </row>
    <row r="318" spans="1:9">
      <c r="A318" s="381"/>
      <c r="B318" s="382"/>
      <c r="C318" s="389" t="s">
        <v>1167</v>
      </c>
      <c r="D318" s="389"/>
      <c r="E318" s="384"/>
      <c r="F318" s="385" t="s">
        <v>1170</v>
      </c>
      <c r="G318" s="386">
        <v>0.15</v>
      </c>
      <c r="H318" s="387">
        <v>200000</v>
      </c>
      <c r="I318" s="388">
        <f t="shared" si="15"/>
        <v>30000</v>
      </c>
    </row>
    <row r="319" spans="1:9">
      <c r="A319" s="381"/>
      <c r="B319" s="382"/>
      <c r="C319" s="389" t="s">
        <v>1168</v>
      </c>
      <c r="D319" s="389"/>
      <c r="E319" s="384"/>
      <c r="F319" s="385" t="s">
        <v>1170</v>
      </c>
      <c r="G319" s="386">
        <v>0.01</v>
      </c>
      <c r="H319" s="387">
        <v>220000</v>
      </c>
      <c r="I319" s="388">
        <f t="shared" si="15"/>
        <v>2200</v>
      </c>
    </row>
    <row r="320" spans="1:9">
      <c r="A320" s="381"/>
      <c r="B320" s="382"/>
      <c r="C320" s="389" t="s">
        <v>1169</v>
      </c>
      <c r="D320" s="389"/>
      <c r="E320" s="384"/>
      <c r="F320" s="385" t="s">
        <v>1170</v>
      </c>
      <c r="G320" s="386">
        <v>0.05</v>
      </c>
      <c r="H320" s="387">
        <v>260000</v>
      </c>
      <c r="I320" s="388">
        <f t="shared" si="15"/>
        <v>13000</v>
      </c>
    </row>
    <row r="321" spans="1:9">
      <c r="A321" s="381"/>
      <c r="B321" s="382"/>
      <c r="C321" s="389"/>
      <c r="D321" s="389"/>
      <c r="E321" s="384"/>
      <c r="F321" s="385"/>
      <c r="G321" s="386"/>
      <c r="H321" s="387"/>
      <c r="I321" s="388">
        <f>SUM(I317:I320)</f>
        <v>51700</v>
      </c>
    </row>
    <row r="322" spans="1:9">
      <c r="A322" s="381"/>
      <c r="B322" s="382"/>
      <c r="C322" s="389"/>
      <c r="D322" s="389"/>
      <c r="E322" s="384"/>
      <c r="F322" s="385"/>
      <c r="G322" s="386"/>
      <c r="H322" s="387" t="s">
        <v>881</v>
      </c>
      <c r="I322" s="388">
        <f>I321*0.1</f>
        <v>5170</v>
      </c>
    </row>
    <row r="323" spans="1:9">
      <c r="A323" s="381"/>
      <c r="B323" s="382"/>
      <c r="C323" s="389"/>
      <c r="D323" s="389"/>
      <c r="E323" s="384"/>
      <c r="F323" s="385"/>
      <c r="G323" s="386"/>
      <c r="H323" s="387"/>
      <c r="I323" s="391">
        <f>SUM(I321:I322)</f>
        <v>56870</v>
      </c>
    </row>
    <row r="325" spans="1:9">
      <c r="A325" s="381">
        <f>A306+1</f>
        <v>1</v>
      </c>
      <c r="B325" s="382"/>
      <c r="C325" s="444" t="s">
        <v>1174</v>
      </c>
      <c r="D325" s="389"/>
      <c r="E325" s="384"/>
      <c r="F325" s="385"/>
      <c r="G325" s="386"/>
      <c r="H325" s="387"/>
      <c r="I325" s="388"/>
    </row>
    <row r="326" spans="1:9">
      <c r="A326" s="381"/>
      <c r="B326" s="382"/>
      <c r="C326" s="389" t="s">
        <v>1173</v>
      </c>
      <c r="D326" s="389"/>
      <c r="E326" s="384"/>
      <c r="F326" s="385" t="s">
        <v>1081</v>
      </c>
      <c r="G326" s="386">
        <v>1</v>
      </c>
      <c r="H326" s="387">
        <f>300000/25</f>
        <v>12000</v>
      </c>
      <c r="I326" s="388">
        <f>G326*H326</f>
        <v>12000</v>
      </c>
    </row>
    <row r="327" spans="1:9">
      <c r="A327" s="381"/>
      <c r="B327" s="382"/>
      <c r="C327" s="389" t="s">
        <v>1164</v>
      </c>
      <c r="D327" s="389"/>
      <c r="E327" s="384"/>
      <c r="F327" s="385" t="s">
        <v>209</v>
      </c>
      <c r="G327" s="386">
        <v>4</v>
      </c>
      <c r="H327" s="387">
        <f>2000</f>
        <v>2000</v>
      </c>
      <c r="I327" s="388">
        <f t="shared" ref="I327" si="16">G327*H327</f>
        <v>8000</v>
      </c>
    </row>
    <row r="328" spans="1:9">
      <c r="A328" s="381"/>
      <c r="B328" s="382"/>
      <c r="C328" s="389" t="s">
        <v>854</v>
      </c>
      <c r="D328" s="389"/>
      <c r="E328" s="384"/>
      <c r="F328" s="385" t="s">
        <v>33</v>
      </c>
      <c r="G328" s="386">
        <v>1</v>
      </c>
      <c r="H328" s="387">
        <f>2000</f>
        <v>2000</v>
      </c>
      <c r="I328" s="388">
        <f t="shared" ref="I328" si="17">G328*H328</f>
        <v>2000</v>
      </c>
    </row>
    <row r="329" spans="1:9">
      <c r="A329" s="381"/>
      <c r="B329" s="382"/>
      <c r="C329" s="389"/>
      <c r="D329" s="389"/>
      <c r="E329" s="384"/>
      <c r="F329" s="385"/>
      <c r="G329" s="386"/>
      <c r="H329" s="387"/>
      <c r="I329" s="388">
        <f>SUM(I326:I327)</f>
        <v>20000</v>
      </c>
    </row>
    <row r="330" spans="1:9">
      <c r="A330" s="381"/>
      <c r="B330" s="382"/>
      <c r="C330" s="389"/>
      <c r="D330" s="389"/>
      <c r="E330" s="384"/>
      <c r="F330" s="385"/>
      <c r="G330" s="386"/>
      <c r="H330" s="387" t="s">
        <v>881</v>
      </c>
      <c r="I330" s="388">
        <f>I329*0.1</f>
        <v>2000</v>
      </c>
    </row>
    <row r="331" spans="1:9">
      <c r="A331" s="381"/>
      <c r="B331" s="382"/>
      <c r="C331" s="389"/>
      <c r="D331" s="389"/>
      <c r="E331" s="384"/>
      <c r="F331" s="385"/>
      <c r="G331" s="386"/>
      <c r="H331" s="387"/>
      <c r="I331" s="413">
        <f>SUM(I329:I330)</f>
        <v>22000</v>
      </c>
    </row>
    <row r="332" spans="1:9">
      <c r="A332" s="381"/>
      <c r="B332" s="382"/>
      <c r="C332" s="389" t="s">
        <v>882</v>
      </c>
      <c r="D332" s="389"/>
      <c r="E332" s="384"/>
      <c r="F332" s="385"/>
      <c r="G332" s="386"/>
      <c r="H332" s="387"/>
      <c r="I332" s="388"/>
    </row>
    <row r="333" spans="1:9">
      <c r="A333" s="381"/>
      <c r="B333" s="382"/>
      <c r="C333" s="389" t="s">
        <v>1166</v>
      </c>
      <c r="D333" s="389"/>
      <c r="E333" s="384"/>
      <c r="F333" s="385" t="s">
        <v>1170</v>
      </c>
      <c r="G333" s="386">
        <v>0.01</v>
      </c>
      <c r="H333" s="387">
        <v>130000</v>
      </c>
      <c r="I333" s="388">
        <f t="shared" ref="I333:I336" si="18">G333*H333</f>
        <v>1300</v>
      </c>
    </row>
    <row r="334" spans="1:9">
      <c r="A334" s="381"/>
      <c r="B334" s="382"/>
      <c r="C334" s="389" t="s">
        <v>1167</v>
      </c>
      <c r="D334" s="389"/>
      <c r="E334" s="384"/>
      <c r="F334" s="385" t="s">
        <v>1170</v>
      </c>
      <c r="G334" s="386">
        <v>0.03</v>
      </c>
      <c r="H334" s="387">
        <v>200000</v>
      </c>
      <c r="I334" s="388">
        <f t="shared" si="18"/>
        <v>6000</v>
      </c>
    </row>
    <row r="335" spans="1:9">
      <c r="A335" s="381"/>
      <c r="B335" s="382"/>
      <c r="C335" s="389" t="s">
        <v>1168</v>
      </c>
      <c r="D335" s="389"/>
      <c r="E335" s="384"/>
      <c r="F335" s="385" t="s">
        <v>1170</v>
      </c>
      <c r="G335" s="386">
        <v>0.01</v>
      </c>
      <c r="H335" s="387">
        <v>220000</v>
      </c>
      <c r="I335" s="388">
        <f t="shared" si="18"/>
        <v>2200</v>
      </c>
    </row>
    <row r="336" spans="1:9">
      <c r="A336" s="381"/>
      <c r="B336" s="382"/>
      <c r="C336" s="389" t="s">
        <v>1169</v>
      </c>
      <c r="D336" s="389"/>
      <c r="E336" s="384"/>
      <c r="F336" s="385" t="s">
        <v>1170</v>
      </c>
      <c r="G336" s="386">
        <v>1E-3</v>
      </c>
      <c r="H336" s="387">
        <v>260000</v>
      </c>
      <c r="I336" s="388">
        <f t="shared" si="18"/>
        <v>260</v>
      </c>
    </row>
    <row r="337" spans="1:9">
      <c r="A337" s="381"/>
      <c r="B337" s="382"/>
      <c r="C337" s="389"/>
      <c r="D337" s="389"/>
      <c r="E337" s="384"/>
      <c r="F337" s="385"/>
      <c r="G337" s="386"/>
      <c r="H337" s="387"/>
      <c r="I337" s="388">
        <f>SUM(I333:I336)</f>
        <v>9760</v>
      </c>
    </row>
    <row r="338" spans="1:9">
      <c r="A338" s="381"/>
      <c r="B338" s="382"/>
      <c r="C338" s="389"/>
      <c r="D338" s="389"/>
      <c r="E338" s="384"/>
      <c r="F338" s="385"/>
      <c r="G338" s="386"/>
      <c r="H338" s="387" t="s">
        <v>881</v>
      </c>
      <c r="I338" s="388">
        <f>I337*0.1</f>
        <v>976</v>
      </c>
    </row>
    <row r="339" spans="1:9">
      <c r="A339" s="381"/>
      <c r="B339" s="382"/>
      <c r="C339" s="389"/>
      <c r="D339" s="389"/>
      <c r="E339" s="384"/>
      <c r="F339" s="385"/>
      <c r="G339" s="386"/>
      <c r="H339" s="387"/>
      <c r="I339" s="391">
        <f>SUM(I337:I338)</f>
        <v>10736</v>
      </c>
    </row>
    <row r="341" spans="1:9">
      <c r="A341" s="381">
        <f>A322+1</f>
        <v>1</v>
      </c>
      <c r="B341" s="382"/>
      <c r="C341" s="444" t="s">
        <v>1175</v>
      </c>
      <c r="D341" s="389"/>
      <c r="E341" s="384"/>
      <c r="F341" s="385"/>
      <c r="G341" s="386"/>
      <c r="H341" s="387"/>
      <c r="I341" s="388"/>
    </row>
    <row r="342" spans="1:9">
      <c r="A342" s="381"/>
      <c r="B342" s="382"/>
      <c r="C342" s="389" t="s">
        <v>1176</v>
      </c>
      <c r="D342" s="389"/>
      <c r="E342" s="384"/>
      <c r="F342" s="385" t="s">
        <v>1081</v>
      </c>
      <c r="G342" s="386">
        <v>22</v>
      </c>
      <c r="H342" s="387">
        <v>11000</v>
      </c>
      <c r="I342" s="388">
        <f>G342*H342</f>
        <v>242000</v>
      </c>
    </row>
    <row r="343" spans="1:9">
      <c r="A343" s="381"/>
      <c r="B343" s="382"/>
      <c r="C343" s="389" t="s">
        <v>1164</v>
      </c>
      <c r="D343" s="389"/>
      <c r="E343" s="384"/>
      <c r="F343" s="385" t="s">
        <v>209</v>
      </c>
      <c r="G343" s="386">
        <v>22</v>
      </c>
      <c r="H343" s="387">
        <f>2000</f>
        <v>2000</v>
      </c>
      <c r="I343" s="388">
        <f t="shared" ref="I343:I344" si="19">G343*H343</f>
        <v>44000</v>
      </c>
    </row>
    <row r="344" spans="1:9">
      <c r="A344" s="381"/>
      <c r="B344" s="382"/>
      <c r="C344" s="389" t="s">
        <v>854</v>
      </c>
      <c r="D344" s="389"/>
      <c r="E344" s="384"/>
      <c r="F344" s="385" t="s">
        <v>33</v>
      </c>
      <c r="G344" s="386">
        <v>1</v>
      </c>
      <c r="H344" s="387">
        <f>2000</f>
        <v>2000</v>
      </c>
      <c r="I344" s="388">
        <f t="shared" si="19"/>
        <v>2000</v>
      </c>
    </row>
    <row r="345" spans="1:9">
      <c r="A345" s="381"/>
      <c r="B345" s="382"/>
      <c r="C345" s="389"/>
      <c r="D345" s="389"/>
      <c r="E345" s="384"/>
      <c r="F345" s="385"/>
      <c r="G345" s="386"/>
      <c r="H345" s="387"/>
      <c r="I345" s="388">
        <f>SUM(I342:I343)</f>
        <v>286000</v>
      </c>
    </row>
    <row r="346" spans="1:9">
      <c r="A346" s="381"/>
      <c r="B346" s="382"/>
      <c r="C346" s="389"/>
      <c r="D346" s="389"/>
      <c r="E346" s="384"/>
      <c r="F346" s="385"/>
      <c r="G346" s="386"/>
      <c r="H346" s="387" t="s">
        <v>881</v>
      </c>
      <c r="I346" s="388">
        <f>I345*0.1</f>
        <v>28600</v>
      </c>
    </row>
    <row r="347" spans="1:9">
      <c r="A347" s="381"/>
      <c r="B347" s="382"/>
      <c r="C347" s="389"/>
      <c r="D347" s="389"/>
      <c r="E347" s="384"/>
      <c r="F347" s="385"/>
      <c r="G347" s="386"/>
      <c r="H347" s="387"/>
      <c r="I347" s="413">
        <f>SUM(I345:I346)</f>
        <v>314600</v>
      </c>
    </row>
    <row r="348" spans="1:9">
      <c r="A348" s="381"/>
      <c r="B348" s="382"/>
      <c r="C348" s="389" t="s">
        <v>882</v>
      </c>
      <c r="D348" s="389"/>
      <c r="E348" s="384"/>
      <c r="F348" s="385"/>
      <c r="G348" s="386"/>
      <c r="H348" s="387"/>
      <c r="I348" s="388"/>
    </row>
    <row r="349" spans="1:9">
      <c r="A349" s="381"/>
      <c r="B349" s="382"/>
      <c r="C349" s="389" t="s">
        <v>1166</v>
      </c>
      <c r="D349" s="389"/>
      <c r="E349" s="384"/>
      <c r="F349" s="385" t="s">
        <v>1170</v>
      </c>
      <c r="G349" s="386">
        <v>0.05</v>
      </c>
      <c r="H349" s="387">
        <v>130000</v>
      </c>
      <c r="I349" s="388">
        <f t="shared" ref="I349:I352" si="20">G349*H349</f>
        <v>6500</v>
      </c>
    </row>
    <row r="350" spans="1:9">
      <c r="A350" s="381"/>
      <c r="B350" s="382"/>
      <c r="C350" s="389" t="s">
        <v>1177</v>
      </c>
      <c r="D350" s="389"/>
      <c r="E350" s="384"/>
      <c r="F350" s="385" t="s">
        <v>1170</v>
      </c>
      <c r="G350" s="386">
        <v>0.15</v>
      </c>
      <c r="H350" s="387">
        <v>200000</v>
      </c>
      <c r="I350" s="388">
        <f t="shared" si="20"/>
        <v>30000</v>
      </c>
    </row>
    <row r="351" spans="1:9">
      <c r="A351" s="381"/>
      <c r="B351" s="382"/>
      <c r="C351" s="389" t="s">
        <v>1168</v>
      </c>
      <c r="D351" s="389"/>
      <c r="E351" s="384"/>
      <c r="F351" s="385" t="s">
        <v>1170</v>
      </c>
      <c r="G351" s="386">
        <v>0.01</v>
      </c>
      <c r="H351" s="387">
        <v>220000</v>
      </c>
      <c r="I351" s="388">
        <f t="shared" si="20"/>
        <v>2200</v>
      </c>
    </row>
    <row r="352" spans="1:9">
      <c r="A352" s="381"/>
      <c r="B352" s="382"/>
      <c r="C352" s="389" t="s">
        <v>1169</v>
      </c>
      <c r="D352" s="389"/>
      <c r="E352" s="384"/>
      <c r="F352" s="385" t="s">
        <v>1170</v>
      </c>
      <c r="G352" s="386">
        <v>0.05</v>
      </c>
      <c r="H352" s="387">
        <v>260000</v>
      </c>
      <c r="I352" s="388">
        <f t="shared" si="20"/>
        <v>13000</v>
      </c>
    </row>
    <row r="353" spans="1:9">
      <c r="A353" s="381"/>
      <c r="B353" s="382"/>
      <c r="C353" s="389"/>
      <c r="D353" s="389"/>
      <c r="E353" s="384"/>
      <c r="F353" s="385"/>
      <c r="G353" s="386"/>
      <c r="H353" s="387"/>
      <c r="I353" s="388">
        <f>SUM(I349:I352)</f>
        <v>51700</v>
      </c>
    </row>
    <row r="354" spans="1:9">
      <c r="A354" s="381"/>
      <c r="B354" s="382"/>
      <c r="C354" s="389"/>
      <c r="D354" s="389"/>
      <c r="E354" s="384"/>
      <c r="F354" s="385"/>
      <c r="G354" s="386"/>
      <c r="H354" s="387" t="s">
        <v>881</v>
      </c>
      <c r="I354" s="388">
        <f>I353*0.1</f>
        <v>5170</v>
      </c>
    </row>
    <row r="355" spans="1:9">
      <c r="A355" s="381"/>
      <c r="B355" s="382"/>
      <c r="C355" s="389"/>
      <c r="D355" s="389"/>
      <c r="E355" s="384"/>
      <c r="F355" s="385"/>
      <c r="G355" s="386"/>
      <c r="H355" s="387"/>
      <c r="I355" s="391">
        <f>SUM(I353:I354)</f>
        <v>56870</v>
      </c>
    </row>
    <row r="357" spans="1:9">
      <c r="A357" s="381">
        <f>A338+1</f>
        <v>1</v>
      </c>
      <c r="B357" s="382"/>
      <c r="C357" s="444" t="s">
        <v>1180</v>
      </c>
      <c r="D357" s="389"/>
      <c r="E357" s="384"/>
      <c r="F357" s="385"/>
      <c r="G357" s="386"/>
      <c r="H357" s="387"/>
      <c r="I357" s="388"/>
    </row>
    <row r="358" spans="1:9">
      <c r="A358" s="381"/>
      <c r="B358" s="382"/>
      <c r="C358" s="389" t="s">
        <v>1178</v>
      </c>
      <c r="D358" s="389"/>
      <c r="E358" s="384"/>
      <c r="F358" s="385" t="s">
        <v>1037</v>
      </c>
      <c r="G358" s="386">
        <v>1</v>
      </c>
      <c r="H358" s="387">
        <f>65000/4</f>
        <v>16250</v>
      </c>
      <c r="I358" s="388">
        <f>G358*H358</f>
        <v>16250</v>
      </c>
    </row>
    <row r="359" spans="1:9">
      <c r="A359" s="381"/>
      <c r="B359" s="382"/>
      <c r="C359" s="389" t="s">
        <v>1164</v>
      </c>
      <c r="D359" s="389"/>
      <c r="E359" s="384"/>
      <c r="F359" s="385" t="s">
        <v>209</v>
      </c>
      <c r="G359" s="386">
        <v>8</v>
      </c>
      <c r="H359" s="387">
        <f>2000</f>
        <v>2000</v>
      </c>
      <c r="I359" s="388">
        <f t="shared" ref="I359:I361" si="21">G359*H359</f>
        <v>16000</v>
      </c>
    </row>
    <row r="360" spans="1:9">
      <c r="A360" s="381"/>
      <c r="B360" s="382"/>
      <c r="C360" s="389" t="s">
        <v>1179</v>
      </c>
      <c r="D360" s="389"/>
      <c r="E360" s="384"/>
      <c r="F360" s="385" t="s">
        <v>76</v>
      </c>
      <c r="G360" s="386">
        <v>0.2</v>
      </c>
      <c r="H360" s="387">
        <f>60000/40</f>
        <v>1500</v>
      </c>
      <c r="I360" s="388">
        <f t="shared" ref="I360" si="22">G360*H360</f>
        <v>300</v>
      </c>
    </row>
    <row r="361" spans="1:9">
      <c r="A361" s="381"/>
      <c r="B361" s="382"/>
      <c r="C361" s="389" t="s">
        <v>854</v>
      </c>
      <c r="D361" s="389"/>
      <c r="E361" s="384"/>
      <c r="F361" s="385" t="s">
        <v>33</v>
      </c>
      <c r="G361" s="386">
        <v>1</v>
      </c>
      <c r="H361" s="387">
        <f>2000</f>
        <v>2000</v>
      </c>
      <c r="I361" s="388">
        <f t="shared" si="21"/>
        <v>2000</v>
      </c>
    </row>
    <row r="362" spans="1:9">
      <c r="A362" s="381"/>
      <c r="B362" s="382"/>
      <c r="C362" s="389"/>
      <c r="D362" s="389"/>
      <c r="E362" s="384"/>
      <c r="F362" s="385"/>
      <c r="G362" s="386"/>
      <c r="H362" s="387"/>
      <c r="I362" s="388">
        <f>SUM(I358:I359)</f>
        <v>32250</v>
      </c>
    </row>
    <row r="363" spans="1:9">
      <c r="A363" s="381"/>
      <c r="B363" s="382"/>
      <c r="C363" s="389"/>
      <c r="D363" s="389"/>
      <c r="E363" s="384"/>
      <c r="F363" s="385"/>
      <c r="G363" s="386"/>
      <c r="H363" s="387" t="s">
        <v>881</v>
      </c>
      <c r="I363" s="388">
        <f>I362*0.1</f>
        <v>3225</v>
      </c>
    </row>
    <row r="364" spans="1:9">
      <c r="A364" s="381"/>
      <c r="B364" s="382"/>
      <c r="C364" s="389"/>
      <c r="D364" s="389"/>
      <c r="E364" s="384"/>
      <c r="F364" s="385"/>
      <c r="G364" s="386"/>
      <c r="H364" s="387"/>
      <c r="I364" s="413">
        <f>SUM(I362:I363)</f>
        <v>35475</v>
      </c>
    </row>
    <row r="365" spans="1:9">
      <c r="A365" s="381"/>
      <c r="B365" s="382"/>
      <c r="C365" s="389" t="s">
        <v>882</v>
      </c>
      <c r="D365" s="389"/>
      <c r="E365" s="384"/>
      <c r="F365" s="385"/>
      <c r="G365" s="386"/>
      <c r="H365" s="387"/>
      <c r="I365" s="388"/>
    </row>
    <row r="366" spans="1:9">
      <c r="A366" s="381"/>
      <c r="B366" s="382"/>
      <c r="C366" s="389" t="s">
        <v>1166</v>
      </c>
      <c r="D366" s="389"/>
      <c r="E366" s="384"/>
      <c r="F366" s="385" t="s">
        <v>1170</v>
      </c>
      <c r="G366" s="386">
        <v>0.05</v>
      </c>
      <c r="H366" s="387">
        <v>130000</v>
      </c>
      <c r="I366" s="388">
        <f t="shared" ref="I366:I369" si="23">G366*H366</f>
        <v>6500</v>
      </c>
    </row>
    <row r="367" spans="1:9">
      <c r="A367" s="381"/>
      <c r="B367" s="382"/>
      <c r="C367" s="389" t="s">
        <v>1177</v>
      </c>
      <c r="D367" s="389"/>
      <c r="E367" s="384"/>
      <c r="F367" s="385" t="s">
        <v>1170</v>
      </c>
      <c r="G367" s="386">
        <v>1.4999999999999999E-2</v>
      </c>
      <c r="H367" s="387">
        <v>200000</v>
      </c>
      <c r="I367" s="388">
        <f t="shared" si="23"/>
        <v>3000</v>
      </c>
    </row>
    <row r="368" spans="1:9">
      <c r="A368" s="381"/>
      <c r="B368" s="382"/>
      <c r="C368" s="389" t="s">
        <v>1168</v>
      </c>
      <c r="D368" s="389"/>
      <c r="E368" s="384"/>
      <c r="F368" s="385" t="s">
        <v>1170</v>
      </c>
      <c r="G368" s="386">
        <v>0.01</v>
      </c>
      <c r="H368" s="387">
        <v>220000</v>
      </c>
      <c r="I368" s="388">
        <f t="shared" si="23"/>
        <v>2200</v>
      </c>
    </row>
    <row r="369" spans="1:9">
      <c r="A369" s="381"/>
      <c r="B369" s="382"/>
      <c r="C369" s="389" t="s">
        <v>1169</v>
      </c>
      <c r="D369" s="389"/>
      <c r="E369" s="384"/>
      <c r="F369" s="385" t="s">
        <v>1170</v>
      </c>
      <c r="G369" s="386">
        <v>0.05</v>
      </c>
      <c r="H369" s="387">
        <v>260000</v>
      </c>
      <c r="I369" s="388">
        <f t="shared" si="23"/>
        <v>13000</v>
      </c>
    </row>
    <row r="370" spans="1:9">
      <c r="A370" s="381"/>
      <c r="B370" s="382"/>
      <c r="C370" s="389"/>
      <c r="D370" s="389"/>
      <c r="E370" s="384"/>
      <c r="F370" s="385"/>
      <c r="G370" s="386"/>
      <c r="H370" s="387"/>
      <c r="I370" s="388">
        <f>SUM(I366:I369)</f>
        <v>24700</v>
      </c>
    </row>
    <row r="371" spans="1:9">
      <c r="A371" s="381"/>
      <c r="B371" s="382"/>
      <c r="C371" s="389"/>
      <c r="D371" s="389"/>
      <c r="E371" s="384"/>
      <c r="F371" s="385"/>
      <c r="G371" s="386"/>
      <c r="H371" s="387" t="s">
        <v>881</v>
      </c>
      <c r="I371" s="388">
        <f>I370*0.1</f>
        <v>2470</v>
      </c>
    </row>
    <row r="372" spans="1:9">
      <c r="A372" s="381"/>
      <c r="B372" s="382"/>
      <c r="C372" s="389"/>
      <c r="D372" s="389"/>
      <c r="E372" s="384"/>
      <c r="F372" s="385"/>
      <c r="G372" s="386"/>
      <c r="H372" s="387"/>
      <c r="I372" s="391">
        <f>SUM(I370:I371)</f>
        <v>27170</v>
      </c>
    </row>
    <row r="374" spans="1:9">
      <c r="A374" s="381">
        <f>A355+1</f>
        <v>1</v>
      </c>
      <c r="B374" s="382"/>
      <c r="C374" s="444" t="s">
        <v>1181</v>
      </c>
      <c r="D374" s="389"/>
      <c r="E374" s="384" t="s">
        <v>1037</v>
      </c>
      <c r="F374" s="385"/>
      <c r="G374" s="386"/>
      <c r="H374" s="387"/>
      <c r="I374" s="388"/>
    </row>
    <row r="375" spans="1:9">
      <c r="A375" s="381"/>
      <c r="B375" s="382"/>
      <c r="C375" s="389" t="s">
        <v>1182</v>
      </c>
      <c r="D375" s="389"/>
      <c r="E375" s="384"/>
      <c r="F375" s="385" t="s">
        <v>1037</v>
      </c>
      <c r="G375" s="386">
        <v>5</v>
      </c>
      <c r="H375" s="387">
        <f>65000/4</f>
        <v>16250</v>
      </c>
      <c r="I375" s="388">
        <f>G375*H375</f>
        <v>81250</v>
      </c>
    </row>
    <row r="376" spans="1:9">
      <c r="A376" s="381"/>
      <c r="B376" s="382"/>
      <c r="C376" s="389" t="s">
        <v>1183</v>
      </c>
      <c r="D376" s="389"/>
      <c r="E376" s="384"/>
      <c r="F376" s="385" t="s">
        <v>1185</v>
      </c>
      <c r="G376" s="386">
        <v>0.04</v>
      </c>
      <c r="H376" s="387">
        <v>380000</v>
      </c>
      <c r="I376" s="388">
        <f t="shared" ref="I376:I378" si="24">G376*H376</f>
        <v>15200</v>
      </c>
    </row>
    <row r="377" spans="1:9">
      <c r="A377" s="381"/>
      <c r="B377" s="382"/>
      <c r="C377" s="389" t="s">
        <v>1184</v>
      </c>
      <c r="D377" s="389"/>
      <c r="E377" s="384"/>
      <c r="F377" s="385" t="s">
        <v>1186</v>
      </c>
      <c r="G377" s="386">
        <v>0.2</v>
      </c>
      <c r="H377" s="387">
        <f>60000</f>
        <v>60000</v>
      </c>
      <c r="I377" s="388">
        <f t="shared" si="24"/>
        <v>12000</v>
      </c>
    </row>
    <row r="378" spans="1:9">
      <c r="A378" s="381"/>
      <c r="B378" s="382"/>
      <c r="C378" s="389" t="s">
        <v>854</v>
      </c>
      <c r="D378" s="389"/>
      <c r="E378" s="384"/>
      <c r="F378" s="385" t="s">
        <v>33</v>
      </c>
      <c r="G378" s="386">
        <v>1</v>
      </c>
      <c r="H378" s="387">
        <f>2000</f>
        <v>2000</v>
      </c>
      <c r="I378" s="388">
        <f t="shared" si="24"/>
        <v>2000</v>
      </c>
    </row>
    <row r="379" spans="1:9">
      <c r="A379" s="381"/>
      <c r="B379" s="382"/>
      <c r="C379" s="389"/>
      <c r="D379" s="389"/>
      <c r="E379" s="384"/>
      <c r="F379" s="385"/>
      <c r="G379" s="386"/>
      <c r="H379" s="387"/>
      <c r="I379" s="388">
        <f>SUM(I375:I376)</f>
        <v>96450</v>
      </c>
    </row>
    <row r="380" spans="1:9">
      <c r="A380" s="381"/>
      <c r="B380" s="382"/>
      <c r="C380" s="389"/>
      <c r="D380" s="389"/>
      <c r="E380" s="384"/>
      <c r="F380" s="385"/>
      <c r="G380" s="386"/>
      <c r="H380" s="387" t="s">
        <v>881</v>
      </c>
      <c r="I380" s="388">
        <f>I379*0.1</f>
        <v>9645</v>
      </c>
    </row>
    <row r="381" spans="1:9">
      <c r="A381" s="381"/>
      <c r="B381" s="382"/>
      <c r="C381" s="389"/>
      <c r="D381" s="389"/>
      <c r="E381" s="384"/>
      <c r="F381" s="385"/>
      <c r="G381" s="386"/>
      <c r="H381" s="387"/>
      <c r="I381" s="413">
        <f>SUM(I379:I380)</f>
        <v>106095</v>
      </c>
    </row>
    <row r="382" spans="1:9">
      <c r="A382" s="381"/>
      <c r="B382" s="382"/>
      <c r="C382" s="389" t="s">
        <v>882</v>
      </c>
      <c r="D382" s="389"/>
      <c r="E382" s="384"/>
      <c r="F382" s="385"/>
      <c r="G382" s="386"/>
      <c r="H382" s="387"/>
      <c r="I382" s="388"/>
    </row>
    <row r="383" spans="1:9">
      <c r="A383" s="381"/>
      <c r="B383" s="382"/>
      <c r="C383" s="389" t="s">
        <v>1166</v>
      </c>
      <c r="D383" s="389"/>
      <c r="E383" s="384"/>
      <c r="F383" s="385" t="s">
        <v>1170</v>
      </c>
      <c r="G383" s="386">
        <v>0.05</v>
      </c>
      <c r="H383" s="387">
        <v>130000</v>
      </c>
      <c r="I383" s="388">
        <f t="shared" ref="I383:I386" si="25">G383*H383</f>
        <v>6500</v>
      </c>
    </row>
    <row r="384" spans="1:9">
      <c r="A384" s="381"/>
      <c r="B384" s="382"/>
      <c r="C384" s="389" t="s">
        <v>1177</v>
      </c>
      <c r="D384" s="389"/>
      <c r="E384" s="384"/>
      <c r="F384" s="385" t="s">
        <v>1170</v>
      </c>
      <c r="G384" s="386">
        <v>0.02</v>
      </c>
      <c r="H384" s="387">
        <v>200000</v>
      </c>
      <c r="I384" s="388">
        <f t="shared" si="25"/>
        <v>4000</v>
      </c>
    </row>
    <row r="385" spans="1:9">
      <c r="A385" s="381"/>
      <c r="B385" s="382"/>
      <c r="C385" s="389" t="s">
        <v>1168</v>
      </c>
      <c r="D385" s="389"/>
      <c r="E385" s="384"/>
      <c r="F385" s="385" t="s">
        <v>1170</v>
      </c>
      <c r="G385" s="386">
        <v>0.01</v>
      </c>
      <c r="H385" s="387">
        <v>220000</v>
      </c>
      <c r="I385" s="388">
        <f t="shared" si="25"/>
        <v>2200</v>
      </c>
    </row>
    <row r="386" spans="1:9">
      <c r="A386" s="381"/>
      <c r="B386" s="382"/>
      <c r="C386" s="389" t="s">
        <v>1169</v>
      </c>
      <c r="D386" s="389"/>
      <c r="E386" s="384"/>
      <c r="F386" s="385" t="s">
        <v>1170</v>
      </c>
      <c r="G386" s="386">
        <v>0.05</v>
      </c>
      <c r="H386" s="387">
        <v>260000</v>
      </c>
      <c r="I386" s="388">
        <f t="shared" si="25"/>
        <v>13000</v>
      </c>
    </row>
    <row r="387" spans="1:9">
      <c r="A387" s="381"/>
      <c r="B387" s="382"/>
      <c r="C387" s="389"/>
      <c r="D387" s="389"/>
      <c r="E387" s="384"/>
      <c r="F387" s="385"/>
      <c r="G387" s="386"/>
      <c r="H387" s="387"/>
      <c r="I387" s="388">
        <f>SUM(I383:I386)</f>
        <v>25700</v>
      </c>
    </row>
    <row r="388" spans="1:9">
      <c r="A388" s="381"/>
      <c r="B388" s="382"/>
      <c r="C388" s="389"/>
      <c r="D388" s="389"/>
      <c r="E388" s="384"/>
      <c r="F388" s="385"/>
      <c r="G388" s="386"/>
      <c r="H388" s="387" t="s">
        <v>881</v>
      </c>
      <c r="I388" s="388">
        <f>I387*0.1</f>
        <v>2570</v>
      </c>
    </row>
    <row r="389" spans="1:9">
      <c r="A389" s="381"/>
      <c r="B389" s="382"/>
      <c r="C389" s="389"/>
      <c r="D389" s="389"/>
      <c r="E389" s="384"/>
      <c r="F389" s="385"/>
      <c r="G389" s="386"/>
      <c r="H389" s="387"/>
      <c r="I389" s="391">
        <f>SUM(I387:I388)</f>
        <v>28270</v>
      </c>
    </row>
    <row r="391" spans="1:9">
      <c r="A391" s="381">
        <f>A372+1</f>
        <v>1</v>
      </c>
      <c r="B391" s="382"/>
      <c r="C391" s="444" t="s">
        <v>711</v>
      </c>
      <c r="D391" s="389"/>
      <c r="E391" s="384" t="s">
        <v>1081</v>
      </c>
      <c r="F391" s="385"/>
      <c r="G391" s="386"/>
      <c r="H391" s="387"/>
      <c r="I391" s="388"/>
    </row>
    <row r="392" spans="1:9">
      <c r="A392" s="381"/>
      <c r="B392" s="382"/>
      <c r="C392" s="389" t="s">
        <v>1314</v>
      </c>
      <c r="D392" s="389"/>
      <c r="E392" s="384"/>
      <c r="F392" s="385" t="s">
        <v>1081</v>
      </c>
      <c r="G392" s="386">
        <v>1</v>
      </c>
      <c r="H392" s="387">
        <f>110000/2.97</f>
        <v>37037.037037037036</v>
      </c>
      <c r="I392" s="388">
        <f>G392*H392</f>
        <v>37037.037037037036</v>
      </c>
    </row>
    <row r="393" spans="1:9">
      <c r="A393" s="381"/>
      <c r="B393" s="382"/>
      <c r="C393" s="389" t="s">
        <v>1311</v>
      </c>
      <c r="D393" s="389"/>
      <c r="E393" s="384"/>
      <c r="F393" s="385" t="s">
        <v>209</v>
      </c>
      <c r="G393" s="386">
        <v>12</v>
      </c>
      <c r="H393" s="387">
        <v>2000</v>
      </c>
      <c r="I393" s="388">
        <f t="shared" ref="I393:I395" si="26">G393*H393</f>
        <v>24000</v>
      </c>
    </row>
    <row r="394" spans="1:9">
      <c r="A394" s="381"/>
      <c r="B394" s="382"/>
      <c r="C394" s="389" t="s">
        <v>1312</v>
      </c>
      <c r="D394" s="389"/>
      <c r="E394" s="384"/>
      <c r="F394" s="385" t="s">
        <v>1243</v>
      </c>
      <c r="G394" s="386">
        <v>1.2</v>
      </c>
      <c r="H394" s="387">
        <f>55000</f>
        <v>55000</v>
      </c>
      <c r="I394" s="388">
        <f t="shared" si="26"/>
        <v>66000</v>
      </c>
    </row>
    <row r="395" spans="1:9">
      <c r="A395" s="381"/>
      <c r="B395" s="382"/>
      <c r="C395" s="389" t="s">
        <v>1313</v>
      </c>
      <c r="D395" s="389"/>
      <c r="E395" s="384"/>
      <c r="F395" s="385" t="s">
        <v>76</v>
      </c>
      <c r="G395" s="386">
        <v>0.3</v>
      </c>
      <c r="H395" s="387">
        <v>60000</v>
      </c>
      <c r="I395" s="388">
        <f t="shared" si="26"/>
        <v>18000</v>
      </c>
    </row>
    <row r="396" spans="1:9">
      <c r="A396" s="381"/>
      <c r="B396" s="382"/>
      <c r="C396" s="389"/>
      <c r="D396" s="389"/>
      <c r="E396" s="384"/>
      <c r="F396" s="385"/>
      <c r="G396" s="386"/>
      <c r="H396" s="387"/>
      <c r="I396" s="388">
        <f>SUM(I392:I395)</f>
        <v>145037.03703703702</v>
      </c>
    </row>
    <row r="397" spans="1:9">
      <c r="A397" s="381"/>
      <c r="B397" s="382"/>
      <c r="C397" s="389"/>
      <c r="D397" s="389"/>
      <c r="E397" s="384"/>
      <c r="F397" s="385"/>
      <c r="G397" s="386"/>
      <c r="H397" s="387" t="s">
        <v>881</v>
      </c>
      <c r="I397" s="388">
        <f>I396*0.1</f>
        <v>14503.703703703703</v>
      </c>
    </row>
    <row r="398" spans="1:9">
      <c r="A398" s="381"/>
      <c r="B398" s="382"/>
      <c r="C398" s="389"/>
      <c r="D398" s="389"/>
      <c r="E398" s="384"/>
      <c r="F398" s="385"/>
      <c r="G398" s="386"/>
      <c r="H398" s="387"/>
      <c r="I398" s="413">
        <f>SUM(I396:I397)</f>
        <v>159540.74074074073</v>
      </c>
    </row>
    <row r="399" spans="1:9">
      <c r="A399" s="381"/>
      <c r="B399" s="382"/>
      <c r="C399" s="389" t="s">
        <v>882</v>
      </c>
      <c r="D399" s="389"/>
      <c r="E399" s="384"/>
      <c r="F399" s="385"/>
      <c r="G399" s="386"/>
      <c r="H399" s="387"/>
      <c r="I399" s="388"/>
    </row>
    <row r="400" spans="1:9">
      <c r="A400" s="381"/>
      <c r="B400" s="382"/>
      <c r="C400" s="389" t="s">
        <v>1166</v>
      </c>
      <c r="D400" s="389"/>
      <c r="E400" s="384"/>
      <c r="F400" s="385" t="s">
        <v>1170</v>
      </c>
      <c r="G400" s="386">
        <v>0.1</v>
      </c>
      <c r="H400" s="387">
        <v>130000</v>
      </c>
      <c r="I400" s="388">
        <f t="shared" ref="I400:I403" si="27">G400*H400</f>
        <v>13000</v>
      </c>
    </row>
    <row r="401" spans="1:9">
      <c r="A401" s="381"/>
      <c r="B401" s="382"/>
      <c r="C401" s="389" t="s">
        <v>1309</v>
      </c>
      <c r="D401" s="389"/>
      <c r="E401" s="384"/>
      <c r="F401" s="385" t="s">
        <v>1170</v>
      </c>
      <c r="G401" s="386">
        <v>0.05</v>
      </c>
      <c r="H401" s="387">
        <v>200000</v>
      </c>
      <c r="I401" s="388">
        <f t="shared" si="27"/>
        <v>10000</v>
      </c>
    </row>
    <row r="402" spans="1:9">
      <c r="A402" s="381"/>
      <c r="B402" s="382"/>
      <c r="C402" s="389" t="s">
        <v>1310</v>
      </c>
      <c r="D402" s="389"/>
      <c r="E402" s="384"/>
      <c r="F402" s="385" t="s">
        <v>1170</v>
      </c>
      <c r="G402" s="386">
        <v>5.0000000000000001E-3</v>
      </c>
      <c r="H402" s="387">
        <v>220000</v>
      </c>
      <c r="I402" s="388">
        <f t="shared" si="27"/>
        <v>1100</v>
      </c>
    </row>
    <row r="403" spans="1:9">
      <c r="A403" s="381"/>
      <c r="B403" s="382"/>
      <c r="C403" s="389" t="s">
        <v>1169</v>
      </c>
      <c r="D403" s="389"/>
      <c r="E403" s="384"/>
      <c r="F403" s="385" t="s">
        <v>1170</v>
      </c>
      <c r="G403" s="386">
        <v>5.0000000000000001E-3</v>
      </c>
      <c r="H403" s="387">
        <v>260000</v>
      </c>
      <c r="I403" s="388">
        <f t="shared" si="27"/>
        <v>1300</v>
      </c>
    </row>
    <row r="404" spans="1:9">
      <c r="A404" s="381"/>
      <c r="B404" s="382"/>
      <c r="C404" s="389"/>
      <c r="D404" s="389"/>
      <c r="E404" s="384"/>
      <c r="F404" s="385"/>
      <c r="G404" s="386"/>
      <c r="H404" s="387"/>
      <c r="I404" s="388">
        <f>SUM(I400:I403)</f>
        <v>25400</v>
      </c>
    </row>
    <row r="405" spans="1:9">
      <c r="A405" s="381"/>
      <c r="B405" s="382"/>
      <c r="C405" s="389"/>
      <c r="D405" s="389"/>
      <c r="E405" s="384"/>
      <c r="F405" s="385"/>
      <c r="G405" s="386"/>
      <c r="H405" s="387" t="s">
        <v>881</v>
      </c>
      <c r="I405" s="388">
        <f>I404*0.1</f>
        <v>2540</v>
      </c>
    </row>
    <row r="406" spans="1:9">
      <c r="A406" s="381"/>
      <c r="B406" s="382"/>
      <c r="C406" s="389"/>
      <c r="D406" s="389"/>
      <c r="E406" s="384"/>
      <c r="F406" s="385"/>
      <c r="G406" s="386"/>
      <c r="H406" s="387"/>
      <c r="I406" s="391">
        <f>SUM(I404:I405)</f>
        <v>27940</v>
      </c>
    </row>
    <row r="407" spans="1:9">
      <c r="A407" s="381">
        <f>A388+1</f>
        <v>1</v>
      </c>
      <c r="B407" s="382"/>
      <c r="C407" s="444" t="s">
        <v>1315</v>
      </c>
      <c r="D407" s="389"/>
      <c r="E407" s="384" t="s">
        <v>1081</v>
      </c>
      <c r="F407" s="385"/>
      <c r="G407" s="386"/>
      <c r="H407" s="387"/>
      <c r="I407" s="388"/>
    </row>
    <row r="408" spans="1:9">
      <c r="A408" s="381"/>
      <c r="B408" s="382"/>
      <c r="C408" s="389" t="s">
        <v>1317</v>
      </c>
      <c r="D408" s="389"/>
      <c r="E408" s="384"/>
      <c r="F408" s="385" t="s">
        <v>1323</v>
      </c>
      <c r="G408" s="386">
        <v>0.15</v>
      </c>
      <c r="H408" s="387">
        <v>40500</v>
      </c>
      <c r="I408" s="388">
        <f t="shared" ref="I408:I413" si="28">G408*H408</f>
        <v>6075</v>
      </c>
    </row>
    <row r="409" spans="1:9">
      <c r="A409" s="381"/>
      <c r="B409" s="382"/>
      <c r="C409" s="389" t="s">
        <v>1318</v>
      </c>
      <c r="D409" s="389"/>
      <c r="E409" s="384"/>
      <c r="F409" s="385" t="s">
        <v>1323</v>
      </c>
      <c r="G409" s="386">
        <v>0.17</v>
      </c>
      <c r="H409" s="387">
        <v>53000</v>
      </c>
      <c r="I409" s="388">
        <f t="shared" si="28"/>
        <v>9010</v>
      </c>
    </row>
    <row r="410" spans="1:9">
      <c r="A410" s="381"/>
      <c r="B410" s="382"/>
      <c r="C410" s="389" t="s">
        <v>1319</v>
      </c>
      <c r="D410" s="389"/>
      <c r="E410" s="384"/>
      <c r="F410" s="385" t="s">
        <v>1323</v>
      </c>
      <c r="G410" s="386">
        <v>0.35</v>
      </c>
      <c r="H410" s="387">
        <v>75000</v>
      </c>
      <c r="I410" s="388">
        <f t="shared" si="28"/>
        <v>26250</v>
      </c>
    </row>
    <row r="411" spans="1:9">
      <c r="A411" s="381"/>
      <c r="B411" s="382"/>
      <c r="C411" s="389" t="s">
        <v>1320</v>
      </c>
      <c r="D411" s="389"/>
      <c r="E411" s="384"/>
      <c r="F411" s="385" t="s">
        <v>1324</v>
      </c>
      <c r="G411" s="386">
        <v>0.01</v>
      </c>
      <c r="H411" s="387">
        <v>31000</v>
      </c>
      <c r="I411" s="388">
        <f t="shared" si="28"/>
        <v>310</v>
      </c>
    </row>
    <row r="412" spans="1:9">
      <c r="A412" s="381"/>
      <c r="B412" s="382"/>
      <c r="C412" s="389" t="s">
        <v>1321</v>
      </c>
      <c r="D412" s="389"/>
      <c r="E412" s="384"/>
      <c r="F412" s="385" t="s">
        <v>1323</v>
      </c>
      <c r="G412" s="386">
        <v>0.03</v>
      </c>
      <c r="H412" s="387">
        <v>25000</v>
      </c>
      <c r="I412" s="388">
        <f t="shared" si="28"/>
        <v>750</v>
      </c>
    </row>
    <row r="413" spans="1:9">
      <c r="A413" s="381"/>
      <c r="B413" s="382"/>
      <c r="C413" s="389" t="s">
        <v>1322</v>
      </c>
      <c r="D413" s="389"/>
      <c r="E413" s="384"/>
      <c r="F413" s="385" t="s">
        <v>1325</v>
      </c>
      <c r="G413" s="386">
        <v>0.2</v>
      </c>
      <c r="H413" s="387">
        <v>7500</v>
      </c>
      <c r="I413" s="388">
        <f t="shared" si="28"/>
        <v>1500</v>
      </c>
    </row>
    <row r="414" spans="1:9">
      <c r="A414" s="381"/>
      <c r="B414" s="382"/>
      <c r="C414" s="389"/>
      <c r="D414" s="389"/>
      <c r="E414" s="384"/>
      <c r="F414" s="385"/>
      <c r="G414" s="386"/>
      <c r="H414" s="387"/>
      <c r="I414" s="388">
        <f>SUM(I408:I413)</f>
        <v>43895</v>
      </c>
    </row>
    <row r="415" spans="1:9">
      <c r="A415" s="381"/>
      <c r="B415" s="382"/>
      <c r="C415" s="389"/>
      <c r="D415" s="389"/>
      <c r="E415" s="384"/>
      <c r="F415" s="385"/>
      <c r="G415" s="386"/>
      <c r="H415" s="387" t="s">
        <v>881</v>
      </c>
      <c r="I415" s="388">
        <f>I414*0.1</f>
        <v>4389.5</v>
      </c>
    </row>
    <row r="416" spans="1:9">
      <c r="A416" s="381"/>
      <c r="B416" s="382"/>
      <c r="C416" s="389"/>
      <c r="D416" s="389"/>
      <c r="E416" s="384"/>
      <c r="F416" s="385"/>
      <c r="G416" s="386"/>
      <c r="H416" s="387"/>
      <c r="I416" s="413">
        <f>SUM(I414:I415)</f>
        <v>48284.5</v>
      </c>
    </row>
    <row r="417" spans="1:9">
      <c r="A417" s="381"/>
      <c r="B417" s="382"/>
      <c r="C417" s="389" t="s">
        <v>882</v>
      </c>
      <c r="D417" s="389"/>
      <c r="E417" s="384"/>
      <c r="F417" s="385"/>
      <c r="G417" s="386"/>
      <c r="H417" s="387"/>
      <c r="I417" s="388"/>
    </row>
    <row r="418" spans="1:9">
      <c r="A418" s="381"/>
      <c r="B418" s="382"/>
      <c r="C418" s="389" t="s">
        <v>1166</v>
      </c>
      <c r="D418" s="389"/>
      <c r="E418" s="384"/>
      <c r="F418" s="385" t="s">
        <v>1170</v>
      </c>
      <c r="G418" s="386">
        <v>0.1</v>
      </c>
      <c r="H418" s="387">
        <v>130000</v>
      </c>
      <c r="I418" s="388">
        <f t="shared" ref="I418:I421" si="29">G418*H418</f>
        <v>13000</v>
      </c>
    </row>
    <row r="419" spans="1:9">
      <c r="A419" s="381"/>
      <c r="B419" s="382"/>
      <c r="C419" s="389" t="s">
        <v>1316</v>
      </c>
      <c r="D419" s="389"/>
      <c r="E419" s="384"/>
      <c r="F419" s="385" t="s">
        <v>1170</v>
      </c>
      <c r="G419" s="386">
        <v>0.05</v>
      </c>
      <c r="H419" s="387">
        <v>200000</v>
      </c>
      <c r="I419" s="388">
        <f t="shared" si="29"/>
        <v>10000</v>
      </c>
    </row>
    <row r="420" spans="1:9">
      <c r="A420" s="381"/>
      <c r="B420" s="382"/>
      <c r="C420" s="389" t="s">
        <v>1310</v>
      </c>
      <c r="D420" s="389"/>
      <c r="E420" s="384"/>
      <c r="F420" s="385" t="s">
        <v>1170</v>
      </c>
      <c r="G420" s="386">
        <v>5.0000000000000001E-3</v>
      </c>
      <c r="H420" s="387">
        <v>220000</v>
      </c>
      <c r="I420" s="388">
        <f t="shared" si="29"/>
        <v>1100</v>
      </c>
    </row>
    <row r="421" spans="1:9">
      <c r="A421" s="381"/>
      <c r="B421" s="382"/>
      <c r="C421" s="389" t="s">
        <v>1169</v>
      </c>
      <c r="D421" s="389"/>
      <c r="E421" s="384"/>
      <c r="F421" s="385" t="s">
        <v>1170</v>
      </c>
      <c r="G421" s="386">
        <v>5.0000000000000001E-3</v>
      </c>
      <c r="H421" s="387">
        <v>260000</v>
      </c>
      <c r="I421" s="388">
        <f t="shared" si="29"/>
        <v>1300</v>
      </c>
    </row>
    <row r="422" spans="1:9">
      <c r="A422" s="381"/>
      <c r="B422" s="382"/>
      <c r="C422" s="389"/>
      <c r="D422" s="389"/>
      <c r="E422" s="384"/>
      <c r="F422" s="385"/>
      <c r="G422" s="386"/>
      <c r="H422" s="387"/>
      <c r="I422" s="388">
        <f>SUM(I418:I421)</f>
        <v>25400</v>
      </c>
    </row>
    <row r="423" spans="1:9">
      <c r="A423" s="381"/>
      <c r="B423" s="382"/>
      <c r="C423" s="389"/>
      <c r="D423" s="389"/>
      <c r="E423" s="384"/>
      <c r="F423" s="385"/>
      <c r="G423" s="386"/>
      <c r="H423" s="387" t="s">
        <v>881</v>
      </c>
      <c r="I423" s="388">
        <f>I422*0.1</f>
        <v>2540</v>
      </c>
    </row>
    <row r="424" spans="1:9">
      <c r="A424" s="381"/>
      <c r="B424" s="382"/>
      <c r="C424" s="389"/>
      <c r="D424" s="389"/>
      <c r="E424" s="384"/>
      <c r="F424" s="385"/>
      <c r="G424" s="386"/>
      <c r="H424" s="387"/>
      <c r="I424" s="391">
        <f>SUM(I422:I423)</f>
        <v>27940</v>
      </c>
    </row>
  </sheetData>
  <pageMargins left="0.7" right="0.7" top="0.75" bottom="0.75" header="0.3" footer="0.3"/>
  <pageSetup paperSize="9"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R277"/>
  <sheetViews>
    <sheetView view="pageBreakPreview" zoomScale="120" zoomScaleSheetLayoutView="120" workbookViewId="0">
      <pane xSplit="4" ySplit="12" topLeftCell="H262" activePane="bottomRight" state="frozen"/>
      <selection activeCell="L271" activeCellId="1" sqref="L265:L267 L271:L273"/>
      <selection pane="topRight" activeCell="L271" activeCellId="1" sqref="L265:L267 L271:L273"/>
      <selection pane="bottomLeft" activeCell="L271" activeCellId="1" sqref="L265:L267 L271:L273"/>
      <selection pane="bottomRight" activeCell="L271" activeCellId="1" sqref="L265:L267 L271:L273"/>
    </sheetView>
  </sheetViews>
  <sheetFormatPr defaultRowHeight="14.5"/>
  <cols>
    <col min="1" max="1" width="4.54296875" style="10" customWidth="1"/>
    <col min="2" max="2" width="4.54296875" style="17" customWidth="1"/>
    <col min="3" max="3" width="7.54296875" style="10" customWidth="1"/>
    <col min="4" max="4" width="20.453125" style="10" customWidth="1"/>
    <col min="5" max="5" width="44.6328125" style="17" customWidth="1"/>
    <col min="6" max="6" width="4.6328125" style="12" customWidth="1"/>
    <col min="7" max="7" width="11.6328125" style="467" customWidth="1"/>
    <col min="8" max="12" width="12.6328125" style="10" customWidth="1"/>
    <col min="13" max="13" width="9.08984375" customWidth="1"/>
    <col min="14" max="14" width="10.6328125" bestFit="1" customWidth="1"/>
    <col min="15" max="16" width="9.90625" bestFit="1" customWidth="1"/>
    <col min="17" max="17" width="9.08984375" customWidth="1"/>
  </cols>
  <sheetData>
    <row r="1" spans="1:15">
      <c r="A1" s="77" t="s">
        <v>0</v>
      </c>
      <c r="B1" s="67"/>
      <c r="C1" s="68"/>
      <c r="D1" s="68"/>
      <c r="E1" s="67"/>
      <c r="F1" s="69"/>
      <c r="G1" s="466"/>
      <c r="H1" s="7"/>
      <c r="I1" s="7"/>
      <c r="J1" s="7"/>
      <c r="K1" s="7"/>
      <c r="L1" s="55"/>
    </row>
    <row r="2" spans="1:15" ht="9" customHeight="1">
      <c r="A2" s="78"/>
      <c r="B2" s="70"/>
      <c r="C2" s="71"/>
      <c r="D2" s="71"/>
      <c r="E2" s="70"/>
      <c r="F2" s="72"/>
      <c r="G2" s="571"/>
      <c r="H2" s="11"/>
      <c r="I2" s="11"/>
      <c r="J2" s="11"/>
      <c r="K2" s="11"/>
      <c r="L2" s="56"/>
    </row>
    <row r="3" spans="1:15" hidden="1">
      <c r="A3" s="79" t="s">
        <v>1</v>
      </c>
      <c r="B3" s="73"/>
      <c r="D3" s="297" t="e">
        <f>+#REF!</f>
        <v>#REF!</v>
      </c>
      <c r="E3" s="74"/>
      <c r="G3" s="571"/>
      <c r="H3" s="294" t="s">
        <v>2</v>
      </c>
      <c r="I3" s="11"/>
      <c r="J3" s="11"/>
      <c r="K3" s="11"/>
      <c r="L3" s="56"/>
    </row>
    <row r="4" spans="1:15" hidden="1">
      <c r="A4" s="79" t="s">
        <v>3</v>
      </c>
      <c r="B4" s="73"/>
      <c r="D4" s="297" t="e">
        <f>+#REF!</f>
        <v>#REF!</v>
      </c>
      <c r="E4" s="74"/>
      <c r="G4" s="571"/>
      <c r="H4" s="294" t="s">
        <v>755</v>
      </c>
      <c r="I4" s="11"/>
      <c r="J4" s="11"/>
      <c r="K4" s="11"/>
      <c r="L4" s="56"/>
    </row>
    <row r="5" spans="1:15" hidden="1">
      <c r="A5" s="79" t="s">
        <v>4</v>
      </c>
      <c r="B5" s="73"/>
      <c r="D5" s="297" t="e">
        <f>+#REF!</f>
        <v>#REF!</v>
      </c>
      <c r="E5" s="74"/>
      <c r="G5" s="571"/>
      <c r="H5" s="11"/>
      <c r="I5" s="11"/>
      <c r="J5" s="11"/>
      <c r="K5" s="11"/>
      <c r="L5" s="56"/>
    </row>
    <row r="6" spans="1:15" hidden="1">
      <c r="A6" s="79" t="s">
        <v>5</v>
      </c>
      <c r="B6" s="73"/>
      <c r="D6" s="297" t="e">
        <f>+#REF!</f>
        <v>#REF!</v>
      </c>
      <c r="E6" s="74"/>
      <c r="G6" s="571"/>
      <c r="H6" s="11"/>
      <c r="I6" s="11"/>
      <c r="J6" s="11"/>
      <c r="K6" s="11"/>
      <c r="L6" s="56"/>
    </row>
    <row r="7" spans="1:15" hidden="1">
      <c r="A7" s="79" t="s">
        <v>7</v>
      </c>
      <c r="B7" s="73"/>
      <c r="D7" s="297" t="e">
        <f>+#REF!</f>
        <v>#REF!</v>
      </c>
      <c r="E7" s="74"/>
      <c r="G7" s="571"/>
      <c r="H7" s="11"/>
      <c r="I7" s="11"/>
      <c r="J7" s="11"/>
      <c r="K7" s="11"/>
      <c r="L7" s="56"/>
    </row>
    <row r="8" spans="1:15" hidden="1">
      <c r="A8" s="80"/>
      <c r="B8" s="73"/>
      <c r="D8" s="297" t="e">
        <f>+#REF!</f>
        <v>#REF!</v>
      </c>
      <c r="E8" s="75"/>
      <c r="G8" s="571"/>
      <c r="H8" s="11"/>
      <c r="I8" s="11"/>
      <c r="J8" s="11"/>
      <c r="K8" s="11"/>
      <c r="L8" s="56"/>
    </row>
    <row r="9" spans="1:15" ht="10.5" hidden="1" customHeight="1">
      <c r="A9" s="81"/>
      <c r="B9" s="76"/>
      <c r="C9" s="14"/>
      <c r="D9" s="14"/>
      <c r="E9" s="13"/>
      <c r="F9" s="15"/>
      <c r="G9" s="572"/>
      <c r="H9" s="13"/>
      <c r="I9" s="13"/>
      <c r="J9" s="13"/>
      <c r="K9" s="13"/>
      <c r="L9" s="57"/>
    </row>
    <row r="10" spans="1:15">
      <c r="A10" s="295"/>
      <c r="B10" s="296"/>
      <c r="E10" s="11"/>
      <c r="G10" s="571"/>
      <c r="H10" s="11"/>
      <c r="I10" s="11"/>
      <c r="J10" s="11"/>
      <c r="K10" s="11"/>
      <c r="L10" s="56"/>
      <c r="M10" s="206" t="s">
        <v>956</v>
      </c>
      <c r="N10" s="206">
        <f>+'3. Struktur'!T10</f>
        <v>0</v>
      </c>
      <c r="O10" s="206"/>
    </row>
    <row r="11" spans="1:15" s="42" customFormat="1" ht="16.5" customHeight="1">
      <c r="A11" s="2496" t="s">
        <v>9</v>
      </c>
      <c r="B11" s="2498" t="s">
        <v>10</v>
      </c>
      <c r="C11" s="2498"/>
      <c r="D11" s="2498"/>
      <c r="E11" s="2500" t="s">
        <v>133</v>
      </c>
      <c r="F11" s="2502" t="s">
        <v>11</v>
      </c>
      <c r="G11" s="2494" t="s">
        <v>966</v>
      </c>
      <c r="H11" s="2504" t="s">
        <v>13</v>
      </c>
      <c r="I11" s="2505"/>
      <c r="J11" s="2492" t="s">
        <v>14</v>
      </c>
      <c r="K11" s="2493"/>
      <c r="L11" s="119" t="s">
        <v>15</v>
      </c>
      <c r="M11" s="184"/>
      <c r="N11" s="184">
        <v>-2</v>
      </c>
      <c r="O11" s="184"/>
    </row>
    <row r="12" spans="1:15" s="42" customFormat="1" ht="18.75" customHeight="1">
      <c r="A12" s="2497"/>
      <c r="B12" s="2499"/>
      <c r="C12" s="2499"/>
      <c r="D12" s="2499"/>
      <c r="E12" s="2501"/>
      <c r="F12" s="2503"/>
      <c r="G12" s="2495"/>
      <c r="H12" s="303" t="s">
        <v>28</v>
      </c>
      <c r="I12" s="304" t="s">
        <v>29</v>
      </c>
      <c r="J12" s="305" t="s">
        <v>28</v>
      </c>
      <c r="K12" s="306" t="s">
        <v>29</v>
      </c>
      <c r="L12" s="120" t="s">
        <v>27</v>
      </c>
      <c r="M12" s="184"/>
      <c r="N12" s="184">
        <v>0.75</v>
      </c>
      <c r="O12" s="184">
        <f>1-N12</f>
        <v>0.25</v>
      </c>
    </row>
    <row r="13" spans="1:15">
      <c r="A13" s="140" t="s">
        <v>458</v>
      </c>
      <c r="B13" s="307" t="s">
        <v>802</v>
      </c>
      <c r="C13" s="83"/>
      <c r="D13" s="83"/>
      <c r="E13" s="84"/>
      <c r="F13" s="216"/>
      <c r="G13" s="582"/>
      <c r="H13" s="45"/>
      <c r="I13" s="46"/>
      <c r="J13" s="209"/>
      <c r="K13" s="183"/>
      <c r="L13" s="210"/>
    </row>
    <row r="14" spans="1:15">
      <c r="A14" s="85" t="s">
        <v>639</v>
      </c>
      <c r="B14" s="302" t="s">
        <v>640</v>
      </c>
      <c r="C14" s="62"/>
      <c r="D14" s="62"/>
      <c r="E14" s="63"/>
      <c r="F14" s="178"/>
      <c r="G14" s="583"/>
      <c r="H14" s="25"/>
      <c r="I14" s="47"/>
      <c r="J14" s="59"/>
      <c r="K14" s="208"/>
      <c r="L14" s="211"/>
    </row>
    <row r="15" spans="1:15">
      <c r="A15" s="91">
        <v>1</v>
      </c>
      <c r="B15" s="283" t="s">
        <v>638</v>
      </c>
      <c r="C15" s="90"/>
      <c r="D15" s="90"/>
      <c r="E15" s="63"/>
      <c r="F15" s="178"/>
      <c r="G15" s="583"/>
      <c r="H15" s="25"/>
      <c r="I15" s="47"/>
      <c r="J15" s="59"/>
      <c r="K15" s="208"/>
      <c r="L15" s="211"/>
    </row>
    <row r="16" spans="1:15">
      <c r="A16" s="91" t="s">
        <v>74</v>
      </c>
      <c r="B16" s="283" t="s">
        <v>637</v>
      </c>
      <c r="C16" s="90"/>
      <c r="D16" s="90"/>
      <c r="E16" s="63"/>
      <c r="F16" s="178"/>
      <c r="G16" s="583"/>
      <c r="H16" s="25"/>
      <c r="I16" s="47"/>
      <c r="J16" s="59"/>
      <c r="K16" s="208"/>
      <c r="L16" s="211"/>
    </row>
    <row r="17" spans="1:12">
      <c r="A17" s="91"/>
      <c r="B17" s="63" t="s">
        <v>597</v>
      </c>
      <c r="C17" s="63"/>
      <c r="D17" s="63"/>
      <c r="E17" s="63"/>
      <c r="F17" s="178"/>
      <c r="G17" s="583"/>
      <c r="H17" s="25"/>
      <c r="I17" s="47"/>
      <c r="J17" s="59"/>
      <c r="K17" s="208"/>
      <c r="L17" s="211"/>
    </row>
    <row r="18" spans="1:12">
      <c r="A18" s="91"/>
      <c r="B18" s="283"/>
      <c r="C18" s="175" t="s">
        <v>379</v>
      </c>
      <c r="D18" s="175"/>
      <c r="E18" s="63" t="s">
        <v>380</v>
      </c>
      <c r="F18" s="178" t="s">
        <v>72</v>
      </c>
      <c r="G18" s="509">
        <f>35+165</f>
        <v>200</v>
      </c>
      <c r="H18" s="50" t="e">
        <f>'Ars Diamond'!V681</f>
        <v>#REF!</v>
      </c>
      <c r="I18" s="363" t="e">
        <f>'Ars Diamond'!W681</f>
        <v>#REF!</v>
      </c>
      <c r="J18" s="126" t="e">
        <f>G18*H18</f>
        <v>#REF!</v>
      </c>
      <c r="K18" s="26" t="e">
        <f>G18*I18</f>
        <v>#REF!</v>
      </c>
      <c r="L18" s="48" t="e">
        <f t="shared" ref="L18" si="0">J18+K18</f>
        <v>#REF!</v>
      </c>
    </row>
    <row r="19" spans="1:12">
      <c r="A19" s="91"/>
      <c r="B19" s="283"/>
      <c r="C19" s="175" t="s">
        <v>381</v>
      </c>
      <c r="D19" s="175"/>
      <c r="E19" s="63" t="s">
        <v>382</v>
      </c>
      <c r="F19" s="178" t="s">
        <v>72</v>
      </c>
      <c r="G19" s="509">
        <v>164</v>
      </c>
      <c r="H19" s="50" t="e">
        <f>'Ars Diamond'!V682</f>
        <v>#REF!</v>
      </c>
      <c r="I19" s="363" t="e">
        <f>'Ars Diamond'!W682</f>
        <v>#REF!</v>
      </c>
      <c r="J19" s="126" t="e">
        <f t="shared" ref="J19:J73" si="1">G19*H19</f>
        <v>#REF!</v>
      </c>
      <c r="K19" s="26" t="e">
        <f t="shared" ref="K19:K73" si="2">G19*I19</f>
        <v>#REF!</v>
      </c>
      <c r="L19" s="48" t="e">
        <f t="shared" ref="L19:L73" si="3">J19+K19</f>
        <v>#REF!</v>
      </c>
    </row>
    <row r="20" spans="1:12">
      <c r="A20" s="91"/>
      <c r="B20" s="283"/>
      <c r="C20" s="175" t="s">
        <v>383</v>
      </c>
      <c r="D20" s="175"/>
      <c r="E20" s="63" t="s">
        <v>384</v>
      </c>
      <c r="F20" s="178" t="s">
        <v>72</v>
      </c>
      <c r="G20" s="509">
        <f>280+164</f>
        <v>444</v>
      </c>
      <c r="H20" s="50" t="e">
        <f>'Ars Diamond'!V683</f>
        <v>#REF!</v>
      </c>
      <c r="I20" s="363" t="e">
        <f>'Ars Diamond'!W683</f>
        <v>#REF!</v>
      </c>
      <c r="J20" s="126" t="e">
        <f t="shared" si="1"/>
        <v>#REF!</v>
      </c>
      <c r="K20" s="26" t="e">
        <f t="shared" si="2"/>
        <v>#REF!</v>
      </c>
      <c r="L20" s="48" t="e">
        <f t="shared" si="3"/>
        <v>#REF!</v>
      </c>
    </row>
    <row r="21" spans="1:12">
      <c r="A21" s="91"/>
      <c r="B21" s="283"/>
      <c r="C21" s="175" t="s">
        <v>385</v>
      </c>
      <c r="D21" s="175"/>
      <c r="E21" s="63" t="s">
        <v>386</v>
      </c>
      <c r="F21" s="178" t="s">
        <v>72</v>
      </c>
      <c r="G21" s="509">
        <v>164</v>
      </c>
      <c r="H21" s="50" t="e">
        <f>'Ars Diamond'!V684</f>
        <v>#REF!</v>
      </c>
      <c r="I21" s="363" t="e">
        <f>'Ars Diamond'!W684</f>
        <v>#REF!</v>
      </c>
      <c r="J21" s="126" t="e">
        <f t="shared" si="1"/>
        <v>#REF!</v>
      </c>
      <c r="K21" s="26" t="e">
        <f t="shared" si="2"/>
        <v>#REF!</v>
      </c>
      <c r="L21" s="48" t="e">
        <f t="shared" si="3"/>
        <v>#REF!</v>
      </c>
    </row>
    <row r="22" spans="1:12">
      <c r="A22" s="91"/>
      <c r="B22" s="63" t="s">
        <v>439</v>
      </c>
      <c r="C22" s="63"/>
      <c r="D22" s="63"/>
      <c r="E22" s="63" t="s">
        <v>440</v>
      </c>
      <c r="F22" s="178" t="s">
        <v>117</v>
      </c>
      <c r="G22" s="509">
        <v>108</v>
      </c>
      <c r="H22" s="50" t="e">
        <f>'Ars Diamond'!V685</f>
        <v>#REF!</v>
      </c>
      <c r="I22" s="363" t="e">
        <f>'Ars Diamond'!W685</f>
        <v>#REF!</v>
      </c>
      <c r="J22" s="126" t="e">
        <f t="shared" si="1"/>
        <v>#REF!</v>
      </c>
      <c r="K22" s="26" t="e">
        <f t="shared" si="2"/>
        <v>#REF!</v>
      </c>
      <c r="L22" s="48" t="e">
        <f t="shared" si="3"/>
        <v>#REF!</v>
      </c>
    </row>
    <row r="23" spans="1:12">
      <c r="A23" s="91"/>
      <c r="B23" s="63"/>
      <c r="C23" s="63"/>
      <c r="D23" s="63"/>
      <c r="E23" s="63" t="s">
        <v>596</v>
      </c>
      <c r="F23" s="178"/>
      <c r="G23" s="509"/>
      <c r="H23" s="25"/>
      <c r="I23" s="47"/>
      <c r="J23" s="126">
        <f t="shared" si="1"/>
        <v>0</v>
      </c>
      <c r="K23" s="26">
        <f t="shared" si="2"/>
        <v>0</v>
      </c>
      <c r="L23" s="48">
        <f t="shared" si="3"/>
        <v>0</v>
      </c>
    </row>
    <row r="24" spans="1:12">
      <c r="A24" s="91"/>
      <c r="B24" s="114" t="s">
        <v>453</v>
      </c>
      <c r="C24" s="63"/>
      <c r="D24" s="63"/>
      <c r="E24" s="63"/>
      <c r="F24" s="178" t="s">
        <v>72</v>
      </c>
      <c r="G24" s="509">
        <v>1067</v>
      </c>
      <c r="H24" s="50" t="e">
        <f>'Ars Diamond'!V687</f>
        <v>#REF!</v>
      </c>
      <c r="I24" s="363" t="e">
        <f>'Ars Diamond'!W687</f>
        <v>#REF!</v>
      </c>
      <c r="J24" s="126" t="e">
        <f t="shared" si="1"/>
        <v>#REF!</v>
      </c>
      <c r="K24" s="26" t="e">
        <f t="shared" si="2"/>
        <v>#REF!</v>
      </c>
      <c r="L24" s="48" t="e">
        <f t="shared" si="3"/>
        <v>#REF!</v>
      </c>
    </row>
    <row r="25" spans="1:12" ht="15.75" customHeight="1">
      <c r="A25" s="91"/>
      <c r="B25" s="63" t="s">
        <v>387</v>
      </c>
      <c r="C25" s="63"/>
      <c r="D25" s="63"/>
      <c r="E25" s="63"/>
      <c r="F25" s="178" t="s">
        <v>117</v>
      </c>
      <c r="G25" s="509">
        <v>61</v>
      </c>
      <c r="H25" s="50" t="e">
        <f>'Ars Diamond'!V688</f>
        <v>#REF!</v>
      </c>
      <c r="I25" s="363" t="e">
        <f>'Ars Diamond'!W688</f>
        <v>#REF!</v>
      </c>
      <c r="J25" s="126" t="e">
        <f t="shared" si="1"/>
        <v>#REF!</v>
      </c>
      <c r="K25" s="26" t="e">
        <f t="shared" si="2"/>
        <v>#REF!</v>
      </c>
      <c r="L25" s="48" t="e">
        <f t="shared" si="3"/>
        <v>#REF!</v>
      </c>
    </row>
    <row r="26" spans="1:12" ht="15.75" customHeight="1">
      <c r="A26" s="91"/>
      <c r="B26" s="114" t="s">
        <v>388</v>
      </c>
      <c r="C26" s="282"/>
      <c r="D26" s="62"/>
      <c r="E26" s="63" t="s">
        <v>644</v>
      </c>
      <c r="F26" s="178" t="s">
        <v>117</v>
      </c>
      <c r="G26" s="509">
        <v>61</v>
      </c>
      <c r="H26" s="50" t="e">
        <f>'Ars Diamond'!V689</f>
        <v>#REF!</v>
      </c>
      <c r="I26" s="363" t="e">
        <f>'Ars Diamond'!W689</f>
        <v>#REF!</v>
      </c>
      <c r="J26" s="126" t="e">
        <f t="shared" si="1"/>
        <v>#REF!</v>
      </c>
      <c r="K26" s="26" t="e">
        <f t="shared" si="2"/>
        <v>#REF!</v>
      </c>
      <c r="L26" s="48" t="e">
        <f t="shared" si="3"/>
        <v>#REF!</v>
      </c>
    </row>
    <row r="27" spans="1:12">
      <c r="A27" s="91"/>
      <c r="B27" s="63"/>
      <c r="C27" s="63"/>
      <c r="D27" s="63"/>
      <c r="E27" s="63" t="s">
        <v>645</v>
      </c>
      <c r="F27" s="178"/>
      <c r="G27" s="509"/>
      <c r="H27" s="25"/>
      <c r="I27" s="47"/>
      <c r="J27" s="126">
        <f t="shared" si="1"/>
        <v>0</v>
      </c>
      <c r="K27" s="26">
        <f t="shared" si="2"/>
        <v>0</v>
      </c>
      <c r="L27" s="48">
        <f t="shared" si="3"/>
        <v>0</v>
      </c>
    </row>
    <row r="28" spans="1:12">
      <c r="A28" s="91"/>
      <c r="B28" s="63"/>
      <c r="C28" s="63"/>
      <c r="D28" s="63"/>
      <c r="E28" s="63"/>
      <c r="F28" s="178"/>
      <c r="G28" s="509"/>
      <c r="H28" s="25"/>
      <c r="I28" s="47"/>
      <c r="J28" s="126">
        <f t="shared" si="1"/>
        <v>0</v>
      </c>
      <c r="K28" s="26">
        <f t="shared" si="2"/>
        <v>0</v>
      </c>
      <c r="L28" s="48">
        <f t="shared" si="3"/>
        <v>0</v>
      </c>
    </row>
    <row r="29" spans="1:12">
      <c r="A29" s="91" t="s">
        <v>79</v>
      </c>
      <c r="B29" s="283" t="s">
        <v>451</v>
      </c>
      <c r="C29" s="282"/>
      <c r="D29" s="51"/>
      <c r="E29" s="43"/>
      <c r="F29" s="217"/>
      <c r="G29" s="509"/>
      <c r="H29" s="25"/>
      <c r="I29" s="47"/>
      <c r="J29" s="126">
        <f t="shared" si="1"/>
        <v>0</v>
      </c>
      <c r="K29" s="26">
        <f t="shared" si="2"/>
        <v>0</v>
      </c>
      <c r="L29" s="48">
        <f t="shared" si="3"/>
        <v>0</v>
      </c>
    </row>
    <row r="30" spans="1:12">
      <c r="A30" s="25"/>
      <c r="B30" s="115" t="s">
        <v>454</v>
      </c>
      <c r="C30" s="62"/>
      <c r="D30" s="51"/>
      <c r="E30" s="43"/>
      <c r="F30" s="217" t="s">
        <v>72</v>
      </c>
      <c r="G30" s="509">
        <v>120</v>
      </c>
      <c r="H30" s="50" t="e">
        <f>H24</f>
        <v>#REF!</v>
      </c>
      <c r="I30" s="363" t="e">
        <f>I24</f>
        <v>#REF!</v>
      </c>
      <c r="J30" s="126" t="e">
        <f t="shared" si="1"/>
        <v>#REF!</v>
      </c>
      <c r="K30" s="26" t="e">
        <f t="shared" si="2"/>
        <v>#REF!</v>
      </c>
      <c r="L30" s="48" t="e">
        <f t="shared" si="3"/>
        <v>#REF!</v>
      </c>
    </row>
    <row r="31" spans="1:12">
      <c r="A31" s="25"/>
      <c r="B31" s="115" t="s">
        <v>452</v>
      </c>
      <c r="C31" s="62"/>
      <c r="D31" s="51"/>
      <c r="E31" s="43"/>
      <c r="F31" s="217" t="s">
        <v>72</v>
      </c>
      <c r="G31" s="509">
        <v>109</v>
      </c>
      <c r="H31" s="50" t="e">
        <f>'Ars Diamond'!V674</f>
        <v>#REF!</v>
      </c>
      <c r="I31" s="363" t="e">
        <f>'Ars Diamond'!W674</f>
        <v>#REF!</v>
      </c>
      <c r="J31" s="126" t="e">
        <f t="shared" si="1"/>
        <v>#REF!</v>
      </c>
      <c r="K31" s="26" t="e">
        <f t="shared" si="2"/>
        <v>#REF!</v>
      </c>
      <c r="L31" s="48" t="e">
        <f t="shared" si="3"/>
        <v>#REF!</v>
      </c>
    </row>
    <row r="32" spans="1:12">
      <c r="A32" s="25"/>
      <c r="B32" s="175" t="s">
        <v>780</v>
      </c>
      <c r="C32" s="63"/>
      <c r="D32" s="63"/>
      <c r="E32" s="63" t="s">
        <v>440</v>
      </c>
      <c r="F32" s="178" t="s">
        <v>117</v>
      </c>
      <c r="G32" s="509">
        <v>45</v>
      </c>
      <c r="H32" s="50" t="e">
        <f>'Ars Diamond'!V675</f>
        <v>#REF!</v>
      </c>
      <c r="I32" s="363" t="e">
        <f>'Ars Diamond'!W675</f>
        <v>#REF!</v>
      </c>
      <c r="J32" s="126" t="e">
        <f t="shared" si="1"/>
        <v>#REF!</v>
      </c>
      <c r="K32" s="26" t="e">
        <f t="shared" si="2"/>
        <v>#REF!</v>
      </c>
      <c r="L32" s="48" t="e">
        <f t="shared" si="3"/>
        <v>#REF!</v>
      </c>
    </row>
    <row r="33" spans="1:16">
      <c r="A33" s="25"/>
      <c r="B33" s="63"/>
      <c r="C33" s="63"/>
      <c r="D33" s="63"/>
      <c r="E33" s="63" t="s">
        <v>595</v>
      </c>
      <c r="F33" s="178"/>
      <c r="G33" s="509"/>
      <c r="H33" s="25"/>
      <c r="I33" s="47"/>
      <c r="J33" s="126">
        <f t="shared" si="1"/>
        <v>0</v>
      </c>
      <c r="K33" s="26">
        <f t="shared" si="2"/>
        <v>0</v>
      </c>
      <c r="L33" s="48">
        <f t="shared" si="3"/>
        <v>0</v>
      </c>
    </row>
    <row r="34" spans="1:16">
      <c r="A34" s="25"/>
      <c r="B34" s="63"/>
      <c r="C34" s="62"/>
      <c r="D34" s="62"/>
      <c r="E34" s="63"/>
      <c r="F34" s="178"/>
      <c r="G34" s="509"/>
      <c r="H34" s="25"/>
      <c r="I34" s="47"/>
      <c r="J34" s="126">
        <f t="shared" si="1"/>
        <v>0</v>
      </c>
      <c r="K34" s="26">
        <f t="shared" si="2"/>
        <v>0</v>
      </c>
      <c r="L34" s="48">
        <f t="shared" si="3"/>
        <v>0</v>
      </c>
    </row>
    <row r="35" spans="1:16">
      <c r="A35" s="91">
        <v>2</v>
      </c>
      <c r="B35" s="90" t="s">
        <v>599</v>
      </c>
      <c r="C35" s="62"/>
      <c r="D35" s="62"/>
      <c r="E35" s="63"/>
      <c r="F35" s="178"/>
      <c r="G35" s="509"/>
      <c r="H35" s="25"/>
      <c r="I35" s="47"/>
      <c r="J35" s="126">
        <f t="shared" si="1"/>
        <v>0</v>
      </c>
      <c r="K35" s="26">
        <f t="shared" si="2"/>
        <v>0</v>
      </c>
      <c r="L35" s="48">
        <f t="shared" si="3"/>
        <v>0</v>
      </c>
    </row>
    <row r="36" spans="1:16">
      <c r="A36" s="85" t="s">
        <v>34</v>
      </c>
      <c r="B36" s="90" t="s">
        <v>600</v>
      </c>
      <c r="C36" s="62"/>
      <c r="D36" s="62"/>
      <c r="E36" s="63"/>
      <c r="F36" s="178"/>
      <c r="G36" s="509"/>
      <c r="H36" s="25"/>
      <c r="I36" s="47"/>
      <c r="J36" s="126">
        <f t="shared" si="1"/>
        <v>0</v>
      </c>
      <c r="K36" s="26">
        <f t="shared" si="2"/>
        <v>0</v>
      </c>
      <c r="L36" s="48">
        <f t="shared" si="3"/>
        <v>0</v>
      </c>
    </row>
    <row r="37" spans="1:16">
      <c r="A37" s="25"/>
      <c r="B37" s="523" t="s">
        <v>601</v>
      </c>
      <c r="C37" s="62"/>
      <c r="D37" s="62"/>
      <c r="E37" s="66"/>
      <c r="F37" s="178" t="s">
        <v>117</v>
      </c>
      <c r="G37" s="511">
        <v>25</v>
      </c>
      <c r="H37" s="524">
        <f>ROUND(N37*$N$10,$N$11)</f>
        <v>0</v>
      </c>
      <c r="I37" s="525">
        <f>ROUND(O37*$N$10,$N$11)</f>
        <v>0</v>
      </c>
      <c r="J37" s="446">
        <f t="shared" si="1"/>
        <v>0</v>
      </c>
      <c r="K37" s="447">
        <f t="shared" si="2"/>
        <v>0</v>
      </c>
      <c r="L37" s="448">
        <f t="shared" si="3"/>
        <v>0</v>
      </c>
      <c r="N37">
        <f>+P37*$N$12</f>
        <v>281250</v>
      </c>
      <c r="O37">
        <f>+$O$12*P37</f>
        <v>93750</v>
      </c>
      <c r="P37">
        <f>0.3*0.5*2500000</f>
        <v>375000</v>
      </c>
    </row>
    <row r="38" spans="1:16">
      <c r="A38" s="25"/>
      <c r="B38" s="175" t="s">
        <v>602</v>
      </c>
      <c r="C38" s="62"/>
      <c r="D38" s="62"/>
      <c r="E38" s="63"/>
      <c r="F38" s="178" t="s">
        <v>72</v>
      </c>
      <c r="G38" s="509">
        <v>3.6</v>
      </c>
      <c r="H38" s="50">
        <f>'Ars Diamond'!V46</f>
        <v>107848.33333333331</v>
      </c>
      <c r="I38" s="207">
        <f>'Ars Diamond'!W46</f>
        <v>55000</v>
      </c>
      <c r="J38" s="126">
        <f t="shared" si="1"/>
        <v>388253.99999999994</v>
      </c>
      <c r="K38" s="26">
        <f t="shared" si="2"/>
        <v>198000</v>
      </c>
      <c r="L38" s="48">
        <f t="shared" si="3"/>
        <v>586254</v>
      </c>
    </row>
    <row r="39" spans="1:16">
      <c r="A39" s="25"/>
      <c r="B39" s="175" t="s">
        <v>603</v>
      </c>
      <c r="C39" s="62"/>
      <c r="D39" s="62"/>
      <c r="E39" s="63"/>
      <c r="F39" s="178" t="s">
        <v>72</v>
      </c>
      <c r="G39" s="509">
        <v>31.25</v>
      </c>
      <c r="H39" s="455">
        <f t="shared" ref="H39:H40" si="4">ROUND(N39*$N$10,$N$11)</f>
        <v>0</v>
      </c>
      <c r="I39" s="459">
        <f t="shared" ref="I39:I40" si="5">ROUND(O39*$N$10,$N$11)</f>
        <v>0</v>
      </c>
      <c r="J39" s="126">
        <f t="shared" si="1"/>
        <v>0</v>
      </c>
      <c r="K39" s="26">
        <f t="shared" si="2"/>
        <v>0</v>
      </c>
      <c r="L39" s="48">
        <f t="shared" si="3"/>
        <v>0</v>
      </c>
      <c r="N39" s="50">
        <v>30000</v>
      </c>
      <c r="O39" s="363">
        <v>0</v>
      </c>
    </row>
    <row r="40" spans="1:16">
      <c r="A40" s="25"/>
      <c r="B40" s="175" t="s">
        <v>604</v>
      </c>
      <c r="C40" s="62"/>
      <c r="D40" s="62"/>
      <c r="E40" s="63" t="s">
        <v>605</v>
      </c>
      <c r="F40" s="178" t="s">
        <v>72</v>
      </c>
      <c r="G40" s="509">
        <v>31.25</v>
      </c>
      <c r="H40" s="455">
        <f t="shared" si="4"/>
        <v>0</v>
      </c>
      <c r="I40" s="459">
        <f t="shared" si="5"/>
        <v>0</v>
      </c>
      <c r="J40" s="126">
        <f t="shared" si="1"/>
        <v>0</v>
      </c>
      <c r="K40" s="26">
        <f t="shared" si="2"/>
        <v>0</v>
      </c>
      <c r="L40" s="48">
        <f t="shared" si="3"/>
        <v>0</v>
      </c>
      <c r="N40" s="50">
        <v>230000</v>
      </c>
      <c r="O40" s="363">
        <v>23000</v>
      </c>
    </row>
    <row r="41" spans="1:16">
      <c r="A41" s="25"/>
      <c r="B41" s="63"/>
      <c r="C41" s="62"/>
      <c r="D41" s="62"/>
      <c r="E41" s="63" t="s">
        <v>606</v>
      </c>
      <c r="F41" s="178"/>
      <c r="G41" s="509"/>
      <c r="H41" s="50"/>
      <c r="I41" s="363"/>
      <c r="J41" s="126">
        <f t="shared" si="1"/>
        <v>0</v>
      </c>
      <c r="K41" s="26">
        <f t="shared" si="2"/>
        <v>0</v>
      </c>
      <c r="L41" s="48">
        <f t="shared" si="3"/>
        <v>0</v>
      </c>
    </row>
    <row r="42" spans="1:16">
      <c r="A42" s="25"/>
      <c r="B42" s="63"/>
      <c r="C42" s="62"/>
      <c r="D42" s="62"/>
      <c r="E42" s="63"/>
      <c r="F42" s="178"/>
      <c r="G42" s="509"/>
      <c r="H42" s="50"/>
      <c r="I42" s="363"/>
      <c r="J42" s="126">
        <f t="shared" si="1"/>
        <v>0</v>
      </c>
      <c r="K42" s="26">
        <f t="shared" si="2"/>
        <v>0</v>
      </c>
      <c r="L42" s="48">
        <f t="shared" si="3"/>
        <v>0</v>
      </c>
    </row>
    <row r="43" spans="1:16">
      <c r="A43" s="85" t="s">
        <v>35</v>
      </c>
      <c r="B43" s="90" t="s">
        <v>607</v>
      </c>
      <c r="C43" s="62"/>
      <c r="D43" s="62"/>
      <c r="E43" s="63"/>
      <c r="F43" s="178"/>
      <c r="G43" s="509"/>
      <c r="H43" s="50"/>
      <c r="I43" s="363"/>
      <c r="J43" s="126">
        <f t="shared" si="1"/>
        <v>0</v>
      </c>
      <c r="K43" s="26">
        <f t="shared" si="2"/>
        <v>0</v>
      </c>
      <c r="L43" s="48">
        <f t="shared" si="3"/>
        <v>0</v>
      </c>
      <c r="P43">
        <v>9500000</v>
      </c>
    </row>
    <row r="44" spans="1:16">
      <c r="A44" s="25"/>
      <c r="B44" s="523" t="s">
        <v>608</v>
      </c>
      <c r="C44" s="62"/>
      <c r="D44" s="62"/>
      <c r="E44" s="66" t="s">
        <v>609</v>
      </c>
      <c r="F44" s="178" t="s">
        <v>117</v>
      </c>
      <c r="G44" s="511">
        <v>50</v>
      </c>
      <c r="H44" s="565">
        <f>ROUND(N44*$N$10,$N$11)</f>
        <v>0</v>
      </c>
      <c r="I44" s="566">
        <f>ROUND(O44*$N$10,$N$11)</f>
        <v>0</v>
      </c>
      <c r="J44" s="446">
        <f t="shared" si="1"/>
        <v>0</v>
      </c>
      <c r="K44" s="447">
        <f t="shared" si="2"/>
        <v>0</v>
      </c>
      <c r="L44" s="448">
        <f t="shared" si="3"/>
        <v>0</v>
      </c>
      <c r="N44">
        <f>+P44*$N$12</f>
        <v>163687.5</v>
      </c>
      <c r="O44">
        <f>+$O$12*P44</f>
        <v>54562.5</v>
      </c>
      <c r="P44">
        <f>0.15*0.15*($P$43+200000)</f>
        <v>218250</v>
      </c>
    </row>
    <row r="45" spans="1:16">
      <c r="A45" s="25"/>
      <c r="B45" s="66"/>
      <c r="C45" s="62"/>
      <c r="D45" s="62"/>
      <c r="E45" s="66" t="s">
        <v>610</v>
      </c>
      <c r="F45" s="178"/>
      <c r="G45" s="511"/>
      <c r="H45" s="441"/>
      <c r="I45" s="363"/>
      <c r="J45" s="446">
        <f t="shared" si="1"/>
        <v>0</v>
      </c>
      <c r="K45" s="447">
        <f t="shared" si="2"/>
        <v>0</v>
      </c>
      <c r="L45" s="448">
        <f t="shared" si="3"/>
        <v>0</v>
      </c>
    </row>
    <row r="46" spans="1:16">
      <c r="A46" s="25"/>
      <c r="B46" s="523" t="s">
        <v>611</v>
      </c>
      <c r="C46" s="62"/>
      <c r="D46" s="62"/>
      <c r="E46" s="66" t="s">
        <v>612</v>
      </c>
      <c r="F46" s="178" t="s">
        <v>117</v>
      </c>
      <c r="G46" s="511">
        <v>92</v>
      </c>
      <c r="H46" s="565">
        <f>ROUND(N46*$N$10,$N$11)</f>
        <v>0</v>
      </c>
      <c r="I46" s="566">
        <f>ROUND(O46*$N$10,$N$11)</f>
        <v>0</v>
      </c>
      <c r="J46" s="446">
        <f t="shared" si="1"/>
        <v>0</v>
      </c>
      <c r="K46" s="447">
        <f t="shared" si="2"/>
        <v>0</v>
      </c>
      <c r="L46" s="448">
        <f t="shared" si="3"/>
        <v>0</v>
      </c>
      <c r="N46">
        <f>+P46*$N$12</f>
        <v>52380</v>
      </c>
      <c r="O46">
        <f>+$O$12*P46</f>
        <v>17460</v>
      </c>
      <c r="P46">
        <f>0.12*0.06*($P$43+200000)</f>
        <v>69840</v>
      </c>
    </row>
    <row r="47" spans="1:16">
      <c r="A47" s="25"/>
      <c r="B47" s="66"/>
      <c r="C47" s="62"/>
      <c r="D47" s="62"/>
      <c r="E47" s="66" t="s">
        <v>610</v>
      </c>
      <c r="F47" s="178"/>
      <c r="G47" s="511"/>
      <c r="H47" s="441"/>
      <c r="I47" s="363"/>
      <c r="J47" s="446">
        <f t="shared" si="1"/>
        <v>0</v>
      </c>
      <c r="K47" s="447">
        <f t="shared" si="2"/>
        <v>0</v>
      </c>
      <c r="L47" s="448">
        <f t="shared" si="3"/>
        <v>0</v>
      </c>
    </row>
    <row r="48" spans="1:16">
      <c r="A48" s="25"/>
      <c r="B48" s="523" t="s">
        <v>611</v>
      </c>
      <c r="C48" s="62"/>
      <c r="D48" s="62"/>
      <c r="E48" s="66" t="s">
        <v>613</v>
      </c>
      <c r="F48" s="178" t="s">
        <v>117</v>
      </c>
      <c r="G48" s="511">
        <v>126.5</v>
      </c>
      <c r="H48" s="565">
        <f>ROUND(N48*$N$10,$N$11)</f>
        <v>0</v>
      </c>
      <c r="I48" s="566">
        <f>ROUND(O48*$N$10,$N$11)</f>
        <v>0</v>
      </c>
      <c r="J48" s="446">
        <f t="shared" si="1"/>
        <v>0</v>
      </c>
      <c r="K48" s="447">
        <f t="shared" si="2"/>
        <v>0</v>
      </c>
      <c r="L48" s="448">
        <f t="shared" si="3"/>
        <v>0</v>
      </c>
      <c r="N48">
        <f>+P48*$N$12</f>
        <v>10185.000000000002</v>
      </c>
      <c r="O48">
        <f>+$O$12*P48</f>
        <v>3395.0000000000005</v>
      </c>
      <c r="P48">
        <f>0.07*0.02*($P$43+200000)</f>
        <v>13580.000000000002</v>
      </c>
    </row>
    <row r="49" spans="1:18">
      <c r="A49" s="25"/>
      <c r="B49" s="66"/>
      <c r="C49" s="62"/>
      <c r="D49" s="62"/>
      <c r="E49" s="66" t="s">
        <v>610</v>
      </c>
      <c r="F49" s="178"/>
      <c r="G49" s="511"/>
      <c r="H49" s="441"/>
      <c r="I49" s="363"/>
      <c r="J49" s="446">
        <f t="shared" si="1"/>
        <v>0</v>
      </c>
      <c r="K49" s="447">
        <f t="shared" si="2"/>
        <v>0</v>
      </c>
      <c r="L49" s="448">
        <f t="shared" si="3"/>
        <v>0</v>
      </c>
    </row>
    <row r="50" spans="1:18">
      <c r="A50" s="25"/>
      <c r="B50" s="523" t="s">
        <v>614</v>
      </c>
      <c r="C50" s="62"/>
      <c r="D50" s="62"/>
      <c r="E50" s="66" t="s">
        <v>613</v>
      </c>
      <c r="F50" s="178" t="s">
        <v>72</v>
      </c>
      <c r="G50" s="511">
        <v>26.45</v>
      </c>
      <c r="H50" s="565">
        <f>ROUND(N50*$N$10,$N$11)</f>
        <v>0</v>
      </c>
      <c r="I50" s="566">
        <f>ROUND(O50*$N$10,$N$11)</f>
        <v>0</v>
      </c>
      <c r="J50" s="446">
        <f t="shared" si="1"/>
        <v>0</v>
      </c>
      <c r="K50" s="447">
        <f t="shared" si="2"/>
        <v>0</v>
      </c>
      <c r="L50" s="448">
        <f t="shared" si="3"/>
        <v>0</v>
      </c>
      <c r="N50">
        <f>+P50*$N$12</f>
        <v>101850.00000000003</v>
      </c>
      <c r="O50">
        <f>+$O$12*P50</f>
        <v>33950.000000000007</v>
      </c>
      <c r="P50">
        <f>0.07*0.02*($P$43+200000)*10</f>
        <v>135800.00000000003</v>
      </c>
    </row>
    <row r="51" spans="1:18">
      <c r="A51" s="25"/>
      <c r="B51" s="66"/>
      <c r="C51" s="62"/>
      <c r="D51" s="62"/>
      <c r="E51" s="66" t="s">
        <v>610</v>
      </c>
      <c r="F51" s="178"/>
      <c r="G51" s="511"/>
      <c r="H51" s="441"/>
      <c r="I51" s="363"/>
      <c r="J51" s="446">
        <f t="shared" si="1"/>
        <v>0</v>
      </c>
      <c r="K51" s="447">
        <f t="shared" si="2"/>
        <v>0</v>
      </c>
      <c r="L51" s="448">
        <f t="shared" si="3"/>
        <v>0</v>
      </c>
    </row>
    <row r="52" spans="1:18">
      <c r="A52" s="25"/>
      <c r="B52" s="523" t="s">
        <v>615</v>
      </c>
      <c r="C52" s="62"/>
      <c r="D52" s="62"/>
      <c r="E52" s="66" t="s">
        <v>616</v>
      </c>
      <c r="F52" s="178" t="s">
        <v>117</v>
      </c>
      <c r="G52" s="511">
        <v>30</v>
      </c>
      <c r="H52" s="565">
        <f>ROUND(N52*$N$10,$N$11)</f>
        <v>0</v>
      </c>
      <c r="I52" s="566">
        <f>ROUND(O52*$N$10,$N$11)</f>
        <v>0</v>
      </c>
      <c r="J52" s="446">
        <f t="shared" si="1"/>
        <v>0</v>
      </c>
      <c r="K52" s="447">
        <f t="shared" si="2"/>
        <v>0</v>
      </c>
      <c r="L52" s="448">
        <f t="shared" si="3"/>
        <v>0</v>
      </c>
      <c r="N52">
        <f>+P52*$N$12</f>
        <v>25462.500000000007</v>
      </c>
      <c r="O52">
        <f>+$O$12*P52</f>
        <v>8487.5000000000018</v>
      </c>
      <c r="P52">
        <f>0.07*0.05*($P$43+200000)</f>
        <v>33950.000000000007</v>
      </c>
    </row>
    <row r="53" spans="1:18">
      <c r="A53" s="25"/>
      <c r="B53" s="66"/>
      <c r="C53" s="62"/>
      <c r="D53" s="62"/>
      <c r="E53" s="66" t="s">
        <v>610</v>
      </c>
      <c r="F53" s="178"/>
      <c r="G53" s="511"/>
      <c r="H53" s="50"/>
      <c r="I53" s="363"/>
      <c r="J53" s="446">
        <f t="shared" si="1"/>
        <v>0</v>
      </c>
      <c r="K53" s="447">
        <f t="shared" si="2"/>
        <v>0</v>
      </c>
      <c r="L53" s="448">
        <f t="shared" si="3"/>
        <v>0</v>
      </c>
    </row>
    <row r="54" spans="1:18">
      <c r="A54" s="25"/>
      <c r="B54" s="63"/>
      <c r="C54" s="62"/>
      <c r="D54" s="62"/>
      <c r="E54" s="63"/>
      <c r="F54" s="178"/>
      <c r="G54" s="509"/>
      <c r="H54" s="50"/>
      <c r="I54" s="363"/>
      <c r="J54" s="126">
        <f t="shared" si="1"/>
        <v>0</v>
      </c>
      <c r="K54" s="26">
        <f t="shared" si="2"/>
        <v>0</v>
      </c>
      <c r="L54" s="48">
        <f t="shared" si="3"/>
        <v>0</v>
      </c>
    </row>
    <row r="55" spans="1:18">
      <c r="A55" s="91">
        <v>3</v>
      </c>
      <c r="B55" s="90" t="s">
        <v>617</v>
      </c>
      <c r="C55" s="62"/>
      <c r="D55" s="62"/>
      <c r="E55" s="63"/>
      <c r="F55" s="178"/>
      <c r="G55" s="509"/>
      <c r="H55" s="50"/>
      <c r="I55" s="363"/>
      <c r="J55" s="126">
        <f t="shared" si="1"/>
        <v>0</v>
      </c>
      <c r="K55" s="26">
        <f t="shared" si="2"/>
        <v>0</v>
      </c>
      <c r="L55" s="48">
        <f t="shared" si="3"/>
        <v>0</v>
      </c>
    </row>
    <row r="56" spans="1:18">
      <c r="A56" s="25"/>
      <c r="B56" s="283" t="s">
        <v>618</v>
      </c>
      <c r="C56" s="62"/>
      <c r="D56" s="62"/>
      <c r="E56" s="63"/>
      <c r="F56" s="178"/>
      <c r="G56" s="509"/>
      <c r="H56" s="50"/>
      <c r="I56" s="363"/>
      <c r="J56" s="126">
        <f t="shared" si="1"/>
        <v>0</v>
      </c>
      <c r="K56" s="26">
        <f t="shared" si="2"/>
        <v>0</v>
      </c>
      <c r="L56" s="48">
        <f t="shared" si="3"/>
        <v>0</v>
      </c>
    </row>
    <row r="57" spans="1:18">
      <c r="A57" s="25"/>
      <c r="B57" s="63" t="s">
        <v>620</v>
      </c>
      <c r="C57" s="62"/>
      <c r="D57" s="62"/>
      <c r="E57" s="63" t="s">
        <v>440</v>
      </c>
      <c r="F57" s="178" t="s">
        <v>72</v>
      </c>
      <c r="G57" s="509">
        <v>277</v>
      </c>
      <c r="H57" s="50">
        <f>H40</f>
        <v>0</v>
      </c>
      <c r="I57" s="363">
        <f>I40</f>
        <v>0</v>
      </c>
      <c r="J57" s="126">
        <f t="shared" si="1"/>
        <v>0</v>
      </c>
      <c r="K57" s="26">
        <f t="shared" si="2"/>
        <v>0</v>
      </c>
      <c r="L57" s="48">
        <f t="shared" si="3"/>
        <v>0</v>
      </c>
    </row>
    <row r="58" spans="1:18">
      <c r="A58" s="25"/>
      <c r="B58" s="63"/>
      <c r="C58" s="62"/>
      <c r="D58" s="62"/>
      <c r="E58" s="63" t="s">
        <v>619</v>
      </c>
      <c r="F58" s="178"/>
      <c r="G58" s="509"/>
      <c r="H58" s="50"/>
      <c r="I58" s="363"/>
      <c r="J58" s="126">
        <f t="shared" si="1"/>
        <v>0</v>
      </c>
      <c r="K58" s="26">
        <f t="shared" si="2"/>
        <v>0</v>
      </c>
      <c r="L58" s="48">
        <f t="shared" si="3"/>
        <v>0</v>
      </c>
    </row>
    <row r="59" spans="1:18">
      <c r="A59" s="25"/>
      <c r="B59" s="63" t="s">
        <v>621</v>
      </c>
      <c r="C59" s="62"/>
      <c r="D59" s="62"/>
      <c r="E59" s="63" t="s">
        <v>440</v>
      </c>
      <c r="F59" s="178" t="s">
        <v>117</v>
      </c>
      <c r="G59" s="509">
        <v>124.31</v>
      </c>
      <c r="H59" s="567">
        <f>ROUND(N59*$N$10,$N$11)</f>
        <v>0</v>
      </c>
      <c r="I59" s="568">
        <f>ROUND(O59*$N$10,$N$11)</f>
        <v>0</v>
      </c>
      <c r="J59" s="126">
        <f t="shared" si="1"/>
        <v>0</v>
      </c>
      <c r="K59" s="26">
        <f t="shared" si="2"/>
        <v>0</v>
      </c>
      <c r="L59" s="48">
        <f t="shared" si="3"/>
        <v>0</v>
      </c>
      <c r="N59" s="50">
        <v>100000</v>
      </c>
      <c r="O59" s="363">
        <v>15000</v>
      </c>
    </row>
    <row r="60" spans="1:18">
      <c r="A60" s="25"/>
      <c r="B60" s="63"/>
      <c r="C60" s="62"/>
      <c r="D60" s="62"/>
      <c r="E60" s="63" t="s">
        <v>595</v>
      </c>
      <c r="F60" s="178"/>
      <c r="G60" s="509"/>
      <c r="H60" s="50"/>
      <c r="I60" s="363"/>
      <c r="J60" s="126">
        <f t="shared" si="1"/>
        <v>0</v>
      </c>
      <c r="K60" s="26">
        <f t="shared" si="2"/>
        <v>0</v>
      </c>
      <c r="L60" s="48">
        <f t="shared" si="3"/>
        <v>0</v>
      </c>
    </row>
    <row r="61" spans="1:18">
      <c r="A61" s="25"/>
      <c r="B61" s="114" t="s">
        <v>622</v>
      </c>
      <c r="C61" s="62"/>
      <c r="D61" s="62"/>
      <c r="E61" s="63"/>
      <c r="F61" s="178" t="s">
        <v>72</v>
      </c>
      <c r="G61" s="509">
        <v>301</v>
      </c>
      <c r="H61" s="50" t="e">
        <f>H30</f>
        <v>#REF!</v>
      </c>
      <c r="I61" s="363">
        <f>I39</f>
        <v>0</v>
      </c>
      <c r="J61" s="126" t="e">
        <f t="shared" si="1"/>
        <v>#REF!</v>
      </c>
      <c r="K61" s="26">
        <f t="shared" si="2"/>
        <v>0</v>
      </c>
      <c r="L61" s="48" t="e">
        <f t="shared" si="3"/>
        <v>#REF!</v>
      </c>
    </row>
    <row r="62" spans="1:18">
      <c r="A62" s="25"/>
      <c r="B62" s="63"/>
      <c r="C62" s="62"/>
      <c r="D62" s="62"/>
      <c r="E62" s="63"/>
      <c r="F62" s="178"/>
      <c r="G62" s="509"/>
      <c r="H62" s="50"/>
      <c r="I62" s="363"/>
      <c r="J62" s="126">
        <f t="shared" si="1"/>
        <v>0</v>
      </c>
      <c r="K62" s="26">
        <f t="shared" si="2"/>
        <v>0</v>
      </c>
      <c r="L62" s="48">
        <f t="shared" si="3"/>
        <v>0</v>
      </c>
    </row>
    <row r="63" spans="1:18">
      <c r="A63" s="91">
        <v>4</v>
      </c>
      <c r="B63" s="90" t="s">
        <v>623</v>
      </c>
      <c r="C63" s="62"/>
      <c r="D63" s="62"/>
      <c r="E63" s="63"/>
      <c r="F63" s="178"/>
      <c r="G63" s="509"/>
      <c r="H63" s="50"/>
      <c r="I63" s="363"/>
      <c r="J63" s="126">
        <f t="shared" si="1"/>
        <v>0</v>
      </c>
      <c r="K63" s="26">
        <f t="shared" si="2"/>
        <v>0</v>
      </c>
      <c r="L63" s="48">
        <f t="shared" si="3"/>
        <v>0</v>
      </c>
    </row>
    <row r="64" spans="1:18" s="375" customFormat="1">
      <c r="A64" s="550"/>
      <c r="B64" s="627" t="s">
        <v>624</v>
      </c>
      <c r="C64" s="451"/>
      <c r="D64" s="451"/>
      <c r="E64" s="358" t="s">
        <v>625</v>
      </c>
      <c r="F64" s="599" t="s">
        <v>72</v>
      </c>
      <c r="G64" s="511">
        <v>413</v>
      </c>
      <c r="H64" s="552" t="e">
        <f>'Ars Diamond'!V698</f>
        <v>#REF!</v>
      </c>
      <c r="I64" s="600" t="e">
        <f>'Ars Diamond'!W698</f>
        <v>#REF!</v>
      </c>
      <c r="J64" s="453" t="e">
        <f t="shared" si="1"/>
        <v>#REF!</v>
      </c>
      <c r="K64" s="457" t="e">
        <f t="shared" si="2"/>
        <v>#REF!</v>
      </c>
      <c r="L64" s="626" t="e">
        <f t="shared" si="3"/>
        <v>#REF!</v>
      </c>
      <c r="R64" s="375" t="s">
        <v>983</v>
      </c>
    </row>
    <row r="65" spans="1:18">
      <c r="A65" s="25"/>
      <c r="B65" s="175" t="s">
        <v>627</v>
      </c>
      <c r="C65" s="62"/>
      <c r="D65" s="62"/>
      <c r="E65" s="63" t="s">
        <v>440</v>
      </c>
      <c r="F65" s="178" t="s">
        <v>117</v>
      </c>
      <c r="G65" s="509">
        <v>94.03</v>
      </c>
      <c r="H65" s="50" t="e">
        <f>'Ars Diamond'!V699</f>
        <v>#REF!</v>
      </c>
      <c r="I65" s="363" t="e">
        <f>'Ars Diamond'!W699</f>
        <v>#REF!</v>
      </c>
      <c r="J65" s="126" t="e">
        <f t="shared" si="1"/>
        <v>#REF!</v>
      </c>
      <c r="K65" s="26" t="e">
        <f t="shared" si="2"/>
        <v>#REF!</v>
      </c>
      <c r="L65" s="48" t="e">
        <f t="shared" si="3"/>
        <v>#REF!</v>
      </c>
    </row>
    <row r="66" spans="1:18">
      <c r="A66" s="25"/>
      <c r="B66" s="175"/>
      <c r="C66" s="62"/>
      <c r="D66" s="62"/>
      <c r="E66" s="63" t="s">
        <v>662</v>
      </c>
      <c r="F66" s="178"/>
      <c r="G66" s="509"/>
      <c r="H66" s="50"/>
      <c r="I66" s="363"/>
      <c r="J66" s="126">
        <f t="shared" si="1"/>
        <v>0</v>
      </c>
      <c r="K66" s="26">
        <f t="shared" si="2"/>
        <v>0</v>
      </c>
      <c r="L66" s="48">
        <f t="shared" si="3"/>
        <v>0</v>
      </c>
    </row>
    <row r="67" spans="1:18">
      <c r="A67" s="25"/>
      <c r="B67" s="282" t="s">
        <v>628</v>
      </c>
      <c r="C67" s="62"/>
      <c r="D67" s="62"/>
      <c r="E67" s="63"/>
      <c r="F67" s="178" t="s">
        <v>72</v>
      </c>
      <c r="G67" s="509">
        <v>441.05</v>
      </c>
      <c r="H67" s="50" t="e">
        <f>'Ars Diamond'!V701</f>
        <v>#REF!</v>
      </c>
      <c r="I67" s="363" t="e">
        <f>'Ars Diamond'!W701</f>
        <v>#REF!</v>
      </c>
      <c r="J67" s="126" t="e">
        <f t="shared" si="1"/>
        <v>#REF!</v>
      </c>
      <c r="K67" s="26" t="e">
        <f t="shared" si="2"/>
        <v>#REF!</v>
      </c>
      <c r="L67" s="48" t="e">
        <f t="shared" si="3"/>
        <v>#REF!</v>
      </c>
    </row>
    <row r="68" spans="1:18">
      <c r="A68" s="25"/>
      <c r="B68" s="63"/>
      <c r="C68" s="62"/>
      <c r="D68" s="62"/>
      <c r="E68" s="63"/>
      <c r="F68" s="178"/>
      <c r="G68" s="509"/>
      <c r="H68" s="50"/>
      <c r="I68" s="363"/>
      <c r="J68" s="126">
        <f t="shared" si="1"/>
        <v>0</v>
      </c>
      <c r="K68" s="26">
        <f t="shared" si="2"/>
        <v>0</v>
      </c>
      <c r="L68" s="48">
        <f t="shared" si="3"/>
        <v>0</v>
      </c>
    </row>
    <row r="69" spans="1:18">
      <c r="A69" s="91">
        <v>5</v>
      </c>
      <c r="B69" s="90" t="s">
        <v>629</v>
      </c>
      <c r="C69" s="62"/>
      <c r="D69" s="62"/>
      <c r="E69" s="63"/>
      <c r="F69" s="178"/>
      <c r="G69" s="509"/>
      <c r="H69" s="50"/>
      <c r="I69" s="363"/>
      <c r="J69" s="126">
        <f t="shared" si="1"/>
        <v>0</v>
      </c>
      <c r="K69" s="26">
        <f t="shared" si="2"/>
        <v>0</v>
      </c>
      <c r="L69" s="48">
        <f t="shared" si="3"/>
        <v>0</v>
      </c>
    </row>
    <row r="70" spans="1:18" s="375" customFormat="1">
      <c r="A70" s="550"/>
      <c r="B70" s="627" t="s">
        <v>630</v>
      </c>
      <c r="C70" s="451"/>
      <c r="D70" s="451"/>
      <c r="E70" s="358" t="s">
        <v>631</v>
      </c>
      <c r="F70" s="599" t="s">
        <v>72</v>
      </c>
      <c r="G70" s="511">
        <v>110</v>
      </c>
      <c r="H70" s="628">
        <f t="shared" ref="H70:H71" si="6">ROUND(N70*$N$10,$N$11)</f>
        <v>0</v>
      </c>
      <c r="I70" s="629">
        <f t="shared" ref="I70:I71" si="7">ROUND(O70*$N$10,$N$11)</f>
        <v>0</v>
      </c>
      <c r="J70" s="453">
        <f t="shared" si="1"/>
        <v>0</v>
      </c>
      <c r="K70" s="457">
        <f t="shared" si="2"/>
        <v>0</v>
      </c>
      <c r="L70" s="626">
        <f t="shared" si="3"/>
        <v>0</v>
      </c>
      <c r="N70" s="375">
        <f>+P70*$N$12</f>
        <v>349200</v>
      </c>
      <c r="O70" s="375">
        <f>+$O$12*P70</f>
        <v>116400</v>
      </c>
      <c r="P70" s="375">
        <f>0.1*0.06*($P$43+200000)*8</f>
        <v>465600</v>
      </c>
      <c r="R70" s="375" t="s">
        <v>983</v>
      </c>
    </row>
    <row r="71" spans="1:18">
      <c r="A71" s="25"/>
      <c r="B71" s="523" t="s">
        <v>632</v>
      </c>
      <c r="C71" s="62"/>
      <c r="D71" s="62"/>
      <c r="E71" s="66" t="s">
        <v>633</v>
      </c>
      <c r="F71" s="178" t="s">
        <v>72</v>
      </c>
      <c r="G71" s="511">
        <v>110</v>
      </c>
      <c r="H71" s="524">
        <f t="shared" si="6"/>
        <v>0</v>
      </c>
      <c r="I71" s="525">
        <f t="shared" si="7"/>
        <v>0</v>
      </c>
      <c r="J71" s="446">
        <f t="shared" si="1"/>
        <v>0</v>
      </c>
      <c r="K71" s="447">
        <f t="shared" si="2"/>
        <v>0</v>
      </c>
      <c r="L71" s="448">
        <f t="shared" si="3"/>
        <v>0</v>
      </c>
      <c r="N71">
        <f>+P71*$N$12</f>
        <v>720000</v>
      </c>
      <c r="O71">
        <f>+$O$12*P71</f>
        <v>240000</v>
      </c>
      <c r="P71">
        <v>960000</v>
      </c>
    </row>
    <row r="72" spans="1:18">
      <c r="A72" s="25"/>
      <c r="B72" s="66"/>
      <c r="C72" s="62"/>
      <c r="D72" s="62"/>
      <c r="E72" s="66" t="s">
        <v>634</v>
      </c>
      <c r="F72" s="178"/>
      <c r="G72" s="511"/>
      <c r="H72" s="50"/>
      <c r="I72" s="207"/>
      <c r="J72" s="446">
        <f t="shared" si="1"/>
        <v>0</v>
      </c>
      <c r="K72" s="447">
        <f t="shared" si="2"/>
        <v>0</v>
      </c>
      <c r="L72" s="448">
        <f t="shared" si="3"/>
        <v>0</v>
      </c>
    </row>
    <row r="73" spans="1:18">
      <c r="A73" s="526"/>
      <c r="B73" s="527" t="s">
        <v>635</v>
      </c>
      <c r="C73" s="96"/>
      <c r="D73" s="96"/>
      <c r="E73" s="359" t="s">
        <v>636</v>
      </c>
      <c r="F73" s="528" t="s">
        <v>117</v>
      </c>
      <c r="G73" s="584">
        <v>65</v>
      </c>
      <c r="H73" s="529">
        <f>ROUND(N73*$N$10,$N$11)</f>
        <v>0</v>
      </c>
      <c r="I73" s="525">
        <f>ROUND(O73*$N$10,$N$11)</f>
        <v>0</v>
      </c>
      <c r="J73" s="446">
        <f t="shared" si="1"/>
        <v>0</v>
      </c>
      <c r="K73" s="447">
        <f t="shared" si="2"/>
        <v>0</v>
      </c>
      <c r="L73" s="448">
        <f t="shared" si="3"/>
        <v>0</v>
      </c>
      <c r="N73">
        <f>+P73*$N$12</f>
        <v>281250</v>
      </c>
      <c r="O73">
        <f>+$O$12*P73</f>
        <v>93750</v>
      </c>
      <c r="P73">
        <v>375000</v>
      </c>
    </row>
    <row r="74" spans="1:18">
      <c r="A74" s="180"/>
      <c r="B74" s="100"/>
      <c r="C74" s="99"/>
      <c r="D74" s="99"/>
      <c r="E74" s="100"/>
      <c r="F74" s="316"/>
      <c r="G74" s="585"/>
      <c r="H74" s="438"/>
      <c r="I74" s="364"/>
      <c r="J74" s="132"/>
      <c r="K74" s="133" t="s">
        <v>750</v>
      </c>
      <c r="L74" s="134" t="e">
        <f>SUM(L16:L73)</f>
        <v>#REF!</v>
      </c>
    </row>
    <row r="75" spans="1:18">
      <c r="A75" s="20"/>
      <c r="B75" s="434"/>
      <c r="C75" s="310"/>
      <c r="D75" s="310"/>
      <c r="E75" s="434"/>
      <c r="F75" s="311"/>
      <c r="G75" s="586"/>
      <c r="H75" s="50"/>
      <c r="I75" s="363"/>
      <c r="J75" s="435"/>
      <c r="K75" s="19"/>
      <c r="L75" s="433"/>
    </row>
    <row r="76" spans="1:18">
      <c r="A76" s="85" t="s">
        <v>326</v>
      </c>
      <c r="B76" s="302" t="s">
        <v>641</v>
      </c>
      <c r="C76" s="62"/>
      <c r="D76" s="62"/>
      <c r="E76" s="63"/>
      <c r="F76" s="178"/>
      <c r="G76" s="509"/>
      <c r="H76" s="50"/>
      <c r="I76" s="363"/>
      <c r="J76" s="59"/>
      <c r="K76" s="208"/>
      <c r="L76" s="211"/>
    </row>
    <row r="77" spans="1:18">
      <c r="A77" s="91">
        <v>1</v>
      </c>
      <c r="B77" s="283" t="s">
        <v>642</v>
      </c>
      <c r="C77" s="90"/>
      <c r="D77" s="90"/>
      <c r="E77" s="63"/>
      <c r="F77" s="178"/>
      <c r="G77" s="509"/>
      <c r="H77" s="50"/>
      <c r="I77" s="363"/>
      <c r="J77" s="59"/>
      <c r="K77" s="208"/>
      <c r="L77" s="211"/>
    </row>
    <row r="78" spans="1:18">
      <c r="A78" s="91" t="s">
        <v>74</v>
      </c>
      <c r="B78" s="283" t="s">
        <v>643</v>
      </c>
      <c r="C78" s="90"/>
      <c r="D78" s="90"/>
      <c r="E78" s="63"/>
      <c r="F78" s="178"/>
      <c r="G78" s="509"/>
      <c r="H78" s="50"/>
      <c r="I78" s="363"/>
      <c r="J78" s="59"/>
      <c r="K78" s="208"/>
      <c r="L78" s="211"/>
    </row>
    <row r="79" spans="1:18">
      <c r="A79" s="91"/>
      <c r="B79" s="63" t="s">
        <v>597</v>
      </c>
      <c r="C79" s="63"/>
      <c r="D79" s="63"/>
      <c r="E79" s="63"/>
      <c r="F79" s="178"/>
      <c r="G79" s="509"/>
      <c r="H79" s="50"/>
      <c r="I79" s="363"/>
      <c r="J79" s="126">
        <f t="shared" ref="J79:J104" si="8">G79*H79</f>
        <v>0</v>
      </c>
      <c r="K79" s="26">
        <f t="shared" ref="K79:K104" si="9">G79*I79</f>
        <v>0</v>
      </c>
      <c r="L79" s="48">
        <f t="shared" ref="L79:L104" si="10">J79+K79</f>
        <v>0</v>
      </c>
    </row>
    <row r="80" spans="1:18">
      <c r="A80" s="91"/>
      <c r="B80" s="283"/>
      <c r="C80" s="175" t="s">
        <v>379</v>
      </c>
      <c r="D80" s="175"/>
      <c r="E80" s="63" t="s">
        <v>380</v>
      </c>
      <c r="F80" s="178" t="s">
        <v>72</v>
      </c>
      <c r="G80" s="509">
        <f>5.7+24.75</f>
        <v>30.45</v>
      </c>
      <c r="H80" s="50" t="e">
        <f>H18</f>
        <v>#REF!</v>
      </c>
      <c r="I80" s="363" t="e">
        <f>I18</f>
        <v>#REF!</v>
      </c>
      <c r="J80" s="126" t="e">
        <f t="shared" si="8"/>
        <v>#REF!</v>
      </c>
      <c r="K80" s="26" t="e">
        <f t="shared" si="9"/>
        <v>#REF!</v>
      </c>
      <c r="L80" s="48" t="e">
        <f t="shared" si="10"/>
        <v>#REF!</v>
      </c>
    </row>
    <row r="81" spans="1:12">
      <c r="A81" s="91"/>
      <c r="B81" s="283"/>
      <c r="C81" s="175" t="s">
        <v>381</v>
      </c>
      <c r="D81" s="175"/>
      <c r="E81" s="63" t="s">
        <v>382</v>
      </c>
      <c r="F81" s="178" t="s">
        <v>72</v>
      </c>
      <c r="G81" s="509">
        <v>24.75</v>
      </c>
      <c r="H81" s="50" t="e">
        <f t="shared" ref="H81:I81" si="11">H19</f>
        <v>#REF!</v>
      </c>
      <c r="I81" s="363" t="e">
        <f t="shared" si="11"/>
        <v>#REF!</v>
      </c>
      <c r="J81" s="126" t="e">
        <f t="shared" si="8"/>
        <v>#REF!</v>
      </c>
      <c r="K81" s="26" t="e">
        <f t="shared" si="9"/>
        <v>#REF!</v>
      </c>
      <c r="L81" s="48" t="e">
        <f t="shared" si="10"/>
        <v>#REF!</v>
      </c>
    </row>
    <row r="82" spans="1:12">
      <c r="A82" s="91"/>
      <c r="B82" s="283"/>
      <c r="C82" s="175" t="s">
        <v>383</v>
      </c>
      <c r="D82" s="175"/>
      <c r="E82" s="63" t="s">
        <v>384</v>
      </c>
      <c r="F82" s="178" t="s">
        <v>72</v>
      </c>
      <c r="G82" s="509">
        <f>41+24.75</f>
        <v>65.75</v>
      </c>
      <c r="H82" s="50" t="e">
        <f t="shared" ref="H82:I82" si="12">H20</f>
        <v>#REF!</v>
      </c>
      <c r="I82" s="363" t="e">
        <f t="shared" si="12"/>
        <v>#REF!</v>
      </c>
      <c r="J82" s="126" t="e">
        <f t="shared" si="8"/>
        <v>#REF!</v>
      </c>
      <c r="K82" s="26" t="e">
        <f t="shared" si="9"/>
        <v>#REF!</v>
      </c>
      <c r="L82" s="48" t="e">
        <f t="shared" si="10"/>
        <v>#REF!</v>
      </c>
    </row>
    <row r="83" spans="1:12">
      <c r="A83" s="91"/>
      <c r="B83" s="283"/>
      <c r="C83" s="175" t="s">
        <v>385</v>
      </c>
      <c r="D83" s="175"/>
      <c r="E83" s="63" t="s">
        <v>386</v>
      </c>
      <c r="F83" s="178" t="s">
        <v>72</v>
      </c>
      <c r="G83" s="509">
        <v>24.75</v>
      </c>
      <c r="H83" s="50" t="e">
        <f t="shared" ref="H83:I83" si="13">H21</f>
        <v>#REF!</v>
      </c>
      <c r="I83" s="363" t="e">
        <f t="shared" si="13"/>
        <v>#REF!</v>
      </c>
      <c r="J83" s="126" t="e">
        <f t="shared" si="8"/>
        <v>#REF!</v>
      </c>
      <c r="K83" s="26" t="e">
        <f t="shared" si="9"/>
        <v>#REF!</v>
      </c>
      <c r="L83" s="48" t="e">
        <f t="shared" si="10"/>
        <v>#REF!</v>
      </c>
    </row>
    <row r="84" spans="1:12">
      <c r="A84" s="91"/>
      <c r="B84" s="63" t="s">
        <v>439</v>
      </c>
      <c r="C84" s="63"/>
      <c r="D84" s="63"/>
      <c r="E84" s="63" t="s">
        <v>440</v>
      </c>
      <c r="F84" s="178" t="s">
        <v>117</v>
      </c>
      <c r="G84" s="509">
        <v>4</v>
      </c>
      <c r="H84" s="50" t="e">
        <f t="shared" ref="H84:I86" si="14">H22</f>
        <v>#REF!</v>
      </c>
      <c r="I84" s="363" t="e">
        <f t="shared" si="14"/>
        <v>#REF!</v>
      </c>
      <c r="J84" s="126" t="e">
        <f t="shared" si="8"/>
        <v>#REF!</v>
      </c>
      <c r="K84" s="26" t="e">
        <f t="shared" si="9"/>
        <v>#REF!</v>
      </c>
      <c r="L84" s="48" t="e">
        <f t="shared" si="10"/>
        <v>#REF!</v>
      </c>
    </row>
    <row r="85" spans="1:12">
      <c r="A85" s="91"/>
      <c r="B85" s="63"/>
      <c r="C85" s="63"/>
      <c r="D85" s="63"/>
      <c r="E85" s="63" t="s">
        <v>596</v>
      </c>
      <c r="F85" s="178"/>
      <c r="G85" s="509"/>
      <c r="H85" s="50"/>
      <c r="I85" s="363"/>
      <c r="J85" s="126">
        <f t="shared" si="8"/>
        <v>0</v>
      </c>
      <c r="K85" s="26">
        <f t="shared" si="9"/>
        <v>0</v>
      </c>
      <c r="L85" s="48">
        <f t="shared" si="10"/>
        <v>0</v>
      </c>
    </row>
    <row r="86" spans="1:12">
      <c r="A86" s="91"/>
      <c r="B86" s="114" t="s">
        <v>453</v>
      </c>
      <c r="C86" s="63"/>
      <c r="D86" s="63"/>
      <c r="E86" s="63"/>
      <c r="F86" s="178" t="s">
        <v>72</v>
      </c>
      <c r="G86" s="509">
        <v>151.33000000000001</v>
      </c>
      <c r="H86" s="50" t="e">
        <f t="shared" si="14"/>
        <v>#REF!</v>
      </c>
      <c r="I86" s="363" t="e">
        <f t="shared" si="14"/>
        <v>#REF!</v>
      </c>
      <c r="J86" s="126" t="e">
        <f t="shared" si="8"/>
        <v>#REF!</v>
      </c>
      <c r="K86" s="26" t="e">
        <f t="shared" si="9"/>
        <v>#REF!</v>
      </c>
      <c r="L86" s="48" t="e">
        <f t="shared" si="10"/>
        <v>#REF!</v>
      </c>
    </row>
    <row r="87" spans="1:12" ht="15.75" customHeight="1">
      <c r="A87" s="91"/>
      <c r="B87" s="63" t="s">
        <v>387</v>
      </c>
      <c r="C87" s="63"/>
      <c r="D87" s="63"/>
      <c r="E87" s="63"/>
      <c r="F87" s="178" t="s">
        <v>117</v>
      </c>
      <c r="G87" s="509">
        <v>5</v>
      </c>
      <c r="H87" s="50" t="e">
        <f t="shared" ref="H87:I87" si="15">H25</f>
        <v>#REF!</v>
      </c>
      <c r="I87" s="363" t="e">
        <f t="shared" si="15"/>
        <v>#REF!</v>
      </c>
      <c r="J87" s="126" t="e">
        <f t="shared" si="8"/>
        <v>#REF!</v>
      </c>
      <c r="K87" s="26" t="e">
        <f t="shared" si="9"/>
        <v>#REF!</v>
      </c>
      <c r="L87" s="48" t="e">
        <f t="shared" si="10"/>
        <v>#REF!</v>
      </c>
    </row>
    <row r="88" spans="1:12" ht="15.75" customHeight="1">
      <c r="A88" s="91"/>
      <c r="B88" s="114" t="s">
        <v>388</v>
      </c>
      <c r="C88" s="282"/>
      <c r="D88" s="62"/>
      <c r="E88" s="63" t="s">
        <v>644</v>
      </c>
      <c r="F88" s="178" t="s">
        <v>117</v>
      </c>
      <c r="G88" s="509">
        <v>5</v>
      </c>
      <c r="H88" s="50" t="e">
        <f t="shared" ref="H88:I88" si="16">H26</f>
        <v>#REF!</v>
      </c>
      <c r="I88" s="363" t="e">
        <f t="shared" si="16"/>
        <v>#REF!</v>
      </c>
      <c r="J88" s="126" t="e">
        <f t="shared" si="8"/>
        <v>#REF!</v>
      </c>
      <c r="K88" s="26" t="e">
        <f t="shared" si="9"/>
        <v>#REF!</v>
      </c>
      <c r="L88" s="48" t="e">
        <f t="shared" si="10"/>
        <v>#REF!</v>
      </c>
    </row>
    <row r="89" spans="1:12">
      <c r="A89" s="91"/>
      <c r="B89" s="63"/>
      <c r="C89" s="63"/>
      <c r="D89" s="63"/>
      <c r="E89" s="63" t="s">
        <v>645</v>
      </c>
      <c r="F89" s="178"/>
      <c r="G89" s="509"/>
      <c r="H89" s="50"/>
      <c r="I89" s="363"/>
      <c r="J89" s="126">
        <f t="shared" si="8"/>
        <v>0</v>
      </c>
      <c r="K89" s="26">
        <f t="shared" si="9"/>
        <v>0</v>
      </c>
      <c r="L89" s="48">
        <f t="shared" si="10"/>
        <v>0</v>
      </c>
    </row>
    <row r="90" spans="1:12">
      <c r="A90" s="91"/>
      <c r="B90" s="63"/>
      <c r="C90" s="63"/>
      <c r="D90" s="63"/>
      <c r="E90" s="63"/>
      <c r="F90" s="178"/>
      <c r="G90" s="509"/>
      <c r="H90" s="50"/>
      <c r="I90" s="363"/>
      <c r="J90" s="126">
        <f t="shared" si="8"/>
        <v>0</v>
      </c>
      <c r="K90" s="26">
        <f t="shared" si="9"/>
        <v>0</v>
      </c>
      <c r="L90" s="48">
        <f t="shared" si="10"/>
        <v>0</v>
      </c>
    </row>
    <row r="91" spans="1:12">
      <c r="A91" s="91" t="s">
        <v>79</v>
      </c>
      <c r="B91" s="283" t="s">
        <v>451</v>
      </c>
      <c r="C91" s="282"/>
      <c r="D91" s="51"/>
      <c r="E91" s="43"/>
      <c r="F91" s="217"/>
      <c r="G91" s="509"/>
      <c r="H91" s="50"/>
      <c r="I91" s="363"/>
      <c r="J91" s="126">
        <f t="shared" si="8"/>
        <v>0</v>
      </c>
      <c r="K91" s="26">
        <f t="shared" si="9"/>
        <v>0</v>
      </c>
      <c r="L91" s="48">
        <f t="shared" si="10"/>
        <v>0</v>
      </c>
    </row>
    <row r="92" spans="1:12">
      <c r="A92" s="25"/>
      <c r="B92" s="115" t="s">
        <v>454</v>
      </c>
      <c r="C92" s="62"/>
      <c r="D92" s="51"/>
      <c r="E92" s="43"/>
      <c r="F92" s="217" t="s">
        <v>72</v>
      </c>
      <c r="G92" s="509">
        <v>38</v>
      </c>
      <c r="H92" s="50" t="e">
        <f t="shared" ref="H92:I92" si="17">H30</f>
        <v>#REF!</v>
      </c>
      <c r="I92" s="363" t="e">
        <f t="shared" si="17"/>
        <v>#REF!</v>
      </c>
      <c r="J92" s="126" t="e">
        <f t="shared" si="8"/>
        <v>#REF!</v>
      </c>
      <c r="K92" s="26" t="e">
        <f t="shared" si="9"/>
        <v>#REF!</v>
      </c>
      <c r="L92" s="48" t="e">
        <f t="shared" si="10"/>
        <v>#REF!</v>
      </c>
    </row>
    <row r="93" spans="1:12">
      <c r="A93" s="25"/>
      <c r="B93" s="115" t="s">
        <v>452</v>
      </c>
      <c r="C93" s="62"/>
      <c r="D93" s="51"/>
      <c r="E93" s="43"/>
      <c r="F93" s="217" t="s">
        <v>72</v>
      </c>
      <c r="G93" s="509">
        <v>34</v>
      </c>
      <c r="H93" s="50" t="e">
        <f t="shared" ref="H93:I93" si="18">H31</f>
        <v>#REF!</v>
      </c>
      <c r="I93" s="363" t="e">
        <f t="shared" si="18"/>
        <v>#REF!</v>
      </c>
      <c r="J93" s="126" t="e">
        <f t="shared" si="8"/>
        <v>#REF!</v>
      </c>
      <c r="K93" s="26" t="e">
        <f t="shared" si="9"/>
        <v>#REF!</v>
      </c>
      <c r="L93" s="48" t="e">
        <f t="shared" si="10"/>
        <v>#REF!</v>
      </c>
    </row>
    <row r="94" spans="1:12">
      <c r="A94" s="25"/>
      <c r="B94" s="175" t="s">
        <v>780</v>
      </c>
      <c r="C94" s="63"/>
      <c r="D94" s="63"/>
      <c r="E94" s="63" t="s">
        <v>440</v>
      </c>
      <c r="F94" s="178" t="s">
        <v>117</v>
      </c>
      <c r="G94" s="509">
        <v>14</v>
      </c>
      <c r="H94" s="50" t="e">
        <f t="shared" ref="H94:I94" si="19">H32</f>
        <v>#REF!</v>
      </c>
      <c r="I94" s="363" t="e">
        <f t="shared" si="19"/>
        <v>#REF!</v>
      </c>
      <c r="J94" s="126" t="e">
        <f t="shared" si="8"/>
        <v>#REF!</v>
      </c>
      <c r="K94" s="26" t="e">
        <f t="shared" si="9"/>
        <v>#REF!</v>
      </c>
      <c r="L94" s="48" t="e">
        <f t="shared" si="10"/>
        <v>#REF!</v>
      </c>
    </row>
    <row r="95" spans="1:12">
      <c r="A95" s="25"/>
      <c r="B95" s="63"/>
      <c r="C95" s="63"/>
      <c r="D95" s="63"/>
      <c r="E95" s="63" t="s">
        <v>595</v>
      </c>
      <c r="F95" s="178"/>
      <c r="G95" s="509"/>
      <c r="H95" s="50"/>
      <c r="I95" s="363"/>
      <c r="J95" s="126">
        <f t="shared" si="8"/>
        <v>0</v>
      </c>
      <c r="K95" s="26">
        <f t="shared" si="9"/>
        <v>0</v>
      </c>
      <c r="L95" s="48">
        <f t="shared" si="10"/>
        <v>0</v>
      </c>
    </row>
    <row r="96" spans="1:12">
      <c r="A96" s="25"/>
      <c r="B96" s="63"/>
      <c r="C96" s="62"/>
      <c r="D96" s="62"/>
      <c r="E96" s="63"/>
      <c r="F96" s="178"/>
      <c r="G96" s="509"/>
      <c r="H96" s="50"/>
      <c r="I96" s="363"/>
      <c r="J96" s="126">
        <f t="shared" si="8"/>
        <v>0</v>
      </c>
      <c r="K96" s="26">
        <f t="shared" si="9"/>
        <v>0</v>
      </c>
      <c r="L96" s="48">
        <f t="shared" si="10"/>
        <v>0</v>
      </c>
    </row>
    <row r="97" spans="1:16">
      <c r="A97" s="91" t="s">
        <v>80</v>
      </c>
      <c r="B97" s="90" t="s">
        <v>629</v>
      </c>
      <c r="C97" s="62"/>
      <c r="D97" s="62"/>
      <c r="E97" s="63"/>
      <c r="F97" s="178"/>
      <c r="G97" s="509"/>
      <c r="H97" s="50"/>
      <c r="I97" s="363"/>
      <c r="J97" s="126">
        <f t="shared" si="8"/>
        <v>0</v>
      </c>
      <c r="K97" s="26">
        <f t="shared" si="9"/>
        <v>0</v>
      </c>
      <c r="L97" s="48">
        <f t="shared" si="10"/>
        <v>0</v>
      </c>
    </row>
    <row r="98" spans="1:16">
      <c r="A98" s="25"/>
      <c r="B98" s="523" t="s">
        <v>630</v>
      </c>
      <c r="C98" s="62"/>
      <c r="D98" s="62"/>
      <c r="E98" s="66" t="s">
        <v>631</v>
      </c>
      <c r="F98" s="178" t="s">
        <v>72</v>
      </c>
      <c r="G98" s="511">
        <v>37</v>
      </c>
      <c r="H98" s="50">
        <f>+H70</f>
        <v>0</v>
      </c>
      <c r="I98" s="454">
        <f>+I70</f>
        <v>0</v>
      </c>
      <c r="J98" s="446">
        <f t="shared" si="8"/>
        <v>0</v>
      </c>
      <c r="K98" s="447">
        <f t="shared" si="9"/>
        <v>0</v>
      </c>
      <c r="L98" s="448">
        <f t="shared" si="10"/>
        <v>0</v>
      </c>
    </row>
    <row r="99" spans="1:16">
      <c r="A99" s="25"/>
      <c r="B99" s="523" t="s">
        <v>632</v>
      </c>
      <c r="C99" s="62"/>
      <c r="D99" s="62"/>
      <c r="E99" s="66" t="s">
        <v>633</v>
      </c>
      <c r="F99" s="178" t="s">
        <v>72</v>
      </c>
      <c r="G99" s="511">
        <v>50</v>
      </c>
      <c r="H99" s="50">
        <f>+H71</f>
        <v>0</v>
      </c>
      <c r="I99" s="454">
        <f>+I71</f>
        <v>0</v>
      </c>
      <c r="J99" s="446">
        <f t="shared" si="8"/>
        <v>0</v>
      </c>
      <c r="K99" s="447">
        <f t="shared" si="9"/>
        <v>0</v>
      </c>
      <c r="L99" s="448">
        <f t="shared" si="10"/>
        <v>0</v>
      </c>
    </row>
    <row r="100" spans="1:16">
      <c r="A100" s="25"/>
      <c r="B100" s="66"/>
      <c r="C100" s="62"/>
      <c r="D100" s="62"/>
      <c r="E100" s="66" t="s">
        <v>634</v>
      </c>
      <c r="F100" s="178"/>
      <c r="G100" s="511"/>
      <c r="H100" s="50"/>
      <c r="I100" s="363"/>
      <c r="J100" s="446">
        <f t="shared" si="8"/>
        <v>0</v>
      </c>
      <c r="K100" s="447">
        <f t="shared" si="9"/>
        <v>0</v>
      </c>
      <c r="L100" s="448">
        <f t="shared" si="10"/>
        <v>0</v>
      </c>
    </row>
    <row r="101" spans="1:16">
      <c r="A101" s="25"/>
      <c r="B101" s="523" t="s">
        <v>635</v>
      </c>
      <c r="C101" s="62"/>
      <c r="D101" s="62"/>
      <c r="E101" s="66" t="s">
        <v>636</v>
      </c>
      <c r="F101" s="178" t="s">
        <v>117</v>
      </c>
      <c r="G101" s="511">
        <v>13</v>
      </c>
      <c r="H101" s="50">
        <f>+H73</f>
        <v>0</v>
      </c>
      <c r="I101" s="363">
        <f>+I73</f>
        <v>0</v>
      </c>
      <c r="J101" s="446">
        <f t="shared" si="8"/>
        <v>0</v>
      </c>
      <c r="K101" s="447">
        <f t="shared" si="9"/>
        <v>0</v>
      </c>
      <c r="L101" s="448">
        <f t="shared" si="10"/>
        <v>0</v>
      </c>
    </row>
    <row r="102" spans="1:16">
      <c r="A102" s="25"/>
      <c r="B102" s="114" t="s">
        <v>453</v>
      </c>
      <c r="C102" s="62"/>
      <c r="D102" s="62"/>
      <c r="E102" s="66"/>
      <c r="F102" s="178" t="s">
        <v>72</v>
      </c>
      <c r="G102" s="511">
        <v>63</v>
      </c>
      <c r="H102" s="50" t="e">
        <f>H67</f>
        <v>#REF!</v>
      </c>
      <c r="I102" s="363" t="e">
        <f>I67</f>
        <v>#REF!</v>
      </c>
      <c r="J102" s="446" t="e">
        <f t="shared" si="8"/>
        <v>#REF!</v>
      </c>
      <c r="K102" s="447" t="e">
        <f t="shared" si="9"/>
        <v>#REF!</v>
      </c>
      <c r="L102" s="448" t="e">
        <f t="shared" si="10"/>
        <v>#REF!</v>
      </c>
    </row>
    <row r="103" spans="1:16">
      <c r="A103" s="25"/>
      <c r="B103" s="66"/>
      <c r="C103" s="62"/>
      <c r="D103" s="62"/>
      <c r="E103" s="66"/>
      <c r="F103" s="178"/>
      <c r="G103" s="511"/>
      <c r="H103" s="50"/>
      <c r="I103" s="363"/>
      <c r="J103" s="446">
        <f t="shared" si="8"/>
        <v>0</v>
      </c>
      <c r="K103" s="447">
        <f t="shared" si="9"/>
        <v>0</v>
      </c>
      <c r="L103" s="448">
        <f t="shared" si="10"/>
        <v>0</v>
      </c>
    </row>
    <row r="104" spans="1:16">
      <c r="A104" s="675" t="s">
        <v>83</v>
      </c>
      <c r="B104" s="676" t="s">
        <v>646</v>
      </c>
      <c r="C104" s="96"/>
      <c r="D104" s="96"/>
      <c r="E104" s="359" t="s">
        <v>647</v>
      </c>
      <c r="F104" s="528" t="s">
        <v>224</v>
      </c>
      <c r="G104" s="584">
        <v>1</v>
      </c>
      <c r="H104" s="529">
        <f>ROUND(N104*$N$10,$N$11)</f>
        <v>0</v>
      </c>
      <c r="I104" s="525">
        <f>ROUND(O104*$N$10,$N$11)</f>
        <v>0</v>
      </c>
      <c r="J104" s="446">
        <f t="shared" si="8"/>
        <v>0</v>
      </c>
      <c r="K104" s="447">
        <f t="shared" si="9"/>
        <v>0</v>
      </c>
      <c r="L104" s="448">
        <f t="shared" si="10"/>
        <v>0</v>
      </c>
      <c r="N104" s="375">
        <f>+P104*$N$12</f>
        <v>47325000</v>
      </c>
      <c r="O104" s="375">
        <f>+$O$12*P104</f>
        <v>15775000</v>
      </c>
      <c r="P104">
        <f>850000*36+(3500000*3.5)+(2.5*18*450000)</f>
        <v>63100000</v>
      </c>
    </row>
    <row r="105" spans="1:16">
      <c r="A105" s="180"/>
      <c r="B105" s="100"/>
      <c r="C105" s="99"/>
      <c r="D105" s="99"/>
      <c r="E105" s="100"/>
      <c r="F105" s="316"/>
      <c r="G105" s="585"/>
      <c r="H105" s="100"/>
      <c r="I105" s="439"/>
      <c r="J105" s="132"/>
      <c r="K105" s="133" t="s">
        <v>751</v>
      </c>
      <c r="L105" s="134" t="e">
        <f>SUM(L77:L104)</f>
        <v>#REF!</v>
      </c>
    </row>
    <row r="106" spans="1:16">
      <c r="A106" s="20"/>
      <c r="B106" s="434"/>
      <c r="C106" s="310"/>
      <c r="D106" s="310"/>
      <c r="E106" s="434"/>
      <c r="F106" s="311"/>
      <c r="G106" s="586"/>
      <c r="H106" s="50"/>
      <c r="I106" s="363"/>
      <c r="J106" s="435"/>
      <c r="K106" s="19"/>
      <c r="L106" s="433"/>
    </row>
    <row r="107" spans="1:16">
      <c r="A107" s="85" t="s">
        <v>89</v>
      </c>
      <c r="B107" s="90" t="s">
        <v>652</v>
      </c>
      <c r="C107" s="62"/>
      <c r="D107" s="62"/>
      <c r="E107" s="63"/>
      <c r="F107" s="178"/>
      <c r="G107" s="509"/>
      <c r="H107" s="50"/>
      <c r="I107" s="363"/>
      <c r="J107" s="59"/>
      <c r="K107" s="208"/>
      <c r="L107" s="211"/>
    </row>
    <row r="108" spans="1:16">
      <c r="A108" s="85">
        <v>1</v>
      </c>
      <c r="B108" s="90" t="s">
        <v>653</v>
      </c>
      <c r="C108" s="62"/>
      <c r="D108" s="62"/>
      <c r="E108" s="63"/>
      <c r="F108" s="178"/>
      <c r="G108" s="509"/>
      <c r="H108" s="50"/>
      <c r="I108" s="363"/>
      <c r="J108" s="126">
        <f t="shared" ref="J108:J140" si="20">G108*H108</f>
        <v>0</v>
      </c>
      <c r="K108" s="26">
        <f t="shared" ref="K108:K140" si="21">G108*I108</f>
        <v>0</v>
      </c>
      <c r="L108" s="48">
        <f t="shared" ref="L108:L140" si="22">J108+K108</f>
        <v>0</v>
      </c>
    </row>
    <row r="109" spans="1:16">
      <c r="A109" s="25"/>
      <c r="B109" s="175" t="s">
        <v>648</v>
      </c>
      <c r="C109" s="62"/>
      <c r="D109" s="62"/>
      <c r="E109" s="63" t="s">
        <v>649</v>
      </c>
      <c r="F109" s="178" t="s">
        <v>72</v>
      </c>
      <c r="G109" s="509">
        <v>242</v>
      </c>
      <c r="H109" s="50" t="e">
        <f>'Ars Diamond'!V720</f>
        <v>#REF!</v>
      </c>
      <c r="I109" s="363" t="e">
        <f>'Ars Diamond'!W720</f>
        <v>#REF!</v>
      </c>
      <c r="J109" s="126" t="e">
        <f t="shared" si="20"/>
        <v>#REF!</v>
      </c>
      <c r="K109" s="26" t="e">
        <f t="shared" si="21"/>
        <v>#REF!</v>
      </c>
      <c r="L109" s="48" t="e">
        <f t="shared" si="22"/>
        <v>#REF!</v>
      </c>
    </row>
    <row r="110" spans="1:16">
      <c r="A110" s="25"/>
      <c r="B110" s="175" t="s">
        <v>626</v>
      </c>
      <c r="C110" s="62"/>
      <c r="D110" s="62"/>
      <c r="E110" s="63" t="s">
        <v>650</v>
      </c>
      <c r="F110" s="178" t="s">
        <v>117</v>
      </c>
      <c r="G110" s="509">
        <v>117</v>
      </c>
      <c r="H110" s="50" t="e">
        <f>'Ars topaz'!L667</f>
        <v>#REF!</v>
      </c>
      <c r="I110" s="363" t="e">
        <f>'Ars topaz'!M667</f>
        <v>#REF!</v>
      </c>
      <c r="J110" s="126" t="e">
        <f t="shared" si="20"/>
        <v>#REF!</v>
      </c>
      <c r="K110" s="26" t="e">
        <f t="shared" si="21"/>
        <v>#REF!</v>
      </c>
      <c r="L110" s="48" t="e">
        <f t="shared" si="22"/>
        <v>#REF!</v>
      </c>
    </row>
    <row r="111" spans="1:16">
      <c r="A111" s="25"/>
      <c r="B111" s="63"/>
      <c r="C111" s="62"/>
      <c r="D111" s="62"/>
      <c r="E111" s="63" t="s">
        <v>651</v>
      </c>
      <c r="F111" s="178"/>
      <c r="G111" s="509"/>
      <c r="H111" s="50"/>
      <c r="I111" s="363"/>
      <c r="J111" s="126">
        <f t="shared" si="20"/>
        <v>0</v>
      </c>
      <c r="K111" s="26">
        <f t="shared" si="21"/>
        <v>0</v>
      </c>
      <c r="L111" s="48">
        <f t="shared" si="22"/>
        <v>0</v>
      </c>
    </row>
    <row r="112" spans="1:16">
      <c r="A112" s="25"/>
      <c r="B112" s="282" t="s">
        <v>654</v>
      </c>
      <c r="C112" s="62"/>
      <c r="D112" s="62"/>
      <c r="E112" s="63"/>
      <c r="F112" s="178" t="s">
        <v>72</v>
      </c>
      <c r="G112" s="509">
        <f>G109+(G110*0.3)</f>
        <v>277.10000000000002</v>
      </c>
      <c r="H112" s="50" t="e">
        <f>H102</f>
        <v>#REF!</v>
      </c>
      <c r="I112" s="363" t="e">
        <f>I102</f>
        <v>#REF!</v>
      </c>
      <c r="J112" s="126" t="e">
        <f t="shared" si="20"/>
        <v>#REF!</v>
      </c>
      <c r="K112" s="26" t="e">
        <f t="shared" si="21"/>
        <v>#REF!</v>
      </c>
      <c r="L112" s="48" t="e">
        <f t="shared" si="22"/>
        <v>#REF!</v>
      </c>
    </row>
    <row r="113" spans="1:16">
      <c r="A113" s="25"/>
      <c r="B113" s="63"/>
      <c r="C113" s="62"/>
      <c r="D113" s="62"/>
      <c r="E113" s="63"/>
      <c r="F113" s="178"/>
      <c r="G113" s="509"/>
      <c r="H113" s="50"/>
      <c r="I113" s="363"/>
      <c r="J113" s="126">
        <f t="shared" si="20"/>
        <v>0</v>
      </c>
      <c r="K113" s="26">
        <f t="shared" si="21"/>
        <v>0</v>
      </c>
      <c r="L113" s="48">
        <f t="shared" si="22"/>
        <v>0</v>
      </c>
    </row>
    <row r="114" spans="1:16">
      <c r="A114" s="91">
        <v>2</v>
      </c>
      <c r="B114" s="90" t="s">
        <v>655</v>
      </c>
      <c r="C114" s="62"/>
      <c r="D114" s="62"/>
      <c r="E114" s="63"/>
      <c r="F114" s="178"/>
      <c r="G114" s="509"/>
      <c r="H114" s="50"/>
      <c r="I114" s="363"/>
      <c r="J114" s="126">
        <f t="shared" si="20"/>
        <v>0</v>
      </c>
      <c r="K114" s="26">
        <f t="shared" si="21"/>
        <v>0</v>
      </c>
      <c r="L114" s="48">
        <f t="shared" si="22"/>
        <v>0</v>
      </c>
    </row>
    <row r="115" spans="1:16">
      <c r="A115" s="91" t="s">
        <v>34</v>
      </c>
      <c r="B115" s="63" t="s">
        <v>660</v>
      </c>
      <c r="C115" s="63"/>
      <c r="D115" s="63"/>
      <c r="E115" s="63"/>
      <c r="F115" s="178"/>
      <c r="G115" s="509"/>
      <c r="H115" s="50"/>
      <c r="I115" s="363"/>
      <c r="J115" s="126">
        <f t="shared" si="20"/>
        <v>0</v>
      </c>
      <c r="K115" s="26">
        <f t="shared" si="21"/>
        <v>0</v>
      </c>
      <c r="L115" s="48">
        <f t="shared" si="22"/>
        <v>0</v>
      </c>
    </row>
    <row r="116" spans="1:16">
      <c r="A116" s="91"/>
      <c r="B116" s="283"/>
      <c r="C116" s="175" t="s">
        <v>379</v>
      </c>
      <c r="D116" s="175"/>
      <c r="E116" s="63" t="s">
        <v>380</v>
      </c>
      <c r="F116" s="178" t="s">
        <v>72</v>
      </c>
      <c r="G116" s="509">
        <v>32</v>
      </c>
      <c r="H116" s="50" t="e">
        <f>H80</f>
        <v>#REF!</v>
      </c>
      <c r="I116" s="363" t="e">
        <f>I80</f>
        <v>#REF!</v>
      </c>
      <c r="J116" s="126" t="e">
        <f t="shared" si="20"/>
        <v>#REF!</v>
      </c>
      <c r="K116" s="26" t="e">
        <f t="shared" si="21"/>
        <v>#REF!</v>
      </c>
      <c r="L116" s="48" t="e">
        <f t="shared" si="22"/>
        <v>#REF!</v>
      </c>
    </row>
    <row r="117" spans="1:16">
      <c r="A117" s="91"/>
      <c r="B117" s="283"/>
      <c r="C117" s="175" t="s">
        <v>381</v>
      </c>
      <c r="D117" s="175"/>
      <c r="E117" s="63" t="s">
        <v>382</v>
      </c>
      <c r="F117" s="178" t="s">
        <v>72</v>
      </c>
      <c r="G117" s="509">
        <v>12</v>
      </c>
      <c r="H117" s="50" t="e">
        <f t="shared" ref="H117:I117" si="23">H81</f>
        <v>#REF!</v>
      </c>
      <c r="I117" s="363" t="e">
        <f t="shared" si="23"/>
        <v>#REF!</v>
      </c>
      <c r="J117" s="126" t="e">
        <f t="shared" si="20"/>
        <v>#REF!</v>
      </c>
      <c r="K117" s="26" t="e">
        <f t="shared" si="21"/>
        <v>#REF!</v>
      </c>
      <c r="L117" s="48" t="e">
        <f t="shared" si="22"/>
        <v>#REF!</v>
      </c>
    </row>
    <row r="118" spans="1:16">
      <c r="A118" s="91"/>
      <c r="B118" s="283"/>
      <c r="C118" s="175" t="s">
        <v>383</v>
      </c>
      <c r="D118" s="175"/>
      <c r="E118" s="63" t="s">
        <v>384</v>
      </c>
      <c r="F118" s="178" t="s">
        <v>72</v>
      </c>
      <c r="G118" s="509">
        <v>10</v>
      </c>
      <c r="H118" s="50" t="e">
        <f t="shared" ref="H118:I118" si="24">H82</f>
        <v>#REF!</v>
      </c>
      <c r="I118" s="363" t="e">
        <f t="shared" si="24"/>
        <v>#REF!</v>
      </c>
      <c r="J118" s="126" t="e">
        <f t="shared" si="20"/>
        <v>#REF!</v>
      </c>
      <c r="K118" s="26" t="e">
        <f t="shared" si="21"/>
        <v>#REF!</v>
      </c>
      <c r="L118" s="48" t="e">
        <f t="shared" si="22"/>
        <v>#REF!</v>
      </c>
    </row>
    <row r="119" spans="1:16">
      <c r="A119" s="91"/>
      <c r="B119" s="283"/>
      <c r="C119" s="175" t="s">
        <v>385</v>
      </c>
      <c r="D119" s="175"/>
      <c r="E119" s="63" t="s">
        <v>386</v>
      </c>
      <c r="F119" s="178" t="s">
        <v>72</v>
      </c>
      <c r="G119" s="509">
        <v>10</v>
      </c>
      <c r="H119" s="50" t="e">
        <f t="shared" ref="H119:I119" si="25">H83</f>
        <v>#REF!</v>
      </c>
      <c r="I119" s="363" t="e">
        <f t="shared" si="25"/>
        <v>#REF!</v>
      </c>
      <c r="J119" s="126" t="e">
        <f t="shared" si="20"/>
        <v>#REF!</v>
      </c>
      <c r="K119" s="26" t="e">
        <f t="shared" si="21"/>
        <v>#REF!</v>
      </c>
      <c r="L119" s="48" t="e">
        <f t="shared" si="22"/>
        <v>#REF!</v>
      </c>
    </row>
    <row r="120" spans="1:16">
      <c r="A120" s="91"/>
      <c r="B120" s="63" t="s">
        <v>439</v>
      </c>
      <c r="C120" s="63"/>
      <c r="D120" s="63"/>
      <c r="E120" s="63" t="s">
        <v>440</v>
      </c>
      <c r="F120" s="178" t="s">
        <v>117</v>
      </c>
      <c r="G120" s="509">
        <v>82</v>
      </c>
      <c r="H120" s="50" t="e">
        <f t="shared" ref="H120:I120" si="26">H84</f>
        <v>#REF!</v>
      </c>
      <c r="I120" s="363" t="e">
        <f t="shared" si="26"/>
        <v>#REF!</v>
      </c>
      <c r="J120" s="126" t="e">
        <f t="shared" si="20"/>
        <v>#REF!</v>
      </c>
      <c r="K120" s="26" t="e">
        <f t="shared" si="21"/>
        <v>#REF!</v>
      </c>
      <c r="L120" s="48" t="e">
        <f t="shared" si="22"/>
        <v>#REF!</v>
      </c>
    </row>
    <row r="121" spans="1:16">
      <c r="A121" s="91"/>
      <c r="B121" s="63"/>
      <c r="C121" s="63"/>
      <c r="D121" s="63"/>
      <c r="E121" s="63" t="s">
        <v>596</v>
      </c>
      <c r="F121" s="178"/>
      <c r="G121" s="509"/>
      <c r="H121" s="50"/>
      <c r="I121" s="363"/>
      <c r="J121" s="126">
        <f t="shared" si="20"/>
        <v>0</v>
      </c>
      <c r="K121" s="26">
        <f t="shared" si="21"/>
        <v>0</v>
      </c>
      <c r="L121" s="48">
        <f t="shared" si="22"/>
        <v>0</v>
      </c>
    </row>
    <row r="122" spans="1:16">
      <c r="A122" s="91"/>
      <c r="B122" s="90"/>
      <c r="C122" s="62"/>
      <c r="D122" s="62"/>
      <c r="E122" s="63"/>
      <c r="F122" s="178"/>
      <c r="G122" s="509"/>
      <c r="H122" s="50"/>
      <c r="I122" s="363"/>
      <c r="J122" s="126">
        <f t="shared" si="20"/>
        <v>0</v>
      </c>
      <c r="K122" s="26">
        <f t="shared" si="21"/>
        <v>0</v>
      </c>
      <c r="L122" s="48">
        <f t="shared" si="22"/>
        <v>0</v>
      </c>
    </row>
    <row r="123" spans="1:16">
      <c r="A123" s="91" t="s">
        <v>35</v>
      </c>
      <c r="B123" s="66" t="s">
        <v>658</v>
      </c>
      <c r="C123" s="62"/>
      <c r="D123" s="62"/>
      <c r="E123" s="66" t="s">
        <v>656</v>
      </c>
      <c r="F123" s="178" t="s">
        <v>72</v>
      </c>
      <c r="G123" s="511">
        <v>227</v>
      </c>
      <c r="H123" s="524">
        <f>ROUND(N123*$N$10,$N$11)</f>
        <v>0</v>
      </c>
      <c r="I123" s="525">
        <f>ROUND(O123*$N$10,$N$11)</f>
        <v>0</v>
      </c>
      <c r="J123" s="446">
        <f t="shared" si="20"/>
        <v>0</v>
      </c>
      <c r="K123" s="447">
        <f t="shared" si="21"/>
        <v>0</v>
      </c>
      <c r="L123" s="448">
        <f t="shared" si="22"/>
        <v>0</v>
      </c>
      <c r="N123">
        <f>+P123*$N$12</f>
        <v>121875</v>
      </c>
      <c r="O123">
        <f>+$O$12*P123</f>
        <v>40625</v>
      </c>
      <c r="P123">
        <f>37500+125000</f>
        <v>162500</v>
      </c>
    </row>
    <row r="124" spans="1:16">
      <c r="A124" s="25"/>
      <c r="B124" s="63" t="s">
        <v>659</v>
      </c>
      <c r="C124" s="62"/>
      <c r="D124" s="62"/>
      <c r="E124" s="63" t="s">
        <v>657</v>
      </c>
      <c r="F124" s="178" t="s">
        <v>72</v>
      </c>
      <c r="G124" s="509">
        <v>227</v>
      </c>
      <c r="H124" s="455">
        <f>ROUND(N124*$N$10,$N$11)</f>
        <v>0</v>
      </c>
      <c r="I124" s="459">
        <f>ROUND(O124*$N$10,$N$11)</f>
        <v>0</v>
      </c>
      <c r="J124" s="126">
        <f t="shared" si="20"/>
        <v>0</v>
      </c>
      <c r="K124" s="26">
        <f t="shared" si="21"/>
        <v>0</v>
      </c>
      <c r="L124" s="48">
        <f t="shared" si="22"/>
        <v>0</v>
      </c>
      <c r="N124" s="460">
        <v>280000</v>
      </c>
      <c r="O124" s="363">
        <v>28000</v>
      </c>
    </row>
    <row r="125" spans="1:16">
      <c r="A125" s="25"/>
      <c r="B125" s="63"/>
      <c r="C125" s="62"/>
      <c r="D125" s="62"/>
      <c r="E125" s="63" t="s">
        <v>645</v>
      </c>
      <c r="F125" s="178"/>
      <c r="G125" s="509"/>
      <c r="H125" s="50"/>
      <c r="I125" s="363"/>
      <c r="J125" s="126">
        <f t="shared" si="20"/>
        <v>0</v>
      </c>
      <c r="K125" s="26">
        <f t="shared" si="21"/>
        <v>0</v>
      </c>
      <c r="L125" s="48">
        <f t="shared" si="22"/>
        <v>0</v>
      </c>
      <c r="O125">
        <f>2.03+3.16</f>
        <v>5.1899999999999995</v>
      </c>
    </row>
    <row r="126" spans="1:16">
      <c r="A126" s="25"/>
      <c r="B126" s="114" t="s">
        <v>453</v>
      </c>
      <c r="C126" s="62"/>
      <c r="D126" s="62"/>
      <c r="E126" s="63"/>
      <c r="F126" s="178" t="s">
        <v>72</v>
      </c>
      <c r="G126" s="509">
        <v>316</v>
      </c>
      <c r="H126" s="50" t="e">
        <f>H112</f>
        <v>#REF!</v>
      </c>
      <c r="I126" s="363" t="e">
        <f>I112</f>
        <v>#REF!</v>
      </c>
      <c r="J126" s="126" t="e">
        <f t="shared" si="20"/>
        <v>#REF!</v>
      </c>
      <c r="K126" s="26" t="e">
        <f t="shared" si="21"/>
        <v>#REF!</v>
      </c>
      <c r="L126" s="48" t="e">
        <f t="shared" si="22"/>
        <v>#REF!</v>
      </c>
      <c r="O126">
        <f>(5.07+6.57)*1.2</f>
        <v>13.968</v>
      </c>
    </row>
    <row r="127" spans="1:16">
      <c r="A127" s="25"/>
      <c r="B127" s="63"/>
      <c r="C127" s="62"/>
      <c r="D127" s="62"/>
      <c r="E127" s="63"/>
      <c r="F127" s="178"/>
      <c r="G127" s="509"/>
      <c r="H127" s="50"/>
      <c r="I127" s="363"/>
      <c r="J127" s="126">
        <f t="shared" si="20"/>
        <v>0</v>
      </c>
      <c r="K127" s="26">
        <f t="shared" si="21"/>
        <v>0</v>
      </c>
      <c r="L127" s="48">
        <f t="shared" si="22"/>
        <v>0</v>
      </c>
      <c r="O127">
        <f>O125+O126</f>
        <v>19.158000000000001</v>
      </c>
    </row>
    <row r="128" spans="1:16">
      <c r="A128" s="91" t="s">
        <v>36</v>
      </c>
      <c r="B128" s="283" t="s">
        <v>451</v>
      </c>
      <c r="C128" s="282"/>
      <c r="D128" s="51"/>
      <c r="E128" s="43"/>
      <c r="F128" s="217"/>
      <c r="G128" s="509"/>
      <c r="H128" s="50"/>
      <c r="I128" s="363"/>
      <c r="J128" s="126">
        <f t="shared" si="20"/>
        <v>0</v>
      </c>
      <c r="K128" s="26">
        <f t="shared" si="21"/>
        <v>0</v>
      </c>
      <c r="L128" s="48">
        <f t="shared" si="22"/>
        <v>0</v>
      </c>
    </row>
    <row r="129" spans="1:18">
      <c r="A129" s="25"/>
      <c r="B129" s="115" t="s">
        <v>454</v>
      </c>
      <c r="C129" s="62"/>
      <c r="D129" s="51"/>
      <c r="E129" s="43"/>
      <c r="F129" s="217" t="s">
        <v>72</v>
      </c>
      <c r="G129" s="509">
        <f>33+19</f>
        <v>52</v>
      </c>
      <c r="H129" s="50" t="e">
        <f>H126</f>
        <v>#REF!</v>
      </c>
      <c r="I129" s="363" t="e">
        <f>I126</f>
        <v>#REF!</v>
      </c>
      <c r="J129" s="126" t="e">
        <f t="shared" si="20"/>
        <v>#REF!</v>
      </c>
      <c r="K129" s="26" t="e">
        <f t="shared" si="21"/>
        <v>#REF!</v>
      </c>
      <c r="L129" s="48" t="e">
        <f t="shared" si="22"/>
        <v>#REF!</v>
      </c>
    </row>
    <row r="130" spans="1:18">
      <c r="A130" s="25"/>
      <c r="B130" s="115" t="s">
        <v>452</v>
      </c>
      <c r="C130" s="62"/>
      <c r="D130" s="51"/>
      <c r="E130" s="43"/>
      <c r="F130" s="217" t="s">
        <v>72</v>
      </c>
      <c r="G130" s="509">
        <f>31+19</f>
        <v>50</v>
      </c>
      <c r="H130" s="50" t="e">
        <f>H93</f>
        <v>#REF!</v>
      </c>
      <c r="I130" s="363" t="e">
        <f>I93</f>
        <v>#REF!</v>
      </c>
      <c r="J130" s="126" t="e">
        <f t="shared" si="20"/>
        <v>#REF!</v>
      </c>
      <c r="K130" s="26" t="e">
        <f t="shared" si="21"/>
        <v>#REF!</v>
      </c>
      <c r="L130" s="48" t="e">
        <f t="shared" si="22"/>
        <v>#REF!</v>
      </c>
    </row>
    <row r="131" spans="1:18">
      <c r="A131" s="25"/>
      <c r="B131" s="175" t="s">
        <v>780</v>
      </c>
      <c r="C131" s="63"/>
      <c r="D131" s="63"/>
      <c r="E131" s="63" t="s">
        <v>440</v>
      </c>
      <c r="F131" s="178" t="s">
        <v>117</v>
      </c>
      <c r="G131" s="509">
        <v>23</v>
      </c>
      <c r="H131" s="50" t="e">
        <f>H120</f>
        <v>#REF!</v>
      </c>
      <c r="I131" s="363" t="e">
        <f>I120</f>
        <v>#REF!</v>
      </c>
      <c r="J131" s="126" t="e">
        <f t="shared" si="20"/>
        <v>#REF!</v>
      </c>
      <c r="K131" s="26" t="e">
        <f t="shared" si="21"/>
        <v>#REF!</v>
      </c>
      <c r="L131" s="48" t="e">
        <f t="shared" si="22"/>
        <v>#REF!</v>
      </c>
    </row>
    <row r="132" spans="1:18">
      <c r="A132" s="25"/>
      <c r="B132" s="63"/>
      <c r="C132" s="63"/>
      <c r="D132" s="63"/>
      <c r="E132" s="63" t="s">
        <v>595</v>
      </c>
      <c r="F132" s="178"/>
      <c r="G132" s="509"/>
      <c r="H132" s="25"/>
      <c r="I132" s="363"/>
      <c r="J132" s="126">
        <f t="shared" si="20"/>
        <v>0</v>
      </c>
      <c r="K132" s="26">
        <f t="shared" si="21"/>
        <v>0</v>
      </c>
      <c r="L132" s="48">
        <f t="shared" si="22"/>
        <v>0</v>
      </c>
    </row>
    <row r="133" spans="1:18">
      <c r="A133" s="91" t="s">
        <v>37</v>
      </c>
      <c r="B133" s="90" t="s">
        <v>661</v>
      </c>
      <c r="C133" s="62"/>
      <c r="D133" s="62"/>
      <c r="E133" s="63"/>
      <c r="F133" s="178"/>
      <c r="G133" s="509"/>
      <c r="H133" s="25"/>
      <c r="I133" s="363"/>
      <c r="J133" s="126">
        <f t="shared" si="20"/>
        <v>0</v>
      </c>
      <c r="K133" s="26">
        <f t="shared" si="21"/>
        <v>0</v>
      </c>
      <c r="L133" s="48">
        <f t="shared" si="22"/>
        <v>0</v>
      </c>
    </row>
    <row r="134" spans="1:18" s="375" customFormat="1">
      <c r="A134" s="550"/>
      <c r="B134" s="627" t="s">
        <v>624</v>
      </c>
      <c r="C134" s="451"/>
      <c r="D134" s="451"/>
      <c r="E134" s="358" t="s">
        <v>625</v>
      </c>
      <c r="F134" s="599" t="s">
        <v>72</v>
      </c>
      <c r="G134" s="511">
        <v>147</v>
      </c>
      <c r="H134" s="552" t="e">
        <f>'Ars Diamond'!V722</f>
        <v>#REF!</v>
      </c>
      <c r="I134" s="600" t="e">
        <f>'Ars Diamond'!W722</f>
        <v>#REF!</v>
      </c>
      <c r="J134" s="453" t="e">
        <f t="shared" si="20"/>
        <v>#REF!</v>
      </c>
      <c r="K134" s="457" t="e">
        <f t="shared" si="21"/>
        <v>#REF!</v>
      </c>
      <c r="L134" s="626" t="e">
        <f t="shared" si="22"/>
        <v>#REF!</v>
      </c>
      <c r="R134" s="375" t="s">
        <v>983</v>
      </c>
    </row>
    <row r="135" spans="1:18" s="375" customFormat="1">
      <c r="A135" s="550"/>
      <c r="B135" s="627" t="s">
        <v>627</v>
      </c>
      <c r="C135" s="451"/>
      <c r="D135" s="451"/>
      <c r="E135" s="358" t="s">
        <v>783</v>
      </c>
      <c r="F135" s="599" t="s">
        <v>117</v>
      </c>
      <c r="G135" s="511">
        <v>36</v>
      </c>
      <c r="H135" s="552" t="e">
        <f>H134</f>
        <v>#REF!</v>
      </c>
      <c r="I135" s="600" t="e">
        <f>I134</f>
        <v>#REF!</v>
      </c>
      <c r="J135" s="453" t="e">
        <f t="shared" si="20"/>
        <v>#REF!</v>
      </c>
      <c r="K135" s="457" t="e">
        <f t="shared" si="21"/>
        <v>#REF!</v>
      </c>
      <c r="L135" s="626" t="e">
        <f t="shared" si="22"/>
        <v>#REF!</v>
      </c>
      <c r="R135" s="375" t="s">
        <v>983</v>
      </c>
    </row>
    <row r="136" spans="1:18">
      <c r="A136" s="25"/>
      <c r="B136" s="175"/>
      <c r="C136" s="62"/>
      <c r="D136" s="62"/>
      <c r="E136" s="63"/>
      <c r="F136" s="178"/>
      <c r="G136" s="509"/>
      <c r="H136" s="25"/>
      <c r="I136" s="363"/>
      <c r="J136" s="126">
        <f t="shared" si="20"/>
        <v>0</v>
      </c>
      <c r="K136" s="26">
        <f t="shared" si="21"/>
        <v>0</v>
      </c>
      <c r="L136" s="48">
        <f t="shared" si="22"/>
        <v>0</v>
      </c>
    </row>
    <row r="137" spans="1:18">
      <c r="A137" s="25"/>
      <c r="B137" s="282" t="s">
        <v>628</v>
      </c>
      <c r="C137" s="62"/>
      <c r="D137" s="62"/>
      <c r="E137" s="63"/>
      <c r="F137" s="178" t="s">
        <v>72</v>
      </c>
      <c r="G137" s="509">
        <v>245</v>
      </c>
      <c r="H137" s="50" t="e">
        <f>H129</f>
        <v>#REF!</v>
      </c>
      <c r="I137" s="363" t="e">
        <f>I129</f>
        <v>#REF!</v>
      </c>
      <c r="J137" s="126" t="e">
        <f t="shared" si="20"/>
        <v>#REF!</v>
      </c>
      <c r="K137" s="26" t="e">
        <f t="shared" si="21"/>
        <v>#REF!</v>
      </c>
      <c r="L137" s="48" t="e">
        <f t="shared" si="22"/>
        <v>#REF!</v>
      </c>
    </row>
    <row r="138" spans="1:18">
      <c r="A138" s="25"/>
      <c r="B138" s="282" t="s">
        <v>663</v>
      </c>
      <c r="C138" s="62"/>
      <c r="D138" s="62"/>
      <c r="E138" s="63" t="s">
        <v>664</v>
      </c>
      <c r="F138" s="178" t="s">
        <v>209</v>
      </c>
      <c r="G138" s="509">
        <v>27</v>
      </c>
      <c r="H138" s="50" t="e">
        <f>H110</f>
        <v>#REF!</v>
      </c>
      <c r="I138" s="363" t="e">
        <f>I110</f>
        <v>#REF!</v>
      </c>
      <c r="J138" s="126" t="e">
        <f t="shared" si="20"/>
        <v>#REF!</v>
      </c>
      <c r="K138" s="26" t="e">
        <f t="shared" si="21"/>
        <v>#REF!</v>
      </c>
      <c r="L138" s="48" t="e">
        <f t="shared" si="22"/>
        <v>#REF!</v>
      </c>
    </row>
    <row r="139" spans="1:18">
      <c r="A139" s="25"/>
      <c r="B139" s="63"/>
      <c r="C139" s="62"/>
      <c r="D139" s="62"/>
      <c r="E139" s="63" t="s">
        <v>446</v>
      </c>
      <c r="F139" s="178"/>
      <c r="G139" s="509"/>
      <c r="H139" s="25"/>
      <c r="I139" s="363"/>
      <c r="J139" s="126">
        <f t="shared" si="20"/>
        <v>0</v>
      </c>
      <c r="K139" s="26">
        <f t="shared" si="21"/>
        <v>0</v>
      </c>
      <c r="L139" s="48">
        <f t="shared" si="22"/>
        <v>0</v>
      </c>
    </row>
    <row r="140" spans="1:18" s="375" customFormat="1">
      <c r="A140" s="630"/>
      <c r="B140" s="631" t="s">
        <v>665</v>
      </c>
      <c r="C140" s="632"/>
      <c r="D140" s="632"/>
      <c r="E140" s="633" t="s">
        <v>666</v>
      </c>
      <c r="F140" s="634" t="s">
        <v>72</v>
      </c>
      <c r="G140" s="584">
        <v>84</v>
      </c>
      <c r="H140" s="628" t="e">
        <f>+H135</f>
        <v>#REF!</v>
      </c>
      <c r="I140" s="629" t="e">
        <f>+I135</f>
        <v>#REF!</v>
      </c>
      <c r="J140" s="453" t="e">
        <f t="shared" si="20"/>
        <v>#REF!</v>
      </c>
      <c r="K140" s="457" t="e">
        <f t="shared" si="21"/>
        <v>#REF!</v>
      </c>
      <c r="L140" s="626" t="e">
        <f t="shared" si="22"/>
        <v>#REF!</v>
      </c>
      <c r="N140" s="552">
        <v>750000</v>
      </c>
      <c r="O140" s="600">
        <v>75000</v>
      </c>
      <c r="R140" s="375" t="s">
        <v>983</v>
      </c>
    </row>
    <row r="141" spans="1:18">
      <c r="A141" s="180"/>
      <c r="B141" s="100"/>
      <c r="C141" s="99"/>
      <c r="D141" s="99"/>
      <c r="E141" s="100"/>
      <c r="F141" s="316"/>
      <c r="G141" s="585"/>
      <c r="H141" s="440"/>
      <c r="I141" s="131"/>
      <c r="J141" s="132"/>
      <c r="K141" s="133" t="s">
        <v>753</v>
      </c>
      <c r="L141" s="134" t="e">
        <f>SUM(L108:L140)</f>
        <v>#REF!</v>
      </c>
    </row>
    <row r="142" spans="1:18">
      <c r="A142" s="20"/>
      <c r="B142" s="309"/>
      <c r="C142" s="310"/>
      <c r="D142" s="310"/>
      <c r="E142" s="309"/>
      <c r="F142" s="311"/>
      <c r="G142" s="587"/>
      <c r="H142" s="312"/>
      <c r="I142" s="363"/>
      <c r="J142" s="313"/>
      <c r="K142" s="314"/>
      <c r="L142" s="315"/>
    </row>
    <row r="143" spans="1:18">
      <c r="A143" s="85" t="s">
        <v>667</v>
      </c>
      <c r="B143" s="90" t="s">
        <v>668</v>
      </c>
      <c r="C143" s="62"/>
      <c r="D143" s="62"/>
      <c r="E143" s="63"/>
      <c r="F143" s="178"/>
      <c r="G143" s="509"/>
      <c r="H143" s="25"/>
      <c r="I143" s="363"/>
      <c r="J143" s="59"/>
      <c r="K143" s="208"/>
      <c r="L143" s="211"/>
    </row>
    <row r="144" spans="1:18">
      <c r="A144" s="91">
        <v>1</v>
      </c>
      <c r="B144" s="90" t="s">
        <v>669</v>
      </c>
      <c r="C144" s="62"/>
      <c r="D144" s="62"/>
      <c r="E144" s="63"/>
      <c r="F144" s="178"/>
      <c r="G144" s="509"/>
      <c r="H144" s="25"/>
      <c r="I144" s="363"/>
      <c r="J144" s="126">
        <f t="shared" ref="J144:J157" si="27">G144*H144</f>
        <v>0</v>
      </c>
      <c r="K144" s="26">
        <f t="shared" ref="K144:K157" si="28">G144*I144</f>
        <v>0</v>
      </c>
      <c r="L144" s="48">
        <f t="shared" ref="L144:L157" si="29">J144+K144</f>
        <v>0</v>
      </c>
    </row>
    <row r="145" spans="1:18" s="375" customFormat="1">
      <c r="A145" s="550"/>
      <c r="B145" s="627" t="s">
        <v>630</v>
      </c>
      <c r="C145" s="451"/>
      <c r="D145" s="451"/>
      <c r="E145" s="358" t="s">
        <v>631</v>
      </c>
      <c r="F145" s="599" t="s">
        <v>72</v>
      </c>
      <c r="G145" s="511">
        <v>59</v>
      </c>
      <c r="H145" s="552">
        <f>+H98</f>
        <v>0</v>
      </c>
      <c r="I145" s="597">
        <f>+I98</f>
        <v>0</v>
      </c>
      <c r="J145" s="453">
        <f t="shared" si="27"/>
        <v>0</v>
      </c>
      <c r="K145" s="457">
        <f t="shared" si="28"/>
        <v>0</v>
      </c>
      <c r="L145" s="626">
        <f t="shared" si="29"/>
        <v>0</v>
      </c>
      <c r="R145" s="375" t="s">
        <v>983</v>
      </c>
    </row>
    <row r="146" spans="1:18" s="375" customFormat="1">
      <c r="A146" s="550"/>
      <c r="B146" s="627" t="s">
        <v>632</v>
      </c>
      <c r="C146" s="451"/>
      <c r="D146" s="451"/>
      <c r="E146" s="358" t="s">
        <v>633</v>
      </c>
      <c r="F146" s="599" t="s">
        <v>72</v>
      </c>
      <c r="G146" s="511">
        <v>90</v>
      </c>
      <c r="H146" s="552">
        <f>+H99</f>
        <v>0</v>
      </c>
      <c r="I146" s="597">
        <f>+I99</f>
        <v>0</v>
      </c>
      <c r="J146" s="453">
        <f t="shared" si="27"/>
        <v>0</v>
      </c>
      <c r="K146" s="457">
        <f t="shared" si="28"/>
        <v>0</v>
      </c>
      <c r="L146" s="626">
        <f t="shared" si="29"/>
        <v>0</v>
      </c>
      <c r="R146" s="375" t="s">
        <v>983</v>
      </c>
    </row>
    <row r="147" spans="1:18">
      <c r="A147" s="25"/>
      <c r="B147" s="66"/>
      <c r="C147" s="62"/>
      <c r="D147" s="62"/>
      <c r="E147" s="66" t="s">
        <v>634</v>
      </c>
      <c r="F147" s="178"/>
      <c r="G147" s="511"/>
      <c r="H147" s="25"/>
      <c r="I147" s="207"/>
      <c r="J147" s="446">
        <f t="shared" si="27"/>
        <v>0</v>
      </c>
      <c r="K147" s="447">
        <f t="shared" si="28"/>
        <v>0</v>
      </c>
      <c r="L147" s="448">
        <f t="shared" si="29"/>
        <v>0</v>
      </c>
    </row>
    <row r="148" spans="1:18">
      <c r="A148" s="25"/>
      <c r="B148" s="523" t="s">
        <v>635</v>
      </c>
      <c r="C148" s="62"/>
      <c r="D148" s="62"/>
      <c r="E148" s="66" t="s">
        <v>636</v>
      </c>
      <c r="F148" s="178" t="s">
        <v>117</v>
      </c>
      <c r="G148" s="511">
        <v>50</v>
      </c>
      <c r="H148" s="50">
        <f>+H101</f>
        <v>0</v>
      </c>
      <c r="I148" s="454">
        <f>+I101</f>
        <v>0</v>
      </c>
      <c r="J148" s="446">
        <f t="shared" si="27"/>
        <v>0</v>
      </c>
      <c r="K148" s="447">
        <f t="shared" si="28"/>
        <v>0</v>
      </c>
      <c r="L148" s="448">
        <f t="shared" si="29"/>
        <v>0</v>
      </c>
    </row>
    <row r="149" spans="1:18">
      <c r="A149" s="25"/>
      <c r="B149" s="114" t="s">
        <v>453</v>
      </c>
      <c r="C149" s="62"/>
      <c r="D149" s="62"/>
      <c r="E149" s="66"/>
      <c r="F149" s="178" t="s">
        <v>72</v>
      </c>
      <c r="G149" s="511">
        <v>63</v>
      </c>
      <c r="H149" s="50" t="e">
        <f>H137</f>
        <v>#REF!</v>
      </c>
      <c r="I149" s="363" t="e">
        <f>I137</f>
        <v>#REF!</v>
      </c>
      <c r="J149" s="446" t="e">
        <f t="shared" si="27"/>
        <v>#REF!</v>
      </c>
      <c r="K149" s="447" t="e">
        <f t="shared" si="28"/>
        <v>#REF!</v>
      </c>
      <c r="L149" s="448" t="e">
        <f t="shared" si="29"/>
        <v>#REF!</v>
      </c>
    </row>
    <row r="150" spans="1:18">
      <c r="A150" s="25"/>
      <c r="B150" s="66"/>
      <c r="C150" s="62"/>
      <c r="D150" s="62"/>
      <c r="E150" s="66"/>
      <c r="F150" s="178"/>
      <c r="G150" s="511"/>
      <c r="H150" s="25"/>
      <c r="I150" s="363"/>
      <c r="J150" s="446">
        <f t="shared" si="27"/>
        <v>0</v>
      </c>
      <c r="K150" s="447">
        <f t="shared" si="28"/>
        <v>0</v>
      </c>
      <c r="L150" s="448">
        <f t="shared" si="29"/>
        <v>0</v>
      </c>
    </row>
    <row r="151" spans="1:18" s="558" customFormat="1">
      <c r="A151" s="569">
        <v>2</v>
      </c>
      <c r="B151" s="377" t="s">
        <v>675</v>
      </c>
      <c r="C151" s="376"/>
      <c r="D151" s="376"/>
      <c r="E151" s="377"/>
      <c r="F151" s="561"/>
      <c r="G151" s="511"/>
      <c r="H151" s="562"/>
      <c r="I151" s="564"/>
      <c r="J151" s="563">
        <f t="shared" si="27"/>
        <v>0</v>
      </c>
      <c r="K151" s="559">
        <f t="shared" si="28"/>
        <v>0</v>
      </c>
      <c r="L151" s="570">
        <f t="shared" si="29"/>
        <v>0</v>
      </c>
    </row>
    <row r="152" spans="1:18">
      <c r="A152" s="85" t="s">
        <v>34</v>
      </c>
      <c r="B152" s="530" t="s">
        <v>673</v>
      </c>
      <c r="C152" s="62"/>
      <c r="D152" s="62"/>
      <c r="E152" s="66"/>
      <c r="F152" s="178"/>
      <c r="G152" s="511"/>
      <c r="H152" s="25"/>
      <c r="I152" s="363"/>
      <c r="J152" s="446">
        <f t="shared" si="27"/>
        <v>0</v>
      </c>
      <c r="K152" s="447">
        <f t="shared" si="28"/>
        <v>0</v>
      </c>
      <c r="L152" s="448">
        <f t="shared" si="29"/>
        <v>0</v>
      </c>
    </row>
    <row r="153" spans="1:18">
      <c r="A153" s="25"/>
      <c r="B153" s="523" t="s">
        <v>671</v>
      </c>
      <c r="C153" s="62"/>
      <c r="D153" s="62"/>
      <c r="E153" s="66" t="s">
        <v>670</v>
      </c>
      <c r="F153" s="178" t="s">
        <v>72</v>
      </c>
      <c r="G153" s="511">
        <v>116</v>
      </c>
      <c r="H153" s="446">
        <f>+[198]analisa!$I$634+[198]analisa!$I$635+[198]analisa!$I$636</f>
        <v>275672.5</v>
      </c>
      <c r="I153" s="363">
        <f>+[198]analisa!$I$637+[198]analisa!$I$638+[198]analisa!$I$639</f>
        <v>70930</v>
      </c>
      <c r="J153" s="446">
        <f t="shared" ref="J153" si="30">G153*H153</f>
        <v>31978010</v>
      </c>
      <c r="K153" s="447">
        <f t="shared" ref="K153" si="31">G153*I153</f>
        <v>8227880</v>
      </c>
      <c r="L153" s="448">
        <f t="shared" ref="L153" si="32">J153+K153</f>
        <v>40205890</v>
      </c>
    </row>
    <row r="154" spans="1:18">
      <c r="A154" s="25"/>
      <c r="B154" s="282" t="s">
        <v>674</v>
      </c>
      <c r="C154" s="62"/>
      <c r="D154" s="62"/>
      <c r="E154" s="66"/>
      <c r="F154" s="178" t="s">
        <v>72</v>
      </c>
      <c r="G154" s="511">
        <v>116</v>
      </c>
      <c r="H154" s="50" t="e">
        <f>H149</f>
        <v>#REF!</v>
      </c>
      <c r="I154" s="363" t="e">
        <f>I149</f>
        <v>#REF!</v>
      </c>
      <c r="J154" s="446" t="e">
        <f t="shared" si="27"/>
        <v>#REF!</v>
      </c>
      <c r="K154" s="447" t="e">
        <f t="shared" si="28"/>
        <v>#REF!</v>
      </c>
      <c r="L154" s="448" t="e">
        <f t="shared" si="29"/>
        <v>#REF!</v>
      </c>
    </row>
    <row r="155" spans="1:18">
      <c r="A155" s="25"/>
      <c r="B155" s="523" t="s">
        <v>679</v>
      </c>
      <c r="C155" s="62"/>
      <c r="D155" s="62"/>
      <c r="E155" s="66" t="s">
        <v>672</v>
      </c>
      <c r="F155" s="178" t="s">
        <v>72</v>
      </c>
      <c r="G155" s="511">
        <v>338</v>
      </c>
      <c r="H155" s="524">
        <f>ROUND(N155*$N$10,$N$11)</f>
        <v>0</v>
      </c>
      <c r="I155" s="525">
        <f>ROUND(O155*$N$10,$N$11)</f>
        <v>0</v>
      </c>
      <c r="J155" s="446">
        <f t="shared" ref="J155" si="33">G155*H155</f>
        <v>0</v>
      </c>
      <c r="K155" s="447">
        <f t="shared" ref="K155" si="34">G155*I155</f>
        <v>0</v>
      </c>
      <c r="L155" s="448">
        <f t="shared" ref="L155" si="35">J155+K155</f>
        <v>0</v>
      </c>
      <c r="N155">
        <f>+P155*$N$12</f>
        <v>862500</v>
      </c>
      <c r="O155">
        <f>+$O$12*P155</f>
        <v>287500</v>
      </c>
      <c r="P155">
        <v>1150000</v>
      </c>
    </row>
    <row r="156" spans="1:18">
      <c r="A156" s="25"/>
      <c r="B156" s="66"/>
      <c r="C156" s="62"/>
      <c r="D156" s="62"/>
      <c r="E156" s="66"/>
      <c r="F156" s="178"/>
      <c r="G156" s="511"/>
      <c r="H156" s="25"/>
      <c r="I156" s="363"/>
      <c r="J156" s="446">
        <f t="shared" si="27"/>
        <v>0</v>
      </c>
      <c r="K156" s="447">
        <f t="shared" si="28"/>
        <v>0</v>
      </c>
      <c r="L156" s="448">
        <f t="shared" si="29"/>
        <v>0</v>
      </c>
    </row>
    <row r="157" spans="1:18">
      <c r="A157" s="85" t="s">
        <v>35</v>
      </c>
      <c r="B157" s="530" t="s">
        <v>681</v>
      </c>
      <c r="C157" s="62"/>
      <c r="D157" s="62"/>
      <c r="E157" s="66"/>
      <c r="F157" s="178"/>
      <c r="G157" s="511"/>
      <c r="H157" s="25"/>
      <c r="I157" s="363"/>
      <c r="J157" s="446">
        <f t="shared" si="27"/>
        <v>0</v>
      </c>
      <c r="K157" s="447">
        <f t="shared" si="28"/>
        <v>0</v>
      </c>
      <c r="L157" s="448">
        <f t="shared" si="29"/>
        <v>0</v>
      </c>
    </row>
    <row r="158" spans="1:18">
      <c r="A158" s="25"/>
      <c r="B158" s="523" t="s">
        <v>676</v>
      </c>
      <c r="C158" s="62"/>
      <c r="D158" s="62"/>
      <c r="E158" s="66" t="s">
        <v>677</v>
      </c>
      <c r="F158" s="178" t="s">
        <v>224</v>
      </c>
      <c r="G158" s="511">
        <v>1</v>
      </c>
      <c r="H158" s="524">
        <f>ROUND(N158*$N$10,$N$11)</f>
        <v>0</v>
      </c>
      <c r="I158" s="525">
        <f>ROUND(O158*$N$10,$N$11)</f>
        <v>0</v>
      </c>
      <c r="J158" s="446">
        <f t="shared" ref="J158:J162" si="36">G158*H158</f>
        <v>0</v>
      </c>
      <c r="K158" s="447">
        <f t="shared" ref="K158:K162" si="37">G158*I158</f>
        <v>0</v>
      </c>
      <c r="L158" s="448">
        <f t="shared" ref="L158:L162" si="38">J158+K158</f>
        <v>0</v>
      </c>
      <c r="N158">
        <f>+P158*$N$12</f>
        <v>9375000</v>
      </c>
      <c r="O158">
        <f>+$O$12*P158</f>
        <v>3125000</v>
      </c>
      <c r="P158">
        <v>12500000</v>
      </c>
    </row>
    <row r="159" spans="1:18">
      <c r="A159" s="25"/>
      <c r="B159" s="66"/>
      <c r="C159" s="62"/>
      <c r="D159" s="62"/>
      <c r="E159" s="66" t="s">
        <v>678</v>
      </c>
      <c r="F159" s="178"/>
      <c r="G159" s="511"/>
      <c r="H159" s="25"/>
      <c r="I159" s="363"/>
      <c r="J159" s="446">
        <f t="shared" si="36"/>
        <v>0</v>
      </c>
      <c r="K159" s="447">
        <f t="shared" si="37"/>
        <v>0</v>
      </c>
      <c r="L159" s="448">
        <f t="shared" si="38"/>
        <v>0</v>
      </c>
    </row>
    <row r="160" spans="1:18">
      <c r="A160" s="25"/>
      <c r="B160" s="523" t="s">
        <v>680</v>
      </c>
      <c r="C160" s="62"/>
      <c r="D160" s="62"/>
      <c r="E160" s="66" t="s">
        <v>672</v>
      </c>
      <c r="F160" s="178" t="s">
        <v>224</v>
      </c>
      <c r="G160" s="511">
        <v>1</v>
      </c>
      <c r="H160" s="524">
        <f>ROUND(N160*$N$10,$N$11)</f>
        <v>0</v>
      </c>
      <c r="I160" s="525">
        <f>ROUND(O160*$N$10,$N$11)</f>
        <v>0</v>
      </c>
      <c r="J160" s="446">
        <f t="shared" si="36"/>
        <v>0</v>
      </c>
      <c r="K160" s="447">
        <f t="shared" si="37"/>
        <v>0</v>
      </c>
      <c r="L160" s="448">
        <f t="shared" si="38"/>
        <v>0</v>
      </c>
      <c r="N160">
        <f>+P160*$N$12</f>
        <v>6375000</v>
      </c>
      <c r="O160">
        <f>+$O$12*P160</f>
        <v>2125000</v>
      </c>
      <c r="P160">
        <v>8500000</v>
      </c>
    </row>
    <row r="161" spans="1:16">
      <c r="A161" s="25"/>
      <c r="B161" s="66"/>
      <c r="C161" s="62"/>
      <c r="D161" s="62"/>
      <c r="E161" s="66"/>
      <c r="F161" s="178"/>
      <c r="G161" s="511"/>
      <c r="H161" s="25"/>
      <c r="I161" s="363"/>
      <c r="J161" s="446">
        <f t="shared" si="36"/>
        <v>0</v>
      </c>
      <c r="K161" s="447">
        <f t="shared" si="37"/>
        <v>0</v>
      </c>
      <c r="L161" s="448">
        <f t="shared" si="38"/>
        <v>0</v>
      </c>
    </row>
    <row r="162" spans="1:16">
      <c r="A162" s="25"/>
      <c r="B162" s="523" t="s">
        <v>682</v>
      </c>
      <c r="C162" s="62"/>
      <c r="D162" s="62"/>
      <c r="E162" s="66" t="s">
        <v>677</v>
      </c>
      <c r="F162" s="178" t="s">
        <v>224</v>
      </c>
      <c r="G162" s="511">
        <v>1</v>
      </c>
      <c r="H162" s="524">
        <f>ROUND(N162*$N$10,$N$11)</f>
        <v>0</v>
      </c>
      <c r="I162" s="525">
        <f>ROUND(O162*$N$10,$N$11)</f>
        <v>0</v>
      </c>
      <c r="J162" s="446">
        <f t="shared" si="36"/>
        <v>0</v>
      </c>
      <c r="K162" s="447">
        <f t="shared" si="37"/>
        <v>0</v>
      </c>
      <c r="L162" s="448">
        <f t="shared" si="38"/>
        <v>0</v>
      </c>
      <c r="N162">
        <f>+P162*$N$12</f>
        <v>52500000</v>
      </c>
      <c r="O162">
        <f>+$O$12*P162</f>
        <v>17500000</v>
      </c>
      <c r="P162">
        <f>1750000*40</f>
        <v>70000000</v>
      </c>
    </row>
    <row r="163" spans="1:16">
      <c r="A163" s="531"/>
      <c r="B163" s="532"/>
      <c r="C163" s="533"/>
      <c r="D163" s="533"/>
      <c r="E163" s="532"/>
      <c r="F163" s="534"/>
      <c r="G163" s="588"/>
      <c r="H163" s="535"/>
      <c r="I163" s="536"/>
      <c r="J163" s="537"/>
      <c r="K163" s="538" t="s">
        <v>752</v>
      </c>
      <c r="L163" s="539" t="e">
        <f>SUM(L143:L162)</f>
        <v>#REF!</v>
      </c>
    </row>
    <row r="164" spans="1:16">
      <c r="A164" s="25"/>
      <c r="B164" s="66"/>
      <c r="C164" s="62"/>
      <c r="D164" s="62"/>
      <c r="E164" s="66"/>
      <c r="F164" s="178"/>
      <c r="G164" s="511"/>
      <c r="H164" s="25"/>
      <c r="I164" s="363"/>
      <c r="J164" s="59"/>
      <c r="K164" s="208"/>
      <c r="L164" s="211"/>
    </row>
    <row r="165" spans="1:16">
      <c r="A165" s="85" t="s">
        <v>683</v>
      </c>
      <c r="B165" s="530" t="s">
        <v>803</v>
      </c>
      <c r="C165" s="62"/>
      <c r="D165" s="62"/>
      <c r="E165" s="66"/>
      <c r="F165" s="178"/>
      <c r="G165" s="511"/>
      <c r="H165" s="25"/>
      <c r="I165" s="363"/>
      <c r="J165" s="59"/>
      <c r="K165" s="208"/>
      <c r="L165" s="211"/>
    </row>
    <row r="166" spans="1:16">
      <c r="A166" s="540">
        <v>1</v>
      </c>
      <c r="B166" s="530" t="s">
        <v>684</v>
      </c>
      <c r="C166" s="62"/>
      <c r="D166" s="62"/>
      <c r="E166" s="66"/>
      <c r="F166" s="178"/>
      <c r="G166" s="511"/>
      <c r="H166" s="25"/>
      <c r="I166" s="363"/>
      <c r="J166" s="446">
        <f t="shared" ref="J166:J229" si="39">G166*H166</f>
        <v>0</v>
      </c>
      <c r="K166" s="447">
        <f t="shared" ref="K166:K229" si="40">G166*I166</f>
        <v>0</v>
      </c>
      <c r="L166" s="448">
        <f t="shared" ref="L166:L229" si="41">J166+K166</f>
        <v>0</v>
      </c>
    </row>
    <row r="167" spans="1:16">
      <c r="A167" s="25"/>
      <c r="B167" s="523" t="s">
        <v>685</v>
      </c>
      <c r="C167" s="62"/>
      <c r="D167" s="62"/>
      <c r="E167" s="66" t="s">
        <v>687</v>
      </c>
      <c r="F167" s="178" t="s">
        <v>224</v>
      </c>
      <c r="G167" s="511">
        <v>2</v>
      </c>
      <c r="H167" s="50" t="e">
        <f>'Ars Diamond'!V737</f>
        <v>#REF!</v>
      </c>
      <c r="I167" s="363" t="e">
        <f>'Ars Diamond'!W737</f>
        <v>#REF!</v>
      </c>
      <c r="J167" s="446" t="e">
        <f t="shared" si="39"/>
        <v>#REF!</v>
      </c>
      <c r="K167" s="447" t="e">
        <f t="shared" si="40"/>
        <v>#REF!</v>
      </c>
      <c r="L167" s="448" t="e">
        <f t="shared" si="41"/>
        <v>#REF!</v>
      </c>
    </row>
    <row r="168" spans="1:16">
      <c r="A168" s="25"/>
      <c r="B168" s="523" t="s">
        <v>686</v>
      </c>
      <c r="C168" s="62"/>
      <c r="D168" s="62"/>
      <c r="E168" s="66" t="s">
        <v>691</v>
      </c>
      <c r="F168" s="178" t="s">
        <v>224</v>
      </c>
      <c r="G168" s="511">
        <v>2</v>
      </c>
      <c r="H168" s="50" t="e">
        <f>'Ars Diamond'!V738</f>
        <v>#REF!</v>
      </c>
      <c r="I168" s="363" t="e">
        <f>'Ars Diamond'!W738</f>
        <v>#REF!</v>
      </c>
      <c r="J168" s="446" t="e">
        <f t="shared" si="39"/>
        <v>#REF!</v>
      </c>
      <c r="K168" s="447" t="e">
        <f t="shared" si="40"/>
        <v>#REF!</v>
      </c>
      <c r="L168" s="448" t="e">
        <f t="shared" si="41"/>
        <v>#REF!</v>
      </c>
    </row>
    <row r="169" spans="1:16">
      <c r="A169" s="25"/>
      <c r="B169" s="523" t="s">
        <v>688</v>
      </c>
      <c r="C169" s="62"/>
      <c r="D169" s="62"/>
      <c r="E169" s="66" t="s">
        <v>689</v>
      </c>
      <c r="F169" s="178" t="s">
        <v>72</v>
      </c>
      <c r="G169" s="511">
        <v>20</v>
      </c>
      <c r="H169" s="50" t="e">
        <f>'Ars Diamond'!V739</f>
        <v>#REF!</v>
      </c>
      <c r="I169" s="363" t="e">
        <f>'Ars Diamond'!W739</f>
        <v>#REF!</v>
      </c>
      <c r="J169" s="446" t="e">
        <f t="shared" si="39"/>
        <v>#REF!</v>
      </c>
      <c r="K169" s="447" t="e">
        <f t="shared" si="40"/>
        <v>#REF!</v>
      </c>
      <c r="L169" s="448" t="e">
        <f t="shared" si="41"/>
        <v>#REF!</v>
      </c>
    </row>
    <row r="170" spans="1:16">
      <c r="A170" s="25"/>
      <c r="B170" s="66"/>
      <c r="C170" s="62"/>
      <c r="D170" s="62"/>
      <c r="E170" s="66" t="s">
        <v>690</v>
      </c>
      <c r="F170" s="178"/>
      <c r="G170" s="511"/>
      <c r="H170" s="25"/>
      <c r="I170" s="363"/>
      <c r="J170" s="446">
        <f t="shared" si="39"/>
        <v>0</v>
      </c>
      <c r="K170" s="447">
        <f t="shared" si="40"/>
        <v>0</v>
      </c>
      <c r="L170" s="448">
        <f t="shared" si="41"/>
        <v>0</v>
      </c>
    </row>
    <row r="171" spans="1:16">
      <c r="A171" s="25"/>
      <c r="B171" s="523" t="s">
        <v>359</v>
      </c>
      <c r="C171" s="62"/>
      <c r="D171" s="62"/>
      <c r="E171" s="66"/>
      <c r="F171" s="178"/>
      <c r="G171" s="511"/>
      <c r="H171" s="25"/>
      <c r="I171" s="363"/>
      <c r="J171" s="446">
        <f t="shared" si="39"/>
        <v>0</v>
      </c>
      <c r="K171" s="447">
        <f t="shared" si="40"/>
        <v>0</v>
      </c>
      <c r="L171" s="448">
        <f t="shared" si="41"/>
        <v>0</v>
      </c>
    </row>
    <row r="172" spans="1:16">
      <c r="A172" s="25"/>
      <c r="B172" s="66"/>
      <c r="C172" s="62" t="s">
        <v>692</v>
      </c>
      <c r="D172" s="62"/>
      <c r="E172" s="66" t="s">
        <v>694</v>
      </c>
      <c r="F172" s="178" t="s">
        <v>209</v>
      </c>
      <c r="G172" s="511">
        <v>2</v>
      </c>
      <c r="H172" s="541" t="str">
        <f>'Ars Diamond'!V742</f>
        <v>SBO</v>
      </c>
      <c r="I172" s="363" t="e">
        <f>'Ars Diamond'!W742</f>
        <v>#REF!</v>
      </c>
      <c r="J172" s="446">
        <v>0</v>
      </c>
      <c r="K172" s="447" t="e">
        <f t="shared" si="40"/>
        <v>#REF!</v>
      </c>
      <c r="L172" s="448" t="e">
        <f t="shared" si="41"/>
        <v>#REF!</v>
      </c>
    </row>
    <row r="173" spans="1:16">
      <c r="A173" s="25"/>
      <c r="B173" s="66"/>
      <c r="C173" s="62" t="s">
        <v>693</v>
      </c>
      <c r="D173" s="62"/>
      <c r="E173" s="66" t="s">
        <v>695</v>
      </c>
      <c r="F173" s="178" t="s">
        <v>209</v>
      </c>
      <c r="G173" s="511">
        <v>2</v>
      </c>
      <c r="H173" s="541" t="str">
        <f>'Ars Diamond'!V743</f>
        <v>SBO</v>
      </c>
      <c r="I173" s="363" t="e">
        <f>'Ars Diamond'!W743</f>
        <v>#REF!</v>
      </c>
      <c r="J173" s="446">
        <v>0</v>
      </c>
      <c r="K173" s="447" t="e">
        <f t="shared" si="40"/>
        <v>#REF!</v>
      </c>
      <c r="L173" s="448" t="e">
        <f t="shared" si="41"/>
        <v>#REF!</v>
      </c>
    </row>
    <row r="174" spans="1:16">
      <c r="A174" s="25"/>
      <c r="B174" s="523" t="s">
        <v>208</v>
      </c>
      <c r="C174" s="62"/>
      <c r="D174" s="62"/>
      <c r="E174" s="66" t="s">
        <v>696</v>
      </c>
      <c r="F174" s="178" t="s">
        <v>209</v>
      </c>
      <c r="G174" s="511">
        <v>2</v>
      </c>
      <c r="H174" s="541" t="str">
        <f>'Ars Diamond'!V744</f>
        <v>SBO</v>
      </c>
      <c r="I174" s="363" t="e">
        <f>'Ars Diamond'!W744</f>
        <v>#REF!</v>
      </c>
      <c r="J174" s="446">
        <v>0</v>
      </c>
      <c r="K174" s="447" t="e">
        <f t="shared" si="40"/>
        <v>#REF!</v>
      </c>
      <c r="L174" s="448" t="e">
        <f t="shared" si="41"/>
        <v>#REF!</v>
      </c>
    </row>
    <row r="175" spans="1:16">
      <c r="A175" s="25"/>
      <c r="B175" s="282" t="s">
        <v>674</v>
      </c>
      <c r="C175" s="62"/>
      <c r="D175" s="62"/>
      <c r="E175" s="66"/>
      <c r="F175" s="178" t="s">
        <v>72</v>
      </c>
      <c r="G175" s="511">
        <v>20</v>
      </c>
      <c r="H175" s="50" t="e">
        <f>'Ars Diamond'!V745</f>
        <v>#REF!</v>
      </c>
      <c r="I175" s="363" t="e">
        <f>'Ars Diamond'!W745</f>
        <v>#REF!</v>
      </c>
      <c r="J175" s="446" t="e">
        <f t="shared" si="39"/>
        <v>#REF!</v>
      </c>
      <c r="K175" s="447" t="e">
        <f t="shared" si="40"/>
        <v>#REF!</v>
      </c>
      <c r="L175" s="448" t="e">
        <f t="shared" si="41"/>
        <v>#REF!</v>
      </c>
    </row>
    <row r="176" spans="1:16">
      <c r="A176" s="25"/>
      <c r="B176" s="66"/>
      <c r="C176" s="62"/>
      <c r="D176" s="62"/>
      <c r="E176" s="66"/>
      <c r="F176" s="178"/>
      <c r="G176" s="511"/>
      <c r="H176" s="25"/>
      <c r="I176" s="363"/>
      <c r="J176" s="446">
        <f t="shared" si="39"/>
        <v>0</v>
      </c>
      <c r="K176" s="447">
        <f t="shared" si="40"/>
        <v>0</v>
      </c>
      <c r="L176" s="448">
        <f t="shared" si="41"/>
        <v>0</v>
      </c>
    </row>
    <row r="177" spans="1:18">
      <c r="A177" s="85">
        <v>2</v>
      </c>
      <c r="B177" s="530" t="s">
        <v>697</v>
      </c>
      <c r="C177" s="62"/>
      <c r="D177" s="62"/>
      <c r="E177" s="66"/>
      <c r="F177" s="178"/>
      <c r="G177" s="511"/>
      <c r="H177" s="25"/>
      <c r="I177" s="363"/>
      <c r="J177" s="446">
        <f t="shared" si="39"/>
        <v>0</v>
      </c>
      <c r="K177" s="447">
        <f t="shared" si="40"/>
        <v>0</v>
      </c>
      <c r="L177" s="448">
        <f t="shared" si="41"/>
        <v>0</v>
      </c>
    </row>
    <row r="178" spans="1:18">
      <c r="A178" s="85" t="s">
        <v>34</v>
      </c>
      <c r="B178" s="530" t="s">
        <v>708</v>
      </c>
      <c r="C178" s="62"/>
      <c r="D178" s="62"/>
      <c r="E178" s="66"/>
      <c r="F178" s="178"/>
      <c r="G178" s="511"/>
      <c r="H178" s="25"/>
      <c r="I178" s="363"/>
      <c r="J178" s="446">
        <f t="shared" si="39"/>
        <v>0</v>
      </c>
      <c r="K178" s="447">
        <f t="shared" si="40"/>
        <v>0</v>
      </c>
      <c r="L178" s="448">
        <f t="shared" si="41"/>
        <v>0</v>
      </c>
    </row>
    <row r="179" spans="1:18">
      <c r="A179" s="25"/>
      <c r="B179" s="308" t="s">
        <v>709</v>
      </c>
      <c r="C179" s="62"/>
      <c r="D179" s="62"/>
      <c r="E179" s="66"/>
      <c r="F179" s="178" t="s">
        <v>71</v>
      </c>
      <c r="G179" s="542" t="s">
        <v>844</v>
      </c>
      <c r="H179" s="25"/>
      <c r="I179" s="363"/>
      <c r="J179" s="446">
        <v>0</v>
      </c>
      <c r="K179" s="447">
        <v>0</v>
      </c>
      <c r="L179" s="448">
        <f t="shared" si="41"/>
        <v>0</v>
      </c>
    </row>
    <row r="180" spans="1:18">
      <c r="A180" s="25"/>
      <c r="B180" s="308" t="s">
        <v>710</v>
      </c>
      <c r="C180" s="62"/>
      <c r="D180" s="62"/>
      <c r="E180" s="66"/>
      <c r="F180" s="178" t="s">
        <v>71</v>
      </c>
      <c r="G180" s="542" t="s">
        <v>844</v>
      </c>
      <c r="H180" s="25"/>
      <c r="I180" s="363"/>
      <c r="J180" s="446">
        <v>0</v>
      </c>
      <c r="K180" s="447">
        <v>0</v>
      </c>
      <c r="L180" s="448">
        <f t="shared" si="41"/>
        <v>0</v>
      </c>
    </row>
    <row r="181" spans="1:18">
      <c r="A181" s="25"/>
      <c r="B181" s="308" t="s">
        <v>707</v>
      </c>
      <c r="C181" s="62"/>
      <c r="D181" s="62"/>
      <c r="E181" s="66"/>
      <c r="F181" s="178" t="s">
        <v>71</v>
      </c>
      <c r="G181" s="542" t="s">
        <v>844</v>
      </c>
      <c r="H181" s="50"/>
      <c r="I181" s="363"/>
      <c r="J181" s="446">
        <v>0</v>
      </c>
      <c r="K181" s="447">
        <v>0</v>
      </c>
      <c r="L181" s="448">
        <f t="shared" ref="L181" si="42">J181+K181</f>
        <v>0</v>
      </c>
    </row>
    <row r="182" spans="1:18">
      <c r="A182" s="25"/>
      <c r="B182" s="308"/>
      <c r="C182" s="62"/>
      <c r="D182" s="62"/>
      <c r="E182" s="66"/>
      <c r="F182" s="178"/>
      <c r="G182" s="511"/>
      <c r="H182" s="25"/>
      <c r="I182" s="363"/>
      <c r="J182" s="446">
        <f t="shared" si="39"/>
        <v>0</v>
      </c>
      <c r="K182" s="447">
        <f t="shared" si="40"/>
        <v>0</v>
      </c>
      <c r="L182" s="448">
        <f t="shared" si="41"/>
        <v>0</v>
      </c>
    </row>
    <row r="183" spans="1:18">
      <c r="A183" s="85" t="s">
        <v>35</v>
      </c>
      <c r="B183" s="530" t="s">
        <v>698</v>
      </c>
      <c r="C183" s="62"/>
      <c r="D183" s="62"/>
      <c r="E183" s="66"/>
      <c r="F183" s="178"/>
      <c r="G183" s="511"/>
      <c r="H183" s="25"/>
      <c r="I183" s="363"/>
      <c r="J183" s="446">
        <f t="shared" si="39"/>
        <v>0</v>
      </c>
      <c r="K183" s="447">
        <f t="shared" si="40"/>
        <v>0</v>
      </c>
      <c r="L183" s="448">
        <f t="shared" si="41"/>
        <v>0</v>
      </c>
    </row>
    <row r="184" spans="1:18">
      <c r="A184" s="25"/>
      <c r="B184" s="308" t="s">
        <v>699</v>
      </c>
      <c r="C184" s="62"/>
      <c r="D184" s="62"/>
      <c r="E184" s="66" t="s">
        <v>134</v>
      </c>
      <c r="F184" s="178" t="s">
        <v>72</v>
      </c>
      <c r="G184" s="511">
        <v>34</v>
      </c>
      <c r="H184" s="50">
        <f>'Ars Diamond'!V46</f>
        <v>107848.33333333331</v>
      </c>
      <c r="I184" s="363">
        <f>'Ars Diamond'!W46</f>
        <v>55000</v>
      </c>
      <c r="J184" s="446">
        <f t="shared" si="39"/>
        <v>3666843.3333333326</v>
      </c>
      <c r="K184" s="447">
        <f t="shared" si="40"/>
        <v>1870000</v>
      </c>
      <c r="L184" s="448">
        <f t="shared" si="41"/>
        <v>5536843.3333333321</v>
      </c>
    </row>
    <row r="185" spans="1:18">
      <c r="A185" s="25"/>
      <c r="B185" s="308" t="s">
        <v>138</v>
      </c>
      <c r="C185" s="62"/>
      <c r="D185" s="62"/>
      <c r="E185" s="66" t="s">
        <v>136</v>
      </c>
      <c r="F185" s="178" t="s">
        <v>72</v>
      </c>
      <c r="G185" s="511">
        <v>34</v>
      </c>
      <c r="H185" s="50">
        <f>'Ars Diamond'!V47</f>
        <v>90750</v>
      </c>
      <c r="I185" s="363">
        <f>'Ars Diamond'!W47</f>
        <v>40000</v>
      </c>
      <c r="J185" s="446">
        <f t="shared" si="39"/>
        <v>3085500</v>
      </c>
      <c r="K185" s="447">
        <f t="shared" si="40"/>
        <v>1360000</v>
      </c>
      <c r="L185" s="448">
        <f t="shared" si="41"/>
        <v>4445500</v>
      </c>
    </row>
    <row r="186" spans="1:18">
      <c r="A186" s="25"/>
      <c r="B186" s="308" t="s">
        <v>139</v>
      </c>
      <c r="C186" s="62"/>
      <c r="D186" s="62"/>
      <c r="E186" s="66" t="s">
        <v>137</v>
      </c>
      <c r="F186" s="178" t="s">
        <v>72</v>
      </c>
      <c r="G186" s="511">
        <v>34</v>
      </c>
      <c r="H186" s="50">
        <f>'Ars Diamond'!V48</f>
        <v>33750</v>
      </c>
      <c r="I186" s="363">
        <f>'Ars Diamond'!W48</f>
        <v>34000</v>
      </c>
      <c r="J186" s="446">
        <f t="shared" si="39"/>
        <v>1147500</v>
      </c>
      <c r="K186" s="447">
        <f t="shared" si="40"/>
        <v>1156000</v>
      </c>
      <c r="L186" s="448">
        <f t="shared" si="41"/>
        <v>2303500</v>
      </c>
    </row>
    <row r="187" spans="1:18">
      <c r="A187" s="25"/>
      <c r="B187" s="523" t="s">
        <v>700</v>
      </c>
      <c r="C187" s="62"/>
      <c r="D187" s="62"/>
      <c r="E187" s="66" t="s">
        <v>701</v>
      </c>
      <c r="F187" s="178" t="s">
        <v>33</v>
      </c>
      <c r="G187" s="511">
        <v>1</v>
      </c>
      <c r="H187" s="524">
        <f>ROUND(N187*$N$10,$N$11)</f>
        <v>0</v>
      </c>
      <c r="I187" s="525">
        <f>ROUND(O187*$N$10,$N$11)</f>
        <v>0</v>
      </c>
      <c r="J187" s="446">
        <f t="shared" si="39"/>
        <v>0</v>
      </c>
      <c r="K187" s="447">
        <f t="shared" si="40"/>
        <v>0</v>
      </c>
      <c r="L187" s="448">
        <f t="shared" si="41"/>
        <v>0</v>
      </c>
      <c r="N187">
        <f>+P187*$N$12</f>
        <v>1875000</v>
      </c>
      <c r="O187">
        <f>+$O$12*P187</f>
        <v>625000</v>
      </c>
      <c r="P187">
        <v>2500000</v>
      </c>
    </row>
    <row r="188" spans="1:18">
      <c r="A188" s="25"/>
      <c r="B188" s="523" t="s">
        <v>715</v>
      </c>
      <c r="C188" s="62"/>
      <c r="D188" s="62"/>
      <c r="E188" s="66" t="s">
        <v>702</v>
      </c>
      <c r="F188" s="178" t="s">
        <v>72</v>
      </c>
      <c r="G188" s="511">
        <v>34</v>
      </c>
      <c r="H188" s="50" t="e">
        <f>SUM('Ars Diamond'!V108:V109)</f>
        <v>#REF!</v>
      </c>
      <c r="I188" s="363" t="e">
        <f>SUM('Ars Diamond'!W108:W109)</f>
        <v>#REF!</v>
      </c>
      <c r="J188" s="446" t="e">
        <f t="shared" si="39"/>
        <v>#REF!</v>
      </c>
      <c r="K188" s="447" t="e">
        <f t="shared" si="40"/>
        <v>#REF!</v>
      </c>
      <c r="L188" s="448" t="e">
        <f t="shared" si="41"/>
        <v>#REF!</v>
      </c>
    </row>
    <row r="189" spans="1:18">
      <c r="A189" s="25"/>
      <c r="B189" s="66"/>
      <c r="C189" s="62"/>
      <c r="D189" s="62"/>
      <c r="E189" s="66"/>
      <c r="F189" s="178"/>
      <c r="G189" s="511"/>
      <c r="H189" s="25"/>
      <c r="I189" s="47"/>
      <c r="J189" s="446">
        <f t="shared" si="39"/>
        <v>0</v>
      </c>
      <c r="K189" s="447">
        <f t="shared" si="40"/>
        <v>0</v>
      </c>
      <c r="L189" s="448">
        <f t="shared" si="41"/>
        <v>0</v>
      </c>
    </row>
    <row r="190" spans="1:18">
      <c r="A190" s="85" t="s">
        <v>36</v>
      </c>
      <c r="B190" s="530" t="s">
        <v>712</v>
      </c>
      <c r="C190" s="62"/>
      <c r="D190" s="62"/>
      <c r="E190" s="66"/>
      <c r="F190" s="178"/>
      <c r="G190" s="511"/>
      <c r="H190" s="25"/>
      <c r="I190" s="47"/>
      <c r="J190" s="446">
        <f t="shared" si="39"/>
        <v>0</v>
      </c>
      <c r="K190" s="447">
        <f t="shared" si="40"/>
        <v>0</v>
      </c>
      <c r="L190" s="448">
        <f t="shared" si="41"/>
        <v>0</v>
      </c>
    </row>
    <row r="191" spans="1:18" s="375" customFormat="1">
      <c r="A191" s="550"/>
      <c r="B191" s="627" t="s">
        <v>703</v>
      </c>
      <c r="C191" s="451"/>
      <c r="D191" s="451"/>
      <c r="E191" s="358" t="s">
        <v>704</v>
      </c>
      <c r="F191" s="599" t="s">
        <v>72</v>
      </c>
      <c r="G191" s="511">
        <v>7</v>
      </c>
      <c r="H191" s="453">
        <f>+[198]analisa!$I$573+[198]analisa!$I$574+[198]analisa!$I$575</f>
        <v>109208.5</v>
      </c>
      <c r="I191" s="457">
        <f>+[198]analisa!$I$576+[198]analisa!$I$577+[198]analisa!$I$578</f>
        <v>70930</v>
      </c>
      <c r="J191" s="453">
        <f t="shared" ref="J191" si="43">G191*H191</f>
        <v>764459.5</v>
      </c>
      <c r="K191" s="457">
        <f t="shared" ref="K191" si="44">G191*I191</f>
        <v>496510</v>
      </c>
      <c r="L191" s="626">
        <f t="shared" ref="L191" si="45">J191+K191</f>
        <v>1260969.5</v>
      </c>
      <c r="R191" s="375" t="s">
        <v>983</v>
      </c>
    </row>
    <row r="192" spans="1:18" s="375" customFormat="1">
      <c r="A192" s="550"/>
      <c r="B192" s="627" t="s">
        <v>705</v>
      </c>
      <c r="C192" s="451"/>
      <c r="D192" s="451"/>
      <c r="E192" s="358" t="s">
        <v>706</v>
      </c>
      <c r="F192" s="599" t="s">
        <v>72</v>
      </c>
      <c r="G192" s="511">
        <v>34</v>
      </c>
      <c r="H192" s="524">
        <f>ROUND(N192*$N$10,$N$11)</f>
        <v>0</v>
      </c>
      <c r="I192" s="525">
        <f>ROUND(O192*$N$10,$N$11)</f>
        <v>0</v>
      </c>
      <c r="J192" s="453">
        <f t="shared" si="39"/>
        <v>0</v>
      </c>
      <c r="K192" s="457">
        <f t="shared" si="40"/>
        <v>0</v>
      </c>
      <c r="L192" s="626">
        <f t="shared" si="41"/>
        <v>0</v>
      </c>
      <c r="N192">
        <f>+P192*$N$12</f>
        <v>712500</v>
      </c>
      <c r="O192">
        <f>+$O$12*P192</f>
        <v>237500</v>
      </c>
      <c r="P192">
        <v>950000</v>
      </c>
      <c r="R192" s="375" t="s">
        <v>978</v>
      </c>
    </row>
    <row r="193" spans="1:18">
      <c r="A193" s="25"/>
      <c r="B193" s="282" t="s">
        <v>674</v>
      </c>
      <c r="C193" s="62"/>
      <c r="D193" s="62"/>
      <c r="E193" s="63"/>
      <c r="F193" s="178" t="s">
        <v>72</v>
      </c>
      <c r="G193" s="509">
        <v>7</v>
      </c>
      <c r="H193" s="50" t="e">
        <f>H175</f>
        <v>#REF!</v>
      </c>
      <c r="I193" s="363" t="e">
        <f>I175</f>
        <v>#REF!</v>
      </c>
      <c r="J193" s="126" t="e">
        <f t="shared" si="39"/>
        <v>#REF!</v>
      </c>
      <c r="K193" s="26" t="e">
        <f t="shared" si="40"/>
        <v>#REF!</v>
      </c>
      <c r="L193" s="48" t="e">
        <f t="shared" si="41"/>
        <v>#REF!</v>
      </c>
    </row>
    <row r="194" spans="1:18">
      <c r="A194" s="25"/>
      <c r="B194" s="63"/>
      <c r="C194" s="62"/>
      <c r="D194" s="62"/>
      <c r="E194" s="63"/>
      <c r="F194" s="178"/>
      <c r="G194" s="509"/>
      <c r="H194" s="25"/>
      <c r="I194" s="47"/>
      <c r="J194" s="126">
        <f t="shared" si="39"/>
        <v>0</v>
      </c>
      <c r="K194" s="26">
        <f t="shared" si="40"/>
        <v>0</v>
      </c>
      <c r="L194" s="48">
        <f t="shared" si="41"/>
        <v>0</v>
      </c>
    </row>
    <row r="195" spans="1:18">
      <c r="A195" s="91" t="s">
        <v>37</v>
      </c>
      <c r="B195" s="90" t="s">
        <v>711</v>
      </c>
      <c r="C195" s="62"/>
      <c r="D195" s="62"/>
      <c r="E195" s="63"/>
      <c r="F195" s="178"/>
      <c r="G195" s="509"/>
      <c r="H195" s="25"/>
      <c r="I195" s="47"/>
      <c r="J195" s="126">
        <f t="shared" si="39"/>
        <v>0</v>
      </c>
      <c r="K195" s="26">
        <f t="shared" si="40"/>
        <v>0</v>
      </c>
      <c r="L195" s="48">
        <f t="shared" si="41"/>
        <v>0</v>
      </c>
    </row>
    <row r="196" spans="1:18">
      <c r="A196" s="25"/>
      <c r="B196" s="175" t="s">
        <v>713</v>
      </c>
      <c r="C196" s="62"/>
      <c r="D196" s="62"/>
      <c r="E196" s="63" t="s">
        <v>714</v>
      </c>
      <c r="F196" s="178" t="s">
        <v>72</v>
      </c>
      <c r="G196" s="509">
        <v>7.5</v>
      </c>
      <c r="H196" s="50" t="e">
        <f>'Ars Diamond'!V97</f>
        <v>#REF!</v>
      </c>
      <c r="I196" s="363" t="e">
        <f>'Ars Diamond'!W97</f>
        <v>#REF!</v>
      </c>
      <c r="J196" s="126" t="e">
        <f t="shared" si="39"/>
        <v>#REF!</v>
      </c>
      <c r="K196" s="26" t="e">
        <f t="shared" si="40"/>
        <v>#REF!</v>
      </c>
      <c r="L196" s="48" t="e">
        <f t="shared" si="41"/>
        <v>#REF!</v>
      </c>
    </row>
    <row r="197" spans="1:18">
      <c r="A197" s="25"/>
      <c r="B197" s="175" t="s">
        <v>716</v>
      </c>
      <c r="C197" s="62"/>
      <c r="D197" s="62"/>
      <c r="E197" s="63" t="s">
        <v>702</v>
      </c>
      <c r="F197" s="178" t="s">
        <v>72</v>
      </c>
      <c r="G197" s="509">
        <v>7.5</v>
      </c>
      <c r="H197" s="50" t="e">
        <f>'Ars Diamond'!V98</f>
        <v>#REF!</v>
      </c>
      <c r="I197" s="363" t="e">
        <f>'Ars Diamond'!W98</f>
        <v>#REF!</v>
      </c>
      <c r="J197" s="126" t="e">
        <f t="shared" si="39"/>
        <v>#REF!</v>
      </c>
      <c r="K197" s="26" t="e">
        <f t="shared" si="40"/>
        <v>#REF!</v>
      </c>
      <c r="L197" s="48" t="e">
        <f t="shared" si="41"/>
        <v>#REF!</v>
      </c>
    </row>
    <row r="198" spans="1:18">
      <c r="A198" s="25"/>
      <c r="B198" s="63"/>
      <c r="C198" s="62"/>
      <c r="D198" s="62"/>
      <c r="E198" s="63"/>
      <c r="F198" s="178"/>
      <c r="G198" s="509"/>
      <c r="H198" s="25"/>
      <c r="I198" s="47"/>
      <c r="J198" s="126">
        <f t="shared" si="39"/>
        <v>0</v>
      </c>
      <c r="K198" s="26">
        <f t="shared" si="40"/>
        <v>0</v>
      </c>
      <c r="L198" s="48">
        <f t="shared" si="41"/>
        <v>0</v>
      </c>
    </row>
    <row r="199" spans="1:18">
      <c r="A199" s="85" t="s">
        <v>38</v>
      </c>
      <c r="B199" s="90" t="s">
        <v>717</v>
      </c>
      <c r="C199" s="62"/>
      <c r="D199" s="62"/>
      <c r="E199" s="63"/>
      <c r="F199" s="178"/>
      <c r="G199" s="509"/>
      <c r="H199" s="25"/>
      <c r="I199" s="47"/>
      <c r="J199" s="126">
        <f t="shared" si="39"/>
        <v>0</v>
      </c>
      <c r="K199" s="26">
        <f t="shared" si="40"/>
        <v>0</v>
      </c>
      <c r="L199" s="48">
        <f t="shared" si="41"/>
        <v>0</v>
      </c>
    </row>
    <row r="200" spans="1:18">
      <c r="A200" s="25"/>
      <c r="B200" s="523" t="s">
        <v>718</v>
      </c>
      <c r="C200" s="62"/>
      <c r="D200" s="62"/>
      <c r="E200" s="66" t="s">
        <v>719</v>
      </c>
      <c r="F200" s="178" t="s">
        <v>224</v>
      </c>
      <c r="G200" s="511">
        <v>2</v>
      </c>
      <c r="H200" s="524" t="s">
        <v>962</v>
      </c>
      <c r="I200" s="525">
        <f>ROUND(O200*$N$10,$N$11)</f>
        <v>0</v>
      </c>
      <c r="J200" s="446">
        <v>0</v>
      </c>
      <c r="K200" s="447">
        <f t="shared" ref="K200:K201" si="46">G200*I200</f>
        <v>0</v>
      </c>
      <c r="L200" s="448">
        <f t="shared" ref="L200:L201" si="47">J200+K200</f>
        <v>0</v>
      </c>
      <c r="N200">
        <f>+P200*$N$12</f>
        <v>3375000</v>
      </c>
      <c r="O200">
        <f>+$O$12*P200</f>
        <v>1125000</v>
      </c>
      <c r="P200">
        <f>4500000</f>
        <v>4500000</v>
      </c>
    </row>
    <row r="201" spans="1:18">
      <c r="A201" s="25"/>
      <c r="B201" s="523" t="s">
        <v>356</v>
      </c>
      <c r="C201" s="62"/>
      <c r="D201" s="62"/>
      <c r="E201" s="66" t="s">
        <v>722</v>
      </c>
      <c r="F201" s="178" t="s">
        <v>206</v>
      </c>
      <c r="G201" s="511">
        <v>2</v>
      </c>
      <c r="H201" s="524" t="s">
        <v>962</v>
      </c>
      <c r="I201" s="525">
        <f>ROUND(O201*$N$10,$N$11)</f>
        <v>0</v>
      </c>
      <c r="J201" s="446">
        <v>0</v>
      </c>
      <c r="K201" s="447">
        <f t="shared" si="46"/>
        <v>0</v>
      </c>
      <c r="L201" s="448">
        <f t="shared" si="47"/>
        <v>0</v>
      </c>
      <c r="N201">
        <f>+P201*$N$12</f>
        <v>700500</v>
      </c>
      <c r="O201">
        <f>+$O$12*P201</f>
        <v>233500</v>
      </c>
      <c r="P201">
        <v>934000</v>
      </c>
    </row>
    <row r="202" spans="1:18">
      <c r="A202" s="25"/>
      <c r="B202" s="523" t="s">
        <v>720</v>
      </c>
      <c r="C202" s="62"/>
      <c r="D202" s="62"/>
      <c r="E202" s="66" t="s">
        <v>721</v>
      </c>
      <c r="F202" s="178" t="s">
        <v>33</v>
      </c>
      <c r="G202" s="511">
        <v>1</v>
      </c>
      <c r="H202" s="50" t="e">
        <f>'Ars Diamond'!V585</f>
        <v>#REF!</v>
      </c>
      <c r="I202" s="363" t="e">
        <f>'Ars Diamond'!W585</f>
        <v>#REF!</v>
      </c>
      <c r="J202" s="446" t="e">
        <f t="shared" si="39"/>
        <v>#REF!</v>
      </c>
      <c r="K202" s="447" t="e">
        <f t="shared" si="40"/>
        <v>#REF!</v>
      </c>
      <c r="L202" s="448" t="e">
        <f t="shared" si="41"/>
        <v>#REF!</v>
      </c>
    </row>
    <row r="203" spans="1:18">
      <c r="A203" s="25"/>
      <c r="B203" s="523" t="s">
        <v>359</v>
      </c>
      <c r="C203" s="62"/>
      <c r="D203" s="62"/>
      <c r="E203" s="66"/>
      <c r="F203" s="178"/>
      <c r="G203" s="511"/>
      <c r="H203" s="25"/>
      <c r="I203" s="47"/>
      <c r="J203" s="446">
        <f t="shared" si="39"/>
        <v>0</v>
      </c>
      <c r="K203" s="447">
        <f t="shared" si="40"/>
        <v>0</v>
      </c>
      <c r="L203" s="448">
        <f t="shared" si="41"/>
        <v>0</v>
      </c>
    </row>
    <row r="204" spans="1:18">
      <c r="A204" s="25"/>
      <c r="B204" s="66"/>
      <c r="C204" s="62" t="s">
        <v>692</v>
      </c>
      <c r="D204" s="62"/>
      <c r="E204" s="66" t="s">
        <v>694</v>
      </c>
      <c r="F204" s="178" t="s">
        <v>209</v>
      </c>
      <c r="G204" s="511">
        <v>2</v>
      </c>
      <c r="H204" s="541" t="str">
        <f>H172</f>
        <v>SBO</v>
      </c>
      <c r="I204" s="363" t="e">
        <f>I172</f>
        <v>#REF!</v>
      </c>
      <c r="J204" s="446"/>
      <c r="K204" s="447" t="e">
        <f t="shared" si="40"/>
        <v>#REF!</v>
      </c>
      <c r="L204" s="448" t="e">
        <f t="shared" si="41"/>
        <v>#REF!</v>
      </c>
    </row>
    <row r="205" spans="1:18">
      <c r="A205" s="25"/>
      <c r="B205" s="66"/>
      <c r="C205" s="62" t="s">
        <v>693</v>
      </c>
      <c r="D205" s="62"/>
      <c r="E205" s="66" t="s">
        <v>695</v>
      </c>
      <c r="F205" s="178" t="s">
        <v>209</v>
      </c>
      <c r="G205" s="511">
        <v>2</v>
      </c>
      <c r="H205" s="541" t="str">
        <f t="shared" ref="H205:I206" si="48">H173</f>
        <v>SBO</v>
      </c>
      <c r="I205" s="363" t="e">
        <f t="shared" si="48"/>
        <v>#REF!</v>
      </c>
      <c r="J205" s="446"/>
      <c r="K205" s="447" t="e">
        <f t="shared" si="40"/>
        <v>#REF!</v>
      </c>
      <c r="L205" s="448" t="e">
        <f t="shared" si="41"/>
        <v>#REF!</v>
      </c>
    </row>
    <row r="206" spans="1:18" s="375" customFormat="1">
      <c r="A206" s="550"/>
      <c r="B206" s="627" t="s">
        <v>208</v>
      </c>
      <c r="C206" s="451"/>
      <c r="D206" s="451"/>
      <c r="E206" s="358" t="s">
        <v>696</v>
      </c>
      <c r="F206" s="599" t="s">
        <v>209</v>
      </c>
      <c r="G206" s="511">
        <v>2</v>
      </c>
      <c r="H206" s="635" t="str">
        <f t="shared" si="48"/>
        <v>SBO</v>
      </c>
      <c r="I206" s="600" t="e">
        <f t="shared" si="48"/>
        <v>#REF!</v>
      </c>
      <c r="J206" s="453"/>
      <c r="K206" s="457" t="e">
        <f t="shared" si="40"/>
        <v>#REF!</v>
      </c>
      <c r="L206" s="626" t="e">
        <f t="shared" si="41"/>
        <v>#REF!</v>
      </c>
      <c r="R206" s="375" t="s">
        <v>978</v>
      </c>
    </row>
    <row r="207" spans="1:18">
      <c r="A207" s="25"/>
      <c r="B207" s="282" t="s">
        <v>723</v>
      </c>
      <c r="C207" s="62"/>
      <c r="D207" s="62"/>
      <c r="E207" s="66" t="s">
        <v>724</v>
      </c>
      <c r="F207" s="178" t="s">
        <v>206</v>
      </c>
      <c r="G207" s="511">
        <v>1</v>
      </c>
      <c r="H207" s="524">
        <f>ROUND(N207*$N$10,$N$11)</f>
        <v>0</v>
      </c>
      <c r="I207" s="525">
        <f>ROUND(O207*$N$10,$N$11)</f>
        <v>0</v>
      </c>
      <c r="J207" s="446">
        <f t="shared" ref="J207" si="49">G207*H207</f>
        <v>0</v>
      </c>
      <c r="K207" s="447">
        <f t="shared" ref="K207" si="50">G207*I207</f>
        <v>0</v>
      </c>
      <c r="L207" s="448">
        <f t="shared" ref="L207" si="51">J207+K207</f>
        <v>0</v>
      </c>
      <c r="N207">
        <f>+P207*$N$12</f>
        <v>4875000</v>
      </c>
      <c r="O207">
        <f>+$O$12*P207</f>
        <v>1625000</v>
      </c>
      <c r="P207">
        <v>6500000</v>
      </c>
    </row>
    <row r="208" spans="1:18">
      <c r="A208" s="25"/>
      <c r="B208" s="66"/>
      <c r="C208" s="62"/>
      <c r="D208" s="62"/>
      <c r="E208" s="66"/>
      <c r="F208" s="178"/>
      <c r="G208" s="511"/>
      <c r="H208" s="25"/>
      <c r="I208" s="47"/>
      <c r="J208" s="446">
        <f t="shared" si="39"/>
        <v>0</v>
      </c>
      <c r="K208" s="447">
        <f t="shared" si="40"/>
        <v>0</v>
      </c>
      <c r="L208" s="448">
        <f t="shared" si="41"/>
        <v>0</v>
      </c>
    </row>
    <row r="209" spans="1:16">
      <c r="A209" s="85">
        <v>4</v>
      </c>
      <c r="B209" s="530" t="s">
        <v>725</v>
      </c>
      <c r="C209" s="62"/>
      <c r="D209" s="62"/>
      <c r="E209" s="66"/>
      <c r="F209" s="178"/>
      <c r="G209" s="511"/>
      <c r="H209" s="25"/>
      <c r="I209" s="47"/>
      <c r="J209" s="446">
        <f t="shared" si="39"/>
        <v>0</v>
      </c>
      <c r="K209" s="447">
        <f t="shared" si="40"/>
        <v>0</v>
      </c>
      <c r="L209" s="448">
        <f t="shared" si="41"/>
        <v>0</v>
      </c>
    </row>
    <row r="210" spans="1:16">
      <c r="A210" s="85" t="s">
        <v>726</v>
      </c>
      <c r="B210" s="90" t="s">
        <v>708</v>
      </c>
      <c r="C210" s="62"/>
      <c r="D210" s="62"/>
      <c r="E210" s="63"/>
      <c r="F210" s="178"/>
      <c r="G210" s="509"/>
      <c r="H210" s="25"/>
      <c r="I210" s="47"/>
      <c r="J210" s="126">
        <f t="shared" si="39"/>
        <v>0</v>
      </c>
      <c r="K210" s="26">
        <f t="shared" si="40"/>
        <v>0</v>
      </c>
      <c r="L210" s="48">
        <f t="shared" si="41"/>
        <v>0</v>
      </c>
    </row>
    <row r="211" spans="1:16">
      <c r="A211" s="25"/>
      <c r="B211" s="308" t="s">
        <v>709</v>
      </c>
      <c r="C211" s="62"/>
      <c r="D211" s="62"/>
      <c r="E211" s="63"/>
      <c r="F211" s="178" t="s">
        <v>71</v>
      </c>
      <c r="G211" s="336" t="s">
        <v>844</v>
      </c>
      <c r="H211" s="25"/>
      <c r="I211" s="47"/>
      <c r="J211" s="126">
        <v>0</v>
      </c>
      <c r="K211" s="26">
        <v>0</v>
      </c>
      <c r="L211" s="48">
        <f t="shared" si="41"/>
        <v>0</v>
      </c>
    </row>
    <row r="212" spans="1:16">
      <c r="A212" s="25"/>
      <c r="B212" s="308" t="s">
        <v>710</v>
      </c>
      <c r="C212" s="62"/>
      <c r="D212" s="62"/>
      <c r="E212" s="63"/>
      <c r="F212" s="178" t="s">
        <v>71</v>
      </c>
      <c r="G212" s="336" t="s">
        <v>844</v>
      </c>
      <c r="H212" s="25"/>
      <c r="I212" s="47"/>
      <c r="J212" s="126">
        <v>0</v>
      </c>
      <c r="K212" s="26">
        <v>0</v>
      </c>
      <c r="L212" s="48">
        <f t="shared" si="41"/>
        <v>0</v>
      </c>
    </row>
    <row r="213" spans="1:16">
      <c r="A213" s="25"/>
      <c r="B213" s="308" t="s">
        <v>707</v>
      </c>
      <c r="C213" s="62"/>
      <c r="D213" s="62"/>
      <c r="E213" s="63"/>
      <c r="F213" s="178" t="s">
        <v>71</v>
      </c>
      <c r="G213" s="336" t="s">
        <v>844</v>
      </c>
      <c r="H213" s="25"/>
      <c r="I213" s="47"/>
      <c r="J213" s="126">
        <v>0</v>
      </c>
      <c r="K213" s="26">
        <v>0</v>
      </c>
      <c r="L213" s="48">
        <f t="shared" si="41"/>
        <v>0</v>
      </c>
    </row>
    <row r="214" spans="1:16">
      <c r="A214" s="25"/>
      <c r="B214" s="308"/>
      <c r="C214" s="62"/>
      <c r="D214" s="62"/>
      <c r="E214" s="63"/>
      <c r="F214" s="178"/>
      <c r="G214" s="509"/>
      <c r="H214" s="25"/>
      <c r="I214" s="47"/>
      <c r="J214" s="126">
        <f>G214*H214</f>
        <v>0</v>
      </c>
      <c r="K214" s="26">
        <f t="shared" si="40"/>
        <v>0</v>
      </c>
      <c r="L214" s="48">
        <f t="shared" si="41"/>
        <v>0</v>
      </c>
    </row>
    <row r="215" spans="1:16">
      <c r="A215" s="85" t="s">
        <v>727</v>
      </c>
      <c r="B215" s="90" t="s">
        <v>698</v>
      </c>
      <c r="C215" s="62"/>
      <c r="D215" s="62"/>
      <c r="E215" s="63"/>
      <c r="F215" s="178"/>
      <c r="G215" s="509"/>
      <c r="H215" s="25"/>
      <c r="I215" s="47"/>
      <c r="J215" s="126">
        <f t="shared" si="39"/>
        <v>0</v>
      </c>
      <c r="K215" s="26">
        <f t="shared" si="40"/>
        <v>0</v>
      </c>
      <c r="L215" s="48">
        <f t="shared" si="41"/>
        <v>0</v>
      </c>
    </row>
    <row r="216" spans="1:16">
      <c r="A216" s="25"/>
      <c r="B216" s="308" t="s">
        <v>699</v>
      </c>
      <c r="C216" s="62"/>
      <c r="D216" s="62"/>
      <c r="E216" s="63" t="s">
        <v>134</v>
      </c>
      <c r="F216" s="178" t="s">
        <v>72</v>
      </c>
      <c r="G216" s="509">
        <v>40</v>
      </c>
      <c r="H216" s="50">
        <f>H184</f>
        <v>107848.33333333331</v>
      </c>
      <c r="I216" s="363">
        <f>I184</f>
        <v>55000</v>
      </c>
      <c r="J216" s="126">
        <f t="shared" si="39"/>
        <v>4313933.3333333321</v>
      </c>
      <c r="K216" s="26">
        <f t="shared" si="40"/>
        <v>2200000</v>
      </c>
      <c r="L216" s="48">
        <f t="shared" si="41"/>
        <v>6513933.3333333321</v>
      </c>
    </row>
    <row r="217" spans="1:16">
      <c r="A217" s="25"/>
      <c r="B217" s="308" t="s">
        <v>138</v>
      </c>
      <c r="C217" s="62"/>
      <c r="D217" s="62"/>
      <c r="E217" s="63" t="s">
        <v>136</v>
      </c>
      <c r="F217" s="178" t="s">
        <v>72</v>
      </c>
      <c r="G217" s="509">
        <v>81</v>
      </c>
      <c r="H217" s="50">
        <f t="shared" ref="H217:I217" si="52">H185</f>
        <v>90750</v>
      </c>
      <c r="I217" s="363">
        <f t="shared" si="52"/>
        <v>40000</v>
      </c>
      <c r="J217" s="126">
        <f t="shared" si="39"/>
        <v>7350750</v>
      </c>
      <c r="K217" s="26">
        <f t="shared" si="40"/>
        <v>3240000</v>
      </c>
      <c r="L217" s="48">
        <f t="shared" si="41"/>
        <v>10590750</v>
      </c>
    </row>
    <row r="218" spans="1:16">
      <c r="A218" s="25"/>
      <c r="B218" s="308" t="s">
        <v>139</v>
      </c>
      <c r="C218" s="62"/>
      <c r="D218" s="62"/>
      <c r="E218" s="63" t="s">
        <v>137</v>
      </c>
      <c r="F218" s="178" t="s">
        <v>72</v>
      </c>
      <c r="G218" s="509">
        <v>81</v>
      </c>
      <c r="H218" s="50">
        <f t="shared" ref="H218:I220" si="53">H186</f>
        <v>33750</v>
      </c>
      <c r="I218" s="363">
        <f t="shared" si="53"/>
        <v>34000</v>
      </c>
      <c r="J218" s="126">
        <f t="shared" si="39"/>
        <v>2733750</v>
      </c>
      <c r="K218" s="26">
        <f t="shared" si="40"/>
        <v>2754000</v>
      </c>
      <c r="L218" s="48">
        <f t="shared" si="41"/>
        <v>5487750</v>
      </c>
    </row>
    <row r="219" spans="1:16">
      <c r="A219" s="25"/>
      <c r="B219" s="523" t="s">
        <v>700</v>
      </c>
      <c r="C219" s="62"/>
      <c r="D219" s="62"/>
      <c r="E219" s="66" t="s">
        <v>701</v>
      </c>
      <c r="F219" s="178" t="s">
        <v>33</v>
      </c>
      <c r="G219" s="511">
        <v>1</v>
      </c>
      <c r="H219" s="50">
        <f>+H187</f>
        <v>0</v>
      </c>
      <c r="I219" s="454">
        <f>+I187</f>
        <v>0</v>
      </c>
      <c r="J219" s="446">
        <f t="shared" si="39"/>
        <v>0</v>
      </c>
      <c r="K219" s="447">
        <f t="shared" si="40"/>
        <v>0</v>
      </c>
      <c r="L219" s="448">
        <f t="shared" si="41"/>
        <v>0</v>
      </c>
    </row>
    <row r="220" spans="1:16">
      <c r="A220" s="25"/>
      <c r="B220" s="523" t="s">
        <v>715</v>
      </c>
      <c r="C220" s="62"/>
      <c r="D220" s="62"/>
      <c r="E220" s="66" t="s">
        <v>702</v>
      </c>
      <c r="F220" s="178" t="s">
        <v>72</v>
      </c>
      <c r="G220" s="511">
        <v>81</v>
      </c>
      <c r="H220" s="50" t="e">
        <f t="shared" si="53"/>
        <v>#REF!</v>
      </c>
      <c r="I220" s="363" t="e">
        <f t="shared" si="53"/>
        <v>#REF!</v>
      </c>
      <c r="J220" s="446" t="e">
        <f t="shared" si="39"/>
        <v>#REF!</v>
      </c>
      <c r="K220" s="447" t="e">
        <f t="shared" si="40"/>
        <v>#REF!</v>
      </c>
      <c r="L220" s="448" t="e">
        <f t="shared" si="41"/>
        <v>#REF!</v>
      </c>
    </row>
    <row r="221" spans="1:16">
      <c r="A221" s="25"/>
      <c r="B221" s="66"/>
      <c r="C221" s="62"/>
      <c r="D221" s="62"/>
      <c r="E221" s="66"/>
      <c r="F221" s="178"/>
      <c r="G221" s="511"/>
      <c r="H221" s="50"/>
      <c r="I221" s="47"/>
      <c r="J221" s="446">
        <f t="shared" si="39"/>
        <v>0</v>
      </c>
      <c r="K221" s="447">
        <f t="shared" si="40"/>
        <v>0</v>
      </c>
      <c r="L221" s="448">
        <f t="shared" si="41"/>
        <v>0</v>
      </c>
    </row>
    <row r="222" spans="1:16">
      <c r="A222" s="25"/>
      <c r="B222" s="523" t="s">
        <v>728</v>
      </c>
      <c r="C222" s="62"/>
      <c r="D222" s="62"/>
      <c r="E222" s="66" t="s">
        <v>729</v>
      </c>
      <c r="F222" s="178" t="s">
        <v>72</v>
      </c>
      <c r="G222" s="511">
        <v>33</v>
      </c>
      <c r="H222" s="524">
        <f>ROUND(N222*$N$10,$N$11)</f>
        <v>0</v>
      </c>
      <c r="I222" s="525">
        <f>ROUND(O222*$N$10,$N$11)</f>
        <v>0</v>
      </c>
      <c r="J222" s="446">
        <f t="shared" ref="J222:J226" si="54">G222*H222</f>
        <v>0</v>
      </c>
      <c r="K222" s="447">
        <f t="shared" ref="K222:K226" si="55">G222*I222</f>
        <v>0</v>
      </c>
      <c r="L222" s="448">
        <f t="shared" ref="L222:L226" si="56">J222+K222</f>
        <v>0</v>
      </c>
      <c r="N222">
        <f>+P222*$N$12</f>
        <v>337500</v>
      </c>
      <c r="O222">
        <f>+$O$12*P222</f>
        <v>112500</v>
      </c>
      <c r="P222">
        <v>450000</v>
      </c>
    </row>
    <row r="223" spans="1:16">
      <c r="A223" s="25"/>
      <c r="B223" s="66"/>
      <c r="C223" s="62"/>
      <c r="D223" s="62"/>
      <c r="E223" s="66" t="s">
        <v>730</v>
      </c>
      <c r="F223" s="178"/>
      <c r="G223" s="511"/>
      <c r="H223" s="50"/>
      <c r="I223" s="47"/>
      <c r="J223" s="446">
        <f t="shared" si="54"/>
        <v>0</v>
      </c>
      <c r="K223" s="447">
        <f t="shared" si="55"/>
        <v>0</v>
      </c>
      <c r="L223" s="448">
        <f t="shared" si="56"/>
        <v>0</v>
      </c>
    </row>
    <row r="224" spans="1:16">
      <c r="A224" s="25"/>
      <c r="B224" s="523" t="s">
        <v>739</v>
      </c>
      <c r="C224" s="62"/>
      <c r="D224" s="62"/>
      <c r="E224" s="66" t="s">
        <v>740</v>
      </c>
      <c r="F224" s="178" t="s">
        <v>117</v>
      </c>
      <c r="G224" s="511">
        <v>17</v>
      </c>
      <c r="H224" s="524">
        <f t="shared" ref="H224:H225" si="57">ROUND(N224*$N$10,$N$11)</f>
        <v>0</v>
      </c>
      <c r="I224" s="525">
        <f t="shared" ref="I224:I225" si="58">ROUND(O224*$N$10,$N$11)</f>
        <v>0</v>
      </c>
      <c r="J224" s="446">
        <f t="shared" si="54"/>
        <v>0</v>
      </c>
      <c r="K224" s="447">
        <f t="shared" si="55"/>
        <v>0</v>
      </c>
      <c r="L224" s="448">
        <f t="shared" si="56"/>
        <v>0</v>
      </c>
      <c r="N224">
        <f t="shared" ref="N224:N225" si="59">+P224*$N$12</f>
        <v>63750</v>
      </c>
      <c r="O224">
        <f t="shared" ref="O224:O225" si="60">+$O$12*P224</f>
        <v>21250</v>
      </c>
      <c r="P224">
        <v>85000</v>
      </c>
    </row>
    <row r="225" spans="1:18">
      <c r="A225" s="25"/>
      <c r="B225" s="523" t="s">
        <v>742</v>
      </c>
      <c r="C225" s="62"/>
      <c r="D225" s="62"/>
      <c r="E225" s="66" t="s">
        <v>741</v>
      </c>
      <c r="F225" s="178" t="s">
        <v>224</v>
      </c>
      <c r="G225" s="511">
        <v>1</v>
      </c>
      <c r="H225" s="524">
        <f t="shared" si="57"/>
        <v>0</v>
      </c>
      <c r="I225" s="525">
        <f t="shared" si="58"/>
        <v>0</v>
      </c>
      <c r="J225" s="446">
        <f t="shared" si="54"/>
        <v>0</v>
      </c>
      <c r="K225" s="447">
        <f t="shared" si="55"/>
        <v>0</v>
      </c>
      <c r="L225" s="448">
        <f t="shared" si="56"/>
        <v>0</v>
      </c>
      <c r="N225">
        <f t="shared" si="59"/>
        <v>3187500</v>
      </c>
      <c r="O225">
        <f t="shared" si="60"/>
        <v>1062500</v>
      </c>
      <c r="P225">
        <v>4250000</v>
      </c>
    </row>
    <row r="226" spans="1:18">
      <c r="A226" s="25"/>
      <c r="B226" s="66"/>
      <c r="C226" s="62"/>
      <c r="D226" s="62"/>
      <c r="E226" s="66"/>
      <c r="F226" s="178"/>
      <c r="G226" s="511"/>
      <c r="H226" s="50"/>
      <c r="I226" s="47"/>
      <c r="J226" s="446">
        <f t="shared" si="54"/>
        <v>0</v>
      </c>
      <c r="K226" s="447">
        <f t="shared" si="55"/>
        <v>0</v>
      </c>
      <c r="L226" s="448">
        <f t="shared" si="56"/>
        <v>0</v>
      </c>
    </row>
    <row r="227" spans="1:18">
      <c r="A227" s="85" t="s">
        <v>731</v>
      </c>
      <c r="B227" s="530" t="s">
        <v>712</v>
      </c>
      <c r="C227" s="62"/>
      <c r="D227" s="62"/>
      <c r="E227" s="66"/>
      <c r="F227" s="178"/>
      <c r="G227" s="511"/>
      <c r="H227" s="50"/>
      <c r="I227" s="47"/>
      <c r="J227" s="446">
        <f t="shared" si="39"/>
        <v>0</v>
      </c>
      <c r="K227" s="447">
        <f t="shared" si="40"/>
        <v>0</v>
      </c>
      <c r="L227" s="448">
        <f t="shared" si="41"/>
        <v>0</v>
      </c>
    </row>
    <row r="228" spans="1:18" s="375" customFormat="1">
      <c r="A228" s="550"/>
      <c r="B228" s="627" t="s">
        <v>732</v>
      </c>
      <c r="C228" s="451"/>
      <c r="D228" s="451"/>
      <c r="E228" s="358" t="s">
        <v>733</v>
      </c>
      <c r="F228" s="599" t="s">
        <v>72</v>
      </c>
      <c r="G228" s="511">
        <v>14</v>
      </c>
      <c r="H228" s="552">
        <f>+H191</f>
        <v>109208.5</v>
      </c>
      <c r="I228" s="600">
        <f>+I191</f>
        <v>70930</v>
      </c>
      <c r="J228" s="453">
        <f t="shared" si="39"/>
        <v>1528919</v>
      </c>
      <c r="K228" s="457">
        <f t="shared" si="40"/>
        <v>993020</v>
      </c>
      <c r="L228" s="626">
        <f t="shared" si="41"/>
        <v>2521939</v>
      </c>
      <c r="R228" s="375" t="s">
        <v>978</v>
      </c>
    </row>
    <row r="229" spans="1:18" s="375" customFormat="1">
      <c r="A229" s="550"/>
      <c r="B229" s="627" t="s">
        <v>743</v>
      </c>
      <c r="C229" s="451"/>
      <c r="D229" s="451"/>
      <c r="E229" s="358"/>
      <c r="F229" s="599" t="s">
        <v>206</v>
      </c>
      <c r="G229" s="511">
        <v>1</v>
      </c>
      <c r="H229" s="524">
        <f t="shared" ref="H229" si="61">ROUND(N229*$N$10,$N$11)</f>
        <v>0</v>
      </c>
      <c r="I229" s="525">
        <f t="shared" ref="I229" si="62">ROUND(O229*$N$10,$N$11)</f>
        <v>0</v>
      </c>
      <c r="J229" s="453">
        <f t="shared" si="39"/>
        <v>0</v>
      </c>
      <c r="K229" s="457">
        <f t="shared" si="40"/>
        <v>0</v>
      </c>
      <c r="L229" s="626">
        <f t="shared" si="41"/>
        <v>0</v>
      </c>
      <c r="N229">
        <f t="shared" ref="N229" si="63">+P229*$N$12</f>
        <v>375000</v>
      </c>
      <c r="O229">
        <f t="shared" ref="O229" si="64">+$O$12*P229</f>
        <v>125000</v>
      </c>
      <c r="P229" s="375">
        <v>500000</v>
      </c>
      <c r="R229" s="375" t="s">
        <v>978</v>
      </c>
    </row>
    <row r="230" spans="1:18">
      <c r="A230" s="25"/>
      <c r="B230" s="282" t="s">
        <v>674</v>
      </c>
      <c r="C230" s="62"/>
      <c r="D230" s="62"/>
      <c r="E230" s="66"/>
      <c r="F230" s="178" t="s">
        <v>72</v>
      </c>
      <c r="G230" s="511">
        <v>14</v>
      </c>
      <c r="H230" s="50" t="e">
        <f>H193</f>
        <v>#REF!</v>
      </c>
      <c r="I230" s="363" t="e">
        <f>I193</f>
        <v>#REF!</v>
      </c>
      <c r="J230" s="446" t="e">
        <f t="shared" ref="J230:J232" si="65">G230*H230</f>
        <v>#REF!</v>
      </c>
      <c r="K230" s="447" t="e">
        <f t="shared" ref="K230:K232" si="66">G230*I230</f>
        <v>#REF!</v>
      </c>
      <c r="L230" s="448" t="e">
        <f t="shared" ref="L230:L232" si="67">J230+K230</f>
        <v>#REF!</v>
      </c>
    </row>
    <row r="231" spans="1:18">
      <c r="A231" s="25"/>
      <c r="B231" s="66"/>
      <c r="C231" s="62"/>
      <c r="D231" s="62"/>
      <c r="E231" s="66"/>
      <c r="F231" s="178"/>
      <c r="G231" s="511"/>
      <c r="H231" s="50"/>
      <c r="I231" s="47"/>
      <c r="J231" s="446">
        <f t="shared" si="65"/>
        <v>0</v>
      </c>
      <c r="K231" s="447">
        <f t="shared" si="66"/>
        <v>0</v>
      </c>
      <c r="L231" s="448">
        <f t="shared" si="67"/>
        <v>0</v>
      </c>
    </row>
    <row r="232" spans="1:18">
      <c r="A232" s="91" t="s">
        <v>734</v>
      </c>
      <c r="B232" s="530" t="s">
        <v>735</v>
      </c>
      <c r="C232" s="62"/>
      <c r="D232" s="62"/>
      <c r="E232" s="66"/>
      <c r="F232" s="178"/>
      <c r="G232" s="511"/>
      <c r="H232" s="50"/>
      <c r="I232" s="47"/>
      <c r="J232" s="446">
        <f t="shared" si="65"/>
        <v>0</v>
      </c>
      <c r="K232" s="447">
        <f t="shared" si="66"/>
        <v>0</v>
      </c>
      <c r="L232" s="448">
        <f t="shared" si="67"/>
        <v>0</v>
      </c>
    </row>
    <row r="233" spans="1:18">
      <c r="A233" s="91"/>
      <c r="B233" s="523" t="s">
        <v>630</v>
      </c>
      <c r="C233" s="62"/>
      <c r="D233" s="62"/>
      <c r="E233" s="66" t="s">
        <v>738</v>
      </c>
      <c r="F233" s="178" t="s">
        <v>72</v>
      </c>
      <c r="G233" s="511">
        <v>34</v>
      </c>
      <c r="H233" s="524">
        <f t="shared" ref="H233:H234" si="68">ROUND(N233*$N$10,$N$11)</f>
        <v>0</v>
      </c>
      <c r="I233" s="525">
        <f t="shared" ref="I233:I234" si="69">ROUND(O233*$N$10,$N$11)</f>
        <v>0</v>
      </c>
      <c r="J233" s="446">
        <f t="shared" ref="J233:J238" si="70">G233*H233</f>
        <v>0</v>
      </c>
      <c r="K233" s="447">
        <f t="shared" ref="K233:K238" si="71">G233*I233</f>
        <v>0</v>
      </c>
      <c r="L233" s="448">
        <f t="shared" ref="L233:L238" si="72">J233+K233</f>
        <v>0</v>
      </c>
      <c r="N233">
        <f t="shared" ref="N233:N234" si="73">+P233*$N$12</f>
        <v>900000</v>
      </c>
      <c r="O233">
        <f t="shared" ref="O233:O234" si="74">+$O$12*P233</f>
        <v>300000</v>
      </c>
      <c r="P233">
        <v>1200000</v>
      </c>
    </row>
    <row r="234" spans="1:18">
      <c r="A234" s="25"/>
      <c r="B234" s="523" t="s">
        <v>737</v>
      </c>
      <c r="C234" s="62"/>
      <c r="D234" s="62"/>
      <c r="E234" s="66" t="s">
        <v>736</v>
      </c>
      <c r="F234" s="178" t="s">
        <v>72</v>
      </c>
      <c r="G234" s="511">
        <v>34</v>
      </c>
      <c r="H234" s="524">
        <f t="shared" si="68"/>
        <v>0</v>
      </c>
      <c r="I234" s="525">
        <f t="shared" si="69"/>
        <v>0</v>
      </c>
      <c r="J234" s="446">
        <f t="shared" si="70"/>
        <v>0</v>
      </c>
      <c r="K234" s="447">
        <f t="shared" si="71"/>
        <v>0</v>
      </c>
      <c r="L234" s="448">
        <f t="shared" si="72"/>
        <v>0</v>
      </c>
      <c r="N234">
        <f t="shared" si="73"/>
        <v>825000</v>
      </c>
      <c r="O234">
        <f t="shared" si="74"/>
        <v>275000</v>
      </c>
      <c r="P234">
        <v>1100000</v>
      </c>
    </row>
    <row r="235" spans="1:18">
      <c r="A235" s="25"/>
      <c r="B235" s="523"/>
      <c r="C235" s="62"/>
      <c r="D235" s="62"/>
      <c r="E235" s="66"/>
      <c r="F235" s="178"/>
      <c r="G235" s="511"/>
      <c r="H235" s="50"/>
      <c r="I235" s="47"/>
      <c r="J235" s="446">
        <f t="shared" si="70"/>
        <v>0</v>
      </c>
      <c r="K235" s="447">
        <f t="shared" si="71"/>
        <v>0</v>
      </c>
      <c r="L235" s="448">
        <f t="shared" si="72"/>
        <v>0</v>
      </c>
    </row>
    <row r="236" spans="1:18">
      <c r="A236" s="85" t="s">
        <v>744</v>
      </c>
      <c r="B236" s="530" t="s">
        <v>745</v>
      </c>
      <c r="C236" s="62"/>
      <c r="D236" s="62"/>
      <c r="E236" s="66"/>
      <c r="F236" s="178"/>
      <c r="G236" s="511"/>
      <c r="H236" s="50"/>
      <c r="I236" s="47"/>
      <c r="J236" s="446">
        <f t="shared" si="70"/>
        <v>0</v>
      </c>
      <c r="K236" s="447">
        <f t="shared" si="71"/>
        <v>0</v>
      </c>
      <c r="L236" s="448">
        <f t="shared" si="72"/>
        <v>0</v>
      </c>
    </row>
    <row r="237" spans="1:18">
      <c r="A237" s="25"/>
      <c r="B237" s="523" t="s">
        <v>747</v>
      </c>
      <c r="C237" s="62"/>
      <c r="D237" s="62"/>
      <c r="E237" s="66" t="s">
        <v>746</v>
      </c>
      <c r="F237" s="178" t="s">
        <v>224</v>
      </c>
      <c r="G237" s="511">
        <v>1</v>
      </c>
      <c r="H237" s="524">
        <f t="shared" ref="H237:H238" si="75">ROUND(N237*$N$10,$N$11)</f>
        <v>0</v>
      </c>
      <c r="I237" s="525">
        <f t="shared" ref="I237:I238" si="76">ROUND(O237*$N$10,$N$11)</f>
        <v>0</v>
      </c>
      <c r="J237" s="446">
        <f t="shared" si="70"/>
        <v>0</v>
      </c>
      <c r="K237" s="447">
        <f t="shared" si="71"/>
        <v>0</v>
      </c>
      <c r="L237" s="448">
        <f t="shared" si="72"/>
        <v>0</v>
      </c>
      <c r="N237">
        <f t="shared" ref="N237" si="77">+P237*$N$12</f>
        <v>1863000</v>
      </c>
      <c r="O237">
        <f t="shared" ref="O237:O238" si="78">+$O$12*P237</f>
        <v>621000</v>
      </c>
      <c r="P237">
        <f>1*0.54*4600000</f>
        <v>2484000</v>
      </c>
    </row>
    <row r="238" spans="1:18">
      <c r="A238" s="25"/>
      <c r="B238" s="523" t="s">
        <v>748</v>
      </c>
      <c r="C238" s="62"/>
      <c r="D238" s="62"/>
      <c r="E238" s="66" t="s">
        <v>749</v>
      </c>
      <c r="F238" s="178" t="s">
        <v>224</v>
      </c>
      <c r="G238" s="511">
        <v>5</v>
      </c>
      <c r="H238" s="524">
        <f t="shared" si="75"/>
        <v>0</v>
      </c>
      <c r="I238" s="525">
        <f t="shared" si="76"/>
        <v>0</v>
      </c>
      <c r="J238" s="446">
        <f t="shared" si="70"/>
        <v>0</v>
      </c>
      <c r="K238" s="447">
        <f t="shared" si="71"/>
        <v>0</v>
      </c>
      <c r="L238" s="448">
        <f t="shared" si="72"/>
        <v>0</v>
      </c>
      <c r="N238">
        <f t="shared" ref="N238" si="79">+P238*$N$12</f>
        <v>2250000</v>
      </c>
      <c r="O238">
        <f t="shared" si="78"/>
        <v>750000</v>
      </c>
      <c r="P238">
        <v>3000000</v>
      </c>
    </row>
    <row r="239" spans="1:18">
      <c r="A239" s="180"/>
      <c r="B239" s="100"/>
      <c r="C239" s="99"/>
      <c r="D239" s="99"/>
      <c r="E239" s="100"/>
      <c r="F239" s="316"/>
      <c r="G239" s="585"/>
      <c r="H239" s="130"/>
      <c r="I239" s="131"/>
      <c r="J239" s="132"/>
      <c r="K239" s="133" t="s">
        <v>754</v>
      </c>
      <c r="L239" s="134" t="e">
        <f>SUM(L166:L238)</f>
        <v>#REF!</v>
      </c>
    </row>
    <row r="240" spans="1:18">
      <c r="A240" s="45"/>
      <c r="B240" s="84"/>
      <c r="C240" s="83"/>
      <c r="D240" s="83"/>
      <c r="E240" s="84"/>
      <c r="F240" s="216"/>
      <c r="G240" s="589"/>
      <c r="H240" s="441"/>
      <c r="I240" s="442"/>
      <c r="J240" s="45"/>
      <c r="K240" s="46"/>
      <c r="L240" s="326"/>
    </row>
    <row r="241" spans="1:15">
      <c r="A241" s="85" t="s">
        <v>758</v>
      </c>
      <c r="B241" s="302" t="s">
        <v>759</v>
      </c>
      <c r="C241" s="62"/>
      <c r="D241" s="62"/>
      <c r="E241" s="63"/>
      <c r="F241" s="178"/>
      <c r="G241" s="509"/>
      <c r="H241" s="441"/>
      <c r="I241" s="363"/>
      <c r="J241" s="25"/>
      <c r="K241" s="47"/>
      <c r="L241" s="327"/>
    </row>
    <row r="242" spans="1:15">
      <c r="A242" s="85" t="s">
        <v>639</v>
      </c>
      <c r="B242" s="302" t="s">
        <v>804</v>
      </c>
      <c r="C242" s="62"/>
      <c r="D242" s="62"/>
      <c r="E242" s="63"/>
      <c r="F242" s="178"/>
      <c r="G242" s="509"/>
      <c r="H242" s="441"/>
      <c r="I242" s="363"/>
      <c r="J242" s="25"/>
      <c r="K242" s="47"/>
      <c r="L242" s="327"/>
    </row>
    <row r="243" spans="1:15">
      <c r="A243" s="126">
        <v>1</v>
      </c>
      <c r="B243" s="63" t="s">
        <v>756</v>
      </c>
      <c r="C243" s="62"/>
      <c r="D243" s="62"/>
      <c r="E243" s="63"/>
      <c r="F243" s="178" t="s">
        <v>224</v>
      </c>
      <c r="G243" s="509">
        <v>4</v>
      </c>
      <c r="H243" s="455">
        <f t="shared" ref="H243:H253" si="80">ROUND(N243*$N$10,$N$11)</f>
        <v>0</v>
      </c>
      <c r="I243" s="459">
        <f t="shared" ref="I243:I253" si="81">ROUND(O243*$N$10,$N$11)</f>
        <v>0</v>
      </c>
      <c r="J243" s="126">
        <f t="shared" ref="J243:J259" si="82">G243*H243</f>
        <v>0</v>
      </c>
      <c r="K243" s="26">
        <f t="shared" ref="K243:K259" si="83">G243*I243</f>
        <v>0</v>
      </c>
      <c r="L243" s="48">
        <f t="shared" ref="L243:L259" si="84">J243+K243</f>
        <v>0</v>
      </c>
      <c r="N243" s="441">
        <v>350000000</v>
      </c>
      <c r="O243" s="363"/>
    </row>
    <row r="244" spans="1:15">
      <c r="A244" s="126">
        <v>2</v>
      </c>
      <c r="B244" s="63" t="s">
        <v>757</v>
      </c>
      <c r="C244" s="62"/>
      <c r="D244" s="62"/>
      <c r="E244" s="63"/>
      <c r="F244" s="178" t="s">
        <v>224</v>
      </c>
      <c r="G244" s="509">
        <v>2</v>
      </c>
      <c r="H244" s="455">
        <f t="shared" si="80"/>
        <v>0</v>
      </c>
      <c r="I244" s="459">
        <f t="shared" si="81"/>
        <v>0</v>
      </c>
      <c r="J244" s="126">
        <f t="shared" si="82"/>
        <v>0</v>
      </c>
      <c r="K244" s="26">
        <f t="shared" si="83"/>
        <v>0</v>
      </c>
      <c r="L244" s="48">
        <f t="shared" si="84"/>
        <v>0</v>
      </c>
      <c r="N244" s="441">
        <v>37500000</v>
      </c>
      <c r="O244" s="363"/>
    </row>
    <row r="245" spans="1:15">
      <c r="A245" s="126">
        <v>3</v>
      </c>
      <c r="B245" s="90" t="s">
        <v>773</v>
      </c>
      <c r="C245" s="62"/>
      <c r="D245" s="62"/>
      <c r="E245" s="63"/>
      <c r="F245" s="178"/>
      <c r="G245" s="509"/>
      <c r="H245" s="455">
        <f t="shared" si="80"/>
        <v>0</v>
      </c>
      <c r="I245" s="459">
        <f t="shared" si="81"/>
        <v>0</v>
      </c>
      <c r="J245" s="126">
        <f t="shared" si="82"/>
        <v>0</v>
      </c>
      <c r="K245" s="26">
        <f t="shared" si="83"/>
        <v>0</v>
      </c>
      <c r="L245" s="48">
        <f t="shared" si="84"/>
        <v>0</v>
      </c>
      <c r="N245" s="441"/>
      <c r="O245" s="363"/>
    </row>
    <row r="246" spans="1:15">
      <c r="A246" s="126"/>
      <c r="B246" s="317" t="s">
        <v>766</v>
      </c>
      <c r="C246" s="144"/>
      <c r="D246" s="62"/>
      <c r="E246" s="63"/>
      <c r="F246" s="178" t="s">
        <v>224</v>
      </c>
      <c r="G246" s="509">
        <v>12</v>
      </c>
      <c r="H246" s="455">
        <f t="shared" si="80"/>
        <v>0</v>
      </c>
      <c r="I246" s="459">
        <f t="shared" si="81"/>
        <v>0</v>
      </c>
      <c r="J246" s="126">
        <f t="shared" si="82"/>
        <v>0</v>
      </c>
      <c r="K246" s="26">
        <f t="shared" si="83"/>
        <v>0</v>
      </c>
      <c r="L246" s="48">
        <f t="shared" si="84"/>
        <v>0</v>
      </c>
      <c r="N246" s="441">
        <v>5000000</v>
      </c>
      <c r="O246" s="363"/>
    </row>
    <row r="247" spans="1:15">
      <c r="A247" s="126"/>
      <c r="B247" s="317" t="s">
        <v>767</v>
      </c>
      <c r="C247" s="144"/>
      <c r="D247" s="62"/>
      <c r="E247" s="66"/>
      <c r="F247" s="178" t="s">
        <v>224</v>
      </c>
      <c r="G247" s="509">
        <v>3</v>
      </c>
      <c r="H247" s="455">
        <f t="shared" si="80"/>
        <v>0</v>
      </c>
      <c r="I247" s="459">
        <f t="shared" si="81"/>
        <v>0</v>
      </c>
      <c r="J247" s="126">
        <f t="shared" si="82"/>
        <v>0</v>
      </c>
      <c r="K247" s="26">
        <f t="shared" si="83"/>
        <v>0</v>
      </c>
      <c r="L247" s="48">
        <f t="shared" si="84"/>
        <v>0</v>
      </c>
      <c r="N247" s="441">
        <v>105000000</v>
      </c>
      <c r="O247" s="363"/>
    </row>
    <row r="248" spans="1:15">
      <c r="A248" s="126">
        <v>4</v>
      </c>
      <c r="B248" s="318" t="s">
        <v>760</v>
      </c>
      <c r="C248" s="282"/>
      <c r="D248" s="62"/>
      <c r="E248" s="63"/>
      <c r="F248" s="178"/>
      <c r="G248" s="509"/>
      <c r="H248" s="455">
        <f t="shared" si="80"/>
        <v>0</v>
      </c>
      <c r="I248" s="459">
        <f t="shared" si="81"/>
        <v>0</v>
      </c>
      <c r="J248" s="126">
        <f t="shared" si="82"/>
        <v>0</v>
      </c>
      <c r="K248" s="26">
        <f t="shared" si="83"/>
        <v>0</v>
      </c>
      <c r="L248" s="48">
        <f t="shared" si="84"/>
        <v>0</v>
      </c>
      <c r="N248" s="441"/>
      <c r="O248" s="363"/>
    </row>
    <row r="249" spans="1:15">
      <c r="A249" s="126"/>
      <c r="B249" s="317" t="s">
        <v>761</v>
      </c>
      <c r="C249" s="319"/>
      <c r="D249" s="62"/>
      <c r="E249" s="63"/>
      <c r="F249" s="178" t="s">
        <v>209</v>
      </c>
      <c r="G249" s="509">
        <v>2</v>
      </c>
      <c r="H249" s="455">
        <f t="shared" si="80"/>
        <v>0</v>
      </c>
      <c r="I249" s="459">
        <f t="shared" si="81"/>
        <v>0</v>
      </c>
      <c r="J249" s="126">
        <f t="shared" si="82"/>
        <v>0</v>
      </c>
      <c r="K249" s="26">
        <f t="shared" si="83"/>
        <v>0</v>
      </c>
      <c r="L249" s="48">
        <f t="shared" si="84"/>
        <v>0</v>
      </c>
      <c r="N249" s="441">
        <v>3500000</v>
      </c>
      <c r="O249" s="363">
        <v>350000</v>
      </c>
    </row>
    <row r="250" spans="1:15">
      <c r="A250" s="126"/>
      <c r="B250" s="317" t="s">
        <v>762</v>
      </c>
      <c r="C250" s="319"/>
      <c r="D250" s="62"/>
      <c r="E250" s="63"/>
      <c r="F250" s="178" t="s">
        <v>209</v>
      </c>
      <c r="G250" s="509">
        <v>10</v>
      </c>
      <c r="H250" s="455">
        <f t="shared" si="80"/>
        <v>0</v>
      </c>
      <c r="I250" s="459">
        <f t="shared" si="81"/>
        <v>0</v>
      </c>
      <c r="J250" s="126">
        <f t="shared" si="82"/>
        <v>0</v>
      </c>
      <c r="K250" s="26">
        <f t="shared" si="83"/>
        <v>0</v>
      </c>
      <c r="L250" s="48">
        <f t="shared" si="84"/>
        <v>0</v>
      </c>
      <c r="N250" s="441">
        <f>N249</f>
        <v>3500000</v>
      </c>
      <c r="O250" s="363">
        <f>O249</f>
        <v>350000</v>
      </c>
    </row>
    <row r="251" spans="1:15">
      <c r="A251" s="126">
        <v>5</v>
      </c>
      <c r="B251" s="318" t="s">
        <v>764</v>
      </c>
      <c r="C251" s="319"/>
      <c r="D251" s="62"/>
      <c r="E251" s="63"/>
      <c r="F251" s="178"/>
      <c r="G251" s="509"/>
      <c r="H251" s="455">
        <f t="shared" si="80"/>
        <v>0</v>
      </c>
      <c r="I251" s="459">
        <f t="shared" si="81"/>
        <v>0</v>
      </c>
      <c r="J251" s="126">
        <f t="shared" si="82"/>
        <v>0</v>
      </c>
      <c r="K251" s="26">
        <f t="shared" si="83"/>
        <v>0</v>
      </c>
      <c r="L251" s="48">
        <f t="shared" si="84"/>
        <v>0</v>
      </c>
      <c r="N251" s="441"/>
      <c r="O251" s="363"/>
    </row>
    <row r="252" spans="1:15">
      <c r="A252" s="126"/>
      <c r="B252" s="114" t="s">
        <v>763</v>
      </c>
      <c r="C252" s="282"/>
      <c r="D252" s="62"/>
      <c r="E252" s="63"/>
      <c r="F252" s="178" t="s">
        <v>117</v>
      </c>
      <c r="G252" s="509">
        <v>200</v>
      </c>
      <c r="H252" s="455">
        <f t="shared" si="80"/>
        <v>0</v>
      </c>
      <c r="I252" s="459">
        <f t="shared" si="81"/>
        <v>0</v>
      </c>
      <c r="J252" s="126">
        <f t="shared" si="82"/>
        <v>0</v>
      </c>
      <c r="K252" s="26">
        <f t="shared" si="83"/>
        <v>0</v>
      </c>
      <c r="L252" s="48">
        <f t="shared" si="84"/>
        <v>0</v>
      </c>
      <c r="N252" s="441">
        <v>250000</v>
      </c>
      <c r="O252" s="363">
        <v>50000</v>
      </c>
    </row>
    <row r="253" spans="1:15">
      <c r="A253" s="126"/>
      <c r="B253" s="114" t="s">
        <v>765</v>
      </c>
      <c r="C253" s="282"/>
      <c r="D253" s="62"/>
      <c r="E253" s="63"/>
      <c r="F253" s="178" t="s">
        <v>117</v>
      </c>
      <c r="G253" s="509">
        <f>G252</f>
        <v>200</v>
      </c>
      <c r="H253" s="455">
        <f t="shared" si="80"/>
        <v>0</v>
      </c>
      <c r="I253" s="459">
        <f t="shared" si="81"/>
        <v>0</v>
      </c>
      <c r="J253" s="126">
        <f t="shared" si="82"/>
        <v>0</v>
      </c>
      <c r="K253" s="26">
        <f t="shared" si="83"/>
        <v>0</v>
      </c>
      <c r="L253" s="48">
        <f t="shared" si="84"/>
        <v>0</v>
      </c>
      <c r="N253" s="441">
        <v>550000</v>
      </c>
      <c r="O253" s="363">
        <v>55000</v>
      </c>
    </row>
    <row r="254" spans="1:15">
      <c r="A254" s="126"/>
      <c r="B254" s="317" t="s">
        <v>774</v>
      </c>
      <c r="C254" s="144"/>
      <c r="D254" s="62"/>
      <c r="E254" s="63"/>
      <c r="F254" s="178"/>
      <c r="G254" s="509"/>
      <c r="H254" s="441"/>
      <c r="I254" s="363"/>
      <c r="J254" s="126">
        <f t="shared" si="82"/>
        <v>0</v>
      </c>
      <c r="K254" s="26">
        <f t="shared" si="83"/>
        <v>0</v>
      </c>
      <c r="L254" s="48">
        <f t="shared" si="84"/>
        <v>0</v>
      </c>
    </row>
    <row r="255" spans="1:15">
      <c r="A255" s="126"/>
      <c r="B255" s="317" t="s">
        <v>775</v>
      </c>
      <c r="C255" s="144"/>
      <c r="D255" s="62"/>
      <c r="E255" s="63"/>
      <c r="F255" s="178"/>
      <c r="G255" s="509"/>
      <c r="H255" s="441"/>
      <c r="I255" s="363"/>
      <c r="J255" s="126">
        <f t="shared" si="82"/>
        <v>0</v>
      </c>
      <c r="K255" s="26">
        <f t="shared" si="83"/>
        <v>0</v>
      </c>
      <c r="L255" s="48">
        <f t="shared" si="84"/>
        <v>0</v>
      </c>
    </row>
    <row r="256" spans="1:15">
      <c r="A256" s="126">
        <v>6</v>
      </c>
      <c r="B256" s="318" t="s">
        <v>772</v>
      </c>
      <c r="C256" s="144"/>
      <c r="D256" s="62"/>
      <c r="E256" s="63"/>
      <c r="F256" s="178"/>
      <c r="G256" s="509"/>
      <c r="H256" s="441"/>
      <c r="I256" s="363"/>
      <c r="J256" s="126">
        <f t="shared" si="82"/>
        <v>0</v>
      </c>
      <c r="K256" s="26">
        <f t="shared" si="83"/>
        <v>0</v>
      </c>
      <c r="L256" s="48">
        <f t="shared" si="84"/>
        <v>0</v>
      </c>
    </row>
    <row r="257" spans="1:18" s="375" customFormat="1">
      <c r="A257" s="453"/>
      <c r="B257" s="370"/>
      <c r="C257" s="636" t="s">
        <v>768</v>
      </c>
      <c r="D257" s="451"/>
      <c r="E257" s="358" t="s">
        <v>769</v>
      </c>
      <c r="F257" s="599" t="s">
        <v>72</v>
      </c>
      <c r="G257" s="511">
        <v>6487</v>
      </c>
      <c r="H257" s="552" t="e">
        <f>+H109</f>
        <v>#REF!</v>
      </c>
      <c r="I257" s="551" t="e">
        <f>+I109</f>
        <v>#REF!</v>
      </c>
      <c r="J257" s="453" t="e">
        <f t="shared" si="82"/>
        <v>#REF!</v>
      </c>
      <c r="K257" s="457" t="e">
        <f t="shared" si="83"/>
        <v>#REF!</v>
      </c>
      <c r="L257" s="626" t="e">
        <f t="shared" si="84"/>
        <v>#REF!</v>
      </c>
      <c r="R257" s="375" t="s">
        <v>989</v>
      </c>
    </row>
    <row r="258" spans="1:18" s="375" customFormat="1">
      <c r="A258" s="453"/>
      <c r="B258" s="370"/>
      <c r="C258" s="637" t="s">
        <v>770</v>
      </c>
      <c r="D258" s="451"/>
      <c r="E258" s="358" t="s">
        <v>771</v>
      </c>
      <c r="F258" s="599" t="s">
        <v>117</v>
      </c>
      <c r="G258" s="511">
        <v>1260</v>
      </c>
      <c r="H258" s="524">
        <f t="shared" ref="H258" si="85">ROUND(N258*$N$10,$N$11)</f>
        <v>0</v>
      </c>
      <c r="I258" s="525">
        <f t="shared" ref="I258" si="86">ROUND(O258*$N$10,$N$11)</f>
        <v>0</v>
      </c>
      <c r="J258" s="453">
        <f t="shared" si="82"/>
        <v>0</v>
      </c>
      <c r="K258" s="457">
        <f t="shared" si="83"/>
        <v>0</v>
      </c>
      <c r="L258" s="626">
        <f t="shared" si="84"/>
        <v>0</v>
      </c>
      <c r="N258">
        <f t="shared" ref="N258" si="87">+P258*$N$12</f>
        <v>110250</v>
      </c>
      <c r="O258">
        <f t="shared" ref="O258" si="88">+$O$12*P258</f>
        <v>36750</v>
      </c>
      <c r="P258" s="375">
        <v>147000</v>
      </c>
      <c r="R258" s="375" t="s">
        <v>978</v>
      </c>
    </row>
    <row r="259" spans="1:18">
      <c r="A259" s="126"/>
      <c r="B259" s="114"/>
      <c r="C259" s="320" t="s">
        <v>246</v>
      </c>
      <c r="D259" s="62"/>
      <c r="E259" s="63"/>
      <c r="F259" s="178" t="s">
        <v>209</v>
      </c>
      <c r="G259" s="509">
        <v>50</v>
      </c>
      <c r="H259" s="441" t="e">
        <f>+'Ars Diamond'!V625</f>
        <v>#REF!</v>
      </c>
      <c r="I259" s="443" t="e">
        <f>+'Ars Diamond'!W625</f>
        <v>#REF!</v>
      </c>
      <c r="J259" s="126" t="e">
        <f t="shared" si="82"/>
        <v>#REF!</v>
      </c>
      <c r="K259" s="26" t="e">
        <f t="shared" si="83"/>
        <v>#REF!</v>
      </c>
      <c r="L259" s="48" t="e">
        <f t="shared" si="84"/>
        <v>#REF!</v>
      </c>
    </row>
    <row r="260" spans="1:18">
      <c r="A260" s="180"/>
      <c r="B260" s="100"/>
      <c r="C260" s="99"/>
      <c r="D260" s="99"/>
      <c r="E260" s="100"/>
      <c r="F260" s="316"/>
      <c r="G260" s="585"/>
      <c r="H260" s="132"/>
      <c r="I260" s="141"/>
      <c r="J260" s="130"/>
      <c r="K260" s="31" t="s">
        <v>750</v>
      </c>
      <c r="L260" s="142" t="e">
        <f>SUM(L242:L259)</f>
        <v>#REF!</v>
      </c>
    </row>
    <row r="261" spans="1:18">
      <c r="A261" s="45"/>
      <c r="B261" s="154"/>
      <c r="C261" s="83"/>
      <c r="D261" s="83"/>
      <c r="E261" s="154"/>
      <c r="F261" s="216"/>
      <c r="G261" s="590"/>
      <c r="H261" s="158"/>
      <c r="I261" s="155"/>
      <c r="J261" s="158"/>
      <c r="K261" s="213"/>
      <c r="L261" s="334"/>
    </row>
    <row r="262" spans="1:18">
      <c r="A262" s="85" t="s">
        <v>326</v>
      </c>
      <c r="B262" s="335" t="s">
        <v>805</v>
      </c>
      <c r="C262" s="62"/>
      <c r="D262" s="62"/>
      <c r="E262" s="62"/>
      <c r="F262" s="178"/>
      <c r="G262" s="509"/>
      <c r="H262" s="25"/>
      <c r="I262" s="47"/>
      <c r="J262" s="25"/>
      <c r="K262" s="47"/>
      <c r="L262" s="327"/>
    </row>
    <row r="263" spans="1:18">
      <c r="A263" s="85">
        <v>1</v>
      </c>
      <c r="B263" s="335" t="s">
        <v>593</v>
      </c>
      <c r="C263" s="62"/>
      <c r="D263" s="62"/>
      <c r="E263" s="62"/>
      <c r="F263" s="178"/>
      <c r="G263" s="509"/>
      <c r="H263" s="25"/>
      <c r="I263" s="47"/>
      <c r="J263" s="126">
        <f t="shared" ref="J263" si="89">G263*H263</f>
        <v>0</v>
      </c>
      <c r="K263" s="26">
        <f t="shared" ref="K263:K270" si="90">G263*I263</f>
        <v>0</v>
      </c>
      <c r="L263" s="48">
        <f t="shared" ref="L263:L270" si="91">J263+K263</f>
        <v>0</v>
      </c>
    </row>
    <row r="264" spans="1:18" s="375" customFormat="1">
      <c r="A264" s="474" t="s">
        <v>74</v>
      </c>
      <c r="B264" s="638" t="s">
        <v>801</v>
      </c>
      <c r="C264" s="451"/>
      <c r="D264" s="451"/>
      <c r="E264" s="451" t="s">
        <v>991</v>
      </c>
      <c r="F264" s="599"/>
      <c r="G264" s="511"/>
      <c r="H264" s="550"/>
      <c r="I264" s="639"/>
      <c r="J264" s="453">
        <v>0</v>
      </c>
      <c r="K264" s="457">
        <f t="shared" si="90"/>
        <v>0</v>
      </c>
      <c r="L264" s="626">
        <f t="shared" si="91"/>
        <v>0</v>
      </c>
    </row>
    <row r="265" spans="1:18" s="375" customFormat="1">
      <c r="A265" s="474" t="s">
        <v>79</v>
      </c>
      <c r="B265" s="614" t="s">
        <v>992</v>
      </c>
      <c r="C265" s="451"/>
      <c r="D265" s="451"/>
      <c r="E265" s="451" t="s">
        <v>990</v>
      </c>
      <c r="F265" s="599" t="s">
        <v>33</v>
      </c>
      <c r="G265" s="511">
        <v>1</v>
      </c>
      <c r="H265" s="552">
        <v>150000000</v>
      </c>
      <c r="I265" s="639"/>
      <c r="J265" s="453">
        <f t="shared" ref="J265:J267" si="92">G265*H265</f>
        <v>150000000</v>
      </c>
      <c r="K265" s="457">
        <f t="shared" si="90"/>
        <v>0</v>
      </c>
      <c r="L265" s="626">
        <f t="shared" si="91"/>
        <v>150000000</v>
      </c>
      <c r="R265" s="375" t="s">
        <v>978</v>
      </c>
    </row>
    <row r="266" spans="1:18" s="375" customFormat="1">
      <c r="A266" s="474" t="s">
        <v>80</v>
      </c>
      <c r="B266" s="614" t="s">
        <v>993</v>
      </c>
      <c r="C266" s="451"/>
      <c r="D266" s="451"/>
      <c r="E266" s="451" t="s">
        <v>990</v>
      </c>
      <c r="F266" s="599" t="s">
        <v>33</v>
      </c>
      <c r="G266" s="511">
        <v>1</v>
      </c>
      <c r="H266" s="552">
        <f>+H265</f>
        <v>150000000</v>
      </c>
      <c r="I266" s="639"/>
      <c r="J266" s="453">
        <f t="shared" si="92"/>
        <v>150000000</v>
      </c>
      <c r="K266" s="457">
        <f t="shared" si="90"/>
        <v>0</v>
      </c>
      <c r="L266" s="626">
        <f t="shared" si="91"/>
        <v>150000000</v>
      </c>
      <c r="R266" s="375" t="s">
        <v>978</v>
      </c>
    </row>
    <row r="267" spans="1:18" s="375" customFormat="1">
      <c r="A267" s="474" t="s">
        <v>83</v>
      </c>
      <c r="B267" s="640" t="s">
        <v>994</v>
      </c>
      <c r="C267" s="451"/>
      <c r="D267" s="451"/>
      <c r="E267" s="451" t="s">
        <v>990</v>
      </c>
      <c r="F267" s="599" t="s">
        <v>33</v>
      </c>
      <c r="G267" s="511">
        <v>1</v>
      </c>
      <c r="H267" s="552">
        <v>200000000</v>
      </c>
      <c r="I267" s="639"/>
      <c r="J267" s="453">
        <f t="shared" si="92"/>
        <v>200000000</v>
      </c>
      <c r="K267" s="457">
        <f t="shared" si="90"/>
        <v>0</v>
      </c>
      <c r="L267" s="626">
        <f t="shared" si="91"/>
        <v>200000000</v>
      </c>
      <c r="R267" s="375" t="s">
        <v>978</v>
      </c>
    </row>
    <row r="268" spans="1:18">
      <c r="A268" s="446"/>
      <c r="B268" s="543"/>
      <c r="C268" s="3"/>
      <c r="D268" s="62"/>
      <c r="E268" s="62"/>
      <c r="F268" s="178"/>
      <c r="G268" s="511"/>
      <c r="H268" s="25"/>
      <c r="I268" s="47"/>
      <c r="J268" s="446"/>
      <c r="K268" s="447"/>
      <c r="L268" s="448"/>
    </row>
    <row r="269" spans="1:18">
      <c r="A269" s="85">
        <v>2</v>
      </c>
      <c r="B269" s="335" t="s">
        <v>594</v>
      </c>
      <c r="C269" s="62"/>
      <c r="D269" s="62"/>
      <c r="E269" s="62"/>
      <c r="F269" s="178"/>
      <c r="G269" s="511"/>
      <c r="H269" s="25"/>
      <c r="I269" s="47"/>
      <c r="J269" s="446"/>
      <c r="K269" s="447"/>
      <c r="L269" s="448"/>
    </row>
    <row r="270" spans="1:18" s="375" customFormat="1">
      <c r="A270" s="474" t="s">
        <v>34</v>
      </c>
      <c r="B270" s="638" t="s">
        <v>801</v>
      </c>
      <c r="C270" s="451"/>
      <c r="D270" s="451"/>
      <c r="E270" s="451" t="s">
        <v>991</v>
      </c>
      <c r="F270" s="599"/>
      <c r="G270" s="511"/>
      <c r="H270" s="550"/>
      <c r="I270" s="639"/>
      <c r="J270" s="453">
        <v>0</v>
      </c>
      <c r="K270" s="457">
        <f t="shared" si="90"/>
        <v>0</v>
      </c>
      <c r="L270" s="626">
        <f t="shared" si="91"/>
        <v>0</v>
      </c>
    </row>
    <row r="271" spans="1:18" s="375" customFormat="1">
      <c r="A271" s="474" t="s">
        <v>35</v>
      </c>
      <c r="B271" s="614" t="s">
        <v>992</v>
      </c>
      <c r="C271" s="451"/>
      <c r="D271" s="451"/>
      <c r="E271" s="451" t="s">
        <v>990</v>
      </c>
      <c r="F271" s="599" t="s">
        <v>33</v>
      </c>
      <c r="G271" s="511">
        <v>1</v>
      </c>
      <c r="H271" s="552">
        <f>+H265</f>
        <v>150000000</v>
      </c>
      <c r="I271" s="639"/>
      <c r="J271" s="453">
        <f t="shared" ref="J271:J273" si="93">G271*H271</f>
        <v>150000000</v>
      </c>
      <c r="K271" s="457">
        <f t="shared" ref="K271:K273" si="94">G271*I271</f>
        <v>0</v>
      </c>
      <c r="L271" s="626">
        <f t="shared" ref="L271:L273" si="95">J271+K271</f>
        <v>150000000</v>
      </c>
      <c r="R271" s="375" t="s">
        <v>978</v>
      </c>
    </row>
    <row r="272" spans="1:18" s="375" customFormat="1">
      <c r="A272" s="474" t="s">
        <v>36</v>
      </c>
      <c r="B272" s="614" t="s">
        <v>993</v>
      </c>
      <c r="C272" s="451"/>
      <c r="D272" s="451"/>
      <c r="E272" s="451" t="s">
        <v>990</v>
      </c>
      <c r="F272" s="599" t="s">
        <v>33</v>
      </c>
      <c r="G272" s="511">
        <v>1</v>
      </c>
      <c r="H272" s="552">
        <f>+H271</f>
        <v>150000000</v>
      </c>
      <c r="I272" s="639"/>
      <c r="J272" s="453">
        <f t="shared" si="93"/>
        <v>150000000</v>
      </c>
      <c r="K272" s="457">
        <f t="shared" si="94"/>
        <v>0</v>
      </c>
      <c r="L272" s="626">
        <f t="shared" si="95"/>
        <v>150000000</v>
      </c>
      <c r="R272" s="375" t="s">
        <v>978</v>
      </c>
    </row>
    <row r="273" spans="1:18" s="375" customFormat="1">
      <c r="A273" s="474" t="s">
        <v>37</v>
      </c>
      <c r="B273" s="640" t="s">
        <v>994</v>
      </c>
      <c r="C273" s="451"/>
      <c r="D273" s="451"/>
      <c r="E273" s="451" t="s">
        <v>990</v>
      </c>
      <c r="F273" s="599" t="s">
        <v>33</v>
      </c>
      <c r="G273" s="511">
        <v>1</v>
      </c>
      <c r="H273" s="552">
        <f>+H267</f>
        <v>200000000</v>
      </c>
      <c r="I273" s="639"/>
      <c r="J273" s="453">
        <f t="shared" si="93"/>
        <v>200000000</v>
      </c>
      <c r="K273" s="457">
        <f t="shared" si="94"/>
        <v>0</v>
      </c>
      <c r="L273" s="626">
        <f t="shared" si="95"/>
        <v>200000000</v>
      </c>
      <c r="R273" s="375" t="s">
        <v>978</v>
      </c>
    </row>
    <row r="274" spans="1:18">
      <c r="A274" s="136"/>
      <c r="B274" s="321"/>
      <c r="C274" s="322"/>
      <c r="D274" s="323"/>
      <c r="E274" s="324"/>
      <c r="F274" s="325"/>
      <c r="G274" s="591"/>
      <c r="H274" s="117"/>
      <c r="I274" s="118"/>
      <c r="J274" s="117"/>
      <c r="K274" s="118"/>
      <c r="L274" s="328"/>
    </row>
    <row r="275" spans="1:18">
      <c r="A275" s="180"/>
      <c r="B275" s="100"/>
      <c r="C275" s="99"/>
      <c r="D275" s="99"/>
      <c r="E275" s="100"/>
      <c r="F275" s="316"/>
      <c r="G275" s="592"/>
      <c r="H275" s="130"/>
      <c r="I275" s="131"/>
      <c r="J275" s="130"/>
      <c r="K275" s="31" t="s">
        <v>751</v>
      </c>
      <c r="L275" s="142">
        <f>SUM(L262:L274)</f>
        <v>1000000000</v>
      </c>
    </row>
    <row r="277" spans="1:18">
      <c r="L277" s="17" t="e">
        <f>SUM(L16:L275)/2</f>
        <v>#REF!</v>
      </c>
    </row>
  </sheetData>
  <mergeCells count="7">
    <mergeCell ref="J11:K11"/>
    <mergeCell ref="G11:G12"/>
    <mergeCell ref="A11:A12"/>
    <mergeCell ref="B11:D12"/>
    <mergeCell ref="E11:E12"/>
    <mergeCell ref="F11:F12"/>
    <mergeCell ref="H11:I11"/>
  </mergeCells>
  <printOptions horizontalCentered="1"/>
  <pageMargins left="0.27559055118110237" right="0.35433070866141736" top="0.51181102362204722" bottom="0.51181102362204722" header="0.31496062992125984" footer="0.31496062992125984"/>
  <pageSetup paperSize="8" orientation="landscape" r:id="rId1"/>
  <headerFooter>
    <oddFooter>&amp;L&amp;"Maiandra GD,Regular"&amp;8Pekerjaan Hardscape&amp;R&amp;"Maiandra GD,Regular"&amp;8hal &amp;P dari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AE753"/>
  <sheetViews>
    <sheetView view="pageBreakPreview" zoomScale="80" zoomScaleSheetLayoutView="80" workbookViewId="0">
      <pane xSplit="4" ySplit="12" topLeftCell="K193" activePane="bottomRight" state="frozen"/>
      <selection activeCell="L271" activeCellId="1" sqref="L265:L267 L271:L273"/>
      <selection pane="topRight" activeCell="L271" activeCellId="1" sqref="L265:L267 L271:L273"/>
      <selection pane="bottomLeft" activeCell="L271" activeCellId="1" sqref="L265:L267 L271:L273"/>
      <selection pane="bottomRight" activeCell="L271" activeCellId="1" sqref="L265:L267 L271:L273"/>
    </sheetView>
  </sheetViews>
  <sheetFormatPr defaultRowHeight="14.5"/>
  <cols>
    <col min="1" max="2" width="4.6328125" style="10" customWidth="1"/>
    <col min="3" max="3" width="6.6328125" style="10" customWidth="1"/>
    <col min="4" max="4" width="38.54296875" style="10" customWidth="1"/>
    <col min="5" max="5" width="44.90625" style="17" customWidth="1"/>
    <col min="6" max="6" width="4.6328125" style="10" customWidth="1"/>
    <col min="7" max="20" width="9.6328125" style="18" customWidth="1"/>
    <col min="21" max="21" width="9.6328125" style="470" customWidth="1"/>
    <col min="22" max="22" width="14.6328125" style="18" customWidth="1"/>
    <col min="23" max="23" width="12.6328125" style="18" customWidth="1"/>
    <col min="24" max="25" width="12.6328125" style="17" customWidth="1"/>
    <col min="26" max="26" width="14.90625" style="17" bestFit="1" customWidth="1"/>
    <col min="27" max="27" width="4.453125" bestFit="1" customWidth="1"/>
    <col min="28" max="29" width="12.36328125" customWidth="1"/>
    <col min="30" max="30" width="9.90625" customWidth="1"/>
  </cols>
  <sheetData>
    <row r="1" spans="1:29">
      <c r="A1" s="77" t="s">
        <v>0</v>
      </c>
      <c r="B1" s="67"/>
      <c r="C1" s="68"/>
      <c r="D1" s="68"/>
      <c r="E1" s="67"/>
      <c r="F1" s="69"/>
      <c r="G1" s="5"/>
      <c r="H1" s="5"/>
      <c r="I1" s="5"/>
      <c r="J1" s="5"/>
      <c r="K1" s="6"/>
      <c r="L1" s="6"/>
      <c r="M1" s="6"/>
      <c r="N1" s="6"/>
      <c r="O1" s="6"/>
      <c r="P1" s="6"/>
      <c r="Q1" s="6"/>
      <c r="R1" s="6"/>
      <c r="S1" s="6"/>
      <c r="T1" s="6"/>
      <c r="U1" s="466"/>
      <c r="V1" s="6"/>
      <c r="W1" s="6"/>
      <c r="X1" s="7"/>
      <c r="Y1" s="7"/>
      <c r="Z1" s="55"/>
    </row>
    <row r="2" spans="1:29" ht="9" customHeight="1">
      <c r="A2" s="78"/>
      <c r="B2" s="70"/>
      <c r="C2" s="71"/>
      <c r="D2" s="71"/>
      <c r="E2" s="70"/>
      <c r="F2" s="72"/>
      <c r="G2" s="8"/>
      <c r="H2" s="8"/>
      <c r="I2" s="8"/>
      <c r="J2" s="8"/>
      <c r="K2" s="9"/>
      <c r="L2" s="9"/>
      <c r="M2" s="9"/>
      <c r="N2" s="9"/>
      <c r="O2" s="9"/>
      <c r="P2" s="9"/>
      <c r="Q2" s="9"/>
      <c r="R2" s="9"/>
      <c r="S2" s="9"/>
      <c r="T2" s="9"/>
      <c r="U2" s="571"/>
      <c r="V2" s="9"/>
      <c r="W2" s="9"/>
      <c r="X2" s="11"/>
      <c r="Y2" s="11"/>
      <c r="Z2" s="56"/>
    </row>
    <row r="3" spans="1:29">
      <c r="A3" s="79" t="s">
        <v>1</v>
      </c>
      <c r="B3" s="73"/>
      <c r="D3" s="297" t="e">
        <f>+#REF!</f>
        <v>#REF!</v>
      </c>
      <c r="E3" s="74"/>
      <c r="F3" s="12"/>
      <c r="G3" s="188" t="e">
        <f>+#REF!</f>
        <v>#REF!</v>
      </c>
      <c r="H3" s="188"/>
      <c r="I3" s="8"/>
      <c r="J3" s="8"/>
      <c r="K3" s="9"/>
      <c r="L3" s="9"/>
      <c r="M3" s="9"/>
      <c r="N3" s="9"/>
      <c r="O3" s="9"/>
      <c r="P3" s="9"/>
      <c r="Q3" s="9"/>
      <c r="R3" s="9"/>
      <c r="S3" s="9"/>
      <c r="T3" s="9"/>
      <c r="U3" s="571"/>
      <c r="V3" s="500" t="s">
        <v>2</v>
      </c>
      <c r="W3" s="9"/>
      <c r="X3" s="11"/>
      <c r="Y3" s="11"/>
      <c r="Z3" s="56"/>
    </row>
    <row r="4" spans="1:29">
      <c r="A4" s="79" t="s">
        <v>3</v>
      </c>
      <c r="B4" s="73"/>
      <c r="D4" s="297" t="e">
        <f>+#REF!</f>
        <v>#REF!</v>
      </c>
      <c r="E4" s="74"/>
      <c r="F4" s="12"/>
      <c r="G4" s="188" t="e">
        <f>+#REF!</f>
        <v>#REF!</v>
      </c>
      <c r="H4" s="188"/>
      <c r="I4" s="8"/>
      <c r="J4" s="8"/>
      <c r="K4" s="9"/>
      <c r="L4" s="9"/>
      <c r="M4" s="9"/>
      <c r="N4" s="9"/>
      <c r="O4" s="9"/>
      <c r="P4" s="9"/>
      <c r="Q4" s="9"/>
      <c r="R4" s="9"/>
      <c r="S4" s="9"/>
      <c r="T4" s="9"/>
      <c r="U4" s="571"/>
      <c r="V4" s="500" t="s">
        <v>67</v>
      </c>
      <c r="W4" s="9"/>
      <c r="X4" s="11"/>
      <c r="Y4" s="11"/>
      <c r="Z4" s="56"/>
    </row>
    <row r="5" spans="1:29">
      <c r="A5" s="79" t="s">
        <v>4</v>
      </c>
      <c r="B5" s="73"/>
      <c r="D5" s="297" t="e">
        <f>+#REF!</f>
        <v>#REF!</v>
      </c>
      <c r="E5" s="74"/>
      <c r="F5" s="12"/>
      <c r="G5" s="9"/>
      <c r="H5" s="9"/>
      <c r="I5" s="8"/>
      <c r="J5" s="8"/>
      <c r="K5" s="9"/>
      <c r="L5" s="9"/>
      <c r="M5" s="9"/>
      <c r="N5" s="9"/>
      <c r="O5" s="9"/>
      <c r="P5" s="9"/>
      <c r="Q5" s="9"/>
      <c r="R5" s="9"/>
      <c r="S5" s="9"/>
      <c r="T5" s="9"/>
      <c r="U5" s="571"/>
      <c r="V5" s="9"/>
      <c r="W5" s="9"/>
      <c r="X5" s="11"/>
      <c r="Y5" s="11"/>
      <c r="Z5" s="56"/>
    </row>
    <row r="6" spans="1:29">
      <c r="A6" s="79" t="s">
        <v>5</v>
      </c>
      <c r="B6" s="73"/>
      <c r="D6" s="297" t="e">
        <f>+#REF!</f>
        <v>#REF!</v>
      </c>
      <c r="E6" s="74"/>
      <c r="F6" s="12"/>
      <c r="G6" s="9"/>
      <c r="H6" s="9"/>
      <c r="I6" s="8"/>
      <c r="J6" s="8"/>
      <c r="K6" s="9"/>
      <c r="L6" s="9"/>
      <c r="M6" s="9"/>
      <c r="N6" s="9"/>
      <c r="O6" s="9"/>
      <c r="P6" s="9"/>
      <c r="Q6" s="9"/>
      <c r="R6" s="9"/>
      <c r="S6" s="9"/>
      <c r="T6" s="9"/>
      <c r="U6" s="571"/>
      <c r="V6" s="9"/>
      <c r="W6" s="9"/>
      <c r="X6" s="11"/>
      <c r="Y6" s="11"/>
      <c r="Z6" s="56"/>
    </row>
    <row r="7" spans="1:29">
      <c r="A7" s="79" t="s">
        <v>7</v>
      </c>
      <c r="B7" s="73"/>
      <c r="D7" s="297" t="e">
        <f>+#REF!</f>
        <v>#REF!</v>
      </c>
      <c r="E7" s="74"/>
      <c r="F7" s="12"/>
      <c r="G7" s="9"/>
      <c r="H7" s="9"/>
      <c r="I7" s="8"/>
      <c r="J7" s="8"/>
      <c r="K7" s="9"/>
      <c r="L7" s="9"/>
      <c r="M7" s="9"/>
      <c r="N7" s="9"/>
      <c r="O7" s="9"/>
      <c r="P7" s="9"/>
      <c r="Q7" s="9"/>
      <c r="R7" s="9"/>
      <c r="S7" s="9"/>
      <c r="T7" s="9"/>
      <c r="U7" s="571"/>
      <c r="V7" s="9"/>
      <c r="W7" s="9"/>
      <c r="X7" s="11"/>
      <c r="Y7" s="11"/>
      <c r="Z7" s="56"/>
    </row>
    <row r="8" spans="1:29">
      <c r="A8" s="80"/>
      <c r="B8" s="73"/>
      <c r="D8" s="297" t="e">
        <f>+#REF!</f>
        <v>#REF!</v>
      </c>
      <c r="E8" s="75"/>
      <c r="F8" s="12"/>
      <c r="G8" s="9"/>
      <c r="H8" s="9"/>
      <c r="I8" s="8"/>
      <c r="J8" s="8"/>
      <c r="K8" s="9"/>
      <c r="L8" s="9"/>
      <c r="M8" s="9"/>
      <c r="N8" s="9"/>
      <c r="O8" s="9"/>
      <c r="P8" s="9"/>
      <c r="Q8" s="9"/>
      <c r="R8" s="9"/>
      <c r="S8" s="9"/>
      <c r="T8" s="9"/>
      <c r="U8" s="571"/>
      <c r="V8" s="9"/>
      <c r="W8" s="9"/>
      <c r="X8" s="11"/>
      <c r="Y8" s="11"/>
      <c r="Z8" s="56"/>
    </row>
    <row r="9" spans="1:29" ht="10.5" customHeight="1">
      <c r="A9" s="81"/>
      <c r="B9" s="76"/>
      <c r="C9" s="14"/>
      <c r="D9" s="14"/>
      <c r="E9" s="13"/>
      <c r="F9" s="15"/>
      <c r="G9" s="16"/>
      <c r="H9" s="16"/>
      <c r="I9" s="16"/>
      <c r="J9" s="16"/>
      <c r="K9" s="16"/>
      <c r="L9" s="16"/>
      <c r="M9" s="16"/>
      <c r="N9" s="16"/>
      <c r="O9" s="16"/>
      <c r="P9" s="16"/>
      <c r="Q9" s="16"/>
      <c r="R9" s="16"/>
      <c r="S9" s="16"/>
      <c r="T9" s="16"/>
      <c r="U9" s="572"/>
      <c r="V9" s="16"/>
      <c r="W9" s="16"/>
      <c r="X9" s="13"/>
      <c r="Y9" s="13"/>
      <c r="Z9" s="57"/>
    </row>
    <row r="10" spans="1:29">
      <c r="A10" s="295"/>
      <c r="B10" s="296"/>
      <c r="E10" s="11"/>
      <c r="F10" s="12"/>
      <c r="G10" s="9"/>
      <c r="H10" s="9"/>
      <c r="I10" s="9"/>
      <c r="J10" s="9"/>
      <c r="K10" s="9"/>
      <c r="L10" s="9"/>
      <c r="M10" s="9"/>
      <c r="N10" s="9"/>
      <c r="O10" s="9"/>
      <c r="P10" s="9"/>
      <c r="Q10" s="9"/>
      <c r="R10" s="9"/>
      <c r="S10" s="9"/>
      <c r="T10" s="9"/>
      <c r="U10" s="571"/>
      <c r="V10" s="9"/>
      <c r="W10" s="9"/>
      <c r="X10" s="11"/>
      <c r="Y10" s="11"/>
      <c r="Z10" s="56"/>
      <c r="AA10" s="206" t="s">
        <v>956</v>
      </c>
      <c r="AB10" s="206" t="e">
        <f>+'Ars topaz'!R10</f>
        <v>#REF!</v>
      </c>
      <c r="AC10" s="206"/>
    </row>
    <row r="11" spans="1:29" s="42" customFormat="1" ht="16.5" customHeight="1">
      <c r="A11" s="2496" t="s">
        <v>9</v>
      </c>
      <c r="B11" s="2498" t="s">
        <v>10</v>
      </c>
      <c r="C11" s="2498"/>
      <c r="D11" s="2498"/>
      <c r="E11" s="2500" t="s">
        <v>133</v>
      </c>
      <c r="F11" s="2506" t="s">
        <v>11</v>
      </c>
      <c r="G11" s="2508" t="s">
        <v>12</v>
      </c>
      <c r="H11" s="2508"/>
      <c r="I11" s="2508"/>
      <c r="J11" s="2508"/>
      <c r="K11" s="2508"/>
      <c r="L11" s="2508"/>
      <c r="M11" s="2508"/>
      <c r="N11" s="2508"/>
      <c r="O11" s="2508"/>
      <c r="P11" s="2508"/>
      <c r="Q11" s="2508"/>
      <c r="R11" s="2508"/>
      <c r="S11" s="2508"/>
      <c r="T11" s="2508"/>
      <c r="U11" s="573" t="s">
        <v>966</v>
      </c>
      <c r="V11" s="2509" t="s">
        <v>13</v>
      </c>
      <c r="W11" s="2510"/>
      <c r="X11" s="2492" t="s">
        <v>14</v>
      </c>
      <c r="Y11" s="2493"/>
      <c r="Z11" s="119" t="s">
        <v>15</v>
      </c>
      <c r="AA11" s="184"/>
      <c r="AB11" s="184">
        <v>0</v>
      </c>
      <c r="AC11" s="184"/>
    </row>
    <row r="12" spans="1:29" s="42" customFormat="1" ht="24" customHeight="1">
      <c r="A12" s="2497"/>
      <c r="B12" s="2499"/>
      <c r="C12" s="2499"/>
      <c r="D12" s="2499"/>
      <c r="E12" s="2501"/>
      <c r="F12" s="2507"/>
      <c r="G12" s="39" t="s">
        <v>16</v>
      </c>
      <c r="H12" s="40" t="s">
        <v>472</v>
      </c>
      <c r="I12" s="40" t="s">
        <v>17</v>
      </c>
      <c r="J12" s="40" t="s">
        <v>18</v>
      </c>
      <c r="K12" s="40" t="s">
        <v>19</v>
      </c>
      <c r="L12" s="40" t="s">
        <v>461</v>
      </c>
      <c r="M12" s="40" t="s">
        <v>20</v>
      </c>
      <c r="N12" s="40" t="s">
        <v>21</v>
      </c>
      <c r="O12" s="40" t="s">
        <v>22</v>
      </c>
      <c r="P12" s="40" t="s">
        <v>23</v>
      </c>
      <c r="Q12" s="40" t="s">
        <v>24</v>
      </c>
      <c r="R12" s="40" t="s">
        <v>25</v>
      </c>
      <c r="S12" s="40" t="s">
        <v>26</v>
      </c>
      <c r="T12" s="41" t="s">
        <v>90</v>
      </c>
      <c r="U12" s="574" t="s">
        <v>27</v>
      </c>
      <c r="V12" s="478" t="s">
        <v>28</v>
      </c>
      <c r="W12" s="479" t="s">
        <v>29</v>
      </c>
      <c r="X12" s="103" t="s">
        <v>28</v>
      </c>
      <c r="Y12" s="102" t="s">
        <v>29</v>
      </c>
      <c r="Z12" s="120" t="s">
        <v>27</v>
      </c>
      <c r="AA12" s="184"/>
      <c r="AB12" s="184">
        <v>0.75</v>
      </c>
      <c r="AC12" s="184">
        <f>1-AB12</f>
        <v>0.25</v>
      </c>
    </row>
    <row r="13" spans="1:29" ht="15.75" customHeight="1">
      <c r="A13" s="82" t="s">
        <v>96</v>
      </c>
      <c r="B13" s="212" t="s">
        <v>95</v>
      </c>
      <c r="C13" s="209"/>
      <c r="D13" s="83"/>
      <c r="E13" s="84"/>
      <c r="F13" s="46"/>
      <c r="G13" s="190"/>
      <c r="H13" s="191"/>
      <c r="I13" s="191"/>
      <c r="J13" s="191"/>
      <c r="K13" s="191"/>
      <c r="L13" s="191"/>
      <c r="M13" s="191"/>
      <c r="N13" s="191"/>
      <c r="O13" s="191"/>
      <c r="P13" s="191"/>
      <c r="Q13" s="191"/>
      <c r="R13" s="191"/>
      <c r="S13" s="191"/>
      <c r="T13" s="191"/>
      <c r="U13" s="468"/>
      <c r="V13" s="205"/>
      <c r="W13" s="480"/>
      <c r="X13" s="123"/>
      <c r="Y13" s="124"/>
      <c r="Z13" s="125"/>
    </row>
    <row r="14" spans="1:29" ht="15.75" customHeight="1">
      <c r="A14" s="85" t="s">
        <v>326</v>
      </c>
      <c r="B14" s="219" t="s">
        <v>541</v>
      </c>
      <c r="C14" s="59"/>
      <c r="D14" s="62"/>
      <c r="E14" s="63"/>
      <c r="F14" s="47"/>
      <c r="G14" s="22"/>
      <c r="H14" s="23"/>
      <c r="I14" s="23"/>
      <c r="J14" s="23"/>
      <c r="K14" s="23"/>
      <c r="L14" s="23"/>
      <c r="M14" s="23"/>
      <c r="N14" s="23"/>
      <c r="O14" s="23"/>
      <c r="P14" s="23"/>
      <c r="Q14" s="23"/>
      <c r="R14" s="23"/>
      <c r="S14" s="23"/>
      <c r="T14" s="23"/>
      <c r="U14" s="469"/>
      <c r="V14" s="21"/>
      <c r="W14" s="199"/>
      <c r="X14" s="60"/>
      <c r="Y14" s="127"/>
      <c r="Z14" s="128"/>
    </row>
    <row r="15" spans="1:29" ht="15.75" customHeight="1">
      <c r="A15" s="86"/>
      <c r="B15" s="167" t="s">
        <v>97</v>
      </c>
      <c r="C15" s="246"/>
      <c r="D15" s="87"/>
      <c r="E15" s="88"/>
      <c r="F15" s="104"/>
      <c r="G15" s="193"/>
      <c r="H15" s="23"/>
      <c r="I15" s="23"/>
      <c r="J15" s="23"/>
      <c r="K15" s="23"/>
      <c r="L15" s="23"/>
      <c r="M15" s="23"/>
      <c r="N15" s="23"/>
      <c r="O15" s="23"/>
      <c r="P15" s="23"/>
      <c r="Q15" s="23"/>
      <c r="R15" s="23"/>
      <c r="S15" s="23"/>
      <c r="T15" s="23"/>
      <c r="U15" s="469"/>
      <c r="V15" s="21"/>
      <c r="W15" s="199"/>
      <c r="X15" s="60"/>
      <c r="Y15" s="127"/>
      <c r="Z15" s="128"/>
    </row>
    <row r="16" spans="1:29" ht="15.75" customHeight="1">
      <c r="A16" s="86"/>
      <c r="B16" s="167" t="s">
        <v>98</v>
      </c>
      <c r="C16" s="246"/>
      <c r="D16" s="87"/>
      <c r="E16" s="88"/>
      <c r="F16" s="104"/>
      <c r="G16" s="194"/>
      <c r="H16" s="23"/>
      <c r="I16" s="23"/>
      <c r="J16" s="23"/>
      <c r="K16" s="23"/>
      <c r="L16" s="23"/>
      <c r="M16" s="23"/>
      <c r="N16" s="23"/>
      <c r="O16" s="23"/>
      <c r="P16" s="23"/>
      <c r="Q16" s="23"/>
      <c r="R16" s="23"/>
      <c r="S16" s="23"/>
      <c r="T16" s="23"/>
      <c r="U16" s="469"/>
      <c r="V16" s="21"/>
      <c r="W16" s="199"/>
      <c r="X16" s="60"/>
      <c r="Y16" s="127"/>
      <c r="Z16" s="128"/>
    </row>
    <row r="17" spans="1:26" ht="15.75" customHeight="1">
      <c r="A17" s="89"/>
      <c r="B17" s="168" t="s">
        <v>99</v>
      </c>
      <c r="C17" s="246"/>
      <c r="D17" s="87"/>
      <c r="E17" s="88"/>
      <c r="F17" s="104"/>
      <c r="G17" s="194"/>
      <c r="H17" s="23"/>
      <c r="I17" s="23"/>
      <c r="J17" s="23"/>
      <c r="K17" s="23"/>
      <c r="L17" s="23"/>
      <c r="M17" s="23"/>
      <c r="N17" s="23"/>
      <c r="O17" s="23"/>
      <c r="P17" s="23"/>
      <c r="Q17" s="23"/>
      <c r="R17" s="23"/>
      <c r="S17" s="23"/>
      <c r="T17" s="23"/>
      <c r="U17" s="469"/>
      <c r="V17" s="21"/>
      <c r="W17" s="199"/>
      <c r="X17" s="60"/>
      <c r="Y17" s="127"/>
      <c r="Z17" s="128"/>
    </row>
    <row r="18" spans="1:26" ht="15.75" customHeight="1">
      <c r="A18" s="89"/>
      <c r="B18" s="168" t="s">
        <v>100</v>
      </c>
      <c r="C18" s="246"/>
      <c r="D18" s="87"/>
      <c r="E18" s="88"/>
      <c r="F18" s="104"/>
      <c r="G18" s="194"/>
      <c r="H18" s="23"/>
      <c r="I18" s="23"/>
      <c r="J18" s="23"/>
      <c r="K18" s="23"/>
      <c r="L18" s="23"/>
      <c r="M18" s="23"/>
      <c r="N18" s="23"/>
      <c r="O18" s="23"/>
      <c r="P18" s="23"/>
      <c r="Q18" s="23"/>
      <c r="R18" s="23"/>
      <c r="S18" s="23"/>
      <c r="T18" s="23"/>
      <c r="U18" s="469"/>
      <c r="V18" s="21"/>
      <c r="W18" s="199"/>
      <c r="X18" s="60"/>
      <c r="Y18" s="127"/>
      <c r="Z18" s="128"/>
    </row>
    <row r="19" spans="1:26" ht="15.75" customHeight="1">
      <c r="A19" s="89"/>
      <c r="B19" s="168" t="s">
        <v>101</v>
      </c>
      <c r="C19" s="246"/>
      <c r="D19" s="87"/>
      <c r="E19" s="88"/>
      <c r="F19" s="104"/>
      <c r="G19" s="194"/>
      <c r="H19" s="23"/>
      <c r="I19" s="23"/>
      <c r="J19" s="23"/>
      <c r="K19" s="23"/>
      <c r="L19" s="23"/>
      <c r="M19" s="23"/>
      <c r="N19" s="23"/>
      <c r="O19" s="23"/>
      <c r="P19" s="23"/>
      <c r="Q19" s="23"/>
      <c r="R19" s="23"/>
      <c r="S19" s="23"/>
      <c r="T19" s="23"/>
      <c r="U19" s="469"/>
      <c r="V19" s="21"/>
      <c r="W19" s="199"/>
      <c r="X19" s="60"/>
      <c r="Y19" s="127"/>
      <c r="Z19" s="128"/>
    </row>
    <row r="20" spans="1:26" ht="15.75" customHeight="1">
      <c r="A20" s="89"/>
      <c r="B20" s="168" t="s">
        <v>120</v>
      </c>
      <c r="C20" s="246"/>
      <c r="D20" s="87"/>
      <c r="E20" s="88"/>
      <c r="F20" s="104"/>
      <c r="G20" s="194"/>
      <c r="H20" s="23"/>
      <c r="I20" s="23"/>
      <c r="J20" s="23"/>
      <c r="K20" s="23"/>
      <c r="L20" s="23"/>
      <c r="M20" s="23"/>
      <c r="N20" s="23"/>
      <c r="O20" s="23"/>
      <c r="P20" s="23"/>
      <c r="Q20" s="23"/>
      <c r="R20" s="23"/>
      <c r="S20" s="23"/>
      <c r="T20" s="23"/>
      <c r="U20" s="469"/>
      <c r="V20" s="21"/>
      <c r="W20" s="199"/>
      <c r="X20" s="60"/>
      <c r="Y20" s="127"/>
      <c r="Z20" s="128"/>
    </row>
    <row r="21" spans="1:26" ht="15.75" customHeight="1">
      <c r="A21" s="89"/>
      <c r="B21" s="168" t="s">
        <v>102</v>
      </c>
      <c r="C21" s="246"/>
      <c r="D21" s="87"/>
      <c r="E21" s="88"/>
      <c r="F21" s="104"/>
      <c r="G21" s="194"/>
      <c r="H21" s="23"/>
      <c r="I21" s="23"/>
      <c r="J21" s="23"/>
      <c r="K21" s="23"/>
      <c r="L21" s="23"/>
      <c r="M21" s="23"/>
      <c r="N21" s="23"/>
      <c r="O21" s="23"/>
      <c r="P21" s="23"/>
      <c r="Q21" s="23"/>
      <c r="R21" s="23"/>
      <c r="S21" s="23"/>
      <c r="T21" s="23"/>
      <c r="U21" s="469"/>
      <c r="V21" s="21"/>
      <c r="W21" s="199"/>
      <c r="X21" s="60"/>
      <c r="Y21" s="127"/>
      <c r="Z21" s="128"/>
    </row>
    <row r="22" spans="1:26" ht="15.75" customHeight="1">
      <c r="A22" s="89"/>
      <c r="B22" s="220"/>
      <c r="C22" s="246"/>
      <c r="D22" s="87"/>
      <c r="E22" s="88"/>
      <c r="F22" s="104"/>
      <c r="G22" s="194"/>
      <c r="H22" s="23"/>
      <c r="I22" s="23"/>
      <c r="J22" s="23"/>
      <c r="K22" s="23"/>
      <c r="L22" s="23"/>
      <c r="M22" s="23"/>
      <c r="N22" s="23"/>
      <c r="O22" s="23"/>
      <c r="P22" s="23"/>
      <c r="Q22" s="23"/>
      <c r="R22" s="23"/>
      <c r="S22" s="23"/>
      <c r="T22" s="23"/>
      <c r="U22" s="469"/>
      <c r="V22" s="21"/>
      <c r="W22" s="199"/>
      <c r="X22" s="60"/>
      <c r="Y22" s="127"/>
      <c r="Z22" s="128"/>
    </row>
    <row r="23" spans="1:26" ht="15.75" customHeight="1">
      <c r="A23" s="89"/>
      <c r="B23" s="168" t="s">
        <v>103</v>
      </c>
      <c r="C23" s="246"/>
      <c r="D23" s="87"/>
      <c r="E23" s="88"/>
      <c r="F23" s="104"/>
      <c r="G23" s="194"/>
      <c r="H23" s="23"/>
      <c r="I23" s="23"/>
      <c r="J23" s="23"/>
      <c r="K23" s="23"/>
      <c r="L23" s="23"/>
      <c r="M23" s="23"/>
      <c r="N23" s="23"/>
      <c r="O23" s="23"/>
      <c r="P23" s="23"/>
      <c r="Q23" s="23"/>
      <c r="R23" s="23"/>
      <c r="S23" s="23"/>
      <c r="T23" s="23"/>
      <c r="U23" s="469"/>
      <c r="V23" s="21"/>
      <c r="W23" s="199"/>
      <c r="X23" s="60"/>
      <c r="Y23" s="127"/>
      <c r="Z23" s="128"/>
    </row>
    <row r="24" spans="1:26" ht="15.75" customHeight="1">
      <c r="A24" s="89"/>
      <c r="B24" s="168" t="s">
        <v>104</v>
      </c>
      <c r="C24" s="246"/>
      <c r="D24" s="87"/>
      <c r="E24" s="88"/>
      <c r="F24" s="104"/>
      <c r="G24" s="194"/>
      <c r="H24" s="23"/>
      <c r="I24" s="23"/>
      <c r="J24" s="23"/>
      <c r="K24" s="23"/>
      <c r="L24" s="23"/>
      <c r="M24" s="23"/>
      <c r="N24" s="23"/>
      <c r="O24" s="23"/>
      <c r="P24" s="23"/>
      <c r="Q24" s="23"/>
      <c r="R24" s="23"/>
      <c r="S24" s="23"/>
      <c r="T24" s="23"/>
      <c r="U24" s="469"/>
      <c r="V24" s="21"/>
      <c r="W24" s="199"/>
      <c r="X24" s="60"/>
      <c r="Y24" s="127"/>
      <c r="Z24" s="128"/>
    </row>
    <row r="25" spans="1:26" ht="15.75" customHeight="1">
      <c r="A25" s="89"/>
      <c r="B25" s="168" t="s">
        <v>105</v>
      </c>
      <c r="C25" s="246"/>
      <c r="D25" s="87"/>
      <c r="E25" s="88"/>
      <c r="F25" s="104"/>
      <c r="G25" s="194"/>
      <c r="H25" s="23"/>
      <c r="I25" s="23"/>
      <c r="J25" s="23"/>
      <c r="K25" s="23"/>
      <c r="L25" s="23"/>
      <c r="M25" s="23"/>
      <c r="N25" s="23"/>
      <c r="O25" s="23"/>
      <c r="P25" s="23"/>
      <c r="Q25" s="23"/>
      <c r="R25" s="23"/>
      <c r="S25" s="23"/>
      <c r="T25" s="23"/>
      <c r="U25" s="469"/>
      <c r="V25" s="21"/>
      <c r="W25" s="199"/>
      <c r="X25" s="60"/>
      <c r="Y25" s="127"/>
      <c r="Z25" s="128"/>
    </row>
    <row r="26" spans="1:26" ht="15.75" customHeight="1">
      <c r="A26" s="89"/>
      <c r="B26" s="220"/>
      <c r="C26" s="246"/>
      <c r="D26" s="87"/>
      <c r="E26" s="88"/>
      <c r="F26" s="104"/>
      <c r="G26" s="194"/>
      <c r="H26" s="23"/>
      <c r="I26" s="23"/>
      <c r="J26" s="23"/>
      <c r="K26" s="23"/>
      <c r="L26" s="23"/>
      <c r="M26" s="23"/>
      <c r="N26" s="23"/>
      <c r="O26" s="23"/>
      <c r="P26" s="23"/>
      <c r="Q26" s="23"/>
      <c r="R26" s="23"/>
      <c r="S26" s="23"/>
      <c r="T26" s="23"/>
      <c r="U26" s="469"/>
      <c r="V26" s="21"/>
      <c r="W26" s="199"/>
      <c r="X26" s="60"/>
      <c r="Y26" s="127"/>
      <c r="Z26" s="128"/>
    </row>
    <row r="27" spans="1:26" ht="15.75" customHeight="1">
      <c r="A27" s="89"/>
      <c r="B27" s="168" t="s">
        <v>106</v>
      </c>
      <c r="C27" s="246"/>
      <c r="D27" s="87"/>
      <c r="E27" s="88"/>
      <c r="F27" s="104"/>
      <c r="G27" s="194"/>
      <c r="H27" s="23"/>
      <c r="I27" s="23"/>
      <c r="J27" s="23"/>
      <c r="K27" s="23"/>
      <c r="L27" s="23"/>
      <c r="M27" s="23"/>
      <c r="N27" s="23"/>
      <c r="O27" s="23"/>
      <c r="P27" s="23"/>
      <c r="Q27" s="23"/>
      <c r="R27" s="23"/>
      <c r="S27" s="23"/>
      <c r="T27" s="23"/>
      <c r="U27" s="469"/>
      <c r="V27" s="21"/>
      <c r="W27" s="199"/>
      <c r="X27" s="60"/>
      <c r="Y27" s="127"/>
      <c r="Z27" s="128"/>
    </row>
    <row r="28" spans="1:26" ht="15.75" customHeight="1">
      <c r="A28" s="89"/>
      <c r="B28" s="168" t="s">
        <v>107</v>
      </c>
      <c r="C28" s="246"/>
      <c r="D28" s="87"/>
      <c r="E28" s="88"/>
      <c r="F28" s="104"/>
      <c r="G28" s="194"/>
      <c r="H28" s="23"/>
      <c r="I28" s="23"/>
      <c r="J28" s="23"/>
      <c r="K28" s="23"/>
      <c r="L28" s="23"/>
      <c r="M28" s="23"/>
      <c r="N28" s="23"/>
      <c r="O28" s="23"/>
      <c r="P28" s="23"/>
      <c r="Q28" s="23"/>
      <c r="R28" s="23"/>
      <c r="S28" s="23"/>
      <c r="T28" s="23"/>
      <c r="U28" s="469"/>
      <c r="V28" s="21"/>
      <c r="W28" s="199"/>
      <c r="X28" s="60"/>
      <c r="Y28" s="127"/>
      <c r="Z28" s="128"/>
    </row>
    <row r="29" spans="1:26" ht="15.75" customHeight="1">
      <c r="A29" s="89"/>
      <c r="B29" s="168"/>
      <c r="C29" s="246"/>
      <c r="D29" s="87"/>
      <c r="E29" s="88"/>
      <c r="F29" s="104"/>
      <c r="G29" s="194"/>
      <c r="H29" s="23"/>
      <c r="I29" s="23"/>
      <c r="J29" s="23"/>
      <c r="K29" s="23"/>
      <c r="L29" s="23"/>
      <c r="M29" s="23"/>
      <c r="N29" s="23"/>
      <c r="O29" s="23"/>
      <c r="P29" s="23"/>
      <c r="Q29" s="23"/>
      <c r="R29" s="23"/>
      <c r="S29" s="23"/>
      <c r="T29" s="23"/>
      <c r="U29" s="469"/>
      <c r="V29" s="21"/>
      <c r="W29" s="199"/>
      <c r="X29" s="60"/>
      <c r="Y29" s="127"/>
      <c r="Z29" s="128"/>
    </row>
    <row r="30" spans="1:26" ht="15.75" customHeight="1">
      <c r="A30" s="89"/>
      <c r="B30" s="168" t="s">
        <v>121</v>
      </c>
      <c r="C30" s="246"/>
      <c r="D30" s="87"/>
      <c r="E30" s="88"/>
      <c r="F30" s="104"/>
      <c r="G30" s="194"/>
      <c r="H30" s="23"/>
      <c r="I30" s="23"/>
      <c r="J30" s="23"/>
      <c r="K30" s="23"/>
      <c r="L30" s="23"/>
      <c r="M30" s="23"/>
      <c r="N30" s="23"/>
      <c r="O30" s="23"/>
      <c r="P30" s="23"/>
      <c r="Q30" s="23"/>
      <c r="R30" s="23"/>
      <c r="S30" s="23"/>
      <c r="T30" s="23"/>
      <c r="U30" s="469"/>
      <c r="V30" s="21"/>
      <c r="W30" s="199"/>
      <c r="X30" s="60"/>
      <c r="Y30" s="127"/>
      <c r="Z30" s="128"/>
    </row>
    <row r="31" spans="1:26" ht="15.75" customHeight="1">
      <c r="A31" s="89"/>
      <c r="B31" s="168" t="s">
        <v>122</v>
      </c>
      <c r="C31" s="246"/>
      <c r="D31" s="87"/>
      <c r="E31" s="88"/>
      <c r="F31" s="104"/>
      <c r="G31" s="194"/>
      <c r="H31" s="23"/>
      <c r="I31" s="23"/>
      <c r="J31" s="23"/>
      <c r="K31" s="23"/>
      <c r="L31" s="23"/>
      <c r="M31" s="23"/>
      <c r="N31" s="23"/>
      <c r="O31" s="23"/>
      <c r="P31" s="23"/>
      <c r="Q31" s="23"/>
      <c r="R31" s="23"/>
      <c r="S31" s="23"/>
      <c r="T31" s="23"/>
      <c r="U31" s="469"/>
      <c r="V31" s="21"/>
      <c r="W31" s="199"/>
      <c r="X31" s="60"/>
      <c r="Y31" s="127"/>
      <c r="Z31" s="128"/>
    </row>
    <row r="32" spans="1:26" ht="15.75" customHeight="1">
      <c r="A32" s="89"/>
      <c r="B32" s="168" t="s">
        <v>123</v>
      </c>
      <c r="C32" s="246"/>
      <c r="D32" s="87"/>
      <c r="E32" s="88"/>
      <c r="F32" s="104"/>
      <c r="G32" s="194"/>
      <c r="H32" s="23"/>
      <c r="I32" s="23"/>
      <c r="J32" s="23"/>
      <c r="K32" s="23"/>
      <c r="L32" s="23"/>
      <c r="M32" s="23"/>
      <c r="N32" s="23"/>
      <c r="O32" s="23"/>
      <c r="P32" s="23"/>
      <c r="Q32" s="23"/>
      <c r="R32" s="23"/>
      <c r="S32" s="23"/>
      <c r="T32" s="23"/>
      <c r="U32" s="469"/>
      <c r="V32" s="21"/>
      <c r="W32" s="199"/>
      <c r="X32" s="60"/>
      <c r="Y32" s="127"/>
      <c r="Z32" s="128"/>
    </row>
    <row r="33" spans="1:26" ht="15.75" customHeight="1">
      <c r="A33" s="89"/>
      <c r="B33" s="168"/>
      <c r="C33" s="246"/>
      <c r="D33" s="87"/>
      <c r="E33" s="88"/>
      <c r="F33" s="104"/>
      <c r="G33" s="194"/>
      <c r="H33" s="23"/>
      <c r="I33" s="23"/>
      <c r="J33" s="23"/>
      <c r="K33" s="23"/>
      <c r="L33" s="23"/>
      <c r="M33" s="23"/>
      <c r="N33" s="23"/>
      <c r="O33" s="23"/>
      <c r="P33" s="23"/>
      <c r="Q33" s="23"/>
      <c r="R33" s="23"/>
      <c r="S33" s="23"/>
      <c r="T33" s="23"/>
      <c r="U33" s="469"/>
      <c r="V33" s="21"/>
      <c r="W33" s="199"/>
      <c r="X33" s="60"/>
      <c r="Y33" s="127"/>
      <c r="Z33" s="128"/>
    </row>
    <row r="34" spans="1:26" ht="15.75" customHeight="1">
      <c r="A34" s="89"/>
      <c r="B34" s="168" t="s">
        <v>124</v>
      </c>
      <c r="C34" s="246"/>
      <c r="D34" s="87"/>
      <c r="E34" s="88"/>
      <c r="F34" s="104"/>
      <c r="G34" s="194"/>
      <c r="H34" s="23"/>
      <c r="I34" s="23"/>
      <c r="J34" s="23"/>
      <c r="K34" s="23"/>
      <c r="L34" s="23"/>
      <c r="M34" s="23"/>
      <c r="N34" s="23"/>
      <c r="O34" s="23"/>
      <c r="P34" s="23"/>
      <c r="Q34" s="23"/>
      <c r="R34" s="23"/>
      <c r="S34" s="23"/>
      <c r="T34" s="23"/>
      <c r="U34" s="469"/>
      <c r="V34" s="21"/>
      <c r="W34" s="199"/>
      <c r="X34" s="60"/>
      <c r="Y34" s="127"/>
      <c r="Z34" s="128"/>
    </row>
    <row r="35" spans="1:26" ht="15.75" customHeight="1">
      <c r="A35" s="89"/>
      <c r="B35" s="168" t="s">
        <v>125</v>
      </c>
      <c r="C35" s="246"/>
      <c r="D35" s="87"/>
      <c r="E35" s="88"/>
      <c r="F35" s="104"/>
      <c r="G35" s="194"/>
      <c r="H35" s="23"/>
      <c r="I35" s="23"/>
      <c r="J35" s="23"/>
      <c r="K35" s="23"/>
      <c r="L35" s="23"/>
      <c r="M35" s="23"/>
      <c r="N35" s="23"/>
      <c r="O35" s="23"/>
      <c r="P35" s="23"/>
      <c r="Q35" s="23"/>
      <c r="R35" s="23"/>
      <c r="S35" s="23"/>
      <c r="T35" s="23"/>
      <c r="U35" s="469"/>
      <c r="V35" s="21"/>
      <c r="W35" s="199"/>
      <c r="X35" s="60"/>
      <c r="Y35" s="127"/>
      <c r="Z35" s="128"/>
    </row>
    <row r="36" spans="1:26" ht="15.75" customHeight="1">
      <c r="A36" s="89"/>
      <c r="B36" s="168"/>
      <c r="C36" s="246"/>
      <c r="D36" s="87"/>
      <c r="E36" s="88"/>
      <c r="F36" s="104"/>
      <c r="G36" s="194"/>
      <c r="H36" s="23"/>
      <c r="I36" s="23"/>
      <c r="J36" s="23"/>
      <c r="K36" s="23"/>
      <c r="L36" s="23"/>
      <c r="M36" s="23"/>
      <c r="N36" s="23"/>
      <c r="O36" s="23"/>
      <c r="P36" s="23"/>
      <c r="Q36" s="23"/>
      <c r="R36" s="23"/>
      <c r="S36" s="23"/>
      <c r="T36" s="23"/>
      <c r="U36" s="469"/>
      <c r="V36" s="21"/>
      <c r="W36" s="199"/>
      <c r="X36" s="60"/>
      <c r="Y36" s="127"/>
      <c r="Z36" s="128"/>
    </row>
    <row r="37" spans="1:26" ht="15.75" customHeight="1">
      <c r="A37" s="86"/>
      <c r="B37" s="167" t="s">
        <v>108</v>
      </c>
      <c r="C37" s="246"/>
      <c r="D37" s="87"/>
      <c r="E37" s="88"/>
      <c r="F37" s="104"/>
      <c r="G37" s="194"/>
      <c r="H37" s="23"/>
      <c r="I37" s="23"/>
      <c r="J37" s="23"/>
      <c r="K37" s="23"/>
      <c r="L37" s="23"/>
      <c r="M37" s="23"/>
      <c r="N37" s="23"/>
      <c r="O37" s="23"/>
      <c r="P37" s="23"/>
      <c r="Q37" s="23"/>
      <c r="R37" s="23"/>
      <c r="S37" s="23"/>
      <c r="T37" s="23"/>
      <c r="U37" s="469"/>
      <c r="V37" s="21"/>
      <c r="W37" s="199"/>
      <c r="X37" s="60"/>
      <c r="Y37" s="127"/>
      <c r="Z37" s="128"/>
    </row>
    <row r="38" spans="1:26" ht="15.75" customHeight="1">
      <c r="A38" s="89"/>
      <c r="B38" s="168" t="s">
        <v>109</v>
      </c>
      <c r="C38" s="246"/>
      <c r="D38" s="87"/>
      <c r="E38" s="88"/>
      <c r="F38" s="104"/>
      <c r="G38" s="194"/>
      <c r="H38" s="23"/>
      <c r="I38" s="23"/>
      <c r="J38" s="23"/>
      <c r="K38" s="23"/>
      <c r="L38" s="23"/>
      <c r="M38" s="23"/>
      <c r="N38" s="23"/>
      <c r="O38" s="23"/>
      <c r="P38" s="23"/>
      <c r="Q38" s="23"/>
      <c r="R38" s="23"/>
      <c r="S38" s="23"/>
      <c r="T38" s="23"/>
      <c r="U38" s="469"/>
      <c r="V38" s="21"/>
      <c r="W38" s="199"/>
      <c r="X38" s="60"/>
      <c r="Y38" s="127"/>
      <c r="Z38" s="128"/>
    </row>
    <row r="39" spans="1:26" ht="15.75" customHeight="1">
      <c r="A39" s="89"/>
      <c r="B39" s="168" t="s">
        <v>110</v>
      </c>
      <c r="C39" s="246"/>
      <c r="D39" s="87"/>
      <c r="E39" s="88"/>
      <c r="F39" s="104"/>
      <c r="G39" s="194"/>
      <c r="H39" s="23"/>
      <c r="I39" s="23"/>
      <c r="J39" s="23"/>
      <c r="K39" s="23"/>
      <c r="L39" s="23"/>
      <c r="M39" s="23"/>
      <c r="N39" s="23"/>
      <c r="O39" s="23"/>
      <c r="P39" s="23"/>
      <c r="Q39" s="23"/>
      <c r="R39" s="23"/>
      <c r="S39" s="23"/>
      <c r="T39" s="23"/>
      <c r="U39" s="469"/>
      <c r="V39" s="21"/>
      <c r="W39" s="199"/>
      <c r="X39" s="60"/>
      <c r="Y39" s="127"/>
      <c r="Z39" s="128"/>
    </row>
    <row r="40" spans="1:26" ht="15.75" customHeight="1">
      <c r="A40" s="89"/>
      <c r="B40" s="168" t="s">
        <v>111</v>
      </c>
      <c r="C40" s="246"/>
      <c r="D40" s="87"/>
      <c r="E40" s="88"/>
      <c r="F40" s="104"/>
      <c r="G40" s="194"/>
      <c r="H40" s="23"/>
      <c r="I40" s="23"/>
      <c r="J40" s="23"/>
      <c r="K40" s="23"/>
      <c r="L40" s="23"/>
      <c r="M40" s="23"/>
      <c r="N40" s="23"/>
      <c r="O40" s="23"/>
      <c r="P40" s="23"/>
      <c r="Q40" s="23"/>
      <c r="R40" s="23"/>
      <c r="S40" s="23"/>
      <c r="T40" s="23"/>
      <c r="U40" s="469"/>
      <c r="V40" s="21"/>
      <c r="W40" s="199"/>
      <c r="X40" s="60"/>
      <c r="Y40" s="127"/>
      <c r="Z40" s="128"/>
    </row>
    <row r="41" spans="1:26" ht="15.75" customHeight="1">
      <c r="A41" s="89"/>
      <c r="B41" s="168"/>
      <c r="C41" s="246"/>
      <c r="D41" s="87"/>
      <c r="E41" s="88"/>
      <c r="F41" s="104"/>
      <c r="G41" s="194"/>
      <c r="H41" s="23"/>
      <c r="I41" s="23"/>
      <c r="J41" s="23"/>
      <c r="K41" s="23"/>
      <c r="L41" s="23"/>
      <c r="M41" s="23"/>
      <c r="N41" s="23"/>
      <c r="O41" s="23"/>
      <c r="P41" s="23"/>
      <c r="Q41" s="23"/>
      <c r="R41" s="23"/>
      <c r="S41" s="23"/>
      <c r="T41" s="23"/>
      <c r="U41" s="469"/>
      <c r="V41" s="21"/>
      <c r="W41" s="199"/>
      <c r="X41" s="60"/>
      <c r="Y41" s="127"/>
      <c r="Z41" s="128"/>
    </row>
    <row r="42" spans="1:26" ht="15.75" customHeight="1">
      <c r="A42" s="85" t="s">
        <v>87</v>
      </c>
      <c r="B42" s="169" t="s">
        <v>112</v>
      </c>
      <c r="C42" s="247"/>
      <c r="D42" s="62"/>
      <c r="E42" s="63"/>
      <c r="F42" s="26"/>
      <c r="G42" s="195"/>
      <c r="H42" s="23"/>
      <c r="I42" s="23"/>
      <c r="J42" s="23"/>
      <c r="K42" s="23"/>
      <c r="L42" s="23"/>
      <c r="M42" s="23"/>
      <c r="N42" s="23"/>
      <c r="O42" s="23"/>
      <c r="P42" s="23"/>
      <c r="Q42" s="23"/>
      <c r="R42" s="23"/>
      <c r="S42" s="23"/>
      <c r="T42" s="23"/>
      <c r="U42" s="469"/>
      <c r="V42" s="21"/>
      <c r="W42" s="199"/>
      <c r="X42" s="60"/>
      <c r="Y42" s="127"/>
      <c r="Z42" s="128"/>
    </row>
    <row r="43" spans="1:26" ht="15.75" customHeight="1">
      <c r="A43" s="85">
        <v>1</v>
      </c>
      <c r="B43" s="169" t="s">
        <v>113</v>
      </c>
      <c r="C43" s="247"/>
      <c r="D43" s="62"/>
      <c r="E43" s="63"/>
      <c r="F43" s="26"/>
      <c r="G43" s="195"/>
      <c r="H43" s="23"/>
      <c r="I43" s="23"/>
      <c r="J43" s="23"/>
      <c r="K43" s="23"/>
      <c r="L43" s="23"/>
      <c r="M43" s="23"/>
      <c r="N43" s="23"/>
      <c r="O43" s="23"/>
      <c r="P43" s="23"/>
      <c r="Q43" s="23"/>
      <c r="R43" s="23"/>
      <c r="S43" s="23"/>
      <c r="T43" s="23"/>
      <c r="U43" s="469"/>
      <c r="V43" s="21"/>
      <c r="W43" s="199"/>
      <c r="X43" s="60"/>
      <c r="Y43" s="127"/>
      <c r="Z43" s="128"/>
    </row>
    <row r="44" spans="1:26" ht="15.75" customHeight="1">
      <c r="A44" s="85"/>
      <c r="B44" s="221" t="s">
        <v>114</v>
      </c>
      <c r="C44" s="247"/>
      <c r="D44" s="62"/>
      <c r="E44" s="63"/>
      <c r="F44" s="26"/>
      <c r="G44" s="195"/>
      <c r="H44" s="23"/>
      <c r="I44" s="23"/>
      <c r="J44" s="23"/>
      <c r="K44" s="23"/>
      <c r="L44" s="23"/>
      <c r="M44" s="23"/>
      <c r="N44" s="23"/>
      <c r="O44" s="23"/>
      <c r="P44" s="23"/>
      <c r="Q44" s="23"/>
      <c r="R44" s="23"/>
      <c r="S44" s="23"/>
      <c r="T44" s="23"/>
      <c r="U44" s="469"/>
      <c r="V44" s="21"/>
      <c r="W44" s="199"/>
      <c r="X44" s="60"/>
      <c r="Y44" s="127"/>
      <c r="Z44" s="128"/>
    </row>
    <row r="45" spans="1:26" ht="15.75" customHeight="1">
      <c r="A45" s="85"/>
      <c r="B45" s="221" t="s">
        <v>115</v>
      </c>
      <c r="C45" s="247"/>
      <c r="D45" s="62"/>
      <c r="E45" s="63"/>
      <c r="F45" s="26"/>
      <c r="G45" s="195"/>
      <c r="H45" s="23"/>
      <c r="I45" s="23"/>
      <c r="J45" s="23"/>
      <c r="K45" s="23"/>
      <c r="L45" s="23"/>
      <c r="M45" s="23"/>
      <c r="N45" s="23"/>
      <c r="O45" s="23"/>
      <c r="P45" s="23"/>
      <c r="Q45" s="23"/>
      <c r="R45" s="23"/>
      <c r="S45" s="23"/>
      <c r="T45" s="23"/>
      <c r="U45" s="469"/>
      <c r="V45" s="21"/>
      <c r="W45" s="199"/>
      <c r="X45" s="60"/>
      <c r="Y45" s="127"/>
      <c r="Z45" s="128"/>
    </row>
    <row r="46" spans="1:26" ht="15.75" customHeight="1">
      <c r="A46" s="91"/>
      <c r="B46" s="177" t="s">
        <v>135</v>
      </c>
      <c r="C46" s="248"/>
      <c r="D46" s="62"/>
      <c r="E46" s="63" t="s">
        <v>134</v>
      </c>
      <c r="F46" s="105" t="s">
        <v>72</v>
      </c>
      <c r="G46" s="338">
        <v>4159</v>
      </c>
      <c r="H46" s="337">
        <v>2107</v>
      </c>
      <c r="I46" s="337">
        <v>1787</v>
      </c>
      <c r="J46" s="337">
        <v>1787</v>
      </c>
      <c r="K46" s="337">
        <v>1787</v>
      </c>
      <c r="L46" s="337">
        <v>1787</v>
      </c>
      <c r="M46" s="337">
        <v>1787</v>
      </c>
      <c r="N46" s="337">
        <v>1787</v>
      </c>
      <c r="O46" s="337">
        <v>1713</v>
      </c>
      <c r="P46" s="337">
        <v>1694</v>
      </c>
      <c r="Q46" s="337">
        <v>1695</v>
      </c>
      <c r="R46" s="337">
        <v>1696</v>
      </c>
      <c r="S46" s="337">
        <v>1697</v>
      </c>
      <c r="T46" s="337">
        <v>264</v>
      </c>
      <c r="U46" s="373">
        <f>SUM(G46:T46)</f>
        <v>25747</v>
      </c>
      <c r="V46" s="21">
        <f>'Ars topaz'!L40</f>
        <v>107848.33333333331</v>
      </c>
      <c r="W46" s="199">
        <f>'Ars topaz'!M40</f>
        <v>55000</v>
      </c>
      <c r="X46" s="60">
        <f>U46*V46</f>
        <v>2776771038.333333</v>
      </c>
      <c r="Y46" s="127">
        <f>U46*W46</f>
        <v>1416085000</v>
      </c>
      <c r="Z46" s="128">
        <f>X46+Y46</f>
        <v>4192856038.333333</v>
      </c>
    </row>
    <row r="47" spans="1:26" ht="15.75" customHeight="1">
      <c r="A47" s="91"/>
      <c r="B47" s="177" t="s">
        <v>138</v>
      </c>
      <c r="C47" s="248"/>
      <c r="D47" s="62"/>
      <c r="E47" s="63" t="s">
        <v>136</v>
      </c>
      <c r="F47" s="105" t="s">
        <v>72</v>
      </c>
      <c r="G47" s="646">
        <v>7454.5918000000001</v>
      </c>
      <c r="H47" s="646">
        <v>3174</v>
      </c>
      <c r="I47" s="646">
        <v>4335.5815899999998</v>
      </c>
      <c r="J47" s="646">
        <v>3174</v>
      </c>
      <c r="K47" s="646">
        <v>4335.5815899999998</v>
      </c>
      <c r="L47" s="646">
        <v>3174</v>
      </c>
      <c r="M47" s="646">
        <v>4335.5815899999998</v>
      </c>
      <c r="N47" s="646">
        <v>3174</v>
      </c>
      <c r="O47" s="646">
        <v>4335.5815899999998</v>
      </c>
      <c r="P47" s="646">
        <v>3174</v>
      </c>
      <c r="Q47" s="646">
        <v>3174</v>
      </c>
      <c r="R47" s="646">
        <v>3174</v>
      </c>
      <c r="S47" s="646">
        <v>3174</v>
      </c>
      <c r="T47" s="646">
        <v>528</v>
      </c>
      <c r="U47" s="373">
        <f t="shared" ref="U47:U76" si="0">SUM(G47:T47)</f>
        <v>50716.918160000001</v>
      </c>
      <c r="V47" s="21">
        <f>'Ars topaz'!L41</f>
        <v>90750</v>
      </c>
      <c r="W47" s="199">
        <f>'Ars topaz'!M41</f>
        <v>40000</v>
      </c>
      <c r="X47" s="60">
        <f t="shared" ref="X47:X76" si="1">U47*V47</f>
        <v>4602560323.0200005</v>
      </c>
      <c r="Y47" s="127">
        <f t="shared" ref="Y47:Y76" si="2">U47*W47</f>
        <v>2028676726.4000001</v>
      </c>
      <c r="Z47" s="128">
        <f t="shared" ref="Z47:Z76" si="3">X47+Y47</f>
        <v>6631237049.4200001</v>
      </c>
    </row>
    <row r="48" spans="1:26" ht="15.75" customHeight="1">
      <c r="A48" s="91"/>
      <c r="B48" s="177" t="s">
        <v>139</v>
      </c>
      <c r="C48" s="248"/>
      <c r="D48" s="62"/>
      <c r="E48" s="63" t="s">
        <v>137</v>
      </c>
      <c r="F48" s="105" t="s">
        <v>72</v>
      </c>
      <c r="G48" s="646">
        <v>7275.1118000000006</v>
      </c>
      <c r="H48" s="646">
        <v>2601.3199999999997</v>
      </c>
      <c r="I48" s="646">
        <v>3883.4401900000003</v>
      </c>
      <c r="J48" s="646">
        <v>2601.3199999999997</v>
      </c>
      <c r="K48" s="646">
        <v>3883.4401900000003</v>
      </c>
      <c r="L48" s="646">
        <v>2601.3199999999997</v>
      </c>
      <c r="M48" s="646">
        <v>3883.4401900000003</v>
      </c>
      <c r="N48" s="646">
        <v>2601.3199999999997</v>
      </c>
      <c r="O48" s="646">
        <v>3883.4401900000003</v>
      </c>
      <c r="P48" s="646">
        <v>2601.3199999999997</v>
      </c>
      <c r="Q48" s="646">
        <v>2601.3199999999997</v>
      </c>
      <c r="R48" s="646">
        <v>2601.3199999999997</v>
      </c>
      <c r="S48" s="646">
        <v>2601.3199999999997</v>
      </c>
      <c r="T48" s="646">
        <v>428</v>
      </c>
      <c r="U48" s="373">
        <f t="shared" si="0"/>
        <v>44047.432560000001</v>
      </c>
      <c r="V48" s="21">
        <f>'Ars topaz'!L42</f>
        <v>33750</v>
      </c>
      <c r="W48" s="199">
        <f>'Ars topaz'!M42</f>
        <v>34000</v>
      </c>
      <c r="X48" s="60">
        <f t="shared" si="1"/>
        <v>1486600848.9000001</v>
      </c>
      <c r="Y48" s="127">
        <f t="shared" si="2"/>
        <v>1497612707.04</v>
      </c>
      <c r="Z48" s="128">
        <f t="shared" si="3"/>
        <v>2984213555.9400001</v>
      </c>
    </row>
    <row r="49" spans="1:26" ht="15.75" customHeight="1">
      <c r="A49" s="61"/>
      <c r="B49" s="177" t="s">
        <v>474</v>
      </c>
      <c r="C49" s="176"/>
      <c r="D49" s="59"/>
      <c r="E49" s="64"/>
      <c r="F49" s="105" t="s">
        <v>72</v>
      </c>
      <c r="G49" s="338"/>
      <c r="H49" s="337">
        <v>99</v>
      </c>
      <c r="I49" s="337">
        <v>117</v>
      </c>
      <c r="J49" s="337">
        <v>117</v>
      </c>
      <c r="K49" s="337">
        <v>117</v>
      </c>
      <c r="L49" s="337">
        <v>117</v>
      </c>
      <c r="M49" s="337">
        <v>117</v>
      </c>
      <c r="N49" s="337">
        <v>117</v>
      </c>
      <c r="O49" s="337">
        <v>117</v>
      </c>
      <c r="P49" s="337">
        <v>128</v>
      </c>
      <c r="Q49" s="337">
        <v>128</v>
      </c>
      <c r="R49" s="337">
        <v>128</v>
      </c>
      <c r="S49" s="337">
        <v>128</v>
      </c>
      <c r="T49" s="337"/>
      <c r="U49" s="373">
        <f t="shared" si="0"/>
        <v>1430</v>
      </c>
      <c r="V49" s="21" t="e">
        <f>'Ars topaz'!#REF!</f>
        <v>#REF!</v>
      </c>
      <c r="W49" s="199" t="e">
        <f>'Ars topaz'!#REF!</f>
        <v>#REF!</v>
      </c>
      <c r="X49" s="60" t="e">
        <f t="shared" si="1"/>
        <v>#REF!</v>
      </c>
      <c r="Y49" s="127" t="e">
        <f t="shared" si="2"/>
        <v>#REF!</v>
      </c>
      <c r="Z49" s="128" t="e">
        <f t="shared" si="3"/>
        <v>#REF!</v>
      </c>
    </row>
    <row r="50" spans="1:26" ht="15.75" customHeight="1">
      <c r="A50" s="85">
        <v>2</v>
      </c>
      <c r="B50" s="222" t="s">
        <v>116</v>
      </c>
      <c r="C50" s="249"/>
      <c r="D50" s="62"/>
      <c r="E50" s="63"/>
      <c r="F50" s="105"/>
      <c r="G50" s="22"/>
      <c r="H50" s="23"/>
      <c r="I50" s="23"/>
      <c r="J50" s="23"/>
      <c r="K50" s="23"/>
      <c r="L50" s="23"/>
      <c r="M50" s="23"/>
      <c r="N50" s="23"/>
      <c r="O50" s="23"/>
      <c r="P50" s="23"/>
      <c r="Q50" s="23"/>
      <c r="R50" s="23"/>
      <c r="S50" s="23"/>
      <c r="T50" s="23"/>
      <c r="U50" s="373">
        <f t="shared" si="0"/>
        <v>0</v>
      </c>
      <c r="V50" s="21"/>
      <c r="W50" s="199"/>
      <c r="X50" s="60">
        <f t="shared" si="1"/>
        <v>0</v>
      </c>
      <c r="Y50" s="127">
        <f t="shared" si="2"/>
        <v>0</v>
      </c>
      <c r="Z50" s="128">
        <f t="shared" si="3"/>
        <v>0</v>
      </c>
    </row>
    <row r="51" spans="1:26" ht="15.75" customHeight="1">
      <c r="A51" s="91"/>
      <c r="B51" s="177" t="str">
        <f>+B46</f>
        <v xml:space="preserve">- Pasangan bata ringan tebal = 7,5 cm [tebal finish=10cm] + thinbed  </v>
      </c>
      <c r="C51" s="248"/>
      <c r="D51" s="62"/>
      <c r="E51" s="63" t="str">
        <f>+E46</f>
        <v>Bata ringan ex. Primacon/setara + thinbed MU-380/setara</v>
      </c>
      <c r="F51" s="105" t="s">
        <v>72</v>
      </c>
      <c r="G51" s="22">
        <v>116</v>
      </c>
      <c r="H51" s="23">
        <v>116</v>
      </c>
      <c r="I51" s="23">
        <v>95</v>
      </c>
      <c r="J51" s="23">
        <v>95</v>
      </c>
      <c r="K51" s="23">
        <v>95</v>
      </c>
      <c r="L51" s="23">
        <v>95</v>
      </c>
      <c r="M51" s="23">
        <v>95</v>
      </c>
      <c r="N51" s="23">
        <v>95</v>
      </c>
      <c r="O51" s="23">
        <v>95</v>
      </c>
      <c r="P51" s="23">
        <v>95</v>
      </c>
      <c r="Q51" s="23">
        <v>95</v>
      </c>
      <c r="R51" s="23">
        <v>95</v>
      </c>
      <c r="S51" s="23">
        <v>95</v>
      </c>
      <c r="T51" s="23"/>
      <c r="U51" s="373">
        <f t="shared" si="0"/>
        <v>1277</v>
      </c>
      <c r="V51" s="21" t="e">
        <f>'Ars topaz'!#REF!</f>
        <v>#REF!</v>
      </c>
      <c r="W51" s="199" t="e">
        <f>'Ars topaz'!#REF!</f>
        <v>#REF!</v>
      </c>
      <c r="X51" s="60" t="e">
        <f t="shared" si="1"/>
        <v>#REF!</v>
      </c>
      <c r="Y51" s="127" t="e">
        <f t="shared" si="2"/>
        <v>#REF!</v>
      </c>
      <c r="Z51" s="128" t="e">
        <f t="shared" si="3"/>
        <v>#REF!</v>
      </c>
    </row>
    <row r="52" spans="1:26" ht="15.75" customHeight="1">
      <c r="A52" s="91"/>
      <c r="B52" s="177" t="str">
        <f>+B47</f>
        <v>- Plesteran mortar t=1 cm/sisi,</v>
      </c>
      <c r="C52" s="248"/>
      <c r="D52" s="62"/>
      <c r="E52" s="63" t="str">
        <f>+E47</f>
        <v>ex. MU-301/setara</v>
      </c>
      <c r="F52" s="105" t="s">
        <v>72</v>
      </c>
      <c r="G52" s="22">
        <v>232</v>
      </c>
      <c r="H52" s="22">
        <v>232</v>
      </c>
      <c r="I52" s="22">
        <v>190</v>
      </c>
      <c r="J52" s="22">
        <v>190</v>
      </c>
      <c r="K52" s="22">
        <v>190</v>
      </c>
      <c r="L52" s="22">
        <v>190</v>
      </c>
      <c r="M52" s="22">
        <v>190</v>
      </c>
      <c r="N52" s="22">
        <v>190</v>
      </c>
      <c r="O52" s="22">
        <v>190</v>
      </c>
      <c r="P52" s="22">
        <v>190</v>
      </c>
      <c r="Q52" s="22">
        <v>190</v>
      </c>
      <c r="R52" s="22">
        <v>190</v>
      </c>
      <c r="S52" s="22">
        <v>190</v>
      </c>
      <c r="T52" s="23"/>
      <c r="U52" s="373">
        <f t="shared" si="0"/>
        <v>2554</v>
      </c>
      <c r="V52" s="21" t="e">
        <f>'Ars topaz'!#REF!</f>
        <v>#REF!</v>
      </c>
      <c r="W52" s="199" t="e">
        <f>'Ars topaz'!#REF!</f>
        <v>#REF!</v>
      </c>
      <c r="X52" s="60" t="e">
        <f t="shared" si="1"/>
        <v>#REF!</v>
      </c>
      <c r="Y52" s="127" t="e">
        <f t="shared" si="2"/>
        <v>#REF!</v>
      </c>
      <c r="Z52" s="128" t="e">
        <f t="shared" si="3"/>
        <v>#REF!</v>
      </c>
    </row>
    <row r="53" spans="1:26" ht="15.75" customHeight="1">
      <c r="A53" s="91"/>
      <c r="B53" s="177" t="s">
        <v>475</v>
      </c>
      <c r="C53" s="248"/>
      <c r="D53" s="62"/>
      <c r="E53" s="63" t="str">
        <f>+E48</f>
        <v>ex. MU-250/setara</v>
      </c>
      <c r="F53" s="105" t="s">
        <v>72</v>
      </c>
      <c r="G53" s="22">
        <v>232</v>
      </c>
      <c r="H53" s="22">
        <v>232</v>
      </c>
      <c r="I53" s="22">
        <v>190</v>
      </c>
      <c r="J53" s="22">
        <v>190</v>
      </c>
      <c r="K53" s="22">
        <v>190</v>
      </c>
      <c r="L53" s="22">
        <v>190</v>
      </c>
      <c r="M53" s="22">
        <v>190</v>
      </c>
      <c r="N53" s="22">
        <v>190</v>
      </c>
      <c r="O53" s="22">
        <v>190</v>
      </c>
      <c r="P53" s="22">
        <v>190</v>
      </c>
      <c r="Q53" s="22">
        <v>190</v>
      </c>
      <c r="R53" s="22">
        <v>190</v>
      </c>
      <c r="S53" s="22">
        <v>190</v>
      </c>
      <c r="T53" s="23"/>
      <c r="U53" s="373">
        <f t="shared" si="0"/>
        <v>2554</v>
      </c>
      <c r="V53" s="21" t="e">
        <f>'Ars topaz'!#REF!</f>
        <v>#REF!</v>
      </c>
      <c r="W53" s="199" t="e">
        <f>'Ars topaz'!#REF!</f>
        <v>#REF!</v>
      </c>
      <c r="X53" s="60" t="e">
        <f t="shared" si="1"/>
        <v>#REF!</v>
      </c>
      <c r="Y53" s="127" t="e">
        <f t="shared" si="2"/>
        <v>#REF!</v>
      </c>
      <c r="Z53" s="128" t="e">
        <f t="shared" si="3"/>
        <v>#REF!</v>
      </c>
    </row>
    <row r="54" spans="1:26" s="379" customFormat="1" ht="15.75" customHeight="1">
      <c r="A54" s="1082">
        <v>3</v>
      </c>
      <c r="B54" s="1083" t="s">
        <v>464</v>
      </c>
      <c r="C54" s="1084"/>
      <c r="D54" s="1085"/>
      <c r="E54" s="1086"/>
      <c r="F54" s="1087"/>
      <c r="G54" s="1088"/>
      <c r="H54" s="1089"/>
      <c r="I54" s="1089"/>
      <c r="J54" s="1089"/>
      <c r="K54" s="1089"/>
      <c r="L54" s="1089"/>
      <c r="M54" s="1089"/>
      <c r="N54" s="1089"/>
      <c r="O54" s="1089"/>
      <c r="P54" s="1089"/>
      <c r="Q54" s="1089"/>
      <c r="R54" s="1089"/>
      <c r="S54" s="1089"/>
      <c r="T54" s="1089"/>
      <c r="U54" s="1090">
        <f t="shared" si="0"/>
        <v>0</v>
      </c>
      <c r="V54" s="648"/>
      <c r="W54" s="1091"/>
      <c r="X54" s="1092">
        <f t="shared" si="1"/>
        <v>0</v>
      </c>
      <c r="Y54" s="1093">
        <f t="shared" si="2"/>
        <v>0</v>
      </c>
      <c r="Z54" s="1094">
        <f t="shared" si="3"/>
        <v>0</v>
      </c>
    </row>
    <row r="55" spans="1:26" s="379" customFormat="1" ht="15.75" customHeight="1">
      <c r="A55" s="1082"/>
      <c r="B55" s="1095" t="s">
        <v>476</v>
      </c>
      <c r="C55" s="1084"/>
      <c r="D55" s="1085"/>
      <c r="E55" s="1086"/>
      <c r="F55" s="1087"/>
      <c r="G55" s="1088"/>
      <c r="H55" s="1089"/>
      <c r="I55" s="1089"/>
      <c r="J55" s="1089"/>
      <c r="K55" s="1089"/>
      <c r="L55" s="1089"/>
      <c r="M55" s="1089"/>
      <c r="N55" s="1089"/>
      <c r="O55" s="1089"/>
      <c r="P55" s="1089"/>
      <c r="Q55" s="1089"/>
      <c r="R55" s="1089"/>
      <c r="S55" s="1089"/>
      <c r="T55" s="1089"/>
      <c r="U55" s="1090">
        <f t="shared" si="0"/>
        <v>0</v>
      </c>
      <c r="V55" s="648"/>
      <c r="W55" s="1091"/>
      <c r="X55" s="1092">
        <f t="shared" si="1"/>
        <v>0</v>
      </c>
      <c r="Y55" s="1093">
        <f t="shared" si="2"/>
        <v>0</v>
      </c>
      <c r="Z55" s="1094">
        <f t="shared" si="3"/>
        <v>0</v>
      </c>
    </row>
    <row r="56" spans="1:26" s="379" customFormat="1" ht="15.75" customHeight="1">
      <c r="A56" s="1082"/>
      <c r="B56" s="1096" t="s">
        <v>465</v>
      </c>
      <c r="C56" s="1084"/>
      <c r="D56" s="1085"/>
      <c r="E56" s="1086"/>
      <c r="F56" s="1087"/>
      <c r="G56" s="1088"/>
      <c r="H56" s="1089"/>
      <c r="I56" s="1089"/>
      <c r="J56" s="1089"/>
      <c r="K56" s="1089"/>
      <c r="L56" s="1089"/>
      <c r="M56" s="1089"/>
      <c r="N56" s="1089"/>
      <c r="O56" s="1089"/>
      <c r="P56" s="1089"/>
      <c r="Q56" s="1089"/>
      <c r="R56" s="1089"/>
      <c r="S56" s="1089"/>
      <c r="T56" s="1089"/>
      <c r="U56" s="1090">
        <f t="shared" si="0"/>
        <v>0</v>
      </c>
      <c r="V56" s="648"/>
      <c r="W56" s="1091"/>
      <c r="X56" s="1092">
        <f t="shared" si="1"/>
        <v>0</v>
      </c>
      <c r="Y56" s="1093">
        <f t="shared" si="2"/>
        <v>0</v>
      </c>
      <c r="Z56" s="1094">
        <f t="shared" si="3"/>
        <v>0</v>
      </c>
    </row>
    <row r="57" spans="1:26" s="379" customFormat="1" ht="15.75" customHeight="1">
      <c r="A57" s="1082"/>
      <c r="B57" s="1097" t="s">
        <v>477</v>
      </c>
      <c r="C57" s="1084"/>
      <c r="D57" s="1085"/>
      <c r="E57" s="1086"/>
      <c r="F57" s="1098" t="s">
        <v>72</v>
      </c>
      <c r="G57" s="1088"/>
      <c r="H57" s="1089">
        <v>330</v>
      </c>
      <c r="I57" s="1089">
        <v>276</v>
      </c>
      <c r="J57" s="1089">
        <v>276</v>
      </c>
      <c r="K57" s="1089">
        <v>276</v>
      </c>
      <c r="L57" s="1089">
        <v>276</v>
      </c>
      <c r="M57" s="1089">
        <v>276</v>
      </c>
      <c r="N57" s="1089">
        <v>276</v>
      </c>
      <c r="O57" s="1089">
        <v>276</v>
      </c>
      <c r="P57" s="1089">
        <v>182</v>
      </c>
      <c r="Q57" s="1089">
        <v>182</v>
      </c>
      <c r="R57" s="1089">
        <v>182</v>
      </c>
      <c r="S57" s="1089">
        <v>182</v>
      </c>
      <c r="T57" s="1089"/>
      <c r="U57" s="1090">
        <f t="shared" si="0"/>
        <v>2990</v>
      </c>
      <c r="V57" s="648" t="e">
        <f>'Ars topaz'!#REF!</f>
        <v>#REF!</v>
      </c>
      <c r="W57" s="1091" t="e">
        <f>'Ars topaz'!#REF!</f>
        <v>#REF!</v>
      </c>
      <c r="X57" s="1092" t="e">
        <f t="shared" si="1"/>
        <v>#REF!</v>
      </c>
      <c r="Y57" s="1093" t="e">
        <f t="shared" si="2"/>
        <v>#REF!</v>
      </c>
      <c r="Z57" s="1094" t="e">
        <f t="shared" si="3"/>
        <v>#REF!</v>
      </c>
    </row>
    <row r="58" spans="1:26" s="379" customFormat="1" ht="15.75" customHeight="1">
      <c r="A58" s="1082"/>
      <c r="B58" s="1099" t="s">
        <v>466</v>
      </c>
      <c r="C58" s="1084"/>
      <c r="D58" s="1085"/>
      <c r="E58" s="1086"/>
      <c r="F58" s="1098"/>
      <c r="G58" s="1088"/>
      <c r="H58" s="1089"/>
      <c r="I58" s="1089"/>
      <c r="J58" s="1089"/>
      <c r="K58" s="1089"/>
      <c r="L58" s="1089"/>
      <c r="M58" s="1089"/>
      <c r="N58" s="1089"/>
      <c r="O58" s="1089"/>
      <c r="P58" s="1089"/>
      <c r="Q58" s="1089"/>
      <c r="R58" s="1089"/>
      <c r="S58" s="1089"/>
      <c r="T58" s="1089"/>
      <c r="U58" s="1090">
        <f t="shared" si="0"/>
        <v>0</v>
      </c>
      <c r="V58" s="648"/>
      <c r="W58" s="1091"/>
      <c r="X58" s="1092">
        <f t="shared" si="1"/>
        <v>0</v>
      </c>
      <c r="Y58" s="1093">
        <f t="shared" si="2"/>
        <v>0</v>
      </c>
      <c r="Z58" s="1094">
        <f t="shared" si="3"/>
        <v>0</v>
      </c>
    </row>
    <row r="59" spans="1:26" s="379" customFormat="1" ht="15.75" customHeight="1">
      <c r="A59" s="1082"/>
      <c r="B59" s="1097" t="s">
        <v>467</v>
      </c>
      <c r="C59" s="1084"/>
      <c r="D59" s="1085"/>
      <c r="E59" s="1086"/>
      <c r="F59" s="1098" t="s">
        <v>117</v>
      </c>
      <c r="G59" s="1088"/>
      <c r="H59" s="1089">
        <v>222</v>
      </c>
      <c r="I59" s="1089">
        <v>240</v>
      </c>
      <c r="J59" s="1089">
        <v>240</v>
      </c>
      <c r="K59" s="1089">
        <v>240</v>
      </c>
      <c r="L59" s="1089">
        <v>240</v>
      </c>
      <c r="M59" s="1089">
        <v>240</v>
      </c>
      <c r="N59" s="1089">
        <v>240</v>
      </c>
      <c r="O59" s="1089">
        <v>240</v>
      </c>
      <c r="P59" s="1089">
        <v>182</v>
      </c>
      <c r="Q59" s="1089">
        <v>182</v>
      </c>
      <c r="R59" s="1089">
        <v>182</v>
      </c>
      <c r="S59" s="1089">
        <v>182</v>
      </c>
      <c r="T59" s="1089"/>
      <c r="U59" s="1090">
        <f t="shared" si="0"/>
        <v>2630</v>
      </c>
      <c r="V59" s="648" t="e">
        <f>'Ars topaz'!#REF!</f>
        <v>#REF!</v>
      </c>
      <c r="W59" s="1091" t="e">
        <f>'Ars topaz'!#REF!</f>
        <v>#REF!</v>
      </c>
      <c r="X59" s="1092" t="e">
        <f t="shared" si="1"/>
        <v>#REF!</v>
      </c>
      <c r="Y59" s="1093" t="e">
        <f t="shared" si="2"/>
        <v>#REF!</v>
      </c>
      <c r="Z59" s="1094" t="e">
        <f t="shared" si="3"/>
        <v>#REF!</v>
      </c>
    </row>
    <row r="60" spans="1:26" s="379" customFormat="1" ht="15.75" customHeight="1">
      <c r="A60" s="1082"/>
      <c r="B60" s="1096" t="s">
        <v>468</v>
      </c>
      <c r="C60" s="1100"/>
      <c r="D60" s="1085"/>
      <c r="E60" s="1086"/>
      <c r="F60" s="1098"/>
      <c r="G60" s="1088"/>
      <c r="H60" s="1089"/>
      <c r="I60" s="1089"/>
      <c r="J60" s="1089"/>
      <c r="K60" s="1089"/>
      <c r="L60" s="1089"/>
      <c r="M60" s="1089"/>
      <c r="N60" s="1089"/>
      <c r="O60" s="1089"/>
      <c r="P60" s="1089"/>
      <c r="Q60" s="1089"/>
      <c r="R60" s="1089"/>
      <c r="S60" s="1089"/>
      <c r="T60" s="1089"/>
      <c r="U60" s="1090">
        <f t="shared" si="0"/>
        <v>0</v>
      </c>
      <c r="V60" s="648"/>
      <c r="W60" s="1091"/>
      <c r="X60" s="1092">
        <f t="shared" si="1"/>
        <v>0</v>
      </c>
      <c r="Y60" s="1093">
        <f t="shared" si="2"/>
        <v>0</v>
      </c>
      <c r="Z60" s="1094">
        <f t="shared" si="3"/>
        <v>0</v>
      </c>
    </row>
    <row r="61" spans="1:26" s="379" customFormat="1" ht="15.75" customHeight="1">
      <c r="A61" s="1082"/>
      <c r="B61" s="1097" t="s">
        <v>477</v>
      </c>
      <c r="C61" s="1084"/>
      <c r="D61" s="1085"/>
      <c r="E61" s="1086"/>
      <c r="F61" s="1098" t="s">
        <v>72</v>
      </c>
      <c r="G61" s="1088"/>
      <c r="H61" s="1089"/>
      <c r="I61" s="1089"/>
      <c r="J61" s="1089"/>
      <c r="K61" s="1089"/>
      <c r="L61" s="1089"/>
      <c r="M61" s="1089"/>
      <c r="N61" s="1089"/>
      <c r="O61" s="1089"/>
      <c r="P61" s="1089"/>
      <c r="Q61" s="1089"/>
      <c r="R61" s="1089"/>
      <c r="S61" s="1089"/>
      <c r="T61" s="1089">
        <v>485</v>
      </c>
      <c r="U61" s="1090">
        <f t="shared" si="0"/>
        <v>485</v>
      </c>
      <c r="V61" s="648" t="e">
        <f>'Ars topaz'!#REF!</f>
        <v>#REF!</v>
      </c>
      <c r="W61" s="1091" t="e">
        <f>'Ars topaz'!#REF!</f>
        <v>#REF!</v>
      </c>
      <c r="X61" s="1092" t="e">
        <f t="shared" si="1"/>
        <v>#REF!</v>
      </c>
      <c r="Y61" s="1093" t="e">
        <f t="shared" si="2"/>
        <v>#REF!</v>
      </c>
      <c r="Z61" s="1094" t="e">
        <f t="shared" si="3"/>
        <v>#REF!</v>
      </c>
    </row>
    <row r="62" spans="1:26" s="379" customFormat="1" ht="15.75" customHeight="1">
      <c r="A62" s="1082"/>
      <c r="B62" s="1096" t="s">
        <v>469</v>
      </c>
      <c r="C62" s="1100"/>
      <c r="D62" s="1085"/>
      <c r="E62" s="1086"/>
      <c r="F62" s="1098"/>
      <c r="G62" s="1088"/>
      <c r="H62" s="1089"/>
      <c r="I62" s="1089"/>
      <c r="J62" s="1089"/>
      <c r="K62" s="1089"/>
      <c r="L62" s="1089"/>
      <c r="M62" s="1089"/>
      <c r="N62" s="1089"/>
      <c r="O62" s="1089"/>
      <c r="P62" s="1089"/>
      <c r="Q62" s="1089"/>
      <c r="R62" s="1089"/>
      <c r="S62" s="1089"/>
      <c r="T62" s="1089"/>
      <c r="U62" s="1090">
        <f t="shared" si="0"/>
        <v>0</v>
      </c>
      <c r="V62" s="648"/>
      <c r="W62" s="1091"/>
      <c r="X62" s="1092">
        <f t="shared" si="1"/>
        <v>0</v>
      </c>
      <c r="Y62" s="1093">
        <f t="shared" si="2"/>
        <v>0</v>
      </c>
      <c r="Z62" s="1094">
        <f t="shared" si="3"/>
        <v>0</v>
      </c>
    </row>
    <row r="63" spans="1:26" s="379" customFormat="1" ht="15.75" customHeight="1">
      <c r="A63" s="1082"/>
      <c r="B63" s="1097" t="s">
        <v>477</v>
      </c>
      <c r="C63" s="1084"/>
      <c r="D63" s="1085"/>
      <c r="E63" s="1086"/>
      <c r="F63" s="1098" t="s">
        <v>72</v>
      </c>
      <c r="G63" s="1088"/>
      <c r="H63" s="1089"/>
      <c r="I63" s="1089">
        <v>35</v>
      </c>
      <c r="J63" s="1089">
        <v>35</v>
      </c>
      <c r="K63" s="1089">
        <v>35</v>
      </c>
      <c r="L63" s="1089">
        <v>35</v>
      </c>
      <c r="M63" s="1089">
        <v>35</v>
      </c>
      <c r="N63" s="1089">
        <v>35</v>
      </c>
      <c r="O63" s="1089">
        <v>35</v>
      </c>
      <c r="P63" s="1089">
        <v>38</v>
      </c>
      <c r="Q63" s="1089">
        <v>38</v>
      </c>
      <c r="R63" s="1089">
        <v>38</v>
      </c>
      <c r="S63" s="1089">
        <v>38</v>
      </c>
      <c r="T63" s="1089"/>
      <c r="U63" s="1090">
        <f t="shared" si="0"/>
        <v>397</v>
      </c>
      <c r="V63" s="648" t="e">
        <f>'Ars topaz'!#REF!</f>
        <v>#REF!</v>
      </c>
      <c r="W63" s="1091" t="e">
        <f>'Ars topaz'!#REF!</f>
        <v>#REF!</v>
      </c>
      <c r="X63" s="1092" t="e">
        <f t="shared" si="1"/>
        <v>#REF!</v>
      </c>
      <c r="Y63" s="1093" t="e">
        <f t="shared" si="2"/>
        <v>#REF!</v>
      </c>
      <c r="Z63" s="1094" t="e">
        <f t="shared" si="3"/>
        <v>#REF!</v>
      </c>
    </row>
    <row r="64" spans="1:26" ht="15.75" customHeight="1">
      <c r="A64" s="61">
        <v>4</v>
      </c>
      <c r="B64" s="292" t="s">
        <v>470</v>
      </c>
      <c r="C64" s="290"/>
      <c r="D64" s="288"/>
      <c r="E64" s="289"/>
      <c r="F64" s="291"/>
      <c r="G64" s="338"/>
      <c r="H64" s="337"/>
      <c r="I64" s="337"/>
      <c r="J64" s="337"/>
      <c r="K64" s="337"/>
      <c r="L64" s="337"/>
      <c r="M64" s="337"/>
      <c r="N64" s="337"/>
      <c r="O64" s="337"/>
      <c r="P64" s="337"/>
      <c r="Q64" s="337"/>
      <c r="R64" s="337"/>
      <c r="S64" s="337"/>
      <c r="T64" s="337"/>
      <c r="U64" s="373">
        <f t="shared" si="0"/>
        <v>0</v>
      </c>
      <c r="V64" s="21"/>
      <c r="W64" s="199"/>
      <c r="X64" s="60">
        <f t="shared" si="1"/>
        <v>0</v>
      </c>
      <c r="Y64" s="127">
        <f t="shared" si="2"/>
        <v>0</v>
      </c>
      <c r="Z64" s="128">
        <f t="shared" si="3"/>
        <v>0</v>
      </c>
    </row>
    <row r="65" spans="1:26" ht="15.75" customHeight="1">
      <c r="A65" s="61"/>
      <c r="B65" s="238" t="s">
        <v>471</v>
      </c>
      <c r="C65" s="176"/>
      <c r="D65" s="288"/>
      <c r="E65" s="289" t="s">
        <v>478</v>
      </c>
      <c r="F65" s="291" t="s">
        <v>72</v>
      </c>
      <c r="G65" s="22"/>
      <c r="H65" s="23">
        <v>719</v>
      </c>
      <c r="I65" s="23">
        <v>587</v>
      </c>
      <c r="J65" s="23">
        <v>587</v>
      </c>
      <c r="K65" s="23">
        <v>587</v>
      </c>
      <c r="L65" s="23">
        <v>587</v>
      </c>
      <c r="M65" s="23">
        <v>587</v>
      </c>
      <c r="N65" s="23">
        <v>587</v>
      </c>
      <c r="O65" s="23">
        <v>587</v>
      </c>
      <c r="P65" s="23">
        <v>844</v>
      </c>
      <c r="Q65" s="23">
        <v>844</v>
      </c>
      <c r="R65" s="23">
        <v>844</v>
      </c>
      <c r="S65" s="23">
        <v>844</v>
      </c>
      <c r="T65" s="23"/>
      <c r="U65" s="373">
        <f t="shared" si="0"/>
        <v>8204</v>
      </c>
      <c r="V65" s="21" t="e">
        <f>'Ars topaz'!#REF!</f>
        <v>#REF!</v>
      </c>
      <c r="W65" s="199" t="e">
        <f>'Ars topaz'!#REF!</f>
        <v>#REF!</v>
      </c>
      <c r="X65" s="60" t="e">
        <f t="shared" si="1"/>
        <v>#REF!</v>
      </c>
      <c r="Y65" s="127" t="e">
        <f t="shared" si="2"/>
        <v>#REF!</v>
      </c>
      <c r="Z65" s="128" t="e">
        <f t="shared" si="3"/>
        <v>#REF!</v>
      </c>
    </row>
    <row r="66" spans="1:26" ht="15.75" customHeight="1">
      <c r="A66" s="61"/>
      <c r="B66" s="293" t="s">
        <v>479</v>
      </c>
      <c r="C66" s="176"/>
      <c r="D66" s="288"/>
      <c r="E66" s="289"/>
      <c r="F66" s="291"/>
      <c r="G66" s="22"/>
      <c r="H66" s="23"/>
      <c r="I66" s="23"/>
      <c r="J66" s="23"/>
      <c r="K66" s="23"/>
      <c r="L66" s="23"/>
      <c r="M66" s="23"/>
      <c r="N66" s="23"/>
      <c r="O66" s="23"/>
      <c r="P66" s="23"/>
      <c r="Q66" s="23"/>
      <c r="R66" s="23"/>
      <c r="S66" s="23"/>
      <c r="T66" s="23"/>
      <c r="U66" s="373">
        <f t="shared" si="0"/>
        <v>0</v>
      </c>
      <c r="V66" s="21"/>
      <c r="W66" s="199"/>
      <c r="X66" s="60">
        <f t="shared" si="1"/>
        <v>0</v>
      </c>
      <c r="Y66" s="127">
        <f t="shared" si="2"/>
        <v>0</v>
      </c>
      <c r="Z66" s="128">
        <f t="shared" si="3"/>
        <v>0</v>
      </c>
    </row>
    <row r="67" spans="1:26" ht="15.75" customHeight="1">
      <c r="A67" s="58">
        <v>5</v>
      </c>
      <c r="B67" s="169" t="s">
        <v>118</v>
      </c>
      <c r="C67" s="60"/>
      <c r="D67" s="62"/>
      <c r="E67" s="63"/>
      <c r="F67" s="105"/>
      <c r="G67" s="22"/>
      <c r="H67" s="23"/>
      <c r="I67" s="23"/>
      <c r="J67" s="23"/>
      <c r="K67" s="23"/>
      <c r="L67" s="23"/>
      <c r="M67" s="23"/>
      <c r="N67" s="23"/>
      <c r="O67" s="23"/>
      <c r="P67" s="23"/>
      <c r="Q67" s="23"/>
      <c r="R67" s="23"/>
      <c r="S67" s="23"/>
      <c r="T67" s="23"/>
      <c r="U67" s="373">
        <f t="shared" si="0"/>
        <v>0</v>
      </c>
      <c r="V67" s="21"/>
      <c r="W67" s="199"/>
      <c r="X67" s="60">
        <f t="shared" si="1"/>
        <v>0</v>
      </c>
      <c r="Y67" s="127">
        <f t="shared" si="2"/>
        <v>0</v>
      </c>
      <c r="Z67" s="128">
        <f t="shared" si="3"/>
        <v>0</v>
      </c>
    </row>
    <row r="68" spans="1:26" s="437" customFormat="1" ht="15.75" customHeight="1">
      <c r="A68" s="474"/>
      <c r="B68" s="601" t="s">
        <v>980</v>
      </c>
      <c r="C68" s="602"/>
      <c r="D68" s="451"/>
      <c r="E68" s="358"/>
      <c r="F68" s="452" t="s">
        <v>117</v>
      </c>
      <c r="G68" s="371">
        <v>438.4</v>
      </c>
      <c r="H68" s="372">
        <v>1085</v>
      </c>
      <c r="I68" s="372">
        <v>1016</v>
      </c>
      <c r="J68" s="372">
        <v>1016</v>
      </c>
      <c r="K68" s="372">
        <v>1016</v>
      </c>
      <c r="L68" s="372">
        <v>1016</v>
      </c>
      <c r="M68" s="372">
        <v>1016</v>
      </c>
      <c r="N68" s="372">
        <v>1016</v>
      </c>
      <c r="O68" s="372">
        <v>1016</v>
      </c>
      <c r="P68" s="372">
        <v>1242.4000000000001</v>
      </c>
      <c r="Q68" s="372">
        <v>1242.4000000000001</v>
      </c>
      <c r="R68" s="372">
        <v>1242.4000000000001</v>
      </c>
      <c r="S68" s="372">
        <v>1242.4000000000001</v>
      </c>
      <c r="T68" s="372"/>
      <c r="U68" s="373">
        <f t="shared" si="0"/>
        <v>13604.999999999998</v>
      </c>
      <c r="V68" s="510" t="e">
        <f>'Ars topaz'!#REF!</f>
        <v>#REF!</v>
      </c>
      <c r="W68" s="605" t="e">
        <f>'Ars topaz'!#REF!</f>
        <v>#REF!</v>
      </c>
      <c r="X68" s="608" t="e">
        <f t="shared" si="1"/>
        <v>#REF!</v>
      </c>
      <c r="Y68" s="594" t="e">
        <f t="shared" si="2"/>
        <v>#REF!</v>
      </c>
      <c r="Z68" s="625" t="e">
        <f t="shared" si="3"/>
        <v>#REF!</v>
      </c>
    </row>
    <row r="69" spans="1:26" s="437" customFormat="1" ht="15.75" customHeight="1">
      <c r="A69" s="474"/>
      <c r="B69" s="601" t="s">
        <v>982</v>
      </c>
      <c r="C69" s="602"/>
      <c r="D69" s="451"/>
      <c r="E69" s="358"/>
      <c r="F69" s="452" t="s">
        <v>117</v>
      </c>
      <c r="G69" s="371">
        <v>110</v>
      </c>
      <c r="H69" s="372">
        <v>271.39999999999998</v>
      </c>
      <c r="I69" s="372">
        <v>254</v>
      </c>
      <c r="J69" s="372">
        <v>254</v>
      </c>
      <c r="K69" s="372">
        <v>254</v>
      </c>
      <c r="L69" s="372">
        <v>254</v>
      </c>
      <c r="M69" s="372">
        <v>254</v>
      </c>
      <c r="N69" s="372">
        <v>254</v>
      </c>
      <c r="O69" s="372">
        <v>254</v>
      </c>
      <c r="P69" s="372">
        <v>310.60000000000002</v>
      </c>
      <c r="Q69" s="372">
        <v>310.60000000000002</v>
      </c>
      <c r="R69" s="372">
        <v>310.60000000000002</v>
      </c>
      <c r="S69" s="372">
        <v>310.60000000000002</v>
      </c>
      <c r="T69" s="372"/>
      <c r="U69" s="373">
        <f t="shared" si="0"/>
        <v>3401.7999999999997</v>
      </c>
      <c r="V69" s="510" t="e">
        <f>'Ars topaz'!#REF!</f>
        <v>#REF!</v>
      </c>
      <c r="W69" s="605" t="e">
        <f>'Ars topaz'!#REF!</f>
        <v>#REF!</v>
      </c>
      <c r="X69" s="608" t="e">
        <f t="shared" ref="X69" si="4">U69*V69</f>
        <v>#REF!</v>
      </c>
      <c r="Y69" s="594" t="e">
        <f t="shared" ref="Y69" si="5">U69*W69</f>
        <v>#REF!</v>
      </c>
      <c r="Z69" s="625" t="e">
        <f t="shared" ref="Z69" si="6">X69+Y69</f>
        <v>#REF!</v>
      </c>
    </row>
    <row r="70" spans="1:26" ht="15.75" customHeight="1">
      <c r="A70" s="85">
        <v>6</v>
      </c>
      <c r="B70" s="169" t="s">
        <v>126</v>
      </c>
      <c r="C70" s="60"/>
      <c r="D70" s="62"/>
      <c r="E70" s="63"/>
      <c r="F70" s="105"/>
      <c r="G70" s="22"/>
      <c r="H70" s="23"/>
      <c r="I70" s="23"/>
      <c r="J70" s="23"/>
      <c r="K70" s="23"/>
      <c r="L70" s="23"/>
      <c r="M70" s="23"/>
      <c r="N70" s="23"/>
      <c r="O70" s="23"/>
      <c r="P70" s="23"/>
      <c r="Q70" s="23"/>
      <c r="R70" s="23"/>
      <c r="S70" s="23"/>
      <c r="T70" s="23"/>
      <c r="U70" s="373">
        <f t="shared" si="0"/>
        <v>0</v>
      </c>
      <c r="V70" s="21"/>
      <c r="W70" s="199"/>
      <c r="X70" s="60">
        <f t="shared" si="1"/>
        <v>0</v>
      </c>
      <c r="Y70" s="127">
        <f t="shared" si="2"/>
        <v>0</v>
      </c>
      <c r="Z70" s="128">
        <f t="shared" si="3"/>
        <v>0</v>
      </c>
    </row>
    <row r="71" spans="1:26" ht="15.75" customHeight="1">
      <c r="A71" s="91"/>
      <c r="B71" s="177" t="s">
        <v>127</v>
      </c>
      <c r="C71" s="250"/>
      <c r="D71" s="62"/>
      <c r="E71" s="63"/>
      <c r="F71" s="105"/>
      <c r="G71" s="22"/>
      <c r="H71" s="23"/>
      <c r="I71" s="23"/>
      <c r="J71" s="23"/>
      <c r="K71" s="23"/>
      <c r="L71" s="23"/>
      <c r="M71" s="23"/>
      <c r="N71" s="23"/>
      <c r="O71" s="23"/>
      <c r="P71" s="23"/>
      <c r="Q71" s="23"/>
      <c r="R71" s="23"/>
      <c r="S71" s="23"/>
      <c r="T71" s="23"/>
      <c r="U71" s="373">
        <f t="shared" si="0"/>
        <v>0</v>
      </c>
      <c r="V71" s="21"/>
      <c r="W71" s="199"/>
      <c r="X71" s="60">
        <f t="shared" si="1"/>
        <v>0</v>
      </c>
      <c r="Y71" s="127">
        <f t="shared" si="2"/>
        <v>0</v>
      </c>
      <c r="Z71" s="128">
        <f t="shared" si="3"/>
        <v>0</v>
      </c>
    </row>
    <row r="72" spans="1:26" ht="15.75" customHeight="1">
      <c r="A72" s="91"/>
      <c r="B72" s="223" t="s">
        <v>119</v>
      </c>
      <c r="C72" s="250" t="s">
        <v>128</v>
      </c>
      <c r="D72" s="62"/>
      <c r="E72" s="63" t="s">
        <v>140</v>
      </c>
      <c r="F72" s="105" t="s">
        <v>72</v>
      </c>
      <c r="G72" s="22">
        <v>517</v>
      </c>
      <c r="H72" s="23">
        <v>517</v>
      </c>
      <c r="I72" s="23">
        <v>487</v>
      </c>
      <c r="J72" s="23">
        <v>487</v>
      </c>
      <c r="K72" s="23">
        <v>487</v>
      </c>
      <c r="L72" s="23">
        <v>487</v>
      </c>
      <c r="M72" s="23">
        <v>487</v>
      </c>
      <c r="N72" s="23">
        <v>487</v>
      </c>
      <c r="O72" s="23">
        <v>487</v>
      </c>
      <c r="P72" s="23">
        <v>538</v>
      </c>
      <c r="Q72" s="23">
        <v>538</v>
      </c>
      <c r="R72" s="23">
        <v>538</v>
      </c>
      <c r="S72" s="23">
        <v>538</v>
      </c>
      <c r="T72" s="23"/>
      <c r="U72" s="373">
        <f t="shared" si="0"/>
        <v>6595</v>
      </c>
      <c r="V72" s="21" t="e">
        <f>'Ars topaz'!#REF!</f>
        <v>#REF!</v>
      </c>
      <c r="W72" s="199" t="e">
        <f>'Ars topaz'!#REF!</f>
        <v>#REF!</v>
      </c>
      <c r="X72" s="60" t="e">
        <f t="shared" si="1"/>
        <v>#REF!</v>
      </c>
      <c r="Y72" s="127" t="e">
        <f t="shared" si="2"/>
        <v>#REF!</v>
      </c>
      <c r="Z72" s="128" t="e">
        <f t="shared" si="3"/>
        <v>#REF!</v>
      </c>
    </row>
    <row r="73" spans="1:26" ht="15.75" customHeight="1">
      <c r="A73" s="91"/>
      <c r="B73" s="223"/>
      <c r="C73" s="250" t="s">
        <v>129</v>
      </c>
      <c r="D73" s="62"/>
      <c r="E73" s="63" t="str">
        <f>+E72</f>
        <v>ex. MU-380/setara</v>
      </c>
      <c r="F73" s="105" t="s">
        <v>72</v>
      </c>
      <c r="G73" s="22"/>
      <c r="H73" s="23">
        <v>94</v>
      </c>
      <c r="I73" s="23">
        <v>108</v>
      </c>
      <c r="J73" s="23">
        <v>108</v>
      </c>
      <c r="K73" s="23">
        <v>108</v>
      </c>
      <c r="L73" s="23">
        <v>108</v>
      </c>
      <c r="M73" s="23">
        <v>108</v>
      </c>
      <c r="N73" s="23">
        <v>108</v>
      </c>
      <c r="O73" s="23">
        <v>108</v>
      </c>
      <c r="P73" s="23">
        <v>125</v>
      </c>
      <c r="Q73" s="23">
        <v>125</v>
      </c>
      <c r="R73" s="23">
        <v>125</v>
      </c>
      <c r="S73" s="23">
        <v>125</v>
      </c>
      <c r="T73" s="23"/>
      <c r="U73" s="373">
        <f t="shared" si="0"/>
        <v>1350</v>
      </c>
      <c r="V73" s="21" t="e">
        <f>'Ars topaz'!#REF!</f>
        <v>#REF!</v>
      </c>
      <c r="W73" s="199" t="e">
        <f>'Ars topaz'!#REF!</f>
        <v>#REF!</v>
      </c>
      <c r="X73" s="60" t="e">
        <f t="shared" si="1"/>
        <v>#REF!</v>
      </c>
      <c r="Y73" s="127" t="e">
        <f t="shared" si="2"/>
        <v>#REF!</v>
      </c>
      <c r="Z73" s="128" t="e">
        <f t="shared" si="3"/>
        <v>#REF!</v>
      </c>
    </row>
    <row r="74" spans="1:26" ht="15.75" customHeight="1">
      <c r="A74" s="91"/>
      <c r="B74" s="223"/>
      <c r="C74" s="250" t="s">
        <v>130</v>
      </c>
      <c r="D74" s="62"/>
      <c r="E74" s="63" t="str">
        <f>+E73</f>
        <v>ex. MU-380/setara</v>
      </c>
      <c r="F74" s="105" t="s">
        <v>72</v>
      </c>
      <c r="G74" s="22">
        <v>2392.4499999999998</v>
      </c>
      <c r="H74" s="23">
        <v>91</v>
      </c>
      <c r="I74" s="23">
        <v>106</v>
      </c>
      <c r="J74" s="23">
        <v>106</v>
      </c>
      <c r="K74" s="23">
        <v>106</v>
      </c>
      <c r="L74" s="23">
        <v>106</v>
      </c>
      <c r="M74" s="23">
        <v>106</v>
      </c>
      <c r="N74" s="23">
        <v>106</v>
      </c>
      <c r="O74" s="23">
        <v>106</v>
      </c>
      <c r="P74" s="23">
        <v>133</v>
      </c>
      <c r="Q74" s="23">
        <v>133</v>
      </c>
      <c r="R74" s="23">
        <v>133</v>
      </c>
      <c r="S74" s="23">
        <v>133</v>
      </c>
      <c r="T74" s="23"/>
      <c r="U74" s="373">
        <f t="shared" si="0"/>
        <v>3757.45</v>
      </c>
      <c r="V74" s="21" t="e">
        <f>'Ars topaz'!#REF!</f>
        <v>#REF!</v>
      </c>
      <c r="W74" s="199" t="e">
        <f>'Ars topaz'!#REF!</f>
        <v>#REF!</v>
      </c>
      <c r="X74" s="60" t="e">
        <f t="shared" si="1"/>
        <v>#REF!</v>
      </c>
      <c r="Y74" s="127" t="e">
        <f t="shared" si="2"/>
        <v>#REF!</v>
      </c>
      <c r="Z74" s="128" t="e">
        <f t="shared" si="3"/>
        <v>#REF!</v>
      </c>
    </row>
    <row r="75" spans="1:26" ht="15.75" customHeight="1">
      <c r="A75" s="91"/>
      <c r="B75" s="223"/>
      <c r="C75" s="250" t="s">
        <v>131</v>
      </c>
      <c r="D75" s="62"/>
      <c r="E75" s="63" t="str">
        <f>+E74</f>
        <v>ex. MU-380/setara</v>
      </c>
      <c r="F75" s="105" t="s">
        <v>72</v>
      </c>
      <c r="G75" s="22">
        <v>60</v>
      </c>
      <c r="H75" s="23">
        <v>60</v>
      </c>
      <c r="I75" s="23">
        <v>59</v>
      </c>
      <c r="J75" s="23">
        <v>59</v>
      </c>
      <c r="K75" s="23">
        <v>59</v>
      </c>
      <c r="L75" s="23">
        <v>59</v>
      </c>
      <c r="M75" s="23">
        <v>59</v>
      </c>
      <c r="N75" s="23">
        <v>59</v>
      </c>
      <c r="O75" s="23">
        <v>59</v>
      </c>
      <c r="P75" s="23">
        <v>59</v>
      </c>
      <c r="Q75" s="23">
        <v>59</v>
      </c>
      <c r="R75" s="23">
        <v>59</v>
      </c>
      <c r="S75" s="23">
        <v>59</v>
      </c>
      <c r="T75" s="23"/>
      <c r="U75" s="373">
        <f t="shared" si="0"/>
        <v>769</v>
      </c>
      <c r="V75" s="21" t="e">
        <f>'Ars topaz'!#REF!</f>
        <v>#REF!</v>
      </c>
      <c r="W75" s="199" t="e">
        <f>'Ars topaz'!#REF!</f>
        <v>#REF!</v>
      </c>
      <c r="X75" s="60" t="e">
        <f t="shared" si="1"/>
        <v>#REF!</v>
      </c>
      <c r="Y75" s="127" t="e">
        <f t="shared" si="2"/>
        <v>#REF!</v>
      </c>
      <c r="Z75" s="128" t="e">
        <f t="shared" si="3"/>
        <v>#REF!</v>
      </c>
    </row>
    <row r="76" spans="1:26" ht="15.75" customHeight="1">
      <c r="A76" s="95"/>
      <c r="B76" s="224"/>
      <c r="C76" s="251" t="s">
        <v>132</v>
      </c>
      <c r="D76" s="96"/>
      <c r="E76" s="97" t="str">
        <f>+E75</f>
        <v>ex. MU-380/setara</v>
      </c>
      <c r="F76" s="106" t="s">
        <v>72</v>
      </c>
      <c r="G76" s="339">
        <v>144</v>
      </c>
      <c r="H76" s="29"/>
      <c r="I76" s="29"/>
      <c r="J76" s="29"/>
      <c r="K76" s="29"/>
      <c r="L76" s="29"/>
      <c r="M76" s="29"/>
      <c r="N76" s="29"/>
      <c r="O76" s="29"/>
      <c r="P76" s="29"/>
      <c r="Q76" s="29"/>
      <c r="R76" s="29"/>
      <c r="S76" s="29"/>
      <c r="T76" s="29"/>
      <c r="U76" s="373">
        <f t="shared" si="0"/>
        <v>144</v>
      </c>
      <c r="V76" s="21" t="e">
        <f>'Ars topaz'!#REF!</f>
        <v>#REF!</v>
      </c>
      <c r="W76" s="199" t="e">
        <f>'Ars topaz'!#REF!</f>
        <v>#REF!</v>
      </c>
      <c r="X76" s="60" t="e">
        <f t="shared" si="1"/>
        <v>#REF!</v>
      </c>
      <c r="Y76" s="127" t="e">
        <f t="shared" si="2"/>
        <v>#REF!</v>
      </c>
      <c r="Z76" s="128" t="e">
        <f t="shared" si="3"/>
        <v>#REF!</v>
      </c>
    </row>
    <row r="77" spans="1:26" ht="15.75" customHeight="1">
      <c r="A77" s="98"/>
      <c r="B77" s="225"/>
      <c r="C77" s="218"/>
      <c r="D77" s="99"/>
      <c r="E77" s="100"/>
      <c r="F77" s="101"/>
      <c r="G77" s="677"/>
      <c r="H77" s="678"/>
      <c r="I77" s="678"/>
      <c r="J77" s="678"/>
      <c r="K77" s="678"/>
      <c r="L77" s="678"/>
      <c r="M77" s="678"/>
      <c r="N77" s="678"/>
      <c r="O77" s="678"/>
      <c r="P77" s="678"/>
      <c r="Q77" s="678"/>
      <c r="R77" s="678"/>
      <c r="S77" s="678"/>
      <c r="T77" s="678"/>
      <c r="U77" s="577"/>
      <c r="V77" s="202"/>
      <c r="W77" s="364"/>
      <c r="X77" s="132"/>
      <c r="Y77" s="133" t="s">
        <v>93</v>
      </c>
      <c r="Z77" s="134" t="e">
        <f>SUM(Z41:AD76)</f>
        <v>#REF!</v>
      </c>
    </row>
    <row r="78" spans="1:26" ht="15.75" customHeight="1">
      <c r="A78" s="111"/>
      <c r="B78" s="183"/>
      <c r="C78" s="209"/>
      <c r="D78" s="83"/>
      <c r="E78" s="84"/>
      <c r="F78" s="46"/>
      <c r="G78" s="190"/>
      <c r="H78" s="191"/>
      <c r="I78" s="191"/>
      <c r="J78" s="191"/>
      <c r="K78" s="191"/>
      <c r="L78" s="191"/>
      <c r="M78" s="191"/>
      <c r="N78" s="191"/>
      <c r="O78" s="191"/>
      <c r="P78" s="191"/>
      <c r="Q78" s="191"/>
      <c r="R78" s="191"/>
      <c r="S78" s="191"/>
      <c r="T78" s="191"/>
      <c r="U78" s="373">
        <f t="shared" ref="U78:U96" si="7">SUM(G78:T78)</f>
        <v>0</v>
      </c>
      <c r="V78" s="205"/>
      <c r="W78" s="192"/>
      <c r="X78" s="121"/>
      <c r="Y78" s="122"/>
      <c r="Z78" s="135"/>
    </row>
    <row r="79" spans="1:26" ht="15.75" customHeight="1">
      <c r="A79" s="85" t="s">
        <v>88</v>
      </c>
      <c r="B79" s="165" t="s">
        <v>141</v>
      </c>
      <c r="C79" s="59"/>
      <c r="D79" s="62"/>
      <c r="E79" s="63"/>
      <c r="F79" s="105"/>
      <c r="G79" s="22"/>
      <c r="H79" s="23"/>
      <c r="I79" s="23"/>
      <c r="J79" s="23"/>
      <c r="K79" s="23"/>
      <c r="L79" s="23"/>
      <c r="M79" s="23"/>
      <c r="N79" s="23"/>
      <c r="O79" s="23"/>
      <c r="P79" s="23"/>
      <c r="Q79" s="23"/>
      <c r="R79" s="23"/>
      <c r="S79" s="23"/>
      <c r="T79" s="23"/>
      <c r="U79" s="373">
        <f t="shared" si="7"/>
        <v>0</v>
      </c>
      <c r="V79" s="21"/>
      <c r="W79" s="24"/>
      <c r="X79" s="126"/>
      <c r="Y79" s="26"/>
      <c r="Z79" s="48"/>
    </row>
    <row r="80" spans="1:26" ht="15.75" customHeight="1">
      <c r="A80" s="86"/>
      <c r="B80" s="167" t="s">
        <v>142</v>
      </c>
      <c r="C80" s="246"/>
      <c r="D80" s="87"/>
      <c r="E80" s="88"/>
      <c r="F80" s="107"/>
      <c r="G80" s="22"/>
      <c r="H80" s="23"/>
      <c r="I80" s="23"/>
      <c r="J80" s="23"/>
      <c r="K80" s="23"/>
      <c r="L80" s="23"/>
      <c r="M80" s="23"/>
      <c r="N80" s="23"/>
      <c r="O80" s="23"/>
      <c r="P80" s="23"/>
      <c r="Q80" s="23"/>
      <c r="R80" s="23"/>
      <c r="S80" s="23"/>
      <c r="T80" s="23"/>
      <c r="U80" s="373">
        <f t="shared" si="7"/>
        <v>0</v>
      </c>
      <c r="V80" s="21"/>
      <c r="W80" s="24"/>
      <c r="X80" s="126"/>
      <c r="Y80" s="26"/>
      <c r="Z80" s="48"/>
    </row>
    <row r="81" spans="1:26" ht="15.75" customHeight="1">
      <c r="A81" s="86"/>
      <c r="B81" s="226" t="s">
        <v>143</v>
      </c>
      <c r="C81" s="246"/>
      <c r="D81" s="87"/>
      <c r="E81" s="88"/>
      <c r="F81" s="107"/>
      <c r="G81" s="22"/>
      <c r="H81" s="23"/>
      <c r="I81" s="23"/>
      <c r="J81" s="23"/>
      <c r="K81" s="23"/>
      <c r="L81" s="23"/>
      <c r="M81" s="23"/>
      <c r="N81" s="23"/>
      <c r="O81" s="23"/>
      <c r="P81" s="23"/>
      <c r="Q81" s="23"/>
      <c r="R81" s="23"/>
      <c r="S81" s="23"/>
      <c r="T81" s="23"/>
      <c r="U81" s="373">
        <f t="shared" si="7"/>
        <v>0</v>
      </c>
      <c r="V81" s="21"/>
      <c r="W81" s="24"/>
      <c r="X81" s="126"/>
      <c r="Y81" s="26"/>
      <c r="Z81" s="48"/>
    </row>
    <row r="82" spans="1:26" ht="15.75" customHeight="1">
      <c r="A82" s="89"/>
      <c r="B82" s="227" t="s">
        <v>144</v>
      </c>
      <c r="C82" s="246"/>
      <c r="D82" s="87"/>
      <c r="E82" s="88"/>
      <c r="F82" s="107"/>
      <c r="G82" s="22"/>
      <c r="H82" s="23"/>
      <c r="I82" s="23"/>
      <c r="J82" s="23"/>
      <c r="K82" s="23"/>
      <c r="L82" s="23"/>
      <c r="M82" s="23"/>
      <c r="N82" s="23"/>
      <c r="O82" s="23"/>
      <c r="P82" s="23"/>
      <c r="Q82" s="23"/>
      <c r="R82" s="23"/>
      <c r="S82" s="23"/>
      <c r="T82" s="23"/>
      <c r="U82" s="373">
        <f t="shared" si="7"/>
        <v>0</v>
      </c>
      <c r="V82" s="21"/>
      <c r="W82" s="24"/>
      <c r="X82" s="126"/>
      <c r="Y82" s="26"/>
      <c r="Z82" s="48"/>
    </row>
    <row r="83" spans="1:26" ht="15.75" customHeight="1">
      <c r="A83" s="89"/>
      <c r="B83" s="227" t="s">
        <v>145</v>
      </c>
      <c r="C83" s="246"/>
      <c r="D83" s="87"/>
      <c r="E83" s="88"/>
      <c r="F83" s="107"/>
      <c r="G83" s="22"/>
      <c r="H83" s="23"/>
      <c r="I83" s="23"/>
      <c r="J83" s="23"/>
      <c r="K83" s="23"/>
      <c r="L83" s="23"/>
      <c r="M83" s="23"/>
      <c r="N83" s="23"/>
      <c r="O83" s="23"/>
      <c r="P83" s="23"/>
      <c r="Q83" s="23"/>
      <c r="R83" s="23"/>
      <c r="S83" s="23"/>
      <c r="T83" s="23"/>
      <c r="U83" s="373">
        <f t="shared" si="7"/>
        <v>0</v>
      </c>
      <c r="V83" s="21"/>
      <c r="W83" s="24"/>
      <c r="X83" s="126"/>
      <c r="Y83" s="26"/>
      <c r="Z83" s="48"/>
    </row>
    <row r="84" spans="1:26" ht="15.75" customHeight="1">
      <c r="A84" s="89"/>
      <c r="B84" s="227" t="s">
        <v>146</v>
      </c>
      <c r="C84" s="246"/>
      <c r="D84" s="87"/>
      <c r="E84" s="88"/>
      <c r="F84" s="107"/>
      <c r="G84" s="22"/>
      <c r="H84" s="23"/>
      <c r="I84" s="23"/>
      <c r="J84" s="23"/>
      <c r="K84" s="23"/>
      <c r="L84" s="23"/>
      <c r="M84" s="23"/>
      <c r="N84" s="23"/>
      <c r="O84" s="23"/>
      <c r="P84" s="23"/>
      <c r="Q84" s="23"/>
      <c r="R84" s="23"/>
      <c r="S84" s="23"/>
      <c r="T84" s="23"/>
      <c r="U84" s="373">
        <f t="shared" si="7"/>
        <v>0</v>
      </c>
      <c r="V84" s="21"/>
      <c r="W84" s="24"/>
      <c r="X84" s="126"/>
      <c r="Y84" s="26"/>
      <c r="Z84" s="48"/>
    </row>
    <row r="85" spans="1:26" ht="15.75" customHeight="1">
      <c r="A85" s="89"/>
      <c r="B85" s="227"/>
      <c r="C85" s="246"/>
      <c r="D85" s="87"/>
      <c r="E85" s="88"/>
      <c r="F85" s="107"/>
      <c r="G85" s="22"/>
      <c r="H85" s="23"/>
      <c r="I85" s="23"/>
      <c r="J85" s="23"/>
      <c r="K85" s="23"/>
      <c r="L85" s="23"/>
      <c r="M85" s="23"/>
      <c r="N85" s="23"/>
      <c r="O85" s="23"/>
      <c r="P85" s="23"/>
      <c r="Q85" s="23"/>
      <c r="R85" s="23"/>
      <c r="S85" s="23"/>
      <c r="T85" s="23"/>
      <c r="U85" s="373">
        <f t="shared" si="7"/>
        <v>0</v>
      </c>
      <c r="V85" s="21"/>
      <c r="W85" s="24"/>
      <c r="X85" s="126"/>
      <c r="Y85" s="26"/>
      <c r="Z85" s="48"/>
    </row>
    <row r="86" spans="1:26" ht="15.75" customHeight="1">
      <c r="A86" s="89"/>
      <c r="B86" s="227" t="s">
        <v>147</v>
      </c>
      <c r="C86" s="246"/>
      <c r="D86" s="87"/>
      <c r="E86" s="88"/>
      <c r="F86" s="107"/>
      <c r="G86" s="22"/>
      <c r="H86" s="23"/>
      <c r="I86" s="23"/>
      <c r="J86" s="23"/>
      <c r="K86" s="23"/>
      <c r="L86" s="23"/>
      <c r="M86" s="23"/>
      <c r="N86" s="23"/>
      <c r="O86" s="23"/>
      <c r="P86" s="23"/>
      <c r="Q86" s="23"/>
      <c r="R86" s="23"/>
      <c r="S86" s="23"/>
      <c r="T86" s="23"/>
      <c r="U86" s="373">
        <f t="shared" si="7"/>
        <v>0</v>
      </c>
      <c r="V86" s="21"/>
      <c r="W86" s="24"/>
      <c r="X86" s="126"/>
      <c r="Y86" s="26"/>
      <c r="Z86" s="48"/>
    </row>
    <row r="87" spans="1:26" ht="15.75" customHeight="1">
      <c r="A87" s="89"/>
      <c r="B87" s="227" t="s">
        <v>148</v>
      </c>
      <c r="C87" s="246"/>
      <c r="D87" s="87"/>
      <c r="E87" s="88"/>
      <c r="F87" s="107"/>
      <c r="G87" s="22"/>
      <c r="H87" s="23"/>
      <c r="I87" s="23"/>
      <c r="J87" s="23"/>
      <c r="K87" s="23"/>
      <c r="L87" s="23"/>
      <c r="M87" s="23"/>
      <c r="N87" s="23"/>
      <c r="O87" s="23"/>
      <c r="P87" s="23"/>
      <c r="Q87" s="23"/>
      <c r="R87" s="23"/>
      <c r="S87" s="23"/>
      <c r="T87" s="23"/>
      <c r="U87" s="373">
        <f t="shared" si="7"/>
        <v>0</v>
      </c>
      <c r="V87" s="21"/>
      <c r="W87" s="24"/>
      <c r="X87" s="126"/>
      <c r="Y87" s="26"/>
      <c r="Z87" s="48"/>
    </row>
    <row r="88" spans="1:26" ht="15.75" customHeight="1">
      <c r="A88" s="89"/>
      <c r="B88" s="227" t="s">
        <v>149</v>
      </c>
      <c r="C88" s="246"/>
      <c r="D88" s="87"/>
      <c r="E88" s="88"/>
      <c r="F88" s="107"/>
      <c r="G88" s="22"/>
      <c r="H88" s="23"/>
      <c r="I88" s="23"/>
      <c r="J88" s="23"/>
      <c r="K88" s="23"/>
      <c r="L88" s="23"/>
      <c r="M88" s="23"/>
      <c r="N88" s="23"/>
      <c r="O88" s="23"/>
      <c r="P88" s="23"/>
      <c r="Q88" s="23"/>
      <c r="R88" s="23"/>
      <c r="S88" s="23"/>
      <c r="T88" s="23"/>
      <c r="U88" s="373">
        <f t="shared" si="7"/>
        <v>0</v>
      </c>
      <c r="V88" s="21"/>
      <c r="W88" s="24"/>
      <c r="X88" s="126"/>
      <c r="Y88" s="26"/>
      <c r="Z88" s="48"/>
    </row>
    <row r="89" spans="1:26" ht="15.75" customHeight="1">
      <c r="A89" s="89"/>
      <c r="B89" s="227" t="s">
        <v>150</v>
      </c>
      <c r="C89" s="246"/>
      <c r="D89" s="87"/>
      <c r="E89" s="88"/>
      <c r="F89" s="107"/>
      <c r="G89" s="22"/>
      <c r="H89" s="23"/>
      <c r="I89" s="23"/>
      <c r="J89" s="23"/>
      <c r="K89" s="23"/>
      <c r="L89" s="23"/>
      <c r="M89" s="23"/>
      <c r="N89" s="23"/>
      <c r="O89" s="23"/>
      <c r="P89" s="23"/>
      <c r="Q89" s="23"/>
      <c r="R89" s="23"/>
      <c r="S89" s="23"/>
      <c r="T89" s="23"/>
      <c r="U89" s="373">
        <f t="shared" si="7"/>
        <v>0</v>
      </c>
      <c r="V89" s="21"/>
      <c r="W89" s="24"/>
      <c r="X89" s="126"/>
      <c r="Y89" s="26"/>
      <c r="Z89" s="48"/>
    </row>
    <row r="90" spans="1:26" ht="15.75" customHeight="1">
      <c r="A90" s="89"/>
      <c r="B90" s="227"/>
      <c r="C90" s="246"/>
      <c r="D90" s="87"/>
      <c r="E90" s="88"/>
      <c r="F90" s="107"/>
      <c r="G90" s="22"/>
      <c r="H90" s="23"/>
      <c r="I90" s="23"/>
      <c r="J90" s="23"/>
      <c r="K90" s="23"/>
      <c r="L90" s="23"/>
      <c r="M90" s="23"/>
      <c r="N90" s="23"/>
      <c r="O90" s="23"/>
      <c r="P90" s="23"/>
      <c r="Q90" s="23"/>
      <c r="R90" s="23"/>
      <c r="S90" s="23"/>
      <c r="T90" s="23"/>
      <c r="U90" s="373">
        <f t="shared" si="7"/>
        <v>0</v>
      </c>
      <c r="V90" s="21"/>
      <c r="W90" s="24"/>
      <c r="X90" s="126"/>
      <c r="Y90" s="26"/>
      <c r="Z90" s="48"/>
    </row>
    <row r="91" spans="1:26" ht="15.75" customHeight="1">
      <c r="A91" s="89"/>
      <c r="B91" s="226" t="s">
        <v>151</v>
      </c>
      <c r="C91" s="246"/>
      <c r="D91" s="87"/>
      <c r="E91" s="88"/>
      <c r="F91" s="107"/>
      <c r="G91" s="22"/>
      <c r="H91" s="23"/>
      <c r="I91" s="23"/>
      <c r="J91" s="23"/>
      <c r="K91" s="23"/>
      <c r="L91" s="23"/>
      <c r="M91" s="23"/>
      <c r="N91" s="23"/>
      <c r="O91" s="23"/>
      <c r="P91" s="23"/>
      <c r="Q91" s="23"/>
      <c r="R91" s="23"/>
      <c r="S91" s="23"/>
      <c r="T91" s="23"/>
      <c r="U91" s="373">
        <f t="shared" si="7"/>
        <v>0</v>
      </c>
      <c r="V91" s="21"/>
      <c r="W91" s="24"/>
      <c r="X91" s="126"/>
      <c r="Y91" s="26"/>
      <c r="Z91" s="48"/>
    </row>
    <row r="92" spans="1:26" ht="15.75" customHeight="1">
      <c r="A92" s="89"/>
      <c r="B92" s="168" t="s">
        <v>152</v>
      </c>
      <c r="C92" s="246"/>
      <c r="D92" s="87"/>
      <c r="E92" s="88"/>
      <c r="F92" s="108"/>
      <c r="G92" s="22"/>
      <c r="H92" s="23"/>
      <c r="I92" s="23"/>
      <c r="J92" s="23"/>
      <c r="K92" s="23"/>
      <c r="L92" s="23"/>
      <c r="M92" s="23"/>
      <c r="N92" s="23"/>
      <c r="O92" s="23"/>
      <c r="P92" s="23"/>
      <c r="Q92" s="23"/>
      <c r="R92" s="23"/>
      <c r="S92" s="23"/>
      <c r="T92" s="23"/>
      <c r="U92" s="373">
        <f t="shared" si="7"/>
        <v>0</v>
      </c>
      <c r="V92" s="21"/>
      <c r="W92" s="24"/>
      <c r="X92" s="126"/>
      <c r="Y92" s="26"/>
      <c r="Z92" s="48"/>
    </row>
    <row r="93" spans="1:26" ht="15.75" customHeight="1">
      <c r="A93" s="89"/>
      <c r="B93" s="227" t="s">
        <v>153</v>
      </c>
      <c r="C93" s="246"/>
      <c r="D93" s="87"/>
      <c r="E93" s="88"/>
      <c r="F93" s="107"/>
      <c r="G93" s="22"/>
      <c r="H93" s="23"/>
      <c r="I93" s="23"/>
      <c r="J93" s="23"/>
      <c r="K93" s="23"/>
      <c r="L93" s="23"/>
      <c r="M93" s="23"/>
      <c r="N93" s="23"/>
      <c r="O93" s="23"/>
      <c r="P93" s="23"/>
      <c r="Q93" s="23"/>
      <c r="R93" s="23"/>
      <c r="S93" s="23"/>
      <c r="T93" s="23"/>
      <c r="U93" s="373">
        <f t="shared" si="7"/>
        <v>0</v>
      </c>
      <c r="V93" s="21"/>
      <c r="W93" s="24"/>
      <c r="X93" s="126"/>
      <c r="Y93" s="26"/>
      <c r="Z93" s="48"/>
    </row>
    <row r="94" spans="1:26" ht="15.75" customHeight="1">
      <c r="A94" s="86"/>
      <c r="B94" s="168"/>
      <c r="C94" s="246"/>
      <c r="D94" s="87"/>
      <c r="E94" s="88"/>
      <c r="F94" s="108"/>
      <c r="G94" s="22"/>
      <c r="H94" s="23"/>
      <c r="I94" s="23"/>
      <c r="J94" s="23"/>
      <c r="K94" s="23"/>
      <c r="L94" s="23"/>
      <c r="M94" s="23"/>
      <c r="N94" s="23"/>
      <c r="O94" s="23"/>
      <c r="P94" s="23"/>
      <c r="Q94" s="23"/>
      <c r="R94" s="23"/>
      <c r="S94" s="23"/>
      <c r="T94" s="23"/>
      <c r="U94" s="373">
        <f t="shared" si="7"/>
        <v>0</v>
      </c>
      <c r="V94" s="21"/>
      <c r="W94" s="24"/>
      <c r="X94" s="126"/>
      <c r="Y94" s="26"/>
      <c r="Z94" s="48"/>
    </row>
    <row r="95" spans="1:26" ht="15.75" customHeight="1">
      <c r="A95" s="86">
        <v>1</v>
      </c>
      <c r="B95" s="167" t="s">
        <v>154</v>
      </c>
      <c r="C95" s="246"/>
      <c r="D95" s="113"/>
      <c r="E95" s="114"/>
      <c r="F95" s="108"/>
      <c r="G95" s="22"/>
      <c r="H95" s="23"/>
      <c r="I95" s="23"/>
      <c r="J95" s="23"/>
      <c r="K95" s="23"/>
      <c r="L95" s="23"/>
      <c r="M95" s="23"/>
      <c r="N95" s="23"/>
      <c r="O95" s="23"/>
      <c r="P95" s="23"/>
      <c r="Q95" s="23"/>
      <c r="R95" s="23"/>
      <c r="S95" s="23"/>
      <c r="T95" s="23"/>
      <c r="U95" s="373">
        <f t="shared" si="7"/>
        <v>0</v>
      </c>
      <c r="V95" s="21"/>
      <c r="W95" s="24"/>
      <c r="X95" s="126"/>
      <c r="Y95" s="26"/>
      <c r="Z95" s="48"/>
    </row>
    <row r="96" spans="1:26" ht="15.75" customHeight="1">
      <c r="A96" s="89" t="s">
        <v>74</v>
      </c>
      <c r="B96" s="167" t="s">
        <v>155</v>
      </c>
      <c r="C96" s="246"/>
      <c r="D96" s="87"/>
      <c r="E96" s="88"/>
      <c r="F96" s="108"/>
      <c r="G96" s="22"/>
      <c r="H96" s="23"/>
      <c r="I96" s="23"/>
      <c r="J96" s="23"/>
      <c r="K96" s="23"/>
      <c r="L96" s="23"/>
      <c r="M96" s="23"/>
      <c r="N96" s="23"/>
      <c r="O96" s="23"/>
      <c r="P96" s="23"/>
      <c r="Q96" s="23"/>
      <c r="R96" s="23"/>
      <c r="S96" s="23"/>
      <c r="T96" s="23"/>
      <c r="U96" s="373">
        <f t="shared" si="7"/>
        <v>0</v>
      </c>
      <c r="V96" s="21"/>
      <c r="W96" s="24"/>
      <c r="X96" s="126"/>
      <c r="Y96" s="26"/>
      <c r="Z96" s="48"/>
    </row>
    <row r="97" spans="1:26" ht="15.75" customHeight="1">
      <c r="A97" s="86"/>
      <c r="B97" s="35" t="s">
        <v>546</v>
      </c>
      <c r="C97" s="246"/>
      <c r="D97" s="87"/>
      <c r="E97" s="88" t="s">
        <v>547</v>
      </c>
      <c r="F97" s="109" t="s">
        <v>72</v>
      </c>
      <c r="G97" s="22">
        <v>1412</v>
      </c>
      <c r="H97" s="23">
        <v>978</v>
      </c>
      <c r="I97" s="23">
        <v>1121</v>
      </c>
      <c r="J97" s="23">
        <v>1121</v>
      </c>
      <c r="K97" s="23">
        <v>1121</v>
      </c>
      <c r="L97" s="23">
        <v>1121</v>
      </c>
      <c r="M97" s="23">
        <v>1121</v>
      </c>
      <c r="N97" s="23">
        <v>1121</v>
      </c>
      <c r="O97" s="23">
        <v>1121</v>
      </c>
      <c r="P97" s="23">
        <v>1229</v>
      </c>
      <c r="Q97" s="23">
        <v>1229</v>
      </c>
      <c r="R97" s="23">
        <v>1229</v>
      </c>
      <c r="S97" s="23">
        <v>1229</v>
      </c>
      <c r="T97" s="23"/>
      <c r="U97" s="373">
        <f t="shared" ref="U97:U127" si="8">SUM(G97:T97)</f>
        <v>15153</v>
      </c>
      <c r="V97" s="21" t="e">
        <f>'Ars topaz'!L66</f>
        <v>#REF!</v>
      </c>
      <c r="W97" s="24" t="e">
        <f>'Ars topaz'!M66</f>
        <v>#REF!</v>
      </c>
      <c r="X97" s="126" t="e">
        <f>U97*V97</f>
        <v>#REF!</v>
      </c>
      <c r="Y97" s="26" t="e">
        <f>U97*W97</f>
        <v>#REF!</v>
      </c>
      <c r="Z97" s="48" t="e">
        <f>X97+Y97</f>
        <v>#REF!</v>
      </c>
    </row>
    <row r="98" spans="1:26" ht="15.75" customHeight="1">
      <c r="A98" s="86"/>
      <c r="B98" s="228" t="s">
        <v>428</v>
      </c>
      <c r="C98" s="246"/>
      <c r="D98" s="87"/>
      <c r="E98" s="88" t="s">
        <v>429</v>
      </c>
      <c r="F98" s="109" t="s">
        <v>117</v>
      </c>
      <c r="G98" s="22">
        <v>1152</v>
      </c>
      <c r="H98" s="23">
        <v>1385</v>
      </c>
      <c r="I98" s="23">
        <v>1585</v>
      </c>
      <c r="J98" s="23">
        <v>1585</v>
      </c>
      <c r="K98" s="23">
        <v>1585</v>
      </c>
      <c r="L98" s="23">
        <v>1585</v>
      </c>
      <c r="M98" s="23">
        <v>1585</v>
      </c>
      <c r="N98" s="23">
        <v>1585</v>
      </c>
      <c r="O98" s="23">
        <v>1585</v>
      </c>
      <c r="P98" s="23">
        <v>1685</v>
      </c>
      <c r="Q98" s="23">
        <v>1685</v>
      </c>
      <c r="R98" s="23">
        <v>1685</v>
      </c>
      <c r="S98" s="23">
        <v>1685</v>
      </c>
      <c r="T98" s="23"/>
      <c r="U98" s="373">
        <f t="shared" si="8"/>
        <v>20372</v>
      </c>
      <c r="V98" s="21" t="e">
        <f>'Ars topaz'!L67</f>
        <v>#REF!</v>
      </c>
      <c r="W98" s="24" t="e">
        <f>'Ars topaz'!M67</f>
        <v>#REF!</v>
      </c>
      <c r="X98" s="126" t="e">
        <f t="shared" ref="X98:X128" si="9">U98*V98</f>
        <v>#REF!</v>
      </c>
      <c r="Y98" s="26" t="e">
        <f t="shared" ref="Y98:Y128" si="10">U98*W98</f>
        <v>#REF!</v>
      </c>
      <c r="Z98" s="48" t="e">
        <f t="shared" ref="Z98:Z128" si="11">X98+Y98</f>
        <v>#REF!</v>
      </c>
    </row>
    <row r="99" spans="1:26" ht="15.75" customHeight="1">
      <c r="A99" s="89" t="s">
        <v>79</v>
      </c>
      <c r="B99" s="167" t="s">
        <v>156</v>
      </c>
      <c r="C99" s="246"/>
      <c r="D99" s="87"/>
      <c r="E99" s="88"/>
      <c r="F99" s="108"/>
      <c r="G99" s="22"/>
      <c r="H99" s="23"/>
      <c r="I99" s="23"/>
      <c r="J99" s="23"/>
      <c r="K99" s="23"/>
      <c r="L99" s="23"/>
      <c r="M99" s="23"/>
      <c r="N99" s="23"/>
      <c r="O99" s="23"/>
      <c r="P99" s="23"/>
      <c r="Q99" s="23"/>
      <c r="R99" s="23"/>
      <c r="S99" s="23"/>
      <c r="T99" s="23"/>
      <c r="U99" s="373">
        <f t="shared" si="8"/>
        <v>0</v>
      </c>
      <c r="V99" s="21"/>
      <c r="W99" s="24"/>
      <c r="X99" s="126">
        <f t="shared" si="9"/>
        <v>0</v>
      </c>
      <c r="Y99" s="26">
        <f t="shared" si="10"/>
        <v>0</v>
      </c>
      <c r="Z99" s="48">
        <f t="shared" si="11"/>
        <v>0</v>
      </c>
    </row>
    <row r="100" spans="1:26" ht="15.75" customHeight="1">
      <c r="A100" s="86"/>
      <c r="B100" s="35" t="s">
        <v>546</v>
      </c>
      <c r="C100" s="246"/>
      <c r="D100" s="87"/>
      <c r="E100" s="88" t="s">
        <v>547</v>
      </c>
      <c r="F100" s="109" t="s">
        <v>72</v>
      </c>
      <c r="G100" s="22"/>
      <c r="H100" s="23">
        <v>253</v>
      </c>
      <c r="I100" s="23">
        <v>294</v>
      </c>
      <c r="J100" s="23">
        <v>294</v>
      </c>
      <c r="K100" s="23">
        <v>294</v>
      </c>
      <c r="L100" s="23">
        <v>294</v>
      </c>
      <c r="M100" s="23">
        <v>294</v>
      </c>
      <c r="N100" s="23">
        <v>294</v>
      </c>
      <c r="O100" s="23">
        <v>294</v>
      </c>
      <c r="P100" s="23">
        <v>1685</v>
      </c>
      <c r="Q100" s="23">
        <v>1685</v>
      </c>
      <c r="R100" s="23">
        <v>1685</v>
      </c>
      <c r="S100" s="23">
        <v>1685</v>
      </c>
      <c r="T100" s="23"/>
      <c r="U100" s="373">
        <f t="shared" si="8"/>
        <v>9051</v>
      </c>
      <c r="V100" s="21" t="e">
        <f>'Ars topaz'!L69</f>
        <v>#REF!</v>
      </c>
      <c r="W100" s="24" t="e">
        <f>'Ars topaz'!M69</f>
        <v>#REF!</v>
      </c>
      <c r="X100" s="126" t="e">
        <f t="shared" si="9"/>
        <v>#REF!</v>
      </c>
      <c r="Y100" s="26" t="e">
        <f t="shared" si="10"/>
        <v>#REF!</v>
      </c>
      <c r="Z100" s="48" t="e">
        <f t="shared" si="11"/>
        <v>#REF!</v>
      </c>
    </row>
    <row r="101" spans="1:26" ht="15.75" customHeight="1">
      <c r="A101" s="86"/>
      <c r="B101" s="228" t="s">
        <v>428</v>
      </c>
      <c r="C101" s="246"/>
      <c r="D101" s="87"/>
      <c r="E101" s="88" t="s">
        <v>429</v>
      </c>
      <c r="F101" s="109" t="s">
        <v>117</v>
      </c>
      <c r="G101" s="22"/>
      <c r="H101" s="23">
        <v>856</v>
      </c>
      <c r="I101" s="23">
        <v>994</v>
      </c>
      <c r="J101" s="23">
        <v>994</v>
      </c>
      <c r="K101" s="23">
        <v>994</v>
      </c>
      <c r="L101" s="23">
        <v>994</v>
      </c>
      <c r="M101" s="23">
        <v>994</v>
      </c>
      <c r="N101" s="23">
        <v>994</v>
      </c>
      <c r="O101" s="23">
        <v>994</v>
      </c>
      <c r="P101" s="23">
        <v>1004</v>
      </c>
      <c r="Q101" s="23">
        <v>1004</v>
      </c>
      <c r="R101" s="23">
        <v>1004</v>
      </c>
      <c r="S101" s="23">
        <v>1004</v>
      </c>
      <c r="T101" s="23"/>
      <c r="U101" s="373">
        <f t="shared" si="8"/>
        <v>11830</v>
      </c>
      <c r="V101" s="21" t="e">
        <f>'Ars topaz'!L70</f>
        <v>#REF!</v>
      </c>
      <c r="W101" s="24" t="e">
        <f>'Ars topaz'!M70</f>
        <v>#REF!</v>
      </c>
      <c r="X101" s="126" t="e">
        <f t="shared" si="9"/>
        <v>#REF!</v>
      </c>
      <c r="Y101" s="26" t="e">
        <f t="shared" si="10"/>
        <v>#REF!</v>
      </c>
      <c r="Z101" s="48" t="e">
        <f t="shared" si="11"/>
        <v>#REF!</v>
      </c>
    </row>
    <row r="102" spans="1:26" ht="15.75" customHeight="1">
      <c r="A102" s="89" t="s">
        <v>80</v>
      </c>
      <c r="B102" s="167" t="s">
        <v>157</v>
      </c>
      <c r="C102" s="246"/>
      <c r="D102" s="87"/>
      <c r="E102" s="88"/>
      <c r="F102" s="108"/>
      <c r="G102" s="22"/>
      <c r="H102" s="23"/>
      <c r="I102" s="23"/>
      <c r="J102" s="23"/>
      <c r="K102" s="23"/>
      <c r="L102" s="23"/>
      <c r="M102" s="23"/>
      <c r="N102" s="23"/>
      <c r="O102" s="23"/>
      <c r="P102" s="23"/>
      <c r="Q102" s="23"/>
      <c r="R102" s="23"/>
      <c r="S102" s="23"/>
      <c r="T102" s="23"/>
      <c r="U102" s="373">
        <f t="shared" si="8"/>
        <v>0</v>
      </c>
      <c r="V102" s="21"/>
      <c r="W102" s="24"/>
      <c r="X102" s="126">
        <f t="shared" si="9"/>
        <v>0</v>
      </c>
      <c r="Y102" s="26">
        <f t="shared" si="10"/>
        <v>0</v>
      </c>
      <c r="Z102" s="48">
        <f t="shared" si="11"/>
        <v>0</v>
      </c>
    </row>
    <row r="103" spans="1:26" ht="15.75" customHeight="1">
      <c r="A103" s="86"/>
      <c r="B103" s="35" t="s">
        <v>546</v>
      </c>
      <c r="C103" s="246"/>
      <c r="D103" s="87"/>
      <c r="E103" s="88" t="s">
        <v>547</v>
      </c>
      <c r="F103" s="109" t="s">
        <v>72</v>
      </c>
      <c r="G103" s="22">
        <v>160</v>
      </c>
      <c r="H103" s="23">
        <v>231</v>
      </c>
      <c r="I103" s="23">
        <v>231</v>
      </c>
      <c r="J103" s="23">
        <v>231</v>
      </c>
      <c r="K103" s="23">
        <v>231</v>
      </c>
      <c r="L103" s="23">
        <v>231</v>
      </c>
      <c r="M103" s="23">
        <v>231</v>
      </c>
      <c r="N103" s="23">
        <v>231</v>
      </c>
      <c r="O103" s="23">
        <v>231</v>
      </c>
      <c r="P103" s="23">
        <v>231</v>
      </c>
      <c r="Q103" s="23">
        <v>231</v>
      </c>
      <c r="R103" s="23">
        <v>231</v>
      </c>
      <c r="S103" s="23">
        <v>231</v>
      </c>
      <c r="T103" s="23"/>
      <c r="U103" s="373">
        <f t="shared" si="8"/>
        <v>2932</v>
      </c>
      <c r="V103" s="21" t="e">
        <f>'Ars topaz'!L72</f>
        <v>#REF!</v>
      </c>
      <c r="W103" s="24" t="e">
        <f>'Ars topaz'!M72</f>
        <v>#REF!</v>
      </c>
      <c r="X103" s="126" t="e">
        <f t="shared" si="9"/>
        <v>#REF!</v>
      </c>
      <c r="Y103" s="26" t="e">
        <f t="shared" si="10"/>
        <v>#REF!</v>
      </c>
      <c r="Z103" s="48" t="e">
        <f t="shared" si="11"/>
        <v>#REF!</v>
      </c>
    </row>
    <row r="104" spans="1:26" ht="15.75" customHeight="1">
      <c r="A104" s="86"/>
      <c r="B104" s="228" t="s">
        <v>428</v>
      </c>
      <c r="C104" s="246"/>
      <c r="D104" s="87"/>
      <c r="E104" s="88" t="s">
        <v>429</v>
      </c>
      <c r="F104" s="109" t="s">
        <v>117</v>
      </c>
      <c r="G104" s="22">
        <v>116</v>
      </c>
      <c r="H104" s="23">
        <v>316</v>
      </c>
      <c r="I104" s="23">
        <v>316</v>
      </c>
      <c r="J104" s="23">
        <v>316</v>
      </c>
      <c r="K104" s="23">
        <v>316</v>
      </c>
      <c r="L104" s="23">
        <v>316</v>
      </c>
      <c r="M104" s="23">
        <v>316</v>
      </c>
      <c r="N104" s="23">
        <v>316</v>
      </c>
      <c r="O104" s="23">
        <v>316</v>
      </c>
      <c r="P104" s="23">
        <v>316</v>
      </c>
      <c r="Q104" s="23">
        <v>316</v>
      </c>
      <c r="R104" s="23">
        <v>316</v>
      </c>
      <c r="S104" s="23">
        <v>316</v>
      </c>
      <c r="T104" s="23"/>
      <c r="U104" s="373">
        <f t="shared" si="8"/>
        <v>3908</v>
      </c>
      <c r="V104" s="21" t="e">
        <f>'Ars topaz'!L73</f>
        <v>#REF!</v>
      </c>
      <c r="W104" s="24" t="e">
        <f>'Ars topaz'!M73</f>
        <v>#REF!</v>
      </c>
      <c r="X104" s="126" t="e">
        <f t="shared" si="9"/>
        <v>#REF!</v>
      </c>
      <c r="Y104" s="26" t="e">
        <f t="shared" si="10"/>
        <v>#REF!</v>
      </c>
      <c r="Z104" s="48" t="e">
        <f t="shared" si="11"/>
        <v>#REF!</v>
      </c>
    </row>
    <row r="105" spans="1:26" ht="15.75" customHeight="1">
      <c r="A105" s="86"/>
      <c r="B105" s="168"/>
      <c r="C105" s="246"/>
      <c r="D105" s="87"/>
      <c r="E105" s="88"/>
      <c r="F105" s="108"/>
      <c r="G105" s="22"/>
      <c r="H105" s="23"/>
      <c r="I105" s="23"/>
      <c r="J105" s="23"/>
      <c r="K105" s="23"/>
      <c r="L105" s="23"/>
      <c r="M105" s="23"/>
      <c r="N105" s="23"/>
      <c r="O105" s="23"/>
      <c r="P105" s="23"/>
      <c r="Q105" s="23"/>
      <c r="R105" s="23"/>
      <c r="S105" s="23"/>
      <c r="T105" s="23"/>
      <c r="U105" s="373">
        <f t="shared" si="8"/>
        <v>0</v>
      </c>
      <c r="V105" s="21"/>
      <c r="W105" s="24"/>
      <c r="X105" s="126">
        <f t="shared" si="9"/>
        <v>0</v>
      </c>
      <c r="Y105" s="26">
        <f t="shared" si="10"/>
        <v>0</v>
      </c>
      <c r="Z105" s="48">
        <f t="shared" si="11"/>
        <v>0</v>
      </c>
    </row>
    <row r="106" spans="1:26" ht="15.75" customHeight="1">
      <c r="A106" s="86">
        <v>2</v>
      </c>
      <c r="B106" s="167" t="s">
        <v>151</v>
      </c>
      <c r="C106" s="246"/>
      <c r="D106" s="87"/>
      <c r="E106" s="88"/>
      <c r="F106" s="108"/>
      <c r="G106" s="22"/>
      <c r="H106" s="23"/>
      <c r="I106" s="23"/>
      <c r="J106" s="23"/>
      <c r="K106" s="23"/>
      <c r="L106" s="23"/>
      <c r="M106" s="23"/>
      <c r="N106" s="23"/>
      <c r="O106" s="23"/>
      <c r="P106" s="23"/>
      <c r="Q106" s="23"/>
      <c r="R106" s="23"/>
      <c r="S106" s="23"/>
      <c r="T106" s="23"/>
      <c r="U106" s="373">
        <f t="shared" si="8"/>
        <v>0</v>
      </c>
      <c r="V106" s="21"/>
      <c r="W106" s="24"/>
      <c r="X106" s="126">
        <f t="shared" si="9"/>
        <v>0</v>
      </c>
      <c r="Y106" s="26">
        <f t="shared" si="10"/>
        <v>0</v>
      </c>
      <c r="Z106" s="48">
        <f t="shared" si="11"/>
        <v>0</v>
      </c>
    </row>
    <row r="107" spans="1:26" ht="15.75" customHeight="1">
      <c r="A107" s="91" t="s">
        <v>34</v>
      </c>
      <c r="B107" s="229" t="s">
        <v>158</v>
      </c>
      <c r="C107" s="60"/>
      <c r="D107" s="62"/>
      <c r="E107" s="63"/>
      <c r="F107" s="105"/>
      <c r="G107" s="22"/>
      <c r="H107" s="23"/>
      <c r="I107" s="23"/>
      <c r="J107" s="23"/>
      <c r="K107" s="23"/>
      <c r="L107" s="23"/>
      <c r="M107" s="23"/>
      <c r="N107" s="23"/>
      <c r="O107" s="23"/>
      <c r="P107" s="23"/>
      <c r="Q107" s="23"/>
      <c r="R107" s="23"/>
      <c r="S107" s="23"/>
      <c r="T107" s="23"/>
      <c r="U107" s="373">
        <f t="shared" si="8"/>
        <v>0</v>
      </c>
      <c r="V107" s="21"/>
      <c r="W107" s="24"/>
      <c r="X107" s="126">
        <f t="shared" si="9"/>
        <v>0</v>
      </c>
      <c r="Y107" s="26">
        <f t="shared" si="10"/>
        <v>0</v>
      </c>
      <c r="Z107" s="48">
        <f t="shared" si="11"/>
        <v>0</v>
      </c>
    </row>
    <row r="108" spans="1:26" ht="15.75" customHeight="1">
      <c r="A108" s="91"/>
      <c r="B108" s="166"/>
      <c r="C108" s="252" t="s">
        <v>159</v>
      </c>
      <c r="D108" s="62"/>
      <c r="E108" s="63" t="s">
        <v>160</v>
      </c>
      <c r="F108" s="105" t="s">
        <v>72</v>
      </c>
      <c r="G108" s="22"/>
      <c r="H108" s="337">
        <v>330</v>
      </c>
      <c r="I108" s="337">
        <v>276</v>
      </c>
      <c r="J108" s="337">
        <v>276</v>
      </c>
      <c r="K108" s="337">
        <v>276</v>
      </c>
      <c r="L108" s="337">
        <v>276</v>
      </c>
      <c r="M108" s="337">
        <v>276</v>
      </c>
      <c r="N108" s="337">
        <v>276</v>
      </c>
      <c r="O108" s="337">
        <v>276</v>
      </c>
      <c r="P108" s="337">
        <v>182</v>
      </c>
      <c r="Q108" s="337">
        <v>182</v>
      </c>
      <c r="R108" s="337">
        <v>182</v>
      </c>
      <c r="S108" s="337">
        <v>182</v>
      </c>
      <c r="T108" s="23"/>
      <c r="U108" s="373">
        <f t="shared" si="8"/>
        <v>2990</v>
      </c>
      <c r="V108" s="21" t="e">
        <f>'Ars topaz'!L77</f>
        <v>#REF!</v>
      </c>
      <c r="W108" s="24" t="e">
        <f>'Ars topaz'!M77</f>
        <v>#REF!</v>
      </c>
      <c r="X108" s="126" t="e">
        <f t="shared" si="9"/>
        <v>#REF!</v>
      </c>
      <c r="Y108" s="26" t="e">
        <f t="shared" si="10"/>
        <v>#REF!</v>
      </c>
      <c r="Z108" s="48" t="e">
        <f t="shared" si="11"/>
        <v>#REF!</v>
      </c>
    </row>
    <row r="109" spans="1:26" ht="15.75" customHeight="1">
      <c r="A109" s="91"/>
      <c r="B109" s="166"/>
      <c r="C109" s="252" t="s">
        <v>161</v>
      </c>
      <c r="D109" s="62"/>
      <c r="E109" s="116" t="s">
        <v>413</v>
      </c>
      <c r="F109" s="105" t="s">
        <v>72</v>
      </c>
      <c r="G109" s="22"/>
      <c r="H109" s="337">
        <v>330</v>
      </c>
      <c r="I109" s="337">
        <v>276</v>
      </c>
      <c r="J109" s="337">
        <v>276</v>
      </c>
      <c r="K109" s="337">
        <v>276</v>
      </c>
      <c r="L109" s="337">
        <v>276</v>
      </c>
      <c r="M109" s="337">
        <v>276</v>
      </c>
      <c r="N109" s="337">
        <v>276</v>
      </c>
      <c r="O109" s="337">
        <v>276</v>
      </c>
      <c r="P109" s="337">
        <v>182</v>
      </c>
      <c r="Q109" s="337">
        <v>182</v>
      </c>
      <c r="R109" s="337">
        <v>182</v>
      </c>
      <c r="S109" s="337">
        <v>182</v>
      </c>
      <c r="T109" s="23"/>
      <c r="U109" s="373">
        <f t="shared" si="8"/>
        <v>2990</v>
      </c>
      <c r="V109" s="21" t="e">
        <f>'Ars topaz'!L78</f>
        <v>#REF!</v>
      </c>
      <c r="W109" s="24" t="e">
        <f>'Ars topaz'!M78</f>
        <v>#REF!</v>
      </c>
      <c r="X109" s="126" t="e">
        <f t="shared" si="9"/>
        <v>#REF!</v>
      </c>
      <c r="Y109" s="26" t="e">
        <f t="shared" si="10"/>
        <v>#REF!</v>
      </c>
      <c r="Z109" s="48" t="e">
        <f t="shared" si="11"/>
        <v>#REF!</v>
      </c>
    </row>
    <row r="110" spans="1:26" ht="15.75" customHeight="1">
      <c r="A110" s="91" t="s">
        <v>35</v>
      </c>
      <c r="B110" s="229" t="s">
        <v>162</v>
      </c>
      <c r="C110" s="60"/>
      <c r="D110" s="62"/>
      <c r="E110" s="63"/>
      <c r="F110" s="105"/>
      <c r="G110" s="22"/>
      <c r="H110" s="23"/>
      <c r="I110" s="23"/>
      <c r="J110" s="23"/>
      <c r="K110" s="23"/>
      <c r="L110" s="23"/>
      <c r="M110" s="23"/>
      <c r="N110" s="23"/>
      <c r="O110" s="23"/>
      <c r="P110" s="23"/>
      <c r="Q110" s="23"/>
      <c r="R110" s="23"/>
      <c r="S110" s="23"/>
      <c r="T110" s="23"/>
      <c r="U110" s="373">
        <f t="shared" si="8"/>
        <v>0</v>
      </c>
      <c r="V110" s="21"/>
      <c r="W110" s="24"/>
      <c r="X110" s="126">
        <f t="shared" si="9"/>
        <v>0</v>
      </c>
      <c r="Y110" s="26">
        <f t="shared" si="10"/>
        <v>0</v>
      </c>
      <c r="Z110" s="48">
        <f t="shared" si="11"/>
        <v>0</v>
      </c>
    </row>
    <row r="111" spans="1:26" ht="15.75" customHeight="1">
      <c r="A111" s="91"/>
      <c r="B111" s="166"/>
      <c r="C111" s="252" t="str">
        <f>+C108</f>
        <v xml:space="preserve">- Cat dasar :  </v>
      </c>
      <c r="D111" s="62"/>
      <c r="E111" s="63" t="str">
        <f>+E108</f>
        <v>alkali resisting primer</v>
      </c>
      <c r="F111" s="105" t="s">
        <v>72</v>
      </c>
      <c r="G111" s="22">
        <v>45</v>
      </c>
      <c r="H111" s="22">
        <v>91</v>
      </c>
      <c r="I111" s="22">
        <v>106</v>
      </c>
      <c r="J111" s="22">
        <v>106</v>
      </c>
      <c r="K111" s="22">
        <v>106</v>
      </c>
      <c r="L111" s="22">
        <v>106</v>
      </c>
      <c r="M111" s="22">
        <v>106</v>
      </c>
      <c r="N111" s="22">
        <v>106</v>
      </c>
      <c r="O111" s="22">
        <v>106</v>
      </c>
      <c r="P111" s="22">
        <v>133</v>
      </c>
      <c r="Q111" s="22">
        <v>133</v>
      </c>
      <c r="R111" s="22">
        <v>133</v>
      </c>
      <c r="S111" s="22">
        <v>133</v>
      </c>
      <c r="T111" s="23"/>
      <c r="U111" s="373">
        <f t="shared" si="8"/>
        <v>1410</v>
      </c>
      <c r="V111" s="21" t="e">
        <f>'Ars topaz'!L80</f>
        <v>#REF!</v>
      </c>
      <c r="W111" s="24" t="e">
        <f>'Ars topaz'!M80</f>
        <v>#REF!</v>
      </c>
      <c r="X111" s="126" t="e">
        <f t="shared" si="9"/>
        <v>#REF!</v>
      </c>
      <c r="Y111" s="26" t="e">
        <f t="shared" si="10"/>
        <v>#REF!</v>
      </c>
      <c r="Z111" s="48" t="e">
        <f t="shared" si="11"/>
        <v>#REF!</v>
      </c>
    </row>
    <row r="112" spans="1:26" ht="15.75" customHeight="1">
      <c r="A112" s="91"/>
      <c r="B112" s="166"/>
      <c r="C112" s="252" t="str">
        <f>+C109</f>
        <v xml:space="preserve">- Cat Penutup : </v>
      </c>
      <c r="D112" s="62"/>
      <c r="E112" s="63" t="str">
        <f>+E109</f>
        <v>wheathershild max ex. ICI DUlux/setara</v>
      </c>
      <c r="F112" s="105" t="s">
        <v>72</v>
      </c>
      <c r="G112" s="22">
        <v>45</v>
      </c>
      <c r="H112" s="22">
        <v>91</v>
      </c>
      <c r="I112" s="22">
        <v>106</v>
      </c>
      <c r="J112" s="22">
        <v>106</v>
      </c>
      <c r="K112" s="22">
        <v>106</v>
      </c>
      <c r="L112" s="22">
        <v>106</v>
      </c>
      <c r="M112" s="22">
        <v>106</v>
      </c>
      <c r="N112" s="22">
        <v>106</v>
      </c>
      <c r="O112" s="22">
        <v>106</v>
      </c>
      <c r="P112" s="22">
        <v>133</v>
      </c>
      <c r="Q112" s="22">
        <v>133</v>
      </c>
      <c r="R112" s="22">
        <v>133</v>
      </c>
      <c r="S112" s="22">
        <v>133</v>
      </c>
      <c r="T112" s="23"/>
      <c r="U112" s="373">
        <f t="shared" si="8"/>
        <v>1410</v>
      </c>
      <c r="V112" s="21" t="e">
        <f>'Ars topaz'!L81</f>
        <v>#REF!</v>
      </c>
      <c r="W112" s="24" t="e">
        <f>'Ars topaz'!M81</f>
        <v>#REF!</v>
      </c>
      <c r="X112" s="126" t="e">
        <f t="shared" si="9"/>
        <v>#REF!</v>
      </c>
      <c r="Y112" s="26" t="e">
        <f t="shared" si="10"/>
        <v>#REF!</v>
      </c>
      <c r="Z112" s="48" t="e">
        <f t="shared" si="11"/>
        <v>#REF!</v>
      </c>
    </row>
    <row r="113" spans="1:26" ht="15.75" customHeight="1">
      <c r="A113" s="91" t="s">
        <v>36</v>
      </c>
      <c r="B113" s="229" t="s">
        <v>163</v>
      </c>
      <c r="C113" s="60"/>
      <c r="D113" s="62"/>
      <c r="E113" s="63"/>
      <c r="F113" s="105"/>
      <c r="G113" s="22"/>
      <c r="H113" s="23"/>
      <c r="I113" s="23"/>
      <c r="J113" s="23"/>
      <c r="K113" s="23"/>
      <c r="L113" s="23"/>
      <c r="M113" s="23"/>
      <c r="N113" s="23"/>
      <c r="O113" s="23"/>
      <c r="P113" s="23"/>
      <c r="Q113" s="23"/>
      <c r="R113" s="23"/>
      <c r="S113" s="23"/>
      <c r="T113" s="23"/>
      <c r="U113" s="373">
        <f t="shared" si="8"/>
        <v>0</v>
      </c>
      <c r="V113" s="21"/>
      <c r="W113" s="24"/>
      <c r="X113" s="126">
        <f t="shared" si="9"/>
        <v>0</v>
      </c>
      <c r="Y113" s="26">
        <f t="shared" si="10"/>
        <v>0</v>
      </c>
      <c r="Z113" s="48">
        <f t="shared" si="11"/>
        <v>0</v>
      </c>
    </row>
    <row r="114" spans="1:26" ht="15.75" customHeight="1">
      <c r="A114" s="91"/>
      <c r="B114" s="166"/>
      <c r="C114" s="252" t="s">
        <v>159</v>
      </c>
      <c r="D114" s="62"/>
      <c r="E114" s="63" t="s">
        <v>164</v>
      </c>
      <c r="F114" s="105" t="s">
        <v>72</v>
      </c>
      <c r="G114" s="337">
        <v>4219</v>
      </c>
      <c r="H114" s="337">
        <v>2886</v>
      </c>
      <c r="I114" s="337">
        <v>2433</v>
      </c>
      <c r="J114" s="337">
        <v>2433</v>
      </c>
      <c r="K114" s="337">
        <v>2433</v>
      </c>
      <c r="L114" s="337">
        <v>2433</v>
      </c>
      <c r="M114" s="337">
        <v>2433</v>
      </c>
      <c r="N114" s="337">
        <v>2433</v>
      </c>
      <c r="O114" s="337">
        <v>2359</v>
      </c>
      <c r="P114" s="337">
        <v>2597</v>
      </c>
      <c r="Q114" s="337">
        <v>2598</v>
      </c>
      <c r="R114" s="337">
        <v>2599</v>
      </c>
      <c r="S114" s="337">
        <v>2600</v>
      </c>
      <c r="T114" s="23"/>
      <c r="U114" s="373">
        <f t="shared" si="8"/>
        <v>34456</v>
      </c>
      <c r="V114" s="21" t="e">
        <f>'Ars topaz'!L83</f>
        <v>#REF!</v>
      </c>
      <c r="W114" s="24" t="e">
        <f>'Ars topaz'!M83</f>
        <v>#REF!</v>
      </c>
      <c r="X114" s="126" t="e">
        <f t="shared" si="9"/>
        <v>#REF!</v>
      </c>
      <c r="Y114" s="26" t="e">
        <f t="shared" si="10"/>
        <v>#REF!</v>
      </c>
      <c r="Z114" s="48" t="e">
        <f t="shared" si="11"/>
        <v>#REF!</v>
      </c>
    </row>
    <row r="115" spans="1:26" ht="15.75" customHeight="1">
      <c r="A115" s="91"/>
      <c r="B115" s="166"/>
      <c r="C115" s="252" t="s">
        <v>165</v>
      </c>
      <c r="D115" s="62"/>
      <c r="E115" s="63" t="s">
        <v>166</v>
      </c>
      <c r="F115" s="105" t="s">
        <v>72</v>
      </c>
      <c r="G115" s="338">
        <v>4219</v>
      </c>
      <c r="H115" s="338">
        <v>2886</v>
      </c>
      <c r="I115" s="338">
        <v>2433</v>
      </c>
      <c r="J115" s="338">
        <v>2433</v>
      </c>
      <c r="K115" s="338">
        <v>2433</v>
      </c>
      <c r="L115" s="338">
        <v>2433</v>
      </c>
      <c r="M115" s="338">
        <v>2433</v>
      </c>
      <c r="N115" s="338">
        <v>2433</v>
      </c>
      <c r="O115" s="338">
        <v>2359</v>
      </c>
      <c r="P115" s="338">
        <v>2597</v>
      </c>
      <c r="Q115" s="338">
        <v>2598</v>
      </c>
      <c r="R115" s="338">
        <v>2599</v>
      </c>
      <c r="S115" s="338">
        <v>2600</v>
      </c>
      <c r="T115" s="23"/>
      <c r="U115" s="373">
        <f t="shared" si="8"/>
        <v>34456</v>
      </c>
      <c r="V115" s="21" t="e">
        <f>'Ars topaz'!L84</f>
        <v>#REF!</v>
      </c>
      <c r="W115" s="24" t="e">
        <f>'Ars topaz'!M84</f>
        <v>#REF!</v>
      </c>
      <c r="X115" s="126" t="e">
        <f t="shared" si="9"/>
        <v>#REF!</v>
      </c>
      <c r="Y115" s="26" t="e">
        <f t="shared" si="10"/>
        <v>#REF!</v>
      </c>
      <c r="Z115" s="48" t="e">
        <f t="shared" si="11"/>
        <v>#REF!</v>
      </c>
    </row>
    <row r="116" spans="1:26" ht="15.75" customHeight="1">
      <c r="A116" s="91" t="s">
        <v>37</v>
      </c>
      <c r="B116" s="229" t="s">
        <v>167</v>
      </c>
      <c r="C116" s="60"/>
      <c r="D116" s="62"/>
      <c r="E116" s="63"/>
      <c r="F116" s="105"/>
      <c r="G116" s="22"/>
      <c r="H116" s="23"/>
      <c r="I116" s="23"/>
      <c r="J116" s="23"/>
      <c r="K116" s="23"/>
      <c r="L116" s="23"/>
      <c r="M116" s="23"/>
      <c r="N116" s="23"/>
      <c r="O116" s="23"/>
      <c r="P116" s="23"/>
      <c r="Q116" s="23"/>
      <c r="R116" s="23"/>
      <c r="S116" s="23"/>
      <c r="T116" s="23"/>
      <c r="U116" s="373">
        <f t="shared" si="8"/>
        <v>0</v>
      </c>
      <c r="V116" s="21"/>
      <c r="W116" s="24"/>
      <c r="X116" s="126">
        <f t="shared" si="9"/>
        <v>0</v>
      </c>
      <c r="Y116" s="26">
        <f t="shared" si="10"/>
        <v>0</v>
      </c>
      <c r="Z116" s="48">
        <f t="shared" si="11"/>
        <v>0</v>
      </c>
    </row>
    <row r="117" spans="1:26" ht="15.75" customHeight="1">
      <c r="A117" s="91"/>
      <c r="B117" s="166"/>
      <c r="C117" s="252" t="str">
        <f>+C114</f>
        <v xml:space="preserve">- Cat dasar :  </v>
      </c>
      <c r="D117" s="62"/>
      <c r="E117" s="63" t="str">
        <f>+E114</f>
        <v>primer : cathylac cat dasar</v>
      </c>
      <c r="F117" s="105" t="s">
        <v>72</v>
      </c>
      <c r="G117" s="337">
        <v>1457</v>
      </c>
      <c r="H117" s="337">
        <v>1416</v>
      </c>
      <c r="I117" s="337">
        <v>1629</v>
      </c>
      <c r="J117" s="337">
        <v>1629</v>
      </c>
      <c r="K117" s="337">
        <v>1629</v>
      </c>
      <c r="L117" s="337">
        <v>1629</v>
      </c>
      <c r="M117" s="337">
        <v>1629</v>
      </c>
      <c r="N117" s="337">
        <v>1629</v>
      </c>
      <c r="O117" s="337">
        <v>1629</v>
      </c>
      <c r="P117" s="337">
        <v>3172</v>
      </c>
      <c r="Q117" s="337">
        <v>3172</v>
      </c>
      <c r="R117" s="337">
        <v>3172</v>
      </c>
      <c r="S117" s="337">
        <v>3172</v>
      </c>
      <c r="T117" s="23"/>
      <c r="U117" s="373">
        <f t="shared" si="8"/>
        <v>26964</v>
      </c>
      <c r="V117" s="21" t="e">
        <f>'Ars topaz'!L86</f>
        <v>#REF!</v>
      </c>
      <c r="W117" s="24" t="e">
        <f>'Ars topaz'!M86</f>
        <v>#REF!</v>
      </c>
      <c r="X117" s="126" t="e">
        <f t="shared" si="9"/>
        <v>#REF!</v>
      </c>
      <c r="Y117" s="26" t="e">
        <f t="shared" si="10"/>
        <v>#REF!</v>
      </c>
      <c r="Z117" s="48" t="e">
        <f t="shared" si="11"/>
        <v>#REF!</v>
      </c>
    </row>
    <row r="118" spans="1:26" ht="15.75" customHeight="1">
      <c r="A118" s="91"/>
      <c r="B118" s="166"/>
      <c r="C118" s="252" t="str">
        <f>+C115</f>
        <v>- Cat Penutup :</v>
      </c>
      <c r="D118" s="62"/>
      <c r="E118" s="63" t="str">
        <f>+E115</f>
        <v>ex. Cathylac/setara</v>
      </c>
      <c r="F118" s="105" t="s">
        <v>72</v>
      </c>
      <c r="G118" s="338">
        <v>1457</v>
      </c>
      <c r="H118" s="337">
        <v>1416</v>
      </c>
      <c r="I118" s="338">
        <v>1629</v>
      </c>
      <c r="J118" s="337">
        <v>1629</v>
      </c>
      <c r="K118" s="338">
        <v>1629</v>
      </c>
      <c r="L118" s="337">
        <v>1629</v>
      </c>
      <c r="M118" s="338">
        <v>1629</v>
      </c>
      <c r="N118" s="337">
        <v>1629</v>
      </c>
      <c r="O118" s="338">
        <v>1629</v>
      </c>
      <c r="P118" s="337">
        <v>3172</v>
      </c>
      <c r="Q118" s="338">
        <v>3172</v>
      </c>
      <c r="R118" s="337">
        <v>3172</v>
      </c>
      <c r="S118" s="338">
        <v>3172</v>
      </c>
      <c r="T118" s="23"/>
      <c r="U118" s="373">
        <f t="shared" si="8"/>
        <v>26964</v>
      </c>
      <c r="V118" s="21" t="e">
        <f>'Ars topaz'!L87</f>
        <v>#REF!</v>
      </c>
      <c r="W118" s="24" t="e">
        <f>'Ars topaz'!M87</f>
        <v>#REF!</v>
      </c>
      <c r="X118" s="126" t="e">
        <f t="shared" si="9"/>
        <v>#REF!</v>
      </c>
      <c r="Y118" s="26" t="e">
        <f t="shared" si="10"/>
        <v>#REF!</v>
      </c>
      <c r="Z118" s="48" t="e">
        <f t="shared" si="11"/>
        <v>#REF!</v>
      </c>
    </row>
    <row r="119" spans="1:26" ht="15.75" customHeight="1">
      <c r="A119" s="91" t="s">
        <v>38</v>
      </c>
      <c r="B119" s="229" t="s">
        <v>168</v>
      </c>
      <c r="C119" s="60"/>
      <c r="D119" s="62"/>
      <c r="E119" s="63"/>
      <c r="F119" s="105"/>
      <c r="G119" s="22"/>
      <c r="H119" s="23"/>
      <c r="I119" s="23"/>
      <c r="J119" s="23"/>
      <c r="K119" s="23"/>
      <c r="L119" s="23"/>
      <c r="M119" s="23"/>
      <c r="N119" s="23"/>
      <c r="O119" s="23"/>
      <c r="P119" s="23"/>
      <c r="Q119" s="23"/>
      <c r="R119" s="23"/>
      <c r="S119" s="23"/>
      <c r="T119" s="23"/>
      <c r="U119" s="373">
        <f t="shared" si="8"/>
        <v>0</v>
      </c>
      <c r="V119" s="21"/>
      <c r="W119" s="24"/>
      <c r="X119" s="126">
        <f t="shared" si="9"/>
        <v>0</v>
      </c>
      <c r="Y119" s="26">
        <f t="shared" si="10"/>
        <v>0</v>
      </c>
      <c r="Z119" s="48">
        <f t="shared" si="11"/>
        <v>0</v>
      </c>
    </row>
    <row r="120" spans="1:26" ht="15.75" customHeight="1">
      <c r="A120" s="91"/>
      <c r="B120" s="166"/>
      <c r="C120" s="252" t="str">
        <f>+C117</f>
        <v xml:space="preserve">- Cat dasar :  </v>
      </c>
      <c r="D120" s="62"/>
      <c r="E120" s="63" t="str">
        <f>+E117</f>
        <v>primer : cathylac cat dasar</v>
      </c>
      <c r="F120" s="105" t="s">
        <v>72</v>
      </c>
      <c r="G120" s="22">
        <v>577</v>
      </c>
      <c r="H120" s="22">
        <v>577</v>
      </c>
      <c r="I120" s="22">
        <v>546</v>
      </c>
      <c r="J120" s="22">
        <v>546</v>
      </c>
      <c r="K120" s="22">
        <v>546</v>
      </c>
      <c r="L120" s="22">
        <v>546</v>
      </c>
      <c r="M120" s="22">
        <v>546</v>
      </c>
      <c r="N120" s="22">
        <v>546</v>
      </c>
      <c r="O120" s="22">
        <v>546</v>
      </c>
      <c r="P120" s="22">
        <v>597</v>
      </c>
      <c r="Q120" s="22">
        <v>597</v>
      </c>
      <c r="R120" s="22">
        <v>597</v>
      </c>
      <c r="S120" s="22">
        <v>597</v>
      </c>
      <c r="T120" s="23"/>
      <c r="U120" s="373">
        <f t="shared" si="8"/>
        <v>7364</v>
      </c>
      <c r="V120" s="21" t="e">
        <f>'Ars topaz'!L89</f>
        <v>#REF!</v>
      </c>
      <c r="W120" s="24" t="e">
        <f>'Ars topaz'!M89</f>
        <v>#REF!</v>
      </c>
      <c r="X120" s="126" t="e">
        <f t="shared" si="9"/>
        <v>#REF!</v>
      </c>
      <c r="Y120" s="26" t="e">
        <f t="shared" si="10"/>
        <v>#REF!</v>
      </c>
      <c r="Z120" s="48" t="e">
        <f t="shared" si="11"/>
        <v>#REF!</v>
      </c>
    </row>
    <row r="121" spans="1:26" ht="15.75" customHeight="1">
      <c r="A121" s="91"/>
      <c r="B121" s="166"/>
      <c r="C121" s="252" t="str">
        <f>+C118</f>
        <v>- Cat Penutup :</v>
      </c>
      <c r="D121" s="62"/>
      <c r="E121" s="63" t="str">
        <f>+E115</f>
        <v>ex. Cathylac/setara</v>
      </c>
      <c r="F121" s="105" t="s">
        <v>72</v>
      </c>
      <c r="G121" s="22">
        <v>577</v>
      </c>
      <c r="H121" s="22">
        <v>577</v>
      </c>
      <c r="I121" s="22">
        <v>546</v>
      </c>
      <c r="J121" s="22">
        <v>546</v>
      </c>
      <c r="K121" s="22">
        <v>546</v>
      </c>
      <c r="L121" s="22">
        <v>546</v>
      </c>
      <c r="M121" s="22">
        <v>546</v>
      </c>
      <c r="N121" s="22">
        <v>546</v>
      </c>
      <c r="O121" s="22">
        <v>546</v>
      </c>
      <c r="P121" s="22">
        <v>597</v>
      </c>
      <c r="Q121" s="22">
        <v>597</v>
      </c>
      <c r="R121" s="22">
        <v>597</v>
      </c>
      <c r="S121" s="22">
        <v>597</v>
      </c>
      <c r="T121" s="23"/>
      <c r="U121" s="373">
        <f t="shared" si="8"/>
        <v>7364</v>
      </c>
      <c r="V121" s="21" t="e">
        <f>'Ars topaz'!L90</f>
        <v>#REF!</v>
      </c>
      <c r="W121" s="24" t="e">
        <f>'Ars topaz'!M90</f>
        <v>#REF!</v>
      </c>
      <c r="X121" s="126" t="e">
        <f t="shared" si="9"/>
        <v>#REF!</v>
      </c>
      <c r="Y121" s="26" t="e">
        <f t="shared" si="10"/>
        <v>#REF!</v>
      </c>
      <c r="Z121" s="48" t="e">
        <f t="shared" si="11"/>
        <v>#REF!</v>
      </c>
    </row>
    <row r="122" spans="1:26" ht="15.75" customHeight="1">
      <c r="A122" s="91" t="s">
        <v>39</v>
      </c>
      <c r="B122" s="229" t="s">
        <v>557</v>
      </c>
      <c r="C122" s="60"/>
      <c r="D122" s="62"/>
      <c r="E122" s="63"/>
      <c r="F122" s="105"/>
      <c r="G122" s="22"/>
      <c r="H122" s="23"/>
      <c r="I122" s="23"/>
      <c r="J122" s="23"/>
      <c r="K122" s="23"/>
      <c r="L122" s="23"/>
      <c r="M122" s="23"/>
      <c r="N122" s="23"/>
      <c r="O122" s="23"/>
      <c r="P122" s="23"/>
      <c r="Q122" s="23"/>
      <c r="R122" s="23"/>
      <c r="S122" s="23"/>
      <c r="T122" s="23"/>
      <c r="U122" s="373">
        <f t="shared" si="8"/>
        <v>0</v>
      </c>
      <c r="V122" s="21"/>
      <c r="W122" s="24"/>
      <c r="X122" s="126">
        <f t="shared" si="9"/>
        <v>0</v>
      </c>
      <c r="Y122" s="26">
        <f t="shared" si="10"/>
        <v>0</v>
      </c>
      <c r="Z122" s="48">
        <f t="shared" si="11"/>
        <v>0</v>
      </c>
    </row>
    <row r="123" spans="1:26" ht="15.75" customHeight="1">
      <c r="A123" s="91"/>
      <c r="B123" s="166"/>
      <c r="C123" s="252" t="str">
        <f>+C120</f>
        <v xml:space="preserve">- Cat dasar :  </v>
      </c>
      <c r="D123" s="62"/>
      <c r="E123" s="115" t="str">
        <f>+E111</f>
        <v>alkali resisting primer</v>
      </c>
      <c r="F123" s="105" t="s">
        <v>72</v>
      </c>
      <c r="G123" s="337">
        <v>132</v>
      </c>
      <c r="H123" s="22">
        <v>231</v>
      </c>
      <c r="I123" s="22">
        <v>231</v>
      </c>
      <c r="J123" s="22">
        <v>231</v>
      </c>
      <c r="K123" s="22">
        <v>231</v>
      </c>
      <c r="L123" s="22">
        <v>231</v>
      </c>
      <c r="M123" s="22">
        <v>231</v>
      </c>
      <c r="N123" s="22">
        <v>231</v>
      </c>
      <c r="O123" s="22">
        <v>231</v>
      </c>
      <c r="P123" s="22">
        <v>231</v>
      </c>
      <c r="Q123" s="22">
        <v>231</v>
      </c>
      <c r="R123" s="22">
        <v>231</v>
      </c>
      <c r="S123" s="22">
        <v>231</v>
      </c>
      <c r="T123" s="23"/>
      <c r="U123" s="373">
        <f t="shared" si="8"/>
        <v>2904</v>
      </c>
      <c r="V123" s="21" t="e">
        <f>'Ars topaz'!L92</f>
        <v>#REF!</v>
      </c>
      <c r="W123" s="24" t="e">
        <f>'Ars topaz'!M92</f>
        <v>#REF!</v>
      </c>
      <c r="X123" s="126" t="e">
        <f t="shared" si="9"/>
        <v>#REF!</v>
      </c>
      <c r="Y123" s="26" t="e">
        <f t="shared" si="10"/>
        <v>#REF!</v>
      </c>
      <c r="Z123" s="48" t="e">
        <f t="shared" si="11"/>
        <v>#REF!</v>
      </c>
    </row>
    <row r="124" spans="1:26" ht="15.75" customHeight="1">
      <c r="A124" s="91"/>
      <c r="B124" s="166"/>
      <c r="C124" s="252" t="s">
        <v>169</v>
      </c>
      <c r="D124" s="62"/>
      <c r="E124" s="63" t="s">
        <v>170</v>
      </c>
      <c r="F124" s="105" t="s">
        <v>72</v>
      </c>
      <c r="G124" s="337">
        <v>132</v>
      </c>
      <c r="H124" s="22">
        <v>231</v>
      </c>
      <c r="I124" s="22">
        <v>231</v>
      </c>
      <c r="J124" s="22">
        <v>231</v>
      </c>
      <c r="K124" s="22">
        <v>231</v>
      </c>
      <c r="L124" s="22">
        <v>231</v>
      </c>
      <c r="M124" s="22">
        <v>231</v>
      </c>
      <c r="N124" s="22">
        <v>231</v>
      </c>
      <c r="O124" s="22">
        <v>231</v>
      </c>
      <c r="P124" s="22">
        <v>231</v>
      </c>
      <c r="Q124" s="22">
        <v>231</v>
      </c>
      <c r="R124" s="22">
        <v>231</v>
      </c>
      <c r="S124" s="22">
        <v>231</v>
      </c>
      <c r="T124" s="23"/>
      <c r="U124" s="373">
        <f t="shared" si="8"/>
        <v>2904</v>
      </c>
      <c r="V124" s="21" t="e">
        <f>'Ars topaz'!L93</f>
        <v>#REF!</v>
      </c>
      <c r="W124" s="24" t="e">
        <f>'Ars topaz'!M93</f>
        <v>#REF!</v>
      </c>
      <c r="X124" s="126" t="e">
        <f t="shared" si="9"/>
        <v>#REF!</v>
      </c>
      <c r="Y124" s="26" t="e">
        <f t="shared" si="10"/>
        <v>#REF!</v>
      </c>
      <c r="Z124" s="48" t="e">
        <f t="shared" si="11"/>
        <v>#REF!</v>
      </c>
    </row>
    <row r="125" spans="1:26" ht="15.75" customHeight="1">
      <c r="A125" s="91" t="s">
        <v>41</v>
      </c>
      <c r="B125" s="229" t="s">
        <v>558</v>
      </c>
      <c r="C125" s="252"/>
      <c r="D125" s="62"/>
      <c r="E125" s="63"/>
      <c r="F125" s="105"/>
      <c r="G125" s="22"/>
      <c r="H125" s="23"/>
      <c r="I125" s="23"/>
      <c r="J125" s="23"/>
      <c r="K125" s="23"/>
      <c r="L125" s="23"/>
      <c r="M125" s="23"/>
      <c r="N125" s="23"/>
      <c r="O125" s="23"/>
      <c r="P125" s="23"/>
      <c r="Q125" s="23"/>
      <c r="R125" s="23"/>
      <c r="S125" s="23"/>
      <c r="T125" s="23"/>
      <c r="U125" s="373">
        <f t="shared" si="8"/>
        <v>0</v>
      </c>
      <c r="V125" s="21"/>
      <c r="W125" s="24"/>
      <c r="X125" s="126">
        <f t="shared" si="9"/>
        <v>0</v>
      </c>
      <c r="Y125" s="26">
        <f t="shared" si="10"/>
        <v>0</v>
      </c>
      <c r="Z125" s="48">
        <f t="shared" si="11"/>
        <v>0</v>
      </c>
    </row>
    <row r="126" spans="1:26" ht="15.75" customHeight="1">
      <c r="A126" s="91"/>
      <c r="B126" s="166"/>
      <c r="C126" s="252" t="str">
        <f>+C123</f>
        <v xml:space="preserve">- Cat dasar :  </v>
      </c>
      <c r="D126" s="62"/>
      <c r="E126" s="115" t="str">
        <f>+E123</f>
        <v>alkali resisting primer</v>
      </c>
      <c r="F126" s="105" t="s">
        <v>72</v>
      </c>
      <c r="G126" s="22">
        <v>87</v>
      </c>
      <c r="H126" s="22">
        <v>87</v>
      </c>
      <c r="I126" s="22">
        <v>70</v>
      </c>
      <c r="J126" s="22">
        <v>71</v>
      </c>
      <c r="K126" s="22">
        <v>72</v>
      </c>
      <c r="L126" s="22">
        <v>73</v>
      </c>
      <c r="M126" s="22">
        <v>74</v>
      </c>
      <c r="N126" s="22">
        <v>75</v>
      </c>
      <c r="O126" s="22">
        <v>76</v>
      </c>
      <c r="P126" s="22">
        <v>77</v>
      </c>
      <c r="Q126" s="22">
        <v>78</v>
      </c>
      <c r="R126" s="22">
        <v>79</v>
      </c>
      <c r="S126" s="22">
        <v>80</v>
      </c>
      <c r="T126" s="23"/>
      <c r="U126" s="373">
        <f t="shared" si="8"/>
        <v>999</v>
      </c>
      <c r="V126" s="21" t="e">
        <f>'Ars topaz'!L95</f>
        <v>#REF!</v>
      </c>
      <c r="W126" s="24" t="e">
        <f>'Ars topaz'!M95</f>
        <v>#REF!</v>
      </c>
      <c r="X126" s="126" t="e">
        <f t="shared" si="9"/>
        <v>#REF!</v>
      </c>
      <c r="Y126" s="26" t="e">
        <f t="shared" si="10"/>
        <v>#REF!</v>
      </c>
      <c r="Z126" s="48" t="e">
        <f t="shared" si="11"/>
        <v>#REF!</v>
      </c>
    </row>
    <row r="127" spans="1:26" ht="15.75" customHeight="1">
      <c r="A127" s="91"/>
      <c r="B127" s="166"/>
      <c r="C127" s="252" t="str">
        <f>+C124</f>
        <v>- Cat penutup</v>
      </c>
      <c r="D127" s="62"/>
      <c r="E127" s="63" t="str">
        <f>+E124</f>
        <v>Pentalite ex. ICI Dulux/etara</v>
      </c>
      <c r="F127" s="105" t="s">
        <v>72</v>
      </c>
      <c r="G127" s="22">
        <v>87</v>
      </c>
      <c r="H127" s="22">
        <v>87</v>
      </c>
      <c r="I127" s="22">
        <v>70</v>
      </c>
      <c r="J127" s="22">
        <v>71</v>
      </c>
      <c r="K127" s="22">
        <v>72</v>
      </c>
      <c r="L127" s="22">
        <v>73</v>
      </c>
      <c r="M127" s="22">
        <v>74</v>
      </c>
      <c r="N127" s="22">
        <v>75</v>
      </c>
      <c r="O127" s="22">
        <v>76</v>
      </c>
      <c r="P127" s="22">
        <v>77</v>
      </c>
      <c r="Q127" s="22">
        <v>78</v>
      </c>
      <c r="R127" s="22">
        <v>79</v>
      </c>
      <c r="S127" s="22">
        <v>80</v>
      </c>
      <c r="T127" s="23"/>
      <c r="U127" s="373">
        <f t="shared" si="8"/>
        <v>999</v>
      </c>
      <c r="V127" s="21" t="e">
        <f>'Ars topaz'!L96</f>
        <v>#REF!</v>
      </c>
      <c r="W127" s="24" t="e">
        <f>'Ars topaz'!M96</f>
        <v>#REF!</v>
      </c>
      <c r="X127" s="126" t="e">
        <f t="shared" si="9"/>
        <v>#REF!</v>
      </c>
      <c r="Y127" s="26" t="e">
        <f t="shared" si="10"/>
        <v>#REF!</v>
      </c>
      <c r="Z127" s="48" t="e">
        <f t="shared" si="11"/>
        <v>#REF!</v>
      </c>
    </row>
    <row r="128" spans="1:26" ht="15.75" customHeight="1">
      <c r="A128" s="92"/>
      <c r="B128" s="230"/>
      <c r="C128" s="252"/>
      <c r="D128" s="93"/>
      <c r="E128" s="94"/>
      <c r="F128" s="105"/>
      <c r="G128" s="200"/>
      <c r="H128" s="200"/>
      <c r="I128" s="200"/>
      <c r="J128" s="200"/>
      <c r="K128" s="200"/>
      <c r="L128" s="200"/>
      <c r="M128" s="200"/>
      <c r="N128" s="200"/>
      <c r="O128" s="200"/>
      <c r="P128" s="200"/>
      <c r="Q128" s="200"/>
      <c r="R128" s="200"/>
      <c r="S128" s="200"/>
      <c r="T128" s="201"/>
      <c r="U128" s="373"/>
      <c r="V128" s="21">
        <f>'Ars topaz'!L97</f>
        <v>0</v>
      </c>
      <c r="W128" s="24">
        <f>'Ars topaz'!M97</f>
        <v>0</v>
      </c>
      <c r="X128" s="126">
        <f t="shared" si="9"/>
        <v>0</v>
      </c>
      <c r="Y128" s="26">
        <f t="shared" si="10"/>
        <v>0</v>
      </c>
      <c r="Z128" s="48">
        <f t="shared" si="11"/>
        <v>0</v>
      </c>
    </row>
    <row r="129" spans="1:26" ht="15.75" customHeight="1">
      <c r="A129" s="98"/>
      <c r="B129" s="225"/>
      <c r="C129" s="218"/>
      <c r="D129" s="99"/>
      <c r="E129" s="100"/>
      <c r="F129" s="101"/>
      <c r="G129" s="196"/>
      <c r="H129" s="197"/>
      <c r="I129" s="197"/>
      <c r="J129" s="197"/>
      <c r="K129" s="197"/>
      <c r="L129" s="197"/>
      <c r="M129" s="197"/>
      <c r="N129" s="197"/>
      <c r="O129" s="197"/>
      <c r="P129" s="197"/>
      <c r="Q129" s="197"/>
      <c r="R129" s="197"/>
      <c r="S129" s="197"/>
      <c r="T129" s="197"/>
      <c r="U129" s="575"/>
      <c r="V129" s="202"/>
      <c r="W129" s="364"/>
      <c r="X129" s="132"/>
      <c r="Y129" s="133" t="s">
        <v>94</v>
      </c>
      <c r="Z129" s="134" t="e">
        <f>SUM(Z81:Z128)</f>
        <v>#REF!</v>
      </c>
    </row>
    <row r="130" spans="1:26" ht="15.75" customHeight="1">
      <c r="A130" s="140"/>
      <c r="B130" s="231"/>
      <c r="C130" s="253"/>
      <c r="D130" s="83"/>
      <c r="E130" s="84"/>
      <c r="F130" s="153"/>
      <c r="G130" s="190"/>
      <c r="H130" s="191"/>
      <c r="I130" s="191"/>
      <c r="J130" s="191"/>
      <c r="K130" s="191"/>
      <c r="L130" s="191"/>
      <c r="M130" s="191"/>
      <c r="N130" s="191"/>
      <c r="O130" s="191"/>
      <c r="P130" s="191"/>
      <c r="Q130" s="191"/>
      <c r="R130" s="191"/>
      <c r="S130" s="191"/>
      <c r="T130" s="191"/>
      <c r="U130" s="373">
        <f t="shared" ref="U130:U149" si="12">SUM(G130:T130)</f>
        <v>0</v>
      </c>
      <c r="V130" s="205"/>
      <c r="W130" s="192"/>
      <c r="X130" s="121"/>
      <c r="Y130" s="122"/>
      <c r="Z130" s="135"/>
    </row>
    <row r="131" spans="1:26" ht="15.75" customHeight="1">
      <c r="A131" s="85" t="s">
        <v>398</v>
      </c>
      <c r="B131" s="232" t="s">
        <v>171</v>
      </c>
      <c r="C131" s="254"/>
      <c r="D131" s="62"/>
      <c r="E131" s="66"/>
      <c r="F131" s="105"/>
      <c r="G131" s="22"/>
      <c r="H131" s="23"/>
      <c r="I131" s="23"/>
      <c r="J131" s="23"/>
      <c r="K131" s="23"/>
      <c r="L131" s="23"/>
      <c r="M131" s="23"/>
      <c r="N131" s="23"/>
      <c r="O131" s="23"/>
      <c r="P131" s="23"/>
      <c r="Q131" s="23"/>
      <c r="R131" s="23"/>
      <c r="S131" s="23"/>
      <c r="T131" s="23"/>
      <c r="U131" s="373">
        <f t="shared" si="12"/>
        <v>0</v>
      </c>
      <c r="V131" s="21"/>
      <c r="W131" s="24"/>
      <c r="X131" s="126"/>
      <c r="Y131" s="26"/>
      <c r="Z131" s="48"/>
    </row>
    <row r="132" spans="1:26" ht="15.75" customHeight="1">
      <c r="A132" s="85"/>
      <c r="B132" s="232" t="s">
        <v>142</v>
      </c>
      <c r="C132" s="247"/>
      <c r="D132" s="62"/>
      <c r="E132" s="63"/>
      <c r="F132" s="105"/>
      <c r="G132" s="22"/>
      <c r="H132" s="23"/>
      <c r="I132" s="23"/>
      <c r="J132" s="23"/>
      <c r="K132" s="23"/>
      <c r="L132" s="23"/>
      <c r="M132" s="23"/>
      <c r="N132" s="23"/>
      <c r="O132" s="23"/>
      <c r="P132" s="23"/>
      <c r="Q132" s="23"/>
      <c r="R132" s="23"/>
      <c r="S132" s="23"/>
      <c r="T132" s="23"/>
      <c r="U132" s="373">
        <f t="shared" si="12"/>
        <v>0</v>
      </c>
      <c r="V132" s="21"/>
      <c r="W132" s="24"/>
      <c r="X132" s="126"/>
      <c r="Y132" s="26"/>
      <c r="Z132" s="48"/>
    </row>
    <row r="133" spans="1:26" ht="15.75" customHeight="1">
      <c r="A133" s="86"/>
      <c r="B133" s="167" t="s">
        <v>172</v>
      </c>
      <c r="C133" s="246"/>
      <c r="D133" s="87"/>
      <c r="E133" s="88"/>
      <c r="F133" s="108"/>
      <c r="G133" s="22"/>
      <c r="H133" s="23"/>
      <c r="I133" s="23"/>
      <c r="J133" s="23"/>
      <c r="K133" s="23"/>
      <c r="L133" s="23"/>
      <c r="M133" s="23"/>
      <c r="N133" s="23"/>
      <c r="O133" s="23"/>
      <c r="P133" s="23"/>
      <c r="Q133" s="23"/>
      <c r="R133" s="23"/>
      <c r="S133" s="23"/>
      <c r="T133" s="23"/>
      <c r="U133" s="373">
        <f t="shared" si="12"/>
        <v>0</v>
      </c>
      <c r="V133" s="21"/>
      <c r="W133" s="24"/>
      <c r="X133" s="126"/>
      <c r="Y133" s="26"/>
      <c r="Z133" s="48"/>
    </row>
    <row r="134" spans="1:26" ht="15.75" customHeight="1">
      <c r="A134" s="89"/>
      <c r="B134" s="227" t="s">
        <v>144</v>
      </c>
      <c r="C134" s="246"/>
      <c r="D134" s="87"/>
      <c r="E134" s="88"/>
      <c r="F134" s="107"/>
      <c r="G134" s="22"/>
      <c r="H134" s="23"/>
      <c r="I134" s="23"/>
      <c r="J134" s="23"/>
      <c r="K134" s="23"/>
      <c r="L134" s="23"/>
      <c r="M134" s="23"/>
      <c r="N134" s="23"/>
      <c r="O134" s="23"/>
      <c r="P134" s="23"/>
      <c r="Q134" s="23"/>
      <c r="R134" s="23"/>
      <c r="S134" s="23"/>
      <c r="T134" s="23"/>
      <c r="U134" s="373">
        <f t="shared" si="12"/>
        <v>0</v>
      </c>
      <c r="V134" s="21"/>
      <c r="W134" s="24"/>
      <c r="X134" s="126"/>
      <c r="Y134" s="26"/>
      <c r="Z134" s="48"/>
    </row>
    <row r="135" spans="1:26" ht="15.75" customHeight="1">
      <c r="A135" s="89"/>
      <c r="B135" s="227" t="s">
        <v>173</v>
      </c>
      <c r="C135" s="246"/>
      <c r="D135" s="87"/>
      <c r="E135" s="88"/>
      <c r="F135" s="107"/>
      <c r="G135" s="22"/>
      <c r="H135" s="23"/>
      <c r="I135" s="23"/>
      <c r="J135" s="23"/>
      <c r="K135" s="23"/>
      <c r="L135" s="23"/>
      <c r="M135" s="23"/>
      <c r="N135" s="23"/>
      <c r="O135" s="23"/>
      <c r="P135" s="23"/>
      <c r="Q135" s="23"/>
      <c r="R135" s="23"/>
      <c r="S135" s="23"/>
      <c r="T135" s="23"/>
      <c r="U135" s="373">
        <f t="shared" si="12"/>
        <v>0</v>
      </c>
      <c r="V135" s="21"/>
      <c r="W135" s="24"/>
      <c r="X135" s="126"/>
      <c r="Y135" s="26"/>
      <c r="Z135" s="48"/>
    </row>
    <row r="136" spans="1:26" ht="15.75" customHeight="1">
      <c r="A136" s="89"/>
      <c r="B136" s="227" t="s">
        <v>174</v>
      </c>
      <c r="C136" s="246"/>
      <c r="D136" s="87"/>
      <c r="E136" s="88"/>
      <c r="F136" s="107"/>
      <c r="G136" s="22"/>
      <c r="H136" s="23"/>
      <c r="I136" s="23"/>
      <c r="J136" s="23"/>
      <c r="K136" s="23"/>
      <c r="L136" s="23"/>
      <c r="M136" s="23"/>
      <c r="N136" s="23"/>
      <c r="O136" s="23"/>
      <c r="P136" s="23"/>
      <c r="Q136" s="23"/>
      <c r="R136" s="23"/>
      <c r="S136" s="23"/>
      <c r="T136" s="23"/>
      <c r="U136" s="373">
        <f t="shared" si="12"/>
        <v>0</v>
      </c>
      <c r="V136" s="21"/>
      <c r="W136" s="24"/>
      <c r="X136" s="126"/>
      <c r="Y136" s="26"/>
      <c r="Z136" s="48"/>
    </row>
    <row r="137" spans="1:26" ht="15.75" customHeight="1">
      <c r="A137" s="89"/>
      <c r="B137" s="227"/>
      <c r="C137" s="246"/>
      <c r="D137" s="87"/>
      <c r="E137" s="88"/>
      <c r="F137" s="107"/>
      <c r="G137" s="22"/>
      <c r="H137" s="23"/>
      <c r="I137" s="23"/>
      <c r="J137" s="23"/>
      <c r="K137" s="23"/>
      <c r="L137" s="23"/>
      <c r="M137" s="23"/>
      <c r="N137" s="23"/>
      <c r="O137" s="23"/>
      <c r="P137" s="23"/>
      <c r="Q137" s="23"/>
      <c r="R137" s="23"/>
      <c r="S137" s="23"/>
      <c r="T137" s="23"/>
      <c r="U137" s="373">
        <f t="shared" si="12"/>
        <v>0</v>
      </c>
      <c r="V137" s="21"/>
      <c r="W137" s="24"/>
      <c r="X137" s="126"/>
      <c r="Y137" s="26"/>
      <c r="Z137" s="48"/>
    </row>
    <row r="138" spans="1:26" ht="15.75" customHeight="1">
      <c r="A138" s="89"/>
      <c r="B138" s="227" t="s">
        <v>175</v>
      </c>
      <c r="C138" s="246"/>
      <c r="D138" s="87"/>
      <c r="E138" s="88"/>
      <c r="F138" s="107"/>
      <c r="G138" s="22"/>
      <c r="H138" s="23"/>
      <c r="I138" s="23"/>
      <c r="J138" s="23"/>
      <c r="K138" s="23"/>
      <c r="L138" s="23"/>
      <c r="M138" s="23"/>
      <c r="N138" s="23"/>
      <c r="O138" s="23"/>
      <c r="P138" s="23"/>
      <c r="Q138" s="23"/>
      <c r="R138" s="23"/>
      <c r="S138" s="23"/>
      <c r="T138" s="23"/>
      <c r="U138" s="373">
        <f t="shared" si="12"/>
        <v>0</v>
      </c>
      <c r="V138" s="21"/>
      <c r="W138" s="24"/>
      <c r="X138" s="126"/>
      <c r="Y138" s="26"/>
      <c r="Z138" s="48"/>
    </row>
    <row r="139" spans="1:26" ht="15.75" customHeight="1">
      <c r="A139" s="89"/>
      <c r="B139" s="227" t="s">
        <v>176</v>
      </c>
      <c r="C139" s="246"/>
      <c r="D139" s="87"/>
      <c r="E139" s="88"/>
      <c r="F139" s="107"/>
      <c r="G139" s="22"/>
      <c r="H139" s="23"/>
      <c r="I139" s="23"/>
      <c r="J139" s="23"/>
      <c r="K139" s="23"/>
      <c r="L139" s="23"/>
      <c r="M139" s="23"/>
      <c r="N139" s="23"/>
      <c r="O139" s="23"/>
      <c r="P139" s="23"/>
      <c r="Q139" s="23"/>
      <c r="R139" s="23"/>
      <c r="S139" s="23"/>
      <c r="T139" s="23"/>
      <c r="U139" s="373">
        <f t="shared" si="12"/>
        <v>0</v>
      </c>
      <c r="V139" s="21"/>
      <c r="W139" s="24"/>
      <c r="X139" s="126"/>
      <c r="Y139" s="26"/>
      <c r="Z139" s="48"/>
    </row>
    <row r="140" spans="1:26" ht="15.75" customHeight="1">
      <c r="A140" s="89"/>
      <c r="B140" s="227"/>
      <c r="C140" s="246"/>
      <c r="D140" s="87"/>
      <c r="E140" s="88"/>
      <c r="F140" s="107"/>
      <c r="G140" s="22"/>
      <c r="H140" s="23"/>
      <c r="I140" s="23"/>
      <c r="J140" s="23"/>
      <c r="K140" s="23"/>
      <c r="L140" s="23"/>
      <c r="M140" s="23"/>
      <c r="N140" s="23"/>
      <c r="O140" s="23"/>
      <c r="P140" s="23"/>
      <c r="Q140" s="23"/>
      <c r="R140" s="23"/>
      <c r="S140" s="23"/>
      <c r="T140" s="23"/>
      <c r="U140" s="373">
        <f t="shared" si="12"/>
        <v>0</v>
      </c>
      <c r="V140" s="21"/>
      <c r="W140" s="24"/>
      <c r="X140" s="126"/>
      <c r="Y140" s="26"/>
      <c r="Z140" s="48"/>
    </row>
    <row r="141" spans="1:26" ht="15.75" customHeight="1">
      <c r="A141" s="89"/>
      <c r="B141" s="168" t="s">
        <v>177</v>
      </c>
      <c r="C141" s="246"/>
      <c r="D141" s="87"/>
      <c r="E141" s="88"/>
      <c r="F141" s="107"/>
      <c r="G141" s="22"/>
      <c r="H141" s="23"/>
      <c r="I141" s="23"/>
      <c r="J141" s="23"/>
      <c r="K141" s="23"/>
      <c r="L141" s="23"/>
      <c r="M141" s="23"/>
      <c r="N141" s="23"/>
      <c r="O141" s="23"/>
      <c r="P141" s="23"/>
      <c r="Q141" s="23"/>
      <c r="R141" s="23"/>
      <c r="S141" s="23"/>
      <c r="T141" s="23"/>
      <c r="U141" s="373">
        <f t="shared" si="12"/>
        <v>0</v>
      </c>
      <c r="V141" s="21"/>
      <c r="W141" s="24"/>
      <c r="X141" s="126"/>
      <c r="Y141" s="26"/>
      <c r="Z141" s="48"/>
    </row>
    <row r="142" spans="1:26" ht="15.75" customHeight="1">
      <c r="A142" s="89"/>
      <c r="B142" s="168" t="s">
        <v>178</v>
      </c>
      <c r="C142" s="246"/>
      <c r="D142" s="87"/>
      <c r="E142" s="88"/>
      <c r="F142" s="107"/>
      <c r="G142" s="22"/>
      <c r="H142" s="23"/>
      <c r="I142" s="23"/>
      <c r="J142" s="23"/>
      <c r="K142" s="23"/>
      <c r="L142" s="23"/>
      <c r="M142" s="23"/>
      <c r="N142" s="23"/>
      <c r="O142" s="23"/>
      <c r="P142" s="23"/>
      <c r="Q142" s="23"/>
      <c r="R142" s="23"/>
      <c r="S142" s="23"/>
      <c r="T142" s="23"/>
      <c r="U142" s="373">
        <f t="shared" si="12"/>
        <v>0</v>
      </c>
      <c r="V142" s="21"/>
      <c r="W142" s="24"/>
      <c r="X142" s="126"/>
      <c r="Y142" s="26"/>
      <c r="Z142" s="48"/>
    </row>
    <row r="143" spans="1:26" ht="15.75" customHeight="1">
      <c r="A143" s="89"/>
      <c r="B143" s="168" t="s">
        <v>179</v>
      </c>
      <c r="C143" s="246"/>
      <c r="D143" s="87"/>
      <c r="E143" s="88"/>
      <c r="F143" s="107"/>
      <c r="G143" s="22"/>
      <c r="H143" s="23"/>
      <c r="I143" s="23"/>
      <c r="J143" s="23"/>
      <c r="K143" s="23"/>
      <c r="L143" s="23"/>
      <c r="M143" s="23"/>
      <c r="N143" s="23"/>
      <c r="O143" s="23"/>
      <c r="P143" s="23"/>
      <c r="Q143" s="23"/>
      <c r="R143" s="23"/>
      <c r="S143" s="23"/>
      <c r="T143" s="23"/>
      <c r="U143" s="373">
        <f t="shared" si="12"/>
        <v>0</v>
      </c>
      <c r="V143" s="21"/>
      <c r="W143" s="24"/>
      <c r="X143" s="126"/>
      <c r="Y143" s="26"/>
      <c r="Z143" s="48"/>
    </row>
    <row r="144" spans="1:26" ht="15.75" customHeight="1">
      <c r="A144" s="89"/>
      <c r="B144" s="227"/>
      <c r="C144" s="246"/>
      <c r="D144" s="87"/>
      <c r="E144" s="88"/>
      <c r="F144" s="107"/>
      <c r="G144" s="22"/>
      <c r="H144" s="23"/>
      <c r="I144" s="23"/>
      <c r="J144" s="23"/>
      <c r="K144" s="23"/>
      <c r="L144" s="23"/>
      <c r="M144" s="23"/>
      <c r="N144" s="23"/>
      <c r="O144" s="23"/>
      <c r="P144" s="23"/>
      <c r="Q144" s="23"/>
      <c r="R144" s="23"/>
      <c r="S144" s="23"/>
      <c r="T144" s="23"/>
      <c r="U144" s="373">
        <f t="shared" si="12"/>
        <v>0</v>
      </c>
      <c r="V144" s="21"/>
      <c r="W144" s="24"/>
      <c r="X144" s="126"/>
      <c r="Y144" s="26"/>
      <c r="Z144" s="48"/>
    </row>
    <row r="145" spans="1:26" ht="15.75" customHeight="1">
      <c r="A145" s="89"/>
      <c r="B145" s="227" t="s">
        <v>180</v>
      </c>
      <c r="C145" s="246"/>
      <c r="D145" s="87"/>
      <c r="E145" s="88"/>
      <c r="F145" s="107"/>
      <c r="G145" s="22"/>
      <c r="H145" s="23"/>
      <c r="I145" s="23"/>
      <c r="J145" s="23"/>
      <c r="K145" s="23"/>
      <c r="L145" s="23"/>
      <c r="M145" s="23"/>
      <c r="N145" s="23"/>
      <c r="O145" s="23"/>
      <c r="P145" s="23"/>
      <c r="Q145" s="23"/>
      <c r="R145" s="23"/>
      <c r="S145" s="23"/>
      <c r="T145" s="23"/>
      <c r="U145" s="373">
        <f t="shared" si="12"/>
        <v>0</v>
      </c>
      <c r="V145" s="21"/>
      <c r="W145" s="24"/>
      <c r="X145" s="126"/>
      <c r="Y145" s="26"/>
      <c r="Z145" s="48"/>
    </row>
    <row r="146" spans="1:26" ht="15.75" customHeight="1">
      <c r="A146" s="89"/>
      <c r="B146" s="227" t="s">
        <v>181</v>
      </c>
      <c r="C146" s="246"/>
      <c r="D146" s="87"/>
      <c r="E146" s="88"/>
      <c r="F146" s="107"/>
      <c r="G146" s="22"/>
      <c r="H146" s="23"/>
      <c r="I146" s="23"/>
      <c r="J146" s="23"/>
      <c r="K146" s="23"/>
      <c r="L146" s="23"/>
      <c r="M146" s="23"/>
      <c r="N146" s="23"/>
      <c r="O146" s="23"/>
      <c r="P146" s="23"/>
      <c r="Q146" s="23"/>
      <c r="R146" s="23"/>
      <c r="S146" s="23"/>
      <c r="T146" s="23"/>
      <c r="U146" s="373">
        <f t="shared" si="12"/>
        <v>0</v>
      </c>
      <c r="V146" s="21"/>
      <c r="W146" s="24"/>
      <c r="X146" s="126"/>
      <c r="Y146" s="26"/>
      <c r="Z146" s="48"/>
    </row>
    <row r="147" spans="1:26" ht="15.75" customHeight="1">
      <c r="A147" s="89"/>
      <c r="B147" s="227"/>
      <c r="C147" s="246"/>
      <c r="D147" s="87"/>
      <c r="E147" s="88"/>
      <c r="F147" s="107"/>
      <c r="G147" s="22"/>
      <c r="H147" s="23"/>
      <c r="I147" s="23"/>
      <c r="J147" s="23"/>
      <c r="K147" s="23"/>
      <c r="L147" s="23"/>
      <c r="M147" s="23"/>
      <c r="N147" s="23"/>
      <c r="O147" s="23"/>
      <c r="P147" s="23"/>
      <c r="Q147" s="23"/>
      <c r="R147" s="23"/>
      <c r="S147" s="23"/>
      <c r="T147" s="23"/>
      <c r="U147" s="373">
        <f t="shared" si="12"/>
        <v>0</v>
      </c>
      <c r="V147" s="21"/>
      <c r="W147" s="24"/>
      <c r="X147" s="126"/>
      <c r="Y147" s="26"/>
      <c r="Z147" s="48"/>
    </row>
    <row r="148" spans="1:26" ht="15.75" customHeight="1">
      <c r="A148" s="86">
        <v>1</v>
      </c>
      <c r="B148" s="226" t="s">
        <v>487</v>
      </c>
      <c r="C148" s="246"/>
      <c r="D148" s="87"/>
      <c r="E148" s="88"/>
      <c r="F148" s="107"/>
      <c r="G148" s="347"/>
      <c r="H148" s="348"/>
      <c r="I148" s="348"/>
      <c r="J148" s="348"/>
      <c r="K148" s="348"/>
      <c r="L148" s="348"/>
      <c r="M148" s="348"/>
      <c r="N148" s="348"/>
      <c r="O148" s="348"/>
      <c r="P148" s="348"/>
      <c r="Q148" s="348"/>
      <c r="R148" s="348"/>
      <c r="S148" s="348"/>
      <c r="T148" s="348"/>
      <c r="U148" s="373">
        <f t="shared" si="12"/>
        <v>0</v>
      </c>
      <c r="V148" s="21"/>
      <c r="W148" s="24"/>
      <c r="X148" s="126"/>
      <c r="Y148" s="26"/>
      <c r="Z148" s="48"/>
    </row>
    <row r="149" spans="1:26" ht="15.75" customHeight="1">
      <c r="A149" s="91" t="s">
        <v>74</v>
      </c>
      <c r="B149" s="233" t="s">
        <v>834</v>
      </c>
      <c r="C149" s="254"/>
      <c r="D149" s="62"/>
      <c r="E149" s="63"/>
      <c r="F149" s="105"/>
      <c r="G149" s="347"/>
      <c r="H149" s="348"/>
      <c r="I149" s="348"/>
      <c r="J149" s="348"/>
      <c r="K149" s="348"/>
      <c r="L149" s="348"/>
      <c r="M149" s="348"/>
      <c r="N149" s="348"/>
      <c r="O149" s="348"/>
      <c r="P149" s="348"/>
      <c r="Q149" s="348"/>
      <c r="R149" s="348"/>
      <c r="S149" s="348"/>
      <c r="T149" s="348"/>
      <c r="U149" s="373">
        <f t="shared" si="12"/>
        <v>0</v>
      </c>
      <c r="V149" s="21"/>
      <c r="W149" s="24"/>
      <c r="X149" s="126">
        <f t="shared" ref="X149:X213" si="13">U149*V149</f>
        <v>0</v>
      </c>
      <c r="Y149" s="26">
        <f t="shared" ref="Y149:Y213" si="14">U149*W149</f>
        <v>0</v>
      </c>
      <c r="Z149" s="48">
        <f t="shared" ref="Z149:Z213" si="15">X149+Y149</f>
        <v>0</v>
      </c>
    </row>
    <row r="150" spans="1:26" ht="15.75" customHeight="1">
      <c r="A150" s="85"/>
      <c r="B150" s="163"/>
      <c r="C150" s="255" t="s">
        <v>483</v>
      </c>
      <c r="D150" s="62"/>
      <c r="E150" s="63"/>
      <c r="F150" s="105" t="s">
        <v>71</v>
      </c>
      <c r="G150" s="347">
        <v>39</v>
      </c>
      <c r="H150" s="348"/>
      <c r="I150" s="348"/>
      <c r="J150" s="348"/>
      <c r="K150" s="348"/>
      <c r="L150" s="348"/>
      <c r="M150" s="348"/>
      <c r="N150" s="348"/>
      <c r="O150" s="348"/>
      <c r="P150" s="348"/>
      <c r="Q150" s="348"/>
      <c r="R150" s="348"/>
      <c r="S150" s="348"/>
      <c r="T150" s="348"/>
      <c r="U150" s="373">
        <f t="shared" ref="U150:U213" si="16">SUM(G150:T150)</f>
        <v>39</v>
      </c>
      <c r="V150" s="21" t="e">
        <f>'Ars topaz'!L119</f>
        <v>#REF!</v>
      </c>
      <c r="W150" s="24" t="e">
        <f>'Ars topaz'!M119</f>
        <v>#REF!</v>
      </c>
      <c r="X150" s="126" t="e">
        <f t="shared" si="13"/>
        <v>#REF!</v>
      </c>
      <c r="Y150" s="26" t="e">
        <f t="shared" si="14"/>
        <v>#REF!</v>
      </c>
      <c r="Z150" s="48" t="e">
        <f t="shared" si="15"/>
        <v>#REF!</v>
      </c>
    </row>
    <row r="151" spans="1:26" ht="15.75" customHeight="1">
      <c r="A151" s="85"/>
      <c r="B151" s="163"/>
      <c r="C151" s="257" t="s">
        <v>338</v>
      </c>
      <c r="D151" s="62"/>
      <c r="E151" s="60" t="str">
        <f>+'Ars topaz'!E125</f>
        <v>GB126005S - Verona ex. Wisma Sehati</v>
      </c>
      <c r="F151" s="105" t="s">
        <v>72</v>
      </c>
      <c r="G151" s="347">
        <v>254</v>
      </c>
      <c r="H151" s="348"/>
      <c r="I151" s="348"/>
      <c r="J151" s="348"/>
      <c r="K151" s="348"/>
      <c r="L151" s="348"/>
      <c r="M151" s="348"/>
      <c r="N151" s="348"/>
      <c r="O151" s="348"/>
      <c r="P151" s="348"/>
      <c r="Q151" s="348"/>
      <c r="R151" s="348"/>
      <c r="S151" s="348"/>
      <c r="T151" s="348"/>
      <c r="U151" s="373">
        <f t="shared" si="16"/>
        <v>254</v>
      </c>
      <c r="V151" s="21">
        <f>'Ars topaz'!L120</f>
        <v>0</v>
      </c>
      <c r="W151" s="24">
        <f>'Ars topaz'!M120</f>
        <v>68019.625</v>
      </c>
      <c r="X151" s="126">
        <f t="shared" si="13"/>
        <v>0</v>
      </c>
      <c r="Y151" s="26">
        <f t="shared" si="14"/>
        <v>17276984.75</v>
      </c>
      <c r="Z151" s="48">
        <f t="shared" si="15"/>
        <v>17276984.75</v>
      </c>
    </row>
    <row r="152" spans="1:26" ht="15.75" customHeight="1">
      <c r="A152" s="85"/>
      <c r="B152" s="163"/>
      <c r="C152" s="256" t="s">
        <v>831</v>
      </c>
      <c r="D152" s="62"/>
      <c r="E152" s="63" t="str">
        <f>+E151</f>
        <v>GB126005S - Verona ex. Wisma Sehati</v>
      </c>
      <c r="F152" s="105" t="s">
        <v>117</v>
      </c>
      <c r="G152" s="347">
        <v>95</v>
      </c>
      <c r="H152" s="348"/>
      <c r="I152" s="348"/>
      <c r="J152" s="348"/>
      <c r="K152" s="348"/>
      <c r="L152" s="348"/>
      <c r="M152" s="348"/>
      <c r="N152" s="348"/>
      <c r="O152" s="348"/>
      <c r="P152" s="348"/>
      <c r="Q152" s="348"/>
      <c r="R152" s="348"/>
      <c r="S152" s="348"/>
      <c r="T152" s="348"/>
      <c r="U152" s="373">
        <f t="shared" si="16"/>
        <v>95</v>
      </c>
      <c r="V152" s="21" t="e">
        <f>'Ars topaz'!L121</f>
        <v>#REF!</v>
      </c>
      <c r="W152" s="24">
        <f>'Ars topaz'!M121</f>
        <v>27203.599999999999</v>
      </c>
      <c r="X152" s="126" t="e">
        <f t="shared" si="13"/>
        <v>#REF!</v>
      </c>
      <c r="Y152" s="26">
        <f t="shared" si="14"/>
        <v>2584342</v>
      </c>
      <c r="Z152" s="48" t="e">
        <f t="shared" si="15"/>
        <v>#REF!</v>
      </c>
    </row>
    <row r="153" spans="1:26" ht="15.75" customHeight="1">
      <c r="A153" s="91" t="s">
        <v>79</v>
      </c>
      <c r="B153" s="233" t="s">
        <v>494</v>
      </c>
      <c r="C153" s="254"/>
      <c r="D153" s="62"/>
      <c r="E153" s="63"/>
      <c r="F153" s="105"/>
      <c r="G153" s="347"/>
      <c r="H153" s="348"/>
      <c r="I153" s="348"/>
      <c r="J153" s="348"/>
      <c r="K153" s="348"/>
      <c r="L153" s="348"/>
      <c r="M153" s="348"/>
      <c r="N153" s="348"/>
      <c r="O153" s="348"/>
      <c r="P153" s="348"/>
      <c r="Q153" s="348"/>
      <c r="R153" s="348"/>
      <c r="S153" s="348"/>
      <c r="T153" s="348"/>
      <c r="U153" s="373">
        <f t="shared" si="16"/>
        <v>0</v>
      </c>
      <c r="V153" s="21"/>
      <c r="W153" s="24"/>
      <c r="X153" s="126">
        <f t="shared" si="13"/>
        <v>0</v>
      </c>
      <c r="Y153" s="26">
        <f t="shared" si="14"/>
        <v>0</v>
      </c>
      <c r="Z153" s="48">
        <f t="shared" si="15"/>
        <v>0</v>
      </c>
    </row>
    <row r="154" spans="1:26" ht="15.75" customHeight="1">
      <c r="A154" s="85"/>
      <c r="B154" s="163"/>
      <c r="C154" s="255" t="s">
        <v>483</v>
      </c>
      <c r="D154" s="62"/>
      <c r="E154" s="63"/>
      <c r="F154" s="105" t="s">
        <v>71</v>
      </c>
      <c r="G154" s="337">
        <v>150</v>
      </c>
      <c r="H154" s="348"/>
      <c r="I154" s="348"/>
      <c r="J154" s="348"/>
      <c r="K154" s="348"/>
      <c r="L154" s="348"/>
      <c r="M154" s="348"/>
      <c r="N154" s="348"/>
      <c r="O154" s="348"/>
      <c r="P154" s="348"/>
      <c r="Q154" s="348"/>
      <c r="R154" s="348"/>
      <c r="S154" s="348"/>
      <c r="T154" s="348"/>
      <c r="U154" s="373">
        <f t="shared" si="16"/>
        <v>150</v>
      </c>
      <c r="V154" s="21" t="e">
        <f>'Ars topaz'!L123</f>
        <v>#REF!</v>
      </c>
      <c r="W154" s="24" t="e">
        <f>'Ars topaz'!M123</f>
        <v>#REF!</v>
      </c>
      <c r="X154" s="126" t="e">
        <f t="shared" si="13"/>
        <v>#REF!</v>
      </c>
      <c r="Y154" s="26" t="e">
        <f t="shared" si="14"/>
        <v>#REF!</v>
      </c>
      <c r="Z154" s="48" t="e">
        <f t="shared" si="15"/>
        <v>#REF!</v>
      </c>
    </row>
    <row r="155" spans="1:26" ht="15.75" customHeight="1">
      <c r="A155" s="85"/>
      <c r="B155" s="163"/>
      <c r="C155" s="257" t="s">
        <v>338</v>
      </c>
      <c r="D155" s="62"/>
      <c r="E155" s="63" t="str">
        <f>+E152</f>
        <v>GB126005S - Verona ex. Wisma Sehati</v>
      </c>
      <c r="F155" s="105" t="s">
        <v>72</v>
      </c>
      <c r="G155" s="347">
        <v>995</v>
      </c>
      <c r="H155" s="348"/>
      <c r="I155" s="348"/>
      <c r="J155" s="348"/>
      <c r="K155" s="348"/>
      <c r="L155" s="348"/>
      <c r="M155" s="348"/>
      <c r="N155" s="348"/>
      <c r="O155" s="348"/>
      <c r="P155" s="348"/>
      <c r="Q155" s="348"/>
      <c r="R155" s="348"/>
      <c r="S155" s="348"/>
      <c r="T155" s="348"/>
      <c r="U155" s="373">
        <f t="shared" si="16"/>
        <v>995</v>
      </c>
      <c r="V155" s="21">
        <f>'Ars topaz'!L124</f>
        <v>0</v>
      </c>
      <c r="W155" s="24">
        <f>'Ars topaz'!M124</f>
        <v>68019.625</v>
      </c>
      <c r="X155" s="126">
        <f t="shared" si="13"/>
        <v>0</v>
      </c>
      <c r="Y155" s="26">
        <f t="shared" si="14"/>
        <v>67679526.875</v>
      </c>
      <c r="Z155" s="48">
        <f t="shared" si="15"/>
        <v>67679526.875</v>
      </c>
    </row>
    <row r="156" spans="1:26" ht="15.75" customHeight="1">
      <c r="A156" s="85"/>
      <c r="B156" s="163"/>
      <c r="C156" s="256" t="s">
        <v>831</v>
      </c>
      <c r="D156" s="62"/>
      <c r="E156" s="63" t="str">
        <f>+E155</f>
        <v>GB126005S - Verona ex. Wisma Sehati</v>
      </c>
      <c r="F156" s="105" t="s">
        <v>117</v>
      </c>
      <c r="G156" s="347">
        <v>75</v>
      </c>
      <c r="H156" s="348"/>
      <c r="I156" s="348"/>
      <c r="J156" s="348"/>
      <c r="K156" s="348"/>
      <c r="L156" s="348"/>
      <c r="M156" s="348"/>
      <c r="N156" s="348"/>
      <c r="O156" s="348"/>
      <c r="P156" s="348"/>
      <c r="Q156" s="348"/>
      <c r="R156" s="348"/>
      <c r="S156" s="348"/>
      <c r="T156" s="348"/>
      <c r="U156" s="373">
        <f t="shared" si="16"/>
        <v>75</v>
      </c>
      <c r="V156" s="21">
        <f>'Ars topaz'!L125</f>
        <v>0</v>
      </c>
      <c r="W156" s="24">
        <f>'Ars topaz'!M125</f>
        <v>27203.599999999999</v>
      </c>
      <c r="X156" s="126">
        <f t="shared" si="13"/>
        <v>0</v>
      </c>
      <c r="Y156" s="26">
        <f t="shared" si="14"/>
        <v>2040270</v>
      </c>
      <c r="Z156" s="48">
        <f t="shared" si="15"/>
        <v>2040270</v>
      </c>
    </row>
    <row r="157" spans="1:26" ht="15.75" customHeight="1">
      <c r="A157" s="91" t="s">
        <v>80</v>
      </c>
      <c r="B157" s="233" t="s">
        <v>484</v>
      </c>
      <c r="C157" s="256"/>
      <c r="D157" s="62"/>
      <c r="E157" s="63"/>
      <c r="F157" s="105"/>
      <c r="G157" s="347"/>
      <c r="H157" s="348"/>
      <c r="I157" s="348"/>
      <c r="J157" s="348"/>
      <c r="K157" s="348"/>
      <c r="L157" s="348"/>
      <c r="M157" s="348"/>
      <c r="N157" s="348"/>
      <c r="O157" s="348"/>
      <c r="P157" s="348"/>
      <c r="Q157" s="348"/>
      <c r="R157" s="348"/>
      <c r="S157" s="348"/>
      <c r="T157" s="348"/>
      <c r="U157" s="373">
        <f t="shared" si="16"/>
        <v>0</v>
      </c>
      <c r="V157" s="21"/>
      <c r="W157" s="24"/>
      <c r="X157" s="126">
        <f t="shared" si="13"/>
        <v>0</v>
      </c>
      <c r="Y157" s="26">
        <f t="shared" si="14"/>
        <v>0</v>
      </c>
      <c r="Z157" s="48">
        <f t="shared" si="15"/>
        <v>0</v>
      </c>
    </row>
    <row r="158" spans="1:26" ht="15.75" customHeight="1">
      <c r="A158" s="85"/>
      <c r="B158" s="163"/>
      <c r="C158" s="256" t="str">
        <f>+C150</f>
        <v>- Urugan pasir untuk peninggian level lantai + 15 cm</v>
      </c>
      <c r="D158" s="62"/>
      <c r="E158" s="63"/>
      <c r="F158" s="105"/>
      <c r="G158" s="347"/>
      <c r="H158" s="348"/>
      <c r="I158" s="348"/>
      <c r="J158" s="348"/>
      <c r="K158" s="348"/>
      <c r="L158" s="348"/>
      <c r="M158" s="348"/>
      <c r="N158" s="348"/>
      <c r="O158" s="348"/>
      <c r="P158" s="348"/>
      <c r="Q158" s="348"/>
      <c r="R158" s="348"/>
      <c r="S158" s="348"/>
      <c r="T158" s="348"/>
      <c r="U158" s="373">
        <f t="shared" si="16"/>
        <v>0</v>
      </c>
      <c r="V158" s="21"/>
      <c r="W158" s="24"/>
      <c r="X158" s="126">
        <f t="shared" si="13"/>
        <v>0</v>
      </c>
      <c r="Y158" s="26">
        <f t="shared" si="14"/>
        <v>0</v>
      </c>
      <c r="Z158" s="48">
        <f t="shared" si="15"/>
        <v>0</v>
      </c>
    </row>
    <row r="159" spans="1:26" ht="15.75" customHeight="1">
      <c r="A159" s="85"/>
      <c r="B159" s="163"/>
      <c r="C159" s="256" t="s">
        <v>460</v>
      </c>
      <c r="D159" s="62"/>
      <c r="E159" s="66" t="str">
        <f>+'Ars topaz'!E128</f>
        <v>Vintage Grey ex. KIA/setara</v>
      </c>
      <c r="F159" s="105" t="s">
        <v>72</v>
      </c>
      <c r="G159" s="350">
        <v>146</v>
      </c>
      <c r="H159" s="349">
        <v>305</v>
      </c>
      <c r="I159" s="349"/>
      <c r="J159" s="349"/>
      <c r="K159" s="349"/>
      <c r="L159" s="349"/>
      <c r="M159" s="349"/>
      <c r="N159" s="349"/>
      <c r="O159" s="349"/>
      <c r="P159" s="349"/>
      <c r="Q159" s="349"/>
      <c r="R159" s="349"/>
      <c r="S159" s="349"/>
      <c r="T159" s="349"/>
      <c r="U159" s="373">
        <f t="shared" si="16"/>
        <v>451</v>
      </c>
      <c r="V159" s="344">
        <f>'Ars topaz'!L128</f>
        <v>92072.5</v>
      </c>
      <c r="W159" s="343">
        <f>'Ars topaz'!M128</f>
        <v>70930</v>
      </c>
      <c r="X159" s="446">
        <f t="shared" ref="X159:X161" si="17">U159*V159</f>
        <v>41524697.5</v>
      </c>
      <c r="Y159" s="447">
        <f t="shared" ref="Y159:Y161" si="18">U159*W159</f>
        <v>31989430</v>
      </c>
      <c r="Z159" s="448">
        <f t="shared" ref="Z159:Z161" si="19">X159+Y159</f>
        <v>73514127.5</v>
      </c>
    </row>
    <row r="160" spans="1:26" ht="15.75" customHeight="1">
      <c r="A160" s="85"/>
      <c r="B160" s="163"/>
      <c r="C160" s="256" t="s">
        <v>486</v>
      </c>
      <c r="D160" s="62"/>
      <c r="E160" s="66" t="str">
        <f>+'Ars topaz'!E129</f>
        <v>Vintage stone ex. KIA/setara</v>
      </c>
      <c r="F160" s="105" t="s">
        <v>72</v>
      </c>
      <c r="G160" s="350"/>
      <c r="H160" s="349">
        <v>194</v>
      </c>
      <c r="I160" s="349"/>
      <c r="J160" s="349"/>
      <c r="K160" s="349"/>
      <c r="L160" s="349"/>
      <c r="M160" s="349"/>
      <c r="N160" s="349"/>
      <c r="O160" s="349"/>
      <c r="P160" s="349"/>
      <c r="Q160" s="349"/>
      <c r="R160" s="349"/>
      <c r="S160" s="349"/>
      <c r="T160" s="349"/>
      <c r="U160" s="373">
        <f t="shared" si="16"/>
        <v>194</v>
      </c>
      <c r="V160" s="344">
        <f>'Ars topaz'!L129</f>
        <v>92072.5</v>
      </c>
      <c r="W160" s="343">
        <f>'Ars topaz'!M129</f>
        <v>70930</v>
      </c>
      <c r="X160" s="446">
        <f t="shared" si="17"/>
        <v>17862065</v>
      </c>
      <c r="Y160" s="447">
        <f t="shared" si="18"/>
        <v>13760420</v>
      </c>
      <c r="Z160" s="448">
        <f t="shared" si="19"/>
        <v>31622485</v>
      </c>
    </row>
    <row r="161" spans="1:26" ht="15.75" customHeight="1">
      <c r="A161" s="85"/>
      <c r="B161" s="163"/>
      <c r="C161" s="256" t="s">
        <v>480</v>
      </c>
      <c r="D161" s="62"/>
      <c r="E161" s="66" t="str">
        <f>+E160</f>
        <v>Vintage stone ex. KIA/setara</v>
      </c>
      <c r="F161" s="105" t="s">
        <v>117</v>
      </c>
      <c r="G161" s="350">
        <v>184</v>
      </c>
      <c r="H161" s="349">
        <v>150</v>
      </c>
      <c r="I161" s="349"/>
      <c r="J161" s="349"/>
      <c r="K161" s="349"/>
      <c r="L161" s="349"/>
      <c r="M161" s="349"/>
      <c r="N161" s="349"/>
      <c r="O161" s="349"/>
      <c r="P161" s="349"/>
      <c r="Q161" s="349"/>
      <c r="R161" s="349"/>
      <c r="S161" s="349"/>
      <c r="T161" s="349"/>
      <c r="U161" s="373">
        <f t="shared" si="16"/>
        <v>334</v>
      </c>
      <c r="V161" s="344" t="e">
        <f>'Ars topaz'!L130</f>
        <v>#REF!</v>
      </c>
      <c r="W161" s="343">
        <f>'Ars topaz'!M130</f>
        <v>27203.599999999999</v>
      </c>
      <c r="X161" s="446" t="e">
        <f t="shared" si="17"/>
        <v>#REF!</v>
      </c>
      <c r="Y161" s="447">
        <f t="shared" si="18"/>
        <v>9086002.4000000004</v>
      </c>
      <c r="Z161" s="448" t="e">
        <f t="shared" si="19"/>
        <v>#REF!</v>
      </c>
    </row>
    <row r="162" spans="1:26" ht="15.75" customHeight="1">
      <c r="A162" s="91" t="s">
        <v>83</v>
      </c>
      <c r="B162" s="36" t="s">
        <v>543</v>
      </c>
      <c r="C162" s="257"/>
      <c r="D162" s="62"/>
      <c r="E162" s="63"/>
      <c r="F162" s="105"/>
      <c r="G162" s="347"/>
      <c r="H162" s="348"/>
      <c r="I162" s="348"/>
      <c r="J162" s="348"/>
      <c r="K162" s="348"/>
      <c r="L162" s="348"/>
      <c r="M162" s="348"/>
      <c r="N162" s="348"/>
      <c r="O162" s="348"/>
      <c r="P162" s="348"/>
      <c r="Q162" s="348"/>
      <c r="R162" s="348"/>
      <c r="S162" s="348"/>
      <c r="T162" s="348"/>
      <c r="U162" s="373">
        <f t="shared" si="16"/>
        <v>0</v>
      </c>
      <c r="V162" s="21"/>
      <c r="W162" s="24"/>
      <c r="X162" s="126">
        <f t="shared" si="13"/>
        <v>0</v>
      </c>
      <c r="Y162" s="26">
        <f t="shared" si="14"/>
        <v>0</v>
      </c>
      <c r="Z162" s="48">
        <f t="shared" si="15"/>
        <v>0</v>
      </c>
    </row>
    <row r="163" spans="1:26" ht="15.75" customHeight="1">
      <c r="A163" s="85"/>
      <c r="B163" s="35"/>
      <c r="C163" s="255" t="s">
        <v>483</v>
      </c>
      <c r="D163" s="62"/>
      <c r="E163" s="63"/>
      <c r="F163" s="105" t="s">
        <v>71</v>
      </c>
      <c r="G163" s="347"/>
      <c r="H163" s="348"/>
      <c r="I163" s="348"/>
      <c r="J163" s="348"/>
      <c r="K163" s="348"/>
      <c r="L163" s="348"/>
      <c r="M163" s="348"/>
      <c r="N163" s="348"/>
      <c r="O163" s="348"/>
      <c r="P163" s="348"/>
      <c r="Q163" s="348"/>
      <c r="R163" s="348"/>
      <c r="S163" s="348"/>
      <c r="T163" s="348"/>
      <c r="U163" s="373">
        <f t="shared" si="16"/>
        <v>0</v>
      </c>
      <c r="V163" s="21"/>
      <c r="W163" s="24"/>
      <c r="X163" s="126">
        <f t="shared" si="13"/>
        <v>0</v>
      </c>
      <c r="Y163" s="26">
        <f t="shared" si="14"/>
        <v>0</v>
      </c>
      <c r="Z163" s="48">
        <f t="shared" si="15"/>
        <v>0</v>
      </c>
    </row>
    <row r="164" spans="1:26" ht="15.75" customHeight="1">
      <c r="A164" s="85"/>
      <c r="B164" s="35"/>
      <c r="C164" s="257" t="s">
        <v>187</v>
      </c>
      <c r="D164" s="62"/>
      <c r="E164" s="63" t="s">
        <v>520</v>
      </c>
      <c r="F164" s="105" t="s">
        <v>72</v>
      </c>
      <c r="G164" s="347">
        <v>77</v>
      </c>
      <c r="H164" s="348">
        <v>56</v>
      </c>
      <c r="I164" s="348"/>
      <c r="J164" s="348"/>
      <c r="K164" s="348"/>
      <c r="L164" s="348"/>
      <c r="M164" s="348"/>
      <c r="N164" s="348"/>
      <c r="O164" s="348"/>
      <c r="P164" s="348"/>
      <c r="Q164" s="348"/>
      <c r="R164" s="348"/>
      <c r="S164" s="348"/>
      <c r="T164" s="348"/>
      <c r="U164" s="373">
        <f t="shared" si="16"/>
        <v>133</v>
      </c>
      <c r="V164" s="21">
        <f>'Ars topaz'!L133</f>
        <v>0</v>
      </c>
      <c r="W164" s="24">
        <f>'Ars topaz'!M133</f>
        <v>68019.625</v>
      </c>
      <c r="X164" s="126">
        <f t="shared" si="13"/>
        <v>0</v>
      </c>
      <c r="Y164" s="26">
        <f t="shared" si="14"/>
        <v>9046610.125</v>
      </c>
      <c r="Z164" s="48">
        <f t="shared" si="15"/>
        <v>9046610.125</v>
      </c>
    </row>
    <row r="165" spans="1:26" ht="15.75" customHeight="1">
      <c r="A165" s="85"/>
      <c r="B165" s="35"/>
      <c r="C165" s="257" t="s">
        <v>188</v>
      </c>
      <c r="D165" s="62"/>
      <c r="E165" s="63" t="s">
        <v>521</v>
      </c>
      <c r="F165" s="105" t="s">
        <v>72</v>
      </c>
      <c r="G165" s="347">
        <v>31</v>
      </c>
      <c r="H165" s="348">
        <v>26</v>
      </c>
      <c r="I165" s="348"/>
      <c r="J165" s="348"/>
      <c r="K165" s="348"/>
      <c r="L165" s="348"/>
      <c r="M165" s="348"/>
      <c r="N165" s="348"/>
      <c r="O165" s="348"/>
      <c r="P165" s="348"/>
      <c r="Q165" s="348"/>
      <c r="R165" s="348"/>
      <c r="S165" s="348"/>
      <c r="T165" s="348"/>
      <c r="U165" s="373">
        <f t="shared" si="16"/>
        <v>57</v>
      </c>
      <c r="V165" s="21">
        <f>'Ars topaz'!L134</f>
        <v>275672.5</v>
      </c>
      <c r="W165" s="24">
        <f>'Ars topaz'!M134</f>
        <v>68019.625</v>
      </c>
      <c r="X165" s="126">
        <f t="shared" si="13"/>
        <v>15713332.5</v>
      </c>
      <c r="Y165" s="26">
        <f t="shared" si="14"/>
        <v>3877118.625</v>
      </c>
      <c r="Z165" s="48">
        <f t="shared" si="15"/>
        <v>19590451.125</v>
      </c>
    </row>
    <row r="166" spans="1:26" ht="15.75" customHeight="1">
      <c r="A166" s="85"/>
      <c r="B166" s="35"/>
      <c r="C166" s="256" t="s">
        <v>831</v>
      </c>
      <c r="D166" s="62"/>
      <c r="E166" s="63" t="str">
        <f>+E165</f>
        <v>Nero Portoro ex. Indogress</v>
      </c>
      <c r="F166" s="105" t="s">
        <v>117</v>
      </c>
      <c r="G166" s="347">
        <v>76</v>
      </c>
      <c r="H166" s="348">
        <v>69</v>
      </c>
      <c r="I166" s="348"/>
      <c r="J166" s="348"/>
      <c r="K166" s="348"/>
      <c r="L166" s="348"/>
      <c r="M166" s="348"/>
      <c r="N166" s="348"/>
      <c r="O166" s="348"/>
      <c r="P166" s="348"/>
      <c r="Q166" s="348"/>
      <c r="R166" s="348"/>
      <c r="S166" s="348"/>
      <c r="T166" s="348"/>
      <c r="U166" s="373">
        <f t="shared" si="16"/>
        <v>145</v>
      </c>
      <c r="V166" s="21">
        <f>'Ars topaz'!L135</f>
        <v>35231.93</v>
      </c>
      <c r="W166" s="24">
        <f>'Ars topaz'!M135</f>
        <v>27203.599999999999</v>
      </c>
      <c r="X166" s="126">
        <f t="shared" si="13"/>
        <v>5108629.8499999996</v>
      </c>
      <c r="Y166" s="26">
        <f t="shared" si="14"/>
        <v>3944522</v>
      </c>
      <c r="Z166" s="48">
        <f t="shared" si="15"/>
        <v>9053151.8499999996</v>
      </c>
    </row>
    <row r="167" spans="1:26" ht="15.75" customHeight="1">
      <c r="A167" s="85"/>
      <c r="B167" s="36" t="s">
        <v>820</v>
      </c>
      <c r="C167" s="256"/>
      <c r="D167" s="62"/>
      <c r="E167" s="63"/>
      <c r="F167" s="105"/>
      <c r="G167" s="347"/>
      <c r="H167" s="348"/>
      <c r="I167" s="348"/>
      <c r="J167" s="348"/>
      <c r="K167" s="348"/>
      <c r="L167" s="348"/>
      <c r="M167" s="348"/>
      <c r="N167" s="348"/>
      <c r="O167" s="348"/>
      <c r="P167" s="348"/>
      <c r="Q167" s="348"/>
      <c r="R167" s="348"/>
      <c r="S167" s="348"/>
      <c r="T167" s="348"/>
      <c r="U167" s="373">
        <f t="shared" si="16"/>
        <v>0</v>
      </c>
      <c r="V167" s="21"/>
      <c r="W167" s="24"/>
      <c r="X167" s="126">
        <f t="shared" si="13"/>
        <v>0</v>
      </c>
      <c r="Y167" s="26">
        <f t="shared" si="14"/>
        <v>0</v>
      </c>
      <c r="Z167" s="48">
        <f t="shared" si="15"/>
        <v>0</v>
      </c>
    </row>
    <row r="168" spans="1:26" ht="15.75" customHeight="1">
      <c r="A168" s="85"/>
      <c r="B168" s="35"/>
      <c r="C168" s="255" t="s">
        <v>483</v>
      </c>
      <c r="D168" s="62"/>
      <c r="E168" s="63"/>
      <c r="F168" s="105" t="s">
        <v>71</v>
      </c>
      <c r="G168" s="347"/>
      <c r="H168" s="348"/>
      <c r="I168" s="348"/>
      <c r="J168" s="348"/>
      <c r="K168" s="348"/>
      <c r="L168" s="348"/>
      <c r="M168" s="348"/>
      <c r="N168" s="348"/>
      <c r="O168" s="348"/>
      <c r="P168" s="348"/>
      <c r="Q168" s="348"/>
      <c r="R168" s="348"/>
      <c r="S168" s="348"/>
      <c r="T168" s="348"/>
      <c r="U168" s="373">
        <f t="shared" si="16"/>
        <v>0</v>
      </c>
      <c r="V168" s="21"/>
      <c r="W168" s="24"/>
      <c r="X168" s="126">
        <f t="shared" si="13"/>
        <v>0</v>
      </c>
      <c r="Y168" s="26">
        <f t="shared" si="14"/>
        <v>0</v>
      </c>
      <c r="Z168" s="48">
        <f t="shared" si="15"/>
        <v>0</v>
      </c>
    </row>
    <row r="169" spans="1:26" ht="15.75" customHeight="1">
      <c r="A169" s="85"/>
      <c r="B169" s="35"/>
      <c r="C169" s="257" t="s">
        <v>187</v>
      </c>
      <c r="D169" s="62"/>
      <c r="E169" s="63" t="str">
        <f>+'Ars topaz'!E138</f>
        <v>GB126005S - Verona ex. Wisma Sehati</v>
      </c>
      <c r="F169" s="105" t="s">
        <v>72</v>
      </c>
      <c r="G169" s="347"/>
      <c r="H169" s="348">
        <v>154</v>
      </c>
      <c r="I169" s="348"/>
      <c r="J169" s="348"/>
      <c r="K169" s="348"/>
      <c r="L169" s="348"/>
      <c r="M169" s="348"/>
      <c r="N169" s="348"/>
      <c r="O169" s="348"/>
      <c r="P169" s="348"/>
      <c r="Q169" s="348"/>
      <c r="R169" s="348"/>
      <c r="S169" s="348"/>
      <c r="T169" s="348"/>
      <c r="U169" s="373">
        <f t="shared" si="16"/>
        <v>154</v>
      </c>
      <c r="V169" s="21">
        <f>'Ars topaz'!L138</f>
        <v>0</v>
      </c>
      <c r="W169" s="24">
        <f>'Ars topaz'!M138</f>
        <v>68019.625</v>
      </c>
      <c r="X169" s="126">
        <f t="shared" si="13"/>
        <v>0</v>
      </c>
      <c r="Y169" s="26">
        <f t="shared" si="14"/>
        <v>10475022.25</v>
      </c>
      <c r="Z169" s="48">
        <f t="shared" si="15"/>
        <v>10475022.25</v>
      </c>
    </row>
    <row r="170" spans="1:26" ht="15.75" customHeight="1">
      <c r="A170" s="85"/>
      <c r="B170" s="35"/>
      <c r="C170" s="257" t="s">
        <v>188</v>
      </c>
      <c r="D170" s="62"/>
      <c r="E170" s="63" t="str">
        <f>+'Ars topaz'!E139</f>
        <v>Black Pure Glossy ex. Wisma Sehati</v>
      </c>
      <c r="F170" s="105" t="s">
        <v>72</v>
      </c>
      <c r="G170" s="347"/>
      <c r="H170" s="348">
        <v>37</v>
      </c>
      <c r="I170" s="348"/>
      <c r="J170" s="348"/>
      <c r="K170" s="348"/>
      <c r="L170" s="348"/>
      <c r="M170" s="348"/>
      <c r="N170" s="348"/>
      <c r="O170" s="348"/>
      <c r="P170" s="348"/>
      <c r="Q170" s="348"/>
      <c r="R170" s="348"/>
      <c r="S170" s="348"/>
      <c r="T170" s="348"/>
      <c r="U170" s="373">
        <f t="shared" si="16"/>
        <v>37</v>
      </c>
      <c r="V170" s="21">
        <f>'Ars topaz'!L139</f>
        <v>275672.5</v>
      </c>
      <c r="W170" s="24">
        <f>'Ars topaz'!M139</f>
        <v>68019.625</v>
      </c>
      <c r="X170" s="126">
        <f t="shared" si="13"/>
        <v>10199882.5</v>
      </c>
      <c r="Y170" s="26">
        <f t="shared" si="14"/>
        <v>2516726.125</v>
      </c>
      <c r="Z170" s="48">
        <f t="shared" si="15"/>
        <v>12716608.625</v>
      </c>
    </row>
    <row r="171" spans="1:26" ht="15.75" customHeight="1">
      <c r="A171" s="85"/>
      <c r="B171" s="35"/>
      <c r="C171" s="256" t="s">
        <v>831</v>
      </c>
      <c r="D171" s="62"/>
      <c r="E171" s="63" t="str">
        <f>+E170</f>
        <v>Black Pure Glossy ex. Wisma Sehati</v>
      </c>
      <c r="F171" s="105" t="s">
        <v>117</v>
      </c>
      <c r="G171" s="347"/>
      <c r="H171" s="348">
        <v>259</v>
      </c>
      <c r="I171" s="348"/>
      <c r="J171" s="348"/>
      <c r="K171" s="348"/>
      <c r="L171" s="348"/>
      <c r="M171" s="348"/>
      <c r="N171" s="348"/>
      <c r="O171" s="348"/>
      <c r="P171" s="348"/>
      <c r="Q171" s="348"/>
      <c r="R171" s="348"/>
      <c r="S171" s="348"/>
      <c r="T171" s="348"/>
      <c r="U171" s="373">
        <f t="shared" si="16"/>
        <v>259</v>
      </c>
      <c r="V171" s="21">
        <f>'Ars topaz'!L140</f>
        <v>35231.93</v>
      </c>
      <c r="W171" s="24">
        <f>'Ars topaz'!M140</f>
        <v>27203.599999999999</v>
      </c>
      <c r="X171" s="126">
        <f t="shared" si="13"/>
        <v>9125069.8699999992</v>
      </c>
      <c r="Y171" s="26">
        <f t="shared" si="14"/>
        <v>7045732.3999999994</v>
      </c>
      <c r="Z171" s="48">
        <f t="shared" si="15"/>
        <v>16170802.27</v>
      </c>
    </row>
    <row r="172" spans="1:26" ht="15.75" customHeight="1">
      <c r="A172" s="91" t="s">
        <v>84</v>
      </c>
      <c r="B172" s="36" t="s">
        <v>482</v>
      </c>
      <c r="C172" s="257"/>
      <c r="D172" s="62"/>
      <c r="E172" s="63"/>
      <c r="F172" s="105"/>
      <c r="G172" s="347"/>
      <c r="H172" s="348"/>
      <c r="I172" s="348"/>
      <c r="J172" s="348"/>
      <c r="K172" s="348"/>
      <c r="L172" s="348"/>
      <c r="M172" s="348"/>
      <c r="N172" s="348"/>
      <c r="O172" s="348"/>
      <c r="P172" s="348"/>
      <c r="Q172" s="348"/>
      <c r="R172" s="348"/>
      <c r="S172" s="348"/>
      <c r="T172" s="348"/>
      <c r="U172" s="373">
        <f t="shared" si="16"/>
        <v>0</v>
      </c>
      <c r="V172" s="21"/>
      <c r="W172" s="24"/>
      <c r="X172" s="126">
        <f t="shared" si="13"/>
        <v>0</v>
      </c>
      <c r="Y172" s="26">
        <f t="shared" si="14"/>
        <v>0</v>
      </c>
      <c r="Z172" s="48">
        <f t="shared" si="15"/>
        <v>0</v>
      </c>
    </row>
    <row r="173" spans="1:26" ht="15.75" customHeight="1">
      <c r="A173" s="85"/>
      <c r="B173" s="35"/>
      <c r="C173" s="255" t="s">
        <v>483</v>
      </c>
      <c r="D173" s="62"/>
      <c r="E173" s="63"/>
      <c r="F173" s="105" t="s">
        <v>71</v>
      </c>
      <c r="G173" s="347"/>
      <c r="H173" s="348"/>
      <c r="I173" s="348"/>
      <c r="J173" s="348"/>
      <c r="K173" s="348"/>
      <c r="L173" s="348"/>
      <c r="M173" s="348"/>
      <c r="N173" s="348"/>
      <c r="O173" s="348"/>
      <c r="P173" s="348"/>
      <c r="Q173" s="348"/>
      <c r="R173" s="348"/>
      <c r="S173" s="348"/>
      <c r="T173" s="348"/>
      <c r="U173" s="373">
        <f t="shared" si="16"/>
        <v>0</v>
      </c>
      <c r="V173" s="21"/>
      <c r="W173" s="24"/>
      <c r="X173" s="126">
        <f t="shared" si="13"/>
        <v>0</v>
      </c>
      <c r="Y173" s="26">
        <f t="shared" si="14"/>
        <v>0</v>
      </c>
      <c r="Z173" s="48">
        <f t="shared" si="15"/>
        <v>0</v>
      </c>
    </row>
    <row r="174" spans="1:26" ht="15.75" customHeight="1">
      <c r="A174" s="85"/>
      <c r="B174" s="35"/>
      <c r="C174" s="257" t="s">
        <v>338</v>
      </c>
      <c r="D174" s="62"/>
      <c r="E174" s="63" t="s">
        <v>485</v>
      </c>
      <c r="F174" s="105" t="s">
        <v>72</v>
      </c>
      <c r="G174" s="347"/>
      <c r="H174" s="348"/>
      <c r="I174" s="348"/>
      <c r="J174" s="348"/>
      <c r="K174" s="348"/>
      <c r="L174" s="348"/>
      <c r="M174" s="348"/>
      <c r="N174" s="348"/>
      <c r="O174" s="348"/>
      <c r="P174" s="348"/>
      <c r="Q174" s="348"/>
      <c r="R174" s="348"/>
      <c r="S174" s="348"/>
      <c r="T174" s="348"/>
      <c r="U174" s="373">
        <f t="shared" si="16"/>
        <v>0</v>
      </c>
      <c r="V174" s="21"/>
      <c r="W174" s="24"/>
      <c r="X174" s="126">
        <f t="shared" si="13"/>
        <v>0</v>
      </c>
      <c r="Y174" s="26">
        <f t="shared" si="14"/>
        <v>0</v>
      </c>
      <c r="Z174" s="48">
        <f t="shared" si="15"/>
        <v>0</v>
      </c>
    </row>
    <row r="175" spans="1:26" ht="15.75" customHeight="1">
      <c r="A175" s="85"/>
      <c r="B175" s="35"/>
      <c r="C175" s="256" t="s">
        <v>831</v>
      </c>
      <c r="D175" s="62"/>
      <c r="E175" s="63" t="str">
        <f>+E174</f>
        <v>GB126005S - Verona ex. Wisma Sehati</v>
      </c>
      <c r="F175" s="105" t="s">
        <v>117</v>
      </c>
      <c r="G175" s="347"/>
      <c r="H175" s="348"/>
      <c r="I175" s="348"/>
      <c r="J175" s="348"/>
      <c r="K175" s="348"/>
      <c r="L175" s="348"/>
      <c r="M175" s="348"/>
      <c r="N175" s="348"/>
      <c r="O175" s="348"/>
      <c r="P175" s="348"/>
      <c r="Q175" s="348"/>
      <c r="R175" s="348"/>
      <c r="S175" s="348"/>
      <c r="T175" s="348"/>
      <c r="U175" s="373">
        <f t="shared" si="16"/>
        <v>0</v>
      </c>
      <c r="V175" s="21"/>
      <c r="W175" s="24"/>
      <c r="X175" s="126">
        <f t="shared" si="13"/>
        <v>0</v>
      </c>
      <c r="Y175" s="26">
        <f t="shared" si="14"/>
        <v>0</v>
      </c>
      <c r="Z175" s="48">
        <f t="shared" si="15"/>
        <v>0</v>
      </c>
    </row>
    <row r="176" spans="1:26" ht="15.75" customHeight="1">
      <c r="A176" s="91" t="s">
        <v>85</v>
      </c>
      <c r="B176" s="36" t="s">
        <v>825</v>
      </c>
      <c r="C176" s="257"/>
      <c r="D176" s="62"/>
      <c r="E176" s="63"/>
      <c r="F176" s="105"/>
      <c r="G176" s="347"/>
      <c r="H176" s="348"/>
      <c r="I176" s="348"/>
      <c r="J176" s="348"/>
      <c r="K176" s="348"/>
      <c r="L176" s="348"/>
      <c r="M176" s="348"/>
      <c r="N176" s="348"/>
      <c r="O176" s="348"/>
      <c r="P176" s="348"/>
      <c r="Q176" s="348"/>
      <c r="R176" s="348"/>
      <c r="S176" s="348"/>
      <c r="T176" s="348"/>
      <c r="U176" s="373">
        <f t="shared" si="16"/>
        <v>0</v>
      </c>
      <c r="V176" s="21"/>
      <c r="W176" s="24"/>
      <c r="X176" s="126">
        <f t="shared" si="13"/>
        <v>0</v>
      </c>
      <c r="Y176" s="26">
        <f t="shared" si="14"/>
        <v>0</v>
      </c>
      <c r="Z176" s="48">
        <f t="shared" si="15"/>
        <v>0</v>
      </c>
    </row>
    <row r="177" spans="1:26" ht="15.75" customHeight="1">
      <c r="A177" s="85"/>
      <c r="B177" s="35"/>
      <c r="C177" s="255" t="s">
        <v>483</v>
      </c>
      <c r="D177" s="62"/>
      <c r="E177" s="63"/>
      <c r="F177" s="105" t="s">
        <v>71</v>
      </c>
      <c r="G177" s="347">
        <v>2</v>
      </c>
      <c r="H177" s="348"/>
      <c r="I177" s="348"/>
      <c r="J177" s="348"/>
      <c r="K177" s="348"/>
      <c r="L177" s="348"/>
      <c r="M177" s="348"/>
      <c r="N177" s="348"/>
      <c r="O177" s="348"/>
      <c r="P177" s="348"/>
      <c r="Q177" s="348"/>
      <c r="R177" s="348"/>
      <c r="S177" s="348"/>
      <c r="T177" s="348"/>
      <c r="U177" s="373">
        <f t="shared" si="16"/>
        <v>2</v>
      </c>
      <c r="V177" s="21" t="e">
        <f>V154</f>
        <v>#REF!</v>
      </c>
      <c r="W177" s="24" t="e">
        <f>W154</f>
        <v>#REF!</v>
      </c>
      <c r="X177" s="126" t="e">
        <f t="shared" si="13"/>
        <v>#REF!</v>
      </c>
      <c r="Y177" s="26" t="e">
        <f t="shared" si="14"/>
        <v>#REF!</v>
      </c>
      <c r="Z177" s="48" t="e">
        <f t="shared" si="15"/>
        <v>#REF!</v>
      </c>
    </row>
    <row r="178" spans="1:26" ht="15.75" customHeight="1">
      <c r="A178" s="85"/>
      <c r="B178" s="35"/>
      <c r="C178" s="256" t="s">
        <v>189</v>
      </c>
      <c r="D178" s="62"/>
      <c r="E178" s="63" t="str">
        <f>+'Ars topaz'!E147</f>
        <v>White KW I ex. KIA/setara</v>
      </c>
      <c r="F178" s="105" t="s">
        <v>72</v>
      </c>
      <c r="G178" s="347">
        <v>12</v>
      </c>
      <c r="H178" s="348"/>
      <c r="I178" s="348"/>
      <c r="J178" s="348"/>
      <c r="K178" s="348"/>
      <c r="L178" s="348"/>
      <c r="M178" s="348"/>
      <c r="N178" s="348"/>
      <c r="O178" s="348"/>
      <c r="P178" s="348"/>
      <c r="Q178" s="348"/>
      <c r="R178" s="348"/>
      <c r="S178" s="348"/>
      <c r="T178" s="348"/>
      <c r="U178" s="373">
        <f t="shared" si="16"/>
        <v>12</v>
      </c>
      <c r="V178" s="21" t="e">
        <f>'Ars topaz'!L147</f>
        <v>#REF!</v>
      </c>
      <c r="W178" s="24" t="e">
        <f>'Ars topaz'!M147</f>
        <v>#REF!</v>
      </c>
      <c r="X178" s="126" t="e">
        <f t="shared" si="13"/>
        <v>#REF!</v>
      </c>
      <c r="Y178" s="26" t="e">
        <f t="shared" si="14"/>
        <v>#REF!</v>
      </c>
      <c r="Z178" s="48" t="e">
        <f t="shared" si="15"/>
        <v>#REF!</v>
      </c>
    </row>
    <row r="179" spans="1:26" ht="15.75" customHeight="1">
      <c r="A179" s="85"/>
      <c r="B179" s="35"/>
      <c r="C179" s="256" t="s">
        <v>261</v>
      </c>
      <c r="D179" s="62"/>
      <c r="E179" s="63" t="str">
        <f>+'Ars topaz'!E148</f>
        <v>White KW I ex. KIA/setara</v>
      </c>
      <c r="F179" s="105" t="s">
        <v>72</v>
      </c>
      <c r="G179" s="347">
        <v>27</v>
      </c>
      <c r="H179" s="348"/>
      <c r="I179" s="348"/>
      <c r="J179" s="348"/>
      <c r="K179" s="348"/>
      <c r="L179" s="348"/>
      <c r="M179" s="348"/>
      <c r="N179" s="348"/>
      <c r="O179" s="348"/>
      <c r="P179" s="348"/>
      <c r="Q179" s="348"/>
      <c r="R179" s="348"/>
      <c r="S179" s="348"/>
      <c r="T179" s="348"/>
      <c r="U179" s="373">
        <f t="shared" si="16"/>
        <v>27</v>
      </c>
      <c r="V179" s="21" t="e">
        <f>'Ars topaz'!L148</f>
        <v>#REF!</v>
      </c>
      <c r="W179" s="24" t="e">
        <f>'Ars topaz'!M148</f>
        <v>#REF!</v>
      </c>
      <c r="X179" s="126" t="e">
        <f t="shared" si="13"/>
        <v>#REF!</v>
      </c>
      <c r="Y179" s="26" t="e">
        <f t="shared" si="14"/>
        <v>#REF!</v>
      </c>
      <c r="Z179" s="48" t="e">
        <f t="shared" si="15"/>
        <v>#REF!</v>
      </c>
    </row>
    <row r="180" spans="1:26" ht="15.75" customHeight="1">
      <c r="A180" s="91" t="s">
        <v>86</v>
      </c>
      <c r="B180" s="36" t="s">
        <v>481</v>
      </c>
      <c r="C180" s="247"/>
      <c r="D180" s="62"/>
      <c r="E180" s="63"/>
      <c r="F180" s="105"/>
      <c r="G180" s="347"/>
      <c r="H180" s="348"/>
      <c r="I180" s="348"/>
      <c r="J180" s="348"/>
      <c r="K180" s="348"/>
      <c r="L180" s="348"/>
      <c r="M180" s="348"/>
      <c r="N180" s="348"/>
      <c r="O180" s="348"/>
      <c r="P180" s="348"/>
      <c r="Q180" s="348"/>
      <c r="R180" s="348"/>
      <c r="S180" s="348"/>
      <c r="T180" s="348"/>
      <c r="U180" s="373">
        <f t="shared" si="16"/>
        <v>0</v>
      </c>
      <c r="V180" s="21"/>
      <c r="W180" s="24"/>
      <c r="X180" s="126">
        <f t="shared" si="13"/>
        <v>0</v>
      </c>
      <c r="Y180" s="26">
        <f t="shared" si="14"/>
        <v>0</v>
      </c>
      <c r="Z180" s="48">
        <f t="shared" si="15"/>
        <v>0</v>
      </c>
    </row>
    <row r="181" spans="1:26" ht="15.75" customHeight="1">
      <c r="A181" s="85"/>
      <c r="B181" s="35"/>
      <c r="C181" s="475" t="s">
        <v>183</v>
      </c>
      <c r="D181" s="62"/>
      <c r="E181" s="64" t="str">
        <f>+E159</f>
        <v>Vintage Grey ex. KIA/setara</v>
      </c>
      <c r="F181" s="105" t="s">
        <v>72</v>
      </c>
      <c r="G181" s="350">
        <v>78</v>
      </c>
      <c r="H181" s="349">
        <v>78</v>
      </c>
      <c r="I181" s="349"/>
      <c r="J181" s="349"/>
      <c r="K181" s="349"/>
      <c r="L181" s="349"/>
      <c r="M181" s="349"/>
      <c r="N181" s="349"/>
      <c r="O181" s="349"/>
      <c r="P181" s="349"/>
      <c r="Q181" s="349"/>
      <c r="R181" s="349"/>
      <c r="S181" s="349"/>
      <c r="T181" s="349"/>
      <c r="U181" s="373">
        <f t="shared" si="16"/>
        <v>156</v>
      </c>
      <c r="V181" s="344" t="e">
        <f>'Ars topaz'!L150</f>
        <v>#REF!</v>
      </c>
      <c r="W181" s="343" t="e">
        <f>'Ars topaz'!M150</f>
        <v>#REF!</v>
      </c>
      <c r="X181" s="446" t="e">
        <f t="shared" ref="X181:X182" si="20">U181*V181</f>
        <v>#REF!</v>
      </c>
      <c r="Y181" s="447" t="e">
        <f t="shared" ref="Y181:Y182" si="21">U181*W181</f>
        <v>#REF!</v>
      </c>
      <c r="Z181" s="448" t="e">
        <f t="shared" ref="Z181:Z182" si="22">X181+Y181</f>
        <v>#REF!</v>
      </c>
    </row>
    <row r="182" spans="1:26" ht="15.75" customHeight="1">
      <c r="A182" s="85"/>
      <c r="B182" s="35"/>
      <c r="C182" s="475" t="s">
        <v>184</v>
      </c>
      <c r="D182" s="62"/>
      <c r="E182" s="66"/>
      <c r="F182" s="105" t="s">
        <v>117</v>
      </c>
      <c r="G182" s="350">
        <v>120</v>
      </c>
      <c r="H182" s="349">
        <v>120</v>
      </c>
      <c r="I182" s="349"/>
      <c r="J182" s="349"/>
      <c r="K182" s="349"/>
      <c r="L182" s="349"/>
      <c r="M182" s="349"/>
      <c r="N182" s="349"/>
      <c r="O182" s="349"/>
      <c r="P182" s="349"/>
      <c r="Q182" s="349"/>
      <c r="R182" s="349"/>
      <c r="S182" s="349"/>
      <c r="T182" s="349"/>
      <c r="U182" s="373">
        <f t="shared" si="16"/>
        <v>240</v>
      </c>
      <c r="V182" s="344" t="e">
        <f>'Ars topaz'!L151</f>
        <v>#REF!</v>
      </c>
      <c r="W182" s="343" t="e">
        <f>'Ars topaz'!M151</f>
        <v>#REF!</v>
      </c>
      <c r="X182" s="446" t="e">
        <f t="shared" si="20"/>
        <v>#REF!</v>
      </c>
      <c r="Y182" s="447" t="e">
        <f t="shared" si="21"/>
        <v>#REF!</v>
      </c>
      <c r="Z182" s="448" t="e">
        <f t="shared" si="22"/>
        <v>#REF!</v>
      </c>
    </row>
    <row r="183" spans="1:26" ht="15.75" customHeight="1">
      <c r="A183" s="91" t="s">
        <v>488</v>
      </c>
      <c r="B183" s="233" t="s">
        <v>835</v>
      </c>
      <c r="C183" s="254"/>
      <c r="D183" s="62"/>
      <c r="E183" s="66"/>
      <c r="F183" s="105"/>
      <c r="G183" s="350"/>
      <c r="H183" s="349"/>
      <c r="I183" s="349"/>
      <c r="J183" s="349"/>
      <c r="K183" s="349"/>
      <c r="L183" s="349"/>
      <c r="M183" s="349"/>
      <c r="N183" s="349"/>
      <c r="O183" s="349"/>
      <c r="P183" s="349"/>
      <c r="Q183" s="349"/>
      <c r="R183" s="349"/>
      <c r="S183" s="349"/>
      <c r="T183" s="349"/>
      <c r="U183" s="373">
        <f t="shared" si="16"/>
        <v>0</v>
      </c>
      <c r="V183" s="344"/>
      <c r="W183" s="343"/>
      <c r="X183" s="446">
        <f t="shared" si="13"/>
        <v>0</v>
      </c>
      <c r="Y183" s="447">
        <f t="shared" si="14"/>
        <v>0</v>
      </c>
      <c r="Z183" s="448">
        <f t="shared" si="15"/>
        <v>0</v>
      </c>
    </row>
    <row r="184" spans="1:26" ht="15.75" customHeight="1">
      <c r="A184" s="85"/>
      <c r="B184" s="163"/>
      <c r="C184" s="513" t="s">
        <v>483</v>
      </c>
      <c r="D184" s="62"/>
      <c r="E184" s="66"/>
      <c r="F184" s="105" t="s">
        <v>71</v>
      </c>
      <c r="G184" s="350">
        <v>3</v>
      </c>
      <c r="H184" s="350">
        <v>3</v>
      </c>
      <c r="I184" s="349"/>
      <c r="J184" s="349"/>
      <c r="K184" s="349"/>
      <c r="L184" s="349"/>
      <c r="M184" s="349"/>
      <c r="N184" s="349"/>
      <c r="O184" s="349"/>
      <c r="P184" s="349"/>
      <c r="Q184" s="349"/>
      <c r="R184" s="349"/>
      <c r="S184" s="349"/>
      <c r="T184" s="349"/>
      <c r="U184" s="373">
        <f t="shared" si="16"/>
        <v>6</v>
      </c>
      <c r="V184" s="344" t="e">
        <f>V177</f>
        <v>#REF!</v>
      </c>
      <c r="W184" s="343" t="e">
        <f>W177</f>
        <v>#REF!</v>
      </c>
      <c r="X184" s="446" t="e">
        <f t="shared" si="13"/>
        <v>#REF!</v>
      </c>
      <c r="Y184" s="447" t="e">
        <f t="shared" si="14"/>
        <v>#REF!</v>
      </c>
      <c r="Z184" s="448" t="e">
        <f t="shared" si="15"/>
        <v>#REF!</v>
      </c>
    </row>
    <row r="185" spans="1:26" ht="15.75" customHeight="1">
      <c r="A185" s="85"/>
      <c r="B185" s="163"/>
      <c r="C185" s="513" t="s">
        <v>522</v>
      </c>
      <c r="D185" s="62"/>
      <c r="E185" s="66"/>
      <c r="F185" s="105"/>
      <c r="G185" s="350"/>
      <c r="H185" s="350"/>
      <c r="I185" s="349"/>
      <c r="J185" s="349"/>
      <c r="K185" s="349"/>
      <c r="L185" s="349"/>
      <c r="M185" s="349"/>
      <c r="N185" s="349"/>
      <c r="O185" s="349"/>
      <c r="P185" s="349"/>
      <c r="Q185" s="349"/>
      <c r="R185" s="349"/>
      <c r="S185" s="349"/>
      <c r="T185" s="349"/>
      <c r="U185" s="373">
        <f t="shared" si="16"/>
        <v>0</v>
      </c>
      <c r="V185" s="344"/>
      <c r="W185" s="343"/>
      <c r="X185" s="446">
        <f t="shared" si="13"/>
        <v>0</v>
      </c>
      <c r="Y185" s="447">
        <f t="shared" si="14"/>
        <v>0</v>
      </c>
      <c r="Z185" s="448">
        <f t="shared" si="15"/>
        <v>0</v>
      </c>
    </row>
    <row r="186" spans="1:26" ht="15.75" customHeight="1">
      <c r="A186" s="85"/>
      <c r="B186" s="163"/>
      <c r="C186" s="514"/>
      <c r="D186" s="514" t="s">
        <v>832</v>
      </c>
      <c r="E186" s="66" t="str">
        <f>+E159</f>
        <v>Vintage Grey ex. KIA/setara</v>
      </c>
      <c r="F186" s="105" t="s">
        <v>72</v>
      </c>
      <c r="G186" s="350">
        <v>14</v>
      </c>
      <c r="H186" s="350">
        <v>14</v>
      </c>
      <c r="I186" s="349"/>
      <c r="J186" s="349"/>
      <c r="K186" s="349"/>
      <c r="L186" s="349"/>
      <c r="M186" s="349"/>
      <c r="N186" s="349"/>
      <c r="O186" s="349"/>
      <c r="P186" s="349"/>
      <c r="Q186" s="349"/>
      <c r="R186" s="349"/>
      <c r="S186" s="349"/>
      <c r="T186" s="349"/>
      <c r="U186" s="373">
        <f t="shared" si="16"/>
        <v>28</v>
      </c>
      <c r="V186" s="344">
        <f>'Ars topaz'!L155</f>
        <v>0</v>
      </c>
      <c r="W186" s="343">
        <f>'Ars topaz'!M155</f>
        <v>65000</v>
      </c>
      <c r="X186" s="446">
        <f t="shared" ref="X186:X189" si="23">U186*V186</f>
        <v>0</v>
      </c>
      <c r="Y186" s="447">
        <f t="shared" ref="Y186:Y189" si="24">U186*W186</f>
        <v>1820000</v>
      </c>
      <c r="Z186" s="448">
        <f t="shared" ref="Z186:Z189" si="25">X186+Y186</f>
        <v>1820000</v>
      </c>
    </row>
    <row r="187" spans="1:26" ht="15.75" customHeight="1">
      <c r="A187" s="85"/>
      <c r="B187" s="163"/>
      <c r="C187" s="513" t="s">
        <v>523</v>
      </c>
      <c r="D187" s="66"/>
      <c r="E187" s="66"/>
      <c r="F187" s="105"/>
      <c r="G187" s="350"/>
      <c r="H187" s="350"/>
      <c r="I187" s="349"/>
      <c r="J187" s="349"/>
      <c r="K187" s="349"/>
      <c r="L187" s="349"/>
      <c r="M187" s="349"/>
      <c r="N187" s="349"/>
      <c r="O187" s="349"/>
      <c r="P187" s="349"/>
      <c r="Q187" s="349"/>
      <c r="R187" s="349"/>
      <c r="S187" s="349"/>
      <c r="T187" s="349"/>
      <c r="U187" s="373">
        <f t="shared" si="16"/>
        <v>0</v>
      </c>
      <c r="V187" s="344"/>
      <c r="W187" s="343"/>
      <c r="X187" s="446">
        <f t="shared" si="23"/>
        <v>0</v>
      </c>
      <c r="Y187" s="447">
        <f t="shared" si="24"/>
        <v>0</v>
      </c>
      <c r="Z187" s="448">
        <f t="shared" si="25"/>
        <v>0</v>
      </c>
    </row>
    <row r="188" spans="1:26" ht="15.75" customHeight="1">
      <c r="A188" s="85"/>
      <c r="B188" s="163"/>
      <c r="C188" s="256"/>
      <c r="D188" s="514" t="s">
        <v>832</v>
      </c>
      <c r="E188" s="66" t="str">
        <f>+'Ars topaz'!E159</f>
        <v>Side Walk Grey ex Sandimas</v>
      </c>
      <c r="F188" s="105" t="s">
        <v>72</v>
      </c>
      <c r="G188" s="350">
        <v>6</v>
      </c>
      <c r="H188" s="350">
        <v>6</v>
      </c>
      <c r="I188" s="349"/>
      <c r="J188" s="349"/>
      <c r="K188" s="349"/>
      <c r="L188" s="349"/>
      <c r="M188" s="349"/>
      <c r="N188" s="349"/>
      <c r="O188" s="349"/>
      <c r="P188" s="349"/>
      <c r="Q188" s="349"/>
      <c r="R188" s="349"/>
      <c r="S188" s="349"/>
      <c r="T188" s="349"/>
      <c r="U188" s="373">
        <f t="shared" si="16"/>
        <v>12</v>
      </c>
      <c r="V188" s="344">
        <f>V186</f>
        <v>0</v>
      </c>
      <c r="W188" s="343">
        <f>W186</f>
        <v>65000</v>
      </c>
      <c r="X188" s="446">
        <f t="shared" si="23"/>
        <v>0</v>
      </c>
      <c r="Y188" s="447">
        <f t="shared" si="24"/>
        <v>780000</v>
      </c>
      <c r="Z188" s="448">
        <f t="shared" si="25"/>
        <v>780000</v>
      </c>
    </row>
    <row r="189" spans="1:26" ht="15.75" customHeight="1">
      <c r="A189" s="85"/>
      <c r="B189" s="163"/>
      <c r="C189" s="256"/>
      <c r="D189" s="164" t="s">
        <v>817</v>
      </c>
      <c r="E189" s="66" t="str">
        <f>+'Ars topaz'!E160</f>
        <v>Danon Grey basic ex. Platinum</v>
      </c>
      <c r="F189" s="105" t="s">
        <v>72</v>
      </c>
      <c r="G189" s="350">
        <v>67</v>
      </c>
      <c r="H189" s="350">
        <v>67</v>
      </c>
      <c r="I189" s="349"/>
      <c r="J189" s="349"/>
      <c r="K189" s="349"/>
      <c r="L189" s="349"/>
      <c r="M189" s="349"/>
      <c r="N189" s="349"/>
      <c r="O189" s="349"/>
      <c r="P189" s="349"/>
      <c r="Q189" s="349"/>
      <c r="R189" s="349"/>
      <c r="S189" s="349"/>
      <c r="T189" s="349"/>
      <c r="U189" s="373">
        <f t="shared" si="16"/>
        <v>134</v>
      </c>
      <c r="V189" s="344">
        <f>'Ars topaz'!L160</f>
        <v>147764.5</v>
      </c>
      <c r="W189" s="343">
        <f>'Ars topaz'!M160</f>
        <v>95535</v>
      </c>
      <c r="X189" s="446">
        <f t="shared" si="23"/>
        <v>19800443</v>
      </c>
      <c r="Y189" s="447">
        <f t="shared" si="24"/>
        <v>12801690</v>
      </c>
      <c r="Z189" s="448">
        <f t="shared" si="25"/>
        <v>32602133</v>
      </c>
    </row>
    <row r="190" spans="1:26" ht="15.75" customHeight="1">
      <c r="A190" s="91" t="s">
        <v>489</v>
      </c>
      <c r="B190" s="36" t="s">
        <v>190</v>
      </c>
      <c r="C190" s="258"/>
      <c r="D190" s="62"/>
      <c r="E190" s="63">
        <f>+'Ars topaz'!E161</f>
        <v>0</v>
      </c>
      <c r="F190" s="105"/>
      <c r="G190" s="347"/>
      <c r="H190" s="348"/>
      <c r="I190" s="348"/>
      <c r="J190" s="348"/>
      <c r="K190" s="348"/>
      <c r="L190" s="348"/>
      <c r="M190" s="348"/>
      <c r="N190" s="348"/>
      <c r="O190" s="348"/>
      <c r="P190" s="348"/>
      <c r="Q190" s="348"/>
      <c r="R190" s="348"/>
      <c r="S190" s="348"/>
      <c r="T190" s="348"/>
      <c r="U190" s="373">
        <f t="shared" si="16"/>
        <v>0</v>
      </c>
      <c r="V190" s="21"/>
      <c r="W190" s="24"/>
      <c r="X190" s="126">
        <f t="shared" si="13"/>
        <v>0</v>
      </c>
      <c r="Y190" s="26">
        <f t="shared" si="14"/>
        <v>0</v>
      </c>
      <c r="Z190" s="48">
        <f t="shared" si="15"/>
        <v>0</v>
      </c>
    </row>
    <row r="191" spans="1:26" ht="15.75" customHeight="1">
      <c r="A191" s="85"/>
      <c r="B191" s="35"/>
      <c r="C191" s="256" t="s">
        <v>432</v>
      </c>
      <c r="D191" s="62"/>
      <c r="E191" s="63" t="str">
        <f>+'Ars topaz'!E167</f>
        <v>White KW I ex. KIA/setara</v>
      </c>
      <c r="F191" s="105" t="s">
        <v>72</v>
      </c>
      <c r="G191" s="347"/>
      <c r="H191" s="348"/>
      <c r="I191" s="348"/>
      <c r="J191" s="348"/>
      <c r="K191" s="348"/>
      <c r="L191" s="348"/>
      <c r="M191" s="348"/>
      <c r="N191" s="348"/>
      <c r="O191" s="348"/>
      <c r="P191" s="348"/>
      <c r="Q191" s="348"/>
      <c r="R191" s="348"/>
      <c r="S191" s="348"/>
      <c r="T191" s="348"/>
      <c r="U191" s="373">
        <f t="shared" si="16"/>
        <v>0</v>
      </c>
      <c r="V191" s="21"/>
      <c r="W191" s="24"/>
      <c r="X191" s="126">
        <f t="shared" si="13"/>
        <v>0</v>
      </c>
      <c r="Y191" s="26">
        <f t="shared" si="14"/>
        <v>0</v>
      </c>
      <c r="Z191" s="48">
        <f t="shared" si="15"/>
        <v>0</v>
      </c>
    </row>
    <row r="192" spans="1:26" ht="15.75" customHeight="1">
      <c r="A192" s="85"/>
      <c r="B192" s="35"/>
      <c r="C192" s="257" t="s">
        <v>186</v>
      </c>
      <c r="D192" s="62"/>
      <c r="E192" s="63"/>
      <c r="F192" s="105" t="s">
        <v>72</v>
      </c>
      <c r="G192" s="347"/>
      <c r="H192" s="348"/>
      <c r="I192" s="348"/>
      <c r="J192" s="348"/>
      <c r="K192" s="348"/>
      <c r="L192" s="348"/>
      <c r="M192" s="348"/>
      <c r="N192" s="348"/>
      <c r="O192" s="348"/>
      <c r="P192" s="348"/>
      <c r="Q192" s="348"/>
      <c r="R192" s="348"/>
      <c r="S192" s="348"/>
      <c r="T192" s="348"/>
      <c r="U192" s="373">
        <f t="shared" si="16"/>
        <v>0</v>
      </c>
      <c r="V192" s="21"/>
      <c r="W192" s="24"/>
      <c r="X192" s="126">
        <f t="shared" si="13"/>
        <v>0</v>
      </c>
      <c r="Y192" s="26">
        <f t="shared" si="14"/>
        <v>0</v>
      </c>
      <c r="Z192" s="48">
        <f t="shared" si="15"/>
        <v>0</v>
      </c>
    </row>
    <row r="193" spans="1:26" ht="15.75" customHeight="1">
      <c r="A193" s="85"/>
      <c r="B193" s="163"/>
      <c r="C193" s="256"/>
      <c r="D193" s="62"/>
      <c r="E193" s="63"/>
      <c r="F193" s="105"/>
      <c r="G193" s="347"/>
      <c r="H193" s="348"/>
      <c r="I193" s="348"/>
      <c r="J193" s="348"/>
      <c r="K193" s="348"/>
      <c r="L193" s="348"/>
      <c r="M193" s="348"/>
      <c r="N193" s="348"/>
      <c r="O193" s="348"/>
      <c r="P193" s="348"/>
      <c r="Q193" s="348"/>
      <c r="R193" s="348"/>
      <c r="S193" s="348"/>
      <c r="T193" s="348"/>
      <c r="U193" s="373">
        <f t="shared" si="16"/>
        <v>0</v>
      </c>
      <c r="V193" s="21"/>
      <c r="W193" s="24"/>
      <c r="X193" s="126">
        <f t="shared" si="13"/>
        <v>0</v>
      </c>
      <c r="Y193" s="26">
        <f t="shared" si="14"/>
        <v>0</v>
      </c>
      <c r="Z193" s="48">
        <f t="shared" si="15"/>
        <v>0</v>
      </c>
    </row>
    <row r="194" spans="1:26" ht="15.75" customHeight="1">
      <c r="A194" s="86">
        <v>2</v>
      </c>
      <c r="B194" s="226" t="s">
        <v>490</v>
      </c>
      <c r="C194" s="246"/>
      <c r="D194" s="87"/>
      <c r="E194" s="88"/>
      <c r="F194" s="107"/>
      <c r="G194" s="22"/>
      <c r="H194" s="23"/>
      <c r="I194" s="23"/>
      <c r="J194" s="23"/>
      <c r="K194" s="23"/>
      <c r="L194" s="23"/>
      <c r="M194" s="23"/>
      <c r="N194" s="23"/>
      <c r="O194" s="23"/>
      <c r="P194" s="23"/>
      <c r="Q194" s="23"/>
      <c r="R194" s="23"/>
      <c r="S194" s="23"/>
      <c r="T194" s="23"/>
      <c r="U194" s="373">
        <f t="shared" si="16"/>
        <v>0</v>
      </c>
      <c r="V194" s="21"/>
      <c r="W194" s="24"/>
      <c r="X194" s="126">
        <f t="shared" si="13"/>
        <v>0</v>
      </c>
      <c r="Y194" s="26">
        <f t="shared" si="14"/>
        <v>0</v>
      </c>
      <c r="Z194" s="48">
        <f t="shared" si="15"/>
        <v>0</v>
      </c>
    </row>
    <row r="195" spans="1:26" ht="15.75" customHeight="1">
      <c r="A195" s="61" t="s">
        <v>34</v>
      </c>
      <c r="B195" s="233" t="s">
        <v>335</v>
      </c>
      <c r="C195" s="65"/>
      <c r="D195" s="59"/>
      <c r="E195" s="60"/>
      <c r="F195" s="105"/>
      <c r="G195" s="22"/>
      <c r="H195" s="23"/>
      <c r="I195" s="23"/>
      <c r="J195" s="23"/>
      <c r="K195" s="23"/>
      <c r="L195" s="23"/>
      <c r="M195" s="23"/>
      <c r="N195" s="23"/>
      <c r="O195" s="23"/>
      <c r="P195" s="23"/>
      <c r="Q195" s="23"/>
      <c r="R195" s="23"/>
      <c r="S195" s="23"/>
      <c r="T195" s="23"/>
      <c r="U195" s="373">
        <f t="shared" si="16"/>
        <v>0</v>
      </c>
      <c r="V195" s="21"/>
      <c r="W195" s="24"/>
      <c r="X195" s="126">
        <f t="shared" si="13"/>
        <v>0</v>
      </c>
      <c r="Y195" s="26">
        <f t="shared" si="14"/>
        <v>0</v>
      </c>
      <c r="Z195" s="48">
        <f t="shared" si="15"/>
        <v>0</v>
      </c>
    </row>
    <row r="196" spans="1:26" ht="15.75" customHeight="1">
      <c r="A196" s="61"/>
      <c r="B196" s="35"/>
      <c r="C196" s="65" t="s">
        <v>338</v>
      </c>
      <c r="D196" s="288"/>
      <c r="E196" s="289" t="s">
        <v>485</v>
      </c>
      <c r="F196" s="291" t="s">
        <v>72</v>
      </c>
      <c r="G196" s="477"/>
      <c r="H196" s="366">
        <v>1154</v>
      </c>
      <c r="I196" s="366">
        <v>1323</v>
      </c>
      <c r="J196" s="366">
        <v>1323</v>
      </c>
      <c r="K196" s="366">
        <v>1323</v>
      </c>
      <c r="L196" s="366">
        <v>1323</v>
      </c>
      <c r="M196" s="366">
        <v>1323</v>
      </c>
      <c r="N196" s="366">
        <v>1323</v>
      </c>
      <c r="O196" s="366">
        <v>1323</v>
      </c>
      <c r="P196" s="366">
        <v>1452</v>
      </c>
      <c r="Q196" s="366">
        <v>1452</v>
      </c>
      <c r="R196" s="366">
        <v>1452</v>
      </c>
      <c r="S196" s="366">
        <v>1452</v>
      </c>
      <c r="T196" s="23"/>
      <c r="U196" s="373">
        <f t="shared" si="16"/>
        <v>16223</v>
      </c>
      <c r="V196" s="21">
        <f>V155</f>
        <v>0</v>
      </c>
      <c r="W196" s="24">
        <f>W155</f>
        <v>68019.625</v>
      </c>
      <c r="X196" s="126">
        <f t="shared" si="13"/>
        <v>0</v>
      </c>
      <c r="Y196" s="26">
        <f t="shared" si="14"/>
        <v>1103482376.375</v>
      </c>
      <c r="Z196" s="48">
        <f t="shared" si="15"/>
        <v>1103482376.375</v>
      </c>
    </row>
    <row r="197" spans="1:26" ht="15.75" customHeight="1">
      <c r="A197" s="61"/>
      <c r="B197" s="35"/>
      <c r="C197" s="65" t="s">
        <v>336</v>
      </c>
      <c r="D197" s="288"/>
      <c r="E197" s="289" t="s">
        <v>827</v>
      </c>
      <c r="F197" s="291" t="s">
        <v>117</v>
      </c>
      <c r="G197" s="477"/>
      <c r="H197" s="366">
        <v>456</v>
      </c>
      <c r="I197" s="366">
        <v>504</v>
      </c>
      <c r="J197" s="366">
        <v>504</v>
      </c>
      <c r="K197" s="366">
        <v>504</v>
      </c>
      <c r="L197" s="366">
        <v>504</v>
      </c>
      <c r="M197" s="366">
        <v>504</v>
      </c>
      <c r="N197" s="366">
        <v>504</v>
      </c>
      <c r="O197" s="366">
        <v>504</v>
      </c>
      <c r="P197" s="366">
        <v>529</v>
      </c>
      <c r="Q197" s="366">
        <v>529</v>
      </c>
      <c r="R197" s="366">
        <v>529</v>
      </c>
      <c r="S197" s="366">
        <v>529</v>
      </c>
      <c r="T197" s="337"/>
      <c r="U197" s="373">
        <f t="shared" si="16"/>
        <v>6100</v>
      </c>
      <c r="V197" s="344">
        <f>'Ars topaz'!L173</f>
        <v>0</v>
      </c>
      <c r="W197" s="343">
        <f>'Ars topaz'!M173</f>
        <v>27203.599999999999</v>
      </c>
      <c r="X197" s="446">
        <f t="shared" ref="X197:X198" si="26">U197*V197</f>
        <v>0</v>
      </c>
      <c r="Y197" s="447">
        <f t="shared" ref="Y197:Y198" si="27">U197*W197</f>
        <v>165941960</v>
      </c>
      <c r="Z197" s="448">
        <f t="shared" ref="Z197:Z198" si="28">X197+Y197</f>
        <v>165941960</v>
      </c>
    </row>
    <row r="198" spans="1:26" ht="15.75" customHeight="1">
      <c r="A198" s="61"/>
      <c r="B198" s="163"/>
      <c r="C198" s="65" t="s">
        <v>430</v>
      </c>
      <c r="D198" s="288"/>
      <c r="E198" s="289" t="s">
        <v>182</v>
      </c>
      <c r="F198" s="291" t="s">
        <v>117</v>
      </c>
      <c r="G198" s="477"/>
      <c r="H198" s="366">
        <v>762</v>
      </c>
      <c r="I198" s="366">
        <v>889</v>
      </c>
      <c r="J198" s="366">
        <v>889</v>
      </c>
      <c r="K198" s="366">
        <v>889</v>
      </c>
      <c r="L198" s="366">
        <v>889</v>
      </c>
      <c r="M198" s="366">
        <v>889</v>
      </c>
      <c r="N198" s="366">
        <v>889</v>
      </c>
      <c r="O198" s="366">
        <v>889</v>
      </c>
      <c r="P198" s="366">
        <v>954</v>
      </c>
      <c r="Q198" s="366">
        <v>954</v>
      </c>
      <c r="R198" s="366">
        <v>954</v>
      </c>
      <c r="S198" s="366">
        <v>954</v>
      </c>
      <c r="T198" s="337"/>
      <c r="U198" s="373">
        <f t="shared" si="16"/>
        <v>10801</v>
      </c>
      <c r="V198" s="344">
        <f>'Ars topaz'!L174</f>
        <v>0</v>
      </c>
      <c r="W198" s="343" t="e">
        <f>'Ars topaz'!M174</f>
        <v>#REF!</v>
      </c>
      <c r="X198" s="446">
        <f t="shared" si="26"/>
        <v>0</v>
      </c>
      <c r="Y198" s="447" t="e">
        <f t="shared" si="27"/>
        <v>#REF!</v>
      </c>
      <c r="Z198" s="448" t="e">
        <f t="shared" si="28"/>
        <v>#REF!</v>
      </c>
    </row>
    <row r="199" spans="1:26" ht="15.75" customHeight="1">
      <c r="A199" s="61"/>
      <c r="B199" s="35"/>
      <c r="C199" s="647" t="s">
        <v>491</v>
      </c>
      <c r="D199" s="655"/>
      <c r="E199" s="656" t="s">
        <v>826</v>
      </c>
      <c r="F199" s="657" t="s">
        <v>72</v>
      </c>
      <c r="G199" s="646"/>
      <c r="H199" s="645">
        <v>91</v>
      </c>
      <c r="I199" s="645">
        <v>106</v>
      </c>
      <c r="J199" s="645">
        <v>106</v>
      </c>
      <c r="K199" s="645">
        <v>106</v>
      </c>
      <c r="L199" s="645">
        <v>106</v>
      </c>
      <c r="M199" s="645">
        <v>106</v>
      </c>
      <c r="N199" s="645">
        <v>106</v>
      </c>
      <c r="O199" s="645">
        <v>106</v>
      </c>
      <c r="P199" s="645">
        <v>133</v>
      </c>
      <c r="Q199" s="645">
        <v>133</v>
      </c>
      <c r="R199" s="645">
        <v>133</v>
      </c>
      <c r="S199" s="645">
        <v>133</v>
      </c>
      <c r="T199" s="645"/>
      <c r="U199" s="373">
        <f t="shared" si="16"/>
        <v>1365</v>
      </c>
      <c r="V199" s="344">
        <f>'Ars topaz'!L175</f>
        <v>103805</v>
      </c>
      <c r="W199" s="343">
        <f>'Ars topaz'!M175</f>
        <v>70930</v>
      </c>
      <c r="X199" s="446">
        <f t="shared" si="13"/>
        <v>141693825</v>
      </c>
      <c r="Y199" s="447">
        <f t="shared" si="14"/>
        <v>96819450</v>
      </c>
      <c r="Z199" s="448">
        <f t="shared" si="15"/>
        <v>238513275</v>
      </c>
    </row>
    <row r="200" spans="1:26" ht="15.75" customHeight="1">
      <c r="A200" s="61"/>
      <c r="B200" s="35"/>
      <c r="C200" s="647" t="s">
        <v>1008</v>
      </c>
      <c r="D200" s="655"/>
      <c r="E200" s="656" t="s">
        <v>826</v>
      </c>
      <c r="F200" s="657" t="s">
        <v>117</v>
      </c>
      <c r="G200" s="646"/>
      <c r="H200" s="645">
        <v>195.65</v>
      </c>
      <c r="I200" s="645">
        <v>227.89999999999998</v>
      </c>
      <c r="J200" s="645">
        <v>227.89999999999998</v>
      </c>
      <c r="K200" s="645">
        <v>227.89999999999998</v>
      </c>
      <c r="L200" s="645">
        <v>227.89999999999998</v>
      </c>
      <c r="M200" s="645">
        <v>227.89999999999998</v>
      </c>
      <c r="N200" s="645">
        <v>227.89999999999998</v>
      </c>
      <c r="O200" s="645">
        <v>227.89999999999998</v>
      </c>
      <c r="P200" s="645">
        <v>285.95</v>
      </c>
      <c r="Q200" s="645">
        <v>285.95</v>
      </c>
      <c r="R200" s="645">
        <v>285.95</v>
      </c>
      <c r="S200" s="645">
        <v>285.95</v>
      </c>
      <c r="T200" s="645"/>
      <c r="U200" s="373">
        <f t="shared" si="16"/>
        <v>2934.7499999999995</v>
      </c>
      <c r="V200" s="648"/>
      <c r="W200" s="649"/>
      <c r="X200" s="641"/>
      <c r="Y200" s="642"/>
      <c r="Z200" s="643"/>
    </row>
    <row r="201" spans="1:26" ht="15.75" customHeight="1">
      <c r="A201" s="61"/>
      <c r="B201" s="35"/>
      <c r="C201" s="647" t="s">
        <v>337</v>
      </c>
      <c r="D201" s="655"/>
      <c r="E201" s="656"/>
      <c r="F201" s="657"/>
      <c r="G201" s="646"/>
      <c r="H201" s="645"/>
      <c r="I201" s="645"/>
      <c r="J201" s="645"/>
      <c r="K201" s="645"/>
      <c r="L201" s="645"/>
      <c r="M201" s="645"/>
      <c r="N201" s="645"/>
      <c r="O201" s="645"/>
      <c r="P201" s="645"/>
      <c r="Q201" s="645"/>
      <c r="R201" s="645"/>
      <c r="S201" s="645"/>
      <c r="T201" s="645"/>
      <c r="U201" s="373">
        <f t="shared" si="16"/>
        <v>0</v>
      </c>
      <c r="V201" s="344"/>
      <c r="W201" s="343"/>
      <c r="X201" s="446">
        <f t="shared" si="13"/>
        <v>0</v>
      </c>
      <c r="Y201" s="447">
        <f t="shared" si="14"/>
        <v>0</v>
      </c>
      <c r="Z201" s="448">
        <f t="shared" si="15"/>
        <v>0</v>
      </c>
    </row>
    <row r="202" spans="1:26" ht="15.75" customHeight="1">
      <c r="A202" s="61"/>
      <c r="B202" s="163"/>
      <c r="C202" s="647" t="s">
        <v>828</v>
      </c>
      <c r="D202" s="655"/>
      <c r="E202" s="656" t="str">
        <f>+'Ars topaz'!E178</f>
        <v>Side walk Orange ex. Sandimas</v>
      </c>
      <c r="F202" s="657" t="s">
        <v>72</v>
      </c>
      <c r="G202" s="646"/>
      <c r="H202" s="645">
        <v>79</v>
      </c>
      <c r="I202" s="645">
        <v>100</v>
      </c>
      <c r="J202" s="645">
        <v>100</v>
      </c>
      <c r="K202" s="645">
        <v>100</v>
      </c>
      <c r="L202" s="645">
        <v>100</v>
      </c>
      <c r="M202" s="645">
        <v>100</v>
      </c>
      <c r="N202" s="645">
        <v>100</v>
      </c>
      <c r="O202" s="645">
        <v>98</v>
      </c>
      <c r="P202" s="645">
        <v>95</v>
      </c>
      <c r="Q202" s="645">
        <v>92</v>
      </c>
      <c r="R202" s="645">
        <v>92</v>
      </c>
      <c r="S202" s="645">
        <v>92</v>
      </c>
      <c r="T202" s="645"/>
      <c r="U202" s="373">
        <f t="shared" si="16"/>
        <v>1148</v>
      </c>
      <c r="V202" s="344">
        <f>'Ars topaz'!L178</f>
        <v>0</v>
      </c>
      <c r="W202" s="343">
        <f>'Ars topaz'!M178</f>
        <v>68019.625</v>
      </c>
      <c r="X202" s="446">
        <f t="shared" ref="X202" si="29">U202*V202</f>
        <v>0</v>
      </c>
      <c r="Y202" s="447">
        <f t="shared" ref="Y202" si="30">U202*W202</f>
        <v>78086529.5</v>
      </c>
      <c r="Z202" s="448">
        <f t="shared" ref="Z202" si="31">X202+Y202</f>
        <v>78086529.5</v>
      </c>
    </row>
    <row r="203" spans="1:26" ht="15.75" customHeight="1">
      <c r="A203" s="61"/>
      <c r="B203" s="163"/>
      <c r="C203" s="647" t="s">
        <v>551</v>
      </c>
      <c r="D203" s="655"/>
      <c r="E203" s="656" t="str">
        <f>+'Ars topaz'!E179</f>
        <v>Metropolis Blanc ex. Eleganza</v>
      </c>
      <c r="F203" s="657" t="s">
        <v>72</v>
      </c>
      <c r="G203" s="646"/>
      <c r="H203" s="645">
        <v>550</v>
      </c>
      <c r="I203" s="645">
        <v>622</v>
      </c>
      <c r="J203" s="645">
        <v>622</v>
      </c>
      <c r="K203" s="645">
        <v>622</v>
      </c>
      <c r="L203" s="645">
        <v>622</v>
      </c>
      <c r="M203" s="645">
        <v>622</v>
      </c>
      <c r="N203" s="645">
        <v>622</v>
      </c>
      <c r="O203" s="645">
        <v>622</v>
      </c>
      <c r="P203" s="645">
        <v>622</v>
      </c>
      <c r="Q203" s="645">
        <v>635</v>
      </c>
      <c r="R203" s="645">
        <v>635</v>
      </c>
      <c r="S203" s="645">
        <v>635</v>
      </c>
      <c r="T203" s="644"/>
      <c r="U203" s="373">
        <f t="shared" si="16"/>
        <v>7431</v>
      </c>
      <c r="V203" s="21">
        <f>'Ars topaz'!L179</f>
        <v>0</v>
      </c>
      <c r="W203" s="24">
        <f>'Ars topaz'!M179</f>
        <v>95535</v>
      </c>
      <c r="X203" s="126">
        <f t="shared" si="13"/>
        <v>0</v>
      </c>
      <c r="Y203" s="26">
        <f t="shared" si="14"/>
        <v>709920585</v>
      </c>
      <c r="Z203" s="48">
        <f t="shared" si="15"/>
        <v>709920585</v>
      </c>
    </row>
    <row r="204" spans="1:26" ht="15.75" customHeight="1">
      <c r="A204" s="61"/>
      <c r="B204" s="163"/>
      <c r="C204" s="647" t="s">
        <v>492</v>
      </c>
      <c r="D204" s="655"/>
      <c r="E204" s="656"/>
      <c r="F204" s="657" t="s">
        <v>72</v>
      </c>
      <c r="G204" s="646"/>
      <c r="H204" s="645">
        <f>H199+H202+120</f>
        <v>290</v>
      </c>
      <c r="I204" s="645">
        <f t="shared" ref="I204:S204" si="32">I199+I202+120</f>
        <v>326</v>
      </c>
      <c r="J204" s="645">
        <f t="shared" si="32"/>
        <v>326</v>
      </c>
      <c r="K204" s="645">
        <f t="shared" si="32"/>
        <v>326</v>
      </c>
      <c r="L204" s="645">
        <f t="shared" si="32"/>
        <v>326</v>
      </c>
      <c r="M204" s="645">
        <f t="shared" si="32"/>
        <v>326</v>
      </c>
      <c r="N204" s="645">
        <f t="shared" si="32"/>
        <v>326</v>
      </c>
      <c r="O204" s="645">
        <f t="shared" si="32"/>
        <v>324</v>
      </c>
      <c r="P204" s="645">
        <f t="shared" si="32"/>
        <v>348</v>
      </c>
      <c r="Q204" s="645">
        <f t="shared" si="32"/>
        <v>345</v>
      </c>
      <c r="R204" s="645">
        <f t="shared" si="32"/>
        <v>345</v>
      </c>
      <c r="S204" s="645">
        <f t="shared" si="32"/>
        <v>345</v>
      </c>
      <c r="T204" s="644"/>
      <c r="U204" s="373">
        <f t="shared" si="16"/>
        <v>3953</v>
      </c>
      <c r="V204" s="21">
        <f>'Ars topaz'!L192</f>
        <v>0</v>
      </c>
      <c r="W204" s="24" t="e">
        <f>'Ars topaz'!M192</f>
        <v>#REF!</v>
      </c>
      <c r="X204" s="126">
        <f t="shared" si="13"/>
        <v>0</v>
      </c>
      <c r="Y204" s="26" t="e">
        <f t="shared" si="14"/>
        <v>#REF!</v>
      </c>
      <c r="Z204" s="48" t="e">
        <f t="shared" si="15"/>
        <v>#REF!</v>
      </c>
    </row>
    <row r="205" spans="1:26" ht="15.75" customHeight="1">
      <c r="A205" s="61"/>
      <c r="B205" s="163"/>
      <c r="C205" s="65" t="s">
        <v>836</v>
      </c>
      <c r="D205" s="59"/>
      <c r="E205" s="60" t="s">
        <v>837</v>
      </c>
      <c r="F205" s="105" t="s">
        <v>72</v>
      </c>
      <c r="G205" s="477"/>
      <c r="H205" s="366">
        <v>8</v>
      </c>
      <c r="I205" s="366">
        <v>8</v>
      </c>
      <c r="J205" s="366">
        <v>8</v>
      </c>
      <c r="K205" s="366">
        <v>8</v>
      </c>
      <c r="L205" s="366">
        <v>8</v>
      </c>
      <c r="M205" s="366">
        <v>8</v>
      </c>
      <c r="N205" s="366">
        <v>8</v>
      </c>
      <c r="O205" s="366">
        <v>8</v>
      </c>
      <c r="P205" s="366">
        <v>20</v>
      </c>
      <c r="Q205" s="366">
        <v>20</v>
      </c>
      <c r="R205" s="366">
        <v>20</v>
      </c>
      <c r="S205" s="366">
        <v>20</v>
      </c>
      <c r="T205" s="23"/>
      <c r="U205" s="373">
        <f t="shared" si="16"/>
        <v>144</v>
      </c>
      <c r="V205" s="21">
        <f>'Ars topaz'!L181</f>
        <v>147764.5</v>
      </c>
      <c r="W205" s="24">
        <f>'Ars topaz'!M181</f>
        <v>95535</v>
      </c>
      <c r="X205" s="126">
        <f t="shared" si="13"/>
        <v>21278088</v>
      </c>
      <c r="Y205" s="26">
        <f t="shared" si="14"/>
        <v>13757040</v>
      </c>
      <c r="Z205" s="48">
        <f t="shared" si="15"/>
        <v>35035128</v>
      </c>
    </row>
    <row r="206" spans="1:26" ht="15.75" customHeight="1">
      <c r="A206" s="91" t="s">
        <v>35</v>
      </c>
      <c r="B206" s="36" t="s">
        <v>829</v>
      </c>
      <c r="C206" s="257"/>
      <c r="D206" s="62"/>
      <c r="E206" s="63"/>
      <c r="F206" s="105"/>
      <c r="G206" s="347"/>
      <c r="H206" s="348"/>
      <c r="I206" s="348"/>
      <c r="J206" s="348"/>
      <c r="K206" s="348"/>
      <c r="L206" s="348"/>
      <c r="M206" s="348"/>
      <c r="N206" s="348"/>
      <c r="O206" s="348"/>
      <c r="P206" s="348"/>
      <c r="Q206" s="348"/>
      <c r="R206" s="348"/>
      <c r="S206" s="348"/>
      <c r="T206" s="348"/>
      <c r="U206" s="373">
        <f t="shared" si="16"/>
        <v>0</v>
      </c>
      <c r="V206" s="21"/>
      <c r="W206" s="24"/>
      <c r="X206" s="126">
        <f t="shared" si="13"/>
        <v>0</v>
      </c>
      <c r="Y206" s="26">
        <f t="shared" si="14"/>
        <v>0</v>
      </c>
      <c r="Z206" s="48">
        <f t="shared" si="15"/>
        <v>0</v>
      </c>
    </row>
    <row r="207" spans="1:26" ht="15.75" customHeight="1">
      <c r="A207" s="85"/>
      <c r="B207" s="35"/>
      <c r="C207" s="257" t="s">
        <v>187</v>
      </c>
      <c r="D207" s="62"/>
      <c r="E207" s="60" t="str">
        <f>+'Ars topaz'!E183</f>
        <v>GB126005S - Verona ex. Wisma Sehati</v>
      </c>
      <c r="F207" s="105" t="s">
        <v>72</v>
      </c>
      <c r="G207" s="347"/>
      <c r="H207" s="348"/>
      <c r="I207" s="337">
        <v>209</v>
      </c>
      <c r="J207" s="337">
        <v>209</v>
      </c>
      <c r="K207" s="337">
        <v>209</v>
      </c>
      <c r="L207" s="337">
        <v>209</v>
      </c>
      <c r="M207" s="337">
        <v>209</v>
      </c>
      <c r="N207" s="337">
        <v>209</v>
      </c>
      <c r="O207" s="337">
        <v>209</v>
      </c>
      <c r="P207" s="337">
        <v>209</v>
      </c>
      <c r="Q207" s="337">
        <v>209</v>
      </c>
      <c r="R207" s="337">
        <v>209</v>
      </c>
      <c r="S207" s="337">
        <v>209</v>
      </c>
      <c r="T207" s="348"/>
      <c r="U207" s="373">
        <f t="shared" si="16"/>
        <v>2299</v>
      </c>
      <c r="V207" s="21">
        <f>V196</f>
        <v>0</v>
      </c>
      <c r="W207" s="24">
        <f>W196</f>
        <v>68019.625</v>
      </c>
      <c r="X207" s="126">
        <f t="shared" si="13"/>
        <v>0</v>
      </c>
      <c r="Y207" s="26">
        <f t="shared" si="14"/>
        <v>156377117.875</v>
      </c>
      <c r="Z207" s="48">
        <f t="shared" si="15"/>
        <v>156377117.875</v>
      </c>
    </row>
    <row r="208" spans="1:26" ht="15.75" customHeight="1">
      <c r="A208" s="85"/>
      <c r="B208" s="35"/>
      <c r="C208" s="257" t="s">
        <v>188</v>
      </c>
      <c r="D208" s="62"/>
      <c r="E208" s="60" t="str">
        <f>+'Ars topaz'!E184</f>
        <v>Black Pure Glossy ex. Wisma Sehati</v>
      </c>
      <c r="F208" s="105" t="s">
        <v>72</v>
      </c>
      <c r="G208" s="347"/>
      <c r="H208" s="348"/>
      <c r="I208" s="337">
        <v>69</v>
      </c>
      <c r="J208" s="337">
        <v>69</v>
      </c>
      <c r="K208" s="337">
        <v>69</v>
      </c>
      <c r="L208" s="337">
        <v>69</v>
      </c>
      <c r="M208" s="337">
        <v>69</v>
      </c>
      <c r="N208" s="337">
        <v>69</v>
      </c>
      <c r="O208" s="337">
        <v>69</v>
      </c>
      <c r="P208" s="337">
        <v>69</v>
      </c>
      <c r="Q208" s="337">
        <v>69</v>
      </c>
      <c r="R208" s="337">
        <v>69</v>
      </c>
      <c r="S208" s="337">
        <v>69</v>
      </c>
      <c r="T208" s="348"/>
      <c r="U208" s="373">
        <f t="shared" si="16"/>
        <v>759</v>
      </c>
      <c r="V208" s="21">
        <f>'Ars topaz'!L184</f>
        <v>275672.5</v>
      </c>
      <c r="W208" s="24">
        <f>'Ars topaz'!M184</f>
        <v>68019.625</v>
      </c>
      <c r="X208" s="126">
        <f t="shared" si="13"/>
        <v>209235427.5</v>
      </c>
      <c r="Y208" s="26">
        <f t="shared" si="14"/>
        <v>51626895.375</v>
      </c>
      <c r="Z208" s="48">
        <f t="shared" si="15"/>
        <v>260862322.875</v>
      </c>
    </row>
    <row r="209" spans="1:26" ht="15.75" customHeight="1">
      <c r="A209" s="85"/>
      <c r="B209" s="35"/>
      <c r="C209" s="256" t="s">
        <v>493</v>
      </c>
      <c r="D209" s="62"/>
      <c r="E209" s="60" t="str">
        <f>+'Ars topaz'!E185</f>
        <v>Black Pure Glossy ex. Wisma Sehati</v>
      </c>
      <c r="F209" s="105" t="s">
        <v>117</v>
      </c>
      <c r="G209" s="347"/>
      <c r="H209" s="348"/>
      <c r="I209" s="337">
        <v>329</v>
      </c>
      <c r="J209" s="337">
        <v>329</v>
      </c>
      <c r="K209" s="337">
        <v>329</v>
      </c>
      <c r="L209" s="337">
        <v>329</v>
      </c>
      <c r="M209" s="337">
        <v>329</v>
      </c>
      <c r="N209" s="337">
        <v>329</v>
      </c>
      <c r="O209" s="337">
        <v>329</v>
      </c>
      <c r="P209" s="337">
        <v>329</v>
      </c>
      <c r="Q209" s="337">
        <v>329</v>
      </c>
      <c r="R209" s="337">
        <v>329</v>
      </c>
      <c r="S209" s="337">
        <v>329</v>
      </c>
      <c r="T209" s="348"/>
      <c r="U209" s="373">
        <f t="shared" si="16"/>
        <v>3619</v>
      </c>
      <c r="V209" s="21">
        <f>'Ars topaz'!L185</f>
        <v>35231.93</v>
      </c>
      <c r="W209" s="24">
        <f>'Ars topaz'!M185</f>
        <v>27203.599999999999</v>
      </c>
      <c r="X209" s="126">
        <f t="shared" si="13"/>
        <v>127504354.67</v>
      </c>
      <c r="Y209" s="26">
        <f t="shared" si="14"/>
        <v>98449828.399999991</v>
      </c>
      <c r="Z209" s="48">
        <f t="shared" si="15"/>
        <v>225954183.06999999</v>
      </c>
    </row>
    <row r="210" spans="1:26" ht="15.75" customHeight="1">
      <c r="A210" s="61" t="s">
        <v>36</v>
      </c>
      <c r="B210" s="36" t="s">
        <v>495</v>
      </c>
      <c r="C210" s="257"/>
      <c r="D210" s="62"/>
      <c r="E210" s="63"/>
      <c r="F210" s="105"/>
      <c r="G210" s="22"/>
      <c r="H210" s="23"/>
      <c r="I210" s="23"/>
      <c r="J210" s="23"/>
      <c r="K210" s="23"/>
      <c r="L210" s="23"/>
      <c r="M210" s="23"/>
      <c r="N210" s="23"/>
      <c r="O210" s="23"/>
      <c r="P210" s="23"/>
      <c r="Q210" s="23"/>
      <c r="R210" s="23"/>
      <c r="S210" s="23"/>
      <c r="T210" s="23"/>
      <c r="U210" s="373">
        <f t="shared" si="16"/>
        <v>0</v>
      </c>
      <c r="V210" s="21"/>
      <c r="W210" s="24"/>
      <c r="X210" s="126">
        <f t="shared" si="13"/>
        <v>0</v>
      </c>
      <c r="Y210" s="26">
        <f t="shared" si="14"/>
        <v>0</v>
      </c>
      <c r="Z210" s="48">
        <f t="shared" si="15"/>
        <v>0</v>
      </c>
    </row>
    <row r="211" spans="1:26" ht="15.75" customHeight="1">
      <c r="A211" s="58"/>
      <c r="B211" s="35"/>
      <c r="C211" s="256" t="s">
        <v>189</v>
      </c>
      <c r="D211" s="62"/>
      <c r="E211" s="60" t="str">
        <f>+'Ars topaz'!E187</f>
        <v>White KW I ex. KIA/setara</v>
      </c>
      <c r="F211" s="105" t="s">
        <v>72</v>
      </c>
      <c r="G211" s="22"/>
      <c r="H211" s="23"/>
      <c r="I211" s="23">
        <v>8</v>
      </c>
      <c r="J211" s="23">
        <v>8</v>
      </c>
      <c r="K211" s="23">
        <v>8</v>
      </c>
      <c r="L211" s="23">
        <v>8</v>
      </c>
      <c r="M211" s="23">
        <v>8</v>
      </c>
      <c r="N211" s="23">
        <v>8</v>
      </c>
      <c r="O211" s="23">
        <v>8</v>
      </c>
      <c r="P211" s="23">
        <v>8</v>
      </c>
      <c r="Q211" s="23">
        <v>8</v>
      </c>
      <c r="R211" s="23">
        <v>8</v>
      </c>
      <c r="S211" s="23">
        <v>8</v>
      </c>
      <c r="T211" s="23"/>
      <c r="U211" s="373">
        <f t="shared" si="16"/>
        <v>88</v>
      </c>
      <c r="V211" s="21" t="e">
        <f>V178</f>
        <v>#REF!</v>
      </c>
      <c r="W211" s="24" t="e">
        <f>W178</f>
        <v>#REF!</v>
      </c>
      <c r="X211" s="126" t="e">
        <f t="shared" si="13"/>
        <v>#REF!</v>
      </c>
      <c r="Y211" s="26" t="e">
        <f t="shared" si="14"/>
        <v>#REF!</v>
      </c>
      <c r="Z211" s="48" t="e">
        <f t="shared" si="15"/>
        <v>#REF!</v>
      </c>
    </row>
    <row r="212" spans="1:26" ht="15.75" customHeight="1">
      <c r="A212" s="58"/>
      <c r="B212" s="35"/>
      <c r="C212" s="256" t="s">
        <v>496</v>
      </c>
      <c r="D212" s="62"/>
      <c r="E212" s="60" t="str">
        <f>+'Ars topaz'!E188</f>
        <v>White KW I ex. KIA/setara</v>
      </c>
      <c r="F212" s="105" t="s">
        <v>72</v>
      </c>
      <c r="G212" s="22"/>
      <c r="H212" s="23"/>
      <c r="I212" s="23">
        <v>14</v>
      </c>
      <c r="J212" s="23">
        <v>14</v>
      </c>
      <c r="K212" s="23">
        <v>14</v>
      </c>
      <c r="L212" s="23">
        <v>14</v>
      </c>
      <c r="M212" s="23">
        <v>14</v>
      </c>
      <c r="N212" s="23">
        <v>14</v>
      </c>
      <c r="O212" s="23">
        <v>14</v>
      </c>
      <c r="P212" s="23">
        <v>14</v>
      </c>
      <c r="Q212" s="23">
        <v>14</v>
      </c>
      <c r="R212" s="23">
        <v>14</v>
      </c>
      <c r="S212" s="23">
        <v>14</v>
      </c>
      <c r="T212" s="23"/>
      <c r="U212" s="373">
        <f t="shared" si="16"/>
        <v>154</v>
      </c>
      <c r="V212" s="21" t="e">
        <f>V179</f>
        <v>#REF!</v>
      </c>
      <c r="W212" s="24" t="e">
        <f>W179</f>
        <v>#REF!</v>
      </c>
      <c r="X212" s="126" t="e">
        <f t="shared" si="13"/>
        <v>#REF!</v>
      </c>
      <c r="Y212" s="26" t="e">
        <f t="shared" si="14"/>
        <v>#REF!</v>
      </c>
      <c r="Z212" s="48" t="e">
        <f t="shared" si="15"/>
        <v>#REF!</v>
      </c>
    </row>
    <row r="213" spans="1:26" ht="15.75" customHeight="1">
      <c r="A213" s="61" t="s">
        <v>37</v>
      </c>
      <c r="B213" s="233" t="s">
        <v>555</v>
      </c>
      <c r="C213" s="256"/>
      <c r="D213" s="62"/>
      <c r="E213" s="63"/>
      <c r="F213" s="105"/>
      <c r="G213" s="22"/>
      <c r="H213" s="23"/>
      <c r="I213" s="23"/>
      <c r="J213" s="23"/>
      <c r="K213" s="23"/>
      <c r="L213" s="23"/>
      <c r="M213" s="23"/>
      <c r="N213" s="23"/>
      <c r="O213" s="23"/>
      <c r="P213" s="23"/>
      <c r="Q213" s="23"/>
      <c r="R213" s="23"/>
      <c r="S213" s="23"/>
      <c r="T213" s="23"/>
      <c r="U213" s="373">
        <f t="shared" si="16"/>
        <v>0</v>
      </c>
      <c r="V213" s="21"/>
      <c r="W213" s="24"/>
      <c r="X213" s="126">
        <f t="shared" si="13"/>
        <v>0</v>
      </c>
      <c r="Y213" s="26">
        <f t="shared" si="14"/>
        <v>0</v>
      </c>
      <c r="Z213" s="48">
        <f t="shared" si="15"/>
        <v>0</v>
      </c>
    </row>
    <row r="214" spans="1:26" ht="15.75" customHeight="1">
      <c r="A214" s="61"/>
      <c r="B214" s="163"/>
      <c r="C214" s="256" t="s">
        <v>191</v>
      </c>
      <c r="D214" s="62"/>
      <c r="E214" s="64" t="str">
        <f>+'Ars topaz'!E190</f>
        <v>Sahara Cream ex. KIA</v>
      </c>
      <c r="F214" s="105" t="s">
        <v>72</v>
      </c>
      <c r="G214" s="338">
        <v>4</v>
      </c>
      <c r="H214" s="338">
        <v>4</v>
      </c>
      <c r="I214" s="338">
        <v>4</v>
      </c>
      <c r="J214" s="338">
        <v>4</v>
      </c>
      <c r="K214" s="338">
        <v>4</v>
      </c>
      <c r="L214" s="338">
        <v>4</v>
      </c>
      <c r="M214" s="338">
        <v>4</v>
      </c>
      <c r="N214" s="338">
        <v>4</v>
      </c>
      <c r="O214" s="338">
        <v>4</v>
      </c>
      <c r="P214" s="338">
        <v>4</v>
      </c>
      <c r="Q214" s="338">
        <v>4</v>
      </c>
      <c r="R214" s="338">
        <v>4</v>
      </c>
      <c r="S214" s="338">
        <v>4</v>
      </c>
      <c r="T214" s="337"/>
      <c r="U214" s="373">
        <f t="shared" ref="U214:U219" si="33">SUM(G214:T214)</f>
        <v>52</v>
      </c>
      <c r="V214" s="344">
        <f>'Ars topaz'!L190</f>
        <v>96968.5</v>
      </c>
      <c r="W214" s="343">
        <f>'Ars topaz'!M190</f>
        <v>70930</v>
      </c>
      <c r="X214" s="446">
        <f t="shared" ref="X214" si="34">U214*V214</f>
        <v>5042362</v>
      </c>
      <c r="Y214" s="447">
        <f t="shared" ref="Y214" si="35">U214*W214</f>
        <v>3688360</v>
      </c>
      <c r="Z214" s="448">
        <f t="shared" ref="Z214" si="36">X214+Y214</f>
        <v>8730722</v>
      </c>
    </row>
    <row r="215" spans="1:26" ht="15.75" customHeight="1">
      <c r="A215" s="61"/>
      <c r="B215" s="163"/>
      <c r="C215" s="256" t="s">
        <v>192</v>
      </c>
      <c r="D215" s="62"/>
      <c r="E215" s="64" t="str">
        <f>+'Ars topaz'!E191</f>
        <v>White KW I ex. KIA</v>
      </c>
      <c r="F215" s="105" t="s">
        <v>72</v>
      </c>
      <c r="G215" s="338">
        <v>20</v>
      </c>
      <c r="H215" s="338">
        <v>20</v>
      </c>
      <c r="I215" s="338">
        <v>20</v>
      </c>
      <c r="J215" s="338">
        <v>20</v>
      </c>
      <c r="K215" s="338">
        <v>20</v>
      </c>
      <c r="L215" s="338">
        <v>20</v>
      </c>
      <c r="M215" s="338">
        <v>20</v>
      </c>
      <c r="N215" s="338">
        <v>20</v>
      </c>
      <c r="O215" s="338">
        <v>20</v>
      </c>
      <c r="P215" s="338">
        <v>20</v>
      </c>
      <c r="Q215" s="338">
        <v>20</v>
      </c>
      <c r="R215" s="338">
        <v>20</v>
      </c>
      <c r="S215" s="338">
        <v>20</v>
      </c>
      <c r="T215" s="337"/>
      <c r="U215" s="373">
        <f t="shared" si="33"/>
        <v>260</v>
      </c>
      <c r="V215" s="344" t="e">
        <f>V211</f>
        <v>#REF!</v>
      </c>
      <c r="W215" s="343" t="e">
        <f>W212</f>
        <v>#REF!</v>
      </c>
      <c r="X215" s="446" t="e">
        <f t="shared" ref="X215:X220" si="37">U215*V215</f>
        <v>#REF!</v>
      </c>
      <c r="Y215" s="447" t="e">
        <f t="shared" ref="Y215:Y220" si="38">U215*W215</f>
        <v>#REF!</v>
      </c>
      <c r="Z215" s="448" t="e">
        <f t="shared" ref="Z215:Z220" si="39">X215+Y215</f>
        <v>#REF!</v>
      </c>
    </row>
    <row r="216" spans="1:26" ht="15.75" customHeight="1">
      <c r="A216" s="162"/>
      <c r="B216" s="234"/>
      <c r="C216" s="260" t="s">
        <v>185</v>
      </c>
      <c r="D216" s="96"/>
      <c r="E216" s="359"/>
      <c r="F216" s="106" t="s">
        <v>72</v>
      </c>
      <c r="G216" s="339">
        <v>6</v>
      </c>
      <c r="H216" s="339">
        <v>6</v>
      </c>
      <c r="I216" s="339">
        <v>6</v>
      </c>
      <c r="J216" s="339">
        <v>6</v>
      </c>
      <c r="K216" s="339">
        <v>6</v>
      </c>
      <c r="L216" s="339">
        <v>6</v>
      </c>
      <c r="M216" s="339">
        <v>6</v>
      </c>
      <c r="N216" s="339">
        <v>6</v>
      </c>
      <c r="O216" s="339">
        <v>6</v>
      </c>
      <c r="P216" s="339">
        <v>6</v>
      </c>
      <c r="Q216" s="339">
        <v>6</v>
      </c>
      <c r="R216" s="339">
        <v>6</v>
      </c>
      <c r="S216" s="339">
        <v>6</v>
      </c>
      <c r="T216" s="337"/>
      <c r="U216" s="373">
        <f t="shared" si="33"/>
        <v>78</v>
      </c>
      <c r="V216" s="515"/>
      <c r="W216" s="516"/>
      <c r="X216" s="446">
        <f t="shared" si="37"/>
        <v>0</v>
      </c>
      <c r="Y216" s="447">
        <f t="shared" si="38"/>
        <v>0</v>
      </c>
      <c r="Z216" s="448">
        <f t="shared" si="39"/>
        <v>0</v>
      </c>
    </row>
    <row r="217" spans="1:26" ht="15.75" customHeight="1">
      <c r="A217" s="61" t="s">
        <v>38</v>
      </c>
      <c r="B217" s="36" t="s">
        <v>364</v>
      </c>
      <c r="C217" s="247"/>
      <c r="D217" s="62"/>
      <c r="E217" s="63"/>
      <c r="F217" s="105"/>
      <c r="G217" s="22"/>
      <c r="H217" s="23"/>
      <c r="I217" s="23"/>
      <c r="J217" s="23"/>
      <c r="K217" s="23"/>
      <c r="L217" s="23"/>
      <c r="M217" s="23"/>
      <c r="N217" s="23"/>
      <c r="O217" s="23"/>
      <c r="P217" s="23"/>
      <c r="Q217" s="23"/>
      <c r="R217" s="23"/>
      <c r="S217" s="23"/>
      <c r="T217" s="23"/>
      <c r="U217" s="373">
        <f t="shared" si="33"/>
        <v>0</v>
      </c>
      <c r="V217" s="21"/>
      <c r="W217" s="24"/>
      <c r="X217" s="126">
        <f t="shared" si="37"/>
        <v>0</v>
      </c>
      <c r="Y217" s="26">
        <f t="shared" si="38"/>
        <v>0</v>
      </c>
      <c r="Z217" s="48">
        <f t="shared" si="39"/>
        <v>0</v>
      </c>
    </row>
    <row r="218" spans="1:26" s="379" customFormat="1" ht="15.75" customHeight="1">
      <c r="A218" s="58"/>
      <c r="B218" s="35"/>
      <c r="C218" s="475" t="s">
        <v>183</v>
      </c>
      <c r="D218" s="62"/>
      <c r="E218" s="64" t="str">
        <f>+'Ars topaz'!E194</f>
        <v>Vintage Grey ex. KIA/setara</v>
      </c>
      <c r="F218" s="105" t="s">
        <v>72</v>
      </c>
      <c r="G218" s="338"/>
      <c r="H218" s="337"/>
      <c r="I218" s="337">
        <v>73</v>
      </c>
      <c r="J218" s="337">
        <v>73</v>
      </c>
      <c r="K218" s="337">
        <v>73</v>
      </c>
      <c r="L218" s="337">
        <v>73</v>
      </c>
      <c r="M218" s="337">
        <v>73</v>
      </c>
      <c r="N218" s="337">
        <v>73</v>
      </c>
      <c r="O218" s="337">
        <v>73</v>
      </c>
      <c r="P218" s="337">
        <v>73</v>
      </c>
      <c r="Q218" s="337">
        <v>73</v>
      </c>
      <c r="R218" s="337">
        <v>73</v>
      </c>
      <c r="S218" s="337">
        <v>73</v>
      </c>
      <c r="T218" s="337"/>
      <c r="U218" s="373">
        <f t="shared" si="33"/>
        <v>803</v>
      </c>
      <c r="V218" s="344">
        <f>'Ars topaz'!L194</f>
        <v>96968.5</v>
      </c>
      <c r="W218" s="343">
        <f>'Ars topaz'!M194</f>
        <v>70930</v>
      </c>
      <c r="X218" s="126">
        <f t="shared" ref="X218:X219" si="40">U218*V218</f>
        <v>77865705.5</v>
      </c>
      <c r="Y218" s="26">
        <f t="shared" ref="Y218:Y219" si="41">U218*W218</f>
        <v>56956790</v>
      </c>
      <c r="Z218" s="48">
        <f t="shared" ref="Z218:Z219" si="42">X218+Y218</f>
        <v>134822495.5</v>
      </c>
    </row>
    <row r="219" spans="1:26" s="379" customFormat="1" ht="15.75" customHeight="1">
      <c r="A219" s="58"/>
      <c r="B219" s="35"/>
      <c r="C219" s="475" t="s">
        <v>184</v>
      </c>
      <c r="D219" s="62"/>
      <c r="E219" s="66"/>
      <c r="F219" s="105" t="s">
        <v>117</v>
      </c>
      <c r="G219" s="338"/>
      <c r="H219" s="337"/>
      <c r="I219" s="337">
        <v>110</v>
      </c>
      <c r="J219" s="337">
        <v>110</v>
      </c>
      <c r="K219" s="337">
        <v>110</v>
      </c>
      <c r="L219" s="337">
        <v>110</v>
      </c>
      <c r="M219" s="337">
        <v>110</v>
      </c>
      <c r="N219" s="337">
        <v>110</v>
      </c>
      <c r="O219" s="337">
        <v>110</v>
      </c>
      <c r="P219" s="337">
        <v>110</v>
      </c>
      <c r="Q219" s="337">
        <v>110</v>
      </c>
      <c r="R219" s="337">
        <v>110</v>
      </c>
      <c r="S219" s="337">
        <v>110</v>
      </c>
      <c r="T219" s="337"/>
      <c r="U219" s="373">
        <f t="shared" si="33"/>
        <v>1210</v>
      </c>
      <c r="V219" s="344" t="e">
        <f>'Ars topaz'!L195</f>
        <v>#REF!</v>
      </c>
      <c r="W219" s="343" t="e">
        <f>'Ars topaz'!M195</f>
        <v>#REF!</v>
      </c>
      <c r="X219" s="126" t="e">
        <f t="shared" si="40"/>
        <v>#REF!</v>
      </c>
      <c r="Y219" s="26" t="e">
        <f t="shared" si="41"/>
        <v>#REF!</v>
      </c>
      <c r="Z219" s="48" t="e">
        <f t="shared" si="42"/>
        <v>#REF!</v>
      </c>
    </row>
    <row r="220" spans="1:26" ht="15.75" customHeight="1">
      <c r="A220" s="85"/>
      <c r="B220" s="163"/>
      <c r="C220" s="256"/>
      <c r="D220" s="62"/>
      <c r="E220" s="63"/>
      <c r="F220" s="105"/>
      <c r="G220" s="22"/>
      <c r="H220" s="23"/>
      <c r="I220" s="23"/>
      <c r="J220" s="23"/>
      <c r="K220" s="23"/>
      <c r="L220" s="23"/>
      <c r="M220" s="23"/>
      <c r="N220" s="23"/>
      <c r="O220" s="23"/>
      <c r="P220" s="23"/>
      <c r="Q220" s="23"/>
      <c r="R220" s="23"/>
      <c r="S220" s="23"/>
      <c r="T220" s="23"/>
      <c r="U220" s="373">
        <f t="shared" ref="U220:U233" si="43">SUM(G220:T220)</f>
        <v>0</v>
      </c>
      <c r="V220" s="21"/>
      <c r="W220" s="24"/>
      <c r="X220" s="126">
        <f t="shared" si="37"/>
        <v>0</v>
      </c>
      <c r="Y220" s="26">
        <f t="shared" si="38"/>
        <v>0</v>
      </c>
      <c r="Z220" s="48">
        <f t="shared" si="39"/>
        <v>0</v>
      </c>
    </row>
    <row r="221" spans="1:26" ht="15.75" customHeight="1">
      <c r="A221" s="98"/>
      <c r="B221" s="225"/>
      <c r="C221" s="218"/>
      <c r="D221" s="99"/>
      <c r="E221" s="100"/>
      <c r="F221" s="101"/>
      <c r="G221" s="196"/>
      <c r="H221" s="197"/>
      <c r="I221" s="197"/>
      <c r="J221" s="197"/>
      <c r="K221" s="197"/>
      <c r="L221" s="197"/>
      <c r="M221" s="197"/>
      <c r="N221" s="197"/>
      <c r="O221" s="197"/>
      <c r="P221" s="197"/>
      <c r="Q221" s="197"/>
      <c r="R221" s="197"/>
      <c r="S221" s="197"/>
      <c r="T221" s="197"/>
      <c r="U221" s="575"/>
      <c r="V221" s="202"/>
      <c r="W221" s="198"/>
      <c r="X221" s="130"/>
      <c r="Y221" s="31" t="s">
        <v>423</v>
      </c>
      <c r="Z221" s="142" t="e">
        <f>SUM(Z146:AD220)</f>
        <v>#REF!</v>
      </c>
    </row>
    <row r="222" spans="1:26" ht="15.75" customHeight="1">
      <c r="A222" s="186"/>
      <c r="B222" s="183"/>
      <c r="C222" s="209"/>
      <c r="D222" s="83"/>
      <c r="E222" s="84"/>
      <c r="F222" s="46"/>
      <c r="G222" s="190"/>
      <c r="H222" s="191"/>
      <c r="I222" s="191"/>
      <c r="J222" s="191"/>
      <c r="K222" s="191"/>
      <c r="L222" s="191"/>
      <c r="M222" s="191"/>
      <c r="N222" s="191"/>
      <c r="O222" s="191"/>
      <c r="P222" s="191"/>
      <c r="Q222" s="191"/>
      <c r="R222" s="191"/>
      <c r="S222" s="191"/>
      <c r="T222" s="191"/>
      <c r="U222" s="373">
        <f t="shared" si="43"/>
        <v>0</v>
      </c>
      <c r="V222" s="205"/>
      <c r="W222" s="480"/>
      <c r="X222" s="123"/>
      <c r="Y222" s="124"/>
      <c r="Z222" s="125"/>
    </row>
    <row r="223" spans="1:26" ht="15.75" customHeight="1">
      <c r="A223" s="58" t="s">
        <v>399</v>
      </c>
      <c r="B223" s="232" t="s">
        <v>193</v>
      </c>
      <c r="C223" s="254"/>
      <c r="D223" s="62"/>
      <c r="E223" s="66"/>
      <c r="F223" s="105"/>
      <c r="G223" s="22"/>
      <c r="H223" s="23"/>
      <c r="I223" s="23"/>
      <c r="J223" s="23"/>
      <c r="K223" s="23"/>
      <c r="L223" s="23"/>
      <c r="M223" s="23"/>
      <c r="N223" s="23"/>
      <c r="O223" s="23"/>
      <c r="P223" s="23"/>
      <c r="Q223" s="23"/>
      <c r="R223" s="23"/>
      <c r="S223" s="23"/>
      <c r="T223" s="23"/>
      <c r="U223" s="373">
        <f t="shared" si="43"/>
        <v>0</v>
      </c>
      <c r="V223" s="21"/>
      <c r="W223" s="199"/>
      <c r="X223" s="60"/>
      <c r="Y223" s="127"/>
      <c r="Z223" s="128"/>
    </row>
    <row r="224" spans="1:26" ht="15.75" customHeight="1">
      <c r="A224" s="61"/>
      <c r="B224" s="167" t="s">
        <v>194</v>
      </c>
      <c r="C224" s="246"/>
      <c r="D224" s="113"/>
      <c r="E224" s="114"/>
      <c r="F224" s="143"/>
      <c r="G224" s="22"/>
      <c r="H224" s="23"/>
      <c r="I224" s="23"/>
      <c r="J224" s="23"/>
      <c r="K224" s="23"/>
      <c r="L224" s="23"/>
      <c r="M224" s="23"/>
      <c r="N224" s="23"/>
      <c r="O224" s="23"/>
      <c r="P224" s="23"/>
      <c r="Q224" s="23"/>
      <c r="R224" s="23"/>
      <c r="S224" s="23"/>
      <c r="T224" s="23"/>
      <c r="U224" s="373">
        <f t="shared" si="43"/>
        <v>0</v>
      </c>
      <c r="V224" s="21"/>
      <c r="W224" s="199"/>
      <c r="X224" s="60"/>
      <c r="Y224" s="127"/>
      <c r="Z224" s="128"/>
    </row>
    <row r="225" spans="1:26" ht="15.75" customHeight="1">
      <c r="A225" s="61"/>
      <c r="B225" s="168" t="s">
        <v>195</v>
      </c>
      <c r="C225" s="246"/>
      <c r="D225" s="113"/>
      <c r="E225" s="114"/>
      <c r="F225" s="107"/>
      <c r="G225" s="22"/>
      <c r="H225" s="23"/>
      <c r="I225" s="23"/>
      <c r="J225" s="23"/>
      <c r="K225" s="23"/>
      <c r="L225" s="23"/>
      <c r="M225" s="23"/>
      <c r="N225" s="23"/>
      <c r="O225" s="23"/>
      <c r="P225" s="23"/>
      <c r="Q225" s="23"/>
      <c r="R225" s="23"/>
      <c r="S225" s="23"/>
      <c r="T225" s="23"/>
      <c r="U225" s="373">
        <f t="shared" si="43"/>
        <v>0</v>
      </c>
      <c r="V225" s="21"/>
      <c r="W225" s="199"/>
      <c r="X225" s="60"/>
      <c r="Y225" s="127"/>
      <c r="Z225" s="128"/>
    </row>
    <row r="226" spans="1:26" ht="15.75" customHeight="1">
      <c r="A226" s="61"/>
      <c r="B226" s="168" t="s">
        <v>431</v>
      </c>
      <c r="C226" s="246"/>
      <c r="D226" s="113"/>
      <c r="E226" s="114"/>
      <c r="F226" s="107"/>
      <c r="G226" s="22"/>
      <c r="H226" s="23"/>
      <c r="I226" s="23"/>
      <c r="J226" s="23"/>
      <c r="K226" s="23"/>
      <c r="L226" s="23"/>
      <c r="M226" s="23"/>
      <c r="N226" s="23"/>
      <c r="O226" s="23"/>
      <c r="P226" s="23"/>
      <c r="Q226" s="23"/>
      <c r="R226" s="23"/>
      <c r="S226" s="23"/>
      <c r="T226" s="23"/>
      <c r="U226" s="373">
        <f t="shared" si="43"/>
        <v>0</v>
      </c>
      <c r="V226" s="21"/>
      <c r="W226" s="199"/>
      <c r="X226" s="60"/>
      <c r="Y226" s="127"/>
      <c r="Z226" s="128"/>
    </row>
    <row r="227" spans="1:26" ht="15.75" customHeight="1">
      <c r="A227" s="61"/>
      <c r="B227" s="168" t="s">
        <v>196</v>
      </c>
      <c r="C227" s="246"/>
      <c r="D227" s="113"/>
      <c r="E227" s="114"/>
      <c r="F227" s="107"/>
      <c r="G227" s="22"/>
      <c r="H227" s="23"/>
      <c r="I227" s="23"/>
      <c r="J227" s="23"/>
      <c r="K227" s="23"/>
      <c r="L227" s="23"/>
      <c r="M227" s="23"/>
      <c r="N227" s="23"/>
      <c r="O227" s="23"/>
      <c r="P227" s="23"/>
      <c r="Q227" s="23"/>
      <c r="R227" s="23"/>
      <c r="S227" s="23"/>
      <c r="T227" s="23"/>
      <c r="U227" s="373">
        <f t="shared" si="43"/>
        <v>0</v>
      </c>
      <c r="V227" s="21"/>
      <c r="W227" s="199"/>
      <c r="X227" s="60"/>
      <c r="Y227" s="127"/>
      <c r="Z227" s="128"/>
    </row>
    <row r="228" spans="1:26" ht="15.75" customHeight="1">
      <c r="A228" s="61"/>
      <c r="B228" s="168" t="s">
        <v>197</v>
      </c>
      <c r="C228" s="246"/>
      <c r="D228" s="113"/>
      <c r="E228" s="114"/>
      <c r="F228" s="107"/>
      <c r="G228" s="22"/>
      <c r="H228" s="23"/>
      <c r="I228" s="23"/>
      <c r="J228" s="23"/>
      <c r="K228" s="23"/>
      <c r="L228" s="23"/>
      <c r="M228" s="23"/>
      <c r="N228" s="23"/>
      <c r="O228" s="23"/>
      <c r="P228" s="23"/>
      <c r="Q228" s="23"/>
      <c r="R228" s="23"/>
      <c r="S228" s="23"/>
      <c r="T228" s="23"/>
      <c r="U228" s="373">
        <f t="shared" si="43"/>
        <v>0</v>
      </c>
      <c r="V228" s="21"/>
      <c r="W228" s="199"/>
      <c r="X228" s="60"/>
      <c r="Y228" s="127"/>
      <c r="Z228" s="128"/>
    </row>
    <row r="229" spans="1:26" ht="15.75" customHeight="1">
      <c r="A229" s="61"/>
      <c r="B229" s="168"/>
      <c r="C229" s="246"/>
      <c r="D229" s="113"/>
      <c r="E229" s="114"/>
      <c r="F229" s="107"/>
      <c r="G229" s="22"/>
      <c r="H229" s="23"/>
      <c r="I229" s="23"/>
      <c r="J229" s="23"/>
      <c r="K229" s="23"/>
      <c r="L229" s="23"/>
      <c r="M229" s="23"/>
      <c r="N229" s="23"/>
      <c r="O229" s="23"/>
      <c r="P229" s="23"/>
      <c r="Q229" s="23"/>
      <c r="R229" s="23"/>
      <c r="S229" s="23"/>
      <c r="T229" s="23"/>
      <c r="U229" s="373">
        <f t="shared" si="43"/>
        <v>0</v>
      </c>
      <c r="V229" s="21"/>
      <c r="W229" s="199"/>
      <c r="X229" s="60"/>
      <c r="Y229" s="127"/>
      <c r="Z229" s="128"/>
    </row>
    <row r="230" spans="1:26" ht="15.75" customHeight="1">
      <c r="A230" s="61"/>
      <c r="B230" s="168" t="s">
        <v>304</v>
      </c>
      <c r="C230" s="246"/>
      <c r="D230" s="113"/>
      <c r="E230" s="114"/>
      <c r="F230" s="107"/>
      <c r="G230" s="22"/>
      <c r="H230" s="23"/>
      <c r="I230" s="23"/>
      <c r="J230" s="23"/>
      <c r="K230" s="23"/>
      <c r="L230" s="23"/>
      <c r="M230" s="23"/>
      <c r="N230" s="23"/>
      <c r="O230" s="23"/>
      <c r="P230" s="23"/>
      <c r="Q230" s="23"/>
      <c r="R230" s="23"/>
      <c r="S230" s="23"/>
      <c r="T230" s="23"/>
      <c r="U230" s="373">
        <f t="shared" si="43"/>
        <v>0</v>
      </c>
      <c r="V230" s="21"/>
      <c r="W230" s="199"/>
      <c r="X230" s="60"/>
      <c r="Y230" s="127"/>
      <c r="Z230" s="128"/>
    </row>
    <row r="231" spans="1:26" ht="15.75" customHeight="1">
      <c r="A231" s="61"/>
      <c r="B231" s="168" t="s">
        <v>198</v>
      </c>
      <c r="C231" s="246"/>
      <c r="D231" s="113"/>
      <c r="E231" s="114"/>
      <c r="F231" s="107"/>
      <c r="G231" s="22"/>
      <c r="H231" s="23"/>
      <c r="I231" s="23"/>
      <c r="J231" s="23"/>
      <c r="K231" s="23"/>
      <c r="L231" s="23"/>
      <c r="M231" s="23"/>
      <c r="N231" s="23"/>
      <c r="O231" s="23"/>
      <c r="P231" s="23"/>
      <c r="Q231" s="23"/>
      <c r="R231" s="23"/>
      <c r="S231" s="23"/>
      <c r="T231" s="23"/>
      <c r="U231" s="373">
        <f t="shared" si="43"/>
        <v>0</v>
      </c>
      <c r="V231" s="21"/>
      <c r="W231" s="199"/>
      <c r="X231" s="60"/>
      <c r="Y231" s="127"/>
      <c r="Z231" s="128"/>
    </row>
    <row r="232" spans="1:26" ht="15.75" customHeight="1">
      <c r="A232" s="61"/>
      <c r="B232" s="168" t="s">
        <v>197</v>
      </c>
      <c r="C232" s="246"/>
      <c r="D232" s="113"/>
      <c r="E232" s="114"/>
      <c r="F232" s="107"/>
      <c r="G232" s="22"/>
      <c r="H232" s="23"/>
      <c r="I232" s="23"/>
      <c r="J232" s="23"/>
      <c r="K232" s="23"/>
      <c r="L232" s="23"/>
      <c r="M232" s="23"/>
      <c r="N232" s="23"/>
      <c r="O232" s="23"/>
      <c r="P232" s="23"/>
      <c r="Q232" s="23"/>
      <c r="R232" s="23"/>
      <c r="S232" s="23"/>
      <c r="T232" s="23"/>
      <c r="U232" s="373">
        <f t="shared" si="43"/>
        <v>0</v>
      </c>
      <c r="V232" s="21"/>
      <c r="W232" s="199"/>
      <c r="X232" s="60"/>
      <c r="Y232" s="127"/>
      <c r="Z232" s="128"/>
    </row>
    <row r="233" spans="1:26" ht="15.75" customHeight="1">
      <c r="A233" s="61">
        <v>1</v>
      </c>
      <c r="B233" s="167" t="s">
        <v>417</v>
      </c>
      <c r="C233" s="246"/>
      <c r="D233" s="113"/>
      <c r="E233" s="114"/>
      <c r="F233" s="107"/>
      <c r="G233" s="646"/>
      <c r="H233" s="645"/>
      <c r="I233" s="645"/>
      <c r="J233" s="645"/>
      <c r="K233" s="645"/>
      <c r="L233" s="645"/>
      <c r="M233" s="645"/>
      <c r="N233" s="645"/>
      <c r="O233" s="645"/>
      <c r="P233" s="645"/>
      <c r="Q233" s="645"/>
      <c r="R233" s="645"/>
      <c r="S233" s="645"/>
      <c r="T233" s="645"/>
      <c r="U233" s="373">
        <f t="shared" si="43"/>
        <v>0</v>
      </c>
      <c r="V233" s="21"/>
      <c r="W233" s="199"/>
      <c r="X233" s="126">
        <f t="shared" ref="X233:X322" si="44">U233*V233</f>
        <v>0</v>
      </c>
      <c r="Y233" s="26">
        <f t="shared" ref="Y233:Y322" si="45">U233*W233</f>
        <v>0</v>
      </c>
      <c r="Z233" s="48">
        <f t="shared" ref="Z233:Z322" si="46">X233+Y233</f>
        <v>0</v>
      </c>
    </row>
    <row r="234" spans="1:26" ht="15.75" customHeight="1">
      <c r="A234" s="61"/>
      <c r="B234" s="168"/>
      <c r="C234" s="246" t="s">
        <v>248</v>
      </c>
      <c r="D234" s="113"/>
      <c r="E234" s="114"/>
      <c r="F234" s="107" t="s">
        <v>117</v>
      </c>
      <c r="G234" s="646"/>
      <c r="H234" s="645">
        <f>H235*5.1</f>
        <v>209.1</v>
      </c>
      <c r="I234" s="645">
        <f t="shared" ref="I234:S234" si="47">I235*5.1</f>
        <v>260.09999999999997</v>
      </c>
      <c r="J234" s="645">
        <f t="shared" si="47"/>
        <v>260.09999999999997</v>
      </c>
      <c r="K234" s="645">
        <f t="shared" si="47"/>
        <v>260.09999999999997</v>
      </c>
      <c r="L234" s="645">
        <f t="shared" si="47"/>
        <v>260.09999999999997</v>
      </c>
      <c r="M234" s="645">
        <f t="shared" si="47"/>
        <v>260.09999999999997</v>
      </c>
      <c r="N234" s="645">
        <f t="shared" si="47"/>
        <v>260.09999999999997</v>
      </c>
      <c r="O234" s="645">
        <f t="shared" si="47"/>
        <v>260.09999999999997</v>
      </c>
      <c r="P234" s="645">
        <f t="shared" si="47"/>
        <v>260.09999999999997</v>
      </c>
      <c r="Q234" s="645">
        <f t="shared" si="47"/>
        <v>260.09999999999997</v>
      </c>
      <c r="R234" s="645">
        <f t="shared" si="47"/>
        <v>260.09999999999997</v>
      </c>
      <c r="S234" s="645">
        <f t="shared" si="47"/>
        <v>260.09999999999997</v>
      </c>
      <c r="T234" s="645"/>
      <c r="U234" s="373">
        <f t="shared" ref="U234:U297" si="48">SUM(G234:T234)</f>
        <v>3070.1999999999994</v>
      </c>
      <c r="V234" s="21">
        <f>'Ars topaz'!L210</f>
        <v>0</v>
      </c>
      <c r="W234" s="199">
        <f>'Ars topaz'!M210</f>
        <v>19040</v>
      </c>
      <c r="X234" s="126">
        <f t="shared" si="44"/>
        <v>0</v>
      </c>
      <c r="Y234" s="26">
        <f t="shared" si="45"/>
        <v>58456607.999999985</v>
      </c>
      <c r="Z234" s="48">
        <f t="shared" si="46"/>
        <v>58456607.999999985</v>
      </c>
    </row>
    <row r="235" spans="1:26" ht="15.75" customHeight="1">
      <c r="A235" s="61"/>
      <c r="B235" s="168"/>
      <c r="C235" s="246" t="s">
        <v>262</v>
      </c>
      <c r="D235" s="113"/>
      <c r="E235" s="112" t="s">
        <v>498</v>
      </c>
      <c r="F235" s="107" t="s">
        <v>224</v>
      </c>
      <c r="G235" s="646"/>
      <c r="H235" s="645">
        <v>41</v>
      </c>
      <c r="I235" s="645">
        <f>48+3</f>
        <v>51</v>
      </c>
      <c r="J235" s="645">
        <f t="shared" ref="J235:S235" si="49">48+3</f>
        <v>51</v>
      </c>
      <c r="K235" s="645">
        <f t="shared" si="49"/>
        <v>51</v>
      </c>
      <c r="L235" s="645">
        <f t="shared" si="49"/>
        <v>51</v>
      </c>
      <c r="M235" s="645">
        <f t="shared" si="49"/>
        <v>51</v>
      </c>
      <c r="N235" s="645">
        <f t="shared" si="49"/>
        <v>51</v>
      </c>
      <c r="O235" s="645">
        <f t="shared" si="49"/>
        <v>51</v>
      </c>
      <c r="P235" s="645">
        <f t="shared" si="49"/>
        <v>51</v>
      </c>
      <c r="Q235" s="645">
        <f t="shared" si="49"/>
        <v>51</v>
      </c>
      <c r="R235" s="645">
        <f t="shared" si="49"/>
        <v>51</v>
      </c>
      <c r="S235" s="645">
        <f t="shared" si="49"/>
        <v>51</v>
      </c>
      <c r="T235" s="645"/>
      <c r="U235" s="373">
        <f t="shared" si="48"/>
        <v>602</v>
      </c>
      <c r="V235" s="21">
        <f>'Ars topaz'!L211</f>
        <v>592000</v>
      </c>
      <c r="W235" s="199">
        <f>'Ars topaz'!M211</f>
        <v>59200</v>
      </c>
      <c r="X235" s="126">
        <f t="shared" si="44"/>
        <v>356384000</v>
      </c>
      <c r="Y235" s="26">
        <f t="shared" si="45"/>
        <v>35638400</v>
      </c>
      <c r="Z235" s="48">
        <f t="shared" si="46"/>
        <v>392022400</v>
      </c>
    </row>
    <row r="236" spans="1:26" ht="15.75" customHeight="1">
      <c r="A236" s="61"/>
      <c r="B236" s="168"/>
      <c r="C236" s="298" t="s">
        <v>499</v>
      </c>
      <c r="D236" s="113"/>
      <c r="E236" s="114" t="s">
        <v>497</v>
      </c>
      <c r="F236" s="107" t="s">
        <v>224</v>
      </c>
      <c r="G236" s="646"/>
      <c r="H236" s="645">
        <v>41</v>
      </c>
      <c r="I236" s="645">
        <f>I235</f>
        <v>51</v>
      </c>
      <c r="J236" s="645">
        <f t="shared" ref="J236:S236" si="50">J235</f>
        <v>51</v>
      </c>
      <c r="K236" s="645">
        <f t="shared" si="50"/>
        <v>51</v>
      </c>
      <c r="L236" s="645">
        <f t="shared" si="50"/>
        <v>51</v>
      </c>
      <c r="M236" s="645">
        <f t="shared" si="50"/>
        <v>51</v>
      </c>
      <c r="N236" s="645">
        <f t="shared" si="50"/>
        <v>51</v>
      </c>
      <c r="O236" s="645">
        <f t="shared" si="50"/>
        <v>51</v>
      </c>
      <c r="P236" s="645">
        <f t="shared" si="50"/>
        <v>51</v>
      </c>
      <c r="Q236" s="645">
        <f t="shared" si="50"/>
        <v>51</v>
      </c>
      <c r="R236" s="645">
        <f t="shared" si="50"/>
        <v>51</v>
      </c>
      <c r="S236" s="645">
        <f t="shared" si="50"/>
        <v>51</v>
      </c>
      <c r="T236" s="645"/>
      <c r="U236" s="373">
        <f t="shared" si="48"/>
        <v>602</v>
      </c>
      <c r="V236" s="21">
        <f>'Ars topaz'!L212</f>
        <v>1526740</v>
      </c>
      <c r="W236" s="199">
        <f>'Ars topaz'!M212</f>
        <v>152670</v>
      </c>
      <c r="X236" s="126">
        <f t="shared" si="44"/>
        <v>919097480</v>
      </c>
      <c r="Y236" s="26">
        <f t="shared" si="45"/>
        <v>91907340</v>
      </c>
      <c r="Z236" s="48">
        <f t="shared" si="46"/>
        <v>1011004820</v>
      </c>
    </row>
    <row r="237" spans="1:26" ht="15.75" customHeight="1">
      <c r="A237" s="61"/>
      <c r="B237" s="168"/>
      <c r="C237" s="261" t="s">
        <v>272</v>
      </c>
      <c r="D237" s="113"/>
      <c r="E237" s="114"/>
      <c r="F237" s="107"/>
      <c r="G237" s="646"/>
      <c r="H237" s="645"/>
      <c r="I237" s="645"/>
      <c r="J237" s="645"/>
      <c r="K237" s="645"/>
      <c r="L237" s="645"/>
      <c r="M237" s="645"/>
      <c r="N237" s="645"/>
      <c r="O237" s="645"/>
      <c r="P237" s="645"/>
      <c r="Q237" s="645"/>
      <c r="R237" s="645"/>
      <c r="S237" s="645"/>
      <c r="T237" s="645"/>
      <c r="U237" s="373">
        <f t="shared" si="48"/>
        <v>0</v>
      </c>
      <c r="V237" s="21"/>
      <c r="W237" s="199"/>
      <c r="X237" s="126">
        <f t="shared" si="44"/>
        <v>0</v>
      </c>
      <c r="Y237" s="26">
        <f t="shared" si="45"/>
        <v>0</v>
      </c>
      <c r="Z237" s="48">
        <f t="shared" si="46"/>
        <v>0</v>
      </c>
    </row>
    <row r="238" spans="1:26" ht="15.75" customHeight="1">
      <c r="A238" s="61"/>
      <c r="B238" s="168"/>
      <c r="C238" s="246" t="s">
        <v>264</v>
      </c>
      <c r="D238" s="113"/>
      <c r="E238" s="114"/>
      <c r="F238" s="107"/>
      <c r="G238" s="646"/>
      <c r="H238" s="645"/>
      <c r="I238" s="645"/>
      <c r="J238" s="645"/>
      <c r="K238" s="645"/>
      <c r="L238" s="645"/>
      <c r="M238" s="645"/>
      <c r="N238" s="645"/>
      <c r="O238" s="645"/>
      <c r="P238" s="645"/>
      <c r="Q238" s="645"/>
      <c r="R238" s="645"/>
      <c r="S238" s="645"/>
      <c r="T238" s="645"/>
      <c r="U238" s="373">
        <f t="shared" si="48"/>
        <v>0</v>
      </c>
      <c r="V238" s="21"/>
      <c r="W238" s="199"/>
      <c r="X238" s="126">
        <f t="shared" si="44"/>
        <v>0</v>
      </c>
      <c r="Y238" s="26">
        <f t="shared" si="45"/>
        <v>0</v>
      </c>
      <c r="Z238" s="48">
        <f t="shared" si="46"/>
        <v>0</v>
      </c>
    </row>
    <row r="239" spans="1:26" ht="15.75" customHeight="1">
      <c r="A239" s="61"/>
      <c r="B239" s="168"/>
      <c r="C239" s="246" t="s">
        <v>255</v>
      </c>
      <c r="D239" s="113"/>
      <c r="E239" s="114" t="s">
        <v>561</v>
      </c>
      <c r="F239" s="107" t="s">
        <v>209</v>
      </c>
      <c r="G239" s="646"/>
      <c r="H239" s="645">
        <f>H236*1.5</f>
        <v>61.5</v>
      </c>
      <c r="I239" s="645">
        <f t="shared" ref="I239:S239" si="51">I236*1.5</f>
        <v>76.5</v>
      </c>
      <c r="J239" s="645">
        <f t="shared" si="51"/>
        <v>76.5</v>
      </c>
      <c r="K239" s="645">
        <f t="shared" si="51"/>
        <v>76.5</v>
      </c>
      <c r="L239" s="645">
        <f t="shared" si="51"/>
        <v>76.5</v>
      </c>
      <c r="M239" s="645">
        <f t="shared" si="51"/>
        <v>76.5</v>
      </c>
      <c r="N239" s="645">
        <f t="shared" si="51"/>
        <v>76.5</v>
      </c>
      <c r="O239" s="645">
        <f t="shared" si="51"/>
        <v>76.5</v>
      </c>
      <c r="P239" s="645">
        <f t="shared" si="51"/>
        <v>76.5</v>
      </c>
      <c r="Q239" s="645">
        <f t="shared" si="51"/>
        <v>76.5</v>
      </c>
      <c r="R239" s="645">
        <f t="shared" si="51"/>
        <v>76.5</v>
      </c>
      <c r="S239" s="645">
        <f t="shared" si="51"/>
        <v>76.5</v>
      </c>
      <c r="T239" s="645"/>
      <c r="U239" s="373">
        <f t="shared" si="48"/>
        <v>903</v>
      </c>
      <c r="V239" s="21">
        <f>'Ars topaz'!L215</f>
        <v>96940</v>
      </c>
      <c r="W239" s="199">
        <f>'Ars topaz'!M215</f>
        <v>9690</v>
      </c>
      <c r="X239" s="126">
        <f t="shared" si="44"/>
        <v>87536820</v>
      </c>
      <c r="Y239" s="26">
        <f t="shared" si="45"/>
        <v>8750070</v>
      </c>
      <c r="Z239" s="48">
        <f t="shared" si="46"/>
        <v>96286890</v>
      </c>
    </row>
    <row r="240" spans="1:26" ht="15.75" customHeight="1">
      <c r="A240" s="61"/>
      <c r="B240" s="168"/>
      <c r="C240" s="262" t="s">
        <v>307</v>
      </c>
      <c r="D240" s="62"/>
      <c r="E240" s="66" t="str">
        <f>+'Ars topaz'!E216</f>
        <v>DKS LHTR 0019 SSS ex. Dekson/setara</v>
      </c>
      <c r="F240" s="105" t="s">
        <v>206</v>
      </c>
      <c r="G240" s="646"/>
      <c r="H240" s="645">
        <v>41</v>
      </c>
      <c r="I240" s="645">
        <f>I236</f>
        <v>51</v>
      </c>
      <c r="J240" s="645">
        <f t="shared" ref="J240:S240" si="52">J236</f>
        <v>51</v>
      </c>
      <c r="K240" s="645">
        <f t="shared" si="52"/>
        <v>51</v>
      </c>
      <c r="L240" s="645">
        <f t="shared" si="52"/>
        <v>51</v>
      </c>
      <c r="M240" s="645">
        <f t="shared" si="52"/>
        <v>51</v>
      </c>
      <c r="N240" s="645">
        <f t="shared" si="52"/>
        <v>51</v>
      </c>
      <c r="O240" s="645">
        <f t="shared" si="52"/>
        <v>51</v>
      </c>
      <c r="P240" s="645">
        <f t="shared" si="52"/>
        <v>51</v>
      </c>
      <c r="Q240" s="645">
        <f t="shared" si="52"/>
        <v>51</v>
      </c>
      <c r="R240" s="645">
        <f t="shared" si="52"/>
        <v>51</v>
      </c>
      <c r="S240" s="645">
        <f t="shared" si="52"/>
        <v>51</v>
      </c>
      <c r="T240" s="645"/>
      <c r="U240" s="373">
        <f t="shared" si="48"/>
        <v>602</v>
      </c>
      <c r="V240" s="21">
        <f>'Ars topaz'!L216</f>
        <v>173100</v>
      </c>
      <c r="W240" s="199">
        <f>'Ars topaz'!M216</f>
        <v>17310</v>
      </c>
      <c r="X240" s="126">
        <f t="shared" si="44"/>
        <v>104206200</v>
      </c>
      <c r="Y240" s="26">
        <f t="shared" si="45"/>
        <v>10420620</v>
      </c>
      <c r="Z240" s="48">
        <f t="shared" si="46"/>
        <v>114626820</v>
      </c>
    </row>
    <row r="241" spans="1:26" ht="15.75" customHeight="1">
      <c r="A241" s="61"/>
      <c r="B241" s="168"/>
      <c r="C241" s="262" t="s">
        <v>306</v>
      </c>
      <c r="D241" s="62"/>
      <c r="E241" s="66" t="s">
        <v>559</v>
      </c>
      <c r="F241" s="105" t="s">
        <v>206</v>
      </c>
      <c r="G241" s="646"/>
      <c r="H241" s="645">
        <v>41</v>
      </c>
      <c r="I241" s="645">
        <f>I240</f>
        <v>51</v>
      </c>
      <c r="J241" s="645">
        <f t="shared" ref="J241:S242" si="53">J240</f>
        <v>51</v>
      </c>
      <c r="K241" s="645">
        <f t="shared" si="53"/>
        <v>51</v>
      </c>
      <c r="L241" s="645">
        <f t="shared" si="53"/>
        <v>51</v>
      </c>
      <c r="M241" s="645">
        <f t="shared" si="53"/>
        <v>51</v>
      </c>
      <c r="N241" s="645">
        <f t="shared" si="53"/>
        <v>51</v>
      </c>
      <c r="O241" s="645">
        <f t="shared" si="53"/>
        <v>51</v>
      </c>
      <c r="P241" s="645">
        <f t="shared" si="53"/>
        <v>51</v>
      </c>
      <c r="Q241" s="645">
        <f t="shared" si="53"/>
        <v>51</v>
      </c>
      <c r="R241" s="645">
        <f t="shared" si="53"/>
        <v>51</v>
      </c>
      <c r="S241" s="645">
        <f t="shared" si="53"/>
        <v>51</v>
      </c>
      <c r="T241" s="645"/>
      <c r="U241" s="373">
        <f t="shared" si="48"/>
        <v>602</v>
      </c>
      <c r="V241" s="21">
        <f>'Ars topaz'!L217</f>
        <v>375050</v>
      </c>
      <c r="W241" s="199">
        <f>'Ars topaz'!M217</f>
        <v>37510</v>
      </c>
      <c r="X241" s="126">
        <f t="shared" si="44"/>
        <v>225780100</v>
      </c>
      <c r="Y241" s="26">
        <f t="shared" si="45"/>
        <v>22581020</v>
      </c>
      <c r="Z241" s="48">
        <f t="shared" si="46"/>
        <v>248361120</v>
      </c>
    </row>
    <row r="242" spans="1:26" ht="15.75" customHeight="1">
      <c r="A242" s="61"/>
      <c r="B242" s="168"/>
      <c r="C242" s="246" t="s">
        <v>275</v>
      </c>
      <c r="D242" s="113"/>
      <c r="E242" s="114"/>
      <c r="F242" s="107" t="s">
        <v>224</v>
      </c>
      <c r="G242" s="646"/>
      <c r="H242" s="645">
        <v>41</v>
      </c>
      <c r="I242" s="645">
        <f>I241</f>
        <v>51</v>
      </c>
      <c r="J242" s="645">
        <f t="shared" si="53"/>
        <v>51</v>
      </c>
      <c r="K242" s="645">
        <f t="shared" si="53"/>
        <v>51</v>
      </c>
      <c r="L242" s="645">
        <f t="shared" si="53"/>
        <v>51</v>
      </c>
      <c r="M242" s="645">
        <f t="shared" si="53"/>
        <v>51</v>
      </c>
      <c r="N242" s="645">
        <f t="shared" si="53"/>
        <v>51</v>
      </c>
      <c r="O242" s="645">
        <f t="shared" si="53"/>
        <v>51</v>
      </c>
      <c r="P242" s="645">
        <f t="shared" si="53"/>
        <v>51</v>
      </c>
      <c r="Q242" s="645">
        <f t="shared" si="53"/>
        <v>51</v>
      </c>
      <c r="R242" s="645">
        <f t="shared" si="53"/>
        <v>51</v>
      </c>
      <c r="S242" s="645">
        <f t="shared" si="53"/>
        <v>51</v>
      </c>
      <c r="T242" s="645"/>
      <c r="U242" s="373">
        <f t="shared" si="48"/>
        <v>602</v>
      </c>
      <c r="V242" s="21">
        <f>'Ars topaz'!L218</f>
        <v>138480</v>
      </c>
      <c r="W242" s="199">
        <f>'Ars topaz'!M218</f>
        <v>13850</v>
      </c>
      <c r="X242" s="126">
        <f t="shared" si="44"/>
        <v>83364960</v>
      </c>
      <c r="Y242" s="26">
        <f t="shared" si="45"/>
        <v>8337700</v>
      </c>
      <c r="Z242" s="48">
        <f t="shared" si="46"/>
        <v>91702660</v>
      </c>
    </row>
    <row r="243" spans="1:26" ht="15.75" customHeight="1">
      <c r="A243" s="61">
        <v>2</v>
      </c>
      <c r="B243" s="167" t="s">
        <v>418</v>
      </c>
      <c r="C243" s="246"/>
      <c r="D243" s="113"/>
      <c r="E243" s="114"/>
      <c r="F243" s="107"/>
      <c r="G243" s="646"/>
      <c r="H243" s="645"/>
      <c r="I243" s="645"/>
      <c r="J243" s="645"/>
      <c r="K243" s="645"/>
      <c r="L243" s="645"/>
      <c r="M243" s="645"/>
      <c r="N243" s="645"/>
      <c r="O243" s="645"/>
      <c r="P243" s="645"/>
      <c r="Q243" s="645"/>
      <c r="R243" s="645"/>
      <c r="S243" s="645"/>
      <c r="T243" s="645"/>
      <c r="U243" s="373">
        <f t="shared" si="48"/>
        <v>0</v>
      </c>
      <c r="V243" s="21"/>
      <c r="W243" s="199"/>
      <c r="X243" s="126">
        <f t="shared" si="44"/>
        <v>0</v>
      </c>
      <c r="Y243" s="26">
        <f t="shared" si="45"/>
        <v>0</v>
      </c>
      <c r="Z243" s="48">
        <f t="shared" si="46"/>
        <v>0</v>
      </c>
    </row>
    <row r="244" spans="1:26" ht="15.75" customHeight="1">
      <c r="A244" s="61"/>
      <c r="B244" s="167"/>
      <c r="C244" s="246" t="s">
        <v>248</v>
      </c>
      <c r="D244" s="113"/>
      <c r="E244" s="114"/>
      <c r="F244" s="107" t="s">
        <v>117</v>
      </c>
      <c r="G244" s="646"/>
      <c r="H244" s="645">
        <f>(2.29+2.29+0.85)*H245</f>
        <v>434.4</v>
      </c>
      <c r="I244" s="645">
        <f t="shared" ref="I244:S244" si="54">(2.29+2.29+0.85)*I245</f>
        <v>461.54999999999995</v>
      </c>
      <c r="J244" s="645">
        <f t="shared" si="54"/>
        <v>461.54999999999995</v>
      </c>
      <c r="K244" s="645">
        <f t="shared" si="54"/>
        <v>461.54999999999995</v>
      </c>
      <c r="L244" s="645">
        <f t="shared" si="54"/>
        <v>461.54999999999995</v>
      </c>
      <c r="M244" s="645">
        <f t="shared" si="54"/>
        <v>461.54999999999995</v>
      </c>
      <c r="N244" s="645">
        <f t="shared" si="54"/>
        <v>461.54999999999995</v>
      </c>
      <c r="O244" s="645">
        <f t="shared" si="54"/>
        <v>461.54999999999995</v>
      </c>
      <c r="P244" s="645">
        <f t="shared" si="54"/>
        <v>380.09999999999997</v>
      </c>
      <c r="Q244" s="645">
        <f t="shared" si="54"/>
        <v>380.09999999999997</v>
      </c>
      <c r="R244" s="645">
        <f t="shared" si="54"/>
        <v>336.65999999999997</v>
      </c>
      <c r="S244" s="645">
        <f t="shared" si="54"/>
        <v>271.5</v>
      </c>
      <c r="T244" s="645"/>
      <c r="U244" s="373">
        <f t="shared" si="48"/>
        <v>5033.6099999999997</v>
      </c>
      <c r="V244" s="21"/>
      <c r="W244" s="199">
        <f>+W234</f>
        <v>19040</v>
      </c>
      <c r="X244" s="126">
        <f t="shared" ref="X244" si="55">U244*V244</f>
        <v>0</v>
      </c>
      <c r="Y244" s="26">
        <f t="shared" ref="Y244" si="56">U244*W244</f>
        <v>95839934.399999991</v>
      </c>
      <c r="Z244" s="48">
        <f t="shared" si="46"/>
        <v>95839934.399999991</v>
      </c>
    </row>
    <row r="245" spans="1:26" ht="15.75" customHeight="1">
      <c r="A245" s="61"/>
      <c r="B245" s="168"/>
      <c r="C245" s="246" t="s">
        <v>262</v>
      </c>
      <c r="D245" s="113"/>
      <c r="E245" s="114" t="s">
        <v>498</v>
      </c>
      <c r="F245" s="107" t="s">
        <v>224</v>
      </c>
      <c r="G245" s="646"/>
      <c r="H245" s="645">
        <v>80</v>
      </c>
      <c r="I245" s="645">
        <v>85</v>
      </c>
      <c r="J245" s="645">
        <v>85</v>
      </c>
      <c r="K245" s="645">
        <v>85</v>
      </c>
      <c r="L245" s="645">
        <v>85</v>
      </c>
      <c r="M245" s="645">
        <v>85</v>
      </c>
      <c r="N245" s="645">
        <v>85</v>
      </c>
      <c r="O245" s="645">
        <v>85</v>
      </c>
      <c r="P245" s="645">
        <v>70</v>
      </c>
      <c r="Q245" s="645">
        <v>70</v>
      </c>
      <c r="R245" s="645">
        <v>62</v>
      </c>
      <c r="S245" s="645">
        <v>50</v>
      </c>
      <c r="T245" s="645"/>
      <c r="U245" s="373">
        <f t="shared" si="48"/>
        <v>927</v>
      </c>
      <c r="V245" s="21">
        <f>+'Ars topaz'!L221</f>
        <v>592000</v>
      </c>
      <c r="W245" s="21">
        <f>+'Ars topaz'!M221</f>
        <v>59200</v>
      </c>
      <c r="X245" s="126">
        <f t="shared" si="44"/>
        <v>548784000</v>
      </c>
      <c r="Y245" s="26">
        <f t="shared" si="45"/>
        <v>54878400</v>
      </c>
      <c r="Z245" s="48">
        <f t="shared" si="46"/>
        <v>603662400</v>
      </c>
    </row>
    <row r="246" spans="1:26" ht="15.75" customHeight="1">
      <c r="A246" s="61"/>
      <c r="B246" s="168"/>
      <c r="C246" s="298" t="s">
        <v>499</v>
      </c>
      <c r="D246" s="113"/>
      <c r="E246" s="114" t="s">
        <v>560</v>
      </c>
      <c r="F246" s="107" t="s">
        <v>224</v>
      </c>
      <c r="G246" s="646"/>
      <c r="H246" s="645">
        <f>H245</f>
        <v>80</v>
      </c>
      <c r="I246" s="645">
        <f>I245</f>
        <v>85</v>
      </c>
      <c r="J246" s="645">
        <f t="shared" ref="J246:O246" si="57">J245</f>
        <v>85</v>
      </c>
      <c r="K246" s="645">
        <f t="shared" si="57"/>
        <v>85</v>
      </c>
      <c r="L246" s="645">
        <f t="shared" si="57"/>
        <v>85</v>
      </c>
      <c r="M246" s="645">
        <f t="shared" si="57"/>
        <v>85</v>
      </c>
      <c r="N246" s="645">
        <f t="shared" si="57"/>
        <v>85</v>
      </c>
      <c r="O246" s="645">
        <f t="shared" si="57"/>
        <v>85</v>
      </c>
      <c r="P246" s="645">
        <f>P245</f>
        <v>70</v>
      </c>
      <c r="Q246" s="645">
        <f t="shared" ref="Q246:S246" si="58">Q245</f>
        <v>70</v>
      </c>
      <c r="R246" s="645">
        <f t="shared" si="58"/>
        <v>62</v>
      </c>
      <c r="S246" s="645">
        <f t="shared" si="58"/>
        <v>50</v>
      </c>
      <c r="T246" s="645"/>
      <c r="U246" s="373">
        <f t="shared" si="48"/>
        <v>927</v>
      </c>
      <c r="V246" s="21">
        <f>+'Ars topaz'!L222</f>
        <v>1292480</v>
      </c>
      <c r="W246" s="21">
        <f>+'Ars topaz'!M222</f>
        <v>129250</v>
      </c>
      <c r="X246" s="126">
        <f t="shared" si="44"/>
        <v>1198128960</v>
      </c>
      <c r="Y246" s="26">
        <f t="shared" si="45"/>
        <v>119814750</v>
      </c>
      <c r="Z246" s="48">
        <f t="shared" si="46"/>
        <v>1317943710</v>
      </c>
    </row>
    <row r="247" spans="1:26" ht="15.75" customHeight="1">
      <c r="A247" s="61"/>
      <c r="B247" s="168"/>
      <c r="C247" s="261" t="s">
        <v>263</v>
      </c>
      <c r="D247" s="113"/>
      <c r="E247" s="114"/>
      <c r="F247" s="107"/>
      <c r="G247" s="646"/>
      <c r="H247" s="645"/>
      <c r="I247" s="645"/>
      <c r="J247" s="645"/>
      <c r="K247" s="645"/>
      <c r="L247" s="645"/>
      <c r="M247" s="645"/>
      <c r="N247" s="645"/>
      <c r="O247" s="645"/>
      <c r="P247" s="645"/>
      <c r="Q247" s="645"/>
      <c r="R247" s="645"/>
      <c r="S247" s="645"/>
      <c r="T247" s="645"/>
      <c r="U247" s="373">
        <f t="shared" si="48"/>
        <v>0</v>
      </c>
      <c r="V247" s="21">
        <v>0</v>
      </c>
      <c r="W247" s="199">
        <v>0</v>
      </c>
      <c r="X247" s="126">
        <f t="shared" si="44"/>
        <v>0</v>
      </c>
      <c r="Y247" s="26">
        <f t="shared" si="45"/>
        <v>0</v>
      </c>
      <c r="Z247" s="48">
        <f t="shared" si="46"/>
        <v>0</v>
      </c>
    </row>
    <row r="248" spans="1:26" ht="15.75" customHeight="1">
      <c r="A248" s="61"/>
      <c r="B248" s="168"/>
      <c r="C248" s="246" t="s">
        <v>264</v>
      </c>
      <c r="D248" s="113"/>
      <c r="E248" s="114"/>
      <c r="F248" s="107"/>
      <c r="G248" s="646"/>
      <c r="H248" s="645"/>
      <c r="I248" s="645"/>
      <c r="J248" s="645"/>
      <c r="K248" s="645"/>
      <c r="L248" s="645"/>
      <c r="M248" s="645"/>
      <c r="N248" s="645"/>
      <c r="O248" s="645"/>
      <c r="P248" s="645"/>
      <c r="Q248" s="645"/>
      <c r="R248" s="645"/>
      <c r="S248" s="645"/>
      <c r="T248" s="645"/>
      <c r="U248" s="373">
        <f t="shared" si="48"/>
        <v>0</v>
      </c>
      <c r="V248" s="21">
        <f>'Ars topaz'!L223</f>
        <v>0</v>
      </c>
      <c r="W248" s="199">
        <f>'Ars topaz'!M223</f>
        <v>0</v>
      </c>
      <c r="X248" s="126">
        <f t="shared" si="44"/>
        <v>0</v>
      </c>
      <c r="Y248" s="26">
        <f t="shared" si="45"/>
        <v>0</v>
      </c>
      <c r="Z248" s="48">
        <f t="shared" si="46"/>
        <v>0</v>
      </c>
    </row>
    <row r="249" spans="1:26" ht="15.75" customHeight="1">
      <c r="A249" s="61"/>
      <c r="B249" s="168"/>
      <c r="C249" s="246" t="s">
        <v>255</v>
      </c>
      <c r="D249" s="113"/>
      <c r="E249" s="114" t="str">
        <f>+E239</f>
        <v>FHP 4"x3"x2mm 2 BB SSS ex. Dekson/setara</v>
      </c>
      <c r="F249" s="107" t="s">
        <v>209</v>
      </c>
      <c r="G249" s="646"/>
      <c r="H249" s="645">
        <f>H246*1.5</f>
        <v>120</v>
      </c>
      <c r="I249" s="645">
        <f t="shared" ref="I249:S249" si="59">I246*1.5</f>
        <v>127.5</v>
      </c>
      <c r="J249" s="645">
        <f t="shared" si="59"/>
        <v>127.5</v>
      </c>
      <c r="K249" s="645">
        <f t="shared" si="59"/>
        <v>127.5</v>
      </c>
      <c r="L249" s="645">
        <f t="shared" si="59"/>
        <v>127.5</v>
      </c>
      <c r="M249" s="645">
        <f t="shared" si="59"/>
        <v>127.5</v>
      </c>
      <c r="N249" s="645">
        <f t="shared" si="59"/>
        <v>127.5</v>
      </c>
      <c r="O249" s="645">
        <f t="shared" si="59"/>
        <v>127.5</v>
      </c>
      <c r="P249" s="645">
        <f t="shared" si="59"/>
        <v>105</v>
      </c>
      <c r="Q249" s="645">
        <f t="shared" si="59"/>
        <v>105</v>
      </c>
      <c r="R249" s="645">
        <f t="shared" si="59"/>
        <v>93</v>
      </c>
      <c r="S249" s="645">
        <f t="shared" si="59"/>
        <v>75</v>
      </c>
      <c r="T249" s="645"/>
      <c r="U249" s="373">
        <f t="shared" si="48"/>
        <v>1390.5</v>
      </c>
      <c r="V249" s="21">
        <f>'Ars topaz'!L225</f>
        <v>96940</v>
      </c>
      <c r="W249" s="199">
        <f>'Ars topaz'!M225</f>
        <v>9690</v>
      </c>
      <c r="X249" s="126">
        <f t="shared" ref="X249:X251" si="60">U249*V249</f>
        <v>134795070</v>
      </c>
      <c r="Y249" s="26">
        <f t="shared" ref="Y249:Y251" si="61">U249*W249</f>
        <v>13473945</v>
      </c>
      <c r="Z249" s="48">
        <f t="shared" ref="Z249:Z251" si="62">X249+Y249</f>
        <v>148269015</v>
      </c>
    </row>
    <row r="250" spans="1:26" ht="15.75" customHeight="1">
      <c r="A250" s="61"/>
      <c r="B250" s="168"/>
      <c r="C250" s="262" t="s">
        <v>307</v>
      </c>
      <c r="D250" s="62"/>
      <c r="E250" s="66" t="str">
        <f>+'Ars topaz'!E226</f>
        <v>DKS LHTR 0003 SSS ex. Dekson/setara</v>
      </c>
      <c r="F250" s="105" t="s">
        <v>206</v>
      </c>
      <c r="G250" s="646"/>
      <c r="H250" s="645">
        <f>H246</f>
        <v>80</v>
      </c>
      <c r="I250" s="645">
        <f t="shared" ref="I250:S250" si="63">I246</f>
        <v>85</v>
      </c>
      <c r="J250" s="645">
        <f t="shared" si="63"/>
        <v>85</v>
      </c>
      <c r="K250" s="645">
        <f t="shared" si="63"/>
        <v>85</v>
      </c>
      <c r="L250" s="645">
        <f t="shared" si="63"/>
        <v>85</v>
      </c>
      <c r="M250" s="645">
        <f t="shared" si="63"/>
        <v>85</v>
      </c>
      <c r="N250" s="645">
        <f t="shared" si="63"/>
        <v>85</v>
      </c>
      <c r="O250" s="645">
        <f t="shared" si="63"/>
        <v>85</v>
      </c>
      <c r="P250" s="645">
        <f t="shared" si="63"/>
        <v>70</v>
      </c>
      <c r="Q250" s="645">
        <f t="shared" si="63"/>
        <v>70</v>
      </c>
      <c r="R250" s="645">
        <f t="shared" si="63"/>
        <v>62</v>
      </c>
      <c r="S250" s="645">
        <f t="shared" si="63"/>
        <v>50</v>
      </c>
      <c r="T250" s="645"/>
      <c r="U250" s="373">
        <f t="shared" si="48"/>
        <v>927</v>
      </c>
      <c r="V250" s="21">
        <f>'Ars topaz'!L226</f>
        <v>173100</v>
      </c>
      <c r="W250" s="199">
        <f>'Ars topaz'!M226</f>
        <v>17310</v>
      </c>
      <c r="X250" s="126">
        <f t="shared" si="60"/>
        <v>160463700</v>
      </c>
      <c r="Y250" s="26">
        <f t="shared" si="61"/>
        <v>16046370</v>
      </c>
      <c r="Z250" s="48">
        <f t="shared" si="62"/>
        <v>176510070</v>
      </c>
    </row>
    <row r="251" spans="1:26" ht="15.75" customHeight="1">
      <c r="A251" s="61"/>
      <c r="B251" s="168"/>
      <c r="C251" s="262" t="s">
        <v>306</v>
      </c>
      <c r="D251" s="62"/>
      <c r="E251" s="66" t="str">
        <f>+E241</f>
        <v>DKS IL DL 8485+ Cyl DC DL 60mm SN ex. Dekson</v>
      </c>
      <c r="F251" s="105" t="s">
        <v>206</v>
      </c>
      <c r="G251" s="646"/>
      <c r="H251" s="645">
        <f>H250</f>
        <v>80</v>
      </c>
      <c r="I251" s="645">
        <f t="shared" ref="I251:S252" si="64">I250</f>
        <v>85</v>
      </c>
      <c r="J251" s="645">
        <f t="shared" si="64"/>
        <v>85</v>
      </c>
      <c r="K251" s="645">
        <f t="shared" si="64"/>
        <v>85</v>
      </c>
      <c r="L251" s="645">
        <f t="shared" si="64"/>
        <v>85</v>
      </c>
      <c r="M251" s="645">
        <f t="shared" si="64"/>
        <v>85</v>
      </c>
      <c r="N251" s="645">
        <f t="shared" si="64"/>
        <v>85</v>
      </c>
      <c r="O251" s="645">
        <f t="shared" si="64"/>
        <v>85</v>
      </c>
      <c r="P251" s="645">
        <f t="shared" si="64"/>
        <v>70</v>
      </c>
      <c r="Q251" s="645">
        <f t="shared" si="64"/>
        <v>70</v>
      </c>
      <c r="R251" s="645">
        <f t="shared" si="64"/>
        <v>62</v>
      </c>
      <c r="S251" s="645">
        <f t="shared" si="64"/>
        <v>50</v>
      </c>
      <c r="T251" s="645"/>
      <c r="U251" s="373">
        <f t="shared" si="48"/>
        <v>927</v>
      </c>
      <c r="V251" s="21">
        <f>'Ars topaz'!L227</f>
        <v>375050</v>
      </c>
      <c r="W251" s="199">
        <f>'Ars topaz'!M227</f>
        <v>37510</v>
      </c>
      <c r="X251" s="126">
        <f t="shared" si="60"/>
        <v>347671350</v>
      </c>
      <c r="Y251" s="26">
        <f t="shared" si="61"/>
        <v>34771770</v>
      </c>
      <c r="Z251" s="48">
        <f t="shared" si="62"/>
        <v>382443120</v>
      </c>
    </row>
    <row r="252" spans="1:26" ht="15.75" customHeight="1">
      <c r="A252" s="61"/>
      <c r="B252" s="168"/>
      <c r="C252" s="246" t="s">
        <v>363</v>
      </c>
      <c r="D252" s="62"/>
      <c r="E252" s="66"/>
      <c r="F252" s="105" t="s">
        <v>224</v>
      </c>
      <c r="G252" s="646"/>
      <c r="H252" s="645">
        <f>H251</f>
        <v>80</v>
      </c>
      <c r="I252" s="645">
        <f t="shared" si="64"/>
        <v>85</v>
      </c>
      <c r="J252" s="645">
        <f t="shared" si="64"/>
        <v>85</v>
      </c>
      <c r="K252" s="645">
        <f t="shared" si="64"/>
        <v>85</v>
      </c>
      <c r="L252" s="645">
        <f t="shared" si="64"/>
        <v>85</v>
      </c>
      <c r="M252" s="645">
        <f t="shared" si="64"/>
        <v>85</v>
      </c>
      <c r="N252" s="645">
        <f t="shared" si="64"/>
        <v>85</v>
      </c>
      <c r="O252" s="645">
        <f t="shared" si="64"/>
        <v>85</v>
      </c>
      <c r="P252" s="645">
        <f t="shared" si="64"/>
        <v>70</v>
      </c>
      <c r="Q252" s="645">
        <f t="shared" si="64"/>
        <v>70</v>
      </c>
      <c r="R252" s="645">
        <f t="shared" si="64"/>
        <v>62</v>
      </c>
      <c r="S252" s="645">
        <f t="shared" si="64"/>
        <v>50</v>
      </c>
      <c r="T252" s="645"/>
      <c r="U252" s="373">
        <f t="shared" si="48"/>
        <v>927</v>
      </c>
      <c r="V252" s="21">
        <f>'Ars topaz'!L228</f>
        <v>365500</v>
      </c>
      <c r="W252" s="199">
        <f>'Ars topaz'!M228</f>
        <v>64500</v>
      </c>
      <c r="X252" s="126">
        <f t="shared" ref="X252" si="65">U252*V252</f>
        <v>338818500</v>
      </c>
      <c r="Y252" s="26">
        <f t="shared" ref="Y252" si="66">U252*W252</f>
        <v>59791500</v>
      </c>
      <c r="Z252" s="48">
        <f t="shared" ref="Z252" si="67">X252+Y252</f>
        <v>398610000</v>
      </c>
    </row>
    <row r="253" spans="1:26" ht="15.75" customHeight="1">
      <c r="A253" s="61">
        <v>3</v>
      </c>
      <c r="B253" s="165" t="s">
        <v>419</v>
      </c>
      <c r="C253" s="263"/>
      <c r="D253" s="62"/>
      <c r="E253" s="66"/>
      <c r="F253" s="105"/>
      <c r="G253" s="646"/>
      <c r="H253" s="645"/>
      <c r="I253" s="645"/>
      <c r="J253" s="645"/>
      <c r="K253" s="645"/>
      <c r="L253" s="645"/>
      <c r="M253" s="645"/>
      <c r="N253" s="645"/>
      <c r="O253" s="645"/>
      <c r="P253" s="645"/>
      <c r="Q253" s="645"/>
      <c r="R253" s="645"/>
      <c r="S253" s="645"/>
      <c r="T253" s="645"/>
      <c r="U253" s="373">
        <f t="shared" si="48"/>
        <v>0</v>
      </c>
      <c r="V253" s="21"/>
      <c r="W253" s="199"/>
      <c r="X253" s="126">
        <f t="shared" si="44"/>
        <v>0</v>
      </c>
      <c r="Y253" s="26">
        <f t="shared" si="45"/>
        <v>0</v>
      </c>
      <c r="Z253" s="48">
        <f t="shared" si="46"/>
        <v>0</v>
      </c>
    </row>
    <row r="254" spans="1:26" ht="15.75" customHeight="1">
      <c r="A254" s="61"/>
      <c r="B254" s="166"/>
      <c r="C254" s="264" t="s">
        <v>248</v>
      </c>
      <c r="D254" s="62"/>
      <c r="E254" s="66"/>
      <c r="F254" s="105" t="s">
        <v>117</v>
      </c>
      <c r="G254" s="645"/>
      <c r="H254" s="645">
        <f>H255*6.22</f>
        <v>255.01999999999998</v>
      </c>
      <c r="I254" s="645">
        <f t="shared" ref="I254:S254" si="68">I255*6.22</f>
        <v>317.21999999999997</v>
      </c>
      <c r="J254" s="645">
        <f t="shared" si="68"/>
        <v>317.21999999999997</v>
      </c>
      <c r="K254" s="645">
        <f t="shared" si="68"/>
        <v>317.21999999999997</v>
      </c>
      <c r="L254" s="645">
        <f t="shared" si="68"/>
        <v>317.21999999999997</v>
      </c>
      <c r="M254" s="645">
        <f t="shared" si="68"/>
        <v>317.21999999999997</v>
      </c>
      <c r="N254" s="645">
        <f t="shared" si="68"/>
        <v>317.21999999999997</v>
      </c>
      <c r="O254" s="645">
        <f t="shared" si="68"/>
        <v>317.21999999999997</v>
      </c>
      <c r="P254" s="645">
        <f t="shared" si="68"/>
        <v>317.21999999999997</v>
      </c>
      <c r="Q254" s="645">
        <f t="shared" si="68"/>
        <v>317.21999999999997</v>
      </c>
      <c r="R254" s="645">
        <f t="shared" si="68"/>
        <v>317.21999999999997</v>
      </c>
      <c r="S254" s="645">
        <f t="shared" si="68"/>
        <v>317.21999999999997</v>
      </c>
      <c r="T254" s="645"/>
      <c r="U254" s="373">
        <f t="shared" si="48"/>
        <v>3744.4399999999991</v>
      </c>
      <c r="V254" s="21">
        <f>'Ars topaz'!L230</f>
        <v>0</v>
      </c>
      <c r="W254" s="199">
        <f>'Ars topaz'!M230</f>
        <v>19040</v>
      </c>
      <c r="X254" s="126">
        <f t="shared" si="44"/>
        <v>0</v>
      </c>
      <c r="Y254" s="26">
        <f t="shared" si="45"/>
        <v>71294137.599999979</v>
      </c>
      <c r="Z254" s="48">
        <f t="shared" si="46"/>
        <v>71294137.599999979</v>
      </c>
    </row>
    <row r="255" spans="1:26" ht="15.75" customHeight="1">
      <c r="A255" s="61"/>
      <c r="B255" s="166"/>
      <c r="C255" s="264" t="s">
        <v>562</v>
      </c>
      <c r="D255" s="62"/>
      <c r="E255" s="299" t="s">
        <v>563</v>
      </c>
      <c r="F255" s="105" t="s">
        <v>224</v>
      </c>
      <c r="G255" s="646"/>
      <c r="H255" s="645">
        <f>H235</f>
        <v>41</v>
      </c>
      <c r="I255" s="645">
        <f t="shared" ref="I255:S255" si="69">I235</f>
        <v>51</v>
      </c>
      <c r="J255" s="645">
        <f t="shared" si="69"/>
        <v>51</v>
      </c>
      <c r="K255" s="645">
        <f t="shared" si="69"/>
        <v>51</v>
      </c>
      <c r="L255" s="645">
        <f t="shared" si="69"/>
        <v>51</v>
      </c>
      <c r="M255" s="645">
        <f t="shared" si="69"/>
        <v>51</v>
      </c>
      <c r="N255" s="645">
        <f t="shared" si="69"/>
        <v>51</v>
      </c>
      <c r="O255" s="645">
        <f t="shared" si="69"/>
        <v>51</v>
      </c>
      <c r="P255" s="645">
        <f t="shared" si="69"/>
        <v>51</v>
      </c>
      <c r="Q255" s="645">
        <f t="shared" si="69"/>
        <v>51</v>
      </c>
      <c r="R255" s="645">
        <f t="shared" si="69"/>
        <v>51</v>
      </c>
      <c r="S255" s="645">
        <f t="shared" si="69"/>
        <v>51</v>
      </c>
      <c r="T255" s="645"/>
      <c r="U255" s="373">
        <f t="shared" si="48"/>
        <v>602</v>
      </c>
      <c r="V255" s="21">
        <f>'Ars topaz'!L231</f>
        <v>1360000</v>
      </c>
      <c r="W255" s="199">
        <f>'Ars topaz'!M231</f>
        <v>240000</v>
      </c>
      <c r="X255" s="126">
        <f t="shared" si="44"/>
        <v>818720000</v>
      </c>
      <c r="Y255" s="26">
        <f t="shared" si="45"/>
        <v>144480000</v>
      </c>
      <c r="Z255" s="48">
        <f t="shared" si="46"/>
        <v>963200000</v>
      </c>
    </row>
    <row r="256" spans="1:26" ht="15.75" customHeight="1">
      <c r="A256" s="61"/>
      <c r="B256" s="166"/>
      <c r="C256" s="265" t="s">
        <v>564</v>
      </c>
      <c r="D256" s="62"/>
      <c r="E256" s="299" t="s">
        <v>565</v>
      </c>
      <c r="F256" s="105" t="s">
        <v>224</v>
      </c>
      <c r="G256" s="646"/>
      <c r="H256" s="645">
        <f>H255</f>
        <v>41</v>
      </c>
      <c r="I256" s="645">
        <f t="shared" ref="I256:S256" si="70">I255</f>
        <v>51</v>
      </c>
      <c r="J256" s="645">
        <f t="shared" si="70"/>
        <v>51</v>
      </c>
      <c r="K256" s="645">
        <f t="shared" si="70"/>
        <v>51</v>
      </c>
      <c r="L256" s="645">
        <f t="shared" si="70"/>
        <v>51</v>
      </c>
      <c r="M256" s="645">
        <f t="shared" si="70"/>
        <v>51</v>
      </c>
      <c r="N256" s="645">
        <f t="shared" si="70"/>
        <v>51</v>
      </c>
      <c r="O256" s="645">
        <f t="shared" si="70"/>
        <v>51</v>
      </c>
      <c r="P256" s="645">
        <f t="shared" si="70"/>
        <v>51</v>
      </c>
      <c r="Q256" s="645">
        <f t="shared" si="70"/>
        <v>51</v>
      </c>
      <c r="R256" s="645">
        <f t="shared" si="70"/>
        <v>51</v>
      </c>
      <c r="S256" s="645">
        <f t="shared" si="70"/>
        <v>51</v>
      </c>
      <c r="T256" s="645"/>
      <c r="U256" s="373">
        <f t="shared" si="48"/>
        <v>602</v>
      </c>
      <c r="V256" s="501" t="str">
        <f>'Ars topaz'!L232</f>
        <v>include</v>
      </c>
      <c r="W256" s="199"/>
      <c r="X256" s="126"/>
      <c r="Y256" s="26"/>
      <c r="Z256" s="48"/>
    </row>
    <row r="257" spans="1:31" ht="15.75" customHeight="1">
      <c r="A257" s="61"/>
      <c r="B257" s="166"/>
      <c r="C257" s="246" t="s">
        <v>264</v>
      </c>
      <c r="D257" s="62"/>
      <c r="E257" s="299"/>
      <c r="F257" s="105"/>
      <c r="G257" s="646"/>
      <c r="H257" s="645"/>
      <c r="I257" s="645"/>
      <c r="J257" s="645"/>
      <c r="K257" s="645"/>
      <c r="L257" s="645"/>
      <c r="M257" s="645"/>
      <c r="N257" s="645"/>
      <c r="O257" s="645"/>
      <c r="P257" s="645"/>
      <c r="Q257" s="645"/>
      <c r="R257" s="645"/>
      <c r="S257" s="645"/>
      <c r="T257" s="645"/>
      <c r="U257" s="373">
        <f t="shared" si="48"/>
        <v>0</v>
      </c>
      <c r="V257" s="501"/>
      <c r="W257" s="199"/>
      <c r="X257" s="126"/>
      <c r="Y257" s="26"/>
      <c r="Z257" s="48"/>
    </row>
    <row r="258" spans="1:31" ht="15.75" customHeight="1">
      <c r="A258" s="61"/>
      <c r="B258" s="166"/>
      <c r="C258" s="246" t="s">
        <v>255</v>
      </c>
      <c r="D258" s="62"/>
      <c r="E258" s="114" t="s">
        <v>561</v>
      </c>
      <c r="F258" s="105" t="s">
        <v>209</v>
      </c>
      <c r="G258" s="646"/>
      <c r="H258" s="645">
        <f>H256*1.5</f>
        <v>61.5</v>
      </c>
      <c r="I258" s="645">
        <f t="shared" ref="I258:S258" si="71">I256*1.5</f>
        <v>76.5</v>
      </c>
      <c r="J258" s="645">
        <f t="shared" si="71"/>
        <v>76.5</v>
      </c>
      <c r="K258" s="645">
        <f t="shared" si="71"/>
        <v>76.5</v>
      </c>
      <c r="L258" s="645">
        <f t="shared" si="71"/>
        <v>76.5</v>
      </c>
      <c r="M258" s="645">
        <f t="shared" si="71"/>
        <v>76.5</v>
      </c>
      <c r="N258" s="645">
        <f t="shared" si="71"/>
        <v>76.5</v>
      </c>
      <c r="O258" s="645">
        <f t="shared" si="71"/>
        <v>76.5</v>
      </c>
      <c r="P258" s="645">
        <f t="shared" si="71"/>
        <v>76.5</v>
      </c>
      <c r="Q258" s="645">
        <f t="shared" si="71"/>
        <v>76.5</v>
      </c>
      <c r="R258" s="645">
        <f t="shared" si="71"/>
        <v>76.5</v>
      </c>
      <c r="S258" s="645">
        <f t="shared" si="71"/>
        <v>76.5</v>
      </c>
      <c r="T258" s="645"/>
      <c r="U258" s="373">
        <f t="shared" si="48"/>
        <v>903</v>
      </c>
      <c r="V258" s="501" t="str">
        <f>'Ars topaz'!L234</f>
        <v>include</v>
      </c>
      <c r="W258" s="199"/>
      <c r="X258" s="126"/>
      <c r="Y258" s="26"/>
      <c r="Z258" s="48"/>
    </row>
    <row r="259" spans="1:31" ht="15.75" customHeight="1">
      <c r="A259" s="61"/>
      <c r="B259" s="166"/>
      <c r="C259" s="262" t="s">
        <v>307</v>
      </c>
      <c r="D259" s="62"/>
      <c r="E259" s="66" t="str">
        <f>+'Ars topaz'!E235</f>
        <v>DKS LHTR 0039 OVAL SSS ex. Dekson/setara</v>
      </c>
      <c r="F259" s="105" t="s">
        <v>206</v>
      </c>
      <c r="G259" s="646"/>
      <c r="H259" s="645">
        <f>H256</f>
        <v>41</v>
      </c>
      <c r="I259" s="645">
        <f t="shared" ref="I259:S259" si="72">I256</f>
        <v>51</v>
      </c>
      <c r="J259" s="645">
        <f t="shared" si="72"/>
        <v>51</v>
      </c>
      <c r="K259" s="645">
        <f t="shared" si="72"/>
        <v>51</v>
      </c>
      <c r="L259" s="645">
        <f t="shared" si="72"/>
        <v>51</v>
      </c>
      <c r="M259" s="645">
        <f t="shared" si="72"/>
        <v>51</v>
      </c>
      <c r="N259" s="645">
        <f t="shared" si="72"/>
        <v>51</v>
      </c>
      <c r="O259" s="645">
        <f t="shared" si="72"/>
        <v>51</v>
      </c>
      <c r="P259" s="645">
        <f t="shared" si="72"/>
        <v>51</v>
      </c>
      <c r="Q259" s="645">
        <f t="shared" si="72"/>
        <v>51</v>
      </c>
      <c r="R259" s="645">
        <f t="shared" si="72"/>
        <v>51</v>
      </c>
      <c r="S259" s="645">
        <f t="shared" si="72"/>
        <v>51</v>
      </c>
      <c r="T259" s="645"/>
      <c r="U259" s="373">
        <f t="shared" si="48"/>
        <v>602</v>
      </c>
      <c r="V259" s="501" t="str">
        <f>'Ars topaz'!L235</f>
        <v>include</v>
      </c>
      <c r="W259" s="199"/>
      <c r="X259" s="126"/>
      <c r="Y259" s="26"/>
      <c r="Z259" s="48"/>
    </row>
    <row r="260" spans="1:31" ht="15.75" customHeight="1">
      <c r="A260" s="61"/>
      <c r="B260" s="166"/>
      <c r="C260" s="262" t="s">
        <v>306</v>
      </c>
      <c r="D260" s="62"/>
      <c r="E260" s="299" t="s">
        <v>566</v>
      </c>
      <c r="F260" s="105" t="s">
        <v>206</v>
      </c>
      <c r="G260" s="646"/>
      <c r="H260" s="645">
        <f>H259</f>
        <v>41</v>
      </c>
      <c r="I260" s="645">
        <f t="shared" ref="I260:S260" si="73">I259</f>
        <v>51</v>
      </c>
      <c r="J260" s="645">
        <f t="shared" si="73"/>
        <v>51</v>
      </c>
      <c r="K260" s="645">
        <f t="shared" si="73"/>
        <v>51</v>
      </c>
      <c r="L260" s="645">
        <f t="shared" si="73"/>
        <v>51</v>
      </c>
      <c r="M260" s="645">
        <f t="shared" si="73"/>
        <v>51</v>
      </c>
      <c r="N260" s="645">
        <f t="shared" si="73"/>
        <v>51</v>
      </c>
      <c r="O260" s="645">
        <f t="shared" si="73"/>
        <v>51</v>
      </c>
      <c r="P260" s="645">
        <f t="shared" si="73"/>
        <v>51</v>
      </c>
      <c r="Q260" s="645">
        <f t="shared" si="73"/>
        <v>51</v>
      </c>
      <c r="R260" s="645">
        <f t="shared" si="73"/>
        <v>51</v>
      </c>
      <c r="S260" s="645">
        <f t="shared" si="73"/>
        <v>51</v>
      </c>
      <c r="T260" s="645"/>
      <c r="U260" s="373">
        <f t="shared" si="48"/>
        <v>602</v>
      </c>
      <c r="V260" s="501" t="str">
        <f>'Ars topaz'!L236</f>
        <v>include</v>
      </c>
      <c r="W260" s="199"/>
      <c r="X260" s="126"/>
      <c r="Y260" s="26"/>
      <c r="Z260" s="48"/>
    </row>
    <row r="261" spans="1:31" s="651" customFormat="1" ht="15.75" customHeight="1">
      <c r="A261" s="368">
        <v>4</v>
      </c>
      <c r="B261" s="616" t="s">
        <v>999</v>
      </c>
      <c r="C261" s="671"/>
      <c r="D261" s="451"/>
      <c r="E261" s="611"/>
      <c r="F261" s="452"/>
      <c r="G261" s="646"/>
      <c r="H261" s="645"/>
      <c r="I261" s="645"/>
      <c r="J261" s="645"/>
      <c r="K261" s="645"/>
      <c r="L261" s="645"/>
      <c r="M261" s="645"/>
      <c r="N261" s="645"/>
      <c r="O261" s="645"/>
      <c r="P261" s="645"/>
      <c r="Q261" s="645"/>
      <c r="R261" s="645"/>
      <c r="S261" s="645"/>
      <c r="T261" s="645"/>
      <c r="U261" s="373">
        <f t="shared" si="48"/>
        <v>0</v>
      </c>
      <c r="V261" s="673"/>
      <c r="W261" s="605"/>
      <c r="X261" s="453"/>
      <c r="Y261" s="457"/>
      <c r="Z261" s="626"/>
    </row>
    <row r="262" spans="1:31" s="651" customFormat="1" ht="15.75" customHeight="1">
      <c r="A262" s="368"/>
      <c r="B262" s="449"/>
      <c r="C262" s="610" t="s">
        <v>248</v>
      </c>
      <c r="D262" s="451"/>
      <c r="E262" s="611"/>
      <c r="F262" s="452" t="s">
        <v>117</v>
      </c>
      <c r="G262" s="646"/>
      <c r="H262" s="645">
        <v>0</v>
      </c>
      <c r="I262" s="645">
        <v>0</v>
      </c>
      <c r="J262" s="645">
        <v>0</v>
      </c>
      <c r="K262" s="645">
        <v>0</v>
      </c>
      <c r="L262" s="645">
        <v>0</v>
      </c>
      <c r="M262" s="645">
        <v>0</v>
      </c>
      <c r="N262" s="645">
        <v>0</v>
      </c>
      <c r="O262" s="645">
        <v>0</v>
      </c>
      <c r="P262" s="645">
        <v>0</v>
      </c>
      <c r="Q262" s="645">
        <v>0</v>
      </c>
      <c r="R262" s="645">
        <v>0</v>
      </c>
      <c r="S262" s="645">
        <v>0</v>
      </c>
      <c r="T262" s="645"/>
      <c r="U262" s="373">
        <f t="shared" si="48"/>
        <v>0</v>
      </c>
      <c r="V262" s="673"/>
      <c r="W262" s="605"/>
      <c r="X262" s="453"/>
      <c r="Y262" s="457"/>
      <c r="Z262" s="626"/>
    </row>
    <row r="263" spans="1:31" s="651" customFormat="1" ht="15.75" customHeight="1">
      <c r="A263" s="368"/>
      <c r="B263" s="449"/>
      <c r="C263" s="610" t="s">
        <v>526</v>
      </c>
      <c r="D263" s="451"/>
      <c r="E263" s="611" t="s">
        <v>276</v>
      </c>
      <c r="F263" s="452" t="s">
        <v>224</v>
      </c>
      <c r="G263" s="646"/>
      <c r="H263" s="645">
        <v>0</v>
      </c>
      <c r="I263" s="645">
        <v>0</v>
      </c>
      <c r="J263" s="645">
        <v>0</v>
      </c>
      <c r="K263" s="645">
        <v>0</v>
      </c>
      <c r="L263" s="645">
        <v>0</v>
      </c>
      <c r="M263" s="645">
        <v>0</v>
      </c>
      <c r="N263" s="645">
        <v>0</v>
      </c>
      <c r="O263" s="645">
        <v>0</v>
      </c>
      <c r="P263" s="645">
        <v>0</v>
      </c>
      <c r="Q263" s="645">
        <v>0</v>
      </c>
      <c r="R263" s="645">
        <v>0</v>
      </c>
      <c r="S263" s="645">
        <v>0</v>
      </c>
      <c r="T263" s="645"/>
      <c r="U263" s="373">
        <f t="shared" si="48"/>
        <v>0</v>
      </c>
      <c r="V263" s="673"/>
      <c r="W263" s="605"/>
      <c r="X263" s="453"/>
      <c r="Y263" s="457"/>
      <c r="Z263" s="626"/>
    </row>
    <row r="264" spans="1:31" s="651" customFormat="1" ht="15.75" customHeight="1">
      <c r="A264" s="368"/>
      <c r="B264" s="449"/>
      <c r="C264" s="671" t="s">
        <v>277</v>
      </c>
      <c r="D264" s="451"/>
      <c r="E264" s="611" t="s">
        <v>281</v>
      </c>
      <c r="F264" s="452" t="s">
        <v>224</v>
      </c>
      <c r="G264" s="646"/>
      <c r="H264" s="645">
        <v>0</v>
      </c>
      <c r="I264" s="645">
        <v>0</v>
      </c>
      <c r="J264" s="645">
        <v>0</v>
      </c>
      <c r="K264" s="645">
        <v>0</v>
      </c>
      <c r="L264" s="645">
        <v>0</v>
      </c>
      <c r="M264" s="645">
        <v>0</v>
      </c>
      <c r="N264" s="645">
        <v>0</v>
      </c>
      <c r="O264" s="645">
        <v>0</v>
      </c>
      <c r="P264" s="645">
        <v>0</v>
      </c>
      <c r="Q264" s="645">
        <v>0</v>
      </c>
      <c r="R264" s="645">
        <v>0</v>
      </c>
      <c r="S264" s="645">
        <v>0</v>
      </c>
      <c r="T264" s="645"/>
      <c r="U264" s="373">
        <f t="shared" si="48"/>
        <v>0</v>
      </c>
      <c r="V264" s="673"/>
      <c r="W264" s="605"/>
      <c r="X264" s="453"/>
      <c r="Y264" s="457"/>
      <c r="Z264" s="626"/>
    </row>
    <row r="265" spans="1:31" s="651" customFormat="1" ht="15.75" customHeight="1">
      <c r="A265" s="368"/>
      <c r="B265" s="449"/>
      <c r="C265" s="671" t="s">
        <v>278</v>
      </c>
      <c r="D265" s="451"/>
      <c r="E265" s="611"/>
      <c r="F265" s="452"/>
      <c r="G265" s="646"/>
      <c r="H265" s="645"/>
      <c r="I265" s="645"/>
      <c r="J265" s="645"/>
      <c r="K265" s="645"/>
      <c r="L265" s="645"/>
      <c r="M265" s="645"/>
      <c r="N265" s="645"/>
      <c r="O265" s="645"/>
      <c r="P265" s="645"/>
      <c r="Q265" s="645"/>
      <c r="R265" s="645"/>
      <c r="S265" s="645"/>
      <c r="T265" s="645"/>
      <c r="U265" s="373">
        <f t="shared" si="48"/>
        <v>0</v>
      </c>
      <c r="V265" s="673"/>
      <c r="W265" s="605"/>
      <c r="X265" s="453"/>
      <c r="Y265" s="457"/>
      <c r="Z265" s="626"/>
    </row>
    <row r="266" spans="1:31" s="651" customFormat="1" ht="15.75" customHeight="1">
      <c r="A266" s="368"/>
      <c r="B266" s="449"/>
      <c r="C266" s="671" t="s">
        <v>264</v>
      </c>
      <c r="D266" s="451"/>
      <c r="E266" s="611"/>
      <c r="F266" s="452"/>
      <c r="G266" s="646"/>
      <c r="H266" s="645"/>
      <c r="I266" s="645"/>
      <c r="J266" s="645"/>
      <c r="K266" s="645"/>
      <c r="L266" s="645"/>
      <c r="M266" s="645"/>
      <c r="N266" s="645"/>
      <c r="O266" s="645"/>
      <c r="P266" s="645"/>
      <c r="Q266" s="645"/>
      <c r="R266" s="645"/>
      <c r="S266" s="645"/>
      <c r="T266" s="645"/>
      <c r="U266" s="373">
        <f t="shared" si="48"/>
        <v>0</v>
      </c>
      <c r="V266" s="673"/>
      <c r="W266" s="605"/>
      <c r="X266" s="453"/>
      <c r="Y266" s="457"/>
      <c r="Z266" s="626"/>
    </row>
    <row r="267" spans="1:31" s="651" customFormat="1" ht="15.75" customHeight="1">
      <c r="A267" s="368"/>
      <c r="B267" s="449"/>
      <c r="C267" s="671" t="s">
        <v>255</v>
      </c>
      <c r="D267" s="451"/>
      <c r="E267" s="611" t="s">
        <v>561</v>
      </c>
      <c r="F267" s="452" t="s">
        <v>274</v>
      </c>
      <c r="G267" s="646"/>
      <c r="H267" s="645">
        <v>0</v>
      </c>
      <c r="I267" s="645">
        <v>0</v>
      </c>
      <c r="J267" s="645">
        <v>0</v>
      </c>
      <c r="K267" s="645">
        <v>0</v>
      </c>
      <c r="L267" s="645">
        <v>0</v>
      </c>
      <c r="M267" s="645">
        <v>0</v>
      </c>
      <c r="N267" s="645">
        <v>0</v>
      </c>
      <c r="O267" s="645">
        <v>0</v>
      </c>
      <c r="P267" s="645">
        <v>0</v>
      </c>
      <c r="Q267" s="645">
        <v>0</v>
      </c>
      <c r="R267" s="645">
        <v>0</v>
      </c>
      <c r="S267" s="645">
        <v>0</v>
      </c>
      <c r="T267" s="645"/>
      <c r="U267" s="373">
        <f t="shared" si="48"/>
        <v>0</v>
      </c>
      <c r="V267" s="673"/>
      <c r="W267" s="605"/>
      <c r="X267" s="453"/>
      <c r="Y267" s="457"/>
      <c r="Z267" s="626"/>
    </row>
    <row r="268" spans="1:31" s="651" customFormat="1" ht="15.75" customHeight="1">
      <c r="A268" s="368"/>
      <c r="B268" s="449"/>
      <c r="C268" s="671" t="s">
        <v>307</v>
      </c>
      <c r="D268" s="451"/>
      <c r="E268" s="611" t="s">
        <v>810</v>
      </c>
      <c r="F268" s="452" t="s">
        <v>206</v>
      </c>
      <c r="G268" s="646"/>
      <c r="H268" s="645">
        <v>0</v>
      </c>
      <c r="I268" s="645">
        <v>0</v>
      </c>
      <c r="J268" s="645">
        <v>0</v>
      </c>
      <c r="K268" s="645">
        <v>0</v>
      </c>
      <c r="L268" s="645">
        <v>0</v>
      </c>
      <c r="M268" s="645">
        <v>0</v>
      </c>
      <c r="N268" s="645">
        <v>0</v>
      </c>
      <c r="O268" s="645">
        <v>0</v>
      </c>
      <c r="P268" s="645">
        <v>0</v>
      </c>
      <c r="Q268" s="645">
        <v>0</v>
      </c>
      <c r="R268" s="645">
        <v>0</v>
      </c>
      <c r="S268" s="645">
        <v>0</v>
      </c>
      <c r="T268" s="645"/>
      <c r="U268" s="373">
        <f t="shared" si="48"/>
        <v>0</v>
      </c>
      <c r="V268" s="673"/>
      <c r="W268" s="605"/>
      <c r="X268" s="453"/>
      <c r="Y268" s="457"/>
      <c r="Z268" s="626"/>
    </row>
    <row r="269" spans="1:31" s="651" customFormat="1" ht="15.75" customHeight="1">
      <c r="A269" s="368"/>
      <c r="B269" s="449"/>
      <c r="C269" s="671" t="s">
        <v>306</v>
      </c>
      <c r="D269" s="451"/>
      <c r="E269" s="611" t="s">
        <v>566</v>
      </c>
      <c r="F269" s="452" t="s">
        <v>206</v>
      </c>
      <c r="G269" s="646"/>
      <c r="H269" s="645">
        <v>0</v>
      </c>
      <c r="I269" s="645">
        <v>0</v>
      </c>
      <c r="J269" s="645">
        <v>0</v>
      </c>
      <c r="K269" s="645">
        <v>0</v>
      </c>
      <c r="L269" s="645">
        <v>0</v>
      </c>
      <c r="M269" s="645">
        <v>0</v>
      </c>
      <c r="N269" s="645">
        <v>0</v>
      </c>
      <c r="O269" s="645">
        <v>0</v>
      </c>
      <c r="P269" s="645">
        <v>0</v>
      </c>
      <c r="Q269" s="645">
        <v>0</v>
      </c>
      <c r="R269" s="645">
        <v>0</v>
      </c>
      <c r="S269" s="645">
        <v>0</v>
      </c>
      <c r="T269" s="645"/>
      <c r="U269" s="373">
        <f t="shared" si="48"/>
        <v>0</v>
      </c>
      <c r="V269" s="673"/>
      <c r="W269" s="605"/>
      <c r="X269" s="453"/>
      <c r="Y269" s="457"/>
      <c r="Z269" s="626"/>
    </row>
    <row r="270" spans="1:31" s="651" customFormat="1" ht="15.75" customHeight="1">
      <c r="A270" s="368">
        <v>5</v>
      </c>
      <c r="B270" s="616" t="s">
        <v>1001</v>
      </c>
      <c r="C270" s="671"/>
      <c r="D270" s="451"/>
      <c r="E270" s="611"/>
      <c r="F270" s="452"/>
      <c r="G270" s="646"/>
      <c r="H270" s="645"/>
      <c r="I270" s="645"/>
      <c r="J270" s="645"/>
      <c r="K270" s="645"/>
      <c r="L270" s="645"/>
      <c r="M270" s="645"/>
      <c r="N270" s="645"/>
      <c r="O270" s="645"/>
      <c r="P270" s="645"/>
      <c r="Q270" s="645"/>
      <c r="R270" s="645"/>
      <c r="S270" s="645"/>
      <c r="T270" s="645"/>
      <c r="U270" s="373">
        <f t="shared" si="48"/>
        <v>0</v>
      </c>
      <c r="V270" s="673"/>
      <c r="W270" s="605"/>
      <c r="X270" s="453"/>
      <c r="Y270" s="457"/>
      <c r="Z270" s="626"/>
    </row>
    <row r="271" spans="1:31" s="651" customFormat="1" ht="15.75" customHeight="1">
      <c r="A271" s="368"/>
      <c r="B271" s="449"/>
      <c r="C271" s="610" t="s">
        <v>248</v>
      </c>
      <c r="D271" s="451"/>
      <c r="E271" s="611"/>
      <c r="F271" s="452" t="s">
        <v>117</v>
      </c>
      <c r="G271" s="646"/>
      <c r="H271" s="645">
        <f>(1.7+1.1+2.1+2.1)*H272</f>
        <v>21</v>
      </c>
      <c r="I271" s="645">
        <f t="shared" ref="I271:S271" si="74">(1.7+1.1+2.1+2.1)*I272</f>
        <v>21</v>
      </c>
      <c r="J271" s="645">
        <f t="shared" si="74"/>
        <v>21</v>
      </c>
      <c r="K271" s="645">
        <f t="shared" si="74"/>
        <v>21</v>
      </c>
      <c r="L271" s="645">
        <f t="shared" si="74"/>
        <v>21</v>
      </c>
      <c r="M271" s="645">
        <f t="shared" si="74"/>
        <v>21</v>
      </c>
      <c r="N271" s="645">
        <f t="shared" si="74"/>
        <v>21</v>
      </c>
      <c r="O271" s="645">
        <f t="shared" si="74"/>
        <v>21</v>
      </c>
      <c r="P271" s="645">
        <f t="shared" si="74"/>
        <v>21</v>
      </c>
      <c r="Q271" s="645">
        <f t="shared" si="74"/>
        <v>21</v>
      </c>
      <c r="R271" s="645">
        <f t="shared" si="74"/>
        <v>21</v>
      </c>
      <c r="S271" s="645">
        <f t="shared" si="74"/>
        <v>21</v>
      </c>
      <c r="T271" s="645"/>
      <c r="U271" s="373">
        <f t="shared" si="48"/>
        <v>252</v>
      </c>
      <c r="V271" s="673">
        <f>+'Ars topaz'!L248</f>
        <v>0</v>
      </c>
      <c r="W271" s="674">
        <f>+'Ars topaz'!M248</f>
        <v>19040</v>
      </c>
      <c r="X271" s="446">
        <f t="shared" ref="X271:X285" si="75">U271*V271</f>
        <v>0</v>
      </c>
      <c r="Y271" s="447">
        <f t="shared" ref="Y271:Y285" si="76">U271*W271</f>
        <v>4798080</v>
      </c>
      <c r="Z271" s="448">
        <f t="shared" ref="Z271:Z285" si="77">X271+Y271</f>
        <v>4798080</v>
      </c>
      <c r="AE271" s="651" t="s">
        <v>1000</v>
      </c>
    </row>
    <row r="272" spans="1:31" s="651" customFormat="1" ht="15.75" customHeight="1">
      <c r="A272" s="368"/>
      <c r="B272" s="449"/>
      <c r="C272" s="671" t="s">
        <v>1002</v>
      </c>
      <c r="D272" s="451"/>
      <c r="E272" s="611" t="s">
        <v>1003</v>
      </c>
      <c r="F272" s="452" t="s">
        <v>224</v>
      </c>
      <c r="G272" s="646"/>
      <c r="H272" s="645">
        <v>3</v>
      </c>
      <c r="I272" s="645">
        <v>3</v>
      </c>
      <c r="J272" s="645">
        <v>3</v>
      </c>
      <c r="K272" s="645">
        <v>3</v>
      </c>
      <c r="L272" s="645">
        <v>3</v>
      </c>
      <c r="M272" s="645">
        <v>3</v>
      </c>
      <c r="N272" s="645">
        <v>3</v>
      </c>
      <c r="O272" s="645">
        <v>3</v>
      </c>
      <c r="P272" s="645">
        <v>3</v>
      </c>
      <c r="Q272" s="645">
        <v>3</v>
      </c>
      <c r="R272" s="645">
        <v>3</v>
      </c>
      <c r="S272" s="645">
        <v>3</v>
      </c>
      <c r="T272" s="645"/>
      <c r="U272" s="373">
        <f t="shared" si="48"/>
        <v>36</v>
      </c>
      <c r="V272" s="673">
        <f>+'Ars topaz'!L249</f>
        <v>4327500</v>
      </c>
      <c r="W272" s="674">
        <f>+'Ars topaz'!M249</f>
        <v>432750</v>
      </c>
      <c r="X272" s="446">
        <f t="shared" si="75"/>
        <v>155790000</v>
      </c>
      <c r="Y272" s="447">
        <f t="shared" si="76"/>
        <v>15579000</v>
      </c>
      <c r="Z272" s="448">
        <f t="shared" si="77"/>
        <v>171369000</v>
      </c>
      <c r="AE272" s="651" t="s">
        <v>1000</v>
      </c>
    </row>
    <row r="273" spans="1:31" s="651" customFormat="1" ht="15.75" customHeight="1">
      <c r="A273" s="368"/>
      <c r="B273" s="449"/>
      <c r="C273" s="671" t="s">
        <v>1004</v>
      </c>
      <c r="D273" s="451"/>
      <c r="E273" s="611"/>
      <c r="F273" s="452"/>
      <c r="G273" s="646"/>
      <c r="H273" s="645"/>
      <c r="I273" s="645"/>
      <c r="J273" s="645"/>
      <c r="K273" s="645"/>
      <c r="L273" s="645"/>
      <c r="M273" s="645"/>
      <c r="N273" s="645"/>
      <c r="O273" s="645"/>
      <c r="P273" s="645"/>
      <c r="Q273" s="645"/>
      <c r="R273" s="645"/>
      <c r="S273" s="645"/>
      <c r="T273" s="645"/>
      <c r="U273" s="373">
        <f t="shared" si="48"/>
        <v>0</v>
      </c>
      <c r="V273" s="673">
        <f>+'Ars topaz'!L250</f>
        <v>0</v>
      </c>
      <c r="W273" s="674">
        <f>+'Ars topaz'!M250</f>
        <v>0</v>
      </c>
      <c r="X273" s="446">
        <f t="shared" si="75"/>
        <v>0</v>
      </c>
      <c r="Y273" s="447">
        <f t="shared" si="76"/>
        <v>0</v>
      </c>
      <c r="Z273" s="448">
        <f t="shared" si="77"/>
        <v>0</v>
      </c>
    </row>
    <row r="274" spans="1:31" s="651" customFormat="1" ht="15.75" customHeight="1">
      <c r="A274" s="368"/>
      <c r="B274" s="449"/>
      <c r="C274" s="671" t="s">
        <v>264</v>
      </c>
      <c r="D274" s="451"/>
      <c r="E274" s="611"/>
      <c r="F274" s="452"/>
      <c r="G274" s="646"/>
      <c r="H274" s="645"/>
      <c r="I274" s="645"/>
      <c r="J274" s="645"/>
      <c r="K274" s="645"/>
      <c r="L274" s="645"/>
      <c r="M274" s="645"/>
      <c r="N274" s="645"/>
      <c r="O274" s="645"/>
      <c r="P274" s="645"/>
      <c r="Q274" s="645"/>
      <c r="R274" s="645"/>
      <c r="S274" s="645"/>
      <c r="T274" s="645"/>
      <c r="U274" s="373">
        <f t="shared" si="48"/>
        <v>0</v>
      </c>
      <c r="V274" s="673">
        <f>+'Ars topaz'!L251</f>
        <v>0</v>
      </c>
      <c r="W274" s="674">
        <f>+'Ars topaz'!M251</f>
        <v>0</v>
      </c>
      <c r="X274" s="446">
        <f t="shared" si="75"/>
        <v>0</v>
      </c>
      <c r="Y274" s="447">
        <f t="shared" si="76"/>
        <v>0</v>
      </c>
      <c r="Z274" s="448">
        <f t="shared" si="77"/>
        <v>0</v>
      </c>
    </row>
    <row r="275" spans="1:31" s="651" customFormat="1" ht="15.75" customHeight="1">
      <c r="A275" s="368"/>
      <c r="B275" s="449"/>
      <c r="C275" s="671" t="s">
        <v>255</v>
      </c>
      <c r="D275" s="451"/>
      <c r="E275" s="611"/>
      <c r="F275" s="452" t="s">
        <v>274</v>
      </c>
      <c r="G275" s="646"/>
      <c r="H275" s="645">
        <f>H272*1.5</f>
        <v>4.5</v>
      </c>
      <c r="I275" s="645">
        <f t="shared" ref="I275:S275" si="78">I272*1.5</f>
        <v>4.5</v>
      </c>
      <c r="J275" s="645">
        <f t="shared" si="78"/>
        <v>4.5</v>
      </c>
      <c r="K275" s="645">
        <f t="shared" si="78"/>
        <v>4.5</v>
      </c>
      <c r="L275" s="645">
        <f t="shared" si="78"/>
        <v>4.5</v>
      </c>
      <c r="M275" s="645">
        <f t="shared" si="78"/>
        <v>4.5</v>
      </c>
      <c r="N275" s="645">
        <f t="shared" si="78"/>
        <v>4.5</v>
      </c>
      <c r="O275" s="645">
        <f t="shared" si="78"/>
        <v>4.5</v>
      </c>
      <c r="P275" s="645">
        <f t="shared" si="78"/>
        <v>4.5</v>
      </c>
      <c r="Q275" s="645">
        <f t="shared" si="78"/>
        <v>4.5</v>
      </c>
      <c r="R275" s="645">
        <f t="shared" si="78"/>
        <v>4.5</v>
      </c>
      <c r="S275" s="645">
        <f t="shared" si="78"/>
        <v>4.5</v>
      </c>
      <c r="T275" s="645"/>
      <c r="U275" s="373">
        <f t="shared" si="48"/>
        <v>54</v>
      </c>
      <c r="V275" s="673">
        <f>+'Ars topaz'!L252</f>
        <v>116328</v>
      </c>
      <c r="W275" s="674">
        <f>+'Ars topaz'!M252</f>
        <v>11632.8</v>
      </c>
      <c r="X275" s="446">
        <f t="shared" si="75"/>
        <v>6281712</v>
      </c>
      <c r="Y275" s="447">
        <f t="shared" si="76"/>
        <v>628171.19999999995</v>
      </c>
      <c r="Z275" s="448">
        <f t="shared" si="77"/>
        <v>6909883.2000000002</v>
      </c>
      <c r="AE275" s="651" t="s">
        <v>1000</v>
      </c>
    </row>
    <row r="276" spans="1:31" s="651" customFormat="1" ht="15.75" customHeight="1">
      <c r="A276" s="368"/>
      <c r="B276" s="449"/>
      <c r="C276" s="671" t="s">
        <v>1005</v>
      </c>
      <c r="D276" s="451"/>
      <c r="E276" s="611"/>
      <c r="F276" s="452" t="s">
        <v>206</v>
      </c>
      <c r="G276" s="646"/>
      <c r="H276" s="645">
        <f>H272</f>
        <v>3</v>
      </c>
      <c r="I276" s="645">
        <f t="shared" ref="I276:S276" si="79">I272</f>
        <v>3</v>
      </c>
      <c r="J276" s="645">
        <f t="shared" si="79"/>
        <v>3</v>
      </c>
      <c r="K276" s="645">
        <f t="shared" si="79"/>
        <v>3</v>
      </c>
      <c r="L276" s="645">
        <f t="shared" si="79"/>
        <v>3</v>
      </c>
      <c r="M276" s="645">
        <f t="shared" si="79"/>
        <v>3</v>
      </c>
      <c r="N276" s="645">
        <f t="shared" si="79"/>
        <v>3</v>
      </c>
      <c r="O276" s="645">
        <f t="shared" si="79"/>
        <v>3</v>
      </c>
      <c r="P276" s="645">
        <f t="shared" si="79"/>
        <v>3</v>
      </c>
      <c r="Q276" s="645">
        <f t="shared" si="79"/>
        <v>3</v>
      </c>
      <c r="R276" s="645">
        <f t="shared" si="79"/>
        <v>3</v>
      </c>
      <c r="S276" s="645">
        <f t="shared" si="79"/>
        <v>3</v>
      </c>
      <c r="T276" s="645"/>
      <c r="U276" s="373">
        <f t="shared" si="48"/>
        <v>36</v>
      </c>
      <c r="V276" s="673">
        <f>+'Ars topaz'!L253</f>
        <v>207720</v>
      </c>
      <c r="W276" s="674">
        <f>+'Ars topaz'!M253</f>
        <v>20772</v>
      </c>
      <c r="X276" s="446">
        <f t="shared" si="75"/>
        <v>7477920</v>
      </c>
      <c r="Y276" s="447">
        <f t="shared" si="76"/>
        <v>747792</v>
      </c>
      <c r="Z276" s="448">
        <f t="shared" si="77"/>
        <v>8225712</v>
      </c>
      <c r="AE276" s="651" t="s">
        <v>1000</v>
      </c>
    </row>
    <row r="277" spans="1:31" s="651" customFormat="1" ht="15.75" customHeight="1">
      <c r="A277" s="368"/>
      <c r="B277" s="449"/>
      <c r="C277" s="671" t="s">
        <v>1006</v>
      </c>
      <c r="D277" s="451"/>
      <c r="E277" s="611"/>
      <c r="F277" s="452" t="s">
        <v>206</v>
      </c>
      <c r="G277" s="646"/>
      <c r="H277" s="645">
        <f>H276</f>
        <v>3</v>
      </c>
      <c r="I277" s="645">
        <f t="shared" ref="I277:S277" si="80">I276</f>
        <v>3</v>
      </c>
      <c r="J277" s="645">
        <f t="shared" si="80"/>
        <v>3</v>
      </c>
      <c r="K277" s="645">
        <f t="shared" si="80"/>
        <v>3</v>
      </c>
      <c r="L277" s="645">
        <f t="shared" si="80"/>
        <v>3</v>
      </c>
      <c r="M277" s="645">
        <f t="shared" si="80"/>
        <v>3</v>
      </c>
      <c r="N277" s="645">
        <f t="shared" si="80"/>
        <v>3</v>
      </c>
      <c r="O277" s="645">
        <f t="shared" si="80"/>
        <v>3</v>
      </c>
      <c r="P277" s="645">
        <f t="shared" si="80"/>
        <v>3</v>
      </c>
      <c r="Q277" s="645">
        <f t="shared" si="80"/>
        <v>3</v>
      </c>
      <c r="R277" s="645">
        <f t="shared" si="80"/>
        <v>3</v>
      </c>
      <c r="S277" s="645">
        <f t="shared" si="80"/>
        <v>3</v>
      </c>
      <c r="T277" s="645"/>
      <c r="U277" s="373">
        <f t="shared" si="48"/>
        <v>36</v>
      </c>
      <c r="V277" s="673">
        <f>+'Ars topaz'!L254</f>
        <v>450060</v>
      </c>
      <c r="W277" s="674">
        <f>+'Ars topaz'!M254</f>
        <v>45006</v>
      </c>
      <c r="X277" s="446">
        <f t="shared" si="75"/>
        <v>16202160</v>
      </c>
      <c r="Y277" s="447">
        <f t="shared" si="76"/>
        <v>1620216</v>
      </c>
      <c r="Z277" s="448">
        <f t="shared" si="77"/>
        <v>17822376</v>
      </c>
      <c r="AE277" s="651" t="s">
        <v>1000</v>
      </c>
    </row>
    <row r="278" spans="1:31" s="651" customFormat="1" ht="15.75" customHeight="1">
      <c r="A278" s="368">
        <v>6</v>
      </c>
      <c r="B278" s="616" t="s">
        <v>1007</v>
      </c>
      <c r="C278" s="671"/>
      <c r="D278" s="451"/>
      <c r="E278" s="611"/>
      <c r="F278" s="452"/>
      <c r="G278" s="646"/>
      <c r="H278" s="645"/>
      <c r="I278" s="645"/>
      <c r="J278" s="645"/>
      <c r="K278" s="645"/>
      <c r="L278" s="645"/>
      <c r="M278" s="645"/>
      <c r="N278" s="645"/>
      <c r="O278" s="645"/>
      <c r="P278" s="645"/>
      <c r="Q278" s="645"/>
      <c r="R278" s="645"/>
      <c r="S278" s="645"/>
      <c r="T278" s="645"/>
      <c r="U278" s="373">
        <f t="shared" si="48"/>
        <v>0</v>
      </c>
      <c r="V278" s="673">
        <f>+'Ars topaz'!L255</f>
        <v>0</v>
      </c>
      <c r="W278" s="674">
        <f>+'Ars topaz'!M255</f>
        <v>0</v>
      </c>
      <c r="X278" s="446">
        <f t="shared" si="75"/>
        <v>0</v>
      </c>
      <c r="Y278" s="447">
        <f t="shared" si="76"/>
        <v>0</v>
      </c>
      <c r="Z278" s="448">
        <f t="shared" si="77"/>
        <v>0</v>
      </c>
    </row>
    <row r="279" spans="1:31" s="651" customFormat="1" ht="15.75" customHeight="1">
      <c r="A279" s="368"/>
      <c r="B279" s="616"/>
      <c r="C279" s="610" t="s">
        <v>248</v>
      </c>
      <c r="D279" s="451"/>
      <c r="E279" s="611"/>
      <c r="F279" s="452" t="s">
        <v>117</v>
      </c>
      <c r="G279" s="646"/>
      <c r="H279" s="645"/>
      <c r="I279" s="645"/>
      <c r="J279" s="645"/>
      <c r="K279" s="645"/>
      <c r="L279" s="645"/>
      <c r="M279" s="645"/>
      <c r="N279" s="645">
        <f>(2.36+2.1+2.1)*N280</f>
        <v>6.5600000000000005</v>
      </c>
      <c r="O279" s="645">
        <f t="shared" ref="O279:S279" si="81">(2.36+2.1+2.1)*O280</f>
        <v>6.5600000000000005</v>
      </c>
      <c r="P279" s="645">
        <f t="shared" si="81"/>
        <v>6.5600000000000005</v>
      </c>
      <c r="Q279" s="645">
        <f t="shared" si="81"/>
        <v>6.5600000000000005</v>
      </c>
      <c r="R279" s="645">
        <f t="shared" si="81"/>
        <v>6.5600000000000005</v>
      </c>
      <c r="S279" s="645">
        <f t="shared" si="81"/>
        <v>6.5600000000000005</v>
      </c>
      <c r="T279" s="645"/>
      <c r="U279" s="373">
        <f t="shared" si="48"/>
        <v>39.360000000000007</v>
      </c>
      <c r="V279" s="673">
        <f>+'Ars topaz'!L256</f>
        <v>0</v>
      </c>
      <c r="W279" s="674">
        <f>+'Ars topaz'!M256</f>
        <v>19040</v>
      </c>
      <c r="X279" s="446">
        <f t="shared" si="75"/>
        <v>0</v>
      </c>
      <c r="Y279" s="447">
        <f t="shared" si="76"/>
        <v>749414.40000000014</v>
      </c>
      <c r="Z279" s="448">
        <f t="shared" si="77"/>
        <v>749414.40000000014</v>
      </c>
      <c r="AE279" s="651" t="s">
        <v>1000</v>
      </c>
    </row>
    <row r="280" spans="1:31" s="651" customFormat="1" ht="15.75" customHeight="1">
      <c r="A280" s="368"/>
      <c r="B280" s="616"/>
      <c r="C280" s="671" t="s">
        <v>1002</v>
      </c>
      <c r="D280" s="451"/>
      <c r="E280" s="611" t="s">
        <v>1003</v>
      </c>
      <c r="F280" s="452" t="s">
        <v>224</v>
      </c>
      <c r="G280" s="646"/>
      <c r="H280" s="645"/>
      <c r="I280" s="645"/>
      <c r="J280" s="645"/>
      <c r="K280" s="645"/>
      <c r="L280" s="645"/>
      <c r="M280" s="645"/>
      <c r="N280" s="645">
        <v>1</v>
      </c>
      <c r="O280" s="645">
        <v>1</v>
      </c>
      <c r="P280" s="645">
        <v>1</v>
      </c>
      <c r="Q280" s="645">
        <v>1</v>
      </c>
      <c r="R280" s="645">
        <v>1</v>
      </c>
      <c r="S280" s="645">
        <v>1</v>
      </c>
      <c r="T280" s="645"/>
      <c r="U280" s="373">
        <f t="shared" si="48"/>
        <v>6</v>
      </c>
      <c r="V280" s="673">
        <f>+'Ars topaz'!L257</f>
        <v>4327500</v>
      </c>
      <c r="W280" s="674">
        <f>+'Ars topaz'!M257</f>
        <v>432750</v>
      </c>
      <c r="X280" s="446">
        <f t="shared" si="75"/>
        <v>25965000</v>
      </c>
      <c r="Y280" s="447">
        <f t="shared" si="76"/>
        <v>2596500</v>
      </c>
      <c r="Z280" s="448">
        <f t="shared" si="77"/>
        <v>28561500</v>
      </c>
      <c r="AE280" s="651" t="s">
        <v>1000</v>
      </c>
    </row>
    <row r="281" spans="1:31" s="651" customFormat="1" ht="15.75" customHeight="1">
      <c r="A281" s="368"/>
      <c r="B281" s="616"/>
      <c r="C281" s="671" t="s">
        <v>1004</v>
      </c>
      <c r="D281" s="451"/>
      <c r="E281" s="611"/>
      <c r="F281" s="452"/>
      <c r="G281" s="646"/>
      <c r="H281" s="645"/>
      <c r="I281" s="645"/>
      <c r="J281" s="645"/>
      <c r="K281" s="645"/>
      <c r="L281" s="645"/>
      <c r="M281" s="645"/>
      <c r="N281" s="645"/>
      <c r="O281" s="645"/>
      <c r="P281" s="645"/>
      <c r="Q281" s="645"/>
      <c r="R281" s="645"/>
      <c r="S281" s="645"/>
      <c r="T281" s="645"/>
      <c r="U281" s="373">
        <f t="shared" si="48"/>
        <v>0</v>
      </c>
      <c r="V281" s="673">
        <f>+'Ars topaz'!L258</f>
        <v>0</v>
      </c>
      <c r="W281" s="674">
        <f>+'Ars topaz'!M258</f>
        <v>0</v>
      </c>
      <c r="X281" s="446">
        <f t="shared" si="75"/>
        <v>0</v>
      </c>
      <c r="Y281" s="447">
        <f t="shared" si="76"/>
        <v>0</v>
      </c>
      <c r="Z281" s="448">
        <f t="shared" si="77"/>
        <v>0</v>
      </c>
    </row>
    <row r="282" spans="1:31" s="651" customFormat="1" ht="15.75" customHeight="1">
      <c r="A282" s="368"/>
      <c r="B282" s="449"/>
      <c r="C282" s="671" t="s">
        <v>264</v>
      </c>
      <c r="D282" s="451"/>
      <c r="E282" s="611"/>
      <c r="F282" s="452"/>
      <c r="G282" s="646"/>
      <c r="H282" s="645"/>
      <c r="I282" s="645"/>
      <c r="J282" s="645"/>
      <c r="K282" s="645"/>
      <c r="L282" s="645"/>
      <c r="M282" s="645"/>
      <c r="N282" s="645"/>
      <c r="O282" s="645"/>
      <c r="P282" s="645"/>
      <c r="Q282" s="645"/>
      <c r="R282" s="645"/>
      <c r="S282" s="645"/>
      <c r="T282" s="645"/>
      <c r="U282" s="373">
        <f t="shared" si="48"/>
        <v>0</v>
      </c>
      <c r="V282" s="673">
        <f>+'Ars topaz'!L259</f>
        <v>0</v>
      </c>
      <c r="W282" s="674">
        <f>+'Ars topaz'!M259</f>
        <v>0</v>
      </c>
      <c r="X282" s="446">
        <f t="shared" si="75"/>
        <v>0</v>
      </c>
      <c r="Y282" s="447">
        <f t="shared" si="76"/>
        <v>0</v>
      </c>
      <c r="Z282" s="448">
        <f t="shared" si="77"/>
        <v>0</v>
      </c>
    </row>
    <row r="283" spans="1:31" s="651" customFormat="1" ht="15.75" customHeight="1">
      <c r="A283" s="368"/>
      <c r="B283" s="449"/>
      <c r="C283" s="671" t="s">
        <v>255</v>
      </c>
      <c r="D283" s="451"/>
      <c r="E283" s="611"/>
      <c r="F283" s="452" t="s">
        <v>274</v>
      </c>
      <c r="G283" s="646"/>
      <c r="H283" s="645"/>
      <c r="I283" s="645"/>
      <c r="J283" s="645"/>
      <c r="K283" s="645"/>
      <c r="L283" s="645"/>
      <c r="M283" s="645"/>
      <c r="N283" s="645">
        <f>N280*3</f>
        <v>3</v>
      </c>
      <c r="O283" s="645">
        <f t="shared" ref="O283:S283" si="82">O280*3</f>
        <v>3</v>
      </c>
      <c r="P283" s="645">
        <f t="shared" si="82"/>
        <v>3</v>
      </c>
      <c r="Q283" s="645">
        <f t="shared" si="82"/>
        <v>3</v>
      </c>
      <c r="R283" s="645">
        <f t="shared" si="82"/>
        <v>3</v>
      </c>
      <c r="S283" s="645">
        <f t="shared" si="82"/>
        <v>3</v>
      </c>
      <c r="T283" s="645"/>
      <c r="U283" s="373">
        <f t="shared" si="48"/>
        <v>18</v>
      </c>
      <c r="V283" s="673">
        <f>+'Ars topaz'!L260</f>
        <v>116328</v>
      </c>
      <c r="W283" s="674">
        <f>+'Ars topaz'!M260</f>
        <v>11632.8</v>
      </c>
      <c r="X283" s="446">
        <f t="shared" si="75"/>
        <v>2093904</v>
      </c>
      <c r="Y283" s="447">
        <f t="shared" si="76"/>
        <v>209390.4</v>
      </c>
      <c r="Z283" s="448">
        <f t="shared" si="77"/>
        <v>2303294.4</v>
      </c>
      <c r="AE283" s="651" t="s">
        <v>1000</v>
      </c>
    </row>
    <row r="284" spans="1:31" s="651" customFormat="1" ht="15.75" customHeight="1">
      <c r="A284" s="368"/>
      <c r="B284" s="449"/>
      <c r="C284" s="671" t="s">
        <v>1005</v>
      </c>
      <c r="D284" s="451"/>
      <c r="E284" s="611"/>
      <c r="F284" s="452" t="s">
        <v>206</v>
      </c>
      <c r="G284" s="646"/>
      <c r="H284" s="645"/>
      <c r="I284" s="645"/>
      <c r="J284" s="645"/>
      <c r="K284" s="645"/>
      <c r="L284" s="645"/>
      <c r="M284" s="645"/>
      <c r="N284" s="645">
        <f>N280*2</f>
        <v>2</v>
      </c>
      <c r="O284" s="645">
        <f t="shared" ref="O284:S284" si="83">O280*2</f>
        <v>2</v>
      </c>
      <c r="P284" s="645">
        <f t="shared" si="83"/>
        <v>2</v>
      </c>
      <c r="Q284" s="645">
        <f t="shared" si="83"/>
        <v>2</v>
      </c>
      <c r="R284" s="645">
        <f t="shared" si="83"/>
        <v>2</v>
      </c>
      <c r="S284" s="645">
        <f t="shared" si="83"/>
        <v>2</v>
      </c>
      <c r="T284" s="645"/>
      <c r="U284" s="373">
        <f t="shared" si="48"/>
        <v>12</v>
      </c>
      <c r="V284" s="673">
        <f>+'Ars topaz'!L261</f>
        <v>207720</v>
      </c>
      <c r="W284" s="674">
        <f>+'Ars topaz'!M261</f>
        <v>20772</v>
      </c>
      <c r="X284" s="446">
        <f t="shared" si="75"/>
        <v>2492640</v>
      </c>
      <c r="Y284" s="447">
        <f t="shared" si="76"/>
        <v>249264</v>
      </c>
      <c r="Z284" s="448">
        <f t="shared" si="77"/>
        <v>2741904</v>
      </c>
      <c r="AE284" s="651" t="s">
        <v>1000</v>
      </c>
    </row>
    <row r="285" spans="1:31" s="651" customFormat="1" ht="15.75" customHeight="1">
      <c r="A285" s="368"/>
      <c r="B285" s="449"/>
      <c r="C285" s="671" t="s">
        <v>1006</v>
      </c>
      <c r="D285" s="451"/>
      <c r="E285" s="611"/>
      <c r="F285" s="452" t="s">
        <v>206</v>
      </c>
      <c r="G285" s="646"/>
      <c r="H285" s="645"/>
      <c r="I285" s="645"/>
      <c r="J285" s="645"/>
      <c r="K285" s="645"/>
      <c r="L285" s="645"/>
      <c r="M285" s="645"/>
      <c r="N285" s="645">
        <f>N284</f>
        <v>2</v>
      </c>
      <c r="O285" s="645">
        <f t="shared" ref="O285:S285" si="84">O284</f>
        <v>2</v>
      </c>
      <c r="P285" s="645">
        <f t="shared" si="84"/>
        <v>2</v>
      </c>
      <c r="Q285" s="645">
        <f t="shared" si="84"/>
        <v>2</v>
      </c>
      <c r="R285" s="645">
        <f t="shared" si="84"/>
        <v>2</v>
      </c>
      <c r="S285" s="645">
        <f t="shared" si="84"/>
        <v>2</v>
      </c>
      <c r="T285" s="645"/>
      <c r="U285" s="373">
        <f t="shared" si="48"/>
        <v>12</v>
      </c>
      <c r="V285" s="673">
        <f>+'Ars topaz'!L262</f>
        <v>450060</v>
      </c>
      <c r="W285" s="674">
        <f>+'Ars topaz'!M262</f>
        <v>45006</v>
      </c>
      <c r="X285" s="446">
        <f t="shared" si="75"/>
        <v>5400720</v>
      </c>
      <c r="Y285" s="447">
        <f t="shared" si="76"/>
        <v>540072</v>
      </c>
      <c r="Z285" s="448">
        <f t="shared" si="77"/>
        <v>5940792</v>
      </c>
      <c r="AE285" s="651" t="s">
        <v>1000</v>
      </c>
    </row>
    <row r="286" spans="1:31" ht="15.75" customHeight="1">
      <c r="A286" s="61">
        <v>7</v>
      </c>
      <c r="B286" s="165" t="s">
        <v>501</v>
      </c>
      <c r="C286" s="265"/>
      <c r="D286" s="62"/>
      <c r="E286" s="66"/>
      <c r="F286" s="105"/>
      <c r="G286" s="350"/>
      <c r="H286" s="349"/>
      <c r="I286" s="337"/>
      <c r="J286" s="337"/>
      <c r="K286" s="337"/>
      <c r="L286" s="337"/>
      <c r="M286" s="337"/>
      <c r="N286" s="337"/>
      <c r="O286" s="337"/>
      <c r="P286" s="337"/>
      <c r="Q286" s="337"/>
      <c r="R286" s="337"/>
      <c r="S286" s="337"/>
      <c r="T286" s="337"/>
      <c r="U286" s="373">
        <f t="shared" si="48"/>
        <v>0</v>
      </c>
      <c r="V286" s="21"/>
      <c r="W286" s="199"/>
      <c r="X286" s="126">
        <f t="shared" si="44"/>
        <v>0</v>
      </c>
      <c r="Y286" s="26">
        <f t="shared" si="45"/>
        <v>0</v>
      </c>
      <c r="Z286" s="48">
        <f t="shared" si="46"/>
        <v>0</v>
      </c>
    </row>
    <row r="287" spans="1:31" ht="15.75" customHeight="1">
      <c r="A287" s="61"/>
      <c r="B287" s="166"/>
      <c r="C287" s="264" t="s">
        <v>248</v>
      </c>
      <c r="D287" s="62"/>
      <c r="E287" s="66"/>
      <c r="F287" s="105" t="s">
        <v>117</v>
      </c>
      <c r="G287" s="350"/>
      <c r="H287" s="349"/>
      <c r="I287" s="337"/>
      <c r="J287" s="337"/>
      <c r="K287" s="337"/>
      <c r="L287" s="337"/>
      <c r="M287" s="337"/>
      <c r="N287" s="337"/>
      <c r="O287" s="337"/>
      <c r="P287" s="337"/>
      <c r="Q287" s="337"/>
      <c r="R287" s="337"/>
      <c r="S287" s="337"/>
      <c r="T287" s="337"/>
      <c r="U287" s="373">
        <f t="shared" si="48"/>
        <v>0</v>
      </c>
      <c r="V287" s="21"/>
      <c r="W287" s="199"/>
      <c r="X287" s="126">
        <f t="shared" si="44"/>
        <v>0</v>
      </c>
      <c r="Y287" s="26">
        <f t="shared" si="45"/>
        <v>0</v>
      </c>
      <c r="Z287" s="48">
        <f t="shared" si="46"/>
        <v>0</v>
      </c>
    </row>
    <row r="288" spans="1:31" ht="15.75" customHeight="1">
      <c r="A288" s="61"/>
      <c r="B288" s="166"/>
      <c r="C288" s="268" t="s">
        <v>526</v>
      </c>
      <c r="D288" s="62"/>
      <c r="E288" s="66" t="s">
        <v>276</v>
      </c>
      <c r="F288" s="105" t="s">
        <v>206</v>
      </c>
      <c r="G288" s="350"/>
      <c r="H288" s="349"/>
      <c r="I288" s="337"/>
      <c r="J288" s="337"/>
      <c r="K288" s="337"/>
      <c r="L288" s="337"/>
      <c r="M288" s="337"/>
      <c r="N288" s="337"/>
      <c r="O288" s="337"/>
      <c r="P288" s="337"/>
      <c r="Q288" s="337"/>
      <c r="R288" s="337"/>
      <c r="S288" s="337"/>
      <c r="T288" s="337"/>
      <c r="U288" s="373">
        <f t="shared" si="48"/>
        <v>0</v>
      </c>
      <c r="V288" s="21"/>
      <c r="W288" s="199"/>
      <c r="X288" s="126">
        <f t="shared" si="44"/>
        <v>0</v>
      </c>
      <c r="Y288" s="26">
        <f t="shared" si="45"/>
        <v>0</v>
      </c>
      <c r="Z288" s="48">
        <f t="shared" si="46"/>
        <v>0</v>
      </c>
    </row>
    <row r="289" spans="1:26" ht="15.75" customHeight="1">
      <c r="A289" s="61"/>
      <c r="B289" s="169"/>
      <c r="C289" s="268" t="s">
        <v>277</v>
      </c>
      <c r="D289" s="62"/>
      <c r="E289" s="66" t="s">
        <v>281</v>
      </c>
      <c r="F289" s="105"/>
      <c r="G289" s="350"/>
      <c r="H289" s="349"/>
      <c r="I289" s="337"/>
      <c r="J289" s="337"/>
      <c r="K289" s="337"/>
      <c r="L289" s="337"/>
      <c r="M289" s="337"/>
      <c r="N289" s="337"/>
      <c r="O289" s="337"/>
      <c r="P289" s="337"/>
      <c r="Q289" s="337"/>
      <c r="R289" s="337"/>
      <c r="S289" s="337"/>
      <c r="T289" s="337"/>
      <c r="U289" s="373">
        <f t="shared" si="48"/>
        <v>0</v>
      </c>
      <c r="V289" s="21"/>
      <c r="W289" s="199"/>
      <c r="X289" s="126">
        <f t="shared" si="44"/>
        <v>0</v>
      </c>
      <c r="Y289" s="26">
        <f t="shared" si="45"/>
        <v>0</v>
      </c>
      <c r="Z289" s="48">
        <f t="shared" si="46"/>
        <v>0</v>
      </c>
    </row>
    <row r="290" spans="1:26" ht="15.75" customHeight="1">
      <c r="A290" s="61"/>
      <c r="B290" s="169"/>
      <c r="C290" s="256" t="s">
        <v>278</v>
      </c>
      <c r="D290" s="62"/>
      <c r="E290" s="66"/>
      <c r="F290" s="105"/>
      <c r="G290" s="350"/>
      <c r="H290" s="349"/>
      <c r="I290" s="337"/>
      <c r="J290" s="337"/>
      <c r="K290" s="337"/>
      <c r="L290" s="337"/>
      <c r="M290" s="337"/>
      <c r="N290" s="337"/>
      <c r="O290" s="337"/>
      <c r="P290" s="337"/>
      <c r="Q290" s="337"/>
      <c r="R290" s="337"/>
      <c r="S290" s="337"/>
      <c r="T290" s="337"/>
      <c r="U290" s="373">
        <f t="shared" si="48"/>
        <v>0</v>
      </c>
      <c r="V290" s="21"/>
      <c r="W290" s="199"/>
      <c r="X290" s="126">
        <f t="shared" si="44"/>
        <v>0</v>
      </c>
      <c r="Y290" s="26">
        <f t="shared" si="45"/>
        <v>0</v>
      </c>
      <c r="Z290" s="48">
        <f t="shared" si="46"/>
        <v>0</v>
      </c>
    </row>
    <row r="291" spans="1:26" ht="15.75" customHeight="1">
      <c r="A291" s="61"/>
      <c r="B291" s="166"/>
      <c r="C291" s="268" t="s">
        <v>279</v>
      </c>
      <c r="D291" s="62"/>
      <c r="E291" s="66" t="s">
        <v>280</v>
      </c>
      <c r="F291" s="105"/>
      <c r="G291" s="350"/>
      <c r="H291" s="349"/>
      <c r="I291" s="337"/>
      <c r="J291" s="337"/>
      <c r="K291" s="337"/>
      <c r="L291" s="337"/>
      <c r="M291" s="337"/>
      <c r="N291" s="337"/>
      <c r="O291" s="337"/>
      <c r="P291" s="337"/>
      <c r="Q291" s="337"/>
      <c r="R291" s="337"/>
      <c r="S291" s="337"/>
      <c r="T291" s="337"/>
      <c r="U291" s="373">
        <f t="shared" si="48"/>
        <v>0</v>
      </c>
      <c r="V291" s="21"/>
      <c r="W291" s="199"/>
      <c r="X291" s="126">
        <f t="shared" si="44"/>
        <v>0</v>
      </c>
      <c r="Y291" s="26">
        <f t="shared" si="45"/>
        <v>0</v>
      </c>
      <c r="Z291" s="48">
        <f t="shared" si="46"/>
        <v>0</v>
      </c>
    </row>
    <row r="292" spans="1:26" ht="15.75" customHeight="1">
      <c r="A292" s="61">
        <v>8</v>
      </c>
      <c r="B292" s="165" t="s">
        <v>567</v>
      </c>
      <c r="C292" s="265"/>
      <c r="D292" s="62"/>
      <c r="E292" s="66"/>
      <c r="F292" s="105"/>
      <c r="G292" s="350"/>
      <c r="H292" s="349"/>
      <c r="I292" s="337"/>
      <c r="J292" s="337"/>
      <c r="K292" s="337"/>
      <c r="L292" s="337"/>
      <c r="M292" s="337"/>
      <c r="N292" s="337"/>
      <c r="O292" s="337"/>
      <c r="P292" s="337"/>
      <c r="Q292" s="337"/>
      <c r="R292" s="337"/>
      <c r="S292" s="337"/>
      <c r="T292" s="337"/>
      <c r="U292" s="373">
        <f t="shared" si="48"/>
        <v>0</v>
      </c>
      <c r="V292" s="21"/>
      <c r="W292" s="199"/>
      <c r="X292" s="126">
        <f t="shared" si="44"/>
        <v>0</v>
      </c>
      <c r="Y292" s="26">
        <f t="shared" si="45"/>
        <v>0</v>
      </c>
      <c r="Z292" s="48">
        <f t="shared" si="46"/>
        <v>0</v>
      </c>
    </row>
    <row r="293" spans="1:26" ht="15.75" customHeight="1">
      <c r="A293" s="61"/>
      <c r="B293" s="166"/>
      <c r="C293" s="264" t="s">
        <v>248</v>
      </c>
      <c r="D293" s="62"/>
      <c r="E293" s="66"/>
      <c r="F293" s="105" t="s">
        <v>117</v>
      </c>
      <c r="G293" s="356">
        <f>6.4*G294</f>
        <v>12.8</v>
      </c>
      <c r="H293" s="355"/>
      <c r="I293" s="337"/>
      <c r="J293" s="337"/>
      <c r="K293" s="337"/>
      <c r="L293" s="337"/>
      <c r="M293" s="337"/>
      <c r="N293" s="337"/>
      <c r="O293" s="337"/>
      <c r="P293" s="337"/>
      <c r="Q293" s="337"/>
      <c r="R293" s="337"/>
      <c r="S293" s="337"/>
      <c r="T293" s="337"/>
      <c r="U293" s="373">
        <f t="shared" si="48"/>
        <v>12.8</v>
      </c>
      <c r="V293" s="21">
        <f>V254</f>
        <v>0</v>
      </c>
      <c r="W293" s="199">
        <f>W254</f>
        <v>19040</v>
      </c>
      <c r="X293" s="126">
        <f t="shared" si="44"/>
        <v>0</v>
      </c>
      <c r="Y293" s="26">
        <f t="shared" si="45"/>
        <v>243712</v>
      </c>
      <c r="Z293" s="48">
        <f t="shared" si="46"/>
        <v>243712</v>
      </c>
    </row>
    <row r="294" spans="1:26" ht="15.75" customHeight="1">
      <c r="A294" s="61"/>
      <c r="B294" s="166"/>
      <c r="C294" s="268" t="s">
        <v>526</v>
      </c>
      <c r="D294" s="62"/>
      <c r="E294" s="66" t="s">
        <v>276</v>
      </c>
      <c r="F294" s="105" t="s">
        <v>206</v>
      </c>
      <c r="G294" s="356">
        <v>2</v>
      </c>
      <c r="H294" s="355"/>
      <c r="I294" s="337"/>
      <c r="J294" s="337"/>
      <c r="K294" s="337"/>
      <c r="L294" s="337"/>
      <c r="M294" s="337"/>
      <c r="N294" s="337"/>
      <c r="O294" s="337"/>
      <c r="P294" s="337"/>
      <c r="Q294" s="337"/>
      <c r="R294" s="337"/>
      <c r="S294" s="337"/>
      <c r="T294" s="337"/>
      <c r="U294" s="373">
        <f t="shared" si="48"/>
        <v>2</v>
      </c>
      <c r="V294" s="21">
        <f>+'Ars topaz'!L271</f>
        <v>501990</v>
      </c>
      <c r="W294" s="22">
        <f>+'Ars topaz'!M271</f>
        <v>50200</v>
      </c>
      <c r="X294" s="126">
        <f t="shared" si="44"/>
        <v>1003980</v>
      </c>
      <c r="Y294" s="26">
        <f t="shared" si="45"/>
        <v>100400</v>
      </c>
      <c r="Z294" s="48">
        <f t="shared" si="46"/>
        <v>1104380</v>
      </c>
    </row>
    <row r="295" spans="1:26" ht="15.75" customHeight="1">
      <c r="A295" s="61"/>
      <c r="B295" s="169"/>
      <c r="C295" s="268" t="s">
        <v>277</v>
      </c>
      <c r="D295" s="62"/>
      <c r="E295" s="66" t="s">
        <v>281</v>
      </c>
      <c r="F295" s="105" t="s">
        <v>206</v>
      </c>
      <c r="G295" s="356">
        <v>2</v>
      </c>
      <c r="H295" s="355"/>
      <c r="I295" s="337"/>
      <c r="J295" s="337"/>
      <c r="K295" s="337"/>
      <c r="L295" s="337"/>
      <c r="M295" s="337"/>
      <c r="N295" s="337"/>
      <c r="O295" s="337"/>
      <c r="P295" s="337"/>
      <c r="Q295" s="337"/>
      <c r="R295" s="337"/>
      <c r="S295" s="337"/>
      <c r="T295" s="337"/>
      <c r="U295" s="373">
        <f t="shared" si="48"/>
        <v>2</v>
      </c>
      <c r="V295" s="21">
        <f>+'Ars topaz'!L272</f>
        <v>2520340</v>
      </c>
      <c r="W295" s="22">
        <f>+'Ars topaz'!M272</f>
        <v>252030</v>
      </c>
      <c r="X295" s="126">
        <f t="shared" ref="X295" si="85">U295*V295</f>
        <v>5040680</v>
      </c>
      <c r="Y295" s="26">
        <f t="shared" ref="Y295" si="86">U295*W295</f>
        <v>504060</v>
      </c>
      <c r="Z295" s="48">
        <f t="shared" ref="Z295" si="87">X295+Y295</f>
        <v>5544740</v>
      </c>
    </row>
    <row r="296" spans="1:26" ht="15.75" customHeight="1">
      <c r="A296" s="61"/>
      <c r="B296" s="169"/>
      <c r="C296" s="256" t="s">
        <v>278</v>
      </c>
      <c r="D296" s="62"/>
      <c r="E296" s="66"/>
      <c r="F296" s="105"/>
      <c r="G296" s="356"/>
      <c r="H296" s="355"/>
      <c r="I296" s="337"/>
      <c r="J296" s="337"/>
      <c r="K296" s="337"/>
      <c r="L296" s="337"/>
      <c r="M296" s="337"/>
      <c r="N296" s="337"/>
      <c r="O296" s="337"/>
      <c r="P296" s="337"/>
      <c r="Q296" s="337"/>
      <c r="R296" s="337"/>
      <c r="S296" s="337"/>
      <c r="T296" s="337"/>
      <c r="U296" s="373">
        <f t="shared" si="48"/>
        <v>0</v>
      </c>
      <c r="V296" s="21"/>
      <c r="W296" s="199"/>
      <c r="X296" s="126">
        <f t="shared" si="44"/>
        <v>0</v>
      </c>
      <c r="Y296" s="26">
        <f t="shared" si="45"/>
        <v>0</v>
      </c>
      <c r="Z296" s="48">
        <f t="shared" si="46"/>
        <v>0</v>
      </c>
    </row>
    <row r="297" spans="1:26" ht="15.75" customHeight="1">
      <c r="A297" s="61"/>
      <c r="B297" s="166"/>
      <c r="C297" s="268" t="s">
        <v>279</v>
      </c>
      <c r="D297" s="62"/>
      <c r="E297" s="66" t="s">
        <v>280</v>
      </c>
      <c r="F297" s="105"/>
      <c r="G297" s="356">
        <v>2</v>
      </c>
      <c r="H297" s="355"/>
      <c r="I297" s="337"/>
      <c r="J297" s="337"/>
      <c r="K297" s="337"/>
      <c r="L297" s="337"/>
      <c r="M297" s="337"/>
      <c r="N297" s="337"/>
      <c r="O297" s="337"/>
      <c r="P297" s="337"/>
      <c r="Q297" s="337"/>
      <c r="R297" s="337"/>
      <c r="S297" s="337"/>
      <c r="T297" s="337"/>
      <c r="U297" s="373">
        <f t="shared" si="48"/>
        <v>2</v>
      </c>
      <c r="V297" s="21">
        <f>'Ars topaz'!L301</f>
        <v>790490</v>
      </c>
      <c r="W297" s="199">
        <f>'Ars topaz'!M301</f>
        <v>79050</v>
      </c>
      <c r="X297" s="126">
        <f t="shared" si="44"/>
        <v>1580980</v>
      </c>
      <c r="Y297" s="26">
        <f t="shared" si="45"/>
        <v>158100</v>
      </c>
      <c r="Z297" s="48">
        <f t="shared" si="46"/>
        <v>1739080</v>
      </c>
    </row>
    <row r="298" spans="1:26" ht="15.75" customHeight="1">
      <c r="A298" s="61">
        <v>9</v>
      </c>
      <c r="B298" s="165" t="s">
        <v>502</v>
      </c>
      <c r="C298" s="265"/>
      <c r="D298" s="62"/>
      <c r="E298" s="66"/>
      <c r="F298" s="105"/>
      <c r="G298" s="356"/>
      <c r="H298" s="355"/>
      <c r="I298" s="337"/>
      <c r="J298" s="337"/>
      <c r="K298" s="337"/>
      <c r="L298" s="337"/>
      <c r="M298" s="337"/>
      <c r="N298" s="337"/>
      <c r="O298" s="337"/>
      <c r="P298" s="337"/>
      <c r="Q298" s="337"/>
      <c r="R298" s="337"/>
      <c r="S298" s="337"/>
      <c r="T298" s="337"/>
      <c r="U298" s="373">
        <f t="shared" ref="U298:U361" si="88">SUM(G298:T298)</f>
        <v>0</v>
      </c>
      <c r="V298" s="21"/>
      <c r="W298" s="199"/>
      <c r="X298" s="126">
        <f t="shared" si="44"/>
        <v>0</v>
      </c>
      <c r="Y298" s="26">
        <f t="shared" si="45"/>
        <v>0</v>
      </c>
      <c r="Z298" s="48">
        <f t="shared" si="46"/>
        <v>0</v>
      </c>
    </row>
    <row r="299" spans="1:26" ht="15.75" customHeight="1">
      <c r="A299" s="61"/>
      <c r="B299" s="166"/>
      <c r="C299" s="264" t="s">
        <v>248</v>
      </c>
      <c r="D299" s="62"/>
      <c r="E299" s="66"/>
      <c r="F299" s="105" t="s">
        <v>117</v>
      </c>
      <c r="G299" s="356">
        <f>5.7*G300</f>
        <v>11.4</v>
      </c>
      <c r="H299" s="356">
        <f>5.7*H300</f>
        <v>11.4</v>
      </c>
      <c r="I299" s="337"/>
      <c r="J299" s="337"/>
      <c r="K299" s="337"/>
      <c r="L299" s="337"/>
      <c r="M299" s="337"/>
      <c r="N299" s="337"/>
      <c r="O299" s="337"/>
      <c r="P299" s="337"/>
      <c r="Q299" s="337"/>
      <c r="R299" s="337"/>
      <c r="S299" s="337"/>
      <c r="T299" s="337"/>
      <c r="U299" s="373">
        <f t="shared" si="88"/>
        <v>22.8</v>
      </c>
      <c r="V299" s="21">
        <f t="shared" ref="V299:W301" si="89">V293</f>
        <v>0</v>
      </c>
      <c r="W299" s="199">
        <f t="shared" si="89"/>
        <v>19040</v>
      </c>
      <c r="X299" s="126">
        <f t="shared" si="44"/>
        <v>0</v>
      </c>
      <c r="Y299" s="26">
        <f t="shared" si="45"/>
        <v>434112</v>
      </c>
      <c r="Z299" s="48">
        <f t="shared" si="46"/>
        <v>434112</v>
      </c>
    </row>
    <row r="300" spans="1:26" ht="15.75" customHeight="1">
      <c r="A300" s="61"/>
      <c r="B300" s="166"/>
      <c r="C300" s="268" t="s">
        <v>526</v>
      </c>
      <c r="D300" s="62"/>
      <c r="E300" s="66" t="s">
        <v>276</v>
      </c>
      <c r="F300" s="105" t="s">
        <v>206</v>
      </c>
      <c r="G300" s="356">
        <v>2</v>
      </c>
      <c r="H300" s="356">
        <v>2</v>
      </c>
      <c r="I300" s="337"/>
      <c r="J300" s="337"/>
      <c r="K300" s="337"/>
      <c r="L300" s="337"/>
      <c r="M300" s="337"/>
      <c r="N300" s="337"/>
      <c r="O300" s="337"/>
      <c r="P300" s="337"/>
      <c r="Q300" s="337"/>
      <c r="R300" s="337"/>
      <c r="S300" s="337"/>
      <c r="T300" s="337"/>
      <c r="U300" s="373">
        <f t="shared" si="88"/>
        <v>4</v>
      </c>
      <c r="V300" s="21">
        <f t="shared" si="89"/>
        <v>501990</v>
      </c>
      <c r="W300" s="199">
        <f t="shared" si="89"/>
        <v>50200</v>
      </c>
      <c r="X300" s="126">
        <f t="shared" si="44"/>
        <v>2007960</v>
      </c>
      <c r="Y300" s="26">
        <f t="shared" si="45"/>
        <v>200800</v>
      </c>
      <c r="Z300" s="48">
        <f t="shared" si="46"/>
        <v>2208760</v>
      </c>
    </row>
    <row r="301" spans="1:26" ht="15.75" customHeight="1">
      <c r="A301" s="61"/>
      <c r="B301" s="169"/>
      <c r="C301" s="268" t="s">
        <v>277</v>
      </c>
      <c r="D301" s="62"/>
      <c r="E301" s="66" t="s">
        <v>281</v>
      </c>
      <c r="F301" s="105" t="s">
        <v>206</v>
      </c>
      <c r="G301" s="356">
        <v>2</v>
      </c>
      <c r="H301" s="356">
        <v>2</v>
      </c>
      <c r="I301" s="337"/>
      <c r="J301" s="337"/>
      <c r="K301" s="337"/>
      <c r="L301" s="337"/>
      <c r="M301" s="337"/>
      <c r="N301" s="337"/>
      <c r="O301" s="337"/>
      <c r="P301" s="337"/>
      <c r="Q301" s="337"/>
      <c r="R301" s="337"/>
      <c r="S301" s="337"/>
      <c r="T301" s="337"/>
      <c r="U301" s="373">
        <f t="shared" si="88"/>
        <v>4</v>
      </c>
      <c r="V301" s="21">
        <f t="shared" si="89"/>
        <v>2520340</v>
      </c>
      <c r="W301" s="199">
        <f t="shared" si="89"/>
        <v>252030</v>
      </c>
      <c r="X301" s="126">
        <f t="shared" ref="X301" si="90">U301*V301</f>
        <v>10081360</v>
      </c>
      <c r="Y301" s="26">
        <f t="shared" ref="Y301" si="91">U301*W301</f>
        <v>1008120</v>
      </c>
      <c r="Z301" s="48">
        <f t="shared" ref="Z301" si="92">X301+Y301</f>
        <v>11089480</v>
      </c>
    </row>
    <row r="302" spans="1:26" ht="15.75" customHeight="1">
      <c r="A302" s="61"/>
      <c r="B302" s="169"/>
      <c r="C302" s="256" t="s">
        <v>278</v>
      </c>
      <c r="D302" s="62"/>
      <c r="E302" s="66"/>
      <c r="F302" s="105"/>
      <c r="G302" s="356"/>
      <c r="H302" s="356"/>
      <c r="I302" s="337"/>
      <c r="J302" s="337"/>
      <c r="K302" s="337"/>
      <c r="L302" s="337"/>
      <c r="M302" s="337"/>
      <c r="N302" s="337"/>
      <c r="O302" s="337"/>
      <c r="P302" s="337"/>
      <c r="Q302" s="337"/>
      <c r="R302" s="337"/>
      <c r="S302" s="337"/>
      <c r="T302" s="337"/>
      <c r="U302" s="373">
        <f t="shared" si="88"/>
        <v>0</v>
      </c>
      <c r="V302" s="21"/>
      <c r="W302" s="199"/>
      <c r="X302" s="126">
        <f t="shared" si="44"/>
        <v>0</v>
      </c>
      <c r="Y302" s="26">
        <f t="shared" si="45"/>
        <v>0</v>
      </c>
      <c r="Z302" s="48">
        <f t="shared" si="46"/>
        <v>0</v>
      </c>
    </row>
    <row r="303" spans="1:26" ht="15.75" customHeight="1">
      <c r="A303" s="61"/>
      <c r="B303" s="166"/>
      <c r="C303" s="268" t="s">
        <v>279</v>
      </c>
      <c r="D303" s="62"/>
      <c r="E303" s="66" t="s">
        <v>280</v>
      </c>
      <c r="F303" s="105"/>
      <c r="G303" s="356">
        <v>2</v>
      </c>
      <c r="H303" s="356">
        <v>2</v>
      </c>
      <c r="I303" s="337"/>
      <c r="J303" s="337"/>
      <c r="K303" s="337"/>
      <c r="L303" s="337"/>
      <c r="M303" s="337"/>
      <c r="N303" s="337"/>
      <c r="O303" s="337"/>
      <c r="P303" s="337"/>
      <c r="Q303" s="337"/>
      <c r="R303" s="337"/>
      <c r="S303" s="337"/>
      <c r="T303" s="337"/>
      <c r="U303" s="373">
        <f t="shared" si="88"/>
        <v>4</v>
      </c>
      <c r="V303" s="21">
        <f>V297</f>
        <v>790490</v>
      </c>
      <c r="W303" s="199">
        <f>W297</f>
        <v>79050</v>
      </c>
      <c r="X303" s="126">
        <f t="shared" si="44"/>
        <v>3161960</v>
      </c>
      <c r="Y303" s="26">
        <f t="shared" si="45"/>
        <v>316200</v>
      </c>
      <c r="Z303" s="48">
        <f t="shared" si="46"/>
        <v>3478160</v>
      </c>
    </row>
    <row r="304" spans="1:26" ht="15.75" customHeight="1">
      <c r="A304" s="61">
        <v>10</v>
      </c>
      <c r="B304" s="167" t="s">
        <v>503</v>
      </c>
      <c r="C304" s="246"/>
      <c r="D304" s="113"/>
      <c r="E304" s="114"/>
      <c r="F304" s="107"/>
      <c r="G304" s="350"/>
      <c r="H304" s="349"/>
      <c r="I304" s="337"/>
      <c r="J304" s="337"/>
      <c r="K304" s="337"/>
      <c r="L304" s="337"/>
      <c r="M304" s="337"/>
      <c r="N304" s="337"/>
      <c r="O304" s="337"/>
      <c r="P304" s="337"/>
      <c r="Q304" s="337"/>
      <c r="R304" s="337"/>
      <c r="S304" s="337"/>
      <c r="T304" s="337"/>
      <c r="U304" s="373">
        <f t="shared" si="88"/>
        <v>0</v>
      </c>
      <c r="V304" s="21"/>
      <c r="W304" s="199"/>
      <c r="X304" s="126"/>
      <c r="Y304" s="26"/>
      <c r="Z304" s="48"/>
    </row>
    <row r="305" spans="1:26" ht="15.75" customHeight="1">
      <c r="A305" s="61"/>
      <c r="B305" s="168"/>
      <c r="C305" s="246" t="s">
        <v>248</v>
      </c>
      <c r="D305" s="113"/>
      <c r="E305" s="114"/>
      <c r="F305" s="107" t="s">
        <v>117</v>
      </c>
      <c r="G305" s="350"/>
      <c r="H305" s="349"/>
      <c r="I305" s="337"/>
      <c r="J305" s="337"/>
      <c r="K305" s="337"/>
      <c r="L305" s="337"/>
      <c r="M305" s="337"/>
      <c r="N305" s="337"/>
      <c r="O305" s="337"/>
      <c r="P305" s="337"/>
      <c r="Q305" s="337"/>
      <c r="R305" s="337"/>
      <c r="S305" s="337"/>
      <c r="T305" s="337"/>
      <c r="U305" s="373">
        <f t="shared" si="88"/>
        <v>0</v>
      </c>
      <c r="V305" s="21"/>
      <c r="W305" s="199"/>
      <c r="X305" s="126">
        <f t="shared" si="44"/>
        <v>0</v>
      </c>
      <c r="Y305" s="26">
        <f t="shared" si="45"/>
        <v>0</v>
      </c>
      <c r="Z305" s="48">
        <f t="shared" si="46"/>
        <v>0</v>
      </c>
    </row>
    <row r="306" spans="1:26" ht="15.75" customHeight="1">
      <c r="A306" s="61"/>
      <c r="B306" s="168"/>
      <c r="C306" s="246" t="s">
        <v>262</v>
      </c>
      <c r="D306" s="113"/>
      <c r="E306" s="114" t="s">
        <v>498</v>
      </c>
      <c r="F306" s="107" t="s">
        <v>224</v>
      </c>
      <c r="G306" s="350"/>
      <c r="H306" s="349"/>
      <c r="I306" s="337"/>
      <c r="J306" s="337"/>
      <c r="K306" s="337"/>
      <c r="L306" s="337"/>
      <c r="M306" s="337"/>
      <c r="N306" s="337"/>
      <c r="O306" s="337"/>
      <c r="P306" s="337"/>
      <c r="Q306" s="337"/>
      <c r="R306" s="337"/>
      <c r="S306" s="337"/>
      <c r="T306" s="337"/>
      <c r="U306" s="373">
        <f t="shared" si="88"/>
        <v>0</v>
      </c>
      <c r="V306" s="21"/>
      <c r="W306" s="199"/>
      <c r="X306" s="126">
        <f t="shared" si="44"/>
        <v>0</v>
      </c>
      <c r="Y306" s="26">
        <f t="shared" si="45"/>
        <v>0</v>
      </c>
      <c r="Z306" s="48">
        <f t="shared" si="46"/>
        <v>0</v>
      </c>
    </row>
    <row r="307" spans="1:26" ht="15.75" customHeight="1">
      <c r="A307" s="61"/>
      <c r="B307" s="168"/>
      <c r="C307" s="298" t="s">
        <v>499</v>
      </c>
      <c r="D307" s="113"/>
      <c r="E307" s="114" t="s">
        <v>560</v>
      </c>
      <c r="F307" s="107" t="s">
        <v>224</v>
      </c>
      <c r="G307" s="350"/>
      <c r="H307" s="349"/>
      <c r="I307" s="337"/>
      <c r="J307" s="337"/>
      <c r="K307" s="337"/>
      <c r="L307" s="337"/>
      <c r="M307" s="337"/>
      <c r="N307" s="337"/>
      <c r="O307" s="337"/>
      <c r="P307" s="337"/>
      <c r="Q307" s="337"/>
      <c r="R307" s="337"/>
      <c r="S307" s="337"/>
      <c r="T307" s="337"/>
      <c r="U307" s="373">
        <f t="shared" si="88"/>
        <v>0</v>
      </c>
      <c r="V307" s="21"/>
      <c r="W307" s="199"/>
      <c r="X307" s="126">
        <f t="shared" si="44"/>
        <v>0</v>
      </c>
      <c r="Y307" s="26">
        <f t="shared" si="45"/>
        <v>0</v>
      </c>
      <c r="Z307" s="48">
        <f t="shared" si="46"/>
        <v>0</v>
      </c>
    </row>
    <row r="308" spans="1:26" ht="15.75" customHeight="1">
      <c r="A308" s="61"/>
      <c r="B308" s="168"/>
      <c r="C308" s="261" t="s">
        <v>272</v>
      </c>
      <c r="D308" s="113"/>
      <c r="E308" s="114"/>
      <c r="F308" s="107"/>
      <c r="G308" s="350"/>
      <c r="H308" s="349"/>
      <c r="I308" s="337"/>
      <c r="J308" s="337"/>
      <c r="K308" s="337"/>
      <c r="L308" s="337"/>
      <c r="M308" s="337"/>
      <c r="N308" s="337"/>
      <c r="O308" s="337"/>
      <c r="P308" s="337"/>
      <c r="Q308" s="337"/>
      <c r="R308" s="337"/>
      <c r="S308" s="337"/>
      <c r="T308" s="337"/>
      <c r="U308" s="373">
        <f t="shared" si="88"/>
        <v>0</v>
      </c>
      <c r="V308" s="21"/>
      <c r="W308" s="199"/>
      <c r="X308" s="126">
        <f t="shared" si="44"/>
        <v>0</v>
      </c>
      <c r="Y308" s="26">
        <f t="shared" si="45"/>
        <v>0</v>
      </c>
      <c r="Z308" s="48">
        <f t="shared" si="46"/>
        <v>0</v>
      </c>
    </row>
    <row r="309" spans="1:26" ht="15.75" customHeight="1">
      <c r="A309" s="61"/>
      <c r="B309" s="168"/>
      <c r="C309" s="246" t="s">
        <v>264</v>
      </c>
      <c r="D309" s="113"/>
      <c r="E309" s="114"/>
      <c r="F309" s="107"/>
      <c r="G309" s="350"/>
      <c r="H309" s="349"/>
      <c r="I309" s="337"/>
      <c r="J309" s="337"/>
      <c r="K309" s="337"/>
      <c r="L309" s="337"/>
      <c r="M309" s="337"/>
      <c r="N309" s="337"/>
      <c r="O309" s="337"/>
      <c r="P309" s="337"/>
      <c r="Q309" s="337"/>
      <c r="R309" s="337"/>
      <c r="S309" s="337"/>
      <c r="T309" s="337"/>
      <c r="U309" s="373">
        <f t="shared" si="88"/>
        <v>0</v>
      </c>
      <c r="V309" s="21"/>
      <c r="W309" s="199"/>
      <c r="X309" s="126">
        <f t="shared" si="44"/>
        <v>0</v>
      </c>
      <c r="Y309" s="26">
        <f t="shared" si="45"/>
        <v>0</v>
      </c>
      <c r="Z309" s="48">
        <f t="shared" si="46"/>
        <v>0</v>
      </c>
    </row>
    <row r="310" spans="1:26" ht="15.75" customHeight="1">
      <c r="A310" s="61"/>
      <c r="B310" s="168"/>
      <c r="C310" s="246" t="s">
        <v>255</v>
      </c>
      <c r="D310" s="113"/>
      <c r="E310" s="114" t="str">
        <f>+E258</f>
        <v>FHP 4"x3"x2mm 2 BB SSS ex. Dekson/setara</v>
      </c>
      <c r="F310" s="107" t="s">
        <v>209</v>
      </c>
      <c r="G310" s="350"/>
      <c r="H310" s="349"/>
      <c r="I310" s="337"/>
      <c r="J310" s="337"/>
      <c r="K310" s="337"/>
      <c r="L310" s="337"/>
      <c r="M310" s="337"/>
      <c r="N310" s="337"/>
      <c r="O310" s="337"/>
      <c r="P310" s="337"/>
      <c r="Q310" s="337"/>
      <c r="R310" s="337"/>
      <c r="S310" s="337"/>
      <c r="T310" s="337"/>
      <c r="U310" s="373">
        <f t="shared" si="88"/>
        <v>0</v>
      </c>
      <c r="V310" s="21"/>
      <c r="W310" s="199"/>
      <c r="X310" s="126">
        <f t="shared" si="44"/>
        <v>0</v>
      </c>
      <c r="Y310" s="26">
        <f t="shared" si="45"/>
        <v>0</v>
      </c>
      <c r="Z310" s="48">
        <f t="shared" si="46"/>
        <v>0</v>
      </c>
    </row>
    <row r="311" spans="1:26" ht="15.75" customHeight="1">
      <c r="A311" s="61"/>
      <c r="B311" s="168"/>
      <c r="C311" s="262" t="s">
        <v>307</v>
      </c>
      <c r="D311" s="62"/>
      <c r="E311" s="114" t="str">
        <f t="shared" ref="E311:E312" si="93">+E259</f>
        <v>DKS LHTR 0039 OVAL SSS ex. Dekson/setara</v>
      </c>
      <c r="F311" s="105" t="s">
        <v>206</v>
      </c>
      <c r="G311" s="350"/>
      <c r="H311" s="349"/>
      <c r="I311" s="337"/>
      <c r="J311" s="337"/>
      <c r="K311" s="337"/>
      <c r="L311" s="337"/>
      <c r="M311" s="337"/>
      <c r="N311" s="337"/>
      <c r="O311" s="337"/>
      <c r="P311" s="337"/>
      <c r="Q311" s="337"/>
      <c r="R311" s="337"/>
      <c r="S311" s="337"/>
      <c r="T311" s="337"/>
      <c r="U311" s="373">
        <f t="shared" si="88"/>
        <v>0</v>
      </c>
      <c r="V311" s="21"/>
      <c r="W311" s="199"/>
      <c r="X311" s="126">
        <f t="shared" si="44"/>
        <v>0</v>
      </c>
      <c r="Y311" s="26">
        <f t="shared" si="45"/>
        <v>0</v>
      </c>
      <c r="Z311" s="48">
        <f t="shared" si="46"/>
        <v>0</v>
      </c>
    </row>
    <row r="312" spans="1:26" ht="15.75" customHeight="1">
      <c r="A312" s="61"/>
      <c r="B312" s="168"/>
      <c r="C312" s="262" t="s">
        <v>306</v>
      </c>
      <c r="D312" s="62"/>
      <c r="E312" s="114" t="str">
        <f t="shared" si="93"/>
        <v>MTS IL 84030 SSS + CYL TC DL 60mm PB</v>
      </c>
      <c r="F312" s="105"/>
      <c r="G312" s="350"/>
      <c r="H312" s="349"/>
      <c r="I312" s="337"/>
      <c r="J312" s="337"/>
      <c r="K312" s="337"/>
      <c r="L312" s="337"/>
      <c r="M312" s="337"/>
      <c r="N312" s="337"/>
      <c r="O312" s="337"/>
      <c r="P312" s="337"/>
      <c r="Q312" s="337"/>
      <c r="R312" s="337"/>
      <c r="S312" s="337"/>
      <c r="T312" s="337"/>
      <c r="U312" s="373">
        <f t="shared" si="88"/>
        <v>0</v>
      </c>
      <c r="V312" s="21"/>
      <c r="W312" s="199"/>
      <c r="X312" s="126">
        <f t="shared" si="44"/>
        <v>0</v>
      </c>
      <c r="Y312" s="26">
        <f t="shared" si="45"/>
        <v>0</v>
      </c>
      <c r="Z312" s="48">
        <f t="shared" si="46"/>
        <v>0</v>
      </c>
    </row>
    <row r="313" spans="1:26" ht="15.75" customHeight="1">
      <c r="A313" s="61"/>
      <c r="B313" s="168"/>
      <c r="C313" s="261" t="s">
        <v>273</v>
      </c>
      <c r="D313" s="113"/>
      <c r="E313" s="66" t="s">
        <v>568</v>
      </c>
      <c r="F313" s="107" t="s">
        <v>274</v>
      </c>
      <c r="G313" s="350"/>
      <c r="H313" s="349"/>
      <c r="I313" s="337"/>
      <c r="J313" s="337"/>
      <c r="K313" s="337"/>
      <c r="L313" s="337"/>
      <c r="M313" s="337"/>
      <c r="N313" s="337"/>
      <c r="O313" s="337"/>
      <c r="P313" s="337"/>
      <c r="Q313" s="337"/>
      <c r="R313" s="337"/>
      <c r="S313" s="337"/>
      <c r="T313" s="337"/>
      <c r="U313" s="373">
        <f t="shared" si="88"/>
        <v>0</v>
      </c>
      <c r="V313" s="21"/>
      <c r="W313" s="199"/>
      <c r="X313" s="126">
        <f t="shared" si="44"/>
        <v>0</v>
      </c>
      <c r="Y313" s="26">
        <f t="shared" si="45"/>
        <v>0</v>
      </c>
      <c r="Z313" s="48">
        <f t="shared" si="46"/>
        <v>0</v>
      </c>
    </row>
    <row r="314" spans="1:26" ht="15.75" customHeight="1">
      <c r="A314" s="61">
        <v>11</v>
      </c>
      <c r="B314" s="167" t="s">
        <v>504</v>
      </c>
      <c r="C314" s="246"/>
      <c r="D314" s="113"/>
      <c r="E314" s="114"/>
      <c r="F314" s="107"/>
      <c r="G314" s="646"/>
      <c r="H314" s="645"/>
      <c r="I314" s="645"/>
      <c r="J314" s="645"/>
      <c r="K314" s="645"/>
      <c r="L314" s="645"/>
      <c r="M314" s="645"/>
      <c r="N314" s="645"/>
      <c r="O314" s="645"/>
      <c r="P314" s="645"/>
      <c r="Q314" s="645"/>
      <c r="R314" s="645"/>
      <c r="S314" s="645"/>
      <c r="T314" s="645"/>
      <c r="U314" s="373">
        <f t="shared" si="88"/>
        <v>0</v>
      </c>
      <c r="V314" s="21"/>
      <c r="W314" s="199"/>
      <c r="X314" s="126"/>
      <c r="Y314" s="26"/>
      <c r="Z314" s="48"/>
    </row>
    <row r="315" spans="1:26" ht="15.75" customHeight="1">
      <c r="A315" s="61"/>
      <c r="B315" s="166"/>
      <c r="C315" s="264" t="s">
        <v>248</v>
      </c>
      <c r="D315" s="62"/>
      <c r="E315" s="66"/>
      <c r="F315" s="105" t="s">
        <v>117</v>
      </c>
      <c r="G315" s="646"/>
      <c r="H315" s="645">
        <f t="shared" ref="H315:T315" si="94">(2+2+1)*H316</f>
        <v>20</v>
      </c>
      <c r="I315" s="645">
        <f t="shared" si="94"/>
        <v>20</v>
      </c>
      <c r="J315" s="645">
        <f t="shared" si="94"/>
        <v>20</v>
      </c>
      <c r="K315" s="645">
        <f t="shared" si="94"/>
        <v>20</v>
      </c>
      <c r="L315" s="645">
        <f t="shared" si="94"/>
        <v>20</v>
      </c>
      <c r="M315" s="645">
        <f t="shared" si="94"/>
        <v>20</v>
      </c>
      <c r="N315" s="645">
        <f t="shared" si="94"/>
        <v>20</v>
      </c>
      <c r="O315" s="645">
        <f t="shared" si="94"/>
        <v>20</v>
      </c>
      <c r="P315" s="645">
        <f t="shared" si="94"/>
        <v>20</v>
      </c>
      <c r="Q315" s="645">
        <f t="shared" si="94"/>
        <v>20</v>
      </c>
      <c r="R315" s="645">
        <f t="shared" si="94"/>
        <v>20</v>
      </c>
      <c r="S315" s="645">
        <f t="shared" si="94"/>
        <v>20</v>
      </c>
      <c r="T315" s="645">
        <f t="shared" si="94"/>
        <v>5</v>
      </c>
      <c r="U315" s="373">
        <f t="shared" si="88"/>
        <v>245</v>
      </c>
      <c r="V315" s="21">
        <f>V299</f>
        <v>0</v>
      </c>
      <c r="W315" s="199">
        <f>W299</f>
        <v>19040</v>
      </c>
      <c r="X315" s="126">
        <f t="shared" si="44"/>
        <v>0</v>
      </c>
      <c r="Y315" s="26">
        <f t="shared" si="45"/>
        <v>4664800</v>
      </c>
      <c r="Z315" s="48">
        <f t="shared" si="46"/>
        <v>4664800</v>
      </c>
    </row>
    <row r="316" spans="1:26" ht="15.75" customHeight="1">
      <c r="A316" s="61"/>
      <c r="B316" s="166"/>
      <c r="C316" s="268" t="s">
        <v>265</v>
      </c>
      <c r="D316" s="62"/>
      <c r="E316" s="66" t="s">
        <v>266</v>
      </c>
      <c r="F316" s="105" t="s">
        <v>206</v>
      </c>
      <c r="G316" s="646"/>
      <c r="H316" s="645">
        <v>4</v>
      </c>
      <c r="I316" s="645">
        <v>4</v>
      </c>
      <c r="J316" s="645">
        <v>4</v>
      </c>
      <c r="K316" s="645">
        <v>4</v>
      </c>
      <c r="L316" s="645">
        <v>4</v>
      </c>
      <c r="M316" s="645">
        <v>4</v>
      </c>
      <c r="N316" s="645">
        <v>4</v>
      </c>
      <c r="O316" s="645">
        <v>4</v>
      </c>
      <c r="P316" s="645">
        <v>4</v>
      </c>
      <c r="Q316" s="645">
        <v>4</v>
      </c>
      <c r="R316" s="645">
        <v>4</v>
      </c>
      <c r="S316" s="645">
        <v>4</v>
      </c>
      <c r="T316" s="645">
        <v>1</v>
      </c>
      <c r="U316" s="373">
        <f t="shared" si="88"/>
        <v>49</v>
      </c>
      <c r="V316" s="21">
        <f>'Ars topaz'!L293</f>
        <v>7329050</v>
      </c>
      <c r="W316" s="199">
        <f>'Ars topaz'!M293</f>
        <v>230800</v>
      </c>
      <c r="X316" s="126">
        <f t="shared" si="44"/>
        <v>359123450</v>
      </c>
      <c r="Y316" s="26">
        <f t="shared" si="45"/>
        <v>11309200</v>
      </c>
      <c r="Z316" s="48">
        <f t="shared" si="46"/>
        <v>370432650</v>
      </c>
    </row>
    <row r="317" spans="1:26" ht="15.75" customHeight="1">
      <c r="A317" s="61"/>
      <c r="B317" s="166"/>
      <c r="C317" s="269" t="s">
        <v>251</v>
      </c>
      <c r="D317" s="62"/>
      <c r="E317" s="66"/>
      <c r="F317" s="105"/>
      <c r="G317" s="646"/>
      <c r="H317" s="645"/>
      <c r="I317" s="645"/>
      <c r="J317" s="645"/>
      <c r="K317" s="645"/>
      <c r="L317" s="645"/>
      <c r="M317" s="645"/>
      <c r="N317" s="645"/>
      <c r="O317" s="645"/>
      <c r="P317" s="645"/>
      <c r="Q317" s="645"/>
      <c r="R317" s="645"/>
      <c r="S317" s="645"/>
      <c r="T317" s="645"/>
      <c r="U317" s="373">
        <f t="shared" si="88"/>
        <v>0</v>
      </c>
      <c r="V317" s="21"/>
      <c r="W317" s="199"/>
      <c r="X317" s="126">
        <f t="shared" si="44"/>
        <v>0</v>
      </c>
      <c r="Y317" s="26">
        <f t="shared" si="45"/>
        <v>0</v>
      </c>
      <c r="Z317" s="48">
        <f t="shared" si="46"/>
        <v>0</v>
      </c>
    </row>
    <row r="318" spans="1:26" ht="15.75" customHeight="1">
      <c r="A318" s="61"/>
      <c r="B318" s="166"/>
      <c r="C318" s="269" t="s">
        <v>267</v>
      </c>
      <c r="D318" s="62"/>
      <c r="E318" s="66"/>
      <c r="F318" s="105"/>
      <c r="G318" s="646"/>
      <c r="H318" s="645"/>
      <c r="I318" s="645"/>
      <c r="J318" s="645"/>
      <c r="K318" s="645"/>
      <c r="L318" s="645"/>
      <c r="M318" s="645"/>
      <c r="N318" s="645"/>
      <c r="O318" s="645"/>
      <c r="P318" s="645"/>
      <c r="Q318" s="645"/>
      <c r="R318" s="645"/>
      <c r="S318" s="645"/>
      <c r="T318" s="645"/>
      <c r="U318" s="373">
        <f t="shared" si="88"/>
        <v>0</v>
      </c>
      <c r="V318" s="21"/>
      <c r="W318" s="199"/>
      <c r="X318" s="126">
        <f t="shared" si="44"/>
        <v>0</v>
      </c>
      <c r="Y318" s="26">
        <f t="shared" si="45"/>
        <v>0</v>
      </c>
      <c r="Z318" s="48">
        <f t="shared" si="46"/>
        <v>0</v>
      </c>
    </row>
    <row r="319" spans="1:26" ht="15.75" customHeight="1">
      <c r="A319" s="61"/>
      <c r="B319" s="166"/>
      <c r="C319" s="269" t="s">
        <v>253</v>
      </c>
      <c r="D319" s="62"/>
      <c r="E319" s="66"/>
      <c r="F319" s="105"/>
      <c r="G319" s="646"/>
      <c r="H319" s="645"/>
      <c r="I319" s="645"/>
      <c r="J319" s="645"/>
      <c r="K319" s="645"/>
      <c r="L319" s="645"/>
      <c r="M319" s="645"/>
      <c r="N319" s="645"/>
      <c r="O319" s="645"/>
      <c r="P319" s="645"/>
      <c r="Q319" s="645"/>
      <c r="R319" s="645"/>
      <c r="S319" s="645"/>
      <c r="T319" s="645"/>
      <c r="U319" s="373">
        <f t="shared" si="88"/>
        <v>0</v>
      </c>
      <c r="V319" s="21"/>
      <c r="W319" s="199"/>
      <c r="X319" s="126">
        <f t="shared" si="44"/>
        <v>0</v>
      </c>
      <c r="Y319" s="26">
        <f t="shared" si="45"/>
        <v>0</v>
      </c>
      <c r="Z319" s="48">
        <f t="shared" si="46"/>
        <v>0</v>
      </c>
    </row>
    <row r="320" spans="1:26" ht="15.75" customHeight="1">
      <c r="A320" s="61"/>
      <c r="B320" s="166"/>
      <c r="C320" s="268" t="s">
        <v>268</v>
      </c>
      <c r="D320" s="62"/>
      <c r="E320" s="66"/>
      <c r="F320" s="105"/>
      <c r="G320" s="646"/>
      <c r="H320" s="645"/>
      <c r="I320" s="645"/>
      <c r="J320" s="645"/>
      <c r="K320" s="645"/>
      <c r="L320" s="645"/>
      <c r="M320" s="645"/>
      <c r="N320" s="645"/>
      <c r="O320" s="645"/>
      <c r="P320" s="645"/>
      <c r="Q320" s="645"/>
      <c r="R320" s="645"/>
      <c r="S320" s="645"/>
      <c r="T320" s="645"/>
      <c r="U320" s="373">
        <f t="shared" si="88"/>
        <v>0</v>
      </c>
      <c r="V320" s="21"/>
      <c r="W320" s="199"/>
      <c r="X320" s="126">
        <f t="shared" si="44"/>
        <v>0</v>
      </c>
      <c r="Y320" s="26">
        <f t="shared" si="45"/>
        <v>0</v>
      </c>
      <c r="Z320" s="48">
        <f t="shared" si="46"/>
        <v>0</v>
      </c>
    </row>
    <row r="321" spans="1:26" ht="15.75" customHeight="1">
      <c r="A321" s="61"/>
      <c r="B321" s="166"/>
      <c r="C321" s="269" t="s">
        <v>269</v>
      </c>
      <c r="D321" s="62"/>
      <c r="E321" s="3" t="s">
        <v>569</v>
      </c>
      <c r="F321" s="105" t="s">
        <v>206</v>
      </c>
      <c r="G321" s="646"/>
      <c r="H321" s="646">
        <f>H316</f>
        <v>4</v>
      </c>
      <c r="I321" s="646">
        <f t="shared" ref="I321:T321" si="95">I316</f>
        <v>4</v>
      </c>
      <c r="J321" s="646">
        <f t="shared" si="95"/>
        <v>4</v>
      </c>
      <c r="K321" s="646">
        <f t="shared" si="95"/>
        <v>4</v>
      </c>
      <c r="L321" s="646">
        <f t="shared" si="95"/>
        <v>4</v>
      </c>
      <c r="M321" s="646">
        <f t="shared" si="95"/>
        <v>4</v>
      </c>
      <c r="N321" s="646">
        <f t="shared" si="95"/>
        <v>4</v>
      </c>
      <c r="O321" s="646">
        <f t="shared" si="95"/>
        <v>4</v>
      </c>
      <c r="P321" s="646">
        <f t="shared" si="95"/>
        <v>4</v>
      </c>
      <c r="Q321" s="646">
        <f t="shared" si="95"/>
        <v>4</v>
      </c>
      <c r="R321" s="646">
        <f t="shared" si="95"/>
        <v>4</v>
      </c>
      <c r="S321" s="646">
        <f t="shared" si="95"/>
        <v>4</v>
      </c>
      <c r="T321" s="646">
        <f t="shared" si="95"/>
        <v>1</v>
      </c>
      <c r="U321" s="373">
        <f t="shared" si="88"/>
        <v>49</v>
      </c>
      <c r="V321" s="21">
        <f>'Ars topaz'!L298</f>
        <v>4062080</v>
      </c>
      <c r="W321" s="199">
        <f>'Ars topaz'!M298</f>
        <v>406210</v>
      </c>
      <c r="X321" s="126">
        <f t="shared" si="44"/>
        <v>199041920</v>
      </c>
      <c r="Y321" s="26">
        <f t="shared" si="45"/>
        <v>19904290</v>
      </c>
      <c r="Z321" s="48">
        <f t="shared" si="46"/>
        <v>218946210</v>
      </c>
    </row>
    <row r="322" spans="1:26" ht="15.75" customHeight="1">
      <c r="A322" s="61"/>
      <c r="B322" s="166"/>
      <c r="C322" s="269" t="s">
        <v>259</v>
      </c>
      <c r="D322" s="62"/>
      <c r="E322" s="3" t="s">
        <v>414</v>
      </c>
      <c r="F322" s="105" t="s">
        <v>209</v>
      </c>
      <c r="G322" s="646"/>
      <c r="H322" s="646">
        <f>H321</f>
        <v>4</v>
      </c>
      <c r="I322" s="646">
        <f t="shared" ref="I322:T324" si="96">I321</f>
        <v>4</v>
      </c>
      <c r="J322" s="646">
        <f t="shared" si="96"/>
        <v>4</v>
      </c>
      <c r="K322" s="646">
        <f t="shared" si="96"/>
        <v>4</v>
      </c>
      <c r="L322" s="646">
        <f t="shared" si="96"/>
        <v>4</v>
      </c>
      <c r="M322" s="646">
        <f t="shared" si="96"/>
        <v>4</v>
      </c>
      <c r="N322" s="646">
        <f t="shared" si="96"/>
        <v>4</v>
      </c>
      <c r="O322" s="646">
        <f t="shared" si="96"/>
        <v>4</v>
      </c>
      <c r="P322" s="646">
        <f t="shared" si="96"/>
        <v>4</v>
      </c>
      <c r="Q322" s="646">
        <f t="shared" si="96"/>
        <v>4</v>
      </c>
      <c r="R322" s="646">
        <f t="shared" si="96"/>
        <v>4</v>
      </c>
      <c r="S322" s="646">
        <f t="shared" si="96"/>
        <v>4</v>
      </c>
      <c r="T322" s="646">
        <f t="shared" si="96"/>
        <v>1</v>
      </c>
      <c r="U322" s="373">
        <f t="shared" si="88"/>
        <v>49</v>
      </c>
      <c r="V322" s="21">
        <f>'Ars topaz'!L299</f>
        <v>1096300</v>
      </c>
      <c r="W322" s="199">
        <f>'Ars topaz'!M299</f>
        <v>109630</v>
      </c>
      <c r="X322" s="126">
        <f t="shared" si="44"/>
        <v>53718700</v>
      </c>
      <c r="Y322" s="26">
        <f t="shared" si="45"/>
        <v>5371870</v>
      </c>
      <c r="Z322" s="48">
        <f t="shared" si="46"/>
        <v>59090570</v>
      </c>
    </row>
    <row r="323" spans="1:26" ht="15.75" customHeight="1">
      <c r="A323" s="61"/>
      <c r="B323" s="166"/>
      <c r="C323" s="269" t="s">
        <v>260</v>
      </c>
      <c r="D323" s="62"/>
      <c r="E323" s="3" t="s">
        <v>435</v>
      </c>
      <c r="F323" s="105" t="s">
        <v>209</v>
      </c>
      <c r="G323" s="646"/>
      <c r="H323" s="646">
        <f>H322</f>
        <v>4</v>
      </c>
      <c r="I323" s="646">
        <f t="shared" si="96"/>
        <v>4</v>
      </c>
      <c r="J323" s="646">
        <f t="shared" si="96"/>
        <v>4</v>
      </c>
      <c r="K323" s="646">
        <f t="shared" si="96"/>
        <v>4</v>
      </c>
      <c r="L323" s="646">
        <f t="shared" si="96"/>
        <v>4</v>
      </c>
      <c r="M323" s="646">
        <f t="shared" si="96"/>
        <v>4</v>
      </c>
      <c r="N323" s="646">
        <f t="shared" si="96"/>
        <v>4</v>
      </c>
      <c r="O323" s="646">
        <f t="shared" si="96"/>
        <v>4</v>
      </c>
      <c r="P323" s="646">
        <f t="shared" si="96"/>
        <v>4</v>
      </c>
      <c r="Q323" s="646">
        <f t="shared" si="96"/>
        <v>4</v>
      </c>
      <c r="R323" s="646">
        <f t="shared" si="96"/>
        <v>4</v>
      </c>
      <c r="S323" s="646">
        <f t="shared" si="96"/>
        <v>4</v>
      </c>
      <c r="T323" s="646">
        <f t="shared" si="96"/>
        <v>1</v>
      </c>
      <c r="U323" s="373">
        <f t="shared" si="88"/>
        <v>49</v>
      </c>
      <c r="V323" s="21">
        <f>'Ars topaz'!L300</f>
        <v>293120</v>
      </c>
      <c r="W323" s="199">
        <f>'Ars topaz'!M300</f>
        <v>29310</v>
      </c>
      <c r="X323" s="126">
        <f t="shared" ref="X323:X388" si="97">U323*V323</f>
        <v>14362880</v>
      </c>
      <c r="Y323" s="26">
        <f t="shared" ref="Y323:Y388" si="98">U323*W323</f>
        <v>1436190</v>
      </c>
      <c r="Z323" s="48">
        <f t="shared" ref="Z323:Z388" si="99">X323+Y323</f>
        <v>15799070</v>
      </c>
    </row>
    <row r="324" spans="1:26" ht="15.75" customHeight="1">
      <c r="A324" s="61"/>
      <c r="B324" s="166"/>
      <c r="C324" s="269" t="s">
        <v>270</v>
      </c>
      <c r="D324" s="62"/>
      <c r="E324" s="3" t="s">
        <v>271</v>
      </c>
      <c r="F324" s="105" t="s">
        <v>209</v>
      </c>
      <c r="G324" s="646"/>
      <c r="H324" s="646">
        <f>H323</f>
        <v>4</v>
      </c>
      <c r="I324" s="646">
        <f t="shared" si="96"/>
        <v>4</v>
      </c>
      <c r="J324" s="646">
        <f t="shared" si="96"/>
        <v>4</v>
      </c>
      <c r="K324" s="646">
        <f t="shared" si="96"/>
        <v>4</v>
      </c>
      <c r="L324" s="646">
        <f t="shared" si="96"/>
        <v>4</v>
      </c>
      <c r="M324" s="646">
        <f t="shared" si="96"/>
        <v>4</v>
      </c>
      <c r="N324" s="646">
        <f t="shared" si="96"/>
        <v>4</v>
      </c>
      <c r="O324" s="646">
        <f t="shared" si="96"/>
        <v>4</v>
      </c>
      <c r="P324" s="646">
        <f t="shared" si="96"/>
        <v>4</v>
      </c>
      <c r="Q324" s="646">
        <f t="shared" si="96"/>
        <v>4</v>
      </c>
      <c r="R324" s="646">
        <f t="shared" si="96"/>
        <v>4</v>
      </c>
      <c r="S324" s="646">
        <f t="shared" si="96"/>
        <v>4</v>
      </c>
      <c r="T324" s="646">
        <f t="shared" si="96"/>
        <v>1</v>
      </c>
      <c r="U324" s="373">
        <f t="shared" si="88"/>
        <v>49</v>
      </c>
      <c r="V324" s="21">
        <f>'Ars topaz'!L301</f>
        <v>790490</v>
      </c>
      <c r="W324" s="199">
        <f>'Ars topaz'!M301</f>
        <v>79050</v>
      </c>
      <c r="X324" s="126">
        <f t="shared" si="97"/>
        <v>38734010</v>
      </c>
      <c r="Y324" s="26">
        <f t="shared" si="98"/>
        <v>3873450</v>
      </c>
      <c r="Z324" s="48">
        <f t="shared" si="99"/>
        <v>42607460</v>
      </c>
    </row>
    <row r="325" spans="1:26" ht="15.75" customHeight="1">
      <c r="A325" s="61">
        <v>12</v>
      </c>
      <c r="B325" s="167" t="s">
        <v>505</v>
      </c>
      <c r="C325" s="246"/>
      <c r="D325" s="113"/>
      <c r="E325" s="114"/>
      <c r="F325" s="107"/>
      <c r="G325" s="646"/>
      <c r="H325" s="645"/>
      <c r="I325" s="645"/>
      <c r="J325" s="645"/>
      <c r="K325" s="645"/>
      <c r="L325" s="645"/>
      <c r="M325" s="645"/>
      <c r="N325" s="645"/>
      <c r="O325" s="645"/>
      <c r="P325" s="645"/>
      <c r="Q325" s="645"/>
      <c r="R325" s="645"/>
      <c r="S325" s="645"/>
      <c r="T325" s="645"/>
      <c r="U325" s="373">
        <f t="shared" si="88"/>
        <v>0</v>
      </c>
      <c r="V325" s="21"/>
      <c r="W325" s="199"/>
      <c r="X325" s="126"/>
      <c r="Y325" s="26"/>
      <c r="Z325" s="48"/>
    </row>
    <row r="326" spans="1:26" ht="15.75" customHeight="1">
      <c r="A326" s="61"/>
      <c r="B326" s="166"/>
      <c r="C326" s="264" t="s">
        <v>248</v>
      </c>
      <c r="D326" s="62"/>
      <c r="E326" s="66"/>
      <c r="F326" s="105" t="s">
        <v>117</v>
      </c>
      <c r="G326" s="646">
        <f>(2+2+1.2)*G327</f>
        <v>20.8</v>
      </c>
      <c r="H326" s="645"/>
      <c r="I326" s="645"/>
      <c r="J326" s="645"/>
      <c r="K326" s="645"/>
      <c r="L326" s="645"/>
      <c r="M326" s="645"/>
      <c r="N326" s="645"/>
      <c r="O326" s="645"/>
      <c r="P326" s="645"/>
      <c r="Q326" s="645"/>
      <c r="R326" s="645"/>
      <c r="S326" s="645"/>
      <c r="T326" s="645"/>
      <c r="U326" s="373">
        <f t="shared" si="88"/>
        <v>20.8</v>
      </c>
      <c r="V326" s="21">
        <f>V315</f>
        <v>0</v>
      </c>
      <c r="W326" s="199">
        <f>W315</f>
        <v>19040</v>
      </c>
      <c r="X326" s="126">
        <f t="shared" si="97"/>
        <v>0</v>
      </c>
      <c r="Y326" s="26">
        <f t="shared" si="98"/>
        <v>396032</v>
      </c>
      <c r="Z326" s="48">
        <f t="shared" si="99"/>
        <v>396032</v>
      </c>
    </row>
    <row r="327" spans="1:26" ht="15.75" customHeight="1">
      <c r="A327" s="61"/>
      <c r="B327" s="166"/>
      <c r="C327" s="268" t="s">
        <v>297</v>
      </c>
      <c r="D327" s="62"/>
      <c r="E327" s="66"/>
      <c r="F327" s="105" t="s">
        <v>206</v>
      </c>
      <c r="G327" s="646">
        <v>4</v>
      </c>
      <c r="H327" s="645"/>
      <c r="I327" s="645"/>
      <c r="J327" s="645"/>
      <c r="K327" s="645"/>
      <c r="L327" s="645"/>
      <c r="M327" s="645"/>
      <c r="N327" s="645"/>
      <c r="O327" s="645"/>
      <c r="P327" s="645"/>
      <c r="Q327" s="645"/>
      <c r="R327" s="645"/>
      <c r="S327" s="645"/>
      <c r="T327" s="645"/>
      <c r="U327" s="373">
        <f t="shared" si="88"/>
        <v>4</v>
      </c>
      <c r="V327" s="21">
        <f>V316</f>
        <v>7329050</v>
      </c>
      <c r="W327" s="199">
        <f>W316</f>
        <v>230800</v>
      </c>
      <c r="X327" s="126">
        <f t="shared" si="97"/>
        <v>29316200</v>
      </c>
      <c r="Y327" s="26">
        <f t="shared" si="98"/>
        <v>923200</v>
      </c>
      <c r="Z327" s="48">
        <f t="shared" si="99"/>
        <v>30239400</v>
      </c>
    </row>
    <row r="328" spans="1:26" ht="15.75" customHeight="1">
      <c r="A328" s="61"/>
      <c r="B328" s="166"/>
      <c r="C328" s="268" t="s">
        <v>298</v>
      </c>
      <c r="D328" s="62"/>
      <c r="E328" s="66"/>
      <c r="F328" s="105"/>
      <c r="G328" s="646"/>
      <c r="H328" s="645"/>
      <c r="I328" s="645"/>
      <c r="J328" s="645"/>
      <c r="K328" s="645"/>
      <c r="L328" s="645"/>
      <c r="M328" s="645"/>
      <c r="N328" s="645"/>
      <c r="O328" s="645"/>
      <c r="P328" s="645"/>
      <c r="Q328" s="645"/>
      <c r="R328" s="645"/>
      <c r="S328" s="645"/>
      <c r="T328" s="645"/>
      <c r="U328" s="373">
        <f t="shared" si="88"/>
        <v>0</v>
      </c>
      <c r="V328" s="21"/>
      <c r="W328" s="199"/>
      <c r="X328" s="126">
        <f t="shared" si="97"/>
        <v>0</v>
      </c>
      <c r="Y328" s="26">
        <f t="shared" si="98"/>
        <v>0</v>
      </c>
      <c r="Z328" s="48">
        <f t="shared" si="99"/>
        <v>0</v>
      </c>
    </row>
    <row r="329" spans="1:26" ht="15.75" customHeight="1">
      <c r="A329" s="61"/>
      <c r="B329" s="166"/>
      <c r="C329" s="269" t="s">
        <v>251</v>
      </c>
      <c r="D329" s="62"/>
      <c r="E329" s="66"/>
      <c r="F329" s="105"/>
      <c r="G329" s="646"/>
      <c r="H329" s="645"/>
      <c r="I329" s="645"/>
      <c r="J329" s="645"/>
      <c r="K329" s="645"/>
      <c r="L329" s="645"/>
      <c r="M329" s="645"/>
      <c r="N329" s="645"/>
      <c r="O329" s="645"/>
      <c r="P329" s="645"/>
      <c r="Q329" s="645"/>
      <c r="R329" s="645"/>
      <c r="S329" s="645"/>
      <c r="T329" s="645"/>
      <c r="U329" s="373">
        <f t="shared" si="88"/>
        <v>0</v>
      </c>
      <c r="V329" s="21"/>
      <c r="W329" s="199"/>
      <c r="X329" s="126">
        <f t="shared" si="97"/>
        <v>0</v>
      </c>
      <c r="Y329" s="26">
        <f t="shared" si="98"/>
        <v>0</v>
      </c>
      <c r="Z329" s="48">
        <f t="shared" si="99"/>
        <v>0</v>
      </c>
    </row>
    <row r="330" spans="1:26" ht="15.75" customHeight="1">
      <c r="A330" s="61"/>
      <c r="B330" s="166"/>
      <c r="C330" s="269" t="s">
        <v>267</v>
      </c>
      <c r="D330" s="62"/>
      <c r="E330" s="66"/>
      <c r="F330" s="105"/>
      <c r="G330" s="646"/>
      <c r="H330" s="645"/>
      <c r="I330" s="645"/>
      <c r="J330" s="645"/>
      <c r="K330" s="645"/>
      <c r="L330" s="645"/>
      <c r="M330" s="645"/>
      <c r="N330" s="645"/>
      <c r="O330" s="645"/>
      <c r="P330" s="645"/>
      <c r="Q330" s="645"/>
      <c r="R330" s="645"/>
      <c r="S330" s="645"/>
      <c r="T330" s="645"/>
      <c r="U330" s="373">
        <f t="shared" si="88"/>
        <v>0</v>
      </c>
      <c r="V330" s="21"/>
      <c r="W330" s="199"/>
      <c r="X330" s="126">
        <f t="shared" si="97"/>
        <v>0</v>
      </c>
      <c r="Y330" s="26">
        <f t="shared" si="98"/>
        <v>0</v>
      </c>
      <c r="Z330" s="48">
        <f t="shared" si="99"/>
        <v>0</v>
      </c>
    </row>
    <row r="331" spans="1:26" ht="15.75" customHeight="1">
      <c r="A331" s="61"/>
      <c r="B331" s="166"/>
      <c r="C331" s="269" t="s">
        <v>253</v>
      </c>
      <c r="D331" s="62"/>
      <c r="E331" s="66"/>
      <c r="F331" s="105"/>
      <c r="G331" s="646"/>
      <c r="H331" s="645"/>
      <c r="I331" s="645"/>
      <c r="J331" s="645"/>
      <c r="K331" s="645"/>
      <c r="L331" s="645"/>
      <c r="M331" s="645"/>
      <c r="N331" s="645"/>
      <c r="O331" s="645"/>
      <c r="P331" s="645"/>
      <c r="Q331" s="645"/>
      <c r="R331" s="645"/>
      <c r="S331" s="645"/>
      <c r="T331" s="645"/>
      <c r="U331" s="373">
        <f t="shared" si="88"/>
        <v>0</v>
      </c>
      <c r="V331" s="21"/>
      <c r="W331" s="199"/>
      <c r="X331" s="126">
        <f t="shared" si="97"/>
        <v>0</v>
      </c>
      <c r="Y331" s="26">
        <f t="shared" si="98"/>
        <v>0</v>
      </c>
      <c r="Z331" s="48">
        <f t="shared" si="99"/>
        <v>0</v>
      </c>
    </row>
    <row r="332" spans="1:26" ht="15.75" customHeight="1">
      <c r="A332" s="61"/>
      <c r="B332" s="166"/>
      <c r="C332" s="266" t="s">
        <v>291</v>
      </c>
      <c r="D332" s="62"/>
      <c r="E332" s="66"/>
      <c r="F332" s="105"/>
      <c r="G332" s="646"/>
      <c r="H332" s="645"/>
      <c r="I332" s="645"/>
      <c r="J332" s="645"/>
      <c r="K332" s="645"/>
      <c r="L332" s="645"/>
      <c r="M332" s="645"/>
      <c r="N332" s="645"/>
      <c r="O332" s="645"/>
      <c r="P332" s="645"/>
      <c r="Q332" s="645"/>
      <c r="R332" s="645"/>
      <c r="S332" s="645"/>
      <c r="T332" s="645"/>
      <c r="U332" s="373">
        <f t="shared" si="88"/>
        <v>0</v>
      </c>
      <c r="V332" s="21"/>
      <c r="W332" s="199"/>
      <c r="X332" s="126">
        <f t="shared" si="97"/>
        <v>0</v>
      </c>
      <c r="Y332" s="26">
        <f t="shared" si="98"/>
        <v>0</v>
      </c>
      <c r="Z332" s="48">
        <f t="shared" si="99"/>
        <v>0</v>
      </c>
    </row>
    <row r="333" spans="1:26" ht="15.75" customHeight="1">
      <c r="A333" s="61"/>
      <c r="B333" s="166"/>
      <c r="C333" s="268" t="s">
        <v>268</v>
      </c>
      <c r="D333" s="62"/>
      <c r="E333" s="66"/>
      <c r="F333" s="105"/>
      <c r="G333" s="646"/>
      <c r="H333" s="645"/>
      <c r="I333" s="645"/>
      <c r="J333" s="645"/>
      <c r="K333" s="645"/>
      <c r="L333" s="645"/>
      <c r="M333" s="645"/>
      <c r="N333" s="645"/>
      <c r="O333" s="645"/>
      <c r="P333" s="645"/>
      <c r="Q333" s="645"/>
      <c r="R333" s="645"/>
      <c r="S333" s="645"/>
      <c r="T333" s="645"/>
      <c r="U333" s="373">
        <f t="shared" si="88"/>
        <v>0</v>
      </c>
      <c r="V333" s="21"/>
      <c r="W333" s="199"/>
      <c r="X333" s="126">
        <f t="shared" si="97"/>
        <v>0</v>
      </c>
      <c r="Y333" s="26">
        <f t="shared" si="98"/>
        <v>0</v>
      </c>
      <c r="Z333" s="48">
        <f t="shared" si="99"/>
        <v>0</v>
      </c>
    </row>
    <row r="334" spans="1:26" ht="15.75" customHeight="1">
      <c r="A334" s="61"/>
      <c r="B334" s="166"/>
      <c r="C334" s="269" t="s">
        <v>299</v>
      </c>
      <c r="D334" s="62"/>
      <c r="E334" s="3" t="s">
        <v>300</v>
      </c>
      <c r="F334" s="105" t="s">
        <v>206</v>
      </c>
      <c r="G334" s="646">
        <f>G327</f>
        <v>4</v>
      </c>
      <c r="H334" s="645"/>
      <c r="I334" s="645"/>
      <c r="J334" s="645"/>
      <c r="K334" s="645"/>
      <c r="L334" s="645"/>
      <c r="M334" s="645"/>
      <c r="N334" s="645"/>
      <c r="O334" s="645"/>
      <c r="P334" s="645"/>
      <c r="Q334" s="645"/>
      <c r="R334" s="645"/>
      <c r="S334" s="645"/>
      <c r="T334" s="645"/>
      <c r="U334" s="373">
        <f t="shared" si="88"/>
        <v>4</v>
      </c>
      <c r="V334" s="21">
        <f>'Ars topaz'!L311</f>
        <v>4062080</v>
      </c>
      <c r="W334" s="199">
        <f>'Ars topaz'!M311</f>
        <v>406210</v>
      </c>
      <c r="X334" s="126">
        <f t="shared" si="97"/>
        <v>16248320</v>
      </c>
      <c r="Y334" s="26">
        <f t="shared" si="98"/>
        <v>1624840</v>
      </c>
      <c r="Z334" s="48">
        <f t="shared" si="99"/>
        <v>17873160</v>
      </c>
    </row>
    <row r="335" spans="1:26" ht="15.75" customHeight="1">
      <c r="A335" s="61"/>
      <c r="B335" s="166"/>
      <c r="C335" s="269" t="s">
        <v>301</v>
      </c>
      <c r="D335" s="62"/>
      <c r="E335" s="3" t="s">
        <v>414</v>
      </c>
      <c r="F335" s="105" t="s">
        <v>209</v>
      </c>
      <c r="G335" s="646">
        <f>G334</f>
        <v>4</v>
      </c>
      <c r="H335" s="645"/>
      <c r="I335" s="645"/>
      <c r="J335" s="645"/>
      <c r="K335" s="645"/>
      <c r="L335" s="645"/>
      <c r="M335" s="645"/>
      <c r="N335" s="645"/>
      <c r="O335" s="645"/>
      <c r="P335" s="645"/>
      <c r="Q335" s="645"/>
      <c r="R335" s="645"/>
      <c r="S335" s="645"/>
      <c r="T335" s="645"/>
      <c r="U335" s="373">
        <f t="shared" si="88"/>
        <v>4</v>
      </c>
      <c r="V335" s="21">
        <f>'Ars topaz'!L312</f>
        <v>1096300</v>
      </c>
      <c r="W335" s="199">
        <f>'Ars topaz'!M312</f>
        <v>109630</v>
      </c>
      <c r="X335" s="126">
        <f t="shared" si="97"/>
        <v>4385200</v>
      </c>
      <c r="Y335" s="26">
        <f t="shared" si="98"/>
        <v>438520</v>
      </c>
      <c r="Z335" s="48">
        <f t="shared" si="99"/>
        <v>4823720</v>
      </c>
    </row>
    <row r="336" spans="1:26" ht="15.75" customHeight="1">
      <c r="A336" s="61"/>
      <c r="B336" s="166"/>
      <c r="C336" s="269" t="s">
        <v>302</v>
      </c>
      <c r="D336" s="62"/>
      <c r="E336" s="3" t="s">
        <v>435</v>
      </c>
      <c r="F336" s="105" t="s">
        <v>209</v>
      </c>
      <c r="G336" s="646">
        <f>G335</f>
        <v>4</v>
      </c>
      <c r="H336" s="645"/>
      <c r="I336" s="645"/>
      <c r="J336" s="645"/>
      <c r="K336" s="645"/>
      <c r="L336" s="645"/>
      <c r="M336" s="645"/>
      <c r="N336" s="645"/>
      <c r="O336" s="645"/>
      <c r="P336" s="645"/>
      <c r="Q336" s="645"/>
      <c r="R336" s="645"/>
      <c r="S336" s="645"/>
      <c r="T336" s="645"/>
      <c r="U336" s="373">
        <f t="shared" si="88"/>
        <v>4</v>
      </c>
      <c r="V336" s="21">
        <f>'Ars topaz'!L313</f>
        <v>293120</v>
      </c>
      <c r="W336" s="199">
        <f>'Ars topaz'!M313</f>
        <v>29310</v>
      </c>
      <c r="X336" s="126">
        <f t="shared" si="97"/>
        <v>1172480</v>
      </c>
      <c r="Y336" s="26">
        <f t="shared" si="98"/>
        <v>117240</v>
      </c>
      <c r="Z336" s="48">
        <f t="shared" si="99"/>
        <v>1289720</v>
      </c>
    </row>
    <row r="337" spans="1:26" ht="15.75" customHeight="1">
      <c r="A337" s="61"/>
      <c r="B337" s="166"/>
      <c r="C337" s="269" t="s">
        <v>303</v>
      </c>
      <c r="D337" s="62"/>
      <c r="E337" s="3" t="s">
        <v>271</v>
      </c>
      <c r="F337" s="105" t="s">
        <v>209</v>
      </c>
      <c r="G337" s="646">
        <f>G336</f>
        <v>4</v>
      </c>
      <c r="H337" s="645"/>
      <c r="I337" s="645"/>
      <c r="J337" s="645"/>
      <c r="K337" s="645"/>
      <c r="L337" s="645"/>
      <c r="M337" s="645"/>
      <c r="N337" s="645"/>
      <c r="O337" s="645"/>
      <c r="P337" s="645"/>
      <c r="Q337" s="645"/>
      <c r="R337" s="645"/>
      <c r="S337" s="645"/>
      <c r="T337" s="645"/>
      <c r="U337" s="373">
        <f t="shared" si="88"/>
        <v>4</v>
      </c>
      <c r="V337" s="21">
        <f>'Ars topaz'!L314</f>
        <v>790490</v>
      </c>
      <c r="W337" s="199">
        <f>'Ars topaz'!M314</f>
        <v>79050</v>
      </c>
      <c r="X337" s="126">
        <f t="shared" si="97"/>
        <v>3161960</v>
      </c>
      <c r="Y337" s="26">
        <f t="shared" si="98"/>
        <v>316200</v>
      </c>
      <c r="Z337" s="48">
        <f t="shared" si="99"/>
        <v>3478160</v>
      </c>
    </row>
    <row r="338" spans="1:26" ht="15.75" customHeight="1">
      <c r="A338" s="61">
        <v>13</v>
      </c>
      <c r="B338" s="170" t="s">
        <v>506</v>
      </c>
      <c r="C338" s="263"/>
      <c r="D338" s="145"/>
      <c r="E338" s="144"/>
      <c r="F338" s="105"/>
      <c r="G338" s="338"/>
      <c r="H338" s="337"/>
      <c r="I338" s="337"/>
      <c r="J338" s="337"/>
      <c r="K338" s="337"/>
      <c r="L338" s="337"/>
      <c r="M338" s="337"/>
      <c r="N338" s="337"/>
      <c r="O338" s="337"/>
      <c r="P338" s="337"/>
      <c r="Q338" s="337"/>
      <c r="R338" s="337"/>
      <c r="S338" s="337"/>
      <c r="T338" s="337"/>
      <c r="U338" s="373">
        <f t="shared" si="88"/>
        <v>0</v>
      </c>
      <c r="V338" s="21"/>
      <c r="W338" s="199"/>
      <c r="X338" s="126"/>
      <c r="Y338" s="26"/>
      <c r="Z338" s="48"/>
    </row>
    <row r="339" spans="1:26" ht="15.75" customHeight="1">
      <c r="A339" s="61"/>
      <c r="B339" s="166"/>
      <c r="C339" s="264" t="s">
        <v>248</v>
      </c>
      <c r="D339" s="62"/>
      <c r="E339" s="66"/>
      <c r="F339" s="105" t="s">
        <v>117</v>
      </c>
      <c r="G339" s="338">
        <f>4.9*G340</f>
        <v>4.9000000000000004</v>
      </c>
      <c r="H339" s="338">
        <f>4.9*H340</f>
        <v>14.700000000000001</v>
      </c>
      <c r="I339" s="337"/>
      <c r="J339" s="337"/>
      <c r="K339" s="337"/>
      <c r="L339" s="337"/>
      <c r="M339" s="337"/>
      <c r="N339" s="337"/>
      <c r="O339" s="337"/>
      <c r="P339" s="337"/>
      <c r="Q339" s="337"/>
      <c r="R339" s="337"/>
      <c r="S339" s="337"/>
      <c r="T339" s="371">
        <v>21</v>
      </c>
      <c r="U339" s="373">
        <f t="shared" si="88"/>
        <v>40.6</v>
      </c>
      <c r="V339" s="21">
        <f>V326</f>
        <v>0</v>
      </c>
      <c r="W339" s="199">
        <f>W326</f>
        <v>19040</v>
      </c>
      <c r="X339" s="126">
        <f t="shared" si="97"/>
        <v>0</v>
      </c>
      <c r="Y339" s="26">
        <f t="shared" si="98"/>
        <v>773024</v>
      </c>
      <c r="Z339" s="48">
        <f t="shared" si="99"/>
        <v>773024</v>
      </c>
    </row>
    <row r="340" spans="1:26" ht="15.75" customHeight="1">
      <c r="A340" s="61"/>
      <c r="B340" s="166"/>
      <c r="C340" s="267" t="s">
        <v>249</v>
      </c>
      <c r="D340" s="62"/>
      <c r="E340" s="156" t="s">
        <v>250</v>
      </c>
      <c r="F340" s="105" t="s">
        <v>206</v>
      </c>
      <c r="G340" s="338">
        <v>1</v>
      </c>
      <c r="H340" s="337">
        <v>3</v>
      </c>
      <c r="I340" s="337"/>
      <c r="J340" s="337"/>
      <c r="K340" s="337"/>
      <c r="L340" s="337"/>
      <c r="M340" s="337"/>
      <c r="N340" s="337"/>
      <c r="O340" s="337"/>
      <c r="P340" s="337"/>
      <c r="Q340" s="337"/>
      <c r="R340" s="337"/>
      <c r="S340" s="337"/>
      <c r="T340" s="372">
        <v>4</v>
      </c>
      <c r="U340" s="373">
        <f t="shared" si="88"/>
        <v>8</v>
      </c>
      <c r="V340" s="21">
        <f>'Ars topaz'!L317</f>
        <v>9809000</v>
      </c>
      <c r="W340" s="199">
        <f>'Ars topaz'!M317</f>
        <v>980900</v>
      </c>
      <c r="X340" s="126">
        <f t="shared" si="97"/>
        <v>78472000</v>
      </c>
      <c r="Y340" s="26">
        <f t="shared" si="98"/>
        <v>7847200</v>
      </c>
      <c r="Z340" s="48">
        <f t="shared" si="99"/>
        <v>86319200</v>
      </c>
    </row>
    <row r="341" spans="1:26" ht="15.75" customHeight="1">
      <c r="A341" s="61"/>
      <c r="B341" s="166"/>
      <c r="C341" s="266" t="s">
        <v>251</v>
      </c>
      <c r="D341" s="62"/>
      <c r="E341" s="66"/>
      <c r="F341" s="105"/>
      <c r="G341" s="338"/>
      <c r="H341" s="337"/>
      <c r="I341" s="337"/>
      <c r="J341" s="337"/>
      <c r="K341" s="337"/>
      <c r="L341" s="337"/>
      <c r="M341" s="337"/>
      <c r="N341" s="337"/>
      <c r="O341" s="337"/>
      <c r="P341" s="337"/>
      <c r="Q341" s="337"/>
      <c r="R341" s="337"/>
      <c r="S341" s="337"/>
      <c r="T341" s="337"/>
      <c r="U341" s="373">
        <f t="shared" si="88"/>
        <v>0</v>
      </c>
      <c r="V341" s="21"/>
      <c r="W341" s="199"/>
      <c r="X341" s="126">
        <f t="shared" si="97"/>
        <v>0</v>
      </c>
      <c r="Y341" s="26">
        <f t="shared" si="98"/>
        <v>0</v>
      </c>
      <c r="Z341" s="48">
        <f t="shared" si="99"/>
        <v>0</v>
      </c>
    </row>
    <row r="342" spans="1:26" ht="15.75" customHeight="1">
      <c r="A342" s="61"/>
      <c r="B342" s="166"/>
      <c r="C342" s="266" t="s">
        <v>252</v>
      </c>
      <c r="D342" s="62"/>
      <c r="E342" s="66"/>
      <c r="F342" s="105"/>
      <c r="G342" s="338"/>
      <c r="H342" s="337"/>
      <c r="I342" s="337"/>
      <c r="J342" s="337"/>
      <c r="K342" s="337"/>
      <c r="L342" s="337"/>
      <c r="M342" s="337"/>
      <c r="N342" s="337"/>
      <c r="O342" s="337"/>
      <c r="P342" s="337"/>
      <c r="Q342" s="337"/>
      <c r="R342" s="337"/>
      <c r="S342" s="337"/>
      <c r="T342" s="337"/>
      <c r="U342" s="373">
        <f t="shared" si="88"/>
        <v>0</v>
      </c>
      <c r="V342" s="21"/>
      <c r="W342" s="199"/>
      <c r="X342" s="126">
        <f t="shared" si="97"/>
        <v>0</v>
      </c>
      <c r="Y342" s="26">
        <f t="shared" si="98"/>
        <v>0</v>
      </c>
      <c r="Z342" s="48">
        <f t="shared" si="99"/>
        <v>0</v>
      </c>
    </row>
    <row r="343" spans="1:26" ht="15.75" customHeight="1">
      <c r="A343" s="61"/>
      <c r="B343" s="166"/>
      <c r="C343" s="266" t="s">
        <v>253</v>
      </c>
      <c r="D343" s="62"/>
      <c r="E343" s="66"/>
      <c r="F343" s="105"/>
      <c r="G343" s="338"/>
      <c r="H343" s="337"/>
      <c r="I343" s="337"/>
      <c r="J343" s="337"/>
      <c r="K343" s="337"/>
      <c r="L343" s="337"/>
      <c r="M343" s="337"/>
      <c r="N343" s="337"/>
      <c r="O343" s="337"/>
      <c r="P343" s="337"/>
      <c r="Q343" s="337"/>
      <c r="R343" s="337"/>
      <c r="S343" s="337"/>
      <c r="T343" s="337"/>
      <c r="U343" s="373">
        <f t="shared" si="88"/>
        <v>0</v>
      </c>
      <c r="V343" s="21"/>
      <c r="W343" s="199"/>
      <c r="X343" s="126">
        <f t="shared" si="97"/>
        <v>0</v>
      </c>
      <c r="Y343" s="26">
        <f t="shared" si="98"/>
        <v>0</v>
      </c>
      <c r="Z343" s="48">
        <f t="shared" si="99"/>
        <v>0</v>
      </c>
    </row>
    <row r="344" spans="1:26" ht="15.75" customHeight="1">
      <c r="A344" s="61"/>
      <c r="B344" s="166"/>
      <c r="C344" s="267" t="s">
        <v>254</v>
      </c>
      <c r="D344" s="62"/>
      <c r="E344" s="66"/>
      <c r="F344" s="105"/>
      <c r="G344" s="338"/>
      <c r="H344" s="337"/>
      <c r="I344" s="337"/>
      <c r="J344" s="337">
        <v>0</v>
      </c>
      <c r="K344" s="337"/>
      <c r="L344" s="337"/>
      <c r="M344" s="337"/>
      <c r="N344" s="337"/>
      <c r="O344" s="337"/>
      <c r="P344" s="337"/>
      <c r="Q344" s="337"/>
      <c r="R344" s="337"/>
      <c r="S344" s="337"/>
      <c r="T344" s="337"/>
      <c r="U344" s="373">
        <f t="shared" si="88"/>
        <v>0</v>
      </c>
      <c r="V344" s="21"/>
      <c r="W344" s="199"/>
      <c r="X344" s="126">
        <f t="shared" si="97"/>
        <v>0</v>
      </c>
      <c r="Y344" s="26">
        <f t="shared" si="98"/>
        <v>0</v>
      </c>
      <c r="Z344" s="48">
        <f t="shared" si="99"/>
        <v>0</v>
      </c>
    </row>
    <row r="345" spans="1:26" ht="15.75" customHeight="1">
      <c r="A345" s="61"/>
      <c r="B345" s="166"/>
      <c r="C345" s="266" t="s">
        <v>255</v>
      </c>
      <c r="D345" s="62"/>
      <c r="E345" s="66" t="s">
        <v>256</v>
      </c>
      <c r="F345" s="105" t="s">
        <v>209</v>
      </c>
      <c r="G345" s="338">
        <f>3*G340</f>
        <v>3</v>
      </c>
      <c r="H345" s="338">
        <f>3*H340</f>
        <v>9</v>
      </c>
      <c r="I345" s="337"/>
      <c r="J345" s="337">
        <v>0</v>
      </c>
      <c r="K345" s="337"/>
      <c r="L345" s="337"/>
      <c r="M345" s="337"/>
      <c r="N345" s="337"/>
      <c r="O345" s="337"/>
      <c r="P345" s="337"/>
      <c r="Q345" s="337"/>
      <c r="R345" s="337"/>
      <c r="S345" s="337"/>
      <c r="T345" s="338">
        <v>8</v>
      </c>
      <c r="U345" s="373">
        <f t="shared" si="88"/>
        <v>20</v>
      </c>
      <c r="V345" s="21">
        <f>'Ars topaz'!L322</f>
        <v>96940</v>
      </c>
      <c r="W345" s="199">
        <f>'Ars topaz'!M322</f>
        <v>9690</v>
      </c>
      <c r="X345" s="126">
        <f t="shared" si="97"/>
        <v>1938800</v>
      </c>
      <c r="Y345" s="26">
        <f t="shared" si="98"/>
        <v>193800</v>
      </c>
      <c r="Z345" s="48">
        <f t="shared" si="99"/>
        <v>2132600</v>
      </c>
    </row>
    <row r="346" spans="1:26" ht="15.75" customHeight="1">
      <c r="A346" s="61"/>
      <c r="B346" s="166"/>
      <c r="C346" s="266" t="s">
        <v>257</v>
      </c>
      <c r="D346" s="62"/>
      <c r="E346" s="156" t="s">
        <v>258</v>
      </c>
      <c r="F346" s="105" t="s">
        <v>209</v>
      </c>
      <c r="G346" s="338">
        <f>G340</f>
        <v>1</v>
      </c>
      <c r="H346" s="337">
        <f>H340</f>
        <v>3</v>
      </c>
      <c r="I346" s="337"/>
      <c r="J346" s="337">
        <v>0</v>
      </c>
      <c r="K346" s="337"/>
      <c r="L346" s="337"/>
      <c r="M346" s="337"/>
      <c r="N346" s="337"/>
      <c r="O346" s="337"/>
      <c r="P346" s="337"/>
      <c r="Q346" s="337"/>
      <c r="R346" s="337"/>
      <c r="S346" s="337"/>
      <c r="T346" s="338">
        <v>4</v>
      </c>
      <c r="U346" s="373">
        <f t="shared" si="88"/>
        <v>8</v>
      </c>
      <c r="V346" s="21">
        <f>'Ars topaz'!L323</f>
        <v>173100</v>
      </c>
      <c r="W346" s="199">
        <f>'Ars topaz'!M323</f>
        <v>17310</v>
      </c>
      <c r="X346" s="126">
        <f t="shared" si="97"/>
        <v>1384800</v>
      </c>
      <c r="Y346" s="26">
        <f t="shared" si="98"/>
        <v>138480</v>
      </c>
      <c r="Z346" s="48">
        <f t="shared" si="99"/>
        <v>1523280</v>
      </c>
    </row>
    <row r="347" spans="1:26" ht="15.75" customHeight="1">
      <c r="A347" s="61"/>
      <c r="B347" s="166"/>
      <c r="C347" s="266" t="s">
        <v>433</v>
      </c>
      <c r="D347" s="62"/>
      <c r="E347" s="156" t="s">
        <v>434</v>
      </c>
      <c r="F347" s="105" t="s">
        <v>209</v>
      </c>
      <c r="G347" s="338">
        <f>G346</f>
        <v>1</v>
      </c>
      <c r="H347" s="337">
        <f>H346</f>
        <v>3</v>
      </c>
      <c r="I347" s="337"/>
      <c r="J347" s="337">
        <v>0</v>
      </c>
      <c r="K347" s="337"/>
      <c r="L347" s="337"/>
      <c r="M347" s="337"/>
      <c r="N347" s="337"/>
      <c r="O347" s="337"/>
      <c r="P347" s="337"/>
      <c r="Q347" s="337"/>
      <c r="R347" s="337"/>
      <c r="S347" s="337"/>
      <c r="T347" s="338">
        <v>4</v>
      </c>
      <c r="U347" s="373">
        <f t="shared" si="88"/>
        <v>8</v>
      </c>
      <c r="V347" s="21">
        <f>'Ars topaz'!L324</f>
        <v>466220</v>
      </c>
      <c r="W347" s="199">
        <f>'Ars topaz'!M324</f>
        <v>46620</v>
      </c>
      <c r="X347" s="126">
        <f t="shared" si="97"/>
        <v>3729760</v>
      </c>
      <c r="Y347" s="26">
        <f t="shared" si="98"/>
        <v>372960</v>
      </c>
      <c r="Z347" s="48">
        <f t="shared" si="99"/>
        <v>4102720</v>
      </c>
    </row>
    <row r="348" spans="1:26" ht="15.75" customHeight="1">
      <c r="A348" s="61">
        <v>14</v>
      </c>
      <c r="B348" s="169" t="s">
        <v>842</v>
      </c>
      <c r="C348" s="263"/>
      <c r="D348" s="145"/>
      <c r="E348" s="144"/>
      <c r="F348" s="105"/>
      <c r="G348" s="353"/>
      <c r="H348" s="349"/>
      <c r="I348" s="337"/>
      <c r="J348" s="337"/>
      <c r="K348" s="337"/>
      <c r="L348" s="337"/>
      <c r="M348" s="337"/>
      <c r="N348" s="337"/>
      <c r="O348" s="337"/>
      <c r="P348" s="337"/>
      <c r="Q348" s="337"/>
      <c r="R348" s="337"/>
      <c r="S348" s="337"/>
      <c r="T348" s="337"/>
      <c r="U348" s="373">
        <f t="shared" si="88"/>
        <v>0</v>
      </c>
      <c r="V348" s="21"/>
      <c r="W348" s="199"/>
      <c r="X348" s="126"/>
      <c r="Y348" s="26"/>
      <c r="Z348" s="48"/>
    </row>
    <row r="349" spans="1:26" ht="15.75" customHeight="1">
      <c r="A349" s="61"/>
      <c r="B349" s="166"/>
      <c r="C349" s="264" t="s">
        <v>248</v>
      </c>
      <c r="D349" s="62"/>
      <c r="E349" s="66"/>
      <c r="F349" s="105" t="s">
        <v>117</v>
      </c>
      <c r="G349" s="338"/>
      <c r="H349" s="338"/>
      <c r="I349" s="337"/>
      <c r="J349" s="337"/>
      <c r="K349" s="337"/>
      <c r="L349" s="337"/>
      <c r="M349" s="337"/>
      <c r="N349" s="337"/>
      <c r="O349" s="337"/>
      <c r="P349" s="337"/>
      <c r="Q349" s="337"/>
      <c r="R349" s="337"/>
      <c r="S349" s="337"/>
      <c r="T349" s="337"/>
      <c r="U349" s="373">
        <f t="shared" si="88"/>
        <v>0</v>
      </c>
      <c r="V349" s="21"/>
      <c r="W349" s="199"/>
      <c r="X349" s="126">
        <f t="shared" si="97"/>
        <v>0</v>
      </c>
      <c r="Y349" s="26">
        <f t="shared" si="98"/>
        <v>0</v>
      </c>
      <c r="Z349" s="48">
        <f t="shared" si="99"/>
        <v>0</v>
      </c>
    </row>
    <row r="350" spans="1:26" ht="15.75" customHeight="1">
      <c r="A350" s="61"/>
      <c r="B350" s="166"/>
      <c r="C350" s="267" t="s">
        <v>289</v>
      </c>
      <c r="D350" s="62"/>
      <c r="E350" s="66" t="s">
        <v>250</v>
      </c>
      <c r="F350" s="105" t="s">
        <v>206</v>
      </c>
      <c r="G350" s="338"/>
      <c r="H350" s="338"/>
      <c r="I350" s="337"/>
      <c r="J350" s="337"/>
      <c r="K350" s="337"/>
      <c r="L350" s="337"/>
      <c r="M350" s="337"/>
      <c r="N350" s="337"/>
      <c r="O350" s="337"/>
      <c r="P350" s="337"/>
      <c r="Q350" s="337"/>
      <c r="R350" s="337"/>
      <c r="S350" s="337"/>
      <c r="T350" s="337"/>
      <c r="U350" s="373">
        <f t="shared" si="88"/>
        <v>0</v>
      </c>
      <c r="V350" s="21"/>
      <c r="W350" s="199"/>
      <c r="X350" s="126">
        <f t="shared" si="97"/>
        <v>0</v>
      </c>
      <c r="Y350" s="26">
        <f t="shared" si="98"/>
        <v>0</v>
      </c>
      <c r="Z350" s="48">
        <f t="shared" si="99"/>
        <v>0</v>
      </c>
    </row>
    <row r="351" spans="1:26" ht="15.75" customHeight="1">
      <c r="A351" s="61"/>
      <c r="B351" s="166"/>
      <c r="C351" s="266" t="s">
        <v>251</v>
      </c>
      <c r="D351" s="62"/>
      <c r="E351" s="66"/>
      <c r="F351" s="105"/>
      <c r="G351" s="353"/>
      <c r="H351" s="349"/>
      <c r="I351" s="337"/>
      <c r="J351" s="337"/>
      <c r="K351" s="337"/>
      <c r="L351" s="337"/>
      <c r="M351" s="337"/>
      <c r="N351" s="337"/>
      <c r="O351" s="337"/>
      <c r="P351" s="337"/>
      <c r="Q351" s="337"/>
      <c r="R351" s="337"/>
      <c r="S351" s="337"/>
      <c r="T351" s="337"/>
      <c r="U351" s="373">
        <f t="shared" si="88"/>
        <v>0</v>
      </c>
      <c r="V351" s="21"/>
      <c r="W351" s="199"/>
      <c r="X351" s="126">
        <f t="shared" si="97"/>
        <v>0</v>
      </c>
      <c r="Y351" s="26">
        <f t="shared" si="98"/>
        <v>0</v>
      </c>
      <c r="Z351" s="48">
        <f t="shared" si="99"/>
        <v>0</v>
      </c>
    </row>
    <row r="352" spans="1:26" ht="15.75" customHeight="1">
      <c r="A352" s="61"/>
      <c r="B352" s="166"/>
      <c r="C352" s="266" t="s">
        <v>290</v>
      </c>
      <c r="D352" s="62"/>
      <c r="E352" s="66"/>
      <c r="F352" s="105"/>
      <c r="G352" s="353"/>
      <c r="H352" s="349"/>
      <c r="I352" s="337"/>
      <c r="J352" s="337"/>
      <c r="K352" s="337"/>
      <c r="L352" s="337"/>
      <c r="M352" s="337"/>
      <c r="N352" s="337"/>
      <c r="O352" s="337"/>
      <c r="P352" s="337"/>
      <c r="Q352" s="337"/>
      <c r="R352" s="337"/>
      <c r="S352" s="337"/>
      <c r="T352" s="337"/>
      <c r="U352" s="373">
        <f t="shared" si="88"/>
        <v>0</v>
      </c>
      <c r="V352" s="21"/>
      <c r="W352" s="199"/>
      <c r="X352" s="126">
        <f t="shared" si="97"/>
        <v>0</v>
      </c>
      <c r="Y352" s="26">
        <f t="shared" si="98"/>
        <v>0</v>
      </c>
      <c r="Z352" s="48">
        <f t="shared" si="99"/>
        <v>0</v>
      </c>
    </row>
    <row r="353" spans="1:26" ht="15.75" customHeight="1">
      <c r="A353" s="61"/>
      <c r="B353" s="166"/>
      <c r="C353" s="266" t="s">
        <v>253</v>
      </c>
      <c r="D353" s="62"/>
      <c r="E353" s="66"/>
      <c r="F353" s="105"/>
      <c r="G353" s="353"/>
      <c r="H353" s="349"/>
      <c r="I353" s="337"/>
      <c r="J353" s="337"/>
      <c r="K353" s="337"/>
      <c r="L353" s="337"/>
      <c r="M353" s="337"/>
      <c r="N353" s="337"/>
      <c r="O353" s="337"/>
      <c r="P353" s="337"/>
      <c r="Q353" s="337"/>
      <c r="R353" s="337"/>
      <c r="S353" s="337"/>
      <c r="T353" s="337"/>
      <c r="U353" s="373">
        <f t="shared" si="88"/>
        <v>0</v>
      </c>
      <c r="V353" s="21"/>
      <c r="W353" s="199"/>
      <c r="X353" s="126">
        <f t="shared" si="97"/>
        <v>0</v>
      </c>
      <c r="Y353" s="26">
        <f t="shared" si="98"/>
        <v>0</v>
      </c>
      <c r="Z353" s="48">
        <f t="shared" si="99"/>
        <v>0</v>
      </c>
    </row>
    <row r="354" spans="1:26" ht="15.75" customHeight="1">
      <c r="A354" s="61"/>
      <c r="B354" s="166"/>
      <c r="C354" s="266" t="s">
        <v>291</v>
      </c>
      <c r="D354" s="62"/>
      <c r="E354" s="66"/>
      <c r="F354" s="105"/>
      <c r="G354" s="353"/>
      <c r="H354" s="349"/>
      <c r="I354" s="337"/>
      <c r="J354" s="337"/>
      <c r="K354" s="337"/>
      <c r="L354" s="337"/>
      <c r="M354" s="337"/>
      <c r="N354" s="337"/>
      <c r="O354" s="337"/>
      <c r="P354" s="337"/>
      <c r="Q354" s="337"/>
      <c r="R354" s="337"/>
      <c r="S354" s="337"/>
      <c r="T354" s="337"/>
      <c r="U354" s="373">
        <f t="shared" si="88"/>
        <v>0</v>
      </c>
      <c r="V354" s="21"/>
      <c r="W354" s="199"/>
      <c r="X354" s="126">
        <f t="shared" si="97"/>
        <v>0</v>
      </c>
      <c r="Y354" s="26">
        <f t="shared" si="98"/>
        <v>0</v>
      </c>
      <c r="Z354" s="48">
        <f t="shared" si="99"/>
        <v>0</v>
      </c>
    </row>
    <row r="355" spans="1:26" ht="15.75" customHeight="1">
      <c r="A355" s="61"/>
      <c r="B355" s="166"/>
      <c r="C355" s="267" t="s">
        <v>254</v>
      </c>
      <c r="D355" s="62"/>
      <c r="E355" s="66"/>
      <c r="F355" s="105"/>
      <c r="G355" s="353"/>
      <c r="H355" s="349"/>
      <c r="I355" s="337"/>
      <c r="J355" s="337"/>
      <c r="K355" s="337"/>
      <c r="L355" s="337"/>
      <c r="M355" s="337"/>
      <c r="N355" s="337"/>
      <c r="O355" s="337"/>
      <c r="P355" s="337"/>
      <c r="Q355" s="337"/>
      <c r="R355" s="337"/>
      <c r="S355" s="337"/>
      <c r="T355" s="337"/>
      <c r="U355" s="373">
        <f t="shared" si="88"/>
        <v>0</v>
      </c>
      <c r="V355" s="21"/>
      <c r="W355" s="199"/>
      <c r="X355" s="126">
        <f t="shared" si="97"/>
        <v>0</v>
      </c>
      <c r="Y355" s="26">
        <f t="shared" si="98"/>
        <v>0</v>
      </c>
      <c r="Z355" s="48">
        <f t="shared" si="99"/>
        <v>0</v>
      </c>
    </row>
    <row r="356" spans="1:26" ht="15.75" customHeight="1">
      <c r="A356" s="61"/>
      <c r="B356" s="166"/>
      <c r="C356" s="266" t="s">
        <v>257</v>
      </c>
      <c r="D356" s="62"/>
      <c r="E356" s="66" t="s">
        <v>258</v>
      </c>
      <c r="F356" s="105" t="s">
        <v>206</v>
      </c>
      <c r="G356" s="353"/>
      <c r="H356" s="349"/>
      <c r="I356" s="337"/>
      <c r="J356" s="337"/>
      <c r="K356" s="337"/>
      <c r="L356" s="337"/>
      <c r="M356" s="337"/>
      <c r="N356" s="337"/>
      <c r="O356" s="337"/>
      <c r="P356" s="337"/>
      <c r="Q356" s="337"/>
      <c r="R356" s="337"/>
      <c r="S356" s="337"/>
      <c r="T356" s="337"/>
      <c r="U356" s="373">
        <f t="shared" si="88"/>
        <v>0</v>
      </c>
      <c r="V356" s="21"/>
      <c r="W356" s="199"/>
      <c r="X356" s="126">
        <f t="shared" si="97"/>
        <v>0</v>
      </c>
      <c r="Y356" s="26">
        <f t="shared" si="98"/>
        <v>0</v>
      </c>
      <c r="Z356" s="48">
        <f t="shared" si="99"/>
        <v>0</v>
      </c>
    </row>
    <row r="357" spans="1:26" ht="15.75" customHeight="1">
      <c r="A357" s="61"/>
      <c r="B357" s="166"/>
      <c r="C357" s="266" t="s">
        <v>259</v>
      </c>
      <c r="D357" s="62"/>
      <c r="E357" s="3" t="s">
        <v>414</v>
      </c>
      <c r="F357" s="105" t="s">
        <v>206</v>
      </c>
      <c r="G357" s="353"/>
      <c r="H357" s="349"/>
      <c r="I357" s="337"/>
      <c r="J357" s="337"/>
      <c r="K357" s="337"/>
      <c r="L357" s="337"/>
      <c r="M357" s="337"/>
      <c r="N357" s="337"/>
      <c r="O357" s="337"/>
      <c r="P357" s="337"/>
      <c r="Q357" s="337"/>
      <c r="R357" s="337"/>
      <c r="S357" s="337"/>
      <c r="T357" s="337"/>
      <c r="U357" s="373">
        <f t="shared" si="88"/>
        <v>0</v>
      </c>
      <c r="V357" s="21"/>
      <c r="W357" s="199"/>
      <c r="X357" s="126">
        <f t="shared" si="97"/>
        <v>0</v>
      </c>
      <c r="Y357" s="26">
        <f t="shared" si="98"/>
        <v>0</v>
      </c>
      <c r="Z357" s="48">
        <f t="shared" si="99"/>
        <v>0</v>
      </c>
    </row>
    <row r="358" spans="1:26" ht="15.75" customHeight="1">
      <c r="A358" s="61"/>
      <c r="B358" s="166"/>
      <c r="C358" s="266" t="s">
        <v>260</v>
      </c>
      <c r="D358" s="62"/>
      <c r="E358" s="3" t="s">
        <v>435</v>
      </c>
      <c r="F358" s="105" t="s">
        <v>206</v>
      </c>
      <c r="G358" s="353"/>
      <c r="H358" s="349"/>
      <c r="I358" s="337"/>
      <c r="J358" s="337"/>
      <c r="K358" s="337"/>
      <c r="L358" s="337"/>
      <c r="M358" s="337"/>
      <c r="N358" s="337"/>
      <c r="O358" s="337"/>
      <c r="P358" s="337"/>
      <c r="Q358" s="337"/>
      <c r="R358" s="337"/>
      <c r="S358" s="337"/>
      <c r="T358" s="337"/>
      <c r="U358" s="373">
        <f t="shared" si="88"/>
        <v>0</v>
      </c>
      <c r="V358" s="21"/>
      <c r="W358" s="199"/>
      <c r="X358" s="126">
        <f t="shared" si="97"/>
        <v>0</v>
      </c>
      <c r="Y358" s="26">
        <f t="shared" si="98"/>
        <v>0</v>
      </c>
      <c r="Z358" s="48">
        <f t="shared" si="99"/>
        <v>0</v>
      </c>
    </row>
    <row r="359" spans="1:26" ht="15.75" customHeight="1">
      <c r="A359" s="61"/>
      <c r="B359" s="166"/>
      <c r="C359" s="266" t="s">
        <v>292</v>
      </c>
      <c r="D359" s="62"/>
      <c r="E359" s="66" t="s">
        <v>293</v>
      </c>
      <c r="F359" s="105" t="s">
        <v>206</v>
      </c>
      <c r="G359" s="353"/>
      <c r="H359" s="349"/>
      <c r="I359" s="337"/>
      <c r="J359" s="337"/>
      <c r="K359" s="337"/>
      <c r="L359" s="337"/>
      <c r="M359" s="337"/>
      <c r="N359" s="337"/>
      <c r="O359" s="337"/>
      <c r="P359" s="337"/>
      <c r="Q359" s="337"/>
      <c r="R359" s="337"/>
      <c r="S359" s="337"/>
      <c r="T359" s="337"/>
      <c r="U359" s="373">
        <f t="shared" si="88"/>
        <v>0</v>
      </c>
      <c r="V359" s="21"/>
      <c r="W359" s="199"/>
      <c r="X359" s="126">
        <f t="shared" si="97"/>
        <v>0</v>
      </c>
      <c r="Y359" s="26">
        <f t="shared" si="98"/>
        <v>0</v>
      </c>
      <c r="Z359" s="48">
        <f t="shared" si="99"/>
        <v>0</v>
      </c>
    </row>
    <row r="360" spans="1:26" ht="15.75" customHeight="1">
      <c r="A360" s="61"/>
      <c r="B360" s="166"/>
      <c r="C360" s="266" t="s">
        <v>294</v>
      </c>
      <c r="D360" s="62"/>
      <c r="E360" s="66" t="s">
        <v>295</v>
      </c>
      <c r="F360" s="105" t="s">
        <v>209</v>
      </c>
      <c r="G360" s="353"/>
      <c r="H360" s="349"/>
      <c r="I360" s="337"/>
      <c r="J360" s="337"/>
      <c r="K360" s="337"/>
      <c r="L360" s="337"/>
      <c r="M360" s="337"/>
      <c r="N360" s="337"/>
      <c r="O360" s="337"/>
      <c r="P360" s="337"/>
      <c r="Q360" s="337"/>
      <c r="R360" s="337"/>
      <c r="S360" s="337"/>
      <c r="T360" s="337"/>
      <c r="U360" s="373">
        <f t="shared" si="88"/>
        <v>0</v>
      </c>
      <c r="V360" s="21"/>
      <c r="W360" s="199"/>
      <c r="X360" s="126">
        <f t="shared" si="97"/>
        <v>0</v>
      </c>
      <c r="Y360" s="26">
        <f t="shared" si="98"/>
        <v>0</v>
      </c>
      <c r="Z360" s="48">
        <f t="shared" si="99"/>
        <v>0</v>
      </c>
    </row>
    <row r="361" spans="1:26" ht="15.75" customHeight="1">
      <c r="A361" s="61">
        <v>15</v>
      </c>
      <c r="B361" s="170" t="s">
        <v>843</v>
      </c>
      <c r="C361" s="263"/>
      <c r="D361" s="145"/>
      <c r="E361" s="144"/>
      <c r="F361" s="105"/>
      <c r="G361" s="353"/>
      <c r="H361" s="349"/>
      <c r="I361" s="337"/>
      <c r="J361" s="337"/>
      <c r="K361" s="337"/>
      <c r="L361" s="337"/>
      <c r="M361" s="337"/>
      <c r="N361" s="337"/>
      <c r="O361" s="337"/>
      <c r="P361" s="337"/>
      <c r="Q361" s="337"/>
      <c r="R361" s="337"/>
      <c r="S361" s="337"/>
      <c r="T361" s="337"/>
      <c r="U361" s="373">
        <f t="shared" si="88"/>
        <v>0</v>
      </c>
      <c r="V361" s="21"/>
      <c r="W361" s="199"/>
      <c r="X361" s="126">
        <f t="shared" si="97"/>
        <v>0</v>
      </c>
      <c r="Y361" s="26">
        <f t="shared" si="98"/>
        <v>0</v>
      </c>
      <c r="Z361" s="48">
        <f t="shared" si="99"/>
        <v>0</v>
      </c>
    </row>
    <row r="362" spans="1:26" ht="15.75" customHeight="1">
      <c r="A362" s="61"/>
      <c r="B362" s="166"/>
      <c r="C362" s="264" t="s">
        <v>248</v>
      </c>
      <c r="D362" s="62"/>
      <c r="E362" s="66"/>
      <c r="F362" s="105" t="s">
        <v>117</v>
      </c>
      <c r="G362" s="353"/>
      <c r="H362" s="349"/>
      <c r="I362" s="337"/>
      <c r="J362" s="337"/>
      <c r="K362" s="337"/>
      <c r="L362" s="337"/>
      <c r="M362" s="337"/>
      <c r="N362" s="337"/>
      <c r="O362" s="337"/>
      <c r="P362" s="337"/>
      <c r="Q362" s="337"/>
      <c r="R362" s="337"/>
      <c r="S362" s="337"/>
      <c r="T362" s="337"/>
      <c r="U362" s="373">
        <f t="shared" ref="U362:U425" si="100">SUM(G362:T362)</f>
        <v>0</v>
      </c>
      <c r="V362" s="21"/>
      <c r="W362" s="199"/>
      <c r="X362" s="126">
        <f t="shared" si="97"/>
        <v>0</v>
      </c>
      <c r="Y362" s="26">
        <f t="shared" si="98"/>
        <v>0</v>
      </c>
      <c r="Z362" s="48">
        <f t="shared" si="99"/>
        <v>0</v>
      </c>
    </row>
    <row r="363" spans="1:26" ht="15.75" customHeight="1">
      <c r="A363" s="61"/>
      <c r="B363" s="166"/>
      <c r="C363" s="267" t="s">
        <v>296</v>
      </c>
      <c r="D363" s="62"/>
      <c r="E363" s="156" t="s">
        <v>250</v>
      </c>
      <c r="F363" s="105" t="s">
        <v>206</v>
      </c>
      <c r="G363" s="353"/>
      <c r="H363" s="349"/>
      <c r="I363" s="337"/>
      <c r="J363" s="337"/>
      <c r="K363" s="337"/>
      <c r="L363" s="337"/>
      <c r="M363" s="337"/>
      <c r="N363" s="337"/>
      <c r="O363" s="337"/>
      <c r="P363" s="337"/>
      <c r="Q363" s="337"/>
      <c r="R363" s="337"/>
      <c r="S363" s="337"/>
      <c r="T363" s="337"/>
      <c r="U363" s="373">
        <f t="shared" si="100"/>
        <v>0</v>
      </c>
      <c r="V363" s="21"/>
      <c r="W363" s="199"/>
      <c r="X363" s="126">
        <f t="shared" si="97"/>
        <v>0</v>
      </c>
      <c r="Y363" s="26">
        <f t="shared" si="98"/>
        <v>0</v>
      </c>
      <c r="Z363" s="48">
        <f t="shared" si="99"/>
        <v>0</v>
      </c>
    </row>
    <row r="364" spans="1:26" ht="15.75" customHeight="1">
      <c r="A364" s="61"/>
      <c r="B364" s="166"/>
      <c r="C364" s="266" t="s">
        <v>251</v>
      </c>
      <c r="D364" s="62"/>
      <c r="E364" s="66"/>
      <c r="F364" s="105"/>
      <c r="G364" s="353"/>
      <c r="H364" s="349"/>
      <c r="I364" s="337"/>
      <c r="J364" s="337"/>
      <c r="K364" s="337"/>
      <c r="L364" s="337"/>
      <c r="M364" s="337"/>
      <c r="N364" s="337"/>
      <c r="O364" s="337"/>
      <c r="P364" s="337"/>
      <c r="Q364" s="337"/>
      <c r="R364" s="337"/>
      <c r="S364" s="337"/>
      <c r="T364" s="337"/>
      <c r="U364" s="373">
        <f t="shared" si="100"/>
        <v>0</v>
      </c>
      <c r="V364" s="21"/>
      <c r="W364" s="199"/>
      <c r="X364" s="126">
        <f t="shared" si="97"/>
        <v>0</v>
      </c>
      <c r="Y364" s="26">
        <f t="shared" si="98"/>
        <v>0</v>
      </c>
      <c r="Z364" s="48">
        <f t="shared" si="99"/>
        <v>0</v>
      </c>
    </row>
    <row r="365" spans="1:26" ht="15.75" customHeight="1">
      <c r="A365" s="61"/>
      <c r="B365" s="166"/>
      <c r="C365" s="266" t="s">
        <v>290</v>
      </c>
      <c r="D365" s="62"/>
      <c r="E365" s="66"/>
      <c r="F365" s="105"/>
      <c r="G365" s="353"/>
      <c r="H365" s="349"/>
      <c r="I365" s="337"/>
      <c r="J365" s="337"/>
      <c r="K365" s="337"/>
      <c r="L365" s="337"/>
      <c r="M365" s="337"/>
      <c r="N365" s="337"/>
      <c r="O365" s="337"/>
      <c r="P365" s="337"/>
      <c r="Q365" s="337"/>
      <c r="R365" s="337"/>
      <c r="S365" s="337"/>
      <c r="T365" s="337"/>
      <c r="U365" s="373">
        <f t="shared" si="100"/>
        <v>0</v>
      </c>
      <c r="V365" s="21"/>
      <c r="W365" s="199"/>
      <c r="X365" s="126">
        <f t="shared" si="97"/>
        <v>0</v>
      </c>
      <c r="Y365" s="26">
        <f t="shared" si="98"/>
        <v>0</v>
      </c>
      <c r="Z365" s="48">
        <f t="shared" si="99"/>
        <v>0</v>
      </c>
    </row>
    <row r="366" spans="1:26" ht="15.75" customHeight="1">
      <c r="A366" s="61"/>
      <c r="B366" s="166"/>
      <c r="C366" s="266" t="s">
        <v>253</v>
      </c>
      <c r="D366" s="62"/>
      <c r="E366" s="66"/>
      <c r="F366" s="105"/>
      <c r="G366" s="353"/>
      <c r="H366" s="349"/>
      <c r="I366" s="337"/>
      <c r="J366" s="337"/>
      <c r="K366" s="337"/>
      <c r="L366" s="337"/>
      <c r="M366" s="337"/>
      <c r="N366" s="337"/>
      <c r="O366" s="337"/>
      <c r="P366" s="337"/>
      <c r="Q366" s="337"/>
      <c r="R366" s="337"/>
      <c r="S366" s="337"/>
      <c r="T366" s="337"/>
      <c r="U366" s="373">
        <f t="shared" si="100"/>
        <v>0</v>
      </c>
      <c r="V366" s="21"/>
      <c r="W366" s="199"/>
      <c r="X366" s="126">
        <f t="shared" si="97"/>
        <v>0</v>
      </c>
      <c r="Y366" s="26">
        <f t="shared" si="98"/>
        <v>0</v>
      </c>
      <c r="Z366" s="48">
        <f t="shared" si="99"/>
        <v>0</v>
      </c>
    </row>
    <row r="367" spans="1:26" ht="15.75" customHeight="1">
      <c r="A367" s="61"/>
      <c r="B367" s="166"/>
      <c r="C367" s="267" t="s">
        <v>254</v>
      </c>
      <c r="D367" s="62"/>
      <c r="E367" s="66"/>
      <c r="F367" s="105"/>
      <c r="G367" s="353"/>
      <c r="H367" s="349"/>
      <c r="I367" s="337"/>
      <c r="J367" s="337"/>
      <c r="K367" s="337"/>
      <c r="L367" s="337"/>
      <c r="M367" s="337"/>
      <c r="N367" s="337"/>
      <c r="O367" s="337"/>
      <c r="P367" s="337"/>
      <c r="Q367" s="337"/>
      <c r="R367" s="337"/>
      <c r="S367" s="337"/>
      <c r="T367" s="337"/>
      <c r="U367" s="373">
        <f t="shared" si="100"/>
        <v>0</v>
      </c>
      <c r="V367" s="21"/>
      <c r="W367" s="199"/>
      <c r="X367" s="126">
        <f t="shared" si="97"/>
        <v>0</v>
      </c>
      <c r="Y367" s="26">
        <f t="shared" si="98"/>
        <v>0</v>
      </c>
      <c r="Z367" s="48">
        <f t="shared" si="99"/>
        <v>0</v>
      </c>
    </row>
    <row r="368" spans="1:26" ht="15.75" customHeight="1">
      <c r="A368" s="61"/>
      <c r="B368" s="166"/>
      <c r="C368" s="266" t="s">
        <v>257</v>
      </c>
      <c r="D368" s="62"/>
      <c r="E368" s="156" t="s">
        <v>258</v>
      </c>
      <c r="F368" s="105" t="s">
        <v>206</v>
      </c>
      <c r="G368" s="353"/>
      <c r="H368" s="349"/>
      <c r="I368" s="337"/>
      <c r="J368" s="337"/>
      <c r="K368" s="337"/>
      <c r="L368" s="337"/>
      <c r="M368" s="337"/>
      <c r="N368" s="337"/>
      <c r="O368" s="337"/>
      <c r="P368" s="337"/>
      <c r="Q368" s="337"/>
      <c r="R368" s="337"/>
      <c r="S368" s="337"/>
      <c r="T368" s="337"/>
      <c r="U368" s="373">
        <f t="shared" si="100"/>
        <v>0</v>
      </c>
      <c r="V368" s="21"/>
      <c r="W368" s="199"/>
      <c r="X368" s="126">
        <f t="shared" si="97"/>
        <v>0</v>
      </c>
      <c r="Y368" s="26">
        <f t="shared" si="98"/>
        <v>0</v>
      </c>
      <c r="Z368" s="48">
        <f t="shared" si="99"/>
        <v>0</v>
      </c>
    </row>
    <row r="369" spans="1:26" ht="15.75" customHeight="1">
      <c r="A369" s="61"/>
      <c r="B369" s="166"/>
      <c r="C369" s="266" t="s">
        <v>259</v>
      </c>
      <c r="D369" s="62"/>
      <c r="E369" s="3" t="s">
        <v>414</v>
      </c>
      <c r="F369" s="105" t="s">
        <v>206</v>
      </c>
      <c r="G369" s="353"/>
      <c r="H369" s="349"/>
      <c r="I369" s="337"/>
      <c r="J369" s="337"/>
      <c r="K369" s="337"/>
      <c r="L369" s="337"/>
      <c r="M369" s="337"/>
      <c r="N369" s="337"/>
      <c r="O369" s="337"/>
      <c r="P369" s="337"/>
      <c r="Q369" s="337"/>
      <c r="R369" s="337"/>
      <c r="S369" s="337"/>
      <c r="T369" s="337"/>
      <c r="U369" s="373">
        <f t="shared" si="100"/>
        <v>0</v>
      </c>
      <c r="V369" s="21"/>
      <c r="W369" s="199"/>
      <c r="X369" s="126">
        <f t="shared" si="97"/>
        <v>0</v>
      </c>
      <c r="Y369" s="26">
        <f t="shared" si="98"/>
        <v>0</v>
      </c>
      <c r="Z369" s="48">
        <f t="shared" si="99"/>
        <v>0</v>
      </c>
    </row>
    <row r="370" spans="1:26" ht="15.75" customHeight="1">
      <c r="A370" s="61"/>
      <c r="B370" s="166"/>
      <c r="C370" s="266" t="s">
        <v>260</v>
      </c>
      <c r="D370" s="62"/>
      <c r="E370" s="3" t="s">
        <v>435</v>
      </c>
      <c r="F370" s="105" t="s">
        <v>206</v>
      </c>
      <c r="G370" s="353"/>
      <c r="H370" s="349"/>
      <c r="I370" s="337"/>
      <c r="J370" s="337"/>
      <c r="K370" s="337"/>
      <c r="L370" s="337"/>
      <c r="M370" s="337"/>
      <c r="N370" s="337"/>
      <c r="O370" s="337"/>
      <c r="P370" s="337"/>
      <c r="Q370" s="337"/>
      <c r="R370" s="337"/>
      <c r="S370" s="337"/>
      <c r="T370" s="337"/>
      <c r="U370" s="373">
        <f t="shared" si="100"/>
        <v>0</v>
      </c>
      <c r="V370" s="21"/>
      <c r="W370" s="199"/>
      <c r="X370" s="126">
        <f t="shared" si="97"/>
        <v>0</v>
      </c>
      <c r="Y370" s="26">
        <f t="shared" si="98"/>
        <v>0</v>
      </c>
      <c r="Z370" s="48">
        <f t="shared" si="99"/>
        <v>0</v>
      </c>
    </row>
    <row r="371" spans="1:26" ht="15.75" customHeight="1">
      <c r="A371" s="61"/>
      <c r="B371" s="166"/>
      <c r="C371" s="266" t="s">
        <v>292</v>
      </c>
      <c r="D371" s="62"/>
      <c r="E371" s="156" t="s">
        <v>293</v>
      </c>
      <c r="F371" s="105" t="s">
        <v>206</v>
      </c>
      <c r="G371" s="353"/>
      <c r="H371" s="349"/>
      <c r="I371" s="337"/>
      <c r="J371" s="337"/>
      <c r="K371" s="337"/>
      <c r="L371" s="337"/>
      <c r="M371" s="337"/>
      <c r="N371" s="337"/>
      <c r="O371" s="337"/>
      <c r="P371" s="337"/>
      <c r="Q371" s="337"/>
      <c r="R371" s="337"/>
      <c r="S371" s="337"/>
      <c r="T371" s="337"/>
      <c r="U371" s="373">
        <f t="shared" si="100"/>
        <v>0</v>
      </c>
      <c r="V371" s="21"/>
      <c r="W371" s="199"/>
      <c r="X371" s="126">
        <f t="shared" si="97"/>
        <v>0</v>
      </c>
      <c r="Y371" s="26">
        <f t="shared" si="98"/>
        <v>0</v>
      </c>
      <c r="Z371" s="48">
        <f t="shared" si="99"/>
        <v>0</v>
      </c>
    </row>
    <row r="372" spans="1:26" ht="15.75" customHeight="1">
      <c r="A372" s="61"/>
      <c r="B372" s="166"/>
      <c r="C372" s="266" t="s">
        <v>294</v>
      </c>
      <c r="D372" s="62"/>
      <c r="E372" s="156" t="s">
        <v>295</v>
      </c>
      <c r="F372" s="105" t="s">
        <v>209</v>
      </c>
      <c r="G372" s="353"/>
      <c r="H372" s="349"/>
      <c r="I372" s="337"/>
      <c r="J372" s="337"/>
      <c r="K372" s="337"/>
      <c r="L372" s="337"/>
      <c r="M372" s="337"/>
      <c r="N372" s="337"/>
      <c r="O372" s="337"/>
      <c r="P372" s="337"/>
      <c r="Q372" s="337"/>
      <c r="R372" s="337"/>
      <c r="S372" s="337"/>
      <c r="T372" s="337"/>
      <c r="U372" s="373">
        <f t="shared" si="100"/>
        <v>0</v>
      </c>
      <c r="V372" s="21"/>
      <c r="W372" s="199"/>
      <c r="X372" s="126">
        <f t="shared" si="97"/>
        <v>0</v>
      </c>
      <c r="Y372" s="26">
        <f t="shared" si="98"/>
        <v>0</v>
      </c>
      <c r="Z372" s="48">
        <f t="shared" si="99"/>
        <v>0</v>
      </c>
    </row>
    <row r="373" spans="1:26" ht="15.75" customHeight="1">
      <c r="A373" s="61">
        <v>16</v>
      </c>
      <c r="B373" s="167" t="s">
        <v>507</v>
      </c>
      <c r="C373" s="246"/>
      <c r="D373" s="113"/>
      <c r="E373" s="114"/>
      <c r="F373" s="107"/>
      <c r="G373" s="338"/>
      <c r="H373" s="337"/>
      <c r="I373" s="337"/>
      <c r="J373" s="337"/>
      <c r="K373" s="337"/>
      <c r="L373" s="337"/>
      <c r="M373" s="337"/>
      <c r="N373" s="337"/>
      <c r="O373" s="337"/>
      <c r="P373" s="337"/>
      <c r="Q373" s="337"/>
      <c r="R373" s="337"/>
      <c r="S373" s="337"/>
      <c r="T373" s="337"/>
      <c r="U373" s="373">
        <f t="shared" si="100"/>
        <v>0</v>
      </c>
      <c r="V373" s="21"/>
      <c r="W373" s="199"/>
      <c r="X373" s="126">
        <f t="shared" si="97"/>
        <v>0</v>
      </c>
      <c r="Y373" s="26">
        <f t="shared" si="98"/>
        <v>0</v>
      </c>
      <c r="Z373" s="48">
        <f t="shared" si="99"/>
        <v>0</v>
      </c>
    </row>
    <row r="374" spans="1:26" ht="15.75" customHeight="1">
      <c r="A374" s="61"/>
      <c r="B374" s="168"/>
      <c r="C374" s="264" t="s">
        <v>248</v>
      </c>
      <c r="D374" s="113"/>
      <c r="E374" s="114" t="s">
        <v>527</v>
      </c>
      <c r="F374" s="107" t="s">
        <v>117</v>
      </c>
      <c r="G374" s="338"/>
      <c r="H374" s="338">
        <v>84</v>
      </c>
      <c r="I374" s="338">
        <v>114</v>
      </c>
      <c r="J374" s="338">
        <v>122</v>
      </c>
      <c r="K374" s="338">
        <v>114</v>
      </c>
      <c r="L374" s="338">
        <v>122</v>
      </c>
      <c r="M374" s="338">
        <v>114</v>
      </c>
      <c r="N374" s="338">
        <v>122</v>
      </c>
      <c r="O374" s="338">
        <v>114</v>
      </c>
      <c r="P374" s="338">
        <v>106</v>
      </c>
      <c r="Q374" s="338">
        <v>99</v>
      </c>
      <c r="R374" s="338">
        <v>99</v>
      </c>
      <c r="S374" s="338">
        <v>99</v>
      </c>
      <c r="T374" s="337"/>
      <c r="U374" s="373">
        <f t="shared" si="100"/>
        <v>1309</v>
      </c>
      <c r="V374" s="21">
        <f>+'Ars topaz'!L351</f>
        <v>0</v>
      </c>
      <c r="W374" s="199">
        <f>+'Ars topaz'!M351</f>
        <v>19040</v>
      </c>
      <c r="X374" s="126">
        <f t="shared" si="97"/>
        <v>0</v>
      </c>
      <c r="Y374" s="26">
        <f t="shared" si="98"/>
        <v>24923360</v>
      </c>
      <c r="Z374" s="48">
        <f t="shared" si="99"/>
        <v>24923360</v>
      </c>
    </row>
    <row r="375" spans="1:26" ht="15.75" customHeight="1">
      <c r="A375" s="61"/>
      <c r="B375" s="168"/>
      <c r="C375" s="246" t="s">
        <v>262</v>
      </c>
      <c r="D375" s="113"/>
      <c r="E375" s="114"/>
      <c r="F375" s="107" t="s">
        <v>224</v>
      </c>
      <c r="G375" s="338"/>
      <c r="H375" s="338">
        <v>22</v>
      </c>
      <c r="I375" s="338">
        <v>30</v>
      </c>
      <c r="J375" s="338">
        <v>32</v>
      </c>
      <c r="K375" s="338">
        <v>30</v>
      </c>
      <c r="L375" s="338">
        <v>32</v>
      </c>
      <c r="M375" s="338">
        <v>30</v>
      </c>
      <c r="N375" s="338">
        <v>32</v>
      </c>
      <c r="O375" s="338">
        <v>30</v>
      </c>
      <c r="P375" s="338">
        <v>28</v>
      </c>
      <c r="Q375" s="338">
        <v>26</v>
      </c>
      <c r="R375" s="338">
        <v>26</v>
      </c>
      <c r="S375" s="338">
        <v>26</v>
      </c>
      <c r="T375" s="337"/>
      <c r="U375" s="373">
        <f t="shared" si="100"/>
        <v>344</v>
      </c>
      <c r="V375" s="21">
        <f>+'Ars topaz'!L352</f>
        <v>592000</v>
      </c>
      <c r="W375" s="199">
        <f>+'Ars topaz'!M352</f>
        <v>59200</v>
      </c>
      <c r="X375" s="126">
        <f t="shared" ref="X375" si="101">U375*V375</f>
        <v>203648000</v>
      </c>
      <c r="Y375" s="26">
        <f t="shared" ref="Y375" si="102">U375*W375</f>
        <v>20364800</v>
      </c>
      <c r="Z375" s="48">
        <f t="shared" ref="Z375" si="103">X375+Y375</f>
        <v>224012800</v>
      </c>
    </row>
    <row r="376" spans="1:26" ht="15.75" customHeight="1">
      <c r="A376" s="61"/>
      <c r="B376" s="168"/>
      <c r="C376" s="246" t="s">
        <v>508</v>
      </c>
      <c r="D376" s="113"/>
      <c r="E376" s="114"/>
      <c r="F376" s="107" t="s">
        <v>224</v>
      </c>
      <c r="G376" s="338"/>
      <c r="H376" s="338">
        <v>22</v>
      </c>
      <c r="I376" s="338">
        <v>30</v>
      </c>
      <c r="J376" s="338">
        <v>32</v>
      </c>
      <c r="K376" s="338">
        <v>30</v>
      </c>
      <c r="L376" s="338">
        <v>32</v>
      </c>
      <c r="M376" s="338">
        <v>30</v>
      </c>
      <c r="N376" s="338">
        <v>32</v>
      </c>
      <c r="O376" s="338">
        <v>30</v>
      </c>
      <c r="P376" s="338">
        <v>28</v>
      </c>
      <c r="Q376" s="338">
        <v>26</v>
      </c>
      <c r="R376" s="338">
        <v>26</v>
      </c>
      <c r="S376" s="338">
        <v>26</v>
      </c>
      <c r="T376" s="337"/>
      <c r="U376" s="373">
        <f t="shared" si="100"/>
        <v>344</v>
      </c>
      <c r="V376" s="21">
        <f>+'Ars topaz'!L353</f>
        <v>540070</v>
      </c>
      <c r="W376" s="199">
        <f>+'Ars topaz'!M353</f>
        <v>54010</v>
      </c>
      <c r="X376" s="126">
        <f t="shared" si="97"/>
        <v>185784080</v>
      </c>
      <c r="Y376" s="26">
        <f t="shared" si="98"/>
        <v>18579440</v>
      </c>
      <c r="Z376" s="48">
        <f t="shared" si="99"/>
        <v>204363520</v>
      </c>
    </row>
    <row r="377" spans="1:26" ht="15.75" customHeight="1">
      <c r="A377" s="61"/>
      <c r="B377" s="168"/>
      <c r="C377" s="261" t="s">
        <v>263</v>
      </c>
      <c r="D377" s="113"/>
      <c r="E377" s="114"/>
      <c r="F377" s="107"/>
      <c r="G377" s="338"/>
      <c r="H377" s="338"/>
      <c r="I377" s="338"/>
      <c r="J377" s="338"/>
      <c r="K377" s="338"/>
      <c r="L377" s="338"/>
      <c r="M377" s="338"/>
      <c r="N377" s="338"/>
      <c r="O377" s="338"/>
      <c r="P377" s="338"/>
      <c r="Q377" s="338"/>
      <c r="R377" s="338"/>
      <c r="S377" s="338"/>
      <c r="T377" s="337"/>
      <c r="U377" s="373">
        <f t="shared" si="100"/>
        <v>0</v>
      </c>
      <c r="V377" s="21"/>
      <c r="W377" s="199"/>
      <c r="X377" s="126">
        <f t="shared" si="97"/>
        <v>0</v>
      </c>
      <c r="Y377" s="26">
        <f t="shared" si="98"/>
        <v>0</v>
      </c>
      <c r="Z377" s="48">
        <f t="shared" si="99"/>
        <v>0</v>
      </c>
    </row>
    <row r="378" spans="1:26" ht="15.75" customHeight="1">
      <c r="A378" s="61"/>
      <c r="B378" s="168"/>
      <c r="C378" s="246" t="s">
        <v>264</v>
      </c>
      <c r="D378" s="113"/>
      <c r="E378" s="114"/>
      <c r="F378" s="107"/>
      <c r="G378" s="338"/>
      <c r="H378" s="338"/>
      <c r="I378" s="338"/>
      <c r="J378" s="338"/>
      <c r="K378" s="338"/>
      <c r="L378" s="338"/>
      <c r="M378" s="338"/>
      <c r="N378" s="338"/>
      <c r="O378" s="338"/>
      <c r="P378" s="338"/>
      <c r="Q378" s="338"/>
      <c r="R378" s="338"/>
      <c r="S378" s="338"/>
      <c r="T378" s="337"/>
      <c r="U378" s="373">
        <f t="shared" si="100"/>
        <v>0</v>
      </c>
      <c r="V378" s="21"/>
      <c r="W378" s="199"/>
      <c r="X378" s="126">
        <f t="shared" si="97"/>
        <v>0</v>
      </c>
      <c r="Y378" s="26">
        <f t="shared" si="98"/>
        <v>0</v>
      </c>
      <c r="Z378" s="48">
        <f t="shared" si="99"/>
        <v>0</v>
      </c>
    </row>
    <row r="379" spans="1:26" ht="15.75" customHeight="1">
      <c r="A379" s="61"/>
      <c r="B379" s="168"/>
      <c r="C379" s="246" t="s">
        <v>255</v>
      </c>
      <c r="D379" s="113"/>
      <c r="E379" s="114" t="s">
        <v>305</v>
      </c>
      <c r="F379" s="107" t="s">
        <v>209</v>
      </c>
      <c r="G379" s="338"/>
      <c r="H379" s="338">
        <v>66</v>
      </c>
      <c r="I379" s="338">
        <v>90</v>
      </c>
      <c r="J379" s="338">
        <v>96</v>
      </c>
      <c r="K379" s="338">
        <v>90</v>
      </c>
      <c r="L379" s="338">
        <v>96</v>
      </c>
      <c r="M379" s="338">
        <v>90</v>
      </c>
      <c r="N379" s="338">
        <v>96</v>
      </c>
      <c r="O379" s="338">
        <v>90</v>
      </c>
      <c r="P379" s="338">
        <v>84</v>
      </c>
      <c r="Q379" s="338">
        <v>78</v>
      </c>
      <c r="R379" s="338">
        <v>78</v>
      </c>
      <c r="S379" s="338">
        <v>78</v>
      </c>
      <c r="T379" s="337"/>
      <c r="U379" s="373">
        <f t="shared" si="100"/>
        <v>1032</v>
      </c>
      <c r="V379" s="21">
        <f>'Ars topaz'!L356</f>
        <v>96940</v>
      </c>
      <c r="W379" s="199">
        <f>'Ars topaz'!M356</f>
        <v>9690</v>
      </c>
      <c r="X379" s="126">
        <f t="shared" si="97"/>
        <v>100042080</v>
      </c>
      <c r="Y379" s="26">
        <f t="shared" si="98"/>
        <v>10000080</v>
      </c>
      <c r="Z379" s="48">
        <f t="shared" si="99"/>
        <v>110042160</v>
      </c>
    </row>
    <row r="380" spans="1:26" ht="15.75" customHeight="1">
      <c r="A380" s="61"/>
      <c r="B380" s="168"/>
      <c r="C380" s="262" t="s">
        <v>510</v>
      </c>
      <c r="D380" s="62"/>
      <c r="E380" s="66" t="s">
        <v>509</v>
      </c>
      <c r="F380" s="105" t="s">
        <v>206</v>
      </c>
      <c r="G380" s="338"/>
      <c r="H380" s="338">
        <v>22</v>
      </c>
      <c r="I380" s="338">
        <v>30</v>
      </c>
      <c r="J380" s="338">
        <v>32</v>
      </c>
      <c r="K380" s="338">
        <v>30</v>
      </c>
      <c r="L380" s="338">
        <v>32</v>
      </c>
      <c r="M380" s="338">
        <v>30</v>
      </c>
      <c r="N380" s="338">
        <v>32</v>
      </c>
      <c r="O380" s="338">
        <v>30</v>
      </c>
      <c r="P380" s="338">
        <v>28</v>
      </c>
      <c r="Q380" s="338">
        <v>26</v>
      </c>
      <c r="R380" s="338">
        <v>26</v>
      </c>
      <c r="S380" s="338">
        <v>26</v>
      </c>
      <c r="T380" s="337"/>
      <c r="U380" s="373">
        <f t="shared" si="100"/>
        <v>344</v>
      </c>
      <c r="V380" s="21">
        <f>'Ars topaz'!L357</f>
        <v>375050</v>
      </c>
      <c r="W380" s="199">
        <f>'Ars topaz'!M357</f>
        <v>37510</v>
      </c>
      <c r="X380" s="126">
        <f t="shared" si="97"/>
        <v>129017200</v>
      </c>
      <c r="Y380" s="26">
        <f t="shared" si="98"/>
        <v>12903440</v>
      </c>
      <c r="Z380" s="48">
        <f t="shared" si="99"/>
        <v>141920640</v>
      </c>
    </row>
    <row r="381" spans="1:26" ht="15.75" customHeight="1">
      <c r="A381" s="61"/>
      <c r="B381" s="168"/>
      <c r="C381" s="262" t="s">
        <v>512</v>
      </c>
      <c r="D381" s="62"/>
      <c r="E381" s="66" t="s">
        <v>511</v>
      </c>
      <c r="F381" s="105" t="s">
        <v>206</v>
      </c>
      <c r="G381" s="338"/>
      <c r="H381" s="338">
        <v>22</v>
      </c>
      <c r="I381" s="338">
        <v>30</v>
      </c>
      <c r="J381" s="338">
        <v>32</v>
      </c>
      <c r="K381" s="338">
        <v>30</v>
      </c>
      <c r="L381" s="338">
        <v>32</v>
      </c>
      <c r="M381" s="338">
        <v>30</v>
      </c>
      <c r="N381" s="338">
        <v>32</v>
      </c>
      <c r="O381" s="338">
        <v>30</v>
      </c>
      <c r="P381" s="338">
        <v>28</v>
      </c>
      <c r="Q381" s="338">
        <v>26</v>
      </c>
      <c r="R381" s="338">
        <v>26</v>
      </c>
      <c r="S381" s="338">
        <v>26</v>
      </c>
      <c r="T381" s="337"/>
      <c r="U381" s="373">
        <f t="shared" si="100"/>
        <v>344</v>
      </c>
      <c r="V381" s="21">
        <f>'Ars topaz'!L358</f>
        <v>207720</v>
      </c>
      <c r="W381" s="199">
        <f>'Ars topaz'!M358</f>
        <v>20770</v>
      </c>
      <c r="X381" s="126">
        <f t="shared" si="97"/>
        <v>71455680</v>
      </c>
      <c r="Y381" s="26">
        <f t="shared" si="98"/>
        <v>7144880</v>
      </c>
      <c r="Z381" s="48">
        <f t="shared" si="99"/>
        <v>78600560</v>
      </c>
    </row>
    <row r="382" spans="1:26" ht="15.75" customHeight="1">
      <c r="A382" s="61">
        <v>17</v>
      </c>
      <c r="B382" s="167" t="s">
        <v>513</v>
      </c>
      <c r="C382" s="246"/>
      <c r="D382" s="113"/>
      <c r="E382" s="114"/>
      <c r="F382" s="107"/>
      <c r="G382" s="338"/>
      <c r="H382" s="337"/>
      <c r="I382" s="337"/>
      <c r="J382" s="337"/>
      <c r="K382" s="337"/>
      <c r="L382" s="337"/>
      <c r="M382" s="337"/>
      <c r="N382" s="337"/>
      <c r="O382" s="337"/>
      <c r="P382" s="337"/>
      <c r="Q382" s="337"/>
      <c r="R382" s="337"/>
      <c r="S382" s="337"/>
      <c r="T382" s="337"/>
      <c r="U382" s="373">
        <f t="shared" si="100"/>
        <v>0</v>
      </c>
      <c r="V382" s="21"/>
      <c r="W382" s="199"/>
      <c r="X382" s="126">
        <f t="shared" si="97"/>
        <v>0</v>
      </c>
      <c r="Y382" s="26">
        <f t="shared" si="98"/>
        <v>0</v>
      </c>
      <c r="Z382" s="48">
        <f t="shared" si="99"/>
        <v>0</v>
      </c>
    </row>
    <row r="383" spans="1:26" ht="15.75" customHeight="1">
      <c r="A383" s="61"/>
      <c r="B383" s="168"/>
      <c r="C383" s="264" t="s">
        <v>248</v>
      </c>
      <c r="D383" s="113"/>
      <c r="E383" s="114" t="str">
        <f>+E374</f>
        <v>4/6 double skoneng</v>
      </c>
      <c r="F383" s="107" t="s">
        <v>117</v>
      </c>
      <c r="G383" s="338"/>
      <c r="H383" s="338">
        <v>7.2</v>
      </c>
      <c r="I383" s="338">
        <v>3.6</v>
      </c>
      <c r="J383" s="338">
        <v>3.6</v>
      </c>
      <c r="K383" s="338">
        <v>3.6</v>
      </c>
      <c r="L383" s="338">
        <v>3.6</v>
      </c>
      <c r="M383" s="338">
        <v>3.6</v>
      </c>
      <c r="N383" s="338">
        <v>3.6</v>
      </c>
      <c r="O383" s="338">
        <v>3.6</v>
      </c>
      <c r="P383" s="338">
        <v>14.4</v>
      </c>
      <c r="Q383" s="338">
        <v>14.4</v>
      </c>
      <c r="R383" s="338">
        <v>14.4</v>
      </c>
      <c r="S383" s="338">
        <v>14.4</v>
      </c>
      <c r="T383" s="337"/>
      <c r="U383" s="373">
        <f t="shared" si="100"/>
        <v>90.000000000000014</v>
      </c>
      <c r="V383" s="21">
        <f>V374</f>
        <v>0</v>
      </c>
      <c r="W383" s="199">
        <f>W374</f>
        <v>19040</v>
      </c>
      <c r="X383" s="126">
        <f t="shared" si="97"/>
        <v>0</v>
      </c>
      <c r="Y383" s="26">
        <f t="shared" si="98"/>
        <v>1713600.0000000002</v>
      </c>
      <c r="Z383" s="48">
        <f t="shared" si="99"/>
        <v>1713600.0000000002</v>
      </c>
    </row>
    <row r="384" spans="1:26" ht="15.75" customHeight="1">
      <c r="A384" s="61"/>
      <c r="B384" s="168"/>
      <c r="C384" s="246" t="str">
        <f>+C375</f>
        <v>Kusen solid engineering meranti finish melamic</v>
      </c>
      <c r="D384" s="113"/>
      <c r="E384" s="114"/>
      <c r="F384" s="107" t="s">
        <v>224</v>
      </c>
      <c r="G384" s="338"/>
      <c r="H384" s="337">
        <v>2</v>
      </c>
      <c r="I384" s="337">
        <v>1</v>
      </c>
      <c r="J384" s="337">
        <v>1</v>
      </c>
      <c r="K384" s="337">
        <v>1</v>
      </c>
      <c r="L384" s="337">
        <v>1</v>
      </c>
      <c r="M384" s="337">
        <v>1</v>
      </c>
      <c r="N384" s="337">
        <v>1</v>
      </c>
      <c r="O384" s="337">
        <v>1</v>
      </c>
      <c r="P384" s="337">
        <v>4</v>
      </c>
      <c r="Q384" s="337">
        <v>4</v>
      </c>
      <c r="R384" s="337">
        <v>4</v>
      </c>
      <c r="S384" s="337">
        <v>4</v>
      </c>
      <c r="T384" s="337"/>
      <c r="U384" s="373">
        <f t="shared" si="100"/>
        <v>25</v>
      </c>
      <c r="V384" s="21">
        <f>+V375</f>
        <v>592000</v>
      </c>
      <c r="W384" s="199">
        <f>+W375</f>
        <v>59200</v>
      </c>
      <c r="X384" s="126">
        <f t="shared" ref="X384" si="104">U384*V384</f>
        <v>14800000</v>
      </c>
      <c r="Y384" s="26">
        <f t="shared" ref="Y384" si="105">U384*W384</f>
        <v>1480000</v>
      </c>
      <c r="Z384" s="48">
        <f t="shared" ref="Z384" si="106">X384+Y384</f>
        <v>16280000</v>
      </c>
    </row>
    <row r="385" spans="1:31" ht="15.75" customHeight="1">
      <c r="A385" s="61"/>
      <c r="B385" s="168"/>
      <c r="C385" s="246" t="s">
        <v>508</v>
      </c>
      <c r="D385" s="113"/>
      <c r="E385" s="114"/>
      <c r="F385" s="107" t="s">
        <v>224</v>
      </c>
      <c r="G385" s="337"/>
      <c r="H385" s="337">
        <v>2</v>
      </c>
      <c r="I385" s="337">
        <v>1</v>
      </c>
      <c r="J385" s="337">
        <v>1</v>
      </c>
      <c r="K385" s="337">
        <v>1</v>
      </c>
      <c r="L385" s="337">
        <v>1</v>
      </c>
      <c r="M385" s="337">
        <v>1</v>
      </c>
      <c r="N385" s="337">
        <v>1</v>
      </c>
      <c r="O385" s="337">
        <v>1</v>
      </c>
      <c r="P385" s="337">
        <v>4</v>
      </c>
      <c r="Q385" s="337">
        <v>4</v>
      </c>
      <c r="R385" s="337">
        <v>4</v>
      </c>
      <c r="S385" s="337">
        <v>4</v>
      </c>
      <c r="T385" s="337"/>
      <c r="U385" s="373">
        <f t="shared" si="100"/>
        <v>25</v>
      </c>
      <c r="V385" s="21">
        <f>V376</f>
        <v>540070</v>
      </c>
      <c r="W385" s="199">
        <f>W376</f>
        <v>54010</v>
      </c>
      <c r="X385" s="126">
        <f t="shared" si="97"/>
        <v>13501750</v>
      </c>
      <c r="Y385" s="26">
        <f t="shared" si="98"/>
        <v>1350250</v>
      </c>
      <c r="Z385" s="48">
        <f t="shared" si="99"/>
        <v>14852000</v>
      </c>
    </row>
    <row r="386" spans="1:31" ht="15.75" customHeight="1">
      <c r="A386" s="61"/>
      <c r="B386" s="168"/>
      <c r="C386" s="261" t="s">
        <v>263</v>
      </c>
      <c r="D386" s="113"/>
      <c r="E386" s="114"/>
      <c r="F386" s="107"/>
      <c r="G386" s="337"/>
      <c r="H386" s="337"/>
      <c r="I386" s="337"/>
      <c r="J386" s="337"/>
      <c r="K386" s="337"/>
      <c r="L386" s="337"/>
      <c r="M386" s="337"/>
      <c r="N386" s="337"/>
      <c r="O386" s="337"/>
      <c r="P386" s="337"/>
      <c r="Q386" s="337"/>
      <c r="R386" s="337"/>
      <c r="S386" s="337"/>
      <c r="T386" s="337"/>
      <c r="U386" s="373">
        <f t="shared" si="100"/>
        <v>0</v>
      </c>
      <c r="V386" s="21"/>
      <c r="W386" s="199"/>
      <c r="X386" s="126">
        <f t="shared" si="97"/>
        <v>0</v>
      </c>
      <c r="Y386" s="26">
        <f t="shared" si="98"/>
        <v>0</v>
      </c>
      <c r="Z386" s="48">
        <f t="shared" si="99"/>
        <v>0</v>
      </c>
    </row>
    <row r="387" spans="1:31" ht="15.75" customHeight="1">
      <c r="A387" s="61"/>
      <c r="B387" s="168"/>
      <c r="C387" s="246" t="s">
        <v>264</v>
      </c>
      <c r="D387" s="113"/>
      <c r="E387" s="114"/>
      <c r="F387" s="107"/>
      <c r="G387" s="337"/>
      <c r="H387" s="337"/>
      <c r="I387" s="337"/>
      <c r="J387" s="337"/>
      <c r="K387" s="337"/>
      <c r="L387" s="337"/>
      <c r="M387" s="337"/>
      <c r="N387" s="337"/>
      <c r="O387" s="337"/>
      <c r="P387" s="337"/>
      <c r="Q387" s="337"/>
      <c r="R387" s="337"/>
      <c r="S387" s="337"/>
      <c r="T387" s="337"/>
      <c r="U387" s="373">
        <f t="shared" si="100"/>
        <v>0</v>
      </c>
      <c r="V387" s="21"/>
      <c r="W387" s="199"/>
      <c r="X387" s="126">
        <f t="shared" si="97"/>
        <v>0</v>
      </c>
      <c r="Y387" s="26">
        <f t="shared" si="98"/>
        <v>0</v>
      </c>
      <c r="Z387" s="48">
        <f t="shared" si="99"/>
        <v>0</v>
      </c>
    </row>
    <row r="388" spans="1:31" ht="15.75" customHeight="1">
      <c r="A388" s="61"/>
      <c r="B388" s="168"/>
      <c r="C388" s="246" t="s">
        <v>255</v>
      </c>
      <c r="D388" s="113"/>
      <c r="E388" s="114" t="s">
        <v>305</v>
      </c>
      <c r="F388" s="107" t="s">
        <v>209</v>
      </c>
      <c r="G388" s="338"/>
      <c r="H388" s="338">
        <v>6</v>
      </c>
      <c r="I388" s="338">
        <v>3</v>
      </c>
      <c r="J388" s="338">
        <v>3</v>
      </c>
      <c r="K388" s="338">
        <v>3</v>
      </c>
      <c r="L388" s="338">
        <v>3</v>
      </c>
      <c r="M388" s="338">
        <v>3</v>
      </c>
      <c r="N388" s="338">
        <v>3</v>
      </c>
      <c r="O388" s="338">
        <v>3</v>
      </c>
      <c r="P388" s="338">
        <v>12</v>
      </c>
      <c r="Q388" s="338">
        <v>12</v>
      </c>
      <c r="R388" s="338">
        <v>12</v>
      </c>
      <c r="S388" s="338">
        <v>12</v>
      </c>
      <c r="T388" s="337"/>
      <c r="U388" s="373">
        <f t="shared" si="100"/>
        <v>75</v>
      </c>
      <c r="V388" s="21">
        <f t="shared" ref="V388:W388" si="107">V379</f>
        <v>96940</v>
      </c>
      <c r="W388" s="199">
        <f t="shared" si="107"/>
        <v>9690</v>
      </c>
      <c r="X388" s="126">
        <f t="shared" si="97"/>
        <v>7270500</v>
      </c>
      <c r="Y388" s="26">
        <f t="shared" si="98"/>
        <v>726750</v>
      </c>
      <c r="Z388" s="48">
        <f t="shared" si="99"/>
        <v>7997250</v>
      </c>
    </row>
    <row r="389" spans="1:31" ht="15.75" customHeight="1">
      <c r="A389" s="61"/>
      <c r="B389" s="168"/>
      <c r="C389" s="262" t="s">
        <v>510</v>
      </c>
      <c r="D389" s="62"/>
      <c r="E389" s="66" t="s">
        <v>509</v>
      </c>
      <c r="F389" s="105" t="s">
        <v>206</v>
      </c>
      <c r="G389" s="338"/>
      <c r="H389" s="338">
        <v>2</v>
      </c>
      <c r="I389" s="338">
        <v>1</v>
      </c>
      <c r="J389" s="338">
        <v>1</v>
      </c>
      <c r="K389" s="338">
        <v>1</v>
      </c>
      <c r="L389" s="338">
        <v>1</v>
      </c>
      <c r="M389" s="338">
        <v>1</v>
      </c>
      <c r="N389" s="338">
        <v>1</v>
      </c>
      <c r="O389" s="338">
        <v>1</v>
      </c>
      <c r="P389" s="338">
        <v>4</v>
      </c>
      <c r="Q389" s="338">
        <v>4</v>
      </c>
      <c r="R389" s="338">
        <v>4</v>
      </c>
      <c r="S389" s="338">
        <v>4</v>
      </c>
      <c r="T389" s="337"/>
      <c r="U389" s="373">
        <f t="shared" si="100"/>
        <v>25</v>
      </c>
      <c r="V389" s="21">
        <f t="shared" ref="V389:W389" si="108">V380</f>
        <v>375050</v>
      </c>
      <c r="W389" s="199">
        <f t="shared" si="108"/>
        <v>37510</v>
      </c>
      <c r="X389" s="126">
        <f t="shared" ref="X389:X463" si="109">U389*V389</f>
        <v>9376250</v>
      </c>
      <c r="Y389" s="26">
        <f t="shared" ref="Y389:Y463" si="110">U389*W389</f>
        <v>937750</v>
      </c>
      <c r="Z389" s="48">
        <f t="shared" ref="Z389:Z463" si="111">X389+Y389</f>
        <v>10314000</v>
      </c>
    </row>
    <row r="390" spans="1:31" ht="15.75" customHeight="1">
      <c r="A390" s="61"/>
      <c r="B390" s="168"/>
      <c r="C390" s="262" t="s">
        <v>512</v>
      </c>
      <c r="D390" s="62"/>
      <c r="E390" s="66" t="s">
        <v>511</v>
      </c>
      <c r="F390" s="105" t="s">
        <v>206</v>
      </c>
      <c r="G390" s="338"/>
      <c r="H390" s="338">
        <v>2</v>
      </c>
      <c r="I390" s="338">
        <v>1</v>
      </c>
      <c r="J390" s="338">
        <v>1</v>
      </c>
      <c r="K390" s="338">
        <v>1</v>
      </c>
      <c r="L390" s="338">
        <v>1</v>
      </c>
      <c r="M390" s="338">
        <v>1</v>
      </c>
      <c r="N390" s="338">
        <v>1</v>
      </c>
      <c r="O390" s="338">
        <v>1</v>
      </c>
      <c r="P390" s="338">
        <v>4</v>
      </c>
      <c r="Q390" s="338">
        <v>4</v>
      </c>
      <c r="R390" s="338">
        <v>4</v>
      </c>
      <c r="S390" s="338">
        <v>4</v>
      </c>
      <c r="T390" s="337"/>
      <c r="U390" s="373">
        <f t="shared" si="100"/>
        <v>25</v>
      </c>
      <c r="V390" s="21">
        <f t="shared" ref="V390:W390" si="112">V381</f>
        <v>207720</v>
      </c>
      <c r="W390" s="199">
        <f t="shared" si="112"/>
        <v>20770</v>
      </c>
      <c r="X390" s="126">
        <f t="shared" si="109"/>
        <v>5193000</v>
      </c>
      <c r="Y390" s="26">
        <f t="shared" si="110"/>
        <v>519250</v>
      </c>
      <c r="Z390" s="48">
        <f t="shared" si="111"/>
        <v>5712250</v>
      </c>
    </row>
    <row r="391" spans="1:31" ht="15.75" customHeight="1">
      <c r="A391" s="61">
        <v>18</v>
      </c>
      <c r="B391" s="170" t="s">
        <v>500</v>
      </c>
      <c r="C391" s="266"/>
      <c r="D391" s="62"/>
      <c r="E391" s="156"/>
      <c r="F391" s="105"/>
      <c r="G391" s="338"/>
      <c r="H391" s="337"/>
      <c r="I391" s="337"/>
      <c r="J391" s="337"/>
      <c r="K391" s="337"/>
      <c r="L391" s="337"/>
      <c r="M391" s="337"/>
      <c r="N391" s="337"/>
      <c r="O391" s="337"/>
      <c r="P391" s="337"/>
      <c r="Q391" s="337"/>
      <c r="R391" s="337"/>
      <c r="S391" s="337"/>
      <c r="T391" s="337"/>
      <c r="U391" s="373">
        <f t="shared" si="100"/>
        <v>0</v>
      </c>
      <c r="V391" s="21"/>
      <c r="W391" s="199"/>
      <c r="X391" s="126">
        <f t="shared" si="109"/>
        <v>0</v>
      </c>
      <c r="Y391" s="26">
        <f t="shared" si="110"/>
        <v>0</v>
      </c>
      <c r="Z391" s="48">
        <f t="shared" si="111"/>
        <v>0</v>
      </c>
    </row>
    <row r="392" spans="1:31" ht="15.75" customHeight="1">
      <c r="A392" s="61"/>
      <c r="B392" s="168"/>
      <c r="C392" s="264" t="s">
        <v>248</v>
      </c>
      <c r="D392" s="62"/>
      <c r="E392" s="114"/>
      <c r="F392" s="107" t="s">
        <v>117</v>
      </c>
      <c r="G392" s="338">
        <f>+G393*5.17</f>
        <v>20.68</v>
      </c>
      <c r="H392" s="338">
        <f t="shared" ref="H392:S392" si="113">+H393*5.17</f>
        <v>20.68</v>
      </c>
      <c r="I392" s="338">
        <f t="shared" si="113"/>
        <v>20.68</v>
      </c>
      <c r="J392" s="338">
        <f t="shared" si="113"/>
        <v>20.68</v>
      </c>
      <c r="K392" s="338">
        <f t="shared" si="113"/>
        <v>20.68</v>
      </c>
      <c r="L392" s="338">
        <f t="shared" si="113"/>
        <v>20.68</v>
      </c>
      <c r="M392" s="338">
        <f t="shared" si="113"/>
        <v>20.68</v>
      </c>
      <c r="N392" s="338">
        <f t="shared" si="113"/>
        <v>20.68</v>
      </c>
      <c r="O392" s="338">
        <f t="shared" si="113"/>
        <v>20.68</v>
      </c>
      <c r="P392" s="338">
        <f t="shared" si="113"/>
        <v>20.68</v>
      </c>
      <c r="Q392" s="338">
        <f t="shared" si="113"/>
        <v>20.68</v>
      </c>
      <c r="R392" s="338">
        <f t="shared" si="113"/>
        <v>20.68</v>
      </c>
      <c r="S392" s="338">
        <f t="shared" si="113"/>
        <v>20.68</v>
      </c>
      <c r="T392" s="338"/>
      <c r="U392" s="373">
        <f t="shared" si="100"/>
        <v>268.84000000000003</v>
      </c>
      <c r="V392" s="21">
        <f>V339</f>
        <v>0</v>
      </c>
      <c r="W392" s="199">
        <f>W339</f>
        <v>19040</v>
      </c>
      <c r="X392" s="126">
        <f t="shared" si="109"/>
        <v>0</v>
      </c>
      <c r="Y392" s="26">
        <f t="shared" si="110"/>
        <v>5118713.6000000006</v>
      </c>
      <c r="Z392" s="48">
        <f t="shared" si="111"/>
        <v>5118713.6000000006</v>
      </c>
    </row>
    <row r="393" spans="1:31" ht="15.75" customHeight="1">
      <c r="A393" s="61"/>
      <c r="B393" s="168"/>
      <c r="C393" s="268" t="s">
        <v>526</v>
      </c>
      <c r="D393" s="62"/>
      <c r="E393" s="66" t="s">
        <v>276</v>
      </c>
      <c r="F393" s="107" t="s">
        <v>224</v>
      </c>
      <c r="G393" s="338">
        <v>4</v>
      </c>
      <c r="H393" s="337">
        <v>4</v>
      </c>
      <c r="I393" s="338">
        <v>4</v>
      </c>
      <c r="J393" s="337">
        <v>4</v>
      </c>
      <c r="K393" s="338">
        <v>4</v>
      </c>
      <c r="L393" s="337">
        <v>4</v>
      </c>
      <c r="M393" s="338">
        <v>4</v>
      </c>
      <c r="N393" s="337">
        <v>4</v>
      </c>
      <c r="O393" s="338">
        <v>4</v>
      </c>
      <c r="P393" s="337">
        <v>4</v>
      </c>
      <c r="Q393" s="338">
        <v>4</v>
      </c>
      <c r="R393" s="337">
        <v>4</v>
      </c>
      <c r="S393" s="338">
        <v>4</v>
      </c>
      <c r="T393" s="337"/>
      <c r="U393" s="373">
        <f t="shared" si="100"/>
        <v>52</v>
      </c>
      <c r="V393" s="21">
        <f>+'Ars topaz'!L370</f>
        <v>592000</v>
      </c>
      <c r="W393" s="199">
        <f>+'Ars topaz'!M370</f>
        <v>59200</v>
      </c>
      <c r="X393" s="126">
        <f t="shared" si="109"/>
        <v>30784000</v>
      </c>
      <c r="Y393" s="26">
        <f t="shared" si="110"/>
        <v>3078400</v>
      </c>
      <c r="Z393" s="48">
        <f t="shared" si="111"/>
        <v>33862400</v>
      </c>
    </row>
    <row r="394" spans="1:31" ht="15.75" customHeight="1">
      <c r="A394" s="61"/>
      <c r="B394" s="168"/>
      <c r="C394" s="268" t="s">
        <v>277</v>
      </c>
      <c r="D394" s="62"/>
      <c r="E394" s="66" t="s">
        <v>281</v>
      </c>
      <c r="F394" s="107" t="s">
        <v>224</v>
      </c>
      <c r="G394" s="338">
        <v>4</v>
      </c>
      <c r="H394" s="337">
        <v>4</v>
      </c>
      <c r="I394" s="338">
        <v>4</v>
      </c>
      <c r="J394" s="337">
        <v>4</v>
      </c>
      <c r="K394" s="338">
        <v>4</v>
      </c>
      <c r="L394" s="337">
        <v>4</v>
      </c>
      <c r="M394" s="338">
        <v>4</v>
      </c>
      <c r="N394" s="337">
        <v>4</v>
      </c>
      <c r="O394" s="338">
        <v>4</v>
      </c>
      <c r="P394" s="337">
        <v>4</v>
      </c>
      <c r="Q394" s="338">
        <v>4</v>
      </c>
      <c r="R394" s="337">
        <v>4</v>
      </c>
      <c r="S394" s="338">
        <v>4</v>
      </c>
      <c r="T394" s="337"/>
      <c r="U394" s="373">
        <f t="shared" si="100"/>
        <v>52</v>
      </c>
      <c r="V394" s="21">
        <f>+'Ars topaz'!L371</f>
        <v>1102650</v>
      </c>
      <c r="W394" s="199">
        <f>+'Ars topaz'!M371</f>
        <v>110270</v>
      </c>
      <c r="X394" s="126">
        <f t="shared" ref="X394" si="114">U394*V394</f>
        <v>57337800</v>
      </c>
      <c r="Y394" s="26">
        <f t="shared" ref="Y394" si="115">U394*W394</f>
        <v>5734040</v>
      </c>
      <c r="Z394" s="48">
        <f t="shared" ref="Z394" si="116">X394+Y394</f>
        <v>63071840</v>
      </c>
    </row>
    <row r="395" spans="1:31" ht="15.75" customHeight="1">
      <c r="A395" s="61"/>
      <c r="B395" s="168"/>
      <c r="C395" s="256" t="s">
        <v>278</v>
      </c>
      <c r="D395" s="62"/>
      <c r="E395" s="66"/>
      <c r="F395" s="107"/>
      <c r="G395" s="338"/>
      <c r="H395" s="337"/>
      <c r="I395" s="338"/>
      <c r="J395" s="337"/>
      <c r="K395" s="338"/>
      <c r="L395" s="337"/>
      <c r="M395" s="338"/>
      <c r="N395" s="337"/>
      <c r="O395" s="338"/>
      <c r="P395" s="337"/>
      <c r="Q395" s="338"/>
      <c r="R395" s="337"/>
      <c r="S395" s="338"/>
      <c r="T395" s="337"/>
      <c r="U395" s="373">
        <f t="shared" si="100"/>
        <v>0</v>
      </c>
      <c r="V395" s="21"/>
      <c r="W395" s="199"/>
      <c r="X395" s="126">
        <f t="shared" si="109"/>
        <v>0</v>
      </c>
      <c r="Y395" s="26">
        <f t="shared" si="110"/>
        <v>0</v>
      </c>
      <c r="Z395" s="48">
        <f t="shared" si="111"/>
        <v>0</v>
      </c>
    </row>
    <row r="396" spans="1:31" ht="15.75" customHeight="1">
      <c r="A396" s="61"/>
      <c r="B396" s="168"/>
      <c r="C396" s="268" t="s">
        <v>279</v>
      </c>
      <c r="D396" s="62"/>
      <c r="E396" s="66" t="s">
        <v>280</v>
      </c>
      <c r="F396" s="107" t="s">
        <v>209</v>
      </c>
      <c r="G396" s="338">
        <f>+G393</f>
        <v>4</v>
      </c>
      <c r="H396" s="338">
        <f t="shared" ref="H396:T396" si="117">+H393</f>
        <v>4</v>
      </c>
      <c r="I396" s="338">
        <f t="shared" si="117"/>
        <v>4</v>
      </c>
      <c r="J396" s="338">
        <f t="shared" si="117"/>
        <v>4</v>
      </c>
      <c r="K396" s="338">
        <f t="shared" si="117"/>
        <v>4</v>
      </c>
      <c r="L396" s="338">
        <f t="shared" si="117"/>
        <v>4</v>
      </c>
      <c r="M396" s="338">
        <f t="shared" si="117"/>
        <v>4</v>
      </c>
      <c r="N396" s="338">
        <f t="shared" si="117"/>
        <v>4</v>
      </c>
      <c r="O396" s="338">
        <f t="shared" si="117"/>
        <v>4</v>
      </c>
      <c r="P396" s="338">
        <f t="shared" si="117"/>
        <v>4</v>
      </c>
      <c r="Q396" s="338">
        <f t="shared" si="117"/>
        <v>4</v>
      </c>
      <c r="R396" s="338">
        <f t="shared" si="117"/>
        <v>4</v>
      </c>
      <c r="S396" s="338">
        <f t="shared" si="117"/>
        <v>4</v>
      </c>
      <c r="T396" s="338">
        <f t="shared" si="117"/>
        <v>0</v>
      </c>
      <c r="U396" s="373">
        <f t="shared" si="100"/>
        <v>52</v>
      </c>
      <c r="V396" s="21">
        <f>V337</f>
        <v>790490</v>
      </c>
      <c r="W396" s="199">
        <f>W337</f>
        <v>79050</v>
      </c>
      <c r="X396" s="126">
        <f t="shared" si="109"/>
        <v>41105480</v>
      </c>
      <c r="Y396" s="26">
        <f t="shared" si="110"/>
        <v>4110600</v>
      </c>
      <c r="Z396" s="48">
        <f t="shared" si="111"/>
        <v>45216080</v>
      </c>
    </row>
    <row r="397" spans="1:31" s="375" customFormat="1" ht="15.75" customHeight="1">
      <c r="A397" s="368">
        <v>19</v>
      </c>
      <c r="B397" s="612" t="s">
        <v>973</v>
      </c>
      <c r="C397" s="613"/>
      <c r="D397" s="451"/>
      <c r="E397" s="358"/>
      <c r="F397" s="615"/>
      <c r="G397" s="371"/>
      <c r="H397" s="371"/>
      <c r="I397" s="371"/>
      <c r="J397" s="371"/>
      <c r="K397" s="371"/>
      <c r="L397" s="371"/>
      <c r="M397" s="371"/>
      <c r="N397" s="371"/>
      <c r="O397" s="371"/>
      <c r="P397" s="371"/>
      <c r="Q397" s="371"/>
      <c r="R397" s="371"/>
      <c r="S397" s="371"/>
      <c r="T397" s="371"/>
      <c r="U397" s="373">
        <f t="shared" si="100"/>
        <v>0</v>
      </c>
      <c r="V397" s="510"/>
      <c r="W397" s="605"/>
      <c r="X397" s="453"/>
      <c r="Y397" s="457"/>
      <c r="Z397" s="626"/>
    </row>
    <row r="398" spans="1:31" s="375" customFormat="1" ht="15.75" customHeight="1">
      <c r="A398" s="368"/>
      <c r="B398" s="609"/>
      <c r="C398" s="610" t="s">
        <v>248</v>
      </c>
      <c r="D398" s="451"/>
      <c r="E398" s="358"/>
      <c r="F398" s="615" t="s">
        <v>117</v>
      </c>
      <c r="G398" s="371">
        <f>2*(2.1+2.1+0.9)</f>
        <v>10.200000000000001</v>
      </c>
      <c r="H398" s="371">
        <f t="shared" ref="H398:S398" si="118">2*(2.1+2.1+0.9)</f>
        <v>10.200000000000001</v>
      </c>
      <c r="I398" s="371">
        <f t="shared" si="118"/>
        <v>10.200000000000001</v>
      </c>
      <c r="J398" s="371">
        <f t="shared" si="118"/>
        <v>10.200000000000001</v>
      </c>
      <c r="K398" s="371">
        <f t="shared" si="118"/>
        <v>10.200000000000001</v>
      </c>
      <c r="L398" s="371">
        <f t="shared" si="118"/>
        <v>10.200000000000001</v>
      </c>
      <c r="M398" s="371">
        <f t="shared" si="118"/>
        <v>10.200000000000001</v>
      </c>
      <c r="N398" s="371">
        <f t="shared" si="118"/>
        <v>10.200000000000001</v>
      </c>
      <c r="O398" s="371">
        <f t="shared" si="118"/>
        <v>10.200000000000001</v>
      </c>
      <c r="P398" s="371">
        <f t="shared" si="118"/>
        <v>10.200000000000001</v>
      </c>
      <c r="Q398" s="371">
        <f t="shared" si="118"/>
        <v>10.200000000000001</v>
      </c>
      <c r="R398" s="371">
        <f t="shared" si="118"/>
        <v>10.200000000000001</v>
      </c>
      <c r="S398" s="371">
        <f t="shared" si="118"/>
        <v>10.200000000000001</v>
      </c>
      <c r="T398" s="371"/>
      <c r="U398" s="373">
        <f t="shared" si="100"/>
        <v>132.60000000000002</v>
      </c>
      <c r="V398" s="510">
        <f>+'Ars topaz'!L375</f>
        <v>0</v>
      </c>
      <c r="W398" s="371">
        <f>+'Ars topaz'!M375</f>
        <v>19040</v>
      </c>
      <c r="X398" s="446">
        <f t="shared" ref="X398" si="119">U398*V398</f>
        <v>0</v>
      </c>
      <c r="Y398" s="447">
        <f t="shared" ref="Y398" si="120">U398*W398</f>
        <v>2524704.0000000005</v>
      </c>
      <c r="Z398" s="448">
        <f t="shared" ref="Z398" si="121">X398+Y398</f>
        <v>2524704.0000000005</v>
      </c>
      <c r="AE398" s="375" t="s">
        <v>978</v>
      </c>
    </row>
    <row r="399" spans="1:31" s="375" customFormat="1" ht="15.75" customHeight="1">
      <c r="A399" s="368"/>
      <c r="B399" s="609"/>
      <c r="C399" s="450" t="s">
        <v>526</v>
      </c>
      <c r="D399" s="451"/>
      <c r="E399" s="358" t="s">
        <v>276</v>
      </c>
      <c r="F399" s="615" t="s">
        <v>224</v>
      </c>
      <c r="G399" s="371">
        <v>2</v>
      </c>
      <c r="H399" s="371">
        <v>2</v>
      </c>
      <c r="I399" s="371">
        <v>2</v>
      </c>
      <c r="J399" s="371">
        <v>2</v>
      </c>
      <c r="K399" s="371">
        <v>2</v>
      </c>
      <c r="L399" s="371">
        <v>2</v>
      </c>
      <c r="M399" s="371">
        <v>2</v>
      </c>
      <c r="N399" s="371">
        <v>2</v>
      </c>
      <c r="O399" s="371">
        <v>2</v>
      </c>
      <c r="P399" s="371">
        <v>2</v>
      </c>
      <c r="Q399" s="371">
        <v>2</v>
      </c>
      <c r="R399" s="371">
        <v>2</v>
      </c>
      <c r="S399" s="371">
        <v>2</v>
      </c>
      <c r="T399" s="371"/>
      <c r="U399" s="373">
        <f t="shared" si="100"/>
        <v>26</v>
      </c>
      <c r="V399" s="510">
        <f>+'Ars topaz'!L376</f>
        <v>592000</v>
      </c>
      <c r="W399" s="371">
        <f>+'Ars topaz'!M376</f>
        <v>59200</v>
      </c>
      <c r="X399" s="446">
        <f t="shared" ref="X399:X402" si="122">U399*V399</f>
        <v>15392000</v>
      </c>
      <c r="Y399" s="447">
        <f t="shared" ref="Y399:Y402" si="123">U399*W399</f>
        <v>1539200</v>
      </c>
      <c r="Z399" s="448">
        <f t="shared" ref="Z399:Z402" si="124">X399+Y399</f>
        <v>16931200</v>
      </c>
      <c r="AE399" s="375" t="s">
        <v>978</v>
      </c>
    </row>
    <row r="400" spans="1:31" s="375" customFormat="1" ht="15.75" customHeight="1">
      <c r="A400" s="368"/>
      <c r="B400" s="609"/>
      <c r="C400" s="450" t="s">
        <v>277</v>
      </c>
      <c r="D400" s="451"/>
      <c r="E400" s="358" t="s">
        <v>281</v>
      </c>
      <c r="F400" s="615" t="s">
        <v>224</v>
      </c>
      <c r="G400" s="371">
        <v>2</v>
      </c>
      <c r="H400" s="371">
        <v>2</v>
      </c>
      <c r="I400" s="371">
        <v>2</v>
      </c>
      <c r="J400" s="371">
        <v>2</v>
      </c>
      <c r="K400" s="371">
        <v>2</v>
      </c>
      <c r="L400" s="371">
        <v>2</v>
      </c>
      <c r="M400" s="371">
        <v>2</v>
      </c>
      <c r="N400" s="371">
        <v>2</v>
      </c>
      <c r="O400" s="371">
        <v>2</v>
      </c>
      <c r="P400" s="371">
        <v>2</v>
      </c>
      <c r="Q400" s="371">
        <v>2</v>
      </c>
      <c r="R400" s="371">
        <v>2</v>
      </c>
      <c r="S400" s="371">
        <v>2</v>
      </c>
      <c r="T400" s="371"/>
      <c r="U400" s="373">
        <f t="shared" si="100"/>
        <v>26</v>
      </c>
      <c r="V400" s="510">
        <f>+'Ars topaz'!L377</f>
        <v>1102650</v>
      </c>
      <c r="W400" s="371">
        <f>+'Ars topaz'!M377</f>
        <v>110270</v>
      </c>
      <c r="X400" s="446">
        <f t="shared" si="122"/>
        <v>28668900</v>
      </c>
      <c r="Y400" s="447">
        <f t="shared" si="123"/>
        <v>2867020</v>
      </c>
      <c r="Z400" s="448">
        <f t="shared" si="124"/>
        <v>31535920</v>
      </c>
      <c r="AE400" s="375" t="s">
        <v>978</v>
      </c>
    </row>
    <row r="401" spans="1:31" s="375" customFormat="1" ht="15.75" customHeight="1">
      <c r="A401" s="368"/>
      <c r="B401" s="609"/>
      <c r="C401" s="604" t="s">
        <v>278</v>
      </c>
      <c r="D401" s="451"/>
      <c r="E401" s="358"/>
      <c r="F401" s="615"/>
      <c r="G401" s="371"/>
      <c r="H401" s="371"/>
      <c r="I401" s="371"/>
      <c r="J401" s="371"/>
      <c r="K401" s="371"/>
      <c r="L401" s="371"/>
      <c r="M401" s="371"/>
      <c r="N401" s="371"/>
      <c r="O401" s="371"/>
      <c r="P401" s="371"/>
      <c r="Q401" s="371"/>
      <c r="R401" s="371"/>
      <c r="S401" s="371"/>
      <c r="T401" s="371"/>
      <c r="U401" s="373">
        <f t="shared" si="100"/>
        <v>0</v>
      </c>
      <c r="V401" s="510">
        <f>+'Ars topaz'!L378</f>
        <v>0</v>
      </c>
      <c r="W401" s="371">
        <f>+'Ars topaz'!M378</f>
        <v>0</v>
      </c>
      <c r="X401" s="446">
        <f t="shared" si="122"/>
        <v>0</v>
      </c>
      <c r="Y401" s="447">
        <f t="shared" si="123"/>
        <v>0</v>
      </c>
      <c r="Z401" s="448">
        <f t="shared" si="124"/>
        <v>0</v>
      </c>
    </row>
    <row r="402" spans="1:31" s="375" customFormat="1" ht="15.75" customHeight="1">
      <c r="A402" s="368"/>
      <c r="B402" s="609"/>
      <c r="C402" s="450" t="s">
        <v>279</v>
      </c>
      <c r="D402" s="451"/>
      <c r="E402" s="358" t="s">
        <v>280</v>
      </c>
      <c r="F402" s="615" t="s">
        <v>209</v>
      </c>
      <c r="G402" s="371">
        <v>2</v>
      </c>
      <c r="H402" s="371">
        <v>2</v>
      </c>
      <c r="I402" s="371">
        <v>2</v>
      </c>
      <c r="J402" s="371">
        <v>2</v>
      </c>
      <c r="K402" s="371">
        <v>2</v>
      </c>
      <c r="L402" s="371">
        <v>2</v>
      </c>
      <c r="M402" s="371">
        <v>2</v>
      </c>
      <c r="N402" s="371">
        <v>2</v>
      </c>
      <c r="O402" s="371">
        <v>2</v>
      </c>
      <c r="P402" s="371">
        <v>2</v>
      </c>
      <c r="Q402" s="371">
        <v>2</v>
      </c>
      <c r="R402" s="371">
        <v>2</v>
      </c>
      <c r="S402" s="371">
        <v>2</v>
      </c>
      <c r="T402" s="371"/>
      <c r="U402" s="373">
        <f t="shared" si="100"/>
        <v>26</v>
      </c>
      <c r="V402" s="510">
        <f>+'Ars topaz'!L379</f>
        <v>790490</v>
      </c>
      <c r="W402" s="371">
        <f>+'Ars topaz'!M379</f>
        <v>79050</v>
      </c>
      <c r="X402" s="446">
        <f t="shared" si="122"/>
        <v>20552740</v>
      </c>
      <c r="Y402" s="447">
        <f t="shared" si="123"/>
        <v>2055300</v>
      </c>
      <c r="Z402" s="448">
        <f t="shared" si="124"/>
        <v>22608040</v>
      </c>
      <c r="AE402" s="375" t="s">
        <v>978</v>
      </c>
    </row>
    <row r="403" spans="1:31" ht="15.75" customHeight="1">
      <c r="A403" s="61">
        <v>20</v>
      </c>
      <c r="B403" s="167" t="s">
        <v>514</v>
      </c>
      <c r="C403" s="262"/>
      <c r="D403" s="62"/>
      <c r="E403" s="66"/>
      <c r="F403" s="105"/>
      <c r="G403" s="350"/>
      <c r="H403" s="349"/>
      <c r="I403" s="337"/>
      <c r="J403" s="337"/>
      <c r="K403" s="337"/>
      <c r="L403" s="337"/>
      <c r="M403" s="337"/>
      <c r="N403" s="337"/>
      <c r="O403" s="337"/>
      <c r="P403" s="337"/>
      <c r="Q403" s="337"/>
      <c r="R403" s="337"/>
      <c r="S403" s="337"/>
      <c r="T403" s="337"/>
      <c r="U403" s="373">
        <f t="shared" si="100"/>
        <v>0</v>
      </c>
      <c r="V403" s="21"/>
      <c r="W403" s="199"/>
      <c r="X403" s="126">
        <f t="shared" si="109"/>
        <v>0</v>
      </c>
      <c r="Y403" s="26">
        <f t="shared" si="110"/>
        <v>0</v>
      </c>
      <c r="Z403" s="48">
        <f t="shared" si="111"/>
        <v>0</v>
      </c>
    </row>
    <row r="404" spans="1:31" ht="15.75" customHeight="1">
      <c r="A404" s="61"/>
      <c r="B404" s="166"/>
      <c r="C404" s="264" t="s">
        <v>248</v>
      </c>
      <c r="D404" s="62"/>
      <c r="E404" s="66"/>
      <c r="F404" s="105" t="s">
        <v>117</v>
      </c>
      <c r="G404" s="350"/>
      <c r="H404" s="355">
        <f>6.756*H405</f>
        <v>60.804000000000002</v>
      </c>
      <c r="I404" s="337"/>
      <c r="J404" s="337"/>
      <c r="K404" s="337"/>
      <c r="L404" s="337"/>
      <c r="M404" s="337"/>
      <c r="N404" s="337"/>
      <c r="O404" s="337"/>
      <c r="P404" s="337"/>
      <c r="Q404" s="337"/>
      <c r="R404" s="337"/>
      <c r="S404" s="337"/>
      <c r="T404" s="337"/>
      <c r="U404" s="373">
        <f t="shared" si="100"/>
        <v>60.804000000000002</v>
      </c>
      <c r="V404" s="21">
        <f>V392</f>
        <v>0</v>
      </c>
      <c r="W404" s="199">
        <f>W392</f>
        <v>19040</v>
      </c>
      <c r="X404" s="126">
        <f t="shared" si="109"/>
        <v>0</v>
      </c>
      <c r="Y404" s="26">
        <f t="shared" si="110"/>
        <v>1157708.1600000001</v>
      </c>
      <c r="Z404" s="48">
        <f t="shared" si="111"/>
        <v>1157708.1600000001</v>
      </c>
    </row>
    <row r="405" spans="1:31" ht="15.75" customHeight="1">
      <c r="A405" s="61"/>
      <c r="B405" s="166"/>
      <c r="C405" s="60" t="s">
        <v>344</v>
      </c>
      <c r="D405" s="62"/>
      <c r="E405" s="66" t="s">
        <v>570</v>
      </c>
      <c r="F405" s="105" t="s">
        <v>224</v>
      </c>
      <c r="G405" s="350"/>
      <c r="H405" s="355">
        <v>9</v>
      </c>
      <c r="I405" s="337"/>
      <c r="J405" s="337"/>
      <c r="K405" s="337"/>
      <c r="L405" s="337"/>
      <c r="M405" s="337"/>
      <c r="N405" s="337"/>
      <c r="O405" s="337"/>
      <c r="P405" s="337"/>
      <c r="Q405" s="337"/>
      <c r="R405" s="337"/>
      <c r="S405" s="337"/>
      <c r="T405" s="337"/>
      <c r="U405" s="373">
        <f t="shared" si="100"/>
        <v>9</v>
      </c>
      <c r="V405" s="21">
        <f>'Ars topaz'!L382</f>
        <v>8585760</v>
      </c>
      <c r="W405" s="199">
        <f>'Ars topaz'!M382</f>
        <v>858580</v>
      </c>
      <c r="X405" s="126">
        <f t="shared" si="109"/>
        <v>77271840</v>
      </c>
      <c r="Y405" s="26">
        <f t="shared" si="110"/>
        <v>7727220</v>
      </c>
      <c r="Z405" s="48">
        <f t="shared" si="111"/>
        <v>84999060</v>
      </c>
    </row>
    <row r="406" spans="1:31" ht="15.75" customHeight="1">
      <c r="A406" s="61">
        <v>21</v>
      </c>
      <c r="B406" s="165" t="s">
        <v>516</v>
      </c>
      <c r="C406" s="269"/>
      <c r="D406" s="62"/>
      <c r="E406" s="3"/>
      <c r="F406" s="105"/>
      <c r="G406" s="353"/>
      <c r="H406" s="349"/>
      <c r="I406" s="337"/>
      <c r="J406" s="337"/>
      <c r="K406" s="337"/>
      <c r="L406" s="337"/>
      <c r="M406" s="337"/>
      <c r="N406" s="337"/>
      <c r="O406" s="337"/>
      <c r="P406" s="337"/>
      <c r="Q406" s="337"/>
      <c r="R406" s="337"/>
      <c r="S406" s="337"/>
      <c r="T406" s="337"/>
      <c r="U406" s="373">
        <f t="shared" si="100"/>
        <v>0</v>
      </c>
      <c r="V406" s="21"/>
      <c r="W406" s="199"/>
      <c r="X406" s="126">
        <f t="shared" si="109"/>
        <v>0</v>
      </c>
      <c r="Y406" s="26">
        <f t="shared" si="110"/>
        <v>0</v>
      </c>
      <c r="Z406" s="48">
        <f t="shared" si="111"/>
        <v>0</v>
      </c>
    </row>
    <row r="407" spans="1:31" ht="15.75" customHeight="1">
      <c r="A407" s="61"/>
      <c r="B407" s="166"/>
      <c r="C407" s="269" t="s">
        <v>248</v>
      </c>
      <c r="D407" s="62"/>
      <c r="E407" s="3"/>
      <c r="F407" s="105" t="s">
        <v>117</v>
      </c>
      <c r="G407" s="353"/>
      <c r="H407" s="349"/>
      <c r="I407" s="337"/>
      <c r="J407" s="337"/>
      <c r="K407" s="337"/>
      <c r="L407" s="337"/>
      <c r="M407" s="337"/>
      <c r="N407" s="337"/>
      <c r="O407" s="337"/>
      <c r="P407" s="337"/>
      <c r="Q407" s="337"/>
      <c r="R407" s="337"/>
      <c r="S407" s="337"/>
      <c r="T407" s="337"/>
      <c r="U407" s="373">
        <f t="shared" si="100"/>
        <v>0</v>
      </c>
      <c r="V407" s="21"/>
      <c r="W407" s="199"/>
      <c r="X407" s="126">
        <f t="shared" si="109"/>
        <v>0</v>
      </c>
      <c r="Y407" s="26">
        <f t="shared" si="110"/>
        <v>0</v>
      </c>
      <c r="Z407" s="48">
        <f t="shared" si="111"/>
        <v>0</v>
      </c>
    </row>
    <row r="408" spans="1:31" ht="15.75" customHeight="1">
      <c r="A408" s="61"/>
      <c r="B408" s="166"/>
      <c r="C408" s="269" t="s">
        <v>262</v>
      </c>
      <c r="D408" s="62"/>
      <c r="E408" s="3">
        <f>+E392</f>
        <v>0</v>
      </c>
      <c r="F408" s="105" t="s">
        <v>224</v>
      </c>
      <c r="G408" s="353"/>
      <c r="H408" s="349"/>
      <c r="I408" s="337"/>
      <c r="J408" s="337"/>
      <c r="K408" s="337"/>
      <c r="L408" s="337"/>
      <c r="M408" s="337"/>
      <c r="N408" s="337"/>
      <c r="O408" s="337"/>
      <c r="P408" s="337"/>
      <c r="Q408" s="337"/>
      <c r="R408" s="337"/>
      <c r="S408" s="337"/>
      <c r="T408" s="337"/>
      <c r="U408" s="373">
        <f t="shared" si="100"/>
        <v>0</v>
      </c>
      <c r="V408" s="21"/>
      <c r="W408" s="199"/>
      <c r="X408" s="126">
        <f t="shared" si="109"/>
        <v>0</v>
      </c>
      <c r="Y408" s="26">
        <f t="shared" si="110"/>
        <v>0</v>
      </c>
      <c r="Z408" s="48">
        <f t="shared" si="111"/>
        <v>0</v>
      </c>
    </row>
    <row r="409" spans="1:31" ht="15.75" customHeight="1">
      <c r="A409" s="61"/>
      <c r="B409" s="166"/>
      <c r="C409" s="269" t="s">
        <v>528</v>
      </c>
      <c r="D409" s="62"/>
      <c r="E409" s="3" t="s">
        <v>529</v>
      </c>
      <c r="F409" s="105" t="s">
        <v>224</v>
      </c>
      <c r="G409" s="353"/>
      <c r="H409" s="349"/>
      <c r="I409" s="337"/>
      <c r="J409" s="337"/>
      <c r="K409" s="337"/>
      <c r="L409" s="337"/>
      <c r="M409" s="337"/>
      <c r="N409" s="337"/>
      <c r="O409" s="337"/>
      <c r="P409" s="337"/>
      <c r="Q409" s="337"/>
      <c r="R409" s="337"/>
      <c r="S409" s="337"/>
      <c r="T409" s="337"/>
      <c r="U409" s="373">
        <f t="shared" si="100"/>
        <v>0</v>
      </c>
      <c r="V409" s="21"/>
      <c r="W409" s="199"/>
      <c r="X409" s="126">
        <f t="shared" si="109"/>
        <v>0</v>
      </c>
      <c r="Y409" s="26">
        <f t="shared" si="110"/>
        <v>0</v>
      </c>
      <c r="Z409" s="48">
        <f t="shared" si="111"/>
        <v>0</v>
      </c>
    </row>
    <row r="410" spans="1:31" ht="15.75" customHeight="1">
      <c r="A410" s="61"/>
      <c r="B410" s="166"/>
      <c r="C410" s="269" t="s">
        <v>272</v>
      </c>
      <c r="D410" s="62"/>
      <c r="E410" s="3"/>
      <c r="F410" s="105"/>
      <c r="G410" s="353"/>
      <c r="H410" s="349"/>
      <c r="I410" s="337"/>
      <c r="J410" s="337"/>
      <c r="K410" s="337"/>
      <c r="L410" s="337"/>
      <c r="M410" s="337"/>
      <c r="N410" s="337"/>
      <c r="O410" s="337"/>
      <c r="P410" s="337"/>
      <c r="Q410" s="337"/>
      <c r="R410" s="337"/>
      <c r="S410" s="337"/>
      <c r="T410" s="337"/>
      <c r="U410" s="373">
        <f t="shared" si="100"/>
        <v>0</v>
      </c>
      <c r="V410" s="21"/>
      <c r="W410" s="199"/>
      <c r="X410" s="126">
        <f t="shared" si="109"/>
        <v>0</v>
      </c>
      <c r="Y410" s="26">
        <f t="shared" si="110"/>
        <v>0</v>
      </c>
      <c r="Z410" s="48">
        <f t="shared" si="111"/>
        <v>0</v>
      </c>
    </row>
    <row r="411" spans="1:31" ht="15.75" customHeight="1">
      <c r="A411" s="61"/>
      <c r="B411" s="166"/>
      <c r="C411" s="269" t="s">
        <v>264</v>
      </c>
      <c r="D411" s="62"/>
      <c r="E411" s="3"/>
      <c r="F411" s="105"/>
      <c r="G411" s="353"/>
      <c r="H411" s="349"/>
      <c r="I411" s="337"/>
      <c r="J411" s="337"/>
      <c r="K411" s="337"/>
      <c r="L411" s="337"/>
      <c r="M411" s="337"/>
      <c r="N411" s="337"/>
      <c r="O411" s="337"/>
      <c r="P411" s="337"/>
      <c r="Q411" s="337"/>
      <c r="R411" s="337"/>
      <c r="S411" s="337"/>
      <c r="T411" s="337"/>
      <c r="U411" s="373">
        <f t="shared" si="100"/>
        <v>0</v>
      </c>
      <c r="V411" s="21"/>
      <c r="W411" s="199"/>
      <c r="X411" s="126">
        <f t="shared" si="109"/>
        <v>0</v>
      </c>
      <c r="Y411" s="26">
        <f t="shared" si="110"/>
        <v>0</v>
      </c>
      <c r="Z411" s="48">
        <f t="shared" si="111"/>
        <v>0</v>
      </c>
    </row>
    <row r="412" spans="1:31" ht="15.75" customHeight="1">
      <c r="A412" s="61"/>
      <c r="B412" s="166"/>
      <c r="C412" s="269" t="s">
        <v>255</v>
      </c>
      <c r="D412" s="62"/>
      <c r="E412" s="114" t="s">
        <v>305</v>
      </c>
      <c r="F412" s="105" t="s">
        <v>209</v>
      </c>
      <c r="G412" s="353"/>
      <c r="H412" s="349"/>
      <c r="I412" s="337"/>
      <c r="J412" s="337"/>
      <c r="K412" s="337"/>
      <c r="L412" s="337"/>
      <c r="M412" s="337"/>
      <c r="N412" s="337"/>
      <c r="O412" s="337"/>
      <c r="P412" s="337"/>
      <c r="Q412" s="337"/>
      <c r="R412" s="337"/>
      <c r="S412" s="337"/>
      <c r="T412" s="337"/>
      <c r="U412" s="373">
        <f t="shared" si="100"/>
        <v>0</v>
      </c>
      <c r="V412" s="21"/>
      <c r="W412" s="199"/>
      <c r="X412" s="126">
        <f t="shared" si="109"/>
        <v>0</v>
      </c>
      <c r="Y412" s="26">
        <f t="shared" si="110"/>
        <v>0</v>
      </c>
      <c r="Z412" s="48">
        <f t="shared" si="111"/>
        <v>0</v>
      </c>
    </row>
    <row r="413" spans="1:31" ht="15.75" customHeight="1">
      <c r="A413" s="61"/>
      <c r="B413" s="166"/>
      <c r="C413" s="269" t="s">
        <v>312</v>
      </c>
      <c r="D413" s="62"/>
      <c r="E413" s="116" t="s">
        <v>309</v>
      </c>
      <c r="F413" s="105" t="s">
        <v>206</v>
      </c>
      <c r="G413" s="353"/>
      <c r="H413" s="349"/>
      <c r="I413" s="337"/>
      <c r="J413" s="337"/>
      <c r="K413" s="337"/>
      <c r="L413" s="337"/>
      <c r="M413" s="337"/>
      <c r="N413" s="337"/>
      <c r="O413" s="337"/>
      <c r="P413" s="337"/>
      <c r="Q413" s="337"/>
      <c r="R413" s="337"/>
      <c r="S413" s="337"/>
      <c r="T413" s="337"/>
      <c r="U413" s="373">
        <f t="shared" si="100"/>
        <v>0</v>
      </c>
      <c r="V413" s="21"/>
      <c r="W413" s="199"/>
      <c r="X413" s="126">
        <f t="shared" si="109"/>
        <v>0</v>
      </c>
      <c r="Y413" s="26">
        <f t="shared" si="110"/>
        <v>0</v>
      </c>
      <c r="Z413" s="48">
        <f t="shared" si="111"/>
        <v>0</v>
      </c>
    </row>
    <row r="414" spans="1:31" ht="15.75" customHeight="1">
      <c r="A414" s="61"/>
      <c r="B414" s="168"/>
      <c r="C414" s="262" t="s">
        <v>314</v>
      </c>
      <c r="D414" s="62"/>
      <c r="E414" s="66" t="s">
        <v>308</v>
      </c>
      <c r="F414" s="105" t="s">
        <v>206</v>
      </c>
      <c r="G414" s="353"/>
      <c r="H414" s="349"/>
      <c r="I414" s="337"/>
      <c r="J414" s="337"/>
      <c r="K414" s="337"/>
      <c r="L414" s="337"/>
      <c r="M414" s="337"/>
      <c r="N414" s="337"/>
      <c r="O414" s="337"/>
      <c r="P414" s="337"/>
      <c r="Q414" s="337"/>
      <c r="R414" s="337"/>
      <c r="S414" s="337"/>
      <c r="T414" s="337"/>
      <c r="U414" s="373">
        <f t="shared" si="100"/>
        <v>0</v>
      </c>
      <c r="V414" s="21"/>
      <c r="W414" s="199"/>
      <c r="X414" s="126">
        <f t="shared" si="109"/>
        <v>0</v>
      </c>
      <c r="Y414" s="26">
        <f t="shared" si="110"/>
        <v>0</v>
      </c>
      <c r="Z414" s="48">
        <f t="shared" si="111"/>
        <v>0</v>
      </c>
    </row>
    <row r="415" spans="1:31" ht="15.75" customHeight="1">
      <c r="A415" s="61"/>
      <c r="B415" s="168"/>
      <c r="C415" s="262" t="s">
        <v>313</v>
      </c>
      <c r="D415" s="62"/>
      <c r="E415" s="66" t="s">
        <v>315</v>
      </c>
      <c r="F415" s="105" t="s">
        <v>209</v>
      </c>
      <c r="G415" s="353"/>
      <c r="H415" s="349"/>
      <c r="I415" s="337"/>
      <c r="J415" s="337"/>
      <c r="K415" s="337"/>
      <c r="L415" s="337"/>
      <c r="M415" s="337"/>
      <c r="N415" s="337"/>
      <c r="O415" s="337"/>
      <c r="P415" s="337"/>
      <c r="Q415" s="337"/>
      <c r="R415" s="337"/>
      <c r="S415" s="337"/>
      <c r="T415" s="337"/>
      <c r="U415" s="373">
        <f t="shared" si="100"/>
        <v>0</v>
      </c>
      <c r="V415" s="21"/>
      <c r="W415" s="199"/>
      <c r="X415" s="126">
        <f t="shared" si="109"/>
        <v>0</v>
      </c>
      <c r="Y415" s="26">
        <f t="shared" si="110"/>
        <v>0</v>
      </c>
      <c r="Z415" s="48">
        <f t="shared" si="111"/>
        <v>0</v>
      </c>
    </row>
    <row r="416" spans="1:31" ht="15.75" customHeight="1">
      <c r="A416" s="61">
        <v>22</v>
      </c>
      <c r="B416" s="165" t="s">
        <v>517</v>
      </c>
      <c r="C416" s="269"/>
      <c r="D416" s="62"/>
      <c r="E416" s="3"/>
      <c r="F416" s="105"/>
      <c r="G416" s="353"/>
      <c r="H416" s="349"/>
      <c r="I416" s="337"/>
      <c r="J416" s="337"/>
      <c r="K416" s="337"/>
      <c r="L416" s="337"/>
      <c r="M416" s="337"/>
      <c r="N416" s="337"/>
      <c r="O416" s="337"/>
      <c r="P416" s="337"/>
      <c r="Q416" s="337"/>
      <c r="R416" s="337"/>
      <c r="S416" s="337"/>
      <c r="T416" s="337"/>
      <c r="U416" s="373">
        <f t="shared" si="100"/>
        <v>0</v>
      </c>
      <c r="V416" s="21"/>
      <c r="W416" s="199"/>
      <c r="X416" s="126">
        <f t="shared" si="109"/>
        <v>0</v>
      </c>
      <c r="Y416" s="26">
        <f t="shared" si="110"/>
        <v>0</v>
      </c>
      <c r="Z416" s="48">
        <f t="shared" si="111"/>
        <v>0</v>
      </c>
    </row>
    <row r="417" spans="1:26" ht="15.75" customHeight="1">
      <c r="A417" s="61"/>
      <c r="B417" s="166"/>
      <c r="C417" s="269" t="s">
        <v>248</v>
      </c>
      <c r="D417" s="62"/>
      <c r="E417" s="3"/>
      <c r="F417" s="105" t="s">
        <v>117</v>
      </c>
      <c r="G417" s="353"/>
      <c r="H417" s="349"/>
      <c r="I417" s="337"/>
      <c r="J417" s="337"/>
      <c r="K417" s="337"/>
      <c r="L417" s="337"/>
      <c r="M417" s="337"/>
      <c r="N417" s="337"/>
      <c r="O417" s="337"/>
      <c r="P417" s="337"/>
      <c r="Q417" s="337"/>
      <c r="R417" s="337"/>
      <c r="S417" s="337"/>
      <c r="T417" s="337"/>
      <c r="U417" s="373">
        <f t="shared" si="100"/>
        <v>0</v>
      </c>
      <c r="V417" s="21"/>
      <c r="W417" s="199"/>
      <c r="X417" s="126">
        <f t="shared" si="109"/>
        <v>0</v>
      </c>
      <c r="Y417" s="26">
        <f t="shared" si="110"/>
        <v>0</v>
      </c>
      <c r="Z417" s="48">
        <f t="shared" si="111"/>
        <v>0</v>
      </c>
    </row>
    <row r="418" spans="1:26" ht="15.75" customHeight="1">
      <c r="A418" s="61"/>
      <c r="B418" s="166"/>
      <c r="C418" s="269" t="s">
        <v>262</v>
      </c>
      <c r="D418" s="62"/>
      <c r="E418" s="3">
        <f>+E408</f>
        <v>0</v>
      </c>
      <c r="F418" s="105" t="s">
        <v>224</v>
      </c>
      <c r="G418" s="353"/>
      <c r="H418" s="354"/>
      <c r="I418" s="337"/>
      <c r="J418" s="337"/>
      <c r="K418" s="337"/>
      <c r="L418" s="337"/>
      <c r="M418" s="337"/>
      <c r="N418" s="337"/>
      <c r="O418" s="337"/>
      <c r="P418" s="337"/>
      <c r="Q418" s="337"/>
      <c r="R418" s="337"/>
      <c r="S418" s="337"/>
      <c r="T418" s="337"/>
      <c r="U418" s="373">
        <f t="shared" si="100"/>
        <v>0</v>
      </c>
      <c r="V418" s="21"/>
      <c r="W418" s="199"/>
      <c r="X418" s="126">
        <f t="shared" si="109"/>
        <v>0</v>
      </c>
      <c r="Y418" s="26">
        <f t="shared" si="110"/>
        <v>0</v>
      </c>
      <c r="Z418" s="48">
        <f t="shared" si="111"/>
        <v>0</v>
      </c>
    </row>
    <row r="419" spans="1:26" ht="15.75" customHeight="1">
      <c r="A419" s="61"/>
      <c r="B419" s="166"/>
      <c r="C419" s="269" t="str">
        <f>+C409</f>
        <v xml:space="preserve">Daun pintu solid engineering + honeycomb + groove ;  </v>
      </c>
      <c r="D419" s="62"/>
      <c r="E419" s="3" t="str">
        <f>+E409</f>
        <v>veneer nyatoh finish melamic</v>
      </c>
      <c r="F419" s="105" t="s">
        <v>224</v>
      </c>
      <c r="G419" s="353"/>
      <c r="H419" s="354"/>
      <c r="I419" s="337"/>
      <c r="J419" s="337"/>
      <c r="K419" s="337"/>
      <c r="L419" s="337"/>
      <c r="M419" s="337"/>
      <c r="N419" s="337"/>
      <c r="O419" s="337"/>
      <c r="P419" s="337"/>
      <c r="Q419" s="337"/>
      <c r="R419" s="337"/>
      <c r="S419" s="337"/>
      <c r="T419" s="337"/>
      <c r="U419" s="373">
        <f t="shared" si="100"/>
        <v>0</v>
      </c>
      <c r="V419" s="21"/>
      <c r="W419" s="199"/>
      <c r="X419" s="126">
        <f t="shared" si="109"/>
        <v>0</v>
      </c>
      <c r="Y419" s="26">
        <f t="shared" si="110"/>
        <v>0</v>
      </c>
      <c r="Z419" s="48">
        <f t="shared" si="111"/>
        <v>0</v>
      </c>
    </row>
    <row r="420" spans="1:26" ht="15.75" customHeight="1">
      <c r="A420" s="61"/>
      <c r="B420" s="166"/>
      <c r="C420" s="269" t="s">
        <v>272</v>
      </c>
      <c r="D420" s="62"/>
      <c r="E420" s="3"/>
      <c r="F420" s="105"/>
      <c r="G420" s="353"/>
      <c r="H420" s="355"/>
      <c r="I420" s="337"/>
      <c r="J420" s="337"/>
      <c r="K420" s="337"/>
      <c r="L420" s="337"/>
      <c r="M420" s="337"/>
      <c r="N420" s="337"/>
      <c r="O420" s="337"/>
      <c r="P420" s="337"/>
      <c r="Q420" s="337"/>
      <c r="R420" s="337"/>
      <c r="S420" s="337"/>
      <c r="T420" s="337"/>
      <c r="U420" s="373">
        <f t="shared" si="100"/>
        <v>0</v>
      </c>
      <c r="V420" s="21"/>
      <c r="W420" s="199"/>
      <c r="X420" s="126">
        <f t="shared" si="109"/>
        <v>0</v>
      </c>
      <c r="Y420" s="26">
        <f t="shared" si="110"/>
        <v>0</v>
      </c>
      <c r="Z420" s="48">
        <f t="shared" si="111"/>
        <v>0</v>
      </c>
    </row>
    <row r="421" spans="1:26" ht="15.75" customHeight="1">
      <c r="A421" s="61"/>
      <c r="B421" s="166"/>
      <c r="C421" s="269" t="s">
        <v>264</v>
      </c>
      <c r="D421" s="62"/>
      <c r="E421" s="3"/>
      <c r="F421" s="105"/>
      <c r="G421" s="353"/>
      <c r="H421" s="355"/>
      <c r="I421" s="337"/>
      <c r="J421" s="337"/>
      <c r="K421" s="337"/>
      <c r="L421" s="337"/>
      <c r="M421" s="337"/>
      <c r="N421" s="337"/>
      <c r="O421" s="337"/>
      <c r="P421" s="337"/>
      <c r="Q421" s="337"/>
      <c r="R421" s="337"/>
      <c r="S421" s="337"/>
      <c r="T421" s="337"/>
      <c r="U421" s="373">
        <f t="shared" si="100"/>
        <v>0</v>
      </c>
      <c r="V421" s="21"/>
      <c r="W421" s="199"/>
      <c r="X421" s="126">
        <f t="shared" si="109"/>
        <v>0</v>
      </c>
      <c r="Y421" s="26">
        <f t="shared" si="110"/>
        <v>0</v>
      </c>
      <c r="Z421" s="48">
        <f t="shared" si="111"/>
        <v>0</v>
      </c>
    </row>
    <row r="422" spans="1:26" ht="15.75" customHeight="1">
      <c r="A422" s="61"/>
      <c r="B422" s="166"/>
      <c r="C422" s="269" t="s">
        <v>311</v>
      </c>
      <c r="D422" s="62"/>
      <c r="E422" s="215" t="s">
        <v>310</v>
      </c>
      <c r="F422" s="105" t="s">
        <v>209</v>
      </c>
      <c r="G422" s="353"/>
      <c r="H422" s="354"/>
      <c r="I422" s="337"/>
      <c r="J422" s="337"/>
      <c r="K422" s="337"/>
      <c r="L422" s="337"/>
      <c r="M422" s="337"/>
      <c r="N422" s="337"/>
      <c r="O422" s="337"/>
      <c r="P422" s="337"/>
      <c r="Q422" s="337"/>
      <c r="R422" s="337"/>
      <c r="S422" s="337"/>
      <c r="T422" s="337"/>
      <c r="U422" s="373">
        <f t="shared" si="100"/>
        <v>0</v>
      </c>
      <c r="V422" s="21"/>
      <c r="W422" s="199"/>
      <c r="X422" s="126">
        <f t="shared" si="109"/>
        <v>0</v>
      </c>
      <c r="Y422" s="26">
        <f t="shared" si="110"/>
        <v>0</v>
      </c>
      <c r="Z422" s="48">
        <f t="shared" si="111"/>
        <v>0</v>
      </c>
    </row>
    <row r="423" spans="1:26" ht="15.75" customHeight="1">
      <c r="A423" s="61"/>
      <c r="B423" s="166"/>
      <c r="C423" s="269" t="s">
        <v>312</v>
      </c>
      <c r="D423" s="62"/>
      <c r="E423" s="116" t="s">
        <v>309</v>
      </c>
      <c r="F423" s="105" t="s">
        <v>206</v>
      </c>
      <c r="G423" s="353"/>
      <c r="H423" s="349"/>
      <c r="I423" s="337"/>
      <c r="J423" s="337"/>
      <c r="K423" s="337"/>
      <c r="L423" s="337"/>
      <c r="M423" s="337"/>
      <c r="N423" s="337"/>
      <c r="O423" s="337"/>
      <c r="P423" s="337"/>
      <c r="Q423" s="337"/>
      <c r="R423" s="337"/>
      <c r="S423" s="337"/>
      <c r="T423" s="337"/>
      <c r="U423" s="373">
        <f t="shared" si="100"/>
        <v>0</v>
      </c>
      <c r="V423" s="21"/>
      <c r="W423" s="199"/>
      <c r="X423" s="126">
        <f t="shared" si="109"/>
        <v>0</v>
      </c>
      <c r="Y423" s="26">
        <f t="shared" si="110"/>
        <v>0</v>
      </c>
      <c r="Z423" s="48">
        <f t="shared" si="111"/>
        <v>0</v>
      </c>
    </row>
    <row r="424" spans="1:26" ht="15.75" customHeight="1">
      <c r="A424" s="61"/>
      <c r="B424" s="166"/>
      <c r="C424" s="262" t="s">
        <v>306</v>
      </c>
      <c r="D424" s="62"/>
      <c r="E424" s="66" t="s">
        <v>308</v>
      </c>
      <c r="F424" s="105" t="s">
        <v>206</v>
      </c>
      <c r="G424" s="353"/>
      <c r="H424" s="349"/>
      <c r="I424" s="337"/>
      <c r="J424" s="337"/>
      <c r="K424" s="337"/>
      <c r="L424" s="337"/>
      <c r="M424" s="337"/>
      <c r="N424" s="337"/>
      <c r="O424" s="337"/>
      <c r="P424" s="337"/>
      <c r="Q424" s="337"/>
      <c r="R424" s="337"/>
      <c r="S424" s="337"/>
      <c r="T424" s="337"/>
      <c r="U424" s="373">
        <f t="shared" si="100"/>
        <v>0</v>
      </c>
      <c r="V424" s="21"/>
      <c r="W424" s="199"/>
      <c r="X424" s="126">
        <f t="shared" si="109"/>
        <v>0</v>
      </c>
      <c r="Y424" s="26">
        <f t="shared" si="110"/>
        <v>0</v>
      </c>
      <c r="Z424" s="48">
        <f t="shared" si="111"/>
        <v>0</v>
      </c>
    </row>
    <row r="425" spans="1:26" s="703" customFormat="1" ht="15.75" customHeight="1">
      <c r="A425" s="697">
        <v>23</v>
      </c>
      <c r="B425" s="698" t="s">
        <v>1015</v>
      </c>
      <c r="C425" s="699"/>
      <c r="D425" s="687"/>
      <c r="E425" s="688"/>
      <c r="F425" s="689"/>
      <c r="G425" s="706"/>
      <c r="H425" s="714"/>
      <c r="I425" s="707"/>
      <c r="J425" s="707"/>
      <c r="K425" s="707"/>
      <c r="L425" s="707"/>
      <c r="M425" s="707"/>
      <c r="N425" s="707"/>
      <c r="O425" s="707"/>
      <c r="P425" s="707"/>
      <c r="Q425" s="707"/>
      <c r="R425" s="707"/>
      <c r="S425" s="707"/>
      <c r="T425" s="707"/>
      <c r="U425" s="711">
        <f t="shared" si="100"/>
        <v>0</v>
      </c>
      <c r="V425" s="728"/>
      <c r="W425" s="729"/>
      <c r="X425" s="717">
        <f t="shared" si="109"/>
        <v>0</v>
      </c>
      <c r="Y425" s="718">
        <f t="shared" si="110"/>
        <v>0</v>
      </c>
      <c r="Z425" s="730">
        <f t="shared" si="111"/>
        <v>0</v>
      </c>
    </row>
    <row r="426" spans="1:26" s="703" customFormat="1" ht="15.75" customHeight="1">
      <c r="A426" s="697"/>
      <c r="B426" s="685"/>
      <c r="C426" s="705" t="s">
        <v>248</v>
      </c>
      <c r="D426" s="687"/>
      <c r="E426" s="688"/>
      <c r="F426" s="689" t="s">
        <v>117</v>
      </c>
      <c r="G426" s="706"/>
      <c r="H426" s="714"/>
      <c r="I426" s="707"/>
      <c r="J426" s="707"/>
      <c r="K426" s="707"/>
      <c r="L426" s="707"/>
      <c r="M426" s="707"/>
      <c r="N426" s="707"/>
      <c r="O426" s="707"/>
      <c r="P426" s="707"/>
      <c r="Q426" s="707"/>
      <c r="R426" s="707"/>
      <c r="S426" s="707"/>
      <c r="T426" s="707"/>
      <c r="U426" s="711">
        <f t="shared" ref="U426:U443" si="125">SUM(G426:T426)</f>
        <v>0</v>
      </c>
      <c r="V426" s="728"/>
      <c r="W426" s="729"/>
      <c r="X426" s="717">
        <f t="shared" si="109"/>
        <v>0</v>
      </c>
      <c r="Y426" s="718">
        <f t="shared" si="110"/>
        <v>0</v>
      </c>
      <c r="Z426" s="730">
        <f t="shared" si="111"/>
        <v>0</v>
      </c>
    </row>
    <row r="427" spans="1:26" s="703" customFormat="1" ht="15.75" customHeight="1">
      <c r="A427" s="697"/>
      <c r="B427" s="685"/>
      <c r="C427" s="686" t="s">
        <v>526</v>
      </c>
      <c r="D427" s="687"/>
      <c r="E427" s="688" t="s">
        <v>276</v>
      </c>
      <c r="F427" s="689" t="s">
        <v>224</v>
      </c>
      <c r="G427" s="706"/>
      <c r="H427" s="714"/>
      <c r="I427" s="707"/>
      <c r="J427" s="707"/>
      <c r="K427" s="707"/>
      <c r="L427" s="707"/>
      <c r="M427" s="707"/>
      <c r="N427" s="707"/>
      <c r="O427" s="707"/>
      <c r="P427" s="707"/>
      <c r="Q427" s="707"/>
      <c r="R427" s="707"/>
      <c r="S427" s="707"/>
      <c r="T427" s="707"/>
      <c r="U427" s="711">
        <f t="shared" si="125"/>
        <v>0</v>
      </c>
      <c r="V427" s="728"/>
      <c r="W427" s="729"/>
      <c r="X427" s="717">
        <f t="shared" si="109"/>
        <v>0</v>
      </c>
      <c r="Y427" s="718">
        <f t="shared" si="110"/>
        <v>0</v>
      </c>
      <c r="Z427" s="730">
        <f t="shared" si="111"/>
        <v>0</v>
      </c>
    </row>
    <row r="428" spans="1:26" s="703" customFormat="1" ht="15.75" customHeight="1">
      <c r="A428" s="697"/>
      <c r="B428" s="712"/>
      <c r="C428" s="686" t="s">
        <v>812</v>
      </c>
      <c r="D428" s="687"/>
      <c r="E428" s="688" t="s">
        <v>281</v>
      </c>
      <c r="F428" s="689"/>
      <c r="G428" s="706"/>
      <c r="H428" s="714"/>
      <c r="I428" s="707"/>
      <c r="J428" s="707"/>
      <c r="K428" s="707"/>
      <c r="L428" s="707"/>
      <c r="M428" s="707"/>
      <c r="N428" s="707"/>
      <c r="O428" s="707"/>
      <c r="P428" s="707"/>
      <c r="Q428" s="707"/>
      <c r="R428" s="707"/>
      <c r="S428" s="707"/>
      <c r="T428" s="707"/>
      <c r="U428" s="711">
        <f t="shared" si="125"/>
        <v>0</v>
      </c>
      <c r="V428" s="728"/>
      <c r="W428" s="729"/>
      <c r="X428" s="717">
        <f t="shared" si="109"/>
        <v>0</v>
      </c>
      <c r="Y428" s="718">
        <f t="shared" si="110"/>
        <v>0</v>
      </c>
      <c r="Z428" s="730">
        <f t="shared" si="111"/>
        <v>0</v>
      </c>
    </row>
    <row r="429" spans="1:26" s="703" customFormat="1" ht="15.75" customHeight="1">
      <c r="A429" s="697"/>
      <c r="B429" s="712"/>
      <c r="C429" s="713" t="s">
        <v>278</v>
      </c>
      <c r="D429" s="687"/>
      <c r="E429" s="688"/>
      <c r="F429" s="689"/>
      <c r="G429" s="706"/>
      <c r="H429" s="714"/>
      <c r="I429" s="707"/>
      <c r="J429" s="707"/>
      <c r="K429" s="707"/>
      <c r="L429" s="707"/>
      <c r="M429" s="707"/>
      <c r="N429" s="707"/>
      <c r="O429" s="707"/>
      <c r="P429" s="707"/>
      <c r="Q429" s="707"/>
      <c r="R429" s="707"/>
      <c r="S429" s="707"/>
      <c r="T429" s="707"/>
      <c r="U429" s="711">
        <f t="shared" si="125"/>
        <v>0</v>
      </c>
      <c r="V429" s="728"/>
      <c r="W429" s="729"/>
      <c r="X429" s="717">
        <f t="shared" si="109"/>
        <v>0</v>
      </c>
      <c r="Y429" s="718">
        <f t="shared" si="110"/>
        <v>0</v>
      </c>
      <c r="Z429" s="730">
        <f t="shared" si="111"/>
        <v>0</v>
      </c>
    </row>
    <row r="430" spans="1:26" s="703" customFormat="1" ht="15.75" customHeight="1">
      <c r="A430" s="697">
        <v>24</v>
      </c>
      <c r="B430" s="698" t="s">
        <v>1027</v>
      </c>
      <c r="C430" s="699"/>
      <c r="D430" s="687"/>
      <c r="E430" s="688"/>
      <c r="F430" s="689"/>
      <c r="G430" s="706"/>
      <c r="H430" s="714"/>
      <c r="I430" s="707"/>
      <c r="J430" s="707"/>
      <c r="K430" s="707"/>
      <c r="L430" s="707"/>
      <c r="M430" s="707"/>
      <c r="N430" s="707"/>
      <c r="O430" s="707"/>
      <c r="P430" s="707"/>
      <c r="Q430" s="707"/>
      <c r="R430" s="707"/>
      <c r="S430" s="707"/>
      <c r="T430" s="707"/>
      <c r="U430" s="711">
        <f t="shared" si="125"/>
        <v>0</v>
      </c>
      <c r="V430" s="728"/>
      <c r="W430" s="729"/>
      <c r="X430" s="717">
        <f t="shared" si="109"/>
        <v>0</v>
      </c>
      <c r="Y430" s="718">
        <f t="shared" si="110"/>
        <v>0</v>
      </c>
      <c r="Z430" s="730">
        <f t="shared" si="111"/>
        <v>0</v>
      </c>
    </row>
    <row r="431" spans="1:26" s="703" customFormat="1" ht="15.75" customHeight="1">
      <c r="A431" s="697"/>
      <c r="B431" s="685"/>
      <c r="C431" s="705" t="s">
        <v>248</v>
      </c>
      <c r="D431" s="687"/>
      <c r="E431" s="688"/>
      <c r="F431" s="689" t="s">
        <v>117</v>
      </c>
      <c r="G431" s="706"/>
      <c r="H431" s="679">
        <f t="shared" ref="H431:S431" si="126">(2.7+2.1+2.1)*H432</f>
        <v>138</v>
      </c>
      <c r="I431" s="679">
        <f t="shared" si="126"/>
        <v>131.1</v>
      </c>
      <c r="J431" s="679">
        <f t="shared" si="126"/>
        <v>131.1</v>
      </c>
      <c r="K431" s="679">
        <f t="shared" si="126"/>
        <v>131.1</v>
      </c>
      <c r="L431" s="679">
        <f t="shared" si="126"/>
        <v>131.1</v>
      </c>
      <c r="M431" s="679">
        <f t="shared" si="126"/>
        <v>131.1</v>
      </c>
      <c r="N431" s="679">
        <f t="shared" si="126"/>
        <v>131.1</v>
      </c>
      <c r="O431" s="679">
        <f t="shared" si="126"/>
        <v>96.600000000000009</v>
      </c>
      <c r="P431" s="679">
        <f t="shared" si="126"/>
        <v>96.600000000000009</v>
      </c>
      <c r="Q431" s="679">
        <f t="shared" si="126"/>
        <v>96.600000000000009</v>
      </c>
      <c r="R431" s="679">
        <f t="shared" si="126"/>
        <v>96.600000000000009</v>
      </c>
      <c r="S431" s="679">
        <f t="shared" si="126"/>
        <v>96.600000000000009</v>
      </c>
      <c r="T431" s="707"/>
      <c r="U431" s="711">
        <f t="shared" si="125"/>
        <v>1407.6</v>
      </c>
      <c r="V431" s="728">
        <f>V404</f>
        <v>0</v>
      </c>
      <c r="W431" s="729">
        <f>W404</f>
        <v>19040</v>
      </c>
      <c r="X431" s="717">
        <f t="shared" si="109"/>
        <v>0</v>
      </c>
      <c r="Y431" s="718">
        <f t="shared" si="110"/>
        <v>26800704</v>
      </c>
      <c r="Z431" s="730">
        <f t="shared" si="111"/>
        <v>26800704</v>
      </c>
    </row>
    <row r="432" spans="1:26" s="703" customFormat="1" ht="15.75" customHeight="1">
      <c r="A432" s="697"/>
      <c r="B432" s="685"/>
      <c r="C432" s="686" t="s">
        <v>526</v>
      </c>
      <c r="D432" s="687"/>
      <c r="E432" s="688" t="s">
        <v>276</v>
      </c>
      <c r="F432" s="689" t="s">
        <v>224</v>
      </c>
      <c r="G432" s="706"/>
      <c r="H432" s="679">
        <v>20</v>
      </c>
      <c r="I432" s="679">
        <v>19</v>
      </c>
      <c r="J432" s="679">
        <v>19</v>
      </c>
      <c r="K432" s="679">
        <v>19</v>
      </c>
      <c r="L432" s="679">
        <v>19</v>
      </c>
      <c r="M432" s="679">
        <v>19</v>
      </c>
      <c r="N432" s="679">
        <v>19</v>
      </c>
      <c r="O432" s="679">
        <v>14</v>
      </c>
      <c r="P432" s="679">
        <v>14</v>
      </c>
      <c r="Q432" s="679">
        <v>14</v>
      </c>
      <c r="R432" s="679">
        <v>14</v>
      </c>
      <c r="S432" s="679">
        <v>14</v>
      </c>
      <c r="T432" s="707"/>
      <c r="U432" s="711">
        <f t="shared" si="125"/>
        <v>204</v>
      </c>
      <c r="V432" s="728">
        <f>'Ars topaz'!L409</f>
        <v>1275638</v>
      </c>
      <c r="W432" s="729">
        <f>'Ars topaz'!M409</f>
        <v>127563.8</v>
      </c>
      <c r="X432" s="717">
        <f t="shared" si="109"/>
        <v>260230152</v>
      </c>
      <c r="Y432" s="718">
        <f t="shared" si="110"/>
        <v>26023015.199999999</v>
      </c>
      <c r="Z432" s="730">
        <f t="shared" si="111"/>
        <v>286253167.19999999</v>
      </c>
    </row>
    <row r="433" spans="1:26" s="703" customFormat="1" ht="15.75" customHeight="1">
      <c r="A433" s="697"/>
      <c r="B433" s="712"/>
      <c r="C433" s="686" t="s">
        <v>812</v>
      </c>
      <c r="D433" s="687"/>
      <c r="E433" s="688" t="s">
        <v>281</v>
      </c>
      <c r="F433" s="689" t="s">
        <v>224</v>
      </c>
      <c r="G433" s="706"/>
      <c r="H433" s="679">
        <f>H432</f>
        <v>20</v>
      </c>
      <c r="I433" s="679">
        <f t="shared" ref="I433:S433" si="127">I432</f>
        <v>19</v>
      </c>
      <c r="J433" s="679">
        <f t="shared" si="127"/>
        <v>19</v>
      </c>
      <c r="K433" s="679">
        <f t="shared" si="127"/>
        <v>19</v>
      </c>
      <c r="L433" s="679">
        <f t="shared" si="127"/>
        <v>19</v>
      </c>
      <c r="M433" s="679">
        <f t="shared" si="127"/>
        <v>19</v>
      </c>
      <c r="N433" s="679">
        <f t="shared" si="127"/>
        <v>19</v>
      </c>
      <c r="O433" s="679">
        <f t="shared" si="127"/>
        <v>14</v>
      </c>
      <c r="P433" s="679">
        <f t="shared" si="127"/>
        <v>14</v>
      </c>
      <c r="Q433" s="679">
        <f t="shared" si="127"/>
        <v>14</v>
      </c>
      <c r="R433" s="679">
        <f t="shared" si="127"/>
        <v>14</v>
      </c>
      <c r="S433" s="679">
        <f t="shared" si="127"/>
        <v>14</v>
      </c>
      <c r="T433" s="707"/>
      <c r="U433" s="711">
        <f t="shared" si="125"/>
        <v>204</v>
      </c>
      <c r="V433" s="728">
        <f>'Ars topaz'!L410</f>
        <v>5492113</v>
      </c>
      <c r="W433" s="729">
        <f>'Ars topaz'!M410</f>
        <v>549211.30000000005</v>
      </c>
      <c r="X433" s="717">
        <f t="shared" ref="X433" si="128">U433*V433</f>
        <v>1120391052</v>
      </c>
      <c r="Y433" s="718">
        <f t="shared" ref="Y433" si="129">U433*W433</f>
        <v>112039105.2</v>
      </c>
      <c r="Z433" s="730">
        <f t="shared" ref="Z433" si="130">X433+Y433</f>
        <v>1232430157.2</v>
      </c>
    </row>
    <row r="434" spans="1:26" s="703" customFormat="1" ht="15.75" customHeight="1">
      <c r="A434" s="697"/>
      <c r="B434" s="712"/>
      <c r="C434" s="713" t="s">
        <v>278</v>
      </c>
      <c r="D434" s="687"/>
      <c r="E434" s="688"/>
      <c r="F434" s="689"/>
      <c r="G434" s="706"/>
      <c r="H434" s="714"/>
      <c r="I434" s="707"/>
      <c r="J434" s="707"/>
      <c r="K434" s="707"/>
      <c r="L434" s="707"/>
      <c r="M434" s="707"/>
      <c r="N434" s="707"/>
      <c r="O434" s="707"/>
      <c r="P434" s="707"/>
      <c r="Q434" s="707"/>
      <c r="R434" s="707"/>
      <c r="S434" s="707"/>
      <c r="T434" s="707"/>
      <c r="U434" s="711">
        <f t="shared" si="125"/>
        <v>0</v>
      </c>
      <c r="V434" s="728"/>
      <c r="W434" s="729"/>
      <c r="X434" s="717">
        <f t="shared" si="109"/>
        <v>0</v>
      </c>
      <c r="Y434" s="718">
        <f t="shared" si="110"/>
        <v>0</v>
      </c>
      <c r="Z434" s="730">
        <f t="shared" si="111"/>
        <v>0</v>
      </c>
    </row>
    <row r="435" spans="1:26" s="703" customFormat="1" ht="15.75" customHeight="1">
      <c r="A435" s="697">
        <v>25</v>
      </c>
      <c r="B435" s="698" t="s">
        <v>1028</v>
      </c>
      <c r="C435" s="699"/>
      <c r="D435" s="687"/>
      <c r="E435" s="688"/>
      <c r="F435" s="689"/>
      <c r="G435" s="706"/>
      <c r="H435" s="714"/>
      <c r="I435" s="707"/>
      <c r="J435" s="707"/>
      <c r="K435" s="707"/>
      <c r="L435" s="707"/>
      <c r="M435" s="707"/>
      <c r="N435" s="707"/>
      <c r="O435" s="707"/>
      <c r="P435" s="707"/>
      <c r="Q435" s="707"/>
      <c r="R435" s="707"/>
      <c r="S435" s="707"/>
      <c r="T435" s="707"/>
      <c r="U435" s="711">
        <f t="shared" si="125"/>
        <v>0</v>
      </c>
      <c r="V435" s="728"/>
      <c r="W435" s="729"/>
      <c r="X435" s="717">
        <f t="shared" si="109"/>
        <v>0</v>
      </c>
      <c r="Y435" s="718">
        <f t="shared" si="110"/>
        <v>0</v>
      </c>
      <c r="Z435" s="730">
        <f t="shared" si="111"/>
        <v>0</v>
      </c>
    </row>
    <row r="436" spans="1:26" s="703" customFormat="1" ht="15.75" customHeight="1">
      <c r="A436" s="697"/>
      <c r="B436" s="685"/>
      <c r="C436" s="705" t="s">
        <v>248</v>
      </c>
      <c r="D436" s="687"/>
      <c r="E436" s="688"/>
      <c r="F436" s="689" t="s">
        <v>117</v>
      </c>
      <c r="G436" s="731"/>
      <c r="H436" s="679">
        <f t="shared" ref="H436:S436" si="131">(2.8+2.1+2.1)*H437</f>
        <v>217</v>
      </c>
      <c r="I436" s="679">
        <f t="shared" si="131"/>
        <v>238</v>
      </c>
      <c r="J436" s="679">
        <f t="shared" si="131"/>
        <v>238</v>
      </c>
      <c r="K436" s="679">
        <f t="shared" si="131"/>
        <v>238</v>
      </c>
      <c r="L436" s="679">
        <f t="shared" si="131"/>
        <v>238</v>
      </c>
      <c r="M436" s="679">
        <f t="shared" si="131"/>
        <v>238</v>
      </c>
      <c r="N436" s="679">
        <f t="shared" si="131"/>
        <v>238</v>
      </c>
      <c r="O436" s="679">
        <f t="shared" si="131"/>
        <v>238</v>
      </c>
      <c r="P436" s="679">
        <f t="shared" si="131"/>
        <v>238</v>
      </c>
      <c r="Q436" s="679">
        <f t="shared" si="131"/>
        <v>238</v>
      </c>
      <c r="R436" s="679">
        <f t="shared" si="131"/>
        <v>238</v>
      </c>
      <c r="S436" s="679">
        <f t="shared" si="131"/>
        <v>189</v>
      </c>
      <c r="T436" s="707"/>
      <c r="U436" s="711">
        <f t="shared" si="125"/>
        <v>2786</v>
      </c>
      <c r="V436" s="728">
        <f>V431</f>
        <v>0</v>
      </c>
      <c r="W436" s="729">
        <f>W431</f>
        <v>19040</v>
      </c>
      <c r="X436" s="717">
        <f t="shared" si="109"/>
        <v>0</v>
      </c>
      <c r="Y436" s="718">
        <f t="shared" si="110"/>
        <v>53045440</v>
      </c>
      <c r="Z436" s="730">
        <f t="shared" si="111"/>
        <v>53045440</v>
      </c>
    </row>
    <row r="437" spans="1:26" s="703" customFormat="1" ht="15.75" customHeight="1">
      <c r="A437" s="697"/>
      <c r="B437" s="685"/>
      <c r="C437" s="686" t="s">
        <v>526</v>
      </c>
      <c r="D437" s="687"/>
      <c r="E437" s="688" t="s">
        <v>276</v>
      </c>
      <c r="F437" s="689" t="s">
        <v>224</v>
      </c>
      <c r="G437" s="731"/>
      <c r="H437" s="679">
        <v>31</v>
      </c>
      <c r="I437" s="679">
        <v>34</v>
      </c>
      <c r="J437" s="679">
        <v>34</v>
      </c>
      <c r="K437" s="679">
        <v>34</v>
      </c>
      <c r="L437" s="679">
        <v>34</v>
      </c>
      <c r="M437" s="679">
        <v>34</v>
      </c>
      <c r="N437" s="679">
        <v>34</v>
      </c>
      <c r="O437" s="679">
        <v>34</v>
      </c>
      <c r="P437" s="679">
        <v>34</v>
      </c>
      <c r="Q437" s="679">
        <v>34</v>
      </c>
      <c r="R437" s="679">
        <v>34</v>
      </c>
      <c r="S437" s="679">
        <v>27</v>
      </c>
      <c r="T437" s="707"/>
      <c r="U437" s="711">
        <f t="shared" si="125"/>
        <v>398</v>
      </c>
      <c r="V437" s="728">
        <f>'Ars topaz'!L414</f>
        <v>1285413</v>
      </c>
      <c r="W437" s="729">
        <f>'Ars topaz'!M414</f>
        <v>128541.3</v>
      </c>
      <c r="X437" s="717">
        <f t="shared" si="109"/>
        <v>511594374</v>
      </c>
      <c r="Y437" s="718">
        <f t="shared" si="110"/>
        <v>51159437.399999999</v>
      </c>
      <c r="Z437" s="730">
        <f t="shared" si="111"/>
        <v>562753811.39999998</v>
      </c>
    </row>
    <row r="438" spans="1:26" s="703" customFormat="1" ht="15.75" customHeight="1">
      <c r="A438" s="697"/>
      <c r="B438" s="712"/>
      <c r="C438" s="686" t="s">
        <v>812</v>
      </c>
      <c r="D438" s="687"/>
      <c r="E438" s="688" t="s">
        <v>281</v>
      </c>
      <c r="F438" s="689" t="s">
        <v>224</v>
      </c>
      <c r="G438" s="731"/>
      <c r="H438" s="679">
        <f>H437</f>
        <v>31</v>
      </c>
      <c r="I438" s="679">
        <f t="shared" ref="I438:S438" si="132">I437</f>
        <v>34</v>
      </c>
      <c r="J438" s="679">
        <f t="shared" si="132"/>
        <v>34</v>
      </c>
      <c r="K438" s="679">
        <f t="shared" si="132"/>
        <v>34</v>
      </c>
      <c r="L438" s="679">
        <f t="shared" si="132"/>
        <v>34</v>
      </c>
      <c r="M438" s="679">
        <f t="shared" si="132"/>
        <v>34</v>
      </c>
      <c r="N438" s="679">
        <f t="shared" si="132"/>
        <v>34</v>
      </c>
      <c r="O438" s="679">
        <f t="shared" si="132"/>
        <v>34</v>
      </c>
      <c r="P438" s="679">
        <f t="shared" si="132"/>
        <v>34</v>
      </c>
      <c r="Q438" s="679">
        <f t="shared" si="132"/>
        <v>34</v>
      </c>
      <c r="R438" s="679">
        <f t="shared" si="132"/>
        <v>34</v>
      </c>
      <c r="S438" s="679">
        <f t="shared" si="132"/>
        <v>27</v>
      </c>
      <c r="T438" s="707"/>
      <c r="U438" s="711">
        <f t="shared" si="125"/>
        <v>398</v>
      </c>
      <c r="V438" s="728">
        <f>'Ars topaz'!L415</f>
        <v>5549900</v>
      </c>
      <c r="W438" s="729">
        <f>'Ars topaz'!M415</f>
        <v>554990</v>
      </c>
      <c r="X438" s="717">
        <f t="shared" ref="X438" si="133">U438*V438</f>
        <v>2208860200</v>
      </c>
      <c r="Y438" s="718">
        <f t="shared" ref="Y438" si="134">U438*W438</f>
        <v>220886020</v>
      </c>
      <c r="Z438" s="730">
        <f t="shared" ref="Z438" si="135">X438+Y438</f>
        <v>2429746220</v>
      </c>
    </row>
    <row r="439" spans="1:26" s="703" customFormat="1" ht="15.75" customHeight="1">
      <c r="A439" s="697"/>
      <c r="B439" s="712"/>
      <c r="C439" s="713" t="s">
        <v>278</v>
      </c>
      <c r="D439" s="687"/>
      <c r="E439" s="688"/>
      <c r="F439" s="689"/>
      <c r="G439" s="731"/>
      <c r="H439" s="714"/>
      <c r="I439" s="707"/>
      <c r="J439" s="707"/>
      <c r="K439" s="707"/>
      <c r="L439" s="707"/>
      <c r="M439" s="707"/>
      <c r="N439" s="707"/>
      <c r="O439" s="707"/>
      <c r="P439" s="707"/>
      <c r="Q439" s="707"/>
      <c r="R439" s="707"/>
      <c r="S439" s="707"/>
      <c r="T439" s="707"/>
      <c r="U439" s="711">
        <f t="shared" si="125"/>
        <v>0</v>
      </c>
      <c r="V439" s="728"/>
      <c r="W439" s="729"/>
      <c r="X439" s="717"/>
      <c r="Y439" s="718"/>
      <c r="Z439" s="730"/>
    </row>
    <row r="440" spans="1:26" s="703" customFormat="1" ht="15.75" customHeight="1">
      <c r="A440" s="697">
        <v>26</v>
      </c>
      <c r="B440" s="698" t="s">
        <v>1029</v>
      </c>
      <c r="C440" s="699"/>
      <c r="D440" s="687"/>
      <c r="E440" s="688"/>
      <c r="F440" s="689"/>
      <c r="G440" s="732"/>
      <c r="H440" s="701"/>
      <c r="I440" s="702"/>
      <c r="J440" s="702"/>
      <c r="K440" s="702"/>
      <c r="L440" s="702"/>
      <c r="M440" s="702"/>
      <c r="N440" s="702"/>
      <c r="O440" s="702"/>
      <c r="P440" s="702"/>
      <c r="Q440" s="702"/>
      <c r="R440" s="702"/>
      <c r="S440" s="702"/>
      <c r="T440" s="702"/>
      <c r="U440" s="711">
        <f t="shared" si="125"/>
        <v>0</v>
      </c>
      <c r="V440" s="728"/>
      <c r="W440" s="729"/>
      <c r="X440" s="717"/>
      <c r="Y440" s="718"/>
      <c r="Z440" s="730"/>
    </row>
    <row r="441" spans="1:26" s="703" customFormat="1" ht="15.75" customHeight="1">
      <c r="A441" s="697"/>
      <c r="B441" s="685"/>
      <c r="C441" s="705" t="s">
        <v>248</v>
      </c>
      <c r="D441" s="687"/>
      <c r="E441" s="688"/>
      <c r="F441" s="689" t="s">
        <v>117</v>
      </c>
      <c r="G441" s="732"/>
      <c r="H441" s="715">
        <v>216</v>
      </c>
      <c r="I441" s="702">
        <v>266.39999999999998</v>
      </c>
      <c r="J441" s="702">
        <v>266.39999999999998</v>
      </c>
      <c r="K441" s="702">
        <v>266.39999999999998</v>
      </c>
      <c r="L441" s="702">
        <v>266.39999999999998</v>
      </c>
      <c r="M441" s="702">
        <v>266.39999999999998</v>
      </c>
      <c r="N441" s="702">
        <v>266.39999999999998</v>
      </c>
      <c r="O441" s="702">
        <v>266.39999999999998</v>
      </c>
      <c r="P441" s="702">
        <v>266.39999999999998</v>
      </c>
      <c r="Q441" s="702">
        <v>266.39999999999998</v>
      </c>
      <c r="R441" s="702">
        <v>266.39999999999998</v>
      </c>
      <c r="S441" s="702">
        <v>266.39999999999998</v>
      </c>
      <c r="T441" s="702"/>
      <c r="U441" s="711">
        <f t="shared" si="125"/>
        <v>3146.4000000000005</v>
      </c>
      <c r="V441" s="728">
        <f>+'Ars topaz'!L418</f>
        <v>0</v>
      </c>
      <c r="W441" s="723">
        <f>+'Ars topaz'!M418</f>
        <v>19040</v>
      </c>
      <c r="X441" s="717">
        <f t="shared" ref="X441:X442" si="136">U441*V441</f>
        <v>0</v>
      </c>
      <c r="Y441" s="718">
        <f t="shared" ref="Y441:Y442" si="137">U441*W441</f>
        <v>59907456.000000007</v>
      </c>
      <c r="Z441" s="730">
        <f t="shared" ref="Z441:Z442" si="138">X441+Y441</f>
        <v>59907456.000000007</v>
      </c>
    </row>
    <row r="442" spans="1:26" s="703" customFormat="1" ht="15.75" customHeight="1">
      <c r="A442" s="697"/>
      <c r="B442" s="685"/>
      <c r="C442" s="686" t="s">
        <v>526</v>
      </c>
      <c r="D442" s="687"/>
      <c r="E442" s="688" t="s">
        <v>276</v>
      </c>
      <c r="F442" s="689" t="s">
        <v>224</v>
      </c>
      <c r="G442" s="732"/>
      <c r="H442" s="715">
        <v>30</v>
      </c>
      <c r="I442" s="702">
        <v>37</v>
      </c>
      <c r="J442" s="702">
        <v>37</v>
      </c>
      <c r="K442" s="702">
        <v>37</v>
      </c>
      <c r="L442" s="702">
        <v>37</v>
      </c>
      <c r="M442" s="702">
        <v>37</v>
      </c>
      <c r="N442" s="702">
        <v>37</v>
      </c>
      <c r="O442" s="702">
        <v>37</v>
      </c>
      <c r="P442" s="702">
        <v>37</v>
      </c>
      <c r="Q442" s="702">
        <v>37</v>
      </c>
      <c r="R442" s="702">
        <v>37</v>
      </c>
      <c r="S442" s="702">
        <v>37</v>
      </c>
      <c r="T442" s="702"/>
      <c r="U442" s="711">
        <f t="shared" si="125"/>
        <v>437</v>
      </c>
      <c r="V442" s="695">
        <f>+'Ars topaz'!L419</f>
        <v>1295188</v>
      </c>
      <c r="W442" s="723">
        <f>+'Ars topaz'!M419</f>
        <v>129518.8</v>
      </c>
      <c r="X442" s="717">
        <f t="shared" si="136"/>
        <v>565997156</v>
      </c>
      <c r="Y442" s="718">
        <f t="shared" si="137"/>
        <v>56599715.600000001</v>
      </c>
      <c r="Z442" s="730">
        <f t="shared" si="138"/>
        <v>622596871.60000002</v>
      </c>
    </row>
    <row r="443" spans="1:26" s="703" customFormat="1" ht="15.75" customHeight="1">
      <c r="A443" s="697"/>
      <c r="B443" s="712"/>
      <c r="C443" s="686" t="s">
        <v>812</v>
      </c>
      <c r="D443" s="687"/>
      <c r="E443" s="688" t="s">
        <v>281</v>
      </c>
      <c r="F443" s="689" t="s">
        <v>224</v>
      </c>
      <c r="G443" s="732"/>
      <c r="H443" s="715">
        <v>30</v>
      </c>
      <c r="I443" s="702">
        <v>37</v>
      </c>
      <c r="J443" s="702">
        <v>37</v>
      </c>
      <c r="K443" s="702">
        <v>37</v>
      </c>
      <c r="L443" s="702">
        <v>37</v>
      </c>
      <c r="M443" s="702">
        <v>37</v>
      </c>
      <c r="N443" s="702">
        <v>37</v>
      </c>
      <c r="O443" s="702">
        <v>37</v>
      </c>
      <c r="P443" s="702">
        <v>37</v>
      </c>
      <c r="Q443" s="702">
        <v>37</v>
      </c>
      <c r="R443" s="702">
        <v>37</v>
      </c>
      <c r="S443" s="702">
        <v>37</v>
      </c>
      <c r="T443" s="702"/>
      <c r="U443" s="711">
        <f t="shared" si="125"/>
        <v>437</v>
      </c>
      <c r="V443" s="695">
        <f>+'Ars topaz'!L420</f>
        <v>5601478</v>
      </c>
      <c r="W443" s="723">
        <f>+'Ars topaz'!M420</f>
        <v>560147.80000000005</v>
      </c>
      <c r="X443" s="717">
        <f t="shared" ref="X443" si="139">U443*V443</f>
        <v>2447845886</v>
      </c>
      <c r="Y443" s="718">
        <f t="shared" ref="Y443" si="140">U443*W443</f>
        <v>244784588.60000002</v>
      </c>
      <c r="Z443" s="730">
        <f t="shared" ref="Z443" si="141">X443+Y443</f>
        <v>2692630474.5999999</v>
      </c>
    </row>
    <row r="444" spans="1:26" s="703" customFormat="1" ht="15.75" customHeight="1">
      <c r="A444" s="697"/>
      <c r="B444" s="712"/>
      <c r="C444" s="713" t="s">
        <v>278</v>
      </c>
      <c r="D444" s="687"/>
      <c r="E444" s="688"/>
      <c r="F444" s="689"/>
      <c r="G444" s="700"/>
      <c r="H444" s="701"/>
      <c r="I444" s="702"/>
      <c r="J444" s="702"/>
      <c r="K444" s="702"/>
      <c r="L444" s="702"/>
      <c r="M444" s="702"/>
      <c r="N444" s="702"/>
      <c r="O444" s="702"/>
      <c r="P444" s="702"/>
      <c r="Q444" s="702"/>
      <c r="R444" s="702"/>
      <c r="S444" s="702"/>
      <c r="T444" s="702"/>
      <c r="U444" s="711">
        <f t="shared" ref="U444:U470" si="142">SUM(G444:T444)</f>
        <v>0</v>
      </c>
      <c r="V444" s="728"/>
      <c r="W444" s="729"/>
      <c r="X444" s="717"/>
      <c r="Y444" s="718"/>
      <c r="Z444" s="730"/>
    </row>
    <row r="445" spans="1:26" s="703" customFormat="1" ht="15.75" customHeight="1">
      <c r="A445" s="697">
        <v>27</v>
      </c>
      <c r="B445" s="698" t="s">
        <v>1030</v>
      </c>
      <c r="C445" s="699"/>
      <c r="D445" s="687"/>
      <c r="E445" s="688"/>
      <c r="F445" s="689"/>
      <c r="G445" s="700"/>
      <c r="H445" s="701"/>
      <c r="I445" s="702"/>
      <c r="J445" s="702"/>
      <c r="K445" s="702"/>
      <c r="L445" s="702"/>
      <c r="M445" s="702"/>
      <c r="N445" s="702"/>
      <c r="O445" s="702"/>
      <c r="P445" s="702"/>
      <c r="Q445" s="702"/>
      <c r="R445" s="702"/>
      <c r="S445" s="702"/>
      <c r="T445" s="702"/>
      <c r="U445" s="711">
        <f t="shared" si="142"/>
        <v>0</v>
      </c>
      <c r="V445" s="728"/>
      <c r="W445" s="729"/>
      <c r="X445" s="717">
        <f t="shared" si="109"/>
        <v>0</v>
      </c>
      <c r="Y445" s="718">
        <f t="shared" si="110"/>
        <v>0</v>
      </c>
      <c r="Z445" s="730">
        <f t="shared" si="111"/>
        <v>0</v>
      </c>
    </row>
    <row r="446" spans="1:26" s="703" customFormat="1" ht="15.75" customHeight="1">
      <c r="A446" s="697"/>
      <c r="B446" s="685"/>
      <c r="C446" s="705" t="s">
        <v>248</v>
      </c>
      <c r="D446" s="687"/>
      <c r="E446" s="688"/>
      <c r="F446" s="689" t="s">
        <v>117</v>
      </c>
      <c r="G446" s="700"/>
      <c r="H446" s="716"/>
      <c r="I446" s="716"/>
      <c r="J446" s="716"/>
      <c r="K446" s="716"/>
      <c r="L446" s="716"/>
      <c r="M446" s="716"/>
      <c r="N446" s="716"/>
      <c r="O446" s="716"/>
      <c r="P446" s="716"/>
      <c r="Q446" s="716"/>
      <c r="R446" s="716"/>
      <c r="S446" s="716"/>
      <c r="T446" s="702"/>
      <c r="U446" s="711">
        <f t="shared" si="142"/>
        <v>0</v>
      </c>
      <c r="V446" s="728"/>
      <c r="W446" s="729"/>
      <c r="X446" s="717">
        <f t="shared" si="109"/>
        <v>0</v>
      </c>
      <c r="Y446" s="718">
        <f t="shared" si="110"/>
        <v>0</v>
      </c>
      <c r="Z446" s="730">
        <f t="shared" si="111"/>
        <v>0</v>
      </c>
    </row>
    <row r="447" spans="1:26" s="703" customFormat="1" ht="15.75" customHeight="1">
      <c r="A447" s="697"/>
      <c r="B447" s="685"/>
      <c r="C447" s="686" t="str">
        <f>+C437</f>
        <v xml:space="preserve">◦ Kusen aluminium 3" </v>
      </c>
      <c r="D447" s="687"/>
      <c r="E447" s="688" t="s">
        <v>276</v>
      </c>
      <c r="F447" s="689" t="s">
        <v>224</v>
      </c>
      <c r="G447" s="700"/>
      <c r="H447" s="716"/>
      <c r="I447" s="716"/>
      <c r="J447" s="716"/>
      <c r="K447" s="716"/>
      <c r="L447" s="716"/>
      <c r="M447" s="716"/>
      <c r="N447" s="716"/>
      <c r="O447" s="716"/>
      <c r="P447" s="716"/>
      <c r="Q447" s="716"/>
      <c r="R447" s="716"/>
      <c r="S447" s="716"/>
      <c r="T447" s="702"/>
      <c r="U447" s="711">
        <f t="shared" si="142"/>
        <v>0</v>
      </c>
      <c r="V447" s="728"/>
      <c r="W447" s="729"/>
      <c r="X447" s="717">
        <f t="shared" si="109"/>
        <v>0</v>
      </c>
      <c r="Y447" s="718">
        <f t="shared" si="110"/>
        <v>0</v>
      </c>
      <c r="Z447" s="730">
        <f t="shared" si="111"/>
        <v>0</v>
      </c>
    </row>
    <row r="448" spans="1:26" s="703" customFormat="1" ht="15.75" customHeight="1">
      <c r="A448" s="697"/>
      <c r="B448" s="712"/>
      <c r="C448" s="686" t="s">
        <v>812</v>
      </c>
      <c r="D448" s="687"/>
      <c r="E448" s="688" t="s">
        <v>281</v>
      </c>
      <c r="F448" s="689"/>
      <c r="G448" s="700"/>
      <c r="H448" s="701"/>
      <c r="I448" s="702"/>
      <c r="J448" s="702"/>
      <c r="K448" s="702"/>
      <c r="L448" s="702"/>
      <c r="M448" s="702"/>
      <c r="N448" s="702"/>
      <c r="O448" s="702"/>
      <c r="P448" s="702"/>
      <c r="Q448" s="702"/>
      <c r="R448" s="702"/>
      <c r="S448" s="702"/>
      <c r="T448" s="702"/>
      <c r="U448" s="711">
        <f t="shared" si="142"/>
        <v>0</v>
      </c>
      <c r="V448" s="728"/>
      <c r="W448" s="729"/>
      <c r="X448" s="717">
        <f t="shared" si="109"/>
        <v>0</v>
      </c>
      <c r="Y448" s="718">
        <f t="shared" si="110"/>
        <v>0</v>
      </c>
      <c r="Z448" s="730">
        <f t="shared" si="111"/>
        <v>0</v>
      </c>
    </row>
    <row r="449" spans="1:26" s="703" customFormat="1" ht="15.75" customHeight="1">
      <c r="A449" s="697"/>
      <c r="B449" s="712"/>
      <c r="C449" s="713" t="s">
        <v>278</v>
      </c>
      <c r="D449" s="687"/>
      <c r="E449" s="688"/>
      <c r="F449" s="689"/>
      <c r="G449" s="700"/>
      <c r="H449" s="701"/>
      <c r="I449" s="702"/>
      <c r="J449" s="702"/>
      <c r="K449" s="702"/>
      <c r="L449" s="702"/>
      <c r="M449" s="702"/>
      <c r="N449" s="702"/>
      <c r="O449" s="702"/>
      <c r="P449" s="702"/>
      <c r="Q449" s="702"/>
      <c r="R449" s="702"/>
      <c r="S449" s="702"/>
      <c r="T449" s="702"/>
      <c r="U449" s="711">
        <f t="shared" si="142"/>
        <v>0</v>
      </c>
      <c r="V449" s="728"/>
      <c r="W449" s="729"/>
      <c r="X449" s="717">
        <f t="shared" si="109"/>
        <v>0</v>
      </c>
      <c r="Y449" s="718">
        <f t="shared" si="110"/>
        <v>0</v>
      </c>
      <c r="Z449" s="730">
        <f t="shared" si="111"/>
        <v>0</v>
      </c>
    </row>
    <row r="450" spans="1:26" ht="15.75" customHeight="1">
      <c r="A450" s="61">
        <v>28</v>
      </c>
      <c r="B450" s="165" t="s">
        <v>515</v>
      </c>
      <c r="C450" s="265"/>
      <c r="D450" s="62"/>
      <c r="E450" s="66"/>
      <c r="F450" s="105"/>
      <c r="G450" s="338"/>
      <c r="H450" s="349"/>
      <c r="I450" s="337"/>
      <c r="J450" s="337"/>
      <c r="K450" s="337"/>
      <c r="L450" s="337"/>
      <c r="M450" s="337"/>
      <c r="N450" s="337"/>
      <c r="O450" s="337"/>
      <c r="P450" s="337"/>
      <c r="Q450" s="337"/>
      <c r="R450" s="337"/>
      <c r="S450" s="337"/>
      <c r="T450" s="337"/>
      <c r="U450" s="373">
        <f t="shared" si="142"/>
        <v>0</v>
      </c>
      <c r="V450" s="21"/>
      <c r="W450" s="199"/>
      <c r="X450" s="126">
        <f t="shared" si="109"/>
        <v>0</v>
      </c>
      <c r="Y450" s="26">
        <f t="shared" si="110"/>
        <v>0</v>
      </c>
      <c r="Z450" s="48">
        <f t="shared" si="111"/>
        <v>0</v>
      </c>
    </row>
    <row r="451" spans="1:26" ht="15.75" customHeight="1">
      <c r="A451" s="61"/>
      <c r="B451" s="166"/>
      <c r="C451" s="264" t="s">
        <v>248</v>
      </c>
      <c r="D451" s="62"/>
      <c r="E451" s="66"/>
      <c r="F451" s="105" t="s">
        <v>117</v>
      </c>
      <c r="G451" s="338">
        <f>11.8*G452</f>
        <v>11.8</v>
      </c>
      <c r="H451" s="349"/>
      <c r="I451" s="337"/>
      <c r="J451" s="337"/>
      <c r="K451" s="337"/>
      <c r="L451" s="337"/>
      <c r="M451" s="337"/>
      <c r="N451" s="337"/>
      <c r="O451" s="337"/>
      <c r="P451" s="337"/>
      <c r="Q451" s="337"/>
      <c r="R451" s="337"/>
      <c r="S451" s="337"/>
      <c r="T451" s="337"/>
      <c r="U451" s="373">
        <f t="shared" si="142"/>
        <v>11.8</v>
      </c>
      <c r="V451" s="27">
        <f>V436</f>
        <v>0</v>
      </c>
      <c r="W451" s="488">
        <f>W436</f>
        <v>19040</v>
      </c>
      <c r="X451" s="126">
        <f t="shared" si="109"/>
        <v>0</v>
      </c>
      <c r="Y451" s="26">
        <f t="shared" si="110"/>
        <v>224672</v>
      </c>
      <c r="Z451" s="48">
        <f t="shared" si="111"/>
        <v>224672</v>
      </c>
    </row>
    <row r="452" spans="1:26" ht="15.75" customHeight="1">
      <c r="A452" s="61"/>
      <c r="B452" s="166"/>
      <c r="C452" s="268" t="s">
        <v>571</v>
      </c>
      <c r="D452" s="62"/>
      <c r="E452" s="66" t="s">
        <v>276</v>
      </c>
      <c r="F452" s="105" t="s">
        <v>224</v>
      </c>
      <c r="G452" s="338">
        <v>1</v>
      </c>
      <c r="H452" s="349"/>
      <c r="I452" s="337"/>
      <c r="J452" s="337"/>
      <c r="K452" s="337"/>
      <c r="L452" s="337"/>
      <c r="M452" s="337"/>
      <c r="N452" s="337"/>
      <c r="O452" s="337"/>
      <c r="P452" s="337"/>
      <c r="Q452" s="337"/>
      <c r="R452" s="337"/>
      <c r="S452" s="337"/>
      <c r="T452" s="337"/>
      <c r="U452" s="373">
        <f t="shared" si="142"/>
        <v>1</v>
      </c>
      <c r="V452" s="27">
        <f>'Ars topaz'!L429</f>
        <v>11156250</v>
      </c>
      <c r="W452" s="488">
        <f>'Ars topaz'!M429</f>
        <v>1968750</v>
      </c>
      <c r="X452" s="126">
        <f t="shared" si="109"/>
        <v>11156250</v>
      </c>
      <c r="Y452" s="26">
        <f t="shared" si="110"/>
        <v>1968750</v>
      </c>
      <c r="Z452" s="48">
        <f t="shared" si="111"/>
        <v>13125000</v>
      </c>
    </row>
    <row r="453" spans="1:26" ht="15.75" customHeight="1">
      <c r="A453" s="61"/>
      <c r="B453" s="169"/>
      <c r="C453" s="268" t="s">
        <v>572</v>
      </c>
      <c r="D453" s="62"/>
      <c r="E453" s="66" t="s">
        <v>573</v>
      </c>
      <c r="F453" s="105" t="s">
        <v>206</v>
      </c>
      <c r="G453" s="338">
        <v>1</v>
      </c>
      <c r="H453" s="349"/>
      <c r="I453" s="337"/>
      <c r="J453" s="337"/>
      <c r="K453" s="337"/>
      <c r="L453" s="337"/>
      <c r="M453" s="337"/>
      <c r="N453" s="337"/>
      <c r="O453" s="337"/>
      <c r="P453" s="337"/>
      <c r="Q453" s="337"/>
      <c r="R453" s="337"/>
      <c r="S453" s="337"/>
      <c r="T453" s="337"/>
      <c r="U453" s="576" t="s">
        <v>845</v>
      </c>
      <c r="V453" s="27"/>
      <c r="W453" s="488"/>
      <c r="X453" s="126"/>
      <c r="Y453" s="26"/>
      <c r="Z453" s="48"/>
    </row>
    <row r="454" spans="1:26" ht="15.75" customHeight="1">
      <c r="A454" s="61"/>
      <c r="B454" s="169"/>
      <c r="C454" s="268" t="s">
        <v>574</v>
      </c>
      <c r="D454" s="62"/>
      <c r="E454" s="66" t="s">
        <v>575</v>
      </c>
      <c r="F454" s="105" t="s">
        <v>206</v>
      </c>
      <c r="G454" s="338">
        <v>1</v>
      </c>
      <c r="H454" s="349"/>
      <c r="I454" s="337"/>
      <c r="J454" s="337"/>
      <c r="K454" s="337"/>
      <c r="L454" s="337"/>
      <c r="M454" s="337"/>
      <c r="N454" s="337"/>
      <c r="O454" s="337"/>
      <c r="P454" s="337"/>
      <c r="Q454" s="337"/>
      <c r="R454" s="337"/>
      <c r="S454" s="337"/>
      <c r="T454" s="337"/>
      <c r="U454" s="373">
        <f t="shared" si="142"/>
        <v>1</v>
      </c>
      <c r="V454" s="27">
        <f>'Ars topaz'!L431</f>
        <v>637500</v>
      </c>
      <c r="W454" s="488">
        <f>'Ars topaz'!M431</f>
        <v>112500</v>
      </c>
      <c r="X454" s="126">
        <f t="shared" si="109"/>
        <v>637500</v>
      </c>
      <c r="Y454" s="26">
        <f t="shared" si="110"/>
        <v>112500</v>
      </c>
      <c r="Z454" s="48">
        <f t="shared" si="111"/>
        <v>750000</v>
      </c>
    </row>
    <row r="455" spans="1:26" ht="15.75" customHeight="1">
      <c r="A455" s="61"/>
      <c r="B455" s="166"/>
      <c r="C455" s="268" t="s">
        <v>576</v>
      </c>
      <c r="D455" s="62"/>
      <c r="E455" s="66"/>
      <c r="F455" s="105" t="s">
        <v>224</v>
      </c>
      <c r="G455" s="338">
        <v>1</v>
      </c>
      <c r="H455" s="349"/>
      <c r="I455" s="337"/>
      <c r="J455" s="337"/>
      <c r="K455" s="337"/>
      <c r="L455" s="337"/>
      <c r="M455" s="337"/>
      <c r="N455" s="337"/>
      <c r="O455" s="337"/>
      <c r="P455" s="337"/>
      <c r="Q455" s="337"/>
      <c r="R455" s="337"/>
      <c r="S455" s="337"/>
      <c r="T455" s="337"/>
      <c r="U455" s="373">
        <f t="shared" si="142"/>
        <v>1</v>
      </c>
      <c r="V455" s="27">
        <f>'Ars topaz'!L432</f>
        <v>4781250</v>
      </c>
      <c r="W455" s="488">
        <f>'Ars topaz'!M432</f>
        <v>843750</v>
      </c>
      <c r="X455" s="126">
        <f t="shared" si="109"/>
        <v>4781250</v>
      </c>
      <c r="Y455" s="26">
        <f t="shared" si="110"/>
        <v>843750</v>
      </c>
      <c r="Z455" s="48">
        <f t="shared" si="111"/>
        <v>5625000</v>
      </c>
    </row>
    <row r="456" spans="1:26" s="703" customFormat="1" ht="15.75" customHeight="1">
      <c r="A456" s="684">
        <v>29</v>
      </c>
      <c r="B456" s="698" t="s">
        <v>1019</v>
      </c>
      <c r="C456" s="699"/>
      <c r="D456" s="687"/>
      <c r="E456" s="688"/>
      <c r="F456" s="689"/>
      <c r="G456" s="716"/>
      <c r="H456" s="691"/>
      <c r="I456" s="692"/>
      <c r="J456" s="692"/>
      <c r="K456" s="692"/>
      <c r="L456" s="692"/>
      <c r="M456" s="692"/>
      <c r="N456" s="692"/>
      <c r="O456" s="692"/>
      <c r="P456" s="692"/>
      <c r="Q456" s="692"/>
      <c r="R456" s="692"/>
      <c r="S456" s="692"/>
      <c r="T456" s="692"/>
      <c r="U456" s="711">
        <f t="shared" si="142"/>
        <v>0</v>
      </c>
      <c r="V456" s="695"/>
      <c r="W456" s="733"/>
      <c r="X456" s="717">
        <f t="shared" si="109"/>
        <v>0</v>
      </c>
      <c r="Y456" s="718">
        <f t="shared" si="110"/>
        <v>0</v>
      </c>
      <c r="Z456" s="730">
        <f t="shared" si="111"/>
        <v>0</v>
      </c>
    </row>
    <row r="457" spans="1:26" s="703" customFormat="1" ht="15.75" customHeight="1">
      <c r="A457" s="684"/>
      <c r="B457" s="685"/>
      <c r="C457" s="705" t="s">
        <v>248</v>
      </c>
      <c r="D457" s="687"/>
      <c r="E457" s="688"/>
      <c r="F457" s="689" t="s">
        <v>117</v>
      </c>
      <c r="G457" s="716"/>
      <c r="H457" s="691"/>
      <c r="I457" s="692"/>
      <c r="J457" s="692"/>
      <c r="K457" s="692"/>
      <c r="L457" s="692"/>
      <c r="M457" s="692"/>
      <c r="N457" s="692"/>
      <c r="O457" s="692"/>
      <c r="P457" s="692"/>
      <c r="Q457" s="692"/>
      <c r="R457" s="692"/>
      <c r="S457" s="692"/>
      <c r="T457" s="692"/>
      <c r="U457" s="711">
        <f t="shared" si="142"/>
        <v>0</v>
      </c>
      <c r="V457" s="695"/>
      <c r="W457" s="733"/>
      <c r="X457" s="717">
        <f t="shared" si="109"/>
        <v>0</v>
      </c>
      <c r="Y457" s="718">
        <f t="shared" si="110"/>
        <v>0</v>
      </c>
      <c r="Z457" s="730">
        <f t="shared" si="111"/>
        <v>0</v>
      </c>
    </row>
    <row r="458" spans="1:26" s="703" customFormat="1" ht="15.75" customHeight="1">
      <c r="A458" s="684"/>
      <c r="B458" s="685"/>
      <c r="C458" s="686" t="s">
        <v>526</v>
      </c>
      <c r="D458" s="687"/>
      <c r="E458" s="688" t="s">
        <v>276</v>
      </c>
      <c r="F458" s="689" t="s">
        <v>206</v>
      </c>
      <c r="G458" s="716"/>
      <c r="H458" s="691"/>
      <c r="I458" s="692"/>
      <c r="J458" s="692"/>
      <c r="K458" s="692"/>
      <c r="L458" s="692"/>
      <c r="M458" s="692"/>
      <c r="N458" s="692"/>
      <c r="O458" s="692"/>
      <c r="P458" s="692"/>
      <c r="Q458" s="692"/>
      <c r="R458" s="692"/>
      <c r="S458" s="692"/>
      <c r="T458" s="692"/>
      <c r="U458" s="711">
        <f t="shared" si="142"/>
        <v>0</v>
      </c>
      <c r="V458" s="695"/>
      <c r="W458" s="733"/>
      <c r="X458" s="717">
        <f t="shared" si="109"/>
        <v>0</v>
      </c>
      <c r="Y458" s="718">
        <f t="shared" si="110"/>
        <v>0</v>
      </c>
      <c r="Z458" s="730">
        <f t="shared" si="111"/>
        <v>0</v>
      </c>
    </row>
    <row r="459" spans="1:26" s="703" customFormat="1" ht="15.75" customHeight="1">
      <c r="A459" s="684"/>
      <c r="B459" s="712"/>
      <c r="C459" s="686" t="s">
        <v>277</v>
      </c>
      <c r="D459" s="687"/>
      <c r="E459" s="688" t="s">
        <v>281</v>
      </c>
      <c r="F459" s="689"/>
      <c r="G459" s="716"/>
      <c r="H459" s="691"/>
      <c r="I459" s="692"/>
      <c r="J459" s="692"/>
      <c r="K459" s="692"/>
      <c r="L459" s="692"/>
      <c r="M459" s="692"/>
      <c r="N459" s="692"/>
      <c r="O459" s="692"/>
      <c r="P459" s="692"/>
      <c r="Q459" s="692"/>
      <c r="R459" s="692"/>
      <c r="S459" s="692"/>
      <c r="T459" s="692"/>
      <c r="U459" s="711">
        <f t="shared" si="142"/>
        <v>0</v>
      </c>
      <c r="V459" s="695"/>
      <c r="W459" s="733"/>
      <c r="X459" s="717">
        <f t="shared" si="109"/>
        <v>0</v>
      </c>
      <c r="Y459" s="718">
        <f t="shared" si="110"/>
        <v>0</v>
      </c>
      <c r="Z459" s="730">
        <f t="shared" si="111"/>
        <v>0</v>
      </c>
    </row>
    <row r="460" spans="1:26" s="703" customFormat="1" ht="15.75" customHeight="1">
      <c r="A460" s="684"/>
      <c r="B460" s="712"/>
      <c r="C460" s="713" t="s">
        <v>278</v>
      </c>
      <c r="D460" s="687"/>
      <c r="E460" s="688"/>
      <c r="F460" s="689"/>
      <c r="G460" s="716"/>
      <c r="H460" s="691"/>
      <c r="I460" s="692"/>
      <c r="J460" s="692"/>
      <c r="K460" s="692"/>
      <c r="L460" s="692"/>
      <c r="M460" s="692"/>
      <c r="N460" s="692"/>
      <c r="O460" s="692"/>
      <c r="P460" s="692"/>
      <c r="Q460" s="692"/>
      <c r="R460" s="692"/>
      <c r="S460" s="692"/>
      <c r="T460" s="692"/>
      <c r="U460" s="711">
        <f t="shared" si="142"/>
        <v>0</v>
      </c>
      <c r="V460" s="695"/>
      <c r="W460" s="733"/>
      <c r="X460" s="717">
        <f t="shared" si="109"/>
        <v>0</v>
      </c>
      <c r="Y460" s="718">
        <f t="shared" si="110"/>
        <v>0</v>
      </c>
      <c r="Z460" s="730">
        <f t="shared" si="111"/>
        <v>0</v>
      </c>
    </row>
    <row r="461" spans="1:26" s="703" customFormat="1" ht="15.75" customHeight="1">
      <c r="A461" s="684"/>
      <c r="B461" s="685"/>
      <c r="C461" s="686" t="s">
        <v>279</v>
      </c>
      <c r="D461" s="687"/>
      <c r="E461" s="688" t="s">
        <v>280</v>
      </c>
      <c r="F461" s="689"/>
      <c r="G461" s="716"/>
      <c r="H461" s="691"/>
      <c r="I461" s="692"/>
      <c r="J461" s="692"/>
      <c r="K461" s="692"/>
      <c r="L461" s="692"/>
      <c r="M461" s="692"/>
      <c r="N461" s="692"/>
      <c r="O461" s="692"/>
      <c r="P461" s="692"/>
      <c r="Q461" s="692"/>
      <c r="R461" s="692"/>
      <c r="S461" s="692"/>
      <c r="T461" s="692"/>
      <c r="U461" s="711">
        <f t="shared" si="142"/>
        <v>0</v>
      </c>
      <c r="V461" s="695"/>
      <c r="W461" s="733"/>
      <c r="X461" s="717">
        <f t="shared" si="109"/>
        <v>0</v>
      </c>
      <c r="Y461" s="718">
        <f t="shared" si="110"/>
        <v>0</v>
      </c>
      <c r="Z461" s="730">
        <f t="shared" si="111"/>
        <v>0</v>
      </c>
    </row>
    <row r="462" spans="1:26" s="703" customFormat="1" ht="15.75" customHeight="1">
      <c r="A462" s="684">
        <v>30</v>
      </c>
      <c r="B462" s="698" t="s">
        <v>1020</v>
      </c>
      <c r="C462" s="699"/>
      <c r="D462" s="687"/>
      <c r="E462" s="688"/>
      <c r="F462" s="689"/>
      <c r="G462" s="716"/>
      <c r="H462" s="691"/>
      <c r="I462" s="692"/>
      <c r="J462" s="692"/>
      <c r="K462" s="692"/>
      <c r="L462" s="692"/>
      <c r="M462" s="692"/>
      <c r="N462" s="692"/>
      <c r="O462" s="692"/>
      <c r="P462" s="692"/>
      <c r="Q462" s="692"/>
      <c r="R462" s="692"/>
      <c r="S462" s="692"/>
      <c r="T462" s="692"/>
      <c r="U462" s="711">
        <f t="shared" si="142"/>
        <v>0</v>
      </c>
      <c r="V462" s="695"/>
      <c r="W462" s="733"/>
      <c r="X462" s="717">
        <f t="shared" si="109"/>
        <v>0</v>
      </c>
      <c r="Y462" s="718">
        <f t="shared" si="110"/>
        <v>0</v>
      </c>
      <c r="Z462" s="730">
        <f t="shared" si="111"/>
        <v>0</v>
      </c>
    </row>
    <row r="463" spans="1:26" s="703" customFormat="1" ht="15.75" customHeight="1">
      <c r="A463" s="684"/>
      <c r="B463" s="685"/>
      <c r="C463" s="705" t="s">
        <v>248</v>
      </c>
      <c r="D463" s="687"/>
      <c r="E463" s="688"/>
      <c r="F463" s="689" t="s">
        <v>117</v>
      </c>
      <c r="G463" s="716">
        <f>10.3*G464</f>
        <v>30.900000000000002</v>
      </c>
      <c r="H463" s="691"/>
      <c r="I463" s="692"/>
      <c r="J463" s="692"/>
      <c r="K463" s="692"/>
      <c r="L463" s="692"/>
      <c r="M463" s="692"/>
      <c r="N463" s="692"/>
      <c r="O463" s="692"/>
      <c r="P463" s="692"/>
      <c r="Q463" s="692"/>
      <c r="R463" s="692"/>
      <c r="S463" s="692"/>
      <c r="T463" s="692"/>
      <c r="U463" s="711">
        <f t="shared" si="142"/>
        <v>30.900000000000002</v>
      </c>
      <c r="V463" s="728">
        <f>V451</f>
        <v>0</v>
      </c>
      <c r="W463" s="729">
        <f>W451</f>
        <v>19040</v>
      </c>
      <c r="X463" s="717">
        <f t="shared" si="109"/>
        <v>0</v>
      </c>
      <c r="Y463" s="718">
        <f t="shared" si="110"/>
        <v>588336</v>
      </c>
      <c r="Z463" s="730">
        <f t="shared" si="111"/>
        <v>588336</v>
      </c>
    </row>
    <row r="464" spans="1:26" s="703" customFormat="1" ht="15.75" customHeight="1">
      <c r="A464" s="684"/>
      <c r="B464" s="685"/>
      <c r="C464" s="686" t="s">
        <v>526</v>
      </c>
      <c r="D464" s="687"/>
      <c r="E464" s="688" t="s">
        <v>276</v>
      </c>
      <c r="F464" s="689" t="s">
        <v>206</v>
      </c>
      <c r="G464" s="716">
        <v>3</v>
      </c>
      <c r="H464" s="691"/>
      <c r="I464" s="692"/>
      <c r="J464" s="692"/>
      <c r="K464" s="692"/>
      <c r="L464" s="692"/>
      <c r="M464" s="692"/>
      <c r="N464" s="692"/>
      <c r="O464" s="692"/>
      <c r="P464" s="692"/>
      <c r="Q464" s="692"/>
      <c r="R464" s="692"/>
      <c r="S464" s="692"/>
      <c r="T464" s="692"/>
      <c r="U464" s="711">
        <f t="shared" si="142"/>
        <v>3</v>
      </c>
      <c r="V464" s="695">
        <f>+'Ars topaz'!L441</f>
        <v>6633775</v>
      </c>
      <c r="W464" s="716">
        <f>+'Ars topaz'!M441</f>
        <v>663377.5</v>
      </c>
      <c r="X464" s="717">
        <f t="shared" ref="X464:X532" si="143">U464*V464</f>
        <v>19901325</v>
      </c>
      <c r="Y464" s="718">
        <f t="shared" ref="Y464:Y532" si="144">U464*W464</f>
        <v>1990132.5</v>
      </c>
      <c r="Z464" s="730">
        <f t="shared" ref="Z464:Z532" si="145">X464+Y464</f>
        <v>21891457.5</v>
      </c>
    </row>
    <row r="465" spans="1:26" s="703" customFormat="1" ht="15.75" customHeight="1">
      <c r="A465" s="684"/>
      <c r="B465" s="712"/>
      <c r="C465" s="686" t="s">
        <v>277</v>
      </c>
      <c r="D465" s="687"/>
      <c r="E465" s="688" t="s">
        <v>281</v>
      </c>
      <c r="F465" s="689"/>
      <c r="G465" s="716"/>
      <c r="H465" s="691"/>
      <c r="I465" s="692"/>
      <c r="J465" s="692"/>
      <c r="K465" s="692"/>
      <c r="L465" s="692"/>
      <c r="M465" s="692"/>
      <c r="N465" s="692"/>
      <c r="O465" s="692"/>
      <c r="P465" s="692"/>
      <c r="Q465" s="692"/>
      <c r="R465" s="692"/>
      <c r="S465" s="692"/>
      <c r="T465" s="692"/>
      <c r="U465" s="720" t="s">
        <v>845</v>
      </c>
      <c r="V465" s="728"/>
      <c r="W465" s="729"/>
      <c r="X465" s="717"/>
      <c r="Y465" s="718"/>
      <c r="Z465" s="730"/>
    </row>
    <row r="466" spans="1:26" s="703" customFormat="1" ht="15.75" customHeight="1">
      <c r="A466" s="684"/>
      <c r="B466" s="712"/>
      <c r="C466" s="713" t="s">
        <v>278</v>
      </c>
      <c r="D466" s="687"/>
      <c r="E466" s="688"/>
      <c r="F466" s="689"/>
      <c r="G466" s="716"/>
      <c r="H466" s="691"/>
      <c r="I466" s="692"/>
      <c r="J466" s="692"/>
      <c r="K466" s="692"/>
      <c r="L466" s="692"/>
      <c r="M466" s="692"/>
      <c r="N466" s="692"/>
      <c r="O466" s="692"/>
      <c r="P466" s="692"/>
      <c r="Q466" s="692"/>
      <c r="R466" s="692"/>
      <c r="S466" s="692"/>
      <c r="T466" s="692"/>
      <c r="U466" s="711"/>
      <c r="V466" s="695"/>
      <c r="W466" s="733"/>
      <c r="X466" s="717">
        <f t="shared" si="143"/>
        <v>0</v>
      </c>
      <c r="Y466" s="718">
        <f t="shared" si="144"/>
        <v>0</v>
      </c>
      <c r="Z466" s="730">
        <f t="shared" si="145"/>
        <v>0</v>
      </c>
    </row>
    <row r="467" spans="1:26" s="703" customFormat="1" ht="15.75" customHeight="1">
      <c r="A467" s="684"/>
      <c r="B467" s="685"/>
      <c r="C467" s="686" t="s">
        <v>279</v>
      </c>
      <c r="D467" s="687"/>
      <c r="E467" s="688" t="s">
        <v>280</v>
      </c>
      <c r="F467" s="689"/>
      <c r="G467" s="716">
        <v>3</v>
      </c>
      <c r="H467" s="691"/>
      <c r="I467" s="692"/>
      <c r="J467" s="692"/>
      <c r="K467" s="692"/>
      <c r="L467" s="692"/>
      <c r="M467" s="692"/>
      <c r="N467" s="692"/>
      <c r="O467" s="692"/>
      <c r="P467" s="692"/>
      <c r="Q467" s="692"/>
      <c r="R467" s="692"/>
      <c r="S467" s="692"/>
      <c r="T467" s="692"/>
      <c r="U467" s="711">
        <f t="shared" si="142"/>
        <v>3</v>
      </c>
      <c r="V467" s="695">
        <f>V396</f>
        <v>790490</v>
      </c>
      <c r="W467" s="733">
        <f>W396</f>
        <v>79050</v>
      </c>
      <c r="X467" s="717">
        <f t="shared" si="143"/>
        <v>2371470</v>
      </c>
      <c r="Y467" s="718">
        <f t="shared" si="144"/>
        <v>237150</v>
      </c>
      <c r="Z467" s="730">
        <f t="shared" si="145"/>
        <v>2608620</v>
      </c>
    </row>
    <row r="468" spans="1:26" ht="15.75" customHeight="1">
      <c r="A468" s="61">
        <v>31</v>
      </c>
      <c r="B468" s="165" t="s">
        <v>577</v>
      </c>
      <c r="C468" s="265"/>
      <c r="D468" s="62"/>
      <c r="E468" s="66"/>
      <c r="F468" s="105"/>
      <c r="G468" s="338"/>
      <c r="H468" s="349"/>
      <c r="I468" s="337"/>
      <c r="J468" s="337"/>
      <c r="K468" s="337"/>
      <c r="L468" s="337"/>
      <c r="M468" s="337"/>
      <c r="N468" s="337"/>
      <c r="O468" s="337"/>
      <c r="P468" s="337"/>
      <c r="Q468" s="337"/>
      <c r="R468" s="337"/>
      <c r="S468" s="337"/>
      <c r="T468" s="337"/>
      <c r="U468" s="373">
        <f t="shared" si="142"/>
        <v>0</v>
      </c>
      <c r="V468" s="21"/>
      <c r="W468" s="199"/>
      <c r="X468" s="126">
        <f t="shared" si="143"/>
        <v>0</v>
      </c>
      <c r="Y468" s="26">
        <f t="shared" si="144"/>
        <v>0</v>
      </c>
      <c r="Z468" s="48">
        <f t="shared" si="145"/>
        <v>0</v>
      </c>
    </row>
    <row r="469" spans="1:26" ht="15.75" customHeight="1">
      <c r="A469" s="61"/>
      <c r="B469" s="166"/>
      <c r="C469" s="264" t="s">
        <v>248</v>
      </c>
      <c r="D469" s="62"/>
      <c r="E469" s="66"/>
      <c r="F469" s="105" t="s">
        <v>117</v>
      </c>
      <c r="G469" s="338">
        <f>6.8*G470</f>
        <v>353.59999999999997</v>
      </c>
      <c r="H469" s="349"/>
      <c r="I469" s="337"/>
      <c r="J469" s="337"/>
      <c r="K469" s="337"/>
      <c r="L469" s="337"/>
      <c r="M469" s="337"/>
      <c r="N469" s="337"/>
      <c r="O469" s="337"/>
      <c r="P469" s="337"/>
      <c r="Q469" s="337"/>
      <c r="R469" s="337"/>
      <c r="S469" s="337"/>
      <c r="T469" s="337"/>
      <c r="U469" s="373">
        <f t="shared" si="142"/>
        <v>353.59999999999997</v>
      </c>
      <c r="V469" s="21">
        <f>V463</f>
        <v>0</v>
      </c>
      <c r="W469" s="199">
        <f>W463</f>
        <v>19040</v>
      </c>
      <c r="X469" s="126">
        <f t="shared" si="143"/>
        <v>0</v>
      </c>
      <c r="Y469" s="26">
        <f t="shared" si="144"/>
        <v>6732543.9999999991</v>
      </c>
      <c r="Z469" s="48">
        <f t="shared" si="145"/>
        <v>6732543.9999999991</v>
      </c>
    </row>
    <row r="470" spans="1:26" ht="15.75" customHeight="1">
      <c r="A470" s="61"/>
      <c r="B470" s="166"/>
      <c r="C470" s="268" t="s">
        <v>526</v>
      </c>
      <c r="D470" s="62"/>
      <c r="E470" s="66" t="s">
        <v>276</v>
      </c>
      <c r="F470" s="105" t="s">
        <v>206</v>
      </c>
      <c r="G470" s="338">
        <v>52</v>
      </c>
      <c r="H470" s="349"/>
      <c r="I470" s="337"/>
      <c r="J470" s="337"/>
      <c r="K470" s="337"/>
      <c r="L470" s="337"/>
      <c r="M470" s="337"/>
      <c r="N470" s="337"/>
      <c r="O470" s="337"/>
      <c r="P470" s="337"/>
      <c r="Q470" s="337"/>
      <c r="R470" s="337"/>
      <c r="S470" s="337"/>
      <c r="T470" s="337"/>
      <c r="U470" s="373">
        <f t="shared" si="142"/>
        <v>52</v>
      </c>
      <c r="V470" s="21">
        <f>+'Ars topaz'!L447</f>
        <v>5163750</v>
      </c>
      <c r="W470" s="22">
        <f>+'Ars topaz'!M447</f>
        <v>911250</v>
      </c>
      <c r="X470" s="126">
        <f t="shared" si="143"/>
        <v>268515000</v>
      </c>
      <c r="Y470" s="26">
        <f t="shared" si="144"/>
        <v>47385000</v>
      </c>
      <c r="Z470" s="48">
        <f t="shared" si="145"/>
        <v>315900000</v>
      </c>
    </row>
    <row r="471" spans="1:26" ht="15.75" customHeight="1">
      <c r="A471" s="61"/>
      <c r="B471" s="169"/>
      <c r="C471" s="268" t="s">
        <v>277</v>
      </c>
      <c r="D471" s="62"/>
      <c r="E471" s="66" t="s">
        <v>281</v>
      </c>
      <c r="F471" s="105"/>
      <c r="G471" s="338"/>
      <c r="H471" s="349"/>
      <c r="I471" s="337"/>
      <c r="J471" s="337"/>
      <c r="K471" s="337"/>
      <c r="L471" s="337"/>
      <c r="M471" s="337"/>
      <c r="N471" s="337"/>
      <c r="O471" s="337"/>
      <c r="P471" s="337"/>
      <c r="Q471" s="337"/>
      <c r="R471" s="337"/>
      <c r="S471" s="337"/>
      <c r="T471" s="337"/>
      <c r="U471" s="576" t="s">
        <v>845</v>
      </c>
      <c r="V471" s="21"/>
      <c r="W471" s="199"/>
      <c r="X471" s="126"/>
      <c r="Y471" s="26"/>
      <c r="Z471" s="48"/>
    </row>
    <row r="472" spans="1:26" ht="15.75" customHeight="1">
      <c r="A472" s="61"/>
      <c r="B472" s="169"/>
      <c r="C472" s="256" t="s">
        <v>278</v>
      </c>
      <c r="D472" s="62"/>
      <c r="E472" s="66"/>
      <c r="F472" s="105"/>
      <c r="G472" s="338"/>
      <c r="H472" s="349"/>
      <c r="I472" s="337"/>
      <c r="J472" s="337"/>
      <c r="K472" s="337"/>
      <c r="L472" s="337"/>
      <c r="M472" s="337"/>
      <c r="N472" s="337"/>
      <c r="O472" s="337"/>
      <c r="P472" s="337"/>
      <c r="Q472" s="337"/>
      <c r="R472" s="337"/>
      <c r="S472" s="337"/>
      <c r="T472" s="337"/>
      <c r="U472" s="373">
        <f t="shared" ref="U472:U539" si="146">SUM(G472:T472)</f>
        <v>0</v>
      </c>
      <c r="V472" s="21"/>
      <c r="W472" s="199"/>
      <c r="X472" s="126">
        <f t="shared" si="143"/>
        <v>0</v>
      </c>
      <c r="Y472" s="26">
        <f t="shared" si="144"/>
        <v>0</v>
      </c>
      <c r="Z472" s="48">
        <f t="shared" si="145"/>
        <v>0</v>
      </c>
    </row>
    <row r="473" spans="1:26" ht="15.75" customHeight="1">
      <c r="A473" s="61"/>
      <c r="B473" s="166"/>
      <c r="C473" s="268" t="s">
        <v>279</v>
      </c>
      <c r="D473" s="62"/>
      <c r="E473" s="66" t="s">
        <v>280</v>
      </c>
      <c r="F473" s="105"/>
      <c r="G473" s="338">
        <v>52</v>
      </c>
      <c r="H473" s="349"/>
      <c r="I473" s="337"/>
      <c r="J473" s="337"/>
      <c r="K473" s="337"/>
      <c r="L473" s="337"/>
      <c r="M473" s="337"/>
      <c r="N473" s="337"/>
      <c r="O473" s="337"/>
      <c r="P473" s="337"/>
      <c r="Q473" s="337"/>
      <c r="R473" s="337"/>
      <c r="S473" s="337"/>
      <c r="T473" s="337"/>
      <c r="U473" s="373">
        <f t="shared" ref="U473" si="147">SUM(G473:T473)</f>
        <v>52</v>
      </c>
      <c r="V473" s="21">
        <f>V467</f>
        <v>790490</v>
      </c>
      <c r="W473" s="199">
        <f>W467</f>
        <v>79050</v>
      </c>
      <c r="X473" s="126">
        <f t="shared" si="143"/>
        <v>41105480</v>
      </c>
      <c r="Y473" s="26">
        <f t="shared" si="144"/>
        <v>4110600</v>
      </c>
      <c r="Z473" s="48">
        <f t="shared" si="145"/>
        <v>45216080</v>
      </c>
    </row>
    <row r="474" spans="1:26" s="703" customFormat="1" ht="15.75" customHeight="1">
      <c r="A474" s="684">
        <v>32</v>
      </c>
      <c r="B474" s="698" t="s">
        <v>1021</v>
      </c>
      <c r="C474" s="699"/>
      <c r="D474" s="687"/>
      <c r="E474" s="688"/>
      <c r="F474" s="689"/>
      <c r="G474" s="690"/>
      <c r="H474" s="691"/>
      <c r="I474" s="692"/>
      <c r="J474" s="692"/>
      <c r="K474" s="692"/>
      <c r="L474" s="692"/>
      <c r="M474" s="692"/>
      <c r="N474" s="692"/>
      <c r="O474" s="692"/>
      <c r="P474" s="692"/>
      <c r="Q474" s="692"/>
      <c r="R474" s="692"/>
      <c r="S474" s="692"/>
      <c r="T474" s="692"/>
      <c r="U474" s="711">
        <f t="shared" si="146"/>
        <v>0</v>
      </c>
      <c r="V474" s="695"/>
      <c r="W474" s="733"/>
      <c r="X474" s="717">
        <f t="shared" si="143"/>
        <v>0</v>
      </c>
      <c r="Y474" s="718">
        <f t="shared" si="144"/>
        <v>0</v>
      </c>
      <c r="Z474" s="730">
        <f t="shared" si="145"/>
        <v>0</v>
      </c>
    </row>
    <row r="475" spans="1:26" s="703" customFormat="1" ht="15.75" customHeight="1">
      <c r="A475" s="684"/>
      <c r="B475" s="685"/>
      <c r="C475" s="705" t="s">
        <v>248</v>
      </c>
      <c r="D475" s="687"/>
      <c r="E475" s="688"/>
      <c r="F475" s="689" t="s">
        <v>117</v>
      </c>
      <c r="G475" s="690"/>
      <c r="H475" s="691"/>
      <c r="I475" s="692"/>
      <c r="J475" s="692"/>
      <c r="K475" s="692"/>
      <c r="L475" s="692"/>
      <c r="M475" s="692"/>
      <c r="N475" s="692"/>
      <c r="O475" s="692"/>
      <c r="P475" s="692"/>
      <c r="Q475" s="692"/>
      <c r="R475" s="692"/>
      <c r="S475" s="692"/>
      <c r="T475" s="692"/>
      <c r="U475" s="711">
        <f t="shared" si="146"/>
        <v>0</v>
      </c>
      <c r="V475" s="695"/>
      <c r="W475" s="733"/>
      <c r="X475" s="717">
        <f t="shared" si="143"/>
        <v>0</v>
      </c>
      <c r="Y475" s="718">
        <f t="shared" si="144"/>
        <v>0</v>
      </c>
      <c r="Z475" s="730">
        <f t="shared" si="145"/>
        <v>0</v>
      </c>
    </row>
    <row r="476" spans="1:26" s="703" customFormat="1" ht="15.75" customHeight="1">
      <c r="A476" s="684"/>
      <c r="B476" s="685"/>
      <c r="C476" s="686" t="s">
        <v>526</v>
      </c>
      <c r="D476" s="687"/>
      <c r="E476" s="688" t="s">
        <v>276</v>
      </c>
      <c r="F476" s="689" t="s">
        <v>206</v>
      </c>
      <c r="G476" s="690"/>
      <c r="H476" s="691"/>
      <c r="I476" s="692"/>
      <c r="J476" s="692"/>
      <c r="K476" s="692"/>
      <c r="L476" s="692"/>
      <c r="M476" s="692"/>
      <c r="N476" s="692"/>
      <c r="O476" s="692"/>
      <c r="P476" s="692"/>
      <c r="Q476" s="692"/>
      <c r="R476" s="692"/>
      <c r="S476" s="692"/>
      <c r="T476" s="692"/>
      <c r="U476" s="711">
        <f t="shared" si="146"/>
        <v>0</v>
      </c>
      <c r="V476" s="695"/>
      <c r="W476" s="733"/>
      <c r="X476" s="717">
        <f t="shared" si="143"/>
        <v>0</v>
      </c>
      <c r="Y476" s="718">
        <f t="shared" si="144"/>
        <v>0</v>
      </c>
      <c r="Z476" s="730">
        <f t="shared" si="145"/>
        <v>0</v>
      </c>
    </row>
    <row r="477" spans="1:26" s="703" customFormat="1" ht="15.75" customHeight="1">
      <c r="A477" s="684"/>
      <c r="B477" s="712"/>
      <c r="C477" s="686" t="s">
        <v>277</v>
      </c>
      <c r="D477" s="687"/>
      <c r="E477" s="688" t="s">
        <v>281</v>
      </c>
      <c r="F477" s="689"/>
      <c r="G477" s="690"/>
      <c r="H477" s="691"/>
      <c r="I477" s="692"/>
      <c r="J477" s="692"/>
      <c r="K477" s="692"/>
      <c r="L477" s="692"/>
      <c r="M477" s="692"/>
      <c r="N477" s="692"/>
      <c r="O477" s="692"/>
      <c r="P477" s="692"/>
      <c r="Q477" s="692"/>
      <c r="R477" s="692"/>
      <c r="S477" s="692"/>
      <c r="T477" s="692"/>
      <c r="U477" s="711">
        <f t="shared" si="146"/>
        <v>0</v>
      </c>
      <c r="V477" s="695"/>
      <c r="W477" s="733"/>
      <c r="X477" s="717">
        <f t="shared" si="143"/>
        <v>0</v>
      </c>
      <c r="Y477" s="718">
        <f t="shared" si="144"/>
        <v>0</v>
      </c>
      <c r="Z477" s="730">
        <f t="shared" si="145"/>
        <v>0</v>
      </c>
    </row>
    <row r="478" spans="1:26" s="703" customFormat="1" ht="15.75" customHeight="1">
      <c r="A478" s="684"/>
      <c r="B478" s="712"/>
      <c r="C478" s="713" t="s">
        <v>278</v>
      </c>
      <c r="D478" s="687"/>
      <c r="E478" s="688"/>
      <c r="F478" s="689"/>
      <c r="G478" s="690"/>
      <c r="H478" s="691"/>
      <c r="I478" s="692"/>
      <c r="J478" s="692"/>
      <c r="K478" s="692"/>
      <c r="L478" s="692"/>
      <c r="M478" s="692"/>
      <c r="N478" s="692"/>
      <c r="O478" s="692"/>
      <c r="P478" s="692"/>
      <c r="Q478" s="692"/>
      <c r="R478" s="692"/>
      <c r="S478" s="692"/>
      <c r="T478" s="692"/>
      <c r="U478" s="711">
        <f t="shared" si="146"/>
        <v>0</v>
      </c>
      <c r="V478" s="695"/>
      <c r="W478" s="733"/>
      <c r="X478" s="717">
        <f t="shared" si="143"/>
        <v>0</v>
      </c>
      <c r="Y478" s="718">
        <f t="shared" si="144"/>
        <v>0</v>
      </c>
      <c r="Z478" s="730">
        <f t="shared" si="145"/>
        <v>0</v>
      </c>
    </row>
    <row r="479" spans="1:26" s="703" customFormat="1" ht="15.75" customHeight="1">
      <c r="A479" s="684"/>
      <c r="B479" s="685"/>
      <c r="C479" s="686" t="s">
        <v>279</v>
      </c>
      <c r="D479" s="687"/>
      <c r="E479" s="688" t="s">
        <v>280</v>
      </c>
      <c r="F479" s="689"/>
      <c r="G479" s="690"/>
      <c r="H479" s="691"/>
      <c r="I479" s="692"/>
      <c r="J479" s="692"/>
      <c r="K479" s="692"/>
      <c r="L479" s="692"/>
      <c r="M479" s="692"/>
      <c r="N479" s="692"/>
      <c r="O479" s="692"/>
      <c r="P479" s="692"/>
      <c r="Q479" s="692"/>
      <c r="R479" s="692"/>
      <c r="S479" s="692"/>
      <c r="T479" s="692"/>
      <c r="U479" s="711">
        <f t="shared" si="146"/>
        <v>0</v>
      </c>
      <c r="V479" s="695"/>
      <c r="W479" s="733"/>
      <c r="X479" s="717">
        <f t="shared" si="143"/>
        <v>0</v>
      </c>
      <c r="Y479" s="718">
        <f t="shared" si="144"/>
        <v>0</v>
      </c>
      <c r="Z479" s="730">
        <f t="shared" si="145"/>
        <v>0</v>
      </c>
    </row>
    <row r="480" spans="1:26" ht="15.75" customHeight="1">
      <c r="A480" s="162">
        <v>33</v>
      </c>
      <c r="B480" s="167" t="s">
        <v>420</v>
      </c>
      <c r="C480" s="263"/>
      <c r="D480" s="62"/>
      <c r="E480" s="66"/>
      <c r="F480" s="105"/>
      <c r="G480" s="339"/>
      <c r="H480" s="340"/>
      <c r="I480" s="340"/>
      <c r="J480" s="340"/>
      <c r="K480" s="340"/>
      <c r="L480" s="340"/>
      <c r="M480" s="340"/>
      <c r="N480" s="340"/>
      <c r="O480" s="340"/>
      <c r="P480" s="340"/>
      <c r="Q480" s="340"/>
      <c r="R480" s="340"/>
      <c r="S480" s="340"/>
      <c r="T480" s="340"/>
      <c r="U480" s="373">
        <f t="shared" si="146"/>
        <v>0</v>
      </c>
      <c r="V480" s="27"/>
      <c r="W480" s="488"/>
      <c r="X480" s="126">
        <f t="shared" si="143"/>
        <v>0</v>
      </c>
      <c r="Y480" s="26">
        <f t="shared" si="144"/>
        <v>0</v>
      </c>
      <c r="Z480" s="48">
        <f t="shared" si="145"/>
        <v>0</v>
      </c>
    </row>
    <row r="481" spans="1:26" ht="15.75" customHeight="1">
      <c r="A481" s="162"/>
      <c r="B481" s="166"/>
      <c r="C481" s="264" t="s">
        <v>248</v>
      </c>
      <c r="D481" s="62"/>
      <c r="E481" s="66"/>
      <c r="F481" s="105" t="s">
        <v>117</v>
      </c>
      <c r="G481" s="339"/>
      <c r="H481" s="338">
        <v>211.20000000000002</v>
      </c>
      <c r="I481" s="338">
        <v>236.8</v>
      </c>
      <c r="J481" s="338">
        <v>236.8</v>
      </c>
      <c r="K481" s="338">
        <v>236.8</v>
      </c>
      <c r="L481" s="338">
        <v>236.8</v>
      </c>
      <c r="M481" s="338">
        <v>236.8</v>
      </c>
      <c r="N481" s="338">
        <v>236.8</v>
      </c>
      <c r="O481" s="338">
        <v>236.8</v>
      </c>
      <c r="P481" s="338">
        <v>236.8</v>
      </c>
      <c r="Q481" s="338">
        <v>236.8</v>
      </c>
      <c r="R481" s="338">
        <v>236.8</v>
      </c>
      <c r="S481" s="338">
        <v>236.8</v>
      </c>
      <c r="T481" s="340"/>
      <c r="U481" s="373">
        <f t="shared" ref="U481:U482" si="148">SUM(G481:T481)</f>
        <v>2816.0000000000005</v>
      </c>
      <c r="V481" s="27">
        <f>V469</f>
        <v>0</v>
      </c>
      <c r="W481" s="488">
        <f>W469</f>
        <v>19040</v>
      </c>
      <c r="X481" s="126">
        <f t="shared" si="143"/>
        <v>0</v>
      </c>
      <c r="Y481" s="26">
        <f t="shared" si="144"/>
        <v>53616640.000000007</v>
      </c>
      <c r="Z481" s="48">
        <f t="shared" si="145"/>
        <v>53616640.000000007</v>
      </c>
    </row>
    <row r="482" spans="1:26" ht="15.75" customHeight="1">
      <c r="A482" s="162"/>
      <c r="B482" s="166"/>
      <c r="C482" s="268" t="str">
        <f>+C452</f>
        <v>◦ Kusen aluminium 3"  + kaca clear 6 mm</v>
      </c>
      <c r="D482" s="62"/>
      <c r="E482" s="66" t="s">
        <v>282</v>
      </c>
      <c r="F482" s="105" t="s">
        <v>224</v>
      </c>
      <c r="G482" s="339"/>
      <c r="H482" s="338">
        <v>33</v>
      </c>
      <c r="I482" s="338">
        <v>37</v>
      </c>
      <c r="J482" s="338">
        <v>37</v>
      </c>
      <c r="K482" s="338">
        <v>37</v>
      </c>
      <c r="L482" s="338">
        <v>37</v>
      </c>
      <c r="M482" s="338">
        <v>37</v>
      </c>
      <c r="N482" s="338">
        <v>37</v>
      </c>
      <c r="O482" s="338">
        <v>37</v>
      </c>
      <c r="P482" s="338">
        <v>37</v>
      </c>
      <c r="Q482" s="338">
        <v>37</v>
      </c>
      <c r="R482" s="338">
        <v>37</v>
      </c>
      <c r="S482" s="338">
        <v>37</v>
      </c>
      <c r="T482" s="340"/>
      <c r="U482" s="373">
        <f t="shared" si="148"/>
        <v>440</v>
      </c>
      <c r="V482" s="21">
        <f>+'Ars topaz'!L459</f>
        <v>3260630</v>
      </c>
      <c r="W482" s="28">
        <f>+'Ars topaz'!M459</f>
        <v>326060</v>
      </c>
      <c r="X482" s="126">
        <f t="shared" si="143"/>
        <v>1434677200</v>
      </c>
      <c r="Y482" s="26">
        <f t="shared" si="144"/>
        <v>143466400</v>
      </c>
      <c r="Z482" s="48">
        <f t="shared" si="145"/>
        <v>1578143600</v>
      </c>
    </row>
    <row r="483" spans="1:26" ht="15.75" customHeight="1">
      <c r="A483" s="162"/>
      <c r="B483" s="170"/>
      <c r="C483" s="268" t="s">
        <v>283</v>
      </c>
      <c r="D483" s="62"/>
      <c r="E483" s="66" t="s">
        <v>284</v>
      </c>
      <c r="F483" s="105"/>
      <c r="G483" s="339"/>
      <c r="H483" s="340"/>
      <c r="I483" s="340"/>
      <c r="J483" s="340"/>
      <c r="K483" s="340"/>
      <c r="L483" s="340"/>
      <c r="M483" s="340"/>
      <c r="N483" s="340"/>
      <c r="O483" s="340"/>
      <c r="P483" s="340"/>
      <c r="Q483" s="340"/>
      <c r="R483" s="340"/>
      <c r="S483" s="340"/>
      <c r="T483" s="340"/>
      <c r="U483" s="576" t="s">
        <v>845</v>
      </c>
      <c r="V483" s="27"/>
      <c r="W483" s="488"/>
      <c r="X483" s="126"/>
      <c r="Y483" s="26"/>
      <c r="Z483" s="48"/>
    </row>
    <row r="484" spans="1:26" ht="15.75" customHeight="1">
      <c r="A484" s="162"/>
      <c r="B484" s="170"/>
      <c r="C484" s="256" t="s">
        <v>278</v>
      </c>
      <c r="D484" s="62"/>
      <c r="E484" s="66"/>
      <c r="F484" s="105"/>
      <c r="G484" s="339"/>
      <c r="H484" s="340"/>
      <c r="I484" s="340"/>
      <c r="J484" s="340"/>
      <c r="K484" s="340"/>
      <c r="L484" s="340"/>
      <c r="M484" s="340"/>
      <c r="N484" s="340"/>
      <c r="O484" s="340"/>
      <c r="P484" s="340"/>
      <c r="Q484" s="340"/>
      <c r="R484" s="340"/>
      <c r="S484" s="340"/>
      <c r="T484" s="340"/>
      <c r="U484" s="373">
        <f t="shared" si="146"/>
        <v>0</v>
      </c>
      <c r="V484" s="27"/>
      <c r="W484" s="488"/>
      <c r="X484" s="126">
        <f t="shared" si="143"/>
        <v>0</v>
      </c>
      <c r="Y484" s="26">
        <f t="shared" si="144"/>
        <v>0</v>
      </c>
      <c r="Z484" s="48">
        <f t="shared" si="145"/>
        <v>0</v>
      </c>
    </row>
    <row r="485" spans="1:26" ht="15.75" customHeight="1">
      <c r="A485" s="162">
        <v>34</v>
      </c>
      <c r="B485" s="167" t="s">
        <v>518</v>
      </c>
      <c r="C485" s="263"/>
      <c r="D485" s="62"/>
      <c r="E485" s="66"/>
      <c r="F485" s="105"/>
      <c r="G485" s="339"/>
      <c r="H485" s="340"/>
      <c r="I485" s="340"/>
      <c r="J485" s="340"/>
      <c r="K485" s="340"/>
      <c r="L485" s="340"/>
      <c r="M485" s="340"/>
      <c r="N485" s="340"/>
      <c r="O485" s="340"/>
      <c r="P485" s="340"/>
      <c r="Q485" s="340"/>
      <c r="R485" s="340"/>
      <c r="S485" s="340"/>
      <c r="T485" s="340"/>
      <c r="U485" s="373">
        <f t="shared" si="146"/>
        <v>0</v>
      </c>
      <c r="V485" s="27"/>
      <c r="W485" s="488"/>
      <c r="X485" s="126">
        <f t="shared" si="143"/>
        <v>0</v>
      </c>
      <c r="Y485" s="26">
        <f t="shared" si="144"/>
        <v>0</v>
      </c>
      <c r="Z485" s="48">
        <f t="shared" si="145"/>
        <v>0</v>
      </c>
    </row>
    <row r="486" spans="1:26" ht="15.75" customHeight="1">
      <c r="A486" s="162"/>
      <c r="B486" s="166"/>
      <c r="C486" s="264" t="s">
        <v>248</v>
      </c>
      <c r="D486" s="62"/>
      <c r="E486" s="66"/>
      <c r="F486" s="105" t="s">
        <v>117</v>
      </c>
      <c r="G486" s="339"/>
      <c r="H486" s="340">
        <v>11.399999999999999</v>
      </c>
      <c r="I486" s="340">
        <v>11.399999999999999</v>
      </c>
      <c r="J486" s="340">
        <v>11.399999999999999</v>
      </c>
      <c r="K486" s="340">
        <v>11.399999999999999</v>
      </c>
      <c r="L486" s="340">
        <v>11.399999999999999</v>
      </c>
      <c r="M486" s="340">
        <v>11.399999999999999</v>
      </c>
      <c r="N486" s="340">
        <v>11.399999999999999</v>
      </c>
      <c r="O486" s="340">
        <v>11.399999999999999</v>
      </c>
      <c r="P486" s="340"/>
      <c r="Q486" s="340"/>
      <c r="R486" s="340"/>
      <c r="S486" s="340"/>
      <c r="T486" s="340"/>
      <c r="U486" s="373">
        <f t="shared" ref="U486:U487" si="149">SUM(G486:T486)</f>
        <v>91.199999999999989</v>
      </c>
      <c r="V486" s="27">
        <f>V481</f>
        <v>0</v>
      </c>
      <c r="W486" s="488">
        <f>W481</f>
        <v>19040</v>
      </c>
      <c r="X486" s="126">
        <f t="shared" si="143"/>
        <v>0</v>
      </c>
      <c r="Y486" s="26">
        <f t="shared" si="144"/>
        <v>1736447.9999999998</v>
      </c>
      <c r="Z486" s="48">
        <f t="shared" si="145"/>
        <v>1736447.9999999998</v>
      </c>
    </row>
    <row r="487" spans="1:26" ht="15.75" customHeight="1">
      <c r="A487" s="162"/>
      <c r="B487" s="166"/>
      <c r="C487" s="268" t="str">
        <f>+C482</f>
        <v>◦ Kusen aluminium 3"  + kaca clear 6 mm</v>
      </c>
      <c r="D487" s="62"/>
      <c r="E487" s="66" t="s">
        <v>282</v>
      </c>
      <c r="F487" s="105" t="s">
        <v>224</v>
      </c>
      <c r="G487" s="339"/>
      <c r="H487" s="340">
        <v>3</v>
      </c>
      <c r="I487" s="340">
        <v>3</v>
      </c>
      <c r="J487" s="340">
        <v>3</v>
      </c>
      <c r="K487" s="340">
        <v>3</v>
      </c>
      <c r="L487" s="340">
        <v>3</v>
      </c>
      <c r="M487" s="340">
        <v>3</v>
      </c>
      <c r="N487" s="340">
        <v>3</v>
      </c>
      <c r="O487" s="340">
        <v>3</v>
      </c>
      <c r="P487" s="340"/>
      <c r="Q487" s="340"/>
      <c r="R487" s="340"/>
      <c r="S487" s="340"/>
      <c r="T487" s="340"/>
      <c r="U487" s="373">
        <f t="shared" si="149"/>
        <v>24</v>
      </c>
      <c r="V487" s="21">
        <f>+'Ars topaz'!L464</f>
        <v>2685940</v>
      </c>
      <c r="W487" s="28">
        <f>+'Ars topaz'!M464</f>
        <v>268590</v>
      </c>
      <c r="X487" s="126">
        <f t="shared" si="143"/>
        <v>64462560</v>
      </c>
      <c r="Y487" s="26">
        <f t="shared" si="144"/>
        <v>6446160</v>
      </c>
      <c r="Z487" s="48">
        <f t="shared" si="145"/>
        <v>70908720</v>
      </c>
    </row>
    <row r="488" spans="1:26" ht="15.75" customHeight="1">
      <c r="A488" s="162"/>
      <c r="B488" s="170"/>
      <c r="C488" s="268" t="s">
        <v>283</v>
      </c>
      <c r="D488" s="62"/>
      <c r="E488" s="66" t="s">
        <v>284</v>
      </c>
      <c r="F488" s="105"/>
      <c r="G488" s="339"/>
      <c r="H488" s="340"/>
      <c r="I488" s="340"/>
      <c r="J488" s="340"/>
      <c r="K488" s="340"/>
      <c r="L488" s="340"/>
      <c r="M488" s="340"/>
      <c r="N488" s="340"/>
      <c r="O488" s="340"/>
      <c r="P488" s="340"/>
      <c r="Q488" s="340"/>
      <c r="R488" s="340"/>
      <c r="S488" s="340"/>
      <c r="T488" s="340"/>
      <c r="U488" s="576" t="s">
        <v>845</v>
      </c>
      <c r="V488" s="27"/>
      <c r="W488" s="488"/>
      <c r="X488" s="126"/>
      <c r="Y488" s="26"/>
      <c r="Z488" s="48"/>
    </row>
    <row r="489" spans="1:26" ht="15.75" customHeight="1">
      <c r="A489" s="162"/>
      <c r="B489" s="170"/>
      <c r="C489" s="256" t="s">
        <v>278</v>
      </c>
      <c r="D489" s="62"/>
      <c r="E489" s="66"/>
      <c r="F489" s="105"/>
      <c r="G489" s="339"/>
      <c r="H489" s="340"/>
      <c r="I489" s="340"/>
      <c r="J489" s="340"/>
      <c r="K489" s="340"/>
      <c r="L489" s="340"/>
      <c r="M489" s="340"/>
      <c r="N489" s="340"/>
      <c r="O489" s="340"/>
      <c r="P489" s="340"/>
      <c r="Q489" s="340"/>
      <c r="R489" s="340"/>
      <c r="S489" s="340"/>
      <c r="T489" s="340"/>
      <c r="U489" s="373"/>
      <c r="V489" s="27"/>
      <c r="W489" s="488"/>
      <c r="X489" s="126"/>
      <c r="Y489" s="26"/>
      <c r="Z489" s="48"/>
    </row>
    <row r="490" spans="1:26" ht="15.75" customHeight="1">
      <c r="A490" s="162">
        <v>35</v>
      </c>
      <c r="B490" s="165" t="s">
        <v>578</v>
      </c>
      <c r="C490" s="185"/>
      <c r="D490" s="62"/>
      <c r="E490" s="114"/>
      <c r="F490" s="105"/>
      <c r="G490" s="339"/>
      <c r="H490" s="340"/>
      <c r="I490" s="340"/>
      <c r="J490" s="340"/>
      <c r="K490" s="340"/>
      <c r="L490" s="340"/>
      <c r="M490" s="340"/>
      <c r="N490" s="340"/>
      <c r="O490" s="340"/>
      <c r="P490" s="340"/>
      <c r="Q490" s="340"/>
      <c r="R490" s="340"/>
      <c r="S490" s="340"/>
      <c r="T490" s="340"/>
      <c r="U490" s="373"/>
      <c r="V490" s="27"/>
      <c r="W490" s="488"/>
      <c r="X490" s="126"/>
      <c r="Y490" s="26"/>
      <c r="Z490" s="48"/>
    </row>
    <row r="491" spans="1:26" ht="15.75" customHeight="1">
      <c r="A491" s="162"/>
      <c r="B491" s="166"/>
      <c r="C491" s="185" t="s">
        <v>248</v>
      </c>
      <c r="D491" s="62"/>
      <c r="E491" s="114"/>
      <c r="F491" s="105" t="s">
        <v>117</v>
      </c>
      <c r="G491" s="477">
        <v>16</v>
      </c>
      <c r="H491" s="477">
        <v>16</v>
      </c>
      <c r="I491" s="477">
        <v>19.200000000000003</v>
      </c>
      <c r="J491" s="477">
        <v>22.400000000000002</v>
      </c>
      <c r="K491" s="477">
        <v>25.6</v>
      </c>
      <c r="L491" s="477">
        <v>28.8</v>
      </c>
      <c r="M491" s="477">
        <v>32</v>
      </c>
      <c r="N491" s="477">
        <v>35.200000000000003</v>
      </c>
      <c r="O491" s="477">
        <v>38.400000000000006</v>
      </c>
      <c r="P491" s="477">
        <v>41.6</v>
      </c>
      <c r="Q491" s="477">
        <v>44.800000000000004</v>
      </c>
      <c r="R491" s="477">
        <v>48</v>
      </c>
      <c r="S491" s="477">
        <v>51.2</v>
      </c>
      <c r="T491" s="340"/>
      <c r="U491" s="373">
        <f t="shared" ref="U491:U494" si="150">SUM(G491:T491)</f>
        <v>419.20000000000005</v>
      </c>
      <c r="V491" s="27">
        <f>V486</f>
        <v>0</v>
      </c>
      <c r="W491" s="488">
        <f>W486</f>
        <v>19040</v>
      </c>
      <c r="X491" s="126">
        <f t="shared" si="143"/>
        <v>0</v>
      </c>
      <c r="Y491" s="26">
        <f t="shared" si="144"/>
        <v>7981568.0000000009</v>
      </c>
      <c r="Z491" s="48">
        <f t="shared" si="145"/>
        <v>7981568.0000000009</v>
      </c>
    </row>
    <row r="492" spans="1:26" ht="15.75" customHeight="1">
      <c r="A492" s="162"/>
      <c r="B492" s="166"/>
      <c r="C492" s="185" t="s">
        <v>339</v>
      </c>
      <c r="D492" s="62"/>
      <c r="E492" s="114" t="s">
        <v>340</v>
      </c>
      <c r="F492" s="105" t="s">
        <v>206</v>
      </c>
      <c r="G492" s="361">
        <v>5</v>
      </c>
      <c r="H492" s="362">
        <v>5</v>
      </c>
      <c r="I492" s="362">
        <v>6</v>
      </c>
      <c r="J492" s="362">
        <v>7</v>
      </c>
      <c r="K492" s="362">
        <v>8</v>
      </c>
      <c r="L492" s="362">
        <v>9</v>
      </c>
      <c r="M492" s="362">
        <v>10</v>
      </c>
      <c r="N492" s="362">
        <v>11</v>
      </c>
      <c r="O492" s="362">
        <v>12</v>
      </c>
      <c r="P492" s="362">
        <v>13</v>
      </c>
      <c r="Q492" s="362">
        <v>14</v>
      </c>
      <c r="R492" s="362">
        <v>15</v>
      </c>
      <c r="S492" s="362">
        <v>16</v>
      </c>
      <c r="T492" s="340"/>
      <c r="U492" s="373">
        <f t="shared" si="150"/>
        <v>131</v>
      </c>
      <c r="V492" s="27">
        <f>'Ars topaz'!L469</f>
        <v>346200</v>
      </c>
      <c r="W492" s="488">
        <f>'Ars topaz'!M469</f>
        <v>69240</v>
      </c>
      <c r="X492" s="126">
        <f t="shared" si="143"/>
        <v>45352200</v>
      </c>
      <c r="Y492" s="26">
        <f t="shared" si="144"/>
        <v>9070440</v>
      </c>
      <c r="Z492" s="48">
        <f t="shared" si="145"/>
        <v>54422640</v>
      </c>
    </row>
    <row r="493" spans="1:26" ht="15.75" customHeight="1">
      <c r="A493" s="162"/>
      <c r="B493" s="166"/>
      <c r="C493" s="185" t="s">
        <v>341</v>
      </c>
      <c r="D493" s="62"/>
      <c r="E493" s="114"/>
      <c r="F493" s="105" t="s">
        <v>117</v>
      </c>
      <c r="G493" s="361">
        <v>16</v>
      </c>
      <c r="H493" s="361">
        <v>16</v>
      </c>
      <c r="I493" s="361">
        <v>19.200000000000003</v>
      </c>
      <c r="J493" s="361">
        <v>22.400000000000002</v>
      </c>
      <c r="K493" s="361">
        <v>25.6</v>
      </c>
      <c r="L493" s="361">
        <v>28.8</v>
      </c>
      <c r="M493" s="361">
        <v>32</v>
      </c>
      <c r="N493" s="361">
        <v>35.200000000000003</v>
      </c>
      <c r="O493" s="361">
        <v>38.400000000000006</v>
      </c>
      <c r="P493" s="361">
        <v>41.6</v>
      </c>
      <c r="Q493" s="361">
        <v>44.800000000000004</v>
      </c>
      <c r="R493" s="361">
        <v>48</v>
      </c>
      <c r="S493" s="361">
        <v>51.2</v>
      </c>
      <c r="T493" s="340"/>
      <c r="U493" s="373">
        <f t="shared" si="150"/>
        <v>419.20000000000005</v>
      </c>
      <c r="V493" s="27">
        <f>'Ars topaz'!L470</f>
        <v>0</v>
      </c>
      <c r="W493" s="488">
        <f>'Ars topaz'!M470</f>
        <v>8660</v>
      </c>
      <c r="X493" s="126">
        <f t="shared" si="143"/>
        <v>0</v>
      </c>
      <c r="Y493" s="26">
        <f t="shared" si="144"/>
        <v>3630272.0000000005</v>
      </c>
      <c r="Z493" s="48">
        <f t="shared" si="145"/>
        <v>3630272.0000000005</v>
      </c>
    </row>
    <row r="494" spans="1:26" ht="15.75" customHeight="1">
      <c r="A494" s="162"/>
      <c r="B494" s="166"/>
      <c r="C494" s="185" t="s">
        <v>342</v>
      </c>
      <c r="D494" s="62"/>
      <c r="E494" s="114"/>
      <c r="F494" s="105" t="s">
        <v>117</v>
      </c>
      <c r="G494" s="361">
        <v>16</v>
      </c>
      <c r="H494" s="361">
        <v>16</v>
      </c>
      <c r="I494" s="361">
        <v>19.200000000000003</v>
      </c>
      <c r="J494" s="361">
        <v>22.400000000000002</v>
      </c>
      <c r="K494" s="361">
        <v>25.6</v>
      </c>
      <c r="L494" s="361">
        <v>28.8</v>
      </c>
      <c r="M494" s="361">
        <v>32</v>
      </c>
      <c r="N494" s="361">
        <v>35.200000000000003</v>
      </c>
      <c r="O494" s="361">
        <v>38.400000000000006</v>
      </c>
      <c r="P494" s="361">
        <v>41.6</v>
      </c>
      <c r="Q494" s="361">
        <v>44.800000000000004</v>
      </c>
      <c r="R494" s="361">
        <v>48</v>
      </c>
      <c r="S494" s="361">
        <v>51.2</v>
      </c>
      <c r="T494" s="340"/>
      <c r="U494" s="373">
        <f t="shared" si="150"/>
        <v>419.20000000000005</v>
      </c>
      <c r="V494" s="27">
        <f>'Ars topaz'!L471</f>
        <v>0</v>
      </c>
      <c r="W494" s="488">
        <f>'Ars topaz'!M471</f>
        <v>10960</v>
      </c>
      <c r="X494" s="126">
        <f t="shared" si="143"/>
        <v>0</v>
      </c>
      <c r="Y494" s="26">
        <f t="shared" si="144"/>
        <v>4594432.0000000009</v>
      </c>
      <c r="Z494" s="48">
        <f t="shared" si="145"/>
        <v>4594432.0000000009</v>
      </c>
    </row>
    <row r="495" spans="1:26" ht="15.75" customHeight="1">
      <c r="A495" s="162">
        <v>36</v>
      </c>
      <c r="B495" s="167" t="s">
        <v>519</v>
      </c>
      <c r="C495" s="246"/>
      <c r="D495" s="113"/>
      <c r="E495" s="114"/>
      <c r="F495" s="107"/>
      <c r="G495" s="339"/>
      <c r="H495" s="340"/>
      <c r="I495" s="340"/>
      <c r="J495" s="340"/>
      <c r="K495" s="340"/>
      <c r="L495" s="340"/>
      <c r="M495" s="340"/>
      <c r="N495" s="340"/>
      <c r="O495" s="340"/>
      <c r="P495" s="340"/>
      <c r="Q495" s="340"/>
      <c r="R495" s="340"/>
      <c r="S495" s="340"/>
      <c r="T495" s="340"/>
      <c r="U495" s="373"/>
      <c r="V495" s="27"/>
      <c r="W495" s="488"/>
      <c r="X495" s="126"/>
      <c r="Y495" s="26"/>
      <c r="Z495" s="48"/>
    </row>
    <row r="496" spans="1:26" ht="15.75" customHeight="1">
      <c r="A496" s="162"/>
      <c r="B496" s="169"/>
      <c r="C496" s="185" t="s">
        <v>248</v>
      </c>
      <c r="D496" s="62"/>
      <c r="E496" s="66"/>
      <c r="F496" s="105" t="s">
        <v>117</v>
      </c>
      <c r="G496" s="339"/>
      <c r="H496" s="340"/>
      <c r="I496" s="340"/>
      <c r="J496" s="340"/>
      <c r="K496" s="340"/>
      <c r="L496" s="340"/>
      <c r="M496" s="340"/>
      <c r="N496" s="340"/>
      <c r="O496" s="340"/>
      <c r="P496" s="340"/>
      <c r="Q496" s="340"/>
      <c r="R496" s="340"/>
      <c r="S496" s="340"/>
      <c r="T496" s="340"/>
      <c r="U496" s="373">
        <f t="shared" si="146"/>
        <v>0</v>
      </c>
      <c r="V496" s="27"/>
      <c r="W496" s="488"/>
      <c r="X496" s="126">
        <f t="shared" si="143"/>
        <v>0</v>
      </c>
      <c r="Y496" s="26">
        <f t="shared" si="144"/>
        <v>0</v>
      </c>
      <c r="Z496" s="48">
        <f t="shared" si="145"/>
        <v>0</v>
      </c>
    </row>
    <row r="497" spans="1:26" ht="15.75" customHeight="1">
      <c r="A497" s="162"/>
      <c r="B497" s="169"/>
      <c r="C497" s="185" t="s">
        <v>530</v>
      </c>
      <c r="D497" s="62"/>
      <c r="E497" s="146" t="s">
        <v>343</v>
      </c>
      <c r="F497" s="105" t="s">
        <v>224</v>
      </c>
      <c r="G497" s="339"/>
      <c r="H497" s="340"/>
      <c r="I497" s="340"/>
      <c r="J497" s="340"/>
      <c r="K497" s="340"/>
      <c r="L497" s="340"/>
      <c r="M497" s="340"/>
      <c r="N497" s="340"/>
      <c r="O497" s="340"/>
      <c r="P497" s="340"/>
      <c r="Q497" s="340"/>
      <c r="R497" s="340"/>
      <c r="S497" s="340"/>
      <c r="T497" s="340"/>
      <c r="U497" s="373">
        <f t="shared" si="146"/>
        <v>0</v>
      </c>
      <c r="V497" s="27"/>
      <c r="W497" s="488"/>
      <c r="X497" s="126">
        <f t="shared" si="143"/>
        <v>0</v>
      </c>
      <c r="Y497" s="26">
        <f t="shared" si="144"/>
        <v>0</v>
      </c>
      <c r="Z497" s="48">
        <f t="shared" si="145"/>
        <v>0</v>
      </c>
    </row>
    <row r="498" spans="1:26" ht="15.75" customHeight="1">
      <c r="A498" s="61">
        <v>37</v>
      </c>
      <c r="B498" s="165" t="s">
        <v>422</v>
      </c>
      <c r="C498" s="266"/>
      <c r="D498" s="62"/>
      <c r="E498" s="66"/>
      <c r="F498" s="105"/>
      <c r="G498" s="338"/>
      <c r="H498" s="337"/>
      <c r="I498" s="337"/>
      <c r="J498" s="337"/>
      <c r="K498" s="337"/>
      <c r="L498" s="337"/>
      <c r="M498" s="337"/>
      <c r="N498" s="337"/>
      <c r="O498" s="337"/>
      <c r="P498" s="337"/>
      <c r="Q498" s="337"/>
      <c r="R498" s="337"/>
      <c r="S498" s="337"/>
      <c r="T498" s="337"/>
      <c r="U498" s="373"/>
      <c r="V498" s="21"/>
      <c r="W498" s="199"/>
      <c r="X498" s="126"/>
      <c r="Y498" s="26"/>
      <c r="Z498" s="48"/>
    </row>
    <row r="499" spans="1:26" ht="15.75" customHeight="1">
      <c r="A499" s="61"/>
      <c r="B499" s="166"/>
      <c r="C499" s="264" t="s">
        <v>248</v>
      </c>
      <c r="D499" s="62"/>
      <c r="E499" s="66"/>
      <c r="F499" s="105" t="s">
        <v>117</v>
      </c>
      <c r="G499" s="340">
        <v>11</v>
      </c>
      <c r="H499" s="340">
        <v>11</v>
      </c>
      <c r="I499" s="340">
        <v>11</v>
      </c>
      <c r="J499" s="340">
        <v>11</v>
      </c>
      <c r="K499" s="340">
        <v>11</v>
      </c>
      <c r="L499" s="340">
        <v>11</v>
      </c>
      <c r="M499" s="340">
        <v>11</v>
      </c>
      <c r="N499" s="340">
        <v>11</v>
      </c>
      <c r="O499" s="340">
        <v>11</v>
      </c>
      <c r="P499" s="340">
        <v>11</v>
      </c>
      <c r="Q499" s="340">
        <v>11</v>
      </c>
      <c r="R499" s="340">
        <v>11</v>
      </c>
      <c r="S499" s="340">
        <v>11</v>
      </c>
      <c r="T499" s="337"/>
      <c r="U499" s="373">
        <f t="shared" ref="U499:U500" si="151">SUM(G499:T499)</f>
        <v>143</v>
      </c>
      <c r="V499" s="27">
        <f>V491</f>
        <v>0</v>
      </c>
      <c r="W499" s="488">
        <f>W491</f>
        <v>19040</v>
      </c>
      <c r="X499" s="126">
        <f t="shared" si="143"/>
        <v>0</v>
      </c>
      <c r="Y499" s="26">
        <f t="shared" si="144"/>
        <v>2722720</v>
      </c>
      <c r="Z499" s="48">
        <f t="shared" si="145"/>
        <v>2722720</v>
      </c>
    </row>
    <row r="500" spans="1:26" ht="15.75" customHeight="1">
      <c r="A500" s="61"/>
      <c r="B500" s="166"/>
      <c r="C500" s="164" t="s">
        <v>531</v>
      </c>
      <c r="D500" s="62"/>
      <c r="E500" s="114" t="s">
        <v>285</v>
      </c>
      <c r="F500" s="105" t="s">
        <v>224</v>
      </c>
      <c r="G500" s="338">
        <v>5</v>
      </c>
      <c r="H500" s="338">
        <v>5</v>
      </c>
      <c r="I500" s="338">
        <v>5</v>
      </c>
      <c r="J500" s="338">
        <v>5</v>
      </c>
      <c r="K500" s="338">
        <v>5</v>
      </c>
      <c r="L500" s="338">
        <v>5</v>
      </c>
      <c r="M500" s="338">
        <v>5</v>
      </c>
      <c r="N500" s="338">
        <v>5</v>
      </c>
      <c r="O500" s="338">
        <v>5</v>
      </c>
      <c r="P500" s="338">
        <v>5</v>
      </c>
      <c r="Q500" s="338">
        <v>5</v>
      </c>
      <c r="R500" s="338">
        <v>5</v>
      </c>
      <c r="S500" s="338">
        <v>5</v>
      </c>
      <c r="T500" s="337"/>
      <c r="U500" s="373">
        <f t="shared" si="151"/>
        <v>65</v>
      </c>
      <c r="V500" s="21">
        <f>+'Ars topaz'!L474</f>
        <v>645660</v>
      </c>
      <c r="W500" s="28">
        <f>+'Ars topaz'!M474</f>
        <v>64570</v>
      </c>
      <c r="X500" s="126">
        <f t="shared" si="143"/>
        <v>41967900</v>
      </c>
      <c r="Y500" s="26">
        <f t="shared" si="144"/>
        <v>4197050</v>
      </c>
      <c r="Z500" s="48">
        <f t="shared" si="145"/>
        <v>46164950</v>
      </c>
    </row>
    <row r="501" spans="1:26" ht="15.75" customHeight="1">
      <c r="A501" s="61">
        <v>38</v>
      </c>
      <c r="B501" s="167" t="s">
        <v>579</v>
      </c>
      <c r="C501" s="263"/>
      <c r="D501" s="62"/>
      <c r="E501" s="66"/>
      <c r="F501" s="105"/>
      <c r="G501" s="338"/>
      <c r="H501" s="337"/>
      <c r="I501" s="337"/>
      <c r="J501" s="337"/>
      <c r="K501" s="337"/>
      <c r="L501" s="337"/>
      <c r="M501" s="337"/>
      <c r="N501" s="337"/>
      <c r="O501" s="337"/>
      <c r="P501" s="337"/>
      <c r="Q501" s="337"/>
      <c r="R501" s="337"/>
      <c r="S501" s="337"/>
      <c r="T501" s="337"/>
      <c r="U501" s="373"/>
      <c r="V501" s="21"/>
      <c r="W501" s="199"/>
      <c r="X501" s="126"/>
      <c r="Y501" s="26"/>
      <c r="Z501" s="48"/>
    </row>
    <row r="502" spans="1:26" ht="15.75" customHeight="1">
      <c r="A502" s="61"/>
      <c r="B502" s="166"/>
      <c r="C502" s="264" t="s">
        <v>248</v>
      </c>
      <c r="D502" s="62"/>
      <c r="E502" s="66"/>
      <c r="F502" s="105" t="s">
        <v>117</v>
      </c>
      <c r="G502" s="340">
        <f>+(2.3*2)+(2.4*2)</f>
        <v>9.3999999999999986</v>
      </c>
      <c r="H502" s="337"/>
      <c r="I502" s="337"/>
      <c r="J502" s="337"/>
      <c r="K502" s="337"/>
      <c r="L502" s="337"/>
      <c r="M502" s="337"/>
      <c r="N502" s="337"/>
      <c r="O502" s="337"/>
      <c r="P502" s="337"/>
      <c r="Q502" s="337"/>
      <c r="R502" s="337"/>
      <c r="S502" s="337"/>
      <c r="T502" s="337"/>
      <c r="U502" s="373">
        <f t="shared" ref="U502:U503" si="152">SUM(G502:T502)</f>
        <v>9.3999999999999986</v>
      </c>
      <c r="V502" s="27">
        <f>+'Ars topaz'!L483</f>
        <v>0</v>
      </c>
      <c r="W502" s="488">
        <f>W499</f>
        <v>19040</v>
      </c>
      <c r="X502" s="126">
        <f t="shared" si="143"/>
        <v>0</v>
      </c>
      <c r="Y502" s="26">
        <f t="shared" si="144"/>
        <v>178975.99999999997</v>
      </c>
      <c r="Z502" s="48">
        <f t="shared" si="145"/>
        <v>178975.99999999997</v>
      </c>
    </row>
    <row r="503" spans="1:26" ht="15.75" customHeight="1">
      <c r="A503" s="61"/>
      <c r="B503" s="166"/>
      <c r="C503" s="268" t="s">
        <v>526</v>
      </c>
      <c r="D503" s="62"/>
      <c r="E503" s="66" t="s">
        <v>282</v>
      </c>
      <c r="F503" s="105" t="s">
        <v>224</v>
      </c>
      <c r="G503" s="338">
        <v>5</v>
      </c>
      <c r="H503" s="337"/>
      <c r="I503" s="337"/>
      <c r="J503" s="337"/>
      <c r="K503" s="337"/>
      <c r="L503" s="337"/>
      <c r="M503" s="337"/>
      <c r="N503" s="337"/>
      <c r="O503" s="337"/>
      <c r="P503" s="337"/>
      <c r="Q503" s="337"/>
      <c r="R503" s="337"/>
      <c r="S503" s="337"/>
      <c r="T503" s="337"/>
      <c r="U503" s="373">
        <f t="shared" si="152"/>
        <v>5</v>
      </c>
      <c r="V503" s="27">
        <f>'Ars topaz'!L484</f>
        <v>1014967.1</v>
      </c>
      <c r="W503" s="488">
        <f>'Ars topaz'!M484</f>
        <v>101500</v>
      </c>
      <c r="X503" s="126">
        <f t="shared" si="143"/>
        <v>5074835.5</v>
      </c>
      <c r="Y503" s="26">
        <f t="shared" si="144"/>
        <v>507500</v>
      </c>
      <c r="Z503" s="48">
        <f t="shared" si="145"/>
        <v>5582335.5</v>
      </c>
    </row>
    <row r="504" spans="1:26" ht="15.75" customHeight="1">
      <c r="A504" s="61"/>
      <c r="B504" s="170"/>
      <c r="C504" s="268" t="s">
        <v>421</v>
      </c>
      <c r="D504" s="62"/>
      <c r="E504" s="66" t="s">
        <v>463</v>
      </c>
      <c r="F504" s="105"/>
      <c r="G504" s="338"/>
      <c r="H504" s="337"/>
      <c r="I504" s="337"/>
      <c r="J504" s="337"/>
      <c r="K504" s="337"/>
      <c r="L504" s="337"/>
      <c r="M504" s="337"/>
      <c r="N504" s="337"/>
      <c r="O504" s="337"/>
      <c r="P504" s="337"/>
      <c r="Q504" s="337"/>
      <c r="R504" s="337"/>
      <c r="S504" s="337"/>
      <c r="T504" s="337"/>
      <c r="U504" s="576" t="s">
        <v>845</v>
      </c>
      <c r="V504" s="27"/>
      <c r="W504" s="488"/>
      <c r="X504" s="126"/>
      <c r="Y504" s="26"/>
      <c r="Z504" s="48"/>
    </row>
    <row r="505" spans="1:26" ht="15.75" customHeight="1">
      <c r="A505" s="162">
        <v>39</v>
      </c>
      <c r="B505" s="167" t="s">
        <v>580</v>
      </c>
      <c r="C505" s="263"/>
      <c r="D505" s="62"/>
      <c r="E505" s="66"/>
      <c r="F505" s="105"/>
      <c r="G505" s="339"/>
      <c r="H505" s="340"/>
      <c r="I505" s="340"/>
      <c r="J505" s="340"/>
      <c r="K505" s="340"/>
      <c r="L505" s="340"/>
      <c r="M505" s="340"/>
      <c r="N505" s="340"/>
      <c r="O505" s="340"/>
      <c r="P505" s="340"/>
      <c r="Q505" s="340"/>
      <c r="R505" s="340"/>
      <c r="S505" s="340"/>
      <c r="T505" s="340"/>
      <c r="U505" s="373"/>
      <c r="V505" s="27"/>
      <c r="W505" s="488"/>
      <c r="X505" s="126"/>
      <c r="Y505" s="26"/>
      <c r="Z505" s="48"/>
    </row>
    <row r="506" spans="1:26" ht="15.75" customHeight="1">
      <c r="A506" s="162"/>
      <c r="B506" s="166"/>
      <c r="C506" s="264" t="s">
        <v>248</v>
      </c>
      <c r="D506" s="62"/>
      <c r="E506" s="66"/>
      <c r="F506" s="105" t="s">
        <v>117</v>
      </c>
      <c r="G506" s="339">
        <f>6.4*G507</f>
        <v>96</v>
      </c>
      <c r="H506" s="340"/>
      <c r="I506" s="340"/>
      <c r="J506" s="340"/>
      <c r="K506" s="340"/>
      <c r="L506" s="340"/>
      <c r="M506" s="340"/>
      <c r="N506" s="340"/>
      <c r="O506" s="340"/>
      <c r="P506" s="340"/>
      <c r="Q506" s="340"/>
      <c r="R506" s="340"/>
      <c r="S506" s="340"/>
      <c r="T506" s="340"/>
      <c r="U506" s="373">
        <f t="shared" ref="U506:U507" si="153">SUM(G506:T506)</f>
        <v>96</v>
      </c>
      <c r="V506" s="27">
        <f>V502</f>
        <v>0</v>
      </c>
      <c r="W506" s="488">
        <f>W502</f>
        <v>19040</v>
      </c>
      <c r="X506" s="126">
        <f t="shared" si="143"/>
        <v>0</v>
      </c>
      <c r="Y506" s="26">
        <f t="shared" si="144"/>
        <v>1827840</v>
      </c>
      <c r="Z506" s="48">
        <f t="shared" si="145"/>
        <v>1827840</v>
      </c>
    </row>
    <row r="507" spans="1:26" ht="15.75" customHeight="1">
      <c r="A507" s="162"/>
      <c r="B507" s="166"/>
      <c r="C507" s="268" t="str">
        <f>+C503</f>
        <v xml:space="preserve">◦ Kusen aluminium 3" </v>
      </c>
      <c r="D507" s="62"/>
      <c r="E507" s="66" t="s">
        <v>282</v>
      </c>
      <c r="F507" s="105" t="s">
        <v>224</v>
      </c>
      <c r="G507" s="339">
        <v>15</v>
      </c>
      <c r="H507" s="340"/>
      <c r="I507" s="340"/>
      <c r="J507" s="340"/>
      <c r="K507" s="340"/>
      <c r="L507" s="340"/>
      <c r="M507" s="340"/>
      <c r="N507" s="340"/>
      <c r="O507" s="340"/>
      <c r="P507" s="340"/>
      <c r="Q507" s="340"/>
      <c r="R507" s="340"/>
      <c r="S507" s="340"/>
      <c r="T507" s="340"/>
      <c r="U507" s="373">
        <f t="shared" si="153"/>
        <v>15</v>
      </c>
      <c r="V507" s="27">
        <f>'Ars topaz'!L488</f>
        <v>5631520</v>
      </c>
      <c r="W507" s="488">
        <f>'Ars topaz'!M488</f>
        <v>563150</v>
      </c>
      <c r="X507" s="126">
        <f t="shared" si="143"/>
        <v>84472800</v>
      </c>
      <c r="Y507" s="26">
        <f t="shared" si="144"/>
        <v>8447250</v>
      </c>
      <c r="Z507" s="48">
        <f t="shared" si="145"/>
        <v>92920050</v>
      </c>
    </row>
    <row r="508" spans="1:26" ht="15.75" customHeight="1">
      <c r="A508" s="162"/>
      <c r="B508" s="170"/>
      <c r="C508" s="268" t="s">
        <v>283</v>
      </c>
      <c r="D508" s="62"/>
      <c r="E508" s="66" t="s">
        <v>284</v>
      </c>
      <c r="F508" s="105"/>
      <c r="G508" s="339"/>
      <c r="H508" s="340"/>
      <c r="I508" s="340"/>
      <c r="J508" s="340"/>
      <c r="K508" s="340"/>
      <c r="L508" s="340"/>
      <c r="M508" s="340"/>
      <c r="N508" s="340"/>
      <c r="O508" s="340"/>
      <c r="P508" s="340"/>
      <c r="Q508" s="340"/>
      <c r="R508" s="340"/>
      <c r="S508" s="340"/>
      <c r="T508" s="340"/>
      <c r="U508" s="576" t="s">
        <v>845</v>
      </c>
      <c r="V508" s="27"/>
      <c r="W508" s="488"/>
      <c r="X508" s="126"/>
      <c r="Y508" s="26"/>
      <c r="Z508" s="48"/>
    </row>
    <row r="509" spans="1:26" ht="15.75" customHeight="1">
      <c r="A509" s="162"/>
      <c r="B509" s="170"/>
      <c r="C509" s="256" t="s">
        <v>278</v>
      </c>
      <c r="D509" s="62"/>
      <c r="E509" s="66"/>
      <c r="F509" s="105"/>
      <c r="G509" s="339"/>
      <c r="H509" s="340"/>
      <c r="I509" s="340"/>
      <c r="J509" s="340"/>
      <c r="K509" s="340"/>
      <c r="L509" s="340"/>
      <c r="M509" s="340"/>
      <c r="N509" s="340"/>
      <c r="O509" s="340"/>
      <c r="P509" s="340"/>
      <c r="Q509" s="340"/>
      <c r="R509" s="340"/>
      <c r="S509" s="340"/>
      <c r="T509" s="340"/>
      <c r="U509" s="373"/>
      <c r="V509" s="27"/>
      <c r="W509" s="488"/>
      <c r="X509" s="126"/>
      <c r="Y509" s="26"/>
      <c r="Z509" s="48"/>
    </row>
    <row r="510" spans="1:26" ht="15.75" customHeight="1">
      <c r="A510" s="162">
        <v>40</v>
      </c>
      <c r="B510" s="167" t="s">
        <v>581</v>
      </c>
      <c r="C510" s="263"/>
      <c r="D510" s="62"/>
      <c r="E510" s="66"/>
      <c r="F510" s="105"/>
      <c r="G510" s="339"/>
      <c r="H510" s="340"/>
      <c r="I510" s="340"/>
      <c r="J510" s="340"/>
      <c r="K510" s="340"/>
      <c r="L510" s="340"/>
      <c r="M510" s="340"/>
      <c r="N510" s="340"/>
      <c r="O510" s="340"/>
      <c r="P510" s="340"/>
      <c r="Q510" s="340"/>
      <c r="R510" s="340"/>
      <c r="S510" s="340"/>
      <c r="T510" s="340"/>
      <c r="U510" s="373"/>
      <c r="V510" s="27"/>
      <c r="W510" s="488"/>
      <c r="X510" s="126"/>
      <c r="Y510" s="26"/>
      <c r="Z510" s="48"/>
    </row>
    <row r="511" spans="1:26" ht="15.75" customHeight="1">
      <c r="A511" s="162"/>
      <c r="B511" s="166"/>
      <c r="C511" s="264" t="s">
        <v>248</v>
      </c>
      <c r="D511" s="62"/>
      <c r="E511" s="66"/>
      <c r="F511" s="105" t="s">
        <v>117</v>
      </c>
      <c r="G511" s="339"/>
      <c r="H511" s="340"/>
      <c r="I511" s="340"/>
      <c r="J511" s="340"/>
      <c r="K511" s="340"/>
      <c r="L511" s="340"/>
      <c r="M511" s="340"/>
      <c r="N511" s="340"/>
      <c r="O511" s="340"/>
      <c r="P511" s="340"/>
      <c r="Q511" s="340"/>
      <c r="R511" s="340"/>
      <c r="S511" s="340"/>
      <c r="T511" s="340"/>
      <c r="U511" s="373">
        <f t="shared" si="146"/>
        <v>0</v>
      </c>
      <c r="V511" s="27">
        <f>V506</f>
        <v>0</v>
      </c>
      <c r="W511" s="488">
        <v>0</v>
      </c>
      <c r="X511" s="126">
        <f t="shared" si="143"/>
        <v>0</v>
      </c>
      <c r="Y511" s="26">
        <f t="shared" si="144"/>
        <v>0</v>
      </c>
      <c r="Z511" s="48">
        <f t="shared" si="145"/>
        <v>0</v>
      </c>
    </row>
    <row r="512" spans="1:26" ht="15.75" customHeight="1">
      <c r="A512" s="162"/>
      <c r="B512" s="166"/>
      <c r="C512" s="268" t="str">
        <f>+C507</f>
        <v xml:space="preserve">◦ Kusen aluminium 3" </v>
      </c>
      <c r="D512" s="62"/>
      <c r="E512" s="66" t="s">
        <v>282</v>
      </c>
      <c r="F512" s="105" t="s">
        <v>224</v>
      </c>
      <c r="G512" s="339"/>
      <c r="H512" s="340"/>
      <c r="I512" s="340"/>
      <c r="J512" s="340"/>
      <c r="K512" s="340"/>
      <c r="L512" s="340"/>
      <c r="M512" s="340"/>
      <c r="N512" s="340"/>
      <c r="O512" s="340"/>
      <c r="P512" s="340"/>
      <c r="Q512" s="340"/>
      <c r="R512" s="340"/>
      <c r="S512" s="340"/>
      <c r="T512" s="340"/>
      <c r="U512" s="373">
        <f t="shared" si="146"/>
        <v>0</v>
      </c>
      <c r="V512" s="27">
        <v>0</v>
      </c>
      <c r="W512" s="488">
        <v>0</v>
      </c>
      <c r="X512" s="126">
        <f t="shared" si="143"/>
        <v>0</v>
      </c>
      <c r="Y512" s="26">
        <f t="shared" si="144"/>
        <v>0</v>
      </c>
      <c r="Z512" s="48">
        <f t="shared" si="145"/>
        <v>0</v>
      </c>
    </row>
    <row r="513" spans="1:29" ht="15.75" customHeight="1">
      <c r="A513" s="162"/>
      <c r="B513" s="170"/>
      <c r="C513" s="268" t="s">
        <v>421</v>
      </c>
      <c r="D513" s="62"/>
      <c r="E513" s="66" t="s">
        <v>463</v>
      </c>
      <c r="F513" s="105"/>
      <c r="G513" s="339"/>
      <c r="H513" s="340"/>
      <c r="I513" s="340"/>
      <c r="J513" s="340"/>
      <c r="K513" s="340"/>
      <c r="L513" s="340"/>
      <c r="M513" s="340"/>
      <c r="N513" s="340"/>
      <c r="O513" s="340"/>
      <c r="P513" s="340"/>
      <c r="Q513" s="340"/>
      <c r="R513" s="340"/>
      <c r="S513" s="340"/>
      <c r="T513" s="340"/>
      <c r="U513" s="576" t="s">
        <v>845</v>
      </c>
      <c r="V513" s="27"/>
      <c r="W513" s="488"/>
      <c r="X513" s="126"/>
      <c r="Y513" s="26"/>
      <c r="Z513" s="48"/>
    </row>
    <row r="514" spans="1:29" s="703" customFormat="1" ht="15.75" customHeight="1">
      <c r="A514" s="697">
        <v>41</v>
      </c>
      <c r="B514" s="721" t="s">
        <v>1022</v>
      </c>
      <c r="C514" s="722"/>
      <c r="D514" s="687"/>
      <c r="E514" s="688"/>
      <c r="F514" s="689"/>
      <c r="G514" s="723"/>
      <c r="H514" s="702"/>
      <c r="I514" s="702"/>
      <c r="J514" s="702"/>
      <c r="K514" s="702"/>
      <c r="L514" s="702"/>
      <c r="M514" s="702"/>
      <c r="N514" s="702"/>
      <c r="O514" s="702"/>
      <c r="P514" s="702"/>
      <c r="Q514" s="702"/>
      <c r="R514" s="702"/>
      <c r="S514" s="702"/>
      <c r="T514" s="702"/>
      <c r="U514" s="711">
        <f t="shared" si="146"/>
        <v>0</v>
      </c>
      <c r="V514" s="728"/>
      <c r="W514" s="729"/>
      <c r="X514" s="717">
        <f t="shared" si="143"/>
        <v>0</v>
      </c>
      <c r="Y514" s="718">
        <f t="shared" si="144"/>
        <v>0</v>
      </c>
      <c r="Z514" s="730">
        <f t="shared" si="145"/>
        <v>0</v>
      </c>
    </row>
    <row r="515" spans="1:29" s="703" customFormat="1" ht="15.75" customHeight="1">
      <c r="A515" s="697"/>
      <c r="B515" s="685"/>
      <c r="C515" s="705" t="s">
        <v>248</v>
      </c>
      <c r="D515" s="687"/>
      <c r="E515" s="688"/>
      <c r="F515" s="689" t="s">
        <v>117</v>
      </c>
      <c r="G515" s="723"/>
      <c r="H515" s="702">
        <f>3.4*H516</f>
        <v>3.4</v>
      </c>
      <c r="I515" s="702"/>
      <c r="J515" s="702"/>
      <c r="K515" s="702"/>
      <c r="L515" s="702"/>
      <c r="M515" s="702"/>
      <c r="N515" s="702"/>
      <c r="O515" s="702"/>
      <c r="P515" s="702"/>
      <c r="Q515" s="702"/>
      <c r="R515" s="702"/>
      <c r="S515" s="702"/>
      <c r="T515" s="702"/>
      <c r="U515" s="711">
        <f t="shared" ref="U515:U516" si="154">SUM(G515:T515)</f>
        <v>3.4</v>
      </c>
      <c r="V515" s="728">
        <f>V511</f>
        <v>0</v>
      </c>
      <c r="W515" s="729">
        <f>+W506</f>
        <v>19040</v>
      </c>
      <c r="X515" s="717">
        <f t="shared" si="143"/>
        <v>0</v>
      </c>
      <c r="Y515" s="718">
        <f t="shared" si="144"/>
        <v>64736</v>
      </c>
      <c r="Z515" s="730">
        <f t="shared" si="145"/>
        <v>64736</v>
      </c>
    </row>
    <row r="516" spans="1:29" s="703" customFormat="1" ht="15.75" customHeight="1">
      <c r="A516" s="697"/>
      <c r="B516" s="685"/>
      <c r="C516" s="686" t="str">
        <f>+C512</f>
        <v xml:space="preserve">◦ Kusen aluminium 3" </v>
      </c>
      <c r="D516" s="687"/>
      <c r="E516" s="688" t="s">
        <v>282</v>
      </c>
      <c r="F516" s="689" t="s">
        <v>224</v>
      </c>
      <c r="G516" s="723"/>
      <c r="H516" s="702">
        <v>1</v>
      </c>
      <c r="I516" s="702"/>
      <c r="J516" s="702"/>
      <c r="K516" s="702"/>
      <c r="L516" s="702"/>
      <c r="M516" s="702"/>
      <c r="N516" s="702"/>
      <c r="O516" s="702"/>
      <c r="P516" s="702"/>
      <c r="Q516" s="702"/>
      <c r="R516" s="702"/>
      <c r="S516" s="702"/>
      <c r="T516" s="702"/>
      <c r="U516" s="711">
        <f t="shared" si="154"/>
        <v>1</v>
      </c>
      <c r="V516" s="695">
        <f>+'Ars topaz'!L497</f>
        <v>1486950</v>
      </c>
      <c r="W516" s="723">
        <f>+'Ars topaz'!M497</f>
        <v>148695</v>
      </c>
      <c r="X516" s="717">
        <f t="shared" si="143"/>
        <v>1486950</v>
      </c>
      <c r="Y516" s="718">
        <f t="shared" si="144"/>
        <v>148695</v>
      </c>
      <c r="Z516" s="730">
        <f t="shared" si="145"/>
        <v>1635645</v>
      </c>
    </row>
    <row r="517" spans="1:29" s="703" customFormat="1" ht="15.75" customHeight="1">
      <c r="A517" s="697"/>
      <c r="B517" s="712"/>
      <c r="C517" s="686" t="s">
        <v>421</v>
      </c>
      <c r="D517" s="687"/>
      <c r="E517" s="688"/>
      <c r="F517" s="689"/>
      <c r="G517" s="723"/>
      <c r="H517" s="702"/>
      <c r="I517" s="702"/>
      <c r="J517" s="702"/>
      <c r="K517" s="702"/>
      <c r="L517" s="702"/>
      <c r="M517" s="702"/>
      <c r="N517" s="702"/>
      <c r="O517" s="702"/>
      <c r="P517" s="702"/>
      <c r="Q517" s="702"/>
      <c r="R517" s="702"/>
      <c r="S517" s="702"/>
      <c r="T517" s="702"/>
      <c r="U517" s="720" t="s">
        <v>845</v>
      </c>
      <c r="V517" s="728"/>
      <c r="W517" s="729"/>
      <c r="X517" s="717"/>
      <c r="Y517" s="718"/>
      <c r="Z517" s="730"/>
    </row>
    <row r="518" spans="1:29" ht="15.75" customHeight="1">
      <c r="A518" s="162">
        <v>42</v>
      </c>
      <c r="B518" s="167" t="s">
        <v>582</v>
      </c>
      <c r="C518" s="263"/>
      <c r="D518" s="62"/>
      <c r="E518" s="66"/>
      <c r="F518" s="105"/>
      <c r="G518" s="339"/>
      <c r="H518" s="340"/>
      <c r="I518" s="340"/>
      <c r="J518" s="340"/>
      <c r="K518" s="340"/>
      <c r="L518" s="340"/>
      <c r="M518" s="340"/>
      <c r="N518" s="340"/>
      <c r="O518" s="340"/>
      <c r="P518" s="340"/>
      <c r="Q518" s="340"/>
      <c r="R518" s="340"/>
      <c r="S518" s="340"/>
      <c r="T518" s="340"/>
      <c r="U518" s="373"/>
      <c r="V518" s="27"/>
      <c r="W518" s="488"/>
      <c r="X518" s="126"/>
      <c r="Y518" s="26"/>
      <c r="Z518" s="48"/>
    </row>
    <row r="519" spans="1:29" ht="15.75" customHeight="1">
      <c r="A519" s="162"/>
      <c r="B519" s="166"/>
      <c r="C519" s="264" t="s">
        <v>248</v>
      </c>
      <c r="D519" s="62"/>
      <c r="E519" s="66"/>
      <c r="F519" s="105" t="s">
        <v>117</v>
      </c>
      <c r="G519" s="339"/>
      <c r="H519" s="340"/>
      <c r="I519" s="340"/>
      <c r="J519" s="340"/>
      <c r="K519" s="340"/>
      <c r="L519" s="340"/>
      <c r="M519" s="340"/>
      <c r="N519" s="340"/>
      <c r="O519" s="340"/>
      <c r="P519" s="340"/>
      <c r="Q519" s="340"/>
      <c r="R519" s="340"/>
      <c r="S519" s="340"/>
      <c r="T519" s="340"/>
      <c r="U519" s="373">
        <f t="shared" si="146"/>
        <v>0</v>
      </c>
      <c r="V519" s="27"/>
      <c r="W519" s="488"/>
      <c r="X519" s="126">
        <f t="shared" si="143"/>
        <v>0</v>
      </c>
      <c r="Y519" s="26">
        <f t="shared" si="144"/>
        <v>0</v>
      </c>
      <c r="Z519" s="48">
        <f t="shared" si="145"/>
        <v>0</v>
      </c>
    </row>
    <row r="520" spans="1:29" ht="15.75" customHeight="1">
      <c r="A520" s="162"/>
      <c r="B520" s="166"/>
      <c r="C520" s="268" t="str">
        <f>+C516</f>
        <v xml:space="preserve">◦ Kusen aluminium 3" </v>
      </c>
      <c r="D520" s="62"/>
      <c r="E520" s="66" t="s">
        <v>282</v>
      </c>
      <c r="F520" s="105" t="s">
        <v>224</v>
      </c>
      <c r="G520" s="339"/>
      <c r="H520" s="340"/>
      <c r="I520" s="340"/>
      <c r="J520" s="340"/>
      <c r="K520" s="340"/>
      <c r="L520" s="340"/>
      <c r="M520" s="340"/>
      <c r="N520" s="340"/>
      <c r="O520" s="340"/>
      <c r="P520" s="340"/>
      <c r="Q520" s="340"/>
      <c r="R520" s="340"/>
      <c r="S520" s="340"/>
      <c r="T520" s="340"/>
      <c r="U520" s="373">
        <f t="shared" si="146"/>
        <v>0</v>
      </c>
      <c r="V520" s="27"/>
      <c r="W520" s="488"/>
      <c r="X520" s="126">
        <f t="shared" si="143"/>
        <v>0</v>
      </c>
      <c r="Y520" s="26">
        <f t="shared" si="144"/>
        <v>0</v>
      </c>
      <c r="Z520" s="48">
        <f t="shared" si="145"/>
        <v>0</v>
      </c>
    </row>
    <row r="521" spans="1:29" ht="15.75" customHeight="1">
      <c r="A521" s="162"/>
      <c r="B521" s="170"/>
      <c r="C521" s="268" t="s">
        <v>421</v>
      </c>
      <c r="D521" s="62"/>
      <c r="E521" s="66"/>
      <c r="F521" s="105"/>
      <c r="G521" s="339"/>
      <c r="H521" s="340"/>
      <c r="I521" s="340"/>
      <c r="J521" s="340"/>
      <c r="K521" s="340"/>
      <c r="L521" s="340"/>
      <c r="M521" s="340"/>
      <c r="N521" s="340"/>
      <c r="O521" s="340"/>
      <c r="P521" s="340"/>
      <c r="Q521" s="340"/>
      <c r="R521" s="340"/>
      <c r="S521" s="340"/>
      <c r="T521" s="340"/>
      <c r="U521" s="373">
        <f t="shared" si="146"/>
        <v>0</v>
      </c>
      <c r="V521" s="27"/>
      <c r="W521" s="488"/>
      <c r="X521" s="126">
        <f t="shared" si="143"/>
        <v>0</v>
      </c>
      <c r="Y521" s="26">
        <f t="shared" si="144"/>
        <v>0</v>
      </c>
      <c r="Z521" s="48">
        <f t="shared" si="145"/>
        <v>0</v>
      </c>
    </row>
    <row r="522" spans="1:29" s="703" customFormat="1" ht="15.75" customHeight="1">
      <c r="A522" s="684">
        <v>43</v>
      </c>
      <c r="B522" s="698" t="s">
        <v>1031</v>
      </c>
      <c r="C522" s="724"/>
      <c r="D522" s="687"/>
      <c r="E522" s="688"/>
      <c r="F522" s="689"/>
      <c r="G522" s="716"/>
      <c r="H522" s="692"/>
      <c r="I522" s="692"/>
      <c r="J522" s="692"/>
      <c r="K522" s="692"/>
      <c r="L522" s="692"/>
      <c r="M522" s="692"/>
      <c r="N522" s="692"/>
      <c r="O522" s="692"/>
      <c r="P522" s="692"/>
      <c r="Q522" s="692"/>
      <c r="R522" s="692"/>
      <c r="S522" s="692"/>
      <c r="T522" s="692"/>
      <c r="U522" s="711"/>
      <c r="V522" s="695"/>
      <c r="W522" s="733"/>
      <c r="X522" s="717"/>
      <c r="Y522" s="718"/>
      <c r="Z522" s="730"/>
    </row>
    <row r="523" spans="1:29" s="703" customFormat="1" ht="15.75" customHeight="1">
      <c r="A523" s="684"/>
      <c r="B523" s="685"/>
      <c r="C523" s="705" t="s">
        <v>248</v>
      </c>
      <c r="D523" s="687"/>
      <c r="E523" s="688"/>
      <c r="F523" s="689" t="s">
        <v>117</v>
      </c>
      <c r="G523" s="716"/>
      <c r="H523" s="692"/>
      <c r="I523" s="692"/>
      <c r="J523" s="692">
        <v>13.6</v>
      </c>
      <c r="K523" s="692"/>
      <c r="L523" s="692">
        <v>13.6</v>
      </c>
      <c r="M523" s="692"/>
      <c r="N523" s="692">
        <v>13.6</v>
      </c>
      <c r="O523" s="692"/>
      <c r="P523" s="692">
        <v>13.6</v>
      </c>
      <c r="Q523" s="692"/>
      <c r="R523" s="692"/>
      <c r="S523" s="692"/>
      <c r="T523" s="692"/>
      <c r="U523" s="711">
        <f t="shared" ref="U523:U524" si="155">SUM(G523:T523)</f>
        <v>54.4</v>
      </c>
      <c r="V523" s="695"/>
      <c r="W523" s="733">
        <f>+W515</f>
        <v>19040</v>
      </c>
      <c r="X523" s="717">
        <f t="shared" si="143"/>
        <v>0</v>
      </c>
      <c r="Y523" s="718">
        <f t="shared" si="144"/>
        <v>1035776</v>
      </c>
      <c r="Z523" s="730">
        <f t="shared" si="145"/>
        <v>1035776</v>
      </c>
    </row>
    <row r="524" spans="1:29" s="703" customFormat="1" ht="15.75" customHeight="1">
      <c r="A524" s="684"/>
      <c r="B524" s="685"/>
      <c r="C524" s="686" t="str">
        <f>+C520</f>
        <v xml:space="preserve">◦ Kusen aluminium 3" </v>
      </c>
      <c r="D524" s="687"/>
      <c r="E524" s="688" t="s">
        <v>282</v>
      </c>
      <c r="F524" s="689" t="s">
        <v>224</v>
      </c>
      <c r="G524" s="716"/>
      <c r="H524" s="692"/>
      <c r="I524" s="692"/>
      <c r="J524" s="692">
        <v>1</v>
      </c>
      <c r="K524" s="692"/>
      <c r="L524" s="692">
        <v>1</v>
      </c>
      <c r="M524" s="692"/>
      <c r="N524" s="692">
        <v>1</v>
      </c>
      <c r="O524" s="692"/>
      <c r="P524" s="692">
        <v>1</v>
      </c>
      <c r="Q524" s="692"/>
      <c r="R524" s="692"/>
      <c r="S524" s="692"/>
      <c r="T524" s="692"/>
      <c r="U524" s="711">
        <f t="shared" si="155"/>
        <v>4</v>
      </c>
      <c r="V524" s="695">
        <f>+'Ars topaz'!L505</f>
        <v>5635000</v>
      </c>
      <c r="W524" s="733">
        <f>+'Ars topaz'!M505</f>
        <v>563500</v>
      </c>
      <c r="X524" s="717">
        <f t="shared" si="143"/>
        <v>22540000</v>
      </c>
      <c r="Y524" s="718">
        <f t="shared" si="144"/>
        <v>2254000</v>
      </c>
      <c r="Z524" s="730">
        <f t="shared" si="145"/>
        <v>24794000</v>
      </c>
      <c r="AA524" s="738"/>
    </row>
    <row r="525" spans="1:29" s="703" customFormat="1" ht="15.75" customHeight="1">
      <c r="A525" s="697"/>
      <c r="B525" s="685"/>
      <c r="C525" s="686" t="s">
        <v>421</v>
      </c>
      <c r="D525" s="687"/>
      <c r="E525" s="725"/>
      <c r="F525" s="689"/>
      <c r="G525" s="723"/>
      <c r="H525" s="702"/>
      <c r="I525" s="702"/>
      <c r="J525" s="702"/>
      <c r="K525" s="702"/>
      <c r="L525" s="702"/>
      <c r="M525" s="702"/>
      <c r="N525" s="702"/>
      <c r="O525" s="702"/>
      <c r="P525" s="702"/>
      <c r="Q525" s="702"/>
      <c r="R525" s="702"/>
      <c r="S525" s="702"/>
      <c r="T525" s="702"/>
      <c r="U525" s="720" t="s">
        <v>845</v>
      </c>
      <c r="V525" s="693"/>
      <c r="W525" s="734"/>
      <c r="X525" s="717"/>
      <c r="Y525" s="718"/>
      <c r="Z525" s="730"/>
      <c r="AB525" s="704">
        <f>(5*1.8)*964000</f>
        <v>8676000</v>
      </c>
      <c r="AC525" s="703">
        <f>+AB525*0.3</f>
        <v>2602800</v>
      </c>
    </row>
    <row r="526" spans="1:29" s="703" customFormat="1" ht="15.75" customHeight="1">
      <c r="A526" s="684">
        <v>44</v>
      </c>
      <c r="B526" s="698" t="s">
        <v>1032</v>
      </c>
      <c r="C526" s="724"/>
      <c r="D526" s="687"/>
      <c r="E526" s="688"/>
      <c r="F526" s="689"/>
      <c r="G526" s="723"/>
      <c r="H526" s="702"/>
      <c r="I526" s="702"/>
      <c r="J526" s="702"/>
      <c r="K526" s="702"/>
      <c r="L526" s="702"/>
      <c r="M526" s="702"/>
      <c r="N526" s="702"/>
      <c r="O526" s="702"/>
      <c r="P526" s="702"/>
      <c r="Q526" s="702"/>
      <c r="R526" s="702"/>
      <c r="S526" s="702"/>
      <c r="T526" s="702"/>
      <c r="U526" s="711">
        <f t="shared" si="146"/>
        <v>0</v>
      </c>
      <c r="V526" s="735"/>
      <c r="W526" s="736"/>
      <c r="X526" s="717"/>
      <c r="Y526" s="718"/>
      <c r="Z526" s="730"/>
      <c r="AB526" s="737"/>
    </row>
    <row r="527" spans="1:29" s="703" customFormat="1" ht="15.75" customHeight="1">
      <c r="A527" s="684"/>
      <c r="B527" s="685"/>
      <c r="C527" s="705" t="s">
        <v>248</v>
      </c>
      <c r="D527" s="687"/>
      <c r="E527" s="688"/>
      <c r="F527" s="689" t="s">
        <v>117</v>
      </c>
      <c r="G527" s="723"/>
      <c r="H527" s="702"/>
      <c r="I527" s="702">
        <v>13.5</v>
      </c>
      <c r="J527" s="702"/>
      <c r="K527" s="702">
        <v>13.5</v>
      </c>
      <c r="L527" s="702"/>
      <c r="M527" s="702">
        <v>13.5</v>
      </c>
      <c r="N527" s="702"/>
      <c r="O527" s="702">
        <v>13.5</v>
      </c>
      <c r="P527" s="702"/>
      <c r="Q527" s="702"/>
      <c r="R527" s="702"/>
      <c r="S527" s="702"/>
      <c r="T527" s="702"/>
      <c r="U527" s="711">
        <f t="shared" ref="U527:U528" si="156">SUM(G527:T527)</f>
        <v>54</v>
      </c>
      <c r="V527" s="735"/>
      <c r="W527" s="736">
        <f>+W523</f>
        <v>19040</v>
      </c>
      <c r="X527" s="717">
        <f t="shared" ref="X527:X528" si="157">U527*V527</f>
        <v>0</v>
      </c>
      <c r="Y527" s="718">
        <f t="shared" ref="Y527:Y528" si="158">U527*W527</f>
        <v>1028160</v>
      </c>
      <c r="Z527" s="730">
        <f t="shared" ref="Z527:Z528" si="159">X527+Y527</f>
        <v>1028160</v>
      </c>
      <c r="AB527" s="737"/>
    </row>
    <row r="528" spans="1:29" s="703" customFormat="1" ht="15.75" customHeight="1">
      <c r="A528" s="684"/>
      <c r="B528" s="685"/>
      <c r="C528" s="686" t="str">
        <f>+C524</f>
        <v xml:space="preserve">◦ Kusen aluminium 3" </v>
      </c>
      <c r="D528" s="687"/>
      <c r="E528" s="688" t="s">
        <v>282</v>
      </c>
      <c r="F528" s="689" t="s">
        <v>224</v>
      </c>
      <c r="G528" s="723"/>
      <c r="H528" s="702"/>
      <c r="I528" s="702">
        <v>1</v>
      </c>
      <c r="J528" s="702"/>
      <c r="K528" s="702">
        <v>1</v>
      </c>
      <c r="L528" s="702"/>
      <c r="M528" s="702">
        <v>1</v>
      </c>
      <c r="N528" s="702"/>
      <c r="O528" s="702">
        <v>1</v>
      </c>
      <c r="P528" s="702"/>
      <c r="Q528" s="702"/>
      <c r="R528" s="702"/>
      <c r="S528" s="702"/>
      <c r="T528" s="702"/>
      <c r="U528" s="711">
        <f t="shared" si="156"/>
        <v>4</v>
      </c>
      <c r="V528" s="693" t="e">
        <f t="shared" ref="V528" si="160">ROUND(AB528*$AB$10,$AB$11)</f>
        <v>#REF!</v>
      </c>
      <c r="W528" s="694" t="e">
        <f t="shared" ref="W528" si="161">ROUND(AC528*$AB$10,$AB$11)</f>
        <v>#REF!</v>
      </c>
      <c r="X528" s="717" t="e">
        <f t="shared" si="157"/>
        <v>#REF!</v>
      </c>
      <c r="Y528" s="718" t="e">
        <f t="shared" si="158"/>
        <v>#REF!</v>
      </c>
      <c r="Z528" s="730" t="e">
        <f t="shared" si="159"/>
        <v>#REF!</v>
      </c>
      <c r="AB528" s="737">
        <v>7338150</v>
      </c>
      <c r="AC528" s="703">
        <f>+AB528*0.1</f>
        <v>733815</v>
      </c>
    </row>
    <row r="529" spans="1:30" s="703" customFormat="1" ht="15.75" customHeight="1">
      <c r="A529" s="697"/>
      <c r="B529" s="685"/>
      <c r="C529" s="686" t="s">
        <v>421</v>
      </c>
      <c r="D529" s="687"/>
      <c r="E529" s="725"/>
      <c r="F529" s="689"/>
      <c r="G529" s="723"/>
      <c r="H529" s="702"/>
      <c r="I529" s="702"/>
      <c r="J529" s="702"/>
      <c r="K529" s="702"/>
      <c r="L529" s="702"/>
      <c r="M529" s="702"/>
      <c r="N529" s="702"/>
      <c r="O529" s="702"/>
      <c r="P529" s="702"/>
      <c r="Q529" s="702"/>
      <c r="R529" s="702"/>
      <c r="S529" s="702"/>
      <c r="T529" s="702"/>
      <c r="U529" s="720" t="s">
        <v>845</v>
      </c>
      <c r="V529" s="735"/>
      <c r="W529" s="736"/>
      <c r="X529" s="717"/>
      <c r="Y529" s="718"/>
      <c r="Z529" s="730"/>
      <c r="AB529" s="737"/>
    </row>
    <row r="530" spans="1:30" ht="15.75" customHeight="1">
      <c r="A530" s="162">
        <v>45</v>
      </c>
      <c r="B530" s="171" t="s">
        <v>362</v>
      </c>
      <c r="C530" s="269"/>
      <c r="D530" s="62"/>
      <c r="E530" s="66"/>
      <c r="F530" s="105"/>
      <c r="G530" s="339"/>
      <c r="H530" s="340"/>
      <c r="I530" s="340"/>
      <c r="J530" s="340"/>
      <c r="K530" s="340"/>
      <c r="L530" s="340"/>
      <c r="M530" s="340"/>
      <c r="N530" s="340"/>
      <c r="O530" s="340"/>
      <c r="P530" s="340"/>
      <c r="Q530" s="340"/>
      <c r="R530" s="340"/>
      <c r="S530" s="340"/>
      <c r="T530" s="340"/>
      <c r="U530" s="373"/>
      <c r="V530" s="27"/>
      <c r="W530" s="488"/>
      <c r="X530" s="126">
        <f t="shared" si="143"/>
        <v>0</v>
      </c>
      <c r="Y530" s="26">
        <f t="shared" si="144"/>
        <v>0</v>
      </c>
      <c r="Z530" s="48">
        <f t="shared" si="145"/>
        <v>0</v>
      </c>
    </row>
    <row r="531" spans="1:30" ht="15.75" customHeight="1">
      <c r="A531" s="162"/>
      <c r="B531" s="172" t="s">
        <v>345</v>
      </c>
      <c r="C531" s="269"/>
      <c r="D531" s="62"/>
      <c r="E531" s="66"/>
      <c r="F531" s="105" t="s">
        <v>224</v>
      </c>
      <c r="G531" s="339">
        <v>8</v>
      </c>
      <c r="H531" s="339">
        <v>8</v>
      </c>
      <c r="I531" s="339">
        <v>8</v>
      </c>
      <c r="J531" s="339">
        <v>8</v>
      </c>
      <c r="K531" s="339">
        <v>8</v>
      </c>
      <c r="L531" s="339">
        <v>8</v>
      </c>
      <c r="M531" s="339">
        <v>8</v>
      </c>
      <c r="N531" s="339">
        <v>8</v>
      </c>
      <c r="O531" s="339">
        <v>8</v>
      </c>
      <c r="P531" s="339">
        <v>8</v>
      </c>
      <c r="Q531" s="339">
        <v>8</v>
      </c>
      <c r="R531" s="339">
        <v>8</v>
      </c>
      <c r="S531" s="339">
        <v>8</v>
      </c>
      <c r="T531" s="340"/>
      <c r="U531" s="373">
        <f t="shared" ref="U531:U532" si="162">SUM(G531:T531)</f>
        <v>104</v>
      </c>
      <c r="V531" s="27">
        <f>'Ars topaz'!L520</f>
        <v>16160</v>
      </c>
      <c r="W531" s="488">
        <f>'Ars topaz'!M520</f>
        <v>2890</v>
      </c>
      <c r="X531" s="126">
        <f t="shared" si="143"/>
        <v>1680640</v>
      </c>
      <c r="Y531" s="26">
        <f t="shared" si="144"/>
        <v>300560</v>
      </c>
      <c r="Z531" s="48">
        <f t="shared" si="145"/>
        <v>1981200</v>
      </c>
    </row>
    <row r="532" spans="1:30" ht="15.75" customHeight="1">
      <c r="A532" s="162"/>
      <c r="B532" s="172" t="s">
        <v>346</v>
      </c>
      <c r="C532" s="269"/>
      <c r="D532" s="62"/>
      <c r="E532" s="66" t="s">
        <v>347</v>
      </c>
      <c r="F532" s="105" t="s">
        <v>224</v>
      </c>
      <c r="G532" s="339">
        <v>8</v>
      </c>
      <c r="H532" s="339">
        <v>8</v>
      </c>
      <c r="I532" s="339">
        <v>8</v>
      </c>
      <c r="J532" s="339">
        <v>8</v>
      </c>
      <c r="K532" s="339">
        <v>8</v>
      </c>
      <c r="L532" s="339">
        <v>8</v>
      </c>
      <c r="M532" s="339">
        <v>8</v>
      </c>
      <c r="N532" s="339">
        <v>8</v>
      </c>
      <c r="O532" s="339">
        <v>8</v>
      </c>
      <c r="P532" s="339">
        <v>8</v>
      </c>
      <c r="Q532" s="339">
        <v>8</v>
      </c>
      <c r="R532" s="339">
        <v>8</v>
      </c>
      <c r="S532" s="339">
        <v>8</v>
      </c>
      <c r="T532" s="340"/>
      <c r="U532" s="373">
        <f t="shared" si="162"/>
        <v>104</v>
      </c>
      <c r="V532" s="27">
        <f>'Ars topaz'!L521</f>
        <v>623160</v>
      </c>
      <c r="W532" s="488">
        <f>'Ars topaz'!M521</f>
        <v>62320</v>
      </c>
      <c r="X532" s="126">
        <f t="shared" si="143"/>
        <v>64808640</v>
      </c>
      <c r="Y532" s="26">
        <f t="shared" si="144"/>
        <v>6481280</v>
      </c>
      <c r="Z532" s="48">
        <f t="shared" si="145"/>
        <v>71289920</v>
      </c>
    </row>
    <row r="533" spans="1:30" s="375" customFormat="1" ht="15.75" customHeight="1">
      <c r="A533" s="544">
        <v>46</v>
      </c>
      <c r="B533" s="545" t="s">
        <v>348</v>
      </c>
      <c r="C533" s="546"/>
      <c r="D533" s="451"/>
      <c r="E533" s="358" t="s">
        <v>972</v>
      </c>
      <c r="F533" s="452" t="s">
        <v>224</v>
      </c>
      <c r="G533" s="522"/>
      <c r="H533" s="472"/>
      <c r="I533" s="472"/>
      <c r="J533" s="472"/>
      <c r="K533" s="472"/>
      <c r="L533" s="472"/>
      <c r="M533" s="472"/>
      <c r="N533" s="472"/>
      <c r="O533" s="472"/>
      <c r="P533" s="472"/>
      <c r="Q533" s="472"/>
      <c r="R533" s="472"/>
      <c r="S533" s="472"/>
      <c r="T533" s="472"/>
      <c r="U533" s="373">
        <f t="shared" si="146"/>
        <v>0</v>
      </c>
      <c r="V533" s="493">
        <v>0</v>
      </c>
      <c r="W533" s="494">
        <v>0</v>
      </c>
      <c r="X533" s="374">
        <f t="shared" ref="X533:X540" si="163">U533*V533</f>
        <v>0</v>
      </c>
      <c r="Y533" s="456">
        <f t="shared" ref="Y533:Y540" si="164">U533*W533</f>
        <v>0</v>
      </c>
      <c r="Z533" s="547">
        <f t="shared" ref="Z533:Z540" si="165">X533+Y533</f>
        <v>0</v>
      </c>
      <c r="AB533" s="375">
        <f>+AB12*AD533</f>
        <v>18750000</v>
      </c>
      <c r="AC533" s="375">
        <f>+AD533-AB533</f>
        <v>6250000</v>
      </c>
      <c r="AD533" s="375">
        <v>25000000</v>
      </c>
    </row>
    <row r="534" spans="1:30" ht="15.75" customHeight="1">
      <c r="A534" s="162"/>
      <c r="B534" s="172" t="s">
        <v>349</v>
      </c>
      <c r="C534" s="269"/>
      <c r="D534" s="62"/>
      <c r="E534" s="66"/>
      <c r="F534" s="105"/>
      <c r="G534" s="339"/>
      <c r="H534" s="340"/>
      <c r="I534" s="340"/>
      <c r="J534" s="340"/>
      <c r="K534" s="340"/>
      <c r="L534" s="340"/>
      <c r="M534" s="340"/>
      <c r="N534" s="340"/>
      <c r="O534" s="340"/>
      <c r="P534" s="340"/>
      <c r="Q534" s="340"/>
      <c r="R534" s="340"/>
      <c r="S534" s="340"/>
      <c r="T534" s="340"/>
      <c r="U534" s="373">
        <f t="shared" si="146"/>
        <v>0</v>
      </c>
      <c r="V534" s="27"/>
      <c r="W534" s="488"/>
      <c r="X534" s="126">
        <f t="shared" si="163"/>
        <v>0</v>
      </c>
      <c r="Y534" s="26">
        <f t="shared" si="164"/>
        <v>0</v>
      </c>
      <c r="Z534" s="48">
        <f t="shared" si="165"/>
        <v>0</v>
      </c>
      <c r="AC534">
        <f>+AC533/AB533</f>
        <v>0.33333333333333331</v>
      </c>
    </row>
    <row r="535" spans="1:30" ht="15.75" customHeight="1">
      <c r="A535" s="162"/>
      <c r="B535" s="172" t="s">
        <v>350</v>
      </c>
      <c r="C535" s="269"/>
      <c r="D535" s="62"/>
      <c r="E535" s="66"/>
      <c r="F535" s="105"/>
      <c r="G535" s="339"/>
      <c r="H535" s="340"/>
      <c r="I535" s="340"/>
      <c r="J535" s="340"/>
      <c r="K535" s="340"/>
      <c r="L535" s="340"/>
      <c r="M535" s="340"/>
      <c r="N535" s="340"/>
      <c r="O535" s="340"/>
      <c r="P535" s="340"/>
      <c r="Q535" s="340"/>
      <c r="R535" s="340"/>
      <c r="S535" s="340"/>
      <c r="T535" s="340"/>
      <c r="U535" s="373">
        <f t="shared" si="146"/>
        <v>0</v>
      </c>
      <c r="V535" s="27"/>
      <c r="W535" s="488"/>
      <c r="X535" s="126">
        <f t="shared" si="163"/>
        <v>0</v>
      </c>
      <c r="Y535" s="26">
        <f t="shared" si="164"/>
        <v>0</v>
      </c>
      <c r="Z535" s="48">
        <f t="shared" si="165"/>
        <v>0</v>
      </c>
    </row>
    <row r="536" spans="1:30" ht="15.75" customHeight="1">
      <c r="A536" s="162"/>
      <c r="B536" s="172" t="s">
        <v>351</v>
      </c>
      <c r="C536" s="269"/>
      <c r="D536" s="62"/>
      <c r="E536" s="300"/>
      <c r="F536" s="105"/>
      <c r="G536" s="339"/>
      <c r="H536" s="340"/>
      <c r="I536" s="340"/>
      <c r="J536" s="340"/>
      <c r="K536" s="340"/>
      <c r="L536" s="340"/>
      <c r="M536" s="340"/>
      <c r="N536" s="340"/>
      <c r="O536" s="340"/>
      <c r="P536" s="340"/>
      <c r="Q536" s="340"/>
      <c r="R536" s="340"/>
      <c r="S536" s="340"/>
      <c r="T536" s="340"/>
      <c r="U536" s="373">
        <f t="shared" si="146"/>
        <v>0</v>
      </c>
      <c r="V536" s="27"/>
      <c r="W536" s="488"/>
      <c r="X536" s="126">
        <f t="shared" si="163"/>
        <v>0</v>
      </c>
      <c r="Y536" s="26">
        <f t="shared" si="164"/>
        <v>0</v>
      </c>
      <c r="Z536" s="48">
        <f t="shared" si="165"/>
        <v>0</v>
      </c>
    </row>
    <row r="537" spans="1:30" ht="15.75" customHeight="1">
      <c r="A537" s="162"/>
      <c r="B537" s="172" t="s">
        <v>352</v>
      </c>
      <c r="C537" s="269"/>
      <c r="D537" s="62"/>
      <c r="E537" s="66"/>
      <c r="F537" s="105"/>
      <c r="G537" s="339"/>
      <c r="H537" s="340"/>
      <c r="I537" s="340"/>
      <c r="J537" s="340"/>
      <c r="K537" s="340"/>
      <c r="L537" s="340"/>
      <c r="M537" s="340"/>
      <c r="N537" s="340"/>
      <c r="O537" s="340"/>
      <c r="P537" s="340"/>
      <c r="Q537" s="340"/>
      <c r="R537" s="340"/>
      <c r="S537" s="340"/>
      <c r="T537" s="340"/>
      <c r="U537" s="373">
        <f t="shared" si="146"/>
        <v>0</v>
      </c>
      <c r="V537" s="27"/>
      <c r="W537" s="488"/>
      <c r="X537" s="126">
        <f t="shared" si="163"/>
        <v>0</v>
      </c>
      <c r="Y537" s="26">
        <f t="shared" si="164"/>
        <v>0</v>
      </c>
      <c r="Z537" s="48">
        <f t="shared" si="165"/>
        <v>0</v>
      </c>
    </row>
    <row r="538" spans="1:30" ht="15.75" customHeight="1">
      <c r="A538" s="162"/>
      <c r="B538" s="172" t="s">
        <v>353</v>
      </c>
      <c r="C538" s="269"/>
      <c r="D538" s="62"/>
      <c r="E538" s="66"/>
      <c r="F538" s="105"/>
      <c r="G538" s="339"/>
      <c r="H538" s="340"/>
      <c r="I538" s="340"/>
      <c r="J538" s="340"/>
      <c r="K538" s="340"/>
      <c r="L538" s="340"/>
      <c r="M538" s="340"/>
      <c r="N538" s="340"/>
      <c r="O538" s="340"/>
      <c r="P538" s="340"/>
      <c r="Q538" s="340"/>
      <c r="R538" s="340"/>
      <c r="S538" s="340"/>
      <c r="T538" s="340"/>
      <c r="U538" s="373">
        <f t="shared" si="146"/>
        <v>0</v>
      </c>
      <c r="V538" s="27"/>
      <c r="W538" s="488"/>
      <c r="X538" s="126">
        <f t="shared" si="163"/>
        <v>0</v>
      </c>
      <c r="Y538" s="26">
        <f t="shared" si="164"/>
        <v>0</v>
      </c>
      <c r="Z538" s="48">
        <f t="shared" si="165"/>
        <v>0</v>
      </c>
    </row>
    <row r="539" spans="1:30" ht="15.75" customHeight="1">
      <c r="A539" s="162"/>
      <c r="B539" s="172" t="s">
        <v>354</v>
      </c>
      <c r="C539" s="269"/>
      <c r="D539" s="62"/>
      <c r="E539" s="66"/>
      <c r="F539" s="105"/>
      <c r="G539" s="339"/>
      <c r="H539" s="340"/>
      <c r="I539" s="340"/>
      <c r="J539" s="340"/>
      <c r="K539" s="340"/>
      <c r="L539" s="340"/>
      <c r="M539" s="340"/>
      <c r="N539" s="340"/>
      <c r="O539" s="340"/>
      <c r="P539" s="340"/>
      <c r="Q539" s="340"/>
      <c r="R539" s="340"/>
      <c r="S539" s="340"/>
      <c r="T539" s="340"/>
      <c r="U539" s="373">
        <f t="shared" si="146"/>
        <v>0</v>
      </c>
      <c r="V539" s="27"/>
      <c r="W539" s="488"/>
      <c r="X539" s="126">
        <f t="shared" si="163"/>
        <v>0</v>
      </c>
      <c r="Y539" s="26">
        <f t="shared" si="164"/>
        <v>0</v>
      </c>
      <c r="Z539" s="48">
        <f t="shared" si="165"/>
        <v>0</v>
      </c>
    </row>
    <row r="540" spans="1:30" ht="15.75" customHeight="1">
      <c r="A540" s="162"/>
      <c r="B540" s="173" t="s">
        <v>355</v>
      </c>
      <c r="C540" s="270"/>
      <c r="D540" s="93"/>
      <c r="E540" s="187"/>
      <c r="F540" s="110"/>
      <c r="G540" s="339"/>
      <c r="H540" s="340"/>
      <c r="I540" s="340"/>
      <c r="J540" s="340"/>
      <c r="K540" s="340"/>
      <c r="L540" s="340"/>
      <c r="M540" s="340"/>
      <c r="N540" s="340"/>
      <c r="O540" s="340"/>
      <c r="P540" s="340"/>
      <c r="Q540" s="340"/>
      <c r="R540" s="340"/>
      <c r="S540" s="340"/>
      <c r="T540" s="340"/>
      <c r="U540" s="373">
        <f t="shared" ref="U540:U603" si="166">SUM(G540:T540)</f>
        <v>0</v>
      </c>
      <c r="V540" s="27"/>
      <c r="W540" s="488"/>
      <c r="X540" s="126">
        <f t="shared" si="163"/>
        <v>0</v>
      </c>
      <c r="Y540" s="26">
        <f t="shared" si="164"/>
        <v>0</v>
      </c>
      <c r="Z540" s="48">
        <f t="shared" si="165"/>
        <v>0</v>
      </c>
    </row>
    <row r="541" spans="1:30" ht="15.75" customHeight="1">
      <c r="A541" s="98"/>
      <c r="B541" s="225"/>
      <c r="C541" s="218"/>
      <c r="D541" s="99"/>
      <c r="E541" s="100"/>
      <c r="F541" s="101"/>
      <c r="G541" s="360"/>
      <c r="H541" s="357"/>
      <c r="I541" s="357"/>
      <c r="J541" s="357"/>
      <c r="K541" s="357"/>
      <c r="L541" s="357"/>
      <c r="M541" s="357"/>
      <c r="N541" s="357"/>
      <c r="O541" s="357"/>
      <c r="P541" s="357"/>
      <c r="Q541" s="357"/>
      <c r="R541" s="357"/>
      <c r="S541" s="357"/>
      <c r="T541" s="357"/>
      <c r="U541" s="577"/>
      <c r="V541" s="202"/>
      <c r="W541" s="364"/>
      <c r="X541" s="132"/>
      <c r="Y541" s="147" t="s">
        <v>424</v>
      </c>
      <c r="Z541" s="134" t="e">
        <f>SUM(Z227:Z540)</f>
        <v>#REF!</v>
      </c>
    </row>
    <row r="542" spans="1:30" ht="15.75" customHeight="1">
      <c r="A542" s="111"/>
      <c r="B542" s="235"/>
      <c r="C542" s="271"/>
      <c r="D542" s="83"/>
      <c r="E542" s="148"/>
      <c r="F542" s="153"/>
      <c r="G542" s="190"/>
      <c r="H542" s="191"/>
      <c r="I542" s="191"/>
      <c r="J542" s="191"/>
      <c r="K542" s="191"/>
      <c r="L542" s="191"/>
      <c r="M542" s="191"/>
      <c r="N542" s="191"/>
      <c r="O542" s="191"/>
      <c r="P542" s="191"/>
      <c r="Q542" s="191"/>
      <c r="R542" s="191"/>
      <c r="S542" s="191"/>
      <c r="T542" s="191"/>
      <c r="U542" s="373">
        <f t="shared" si="166"/>
        <v>0</v>
      </c>
      <c r="V542" s="205"/>
      <c r="W542" s="480"/>
      <c r="X542" s="123"/>
      <c r="Y542" s="124"/>
      <c r="Z542" s="125"/>
    </row>
    <row r="543" spans="1:30" ht="15.75" customHeight="1">
      <c r="A543" s="86" t="s">
        <v>400</v>
      </c>
      <c r="B543" s="167" t="s">
        <v>199</v>
      </c>
      <c r="C543" s="246"/>
      <c r="D543" s="87"/>
      <c r="E543" s="63"/>
      <c r="F543" s="47"/>
      <c r="G543" s="22"/>
      <c r="H543" s="23"/>
      <c r="I543" s="23"/>
      <c r="J543" s="23"/>
      <c r="K543" s="23"/>
      <c r="L543" s="23"/>
      <c r="M543" s="23"/>
      <c r="N543" s="23"/>
      <c r="O543" s="23"/>
      <c r="P543" s="23"/>
      <c r="Q543" s="23"/>
      <c r="R543" s="23"/>
      <c r="S543" s="23"/>
      <c r="T543" s="23"/>
      <c r="U543" s="373">
        <f t="shared" si="166"/>
        <v>0</v>
      </c>
      <c r="V543" s="21"/>
      <c r="W543" s="199"/>
      <c r="X543" s="60"/>
      <c r="Y543" s="127"/>
      <c r="Z543" s="128"/>
    </row>
    <row r="544" spans="1:30" ht="15" customHeight="1">
      <c r="A544" s="86"/>
      <c r="B544" s="167" t="s">
        <v>142</v>
      </c>
      <c r="C544" s="246"/>
      <c r="D544" s="87"/>
      <c r="E544" s="63"/>
      <c r="F544" s="47"/>
      <c r="G544" s="22"/>
      <c r="H544" s="23"/>
      <c r="I544" s="23"/>
      <c r="J544" s="23"/>
      <c r="K544" s="23"/>
      <c r="L544" s="23"/>
      <c r="M544" s="23"/>
      <c r="N544" s="23"/>
      <c r="O544" s="23"/>
      <c r="P544" s="23"/>
      <c r="Q544" s="23"/>
      <c r="R544" s="23"/>
      <c r="S544" s="23"/>
      <c r="T544" s="23"/>
      <c r="U544" s="373">
        <f t="shared" si="166"/>
        <v>0</v>
      </c>
      <c r="V544" s="21"/>
      <c r="W544" s="199"/>
      <c r="X544" s="60"/>
      <c r="Y544" s="127"/>
      <c r="Z544" s="128"/>
    </row>
    <row r="545" spans="1:26" ht="15.75" customHeight="1">
      <c r="A545" s="89"/>
      <c r="B545" s="168" t="s">
        <v>200</v>
      </c>
      <c r="C545" s="246"/>
      <c r="D545" s="87"/>
      <c r="E545" s="63"/>
      <c r="F545" s="47"/>
      <c r="G545" s="22"/>
      <c r="H545" s="23"/>
      <c r="I545" s="23"/>
      <c r="J545" s="23"/>
      <c r="K545" s="23"/>
      <c r="L545" s="23"/>
      <c r="M545" s="23"/>
      <c r="N545" s="23"/>
      <c r="O545" s="23"/>
      <c r="P545" s="23"/>
      <c r="Q545" s="23"/>
      <c r="R545" s="23"/>
      <c r="S545" s="23"/>
      <c r="T545" s="23"/>
      <c r="U545" s="373">
        <f t="shared" si="166"/>
        <v>0</v>
      </c>
      <c r="V545" s="21"/>
      <c r="W545" s="199"/>
      <c r="X545" s="60"/>
      <c r="Y545" s="127"/>
      <c r="Z545" s="128"/>
    </row>
    <row r="546" spans="1:26" ht="15.75" customHeight="1">
      <c r="A546" s="89"/>
      <c r="B546" s="168" t="s">
        <v>201</v>
      </c>
      <c r="C546" s="246"/>
      <c r="D546" s="87"/>
      <c r="E546" s="63"/>
      <c r="F546" s="47"/>
      <c r="G546" s="22"/>
      <c r="H546" s="23"/>
      <c r="I546" s="23"/>
      <c r="J546" s="23"/>
      <c r="K546" s="23"/>
      <c r="L546" s="23"/>
      <c r="M546" s="23"/>
      <c r="N546" s="23"/>
      <c r="O546" s="23"/>
      <c r="P546" s="23"/>
      <c r="Q546" s="23"/>
      <c r="R546" s="23"/>
      <c r="S546" s="23"/>
      <c r="T546" s="23"/>
      <c r="U546" s="373">
        <f t="shared" si="166"/>
        <v>0</v>
      </c>
      <c r="V546" s="21"/>
      <c r="W546" s="199"/>
      <c r="X546" s="60"/>
      <c r="Y546" s="127"/>
      <c r="Z546" s="128"/>
    </row>
    <row r="547" spans="1:26" ht="15.75" customHeight="1">
      <c r="A547" s="89"/>
      <c r="B547" s="168"/>
      <c r="C547" s="246"/>
      <c r="D547" s="87"/>
      <c r="E547" s="63"/>
      <c r="F547" s="47"/>
      <c r="G547" s="22"/>
      <c r="H547" s="23"/>
      <c r="I547" s="23"/>
      <c r="J547" s="23"/>
      <c r="K547" s="23"/>
      <c r="L547" s="23"/>
      <c r="M547" s="23"/>
      <c r="N547" s="23"/>
      <c r="O547" s="23"/>
      <c r="P547" s="23"/>
      <c r="Q547" s="23"/>
      <c r="R547" s="23"/>
      <c r="S547" s="23"/>
      <c r="T547" s="23"/>
      <c r="U547" s="373">
        <f t="shared" si="166"/>
        <v>0</v>
      </c>
      <c r="V547" s="21"/>
      <c r="W547" s="199"/>
      <c r="X547" s="60"/>
      <c r="Y547" s="127"/>
      <c r="Z547" s="128"/>
    </row>
    <row r="548" spans="1:26" ht="15.75" customHeight="1">
      <c r="A548" s="89"/>
      <c r="B548" s="168" t="s">
        <v>202</v>
      </c>
      <c r="C548" s="246"/>
      <c r="D548" s="87"/>
      <c r="E548" s="63"/>
      <c r="F548" s="47"/>
      <c r="G548" s="22"/>
      <c r="H548" s="23"/>
      <c r="I548" s="23"/>
      <c r="J548" s="23"/>
      <c r="K548" s="23"/>
      <c r="L548" s="23"/>
      <c r="M548" s="23"/>
      <c r="N548" s="23"/>
      <c r="O548" s="23"/>
      <c r="P548" s="23"/>
      <c r="Q548" s="23"/>
      <c r="R548" s="23"/>
      <c r="S548" s="23"/>
      <c r="T548" s="23"/>
      <c r="U548" s="373">
        <f t="shared" si="166"/>
        <v>0</v>
      </c>
      <c r="V548" s="21"/>
      <c r="W548" s="199"/>
      <c r="X548" s="60"/>
      <c r="Y548" s="127"/>
      <c r="Z548" s="128"/>
    </row>
    <row r="549" spans="1:26" ht="15.75" customHeight="1">
      <c r="A549" s="89"/>
      <c r="B549" s="168" t="s">
        <v>203</v>
      </c>
      <c r="C549" s="246"/>
      <c r="D549" s="87"/>
      <c r="E549" s="63"/>
      <c r="F549" s="47"/>
      <c r="G549" s="22"/>
      <c r="H549" s="23"/>
      <c r="I549" s="23"/>
      <c r="J549" s="23"/>
      <c r="K549" s="23"/>
      <c r="L549" s="23"/>
      <c r="M549" s="23"/>
      <c r="N549" s="23"/>
      <c r="O549" s="23"/>
      <c r="P549" s="23"/>
      <c r="Q549" s="23"/>
      <c r="R549" s="23"/>
      <c r="S549" s="23"/>
      <c r="T549" s="23"/>
      <c r="U549" s="373">
        <f t="shared" si="166"/>
        <v>0</v>
      </c>
      <c r="V549" s="21"/>
      <c r="W549" s="199"/>
      <c r="X549" s="126">
        <f t="shared" ref="X549:X596" si="167">U549*V549</f>
        <v>0</v>
      </c>
      <c r="Y549" s="26">
        <f t="shared" ref="Y549:Y596" si="168">U549*W549</f>
        <v>0</v>
      </c>
      <c r="Z549" s="48">
        <f t="shared" ref="Z549:Z596" si="169">X549+Y549</f>
        <v>0</v>
      </c>
    </row>
    <row r="550" spans="1:26" ht="15.75" customHeight="1">
      <c r="A550" s="89"/>
      <c r="B550" s="168"/>
      <c r="C550" s="246"/>
      <c r="D550" s="87"/>
      <c r="E550" s="63"/>
      <c r="F550" s="47"/>
      <c r="G550" s="22"/>
      <c r="H550" s="23"/>
      <c r="I550" s="23"/>
      <c r="J550" s="23"/>
      <c r="K550" s="23"/>
      <c r="L550" s="23"/>
      <c r="M550" s="23"/>
      <c r="N550" s="23"/>
      <c r="O550" s="23"/>
      <c r="P550" s="23"/>
      <c r="Q550" s="23"/>
      <c r="R550" s="23"/>
      <c r="S550" s="23"/>
      <c r="T550" s="23"/>
      <c r="U550" s="373">
        <f t="shared" si="166"/>
        <v>0</v>
      </c>
      <c r="V550" s="21"/>
      <c r="W550" s="199"/>
      <c r="X550" s="126">
        <f t="shared" si="167"/>
        <v>0</v>
      </c>
      <c r="Y550" s="26">
        <f t="shared" si="168"/>
        <v>0</v>
      </c>
      <c r="Z550" s="48">
        <f t="shared" si="169"/>
        <v>0</v>
      </c>
    </row>
    <row r="551" spans="1:26" ht="15.75" customHeight="1">
      <c r="A551" s="86">
        <v>1</v>
      </c>
      <c r="B551" s="167" t="s">
        <v>437</v>
      </c>
      <c r="C551" s="246"/>
      <c r="D551" s="87"/>
      <c r="E551" s="63"/>
      <c r="F551" s="47"/>
      <c r="G551" s="22"/>
      <c r="H551" s="23"/>
      <c r="I551" s="23"/>
      <c r="J551" s="23"/>
      <c r="K551" s="23"/>
      <c r="L551" s="23"/>
      <c r="M551" s="23"/>
      <c r="N551" s="23"/>
      <c r="O551" s="23"/>
      <c r="P551" s="23"/>
      <c r="Q551" s="23"/>
      <c r="R551" s="23"/>
      <c r="S551" s="23"/>
      <c r="T551" s="23"/>
      <c r="U551" s="373">
        <f t="shared" si="166"/>
        <v>0</v>
      </c>
      <c r="V551" s="21"/>
      <c r="W551" s="199"/>
      <c r="X551" s="126">
        <f t="shared" si="167"/>
        <v>0</v>
      </c>
      <c r="Y551" s="26">
        <f t="shared" si="168"/>
        <v>0</v>
      </c>
      <c r="Z551" s="48">
        <f t="shared" si="169"/>
        <v>0</v>
      </c>
    </row>
    <row r="552" spans="1:26" ht="15.75" customHeight="1">
      <c r="A552" s="91" t="s">
        <v>74</v>
      </c>
      <c r="B552" s="236" t="s">
        <v>544</v>
      </c>
      <c r="C552" s="272"/>
      <c r="D552" s="62"/>
      <c r="E552" s="63"/>
      <c r="F552" s="47"/>
      <c r="G552" s="352"/>
      <c r="H552" s="348"/>
      <c r="I552" s="348"/>
      <c r="J552" s="348"/>
      <c r="K552" s="348"/>
      <c r="L552" s="348"/>
      <c r="M552" s="348"/>
      <c r="N552" s="348"/>
      <c r="O552" s="348"/>
      <c r="P552" s="348"/>
      <c r="Q552" s="348"/>
      <c r="R552" s="348"/>
      <c r="S552" s="348"/>
      <c r="T552" s="348"/>
      <c r="U552" s="373">
        <f t="shared" si="166"/>
        <v>0</v>
      </c>
      <c r="V552" s="21"/>
      <c r="W552" s="199"/>
      <c r="X552" s="126">
        <f t="shared" si="167"/>
        <v>0</v>
      </c>
      <c r="Y552" s="26">
        <f t="shared" si="168"/>
        <v>0</v>
      </c>
      <c r="Z552" s="48">
        <f t="shared" si="169"/>
        <v>0</v>
      </c>
    </row>
    <row r="553" spans="1:26" ht="15.75" customHeight="1">
      <c r="A553" s="91"/>
      <c r="B553" s="35"/>
      <c r="C553" s="263" t="s">
        <v>204</v>
      </c>
      <c r="D553" s="62"/>
      <c r="E553" s="116" t="s">
        <v>205</v>
      </c>
      <c r="F553" s="105" t="s">
        <v>206</v>
      </c>
      <c r="G553" s="371">
        <v>2</v>
      </c>
      <c r="H553" s="499">
        <v>3</v>
      </c>
      <c r="I553" s="23"/>
      <c r="J553" s="23"/>
      <c r="K553" s="23"/>
      <c r="L553" s="23"/>
      <c r="M553" s="23"/>
      <c r="N553" s="23"/>
      <c r="O553" s="23"/>
      <c r="P553" s="23"/>
      <c r="Q553" s="23"/>
      <c r="R553" s="23"/>
      <c r="S553" s="23"/>
      <c r="T553" s="348"/>
      <c r="U553" s="373">
        <f t="shared" ref="U553:U596" si="170">SUM(G553:T553)</f>
        <v>5</v>
      </c>
      <c r="V553" s="501" t="str">
        <f>'Ars topaz'!L542</f>
        <v>SBO</v>
      </c>
      <c r="W553" s="199" t="e">
        <f>'Ars topaz'!M542</f>
        <v>#REF!</v>
      </c>
      <c r="X553" s="126"/>
      <c r="Y553" s="26" t="e">
        <f t="shared" si="168"/>
        <v>#REF!</v>
      </c>
      <c r="Z553" s="48" t="e">
        <f t="shared" si="169"/>
        <v>#REF!</v>
      </c>
    </row>
    <row r="554" spans="1:26" ht="15.75" customHeight="1">
      <c r="A554" s="91"/>
      <c r="B554" s="35"/>
      <c r="C554" s="263" t="s">
        <v>207</v>
      </c>
      <c r="D554" s="62"/>
      <c r="E554" s="116" t="s">
        <v>286</v>
      </c>
      <c r="F554" s="105" t="s">
        <v>206</v>
      </c>
      <c r="G554" s="371">
        <v>2</v>
      </c>
      <c r="H554" s="499">
        <v>3</v>
      </c>
      <c r="I554" s="23"/>
      <c r="J554" s="23"/>
      <c r="K554" s="23"/>
      <c r="L554" s="23"/>
      <c r="M554" s="23"/>
      <c r="N554" s="23"/>
      <c r="O554" s="23"/>
      <c r="P554" s="23"/>
      <c r="Q554" s="23"/>
      <c r="R554" s="23"/>
      <c r="S554" s="23"/>
      <c r="T554" s="348"/>
      <c r="U554" s="373">
        <f t="shared" si="170"/>
        <v>5</v>
      </c>
      <c r="V554" s="501" t="str">
        <f>'Ars topaz'!L543</f>
        <v>SBO</v>
      </c>
      <c r="W554" s="199" t="e">
        <f>'Ars topaz'!M543</f>
        <v>#REF!</v>
      </c>
      <c r="X554" s="126"/>
      <c r="Y554" s="26" t="e">
        <f t="shared" si="168"/>
        <v>#REF!</v>
      </c>
      <c r="Z554" s="48" t="e">
        <f t="shared" si="169"/>
        <v>#REF!</v>
      </c>
    </row>
    <row r="555" spans="1:26" ht="15.75" customHeight="1">
      <c r="A555" s="91"/>
      <c r="B555" s="35"/>
      <c r="C555" s="263" t="s">
        <v>208</v>
      </c>
      <c r="D555" s="62"/>
      <c r="E555" s="116" t="s">
        <v>462</v>
      </c>
      <c r="F555" s="105" t="s">
        <v>209</v>
      </c>
      <c r="G555" s="371">
        <v>4</v>
      </c>
      <c r="H555" s="499">
        <v>3</v>
      </c>
      <c r="I555" s="23"/>
      <c r="J555" s="23"/>
      <c r="K555" s="23"/>
      <c r="L555" s="23"/>
      <c r="M555" s="23"/>
      <c r="N555" s="23"/>
      <c r="O555" s="23"/>
      <c r="P555" s="23"/>
      <c r="Q555" s="23"/>
      <c r="R555" s="23"/>
      <c r="S555" s="23"/>
      <c r="T555" s="348"/>
      <c r="U555" s="373">
        <f t="shared" si="170"/>
        <v>7</v>
      </c>
      <c r="V555" s="501" t="e">
        <f>'Ars topaz'!L544</f>
        <v>#REF!</v>
      </c>
      <c r="W555" s="199" t="e">
        <f>'Ars topaz'!M544</f>
        <v>#REF!</v>
      </c>
      <c r="X555" s="126"/>
      <c r="Y555" s="26" t="e">
        <f t="shared" si="168"/>
        <v>#REF!</v>
      </c>
      <c r="Z555" s="48" t="e">
        <f t="shared" si="169"/>
        <v>#REF!</v>
      </c>
    </row>
    <row r="556" spans="1:26" ht="15.75" customHeight="1">
      <c r="A556" s="91"/>
      <c r="B556" s="36"/>
      <c r="C556" s="263" t="s">
        <v>316</v>
      </c>
      <c r="D556" s="62"/>
      <c r="E556" s="116" t="s">
        <v>533</v>
      </c>
      <c r="F556" s="105" t="s">
        <v>206</v>
      </c>
      <c r="G556" s="371">
        <v>2</v>
      </c>
      <c r="H556" s="499">
        <v>3</v>
      </c>
      <c r="I556" s="23"/>
      <c r="J556" s="23"/>
      <c r="K556" s="23"/>
      <c r="L556" s="23"/>
      <c r="M556" s="23"/>
      <c r="N556" s="23"/>
      <c r="O556" s="23"/>
      <c r="P556" s="23"/>
      <c r="Q556" s="23"/>
      <c r="R556" s="23"/>
      <c r="S556" s="23"/>
      <c r="T556" s="348"/>
      <c r="U556" s="373">
        <f t="shared" si="170"/>
        <v>5</v>
      </c>
      <c r="V556" s="501" t="str">
        <f>'Ars topaz'!L545</f>
        <v>SBO</v>
      </c>
      <c r="W556" s="199" t="e">
        <f>'Ars topaz'!M545</f>
        <v>#REF!</v>
      </c>
      <c r="X556" s="126"/>
      <c r="Y556" s="26" t="e">
        <f t="shared" si="168"/>
        <v>#REF!</v>
      </c>
      <c r="Z556" s="48" t="e">
        <f t="shared" si="169"/>
        <v>#REF!</v>
      </c>
    </row>
    <row r="557" spans="1:26" ht="15.75" customHeight="1">
      <c r="A557" s="91"/>
      <c r="B557" s="35"/>
      <c r="C557" s="263" t="s">
        <v>210</v>
      </c>
      <c r="D557" s="62"/>
      <c r="E557" s="116" t="s">
        <v>211</v>
      </c>
      <c r="F557" s="105" t="s">
        <v>206</v>
      </c>
      <c r="G557" s="371">
        <v>1</v>
      </c>
      <c r="H557" s="499">
        <v>2</v>
      </c>
      <c r="I557" s="23"/>
      <c r="J557" s="23"/>
      <c r="K557" s="23"/>
      <c r="L557" s="23"/>
      <c r="M557" s="23"/>
      <c r="N557" s="23"/>
      <c r="O557" s="23"/>
      <c r="P557" s="23"/>
      <c r="Q557" s="23"/>
      <c r="R557" s="23"/>
      <c r="S557" s="23"/>
      <c r="T557" s="348"/>
      <c r="U557" s="373">
        <f t="shared" si="170"/>
        <v>3</v>
      </c>
      <c r="V557" s="501" t="str">
        <f>'Ars topaz'!L546</f>
        <v>SBO</v>
      </c>
      <c r="W557" s="199" t="e">
        <f>'Ars topaz'!M546</f>
        <v>#REF!</v>
      </c>
      <c r="X557" s="126"/>
      <c r="Y557" s="26" t="e">
        <f t="shared" si="168"/>
        <v>#REF!</v>
      </c>
      <c r="Z557" s="48" t="e">
        <f t="shared" si="169"/>
        <v>#REF!</v>
      </c>
    </row>
    <row r="558" spans="1:26" ht="15.75" customHeight="1">
      <c r="A558" s="91"/>
      <c r="B558" s="35"/>
      <c r="C558" s="263" t="s">
        <v>592</v>
      </c>
      <c r="D558" s="62"/>
      <c r="E558" s="116" t="s">
        <v>212</v>
      </c>
      <c r="F558" s="105" t="s">
        <v>209</v>
      </c>
      <c r="G558" s="371">
        <v>1</v>
      </c>
      <c r="H558" s="499">
        <v>3</v>
      </c>
      <c r="I558" s="23"/>
      <c r="J558" s="23"/>
      <c r="K558" s="23"/>
      <c r="L558" s="23"/>
      <c r="M558" s="23"/>
      <c r="N558" s="23"/>
      <c r="O558" s="23"/>
      <c r="P558" s="23"/>
      <c r="Q558" s="23"/>
      <c r="R558" s="23"/>
      <c r="S558" s="23"/>
      <c r="T558" s="348"/>
      <c r="U558" s="373">
        <f t="shared" si="170"/>
        <v>4</v>
      </c>
      <c r="V558" s="21" t="e">
        <f>'Ars topaz'!L547</f>
        <v>#REF!</v>
      </c>
      <c r="W558" s="199" t="e">
        <f>'Ars topaz'!M547</f>
        <v>#REF!</v>
      </c>
      <c r="X558" s="126" t="e">
        <f t="shared" si="167"/>
        <v>#REF!</v>
      </c>
      <c r="Y558" s="26" t="e">
        <f t="shared" si="168"/>
        <v>#REF!</v>
      </c>
      <c r="Z558" s="48" t="e">
        <f t="shared" si="169"/>
        <v>#REF!</v>
      </c>
    </row>
    <row r="559" spans="1:26" ht="15.75" customHeight="1">
      <c r="A559" s="91" t="s">
        <v>79</v>
      </c>
      <c r="B559" s="222" t="s">
        <v>213</v>
      </c>
      <c r="C559" s="249"/>
      <c r="D559" s="62"/>
      <c r="E559" s="286"/>
      <c r="F559" s="105"/>
      <c r="G559" s="22"/>
      <c r="H559" s="23"/>
      <c r="I559" s="23"/>
      <c r="J559" s="23"/>
      <c r="K559" s="23"/>
      <c r="L559" s="23"/>
      <c r="M559" s="23"/>
      <c r="N559" s="23"/>
      <c r="O559" s="23"/>
      <c r="P559" s="23"/>
      <c r="Q559" s="23"/>
      <c r="R559" s="23"/>
      <c r="S559" s="23"/>
      <c r="T559" s="348"/>
      <c r="U559" s="373">
        <f t="shared" si="170"/>
        <v>0</v>
      </c>
      <c r="V559" s="21"/>
      <c r="W559" s="199"/>
      <c r="X559" s="126">
        <f t="shared" si="167"/>
        <v>0</v>
      </c>
      <c r="Y559" s="26">
        <f t="shared" si="168"/>
        <v>0</v>
      </c>
      <c r="Z559" s="48">
        <f t="shared" si="169"/>
        <v>0</v>
      </c>
    </row>
    <row r="560" spans="1:26" ht="15.75" customHeight="1">
      <c r="A560" s="91"/>
      <c r="B560" s="35"/>
      <c r="C560" s="263" t="s">
        <v>214</v>
      </c>
      <c r="D560" s="62"/>
      <c r="E560" s="116" t="s">
        <v>215</v>
      </c>
      <c r="F560" s="105" t="s">
        <v>209</v>
      </c>
      <c r="G560" s="512">
        <v>1</v>
      </c>
      <c r="H560" s="499">
        <v>2</v>
      </c>
      <c r="I560" s="499">
        <v>2</v>
      </c>
      <c r="J560" s="499">
        <v>2</v>
      </c>
      <c r="K560" s="499">
        <v>2</v>
      </c>
      <c r="L560" s="499">
        <v>2</v>
      </c>
      <c r="M560" s="499">
        <v>2</v>
      </c>
      <c r="N560" s="499">
        <v>2</v>
      </c>
      <c r="O560" s="499">
        <v>2</v>
      </c>
      <c r="P560" s="499">
        <v>2</v>
      </c>
      <c r="Q560" s="499">
        <v>2</v>
      </c>
      <c r="R560" s="499">
        <v>2</v>
      </c>
      <c r="S560" s="499">
        <v>2</v>
      </c>
      <c r="T560" s="348"/>
      <c r="U560" s="373">
        <f t="shared" si="170"/>
        <v>25</v>
      </c>
      <c r="V560" s="21"/>
      <c r="W560" s="199" t="e">
        <f>+'Ars topaz'!M549</f>
        <v>#REF!</v>
      </c>
      <c r="X560" s="126">
        <f t="shared" si="167"/>
        <v>0</v>
      </c>
      <c r="Y560" s="26" t="e">
        <f t="shared" si="168"/>
        <v>#REF!</v>
      </c>
      <c r="Z560" s="48" t="e">
        <f t="shared" si="169"/>
        <v>#REF!</v>
      </c>
    </row>
    <row r="561" spans="1:26" ht="15.75" customHeight="1">
      <c r="A561" s="91"/>
      <c r="B561" s="35"/>
      <c r="C561" s="263" t="str">
        <f>+C555</f>
        <v>- Floor drain</v>
      </c>
      <c r="D561" s="62"/>
      <c r="E561" s="116" t="str">
        <f>+E555</f>
        <v>Tipe PVC ex. Alinco/setara</v>
      </c>
      <c r="F561" s="105" t="s">
        <v>209</v>
      </c>
      <c r="G561" s="512">
        <v>1</v>
      </c>
      <c r="H561" s="499">
        <v>2</v>
      </c>
      <c r="I561" s="499">
        <v>2</v>
      </c>
      <c r="J561" s="499">
        <v>2</v>
      </c>
      <c r="K561" s="499">
        <v>2</v>
      </c>
      <c r="L561" s="499">
        <v>2</v>
      </c>
      <c r="M561" s="499">
        <v>2</v>
      </c>
      <c r="N561" s="499">
        <v>2</v>
      </c>
      <c r="O561" s="499">
        <v>2</v>
      </c>
      <c r="P561" s="499">
        <v>2</v>
      </c>
      <c r="Q561" s="499">
        <v>2</v>
      </c>
      <c r="R561" s="499">
        <v>2</v>
      </c>
      <c r="S561" s="499">
        <v>2</v>
      </c>
      <c r="T561" s="348"/>
      <c r="U561" s="373">
        <f t="shared" si="170"/>
        <v>25</v>
      </c>
      <c r="V561" s="21"/>
      <c r="W561" s="199" t="e">
        <f>+'Ars topaz'!M550</f>
        <v>#REF!</v>
      </c>
      <c r="X561" s="126">
        <f t="shared" si="167"/>
        <v>0</v>
      </c>
      <c r="Y561" s="26" t="e">
        <f t="shared" si="168"/>
        <v>#REF!</v>
      </c>
      <c r="Z561" s="48" t="e">
        <f t="shared" si="169"/>
        <v>#REF!</v>
      </c>
    </row>
    <row r="562" spans="1:26" ht="15.75" customHeight="1">
      <c r="A562" s="91" t="s">
        <v>80</v>
      </c>
      <c r="B562" s="301" t="s">
        <v>545</v>
      </c>
      <c r="C562" s="272"/>
      <c r="D562" s="62"/>
      <c r="E562" s="43"/>
      <c r="F562" s="47"/>
      <c r="G562" s="22"/>
      <c r="H562" s="23"/>
      <c r="I562" s="23"/>
      <c r="J562" s="23"/>
      <c r="K562" s="23"/>
      <c r="L562" s="23"/>
      <c r="M562" s="23"/>
      <c r="N562" s="23"/>
      <c r="O562" s="23"/>
      <c r="P562" s="23"/>
      <c r="Q562" s="23"/>
      <c r="R562" s="23"/>
      <c r="S562" s="23"/>
      <c r="T562" s="348"/>
      <c r="U562" s="373">
        <f t="shared" si="170"/>
        <v>0</v>
      </c>
      <c r="V562" s="21"/>
      <c r="W562" s="199"/>
      <c r="X562" s="126">
        <f t="shared" si="167"/>
        <v>0</v>
      </c>
      <c r="Y562" s="26">
        <f t="shared" si="168"/>
        <v>0</v>
      </c>
      <c r="Z562" s="48">
        <f t="shared" si="169"/>
        <v>0</v>
      </c>
    </row>
    <row r="563" spans="1:26" ht="15.75" customHeight="1">
      <c r="A563" s="91"/>
      <c r="B563" s="35"/>
      <c r="C563" s="263" t="s">
        <v>204</v>
      </c>
      <c r="D563" s="62"/>
      <c r="E563" s="116" t="str">
        <f>+E553</f>
        <v>CW 420 ex. TOTO/setara</v>
      </c>
      <c r="F563" s="105" t="s">
        <v>206</v>
      </c>
      <c r="G563" s="477">
        <v>2</v>
      </c>
      <c r="H563" s="23"/>
      <c r="I563" s="23"/>
      <c r="J563" s="23"/>
      <c r="K563" s="23"/>
      <c r="L563" s="23"/>
      <c r="M563" s="23"/>
      <c r="N563" s="23"/>
      <c r="O563" s="23"/>
      <c r="P563" s="23"/>
      <c r="Q563" s="23"/>
      <c r="R563" s="23"/>
      <c r="S563" s="23"/>
      <c r="T563" s="348"/>
      <c r="U563" s="373">
        <f t="shared" si="170"/>
        <v>2</v>
      </c>
      <c r="V563" s="501" t="str">
        <f>'Ars topaz'!L552</f>
        <v>SBO</v>
      </c>
      <c r="W563" s="199" t="e">
        <f>'Ars topaz'!M552</f>
        <v>#REF!</v>
      </c>
      <c r="X563" s="126"/>
      <c r="Y563" s="26" t="e">
        <f t="shared" si="168"/>
        <v>#REF!</v>
      </c>
      <c r="Z563" s="48" t="e">
        <f t="shared" si="169"/>
        <v>#REF!</v>
      </c>
    </row>
    <row r="564" spans="1:26" ht="15.75" customHeight="1">
      <c r="A564" s="91"/>
      <c r="B564" s="35"/>
      <c r="C564" s="263" t="s">
        <v>207</v>
      </c>
      <c r="D564" s="62"/>
      <c r="E564" s="116" t="s">
        <v>286</v>
      </c>
      <c r="F564" s="105" t="s">
        <v>206</v>
      </c>
      <c r="G564" s="477">
        <v>2</v>
      </c>
      <c r="H564" s="23"/>
      <c r="I564" s="23"/>
      <c r="J564" s="23"/>
      <c r="K564" s="23"/>
      <c r="L564" s="23"/>
      <c r="M564" s="23"/>
      <c r="N564" s="23"/>
      <c r="O564" s="23"/>
      <c r="P564" s="23"/>
      <c r="Q564" s="23"/>
      <c r="R564" s="23"/>
      <c r="S564" s="23"/>
      <c r="T564" s="348"/>
      <c r="U564" s="373">
        <f t="shared" si="170"/>
        <v>2</v>
      </c>
      <c r="V564" s="501" t="str">
        <f>'Ars topaz'!L553</f>
        <v>SBO</v>
      </c>
      <c r="W564" s="199" t="e">
        <f>'Ars topaz'!M553</f>
        <v>#REF!</v>
      </c>
      <c r="X564" s="126"/>
      <c r="Y564" s="26" t="e">
        <f t="shared" si="168"/>
        <v>#REF!</v>
      </c>
      <c r="Z564" s="48" t="e">
        <f t="shared" si="169"/>
        <v>#REF!</v>
      </c>
    </row>
    <row r="565" spans="1:26" ht="15.75" customHeight="1">
      <c r="A565" s="91"/>
      <c r="B565" s="35"/>
      <c r="C565" s="263" t="s">
        <v>208</v>
      </c>
      <c r="D565" s="62"/>
      <c r="E565" s="116" t="str">
        <f>+E555</f>
        <v>Tipe PVC ex. Alinco/setara</v>
      </c>
      <c r="F565" s="105" t="s">
        <v>209</v>
      </c>
      <c r="G565" s="477">
        <v>3</v>
      </c>
      <c r="H565" s="23"/>
      <c r="I565" s="23"/>
      <c r="J565" s="23"/>
      <c r="K565" s="23"/>
      <c r="L565" s="23"/>
      <c r="M565" s="23"/>
      <c r="N565" s="23"/>
      <c r="O565" s="23"/>
      <c r="P565" s="23"/>
      <c r="Q565" s="23"/>
      <c r="R565" s="23"/>
      <c r="S565" s="23"/>
      <c r="T565" s="348"/>
      <c r="U565" s="373">
        <f t="shared" si="170"/>
        <v>3</v>
      </c>
      <c r="V565" s="501" t="e">
        <f>'Ars topaz'!L554</f>
        <v>#REF!</v>
      </c>
      <c r="W565" s="199" t="e">
        <f>'Ars topaz'!M554</f>
        <v>#REF!</v>
      </c>
      <c r="X565" s="126"/>
      <c r="Y565" s="26" t="e">
        <f t="shared" si="168"/>
        <v>#REF!</v>
      </c>
      <c r="Z565" s="48" t="e">
        <f t="shared" si="169"/>
        <v>#REF!</v>
      </c>
    </row>
    <row r="566" spans="1:26" ht="15.75" customHeight="1">
      <c r="A566" s="91"/>
      <c r="B566" s="36"/>
      <c r="C566" s="263" t="s">
        <v>316</v>
      </c>
      <c r="D566" s="62"/>
      <c r="E566" s="116" t="s">
        <v>533</v>
      </c>
      <c r="F566" s="105" t="s">
        <v>206</v>
      </c>
      <c r="G566" s="477">
        <v>1</v>
      </c>
      <c r="H566" s="23"/>
      <c r="I566" s="23"/>
      <c r="J566" s="23"/>
      <c r="K566" s="23"/>
      <c r="L566" s="23"/>
      <c r="M566" s="23"/>
      <c r="N566" s="23"/>
      <c r="O566" s="23"/>
      <c r="P566" s="23"/>
      <c r="Q566" s="23"/>
      <c r="R566" s="23"/>
      <c r="S566" s="23"/>
      <c r="T566" s="348"/>
      <c r="U566" s="373">
        <f t="shared" si="170"/>
        <v>1</v>
      </c>
      <c r="V566" s="501" t="str">
        <f>'Ars topaz'!L555</f>
        <v>SBO</v>
      </c>
      <c r="W566" s="199" t="e">
        <f>'Ars topaz'!M555</f>
        <v>#REF!</v>
      </c>
      <c r="X566" s="126"/>
      <c r="Y566" s="26" t="e">
        <f t="shared" si="168"/>
        <v>#REF!</v>
      </c>
      <c r="Z566" s="48" t="e">
        <f t="shared" si="169"/>
        <v>#REF!</v>
      </c>
    </row>
    <row r="567" spans="1:26" ht="15.75" customHeight="1">
      <c r="A567" s="91"/>
      <c r="B567" s="35"/>
      <c r="C567" s="263" t="s">
        <v>534</v>
      </c>
      <c r="D567" s="62"/>
      <c r="E567" s="116"/>
      <c r="F567" s="105" t="s">
        <v>33</v>
      </c>
      <c r="G567" s="477">
        <v>1</v>
      </c>
      <c r="H567" s="23"/>
      <c r="I567" s="23"/>
      <c r="J567" s="23"/>
      <c r="K567" s="23"/>
      <c r="L567" s="23"/>
      <c r="M567" s="23"/>
      <c r="N567" s="23"/>
      <c r="O567" s="23"/>
      <c r="P567" s="23"/>
      <c r="Q567" s="23"/>
      <c r="R567" s="23"/>
      <c r="S567" s="23"/>
      <c r="T567" s="348"/>
      <c r="U567" s="373">
        <f t="shared" si="170"/>
        <v>1</v>
      </c>
      <c r="V567" s="21" t="e">
        <f>'Ars topaz'!L556</f>
        <v>#REF!</v>
      </c>
      <c r="W567" s="199" t="e">
        <f>'Ars topaz'!M556</f>
        <v>#REF!</v>
      </c>
      <c r="X567" s="126" t="e">
        <f t="shared" si="167"/>
        <v>#REF!</v>
      </c>
      <c r="Y567" s="26" t="e">
        <f t="shared" si="168"/>
        <v>#REF!</v>
      </c>
      <c r="Z567" s="48" t="e">
        <f t="shared" si="169"/>
        <v>#REF!</v>
      </c>
    </row>
    <row r="568" spans="1:26" ht="15.75" customHeight="1">
      <c r="A568" s="91"/>
      <c r="B568" s="35"/>
      <c r="C568" s="263" t="s">
        <v>535</v>
      </c>
      <c r="D568" s="62"/>
      <c r="E568" s="116" t="s">
        <v>536</v>
      </c>
      <c r="F568" s="105" t="s">
        <v>33</v>
      </c>
      <c r="G568" s="477">
        <v>1</v>
      </c>
      <c r="H568" s="23"/>
      <c r="I568" s="23"/>
      <c r="J568" s="23"/>
      <c r="K568" s="23"/>
      <c r="L568" s="23"/>
      <c r="M568" s="23"/>
      <c r="N568" s="23"/>
      <c r="O568" s="23"/>
      <c r="P568" s="23"/>
      <c r="Q568" s="23"/>
      <c r="R568" s="23"/>
      <c r="S568" s="23"/>
      <c r="T568" s="348"/>
      <c r="U568" s="373">
        <f t="shared" si="170"/>
        <v>1</v>
      </c>
      <c r="V568" s="21" t="e">
        <f>'Ars topaz'!L557</f>
        <v>#REF!</v>
      </c>
      <c r="W568" s="199">
        <f>'Ars topaz'!M557</f>
        <v>68019.625</v>
      </c>
      <c r="X568" s="126" t="e">
        <f t="shared" si="167"/>
        <v>#REF!</v>
      </c>
      <c r="Y568" s="26">
        <f t="shared" si="168"/>
        <v>68019.625</v>
      </c>
      <c r="Z568" s="48" t="e">
        <f t="shared" si="169"/>
        <v>#REF!</v>
      </c>
    </row>
    <row r="569" spans="1:26" ht="15.75" customHeight="1">
      <c r="A569" s="91"/>
      <c r="B569" s="35"/>
      <c r="C569" s="263" t="s">
        <v>210</v>
      </c>
      <c r="D569" s="62"/>
      <c r="E569" s="116" t="s">
        <v>211</v>
      </c>
      <c r="F569" s="105" t="s">
        <v>206</v>
      </c>
      <c r="G569" s="477">
        <v>1</v>
      </c>
      <c r="H569" s="23"/>
      <c r="I569" s="23"/>
      <c r="J569" s="23"/>
      <c r="K569" s="23"/>
      <c r="L569" s="23"/>
      <c r="M569" s="23"/>
      <c r="N569" s="23"/>
      <c r="O569" s="23"/>
      <c r="P569" s="23"/>
      <c r="Q569" s="23"/>
      <c r="R569" s="23"/>
      <c r="S569" s="23"/>
      <c r="T569" s="348"/>
      <c r="U569" s="373">
        <f t="shared" si="170"/>
        <v>1</v>
      </c>
      <c r="V569" s="501" t="str">
        <f>'Ars topaz'!L558</f>
        <v>SBO</v>
      </c>
      <c r="W569" s="199" t="e">
        <f>'Ars topaz'!M558</f>
        <v>#REF!</v>
      </c>
      <c r="X569" s="126"/>
      <c r="Y569" s="26" t="e">
        <f t="shared" si="168"/>
        <v>#REF!</v>
      </c>
      <c r="Z569" s="48" t="e">
        <f t="shared" si="169"/>
        <v>#REF!</v>
      </c>
    </row>
    <row r="570" spans="1:26" ht="15.75" customHeight="1">
      <c r="A570" s="91"/>
      <c r="B570" s="35"/>
      <c r="C570" s="263" t="s">
        <v>585</v>
      </c>
      <c r="D570" s="62"/>
      <c r="E570" s="116" t="s">
        <v>212</v>
      </c>
      <c r="F570" s="105" t="s">
        <v>209</v>
      </c>
      <c r="G570" s="477">
        <v>1</v>
      </c>
      <c r="H570" s="23"/>
      <c r="I570" s="23"/>
      <c r="J570" s="23"/>
      <c r="K570" s="23"/>
      <c r="L570" s="23"/>
      <c r="M570" s="23"/>
      <c r="N570" s="23"/>
      <c r="O570" s="23"/>
      <c r="P570" s="23"/>
      <c r="Q570" s="23"/>
      <c r="R570" s="23"/>
      <c r="S570" s="23"/>
      <c r="T570" s="348"/>
      <c r="U570" s="373">
        <f t="shared" si="170"/>
        <v>1</v>
      </c>
      <c r="V570" s="21" t="e">
        <f>'Ars topaz'!L559</f>
        <v>#REF!</v>
      </c>
      <c r="W570" s="199" t="e">
        <f>'Ars topaz'!M559</f>
        <v>#REF!</v>
      </c>
      <c r="X570" s="126" t="e">
        <f t="shared" si="167"/>
        <v>#REF!</v>
      </c>
      <c r="Y570" s="26" t="e">
        <f t="shared" si="168"/>
        <v>#REF!</v>
      </c>
      <c r="Z570" s="48" t="e">
        <f t="shared" si="169"/>
        <v>#REF!</v>
      </c>
    </row>
    <row r="571" spans="1:26" ht="15.75" customHeight="1">
      <c r="A571" s="91" t="s">
        <v>83</v>
      </c>
      <c r="B571" s="222" t="s">
        <v>288</v>
      </c>
      <c r="C571" s="249"/>
      <c r="D571" s="62"/>
      <c r="E571" s="286"/>
      <c r="F571" s="105"/>
      <c r="G571" s="338"/>
      <c r="H571" s="23"/>
      <c r="I571" s="23"/>
      <c r="J571" s="23"/>
      <c r="K571" s="23"/>
      <c r="L571" s="23"/>
      <c r="M571" s="23"/>
      <c r="N571" s="23"/>
      <c r="O571" s="23"/>
      <c r="P571" s="23"/>
      <c r="Q571" s="23"/>
      <c r="R571" s="23"/>
      <c r="S571" s="23"/>
      <c r="T571" s="348"/>
      <c r="U571" s="373">
        <f t="shared" si="170"/>
        <v>0</v>
      </c>
      <c r="V571" s="21"/>
      <c r="W571" s="199"/>
      <c r="X571" s="126">
        <f t="shared" si="167"/>
        <v>0</v>
      </c>
      <c r="Y571" s="26">
        <f t="shared" si="168"/>
        <v>0</v>
      </c>
      <c r="Z571" s="48">
        <f t="shared" si="169"/>
        <v>0</v>
      </c>
    </row>
    <row r="572" spans="1:26" ht="15.75" customHeight="1">
      <c r="A572" s="91"/>
      <c r="B572" s="35"/>
      <c r="C572" s="263" t="s">
        <v>214</v>
      </c>
      <c r="D572" s="62"/>
      <c r="E572" s="116" t="s">
        <v>215</v>
      </c>
      <c r="F572" s="105" t="s">
        <v>209</v>
      </c>
      <c r="G572" s="371">
        <v>1</v>
      </c>
      <c r="H572" s="372">
        <v>2</v>
      </c>
      <c r="I572" s="372">
        <v>2</v>
      </c>
      <c r="J572" s="372">
        <v>2</v>
      </c>
      <c r="K572" s="372">
        <v>2</v>
      </c>
      <c r="L572" s="372">
        <v>2</v>
      </c>
      <c r="M572" s="372">
        <v>2</v>
      </c>
      <c r="N572" s="372">
        <v>2</v>
      </c>
      <c r="O572" s="372">
        <v>2</v>
      </c>
      <c r="P572" s="372">
        <v>2</v>
      </c>
      <c r="Q572" s="372">
        <v>2</v>
      </c>
      <c r="R572" s="372">
        <v>2</v>
      </c>
      <c r="S572" s="372">
        <v>2</v>
      </c>
      <c r="T572" s="349"/>
      <c r="U572" s="373">
        <f t="shared" si="170"/>
        <v>25</v>
      </c>
      <c r="V572" s="521" t="str">
        <f>'Ars topaz'!L562</f>
        <v>SBO</v>
      </c>
      <c r="W572" s="487" t="e">
        <f>'Ars topaz'!M562</f>
        <v>#REF!</v>
      </c>
      <c r="X572" s="446"/>
      <c r="Y572" s="447" t="e">
        <f t="shared" si="168"/>
        <v>#REF!</v>
      </c>
      <c r="Z572" s="448" t="e">
        <f t="shared" si="169"/>
        <v>#REF!</v>
      </c>
    </row>
    <row r="573" spans="1:26" ht="15.75" customHeight="1">
      <c r="A573" s="91"/>
      <c r="B573" s="35"/>
      <c r="C573" s="263" t="str">
        <f>+C561</f>
        <v>- Floor drain</v>
      </c>
      <c r="D573" s="62"/>
      <c r="E573" s="115" t="str">
        <f>+E561</f>
        <v>Tipe PVC ex. Alinco/setara</v>
      </c>
      <c r="F573" s="105" t="s">
        <v>209</v>
      </c>
      <c r="G573" s="371">
        <v>1</v>
      </c>
      <c r="H573" s="372">
        <v>2</v>
      </c>
      <c r="I573" s="372">
        <v>2</v>
      </c>
      <c r="J573" s="372">
        <v>2</v>
      </c>
      <c r="K573" s="372">
        <v>2</v>
      </c>
      <c r="L573" s="372">
        <v>2</v>
      </c>
      <c r="M573" s="372">
        <v>2</v>
      </c>
      <c r="N573" s="372">
        <v>2</v>
      </c>
      <c r="O573" s="372">
        <v>2</v>
      </c>
      <c r="P573" s="372">
        <v>2</v>
      </c>
      <c r="Q573" s="372">
        <v>2</v>
      </c>
      <c r="R573" s="372">
        <v>2</v>
      </c>
      <c r="S573" s="372">
        <v>2</v>
      </c>
      <c r="T573" s="349"/>
      <c r="U573" s="373">
        <f t="shared" si="170"/>
        <v>25</v>
      </c>
      <c r="V573" s="521" t="e">
        <f>'Ars topaz'!L563</f>
        <v>#REF!</v>
      </c>
      <c r="W573" s="487" t="e">
        <f>'Ars topaz'!M563</f>
        <v>#REF!</v>
      </c>
      <c r="X573" s="446"/>
      <c r="Y573" s="447" t="e">
        <f t="shared" si="168"/>
        <v>#REF!</v>
      </c>
      <c r="Z573" s="448" t="e">
        <f t="shared" si="169"/>
        <v>#REF!</v>
      </c>
    </row>
    <row r="574" spans="1:26" ht="15.75" customHeight="1">
      <c r="A574" s="91"/>
      <c r="B574" s="208"/>
      <c r="C574" s="59"/>
      <c r="D574" s="62"/>
      <c r="E574" s="518"/>
      <c r="F574" s="47"/>
      <c r="G574" s="519"/>
      <c r="H574" s="349"/>
      <c r="I574" s="349"/>
      <c r="J574" s="349"/>
      <c r="K574" s="349"/>
      <c r="L574" s="349"/>
      <c r="M574" s="349"/>
      <c r="N574" s="349"/>
      <c r="O574" s="349"/>
      <c r="P574" s="349"/>
      <c r="Q574" s="349"/>
      <c r="R574" s="349"/>
      <c r="S574" s="349"/>
      <c r="T574" s="349"/>
      <c r="U574" s="373">
        <f t="shared" si="170"/>
        <v>0</v>
      </c>
      <c r="V574" s="344"/>
      <c r="W574" s="487"/>
      <c r="X574" s="446">
        <f t="shared" si="167"/>
        <v>0</v>
      </c>
      <c r="Y574" s="447">
        <f t="shared" si="168"/>
        <v>0</v>
      </c>
      <c r="Z574" s="448">
        <f t="shared" si="169"/>
        <v>0</v>
      </c>
    </row>
    <row r="575" spans="1:26" ht="15.75" customHeight="1">
      <c r="A575" s="91">
        <v>2</v>
      </c>
      <c r="B575" s="34" t="s">
        <v>438</v>
      </c>
      <c r="C575" s="272"/>
      <c r="D575" s="62"/>
      <c r="E575" s="518"/>
      <c r="F575" s="47"/>
      <c r="G575" s="338"/>
      <c r="H575" s="337"/>
      <c r="I575" s="337"/>
      <c r="J575" s="337"/>
      <c r="K575" s="337"/>
      <c r="L575" s="337"/>
      <c r="M575" s="337"/>
      <c r="N575" s="337"/>
      <c r="O575" s="337"/>
      <c r="P575" s="337"/>
      <c r="Q575" s="337"/>
      <c r="R575" s="337"/>
      <c r="S575" s="337"/>
      <c r="T575" s="337"/>
      <c r="U575" s="373">
        <f t="shared" si="170"/>
        <v>0</v>
      </c>
      <c r="V575" s="344"/>
      <c r="W575" s="487"/>
      <c r="X575" s="446">
        <f t="shared" si="167"/>
        <v>0</v>
      </c>
      <c r="Y575" s="447">
        <f t="shared" si="168"/>
        <v>0</v>
      </c>
      <c r="Z575" s="448">
        <f t="shared" si="169"/>
        <v>0</v>
      </c>
    </row>
    <row r="576" spans="1:26" ht="15.75" customHeight="1">
      <c r="A576" s="91"/>
      <c r="B576" s="35"/>
      <c r="C576" s="263" t="s">
        <v>204</v>
      </c>
      <c r="D576" s="62"/>
      <c r="E576" s="116" t="s">
        <v>205</v>
      </c>
      <c r="F576" s="105" t="s">
        <v>206</v>
      </c>
      <c r="G576" s="646"/>
      <c r="H576" s="645">
        <v>47</v>
      </c>
      <c r="I576" s="645">
        <v>54</v>
      </c>
      <c r="J576" s="645">
        <v>54</v>
      </c>
      <c r="K576" s="645">
        <v>54</v>
      </c>
      <c r="L576" s="645">
        <v>54</v>
      </c>
      <c r="M576" s="645">
        <v>54</v>
      </c>
      <c r="N576" s="645">
        <v>54</v>
      </c>
      <c r="O576" s="645">
        <v>54</v>
      </c>
      <c r="P576" s="645">
        <v>54</v>
      </c>
      <c r="Q576" s="645">
        <v>54</v>
      </c>
      <c r="R576" s="645">
        <v>54</v>
      </c>
      <c r="S576" s="645">
        <v>54</v>
      </c>
      <c r="T576" s="645"/>
      <c r="U576" s="373">
        <f t="shared" si="170"/>
        <v>641</v>
      </c>
      <c r="V576" s="521" t="str">
        <f>'Ars topaz'!L566</f>
        <v>SBO</v>
      </c>
      <c r="W576" s="487" t="e">
        <f>'Ars topaz'!M566</f>
        <v>#REF!</v>
      </c>
      <c r="X576" s="446"/>
      <c r="Y576" s="447" t="e">
        <f t="shared" si="168"/>
        <v>#REF!</v>
      </c>
      <c r="Z576" s="448" t="e">
        <f t="shared" si="169"/>
        <v>#REF!</v>
      </c>
    </row>
    <row r="577" spans="1:29" ht="15.75" customHeight="1">
      <c r="A577" s="91"/>
      <c r="B577" s="35"/>
      <c r="C577" s="263" t="s">
        <v>359</v>
      </c>
      <c r="D577" s="62"/>
      <c r="E577" s="116" t="s">
        <v>840</v>
      </c>
      <c r="F577" s="105" t="s">
        <v>206</v>
      </c>
      <c r="G577" s="646"/>
      <c r="H577" s="645">
        <f>H576</f>
        <v>47</v>
      </c>
      <c r="I577" s="645">
        <f t="shared" ref="I577:S578" si="171">I576</f>
        <v>54</v>
      </c>
      <c r="J577" s="645">
        <f t="shared" si="171"/>
        <v>54</v>
      </c>
      <c r="K577" s="645">
        <f t="shared" si="171"/>
        <v>54</v>
      </c>
      <c r="L577" s="645">
        <f t="shared" si="171"/>
        <v>54</v>
      </c>
      <c r="M577" s="645">
        <f t="shared" si="171"/>
        <v>54</v>
      </c>
      <c r="N577" s="645">
        <f t="shared" si="171"/>
        <v>54</v>
      </c>
      <c r="O577" s="645">
        <f t="shared" si="171"/>
        <v>54</v>
      </c>
      <c r="P577" s="645">
        <f t="shared" si="171"/>
        <v>54</v>
      </c>
      <c r="Q577" s="645">
        <f t="shared" si="171"/>
        <v>54</v>
      </c>
      <c r="R577" s="645">
        <f t="shared" si="171"/>
        <v>54</v>
      </c>
      <c r="S577" s="645">
        <f t="shared" si="171"/>
        <v>54</v>
      </c>
      <c r="T577" s="645"/>
      <c r="U577" s="373">
        <f t="shared" si="170"/>
        <v>641</v>
      </c>
      <c r="V577" s="521" t="str">
        <f>'Ars topaz'!L567</f>
        <v>SBO</v>
      </c>
      <c r="W577" s="487" t="e">
        <f>'Ars topaz'!M567</f>
        <v>#REF!</v>
      </c>
      <c r="X577" s="446"/>
      <c r="Y577" s="447" t="e">
        <f t="shared" si="168"/>
        <v>#REF!</v>
      </c>
      <c r="Z577" s="448" t="e">
        <f t="shared" si="169"/>
        <v>#REF!</v>
      </c>
    </row>
    <row r="578" spans="1:29" ht="15.75" customHeight="1">
      <c r="A578" s="91"/>
      <c r="B578" s="35"/>
      <c r="C578" s="263" t="s">
        <v>207</v>
      </c>
      <c r="D578" s="62"/>
      <c r="E578" s="116" t="s">
        <v>360</v>
      </c>
      <c r="F578" s="105" t="s">
        <v>206</v>
      </c>
      <c r="G578" s="646"/>
      <c r="H578" s="645">
        <f>H577</f>
        <v>47</v>
      </c>
      <c r="I578" s="645">
        <f t="shared" si="171"/>
        <v>54</v>
      </c>
      <c r="J578" s="645">
        <f t="shared" si="171"/>
        <v>54</v>
      </c>
      <c r="K578" s="645">
        <f t="shared" si="171"/>
        <v>54</v>
      </c>
      <c r="L578" s="645">
        <f t="shared" si="171"/>
        <v>54</v>
      </c>
      <c r="M578" s="645">
        <f t="shared" si="171"/>
        <v>54</v>
      </c>
      <c r="N578" s="645">
        <f t="shared" si="171"/>
        <v>54</v>
      </c>
      <c r="O578" s="645">
        <f t="shared" si="171"/>
        <v>54</v>
      </c>
      <c r="P578" s="645">
        <f t="shared" si="171"/>
        <v>54</v>
      </c>
      <c r="Q578" s="645">
        <f t="shared" si="171"/>
        <v>54</v>
      </c>
      <c r="R578" s="645">
        <f t="shared" si="171"/>
        <v>54</v>
      </c>
      <c r="S578" s="645">
        <f t="shared" si="171"/>
        <v>54</v>
      </c>
      <c r="T578" s="645"/>
      <c r="U578" s="373">
        <f t="shared" si="170"/>
        <v>641</v>
      </c>
      <c r="V578" s="521" t="str">
        <f>'Ars topaz'!L568</f>
        <v>SBO</v>
      </c>
      <c r="W578" s="487" t="e">
        <f>'Ars topaz'!M568</f>
        <v>#REF!</v>
      </c>
      <c r="X578" s="446"/>
      <c r="Y578" s="447" t="e">
        <f t="shared" si="168"/>
        <v>#REF!</v>
      </c>
      <c r="Z578" s="448" t="e">
        <f t="shared" si="169"/>
        <v>#REF!</v>
      </c>
    </row>
    <row r="579" spans="1:29" s="375" customFormat="1" ht="15.75" customHeight="1">
      <c r="A579" s="474"/>
      <c r="B579" s="593"/>
      <c r="C579" s="473" t="s">
        <v>208</v>
      </c>
      <c r="D579" s="451"/>
      <c r="E579" s="520" t="s">
        <v>839</v>
      </c>
      <c r="F579" s="452" t="s">
        <v>209</v>
      </c>
      <c r="G579" s="371"/>
      <c r="H579" s="372">
        <v>105</v>
      </c>
      <c r="I579" s="372">
        <v>105</v>
      </c>
      <c r="J579" s="372">
        <v>105</v>
      </c>
      <c r="K579" s="372">
        <v>105</v>
      </c>
      <c r="L579" s="372">
        <v>105</v>
      </c>
      <c r="M579" s="372">
        <v>105</v>
      </c>
      <c r="N579" s="372">
        <v>105</v>
      </c>
      <c r="O579" s="372">
        <v>105</v>
      </c>
      <c r="P579" s="372">
        <v>115</v>
      </c>
      <c r="Q579" s="372">
        <v>115</v>
      </c>
      <c r="R579" s="372">
        <v>115</v>
      </c>
      <c r="S579" s="372">
        <v>112</v>
      </c>
      <c r="T579" s="372"/>
      <c r="U579" s="373">
        <f t="shared" si="170"/>
        <v>1297</v>
      </c>
      <c r="V579" s="673" t="str">
        <f>'Ars topaz'!L569</f>
        <v>SBO</v>
      </c>
      <c r="W579" s="605" t="e">
        <f>'Ars topaz'!M569</f>
        <v>#REF!</v>
      </c>
      <c r="X579" s="453">
        <v>0</v>
      </c>
      <c r="Y579" s="457" t="e">
        <f t="shared" si="168"/>
        <v>#REF!</v>
      </c>
      <c r="Z579" s="626" t="e">
        <f t="shared" si="169"/>
        <v>#REF!</v>
      </c>
    </row>
    <row r="580" spans="1:29" ht="15.75" customHeight="1">
      <c r="A580" s="91"/>
      <c r="B580" s="36"/>
      <c r="C580" s="263" t="s">
        <v>356</v>
      </c>
      <c r="D580" s="62"/>
      <c r="E580" s="116" t="s">
        <v>838</v>
      </c>
      <c r="F580" s="105" t="s">
        <v>206</v>
      </c>
      <c r="G580" s="646"/>
      <c r="H580" s="645">
        <f>H591</f>
        <v>41</v>
      </c>
      <c r="I580" s="645">
        <f t="shared" ref="I580:S580" si="172">I591</f>
        <v>51</v>
      </c>
      <c r="J580" s="645">
        <f t="shared" si="172"/>
        <v>51</v>
      </c>
      <c r="K580" s="645">
        <f t="shared" si="172"/>
        <v>51</v>
      </c>
      <c r="L580" s="645">
        <f t="shared" si="172"/>
        <v>51</v>
      </c>
      <c r="M580" s="645">
        <f t="shared" si="172"/>
        <v>51</v>
      </c>
      <c r="N580" s="645">
        <f t="shared" si="172"/>
        <v>51</v>
      </c>
      <c r="O580" s="645">
        <f t="shared" si="172"/>
        <v>51</v>
      </c>
      <c r="P580" s="645">
        <f t="shared" si="172"/>
        <v>51</v>
      </c>
      <c r="Q580" s="645">
        <f t="shared" si="172"/>
        <v>51</v>
      </c>
      <c r="R580" s="645">
        <f t="shared" si="172"/>
        <v>51</v>
      </c>
      <c r="S580" s="645">
        <f t="shared" si="172"/>
        <v>51</v>
      </c>
      <c r="T580" s="645"/>
      <c r="U580" s="373">
        <f t="shared" si="170"/>
        <v>602</v>
      </c>
      <c r="V580" s="521" t="str">
        <f>'Ars topaz'!L570</f>
        <v>SBO</v>
      </c>
      <c r="W580" s="487" t="e">
        <f>'Ars topaz'!M570</f>
        <v>#REF!</v>
      </c>
      <c r="X580" s="446"/>
      <c r="Y580" s="447" t="e">
        <f t="shared" si="168"/>
        <v>#REF!</v>
      </c>
      <c r="Z580" s="448" t="e">
        <f t="shared" si="169"/>
        <v>#REF!</v>
      </c>
    </row>
    <row r="581" spans="1:29" s="558" customFormat="1" ht="15.75" customHeight="1">
      <c r="A581" s="569"/>
      <c r="B581" s="36"/>
      <c r="C581" s="263" t="s">
        <v>963</v>
      </c>
      <c r="D581" s="376"/>
      <c r="E581" s="116" t="s">
        <v>965</v>
      </c>
      <c r="F581" s="291" t="s">
        <v>206</v>
      </c>
      <c r="G581" s="477"/>
      <c r="H581" s="366">
        <v>4</v>
      </c>
      <c r="I581" s="366">
        <v>8</v>
      </c>
      <c r="J581" s="366">
        <v>8</v>
      </c>
      <c r="K581" s="366">
        <v>8</v>
      </c>
      <c r="L581" s="366">
        <v>8</v>
      </c>
      <c r="M581" s="366">
        <v>6</v>
      </c>
      <c r="N581" s="366">
        <v>6</v>
      </c>
      <c r="O581" s="366">
        <v>6</v>
      </c>
      <c r="P581" s="366">
        <v>6</v>
      </c>
      <c r="Q581" s="366">
        <v>6</v>
      </c>
      <c r="R581" s="366">
        <v>6</v>
      </c>
      <c r="S581" s="366">
        <v>6</v>
      </c>
      <c r="T581" s="366"/>
      <c r="U581" s="367">
        <f t="shared" si="170"/>
        <v>78</v>
      </c>
      <c r="V581" s="739" t="str">
        <f>'Ars topaz'!L571</f>
        <v>SBO</v>
      </c>
      <c r="W581" s="485">
        <f>+'Ars topaz'!M571</f>
        <v>1181888.1000000003</v>
      </c>
      <c r="X581" s="563"/>
      <c r="Y581" s="559">
        <f t="shared" ref="Y581" si="173">U581*W581</f>
        <v>92187271.800000027</v>
      </c>
      <c r="Z581" s="570">
        <f t="shared" ref="Z581" si="174">X581+Y581</f>
        <v>92187271.800000027</v>
      </c>
    </row>
    <row r="582" spans="1:29" ht="15.75" customHeight="1">
      <c r="A582" s="91"/>
      <c r="B582" s="35"/>
      <c r="C582" s="263"/>
      <c r="D582" s="62"/>
      <c r="E582" s="149"/>
      <c r="F582" s="105"/>
      <c r="G582" s="22"/>
      <c r="H582" s="23"/>
      <c r="I582" s="23"/>
      <c r="J582" s="23"/>
      <c r="K582" s="23"/>
      <c r="L582" s="23"/>
      <c r="M582" s="23"/>
      <c r="N582" s="23"/>
      <c r="O582" s="23"/>
      <c r="P582" s="23"/>
      <c r="Q582" s="23"/>
      <c r="R582" s="23"/>
      <c r="S582" s="23"/>
      <c r="T582" s="23"/>
      <c r="U582" s="373">
        <f t="shared" si="170"/>
        <v>0</v>
      </c>
      <c r="V582" s="21"/>
      <c r="W582" s="199"/>
      <c r="X582" s="126">
        <f t="shared" si="167"/>
        <v>0</v>
      </c>
      <c r="Y582" s="26">
        <f t="shared" si="168"/>
        <v>0</v>
      </c>
      <c r="Z582" s="48">
        <f t="shared" si="169"/>
        <v>0</v>
      </c>
    </row>
    <row r="583" spans="1:29" ht="15.75" customHeight="1">
      <c r="A583" s="162">
        <v>3</v>
      </c>
      <c r="B583" s="34" t="s">
        <v>357</v>
      </c>
      <c r="C583" s="273"/>
      <c r="D583" s="96"/>
      <c r="E583" s="174"/>
      <c r="F583" s="106"/>
      <c r="G583" s="28"/>
      <c r="H583" s="29"/>
      <c r="I583" s="29"/>
      <c r="J583" s="29"/>
      <c r="K583" s="29"/>
      <c r="L583" s="29"/>
      <c r="M583" s="29"/>
      <c r="N583" s="29"/>
      <c r="O583" s="29"/>
      <c r="P583" s="29"/>
      <c r="Q583" s="29"/>
      <c r="R583" s="29"/>
      <c r="S583" s="29"/>
      <c r="T583" s="29"/>
      <c r="U583" s="373">
        <f t="shared" si="170"/>
        <v>0</v>
      </c>
      <c r="V583" s="27"/>
      <c r="W583" s="488"/>
      <c r="X583" s="126">
        <f t="shared" si="167"/>
        <v>0</v>
      </c>
      <c r="Y583" s="26">
        <f t="shared" si="168"/>
        <v>0</v>
      </c>
      <c r="Z583" s="48">
        <f t="shared" si="169"/>
        <v>0</v>
      </c>
    </row>
    <row r="584" spans="1:29" ht="15.75" customHeight="1">
      <c r="A584" s="162" t="s">
        <v>81</v>
      </c>
      <c r="B584" s="237" t="s">
        <v>327</v>
      </c>
      <c r="C584" s="273"/>
      <c r="D584" s="96"/>
      <c r="E584" s="161"/>
      <c r="F584" s="106"/>
      <c r="G584" s="339"/>
      <c r="H584" s="340"/>
      <c r="I584" s="340"/>
      <c r="J584" s="340"/>
      <c r="K584" s="340"/>
      <c r="L584" s="340"/>
      <c r="M584" s="340"/>
      <c r="N584" s="340"/>
      <c r="O584" s="340"/>
      <c r="P584" s="340"/>
      <c r="Q584" s="340"/>
      <c r="R584" s="340"/>
      <c r="S584" s="340"/>
      <c r="T584" s="340"/>
      <c r="U584" s="373">
        <f t="shared" si="170"/>
        <v>0</v>
      </c>
      <c r="V584" s="27"/>
      <c r="W584" s="488"/>
      <c r="X584" s="126">
        <f t="shared" si="167"/>
        <v>0</v>
      </c>
      <c r="Y584" s="26">
        <f t="shared" si="168"/>
        <v>0</v>
      </c>
      <c r="Z584" s="48">
        <f t="shared" si="169"/>
        <v>0</v>
      </c>
    </row>
    <row r="585" spans="1:29" ht="15.75" customHeight="1">
      <c r="A585" s="162"/>
      <c r="B585" s="238" t="s">
        <v>328</v>
      </c>
      <c r="C585" s="273"/>
      <c r="D585" s="96"/>
      <c r="E585" s="144" t="s">
        <v>332</v>
      </c>
      <c r="F585" s="106" t="s">
        <v>33</v>
      </c>
      <c r="G585" s="339">
        <v>1</v>
      </c>
      <c r="H585" s="340"/>
      <c r="I585" s="340"/>
      <c r="J585" s="340"/>
      <c r="K585" s="340"/>
      <c r="L585" s="340"/>
      <c r="M585" s="340"/>
      <c r="N585" s="340"/>
      <c r="O585" s="340"/>
      <c r="P585" s="340"/>
      <c r="Q585" s="340"/>
      <c r="R585" s="340"/>
      <c r="S585" s="340"/>
      <c r="T585" s="340"/>
      <c r="U585" s="373">
        <f t="shared" si="170"/>
        <v>1</v>
      </c>
      <c r="V585" s="483" t="e">
        <f t="shared" ref="V585" si="175">ROUND(AB585*$AB$10,$AB$11)</f>
        <v>#REF!</v>
      </c>
      <c r="W585" s="484" t="e">
        <f t="shared" ref="W585" si="176">ROUND(AC585*$AB$10,$AB$11)</f>
        <v>#REF!</v>
      </c>
      <c r="X585" s="126" t="e">
        <f t="shared" si="167"/>
        <v>#REF!</v>
      </c>
      <c r="Y585" s="26" t="e">
        <f t="shared" si="168"/>
        <v>#REF!</v>
      </c>
      <c r="Z585" s="48" t="e">
        <f t="shared" si="169"/>
        <v>#REF!</v>
      </c>
      <c r="AB585" s="476">
        <f>+'Ars topaz'!R575/27*50</f>
        <v>3990859.2592592593</v>
      </c>
      <c r="AC585" s="476">
        <f>+'Ars topaz'!S575/27*50</f>
        <v>0</v>
      </c>
    </row>
    <row r="586" spans="1:29" ht="15.75" customHeight="1">
      <c r="A586" s="162"/>
      <c r="B586" s="238" t="s">
        <v>329</v>
      </c>
      <c r="C586" s="273"/>
      <c r="D586" s="96"/>
      <c r="E586" s="3" t="s">
        <v>537</v>
      </c>
      <c r="F586" s="106" t="s">
        <v>72</v>
      </c>
      <c r="G586" s="339">
        <v>45</v>
      </c>
      <c r="H586" s="340"/>
      <c r="I586" s="340"/>
      <c r="J586" s="340"/>
      <c r="K586" s="340"/>
      <c r="L586" s="340"/>
      <c r="M586" s="340"/>
      <c r="N586" s="340"/>
      <c r="O586" s="340"/>
      <c r="P586" s="340"/>
      <c r="Q586" s="340"/>
      <c r="R586" s="340"/>
      <c r="S586" s="340"/>
      <c r="T586" s="340"/>
      <c r="U586" s="373">
        <f t="shared" si="170"/>
        <v>45</v>
      </c>
      <c r="V586" s="21" t="e">
        <f>'Ars topaz'!L576</f>
        <v>#REF!</v>
      </c>
      <c r="W586" s="199" t="e">
        <f>'Ars topaz'!M576</f>
        <v>#REF!</v>
      </c>
      <c r="X586" s="126" t="e">
        <f t="shared" si="167"/>
        <v>#REF!</v>
      </c>
      <c r="Y586" s="26" t="e">
        <f t="shared" si="168"/>
        <v>#REF!</v>
      </c>
      <c r="Z586" s="48" t="e">
        <f t="shared" si="169"/>
        <v>#REF!</v>
      </c>
    </row>
    <row r="587" spans="1:29" ht="15.75" customHeight="1">
      <c r="A587" s="162"/>
      <c r="B587" s="238" t="s">
        <v>415</v>
      </c>
      <c r="C587" s="273"/>
      <c r="D587" s="96"/>
      <c r="E587" s="3" t="s">
        <v>416</v>
      </c>
      <c r="F587" s="106" t="s">
        <v>206</v>
      </c>
      <c r="G587" s="339">
        <v>50</v>
      </c>
      <c r="H587" s="340"/>
      <c r="I587" s="340"/>
      <c r="J587" s="340"/>
      <c r="K587" s="340"/>
      <c r="L587" s="340"/>
      <c r="M587" s="340"/>
      <c r="N587" s="340"/>
      <c r="O587" s="340"/>
      <c r="P587" s="340"/>
      <c r="Q587" s="340"/>
      <c r="R587" s="340"/>
      <c r="S587" s="340"/>
      <c r="T587" s="340"/>
      <c r="U587" s="373">
        <f t="shared" si="170"/>
        <v>50</v>
      </c>
      <c r="V587" s="21" t="e">
        <f>'Ars topaz'!L577</f>
        <v>#REF!</v>
      </c>
      <c r="W587" s="199" t="e">
        <f>'Ars topaz'!M577</f>
        <v>#REF!</v>
      </c>
      <c r="X587" s="126" t="e">
        <f t="shared" si="167"/>
        <v>#REF!</v>
      </c>
      <c r="Y587" s="26" t="e">
        <f t="shared" si="168"/>
        <v>#REF!</v>
      </c>
      <c r="Z587" s="48" t="e">
        <f t="shared" si="169"/>
        <v>#REF!</v>
      </c>
    </row>
    <row r="588" spans="1:29" ht="15.75" customHeight="1">
      <c r="A588" s="162"/>
      <c r="B588" s="238" t="s">
        <v>330</v>
      </c>
      <c r="C588" s="273"/>
      <c r="D588" s="96"/>
      <c r="E588" s="3" t="s">
        <v>361</v>
      </c>
      <c r="F588" s="106" t="s">
        <v>209</v>
      </c>
      <c r="G588" s="339">
        <v>50</v>
      </c>
      <c r="H588" s="340"/>
      <c r="I588" s="340"/>
      <c r="J588" s="340"/>
      <c r="K588" s="340"/>
      <c r="L588" s="340"/>
      <c r="M588" s="340"/>
      <c r="N588" s="340"/>
      <c r="O588" s="340"/>
      <c r="P588" s="340"/>
      <c r="Q588" s="340"/>
      <c r="R588" s="340"/>
      <c r="S588" s="340"/>
      <c r="T588" s="340"/>
      <c r="U588" s="373">
        <f t="shared" si="170"/>
        <v>50</v>
      </c>
      <c r="V588" s="501" t="str">
        <f>'Ars topaz'!L578</f>
        <v>SBO</v>
      </c>
      <c r="W588" s="199" t="e">
        <f>'Ars topaz'!M578</f>
        <v>#REF!</v>
      </c>
      <c r="X588" s="126"/>
      <c r="Y588" s="26" t="e">
        <f t="shared" si="168"/>
        <v>#REF!</v>
      </c>
      <c r="Z588" s="48" t="e">
        <f t="shared" si="169"/>
        <v>#REF!</v>
      </c>
    </row>
    <row r="589" spans="1:29" ht="15.75" customHeight="1">
      <c r="A589" s="162"/>
      <c r="B589" s="238" t="s">
        <v>331</v>
      </c>
      <c r="C589" s="273"/>
      <c r="D589" s="96"/>
      <c r="E589" s="144" t="s">
        <v>333</v>
      </c>
      <c r="F589" s="106" t="s">
        <v>209</v>
      </c>
      <c r="G589" s="339">
        <v>50</v>
      </c>
      <c r="H589" s="340"/>
      <c r="I589" s="340"/>
      <c r="J589" s="340"/>
      <c r="K589" s="340"/>
      <c r="L589" s="340"/>
      <c r="M589" s="340"/>
      <c r="N589" s="340"/>
      <c r="O589" s="340"/>
      <c r="P589" s="340"/>
      <c r="Q589" s="340"/>
      <c r="R589" s="340"/>
      <c r="S589" s="340"/>
      <c r="T589" s="340"/>
      <c r="U589" s="373">
        <f t="shared" si="170"/>
        <v>50</v>
      </c>
      <c r="V589" s="501" t="e">
        <f>'Ars topaz'!L579</f>
        <v>#REF!</v>
      </c>
      <c r="W589" s="199" t="e">
        <f>'Ars topaz'!M579</f>
        <v>#REF!</v>
      </c>
      <c r="X589" s="126" t="e">
        <f t="shared" si="167"/>
        <v>#REF!</v>
      </c>
      <c r="Y589" s="26" t="e">
        <f t="shared" si="168"/>
        <v>#REF!</v>
      </c>
      <c r="Z589" s="48" t="e">
        <f t="shared" si="169"/>
        <v>#REF!</v>
      </c>
    </row>
    <row r="590" spans="1:29" ht="15.75" customHeight="1">
      <c r="A590" s="162" t="s">
        <v>82</v>
      </c>
      <c r="B590" s="237" t="s">
        <v>358</v>
      </c>
      <c r="C590" s="273"/>
      <c r="D590" s="96"/>
      <c r="E590" s="161"/>
      <c r="F590" s="106"/>
      <c r="G590" s="654"/>
      <c r="H590" s="652"/>
      <c r="I590" s="652"/>
      <c r="J590" s="652"/>
      <c r="K590" s="652"/>
      <c r="L590" s="652"/>
      <c r="M590" s="652"/>
      <c r="N590" s="652"/>
      <c r="O590" s="652"/>
      <c r="P590" s="652"/>
      <c r="Q590" s="652"/>
      <c r="R590" s="652"/>
      <c r="S590" s="652"/>
      <c r="T590" s="652"/>
      <c r="U590" s="373">
        <f t="shared" si="170"/>
        <v>0</v>
      </c>
      <c r="V590" s="27"/>
      <c r="W590" s="488"/>
      <c r="X590" s="126">
        <f t="shared" si="167"/>
        <v>0</v>
      </c>
      <c r="Y590" s="26">
        <f t="shared" si="168"/>
        <v>0</v>
      </c>
      <c r="Z590" s="48">
        <f t="shared" si="169"/>
        <v>0</v>
      </c>
    </row>
    <row r="591" spans="1:29" ht="15.75" customHeight="1">
      <c r="A591" s="162"/>
      <c r="B591" s="238" t="s">
        <v>328</v>
      </c>
      <c r="C591" s="273"/>
      <c r="D591" s="96"/>
      <c r="E591" s="144" t="s">
        <v>332</v>
      </c>
      <c r="F591" s="106" t="s">
        <v>33</v>
      </c>
      <c r="G591" s="654"/>
      <c r="H591" s="654">
        <v>41</v>
      </c>
      <c r="I591" s="652">
        <v>51</v>
      </c>
      <c r="J591" s="652">
        <v>51</v>
      </c>
      <c r="K591" s="652">
        <v>51</v>
      </c>
      <c r="L591" s="652">
        <v>51</v>
      </c>
      <c r="M591" s="652">
        <v>51</v>
      </c>
      <c r="N591" s="652">
        <v>51</v>
      </c>
      <c r="O591" s="652">
        <v>51</v>
      </c>
      <c r="P591" s="652">
        <v>51</v>
      </c>
      <c r="Q591" s="652">
        <v>51</v>
      </c>
      <c r="R591" s="652">
        <v>51</v>
      </c>
      <c r="S591" s="652">
        <v>51</v>
      </c>
      <c r="T591" s="652"/>
      <c r="U591" s="373">
        <f t="shared" si="170"/>
        <v>602</v>
      </c>
      <c r="V591" s="344" t="e">
        <f>+V585/50</f>
        <v>#REF!</v>
      </c>
      <c r="W591" s="487" t="e">
        <f>+W585/50</f>
        <v>#REF!</v>
      </c>
      <c r="X591" s="446" t="e">
        <f t="shared" si="167"/>
        <v>#REF!</v>
      </c>
      <c r="Y591" s="447" t="e">
        <f t="shared" si="168"/>
        <v>#REF!</v>
      </c>
      <c r="Z591" s="448" t="e">
        <f t="shared" si="169"/>
        <v>#REF!</v>
      </c>
    </row>
    <row r="592" spans="1:29" ht="15.75" customHeight="1">
      <c r="A592" s="162"/>
      <c r="B592" s="238" t="s">
        <v>535</v>
      </c>
      <c r="C592" s="273"/>
      <c r="D592" s="96"/>
      <c r="E592" s="3" t="s">
        <v>841</v>
      </c>
      <c r="F592" s="106" t="s">
        <v>72</v>
      </c>
      <c r="G592" s="654"/>
      <c r="H592" s="652">
        <f>H591*1.04</f>
        <v>42.64</v>
      </c>
      <c r="I592" s="652">
        <f t="shared" ref="I592:S592" si="177">I591*1.04</f>
        <v>53.04</v>
      </c>
      <c r="J592" s="652">
        <f t="shared" si="177"/>
        <v>53.04</v>
      </c>
      <c r="K592" s="652">
        <f t="shared" si="177"/>
        <v>53.04</v>
      </c>
      <c r="L592" s="652">
        <f t="shared" si="177"/>
        <v>53.04</v>
      </c>
      <c r="M592" s="652">
        <f t="shared" si="177"/>
        <v>53.04</v>
      </c>
      <c r="N592" s="652">
        <f t="shared" si="177"/>
        <v>53.04</v>
      </c>
      <c r="O592" s="652">
        <f t="shared" si="177"/>
        <v>53.04</v>
      </c>
      <c r="P592" s="652">
        <f t="shared" si="177"/>
        <v>53.04</v>
      </c>
      <c r="Q592" s="652">
        <f t="shared" si="177"/>
        <v>53.04</v>
      </c>
      <c r="R592" s="652">
        <f t="shared" si="177"/>
        <v>53.04</v>
      </c>
      <c r="S592" s="652">
        <f t="shared" si="177"/>
        <v>53.04</v>
      </c>
      <c r="T592" s="652"/>
      <c r="U592" s="373">
        <f t="shared" si="170"/>
        <v>626.07999999999993</v>
      </c>
      <c r="V592" s="21" t="e">
        <f>'Ars topaz'!L582</f>
        <v>#REF!</v>
      </c>
      <c r="W592" s="199">
        <f>'Ars topaz'!M582</f>
        <v>68019.625</v>
      </c>
      <c r="X592" s="126" t="e">
        <f t="shared" si="167"/>
        <v>#REF!</v>
      </c>
      <c r="Y592" s="26">
        <f t="shared" si="168"/>
        <v>42585726.819999993</v>
      </c>
      <c r="Z592" s="48" t="e">
        <f t="shared" si="169"/>
        <v>#REF!</v>
      </c>
    </row>
    <row r="593" spans="1:26" ht="15.75" customHeight="1">
      <c r="A593" s="162"/>
      <c r="B593" s="238" t="s">
        <v>588</v>
      </c>
      <c r="C593" s="273"/>
      <c r="D593" s="96"/>
      <c r="E593" s="3" t="s">
        <v>837</v>
      </c>
      <c r="F593" s="106" t="s">
        <v>72</v>
      </c>
      <c r="G593" s="654"/>
      <c r="H593" s="652">
        <f>H591*1.65</f>
        <v>67.649999999999991</v>
      </c>
      <c r="I593" s="652">
        <f t="shared" ref="I593:S593" si="178">I591*1.65</f>
        <v>84.149999999999991</v>
      </c>
      <c r="J593" s="652">
        <f t="shared" si="178"/>
        <v>84.149999999999991</v>
      </c>
      <c r="K593" s="652">
        <f t="shared" si="178"/>
        <v>84.149999999999991</v>
      </c>
      <c r="L593" s="652">
        <f t="shared" si="178"/>
        <v>84.149999999999991</v>
      </c>
      <c r="M593" s="652">
        <f t="shared" si="178"/>
        <v>84.149999999999991</v>
      </c>
      <c r="N593" s="652">
        <f t="shared" si="178"/>
        <v>84.149999999999991</v>
      </c>
      <c r="O593" s="652">
        <f t="shared" si="178"/>
        <v>84.149999999999991</v>
      </c>
      <c r="P593" s="652">
        <f t="shared" si="178"/>
        <v>84.149999999999991</v>
      </c>
      <c r="Q593" s="652">
        <f t="shared" si="178"/>
        <v>84.149999999999991</v>
      </c>
      <c r="R593" s="652">
        <f t="shared" si="178"/>
        <v>84.149999999999991</v>
      </c>
      <c r="S593" s="652">
        <f t="shared" si="178"/>
        <v>84.149999999999991</v>
      </c>
      <c r="T593" s="652"/>
      <c r="U593" s="373">
        <f t="shared" si="170"/>
        <v>993.29999999999984</v>
      </c>
      <c r="V593" s="21">
        <f>'Ars topaz'!L583</f>
        <v>147764.5</v>
      </c>
      <c r="W593" s="199">
        <f>'Ars topaz'!M583</f>
        <v>95535</v>
      </c>
      <c r="X593" s="126">
        <f t="shared" si="167"/>
        <v>146774477.84999996</v>
      </c>
      <c r="Y593" s="26">
        <f t="shared" si="168"/>
        <v>94894915.499999985</v>
      </c>
      <c r="Z593" s="48">
        <f t="shared" si="169"/>
        <v>241669393.34999996</v>
      </c>
    </row>
    <row r="594" spans="1:26" ht="15.75" customHeight="1">
      <c r="A594" s="162"/>
      <c r="B594" s="238" t="s">
        <v>411</v>
      </c>
      <c r="C594" s="273"/>
      <c r="D594" s="96"/>
      <c r="E594" s="3" t="s">
        <v>412</v>
      </c>
      <c r="F594" s="106" t="s">
        <v>206</v>
      </c>
      <c r="G594" s="654"/>
      <c r="H594" s="654">
        <f>H591</f>
        <v>41</v>
      </c>
      <c r="I594" s="654">
        <f t="shared" ref="I594:S594" si="179">I591</f>
        <v>51</v>
      </c>
      <c r="J594" s="654">
        <f t="shared" si="179"/>
        <v>51</v>
      </c>
      <c r="K594" s="654">
        <f t="shared" si="179"/>
        <v>51</v>
      </c>
      <c r="L594" s="654">
        <f t="shared" si="179"/>
        <v>51</v>
      </c>
      <c r="M594" s="654">
        <f t="shared" si="179"/>
        <v>51</v>
      </c>
      <c r="N594" s="654">
        <f t="shared" si="179"/>
        <v>51</v>
      </c>
      <c r="O594" s="654">
        <f t="shared" si="179"/>
        <v>51</v>
      </c>
      <c r="P594" s="654">
        <f t="shared" si="179"/>
        <v>51</v>
      </c>
      <c r="Q594" s="654">
        <f t="shared" si="179"/>
        <v>51</v>
      </c>
      <c r="R594" s="654">
        <f t="shared" si="179"/>
        <v>51</v>
      </c>
      <c r="S594" s="654">
        <f t="shared" si="179"/>
        <v>51</v>
      </c>
      <c r="T594" s="652"/>
      <c r="U594" s="373">
        <f t="shared" si="170"/>
        <v>602</v>
      </c>
      <c r="V594" s="21" t="e">
        <f>'Ars topaz'!L584</f>
        <v>#REF!</v>
      </c>
      <c r="W594" s="199" t="e">
        <f>'Ars topaz'!M584</f>
        <v>#REF!</v>
      </c>
      <c r="X594" s="126" t="e">
        <f t="shared" si="167"/>
        <v>#REF!</v>
      </c>
      <c r="Y594" s="26" t="e">
        <f t="shared" si="168"/>
        <v>#REF!</v>
      </c>
      <c r="Z594" s="48" t="e">
        <f t="shared" si="169"/>
        <v>#REF!</v>
      </c>
    </row>
    <row r="595" spans="1:26" ht="15.75" customHeight="1">
      <c r="A595" s="162"/>
      <c r="B595" s="238" t="s">
        <v>330</v>
      </c>
      <c r="C595" s="273"/>
      <c r="D595" s="96"/>
      <c r="E595" s="3" t="s">
        <v>589</v>
      </c>
      <c r="F595" s="106" t="s">
        <v>209</v>
      </c>
      <c r="G595" s="654"/>
      <c r="H595" s="654">
        <f>H594</f>
        <v>41</v>
      </c>
      <c r="I595" s="654">
        <f t="shared" ref="I595:S596" si="180">I594</f>
        <v>51</v>
      </c>
      <c r="J595" s="654">
        <f t="shared" si="180"/>
        <v>51</v>
      </c>
      <c r="K595" s="654">
        <f t="shared" si="180"/>
        <v>51</v>
      </c>
      <c r="L595" s="654">
        <f t="shared" si="180"/>
        <v>51</v>
      </c>
      <c r="M595" s="654">
        <f t="shared" si="180"/>
        <v>51</v>
      </c>
      <c r="N595" s="654">
        <f t="shared" si="180"/>
        <v>51</v>
      </c>
      <c r="O595" s="654">
        <f t="shared" si="180"/>
        <v>51</v>
      </c>
      <c r="P595" s="654">
        <f t="shared" si="180"/>
        <v>51</v>
      </c>
      <c r="Q595" s="654">
        <f t="shared" si="180"/>
        <v>51</v>
      </c>
      <c r="R595" s="654">
        <f t="shared" si="180"/>
        <v>51</v>
      </c>
      <c r="S595" s="654">
        <f t="shared" si="180"/>
        <v>51</v>
      </c>
      <c r="T595" s="652"/>
      <c r="U595" s="373">
        <f t="shared" si="170"/>
        <v>602</v>
      </c>
      <c r="V595" s="501" t="str">
        <f>'Ars topaz'!L585</f>
        <v>SBO</v>
      </c>
      <c r="W595" s="199" t="e">
        <f>'Ars topaz'!M585</f>
        <v>#REF!</v>
      </c>
      <c r="X595" s="126"/>
      <c r="Y595" s="26" t="e">
        <f t="shared" si="168"/>
        <v>#REF!</v>
      </c>
      <c r="Z595" s="48" t="e">
        <f t="shared" si="169"/>
        <v>#REF!</v>
      </c>
    </row>
    <row r="596" spans="1:26" ht="15.75" customHeight="1">
      <c r="A596" s="162"/>
      <c r="B596" s="238" t="s">
        <v>331</v>
      </c>
      <c r="C596" s="273"/>
      <c r="D596" s="96"/>
      <c r="E596" s="144" t="s">
        <v>333</v>
      </c>
      <c r="F596" s="106" t="s">
        <v>209</v>
      </c>
      <c r="G596" s="654"/>
      <c r="H596" s="654">
        <f>H595</f>
        <v>41</v>
      </c>
      <c r="I596" s="654">
        <f t="shared" si="180"/>
        <v>51</v>
      </c>
      <c r="J596" s="654">
        <f t="shared" si="180"/>
        <v>51</v>
      </c>
      <c r="K596" s="654">
        <f t="shared" si="180"/>
        <v>51</v>
      </c>
      <c r="L596" s="654">
        <f t="shared" si="180"/>
        <v>51</v>
      </c>
      <c r="M596" s="654">
        <f t="shared" si="180"/>
        <v>51</v>
      </c>
      <c r="N596" s="654">
        <f t="shared" si="180"/>
        <v>51</v>
      </c>
      <c r="O596" s="654">
        <f t="shared" si="180"/>
        <v>51</v>
      </c>
      <c r="P596" s="654">
        <f t="shared" si="180"/>
        <v>51</v>
      </c>
      <c r="Q596" s="654">
        <f t="shared" si="180"/>
        <v>51</v>
      </c>
      <c r="R596" s="654">
        <f t="shared" si="180"/>
        <v>51</v>
      </c>
      <c r="S596" s="654">
        <f t="shared" si="180"/>
        <v>51</v>
      </c>
      <c r="T596" s="652"/>
      <c r="U596" s="373">
        <f t="shared" si="170"/>
        <v>602</v>
      </c>
      <c r="V596" s="501" t="e">
        <f>V589</f>
        <v>#REF!</v>
      </c>
      <c r="W596" s="199" t="e">
        <f>'Ars topaz'!M586</f>
        <v>#REF!</v>
      </c>
      <c r="X596" s="126" t="e">
        <f t="shared" si="167"/>
        <v>#REF!</v>
      </c>
      <c r="Y596" s="26" t="e">
        <f t="shared" si="168"/>
        <v>#REF!</v>
      </c>
      <c r="Z596" s="48" t="e">
        <f t="shared" si="169"/>
        <v>#REF!</v>
      </c>
    </row>
    <row r="597" spans="1:26" ht="15.75" customHeight="1">
      <c r="A597" s="92"/>
      <c r="B597" s="239"/>
      <c r="C597" s="274"/>
      <c r="D597" s="93"/>
      <c r="E597" s="150"/>
      <c r="F597" s="110"/>
      <c r="G597" s="200"/>
      <c r="H597" s="201"/>
      <c r="I597" s="201"/>
      <c r="J597" s="201"/>
      <c r="K597" s="201"/>
      <c r="L597" s="201"/>
      <c r="M597" s="201"/>
      <c r="N597" s="201"/>
      <c r="O597" s="201"/>
      <c r="P597" s="201"/>
      <c r="Q597" s="201"/>
      <c r="R597" s="201"/>
      <c r="S597" s="201"/>
      <c r="T597" s="201"/>
      <c r="U597" s="373">
        <f t="shared" si="166"/>
        <v>0</v>
      </c>
      <c r="V597" s="214"/>
      <c r="W597" s="489"/>
      <c r="X597" s="151"/>
      <c r="Y597" s="137"/>
      <c r="Z597" s="152"/>
    </row>
    <row r="598" spans="1:26" ht="15.75" customHeight="1">
      <c r="A598" s="98"/>
      <c r="B598" s="225"/>
      <c r="C598" s="218"/>
      <c r="D598" s="99"/>
      <c r="E598" s="100"/>
      <c r="F598" s="101"/>
      <c r="G598" s="196"/>
      <c r="H598" s="197"/>
      <c r="I598" s="197"/>
      <c r="J598" s="197"/>
      <c r="K598" s="197"/>
      <c r="L598" s="197"/>
      <c r="M598" s="197"/>
      <c r="N598" s="197"/>
      <c r="O598" s="197"/>
      <c r="P598" s="197"/>
      <c r="Q598" s="197"/>
      <c r="R598" s="197"/>
      <c r="S598" s="197"/>
      <c r="T598" s="197"/>
      <c r="U598" s="575"/>
      <c r="V598" s="202"/>
      <c r="W598" s="364"/>
      <c r="X598" s="132"/>
      <c r="Y598" s="147" t="s">
        <v>425</v>
      </c>
      <c r="Z598" s="134" t="e">
        <f>SUM(Z549:Z597)</f>
        <v>#REF!</v>
      </c>
    </row>
    <row r="599" spans="1:26" ht="15.75" customHeight="1">
      <c r="A599" s="111"/>
      <c r="B599" s="183"/>
      <c r="C599" s="209"/>
      <c r="D599" s="83"/>
      <c r="E599" s="154"/>
      <c r="F599" s="46"/>
      <c r="G599" s="203"/>
      <c r="H599" s="204"/>
      <c r="I599" s="204"/>
      <c r="J599" s="204"/>
      <c r="K599" s="204"/>
      <c r="L599" s="204"/>
      <c r="M599" s="204"/>
      <c r="N599" s="204"/>
      <c r="O599" s="204"/>
      <c r="P599" s="204"/>
      <c r="Q599" s="204"/>
      <c r="R599" s="204"/>
      <c r="S599" s="204"/>
      <c r="T599" s="204"/>
      <c r="U599" s="373">
        <f t="shared" si="166"/>
        <v>0</v>
      </c>
      <c r="V599" s="490"/>
      <c r="W599" s="491"/>
      <c r="X599" s="157"/>
      <c r="Y599" s="159"/>
      <c r="Z599" s="160"/>
    </row>
    <row r="600" spans="1:26" ht="15.75" customHeight="1">
      <c r="A600" s="85" t="s">
        <v>401</v>
      </c>
      <c r="B600" s="34" t="s">
        <v>216</v>
      </c>
      <c r="C600" s="257"/>
      <c r="D600" s="62"/>
      <c r="E600" s="63"/>
      <c r="F600" s="47"/>
      <c r="G600" s="22"/>
      <c r="H600" s="23"/>
      <c r="I600" s="23"/>
      <c r="J600" s="23"/>
      <c r="K600" s="23"/>
      <c r="L600" s="23"/>
      <c r="M600" s="23"/>
      <c r="N600" s="23"/>
      <c r="O600" s="23"/>
      <c r="P600" s="23"/>
      <c r="Q600" s="23"/>
      <c r="R600" s="23"/>
      <c r="S600" s="23"/>
      <c r="T600" s="23"/>
      <c r="U600" s="373">
        <f t="shared" si="166"/>
        <v>0</v>
      </c>
      <c r="V600" s="21"/>
      <c r="W600" s="199"/>
      <c r="X600" s="60"/>
      <c r="Y600" s="127"/>
      <c r="Z600" s="128"/>
    </row>
    <row r="601" spans="1:26" ht="15.75" customHeight="1">
      <c r="A601" s="85">
        <v>1</v>
      </c>
      <c r="B601" s="34" t="s">
        <v>217</v>
      </c>
      <c r="C601" s="257"/>
      <c r="D601" s="62"/>
      <c r="E601" s="63"/>
      <c r="F601" s="47"/>
      <c r="G601" s="22"/>
      <c r="H601" s="23"/>
      <c r="I601" s="23"/>
      <c r="J601" s="23"/>
      <c r="K601" s="23"/>
      <c r="L601" s="23"/>
      <c r="M601" s="23"/>
      <c r="N601" s="23"/>
      <c r="O601" s="23"/>
      <c r="P601" s="23"/>
      <c r="Q601" s="23"/>
      <c r="R601" s="23"/>
      <c r="S601" s="23"/>
      <c r="T601" s="23"/>
      <c r="U601" s="373">
        <f t="shared" si="166"/>
        <v>0</v>
      </c>
      <c r="V601" s="21"/>
      <c r="W601" s="199"/>
      <c r="X601" s="60"/>
      <c r="Y601" s="127"/>
      <c r="Z601" s="128"/>
    </row>
    <row r="602" spans="1:26" ht="15.75" customHeight="1">
      <c r="A602" s="91" t="s">
        <v>74</v>
      </c>
      <c r="B602" s="240" t="s">
        <v>317</v>
      </c>
      <c r="C602" s="275"/>
      <c r="D602" s="62"/>
      <c r="E602" s="63"/>
      <c r="F602" s="105" t="s">
        <v>117</v>
      </c>
      <c r="G602" s="22"/>
      <c r="H602" s="23"/>
      <c r="I602" s="23"/>
      <c r="J602" s="23"/>
      <c r="K602" s="23"/>
      <c r="L602" s="23"/>
      <c r="M602" s="23"/>
      <c r="N602" s="23"/>
      <c r="O602" s="23"/>
      <c r="P602" s="23"/>
      <c r="Q602" s="23"/>
      <c r="R602" s="23"/>
      <c r="S602" s="23"/>
      <c r="T602" s="23"/>
      <c r="U602" s="373">
        <f t="shared" si="166"/>
        <v>0</v>
      </c>
      <c r="V602" s="21"/>
      <c r="W602" s="199"/>
      <c r="X602" s="60"/>
      <c r="Y602" s="127"/>
      <c r="Z602" s="128"/>
    </row>
    <row r="603" spans="1:26" ht="15.75" customHeight="1">
      <c r="A603" s="91" t="s">
        <v>79</v>
      </c>
      <c r="B603" s="240" t="s">
        <v>218</v>
      </c>
      <c r="C603" s="276"/>
      <c r="D603" s="62"/>
      <c r="E603" s="63"/>
      <c r="F603" s="105"/>
      <c r="G603" s="22"/>
      <c r="H603" s="23"/>
      <c r="I603" s="23"/>
      <c r="J603" s="23"/>
      <c r="K603" s="23"/>
      <c r="L603" s="23"/>
      <c r="M603" s="23"/>
      <c r="N603" s="23"/>
      <c r="O603" s="23"/>
      <c r="P603" s="23"/>
      <c r="Q603" s="23"/>
      <c r="R603" s="23"/>
      <c r="S603" s="23"/>
      <c r="T603" s="23"/>
      <c r="U603" s="373">
        <f t="shared" si="166"/>
        <v>0</v>
      </c>
      <c r="V603" s="21"/>
      <c r="W603" s="199"/>
      <c r="X603" s="126">
        <f t="shared" ref="X603:X652" si="181">U603*V603</f>
        <v>0</v>
      </c>
      <c r="Y603" s="26">
        <f t="shared" ref="Y603:Y652" si="182">U603*W603</f>
        <v>0</v>
      </c>
      <c r="Z603" s="48">
        <f t="shared" ref="Z603:Z652" si="183">X603+Y603</f>
        <v>0</v>
      </c>
    </row>
    <row r="604" spans="1:26" ht="15.75" customHeight="1">
      <c r="A604" s="91"/>
      <c r="B604" s="241"/>
      <c r="C604" s="275" t="s">
        <v>219</v>
      </c>
      <c r="D604" s="62"/>
      <c r="E604" s="63"/>
      <c r="F604" s="105" t="s">
        <v>117</v>
      </c>
      <c r="G604" s="22">
        <v>29</v>
      </c>
      <c r="H604" s="22">
        <v>29</v>
      </c>
      <c r="I604" s="23">
        <v>28</v>
      </c>
      <c r="J604" s="23">
        <v>28</v>
      </c>
      <c r="K604" s="23">
        <v>28</v>
      </c>
      <c r="L604" s="23">
        <v>28</v>
      </c>
      <c r="M604" s="23">
        <v>28</v>
      </c>
      <c r="N604" s="23">
        <v>28</v>
      </c>
      <c r="O604" s="23">
        <v>28</v>
      </c>
      <c r="P604" s="23">
        <v>28</v>
      </c>
      <c r="Q604" s="23">
        <v>28</v>
      </c>
      <c r="R604" s="23">
        <v>28</v>
      </c>
      <c r="S604" s="23">
        <v>28</v>
      </c>
      <c r="T604" s="23"/>
      <c r="U604" s="373">
        <f t="shared" ref="U604:U655" si="184">SUM(G604:T604)</f>
        <v>366</v>
      </c>
      <c r="V604" s="21" t="e">
        <f>'Ars topaz'!L594</f>
        <v>#REF!</v>
      </c>
      <c r="W604" s="199" t="e">
        <f>'Ars topaz'!M594</f>
        <v>#REF!</v>
      </c>
      <c r="X604" s="126" t="e">
        <f t="shared" si="181"/>
        <v>#REF!</v>
      </c>
      <c r="Y604" s="26" t="e">
        <f t="shared" si="182"/>
        <v>#REF!</v>
      </c>
      <c r="Z604" s="48" t="e">
        <f t="shared" si="183"/>
        <v>#REF!</v>
      </c>
    </row>
    <row r="605" spans="1:26" ht="15.75" customHeight="1">
      <c r="A605" s="91"/>
      <c r="B605" s="241"/>
      <c r="C605" s="275" t="s">
        <v>220</v>
      </c>
      <c r="D605" s="62"/>
      <c r="E605" s="63"/>
      <c r="F605" s="105" t="s">
        <v>117</v>
      </c>
      <c r="G605" s="22">
        <v>27</v>
      </c>
      <c r="H605" s="22">
        <v>27</v>
      </c>
      <c r="I605" s="23">
        <v>27</v>
      </c>
      <c r="J605" s="23">
        <v>27</v>
      </c>
      <c r="K605" s="23">
        <v>27</v>
      </c>
      <c r="L605" s="23">
        <v>27</v>
      </c>
      <c r="M605" s="23">
        <v>27</v>
      </c>
      <c r="N605" s="23">
        <v>27</v>
      </c>
      <c r="O605" s="23">
        <v>27</v>
      </c>
      <c r="P605" s="23">
        <v>27</v>
      </c>
      <c r="Q605" s="23">
        <v>27</v>
      </c>
      <c r="R605" s="23">
        <v>27</v>
      </c>
      <c r="S605" s="23">
        <v>27</v>
      </c>
      <c r="T605" s="23"/>
      <c r="U605" s="373">
        <f t="shared" si="184"/>
        <v>351</v>
      </c>
      <c r="V605" s="21" t="e">
        <f>'Ars topaz'!L595</f>
        <v>#REF!</v>
      </c>
      <c r="W605" s="199" t="e">
        <f>'Ars topaz'!M595</f>
        <v>#REF!</v>
      </c>
      <c r="X605" s="126" t="e">
        <f t="shared" si="181"/>
        <v>#REF!</v>
      </c>
      <c r="Y605" s="26" t="e">
        <f t="shared" si="182"/>
        <v>#REF!</v>
      </c>
      <c r="Z605" s="48" t="e">
        <f t="shared" si="183"/>
        <v>#REF!</v>
      </c>
    </row>
    <row r="606" spans="1:26" ht="15.75" customHeight="1">
      <c r="A606" s="91" t="s">
        <v>80</v>
      </c>
      <c r="B606" s="240" t="s">
        <v>221</v>
      </c>
      <c r="C606" s="275"/>
      <c r="D606" s="62"/>
      <c r="E606" s="63"/>
      <c r="F606" s="105"/>
      <c r="G606" s="22"/>
      <c r="H606" s="23"/>
      <c r="I606" s="23"/>
      <c r="J606" s="23"/>
      <c r="K606" s="23"/>
      <c r="L606" s="23"/>
      <c r="M606" s="23"/>
      <c r="N606" s="23"/>
      <c r="O606" s="23"/>
      <c r="P606" s="23"/>
      <c r="Q606" s="23"/>
      <c r="R606" s="23"/>
      <c r="S606" s="23"/>
      <c r="T606" s="23"/>
      <c r="U606" s="373">
        <f t="shared" si="184"/>
        <v>0</v>
      </c>
      <c r="V606" s="21"/>
      <c r="W606" s="199"/>
      <c r="X606" s="126">
        <f t="shared" si="181"/>
        <v>0</v>
      </c>
      <c r="Y606" s="26">
        <f t="shared" si="182"/>
        <v>0</v>
      </c>
      <c r="Z606" s="48">
        <f t="shared" si="183"/>
        <v>0</v>
      </c>
    </row>
    <row r="607" spans="1:26" ht="15.75" customHeight="1">
      <c r="A607" s="91"/>
      <c r="B607" s="240" t="s">
        <v>222</v>
      </c>
      <c r="C607" s="275"/>
      <c r="D607" s="62"/>
      <c r="E607" s="66" t="s">
        <v>223</v>
      </c>
      <c r="F607" s="105" t="s">
        <v>224</v>
      </c>
      <c r="G607" s="22">
        <v>1</v>
      </c>
      <c r="H607" s="23"/>
      <c r="I607" s="23"/>
      <c r="J607" s="23"/>
      <c r="K607" s="23"/>
      <c r="L607" s="23"/>
      <c r="M607" s="23"/>
      <c r="N607" s="23"/>
      <c r="O607" s="23"/>
      <c r="P607" s="23"/>
      <c r="Q607" s="23"/>
      <c r="R607" s="23"/>
      <c r="S607" s="23"/>
      <c r="T607" s="23"/>
      <c r="U607" s="373">
        <f t="shared" si="184"/>
        <v>1</v>
      </c>
      <c r="V607" s="21" t="e">
        <f>'Ars topaz'!L597</f>
        <v>#REF!</v>
      </c>
      <c r="W607" s="199" t="e">
        <f>'Ars topaz'!M597</f>
        <v>#REF!</v>
      </c>
      <c r="X607" s="126" t="e">
        <f t="shared" si="181"/>
        <v>#REF!</v>
      </c>
      <c r="Y607" s="26" t="e">
        <f t="shared" si="182"/>
        <v>#REF!</v>
      </c>
      <c r="Z607" s="48" t="e">
        <f t="shared" si="183"/>
        <v>#REF!</v>
      </c>
    </row>
    <row r="608" spans="1:26" ht="15.75" customHeight="1">
      <c r="A608" s="91"/>
      <c r="B608" s="240" t="s">
        <v>225</v>
      </c>
      <c r="C608" s="275"/>
      <c r="D608" s="62"/>
      <c r="E608" s="66" t="s">
        <v>223</v>
      </c>
      <c r="F608" s="105" t="s">
        <v>224</v>
      </c>
      <c r="G608" s="22">
        <v>1</v>
      </c>
      <c r="H608" s="23"/>
      <c r="I608" s="23"/>
      <c r="J608" s="23"/>
      <c r="K608" s="23"/>
      <c r="L608" s="23"/>
      <c r="M608" s="23"/>
      <c r="N608" s="23"/>
      <c r="O608" s="23"/>
      <c r="P608" s="23"/>
      <c r="Q608" s="23"/>
      <c r="R608" s="23"/>
      <c r="S608" s="23"/>
      <c r="T608" s="23"/>
      <c r="U608" s="373">
        <f t="shared" si="184"/>
        <v>1</v>
      </c>
      <c r="V608" s="21" t="e">
        <f>'Ars topaz'!L598</f>
        <v>#REF!</v>
      </c>
      <c r="W608" s="199" t="e">
        <f>'Ars topaz'!M598</f>
        <v>#REF!</v>
      </c>
      <c r="X608" s="126" t="e">
        <f t="shared" si="181"/>
        <v>#REF!</v>
      </c>
      <c r="Y608" s="26" t="e">
        <f t="shared" si="182"/>
        <v>#REF!</v>
      </c>
      <c r="Z608" s="48" t="e">
        <f t="shared" si="183"/>
        <v>#REF!</v>
      </c>
    </row>
    <row r="609" spans="1:26" ht="15.75" customHeight="1">
      <c r="A609" s="91"/>
      <c r="B609" s="240" t="s">
        <v>226</v>
      </c>
      <c r="C609" s="275"/>
      <c r="D609" s="62"/>
      <c r="E609" s="66" t="s">
        <v>227</v>
      </c>
      <c r="F609" s="105" t="s">
        <v>224</v>
      </c>
      <c r="G609" s="338">
        <v>1</v>
      </c>
      <c r="H609" s="337"/>
      <c r="I609" s="337"/>
      <c r="J609" s="337"/>
      <c r="K609" s="337"/>
      <c r="L609" s="337"/>
      <c r="M609" s="337"/>
      <c r="N609" s="337"/>
      <c r="O609" s="337"/>
      <c r="P609" s="337"/>
      <c r="Q609" s="337"/>
      <c r="R609" s="337"/>
      <c r="S609" s="337"/>
      <c r="T609" s="337"/>
      <c r="U609" s="373">
        <f t="shared" si="184"/>
        <v>1</v>
      </c>
      <c r="V609" s="344" t="e">
        <f>'Ars topaz'!L599</f>
        <v>#REF!</v>
      </c>
      <c r="W609" s="487" t="e">
        <f>'Ars topaz'!M599</f>
        <v>#REF!</v>
      </c>
      <c r="X609" s="446" t="e">
        <f t="shared" si="181"/>
        <v>#REF!</v>
      </c>
      <c r="Y609" s="447" t="e">
        <f t="shared" si="182"/>
        <v>#REF!</v>
      </c>
      <c r="Z609" s="448" t="e">
        <f t="shared" si="183"/>
        <v>#REF!</v>
      </c>
    </row>
    <row r="610" spans="1:26" ht="15.75" customHeight="1">
      <c r="A610" s="91" t="s">
        <v>83</v>
      </c>
      <c r="B610" s="36" t="s">
        <v>365</v>
      </c>
      <c r="C610" s="257"/>
      <c r="D610" s="62"/>
      <c r="E610" s="66" t="s">
        <v>538</v>
      </c>
      <c r="F610" s="105" t="s">
        <v>117</v>
      </c>
      <c r="G610" s="338"/>
      <c r="H610" s="337"/>
      <c r="I610" s="337"/>
      <c r="J610" s="337"/>
      <c r="K610" s="337"/>
      <c r="L610" s="337"/>
      <c r="M610" s="337"/>
      <c r="N610" s="337"/>
      <c r="O610" s="337"/>
      <c r="P610" s="337"/>
      <c r="Q610" s="337"/>
      <c r="R610" s="337"/>
      <c r="S610" s="337"/>
      <c r="T610" s="337"/>
      <c r="U610" s="373">
        <f t="shared" si="184"/>
        <v>0</v>
      </c>
      <c r="V610" s="344"/>
      <c r="W610" s="487"/>
      <c r="X610" s="446">
        <f t="shared" si="181"/>
        <v>0</v>
      </c>
      <c r="Y610" s="447">
        <f t="shared" si="182"/>
        <v>0</v>
      </c>
      <c r="Z610" s="448">
        <f t="shared" si="183"/>
        <v>0</v>
      </c>
    </row>
    <row r="611" spans="1:26" ht="15.75" customHeight="1">
      <c r="A611" s="91" t="s">
        <v>84</v>
      </c>
      <c r="B611" s="36" t="s">
        <v>366</v>
      </c>
      <c r="C611" s="257"/>
      <c r="D611" s="62"/>
      <c r="E611" s="66" t="s">
        <v>539</v>
      </c>
      <c r="F611" s="105" t="s">
        <v>117</v>
      </c>
      <c r="G611" s="338"/>
      <c r="H611" s="337">
        <v>20</v>
      </c>
      <c r="I611" s="337">
        <v>232</v>
      </c>
      <c r="J611" s="337">
        <v>232</v>
      </c>
      <c r="K611" s="337">
        <v>232</v>
      </c>
      <c r="L611" s="337">
        <v>232</v>
      </c>
      <c r="M611" s="337">
        <v>232</v>
      </c>
      <c r="N611" s="337">
        <v>232</v>
      </c>
      <c r="O611" s="337">
        <v>232</v>
      </c>
      <c r="P611" s="337">
        <v>253</v>
      </c>
      <c r="Q611" s="337">
        <v>253</v>
      </c>
      <c r="R611" s="337">
        <v>253</v>
      </c>
      <c r="S611" s="337">
        <v>253</v>
      </c>
      <c r="T611" s="337"/>
      <c r="U611" s="373">
        <f t="shared" si="184"/>
        <v>2656</v>
      </c>
      <c r="V611" s="344" t="e">
        <f>'Ars topaz'!L601</f>
        <v>#REF!</v>
      </c>
      <c r="W611" s="487" t="e">
        <f>'Ars topaz'!M601</f>
        <v>#REF!</v>
      </c>
      <c r="X611" s="446" t="e">
        <f t="shared" si="181"/>
        <v>#REF!</v>
      </c>
      <c r="Y611" s="447" t="e">
        <f t="shared" si="182"/>
        <v>#REF!</v>
      </c>
      <c r="Z611" s="448" t="e">
        <f t="shared" si="183"/>
        <v>#REF!</v>
      </c>
    </row>
    <row r="612" spans="1:26" ht="15.75" customHeight="1">
      <c r="A612" s="91" t="s">
        <v>85</v>
      </c>
      <c r="B612" s="36" t="s">
        <v>367</v>
      </c>
      <c r="C612" s="257"/>
      <c r="D612" s="62"/>
      <c r="E612" s="66" t="s">
        <v>540</v>
      </c>
      <c r="F612" s="105" t="s">
        <v>224</v>
      </c>
      <c r="G612" s="338"/>
      <c r="H612" s="372">
        <v>3</v>
      </c>
      <c r="I612" s="372">
        <v>8</v>
      </c>
      <c r="J612" s="372">
        <v>8</v>
      </c>
      <c r="K612" s="372">
        <v>8</v>
      </c>
      <c r="L612" s="372">
        <v>8</v>
      </c>
      <c r="M612" s="372">
        <v>8</v>
      </c>
      <c r="N612" s="372">
        <v>8</v>
      </c>
      <c r="O612" s="372">
        <v>8</v>
      </c>
      <c r="P612" s="372">
        <v>8</v>
      </c>
      <c r="Q612" s="372">
        <v>6</v>
      </c>
      <c r="R612" s="372">
        <v>6</v>
      </c>
      <c r="S612" s="372">
        <v>6</v>
      </c>
      <c r="T612" s="337"/>
      <c r="U612" s="373">
        <f t="shared" si="184"/>
        <v>85</v>
      </c>
      <c r="V612" s="344" t="e">
        <f>+'Ars topaz'!L602</f>
        <v>#REF!</v>
      </c>
      <c r="W612" s="487" t="e">
        <f>+'Ars topaz'!M602</f>
        <v>#REF!</v>
      </c>
      <c r="X612" s="446" t="e">
        <f t="shared" si="181"/>
        <v>#REF!</v>
      </c>
      <c r="Y612" s="447" t="e">
        <f t="shared" si="182"/>
        <v>#REF!</v>
      </c>
      <c r="Z612" s="448" t="e">
        <f t="shared" si="183"/>
        <v>#REF!</v>
      </c>
    </row>
    <row r="613" spans="1:26" ht="15.75" customHeight="1">
      <c r="A613" s="91"/>
      <c r="B613" s="208"/>
      <c r="C613" s="59"/>
      <c r="D613" s="62"/>
      <c r="E613" s="66"/>
      <c r="F613" s="47"/>
      <c r="G613" s="338"/>
      <c r="H613" s="337"/>
      <c r="I613" s="337"/>
      <c r="J613" s="337"/>
      <c r="K613" s="337"/>
      <c r="L613" s="337"/>
      <c r="M613" s="337"/>
      <c r="N613" s="337"/>
      <c r="O613" s="337"/>
      <c r="P613" s="337"/>
      <c r="Q613" s="337"/>
      <c r="R613" s="337"/>
      <c r="S613" s="337"/>
      <c r="T613" s="337"/>
      <c r="U613" s="373">
        <f t="shared" si="184"/>
        <v>0</v>
      </c>
      <c r="V613" s="344"/>
      <c r="W613" s="487"/>
      <c r="X613" s="446">
        <f t="shared" si="181"/>
        <v>0</v>
      </c>
      <c r="Y613" s="447">
        <f t="shared" si="182"/>
        <v>0</v>
      </c>
      <c r="Z613" s="448">
        <f t="shared" si="183"/>
        <v>0</v>
      </c>
    </row>
    <row r="614" spans="1:26" ht="15.75" customHeight="1">
      <c r="A614" s="85">
        <v>2</v>
      </c>
      <c r="B614" s="34" t="s">
        <v>325</v>
      </c>
      <c r="C614" s="272"/>
      <c r="D614" s="62"/>
      <c r="E614" s="66"/>
      <c r="F614" s="105"/>
      <c r="G614" s="338"/>
      <c r="H614" s="337"/>
      <c r="I614" s="337"/>
      <c r="J614" s="337"/>
      <c r="K614" s="337"/>
      <c r="L614" s="337"/>
      <c r="M614" s="337"/>
      <c r="N614" s="337"/>
      <c r="O614" s="337"/>
      <c r="P614" s="337"/>
      <c r="Q614" s="337"/>
      <c r="R614" s="337"/>
      <c r="S614" s="337"/>
      <c r="T614" s="337"/>
      <c r="U614" s="373">
        <f t="shared" si="184"/>
        <v>0</v>
      </c>
      <c r="V614" s="344"/>
      <c r="W614" s="487"/>
      <c r="X614" s="446">
        <f t="shared" si="181"/>
        <v>0</v>
      </c>
      <c r="Y614" s="447">
        <f t="shared" si="182"/>
        <v>0</v>
      </c>
      <c r="Z614" s="448">
        <f t="shared" si="183"/>
        <v>0</v>
      </c>
    </row>
    <row r="615" spans="1:26" ht="15.75" customHeight="1">
      <c r="A615" s="91" t="s">
        <v>34</v>
      </c>
      <c r="B615" s="171" t="s">
        <v>236</v>
      </c>
      <c r="C615" s="272"/>
      <c r="D615" s="62"/>
      <c r="E615" s="66"/>
      <c r="F615" s="105"/>
      <c r="G615" s="22"/>
      <c r="H615" s="23"/>
      <c r="I615" s="23"/>
      <c r="J615" s="23"/>
      <c r="K615" s="23"/>
      <c r="L615" s="23"/>
      <c r="M615" s="23"/>
      <c r="N615" s="23"/>
      <c r="O615" s="23"/>
      <c r="P615" s="23"/>
      <c r="Q615" s="23"/>
      <c r="R615" s="23"/>
      <c r="S615" s="23"/>
      <c r="T615" s="23"/>
      <c r="U615" s="373">
        <f t="shared" si="184"/>
        <v>0</v>
      </c>
      <c r="V615" s="21"/>
      <c r="W615" s="199"/>
      <c r="X615" s="126">
        <f t="shared" si="181"/>
        <v>0</v>
      </c>
      <c r="Y615" s="26">
        <f t="shared" si="182"/>
        <v>0</v>
      </c>
      <c r="Z615" s="48">
        <f t="shared" si="183"/>
        <v>0</v>
      </c>
    </row>
    <row r="616" spans="1:26" ht="15.75" customHeight="1">
      <c r="A616" s="91"/>
      <c r="B616" s="35"/>
      <c r="C616" s="257" t="s">
        <v>237</v>
      </c>
      <c r="D616" s="62"/>
      <c r="E616" s="156" t="s">
        <v>238</v>
      </c>
      <c r="F616" s="105" t="s">
        <v>224</v>
      </c>
      <c r="G616" s="22"/>
      <c r="H616" s="23"/>
      <c r="I616" s="23"/>
      <c r="J616" s="23"/>
      <c r="K616" s="23"/>
      <c r="L616" s="23"/>
      <c r="M616" s="23"/>
      <c r="N616" s="23"/>
      <c r="O616" s="23"/>
      <c r="P616" s="23"/>
      <c r="Q616" s="23"/>
      <c r="R616" s="23"/>
      <c r="S616" s="23"/>
      <c r="T616" s="23"/>
      <c r="U616" s="373">
        <f t="shared" si="184"/>
        <v>0</v>
      </c>
      <c r="V616" s="21"/>
      <c r="W616" s="199"/>
      <c r="X616" s="126">
        <f t="shared" si="181"/>
        <v>0</v>
      </c>
      <c r="Y616" s="26">
        <f t="shared" si="182"/>
        <v>0</v>
      </c>
      <c r="Z616" s="48">
        <f t="shared" si="183"/>
        <v>0</v>
      </c>
    </row>
    <row r="617" spans="1:26" ht="15.75" customHeight="1">
      <c r="A617" s="91"/>
      <c r="B617" s="35"/>
      <c r="C617" s="269" t="s">
        <v>239</v>
      </c>
      <c r="D617" s="62"/>
      <c r="E617" s="66"/>
      <c r="F617" s="105" t="s">
        <v>72</v>
      </c>
      <c r="G617" s="22"/>
      <c r="H617" s="23"/>
      <c r="I617" s="23"/>
      <c r="J617" s="23"/>
      <c r="K617" s="23"/>
      <c r="L617" s="23"/>
      <c r="M617" s="23"/>
      <c r="N617" s="23"/>
      <c r="O617" s="23"/>
      <c r="P617" s="23"/>
      <c r="Q617" s="23"/>
      <c r="R617" s="23"/>
      <c r="S617" s="23"/>
      <c r="T617" s="23"/>
      <c r="U617" s="373">
        <f t="shared" si="184"/>
        <v>0</v>
      </c>
      <c r="V617" s="21"/>
      <c r="W617" s="199"/>
      <c r="X617" s="126">
        <f t="shared" si="181"/>
        <v>0</v>
      </c>
      <c r="Y617" s="26">
        <f t="shared" si="182"/>
        <v>0</v>
      </c>
      <c r="Z617" s="48">
        <f t="shared" si="183"/>
        <v>0</v>
      </c>
    </row>
    <row r="618" spans="1:26" ht="15.75" customHeight="1">
      <c r="A618" s="91"/>
      <c r="B618" s="35"/>
      <c r="C618" s="277" t="s">
        <v>240</v>
      </c>
      <c r="D618" s="62"/>
      <c r="E618" s="66"/>
      <c r="F618" s="105"/>
      <c r="G618" s="22"/>
      <c r="H618" s="23"/>
      <c r="I618" s="23"/>
      <c r="J618" s="23"/>
      <c r="K618" s="23"/>
      <c r="L618" s="23"/>
      <c r="M618" s="23"/>
      <c r="N618" s="23"/>
      <c r="O618" s="23"/>
      <c r="P618" s="23"/>
      <c r="Q618" s="23"/>
      <c r="R618" s="23"/>
      <c r="S618" s="23"/>
      <c r="T618" s="23"/>
      <c r="U618" s="373">
        <f t="shared" si="184"/>
        <v>0</v>
      </c>
      <c r="V618" s="21"/>
      <c r="W618" s="199"/>
      <c r="X618" s="126">
        <f t="shared" si="181"/>
        <v>0</v>
      </c>
      <c r="Y618" s="26">
        <f t="shared" si="182"/>
        <v>0</v>
      </c>
      <c r="Z618" s="48">
        <f t="shared" si="183"/>
        <v>0</v>
      </c>
    </row>
    <row r="619" spans="1:26" ht="15.75" customHeight="1">
      <c r="A619" s="91"/>
      <c r="B619" s="35"/>
      <c r="C619" s="269" t="s">
        <v>241</v>
      </c>
      <c r="D619" s="62"/>
      <c r="E619" s="66"/>
      <c r="F619" s="105" t="s">
        <v>72</v>
      </c>
      <c r="G619" s="22"/>
      <c r="H619" s="23"/>
      <c r="I619" s="23"/>
      <c r="J619" s="23"/>
      <c r="K619" s="23"/>
      <c r="L619" s="23"/>
      <c r="M619" s="23"/>
      <c r="N619" s="23"/>
      <c r="O619" s="23"/>
      <c r="P619" s="23"/>
      <c r="Q619" s="23"/>
      <c r="R619" s="23"/>
      <c r="S619" s="23"/>
      <c r="T619" s="23"/>
      <c r="U619" s="373">
        <f t="shared" si="184"/>
        <v>0</v>
      </c>
      <c r="V619" s="21"/>
      <c r="W619" s="199"/>
      <c r="X619" s="126">
        <f t="shared" si="181"/>
        <v>0</v>
      </c>
      <c r="Y619" s="26">
        <f t="shared" si="182"/>
        <v>0</v>
      </c>
      <c r="Z619" s="48">
        <f t="shared" si="183"/>
        <v>0</v>
      </c>
    </row>
    <row r="620" spans="1:26" ht="15.75" customHeight="1">
      <c r="A620" s="91"/>
      <c r="B620" s="35"/>
      <c r="C620" s="269" t="s">
        <v>242</v>
      </c>
      <c r="D620" s="62"/>
      <c r="E620" s="66"/>
      <c r="F620" s="105" t="s">
        <v>117</v>
      </c>
      <c r="G620" s="22"/>
      <c r="H620" s="23"/>
      <c r="I620" s="23"/>
      <c r="J620" s="23"/>
      <c r="K620" s="23"/>
      <c r="L620" s="23"/>
      <c r="M620" s="23"/>
      <c r="N620" s="23"/>
      <c r="O620" s="23"/>
      <c r="P620" s="23"/>
      <c r="Q620" s="23"/>
      <c r="R620" s="23"/>
      <c r="S620" s="23"/>
      <c r="T620" s="23"/>
      <c r="U620" s="373">
        <f t="shared" si="184"/>
        <v>0</v>
      </c>
      <c r="V620" s="21"/>
      <c r="W620" s="199"/>
      <c r="X620" s="126">
        <f t="shared" si="181"/>
        <v>0</v>
      </c>
      <c r="Y620" s="26">
        <f t="shared" si="182"/>
        <v>0</v>
      </c>
      <c r="Z620" s="48">
        <f t="shared" si="183"/>
        <v>0</v>
      </c>
    </row>
    <row r="621" spans="1:26" ht="15.75" customHeight="1">
      <c r="A621" s="91"/>
      <c r="B621" s="35"/>
      <c r="C621" s="269"/>
      <c r="D621" s="62"/>
      <c r="E621" s="66"/>
      <c r="F621" s="105"/>
      <c r="G621" s="22"/>
      <c r="H621" s="23"/>
      <c r="I621" s="23"/>
      <c r="J621" s="23"/>
      <c r="K621" s="23"/>
      <c r="L621" s="23"/>
      <c r="M621" s="23"/>
      <c r="N621" s="23"/>
      <c r="O621" s="23"/>
      <c r="P621" s="23"/>
      <c r="Q621" s="23"/>
      <c r="R621" s="23"/>
      <c r="S621" s="23"/>
      <c r="T621" s="23"/>
      <c r="U621" s="373">
        <f t="shared" si="184"/>
        <v>0</v>
      </c>
      <c r="V621" s="21"/>
      <c r="W621" s="199"/>
      <c r="X621" s="126">
        <f t="shared" si="181"/>
        <v>0</v>
      </c>
      <c r="Y621" s="26">
        <f t="shared" si="182"/>
        <v>0</v>
      </c>
      <c r="Z621" s="48">
        <f t="shared" si="183"/>
        <v>0</v>
      </c>
    </row>
    <row r="622" spans="1:26" ht="15.75" customHeight="1">
      <c r="A622" s="85" t="s">
        <v>35</v>
      </c>
      <c r="B622" s="34" t="s">
        <v>459</v>
      </c>
      <c r="C622" s="269"/>
      <c r="D622" s="62"/>
      <c r="E622" s="66"/>
      <c r="F622" s="105"/>
      <c r="G622" s="22"/>
      <c r="H622" s="23"/>
      <c r="I622" s="23"/>
      <c r="J622" s="23"/>
      <c r="K622" s="23"/>
      <c r="L622" s="23"/>
      <c r="M622" s="23"/>
      <c r="N622" s="23"/>
      <c r="O622" s="23"/>
      <c r="P622" s="23"/>
      <c r="Q622" s="23"/>
      <c r="R622" s="23"/>
      <c r="S622" s="23"/>
      <c r="T622" s="23"/>
      <c r="U622" s="373">
        <f t="shared" si="184"/>
        <v>0</v>
      </c>
      <c r="V622" s="21"/>
      <c r="W622" s="199"/>
      <c r="X622" s="126">
        <f t="shared" si="181"/>
        <v>0</v>
      </c>
      <c r="Y622" s="26">
        <f t="shared" si="182"/>
        <v>0</v>
      </c>
      <c r="Z622" s="48">
        <f t="shared" si="183"/>
        <v>0</v>
      </c>
    </row>
    <row r="623" spans="1:26" ht="15.75" customHeight="1">
      <c r="A623" s="91"/>
      <c r="B623" s="242" t="s">
        <v>243</v>
      </c>
      <c r="C623" s="278"/>
      <c r="D623" s="62"/>
      <c r="E623" s="63"/>
      <c r="F623" s="105"/>
      <c r="G623" s="22"/>
      <c r="H623" s="23"/>
      <c r="I623" s="23"/>
      <c r="J623" s="23"/>
      <c r="K623" s="23"/>
      <c r="L623" s="23"/>
      <c r="M623" s="23"/>
      <c r="N623" s="23"/>
      <c r="O623" s="23"/>
      <c r="P623" s="23"/>
      <c r="Q623" s="23"/>
      <c r="R623" s="23"/>
      <c r="S623" s="23"/>
      <c r="T623" s="23"/>
      <c r="U623" s="373">
        <f t="shared" si="184"/>
        <v>0</v>
      </c>
      <c r="V623" s="21"/>
      <c r="W623" s="199"/>
      <c r="X623" s="126">
        <f t="shared" si="181"/>
        <v>0</v>
      </c>
      <c r="Y623" s="26">
        <f t="shared" si="182"/>
        <v>0</v>
      </c>
      <c r="Z623" s="48">
        <f t="shared" si="183"/>
        <v>0</v>
      </c>
    </row>
    <row r="624" spans="1:26" ht="15.75" customHeight="1">
      <c r="A624" s="91"/>
      <c r="B624" s="35"/>
      <c r="C624" s="257" t="s">
        <v>244</v>
      </c>
      <c r="D624" s="62"/>
      <c r="E624" s="63" t="s">
        <v>245</v>
      </c>
      <c r="F624" s="105" t="s">
        <v>72</v>
      </c>
      <c r="G624" s="22"/>
      <c r="H624" s="23"/>
      <c r="I624" s="23"/>
      <c r="J624" s="23"/>
      <c r="K624" s="23"/>
      <c r="L624" s="23"/>
      <c r="M624" s="23"/>
      <c r="N624" s="23"/>
      <c r="O624" s="23"/>
      <c r="P624" s="23"/>
      <c r="Q624" s="23"/>
      <c r="R624" s="23"/>
      <c r="S624" s="23"/>
      <c r="T624" s="23"/>
      <c r="U624" s="373">
        <f t="shared" si="184"/>
        <v>0</v>
      </c>
      <c r="V624" s="21"/>
      <c r="W624" s="199"/>
      <c r="X624" s="126">
        <f t="shared" si="181"/>
        <v>0</v>
      </c>
      <c r="Y624" s="26">
        <f t="shared" si="182"/>
        <v>0</v>
      </c>
      <c r="Z624" s="48">
        <f t="shared" si="183"/>
        <v>0</v>
      </c>
    </row>
    <row r="625" spans="1:26" ht="15.75" customHeight="1">
      <c r="A625" s="91"/>
      <c r="B625" s="35"/>
      <c r="C625" s="257" t="s">
        <v>246</v>
      </c>
      <c r="D625" s="62"/>
      <c r="E625" s="63" t="s">
        <v>247</v>
      </c>
      <c r="F625" s="105" t="s">
        <v>209</v>
      </c>
      <c r="G625" s="22">
        <v>125</v>
      </c>
      <c r="H625" s="23"/>
      <c r="I625" s="23"/>
      <c r="J625" s="23"/>
      <c r="K625" s="23"/>
      <c r="L625" s="23"/>
      <c r="M625" s="23"/>
      <c r="N625" s="23"/>
      <c r="O625" s="23"/>
      <c r="P625" s="23"/>
      <c r="Q625" s="23"/>
      <c r="R625" s="23"/>
      <c r="S625" s="23"/>
      <c r="T625" s="23"/>
      <c r="U625" s="373">
        <f t="shared" si="184"/>
        <v>125</v>
      </c>
      <c r="V625" s="21" t="e">
        <f>+'Ars topaz'!L615</f>
        <v>#REF!</v>
      </c>
      <c r="W625" s="22" t="e">
        <f>+'Ars topaz'!M615</f>
        <v>#REF!</v>
      </c>
      <c r="X625" s="126" t="e">
        <f t="shared" si="181"/>
        <v>#REF!</v>
      </c>
      <c r="Y625" s="26" t="e">
        <f t="shared" si="182"/>
        <v>#REF!</v>
      </c>
      <c r="Z625" s="48" t="e">
        <f t="shared" si="183"/>
        <v>#REF!</v>
      </c>
    </row>
    <row r="626" spans="1:26" ht="15.75" customHeight="1">
      <c r="A626" s="91"/>
      <c r="B626" s="208"/>
      <c r="C626" s="59"/>
      <c r="D626" s="62"/>
      <c r="E626" s="63"/>
      <c r="F626" s="47"/>
      <c r="G626" s="22"/>
      <c r="H626" s="23"/>
      <c r="I626" s="23"/>
      <c r="J626" s="23"/>
      <c r="K626" s="23"/>
      <c r="L626" s="23"/>
      <c r="M626" s="23"/>
      <c r="N626" s="23"/>
      <c r="O626" s="23"/>
      <c r="P626" s="23"/>
      <c r="Q626" s="23"/>
      <c r="R626" s="23"/>
      <c r="S626" s="23"/>
      <c r="T626" s="23"/>
      <c r="U626" s="373">
        <f t="shared" si="184"/>
        <v>0</v>
      </c>
      <c r="V626" s="21"/>
      <c r="W626" s="199"/>
      <c r="X626" s="126">
        <f t="shared" si="181"/>
        <v>0</v>
      </c>
      <c r="Y626" s="26">
        <f t="shared" si="182"/>
        <v>0</v>
      </c>
      <c r="Z626" s="48">
        <f t="shared" si="183"/>
        <v>0</v>
      </c>
    </row>
    <row r="627" spans="1:26" ht="15.75" customHeight="1">
      <c r="A627" s="85">
        <v>3</v>
      </c>
      <c r="B627" s="171" t="s">
        <v>228</v>
      </c>
      <c r="C627" s="275"/>
      <c r="D627" s="62"/>
      <c r="E627" s="63"/>
      <c r="F627" s="105"/>
      <c r="G627" s="22"/>
      <c r="H627" s="23"/>
      <c r="I627" s="23"/>
      <c r="J627" s="23"/>
      <c r="K627" s="23"/>
      <c r="L627" s="23"/>
      <c r="M627" s="23"/>
      <c r="N627" s="23"/>
      <c r="O627" s="23"/>
      <c r="P627" s="23"/>
      <c r="Q627" s="23"/>
      <c r="R627" s="23"/>
      <c r="S627" s="23"/>
      <c r="T627" s="23"/>
      <c r="U627" s="373">
        <f t="shared" si="184"/>
        <v>0</v>
      </c>
      <c r="V627" s="21"/>
      <c r="W627" s="199"/>
      <c r="X627" s="126">
        <f t="shared" si="181"/>
        <v>0</v>
      </c>
      <c r="Y627" s="26">
        <f t="shared" si="182"/>
        <v>0</v>
      </c>
      <c r="Z627" s="48">
        <f t="shared" si="183"/>
        <v>0</v>
      </c>
    </row>
    <row r="628" spans="1:26" ht="15.75" customHeight="1">
      <c r="A628" s="91" t="s">
        <v>81</v>
      </c>
      <c r="B628" s="240" t="s">
        <v>229</v>
      </c>
      <c r="C628" s="59"/>
      <c r="D628" s="62"/>
      <c r="E628" s="63" t="s">
        <v>230</v>
      </c>
      <c r="F628" s="105" t="s">
        <v>224</v>
      </c>
      <c r="G628" s="22"/>
      <c r="H628" s="23"/>
      <c r="I628" s="23"/>
      <c r="J628" s="23"/>
      <c r="K628" s="23"/>
      <c r="L628" s="23"/>
      <c r="M628" s="23"/>
      <c r="N628" s="23"/>
      <c r="O628" s="23"/>
      <c r="P628" s="23"/>
      <c r="Q628" s="23"/>
      <c r="R628" s="23"/>
      <c r="S628" s="23"/>
      <c r="T628" s="23"/>
      <c r="U628" s="373">
        <f t="shared" si="184"/>
        <v>0</v>
      </c>
      <c r="V628" s="21"/>
      <c r="W628" s="199"/>
      <c r="X628" s="126">
        <f t="shared" si="181"/>
        <v>0</v>
      </c>
      <c r="Y628" s="26">
        <f t="shared" si="182"/>
        <v>0</v>
      </c>
      <c r="Z628" s="48">
        <f t="shared" si="183"/>
        <v>0</v>
      </c>
    </row>
    <row r="629" spans="1:26" ht="15.75" customHeight="1">
      <c r="A629" s="91" t="s">
        <v>82</v>
      </c>
      <c r="B629" s="240" t="s">
        <v>231</v>
      </c>
      <c r="C629" s="59"/>
      <c r="D629" s="62"/>
      <c r="E629" s="63"/>
      <c r="F629" s="105"/>
      <c r="G629" s="22"/>
      <c r="H629" s="23"/>
      <c r="I629" s="23"/>
      <c r="J629" s="23"/>
      <c r="K629" s="23"/>
      <c r="L629" s="23"/>
      <c r="M629" s="23"/>
      <c r="N629" s="23"/>
      <c r="O629" s="23"/>
      <c r="P629" s="23"/>
      <c r="Q629" s="23"/>
      <c r="R629" s="23"/>
      <c r="S629" s="23"/>
      <c r="T629" s="23"/>
      <c r="U629" s="373">
        <f t="shared" si="184"/>
        <v>0</v>
      </c>
      <c r="V629" s="21"/>
      <c r="W629" s="199"/>
      <c r="X629" s="126">
        <f t="shared" si="181"/>
        <v>0</v>
      </c>
      <c r="Y629" s="26">
        <f t="shared" si="182"/>
        <v>0</v>
      </c>
      <c r="Z629" s="48">
        <f t="shared" si="183"/>
        <v>0</v>
      </c>
    </row>
    <row r="630" spans="1:26" ht="15.75" customHeight="1">
      <c r="A630" s="25"/>
      <c r="B630" s="171"/>
      <c r="C630" s="252" t="s">
        <v>232</v>
      </c>
      <c r="D630" s="62"/>
      <c r="E630" s="63" t="s">
        <v>233</v>
      </c>
      <c r="F630" s="105" t="s">
        <v>224</v>
      </c>
      <c r="G630" s="22"/>
      <c r="H630" s="23">
        <v>11</v>
      </c>
      <c r="I630" s="23">
        <v>14</v>
      </c>
      <c r="J630" s="23">
        <v>14</v>
      </c>
      <c r="K630" s="23">
        <v>14</v>
      </c>
      <c r="L630" s="23">
        <v>14</v>
      </c>
      <c r="M630" s="23">
        <v>14</v>
      </c>
      <c r="N630" s="23">
        <v>14</v>
      </c>
      <c r="O630" s="23">
        <v>14</v>
      </c>
      <c r="P630" s="23">
        <v>14</v>
      </c>
      <c r="Q630" s="23">
        <v>14</v>
      </c>
      <c r="R630" s="23">
        <v>14</v>
      </c>
      <c r="S630" s="23">
        <v>14</v>
      </c>
      <c r="T630" s="23"/>
      <c r="U630" s="373">
        <f t="shared" si="184"/>
        <v>165</v>
      </c>
      <c r="V630" s="21" t="e">
        <f>'Ars topaz'!L620</f>
        <v>#REF!</v>
      </c>
      <c r="W630" s="199" t="e">
        <f>'Ars topaz'!M620</f>
        <v>#REF!</v>
      </c>
      <c r="X630" s="126" t="e">
        <f t="shared" si="181"/>
        <v>#REF!</v>
      </c>
      <c r="Y630" s="26" t="e">
        <f t="shared" si="182"/>
        <v>#REF!</v>
      </c>
      <c r="Z630" s="48" t="e">
        <f t="shared" si="183"/>
        <v>#REF!</v>
      </c>
    </row>
    <row r="631" spans="1:26" ht="15.75" customHeight="1">
      <c r="A631" s="25"/>
      <c r="B631" s="171"/>
      <c r="C631" s="252" t="s">
        <v>234</v>
      </c>
      <c r="D631" s="62"/>
      <c r="E631" s="63" t="str">
        <f>+E630</f>
        <v>ex. Broco/setara</v>
      </c>
      <c r="F631" s="105" t="s">
        <v>224</v>
      </c>
      <c r="G631" s="22"/>
      <c r="H631" s="23">
        <v>27</v>
      </c>
      <c r="I631" s="23">
        <v>31</v>
      </c>
      <c r="J631" s="23">
        <v>31</v>
      </c>
      <c r="K631" s="23">
        <v>31</v>
      </c>
      <c r="L631" s="23">
        <v>31</v>
      </c>
      <c r="M631" s="23">
        <v>31</v>
      </c>
      <c r="N631" s="23">
        <v>31</v>
      </c>
      <c r="O631" s="23">
        <v>31</v>
      </c>
      <c r="P631" s="23">
        <v>31</v>
      </c>
      <c r="Q631" s="23">
        <v>31</v>
      </c>
      <c r="R631" s="23">
        <v>31</v>
      </c>
      <c r="S631" s="23">
        <v>31</v>
      </c>
      <c r="T631" s="23"/>
      <c r="U631" s="373">
        <f t="shared" si="184"/>
        <v>368</v>
      </c>
      <c r="V631" s="21" t="e">
        <f>'Ars topaz'!L621</f>
        <v>#REF!</v>
      </c>
      <c r="W631" s="199" t="e">
        <f>'Ars topaz'!M621</f>
        <v>#REF!</v>
      </c>
      <c r="X631" s="126" t="e">
        <f t="shared" si="181"/>
        <v>#REF!</v>
      </c>
      <c r="Y631" s="26" t="e">
        <f t="shared" si="182"/>
        <v>#REF!</v>
      </c>
      <c r="Z631" s="48" t="e">
        <f t="shared" si="183"/>
        <v>#REF!</v>
      </c>
    </row>
    <row r="632" spans="1:26" ht="15.75" customHeight="1">
      <c r="A632" s="25"/>
      <c r="B632" s="171"/>
      <c r="C632" s="252" t="s">
        <v>235</v>
      </c>
      <c r="D632" s="62"/>
      <c r="E632" s="63" t="str">
        <f>+E631</f>
        <v>ex. Broco/setara</v>
      </c>
      <c r="F632" s="105" t="s">
        <v>224</v>
      </c>
      <c r="G632" s="22"/>
      <c r="H632" s="23">
        <v>3</v>
      </c>
      <c r="I632" s="23">
        <v>3</v>
      </c>
      <c r="J632" s="23">
        <v>3</v>
      </c>
      <c r="K632" s="23">
        <v>3</v>
      </c>
      <c r="L632" s="23">
        <v>3</v>
      </c>
      <c r="M632" s="23">
        <v>3</v>
      </c>
      <c r="N632" s="23">
        <v>3</v>
      </c>
      <c r="O632" s="23">
        <v>3</v>
      </c>
      <c r="P632" s="23">
        <v>3</v>
      </c>
      <c r="Q632" s="23">
        <v>3</v>
      </c>
      <c r="R632" s="23">
        <v>3</v>
      </c>
      <c r="S632" s="23">
        <v>3</v>
      </c>
      <c r="T632" s="23"/>
      <c r="U632" s="373">
        <f t="shared" si="184"/>
        <v>36</v>
      </c>
      <c r="V632" s="21" t="e">
        <f>'Ars topaz'!L622</f>
        <v>#REF!</v>
      </c>
      <c r="W632" s="199" t="e">
        <f>'Ars topaz'!M622</f>
        <v>#REF!</v>
      </c>
      <c r="X632" s="126" t="e">
        <f t="shared" si="181"/>
        <v>#REF!</v>
      </c>
      <c r="Y632" s="26" t="e">
        <f t="shared" si="182"/>
        <v>#REF!</v>
      </c>
      <c r="Z632" s="48" t="e">
        <f t="shared" si="183"/>
        <v>#REF!</v>
      </c>
    </row>
    <row r="633" spans="1:26" ht="15.75" customHeight="1">
      <c r="A633" s="25"/>
      <c r="B633" s="208"/>
      <c r="C633" s="59"/>
      <c r="D633" s="62"/>
      <c r="E633" s="63"/>
      <c r="F633" s="47"/>
      <c r="G633" s="22"/>
      <c r="H633" s="23"/>
      <c r="I633" s="23"/>
      <c r="J633" s="23"/>
      <c r="K633" s="23"/>
      <c r="L633" s="23"/>
      <c r="M633" s="23"/>
      <c r="N633" s="23"/>
      <c r="O633" s="23"/>
      <c r="P633" s="23"/>
      <c r="Q633" s="23"/>
      <c r="R633" s="23"/>
      <c r="S633" s="23"/>
      <c r="T633" s="23"/>
      <c r="U633" s="373">
        <f t="shared" si="184"/>
        <v>0</v>
      </c>
      <c r="V633" s="21"/>
      <c r="W633" s="199"/>
      <c r="X633" s="126">
        <f t="shared" si="181"/>
        <v>0</v>
      </c>
      <c r="Y633" s="26">
        <f t="shared" si="182"/>
        <v>0</v>
      </c>
      <c r="Z633" s="48">
        <f t="shared" si="183"/>
        <v>0</v>
      </c>
    </row>
    <row r="634" spans="1:26" ht="15.75" customHeight="1">
      <c r="A634" s="61">
        <v>4</v>
      </c>
      <c r="B634" s="171" t="s">
        <v>318</v>
      </c>
      <c r="C634" s="275"/>
      <c r="D634" s="62"/>
      <c r="E634" s="63"/>
      <c r="F634" s="105"/>
      <c r="G634" s="22"/>
      <c r="H634" s="23"/>
      <c r="I634" s="23"/>
      <c r="J634" s="23"/>
      <c r="K634" s="23"/>
      <c r="L634" s="23"/>
      <c r="M634" s="23"/>
      <c r="N634" s="23"/>
      <c r="O634" s="23"/>
      <c r="P634" s="23"/>
      <c r="Q634" s="23"/>
      <c r="R634" s="23"/>
      <c r="S634" s="23"/>
      <c r="T634" s="23"/>
      <c r="U634" s="373">
        <f t="shared" si="184"/>
        <v>0</v>
      </c>
      <c r="V634" s="21"/>
      <c r="W634" s="199"/>
      <c r="X634" s="126">
        <f t="shared" si="181"/>
        <v>0</v>
      </c>
      <c r="Y634" s="26">
        <f t="shared" si="182"/>
        <v>0</v>
      </c>
      <c r="Z634" s="48">
        <f t="shared" si="183"/>
        <v>0</v>
      </c>
    </row>
    <row r="635" spans="1:26" ht="15.75" customHeight="1">
      <c r="A635" s="179"/>
      <c r="B635" s="171" t="s">
        <v>319</v>
      </c>
      <c r="C635" s="275"/>
      <c r="D635" s="62"/>
      <c r="E635" s="63"/>
      <c r="F635" s="105"/>
      <c r="G635" s="22"/>
      <c r="H635" s="23"/>
      <c r="I635" s="23"/>
      <c r="J635" s="23"/>
      <c r="K635" s="23"/>
      <c r="L635" s="23"/>
      <c r="M635" s="23"/>
      <c r="N635" s="23"/>
      <c r="O635" s="23"/>
      <c r="P635" s="23"/>
      <c r="Q635" s="23"/>
      <c r="R635" s="23"/>
      <c r="S635" s="23"/>
      <c r="T635" s="23"/>
      <c r="U635" s="373">
        <f t="shared" si="184"/>
        <v>0</v>
      </c>
      <c r="V635" s="21"/>
      <c r="W635" s="199"/>
      <c r="X635" s="126">
        <f t="shared" si="181"/>
        <v>0</v>
      </c>
      <c r="Y635" s="26">
        <f t="shared" si="182"/>
        <v>0</v>
      </c>
      <c r="Z635" s="48">
        <f t="shared" si="183"/>
        <v>0</v>
      </c>
    </row>
    <row r="636" spans="1:26" ht="15.75" customHeight="1">
      <c r="A636" s="179"/>
      <c r="B636" s="240"/>
      <c r="C636" s="279" t="s">
        <v>320</v>
      </c>
      <c r="D636" s="62"/>
      <c r="E636" s="66" t="s">
        <v>245</v>
      </c>
      <c r="F636" s="105" t="s">
        <v>117</v>
      </c>
      <c r="G636" s="338"/>
      <c r="H636" s="337">
        <v>15</v>
      </c>
      <c r="I636" s="337">
        <v>15</v>
      </c>
      <c r="J636" s="337"/>
      <c r="K636" s="337">
        <v>15</v>
      </c>
      <c r="L636" s="337"/>
      <c r="M636" s="337">
        <v>15</v>
      </c>
      <c r="N636" s="337"/>
      <c r="O636" s="337">
        <v>15</v>
      </c>
      <c r="P636" s="337"/>
      <c r="Q636" s="337"/>
      <c r="R636" s="337"/>
      <c r="S636" s="337"/>
      <c r="T636" s="337"/>
      <c r="U636" s="373">
        <f t="shared" si="184"/>
        <v>75</v>
      </c>
      <c r="V636" s="344">
        <f>'Ars topaz'!L626</f>
        <v>0</v>
      </c>
      <c r="W636" s="487">
        <f>'Ars topaz'!M626</f>
        <v>0</v>
      </c>
      <c r="X636" s="446">
        <f t="shared" si="181"/>
        <v>0</v>
      </c>
      <c r="Y636" s="447">
        <f t="shared" si="182"/>
        <v>0</v>
      </c>
      <c r="Z636" s="448">
        <f t="shared" si="183"/>
        <v>0</v>
      </c>
    </row>
    <row r="637" spans="1:26" ht="15.75" customHeight="1">
      <c r="A637" s="179"/>
      <c r="B637" s="240"/>
      <c r="C637" s="279" t="s">
        <v>321</v>
      </c>
      <c r="D637" s="62"/>
      <c r="E637" s="63"/>
      <c r="F637" s="105" t="s">
        <v>72</v>
      </c>
      <c r="G637" s="22"/>
      <c r="H637" s="337">
        <v>60</v>
      </c>
      <c r="I637" s="337">
        <v>60</v>
      </c>
      <c r="J637" s="337"/>
      <c r="K637" s="337">
        <v>60</v>
      </c>
      <c r="L637" s="337"/>
      <c r="M637" s="337">
        <v>60</v>
      </c>
      <c r="N637" s="337"/>
      <c r="O637" s="337">
        <v>60</v>
      </c>
      <c r="P637" s="337"/>
      <c r="Q637" s="23"/>
      <c r="R637" s="23"/>
      <c r="S637" s="23"/>
      <c r="T637" s="23"/>
      <c r="U637" s="373">
        <f t="shared" si="184"/>
        <v>300</v>
      </c>
      <c r="V637" s="21">
        <f>'Ars topaz'!L627</f>
        <v>90750</v>
      </c>
      <c r="W637" s="199">
        <f>'Ars topaz'!M627</f>
        <v>40000</v>
      </c>
      <c r="X637" s="126">
        <f t="shared" si="181"/>
        <v>27225000</v>
      </c>
      <c r="Y637" s="26">
        <f t="shared" si="182"/>
        <v>12000000</v>
      </c>
      <c r="Z637" s="48">
        <f t="shared" si="183"/>
        <v>39225000</v>
      </c>
    </row>
    <row r="638" spans="1:26" ht="15.75" customHeight="1">
      <c r="A638" s="179"/>
      <c r="B638" s="240"/>
      <c r="C638" s="275" t="s">
        <v>322</v>
      </c>
      <c r="D638" s="62"/>
      <c r="E638" s="63"/>
      <c r="F638" s="105" t="s">
        <v>72</v>
      </c>
      <c r="G638" s="22"/>
      <c r="H638" s="337">
        <v>60</v>
      </c>
      <c r="I638" s="337">
        <v>60</v>
      </c>
      <c r="J638" s="337"/>
      <c r="K638" s="337">
        <v>60</v>
      </c>
      <c r="L638" s="337"/>
      <c r="M638" s="337">
        <v>60</v>
      </c>
      <c r="N638" s="337"/>
      <c r="O638" s="337">
        <v>60</v>
      </c>
      <c r="P638" s="337"/>
      <c r="Q638" s="23"/>
      <c r="R638" s="23"/>
      <c r="S638" s="23"/>
      <c r="T638" s="23"/>
      <c r="U638" s="373">
        <f t="shared" si="184"/>
        <v>300</v>
      </c>
      <c r="V638" s="21">
        <f>'Ars topaz'!L628</f>
        <v>33750</v>
      </c>
      <c r="W638" s="199">
        <f>'Ars topaz'!M628</f>
        <v>34000</v>
      </c>
      <c r="X638" s="126">
        <f t="shared" si="181"/>
        <v>10125000</v>
      </c>
      <c r="Y638" s="26">
        <f t="shared" si="182"/>
        <v>10200000</v>
      </c>
      <c r="Z638" s="48">
        <f t="shared" si="183"/>
        <v>20325000</v>
      </c>
    </row>
    <row r="639" spans="1:26" ht="15.75" customHeight="1">
      <c r="A639" s="61"/>
      <c r="B639" s="240"/>
      <c r="C639" s="279" t="s">
        <v>323</v>
      </c>
      <c r="D639" s="62"/>
      <c r="E639" s="63" t="s">
        <v>324</v>
      </c>
      <c r="F639" s="105" t="s">
        <v>72</v>
      </c>
      <c r="G639" s="22"/>
      <c r="H639" s="337">
        <v>60</v>
      </c>
      <c r="I639" s="337">
        <v>60</v>
      </c>
      <c r="J639" s="337"/>
      <c r="K639" s="337">
        <v>60</v>
      </c>
      <c r="L639" s="337"/>
      <c r="M639" s="337">
        <v>60</v>
      </c>
      <c r="N639" s="337"/>
      <c r="O639" s="337">
        <v>60</v>
      </c>
      <c r="P639" s="337"/>
      <c r="Q639" s="23"/>
      <c r="R639" s="23"/>
      <c r="S639" s="23"/>
      <c r="T639" s="23"/>
      <c r="U639" s="373">
        <f t="shared" si="184"/>
        <v>300</v>
      </c>
      <c r="V639" s="21" t="e">
        <f>'Ars topaz'!L629</f>
        <v>#REF!</v>
      </c>
      <c r="W639" s="199" t="e">
        <f>'Ars topaz'!M629</f>
        <v>#REF!</v>
      </c>
      <c r="X639" s="126" t="e">
        <f t="shared" si="181"/>
        <v>#REF!</v>
      </c>
      <c r="Y639" s="26" t="e">
        <f t="shared" si="182"/>
        <v>#REF!</v>
      </c>
      <c r="Z639" s="48" t="e">
        <f t="shared" si="183"/>
        <v>#REF!</v>
      </c>
    </row>
    <row r="640" spans="1:26" ht="15.75" customHeight="1">
      <c r="A640" s="162"/>
      <c r="B640" s="240"/>
      <c r="C640" s="279"/>
      <c r="D640" s="62"/>
      <c r="E640" s="63"/>
      <c r="F640" s="105"/>
      <c r="G640" s="28"/>
      <c r="H640" s="29"/>
      <c r="I640" s="29"/>
      <c r="J640" s="29"/>
      <c r="K640" s="29"/>
      <c r="L640" s="29"/>
      <c r="M640" s="29"/>
      <c r="N640" s="29"/>
      <c r="O640" s="29"/>
      <c r="P640" s="29"/>
      <c r="Q640" s="29"/>
      <c r="R640" s="29"/>
      <c r="S640" s="29"/>
      <c r="T640" s="29"/>
      <c r="U640" s="373">
        <f t="shared" si="184"/>
        <v>0</v>
      </c>
      <c r="V640" s="27"/>
      <c r="W640" s="488"/>
      <c r="X640" s="126">
        <f t="shared" si="181"/>
        <v>0</v>
      </c>
      <c r="Y640" s="26">
        <f t="shared" si="182"/>
        <v>0</v>
      </c>
      <c r="Z640" s="48">
        <f t="shared" si="183"/>
        <v>0</v>
      </c>
    </row>
    <row r="641" spans="1:26" ht="15.75" customHeight="1">
      <c r="A641" s="162">
        <v>5</v>
      </c>
      <c r="B641" s="34" t="s">
        <v>368</v>
      </c>
      <c r="C641" s="257"/>
      <c r="D641" s="62"/>
      <c r="E641" s="63"/>
      <c r="F641" s="105"/>
      <c r="G641" s="28"/>
      <c r="H641" s="29"/>
      <c r="I641" s="29"/>
      <c r="J641" s="29"/>
      <c r="K641" s="29"/>
      <c r="L641" s="29"/>
      <c r="M641" s="29"/>
      <c r="N641" s="29"/>
      <c r="O641" s="29"/>
      <c r="P641" s="29"/>
      <c r="Q641" s="29"/>
      <c r="R641" s="29"/>
      <c r="S641" s="29"/>
      <c r="T641" s="29"/>
      <c r="U641" s="373">
        <f t="shared" si="184"/>
        <v>0</v>
      </c>
      <c r="V641" s="27"/>
      <c r="W641" s="488"/>
      <c r="X641" s="126">
        <f t="shared" si="181"/>
        <v>0</v>
      </c>
      <c r="Y641" s="26">
        <f t="shared" si="182"/>
        <v>0</v>
      </c>
      <c r="Z641" s="48">
        <f t="shared" si="183"/>
        <v>0</v>
      </c>
    </row>
    <row r="642" spans="1:26" ht="15.75" customHeight="1">
      <c r="A642" s="162"/>
      <c r="B642" s="36"/>
      <c r="C642" s="257" t="s">
        <v>369</v>
      </c>
      <c r="D642" s="62"/>
      <c r="E642" s="63" t="s">
        <v>370</v>
      </c>
      <c r="F642" s="105" t="s">
        <v>72</v>
      </c>
      <c r="G642" s="28"/>
      <c r="H642" s="29">
        <v>28</v>
      </c>
      <c r="I642" s="29">
        <v>29</v>
      </c>
      <c r="J642" s="29"/>
      <c r="K642" s="29">
        <v>31</v>
      </c>
      <c r="L642" s="29"/>
      <c r="M642" s="29">
        <v>33</v>
      </c>
      <c r="N642" s="29"/>
      <c r="O642" s="29">
        <v>35</v>
      </c>
      <c r="P642" s="29"/>
      <c r="Q642" s="29"/>
      <c r="R642" s="29"/>
      <c r="S642" s="29"/>
      <c r="T642" s="29"/>
      <c r="U642" s="373">
        <f t="shared" si="184"/>
        <v>156</v>
      </c>
      <c r="V642" s="21" t="e">
        <f>'Ars topaz'!L632</f>
        <v>#REF!</v>
      </c>
      <c r="W642" s="199" t="e">
        <f>'Ars topaz'!M632</f>
        <v>#REF!</v>
      </c>
      <c r="X642" s="126" t="e">
        <f t="shared" si="181"/>
        <v>#REF!</v>
      </c>
      <c r="Y642" s="26" t="e">
        <f t="shared" si="182"/>
        <v>#REF!</v>
      </c>
      <c r="Z642" s="48" t="e">
        <f t="shared" si="183"/>
        <v>#REF!</v>
      </c>
    </row>
    <row r="643" spans="1:26" ht="15.75" customHeight="1">
      <c r="A643" s="162"/>
      <c r="B643" s="35"/>
      <c r="C643" s="257" t="s">
        <v>371</v>
      </c>
      <c r="D643" s="62"/>
      <c r="E643" s="63" t="s">
        <v>370</v>
      </c>
      <c r="F643" s="105" t="s">
        <v>72</v>
      </c>
      <c r="G643" s="28"/>
      <c r="H643" s="339">
        <v>28</v>
      </c>
      <c r="I643" s="339">
        <v>29</v>
      </c>
      <c r="J643" s="339"/>
      <c r="K643" s="339">
        <v>31</v>
      </c>
      <c r="L643" s="339"/>
      <c r="M643" s="339">
        <v>33</v>
      </c>
      <c r="N643" s="339"/>
      <c r="O643" s="339">
        <v>35</v>
      </c>
      <c r="P643" s="339"/>
      <c r="Q643" s="29"/>
      <c r="R643" s="29"/>
      <c r="S643" s="29"/>
      <c r="T643" s="29"/>
      <c r="U643" s="373">
        <f t="shared" si="184"/>
        <v>156</v>
      </c>
      <c r="V643" s="21" t="e">
        <f>'Ars topaz'!L633</f>
        <v>#REF!</v>
      </c>
      <c r="W643" s="199" t="e">
        <f>'Ars topaz'!M633</f>
        <v>#REF!</v>
      </c>
      <c r="X643" s="126" t="e">
        <f t="shared" si="181"/>
        <v>#REF!</v>
      </c>
      <c r="Y643" s="26" t="e">
        <f t="shared" si="182"/>
        <v>#REF!</v>
      </c>
      <c r="Z643" s="48" t="e">
        <f t="shared" si="183"/>
        <v>#REF!</v>
      </c>
    </row>
    <row r="644" spans="1:26" ht="15.75" customHeight="1">
      <c r="A644" s="162"/>
      <c r="B644" s="35"/>
      <c r="C644" s="257" t="s">
        <v>372</v>
      </c>
      <c r="D644" s="62"/>
      <c r="E644" s="63" t="s">
        <v>373</v>
      </c>
      <c r="F644" s="105" t="s">
        <v>71</v>
      </c>
      <c r="G644" s="28"/>
      <c r="H644" s="339">
        <v>0.89999999999999991</v>
      </c>
      <c r="I644" s="339">
        <v>0.89999999999999991</v>
      </c>
      <c r="J644" s="339"/>
      <c r="K644" s="339">
        <v>0.89999999999999991</v>
      </c>
      <c r="L644" s="339"/>
      <c r="M644" s="339">
        <v>0.89999999999999991</v>
      </c>
      <c r="N644" s="339"/>
      <c r="O644" s="339">
        <v>0.89999999999999991</v>
      </c>
      <c r="P644" s="339"/>
      <c r="Q644" s="29"/>
      <c r="R644" s="29"/>
      <c r="S644" s="29"/>
      <c r="T644" s="29"/>
      <c r="U644" s="373">
        <f t="shared" si="184"/>
        <v>4.5</v>
      </c>
      <c r="V644" s="21" t="e">
        <f>'Ars topaz'!L634</f>
        <v>#REF!</v>
      </c>
      <c r="W644" s="199" t="e">
        <f>'Ars topaz'!M634</f>
        <v>#REF!</v>
      </c>
      <c r="X644" s="126" t="e">
        <f t="shared" si="181"/>
        <v>#REF!</v>
      </c>
      <c r="Y644" s="26" t="e">
        <f t="shared" si="182"/>
        <v>#REF!</v>
      </c>
      <c r="Z644" s="48" t="e">
        <f t="shared" si="183"/>
        <v>#REF!</v>
      </c>
    </row>
    <row r="645" spans="1:26" ht="15.75" customHeight="1">
      <c r="A645" s="162"/>
      <c r="B645" s="35"/>
      <c r="C645" s="257"/>
      <c r="D645" s="62"/>
      <c r="E645" s="63"/>
      <c r="F645" s="105"/>
      <c r="G645" s="28"/>
      <c r="H645" s="29"/>
      <c r="I645" s="29"/>
      <c r="J645" s="29"/>
      <c r="K645" s="29"/>
      <c r="L645" s="29"/>
      <c r="M645" s="29"/>
      <c r="N645" s="29"/>
      <c r="O645" s="29"/>
      <c r="P645" s="29"/>
      <c r="Q645" s="29"/>
      <c r="R645" s="29"/>
      <c r="S645" s="29"/>
      <c r="T645" s="29"/>
      <c r="U645" s="373">
        <f t="shared" si="184"/>
        <v>0</v>
      </c>
      <c r="V645" s="27"/>
      <c r="W645" s="488"/>
      <c r="X645" s="126">
        <f t="shared" si="181"/>
        <v>0</v>
      </c>
      <c r="Y645" s="26">
        <f t="shared" si="182"/>
        <v>0</v>
      </c>
      <c r="Z645" s="48">
        <f t="shared" si="183"/>
        <v>0</v>
      </c>
    </row>
    <row r="646" spans="1:26" ht="15.75" customHeight="1">
      <c r="A646" s="162">
        <v>6</v>
      </c>
      <c r="B646" s="243" t="s">
        <v>374</v>
      </c>
      <c r="C646" s="256"/>
      <c r="D646" s="62"/>
      <c r="E646" s="63"/>
      <c r="F646" s="105"/>
      <c r="G646" s="339"/>
      <c r="H646" s="340"/>
      <c r="I646" s="340"/>
      <c r="J646" s="340"/>
      <c r="K646" s="340"/>
      <c r="L646" s="340"/>
      <c r="M646" s="340"/>
      <c r="N646" s="340"/>
      <c r="O646" s="340"/>
      <c r="P646" s="340"/>
      <c r="Q646" s="340"/>
      <c r="R646" s="340"/>
      <c r="S646" s="340"/>
      <c r="T646" s="340"/>
      <c r="U646" s="373">
        <f t="shared" si="184"/>
        <v>0</v>
      </c>
      <c r="V646" s="27"/>
      <c r="W646" s="488"/>
      <c r="X646" s="126">
        <f t="shared" si="181"/>
        <v>0</v>
      </c>
      <c r="Y646" s="26">
        <f t="shared" si="182"/>
        <v>0</v>
      </c>
      <c r="Z646" s="48">
        <f t="shared" si="183"/>
        <v>0</v>
      </c>
    </row>
    <row r="647" spans="1:26" ht="15.75" customHeight="1">
      <c r="A647" s="162"/>
      <c r="B647" s="243"/>
      <c r="C647" s="256" t="s">
        <v>375</v>
      </c>
      <c r="D647" s="62"/>
      <c r="E647" s="63"/>
      <c r="F647" s="105" t="s">
        <v>72</v>
      </c>
      <c r="G647" s="339"/>
      <c r="H647" s="340"/>
      <c r="I647" s="340"/>
      <c r="J647" s="340"/>
      <c r="K647" s="340"/>
      <c r="L647" s="340"/>
      <c r="M647" s="340"/>
      <c r="N647" s="340"/>
      <c r="O647" s="340"/>
      <c r="P647" s="340"/>
      <c r="Q647" s="340"/>
      <c r="R647" s="340"/>
      <c r="S647" s="340"/>
      <c r="T647" s="340">
        <v>8.2799999999999994</v>
      </c>
      <c r="U647" s="373">
        <f t="shared" si="184"/>
        <v>8.2799999999999994</v>
      </c>
      <c r="V647" s="27">
        <f>V46</f>
        <v>107848.33333333331</v>
      </c>
      <c r="W647" s="488">
        <f>W46</f>
        <v>55000</v>
      </c>
      <c r="X647" s="126">
        <f t="shared" si="181"/>
        <v>892984.19999999972</v>
      </c>
      <c r="Y647" s="26">
        <f t="shared" si="182"/>
        <v>455399.99999999994</v>
      </c>
      <c r="Z647" s="48">
        <f t="shared" si="183"/>
        <v>1348384.1999999997</v>
      </c>
    </row>
    <row r="648" spans="1:26" ht="15.75" customHeight="1">
      <c r="A648" s="162"/>
      <c r="B648" s="243"/>
      <c r="C648" s="256" t="s">
        <v>321</v>
      </c>
      <c r="D648" s="62"/>
      <c r="E648" s="63"/>
      <c r="F648" s="105" t="s">
        <v>72</v>
      </c>
      <c r="G648" s="339"/>
      <c r="H648" s="340"/>
      <c r="I648" s="340"/>
      <c r="J648" s="340"/>
      <c r="K648" s="340"/>
      <c r="L648" s="340"/>
      <c r="M648" s="340"/>
      <c r="N648" s="340"/>
      <c r="O648" s="340"/>
      <c r="P648" s="340"/>
      <c r="Q648" s="340"/>
      <c r="R648" s="340"/>
      <c r="S648" s="340"/>
      <c r="T648" s="340">
        <v>18.36</v>
      </c>
      <c r="U648" s="373">
        <f t="shared" si="184"/>
        <v>18.36</v>
      </c>
      <c r="V648" s="27">
        <f t="shared" ref="V648:W648" si="185">V47</f>
        <v>90750</v>
      </c>
      <c r="W648" s="488">
        <f t="shared" si="185"/>
        <v>40000</v>
      </c>
      <c r="X648" s="126">
        <f t="shared" si="181"/>
        <v>1666170</v>
      </c>
      <c r="Y648" s="26">
        <f t="shared" si="182"/>
        <v>734400</v>
      </c>
      <c r="Z648" s="48">
        <f t="shared" si="183"/>
        <v>2400570</v>
      </c>
    </row>
    <row r="649" spans="1:26" ht="15.75" customHeight="1">
      <c r="A649" s="162"/>
      <c r="B649" s="243"/>
      <c r="C649" s="256" t="s">
        <v>322</v>
      </c>
      <c r="D649" s="62"/>
      <c r="E649" s="63"/>
      <c r="F649" s="105" t="s">
        <v>72</v>
      </c>
      <c r="G649" s="339"/>
      <c r="H649" s="340"/>
      <c r="I649" s="340"/>
      <c r="J649" s="340"/>
      <c r="K649" s="340"/>
      <c r="L649" s="340"/>
      <c r="M649" s="340"/>
      <c r="N649" s="340"/>
      <c r="O649" s="340"/>
      <c r="P649" s="340"/>
      <c r="Q649" s="340"/>
      <c r="R649" s="340"/>
      <c r="S649" s="340"/>
      <c r="T649" s="340">
        <v>8.2799999999999994</v>
      </c>
      <c r="U649" s="373">
        <f t="shared" si="184"/>
        <v>8.2799999999999994</v>
      </c>
      <c r="V649" s="27">
        <f t="shared" ref="V649:W649" si="186">V48</f>
        <v>33750</v>
      </c>
      <c r="W649" s="488">
        <f t="shared" si="186"/>
        <v>34000</v>
      </c>
      <c r="X649" s="126">
        <f t="shared" si="181"/>
        <v>279450</v>
      </c>
      <c r="Y649" s="26">
        <f t="shared" si="182"/>
        <v>281520</v>
      </c>
      <c r="Z649" s="48">
        <f t="shared" si="183"/>
        <v>560970</v>
      </c>
    </row>
    <row r="650" spans="1:26" s="437" customFormat="1" ht="15.75" customHeight="1">
      <c r="A650" s="544"/>
      <c r="B650" s="620"/>
      <c r="C650" s="621" t="s">
        <v>980</v>
      </c>
      <c r="D650" s="451"/>
      <c r="E650" s="358"/>
      <c r="F650" s="452" t="s">
        <v>117</v>
      </c>
      <c r="G650" s="522"/>
      <c r="H650" s="472"/>
      <c r="I650" s="472"/>
      <c r="J650" s="472"/>
      <c r="K650" s="472"/>
      <c r="L650" s="472"/>
      <c r="M650" s="472"/>
      <c r="N650" s="472"/>
      <c r="O650" s="472"/>
      <c r="P650" s="472"/>
      <c r="Q650" s="472"/>
      <c r="R650" s="472"/>
      <c r="S650" s="472"/>
      <c r="T650" s="472">
        <v>16.8</v>
      </c>
      <c r="U650" s="373">
        <f t="shared" si="184"/>
        <v>16.8</v>
      </c>
      <c r="V650" s="622" t="e">
        <f>V68</f>
        <v>#REF!</v>
      </c>
      <c r="W650" s="623" t="e">
        <f>W68</f>
        <v>#REF!</v>
      </c>
      <c r="X650" s="453" t="e">
        <f t="shared" si="181"/>
        <v>#REF!</v>
      </c>
      <c r="Y650" s="457" t="e">
        <f t="shared" si="182"/>
        <v>#REF!</v>
      </c>
      <c r="Z650" s="626" t="e">
        <f t="shared" si="183"/>
        <v>#REF!</v>
      </c>
    </row>
    <row r="651" spans="1:26" s="437" customFormat="1" ht="15.75" customHeight="1">
      <c r="A651" s="544"/>
      <c r="B651" s="620"/>
      <c r="C651" s="621" t="s">
        <v>981</v>
      </c>
      <c r="D651" s="451"/>
      <c r="E651" s="358"/>
      <c r="F651" s="452" t="s">
        <v>117</v>
      </c>
      <c r="G651" s="522"/>
      <c r="H651" s="472"/>
      <c r="I651" s="472"/>
      <c r="J651" s="472"/>
      <c r="K651" s="472"/>
      <c r="L651" s="472"/>
      <c r="M651" s="472"/>
      <c r="N651" s="472"/>
      <c r="O651" s="472"/>
      <c r="P651" s="472"/>
      <c r="Q651" s="472"/>
      <c r="R651" s="472"/>
      <c r="S651" s="472"/>
      <c r="T651" s="472">
        <v>25.8</v>
      </c>
      <c r="U651" s="373">
        <f t="shared" si="184"/>
        <v>25.8</v>
      </c>
      <c r="V651" s="622" t="e">
        <f>V69</f>
        <v>#REF!</v>
      </c>
      <c r="W651" s="623" t="e">
        <f>W69</f>
        <v>#REF!</v>
      </c>
      <c r="X651" s="453" t="e">
        <f t="shared" si="181"/>
        <v>#REF!</v>
      </c>
      <c r="Y651" s="457" t="e">
        <f t="shared" si="182"/>
        <v>#REF!</v>
      </c>
      <c r="Z651" s="626" t="e">
        <f t="shared" si="183"/>
        <v>#REF!</v>
      </c>
    </row>
    <row r="652" spans="1:26" ht="15.75" customHeight="1">
      <c r="A652" s="162"/>
      <c r="B652" s="553"/>
      <c r="C652" s="260" t="s">
        <v>376</v>
      </c>
      <c r="D652" s="96"/>
      <c r="E652" s="97"/>
      <c r="F652" s="106" t="s">
        <v>72</v>
      </c>
      <c r="G652" s="339"/>
      <c r="H652" s="340"/>
      <c r="I652" s="340"/>
      <c r="J652" s="340"/>
      <c r="K652" s="340"/>
      <c r="L652" s="340"/>
      <c r="M652" s="340"/>
      <c r="N652" s="340"/>
      <c r="O652" s="340"/>
      <c r="P652" s="340"/>
      <c r="Q652" s="340"/>
      <c r="R652" s="340"/>
      <c r="S652" s="340"/>
      <c r="T652" s="340">
        <v>21.54</v>
      </c>
      <c r="U652" s="373">
        <f t="shared" si="184"/>
        <v>21.54</v>
      </c>
      <c r="V652" s="27" t="e">
        <f>V108</f>
        <v>#REF!</v>
      </c>
      <c r="W652" s="488" t="e">
        <f>W108</f>
        <v>#REF!</v>
      </c>
      <c r="X652" s="129" t="e">
        <f t="shared" si="181"/>
        <v>#REF!</v>
      </c>
      <c r="Y652" s="30" t="e">
        <f t="shared" si="182"/>
        <v>#REF!</v>
      </c>
      <c r="Z652" s="49" t="e">
        <f t="shared" si="183"/>
        <v>#REF!</v>
      </c>
    </row>
    <row r="653" spans="1:26" ht="15.75" customHeight="1">
      <c r="A653" s="61"/>
      <c r="B653" s="243"/>
      <c r="C653" s="256" t="s">
        <v>75</v>
      </c>
      <c r="D653" s="62"/>
      <c r="E653" s="63"/>
      <c r="F653" s="105" t="s">
        <v>76</v>
      </c>
      <c r="G653" s="338"/>
      <c r="H653" s="337"/>
      <c r="I653" s="337"/>
      <c r="J653" s="337"/>
      <c r="K653" s="337"/>
      <c r="L653" s="337"/>
      <c r="M653" s="337"/>
      <c r="N653" s="337"/>
      <c r="O653" s="337"/>
      <c r="P653" s="337"/>
      <c r="Q653" s="337"/>
      <c r="R653" s="337"/>
      <c r="S653" s="337"/>
      <c r="T653" s="337">
        <v>431.61300000000006</v>
      </c>
      <c r="U653" s="373">
        <f t="shared" si="184"/>
        <v>431.61300000000006</v>
      </c>
      <c r="V653" s="27" t="e">
        <f>#REF!</f>
        <v>#REF!</v>
      </c>
      <c r="W653" s="488" t="e">
        <f>#REF!</f>
        <v>#REF!</v>
      </c>
      <c r="X653" s="129" t="e">
        <f t="shared" ref="X653:X655" si="187">U653*V653</f>
        <v>#REF!</v>
      </c>
      <c r="Y653" s="30" t="e">
        <f t="shared" ref="Y653:Y655" si="188">U653*W653</f>
        <v>#REF!</v>
      </c>
      <c r="Z653" s="49" t="e">
        <f t="shared" ref="Z653:Z655" si="189">X653+Y653</f>
        <v>#REF!</v>
      </c>
    </row>
    <row r="654" spans="1:26" ht="15.75" customHeight="1">
      <c r="A654" s="61"/>
      <c r="B654" s="243"/>
      <c r="C654" s="256" t="s">
        <v>77</v>
      </c>
      <c r="D654" s="62"/>
      <c r="E654" s="63"/>
      <c r="F654" s="105" t="s">
        <v>72</v>
      </c>
      <c r="G654" s="338"/>
      <c r="H654" s="337"/>
      <c r="I654" s="337"/>
      <c r="J654" s="337"/>
      <c r="K654" s="337"/>
      <c r="L654" s="337"/>
      <c r="M654" s="337"/>
      <c r="N654" s="337"/>
      <c r="O654" s="337"/>
      <c r="P654" s="337"/>
      <c r="Q654" s="337"/>
      <c r="R654" s="337"/>
      <c r="S654" s="337"/>
      <c r="T654" s="337">
        <v>13.26</v>
      </c>
      <c r="U654" s="373">
        <f t="shared" si="184"/>
        <v>13.26</v>
      </c>
      <c r="V654" s="27" t="e">
        <f>#REF!</f>
        <v>#REF!</v>
      </c>
      <c r="W654" s="488" t="e">
        <f>#REF!</f>
        <v>#REF!</v>
      </c>
      <c r="X654" s="129" t="e">
        <f t="shared" si="187"/>
        <v>#REF!</v>
      </c>
      <c r="Y654" s="30" t="e">
        <f t="shared" si="188"/>
        <v>#REF!</v>
      </c>
      <c r="Z654" s="49" t="e">
        <f t="shared" si="189"/>
        <v>#REF!</v>
      </c>
    </row>
    <row r="655" spans="1:26" ht="15.75" customHeight="1">
      <c r="A655" s="554"/>
      <c r="B655" s="555"/>
      <c r="C655" s="556" t="s">
        <v>78</v>
      </c>
      <c r="D655" s="93"/>
      <c r="E655" s="94"/>
      <c r="F655" s="110" t="s">
        <v>71</v>
      </c>
      <c r="G655" s="341"/>
      <c r="H655" s="342"/>
      <c r="I655" s="342"/>
      <c r="J655" s="342"/>
      <c r="K655" s="342"/>
      <c r="L655" s="342"/>
      <c r="M655" s="342"/>
      <c r="N655" s="342"/>
      <c r="O655" s="342"/>
      <c r="P655" s="342"/>
      <c r="Q655" s="342"/>
      <c r="R655" s="342"/>
      <c r="S655" s="342"/>
      <c r="T655" s="342">
        <v>1.3260000000000001</v>
      </c>
      <c r="U655" s="373">
        <f t="shared" si="184"/>
        <v>1.3260000000000001</v>
      </c>
      <c r="V655" s="27" t="e">
        <f>#REF!</f>
        <v>#REF!</v>
      </c>
      <c r="W655" s="488" t="e">
        <f>#REF!</f>
        <v>#REF!</v>
      </c>
      <c r="X655" s="129" t="e">
        <f t="shared" si="187"/>
        <v>#REF!</v>
      </c>
      <c r="Y655" s="30" t="e">
        <f t="shared" si="188"/>
        <v>#REF!</v>
      </c>
      <c r="Z655" s="49" t="e">
        <f t="shared" si="189"/>
        <v>#REF!</v>
      </c>
    </row>
    <row r="656" spans="1:26" ht="15.75" customHeight="1">
      <c r="A656" s="98"/>
      <c r="B656" s="225"/>
      <c r="C656" s="218"/>
      <c r="D656" s="99"/>
      <c r="E656" s="100"/>
      <c r="F656" s="101"/>
      <c r="G656" s="100"/>
      <c r="H656" s="100"/>
      <c r="I656" s="100"/>
      <c r="J656" s="100"/>
      <c r="K656" s="100"/>
      <c r="L656" s="100"/>
      <c r="M656" s="100"/>
      <c r="N656" s="100"/>
      <c r="O656" s="100"/>
      <c r="P656" s="100"/>
      <c r="Q656" s="100"/>
      <c r="R656" s="100"/>
      <c r="S656" s="100"/>
      <c r="T656" s="100"/>
      <c r="U656" s="578"/>
      <c r="V656" s="202"/>
      <c r="W656" s="364"/>
      <c r="X656" s="132"/>
      <c r="Y656" s="147" t="s">
        <v>426</v>
      </c>
      <c r="Z656" s="134" t="e">
        <f>SUM(Z603:Z655)</f>
        <v>#REF!</v>
      </c>
    </row>
    <row r="657" spans="1:26" ht="15.75" customHeight="1">
      <c r="A657" s="45"/>
      <c r="B657" s="183"/>
      <c r="C657" s="209"/>
      <c r="D657" s="83"/>
      <c r="E657" s="84"/>
      <c r="F657" s="46"/>
      <c r="G657" s="190"/>
      <c r="H657" s="191"/>
      <c r="I657" s="191"/>
      <c r="J657" s="191"/>
      <c r="K657" s="191"/>
      <c r="L657" s="191"/>
      <c r="M657" s="191"/>
      <c r="N657" s="191"/>
      <c r="O657" s="191"/>
      <c r="P657" s="191"/>
      <c r="Q657" s="191"/>
      <c r="R657" s="191"/>
      <c r="S657" s="191"/>
      <c r="T657" s="191"/>
      <c r="U657" s="579">
        <f t="shared" ref="U657:U671" si="190">SUM(G657:T657)</f>
        <v>0</v>
      </c>
      <c r="V657" s="190"/>
      <c r="W657" s="192"/>
      <c r="X657" s="121"/>
      <c r="Y657" s="122"/>
      <c r="Z657" s="135"/>
    </row>
    <row r="658" spans="1:26" ht="15.75" customHeight="1">
      <c r="A658" s="85" t="s">
        <v>403</v>
      </c>
      <c r="B658" s="171" t="s">
        <v>455</v>
      </c>
      <c r="C658" s="276"/>
      <c r="D658" s="62"/>
      <c r="E658" s="66"/>
      <c r="F658" s="178"/>
      <c r="G658" s="21"/>
      <c r="H658" s="23"/>
      <c r="I658" s="23"/>
      <c r="J658" s="23"/>
      <c r="K658" s="23"/>
      <c r="L658" s="23"/>
      <c r="M658" s="23"/>
      <c r="N658" s="23"/>
      <c r="O658" s="23"/>
      <c r="P658" s="23"/>
      <c r="Q658" s="23"/>
      <c r="R658" s="23"/>
      <c r="S658" s="23"/>
      <c r="T658" s="23"/>
      <c r="U658" s="580">
        <f t="shared" si="190"/>
        <v>0</v>
      </c>
      <c r="V658" s="22"/>
      <c r="W658" s="199"/>
      <c r="X658" s="126"/>
      <c r="Y658" s="26"/>
      <c r="Z658" s="48"/>
    </row>
    <row r="659" spans="1:26" ht="15.75" customHeight="1">
      <c r="A659" s="91">
        <v>1</v>
      </c>
      <c r="B659" s="243" t="s">
        <v>441</v>
      </c>
      <c r="C659" s="247"/>
      <c r="D659" s="90"/>
      <c r="E659" s="63"/>
      <c r="F659" s="178"/>
      <c r="G659" s="21"/>
      <c r="H659" s="23"/>
      <c r="I659" s="23"/>
      <c r="J659" s="23"/>
      <c r="K659" s="23"/>
      <c r="L659" s="23"/>
      <c r="M659" s="23"/>
      <c r="N659" s="23"/>
      <c r="O659" s="23"/>
      <c r="P659" s="23"/>
      <c r="Q659" s="23"/>
      <c r="R659" s="23"/>
      <c r="S659" s="23"/>
      <c r="T659" s="23"/>
      <c r="U659" s="580">
        <f t="shared" si="190"/>
        <v>0</v>
      </c>
      <c r="V659" s="22"/>
      <c r="W659" s="199"/>
      <c r="X659" s="126"/>
      <c r="Y659" s="26"/>
      <c r="Z659" s="48"/>
    </row>
    <row r="660" spans="1:26" ht="15.75" customHeight="1">
      <c r="A660" s="91" t="s">
        <v>74</v>
      </c>
      <c r="B660" s="243" t="s">
        <v>456</v>
      </c>
      <c r="C660" s="247"/>
      <c r="D660" s="90"/>
      <c r="E660" s="63"/>
      <c r="F660" s="178"/>
      <c r="G660" s="21"/>
      <c r="H660" s="23"/>
      <c r="I660" s="23"/>
      <c r="J660" s="23"/>
      <c r="K660" s="23"/>
      <c r="L660" s="23"/>
      <c r="M660" s="23"/>
      <c r="N660" s="23"/>
      <c r="O660" s="23"/>
      <c r="P660" s="23"/>
      <c r="Q660" s="23"/>
      <c r="R660" s="23"/>
      <c r="S660" s="23"/>
      <c r="T660" s="23"/>
      <c r="U660" s="580">
        <f t="shared" si="190"/>
        <v>0</v>
      </c>
      <c r="V660" s="22"/>
      <c r="W660" s="199"/>
      <c r="X660" s="126">
        <f t="shared" ref="X660:X723" si="191">U660*V660</f>
        <v>0</v>
      </c>
      <c r="Y660" s="26">
        <f t="shared" ref="Y660:Y723" si="192">U660*W660</f>
        <v>0</v>
      </c>
      <c r="Z660" s="48">
        <f t="shared" ref="Z660:Z723" si="193">X660+Y660</f>
        <v>0</v>
      </c>
    </row>
    <row r="661" spans="1:26" ht="15.75" customHeight="1">
      <c r="A661" s="91"/>
      <c r="B661" s="127" t="s">
        <v>378</v>
      </c>
      <c r="C661" s="60"/>
      <c r="D661" s="63"/>
      <c r="E661" s="63"/>
      <c r="F661" s="178"/>
      <c r="G661" s="21"/>
      <c r="H661" s="23"/>
      <c r="I661" s="23"/>
      <c r="J661" s="23"/>
      <c r="K661" s="23"/>
      <c r="L661" s="23"/>
      <c r="M661" s="23"/>
      <c r="N661" s="23"/>
      <c r="O661" s="23"/>
      <c r="P661" s="23"/>
      <c r="Q661" s="23"/>
      <c r="R661" s="23"/>
      <c r="S661" s="23"/>
      <c r="T661" s="23"/>
      <c r="U661" s="580">
        <f t="shared" si="190"/>
        <v>0</v>
      </c>
      <c r="V661" s="22"/>
      <c r="W661" s="199"/>
      <c r="X661" s="126">
        <f t="shared" si="191"/>
        <v>0</v>
      </c>
      <c r="Y661" s="26">
        <f t="shared" si="192"/>
        <v>0</v>
      </c>
      <c r="Z661" s="48">
        <f t="shared" si="193"/>
        <v>0</v>
      </c>
    </row>
    <row r="662" spans="1:26" ht="15.75" customHeight="1">
      <c r="A662" s="91"/>
      <c r="B662" s="243"/>
      <c r="C662" s="259" t="s">
        <v>379</v>
      </c>
      <c r="D662" s="175"/>
      <c r="E662" s="63" t="s">
        <v>380</v>
      </c>
      <c r="F662" s="178" t="s">
        <v>72</v>
      </c>
      <c r="G662" s="21"/>
      <c r="H662" s="23">
        <v>69.92</v>
      </c>
      <c r="I662" s="23"/>
      <c r="J662" s="23"/>
      <c r="K662" s="23"/>
      <c r="L662" s="23"/>
      <c r="M662" s="23"/>
      <c r="N662" s="23"/>
      <c r="O662" s="23"/>
      <c r="P662" s="23"/>
      <c r="Q662" s="23"/>
      <c r="R662" s="23"/>
      <c r="S662" s="23"/>
      <c r="T662" s="23"/>
      <c r="U662" s="373">
        <f t="shared" si="190"/>
        <v>69.92</v>
      </c>
      <c r="V662" s="22" t="e">
        <f>'Ars topaz'!L654</f>
        <v>#REF!</v>
      </c>
      <c r="W662" s="199" t="e">
        <f>'Ars topaz'!M654</f>
        <v>#REF!</v>
      </c>
      <c r="X662" s="126" t="e">
        <f t="shared" si="191"/>
        <v>#REF!</v>
      </c>
      <c r="Y662" s="26" t="e">
        <f t="shared" si="192"/>
        <v>#REF!</v>
      </c>
      <c r="Z662" s="48" t="e">
        <f t="shared" si="193"/>
        <v>#REF!</v>
      </c>
    </row>
    <row r="663" spans="1:26" ht="15.75" customHeight="1">
      <c r="A663" s="91"/>
      <c r="B663" s="243"/>
      <c r="C663" s="259" t="s">
        <v>381</v>
      </c>
      <c r="D663" s="175"/>
      <c r="E663" s="63" t="s">
        <v>382</v>
      </c>
      <c r="F663" s="178" t="s">
        <v>72</v>
      </c>
      <c r="G663" s="21"/>
      <c r="H663" s="23">
        <v>51.81</v>
      </c>
      <c r="I663" s="23"/>
      <c r="J663" s="23"/>
      <c r="K663" s="23"/>
      <c r="L663" s="23"/>
      <c r="M663" s="23"/>
      <c r="N663" s="23"/>
      <c r="O663" s="23"/>
      <c r="P663" s="23"/>
      <c r="Q663" s="23"/>
      <c r="R663" s="23"/>
      <c r="S663" s="23"/>
      <c r="T663" s="23"/>
      <c r="U663" s="373">
        <f t="shared" si="190"/>
        <v>51.81</v>
      </c>
      <c r="V663" s="22" t="e">
        <f>'Ars topaz'!L655</f>
        <v>#REF!</v>
      </c>
      <c r="W663" s="199" t="e">
        <f>'Ars topaz'!M655</f>
        <v>#REF!</v>
      </c>
      <c r="X663" s="126" t="e">
        <f t="shared" si="191"/>
        <v>#REF!</v>
      </c>
      <c r="Y663" s="26" t="e">
        <f t="shared" si="192"/>
        <v>#REF!</v>
      </c>
      <c r="Z663" s="48" t="e">
        <f t="shared" si="193"/>
        <v>#REF!</v>
      </c>
    </row>
    <row r="664" spans="1:26" ht="15.75" customHeight="1">
      <c r="A664" s="91"/>
      <c r="B664" s="243"/>
      <c r="C664" s="259" t="s">
        <v>383</v>
      </c>
      <c r="D664" s="175"/>
      <c r="E664" s="63" t="s">
        <v>384</v>
      </c>
      <c r="F664" s="178" t="s">
        <v>72</v>
      </c>
      <c r="G664" s="21"/>
      <c r="H664" s="23">
        <v>179.9</v>
      </c>
      <c r="I664" s="23"/>
      <c r="J664" s="23"/>
      <c r="K664" s="23"/>
      <c r="L664" s="23"/>
      <c r="M664" s="23"/>
      <c r="N664" s="23"/>
      <c r="O664" s="23"/>
      <c r="P664" s="23"/>
      <c r="Q664" s="23"/>
      <c r="R664" s="23"/>
      <c r="S664" s="23"/>
      <c r="T664" s="23"/>
      <c r="U664" s="373">
        <f t="shared" si="190"/>
        <v>179.9</v>
      </c>
      <c r="V664" s="22" t="e">
        <f>'Ars topaz'!L656</f>
        <v>#REF!</v>
      </c>
      <c r="W664" s="199" t="e">
        <f>'Ars topaz'!M656</f>
        <v>#REF!</v>
      </c>
      <c r="X664" s="126" t="e">
        <f t="shared" si="191"/>
        <v>#REF!</v>
      </c>
      <c r="Y664" s="26" t="e">
        <f t="shared" si="192"/>
        <v>#REF!</v>
      </c>
      <c r="Z664" s="48" t="e">
        <f t="shared" si="193"/>
        <v>#REF!</v>
      </c>
    </row>
    <row r="665" spans="1:26" ht="15.75" customHeight="1">
      <c r="A665" s="91"/>
      <c r="B665" s="243"/>
      <c r="C665" s="259" t="s">
        <v>385</v>
      </c>
      <c r="D665" s="175"/>
      <c r="E665" s="63" t="s">
        <v>386</v>
      </c>
      <c r="F665" s="178" t="s">
        <v>72</v>
      </c>
      <c r="G665" s="21"/>
      <c r="H665" s="23">
        <v>51.81</v>
      </c>
      <c r="I665" s="23"/>
      <c r="J665" s="23"/>
      <c r="K665" s="23"/>
      <c r="L665" s="23"/>
      <c r="M665" s="23"/>
      <c r="N665" s="23"/>
      <c r="O665" s="23"/>
      <c r="P665" s="23"/>
      <c r="Q665" s="23"/>
      <c r="R665" s="23"/>
      <c r="S665" s="23"/>
      <c r="T665" s="23"/>
      <c r="U665" s="373">
        <f t="shared" si="190"/>
        <v>51.81</v>
      </c>
      <c r="V665" s="22" t="e">
        <f>'Ars topaz'!L657</f>
        <v>#REF!</v>
      </c>
      <c r="W665" s="199" t="e">
        <f>'Ars topaz'!M657</f>
        <v>#REF!</v>
      </c>
      <c r="X665" s="126" t="e">
        <f t="shared" si="191"/>
        <v>#REF!</v>
      </c>
      <c r="Y665" s="26" t="e">
        <f t="shared" si="192"/>
        <v>#REF!</v>
      </c>
      <c r="Z665" s="48" t="e">
        <f t="shared" si="193"/>
        <v>#REF!</v>
      </c>
    </row>
    <row r="666" spans="1:26" ht="15.75" customHeight="1">
      <c r="A666" s="91"/>
      <c r="B666" s="127" t="s">
        <v>439</v>
      </c>
      <c r="C666" s="60"/>
      <c r="D666" s="63"/>
      <c r="E666" s="63" t="s">
        <v>776</v>
      </c>
      <c r="F666" s="178" t="s">
        <v>117</v>
      </c>
      <c r="G666" s="21"/>
      <c r="H666" s="23">
        <v>41.2</v>
      </c>
      <c r="I666" s="23"/>
      <c r="J666" s="23"/>
      <c r="K666" s="23"/>
      <c r="L666" s="23"/>
      <c r="M666" s="23"/>
      <c r="N666" s="23"/>
      <c r="O666" s="23"/>
      <c r="P666" s="23"/>
      <c r="Q666" s="23"/>
      <c r="R666" s="23"/>
      <c r="S666" s="23"/>
      <c r="T666" s="23"/>
      <c r="U666" s="373">
        <f t="shared" si="190"/>
        <v>41.2</v>
      </c>
      <c r="V666" s="22" t="e">
        <f>'Ars topaz'!L658</f>
        <v>#REF!</v>
      </c>
      <c r="W666" s="199" t="e">
        <f>'Ars topaz'!M658</f>
        <v>#REF!</v>
      </c>
      <c r="X666" s="126" t="e">
        <f t="shared" si="191"/>
        <v>#REF!</v>
      </c>
      <c r="Y666" s="26" t="e">
        <f t="shared" si="192"/>
        <v>#REF!</v>
      </c>
      <c r="Z666" s="48" t="e">
        <f t="shared" si="193"/>
        <v>#REF!</v>
      </c>
    </row>
    <row r="667" spans="1:26" ht="15.75" customHeight="1">
      <c r="A667" s="91"/>
      <c r="B667" s="127"/>
      <c r="C667" s="60"/>
      <c r="D667" s="63"/>
      <c r="E667" s="63" t="s">
        <v>777</v>
      </c>
      <c r="F667" s="178"/>
      <c r="G667" s="21"/>
      <c r="H667" s="23"/>
      <c r="I667" s="23"/>
      <c r="J667" s="23"/>
      <c r="K667" s="23"/>
      <c r="L667" s="23"/>
      <c r="M667" s="23"/>
      <c r="N667" s="23"/>
      <c r="O667" s="23"/>
      <c r="P667" s="23"/>
      <c r="Q667" s="23"/>
      <c r="R667" s="23"/>
      <c r="S667" s="23"/>
      <c r="T667" s="23"/>
      <c r="U667" s="373">
        <f t="shared" si="190"/>
        <v>0</v>
      </c>
      <c r="V667" s="22"/>
      <c r="W667" s="199"/>
      <c r="X667" s="126">
        <f t="shared" si="191"/>
        <v>0</v>
      </c>
      <c r="Y667" s="26">
        <f t="shared" si="192"/>
        <v>0</v>
      </c>
      <c r="Z667" s="48">
        <f t="shared" si="193"/>
        <v>0</v>
      </c>
    </row>
    <row r="668" spans="1:26" s="42" customFormat="1" ht="15.75" customHeight="1">
      <c r="A668" s="37"/>
      <c r="B668" s="244" t="s">
        <v>590</v>
      </c>
      <c r="C668" s="256"/>
      <c r="D668" s="51"/>
      <c r="E668" s="43"/>
      <c r="F668" s="217" t="s">
        <v>72</v>
      </c>
      <c r="G668" s="329"/>
      <c r="H668" s="285">
        <v>414.35</v>
      </c>
      <c r="I668" s="285"/>
      <c r="J668" s="285"/>
      <c r="K668" s="285"/>
      <c r="L668" s="285"/>
      <c r="M668" s="285"/>
      <c r="N668" s="285"/>
      <c r="O668" s="285"/>
      <c r="P668" s="285"/>
      <c r="Q668" s="285"/>
      <c r="R668" s="285"/>
      <c r="S668" s="285"/>
      <c r="T668" s="285"/>
      <c r="U668" s="373">
        <f t="shared" si="190"/>
        <v>414.35</v>
      </c>
      <c r="V668" s="22" t="e">
        <f>'Ars topaz'!L660</f>
        <v>#REF!</v>
      </c>
      <c r="W668" s="199" t="e">
        <f>'Ars topaz'!M660</f>
        <v>#REF!</v>
      </c>
      <c r="X668" s="126" t="e">
        <f t="shared" si="191"/>
        <v>#REF!</v>
      </c>
      <c r="Y668" s="26" t="e">
        <f t="shared" si="192"/>
        <v>#REF!</v>
      </c>
      <c r="Z668" s="48" t="e">
        <f t="shared" si="193"/>
        <v>#REF!</v>
      </c>
    </row>
    <row r="669" spans="1:26" ht="15.75" customHeight="1">
      <c r="A669" s="91"/>
      <c r="B669" s="127" t="s">
        <v>387</v>
      </c>
      <c r="C669" s="60"/>
      <c r="D669" s="63"/>
      <c r="E669" s="63"/>
      <c r="F669" s="178" t="s">
        <v>117</v>
      </c>
      <c r="G669" s="21"/>
      <c r="H669" s="23">
        <v>60.54</v>
      </c>
      <c r="I669" s="23"/>
      <c r="J669" s="23"/>
      <c r="K669" s="23"/>
      <c r="L669" s="23"/>
      <c r="M669" s="23"/>
      <c r="N669" s="23"/>
      <c r="O669" s="23"/>
      <c r="P669" s="23"/>
      <c r="Q669" s="23"/>
      <c r="R669" s="23"/>
      <c r="S669" s="23"/>
      <c r="T669" s="23"/>
      <c r="U669" s="373">
        <f t="shared" si="190"/>
        <v>60.54</v>
      </c>
      <c r="V669" s="22" t="e">
        <f>'Ars topaz'!L661</f>
        <v>#REF!</v>
      </c>
      <c r="W669" s="199" t="e">
        <f>'Ars topaz'!M661</f>
        <v>#REF!</v>
      </c>
      <c r="X669" s="126" t="e">
        <f t="shared" si="191"/>
        <v>#REF!</v>
      </c>
      <c r="Y669" s="26" t="e">
        <f t="shared" si="192"/>
        <v>#REF!</v>
      </c>
      <c r="Z669" s="48" t="e">
        <f t="shared" si="193"/>
        <v>#REF!</v>
      </c>
    </row>
    <row r="670" spans="1:26" ht="15.75" customHeight="1">
      <c r="A670" s="91"/>
      <c r="B670" s="244" t="s">
        <v>388</v>
      </c>
      <c r="C670" s="256"/>
      <c r="D670" s="62"/>
      <c r="E670" s="63" t="s">
        <v>449</v>
      </c>
      <c r="F670" s="178" t="s">
        <v>117</v>
      </c>
      <c r="G670" s="21"/>
      <c r="H670" s="23">
        <v>60.54</v>
      </c>
      <c r="I670" s="23"/>
      <c r="J670" s="23"/>
      <c r="K670" s="23"/>
      <c r="L670" s="23"/>
      <c r="M670" s="23"/>
      <c r="N670" s="23"/>
      <c r="O670" s="23"/>
      <c r="P670" s="23"/>
      <c r="Q670" s="23"/>
      <c r="R670" s="23"/>
      <c r="S670" s="23"/>
      <c r="T670" s="23"/>
      <c r="U670" s="373">
        <f t="shared" si="190"/>
        <v>60.54</v>
      </c>
      <c r="V670" s="22" t="e">
        <f>'Ars topaz'!L662</f>
        <v>#REF!</v>
      </c>
      <c r="W670" s="199" t="e">
        <f>'Ars topaz'!M662</f>
        <v>#REF!</v>
      </c>
      <c r="X670" s="126" t="e">
        <f t="shared" si="191"/>
        <v>#REF!</v>
      </c>
      <c r="Y670" s="26" t="e">
        <f t="shared" si="192"/>
        <v>#REF!</v>
      </c>
      <c r="Z670" s="48" t="e">
        <f t="shared" si="193"/>
        <v>#REF!</v>
      </c>
    </row>
    <row r="671" spans="1:26" s="42" customFormat="1" ht="15.75" customHeight="1">
      <c r="A671" s="37"/>
      <c r="B671" s="244"/>
      <c r="C671" s="256"/>
      <c r="D671" s="51"/>
      <c r="E671" s="43"/>
      <c r="F671" s="217"/>
      <c r="G671" s="329"/>
      <c r="H671" s="285"/>
      <c r="I671" s="285"/>
      <c r="J671" s="285"/>
      <c r="K671" s="285"/>
      <c r="L671" s="285"/>
      <c r="M671" s="285"/>
      <c r="N671" s="285"/>
      <c r="O671" s="285"/>
      <c r="P671" s="285"/>
      <c r="Q671" s="285"/>
      <c r="R671" s="285"/>
      <c r="S671" s="285"/>
      <c r="T671" s="285"/>
      <c r="U671" s="373">
        <f t="shared" si="190"/>
        <v>0</v>
      </c>
      <c r="V671" s="503"/>
      <c r="W671" s="492"/>
      <c r="X671" s="126">
        <f t="shared" si="191"/>
        <v>0</v>
      </c>
      <c r="Y671" s="26">
        <f t="shared" si="192"/>
        <v>0</v>
      </c>
      <c r="Z671" s="48">
        <f t="shared" si="193"/>
        <v>0</v>
      </c>
    </row>
    <row r="672" spans="1:26" s="42" customFormat="1" ht="15.75" customHeight="1">
      <c r="A672" s="91" t="s">
        <v>79</v>
      </c>
      <c r="B672" s="283" t="s">
        <v>451</v>
      </c>
      <c r="C672" s="282"/>
      <c r="D672" s="51"/>
      <c r="E672" s="43"/>
      <c r="F672" s="217"/>
      <c r="G672" s="329"/>
      <c r="H672" s="285"/>
      <c r="I672" s="285"/>
      <c r="J672" s="285"/>
      <c r="K672" s="285"/>
      <c r="L672" s="285"/>
      <c r="M672" s="285"/>
      <c r="N672" s="285"/>
      <c r="O672" s="285"/>
      <c r="P672" s="285"/>
      <c r="Q672" s="285"/>
      <c r="R672" s="285"/>
      <c r="S672" s="285"/>
      <c r="T672" s="285"/>
      <c r="U672" s="373">
        <f t="shared" ref="U672:U735" si="194">SUM(G672:T672)</f>
        <v>0</v>
      </c>
      <c r="V672" s="503"/>
      <c r="W672" s="492"/>
      <c r="X672" s="126">
        <f t="shared" si="191"/>
        <v>0</v>
      </c>
      <c r="Y672" s="26">
        <f t="shared" si="192"/>
        <v>0</v>
      </c>
      <c r="Z672" s="48">
        <f t="shared" si="193"/>
        <v>0</v>
      </c>
    </row>
    <row r="673" spans="1:26" s="42" customFormat="1" ht="15.75" customHeight="1">
      <c r="A673" s="25"/>
      <c r="B673" s="115" t="s">
        <v>454</v>
      </c>
      <c r="C673" s="62"/>
      <c r="D673" s="51"/>
      <c r="E673" s="43"/>
      <c r="F673" s="217" t="s">
        <v>72</v>
      </c>
      <c r="G673" s="329"/>
      <c r="H673" s="285">
        <v>195.28200000000001</v>
      </c>
      <c r="I673" s="285"/>
      <c r="J673" s="285"/>
      <c r="K673" s="285"/>
      <c r="L673" s="285"/>
      <c r="M673" s="285"/>
      <c r="N673" s="285"/>
      <c r="O673" s="285"/>
      <c r="P673" s="285"/>
      <c r="Q673" s="285"/>
      <c r="R673" s="285"/>
      <c r="S673" s="285"/>
      <c r="T673" s="285"/>
      <c r="U673" s="373">
        <f t="shared" si="194"/>
        <v>195.28200000000001</v>
      </c>
      <c r="V673" s="22" t="e">
        <f>'Ars topaz'!L665</f>
        <v>#REF!</v>
      </c>
      <c r="W673" s="199" t="e">
        <f>'Ars topaz'!M665</f>
        <v>#REF!</v>
      </c>
      <c r="X673" s="126" t="e">
        <f t="shared" si="191"/>
        <v>#REF!</v>
      </c>
      <c r="Y673" s="26" t="e">
        <f t="shared" si="192"/>
        <v>#REF!</v>
      </c>
      <c r="Z673" s="48" t="e">
        <f t="shared" si="193"/>
        <v>#REF!</v>
      </c>
    </row>
    <row r="674" spans="1:26" s="42" customFormat="1" ht="15.75" customHeight="1">
      <c r="A674" s="25"/>
      <c r="B674" s="115" t="s">
        <v>452</v>
      </c>
      <c r="C674" s="62"/>
      <c r="D674" s="51"/>
      <c r="E674" s="43"/>
      <c r="F674" s="217" t="s">
        <v>72</v>
      </c>
      <c r="G674" s="329"/>
      <c r="H674" s="285">
        <v>182.422</v>
      </c>
      <c r="I674" s="285"/>
      <c r="J674" s="285"/>
      <c r="K674" s="285"/>
      <c r="L674" s="285"/>
      <c r="M674" s="285"/>
      <c r="N674" s="285"/>
      <c r="O674" s="285"/>
      <c r="P674" s="285"/>
      <c r="Q674" s="285"/>
      <c r="R674" s="285"/>
      <c r="S674" s="285"/>
      <c r="T674" s="285"/>
      <c r="U674" s="373">
        <f t="shared" si="194"/>
        <v>182.422</v>
      </c>
      <c r="V674" s="22" t="e">
        <f>'Ars topaz'!L666</f>
        <v>#REF!</v>
      </c>
      <c r="W674" s="199" t="e">
        <f>'Ars topaz'!M666</f>
        <v>#REF!</v>
      </c>
      <c r="X674" s="126" t="e">
        <f t="shared" si="191"/>
        <v>#REF!</v>
      </c>
      <c r="Y674" s="26" t="e">
        <f t="shared" si="192"/>
        <v>#REF!</v>
      </c>
      <c r="Z674" s="48" t="e">
        <f t="shared" si="193"/>
        <v>#REF!</v>
      </c>
    </row>
    <row r="675" spans="1:26" s="42" customFormat="1" ht="15.75" customHeight="1">
      <c r="A675" s="25"/>
      <c r="B675" s="175" t="s">
        <v>780</v>
      </c>
      <c r="C675" s="63"/>
      <c r="D675" s="63"/>
      <c r="E675" s="63" t="s">
        <v>781</v>
      </c>
      <c r="F675" s="178" t="s">
        <v>117</v>
      </c>
      <c r="G675" s="329"/>
      <c r="H675" s="285">
        <v>46.85</v>
      </c>
      <c r="I675" s="285"/>
      <c r="J675" s="285"/>
      <c r="K675" s="285"/>
      <c r="L675" s="285"/>
      <c r="M675" s="285"/>
      <c r="N675" s="285"/>
      <c r="O675" s="285"/>
      <c r="P675" s="285"/>
      <c r="Q675" s="285"/>
      <c r="R675" s="285"/>
      <c r="S675" s="285"/>
      <c r="T675" s="285"/>
      <c r="U675" s="373">
        <f t="shared" si="194"/>
        <v>46.85</v>
      </c>
      <c r="V675" s="22" t="e">
        <f>'Ars topaz'!L667</f>
        <v>#REF!</v>
      </c>
      <c r="W675" s="199" t="e">
        <f>'Ars topaz'!M667</f>
        <v>#REF!</v>
      </c>
      <c r="X675" s="126" t="e">
        <f t="shared" si="191"/>
        <v>#REF!</v>
      </c>
      <c r="Y675" s="26" t="e">
        <f t="shared" si="192"/>
        <v>#REF!</v>
      </c>
      <c r="Z675" s="48" t="e">
        <f t="shared" si="193"/>
        <v>#REF!</v>
      </c>
    </row>
    <row r="676" spans="1:26" ht="15.75" customHeight="1">
      <c r="A676" s="91"/>
      <c r="B676" s="244"/>
      <c r="C676" s="256"/>
      <c r="D676" s="62"/>
      <c r="E676" s="63" t="s">
        <v>782</v>
      </c>
      <c r="F676" s="178"/>
      <c r="G676" s="21"/>
      <c r="H676" s="23"/>
      <c r="I676" s="23"/>
      <c r="J676" s="23"/>
      <c r="K676" s="23"/>
      <c r="L676" s="23"/>
      <c r="M676" s="23"/>
      <c r="N676" s="23"/>
      <c r="O676" s="23"/>
      <c r="P676" s="23"/>
      <c r="Q676" s="23"/>
      <c r="R676" s="23"/>
      <c r="S676" s="23"/>
      <c r="T676" s="23"/>
      <c r="U676" s="373">
        <f t="shared" si="194"/>
        <v>0</v>
      </c>
      <c r="V676" s="22"/>
      <c r="W676" s="199"/>
      <c r="X676" s="126">
        <f t="shared" si="191"/>
        <v>0</v>
      </c>
      <c r="Y676" s="26">
        <f t="shared" si="192"/>
        <v>0</v>
      </c>
      <c r="Z676" s="48">
        <f t="shared" si="193"/>
        <v>0</v>
      </c>
    </row>
    <row r="677" spans="1:26" ht="15.75" customHeight="1">
      <c r="A677" s="91"/>
      <c r="B677" s="244"/>
      <c r="C677" s="256"/>
      <c r="D677" s="62"/>
      <c r="E677" s="63"/>
      <c r="F677" s="178"/>
      <c r="G677" s="21"/>
      <c r="H677" s="23"/>
      <c r="I677" s="23"/>
      <c r="J677" s="23"/>
      <c r="K677" s="23"/>
      <c r="L677" s="23"/>
      <c r="M677" s="23"/>
      <c r="N677" s="23"/>
      <c r="O677" s="23"/>
      <c r="P677" s="23"/>
      <c r="Q677" s="23"/>
      <c r="R677" s="23"/>
      <c r="S677" s="23"/>
      <c r="T677" s="23"/>
      <c r="U677" s="373">
        <f t="shared" si="194"/>
        <v>0</v>
      </c>
      <c r="V677" s="22"/>
      <c r="W677" s="199"/>
      <c r="X677" s="126">
        <f t="shared" si="191"/>
        <v>0</v>
      </c>
      <c r="Y677" s="26">
        <f t="shared" si="192"/>
        <v>0</v>
      </c>
      <c r="Z677" s="48">
        <f t="shared" si="193"/>
        <v>0</v>
      </c>
    </row>
    <row r="678" spans="1:26" ht="15.75" customHeight="1">
      <c r="A678" s="91">
        <v>2</v>
      </c>
      <c r="B678" s="243" t="s">
        <v>377</v>
      </c>
      <c r="C678" s="247"/>
      <c r="D678" s="90"/>
      <c r="E678" s="63"/>
      <c r="F678" s="178"/>
      <c r="G678" s="21"/>
      <c r="H678" s="23"/>
      <c r="I678" s="23"/>
      <c r="J678" s="23"/>
      <c r="K678" s="23"/>
      <c r="L678" s="23"/>
      <c r="M678" s="23"/>
      <c r="N678" s="23"/>
      <c r="O678" s="23"/>
      <c r="P678" s="23"/>
      <c r="Q678" s="23"/>
      <c r="R678" s="23"/>
      <c r="S678" s="23"/>
      <c r="T678" s="23"/>
      <c r="U678" s="373">
        <f t="shared" si="194"/>
        <v>0</v>
      </c>
      <c r="V678" s="22"/>
      <c r="W678" s="199"/>
      <c r="X678" s="126">
        <f t="shared" si="191"/>
        <v>0</v>
      </c>
      <c r="Y678" s="26">
        <f t="shared" si="192"/>
        <v>0</v>
      </c>
      <c r="Z678" s="48">
        <f t="shared" si="193"/>
        <v>0</v>
      </c>
    </row>
    <row r="679" spans="1:26" ht="15.75" customHeight="1">
      <c r="A679" s="91" t="s">
        <v>34</v>
      </c>
      <c r="B679" s="243" t="s">
        <v>457</v>
      </c>
      <c r="C679" s="247"/>
      <c r="D679" s="90"/>
      <c r="E679" s="63"/>
      <c r="F679" s="178"/>
      <c r="G679" s="21"/>
      <c r="H679" s="23"/>
      <c r="I679" s="23"/>
      <c r="J679" s="23"/>
      <c r="K679" s="23"/>
      <c r="L679" s="23"/>
      <c r="M679" s="23"/>
      <c r="N679" s="23"/>
      <c r="O679" s="23"/>
      <c r="P679" s="23"/>
      <c r="Q679" s="23"/>
      <c r="R679" s="23"/>
      <c r="S679" s="23"/>
      <c r="T679" s="23"/>
      <c r="U679" s="373">
        <f t="shared" si="194"/>
        <v>0</v>
      </c>
      <c r="V679" s="22"/>
      <c r="W679" s="199"/>
      <c r="X679" s="126">
        <f t="shared" si="191"/>
        <v>0</v>
      </c>
      <c r="Y679" s="26">
        <f t="shared" si="192"/>
        <v>0</v>
      </c>
      <c r="Z679" s="48">
        <f t="shared" si="193"/>
        <v>0</v>
      </c>
    </row>
    <row r="680" spans="1:26" ht="15.75" customHeight="1">
      <c r="A680" s="91"/>
      <c r="B680" s="127" t="s">
        <v>597</v>
      </c>
      <c r="C680" s="60"/>
      <c r="D680" s="63"/>
      <c r="E680" s="63"/>
      <c r="F680" s="178"/>
      <c r="G680" s="21"/>
      <c r="H680" s="23"/>
      <c r="I680" s="23"/>
      <c r="J680" s="23"/>
      <c r="K680" s="23"/>
      <c r="L680" s="23"/>
      <c r="M680" s="23"/>
      <c r="N680" s="23"/>
      <c r="O680" s="23"/>
      <c r="P680" s="23"/>
      <c r="Q680" s="23"/>
      <c r="R680" s="23"/>
      <c r="S680" s="23"/>
      <c r="T680" s="23"/>
      <c r="U680" s="373">
        <f t="shared" si="194"/>
        <v>0</v>
      </c>
      <c r="V680" s="22"/>
      <c r="W680" s="199"/>
      <c r="X680" s="126">
        <f t="shared" si="191"/>
        <v>0</v>
      </c>
      <c r="Y680" s="26">
        <f t="shared" si="192"/>
        <v>0</v>
      </c>
      <c r="Z680" s="48">
        <f t="shared" si="193"/>
        <v>0</v>
      </c>
    </row>
    <row r="681" spans="1:26" ht="15.75" customHeight="1">
      <c r="A681" s="91"/>
      <c r="B681" s="243"/>
      <c r="C681" s="259" t="s">
        <v>379</v>
      </c>
      <c r="D681" s="175"/>
      <c r="E681" s="63" t="s">
        <v>380</v>
      </c>
      <c r="F681" s="178" t="s">
        <v>72</v>
      </c>
      <c r="G681" s="21"/>
      <c r="H681" s="23">
        <v>20.12</v>
      </c>
      <c r="I681" s="23"/>
      <c r="J681" s="23"/>
      <c r="K681" s="23"/>
      <c r="L681" s="23"/>
      <c r="M681" s="23"/>
      <c r="N681" s="23"/>
      <c r="O681" s="23"/>
      <c r="P681" s="23"/>
      <c r="Q681" s="23"/>
      <c r="R681" s="23"/>
      <c r="S681" s="23"/>
      <c r="T681" s="23"/>
      <c r="U681" s="373">
        <f t="shared" si="194"/>
        <v>20.12</v>
      </c>
      <c r="V681" s="22" t="e">
        <f>'Ars topaz'!L673</f>
        <v>#REF!</v>
      </c>
      <c r="W681" s="199" t="e">
        <f>'Ars topaz'!M673</f>
        <v>#REF!</v>
      </c>
      <c r="X681" s="126" t="e">
        <f t="shared" si="191"/>
        <v>#REF!</v>
      </c>
      <c r="Y681" s="26" t="e">
        <f t="shared" si="192"/>
        <v>#REF!</v>
      </c>
      <c r="Z681" s="48" t="e">
        <f t="shared" si="193"/>
        <v>#REF!</v>
      </c>
    </row>
    <row r="682" spans="1:26" ht="15.75" customHeight="1">
      <c r="A682" s="91"/>
      <c r="B682" s="243"/>
      <c r="C682" s="259" t="s">
        <v>381</v>
      </c>
      <c r="D682" s="175"/>
      <c r="E682" s="63" t="s">
        <v>382</v>
      </c>
      <c r="F682" s="178" t="s">
        <v>72</v>
      </c>
      <c r="G682" s="21"/>
      <c r="H682" s="23">
        <v>14.31</v>
      </c>
      <c r="I682" s="23"/>
      <c r="J682" s="23"/>
      <c r="K682" s="23"/>
      <c r="L682" s="23"/>
      <c r="M682" s="23"/>
      <c r="N682" s="23"/>
      <c r="O682" s="23"/>
      <c r="P682" s="23"/>
      <c r="Q682" s="23"/>
      <c r="R682" s="23"/>
      <c r="S682" s="23"/>
      <c r="T682" s="23"/>
      <c r="U682" s="373">
        <f t="shared" si="194"/>
        <v>14.31</v>
      </c>
      <c r="V682" s="22" t="e">
        <f>'Ars topaz'!L674</f>
        <v>#REF!</v>
      </c>
      <c r="W682" s="199" t="e">
        <f>'Ars topaz'!M674</f>
        <v>#REF!</v>
      </c>
      <c r="X682" s="126" t="e">
        <f t="shared" si="191"/>
        <v>#REF!</v>
      </c>
      <c r="Y682" s="26" t="e">
        <f t="shared" si="192"/>
        <v>#REF!</v>
      </c>
      <c r="Z682" s="48" t="e">
        <f t="shared" si="193"/>
        <v>#REF!</v>
      </c>
    </row>
    <row r="683" spans="1:26" ht="15.75" customHeight="1">
      <c r="A683" s="91"/>
      <c r="B683" s="243"/>
      <c r="C683" s="259" t="s">
        <v>383</v>
      </c>
      <c r="D683" s="175"/>
      <c r="E683" s="63" t="s">
        <v>384</v>
      </c>
      <c r="F683" s="178" t="s">
        <v>72</v>
      </c>
      <c r="G683" s="21"/>
      <c r="H683" s="23">
        <v>32.96</v>
      </c>
      <c r="I683" s="23"/>
      <c r="J683" s="23"/>
      <c r="K683" s="23"/>
      <c r="L683" s="23"/>
      <c r="M683" s="23"/>
      <c r="N683" s="23"/>
      <c r="O683" s="23"/>
      <c r="P683" s="23"/>
      <c r="Q683" s="23"/>
      <c r="R683" s="23"/>
      <c r="S683" s="23"/>
      <c r="T683" s="23"/>
      <c r="U683" s="373">
        <f t="shared" si="194"/>
        <v>32.96</v>
      </c>
      <c r="V683" s="22" t="e">
        <f>'Ars topaz'!L675</f>
        <v>#REF!</v>
      </c>
      <c r="W683" s="199" t="e">
        <f>'Ars topaz'!M675</f>
        <v>#REF!</v>
      </c>
      <c r="X683" s="126" t="e">
        <f t="shared" si="191"/>
        <v>#REF!</v>
      </c>
      <c r="Y683" s="26" t="e">
        <f t="shared" si="192"/>
        <v>#REF!</v>
      </c>
      <c r="Z683" s="48" t="e">
        <f t="shared" si="193"/>
        <v>#REF!</v>
      </c>
    </row>
    <row r="684" spans="1:26" ht="15.75" customHeight="1">
      <c r="A684" s="91"/>
      <c r="B684" s="243"/>
      <c r="C684" s="259" t="s">
        <v>385</v>
      </c>
      <c r="D684" s="175"/>
      <c r="E684" s="63" t="s">
        <v>386</v>
      </c>
      <c r="F684" s="178" t="s">
        <v>72</v>
      </c>
      <c r="G684" s="21"/>
      <c r="H684" s="23">
        <v>14.31</v>
      </c>
      <c r="I684" s="23"/>
      <c r="J684" s="23"/>
      <c r="K684" s="23"/>
      <c r="L684" s="23"/>
      <c r="M684" s="23"/>
      <c r="N684" s="23"/>
      <c r="O684" s="23"/>
      <c r="P684" s="23"/>
      <c r="Q684" s="23"/>
      <c r="R684" s="23"/>
      <c r="S684" s="23"/>
      <c r="T684" s="23"/>
      <c r="U684" s="373">
        <f t="shared" si="194"/>
        <v>14.31</v>
      </c>
      <c r="V684" s="22" t="e">
        <f>'Ars topaz'!L676</f>
        <v>#REF!</v>
      </c>
      <c r="W684" s="199" t="e">
        <f>'Ars topaz'!M676</f>
        <v>#REF!</v>
      </c>
      <c r="X684" s="126" t="e">
        <f t="shared" si="191"/>
        <v>#REF!</v>
      </c>
      <c r="Y684" s="26" t="e">
        <f t="shared" si="192"/>
        <v>#REF!</v>
      </c>
      <c r="Z684" s="48" t="e">
        <f t="shared" si="193"/>
        <v>#REF!</v>
      </c>
    </row>
    <row r="685" spans="1:26" ht="15.75" customHeight="1">
      <c r="A685" s="91"/>
      <c r="B685" s="127" t="s">
        <v>439</v>
      </c>
      <c r="C685" s="60"/>
      <c r="D685" s="63"/>
      <c r="E685" s="63" t="s">
        <v>779</v>
      </c>
      <c r="F685" s="178" t="s">
        <v>117</v>
      </c>
      <c r="G685" s="21"/>
      <c r="H685" s="23">
        <v>36.619999999999997</v>
      </c>
      <c r="I685" s="23"/>
      <c r="J685" s="23"/>
      <c r="K685" s="23"/>
      <c r="L685" s="23"/>
      <c r="M685" s="23"/>
      <c r="N685" s="23"/>
      <c r="O685" s="23"/>
      <c r="P685" s="23"/>
      <c r="Q685" s="23"/>
      <c r="R685" s="23"/>
      <c r="S685" s="23"/>
      <c r="T685" s="23"/>
      <c r="U685" s="373">
        <f t="shared" si="194"/>
        <v>36.619999999999997</v>
      </c>
      <c r="V685" s="22" t="e">
        <f>'Ars topaz'!L677</f>
        <v>#REF!</v>
      </c>
      <c r="W685" s="199" t="e">
        <f>'Ars topaz'!M677</f>
        <v>#REF!</v>
      </c>
      <c r="X685" s="126" t="e">
        <f t="shared" si="191"/>
        <v>#REF!</v>
      </c>
      <c r="Y685" s="26" t="e">
        <f t="shared" si="192"/>
        <v>#REF!</v>
      </c>
      <c r="Z685" s="48" t="e">
        <f t="shared" si="193"/>
        <v>#REF!</v>
      </c>
    </row>
    <row r="686" spans="1:26" ht="15.75" customHeight="1">
      <c r="A686" s="91"/>
      <c r="B686" s="127"/>
      <c r="C686" s="60"/>
      <c r="D686" s="63"/>
      <c r="E686" s="63" t="s">
        <v>448</v>
      </c>
      <c r="F686" s="178"/>
      <c r="G686" s="21"/>
      <c r="H686" s="23"/>
      <c r="I686" s="23"/>
      <c r="J686" s="23"/>
      <c r="K686" s="23"/>
      <c r="L686" s="23"/>
      <c r="M686" s="23"/>
      <c r="N686" s="23"/>
      <c r="O686" s="23"/>
      <c r="P686" s="23"/>
      <c r="Q686" s="23"/>
      <c r="R686" s="23"/>
      <c r="S686" s="23"/>
      <c r="T686" s="23"/>
      <c r="U686" s="373">
        <f t="shared" si="194"/>
        <v>0</v>
      </c>
      <c r="V686" s="22"/>
      <c r="W686" s="199"/>
      <c r="X686" s="126">
        <f t="shared" si="191"/>
        <v>0</v>
      </c>
      <c r="Y686" s="26">
        <f t="shared" si="192"/>
        <v>0</v>
      </c>
      <c r="Z686" s="48">
        <f t="shared" si="193"/>
        <v>0</v>
      </c>
    </row>
    <row r="687" spans="1:26" s="42" customFormat="1" ht="15.75" customHeight="1">
      <c r="A687" s="37"/>
      <c r="B687" s="244" t="s">
        <v>590</v>
      </c>
      <c r="C687" s="256"/>
      <c r="D687" s="51"/>
      <c r="E687" s="43"/>
      <c r="F687" s="217" t="s">
        <v>72</v>
      </c>
      <c r="G687" s="329"/>
      <c r="H687" s="285">
        <v>97.358000000000004</v>
      </c>
      <c r="I687" s="285"/>
      <c r="J687" s="285"/>
      <c r="K687" s="285"/>
      <c r="L687" s="285"/>
      <c r="M687" s="285"/>
      <c r="N687" s="285"/>
      <c r="O687" s="285"/>
      <c r="P687" s="285"/>
      <c r="Q687" s="285"/>
      <c r="R687" s="285"/>
      <c r="S687" s="285"/>
      <c r="T687" s="285"/>
      <c r="U687" s="373">
        <f t="shared" si="194"/>
        <v>97.358000000000004</v>
      </c>
      <c r="V687" s="22" t="e">
        <f>'Ars topaz'!L679</f>
        <v>#REF!</v>
      </c>
      <c r="W687" s="199" t="e">
        <f>'Ars topaz'!M679</f>
        <v>#REF!</v>
      </c>
      <c r="X687" s="126" t="e">
        <f t="shared" si="191"/>
        <v>#REF!</v>
      </c>
      <c r="Y687" s="26" t="e">
        <f t="shared" si="192"/>
        <v>#REF!</v>
      </c>
      <c r="Z687" s="48" t="e">
        <f t="shared" si="193"/>
        <v>#REF!</v>
      </c>
    </row>
    <row r="688" spans="1:26" ht="15.75" customHeight="1">
      <c r="A688" s="91"/>
      <c r="B688" s="127" t="s">
        <v>387</v>
      </c>
      <c r="C688" s="60"/>
      <c r="D688" s="63"/>
      <c r="E688" s="63"/>
      <c r="F688" s="178" t="s">
        <v>117</v>
      </c>
      <c r="G688" s="21"/>
      <c r="H688" s="23">
        <v>4.968</v>
      </c>
      <c r="I688" s="23"/>
      <c r="J688" s="23"/>
      <c r="K688" s="23"/>
      <c r="L688" s="23"/>
      <c r="M688" s="23"/>
      <c r="N688" s="23"/>
      <c r="O688" s="23"/>
      <c r="P688" s="23"/>
      <c r="Q688" s="23"/>
      <c r="R688" s="23"/>
      <c r="S688" s="23"/>
      <c r="T688" s="23"/>
      <c r="U688" s="373">
        <f t="shared" si="194"/>
        <v>4.968</v>
      </c>
      <c r="V688" s="22" t="e">
        <f>'Ars topaz'!L680</f>
        <v>#REF!</v>
      </c>
      <c r="W688" s="199" t="e">
        <f>'Ars topaz'!M680</f>
        <v>#REF!</v>
      </c>
      <c r="X688" s="126" t="e">
        <f t="shared" si="191"/>
        <v>#REF!</v>
      </c>
      <c r="Y688" s="26" t="e">
        <f t="shared" si="192"/>
        <v>#REF!</v>
      </c>
      <c r="Z688" s="48" t="e">
        <f t="shared" si="193"/>
        <v>#REF!</v>
      </c>
    </row>
    <row r="689" spans="1:26" ht="15.75" customHeight="1">
      <c r="A689" s="91"/>
      <c r="B689" s="244" t="s">
        <v>388</v>
      </c>
      <c r="C689" s="256"/>
      <c r="D689" s="62"/>
      <c r="E689" s="63" t="s">
        <v>449</v>
      </c>
      <c r="F689" s="178" t="s">
        <v>117</v>
      </c>
      <c r="G689" s="21"/>
      <c r="H689" s="23">
        <v>4.968</v>
      </c>
      <c r="I689" s="23"/>
      <c r="J689" s="23"/>
      <c r="K689" s="23"/>
      <c r="L689" s="23"/>
      <c r="M689" s="23"/>
      <c r="N689" s="23"/>
      <c r="O689" s="23"/>
      <c r="P689" s="23"/>
      <c r="Q689" s="23"/>
      <c r="R689" s="23"/>
      <c r="S689" s="23"/>
      <c r="T689" s="23"/>
      <c r="U689" s="373">
        <f t="shared" si="194"/>
        <v>4.968</v>
      </c>
      <c r="V689" s="22" t="e">
        <f>'Ars topaz'!L681</f>
        <v>#REF!</v>
      </c>
      <c r="W689" s="199" t="e">
        <f>'Ars topaz'!M681</f>
        <v>#REF!</v>
      </c>
      <c r="X689" s="126" t="e">
        <f t="shared" si="191"/>
        <v>#REF!</v>
      </c>
      <c r="Y689" s="26" t="e">
        <f t="shared" si="192"/>
        <v>#REF!</v>
      </c>
      <c r="Z689" s="48" t="e">
        <f t="shared" si="193"/>
        <v>#REF!</v>
      </c>
    </row>
    <row r="690" spans="1:26" ht="15.75" customHeight="1">
      <c r="A690" s="91"/>
      <c r="B690" s="244"/>
      <c r="C690" s="256"/>
      <c r="D690" s="62"/>
      <c r="E690" s="63"/>
      <c r="F690" s="178"/>
      <c r="G690" s="21"/>
      <c r="H690" s="23"/>
      <c r="I690" s="23"/>
      <c r="J690" s="23"/>
      <c r="K690" s="23"/>
      <c r="L690" s="23"/>
      <c r="M690" s="23"/>
      <c r="N690" s="23"/>
      <c r="O690" s="23"/>
      <c r="P690" s="23"/>
      <c r="Q690" s="23"/>
      <c r="R690" s="23"/>
      <c r="S690" s="23"/>
      <c r="T690" s="23"/>
      <c r="U690" s="373">
        <f t="shared" si="194"/>
        <v>0</v>
      </c>
      <c r="V690" s="22"/>
      <c r="W690" s="199"/>
      <c r="X690" s="126">
        <f t="shared" si="191"/>
        <v>0</v>
      </c>
      <c r="Y690" s="26">
        <f t="shared" si="192"/>
        <v>0</v>
      </c>
      <c r="Z690" s="48">
        <f t="shared" si="193"/>
        <v>0</v>
      </c>
    </row>
    <row r="691" spans="1:26" s="42" customFormat="1" ht="15.75" customHeight="1">
      <c r="A691" s="91" t="s">
        <v>35</v>
      </c>
      <c r="B691" s="283" t="s">
        <v>451</v>
      </c>
      <c r="C691" s="282"/>
      <c r="D691" s="51"/>
      <c r="E691" s="43"/>
      <c r="F691" s="217"/>
      <c r="G691" s="329"/>
      <c r="H691" s="285"/>
      <c r="I691" s="285"/>
      <c r="J691" s="285"/>
      <c r="K691" s="285"/>
      <c r="L691" s="285"/>
      <c r="M691" s="285"/>
      <c r="N691" s="285"/>
      <c r="O691" s="285"/>
      <c r="P691" s="285"/>
      <c r="Q691" s="285"/>
      <c r="R691" s="285"/>
      <c r="S691" s="285"/>
      <c r="T691" s="285"/>
      <c r="U691" s="373">
        <f t="shared" si="194"/>
        <v>0</v>
      </c>
      <c r="V691" s="503"/>
      <c r="W691" s="492"/>
      <c r="X691" s="126">
        <f t="shared" si="191"/>
        <v>0</v>
      </c>
      <c r="Y691" s="26">
        <f t="shared" si="192"/>
        <v>0</v>
      </c>
      <c r="Z691" s="48">
        <f t="shared" si="193"/>
        <v>0</v>
      </c>
    </row>
    <row r="692" spans="1:26" s="42" customFormat="1" ht="15.75" customHeight="1">
      <c r="A692" s="25"/>
      <c r="B692" s="115" t="s">
        <v>454</v>
      </c>
      <c r="C692" s="62"/>
      <c r="D692" s="51"/>
      <c r="E692" s="43"/>
      <c r="F692" s="217" t="s">
        <v>72</v>
      </c>
      <c r="G692" s="329"/>
      <c r="H692" s="285">
        <v>140.95500000000001</v>
      </c>
      <c r="I692" s="285"/>
      <c r="J692" s="285"/>
      <c r="K692" s="285"/>
      <c r="L692" s="285"/>
      <c r="M692" s="285"/>
      <c r="N692" s="285"/>
      <c r="O692" s="285"/>
      <c r="P692" s="285"/>
      <c r="Q692" s="285"/>
      <c r="R692" s="285"/>
      <c r="S692" s="285"/>
      <c r="T692" s="285"/>
      <c r="U692" s="373">
        <f t="shared" si="194"/>
        <v>140.95500000000001</v>
      </c>
      <c r="V692" s="22" t="e">
        <f>'Ars topaz'!L684</f>
        <v>#REF!</v>
      </c>
      <c r="W692" s="199" t="e">
        <f>'Ars topaz'!M684</f>
        <v>#REF!</v>
      </c>
      <c r="X692" s="126" t="e">
        <f t="shared" si="191"/>
        <v>#REF!</v>
      </c>
      <c r="Y692" s="26" t="e">
        <f t="shared" si="192"/>
        <v>#REF!</v>
      </c>
      <c r="Z692" s="48" t="e">
        <f t="shared" si="193"/>
        <v>#REF!</v>
      </c>
    </row>
    <row r="693" spans="1:26" s="42" customFormat="1" ht="15.75" customHeight="1">
      <c r="A693" s="25"/>
      <c r="B693" s="115" t="s">
        <v>452</v>
      </c>
      <c r="C693" s="62"/>
      <c r="D693" s="51"/>
      <c r="E693" s="43"/>
      <c r="F693" s="217" t="s">
        <v>72</v>
      </c>
      <c r="G693" s="329"/>
      <c r="H693" s="285">
        <v>131.19499999999999</v>
      </c>
      <c r="I693" s="285"/>
      <c r="J693" s="285"/>
      <c r="K693" s="285"/>
      <c r="L693" s="285"/>
      <c r="M693" s="285"/>
      <c r="N693" s="285"/>
      <c r="O693" s="285"/>
      <c r="P693" s="285"/>
      <c r="Q693" s="285"/>
      <c r="R693" s="285"/>
      <c r="S693" s="285"/>
      <c r="T693" s="285"/>
      <c r="U693" s="373">
        <f t="shared" si="194"/>
        <v>131.19499999999999</v>
      </c>
      <c r="V693" s="22" t="e">
        <f>'Ars topaz'!L685</f>
        <v>#REF!</v>
      </c>
      <c r="W693" s="199" t="e">
        <f>'Ars topaz'!M685</f>
        <v>#REF!</v>
      </c>
      <c r="X693" s="126" t="e">
        <f t="shared" si="191"/>
        <v>#REF!</v>
      </c>
      <c r="Y693" s="26" t="e">
        <f t="shared" si="192"/>
        <v>#REF!</v>
      </c>
      <c r="Z693" s="48" t="e">
        <f t="shared" si="193"/>
        <v>#REF!</v>
      </c>
    </row>
    <row r="694" spans="1:26" s="42" customFormat="1" ht="15.75" customHeight="1">
      <c r="A694" s="25"/>
      <c r="B694" s="175" t="s">
        <v>598</v>
      </c>
      <c r="C694" s="63"/>
      <c r="D694" s="63"/>
      <c r="E694" s="63" t="s">
        <v>778</v>
      </c>
      <c r="F694" s="178" t="s">
        <v>117</v>
      </c>
      <c r="G694" s="329"/>
      <c r="H694" s="285">
        <v>25.712</v>
      </c>
      <c r="I694" s="285"/>
      <c r="J694" s="285"/>
      <c r="K694" s="285"/>
      <c r="L694" s="285"/>
      <c r="M694" s="285"/>
      <c r="N694" s="285"/>
      <c r="O694" s="285"/>
      <c r="P694" s="285"/>
      <c r="Q694" s="285"/>
      <c r="R694" s="285"/>
      <c r="S694" s="285"/>
      <c r="T694" s="285"/>
      <c r="U694" s="373">
        <f t="shared" si="194"/>
        <v>25.712</v>
      </c>
      <c r="V694" s="22" t="e">
        <f>'Ars topaz'!L686</f>
        <v>#REF!</v>
      </c>
      <c r="W694" s="199" t="e">
        <f>'Ars topaz'!M686</f>
        <v>#REF!</v>
      </c>
      <c r="X694" s="126" t="e">
        <f t="shared" si="191"/>
        <v>#REF!</v>
      </c>
      <c r="Y694" s="26" t="e">
        <f t="shared" si="192"/>
        <v>#REF!</v>
      </c>
      <c r="Z694" s="48" t="e">
        <f t="shared" si="193"/>
        <v>#REF!</v>
      </c>
    </row>
    <row r="695" spans="1:26" s="42" customFormat="1" ht="15.75" customHeight="1">
      <c r="A695" s="25"/>
      <c r="B695" s="63"/>
      <c r="C695" s="63"/>
      <c r="D695" s="63"/>
      <c r="E695" s="63" t="s">
        <v>595</v>
      </c>
      <c r="F695" s="178"/>
      <c r="G695" s="329"/>
      <c r="H695" s="285"/>
      <c r="I695" s="285"/>
      <c r="J695" s="285"/>
      <c r="K695" s="285"/>
      <c r="L695" s="285"/>
      <c r="M695" s="285"/>
      <c r="N695" s="285"/>
      <c r="O695" s="285"/>
      <c r="P695" s="285"/>
      <c r="Q695" s="285"/>
      <c r="R695" s="285"/>
      <c r="S695" s="285"/>
      <c r="T695" s="285"/>
      <c r="U695" s="373">
        <f t="shared" si="194"/>
        <v>0</v>
      </c>
      <c r="V695" s="503"/>
      <c r="W695" s="492"/>
      <c r="X695" s="126">
        <f t="shared" si="191"/>
        <v>0</v>
      </c>
      <c r="Y695" s="26">
        <f t="shared" si="192"/>
        <v>0</v>
      </c>
      <c r="Z695" s="48">
        <f t="shared" si="193"/>
        <v>0</v>
      </c>
    </row>
    <row r="696" spans="1:26" s="42" customFormat="1" ht="15.75" customHeight="1">
      <c r="A696" s="25"/>
      <c r="B696" s="127"/>
      <c r="C696" s="60"/>
      <c r="D696" s="63"/>
      <c r="E696" s="63"/>
      <c r="F696" s="178"/>
      <c r="G696" s="329"/>
      <c r="H696" s="285"/>
      <c r="I696" s="285"/>
      <c r="J696" s="285"/>
      <c r="K696" s="285"/>
      <c r="L696" s="285"/>
      <c r="M696" s="285"/>
      <c r="N696" s="285"/>
      <c r="O696" s="285"/>
      <c r="P696" s="285"/>
      <c r="Q696" s="285"/>
      <c r="R696" s="285"/>
      <c r="S696" s="285"/>
      <c r="T696" s="285"/>
      <c r="U696" s="373">
        <f t="shared" si="194"/>
        <v>0</v>
      </c>
      <c r="V696" s="503"/>
      <c r="W696" s="492"/>
      <c r="X696" s="126">
        <f t="shared" si="191"/>
        <v>0</v>
      </c>
      <c r="Y696" s="26">
        <f t="shared" si="192"/>
        <v>0</v>
      </c>
      <c r="Z696" s="48">
        <f t="shared" si="193"/>
        <v>0</v>
      </c>
    </row>
    <row r="697" spans="1:26" ht="15.75" customHeight="1">
      <c r="A697" s="91">
        <v>3</v>
      </c>
      <c r="B697" s="243" t="s">
        <v>623</v>
      </c>
      <c r="C697" s="256"/>
      <c r="D697" s="62"/>
      <c r="E697" s="63"/>
      <c r="F697" s="178"/>
      <c r="G697" s="21"/>
      <c r="H697" s="23"/>
      <c r="I697" s="23"/>
      <c r="J697" s="23"/>
      <c r="K697" s="23"/>
      <c r="L697" s="23"/>
      <c r="M697" s="23"/>
      <c r="N697" s="23"/>
      <c r="O697" s="23"/>
      <c r="P697" s="23"/>
      <c r="Q697" s="23"/>
      <c r="R697" s="23"/>
      <c r="S697" s="23"/>
      <c r="T697" s="23"/>
      <c r="U697" s="373">
        <f t="shared" si="194"/>
        <v>0</v>
      </c>
      <c r="V697" s="22"/>
      <c r="W697" s="199"/>
      <c r="X697" s="126">
        <f t="shared" si="191"/>
        <v>0</v>
      </c>
      <c r="Y697" s="26">
        <f t="shared" si="192"/>
        <v>0</v>
      </c>
      <c r="Z697" s="48">
        <f t="shared" si="193"/>
        <v>0</v>
      </c>
    </row>
    <row r="698" spans="1:26" ht="15.75" customHeight="1">
      <c r="A698" s="91"/>
      <c r="B698" s="244" t="s">
        <v>442</v>
      </c>
      <c r="C698" s="256"/>
      <c r="D698" s="62"/>
      <c r="E698" s="63" t="s">
        <v>783</v>
      </c>
      <c r="F698" s="178" t="s">
        <v>72</v>
      </c>
      <c r="G698" s="21"/>
      <c r="H698" s="23">
        <v>254.93</v>
      </c>
      <c r="I698" s="23"/>
      <c r="J698" s="23"/>
      <c r="K698" s="23"/>
      <c r="L698" s="23"/>
      <c r="M698" s="23"/>
      <c r="N698" s="23"/>
      <c r="O698" s="23"/>
      <c r="P698" s="23"/>
      <c r="Q698" s="23"/>
      <c r="R698" s="23"/>
      <c r="S698" s="23"/>
      <c r="T698" s="23"/>
      <c r="U698" s="373">
        <f t="shared" si="194"/>
        <v>254.93</v>
      </c>
      <c r="V698" s="22" t="e">
        <f>'Ars topaz'!L690</f>
        <v>#REF!</v>
      </c>
      <c r="W698" s="199" t="e">
        <f>'Ars topaz'!M690</f>
        <v>#REF!</v>
      </c>
      <c r="X698" s="126" t="e">
        <f t="shared" si="191"/>
        <v>#REF!</v>
      </c>
      <c r="Y698" s="26" t="e">
        <f t="shared" si="192"/>
        <v>#REF!</v>
      </c>
      <c r="Z698" s="48" t="e">
        <f t="shared" si="193"/>
        <v>#REF!</v>
      </c>
    </row>
    <row r="699" spans="1:26" ht="15.75" customHeight="1">
      <c r="A699" s="91"/>
      <c r="B699" s="63" t="s">
        <v>784</v>
      </c>
      <c r="C699" s="62"/>
      <c r="D699" s="62"/>
      <c r="E699" s="63" t="s">
        <v>783</v>
      </c>
      <c r="F699" s="178" t="s">
        <v>117</v>
      </c>
      <c r="G699" s="21"/>
      <c r="H699" s="23">
        <v>19.399999999999999</v>
      </c>
      <c r="I699" s="23"/>
      <c r="J699" s="23"/>
      <c r="K699" s="23"/>
      <c r="L699" s="23"/>
      <c r="M699" s="23"/>
      <c r="N699" s="23"/>
      <c r="O699" s="23"/>
      <c r="P699" s="23"/>
      <c r="Q699" s="23"/>
      <c r="R699" s="23"/>
      <c r="S699" s="23"/>
      <c r="T699" s="23"/>
      <c r="U699" s="373">
        <f t="shared" si="194"/>
        <v>19.399999999999999</v>
      </c>
      <c r="V699" s="22" t="e">
        <f>'Ars topaz'!L691</f>
        <v>#REF!</v>
      </c>
      <c r="W699" s="199" t="e">
        <f>'Ars topaz'!M691</f>
        <v>#REF!</v>
      </c>
      <c r="X699" s="126" t="e">
        <f t="shared" si="191"/>
        <v>#REF!</v>
      </c>
      <c r="Y699" s="26" t="e">
        <f t="shared" si="192"/>
        <v>#REF!</v>
      </c>
      <c r="Z699" s="48" t="e">
        <f t="shared" si="193"/>
        <v>#REF!</v>
      </c>
    </row>
    <row r="700" spans="1:26" ht="15.75" customHeight="1">
      <c r="A700" s="91"/>
      <c r="B700" s="175"/>
      <c r="C700" s="62"/>
      <c r="D700" s="62"/>
      <c r="E700" s="63"/>
      <c r="F700" s="178"/>
      <c r="G700" s="21"/>
      <c r="H700" s="23"/>
      <c r="I700" s="23"/>
      <c r="J700" s="23"/>
      <c r="K700" s="23"/>
      <c r="L700" s="23"/>
      <c r="M700" s="23"/>
      <c r="N700" s="23"/>
      <c r="O700" s="23"/>
      <c r="P700" s="23"/>
      <c r="Q700" s="23"/>
      <c r="R700" s="23"/>
      <c r="S700" s="23"/>
      <c r="T700" s="23"/>
      <c r="U700" s="373">
        <f t="shared" si="194"/>
        <v>0</v>
      </c>
      <c r="V700" s="22">
        <f>'Ars topaz'!L692</f>
        <v>0</v>
      </c>
      <c r="W700" s="199">
        <f>'Ars topaz'!M692</f>
        <v>0</v>
      </c>
      <c r="X700" s="126">
        <f t="shared" si="191"/>
        <v>0</v>
      </c>
      <c r="Y700" s="26">
        <f t="shared" si="192"/>
        <v>0</v>
      </c>
      <c r="Z700" s="48">
        <f t="shared" si="193"/>
        <v>0</v>
      </c>
    </row>
    <row r="701" spans="1:26" s="42" customFormat="1" ht="15.75" customHeight="1">
      <c r="A701" s="37"/>
      <c r="B701" s="244" t="s">
        <v>591</v>
      </c>
      <c r="C701" s="256"/>
      <c r="D701" s="51"/>
      <c r="E701" s="43"/>
      <c r="F701" s="217" t="s">
        <v>72</v>
      </c>
      <c r="G701" s="329"/>
      <c r="H701" s="285">
        <v>262.69</v>
      </c>
      <c r="I701" s="285"/>
      <c r="J701" s="285"/>
      <c r="K701" s="285"/>
      <c r="L701" s="285"/>
      <c r="M701" s="285"/>
      <c r="N701" s="285"/>
      <c r="O701" s="285"/>
      <c r="P701" s="285"/>
      <c r="Q701" s="285"/>
      <c r="R701" s="285"/>
      <c r="S701" s="285"/>
      <c r="T701" s="285"/>
      <c r="U701" s="373">
        <f t="shared" si="194"/>
        <v>262.69</v>
      </c>
      <c r="V701" s="22" t="e">
        <f>'Ars topaz'!L693</f>
        <v>#REF!</v>
      </c>
      <c r="W701" s="199" t="e">
        <f>'Ars topaz'!M693</f>
        <v>#REF!</v>
      </c>
      <c r="X701" s="126" t="e">
        <f t="shared" si="191"/>
        <v>#REF!</v>
      </c>
      <c r="Y701" s="26" t="e">
        <f t="shared" si="192"/>
        <v>#REF!</v>
      </c>
      <c r="Z701" s="48" t="e">
        <f t="shared" si="193"/>
        <v>#REF!</v>
      </c>
    </row>
    <row r="702" spans="1:26" s="42" customFormat="1" ht="15.75" customHeight="1">
      <c r="A702" s="37"/>
      <c r="B702" s="244"/>
      <c r="C702" s="256"/>
      <c r="D702" s="51"/>
      <c r="E702" s="43"/>
      <c r="F702" s="217"/>
      <c r="G702" s="329"/>
      <c r="H702" s="285"/>
      <c r="I702" s="285"/>
      <c r="J702" s="285"/>
      <c r="K702" s="285"/>
      <c r="L702" s="285"/>
      <c r="M702" s="285"/>
      <c r="N702" s="285"/>
      <c r="O702" s="285"/>
      <c r="P702" s="285"/>
      <c r="Q702" s="285"/>
      <c r="R702" s="285"/>
      <c r="S702" s="285"/>
      <c r="T702" s="285"/>
      <c r="U702" s="373">
        <f t="shared" si="194"/>
        <v>0</v>
      </c>
      <c r="V702" s="503"/>
      <c r="W702" s="492"/>
      <c r="X702" s="126">
        <f t="shared" si="191"/>
        <v>0</v>
      </c>
      <c r="Y702" s="26">
        <f t="shared" si="192"/>
        <v>0</v>
      </c>
      <c r="Z702" s="48">
        <f t="shared" si="193"/>
        <v>0</v>
      </c>
    </row>
    <row r="703" spans="1:26" ht="15.75" customHeight="1">
      <c r="A703" s="91">
        <v>4</v>
      </c>
      <c r="B703" s="243" t="s">
        <v>450</v>
      </c>
      <c r="C703" s="247"/>
      <c r="D703" s="90"/>
      <c r="E703" s="63"/>
      <c r="F703" s="178"/>
      <c r="G703" s="21"/>
      <c r="H703" s="23"/>
      <c r="I703" s="23"/>
      <c r="J703" s="23"/>
      <c r="K703" s="23"/>
      <c r="L703" s="23"/>
      <c r="M703" s="23"/>
      <c r="N703" s="23"/>
      <c r="O703" s="23"/>
      <c r="P703" s="23"/>
      <c r="Q703" s="23"/>
      <c r="R703" s="23"/>
      <c r="S703" s="23"/>
      <c r="T703" s="23"/>
      <c r="U703" s="373">
        <f t="shared" si="194"/>
        <v>0</v>
      </c>
      <c r="V703" s="22"/>
      <c r="W703" s="199"/>
      <c r="X703" s="126">
        <f t="shared" si="191"/>
        <v>0</v>
      </c>
      <c r="Y703" s="26">
        <f t="shared" si="192"/>
        <v>0</v>
      </c>
      <c r="Z703" s="48">
        <f t="shared" si="193"/>
        <v>0</v>
      </c>
    </row>
    <row r="704" spans="1:26" ht="15.75" customHeight="1">
      <c r="A704" s="91" t="s">
        <v>726</v>
      </c>
      <c r="B704" s="127" t="s">
        <v>785</v>
      </c>
      <c r="C704" s="60"/>
      <c r="D704" s="63"/>
      <c r="E704" s="63"/>
      <c r="F704" s="178"/>
      <c r="G704" s="21"/>
      <c r="H704" s="23"/>
      <c r="I704" s="23"/>
      <c r="J704" s="23"/>
      <c r="K704" s="23"/>
      <c r="L704" s="23"/>
      <c r="M704" s="23"/>
      <c r="N704" s="23"/>
      <c r="O704" s="23"/>
      <c r="P704" s="23"/>
      <c r="Q704" s="23"/>
      <c r="R704" s="23"/>
      <c r="S704" s="23"/>
      <c r="T704" s="23"/>
      <c r="U704" s="373">
        <f t="shared" si="194"/>
        <v>0</v>
      </c>
      <c r="V704" s="22"/>
      <c r="W704" s="199"/>
      <c r="X704" s="126">
        <f t="shared" si="191"/>
        <v>0</v>
      </c>
      <c r="Y704" s="26">
        <f t="shared" si="192"/>
        <v>0</v>
      </c>
      <c r="Z704" s="48">
        <f t="shared" si="193"/>
        <v>0</v>
      </c>
    </row>
    <row r="705" spans="1:26" ht="15.75" customHeight="1">
      <c r="A705" s="91"/>
      <c r="B705" s="243"/>
      <c r="C705" s="259" t="s">
        <v>379</v>
      </c>
      <c r="D705" s="175"/>
      <c r="E705" s="63" t="s">
        <v>380</v>
      </c>
      <c r="F705" s="178" t="s">
        <v>72</v>
      </c>
      <c r="G705" s="21"/>
      <c r="H705" s="23"/>
      <c r="I705" s="23"/>
      <c r="J705" s="23"/>
      <c r="K705" s="23"/>
      <c r="L705" s="23"/>
      <c r="M705" s="23"/>
      <c r="N705" s="23"/>
      <c r="O705" s="23"/>
      <c r="P705" s="23"/>
      <c r="Q705" s="23"/>
      <c r="R705" s="23"/>
      <c r="S705" s="23"/>
      <c r="T705" s="23"/>
      <c r="U705" s="373">
        <f t="shared" si="194"/>
        <v>0</v>
      </c>
      <c r="V705" s="22"/>
      <c r="W705" s="199"/>
      <c r="X705" s="126">
        <f t="shared" si="191"/>
        <v>0</v>
      </c>
      <c r="Y705" s="26">
        <f t="shared" si="192"/>
        <v>0</v>
      </c>
      <c r="Z705" s="48">
        <f t="shared" si="193"/>
        <v>0</v>
      </c>
    </row>
    <row r="706" spans="1:26" ht="15.75" customHeight="1">
      <c r="A706" s="91"/>
      <c r="B706" s="243"/>
      <c r="C706" s="259" t="s">
        <v>381</v>
      </c>
      <c r="D706" s="175"/>
      <c r="E706" s="63" t="s">
        <v>382</v>
      </c>
      <c r="F706" s="178" t="s">
        <v>72</v>
      </c>
      <c r="G706" s="21"/>
      <c r="H706" s="23"/>
      <c r="I706" s="23"/>
      <c r="J706" s="23"/>
      <c r="K706" s="23"/>
      <c r="L706" s="23"/>
      <c r="M706" s="23"/>
      <c r="N706" s="23"/>
      <c r="O706" s="23"/>
      <c r="P706" s="23"/>
      <c r="Q706" s="23"/>
      <c r="R706" s="23"/>
      <c r="S706" s="23"/>
      <c r="T706" s="23"/>
      <c r="U706" s="373">
        <f t="shared" si="194"/>
        <v>0</v>
      </c>
      <c r="V706" s="22"/>
      <c r="W706" s="199"/>
      <c r="X706" s="126">
        <f t="shared" si="191"/>
        <v>0</v>
      </c>
      <c r="Y706" s="26">
        <f t="shared" si="192"/>
        <v>0</v>
      </c>
      <c r="Z706" s="48">
        <f t="shared" si="193"/>
        <v>0</v>
      </c>
    </row>
    <row r="707" spans="1:26" ht="15.75" customHeight="1">
      <c r="A707" s="91"/>
      <c r="B707" s="243"/>
      <c r="C707" s="259" t="s">
        <v>383</v>
      </c>
      <c r="D707" s="175"/>
      <c r="E707" s="63" t="s">
        <v>384</v>
      </c>
      <c r="F707" s="178" t="s">
        <v>72</v>
      </c>
      <c r="G707" s="21"/>
      <c r="H707" s="23"/>
      <c r="I707" s="23"/>
      <c r="J707" s="23"/>
      <c r="K707" s="23"/>
      <c r="L707" s="23"/>
      <c r="M707" s="23"/>
      <c r="N707" s="23"/>
      <c r="O707" s="23"/>
      <c r="P707" s="23"/>
      <c r="Q707" s="23"/>
      <c r="R707" s="23"/>
      <c r="S707" s="23"/>
      <c r="T707" s="23"/>
      <c r="U707" s="373">
        <f t="shared" si="194"/>
        <v>0</v>
      </c>
      <c r="V707" s="22"/>
      <c r="W707" s="199"/>
      <c r="X707" s="126">
        <f t="shared" si="191"/>
        <v>0</v>
      </c>
      <c r="Y707" s="26">
        <f t="shared" si="192"/>
        <v>0</v>
      </c>
      <c r="Z707" s="48">
        <f t="shared" si="193"/>
        <v>0</v>
      </c>
    </row>
    <row r="708" spans="1:26" ht="15.75" customHeight="1">
      <c r="A708" s="91"/>
      <c r="B708" s="243"/>
      <c r="C708" s="259" t="s">
        <v>385</v>
      </c>
      <c r="D708" s="175"/>
      <c r="E708" s="63" t="s">
        <v>386</v>
      </c>
      <c r="F708" s="178" t="s">
        <v>72</v>
      </c>
      <c r="G708" s="21"/>
      <c r="H708" s="23"/>
      <c r="I708" s="23"/>
      <c r="J708" s="23"/>
      <c r="K708" s="23"/>
      <c r="L708" s="23"/>
      <c r="M708" s="23"/>
      <c r="N708" s="23"/>
      <c r="O708" s="23"/>
      <c r="P708" s="23"/>
      <c r="Q708" s="23"/>
      <c r="R708" s="23"/>
      <c r="S708" s="23"/>
      <c r="T708" s="23"/>
      <c r="U708" s="373">
        <f t="shared" si="194"/>
        <v>0</v>
      </c>
      <c r="V708" s="22"/>
      <c r="W708" s="199"/>
      <c r="X708" s="126">
        <f t="shared" si="191"/>
        <v>0</v>
      </c>
      <c r="Y708" s="26">
        <f t="shared" si="192"/>
        <v>0</v>
      </c>
      <c r="Z708" s="48">
        <f t="shared" si="193"/>
        <v>0</v>
      </c>
    </row>
    <row r="709" spans="1:26" ht="15.75" customHeight="1">
      <c r="A709" s="91"/>
      <c r="B709" s="127" t="s">
        <v>439</v>
      </c>
      <c r="C709" s="60"/>
      <c r="D709" s="63"/>
      <c r="E709" s="63" t="s">
        <v>778</v>
      </c>
      <c r="F709" s="178" t="s">
        <v>117</v>
      </c>
      <c r="G709" s="21"/>
      <c r="H709" s="23"/>
      <c r="I709" s="23"/>
      <c r="J709" s="23"/>
      <c r="K709" s="23"/>
      <c r="L709" s="23"/>
      <c r="M709" s="23"/>
      <c r="N709" s="23"/>
      <c r="O709" s="23"/>
      <c r="P709" s="23"/>
      <c r="Q709" s="23"/>
      <c r="R709" s="23"/>
      <c r="S709" s="23"/>
      <c r="T709" s="23"/>
      <c r="U709" s="373">
        <f t="shared" si="194"/>
        <v>0</v>
      </c>
      <c r="V709" s="22"/>
      <c r="W709" s="199"/>
      <c r="X709" s="126">
        <f t="shared" si="191"/>
        <v>0</v>
      </c>
      <c r="Y709" s="26">
        <f t="shared" si="192"/>
        <v>0</v>
      </c>
      <c r="Z709" s="48">
        <f t="shared" si="193"/>
        <v>0</v>
      </c>
    </row>
    <row r="710" spans="1:26" ht="15.75" customHeight="1">
      <c r="A710" s="91"/>
      <c r="B710" s="127"/>
      <c r="C710" s="60"/>
      <c r="D710" s="63"/>
      <c r="E710" s="63" t="s">
        <v>595</v>
      </c>
      <c r="F710" s="178"/>
      <c r="G710" s="21"/>
      <c r="H710" s="23"/>
      <c r="I710" s="23"/>
      <c r="J710" s="23"/>
      <c r="K710" s="23"/>
      <c r="L710" s="23"/>
      <c r="M710" s="23"/>
      <c r="N710" s="23"/>
      <c r="O710" s="23"/>
      <c r="P710" s="23"/>
      <c r="Q710" s="23"/>
      <c r="R710" s="23"/>
      <c r="S710" s="23"/>
      <c r="T710" s="23"/>
      <c r="U710" s="373">
        <f t="shared" si="194"/>
        <v>0</v>
      </c>
      <c r="V710" s="22"/>
      <c r="W710" s="199"/>
      <c r="X710" s="126">
        <f t="shared" si="191"/>
        <v>0</v>
      </c>
      <c r="Y710" s="26">
        <f t="shared" si="192"/>
        <v>0</v>
      </c>
      <c r="Z710" s="48">
        <f t="shared" si="193"/>
        <v>0</v>
      </c>
    </row>
    <row r="711" spans="1:26" s="42" customFormat="1" ht="15.75" customHeight="1">
      <c r="A711" s="37"/>
      <c r="B711" s="244" t="s">
        <v>453</v>
      </c>
      <c r="C711" s="256"/>
      <c r="D711" s="51"/>
      <c r="E711" s="43"/>
      <c r="F711" s="217" t="s">
        <v>72</v>
      </c>
      <c r="G711" s="329"/>
      <c r="H711" s="285"/>
      <c r="I711" s="285"/>
      <c r="J711" s="285"/>
      <c r="K711" s="285"/>
      <c r="L711" s="285"/>
      <c r="M711" s="285"/>
      <c r="N711" s="285"/>
      <c r="O711" s="285"/>
      <c r="P711" s="285"/>
      <c r="Q711" s="285"/>
      <c r="R711" s="285"/>
      <c r="S711" s="285"/>
      <c r="T711" s="285"/>
      <c r="U711" s="373">
        <f t="shared" si="194"/>
        <v>0</v>
      </c>
      <c r="V711" s="503"/>
      <c r="W711" s="492"/>
      <c r="X711" s="126">
        <f t="shared" si="191"/>
        <v>0</v>
      </c>
      <c r="Y711" s="26">
        <f t="shared" si="192"/>
        <v>0</v>
      </c>
      <c r="Z711" s="48">
        <f t="shared" si="193"/>
        <v>0</v>
      </c>
    </row>
    <row r="712" spans="1:26" s="42" customFormat="1" ht="15.75" customHeight="1">
      <c r="A712" s="37"/>
      <c r="B712" s="244"/>
      <c r="C712" s="256"/>
      <c r="D712" s="51"/>
      <c r="E712" s="43"/>
      <c r="F712" s="217"/>
      <c r="G712" s="329"/>
      <c r="H712" s="285"/>
      <c r="I712" s="285"/>
      <c r="J712" s="285"/>
      <c r="K712" s="285"/>
      <c r="L712" s="285"/>
      <c r="M712" s="285"/>
      <c r="N712" s="285"/>
      <c r="O712" s="285"/>
      <c r="P712" s="285"/>
      <c r="Q712" s="285"/>
      <c r="R712" s="285"/>
      <c r="S712" s="285"/>
      <c r="T712" s="285"/>
      <c r="U712" s="373">
        <f t="shared" si="194"/>
        <v>0</v>
      </c>
      <c r="V712" s="503"/>
      <c r="W712" s="492"/>
      <c r="X712" s="126">
        <f t="shared" si="191"/>
        <v>0</v>
      </c>
      <c r="Y712" s="26">
        <f t="shared" si="192"/>
        <v>0</v>
      </c>
      <c r="Z712" s="48">
        <f t="shared" si="193"/>
        <v>0</v>
      </c>
    </row>
    <row r="713" spans="1:26">
      <c r="A713" s="91" t="s">
        <v>727</v>
      </c>
      <c r="B713" s="63" t="s">
        <v>658</v>
      </c>
      <c r="C713" s="62"/>
      <c r="D713" s="62"/>
      <c r="E713" s="63" t="s">
        <v>656</v>
      </c>
      <c r="F713" s="178" t="s">
        <v>72</v>
      </c>
      <c r="G713" s="21"/>
      <c r="H713" s="23"/>
      <c r="I713" s="23"/>
      <c r="J713" s="23"/>
      <c r="K713" s="23"/>
      <c r="L713" s="23"/>
      <c r="M713" s="348"/>
      <c r="N713" s="348"/>
      <c r="O713" s="348"/>
      <c r="P713" s="348"/>
      <c r="Q713" s="348"/>
      <c r="R713" s="348"/>
      <c r="S713" s="348"/>
      <c r="T713" s="348"/>
      <c r="U713" s="373">
        <f t="shared" si="194"/>
        <v>0</v>
      </c>
      <c r="V713" s="504"/>
      <c r="W713" s="505"/>
      <c r="X713" s="126">
        <f t="shared" si="191"/>
        <v>0</v>
      </c>
      <c r="Y713" s="26">
        <f t="shared" si="192"/>
        <v>0</v>
      </c>
      <c r="Z713" s="48">
        <f t="shared" si="193"/>
        <v>0</v>
      </c>
    </row>
    <row r="714" spans="1:26">
      <c r="A714" s="25"/>
      <c r="B714" s="63" t="s">
        <v>659</v>
      </c>
      <c r="C714" s="62"/>
      <c r="D714" s="62"/>
      <c r="E714" s="63" t="s">
        <v>657</v>
      </c>
      <c r="F714" s="178" t="s">
        <v>72</v>
      </c>
      <c r="G714" s="21"/>
      <c r="H714" s="23"/>
      <c r="I714" s="23"/>
      <c r="J714" s="23"/>
      <c r="K714" s="23"/>
      <c r="L714" s="23"/>
      <c r="M714" s="348"/>
      <c r="N714" s="348"/>
      <c r="O714" s="348"/>
      <c r="P714" s="348"/>
      <c r="Q714" s="348"/>
      <c r="R714" s="348"/>
      <c r="S714" s="348"/>
      <c r="T714" s="348"/>
      <c r="U714" s="373">
        <f t="shared" si="194"/>
        <v>0</v>
      </c>
      <c r="V714" s="504"/>
      <c r="W714" s="505"/>
      <c r="X714" s="126">
        <f t="shared" si="191"/>
        <v>0</v>
      </c>
      <c r="Y714" s="26">
        <f t="shared" si="192"/>
        <v>0</v>
      </c>
      <c r="Z714" s="48">
        <f t="shared" si="193"/>
        <v>0</v>
      </c>
    </row>
    <row r="715" spans="1:26">
      <c r="A715" s="25"/>
      <c r="B715" s="63"/>
      <c r="C715" s="62"/>
      <c r="D715" s="62"/>
      <c r="E715" s="63" t="s">
        <v>645</v>
      </c>
      <c r="F715" s="178"/>
      <c r="G715" s="21"/>
      <c r="H715" s="23"/>
      <c r="I715" s="23"/>
      <c r="J715" s="23"/>
      <c r="K715" s="23"/>
      <c r="L715" s="23"/>
      <c r="M715" s="348"/>
      <c r="N715" s="348"/>
      <c r="O715" s="348"/>
      <c r="P715" s="348"/>
      <c r="Q715" s="348"/>
      <c r="R715" s="348"/>
      <c r="S715" s="348"/>
      <c r="T715" s="348"/>
      <c r="U715" s="373">
        <f t="shared" si="194"/>
        <v>0</v>
      </c>
      <c r="V715" s="504"/>
      <c r="W715" s="505"/>
      <c r="X715" s="126">
        <f t="shared" si="191"/>
        <v>0</v>
      </c>
      <c r="Y715" s="26">
        <f t="shared" si="192"/>
        <v>0</v>
      </c>
      <c r="Z715" s="48">
        <f t="shared" si="193"/>
        <v>0</v>
      </c>
    </row>
    <row r="716" spans="1:26">
      <c r="A716" s="25"/>
      <c r="B716" s="114" t="s">
        <v>453</v>
      </c>
      <c r="C716" s="62"/>
      <c r="D716" s="62"/>
      <c r="E716" s="63"/>
      <c r="F716" s="178" t="s">
        <v>72</v>
      </c>
      <c r="G716" s="21"/>
      <c r="H716" s="23"/>
      <c r="I716" s="23"/>
      <c r="J716" s="23"/>
      <c r="K716" s="23"/>
      <c r="L716" s="23"/>
      <c r="M716" s="348"/>
      <c r="N716" s="348"/>
      <c r="O716" s="348"/>
      <c r="P716" s="348"/>
      <c r="Q716" s="348"/>
      <c r="R716" s="348"/>
      <c r="S716" s="348"/>
      <c r="T716" s="348"/>
      <c r="U716" s="373">
        <f t="shared" si="194"/>
        <v>0</v>
      </c>
      <c r="V716" s="504"/>
      <c r="W716" s="505"/>
      <c r="X716" s="126">
        <f t="shared" si="191"/>
        <v>0</v>
      </c>
      <c r="Y716" s="26">
        <f t="shared" si="192"/>
        <v>0</v>
      </c>
      <c r="Z716" s="48">
        <f t="shared" si="193"/>
        <v>0</v>
      </c>
    </row>
    <row r="717" spans="1:26" s="42" customFormat="1" ht="15.75" customHeight="1">
      <c r="A717" s="37"/>
      <c r="B717" s="244"/>
      <c r="C717" s="256"/>
      <c r="D717" s="51"/>
      <c r="E717" s="43"/>
      <c r="F717" s="217" t="s">
        <v>72</v>
      </c>
      <c r="G717" s="329"/>
      <c r="H717" s="285"/>
      <c r="I717" s="285"/>
      <c r="J717" s="285"/>
      <c r="K717" s="285"/>
      <c r="L717" s="285"/>
      <c r="M717" s="285"/>
      <c r="N717" s="285"/>
      <c r="O717" s="285"/>
      <c r="P717" s="285"/>
      <c r="Q717" s="285"/>
      <c r="R717" s="285"/>
      <c r="S717" s="285"/>
      <c r="T717" s="285"/>
      <c r="U717" s="373">
        <f t="shared" si="194"/>
        <v>0</v>
      </c>
      <c r="V717" s="503"/>
      <c r="W717" s="492"/>
      <c r="X717" s="126">
        <f t="shared" si="191"/>
        <v>0</v>
      </c>
      <c r="Y717" s="26">
        <f t="shared" si="192"/>
        <v>0</v>
      </c>
      <c r="Z717" s="48">
        <f t="shared" si="193"/>
        <v>0</v>
      </c>
    </row>
    <row r="718" spans="1:26" ht="15.75" customHeight="1">
      <c r="A718" s="91"/>
      <c r="B718" s="243"/>
      <c r="C718" s="256"/>
      <c r="D718" s="62"/>
      <c r="E718" s="63"/>
      <c r="F718" s="178"/>
      <c r="G718" s="21"/>
      <c r="H718" s="23"/>
      <c r="I718" s="23"/>
      <c r="J718" s="23"/>
      <c r="K718" s="23"/>
      <c r="L718" s="23"/>
      <c r="M718" s="23"/>
      <c r="N718" s="23"/>
      <c r="O718" s="23"/>
      <c r="P718" s="23"/>
      <c r="Q718" s="23"/>
      <c r="R718" s="23"/>
      <c r="S718" s="23"/>
      <c r="T718" s="23"/>
      <c r="U718" s="373">
        <f t="shared" si="194"/>
        <v>0</v>
      </c>
      <c r="V718" s="22"/>
      <c r="W718" s="199"/>
      <c r="X718" s="126">
        <f t="shared" si="191"/>
        <v>0</v>
      </c>
      <c r="Y718" s="26">
        <f t="shared" si="192"/>
        <v>0</v>
      </c>
      <c r="Z718" s="48">
        <f t="shared" si="193"/>
        <v>0</v>
      </c>
    </row>
    <row r="719" spans="1:26" ht="15.75" customHeight="1">
      <c r="A719" s="91">
        <v>5</v>
      </c>
      <c r="B719" s="243" t="s">
        <v>794</v>
      </c>
      <c r="C719" s="256"/>
      <c r="D719" s="62"/>
      <c r="E719" s="63"/>
      <c r="F719" s="178"/>
      <c r="G719" s="21"/>
      <c r="H719" s="23"/>
      <c r="I719" s="23"/>
      <c r="J719" s="23"/>
      <c r="K719" s="23"/>
      <c r="L719" s="23"/>
      <c r="M719" s="23"/>
      <c r="N719" s="23"/>
      <c r="O719" s="23"/>
      <c r="P719" s="23"/>
      <c r="Q719" s="23"/>
      <c r="R719" s="23"/>
      <c r="S719" s="23"/>
      <c r="T719" s="23"/>
      <c r="U719" s="373">
        <f t="shared" si="194"/>
        <v>0</v>
      </c>
      <c r="V719" s="22"/>
      <c r="W719" s="199"/>
      <c r="X719" s="126">
        <f t="shared" si="191"/>
        <v>0</v>
      </c>
      <c r="Y719" s="26">
        <f t="shared" si="192"/>
        <v>0</v>
      </c>
      <c r="Z719" s="48">
        <f t="shared" si="193"/>
        <v>0</v>
      </c>
    </row>
    <row r="720" spans="1:26" ht="15.75" customHeight="1">
      <c r="A720" s="91"/>
      <c r="B720" s="244" t="s">
        <v>443</v>
      </c>
      <c r="C720" s="256"/>
      <c r="D720" s="62"/>
      <c r="E720" s="63" t="s">
        <v>444</v>
      </c>
      <c r="F720" s="178" t="s">
        <v>72</v>
      </c>
      <c r="G720" s="21"/>
      <c r="H720" s="23">
        <v>59.5</v>
      </c>
      <c r="I720" s="23"/>
      <c r="J720" s="23"/>
      <c r="K720" s="23"/>
      <c r="L720" s="23"/>
      <c r="M720" s="23"/>
      <c r="N720" s="23"/>
      <c r="O720" s="23"/>
      <c r="P720" s="23"/>
      <c r="Q720" s="23"/>
      <c r="R720" s="23"/>
      <c r="S720" s="23"/>
      <c r="T720" s="23"/>
      <c r="U720" s="373">
        <f t="shared" si="194"/>
        <v>59.5</v>
      </c>
      <c r="V720" s="22" t="e">
        <f>'Ars topaz'!L696</f>
        <v>#REF!</v>
      </c>
      <c r="W720" s="199" t="e">
        <f>'Ars topaz'!M696</f>
        <v>#REF!</v>
      </c>
      <c r="X720" s="126" t="e">
        <f t="shared" si="191"/>
        <v>#REF!</v>
      </c>
      <c r="Y720" s="26" t="e">
        <f t="shared" si="192"/>
        <v>#REF!</v>
      </c>
      <c r="Z720" s="48" t="e">
        <f t="shared" si="193"/>
        <v>#REF!</v>
      </c>
    </row>
    <row r="721" spans="1:26" ht="15.75" customHeight="1">
      <c r="A721" s="91"/>
      <c r="B721" s="244"/>
      <c r="C721" s="256"/>
      <c r="D721" s="62"/>
      <c r="E721" s="63" t="s">
        <v>447</v>
      </c>
      <c r="F721" s="178"/>
      <c r="G721" s="21"/>
      <c r="H721" s="23"/>
      <c r="I721" s="23"/>
      <c r="J721" s="23"/>
      <c r="K721" s="23"/>
      <c r="L721" s="23"/>
      <c r="M721" s="23"/>
      <c r="N721" s="23"/>
      <c r="O721" s="23"/>
      <c r="P721" s="23"/>
      <c r="Q721" s="23"/>
      <c r="R721" s="23"/>
      <c r="S721" s="23"/>
      <c r="T721" s="23"/>
      <c r="U721" s="373">
        <f t="shared" si="194"/>
        <v>0</v>
      </c>
      <c r="V721" s="22"/>
      <c r="W721" s="199"/>
      <c r="X721" s="126">
        <f t="shared" si="191"/>
        <v>0</v>
      </c>
      <c r="Y721" s="26">
        <f t="shared" si="192"/>
        <v>0</v>
      </c>
      <c r="Z721" s="48">
        <f t="shared" si="193"/>
        <v>0</v>
      </c>
    </row>
    <row r="722" spans="1:26" ht="15.75" customHeight="1">
      <c r="A722" s="91"/>
      <c r="B722" s="244" t="s">
        <v>445</v>
      </c>
      <c r="C722" s="256"/>
      <c r="D722" s="62"/>
      <c r="E722" s="63" t="s">
        <v>798</v>
      </c>
      <c r="F722" s="178" t="s">
        <v>117</v>
      </c>
      <c r="G722" s="21"/>
      <c r="H722" s="23">
        <v>20.5</v>
      </c>
      <c r="I722" s="23"/>
      <c r="J722" s="23"/>
      <c r="K722" s="23"/>
      <c r="L722" s="23"/>
      <c r="M722" s="23"/>
      <c r="N722" s="23"/>
      <c r="O722" s="23"/>
      <c r="P722" s="23"/>
      <c r="Q722" s="23"/>
      <c r="R722" s="23"/>
      <c r="S722" s="23"/>
      <c r="T722" s="23"/>
      <c r="U722" s="373">
        <f t="shared" si="194"/>
        <v>20.5</v>
      </c>
      <c r="V722" s="22" t="e">
        <f>'Ars topaz'!L698</f>
        <v>#REF!</v>
      </c>
      <c r="W722" s="199" t="e">
        <f>'Ars topaz'!M698</f>
        <v>#REF!</v>
      </c>
      <c r="X722" s="126" t="e">
        <f t="shared" si="191"/>
        <v>#REF!</v>
      </c>
      <c r="Y722" s="26" t="e">
        <f t="shared" si="192"/>
        <v>#REF!</v>
      </c>
      <c r="Z722" s="48" t="e">
        <f t="shared" si="193"/>
        <v>#REF!</v>
      </c>
    </row>
    <row r="723" spans="1:26" ht="15.75" customHeight="1">
      <c r="A723" s="91"/>
      <c r="B723" s="244"/>
      <c r="C723" s="256"/>
      <c r="D723" s="62"/>
      <c r="E723" s="63"/>
      <c r="F723" s="178"/>
      <c r="G723" s="21"/>
      <c r="H723" s="23"/>
      <c r="I723" s="23"/>
      <c r="J723" s="23"/>
      <c r="K723" s="23"/>
      <c r="L723" s="23"/>
      <c r="M723" s="23"/>
      <c r="N723" s="23"/>
      <c r="O723" s="23"/>
      <c r="P723" s="23"/>
      <c r="Q723" s="23"/>
      <c r="R723" s="23"/>
      <c r="S723" s="23"/>
      <c r="T723" s="23"/>
      <c r="U723" s="373">
        <f t="shared" si="194"/>
        <v>0</v>
      </c>
      <c r="V723" s="22"/>
      <c r="W723" s="199"/>
      <c r="X723" s="126">
        <f t="shared" si="191"/>
        <v>0</v>
      </c>
      <c r="Y723" s="26">
        <f t="shared" si="192"/>
        <v>0</v>
      </c>
      <c r="Z723" s="48">
        <f t="shared" si="193"/>
        <v>0</v>
      </c>
    </row>
    <row r="724" spans="1:26" ht="15.75" customHeight="1">
      <c r="A724" s="91"/>
      <c r="B724" s="244"/>
      <c r="C724" s="256"/>
      <c r="D724" s="62"/>
      <c r="E724" s="63"/>
      <c r="F724" s="178"/>
      <c r="G724" s="21"/>
      <c r="H724" s="23"/>
      <c r="I724" s="23"/>
      <c r="J724" s="23"/>
      <c r="K724" s="23"/>
      <c r="L724" s="23"/>
      <c r="M724" s="23"/>
      <c r="N724" s="23"/>
      <c r="O724" s="23"/>
      <c r="P724" s="23"/>
      <c r="Q724" s="23"/>
      <c r="R724" s="23"/>
      <c r="S724" s="23"/>
      <c r="T724" s="23"/>
      <c r="U724" s="373">
        <f t="shared" si="194"/>
        <v>0</v>
      </c>
      <c r="V724" s="22"/>
      <c r="W724" s="199"/>
      <c r="X724" s="126">
        <f t="shared" ref="X724:X745" si="195">U724*V724</f>
        <v>0</v>
      </c>
      <c r="Y724" s="26">
        <f t="shared" ref="Y724:Y745" si="196">U724*W724</f>
        <v>0</v>
      </c>
      <c r="Z724" s="48">
        <f t="shared" ref="Z724:Z745" si="197">X724+Y724</f>
        <v>0</v>
      </c>
    </row>
    <row r="725" spans="1:26" ht="15.75" customHeight="1">
      <c r="A725" s="85">
        <v>6</v>
      </c>
      <c r="B725" s="243" t="s">
        <v>786</v>
      </c>
      <c r="C725" s="256"/>
      <c r="D725" s="62"/>
      <c r="E725" s="63"/>
      <c r="F725" s="178"/>
      <c r="G725" s="21"/>
      <c r="H725" s="23"/>
      <c r="I725" s="23"/>
      <c r="J725" s="23"/>
      <c r="K725" s="23"/>
      <c r="L725" s="23"/>
      <c r="M725" s="23"/>
      <c r="N725" s="23"/>
      <c r="O725" s="23"/>
      <c r="P725" s="23"/>
      <c r="Q725" s="23"/>
      <c r="R725" s="23"/>
      <c r="S725" s="23"/>
      <c r="T725" s="23"/>
      <c r="U725" s="373">
        <f t="shared" si="194"/>
        <v>0</v>
      </c>
      <c r="V725" s="22"/>
      <c r="W725" s="199"/>
      <c r="X725" s="126">
        <f t="shared" si="195"/>
        <v>0</v>
      </c>
      <c r="Y725" s="26">
        <f t="shared" si="196"/>
        <v>0</v>
      </c>
      <c r="Z725" s="48">
        <f t="shared" si="197"/>
        <v>0</v>
      </c>
    </row>
    <row r="726" spans="1:26" ht="15.75" customHeight="1">
      <c r="A726" s="91" t="s">
        <v>795</v>
      </c>
      <c r="B726" s="244" t="s">
        <v>790</v>
      </c>
      <c r="C726" s="256"/>
      <c r="D726" s="62"/>
      <c r="E726" s="66"/>
      <c r="F726" s="178"/>
      <c r="G726" s="344"/>
      <c r="H726" s="337"/>
      <c r="I726" s="337"/>
      <c r="J726" s="337"/>
      <c r="K726" s="337"/>
      <c r="L726" s="337"/>
      <c r="M726" s="337"/>
      <c r="N726" s="337"/>
      <c r="O726" s="337"/>
      <c r="P726" s="337"/>
      <c r="Q726" s="337"/>
      <c r="R726" s="337"/>
      <c r="S726" s="337"/>
      <c r="T726" s="337"/>
      <c r="U726" s="373">
        <f t="shared" si="194"/>
        <v>0</v>
      </c>
      <c r="V726" s="338"/>
      <c r="W726" s="487"/>
      <c r="X726" s="446">
        <f t="shared" si="195"/>
        <v>0</v>
      </c>
      <c r="Y726" s="447">
        <f t="shared" si="196"/>
        <v>0</v>
      </c>
      <c r="Z726" s="448">
        <f t="shared" si="197"/>
        <v>0</v>
      </c>
    </row>
    <row r="727" spans="1:26" ht="15.75" customHeight="1">
      <c r="A727" s="91"/>
      <c r="B727" s="244" t="s">
        <v>787</v>
      </c>
      <c r="C727" s="256"/>
      <c r="D727" s="62"/>
      <c r="E727" s="66" t="s">
        <v>788</v>
      </c>
      <c r="F727" s="178" t="s">
        <v>33</v>
      </c>
      <c r="G727" s="344"/>
      <c r="H727" s="337">
        <v>1</v>
      </c>
      <c r="I727" s="337"/>
      <c r="J727" s="337"/>
      <c r="K727" s="337"/>
      <c r="L727" s="337"/>
      <c r="M727" s="337"/>
      <c r="N727" s="337"/>
      <c r="O727" s="337"/>
      <c r="P727" s="337"/>
      <c r="Q727" s="337"/>
      <c r="R727" s="337"/>
      <c r="S727" s="337"/>
      <c r="T727" s="337"/>
      <c r="U727" s="373">
        <f t="shared" si="194"/>
        <v>1</v>
      </c>
      <c r="V727" s="338" t="e">
        <f>'Ars topaz'!L702</f>
        <v>#REF!</v>
      </c>
      <c r="W727" s="487" t="e">
        <f>'Ars topaz'!M702</f>
        <v>#REF!</v>
      </c>
      <c r="X727" s="446" t="e">
        <f t="shared" si="195"/>
        <v>#REF!</v>
      </c>
      <c r="Y727" s="447" t="e">
        <f t="shared" si="196"/>
        <v>#REF!</v>
      </c>
      <c r="Z727" s="448" t="e">
        <f t="shared" si="197"/>
        <v>#REF!</v>
      </c>
    </row>
    <row r="728" spans="1:26" ht="15.75" customHeight="1">
      <c r="A728" s="91"/>
      <c r="B728" s="244" t="s">
        <v>789</v>
      </c>
      <c r="C728" s="256"/>
      <c r="D728" s="62"/>
      <c r="E728" s="66" t="s">
        <v>793</v>
      </c>
      <c r="F728" s="178" t="s">
        <v>117</v>
      </c>
      <c r="G728" s="344"/>
      <c r="H728" s="337">
        <v>51.777999999999999</v>
      </c>
      <c r="I728" s="337"/>
      <c r="J728" s="337"/>
      <c r="K728" s="337"/>
      <c r="L728" s="337"/>
      <c r="M728" s="337"/>
      <c r="N728" s="337"/>
      <c r="O728" s="337"/>
      <c r="P728" s="337"/>
      <c r="Q728" s="337"/>
      <c r="R728" s="337"/>
      <c r="S728" s="337"/>
      <c r="T728" s="337"/>
      <c r="U728" s="373">
        <f t="shared" si="194"/>
        <v>51.777999999999999</v>
      </c>
      <c r="V728" s="338" t="e">
        <f>'Ars topaz'!L703</f>
        <v>#REF!</v>
      </c>
      <c r="W728" s="487" t="e">
        <f>'Ars topaz'!M703</f>
        <v>#REF!</v>
      </c>
      <c r="X728" s="446" t="e">
        <f t="shared" si="195"/>
        <v>#REF!</v>
      </c>
      <c r="Y728" s="447" t="e">
        <f t="shared" si="196"/>
        <v>#REF!</v>
      </c>
      <c r="Z728" s="448" t="e">
        <f t="shared" si="197"/>
        <v>#REF!</v>
      </c>
    </row>
    <row r="729" spans="1:26" ht="15.75" customHeight="1">
      <c r="A729" s="91" t="s">
        <v>796</v>
      </c>
      <c r="B729" s="244" t="s">
        <v>791</v>
      </c>
      <c r="C729" s="256"/>
      <c r="D729" s="62"/>
      <c r="E729" s="66"/>
      <c r="F729" s="178"/>
      <c r="G729" s="344"/>
      <c r="H729" s="337"/>
      <c r="I729" s="337"/>
      <c r="J729" s="337"/>
      <c r="K729" s="337"/>
      <c r="L729" s="337"/>
      <c r="M729" s="337"/>
      <c r="N729" s="337"/>
      <c r="O729" s="337"/>
      <c r="P729" s="337"/>
      <c r="Q729" s="337"/>
      <c r="R729" s="337"/>
      <c r="S729" s="337"/>
      <c r="T729" s="337"/>
      <c r="U729" s="373">
        <f t="shared" si="194"/>
        <v>0</v>
      </c>
      <c r="V729" s="338"/>
      <c r="W729" s="487"/>
      <c r="X729" s="446">
        <f t="shared" si="195"/>
        <v>0</v>
      </c>
      <c r="Y729" s="447">
        <f t="shared" si="196"/>
        <v>0</v>
      </c>
      <c r="Z729" s="448">
        <f t="shared" si="197"/>
        <v>0</v>
      </c>
    </row>
    <row r="730" spans="1:26" ht="15.75" customHeight="1">
      <c r="A730" s="91"/>
      <c r="B730" s="244" t="s">
        <v>787</v>
      </c>
      <c r="C730" s="256"/>
      <c r="D730" s="62"/>
      <c r="E730" s="66" t="s">
        <v>788</v>
      </c>
      <c r="F730" s="178" t="s">
        <v>33</v>
      </c>
      <c r="G730" s="344"/>
      <c r="H730" s="337">
        <v>1</v>
      </c>
      <c r="I730" s="337"/>
      <c r="J730" s="337"/>
      <c r="K730" s="337"/>
      <c r="L730" s="337"/>
      <c r="M730" s="337"/>
      <c r="N730" s="337"/>
      <c r="O730" s="337"/>
      <c r="P730" s="337"/>
      <c r="Q730" s="337"/>
      <c r="R730" s="337"/>
      <c r="S730" s="337"/>
      <c r="T730" s="337"/>
      <c r="U730" s="373">
        <f t="shared" si="194"/>
        <v>1</v>
      </c>
      <c r="V730" s="338" t="e">
        <f>'Ars topaz'!L705</f>
        <v>#REF!</v>
      </c>
      <c r="W730" s="487" t="e">
        <f>'Ars topaz'!M705</f>
        <v>#REF!</v>
      </c>
      <c r="X730" s="446" t="e">
        <f t="shared" si="195"/>
        <v>#REF!</v>
      </c>
      <c r="Y730" s="447" t="e">
        <f t="shared" si="196"/>
        <v>#REF!</v>
      </c>
      <c r="Z730" s="448" t="e">
        <f t="shared" si="197"/>
        <v>#REF!</v>
      </c>
    </row>
    <row r="731" spans="1:26" ht="15.75" customHeight="1">
      <c r="A731" s="91"/>
      <c r="B731" s="244" t="s">
        <v>789</v>
      </c>
      <c r="C731" s="256"/>
      <c r="D731" s="62"/>
      <c r="E731" s="66" t="s">
        <v>793</v>
      </c>
      <c r="F731" s="178" t="s">
        <v>117</v>
      </c>
      <c r="G731" s="344"/>
      <c r="H731" s="337">
        <v>50.96</v>
      </c>
      <c r="I731" s="337"/>
      <c r="J731" s="337"/>
      <c r="K731" s="337"/>
      <c r="L731" s="337"/>
      <c r="M731" s="337"/>
      <c r="N731" s="337"/>
      <c r="O731" s="337"/>
      <c r="P731" s="337"/>
      <c r="Q731" s="337"/>
      <c r="R731" s="337"/>
      <c r="S731" s="337"/>
      <c r="T731" s="337"/>
      <c r="U731" s="373">
        <f t="shared" si="194"/>
        <v>50.96</v>
      </c>
      <c r="V731" s="338" t="e">
        <f>'Ars topaz'!L706</f>
        <v>#REF!</v>
      </c>
      <c r="W731" s="487" t="e">
        <f>'Ars topaz'!M706</f>
        <v>#REF!</v>
      </c>
      <c r="X731" s="446" t="e">
        <f t="shared" si="195"/>
        <v>#REF!</v>
      </c>
      <c r="Y731" s="447" t="e">
        <f t="shared" si="196"/>
        <v>#REF!</v>
      </c>
      <c r="Z731" s="448" t="e">
        <f t="shared" si="197"/>
        <v>#REF!</v>
      </c>
    </row>
    <row r="732" spans="1:26" ht="15.75" customHeight="1">
      <c r="A732" s="91" t="s">
        <v>797</v>
      </c>
      <c r="B732" s="244" t="s">
        <v>792</v>
      </c>
      <c r="C732" s="256"/>
      <c r="D732" s="62"/>
      <c r="E732" s="66"/>
      <c r="F732" s="178"/>
      <c r="G732" s="344"/>
      <c r="H732" s="337"/>
      <c r="I732" s="337"/>
      <c r="J732" s="337"/>
      <c r="K732" s="337"/>
      <c r="L732" s="337"/>
      <c r="M732" s="337"/>
      <c r="N732" s="337"/>
      <c r="O732" s="337"/>
      <c r="P732" s="337"/>
      <c r="Q732" s="337"/>
      <c r="R732" s="337"/>
      <c r="S732" s="337"/>
      <c r="T732" s="337"/>
      <c r="U732" s="373">
        <f t="shared" si="194"/>
        <v>0</v>
      </c>
      <c r="V732" s="338"/>
      <c r="W732" s="487"/>
      <c r="X732" s="446">
        <f t="shared" si="195"/>
        <v>0</v>
      </c>
      <c r="Y732" s="447">
        <f t="shared" si="196"/>
        <v>0</v>
      </c>
      <c r="Z732" s="448">
        <f t="shared" si="197"/>
        <v>0</v>
      </c>
    </row>
    <row r="733" spans="1:26" ht="15.75" customHeight="1">
      <c r="A733" s="91"/>
      <c r="B733" s="244" t="s">
        <v>787</v>
      </c>
      <c r="C733" s="256"/>
      <c r="D733" s="62"/>
      <c r="E733" s="66" t="s">
        <v>788</v>
      </c>
      <c r="F733" s="178" t="s">
        <v>33</v>
      </c>
      <c r="G733" s="344"/>
      <c r="H733" s="337">
        <v>1</v>
      </c>
      <c r="I733" s="337"/>
      <c r="J733" s="337"/>
      <c r="K733" s="337"/>
      <c r="L733" s="337"/>
      <c r="M733" s="337"/>
      <c r="N733" s="337"/>
      <c r="O733" s="337"/>
      <c r="P733" s="337"/>
      <c r="Q733" s="337"/>
      <c r="R733" s="337"/>
      <c r="S733" s="337"/>
      <c r="T733" s="337"/>
      <c r="U733" s="373">
        <f t="shared" si="194"/>
        <v>1</v>
      </c>
      <c r="V733" s="338" t="e">
        <f>'Ars topaz'!L708</f>
        <v>#REF!</v>
      </c>
      <c r="W733" s="487" t="e">
        <f>'Ars topaz'!M708</f>
        <v>#REF!</v>
      </c>
      <c r="X733" s="446" t="e">
        <f t="shared" si="195"/>
        <v>#REF!</v>
      </c>
      <c r="Y733" s="447" t="e">
        <f t="shared" si="196"/>
        <v>#REF!</v>
      </c>
      <c r="Z733" s="448" t="e">
        <f t="shared" si="197"/>
        <v>#REF!</v>
      </c>
    </row>
    <row r="734" spans="1:26" ht="15.75" customHeight="1">
      <c r="A734" s="91"/>
      <c r="B734" s="244" t="s">
        <v>789</v>
      </c>
      <c r="C734" s="256"/>
      <c r="D734" s="62"/>
      <c r="E734" s="66" t="s">
        <v>793</v>
      </c>
      <c r="F734" s="178" t="s">
        <v>117</v>
      </c>
      <c r="G734" s="344"/>
      <c r="H734" s="337">
        <v>10.986000000000001</v>
      </c>
      <c r="I734" s="337"/>
      <c r="J734" s="337"/>
      <c r="K734" s="337"/>
      <c r="L734" s="337"/>
      <c r="M734" s="337"/>
      <c r="N734" s="337"/>
      <c r="O734" s="337"/>
      <c r="P734" s="337"/>
      <c r="Q734" s="337"/>
      <c r="R734" s="337"/>
      <c r="S734" s="337"/>
      <c r="T734" s="337"/>
      <c r="U734" s="373">
        <f t="shared" si="194"/>
        <v>10.986000000000001</v>
      </c>
      <c r="V734" s="338" t="e">
        <f>'Ars topaz'!L709</f>
        <v>#REF!</v>
      </c>
      <c r="W734" s="487" t="e">
        <f>'Ars topaz'!M709</f>
        <v>#REF!</v>
      </c>
      <c r="X734" s="446" t="e">
        <f t="shared" si="195"/>
        <v>#REF!</v>
      </c>
      <c r="Y734" s="447" t="e">
        <f t="shared" si="196"/>
        <v>#REF!</v>
      </c>
      <c r="Z734" s="448" t="e">
        <f t="shared" si="197"/>
        <v>#REF!</v>
      </c>
    </row>
    <row r="735" spans="1:26" ht="15.75" customHeight="1">
      <c r="A735" s="91"/>
      <c r="B735" s="244"/>
      <c r="C735" s="256"/>
      <c r="D735" s="62"/>
      <c r="E735" s="63"/>
      <c r="F735" s="178"/>
      <c r="G735" s="21"/>
      <c r="H735" s="23"/>
      <c r="I735" s="23"/>
      <c r="J735" s="23"/>
      <c r="K735" s="23"/>
      <c r="L735" s="23"/>
      <c r="M735" s="23"/>
      <c r="N735" s="23"/>
      <c r="O735" s="23"/>
      <c r="P735" s="23"/>
      <c r="Q735" s="23"/>
      <c r="R735" s="23"/>
      <c r="S735" s="23"/>
      <c r="T735" s="23"/>
      <c r="U735" s="373">
        <f t="shared" si="194"/>
        <v>0</v>
      </c>
      <c r="V735" s="22"/>
      <c r="W735" s="199"/>
      <c r="X735" s="126">
        <f t="shared" si="195"/>
        <v>0</v>
      </c>
      <c r="Y735" s="26">
        <f t="shared" si="196"/>
        <v>0</v>
      </c>
      <c r="Z735" s="48">
        <f t="shared" si="197"/>
        <v>0</v>
      </c>
    </row>
    <row r="736" spans="1:26">
      <c r="A736" s="85">
        <v>7</v>
      </c>
      <c r="B736" s="90" t="s">
        <v>684</v>
      </c>
      <c r="C736" s="62"/>
      <c r="D736" s="62"/>
      <c r="E736" s="63"/>
      <c r="F736" s="178"/>
      <c r="G736" s="21"/>
      <c r="H736" s="23"/>
      <c r="I736" s="23"/>
      <c r="J736" s="23"/>
      <c r="K736" s="23"/>
      <c r="L736" s="23"/>
      <c r="M736" s="348"/>
      <c r="N736" s="348"/>
      <c r="O736" s="348"/>
      <c r="P736" s="348"/>
      <c r="Q736" s="348"/>
      <c r="R736" s="348"/>
      <c r="S736" s="348"/>
      <c r="T736" s="348"/>
      <c r="U736" s="373">
        <f t="shared" ref="U736:U749" si="198">SUM(G736:T736)</f>
        <v>0</v>
      </c>
      <c r="V736" s="22"/>
      <c r="W736" s="199"/>
      <c r="X736" s="126">
        <f t="shared" si="195"/>
        <v>0</v>
      </c>
      <c r="Y736" s="26">
        <f t="shared" si="196"/>
        <v>0</v>
      </c>
      <c r="Z736" s="48">
        <f t="shared" si="197"/>
        <v>0</v>
      </c>
    </row>
    <row r="737" spans="1:31">
      <c r="A737" s="25"/>
      <c r="B737" s="175" t="s">
        <v>685</v>
      </c>
      <c r="C737" s="62"/>
      <c r="D737" s="62"/>
      <c r="E737" s="63" t="s">
        <v>687</v>
      </c>
      <c r="F737" s="178" t="s">
        <v>224</v>
      </c>
      <c r="G737" s="21"/>
      <c r="H737" s="23">
        <v>2</v>
      </c>
      <c r="I737" s="23"/>
      <c r="J737" s="23"/>
      <c r="K737" s="23"/>
      <c r="L737" s="23"/>
      <c r="M737" s="348"/>
      <c r="N737" s="348"/>
      <c r="O737" s="348"/>
      <c r="P737" s="348"/>
      <c r="Q737" s="348"/>
      <c r="R737" s="348"/>
      <c r="S737" s="348"/>
      <c r="T737" s="348"/>
      <c r="U737" s="373">
        <f t="shared" si="198"/>
        <v>2</v>
      </c>
      <c r="V737" s="22" t="e">
        <f>'Ars topaz'!L712</f>
        <v>#REF!</v>
      </c>
      <c r="W737" s="199" t="e">
        <f>'Ars topaz'!M712</f>
        <v>#REF!</v>
      </c>
      <c r="X737" s="126" t="e">
        <f t="shared" si="195"/>
        <v>#REF!</v>
      </c>
      <c r="Y737" s="26" t="e">
        <f t="shared" si="196"/>
        <v>#REF!</v>
      </c>
      <c r="Z737" s="48" t="e">
        <f t="shared" si="197"/>
        <v>#REF!</v>
      </c>
    </row>
    <row r="738" spans="1:31">
      <c r="A738" s="25"/>
      <c r="B738" s="175" t="s">
        <v>686</v>
      </c>
      <c r="C738" s="62"/>
      <c r="D738" s="62"/>
      <c r="E738" s="63" t="s">
        <v>691</v>
      </c>
      <c r="F738" s="178" t="s">
        <v>224</v>
      </c>
      <c r="G738" s="21"/>
      <c r="H738" s="23">
        <v>2</v>
      </c>
      <c r="I738" s="23"/>
      <c r="J738" s="23"/>
      <c r="K738" s="23"/>
      <c r="L738" s="23"/>
      <c r="M738" s="348"/>
      <c r="N738" s="348"/>
      <c r="O738" s="348"/>
      <c r="P738" s="348"/>
      <c r="Q738" s="348"/>
      <c r="R738" s="348"/>
      <c r="S738" s="348"/>
      <c r="T738" s="348"/>
      <c r="U738" s="373">
        <f t="shared" si="198"/>
        <v>2</v>
      </c>
      <c r="V738" s="22" t="e">
        <f>'Ars topaz'!L713</f>
        <v>#REF!</v>
      </c>
      <c r="W738" s="199" t="e">
        <f>'Ars topaz'!M713</f>
        <v>#REF!</v>
      </c>
      <c r="X738" s="126" t="e">
        <f t="shared" si="195"/>
        <v>#REF!</v>
      </c>
      <c r="Y738" s="26" t="e">
        <f t="shared" si="196"/>
        <v>#REF!</v>
      </c>
      <c r="Z738" s="48" t="e">
        <f t="shared" si="197"/>
        <v>#REF!</v>
      </c>
    </row>
    <row r="739" spans="1:31">
      <c r="A739" s="25"/>
      <c r="B739" s="175" t="s">
        <v>688</v>
      </c>
      <c r="C739" s="62"/>
      <c r="D739" s="62"/>
      <c r="E739" s="63" t="s">
        <v>689</v>
      </c>
      <c r="F739" s="178" t="s">
        <v>72</v>
      </c>
      <c r="G739" s="21"/>
      <c r="H739" s="23">
        <v>7.36</v>
      </c>
      <c r="I739" s="23"/>
      <c r="J739" s="23"/>
      <c r="K739" s="23"/>
      <c r="L739" s="23"/>
      <c r="M739" s="348"/>
      <c r="N739" s="348"/>
      <c r="O739" s="348"/>
      <c r="P739" s="348"/>
      <c r="Q739" s="348"/>
      <c r="R739" s="348"/>
      <c r="S739" s="348"/>
      <c r="T739" s="348"/>
      <c r="U739" s="373">
        <f t="shared" si="198"/>
        <v>7.36</v>
      </c>
      <c r="V739" s="22" t="e">
        <f>'Ars topaz'!L714</f>
        <v>#REF!</v>
      </c>
      <c r="W739" s="199" t="e">
        <f>'Ars topaz'!M714</f>
        <v>#REF!</v>
      </c>
      <c r="X739" s="126" t="e">
        <f t="shared" si="195"/>
        <v>#REF!</v>
      </c>
      <c r="Y739" s="26" t="e">
        <f t="shared" si="196"/>
        <v>#REF!</v>
      </c>
      <c r="Z739" s="48" t="e">
        <f t="shared" si="197"/>
        <v>#REF!</v>
      </c>
    </row>
    <row r="740" spans="1:31">
      <c r="A740" s="25"/>
      <c r="B740" s="63"/>
      <c r="C740" s="62"/>
      <c r="D740" s="62"/>
      <c r="E740" s="63" t="s">
        <v>690</v>
      </c>
      <c r="F740" s="178"/>
      <c r="G740" s="21"/>
      <c r="H740" s="23"/>
      <c r="I740" s="23"/>
      <c r="J740" s="23"/>
      <c r="K740" s="23"/>
      <c r="L740" s="23"/>
      <c r="M740" s="348"/>
      <c r="N740" s="348"/>
      <c r="O740" s="348"/>
      <c r="P740" s="348"/>
      <c r="Q740" s="348"/>
      <c r="R740" s="348"/>
      <c r="S740" s="348"/>
      <c r="T740" s="348"/>
      <c r="U740" s="373">
        <f t="shared" si="198"/>
        <v>0</v>
      </c>
      <c r="V740" s="22"/>
      <c r="W740" s="199"/>
      <c r="X740" s="126">
        <f t="shared" si="195"/>
        <v>0</v>
      </c>
      <c r="Y740" s="26">
        <f t="shared" si="196"/>
        <v>0</v>
      </c>
      <c r="Z740" s="48">
        <f t="shared" si="197"/>
        <v>0</v>
      </c>
    </row>
    <row r="741" spans="1:31">
      <c r="A741" s="25"/>
      <c r="B741" s="175" t="s">
        <v>359</v>
      </c>
      <c r="C741" s="62"/>
      <c r="D741" s="62"/>
      <c r="E741" s="63"/>
      <c r="F741" s="178"/>
      <c r="G741" s="21"/>
      <c r="H741" s="23"/>
      <c r="I741" s="23"/>
      <c r="J741" s="23"/>
      <c r="K741" s="23"/>
      <c r="L741" s="23"/>
      <c r="M741" s="348"/>
      <c r="N741" s="348"/>
      <c r="O741" s="348"/>
      <c r="P741" s="348"/>
      <c r="Q741" s="348"/>
      <c r="R741" s="348"/>
      <c r="S741" s="348"/>
      <c r="T741" s="348"/>
      <c r="U741" s="373">
        <f t="shared" si="198"/>
        <v>0</v>
      </c>
      <c r="V741" s="22"/>
      <c r="W741" s="199"/>
      <c r="X741" s="126">
        <f t="shared" si="195"/>
        <v>0</v>
      </c>
      <c r="Y741" s="26">
        <f t="shared" si="196"/>
        <v>0</v>
      </c>
      <c r="Z741" s="48">
        <f t="shared" si="197"/>
        <v>0</v>
      </c>
    </row>
    <row r="742" spans="1:31">
      <c r="A742" s="25"/>
      <c r="B742" s="63"/>
      <c r="C742" s="62" t="s">
        <v>692</v>
      </c>
      <c r="D742" s="62"/>
      <c r="E742" s="63" t="s">
        <v>694</v>
      </c>
      <c r="F742" s="178" t="s">
        <v>209</v>
      </c>
      <c r="G742" s="21"/>
      <c r="H742" s="23">
        <v>2</v>
      </c>
      <c r="I742" s="23"/>
      <c r="J742" s="23"/>
      <c r="K742" s="23"/>
      <c r="L742" s="23"/>
      <c r="M742" s="348"/>
      <c r="N742" s="348"/>
      <c r="O742" s="348"/>
      <c r="P742" s="348"/>
      <c r="Q742" s="348"/>
      <c r="R742" s="348"/>
      <c r="S742" s="348"/>
      <c r="T742" s="348"/>
      <c r="U742" s="373">
        <f t="shared" si="198"/>
        <v>2</v>
      </c>
      <c r="V742" s="195" t="str">
        <f>'Ars topaz'!L717</f>
        <v>SBO</v>
      </c>
      <c r="W742" s="199" t="e">
        <f>'Ars topaz'!M717</f>
        <v>#REF!</v>
      </c>
      <c r="X742" s="126"/>
      <c r="Y742" s="26" t="e">
        <f t="shared" si="196"/>
        <v>#REF!</v>
      </c>
      <c r="Z742" s="48" t="e">
        <f t="shared" si="197"/>
        <v>#REF!</v>
      </c>
    </row>
    <row r="743" spans="1:31">
      <c r="A743" s="25"/>
      <c r="B743" s="63"/>
      <c r="C743" s="62" t="s">
        <v>693</v>
      </c>
      <c r="D743" s="62"/>
      <c r="E743" s="63" t="s">
        <v>695</v>
      </c>
      <c r="F743" s="178" t="s">
        <v>209</v>
      </c>
      <c r="G743" s="21"/>
      <c r="H743" s="23">
        <v>2</v>
      </c>
      <c r="I743" s="23"/>
      <c r="J743" s="23"/>
      <c r="K743" s="23"/>
      <c r="L743" s="23"/>
      <c r="M743" s="348"/>
      <c r="N743" s="348"/>
      <c r="O743" s="348"/>
      <c r="P743" s="348"/>
      <c r="Q743" s="348"/>
      <c r="R743" s="348"/>
      <c r="S743" s="348"/>
      <c r="T743" s="348"/>
      <c r="U743" s="373">
        <f t="shared" si="198"/>
        <v>2</v>
      </c>
      <c r="V743" s="195" t="str">
        <f>'Ars topaz'!L718</f>
        <v>SBO</v>
      </c>
      <c r="W743" s="199" t="e">
        <f>'Ars topaz'!M718</f>
        <v>#REF!</v>
      </c>
      <c r="X743" s="126"/>
      <c r="Y743" s="26" t="e">
        <f t="shared" si="196"/>
        <v>#REF!</v>
      </c>
      <c r="Z743" s="48" t="e">
        <f t="shared" si="197"/>
        <v>#REF!</v>
      </c>
    </row>
    <row r="744" spans="1:31">
      <c r="A744" s="25"/>
      <c r="B744" s="175" t="s">
        <v>208</v>
      </c>
      <c r="C744" s="62"/>
      <c r="D744" s="62"/>
      <c r="E744" s="63" t="s">
        <v>696</v>
      </c>
      <c r="F744" s="178" t="s">
        <v>209</v>
      </c>
      <c r="G744" s="21"/>
      <c r="H744" s="23">
        <v>2</v>
      </c>
      <c r="I744" s="23"/>
      <c r="J744" s="23"/>
      <c r="K744" s="23"/>
      <c r="L744" s="23"/>
      <c r="M744" s="348"/>
      <c r="N744" s="348"/>
      <c r="O744" s="348"/>
      <c r="P744" s="348"/>
      <c r="Q744" s="348"/>
      <c r="R744" s="348"/>
      <c r="S744" s="348"/>
      <c r="T744" s="348"/>
      <c r="U744" s="373">
        <f t="shared" si="198"/>
        <v>2</v>
      </c>
      <c r="V744" s="195" t="str">
        <f>'Ars topaz'!L719</f>
        <v>SBO</v>
      </c>
      <c r="W744" s="199" t="e">
        <f>'Ars topaz'!M719</f>
        <v>#REF!</v>
      </c>
      <c r="X744" s="126"/>
      <c r="Y744" s="26" t="e">
        <f t="shared" si="196"/>
        <v>#REF!</v>
      </c>
      <c r="Z744" s="48" t="e">
        <f t="shared" si="197"/>
        <v>#REF!</v>
      </c>
    </row>
    <row r="745" spans="1:31">
      <c r="A745" s="25"/>
      <c r="B745" s="282" t="s">
        <v>674</v>
      </c>
      <c r="C745" s="62"/>
      <c r="D745" s="62"/>
      <c r="E745" s="63"/>
      <c r="F745" s="178" t="s">
        <v>72</v>
      </c>
      <c r="G745" s="21"/>
      <c r="H745" s="23">
        <v>7.36</v>
      </c>
      <c r="I745" s="23"/>
      <c r="J745" s="23"/>
      <c r="K745" s="23"/>
      <c r="L745" s="23"/>
      <c r="M745" s="348"/>
      <c r="N745" s="348"/>
      <c r="O745" s="348"/>
      <c r="P745" s="348"/>
      <c r="Q745" s="348"/>
      <c r="R745" s="348"/>
      <c r="S745" s="348"/>
      <c r="T745" s="348"/>
      <c r="U745" s="373">
        <f t="shared" si="198"/>
        <v>7.36</v>
      </c>
      <c r="V745" s="22" t="e">
        <f>'Ars topaz'!L720</f>
        <v>#REF!</v>
      </c>
      <c r="W745" s="199" t="e">
        <f>'Ars topaz'!M720</f>
        <v>#REF!</v>
      </c>
      <c r="X745" s="126" t="e">
        <f t="shared" si="195"/>
        <v>#REF!</v>
      </c>
      <c r="Y745" s="26" t="e">
        <f t="shared" si="196"/>
        <v>#REF!</v>
      </c>
      <c r="Z745" s="48" t="e">
        <f t="shared" si="197"/>
        <v>#REF!</v>
      </c>
    </row>
    <row r="746" spans="1:31">
      <c r="A746" s="25"/>
      <c r="B746" s="331"/>
      <c r="C746" s="59"/>
      <c r="D746" s="62"/>
      <c r="E746" s="63"/>
      <c r="F746" s="178"/>
      <c r="G746" s="27"/>
      <c r="H746" s="29"/>
      <c r="I746" s="29"/>
      <c r="J746" s="29"/>
      <c r="K746" s="29"/>
      <c r="L746" s="29"/>
      <c r="M746" s="351"/>
      <c r="N746" s="351"/>
      <c r="O746" s="351"/>
      <c r="P746" s="351"/>
      <c r="Q746" s="351"/>
      <c r="R746" s="351"/>
      <c r="S746" s="351"/>
      <c r="T746" s="351"/>
      <c r="U746" s="373">
        <f t="shared" si="198"/>
        <v>0</v>
      </c>
      <c r="V746" s="28"/>
      <c r="W746" s="488"/>
      <c r="X746" s="129"/>
      <c r="Y746" s="30"/>
      <c r="Z746" s="49"/>
    </row>
    <row r="747" spans="1:31" s="668" customFormat="1">
      <c r="A747" s="658">
        <v>8</v>
      </c>
      <c r="B747" s="659" t="s">
        <v>1009</v>
      </c>
      <c r="C747" s="655"/>
      <c r="D747" s="660"/>
      <c r="E747" s="661"/>
      <c r="F747" s="662"/>
      <c r="G747" s="663"/>
      <c r="H747" s="652"/>
      <c r="I747" s="652"/>
      <c r="J747" s="652"/>
      <c r="K747" s="652"/>
      <c r="L747" s="652"/>
      <c r="M747" s="653"/>
      <c r="N747" s="653"/>
      <c r="O747" s="653"/>
      <c r="P747" s="653"/>
      <c r="Q747" s="653"/>
      <c r="R747" s="653"/>
      <c r="S747" s="653"/>
      <c r="T747" s="653"/>
      <c r="U747" s="373">
        <f t="shared" si="198"/>
        <v>0</v>
      </c>
      <c r="V747" s="654"/>
      <c r="W747" s="664"/>
      <c r="X747" s="665"/>
      <c r="Y747" s="666"/>
      <c r="Z747" s="667"/>
    </row>
    <row r="748" spans="1:31" s="668" customFormat="1">
      <c r="A748" s="669"/>
      <c r="B748" s="670" t="s">
        <v>1010</v>
      </c>
      <c r="C748" s="655"/>
      <c r="D748" s="660"/>
      <c r="E748" s="661" t="s">
        <v>1011</v>
      </c>
      <c r="F748" s="662" t="s">
        <v>72</v>
      </c>
      <c r="G748" s="663">
        <v>302.39999999999998</v>
      </c>
      <c r="H748" s="652"/>
      <c r="I748" s="652"/>
      <c r="J748" s="652"/>
      <c r="K748" s="652"/>
      <c r="L748" s="652"/>
      <c r="M748" s="653"/>
      <c r="N748" s="653"/>
      <c r="O748" s="653"/>
      <c r="P748" s="653"/>
      <c r="Q748" s="653"/>
      <c r="R748" s="653"/>
      <c r="S748" s="653"/>
      <c r="T748" s="653"/>
      <c r="U748" s="373">
        <f t="shared" si="198"/>
        <v>302.39999999999998</v>
      </c>
      <c r="V748" s="654">
        <v>160000</v>
      </c>
      <c r="W748" s="664"/>
      <c r="X748" s="126">
        <f t="shared" ref="X748:X749" si="199">U748*V748</f>
        <v>48384000</v>
      </c>
      <c r="Y748" s="26">
        <f t="shared" ref="Y748:Y749" si="200">U748*W748</f>
        <v>0</v>
      </c>
      <c r="Z748" s="48">
        <f t="shared" ref="Z748:Z749" si="201">X748+Y748</f>
        <v>48384000</v>
      </c>
      <c r="AE748" s="668" t="s">
        <v>1012</v>
      </c>
    </row>
    <row r="749" spans="1:31" s="668" customFormat="1">
      <c r="A749" s="669"/>
      <c r="B749" s="670" t="s">
        <v>1013</v>
      </c>
      <c r="C749" s="655"/>
      <c r="D749" s="660"/>
      <c r="E749" s="661" t="s">
        <v>1011</v>
      </c>
      <c r="F749" s="662" t="s">
        <v>72</v>
      </c>
      <c r="G749" s="663">
        <f>1239.3-G748</f>
        <v>936.9</v>
      </c>
      <c r="H749" s="652"/>
      <c r="I749" s="652"/>
      <c r="J749" s="652"/>
      <c r="K749" s="652"/>
      <c r="L749" s="652"/>
      <c r="M749" s="653"/>
      <c r="N749" s="653"/>
      <c r="O749" s="653"/>
      <c r="P749" s="653"/>
      <c r="Q749" s="653"/>
      <c r="R749" s="653"/>
      <c r="S749" s="653"/>
      <c r="T749" s="653"/>
      <c r="U749" s="373">
        <f t="shared" si="198"/>
        <v>936.9</v>
      </c>
      <c r="V749" s="654">
        <f>+V748</f>
        <v>160000</v>
      </c>
      <c r="W749" s="664"/>
      <c r="X749" s="126">
        <f t="shared" si="199"/>
        <v>149904000</v>
      </c>
      <c r="Y749" s="26">
        <f t="shared" si="200"/>
        <v>0</v>
      </c>
      <c r="Z749" s="48">
        <f t="shared" si="201"/>
        <v>149904000</v>
      </c>
      <c r="AE749" s="668" t="s">
        <v>1012</v>
      </c>
    </row>
    <row r="750" spans="1:31" ht="15.75" customHeight="1">
      <c r="A750" s="91"/>
      <c r="B750" s="244"/>
      <c r="C750" s="256"/>
      <c r="D750" s="62"/>
      <c r="E750" s="63"/>
      <c r="F750" s="178"/>
      <c r="G750" s="214"/>
      <c r="H750" s="201"/>
      <c r="I750" s="201"/>
      <c r="J750" s="201"/>
      <c r="K750" s="201"/>
      <c r="L750" s="201"/>
      <c r="M750" s="201"/>
      <c r="N750" s="201"/>
      <c r="O750" s="201"/>
      <c r="P750" s="201"/>
      <c r="Q750" s="201"/>
      <c r="R750" s="201"/>
      <c r="S750" s="201"/>
      <c r="T750" s="201"/>
      <c r="U750" s="580">
        <f t="shared" ref="U750" si="202">SUM(G750:T750)</f>
        <v>0</v>
      </c>
      <c r="V750" s="200"/>
      <c r="W750" s="489"/>
      <c r="X750" s="136"/>
      <c r="Y750" s="138"/>
      <c r="Z750" s="139"/>
    </row>
    <row r="751" spans="1:31" ht="15.75" customHeight="1">
      <c r="A751" s="180"/>
      <c r="B751" s="245"/>
      <c r="C751" s="280"/>
      <c r="D751" s="181"/>
      <c r="E751" s="182"/>
      <c r="F751" s="281"/>
      <c r="G751" s="196"/>
      <c r="H751" s="197"/>
      <c r="I751" s="197"/>
      <c r="J751" s="197"/>
      <c r="K751" s="197"/>
      <c r="L751" s="197"/>
      <c r="M751" s="197"/>
      <c r="N751" s="197"/>
      <c r="O751" s="197"/>
      <c r="P751" s="197"/>
      <c r="Q751" s="197"/>
      <c r="R751" s="197"/>
      <c r="S751" s="197"/>
      <c r="T751" s="197"/>
      <c r="U751" s="581"/>
      <c r="V751" s="196"/>
      <c r="W751" s="364"/>
      <c r="X751" s="130"/>
      <c r="Y751" s="330" t="s">
        <v>427</v>
      </c>
      <c r="Z751" s="142" t="e">
        <f>SUM(Z659:Z750)</f>
        <v>#REF!</v>
      </c>
    </row>
    <row r="753" spans="26:26">
      <c r="Z753" s="17" t="e">
        <f>SUM(Z42:Z751)/2</f>
        <v>#REF!</v>
      </c>
    </row>
  </sheetData>
  <mergeCells count="7">
    <mergeCell ref="X11:Y11"/>
    <mergeCell ref="A11:A12"/>
    <mergeCell ref="B11:D12"/>
    <mergeCell ref="E11:E12"/>
    <mergeCell ref="F11:F12"/>
    <mergeCell ref="G11:T11"/>
    <mergeCell ref="V11:W11"/>
  </mergeCells>
  <printOptions horizontalCentered="1"/>
  <pageMargins left="0.39370078740157483" right="0.31496062992125984" top="0.55118110236220474" bottom="0.62992125984251968" header="0.31496062992125984" footer="0.23622047244094491"/>
  <pageSetup paperSize="8" scale="60" orientation="landscape" horizontalDpi="4294967293" verticalDpi="4294967293" r:id="rId1"/>
  <headerFooter>
    <oddFooter>&amp;L&amp;"Maiandra GD,Regular"&amp;8Arsitek : Tower Diamond&amp;R&amp;"Maiandra GD,Regular"&amp;8hal &amp;P dari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Z726"/>
  <sheetViews>
    <sheetView view="pageBreakPreview" topLeftCell="A10" zoomScale="85" zoomScaleSheetLayoutView="85" workbookViewId="0">
      <pane xSplit="6" ySplit="3" topLeftCell="G238" activePane="bottomRight" state="frozen"/>
      <selection activeCell="L271" activeCellId="1" sqref="L265:L267 L271:L273"/>
      <selection pane="topRight" activeCell="L271" activeCellId="1" sqref="L265:L267 L271:L273"/>
      <selection pane="bottomLeft" activeCell="L271" activeCellId="1" sqref="L265:L267 L271:L273"/>
      <selection pane="bottomRight" activeCell="L271" activeCellId="1" sqref="L265:L267 L271:L273"/>
    </sheetView>
  </sheetViews>
  <sheetFormatPr defaultColWidth="9.08984375" defaultRowHeight="14.5"/>
  <cols>
    <col min="1" max="2" width="4.6328125" style="747" customWidth="1"/>
    <col min="3" max="3" width="6.6328125" style="747" customWidth="1"/>
    <col min="4" max="4" width="38.6328125" style="747" customWidth="1"/>
    <col min="5" max="5" width="44.6328125" style="1079" customWidth="1"/>
    <col min="6" max="6" width="4.6328125" style="747" customWidth="1"/>
    <col min="7" max="10" width="9.6328125" style="1080" customWidth="1"/>
    <col min="11" max="11" width="9.6328125" style="1081" customWidth="1"/>
    <col min="12" max="12" width="13.90625" style="1080" customWidth="1"/>
    <col min="13" max="13" width="12.6328125" style="1080" customWidth="1"/>
    <col min="14" max="15" width="15.36328125" style="1080" bestFit="1" customWidth="1"/>
    <col min="16" max="16" width="17.08984375" style="1080" bestFit="1" customWidth="1"/>
    <col min="17" max="17" width="8" style="42" customWidth="1"/>
    <col min="18" max="18" width="14" style="42" customWidth="1"/>
    <col min="19" max="19" width="10.54296875" style="42" customWidth="1"/>
    <col min="20" max="20" width="11.453125" style="42" customWidth="1"/>
    <col min="21" max="23" width="9.08984375" style="42" hidden="1" customWidth="1"/>
    <col min="24" max="16384" width="9.08984375" style="42"/>
  </cols>
  <sheetData>
    <row r="1" spans="1:19">
      <c r="A1" s="77" t="s">
        <v>0</v>
      </c>
      <c r="B1" s="67"/>
      <c r="C1" s="68"/>
      <c r="D1" s="68"/>
      <c r="E1" s="67"/>
      <c r="F1" s="69"/>
      <c r="G1" s="5"/>
      <c r="H1" s="5"/>
      <c r="I1" s="5"/>
      <c r="J1" s="5"/>
      <c r="K1" s="742"/>
      <c r="L1" s="741"/>
      <c r="M1" s="741"/>
      <c r="N1" s="741"/>
      <c r="O1" s="741"/>
      <c r="P1" s="743"/>
    </row>
    <row r="2" spans="1:19" ht="9" customHeight="1">
      <c r="A2" s="78"/>
      <c r="B2" s="70"/>
      <c r="C2" s="71"/>
      <c r="D2" s="71"/>
      <c r="E2" s="70"/>
      <c r="F2" s="72"/>
      <c r="G2" s="8"/>
      <c r="H2" s="8"/>
      <c r="I2" s="8"/>
      <c r="J2" s="8"/>
      <c r="K2" s="745"/>
      <c r="L2" s="744"/>
      <c r="M2" s="744"/>
      <c r="N2" s="744"/>
      <c r="O2" s="744"/>
      <c r="P2" s="746"/>
    </row>
    <row r="3" spans="1:19">
      <c r="A3" s="79" t="s">
        <v>1</v>
      </c>
      <c r="B3" s="73"/>
      <c r="D3" s="297" t="e">
        <f>+#REF!</f>
        <v>#REF!</v>
      </c>
      <c r="E3" s="74"/>
      <c r="F3" s="748"/>
      <c r="G3" s="188" t="e">
        <f>+#REF!</f>
        <v>#REF!</v>
      </c>
      <c r="H3" s="188"/>
      <c r="I3" s="8"/>
      <c r="J3" s="8"/>
      <c r="K3" s="745"/>
      <c r="L3" s="749" t="s">
        <v>2</v>
      </c>
      <c r="M3" s="744"/>
      <c r="N3" s="744"/>
      <c r="O3" s="744"/>
      <c r="P3" s="746"/>
    </row>
    <row r="4" spans="1:19">
      <c r="A4" s="79" t="s">
        <v>3</v>
      </c>
      <c r="B4" s="73"/>
      <c r="D4" s="297" t="e">
        <f>+#REF!</f>
        <v>#REF!</v>
      </c>
      <c r="E4" s="74"/>
      <c r="F4" s="748"/>
      <c r="G4" s="188" t="e">
        <f>+#REF!</f>
        <v>#REF!</v>
      </c>
      <c r="H4" s="188"/>
      <c r="I4" s="8"/>
      <c r="J4" s="8"/>
      <c r="K4" s="745"/>
      <c r="L4" s="749" t="s">
        <v>67</v>
      </c>
      <c r="M4" s="744"/>
      <c r="N4" s="744"/>
      <c r="O4" s="744"/>
      <c r="P4" s="746"/>
    </row>
    <row r="5" spans="1:19">
      <c r="A5" s="79" t="s">
        <v>4</v>
      </c>
      <c r="B5" s="73"/>
      <c r="D5" s="297" t="e">
        <f>+#REF!</f>
        <v>#REF!</v>
      </c>
      <c r="E5" s="74"/>
      <c r="F5" s="748"/>
      <c r="G5" s="744"/>
      <c r="H5" s="744"/>
      <c r="I5" s="8"/>
      <c r="J5" s="8"/>
      <c r="K5" s="745"/>
      <c r="L5" s="744"/>
      <c r="M5" s="744"/>
      <c r="N5" s="744"/>
      <c r="O5" s="744"/>
      <c r="P5" s="746"/>
    </row>
    <row r="6" spans="1:19">
      <c r="A6" s="79" t="s">
        <v>5</v>
      </c>
      <c r="B6" s="73"/>
      <c r="D6" s="297" t="e">
        <f>+#REF!</f>
        <v>#REF!</v>
      </c>
      <c r="E6" s="74"/>
      <c r="F6" s="748"/>
      <c r="G6" s="744"/>
      <c r="H6" s="744"/>
      <c r="I6" s="8"/>
      <c r="J6" s="8"/>
      <c r="K6" s="745"/>
      <c r="L6" s="744"/>
      <c r="M6" s="744"/>
      <c r="N6" s="744"/>
      <c r="O6" s="744"/>
      <c r="P6" s="746"/>
    </row>
    <row r="7" spans="1:19">
      <c r="A7" s="79" t="s">
        <v>7</v>
      </c>
      <c r="B7" s="73"/>
      <c r="D7" s="297" t="e">
        <f>+#REF!</f>
        <v>#REF!</v>
      </c>
      <c r="E7" s="74"/>
      <c r="F7" s="748"/>
      <c r="G7" s="744"/>
      <c r="H7" s="744"/>
      <c r="I7" s="8"/>
      <c r="J7" s="8"/>
      <c r="K7" s="745"/>
      <c r="L7" s="744"/>
      <c r="M7" s="744"/>
      <c r="N7" s="744"/>
      <c r="O7" s="744"/>
      <c r="P7" s="746"/>
    </row>
    <row r="8" spans="1:19">
      <c r="A8" s="80"/>
      <c r="B8" s="73"/>
      <c r="D8" s="297" t="e">
        <f>+#REF!</f>
        <v>#REF!</v>
      </c>
      <c r="E8" s="74"/>
      <c r="F8" s="748"/>
      <c r="G8" s="744"/>
      <c r="H8" s="744"/>
      <c r="I8" s="8"/>
      <c r="J8" s="8"/>
      <c r="K8" s="745"/>
      <c r="L8" s="744"/>
      <c r="M8" s="744"/>
      <c r="N8" s="744"/>
      <c r="O8" s="744"/>
      <c r="P8" s="746"/>
    </row>
    <row r="9" spans="1:19" ht="10.5" customHeight="1">
      <c r="A9" s="750"/>
      <c r="B9" s="751"/>
      <c r="C9" s="752"/>
      <c r="D9" s="752"/>
      <c r="E9" s="751"/>
      <c r="F9" s="753"/>
      <c r="G9" s="754"/>
      <c r="H9" s="754"/>
      <c r="I9" s="754"/>
      <c r="J9" s="754"/>
      <c r="K9" s="755"/>
      <c r="L9" s="754"/>
      <c r="M9" s="754"/>
      <c r="N9" s="754"/>
      <c r="O9" s="754"/>
      <c r="P9" s="756"/>
    </row>
    <row r="10" spans="1:19">
      <c r="A10" s="757"/>
      <c r="B10" s="758"/>
      <c r="E10" s="758"/>
      <c r="F10" s="748"/>
      <c r="G10" s="744"/>
      <c r="H10" s="744"/>
      <c r="I10" s="744"/>
      <c r="J10" s="744"/>
      <c r="K10" s="745"/>
      <c r="L10" s="744"/>
      <c r="M10" s="744"/>
      <c r="N10" s="744"/>
      <c r="O10" s="744"/>
      <c r="P10" s="746"/>
      <c r="Q10" s="184" t="s">
        <v>956</v>
      </c>
      <c r="R10" s="759" t="e">
        <f>+#REF!</f>
        <v>#REF!</v>
      </c>
      <c r="S10" s="184">
        <v>1</v>
      </c>
    </row>
    <row r="11" spans="1:19" ht="16.5" customHeight="1">
      <c r="A11" s="2496" t="s">
        <v>9</v>
      </c>
      <c r="B11" s="2498" t="s">
        <v>10</v>
      </c>
      <c r="C11" s="2498"/>
      <c r="D11" s="2498"/>
      <c r="E11" s="2500" t="s">
        <v>133</v>
      </c>
      <c r="F11" s="2506" t="s">
        <v>11</v>
      </c>
      <c r="G11" s="2508" t="s">
        <v>12</v>
      </c>
      <c r="H11" s="2508"/>
      <c r="I11" s="2508"/>
      <c r="J11" s="2508"/>
      <c r="K11" s="573" t="s">
        <v>966</v>
      </c>
      <c r="L11" s="2509" t="s">
        <v>13</v>
      </c>
      <c r="M11" s="2510"/>
      <c r="N11" s="2511" t="s">
        <v>14</v>
      </c>
      <c r="O11" s="2512"/>
      <c r="P11" s="506" t="s">
        <v>15</v>
      </c>
      <c r="Q11" s="184"/>
      <c r="R11" s="184">
        <v>-2</v>
      </c>
      <c r="S11" s="184"/>
    </row>
    <row r="12" spans="1:19" ht="24" customHeight="1">
      <c r="A12" s="2497"/>
      <c r="B12" s="2499"/>
      <c r="C12" s="2499"/>
      <c r="D12" s="2499"/>
      <c r="E12" s="2501"/>
      <c r="F12" s="2507"/>
      <c r="G12" s="39" t="s">
        <v>16</v>
      </c>
      <c r="H12" s="40" t="s">
        <v>472</v>
      </c>
      <c r="I12" s="40" t="s">
        <v>17</v>
      </c>
      <c r="J12" s="40" t="s">
        <v>18</v>
      </c>
      <c r="K12" s="574" t="s">
        <v>27</v>
      </c>
      <c r="L12" s="478" t="s">
        <v>28</v>
      </c>
      <c r="M12" s="479" t="s">
        <v>29</v>
      </c>
      <c r="N12" s="507" t="s">
        <v>28</v>
      </c>
      <c r="O12" s="189" t="s">
        <v>29</v>
      </c>
      <c r="P12" s="508" t="s">
        <v>27</v>
      </c>
      <c r="Q12" s="184"/>
      <c r="R12" s="184">
        <v>0.75</v>
      </c>
      <c r="S12" s="184">
        <f>1-R12</f>
        <v>0.25</v>
      </c>
    </row>
    <row r="13" spans="1:19" ht="15.75" customHeight="1">
      <c r="A13" s="82" t="s">
        <v>96</v>
      </c>
      <c r="B13" s="212" t="s">
        <v>95</v>
      </c>
      <c r="C13" s="760"/>
      <c r="D13" s="54"/>
      <c r="E13" s="53"/>
      <c r="F13" s="761"/>
      <c r="G13" s="762"/>
      <c r="H13" s="763"/>
      <c r="I13" s="763"/>
      <c r="J13" s="763"/>
      <c r="K13" s="764"/>
      <c r="L13" s="765"/>
      <c r="M13" s="766"/>
      <c r="N13" s="762"/>
      <c r="O13" s="767"/>
      <c r="P13" s="768"/>
    </row>
    <row r="14" spans="1:19" ht="15.75" customHeight="1">
      <c r="A14" s="32" t="s">
        <v>69</v>
      </c>
      <c r="B14" s="769" t="s">
        <v>473</v>
      </c>
      <c r="C14" s="33"/>
      <c r="D14" s="51"/>
      <c r="E14" s="43"/>
      <c r="F14" s="770"/>
      <c r="G14" s="503"/>
      <c r="H14" s="285"/>
      <c r="I14" s="285"/>
      <c r="J14" s="285"/>
      <c r="K14" s="771"/>
      <c r="L14" s="329"/>
      <c r="M14" s="492"/>
      <c r="N14" s="503"/>
      <c r="O14" s="772"/>
      <c r="P14" s="773"/>
    </row>
    <row r="15" spans="1:19" ht="15.75" customHeight="1">
      <c r="A15" s="86"/>
      <c r="B15" s="774" t="s">
        <v>97</v>
      </c>
      <c r="C15" s="246"/>
      <c r="D15" s="87"/>
      <c r="E15" s="88"/>
      <c r="F15" s="104"/>
      <c r="G15" s="193"/>
      <c r="H15" s="285"/>
      <c r="I15" s="285"/>
      <c r="J15" s="285"/>
      <c r="K15" s="771"/>
      <c r="L15" s="329"/>
      <c r="M15" s="492"/>
      <c r="N15" s="503"/>
      <c r="O15" s="772"/>
      <c r="P15" s="773"/>
    </row>
    <row r="16" spans="1:19" ht="15.75" customHeight="1">
      <c r="A16" s="86"/>
      <c r="B16" s="774" t="s">
        <v>98</v>
      </c>
      <c r="C16" s="246"/>
      <c r="D16" s="87"/>
      <c r="E16" s="88"/>
      <c r="F16" s="104"/>
      <c r="G16" s="194"/>
      <c r="H16" s="285"/>
      <c r="I16" s="285"/>
      <c r="J16" s="285"/>
      <c r="K16" s="771"/>
      <c r="L16" s="329"/>
      <c r="M16" s="492"/>
      <c r="N16" s="503"/>
      <c r="O16" s="772"/>
      <c r="P16" s="773"/>
    </row>
    <row r="17" spans="1:16" ht="15.75" customHeight="1">
      <c r="A17" s="89"/>
      <c r="B17" s="775" t="s">
        <v>99</v>
      </c>
      <c r="C17" s="246"/>
      <c r="D17" s="87"/>
      <c r="E17" s="88"/>
      <c r="F17" s="104"/>
      <c r="G17" s="194"/>
      <c r="H17" s="285"/>
      <c r="I17" s="285"/>
      <c r="J17" s="285"/>
      <c r="K17" s="771"/>
      <c r="L17" s="329"/>
      <c r="M17" s="492"/>
      <c r="N17" s="503"/>
      <c r="O17" s="772"/>
      <c r="P17" s="773"/>
    </row>
    <row r="18" spans="1:16" ht="15.75" customHeight="1">
      <c r="A18" s="89"/>
      <c r="B18" s="775" t="s">
        <v>100</v>
      </c>
      <c r="C18" s="246"/>
      <c r="D18" s="87"/>
      <c r="E18" s="88"/>
      <c r="F18" s="104"/>
      <c r="G18" s="194"/>
      <c r="H18" s="285"/>
      <c r="I18" s="285"/>
      <c r="J18" s="285"/>
      <c r="K18" s="771"/>
      <c r="L18" s="329"/>
      <c r="M18" s="492"/>
      <c r="N18" s="503"/>
      <c r="O18" s="772"/>
      <c r="P18" s="773"/>
    </row>
    <row r="19" spans="1:16" ht="15.75" customHeight="1">
      <c r="A19" s="89"/>
      <c r="B19" s="775" t="s">
        <v>101</v>
      </c>
      <c r="C19" s="246"/>
      <c r="D19" s="87"/>
      <c r="E19" s="88"/>
      <c r="F19" s="104"/>
      <c r="G19" s="194"/>
      <c r="H19" s="285"/>
      <c r="I19" s="285"/>
      <c r="J19" s="285"/>
      <c r="K19" s="771"/>
      <c r="L19" s="329"/>
      <c r="M19" s="492"/>
      <c r="N19" s="503"/>
      <c r="O19" s="772"/>
      <c r="P19" s="773"/>
    </row>
    <row r="20" spans="1:16" ht="15.75" customHeight="1">
      <c r="A20" s="89"/>
      <c r="B20" s="775" t="s">
        <v>120</v>
      </c>
      <c r="C20" s="246"/>
      <c r="D20" s="87"/>
      <c r="E20" s="88"/>
      <c r="F20" s="104"/>
      <c r="G20" s="194"/>
      <c r="H20" s="285"/>
      <c r="I20" s="285"/>
      <c r="J20" s="285"/>
      <c r="K20" s="771"/>
      <c r="L20" s="329"/>
      <c r="M20" s="492"/>
      <c r="N20" s="503"/>
      <c r="O20" s="772"/>
      <c r="P20" s="773"/>
    </row>
    <row r="21" spans="1:16" ht="15.75" customHeight="1">
      <c r="A21" s="89"/>
      <c r="B21" s="775" t="s">
        <v>102</v>
      </c>
      <c r="C21" s="246"/>
      <c r="D21" s="87"/>
      <c r="E21" s="88"/>
      <c r="F21" s="104"/>
      <c r="G21" s="194"/>
      <c r="H21" s="285"/>
      <c r="I21" s="285"/>
      <c r="J21" s="285"/>
      <c r="K21" s="771"/>
      <c r="L21" s="329"/>
      <c r="M21" s="492"/>
      <c r="N21" s="503"/>
      <c r="O21" s="772"/>
      <c r="P21" s="773"/>
    </row>
    <row r="22" spans="1:16" ht="15.75" customHeight="1">
      <c r="A22" s="89"/>
      <c r="B22" s="776"/>
      <c r="C22" s="246"/>
      <c r="D22" s="87"/>
      <c r="E22" s="88"/>
      <c r="F22" s="104"/>
      <c r="G22" s="194"/>
      <c r="H22" s="285"/>
      <c r="I22" s="285"/>
      <c r="J22" s="285"/>
      <c r="K22" s="771"/>
      <c r="L22" s="329"/>
      <c r="M22" s="492"/>
      <c r="N22" s="503"/>
      <c r="O22" s="772"/>
      <c r="P22" s="773"/>
    </row>
    <row r="23" spans="1:16" ht="15.75" customHeight="1">
      <c r="A23" s="89"/>
      <c r="B23" s="775" t="s">
        <v>103</v>
      </c>
      <c r="C23" s="246"/>
      <c r="D23" s="87"/>
      <c r="E23" s="88"/>
      <c r="F23" s="104"/>
      <c r="G23" s="194"/>
      <c r="H23" s="285"/>
      <c r="I23" s="285"/>
      <c r="J23" s="285"/>
      <c r="K23" s="771"/>
      <c r="L23" s="329"/>
      <c r="M23" s="492"/>
      <c r="N23" s="503"/>
      <c r="O23" s="772"/>
      <c r="P23" s="773"/>
    </row>
    <row r="24" spans="1:16" ht="15.75" customHeight="1">
      <c r="A24" s="89"/>
      <c r="B24" s="775" t="s">
        <v>104</v>
      </c>
      <c r="C24" s="246"/>
      <c r="D24" s="87"/>
      <c r="E24" s="88"/>
      <c r="F24" s="104"/>
      <c r="G24" s="194"/>
      <c r="H24" s="285"/>
      <c r="I24" s="285"/>
      <c r="J24" s="285"/>
      <c r="K24" s="771"/>
      <c r="L24" s="329"/>
      <c r="M24" s="492"/>
      <c r="N24" s="503"/>
      <c r="O24" s="772"/>
      <c r="P24" s="773"/>
    </row>
    <row r="25" spans="1:16" ht="15.75" customHeight="1">
      <c r="A25" s="89"/>
      <c r="B25" s="775" t="s">
        <v>105</v>
      </c>
      <c r="C25" s="246"/>
      <c r="D25" s="87"/>
      <c r="E25" s="88"/>
      <c r="F25" s="104"/>
      <c r="G25" s="194"/>
      <c r="H25" s="285"/>
      <c r="I25" s="285"/>
      <c r="J25" s="285"/>
      <c r="K25" s="771"/>
      <c r="L25" s="329"/>
      <c r="M25" s="492"/>
      <c r="N25" s="503"/>
      <c r="O25" s="772"/>
      <c r="P25" s="773"/>
    </row>
    <row r="26" spans="1:16" ht="15.75" customHeight="1">
      <c r="A26" s="89"/>
      <c r="B26" s="776"/>
      <c r="C26" s="246"/>
      <c r="D26" s="87"/>
      <c r="E26" s="88"/>
      <c r="F26" s="104"/>
      <c r="G26" s="194"/>
      <c r="H26" s="285"/>
      <c r="I26" s="285"/>
      <c r="J26" s="285"/>
      <c r="K26" s="771"/>
      <c r="L26" s="329"/>
      <c r="M26" s="492"/>
      <c r="N26" s="503"/>
      <c r="O26" s="772"/>
      <c r="P26" s="773"/>
    </row>
    <row r="27" spans="1:16" ht="15.75" customHeight="1">
      <c r="A27" s="89"/>
      <c r="B27" s="775" t="s">
        <v>1048</v>
      </c>
      <c r="C27" s="246"/>
      <c r="D27" s="87"/>
      <c r="E27" s="88"/>
      <c r="F27" s="104"/>
      <c r="G27" s="194"/>
      <c r="H27" s="285"/>
      <c r="I27" s="285"/>
      <c r="J27" s="285"/>
      <c r="K27" s="771"/>
      <c r="L27" s="329"/>
      <c r="M27" s="492"/>
      <c r="N27" s="503"/>
      <c r="O27" s="772"/>
      <c r="P27" s="773"/>
    </row>
    <row r="28" spans="1:16" ht="15.75" customHeight="1">
      <c r="A28" s="89"/>
      <c r="B28" s="775"/>
      <c r="C28" s="246"/>
      <c r="D28" s="87"/>
      <c r="E28" s="88"/>
      <c r="F28" s="104"/>
      <c r="G28" s="194"/>
      <c r="H28" s="285"/>
      <c r="I28" s="285"/>
      <c r="J28" s="285"/>
      <c r="K28" s="771"/>
      <c r="L28" s="329"/>
      <c r="M28" s="492"/>
      <c r="N28" s="503"/>
      <c r="O28" s="772"/>
      <c r="P28" s="773"/>
    </row>
    <row r="29" spans="1:16" ht="15.75" customHeight="1">
      <c r="A29" s="89"/>
      <c r="B29" s="775" t="s">
        <v>121</v>
      </c>
      <c r="C29" s="246"/>
      <c r="D29" s="87"/>
      <c r="E29" s="88"/>
      <c r="F29" s="104"/>
      <c r="G29" s="194"/>
      <c r="H29" s="285"/>
      <c r="I29" s="285"/>
      <c r="J29" s="285"/>
      <c r="K29" s="771"/>
      <c r="L29" s="329"/>
      <c r="M29" s="492"/>
      <c r="N29" s="503"/>
      <c r="O29" s="772"/>
      <c r="P29" s="773"/>
    </row>
    <row r="30" spans="1:16" ht="15.75" customHeight="1">
      <c r="A30" s="89"/>
      <c r="B30" s="775" t="s">
        <v>122</v>
      </c>
      <c r="C30" s="246"/>
      <c r="D30" s="87"/>
      <c r="E30" s="88"/>
      <c r="F30" s="104"/>
      <c r="G30" s="194"/>
      <c r="H30" s="285"/>
      <c r="I30" s="285"/>
      <c r="J30" s="285"/>
      <c r="K30" s="771"/>
      <c r="L30" s="329"/>
      <c r="M30" s="492"/>
      <c r="N30" s="503"/>
      <c r="O30" s="772"/>
      <c r="P30" s="773"/>
    </row>
    <row r="31" spans="1:16" ht="15.75" customHeight="1">
      <c r="A31" s="89"/>
      <c r="B31" s="775" t="s">
        <v>123</v>
      </c>
      <c r="C31" s="246"/>
      <c r="D31" s="87"/>
      <c r="E31" s="88"/>
      <c r="F31" s="104"/>
      <c r="G31" s="194"/>
      <c r="H31" s="285"/>
      <c r="I31" s="285"/>
      <c r="J31" s="285"/>
      <c r="K31" s="771"/>
      <c r="L31" s="329"/>
      <c r="M31" s="492"/>
      <c r="N31" s="503"/>
      <c r="O31" s="772"/>
      <c r="P31" s="773"/>
    </row>
    <row r="32" spans="1:16" ht="15.75" customHeight="1">
      <c r="A32" s="89"/>
      <c r="B32" s="775"/>
      <c r="C32" s="246"/>
      <c r="D32" s="87"/>
      <c r="E32" s="88"/>
      <c r="F32" s="104"/>
      <c r="G32" s="194"/>
      <c r="H32" s="285"/>
      <c r="I32" s="285"/>
      <c r="J32" s="285"/>
      <c r="K32" s="771"/>
      <c r="L32" s="329"/>
      <c r="M32" s="492"/>
      <c r="N32" s="503"/>
      <c r="O32" s="772"/>
      <c r="P32" s="773"/>
    </row>
    <row r="33" spans="1:19" ht="15.75" customHeight="1">
      <c r="A33" s="89"/>
      <c r="B33" s="775" t="s">
        <v>124</v>
      </c>
      <c r="C33" s="246"/>
      <c r="D33" s="87"/>
      <c r="E33" s="88"/>
      <c r="F33" s="104"/>
      <c r="G33" s="194"/>
      <c r="H33" s="285"/>
      <c r="I33" s="285"/>
      <c r="J33" s="285"/>
      <c r="K33" s="771"/>
      <c r="L33" s="329"/>
      <c r="M33" s="492"/>
      <c r="N33" s="503"/>
      <c r="O33" s="772"/>
      <c r="P33" s="773"/>
    </row>
    <row r="34" spans="1:19" ht="15.75" customHeight="1">
      <c r="A34" s="89"/>
      <c r="B34" s="775" t="s">
        <v>125</v>
      </c>
      <c r="C34" s="246"/>
      <c r="D34" s="87"/>
      <c r="E34" s="88"/>
      <c r="F34" s="104"/>
      <c r="G34" s="194"/>
      <c r="H34" s="285"/>
      <c r="I34" s="285"/>
      <c r="J34" s="285"/>
      <c r="K34" s="771"/>
      <c r="L34" s="329"/>
      <c r="M34" s="492"/>
      <c r="N34" s="503"/>
      <c r="O34" s="772"/>
      <c r="P34" s="773"/>
    </row>
    <row r="35" spans="1:19" ht="15.75" customHeight="1">
      <c r="A35" s="89"/>
      <c r="B35" s="775"/>
      <c r="C35" s="246"/>
      <c r="D35" s="87"/>
      <c r="E35" s="88"/>
      <c r="F35" s="104"/>
      <c r="G35" s="194"/>
      <c r="H35" s="285"/>
      <c r="I35" s="285"/>
      <c r="J35" s="285"/>
      <c r="K35" s="771"/>
      <c r="L35" s="329"/>
      <c r="M35" s="492"/>
      <c r="N35" s="503"/>
      <c r="O35" s="772"/>
      <c r="P35" s="773"/>
    </row>
    <row r="36" spans="1:19" ht="15.75" customHeight="1">
      <c r="A36" s="32" t="s">
        <v>70</v>
      </c>
      <c r="B36" s="777" t="s">
        <v>112</v>
      </c>
      <c r="C36" s="778"/>
      <c r="D36" s="51"/>
      <c r="E36" s="43"/>
      <c r="F36" s="284"/>
      <c r="G36" s="779"/>
      <c r="H36" s="285"/>
      <c r="I36" s="285"/>
      <c r="J36" s="285"/>
      <c r="K36" s="771"/>
      <c r="L36" s="329"/>
      <c r="M36" s="492"/>
      <c r="N36" s="503"/>
      <c r="O36" s="772"/>
      <c r="P36" s="773"/>
    </row>
    <row r="37" spans="1:19" ht="15.75" customHeight="1">
      <c r="A37" s="32">
        <v>1</v>
      </c>
      <c r="B37" s="777" t="s">
        <v>113</v>
      </c>
      <c r="C37" s="778"/>
      <c r="D37" s="51"/>
      <c r="E37" s="43"/>
      <c r="F37" s="284"/>
      <c r="G37" s="779"/>
      <c r="H37" s="285"/>
      <c r="I37" s="285"/>
      <c r="J37" s="285"/>
      <c r="K37" s="771"/>
      <c r="L37" s="329"/>
      <c r="M37" s="492"/>
      <c r="N37" s="503"/>
      <c r="O37" s="772"/>
      <c r="P37" s="773"/>
    </row>
    <row r="38" spans="1:19" ht="15.75" customHeight="1">
      <c r="A38" s="32"/>
      <c r="B38" s="780" t="s">
        <v>114</v>
      </c>
      <c r="C38" s="778"/>
      <c r="D38" s="51"/>
      <c r="E38" s="43"/>
      <c r="F38" s="284"/>
      <c r="G38" s="779"/>
      <c r="H38" s="285"/>
      <c r="I38" s="285"/>
      <c r="J38" s="285"/>
      <c r="K38" s="771"/>
      <c r="L38" s="329"/>
      <c r="M38" s="492"/>
      <c r="N38" s="503"/>
      <c r="O38" s="772"/>
      <c r="P38" s="773"/>
    </row>
    <row r="39" spans="1:19" ht="15.75" customHeight="1">
      <c r="A39" s="32"/>
      <c r="B39" s="780" t="s">
        <v>115</v>
      </c>
      <c r="C39" s="778"/>
      <c r="D39" s="51"/>
      <c r="E39" s="43"/>
      <c r="F39" s="284"/>
      <c r="G39" s="779"/>
      <c r="H39" s="285"/>
      <c r="I39" s="285"/>
      <c r="J39" s="285"/>
      <c r="K39" s="771"/>
      <c r="L39" s="329"/>
      <c r="M39" s="492"/>
      <c r="N39" s="503"/>
      <c r="O39" s="772"/>
      <c r="P39" s="773"/>
    </row>
    <row r="40" spans="1:19" ht="15.75" customHeight="1">
      <c r="A40" s="37"/>
      <c r="B40" s="781" t="s">
        <v>135</v>
      </c>
      <c r="C40" s="782"/>
      <c r="D40" s="51"/>
      <c r="E40" s="43" t="s">
        <v>134</v>
      </c>
      <c r="F40" s="783" t="s">
        <v>72</v>
      </c>
      <c r="G40" s="784">
        <v>145.15</v>
      </c>
      <c r="H40" s="1102">
        <v>101.35</v>
      </c>
      <c r="I40" s="785">
        <v>312.2</v>
      </c>
      <c r="J40" s="785">
        <v>193.4</v>
      </c>
      <c r="K40" s="786">
        <f>SUM(G40:J40)</f>
        <v>752.1</v>
      </c>
      <c r="L40" s="481">
        <f>ANALISA!$I$9-55000</f>
        <v>107848.33333333331</v>
      </c>
      <c r="M40" s="482">
        <v>55000</v>
      </c>
      <c r="N40" s="503">
        <f>K40*L40</f>
        <v>81112731.499999985</v>
      </c>
      <c r="O40" s="772">
        <f>K40*M40</f>
        <v>41365500</v>
      </c>
      <c r="P40" s="773">
        <f>N40+O40</f>
        <v>122478231.49999999</v>
      </c>
      <c r="R40" s="42">
        <v>97898.65</v>
      </c>
      <c r="S40" s="42">
        <v>17030</v>
      </c>
    </row>
    <row r="41" spans="1:19" ht="15.75" customHeight="1">
      <c r="A41" s="37"/>
      <c r="B41" s="781" t="s">
        <v>1038</v>
      </c>
      <c r="C41" s="782"/>
      <c r="D41" s="51"/>
      <c r="E41" s="43" t="s">
        <v>1040</v>
      </c>
      <c r="F41" s="783" t="s">
        <v>72</v>
      </c>
      <c r="G41" s="784">
        <f>G40*2</f>
        <v>290.3</v>
      </c>
      <c r="H41" s="784">
        <f t="shared" ref="H41:J41" si="0">H40*2</f>
        <v>202.7</v>
      </c>
      <c r="I41" s="784">
        <f t="shared" si="0"/>
        <v>624.4</v>
      </c>
      <c r="J41" s="784">
        <f t="shared" si="0"/>
        <v>386.8</v>
      </c>
      <c r="K41" s="786">
        <f>SUM(G41:J41)</f>
        <v>1504.2</v>
      </c>
      <c r="L41" s="481">
        <f>ANALISA!$I$15-40000</f>
        <v>90750</v>
      </c>
      <c r="M41" s="482">
        <v>40000</v>
      </c>
      <c r="N41" s="503">
        <f t="shared" ref="N41:N42" si="1">K41*L41</f>
        <v>136506150</v>
      </c>
      <c r="O41" s="772">
        <f t="shared" ref="O41:O42" si="2">K41*M41</f>
        <v>60168000</v>
      </c>
      <c r="P41" s="773">
        <f t="shared" ref="P41:P42" si="3">N41+O41</f>
        <v>196674150</v>
      </c>
      <c r="R41" s="42">
        <v>24381.5</v>
      </c>
      <c r="S41" s="42">
        <v>16740</v>
      </c>
    </row>
    <row r="42" spans="1:19" ht="15.75" customHeight="1">
      <c r="A42" s="37"/>
      <c r="B42" s="781" t="s">
        <v>1039</v>
      </c>
      <c r="C42" s="782"/>
      <c r="D42" s="51"/>
      <c r="E42" s="43" t="s">
        <v>1041</v>
      </c>
      <c r="F42" s="783" t="s">
        <v>72</v>
      </c>
      <c r="G42" s="784">
        <f>G41</f>
        <v>290.3</v>
      </c>
      <c r="H42" s="784">
        <f t="shared" ref="H42:J42" si="4">H41</f>
        <v>202.7</v>
      </c>
      <c r="I42" s="784">
        <f t="shared" si="4"/>
        <v>624.4</v>
      </c>
      <c r="J42" s="784">
        <f t="shared" si="4"/>
        <v>386.8</v>
      </c>
      <c r="K42" s="786">
        <f>SUM(G42:J42)</f>
        <v>1504.2</v>
      </c>
      <c r="L42" s="481">
        <f>ANALISA!$I$17</f>
        <v>33750</v>
      </c>
      <c r="M42" s="482">
        <f>ANALISA!$I$18</f>
        <v>34000</v>
      </c>
      <c r="N42" s="503">
        <f t="shared" si="1"/>
        <v>50766750</v>
      </c>
      <c r="O42" s="772">
        <f t="shared" si="2"/>
        <v>51142800</v>
      </c>
      <c r="P42" s="773">
        <f t="shared" si="3"/>
        <v>101909550</v>
      </c>
      <c r="R42" s="42">
        <v>14842.5</v>
      </c>
      <c r="S42" s="42">
        <v>10390</v>
      </c>
    </row>
    <row r="43" spans="1:19" ht="15.75" customHeight="1">
      <c r="A43" s="32">
        <v>2</v>
      </c>
      <c r="B43" s="777" t="s">
        <v>1044</v>
      </c>
      <c r="C43" s="778"/>
      <c r="D43" s="51"/>
      <c r="E43" s="43"/>
      <c r="F43" s="284"/>
      <c r="G43" s="779"/>
      <c r="H43" s="285"/>
      <c r="I43" s="285"/>
      <c r="J43" s="285"/>
      <c r="K43" s="771"/>
      <c r="L43" s="329"/>
      <c r="M43" s="492"/>
      <c r="N43" s="503"/>
      <c r="O43" s="772"/>
      <c r="P43" s="773"/>
    </row>
    <row r="44" spans="1:19" ht="15.75" customHeight="1">
      <c r="A44" s="32"/>
      <c r="B44" s="780" t="s">
        <v>1045</v>
      </c>
      <c r="C44" s="778"/>
      <c r="D44" s="51"/>
      <c r="E44" s="43"/>
      <c r="F44" s="284"/>
      <c r="G44" s="779"/>
      <c r="H44" s="285"/>
      <c r="I44" s="285"/>
      <c r="J44" s="285"/>
      <c r="K44" s="771"/>
      <c r="L44" s="329"/>
      <c r="M44" s="492"/>
      <c r="N44" s="503"/>
      <c r="O44" s="772"/>
      <c r="P44" s="773"/>
    </row>
    <row r="45" spans="1:19" ht="15.75" customHeight="1">
      <c r="A45" s="37"/>
      <c r="B45" s="781" t="s">
        <v>1046</v>
      </c>
      <c r="C45" s="782"/>
      <c r="D45" s="51"/>
      <c r="E45" s="43" t="s">
        <v>1047</v>
      </c>
      <c r="F45" s="783" t="s">
        <v>72</v>
      </c>
      <c r="G45" s="784">
        <v>59.3</v>
      </c>
      <c r="H45" s="1102">
        <v>47.5</v>
      </c>
      <c r="I45" s="785">
        <v>173</v>
      </c>
      <c r="J45" s="785">
        <v>43</v>
      </c>
      <c r="K45" s="786">
        <f>SUM(G45:J45)</f>
        <v>322.8</v>
      </c>
      <c r="L45" s="481">
        <v>245000</v>
      </c>
      <c r="M45" s="482">
        <v>35000</v>
      </c>
      <c r="N45" s="503">
        <f>K45*L45</f>
        <v>79086000</v>
      </c>
      <c r="O45" s="772">
        <f>K45*M45</f>
        <v>11298000</v>
      </c>
      <c r="P45" s="773">
        <f>N45+O45</f>
        <v>90384000</v>
      </c>
      <c r="R45" s="42">
        <v>97898.65</v>
      </c>
      <c r="S45" s="42">
        <v>17030</v>
      </c>
    </row>
    <row r="46" spans="1:19" ht="15.75" customHeight="1">
      <c r="A46" s="811"/>
      <c r="B46" s="812"/>
      <c r="C46" s="813"/>
      <c r="D46" s="814"/>
      <c r="E46" s="815"/>
      <c r="F46" s="816"/>
      <c r="G46" s="817"/>
      <c r="H46" s="818"/>
      <c r="I46" s="818"/>
      <c r="J46" s="818"/>
      <c r="K46" s="819"/>
      <c r="L46" s="820"/>
      <c r="M46" s="821"/>
      <c r="N46" s="817"/>
      <c r="O46" s="822" t="s">
        <v>91</v>
      </c>
      <c r="P46" s="823">
        <f>SUM(P13:P45)</f>
        <v>511445931.5</v>
      </c>
    </row>
    <row r="47" spans="1:19" ht="15.75" customHeight="1">
      <c r="A47" s="52"/>
      <c r="B47" s="824"/>
      <c r="C47" s="760"/>
      <c r="D47" s="54"/>
      <c r="E47" s="53"/>
      <c r="F47" s="761"/>
      <c r="G47" s="762"/>
      <c r="H47" s="763"/>
      <c r="I47" s="763"/>
      <c r="J47" s="763"/>
      <c r="K47" s="771"/>
      <c r="L47" s="765"/>
      <c r="M47" s="767"/>
      <c r="N47" s="765"/>
      <c r="O47" s="766"/>
      <c r="P47" s="825"/>
    </row>
    <row r="48" spans="1:19" ht="15.75" customHeight="1">
      <c r="A48" s="32" t="s">
        <v>73</v>
      </c>
      <c r="B48" s="826" t="s">
        <v>141</v>
      </c>
      <c r="C48" s="33"/>
      <c r="D48" s="51"/>
      <c r="E48" s="43"/>
      <c r="F48" s="783"/>
      <c r="G48" s="503"/>
      <c r="H48" s="285"/>
      <c r="I48" s="285"/>
      <c r="J48" s="285"/>
      <c r="K48" s="771"/>
      <c r="L48" s="329"/>
      <c r="M48" s="772"/>
      <c r="N48" s="329"/>
      <c r="O48" s="492"/>
      <c r="P48" s="827"/>
    </row>
    <row r="49" spans="1:16" ht="15.75" customHeight="1">
      <c r="A49" s="86"/>
      <c r="B49" s="774" t="s">
        <v>142</v>
      </c>
      <c r="C49" s="246"/>
      <c r="D49" s="87"/>
      <c r="E49" s="88"/>
      <c r="F49" s="107"/>
      <c r="G49" s="503"/>
      <c r="H49" s="285"/>
      <c r="I49" s="285"/>
      <c r="J49" s="285"/>
      <c r="K49" s="771"/>
      <c r="L49" s="329"/>
      <c r="M49" s="772"/>
      <c r="N49" s="329"/>
      <c r="O49" s="492"/>
      <c r="P49" s="827"/>
    </row>
    <row r="50" spans="1:16" ht="15.75" customHeight="1">
      <c r="A50" s="86"/>
      <c r="B50" s="828" t="s">
        <v>143</v>
      </c>
      <c r="C50" s="246"/>
      <c r="D50" s="87"/>
      <c r="E50" s="88"/>
      <c r="F50" s="107"/>
      <c r="G50" s="503"/>
      <c r="H50" s="285"/>
      <c r="I50" s="285"/>
      <c r="J50" s="285"/>
      <c r="K50" s="771"/>
      <c r="L50" s="329"/>
      <c r="M50" s="772"/>
      <c r="N50" s="329"/>
      <c r="O50" s="492"/>
      <c r="P50" s="827"/>
    </row>
    <row r="51" spans="1:16" ht="15.75" customHeight="1">
      <c r="A51" s="89"/>
      <c r="B51" s="829" t="s">
        <v>144</v>
      </c>
      <c r="C51" s="246"/>
      <c r="D51" s="87"/>
      <c r="E51" s="88"/>
      <c r="F51" s="107"/>
      <c r="G51" s="503"/>
      <c r="H51" s="285"/>
      <c r="I51" s="285"/>
      <c r="J51" s="285"/>
      <c r="K51" s="771"/>
      <c r="L51" s="329"/>
      <c r="M51" s="772"/>
      <c r="N51" s="329"/>
      <c r="O51" s="492"/>
      <c r="P51" s="827"/>
    </row>
    <row r="52" spans="1:16" ht="15.75" customHeight="1">
      <c r="A52" s="89"/>
      <c r="B52" s="829" t="s">
        <v>145</v>
      </c>
      <c r="C52" s="246"/>
      <c r="D52" s="87"/>
      <c r="E52" s="88"/>
      <c r="F52" s="107"/>
      <c r="G52" s="503"/>
      <c r="H52" s="285"/>
      <c r="I52" s="285"/>
      <c r="J52" s="285"/>
      <c r="K52" s="771"/>
      <c r="L52" s="329"/>
      <c r="M52" s="772"/>
      <c r="N52" s="329"/>
      <c r="O52" s="492"/>
      <c r="P52" s="827"/>
    </row>
    <row r="53" spans="1:16" ht="15.75" customHeight="1">
      <c r="A53" s="89"/>
      <c r="B53" s="829" t="s">
        <v>146</v>
      </c>
      <c r="C53" s="246"/>
      <c r="D53" s="87"/>
      <c r="E53" s="88"/>
      <c r="F53" s="107"/>
      <c r="G53" s="503"/>
      <c r="H53" s="285"/>
      <c r="I53" s="285"/>
      <c r="J53" s="285"/>
      <c r="K53" s="771"/>
      <c r="L53" s="329"/>
      <c r="M53" s="772"/>
      <c r="N53" s="329"/>
      <c r="O53" s="492"/>
      <c r="P53" s="827"/>
    </row>
    <row r="54" spans="1:16" ht="15.75" customHeight="1">
      <c r="A54" s="89"/>
      <c r="B54" s="829"/>
      <c r="C54" s="246"/>
      <c r="D54" s="87"/>
      <c r="E54" s="88"/>
      <c r="F54" s="107"/>
      <c r="G54" s="503"/>
      <c r="H54" s="285"/>
      <c r="I54" s="285"/>
      <c r="J54" s="285"/>
      <c r="K54" s="771"/>
      <c r="L54" s="329"/>
      <c r="M54" s="772"/>
      <c r="N54" s="329"/>
      <c r="O54" s="492"/>
      <c r="P54" s="827"/>
    </row>
    <row r="55" spans="1:16" ht="15.75" customHeight="1">
      <c r="A55" s="89"/>
      <c r="B55" s="829" t="s">
        <v>147</v>
      </c>
      <c r="C55" s="246"/>
      <c r="D55" s="87"/>
      <c r="E55" s="88"/>
      <c r="F55" s="107"/>
      <c r="G55" s="503"/>
      <c r="H55" s="285"/>
      <c r="I55" s="285"/>
      <c r="J55" s="285"/>
      <c r="K55" s="771"/>
      <c r="L55" s="329"/>
      <c r="M55" s="772"/>
      <c r="N55" s="329"/>
      <c r="O55" s="492"/>
      <c r="P55" s="827"/>
    </row>
    <row r="56" spans="1:16" ht="15.75" customHeight="1">
      <c r="A56" s="89"/>
      <c r="B56" s="829" t="s">
        <v>148</v>
      </c>
      <c r="C56" s="246"/>
      <c r="D56" s="87"/>
      <c r="E56" s="88"/>
      <c r="F56" s="107"/>
      <c r="G56" s="503"/>
      <c r="H56" s="285"/>
      <c r="I56" s="285"/>
      <c r="J56" s="285"/>
      <c r="K56" s="771"/>
      <c r="L56" s="329"/>
      <c r="M56" s="772"/>
      <c r="N56" s="329"/>
      <c r="O56" s="492"/>
      <c r="P56" s="827"/>
    </row>
    <row r="57" spans="1:16" ht="15.75" customHeight="1">
      <c r="A57" s="89"/>
      <c r="B57" s="829" t="s">
        <v>149</v>
      </c>
      <c r="C57" s="246"/>
      <c r="D57" s="87"/>
      <c r="E57" s="88"/>
      <c r="F57" s="107"/>
      <c r="G57" s="503"/>
      <c r="H57" s="285"/>
      <c r="I57" s="285"/>
      <c r="J57" s="285"/>
      <c r="K57" s="771"/>
      <c r="L57" s="329"/>
      <c r="M57" s="772"/>
      <c r="N57" s="329"/>
      <c r="O57" s="492"/>
      <c r="P57" s="827"/>
    </row>
    <row r="58" spans="1:16" ht="15.75" customHeight="1">
      <c r="A58" s="89"/>
      <c r="B58" s="829" t="s">
        <v>150</v>
      </c>
      <c r="C58" s="246"/>
      <c r="D58" s="87"/>
      <c r="E58" s="88"/>
      <c r="F58" s="107"/>
      <c r="G58" s="503"/>
      <c r="H58" s="285"/>
      <c r="I58" s="285"/>
      <c r="J58" s="285"/>
      <c r="K58" s="771"/>
      <c r="L58" s="329"/>
      <c r="M58" s="772"/>
      <c r="N58" s="329"/>
      <c r="O58" s="492"/>
      <c r="P58" s="827"/>
    </row>
    <row r="59" spans="1:16" ht="15.75" customHeight="1">
      <c r="A59" s="89"/>
      <c r="B59" s="829"/>
      <c r="C59" s="246"/>
      <c r="D59" s="87"/>
      <c r="E59" s="88"/>
      <c r="F59" s="107"/>
      <c r="G59" s="503"/>
      <c r="H59" s="285"/>
      <c r="I59" s="285"/>
      <c r="J59" s="285"/>
      <c r="K59" s="771"/>
      <c r="L59" s="329"/>
      <c r="M59" s="772"/>
      <c r="N59" s="329"/>
      <c r="O59" s="492"/>
      <c r="P59" s="827"/>
    </row>
    <row r="60" spans="1:16" ht="15.75" customHeight="1">
      <c r="A60" s="89"/>
      <c r="B60" s="828" t="s">
        <v>151</v>
      </c>
      <c r="C60" s="246"/>
      <c r="D60" s="87"/>
      <c r="E60" s="88"/>
      <c r="F60" s="107"/>
      <c r="G60" s="503"/>
      <c r="H60" s="285"/>
      <c r="I60" s="285"/>
      <c r="J60" s="285"/>
      <c r="K60" s="771"/>
      <c r="L60" s="329"/>
      <c r="M60" s="772"/>
      <c r="N60" s="329"/>
      <c r="O60" s="492"/>
      <c r="P60" s="827"/>
    </row>
    <row r="61" spans="1:16" ht="15.75" customHeight="1">
      <c r="A61" s="89"/>
      <c r="B61" s="775" t="s">
        <v>152</v>
      </c>
      <c r="C61" s="246"/>
      <c r="D61" s="87"/>
      <c r="E61" s="88"/>
      <c r="F61" s="108"/>
      <c r="G61" s="503"/>
      <c r="H61" s="285"/>
      <c r="I61" s="285"/>
      <c r="J61" s="285"/>
      <c r="K61" s="771"/>
      <c r="L61" s="329"/>
      <c r="M61" s="772"/>
      <c r="N61" s="329"/>
      <c r="O61" s="492"/>
      <c r="P61" s="827"/>
    </row>
    <row r="62" spans="1:16" ht="15.75" customHeight="1">
      <c r="A62" s="89"/>
      <c r="B62" s="829" t="s">
        <v>153</v>
      </c>
      <c r="C62" s="246"/>
      <c r="D62" s="87"/>
      <c r="E62" s="88"/>
      <c r="F62" s="107"/>
      <c r="G62" s="503"/>
      <c r="H62" s="285"/>
      <c r="I62" s="285"/>
      <c r="J62" s="285"/>
      <c r="K62" s="771"/>
      <c r="L62" s="329"/>
      <c r="M62" s="772"/>
      <c r="N62" s="329"/>
      <c r="O62" s="492"/>
      <c r="P62" s="827"/>
    </row>
    <row r="63" spans="1:16" ht="15.75" customHeight="1">
      <c r="A63" s="86"/>
      <c r="B63" s="775"/>
      <c r="C63" s="246"/>
      <c r="D63" s="87"/>
      <c r="E63" s="88"/>
      <c r="F63" s="108"/>
      <c r="G63" s="503"/>
      <c r="H63" s="285"/>
      <c r="I63" s="285"/>
      <c r="J63" s="285"/>
      <c r="K63" s="771"/>
      <c r="L63" s="329"/>
      <c r="M63" s="772"/>
      <c r="N63" s="329"/>
      <c r="O63" s="492"/>
      <c r="P63" s="827"/>
    </row>
    <row r="64" spans="1:16" ht="15.75" customHeight="1">
      <c r="A64" s="86">
        <v>1</v>
      </c>
      <c r="B64" s="774" t="s">
        <v>154</v>
      </c>
      <c r="C64" s="246"/>
      <c r="D64" s="113"/>
      <c r="E64" s="114"/>
      <c r="F64" s="108"/>
      <c r="G64" s="503"/>
      <c r="H64" s="285"/>
      <c r="I64" s="285"/>
      <c r="J64" s="285"/>
      <c r="K64" s="771"/>
      <c r="L64" s="329"/>
      <c r="M64" s="772"/>
      <c r="N64" s="329"/>
      <c r="O64" s="492"/>
      <c r="P64" s="827"/>
    </row>
    <row r="65" spans="1:24" ht="15.75" customHeight="1">
      <c r="A65" s="89" t="s">
        <v>74</v>
      </c>
      <c r="B65" s="774" t="s">
        <v>155</v>
      </c>
      <c r="C65" s="246"/>
      <c r="D65" s="87"/>
      <c r="E65" s="88"/>
      <c r="F65" s="108"/>
      <c r="G65" s="503"/>
      <c r="H65" s="285"/>
      <c r="I65" s="285"/>
      <c r="J65" s="285"/>
      <c r="K65" s="771"/>
      <c r="L65" s="329"/>
      <c r="M65" s="772"/>
      <c r="N65" s="329"/>
      <c r="O65" s="492"/>
      <c r="P65" s="827"/>
    </row>
    <row r="66" spans="1:24" ht="15.75" customHeight="1">
      <c r="A66" s="86"/>
      <c r="B66" s="35" t="s">
        <v>546</v>
      </c>
      <c r="C66" s="246"/>
      <c r="D66" s="87"/>
      <c r="E66" s="88" t="s">
        <v>547</v>
      </c>
      <c r="F66" s="109" t="s">
        <v>72</v>
      </c>
      <c r="G66" s="792">
        <v>1528</v>
      </c>
      <c r="H66" s="346">
        <v>1311</v>
      </c>
      <c r="I66" s="346">
        <v>1650</v>
      </c>
      <c r="J66" s="346">
        <v>1650</v>
      </c>
      <c r="K66" s="786">
        <f t="shared" ref="K66:K96" si="5">SUM(G66:J66)</f>
        <v>6139</v>
      </c>
      <c r="L66" s="481" t="e">
        <f t="shared" ref="L66" si="6">ROUND(R66*$R$10,$R$11)</f>
        <v>#REF!</v>
      </c>
      <c r="M66" s="482" t="e">
        <f t="shared" ref="M66" si="7">ROUND(S66*$R$10,$R$11)</f>
        <v>#REF!</v>
      </c>
      <c r="N66" s="329" t="e">
        <f t="shared" ref="N66:N96" si="8">K66*L66</f>
        <v>#REF!</v>
      </c>
      <c r="O66" s="772" t="e">
        <f t="shared" ref="O66:O96" si="9">K66*M66</f>
        <v>#REF!</v>
      </c>
      <c r="P66" s="773" t="e">
        <f t="shared" ref="P66:P96" si="10">N66+O66</f>
        <v>#REF!</v>
      </c>
      <c r="R66" s="42">
        <f>26540+63470</f>
        <v>90010</v>
      </c>
      <c r="S66" s="42">
        <f>9230+10960</f>
        <v>20190</v>
      </c>
      <c r="T66" s="42">
        <v>72000</v>
      </c>
    </row>
    <row r="67" spans="1:24" ht="15.75" customHeight="1">
      <c r="A67" s="86"/>
      <c r="B67" s="830" t="s">
        <v>428</v>
      </c>
      <c r="C67" s="246"/>
      <c r="D67" s="87"/>
      <c r="E67" s="88" t="s">
        <v>429</v>
      </c>
      <c r="F67" s="109" t="s">
        <v>117</v>
      </c>
      <c r="G67" s="792">
        <f>28+52+30+20+40+607+110+110+21+25</f>
        <v>1043</v>
      </c>
      <c r="H67" s="346">
        <v>1837</v>
      </c>
      <c r="I67" s="346">
        <v>2312</v>
      </c>
      <c r="J67" s="346">
        <v>2312</v>
      </c>
      <c r="K67" s="786">
        <f t="shared" si="5"/>
        <v>7504</v>
      </c>
      <c r="L67" s="481" t="e">
        <f t="shared" ref="L67" si="11">ROUND(R67*$R$10,$R$11)</f>
        <v>#REF!</v>
      </c>
      <c r="M67" s="482" t="e">
        <f t="shared" ref="M67" si="12">ROUND(S67*$R$10,$R$11)</f>
        <v>#REF!</v>
      </c>
      <c r="N67" s="329" t="e">
        <f t="shared" si="8"/>
        <v>#REF!</v>
      </c>
      <c r="O67" s="772" t="e">
        <f t="shared" si="9"/>
        <v>#REF!</v>
      </c>
      <c r="P67" s="773" t="e">
        <f t="shared" si="10"/>
        <v>#REF!</v>
      </c>
      <c r="R67" s="42">
        <v>10960</v>
      </c>
      <c r="S67" s="42">
        <v>4040</v>
      </c>
      <c r="T67" s="42">
        <v>14000</v>
      </c>
    </row>
    <row r="68" spans="1:24" ht="15.75" customHeight="1">
      <c r="A68" s="89" t="s">
        <v>79</v>
      </c>
      <c r="B68" s="774" t="s">
        <v>156</v>
      </c>
      <c r="C68" s="246"/>
      <c r="D68" s="87"/>
      <c r="E68" s="88"/>
      <c r="F68" s="108"/>
      <c r="G68" s="792"/>
      <c r="H68" s="346"/>
      <c r="I68" s="346"/>
      <c r="J68" s="346"/>
      <c r="K68" s="786">
        <f t="shared" si="5"/>
        <v>0</v>
      </c>
      <c r="L68" s="791"/>
      <c r="M68" s="786"/>
      <c r="N68" s="329">
        <f t="shared" si="8"/>
        <v>0</v>
      </c>
      <c r="O68" s="772">
        <f t="shared" si="9"/>
        <v>0</v>
      </c>
      <c r="P68" s="773">
        <f t="shared" si="10"/>
        <v>0</v>
      </c>
    </row>
    <row r="69" spans="1:24" s="806" customFormat="1" ht="15.75" customHeight="1">
      <c r="A69" s="86"/>
      <c r="B69" s="35" t="s">
        <v>984</v>
      </c>
      <c r="C69" s="246"/>
      <c r="D69" s="113"/>
      <c r="E69" s="114" t="s">
        <v>547</v>
      </c>
      <c r="F69" s="650" t="s">
        <v>72</v>
      </c>
      <c r="G69" s="797">
        <v>87</v>
      </c>
      <c r="H69" s="798">
        <v>316</v>
      </c>
      <c r="I69" s="798">
        <v>398</v>
      </c>
      <c r="J69" s="798">
        <v>398</v>
      </c>
      <c r="K69" s="786">
        <f t="shared" si="5"/>
        <v>1199</v>
      </c>
      <c r="L69" s="495" t="e">
        <f t="shared" ref="L69" si="13">ROUND(R69*$R$10,$R$11)</f>
        <v>#REF!</v>
      </c>
      <c r="M69" s="485" t="e">
        <f t="shared" ref="M69" si="14">ROUND(S69*$R$10,$R$11)</f>
        <v>#REF!</v>
      </c>
      <c r="N69" s="831" t="e">
        <f t="shared" si="8"/>
        <v>#REF!</v>
      </c>
      <c r="O69" s="799" t="e">
        <f t="shared" si="9"/>
        <v>#REF!</v>
      </c>
      <c r="P69" s="800" t="e">
        <f t="shared" si="10"/>
        <v>#REF!</v>
      </c>
      <c r="R69" s="806">
        <f>26540+86550</f>
        <v>113090</v>
      </c>
      <c r="S69" s="806">
        <f>9230+10960</f>
        <v>20190</v>
      </c>
      <c r="T69" s="806">
        <v>85000</v>
      </c>
      <c r="X69" s="806" t="s">
        <v>977</v>
      </c>
    </row>
    <row r="70" spans="1:24" ht="15.75" customHeight="1">
      <c r="A70" s="86"/>
      <c r="B70" s="830" t="s">
        <v>428</v>
      </c>
      <c r="C70" s="246"/>
      <c r="D70" s="87"/>
      <c r="E70" s="88" t="s">
        <v>429</v>
      </c>
      <c r="F70" s="109" t="s">
        <v>117</v>
      </c>
      <c r="G70" s="792">
        <v>65</v>
      </c>
      <c r="H70" s="346">
        <v>1054</v>
      </c>
      <c r="I70" s="346">
        <v>1329</v>
      </c>
      <c r="J70" s="346">
        <v>1329</v>
      </c>
      <c r="K70" s="786">
        <f t="shared" si="5"/>
        <v>3777</v>
      </c>
      <c r="L70" s="481" t="e">
        <f>+L67</f>
        <v>#REF!</v>
      </c>
      <c r="M70" s="482" t="e">
        <f>+M67</f>
        <v>#REF!</v>
      </c>
      <c r="N70" s="329" t="e">
        <f t="shared" si="8"/>
        <v>#REF!</v>
      </c>
      <c r="O70" s="772" t="e">
        <f t="shared" si="9"/>
        <v>#REF!</v>
      </c>
      <c r="P70" s="773" t="e">
        <f t="shared" si="10"/>
        <v>#REF!</v>
      </c>
      <c r="R70" s="42">
        <f>+$R$12*T70</f>
        <v>10500</v>
      </c>
      <c r="S70" s="42">
        <f>+$S$12*T70</f>
        <v>3500</v>
      </c>
      <c r="T70" s="42">
        <v>14000</v>
      </c>
    </row>
    <row r="71" spans="1:24" ht="15.75" customHeight="1">
      <c r="A71" s="89" t="s">
        <v>80</v>
      </c>
      <c r="B71" s="774" t="s">
        <v>157</v>
      </c>
      <c r="C71" s="246"/>
      <c r="D71" s="87"/>
      <c r="E71" s="88"/>
      <c r="F71" s="108"/>
      <c r="G71" s="503"/>
      <c r="H71" s="285"/>
      <c r="I71" s="285"/>
      <c r="J71" s="285"/>
      <c r="K71" s="786">
        <f t="shared" si="5"/>
        <v>0</v>
      </c>
      <c r="L71" s="791"/>
      <c r="M71" s="786"/>
      <c r="N71" s="329">
        <f t="shared" si="8"/>
        <v>0</v>
      </c>
      <c r="O71" s="772">
        <f t="shared" si="9"/>
        <v>0</v>
      </c>
      <c r="P71" s="773">
        <f t="shared" si="10"/>
        <v>0</v>
      </c>
    </row>
    <row r="72" spans="1:24" ht="15.75" customHeight="1">
      <c r="A72" s="86"/>
      <c r="B72" s="35" t="s">
        <v>546</v>
      </c>
      <c r="C72" s="246"/>
      <c r="D72" s="87"/>
      <c r="E72" s="88" t="s">
        <v>547</v>
      </c>
      <c r="F72" s="109" t="s">
        <v>72</v>
      </c>
      <c r="G72" s="792">
        <v>86</v>
      </c>
      <c r="H72" s="346">
        <v>954</v>
      </c>
      <c r="I72" s="346">
        <v>535</v>
      </c>
      <c r="J72" s="346">
        <v>535</v>
      </c>
      <c r="K72" s="786">
        <f t="shared" si="5"/>
        <v>2110</v>
      </c>
      <c r="L72" s="791" t="e">
        <f>L66</f>
        <v>#REF!</v>
      </c>
      <c r="M72" s="786" t="e">
        <f>M66</f>
        <v>#REF!</v>
      </c>
      <c r="N72" s="329" t="e">
        <f t="shared" si="8"/>
        <v>#REF!</v>
      </c>
      <c r="O72" s="772" t="e">
        <f t="shared" si="9"/>
        <v>#REF!</v>
      </c>
      <c r="P72" s="773" t="e">
        <f t="shared" si="10"/>
        <v>#REF!</v>
      </c>
    </row>
    <row r="73" spans="1:24" ht="15.75" customHeight="1">
      <c r="A73" s="86"/>
      <c r="B73" s="830" t="s">
        <v>428</v>
      </c>
      <c r="C73" s="246"/>
      <c r="D73" s="87"/>
      <c r="E73" s="88" t="s">
        <v>429</v>
      </c>
      <c r="F73" s="109" t="s">
        <v>117</v>
      </c>
      <c r="G73" s="792">
        <v>100</v>
      </c>
      <c r="H73" s="346">
        <v>616</v>
      </c>
      <c r="I73" s="346">
        <v>545</v>
      </c>
      <c r="J73" s="346">
        <v>545</v>
      </c>
      <c r="K73" s="786">
        <f t="shared" si="5"/>
        <v>1806</v>
      </c>
      <c r="L73" s="791" t="e">
        <f>L67</f>
        <v>#REF!</v>
      </c>
      <c r="M73" s="786" t="e">
        <f>M67</f>
        <v>#REF!</v>
      </c>
      <c r="N73" s="329" t="e">
        <f t="shared" si="8"/>
        <v>#REF!</v>
      </c>
      <c r="O73" s="772" t="e">
        <f t="shared" si="9"/>
        <v>#REF!</v>
      </c>
      <c r="P73" s="773" t="e">
        <f t="shared" si="10"/>
        <v>#REF!</v>
      </c>
    </row>
    <row r="74" spans="1:24" ht="15.75" customHeight="1">
      <c r="A74" s="86"/>
      <c r="B74" s="775"/>
      <c r="C74" s="246"/>
      <c r="D74" s="87"/>
      <c r="E74" s="88"/>
      <c r="F74" s="108"/>
      <c r="G74" s="503"/>
      <c r="H74" s="285"/>
      <c r="I74" s="285"/>
      <c r="J74" s="285"/>
      <c r="K74" s="786">
        <f t="shared" si="5"/>
        <v>0</v>
      </c>
      <c r="L74" s="791"/>
      <c r="M74" s="786"/>
      <c r="N74" s="329">
        <f t="shared" si="8"/>
        <v>0</v>
      </c>
      <c r="O74" s="772">
        <f t="shared" si="9"/>
        <v>0</v>
      </c>
      <c r="P74" s="773">
        <f t="shared" si="10"/>
        <v>0</v>
      </c>
    </row>
    <row r="75" spans="1:24" ht="15.75" customHeight="1">
      <c r="A75" s="86">
        <v>2</v>
      </c>
      <c r="B75" s="774" t="s">
        <v>151</v>
      </c>
      <c r="C75" s="246"/>
      <c r="D75" s="87"/>
      <c r="E75" s="88"/>
      <c r="F75" s="108"/>
      <c r="G75" s="503"/>
      <c r="H75" s="285"/>
      <c r="I75" s="285"/>
      <c r="J75" s="285"/>
      <c r="K75" s="786">
        <f t="shared" si="5"/>
        <v>0</v>
      </c>
      <c r="L75" s="791"/>
      <c r="M75" s="786"/>
      <c r="N75" s="329">
        <f t="shared" si="8"/>
        <v>0</v>
      </c>
      <c r="O75" s="772">
        <f t="shared" si="9"/>
        <v>0</v>
      </c>
      <c r="P75" s="773">
        <f t="shared" si="10"/>
        <v>0</v>
      </c>
    </row>
    <row r="76" spans="1:24" ht="15.75" customHeight="1">
      <c r="A76" s="37" t="s">
        <v>34</v>
      </c>
      <c r="B76" s="233" t="s">
        <v>158</v>
      </c>
      <c r="C76" s="795"/>
      <c r="D76" s="51"/>
      <c r="E76" s="43"/>
      <c r="F76" s="783"/>
      <c r="G76" s="503"/>
      <c r="H76" s="285"/>
      <c r="I76" s="285"/>
      <c r="J76" s="285"/>
      <c r="K76" s="786">
        <f t="shared" si="5"/>
        <v>0</v>
      </c>
      <c r="L76" s="791"/>
      <c r="M76" s="786"/>
      <c r="N76" s="329">
        <f t="shared" si="8"/>
        <v>0</v>
      </c>
      <c r="O76" s="772">
        <f t="shared" si="9"/>
        <v>0</v>
      </c>
      <c r="P76" s="773">
        <f t="shared" si="10"/>
        <v>0</v>
      </c>
    </row>
    <row r="77" spans="1:24" ht="15.75" customHeight="1">
      <c r="A77" s="37"/>
      <c r="B77" s="832"/>
      <c r="C77" s="252" t="s">
        <v>159</v>
      </c>
      <c r="D77" s="51"/>
      <c r="E77" s="43" t="s">
        <v>160</v>
      </c>
      <c r="F77" s="783" t="s">
        <v>72</v>
      </c>
      <c r="G77" s="792"/>
      <c r="H77" s="346" t="e">
        <f>#REF!</f>
        <v>#REF!</v>
      </c>
      <c r="I77" s="346" t="e">
        <f>#REF!</f>
        <v>#REF!</v>
      </c>
      <c r="J77" s="346" t="e">
        <f>#REF!</f>
        <v>#REF!</v>
      </c>
      <c r="K77" s="786" t="e">
        <f t="shared" si="5"/>
        <v>#REF!</v>
      </c>
      <c r="L77" s="481" t="e">
        <f t="shared" ref="L77:M78" si="15">ROUND(R77*$R$10,$R$11)</f>
        <v>#REF!</v>
      </c>
      <c r="M77" s="482" t="e">
        <f t="shared" si="15"/>
        <v>#REF!</v>
      </c>
      <c r="N77" s="329" t="e">
        <f t="shared" si="8"/>
        <v>#REF!</v>
      </c>
      <c r="O77" s="772" t="e">
        <f t="shared" si="9"/>
        <v>#REF!</v>
      </c>
      <c r="P77" s="773" t="e">
        <f t="shared" si="10"/>
        <v>#REF!</v>
      </c>
      <c r="R77" s="42">
        <v>3460</v>
      </c>
      <c r="S77" s="42">
        <v>2310</v>
      </c>
    </row>
    <row r="78" spans="1:24" ht="15.75" customHeight="1">
      <c r="A78" s="37"/>
      <c r="B78" s="832"/>
      <c r="C78" s="252" t="s">
        <v>161</v>
      </c>
      <c r="D78" s="51"/>
      <c r="E78" s="116" t="s">
        <v>413</v>
      </c>
      <c r="F78" s="783" t="s">
        <v>72</v>
      </c>
      <c r="G78" s="792"/>
      <c r="H78" s="346" t="e">
        <f>H77</f>
        <v>#REF!</v>
      </c>
      <c r="I78" s="346" t="e">
        <f t="shared" ref="I78:J78" si="16">I77</f>
        <v>#REF!</v>
      </c>
      <c r="J78" s="346" t="e">
        <f t="shared" si="16"/>
        <v>#REF!</v>
      </c>
      <c r="K78" s="786" t="e">
        <f t="shared" si="5"/>
        <v>#REF!</v>
      </c>
      <c r="L78" s="481" t="e">
        <f t="shared" si="15"/>
        <v>#REF!</v>
      </c>
      <c r="M78" s="482" t="e">
        <f t="shared" si="15"/>
        <v>#REF!</v>
      </c>
      <c r="N78" s="329" t="e">
        <f t="shared" si="8"/>
        <v>#REF!</v>
      </c>
      <c r="O78" s="772" t="e">
        <f t="shared" si="9"/>
        <v>#REF!</v>
      </c>
      <c r="P78" s="773" t="e">
        <f t="shared" si="10"/>
        <v>#REF!</v>
      </c>
      <c r="R78" s="42">
        <v>14430</v>
      </c>
      <c r="S78" s="42">
        <v>6350</v>
      </c>
    </row>
    <row r="79" spans="1:24" ht="15.75" customHeight="1">
      <c r="A79" s="37" t="s">
        <v>35</v>
      </c>
      <c r="B79" s="233" t="s">
        <v>162</v>
      </c>
      <c r="C79" s="795"/>
      <c r="D79" s="51"/>
      <c r="E79" s="43"/>
      <c r="F79" s="783"/>
      <c r="G79" s="503"/>
      <c r="H79" s="285"/>
      <c r="I79" s="285"/>
      <c r="J79" s="285"/>
      <c r="K79" s="786">
        <f t="shared" si="5"/>
        <v>0</v>
      </c>
      <c r="L79" s="791"/>
      <c r="M79" s="786"/>
      <c r="N79" s="329">
        <f t="shared" si="8"/>
        <v>0</v>
      </c>
      <c r="O79" s="772">
        <f t="shared" si="9"/>
        <v>0</v>
      </c>
      <c r="P79" s="773">
        <f t="shared" si="10"/>
        <v>0</v>
      </c>
    </row>
    <row r="80" spans="1:24" ht="15.75" customHeight="1">
      <c r="A80" s="37"/>
      <c r="B80" s="832"/>
      <c r="C80" s="252" t="str">
        <f>+C77</f>
        <v xml:space="preserve">- Cat dasar :  </v>
      </c>
      <c r="D80" s="51"/>
      <c r="E80" s="43" t="str">
        <f>+E77</f>
        <v>alkali resisting primer</v>
      </c>
      <c r="F80" s="783" t="s">
        <v>72</v>
      </c>
      <c r="G80" s="792">
        <f>17+36</f>
        <v>53</v>
      </c>
      <c r="H80" s="346">
        <v>117</v>
      </c>
      <c r="I80" s="346">
        <v>147</v>
      </c>
      <c r="J80" s="346">
        <v>147</v>
      </c>
      <c r="K80" s="786">
        <f t="shared" si="5"/>
        <v>464</v>
      </c>
      <c r="L80" s="791" t="e">
        <f>L77</f>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 s="51"/>
      <c r="E81" s="43" t="str">
        <f>+E78</f>
        <v>wheathershild max ex. ICI DUlux/setara</v>
      </c>
      <c r="F81" s="783" t="s">
        <v>72</v>
      </c>
      <c r="G81" s="346">
        <f t="shared" ref="G81:J81" si="17">G80</f>
        <v>53</v>
      </c>
      <c r="H81" s="346">
        <f t="shared" si="17"/>
        <v>117</v>
      </c>
      <c r="I81" s="346">
        <f t="shared" si="17"/>
        <v>147</v>
      </c>
      <c r="J81" s="346">
        <f t="shared" si="17"/>
        <v>147</v>
      </c>
      <c r="K81" s="786">
        <f t="shared" si="5"/>
        <v>464</v>
      </c>
      <c r="L81" s="791" t="e">
        <f>L78</f>
        <v>#REF!</v>
      </c>
      <c r="M81" s="786" t="e">
        <f>+M78</f>
        <v>#REF!</v>
      </c>
      <c r="N81" s="329" t="e">
        <f t="shared" si="8"/>
        <v>#REF!</v>
      </c>
      <c r="O81" s="772" t="e">
        <f t="shared" si="9"/>
        <v>#REF!</v>
      </c>
      <c r="P81" s="773" t="e">
        <f t="shared" si="10"/>
        <v>#REF!</v>
      </c>
    </row>
    <row r="82" spans="1:19" ht="15.75" customHeight="1">
      <c r="A82" s="37" t="s">
        <v>36</v>
      </c>
      <c r="B82" s="233" t="s">
        <v>163</v>
      </c>
      <c r="C82" s="795"/>
      <c r="D82" s="51"/>
      <c r="E82" s="43"/>
      <c r="F82" s="783"/>
      <c r="G82" s="503"/>
      <c r="H82" s="285"/>
      <c r="I82" s="285"/>
      <c r="J82" s="285"/>
      <c r="K82" s="786">
        <f t="shared" si="5"/>
        <v>0</v>
      </c>
      <c r="L82" s="791"/>
      <c r="M82" s="786"/>
      <c r="N82" s="329">
        <f t="shared" si="8"/>
        <v>0</v>
      </c>
      <c r="O82" s="772">
        <f t="shared" si="9"/>
        <v>0</v>
      </c>
      <c r="P82" s="773">
        <f t="shared" si="10"/>
        <v>0</v>
      </c>
    </row>
    <row r="83" spans="1:19" ht="15.75" customHeight="1">
      <c r="A83" s="37"/>
      <c r="B83" s="832"/>
      <c r="C83" s="252" t="s">
        <v>159</v>
      </c>
      <c r="D83" s="51"/>
      <c r="E83" s="43" t="s">
        <v>164</v>
      </c>
      <c r="F83" s="783" t="s">
        <v>72</v>
      </c>
      <c r="G83" s="346" t="e">
        <f>G40+#REF!+#REF!</f>
        <v>#REF!</v>
      </c>
      <c r="H83" s="346" t="e">
        <f>H40+#REF!+#REF!</f>
        <v>#REF!</v>
      </c>
      <c r="I83" s="346" t="e">
        <f>I40+#REF!+#REF!</f>
        <v>#REF!</v>
      </c>
      <c r="J83" s="346" t="e">
        <f>J40+#REF!+#REF!</f>
        <v>#REF!</v>
      </c>
      <c r="K83" s="786" t="e">
        <f t="shared" si="5"/>
        <v>#REF!</v>
      </c>
      <c r="L83" s="791" t="e">
        <f>+L80</f>
        <v>#REF!</v>
      </c>
      <c r="M83" s="482" t="e">
        <f>+M80</f>
        <v>#REF!</v>
      </c>
      <c r="N83" s="329" t="e">
        <f t="shared" si="8"/>
        <v>#REF!</v>
      </c>
      <c r="O83" s="772" t="e">
        <f t="shared" si="9"/>
        <v>#REF!</v>
      </c>
      <c r="P83" s="773" t="e">
        <f t="shared" si="10"/>
        <v>#REF!</v>
      </c>
      <c r="S83" s="42">
        <v>3000</v>
      </c>
    </row>
    <row r="84" spans="1:19" ht="15.75" customHeight="1">
      <c r="A84" s="37"/>
      <c r="B84" s="832"/>
      <c r="C84" s="252" t="s">
        <v>165</v>
      </c>
      <c r="D84" s="51"/>
      <c r="E84" s="43" t="s">
        <v>166</v>
      </c>
      <c r="F84" s="783" t="s">
        <v>72</v>
      </c>
      <c r="G84" s="792" t="e">
        <f>G83</f>
        <v>#REF!</v>
      </c>
      <c r="H84" s="346" t="e">
        <f>H83</f>
        <v>#REF!</v>
      </c>
      <c r="I84" s="346" t="e">
        <f t="shared" ref="I84:J84" si="18">I83</f>
        <v>#REF!</v>
      </c>
      <c r="J84" s="346" t="e">
        <f t="shared" si="18"/>
        <v>#REF!</v>
      </c>
      <c r="K84" s="786" t="e">
        <f t="shared" si="5"/>
        <v>#REF!</v>
      </c>
      <c r="L84" s="481" t="e">
        <f t="shared" ref="L84" si="19">ROUND(R84*$R$10,$R$11)</f>
        <v>#REF!</v>
      </c>
      <c r="M84" s="482" t="e">
        <f t="shared" ref="M84" si="20">ROUND(S84*$R$10,$R$11)</f>
        <v>#REF!</v>
      </c>
      <c r="N84" s="329" t="e">
        <f t="shared" si="8"/>
        <v>#REF!</v>
      </c>
      <c r="O84" s="772" t="e">
        <f t="shared" si="9"/>
        <v>#REF!</v>
      </c>
      <c r="P84" s="773" t="e">
        <f t="shared" si="10"/>
        <v>#REF!</v>
      </c>
      <c r="R84" s="42">
        <v>6350</v>
      </c>
      <c r="S84" s="42">
        <v>3460</v>
      </c>
    </row>
    <row r="85" spans="1:19" ht="15.75" customHeight="1">
      <c r="A85" s="37" t="s">
        <v>37</v>
      </c>
      <c r="B85" s="233" t="s">
        <v>167</v>
      </c>
      <c r="C85" s="795"/>
      <c r="D85" s="51"/>
      <c r="E85" s="43"/>
      <c r="F85" s="783"/>
      <c r="G85" s="503"/>
      <c r="H85" s="285"/>
      <c r="I85" s="285"/>
      <c r="J85" s="285"/>
      <c r="K85" s="786">
        <f t="shared" si="5"/>
        <v>0</v>
      </c>
      <c r="L85" s="791"/>
      <c r="M85" s="786"/>
      <c r="N85" s="329">
        <f t="shared" si="8"/>
        <v>0</v>
      </c>
      <c r="O85" s="772">
        <f t="shared" si="9"/>
        <v>0</v>
      </c>
      <c r="P85" s="773">
        <f t="shared" si="10"/>
        <v>0</v>
      </c>
    </row>
    <row r="86" spans="1:19" ht="15.75" customHeight="1">
      <c r="A86" s="37"/>
      <c r="B86" s="832"/>
      <c r="C86" s="252" t="str">
        <f>+C83</f>
        <v xml:space="preserve">- Cat dasar :  </v>
      </c>
      <c r="D86" s="51"/>
      <c r="E86" s="43" t="str">
        <f>+E83</f>
        <v>primer : cathylac cat dasar</v>
      </c>
      <c r="F86" s="783" t="s">
        <v>72</v>
      </c>
      <c r="G86" s="346" t="e">
        <f>#REF!+#REF!+G66+G69</f>
        <v>#REF!</v>
      </c>
      <c r="H86" s="346" t="e">
        <f>#REF!+#REF!+H66+H69</f>
        <v>#REF!</v>
      </c>
      <c r="I86" s="346" t="e">
        <f>#REF!+I66+I69</f>
        <v>#REF!</v>
      </c>
      <c r="J86" s="346" t="e">
        <f>#REF!+J66+J69</f>
        <v>#REF!</v>
      </c>
      <c r="K86" s="786" t="e">
        <f t="shared" si="5"/>
        <v>#REF!</v>
      </c>
      <c r="L86" s="791" t="e">
        <f>L80</f>
        <v>#REF!</v>
      </c>
      <c r="M86" s="786" t="e">
        <f>+M83</f>
        <v>#REF!</v>
      </c>
      <c r="N86" s="329" t="e">
        <f t="shared" si="8"/>
        <v>#REF!</v>
      </c>
      <c r="O86" s="772" t="e">
        <f t="shared" si="9"/>
        <v>#REF!</v>
      </c>
      <c r="P86" s="773" t="e">
        <f t="shared" si="10"/>
        <v>#REF!</v>
      </c>
    </row>
    <row r="87" spans="1:19" ht="15.75" customHeight="1">
      <c r="A87" s="37"/>
      <c r="B87" s="832"/>
      <c r="C87" s="252" t="str">
        <f>+C84</f>
        <v>- Cat Penutup :</v>
      </c>
      <c r="D87" s="51"/>
      <c r="E87" s="43" t="str">
        <f>+E84</f>
        <v>ex. Cathylac/setara</v>
      </c>
      <c r="F87" s="783" t="s">
        <v>72</v>
      </c>
      <c r="G87" s="792" t="e">
        <f>G86</f>
        <v>#REF!</v>
      </c>
      <c r="H87" s="346" t="e">
        <f>H86</f>
        <v>#REF!</v>
      </c>
      <c r="I87" s="346" t="e">
        <f t="shared" ref="I87:J87" si="21">I86</f>
        <v>#REF!</v>
      </c>
      <c r="J87" s="346" t="e">
        <f t="shared" si="21"/>
        <v>#REF!</v>
      </c>
      <c r="K87" s="786" t="e">
        <f t="shared" si="5"/>
        <v>#REF!</v>
      </c>
      <c r="L87" s="791" t="e">
        <f>L84</f>
        <v>#REF!</v>
      </c>
      <c r="M87" s="786" t="e">
        <f>+M84</f>
        <v>#REF!</v>
      </c>
      <c r="N87" s="329" t="e">
        <f t="shared" si="8"/>
        <v>#REF!</v>
      </c>
      <c r="O87" s="772" t="e">
        <f t="shared" si="9"/>
        <v>#REF!</v>
      </c>
      <c r="P87" s="773" t="e">
        <f t="shared" si="10"/>
        <v>#REF!</v>
      </c>
    </row>
    <row r="88" spans="1:19" ht="15.75" customHeight="1">
      <c r="A88" s="37" t="s">
        <v>38</v>
      </c>
      <c r="B88" s="233" t="s">
        <v>168</v>
      </c>
      <c r="C88" s="795"/>
      <c r="D88" s="51"/>
      <c r="E88" s="43"/>
      <c r="F88" s="783"/>
      <c r="G88" s="503"/>
      <c r="H88" s="285"/>
      <c r="I88" s="285"/>
      <c r="J88" s="285"/>
      <c r="K88" s="786">
        <f t="shared" si="5"/>
        <v>0</v>
      </c>
      <c r="L88" s="791"/>
      <c r="M88" s="786"/>
      <c r="N88" s="329">
        <f t="shared" si="8"/>
        <v>0</v>
      </c>
      <c r="O88" s="772">
        <f t="shared" si="9"/>
        <v>0</v>
      </c>
      <c r="P88" s="773">
        <f t="shared" si="10"/>
        <v>0</v>
      </c>
    </row>
    <row r="89" spans="1:19" ht="15.75" customHeight="1">
      <c r="A89" s="37"/>
      <c r="B89" s="832"/>
      <c r="C89" s="252" t="str">
        <f>+C86</f>
        <v xml:space="preserve">- Cat dasar :  </v>
      </c>
      <c r="D89" s="51"/>
      <c r="E89" s="43" t="str">
        <f>+E86</f>
        <v>primer : cathylac cat dasar</v>
      </c>
      <c r="F89" s="783" t="s">
        <v>72</v>
      </c>
      <c r="G89" s="792">
        <v>665</v>
      </c>
      <c r="H89" s="346">
        <v>665</v>
      </c>
      <c r="I89" s="346">
        <v>676</v>
      </c>
      <c r="J89" s="346">
        <v>677</v>
      </c>
      <c r="K89" s="786">
        <f t="shared" si="5"/>
        <v>2683</v>
      </c>
      <c r="L89" s="791" t="e">
        <f>L83</f>
        <v>#REF!</v>
      </c>
      <c r="M89" s="786" t="e">
        <f>+M86</f>
        <v>#REF!</v>
      </c>
      <c r="N89" s="329" t="e">
        <f t="shared" si="8"/>
        <v>#REF!</v>
      </c>
      <c r="O89" s="772" t="e">
        <f t="shared" si="9"/>
        <v>#REF!</v>
      </c>
      <c r="P89" s="773" t="e">
        <f t="shared" si="10"/>
        <v>#REF!</v>
      </c>
    </row>
    <row r="90" spans="1:19" ht="15.75" customHeight="1">
      <c r="A90" s="37"/>
      <c r="B90" s="832"/>
      <c r="C90" s="252" t="str">
        <f>+C87</f>
        <v>- Cat Penutup :</v>
      </c>
      <c r="D90" s="51"/>
      <c r="E90" s="43" t="str">
        <f>+E84</f>
        <v>ex. Cathylac/setara</v>
      </c>
      <c r="F90" s="783" t="s">
        <v>72</v>
      </c>
      <c r="G90" s="792">
        <f>H90</f>
        <v>665</v>
      </c>
      <c r="H90" s="346">
        <f>H89</f>
        <v>665</v>
      </c>
      <c r="I90" s="346">
        <f>I89</f>
        <v>676</v>
      </c>
      <c r="J90" s="346">
        <f t="shared" ref="J90" si="22">J89</f>
        <v>677</v>
      </c>
      <c r="K90" s="786">
        <f t="shared" si="5"/>
        <v>2683</v>
      </c>
      <c r="L90" s="791" t="e">
        <f>L87</f>
        <v>#REF!</v>
      </c>
      <c r="M90" s="786" t="e">
        <f>+M87</f>
        <v>#REF!</v>
      </c>
      <c r="N90" s="329" t="e">
        <f t="shared" si="8"/>
        <v>#REF!</v>
      </c>
      <c r="O90" s="772" t="e">
        <f t="shared" si="9"/>
        <v>#REF!</v>
      </c>
      <c r="P90" s="773" t="e">
        <f t="shared" si="10"/>
        <v>#REF!</v>
      </c>
    </row>
    <row r="91" spans="1:19" ht="15.75" customHeight="1">
      <c r="A91" s="37" t="s">
        <v>39</v>
      </c>
      <c r="B91" s="233" t="s">
        <v>557</v>
      </c>
      <c r="C91" s="795"/>
      <c r="D91" s="51"/>
      <c r="E91" s="43"/>
      <c r="F91" s="783"/>
      <c r="G91" s="503"/>
      <c r="H91" s="285"/>
      <c r="I91" s="285"/>
      <c r="J91" s="285"/>
      <c r="K91" s="786">
        <f t="shared" si="5"/>
        <v>0</v>
      </c>
      <c r="L91" s="791"/>
      <c r="M91" s="786"/>
      <c r="N91" s="329">
        <f t="shared" si="8"/>
        <v>0</v>
      </c>
      <c r="O91" s="772">
        <f t="shared" si="9"/>
        <v>0</v>
      </c>
      <c r="P91" s="773">
        <f t="shared" si="10"/>
        <v>0</v>
      </c>
    </row>
    <row r="92" spans="1:19" ht="15.75" customHeight="1">
      <c r="A92" s="37"/>
      <c r="B92" s="832"/>
      <c r="C92" s="252" t="str">
        <f>+C89</f>
        <v xml:space="preserve">- Cat dasar :  </v>
      </c>
      <c r="D92" s="51"/>
      <c r="E92" s="115" t="str">
        <f>+E80</f>
        <v>alkali resisting primer</v>
      </c>
      <c r="F92" s="783" t="s">
        <v>72</v>
      </c>
      <c r="G92" s="346">
        <f>ROUNDUP(G73*2.4-(59*(1.89+0.6)),0)</f>
        <v>94</v>
      </c>
      <c r="H92" s="346">
        <f>ROUNDUP(H73*2.4-(59*(1.89+0.6)),0)</f>
        <v>1332</v>
      </c>
      <c r="I92" s="346">
        <f>ROUNDUP(I73*2.4-(75*(1.89+0.6)),0)</f>
        <v>1122</v>
      </c>
      <c r="J92" s="346">
        <f t="shared" ref="J92" si="23">ROUNDUP(J73*2.4-(75*(1.89+0.6)),0)</f>
        <v>1122</v>
      </c>
      <c r="K92" s="786">
        <f t="shared" si="5"/>
        <v>3670</v>
      </c>
      <c r="L92" s="791" t="e">
        <f>L89</f>
        <v>#REF!</v>
      </c>
      <c r="M92" s="786" t="e">
        <f>+M80</f>
        <v>#REF!</v>
      </c>
      <c r="N92" s="329" t="e">
        <f t="shared" si="8"/>
        <v>#REF!</v>
      </c>
      <c r="O92" s="772" t="e">
        <f t="shared" si="9"/>
        <v>#REF!</v>
      </c>
      <c r="P92" s="773" t="e">
        <f t="shared" si="10"/>
        <v>#REF!</v>
      </c>
    </row>
    <row r="93" spans="1:19" ht="15.75" customHeight="1">
      <c r="A93" s="37"/>
      <c r="B93" s="832"/>
      <c r="C93" s="252" t="s">
        <v>169</v>
      </c>
      <c r="D93" s="51"/>
      <c r="E93" s="43" t="s">
        <v>170</v>
      </c>
      <c r="F93" s="783" t="s">
        <v>72</v>
      </c>
      <c r="G93" s="346">
        <f>G92</f>
        <v>94</v>
      </c>
      <c r="H93" s="346">
        <f>H92</f>
        <v>1332</v>
      </c>
      <c r="I93" s="346">
        <f t="shared" ref="I93:J93" si="24">I92</f>
        <v>1122</v>
      </c>
      <c r="J93" s="346">
        <f t="shared" si="24"/>
        <v>1122</v>
      </c>
      <c r="K93" s="786">
        <f t="shared" si="5"/>
        <v>3670</v>
      </c>
      <c r="L93" s="791" t="e">
        <f>+L81</f>
        <v>#REF!</v>
      </c>
      <c r="M93" s="786" t="e">
        <f>+M81</f>
        <v>#REF!</v>
      </c>
      <c r="N93" s="329" t="e">
        <f t="shared" si="8"/>
        <v>#REF!</v>
      </c>
      <c r="O93" s="772" t="e">
        <f t="shared" si="9"/>
        <v>#REF!</v>
      </c>
      <c r="P93" s="773" t="e">
        <f t="shared" si="10"/>
        <v>#REF!</v>
      </c>
    </row>
    <row r="94" spans="1:19" ht="15.75" customHeight="1">
      <c r="A94" s="37" t="s">
        <v>41</v>
      </c>
      <c r="B94" s="233" t="s">
        <v>558</v>
      </c>
      <c r="C94" s="252"/>
      <c r="D94" s="51"/>
      <c r="E94" s="43"/>
      <c r="F94" s="783"/>
      <c r="G94" s="503"/>
      <c r="H94" s="285"/>
      <c r="I94" s="285"/>
      <c r="J94" s="285"/>
      <c r="K94" s="786">
        <f t="shared" si="5"/>
        <v>0</v>
      </c>
      <c r="L94" s="791"/>
      <c r="M94" s="786"/>
      <c r="N94" s="329">
        <f t="shared" si="8"/>
        <v>0</v>
      </c>
      <c r="O94" s="772">
        <f t="shared" si="9"/>
        <v>0</v>
      </c>
      <c r="P94" s="773">
        <f t="shared" si="10"/>
        <v>0</v>
      </c>
    </row>
    <row r="95" spans="1:19" ht="15.75" customHeight="1">
      <c r="A95" s="37"/>
      <c r="B95" s="832"/>
      <c r="C95" s="252" t="str">
        <f>+C92</f>
        <v xml:space="preserve">- Cat dasar :  </v>
      </c>
      <c r="D95" s="51"/>
      <c r="E95" s="115" t="str">
        <f>+E92</f>
        <v>alkali resisting primer</v>
      </c>
      <c r="F95" s="783" t="s">
        <v>72</v>
      </c>
      <c r="G95" s="346">
        <v>87</v>
      </c>
      <c r="H95" s="346">
        <v>87</v>
      </c>
      <c r="I95" s="346">
        <v>70</v>
      </c>
      <c r="J95" s="346">
        <v>71</v>
      </c>
      <c r="K95" s="786">
        <f t="shared" si="5"/>
        <v>315</v>
      </c>
      <c r="L95" s="791" t="e">
        <f>L92</f>
        <v>#REF!</v>
      </c>
      <c r="M95" s="786" t="e">
        <f>+M89</f>
        <v>#REF!</v>
      </c>
      <c r="N95" s="329" t="e">
        <f t="shared" si="8"/>
        <v>#REF!</v>
      </c>
      <c r="O95" s="772" t="e">
        <f t="shared" si="9"/>
        <v>#REF!</v>
      </c>
      <c r="P95" s="773" t="e">
        <f t="shared" si="10"/>
        <v>#REF!</v>
      </c>
    </row>
    <row r="96" spans="1:19" ht="15.75" customHeight="1">
      <c r="A96" s="37"/>
      <c r="B96" s="832"/>
      <c r="C96" s="252" t="str">
        <f>+C93</f>
        <v>- Cat penutup</v>
      </c>
      <c r="D96" s="51"/>
      <c r="E96" s="43" t="str">
        <f>+E93</f>
        <v>Pentalite ex. ICI Dulux/etara</v>
      </c>
      <c r="F96" s="783" t="s">
        <v>72</v>
      </c>
      <c r="G96" s="346">
        <f t="shared" ref="G96:J96" si="25">G95</f>
        <v>87</v>
      </c>
      <c r="H96" s="346">
        <f t="shared" si="25"/>
        <v>87</v>
      </c>
      <c r="I96" s="346">
        <f t="shared" si="25"/>
        <v>70</v>
      </c>
      <c r="J96" s="346">
        <f t="shared" si="25"/>
        <v>71</v>
      </c>
      <c r="K96" s="786">
        <f t="shared" si="5"/>
        <v>315</v>
      </c>
      <c r="L96" s="791" t="e">
        <f>+L90</f>
        <v>#REF!</v>
      </c>
      <c r="M96" s="786" t="e">
        <f>+M90</f>
        <v>#REF!</v>
      </c>
      <c r="N96" s="329" t="e">
        <f t="shared" si="8"/>
        <v>#REF!</v>
      </c>
      <c r="O96" s="772" t="e">
        <f t="shared" si="9"/>
        <v>#REF!</v>
      </c>
      <c r="P96" s="773" t="e">
        <f t="shared" si="10"/>
        <v>#REF!</v>
      </c>
    </row>
    <row r="97" spans="1:16" ht="15.75" customHeight="1">
      <c r="A97" s="44"/>
      <c r="B97" s="833"/>
      <c r="C97" s="252"/>
      <c r="D97" s="834"/>
      <c r="E97" s="835"/>
      <c r="F97" s="783"/>
      <c r="G97" s="836"/>
      <c r="H97" s="836"/>
      <c r="I97" s="836"/>
      <c r="J97" s="836"/>
      <c r="K97" s="771"/>
      <c r="L97" s="837"/>
      <c r="M97" s="838"/>
      <c r="N97" s="837"/>
      <c r="O97" s="772"/>
      <c r="P97" s="773"/>
    </row>
    <row r="98" spans="1:16" ht="15.75" customHeight="1">
      <c r="A98" s="811"/>
      <c r="B98" s="812"/>
      <c r="C98" s="813"/>
      <c r="D98" s="814"/>
      <c r="E98" s="815"/>
      <c r="F98" s="816"/>
      <c r="G98" s="817"/>
      <c r="H98" s="818"/>
      <c r="I98" s="818"/>
      <c r="J98" s="818"/>
      <c r="K98" s="819"/>
      <c r="L98" s="820"/>
      <c r="M98" s="821"/>
      <c r="N98" s="817"/>
      <c r="O98" s="822" t="s">
        <v>92</v>
      </c>
      <c r="P98" s="823" t="e">
        <f>SUM(P51:P97)</f>
        <v>#REF!</v>
      </c>
    </row>
    <row r="99" spans="1:16" ht="15.75" customHeight="1">
      <c r="A99" s="839"/>
      <c r="B99" s="231"/>
      <c r="C99" s="840"/>
      <c r="D99" s="54"/>
      <c r="E99" s="53"/>
      <c r="F99" s="841"/>
      <c r="G99" s="762"/>
      <c r="H99" s="763"/>
      <c r="I99" s="763"/>
      <c r="J99" s="763"/>
      <c r="K99" s="771"/>
      <c r="L99" s="765"/>
      <c r="M99" s="767"/>
      <c r="N99" s="765"/>
      <c r="O99" s="766"/>
      <c r="P99" s="825"/>
    </row>
    <row r="100" spans="1:16" ht="15.75" customHeight="1">
      <c r="A100" s="32" t="s">
        <v>394</v>
      </c>
      <c r="B100" s="232" t="s">
        <v>171</v>
      </c>
      <c r="C100" s="842"/>
      <c r="D100" s="51"/>
      <c r="E100" s="518"/>
      <c r="F100" s="783"/>
      <c r="G100" s="503"/>
      <c r="H100" s="285"/>
      <c r="I100" s="285"/>
      <c r="J100" s="285"/>
      <c r="K100" s="771"/>
      <c r="L100" s="329"/>
      <c r="M100" s="772"/>
      <c r="N100" s="329"/>
      <c r="O100" s="492"/>
      <c r="P100" s="827"/>
    </row>
    <row r="101" spans="1:16" ht="15.75" customHeight="1">
      <c r="A101" s="32"/>
      <c r="B101" s="232" t="s">
        <v>142</v>
      </c>
      <c r="C101" s="778"/>
      <c r="D101" s="51"/>
      <c r="E101" s="43"/>
      <c r="F101" s="783"/>
      <c r="G101" s="503"/>
      <c r="H101" s="285"/>
      <c r="I101" s="285"/>
      <c r="J101" s="285"/>
      <c r="K101" s="771"/>
      <c r="L101" s="329"/>
      <c r="M101" s="772"/>
      <c r="N101" s="329"/>
      <c r="O101" s="492"/>
      <c r="P101" s="827"/>
    </row>
    <row r="102" spans="1:16" ht="15.75" customHeight="1">
      <c r="A102" s="86"/>
      <c r="B102" s="774" t="s">
        <v>172</v>
      </c>
      <c r="C102" s="246"/>
      <c r="D102" s="87"/>
      <c r="E102" s="88"/>
      <c r="F102" s="108"/>
      <c r="G102" s="503"/>
      <c r="H102" s="285"/>
      <c r="I102" s="285"/>
      <c r="J102" s="285"/>
      <c r="K102" s="771"/>
      <c r="L102" s="329"/>
      <c r="M102" s="772"/>
      <c r="N102" s="329"/>
      <c r="O102" s="492"/>
      <c r="P102" s="827"/>
    </row>
    <row r="103" spans="1:16" ht="15.75" customHeight="1">
      <c r="A103" s="89"/>
      <c r="B103" s="829" t="s">
        <v>144</v>
      </c>
      <c r="C103" s="246"/>
      <c r="D103" s="87"/>
      <c r="E103" s="88"/>
      <c r="F103" s="107"/>
      <c r="G103" s="503"/>
      <c r="H103" s="285"/>
      <c r="I103" s="285"/>
      <c r="J103" s="285"/>
      <c r="K103" s="771"/>
      <c r="L103" s="329"/>
      <c r="M103" s="772"/>
      <c r="N103" s="329"/>
      <c r="O103" s="492"/>
      <c r="P103" s="827"/>
    </row>
    <row r="104" spans="1:16" ht="15.75" customHeight="1">
      <c r="A104" s="89"/>
      <c r="B104" s="829" t="s">
        <v>173</v>
      </c>
      <c r="C104" s="246"/>
      <c r="D104" s="87"/>
      <c r="E104" s="88"/>
      <c r="F104" s="107"/>
      <c r="G104" s="503"/>
      <c r="H104" s="285"/>
      <c r="I104" s="285"/>
      <c r="J104" s="285"/>
      <c r="K104" s="771"/>
      <c r="L104" s="329"/>
      <c r="M104" s="772"/>
      <c r="N104" s="329"/>
      <c r="O104" s="492"/>
      <c r="P104" s="827"/>
    </row>
    <row r="105" spans="1:16" ht="15.75" customHeight="1">
      <c r="A105" s="89"/>
      <c r="B105" s="829" t="s">
        <v>174</v>
      </c>
      <c r="C105" s="246"/>
      <c r="D105" s="87"/>
      <c r="E105" s="88"/>
      <c r="F105" s="107"/>
      <c r="G105" s="503"/>
      <c r="H105" s="285"/>
      <c r="I105" s="285"/>
      <c r="J105" s="285"/>
      <c r="K105" s="771"/>
      <c r="L105" s="329"/>
      <c r="M105" s="772"/>
      <c r="N105" s="329"/>
      <c r="O105" s="492"/>
      <c r="P105" s="827"/>
    </row>
    <row r="106" spans="1:16" ht="15.75" customHeight="1">
      <c r="A106" s="89"/>
      <c r="B106" s="829"/>
      <c r="C106" s="246"/>
      <c r="D106" s="87"/>
      <c r="E106" s="88"/>
      <c r="F106" s="107"/>
      <c r="G106" s="503"/>
      <c r="H106" s="285"/>
      <c r="I106" s="285"/>
      <c r="J106" s="285"/>
      <c r="K106" s="771"/>
      <c r="L106" s="329"/>
      <c r="M106" s="772"/>
      <c r="N106" s="329"/>
      <c r="O106" s="492"/>
      <c r="P106" s="827"/>
    </row>
    <row r="107" spans="1:16" ht="15.75" customHeight="1">
      <c r="A107" s="89"/>
      <c r="B107" s="829" t="s">
        <v>175</v>
      </c>
      <c r="C107" s="246"/>
      <c r="D107" s="87"/>
      <c r="E107" s="88"/>
      <c r="F107" s="107"/>
      <c r="G107" s="503"/>
      <c r="H107" s="285"/>
      <c r="I107" s="285"/>
      <c r="J107" s="285"/>
      <c r="K107" s="771"/>
      <c r="L107" s="329"/>
      <c r="M107" s="772"/>
      <c r="N107" s="329"/>
      <c r="O107" s="492"/>
      <c r="P107" s="827"/>
    </row>
    <row r="108" spans="1:16" ht="15.75" customHeight="1">
      <c r="A108" s="89"/>
      <c r="B108" s="829" t="s">
        <v>176</v>
      </c>
      <c r="C108" s="246"/>
      <c r="D108" s="87"/>
      <c r="E108" s="88"/>
      <c r="F108" s="107"/>
      <c r="G108" s="503"/>
      <c r="H108" s="285"/>
      <c r="I108" s="285"/>
      <c r="J108" s="285"/>
      <c r="K108" s="771"/>
      <c r="L108" s="329"/>
      <c r="M108" s="772"/>
      <c r="N108" s="329"/>
      <c r="O108" s="492"/>
      <c r="P108" s="827"/>
    </row>
    <row r="109" spans="1:16" ht="15.75" customHeight="1">
      <c r="A109" s="89"/>
      <c r="B109" s="829"/>
      <c r="C109" s="246"/>
      <c r="D109" s="87"/>
      <c r="E109" s="88"/>
      <c r="F109" s="107"/>
      <c r="G109" s="503"/>
      <c r="H109" s="285"/>
      <c r="I109" s="285"/>
      <c r="J109" s="285"/>
      <c r="K109" s="771"/>
      <c r="L109" s="329"/>
      <c r="M109" s="772"/>
      <c r="N109" s="329"/>
      <c r="O109" s="492"/>
      <c r="P109" s="827"/>
    </row>
    <row r="110" spans="1:16" ht="15.75" customHeight="1">
      <c r="A110" s="89"/>
      <c r="B110" s="775" t="s">
        <v>177</v>
      </c>
      <c r="C110" s="246"/>
      <c r="D110" s="87"/>
      <c r="E110" s="88"/>
      <c r="F110" s="107"/>
      <c r="G110" s="503"/>
      <c r="H110" s="285"/>
      <c r="I110" s="285"/>
      <c r="J110" s="285"/>
      <c r="K110" s="771"/>
      <c r="L110" s="329"/>
      <c r="M110" s="772"/>
      <c r="N110" s="329"/>
      <c r="O110" s="492"/>
      <c r="P110" s="827"/>
    </row>
    <row r="111" spans="1:16" ht="15.75" customHeight="1">
      <c r="A111" s="89"/>
      <c r="B111" s="775" t="s">
        <v>178</v>
      </c>
      <c r="C111" s="246"/>
      <c r="D111" s="87"/>
      <c r="E111" s="88"/>
      <c r="F111" s="107"/>
      <c r="G111" s="503"/>
      <c r="H111" s="285"/>
      <c r="I111" s="285"/>
      <c r="J111" s="285"/>
      <c r="K111" s="771"/>
      <c r="L111" s="329"/>
      <c r="M111" s="772"/>
      <c r="N111" s="329"/>
      <c r="O111" s="492"/>
      <c r="P111" s="827"/>
    </row>
    <row r="112" spans="1:16" ht="15.75" customHeight="1">
      <c r="A112" s="89"/>
      <c r="B112" s="775" t="s">
        <v>179</v>
      </c>
      <c r="C112" s="246"/>
      <c r="D112" s="87"/>
      <c r="E112" s="88"/>
      <c r="F112" s="107"/>
      <c r="G112" s="503"/>
      <c r="H112" s="285"/>
      <c r="I112" s="285"/>
      <c r="J112" s="285"/>
      <c r="K112" s="771"/>
      <c r="L112" s="329"/>
      <c r="M112" s="772"/>
      <c r="N112" s="329"/>
      <c r="O112" s="492"/>
      <c r="P112" s="827"/>
    </row>
    <row r="113" spans="1:24" ht="15.75" customHeight="1">
      <c r="A113" s="89"/>
      <c r="B113" s="829"/>
      <c r="C113" s="246"/>
      <c r="D113" s="87"/>
      <c r="E113" s="88"/>
      <c r="F113" s="107"/>
      <c r="G113" s="503"/>
      <c r="H113" s="285"/>
      <c r="I113" s="285"/>
      <c r="J113" s="285"/>
      <c r="K113" s="771"/>
      <c r="L113" s="329"/>
      <c r="M113" s="772"/>
      <c r="N113" s="329"/>
      <c r="O113" s="492"/>
      <c r="P113" s="827"/>
    </row>
    <row r="114" spans="1:24" ht="15.75" customHeight="1">
      <c r="A114" s="89"/>
      <c r="B114" s="829" t="s">
        <v>180</v>
      </c>
      <c r="C114" s="246"/>
      <c r="D114" s="87"/>
      <c r="E114" s="88"/>
      <c r="F114" s="107"/>
      <c r="G114" s="503"/>
      <c r="H114" s="285"/>
      <c r="I114" s="285"/>
      <c r="J114" s="285"/>
      <c r="K114" s="771"/>
      <c r="L114" s="329"/>
      <c r="M114" s="772"/>
      <c r="N114" s="329"/>
      <c r="O114" s="492"/>
      <c r="P114" s="827"/>
    </row>
    <row r="115" spans="1:24" ht="15.75" customHeight="1">
      <c r="A115" s="89"/>
      <c r="B115" s="829" t="s">
        <v>181</v>
      </c>
      <c r="C115" s="246"/>
      <c r="D115" s="87"/>
      <c r="E115" s="88"/>
      <c r="F115" s="107"/>
      <c r="G115" s="503"/>
      <c r="H115" s="285"/>
      <c r="I115" s="285"/>
      <c r="J115" s="285"/>
      <c r="K115" s="771"/>
      <c r="L115" s="329"/>
      <c r="M115" s="772"/>
      <c r="N115" s="329"/>
      <c r="O115" s="492"/>
      <c r="P115" s="827"/>
    </row>
    <row r="116" spans="1:24" ht="15.75" customHeight="1">
      <c r="A116" s="89"/>
      <c r="B116" s="829"/>
      <c r="C116" s="246"/>
      <c r="D116" s="87"/>
      <c r="E116" s="88"/>
      <c r="F116" s="107"/>
      <c r="G116" s="503"/>
      <c r="H116" s="285"/>
      <c r="I116" s="285"/>
      <c r="J116" s="285"/>
      <c r="K116" s="771"/>
      <c r="L116" s="329"/>
      <c r="M116" s="772"/>
      <c r="N116" s="329"/>
      <c r="O116" s="492"/>
      <c r="P116" s="827"/>
    </row>
    <row r="117" spans="1:24" ht="15.75" customHeight="1">
      <c r="A117" s="86">
        <v>1</v>
      </c>
      <c r="B117" s="828" t="s">
        <v>487</v>
      </c>
      <c r="C117" s="246"/>
      <c r="D117" s="87"/>
      <c r="E117" s="88"/>
      <c r="F117" s="107"/>
      <c r="G117" s="843"/>
      <c r="H117" s="844"/>
      <c r="I117" s="844"/>
      <c r="J117" s="844"/>
      <c r="K117" s="771"/>
      <c r="L117" s="329"/>
      <c r="M117" s="772"/>
      <c r="N117" s="329"/>
      <c r="O117" s="492"/>
      <c r="P117" s="827"/>
    </row>
    <row r="118" spans="1:24" ht="15.75" customHeight="1">
      <c r="A118" s="37" t="s">
        <v>74</v>
      </c>
      <c r="B118" s="233" t="s">
        <v>822</v>
      </c>
      <c r="C118" s="842"/>
      <c r="D118" s="51"/>
      <c r="E118" s="43"/>
      <c r="F118" s="783"/>
      <c r="G118" s="843"/>
      <c r="H118" s="844"/>
      <c r="I118" s="844"/>
      <c r="J118" s="844"/>
      <c r="K118" s="771">
        <f t="shared" ref="K118:K149" si="26">SUM(G118:J118)</f>
        <v>0</v>
      </c>
      <c r="L118" s="329"/>
      <c r="M118" s="772"/>
      <c r="N118" s="329">
        <f t="shared" ref="N118:N182" si="27">K118*L118</f>
        <v>0</v>
      </c>
      <c r="O118" s="772">
        <f t="shared" ref="O118:O182" si="28">K118*M118</f>
        <v>0</v>
      </c>
      <c r="P118" s="773">
        <f t="shared" ref="P118:P182" si="29">N118+O118</f>
        <v>0</v>
      </c>
    </row>
    <row r="119" spans="1:24" ht="15.75" customHeight="1">
      <c r="A119" s="32"/>
      <c r="B119" s="163"/>
      <c r="C119" s="845" t="s">
        <v>483</v>
      </c>
      <c r="D119" s="51"/>
      <c r="E119" s="43"/>
      <c r="F119" s="783" t="s">
        <v>71</v>
      </c>
      <c r="G119" s="346">
        <v>64</v>
      </c>
      <c r="H119" s="846"/>
      <c r="I119" s="846"/>
      <c r="J119" s="846"/>
      <c r="K119" s="786">
        <f t="shared" si="26"/>
        <v>64</v>
      </c>
      <c r="L119" s="481" t="e">
        <f t="shared" ref="L119" si="30">ROUND(R119*$R$10,$R$11)</f>
        <v>#REF!</v>
      </c>
      <c r="M119" s="482" t="e">
        <f t="shared" ref="L119:M121" si="31">ROUND(S119*$R$10,$R$11)</f>
        <v>#REF!</v>
      </c>
      <c r="N119" s="329" t="e">
        <f t="shared" si="27"/>
        <v>#REF!</v>
      </c>
      <c r="O119" s="772" t="e">
        <f t="shared" si="28"/>
        <v>#REF!</v>
      </c>
      <c r="P119" s="773" t="e">
        <f t="shared" si="29"/>
        <v>#REF!</v>
      </c>
      <c r="R119" s="42">
        <v>167330</v>
      </c>
      <c r="S119" s="42">
        <v>9810</v>
      </c>
      <c r="T119" s="42">
        <v>225000</v>
      </c>
    </row>
    <row r="120" spans="1:24" s="854" customFormat="1" ht="15.75" customHeight="1">
      <c r="A120" s="596"/>
      <c r="B120" s="557"/>
      <c r="C120" s="847" t="s">
        <v>338</v>
      </c>
      <c r="D120" s="598"/>
      <c r="E120" s="848" t="str">
        <f>+E138</f>
        <v>GB126005S - Verona ex. Wisma Sehati</v>
      </c>
      <c r="F120" s="849" t="s">
        <v>72</v>
      </c>
      <c r="G120" s="850">
        <v>423</v>
      </c>
      <c r="H120" s="851"/>
      <c r="I120" s="851"/>
      <c r="J120" s="851"/>
      <c r="K120" s="786">
        <f t="shared" si="26"/>
        <v>423</v>
      </c>
      <c r="L120" s="852">
        <v>0</v>
      </c>
      <c r="M120" s="494">
        <f>SUM(ANALISA!I44,ANALISA!I51)</f>
        <v>68019.625</v>
      </c>
      <c r="N120" s="852">
        <f t="shared" si="27"/>
        <v>0</v>
      </c>
      <c r="O120" s="771">
        <f t="shared" si="28"/>
        <v>28772301.375</v>
      </c>
      <c r="P120" s="853">
        <f t="shared" si="29"/>
        <v>28772301.375</v>
      </c>
      <c r="S120" s="854">
        <v>63085.7</v>
      </c>
    </row>
    <row r="121" spans="1:24" s="854" customFormat="1" ht="15.75" customHeight="1">
      <c r="A121" s="596"/>
      <c r="B121" s="557"/>
      <c r="C121" s="604" t="s">
        <v>831</v>
      </c>
      <c r="D121" s="598"/>
      <c r="E121" s="370" t="str">
        <f>+E120</f>
        <v>GB126005S - Verona ex. Wisma Sehati</v>
      </c>
      <c r="F121" s="849" t="s">
        <v>117</v>
      </c>
      <c r="G121" s="850">
        <v>227</v>
      </c>
      <c r="H121" s="851"/>
      <c r="I121" s="851"/>
      <c r="J121" s="851"/>
      <c r="K121" s="786">
        <f t="shared" si="26"/>
        <v>227</v>
      </c>
      <c r="L121" s="603" t="e">
        <f t="shared" si="31"/>
        <v>#REF!</v>
      </c>
      <c r="M121" s="502">
        <f>SUM(ANALISA!I279,ANALISA!I285)</f>
        <v>27203.599999999999</v>
      </c>
      <c r="N121" s="855" t="e">
        <f t="shared" si="27"/>
        <v>#REF!</v>
      </c>
      <c r="O121" s="856">
        <f t="shared" si="28"/>
        <v>6175217.1999999993</v>
      </c>
      <c r="P121" s="857" t="e">
        <f t="shared" si="29"/>
        <v>#REF!</v>
      </c>
      <c r="S121" s="854">
        <v>20780</v>
      </c>
      <c r="X121" s="854" t="s">
        <v>995</v>
      </c>
    </row>
    <row r="122" spans="1:24" ht="15.75" customHeight="1">
      <c r="A122" s="37" t="s">
        <v>79</v>
      </c>
      <c r="B122" s="233" t="s">
        <v>494</v>
      </c>
      <c r="C122" s="842"/>
      <c r="D122" s="51"/>
      <c r="E122" s="43"/>
      <c r="F122" s="783"/>
      <c r="G122" s="843"/>
      <c r="H122" s="844"/>
      <c r="I122" s="844"/>
      <c r="J122" s="844"/>
      <c r="K122" s="786">
        <f t="shared" si="26"/>
        <v>0</v>
      </c>
      <c r="L122" s="329"/>
      <c r="M122" s="772"/>
      <c r="N122" s="329">
        <f t="shared" si="27"/>
        <v>0</v>
      </c>
      <c r="O122" s="772">
        <f t="shared" si="28"/>
        <v>0</v>
      </c>
      <c r="P122" s="773">
        <f t="shared" si="29"/>
        <v>0</v>
      </c>
    </row>
    <row r="123" spans="1:24" ht="15.75" customHeight="1">
      <c r="A123" s="32"/>
      <c r="B123" s="163"/>
      <c r="C123" s="845" t="s">
        <v>483</v>
      </c>
      <c r="D123" s="51"/>
      <c r="E123" s="43"/>
      <c r="F123" s="783" t="s">
        <v>71</v>
      </c>
      <c r="G123" s="346">
        <f>ROUNDUP(G124*0.15,0)</f>
        <v>114</v>
      </c>
      <c r="H123" s="846"/>
      <c r="I123" s="846"/>
      <c r="J123" s="846"/>
      <c r="K123" s="786">
        <f t="shared" si="26"/>
        <v>114</v>
      </c>
      <c r="L123" s="791" t="e">
        <f t="shared" ref="L123:M125" si="32">L119</f>
        <v>#REF!</v>
      </c>
      <c r="M123" s="786" t="e">
        <f t="shared" si="32"/>
        <v>#REF!</v>
      </c>
      <c r="N123" s="329" t="e">
        <f t="shared" si="27"/>
        <v>#REF!</v>
      </c>
      <c r="O123" s="772" t="e">
        <f t="shared" si="28"/>
        <v>#REF!</v>
      </c>
      <c r="P123" s="773" t="e">
        <f t="shared" si="29"/>
        <v>#REF!</v>
      </c>
    </row>
    <row r="124" spans="1:24" ht="15.75" customHeight="1">
      <c r="A124" s="32"/>
      <c r="B124" s="163"/>
      <c r="C124" s="796" t="s">
        <v>338</v>
      </c>
      <c r="D124" s="51"/>
      <c r="E124" s="43" t="str">
        <f>+E121</f>
        <v>GB126005S - Verona ex. Wisma Sehati</v>
      </c>
      <c r="F124" s="783" t="s">
        <v>72</v>
      </c>
      <c r="G124" s="346">
        <v>755</v>
      </c>
      <c r="H124" s="846"/>
      <c r="I124" s="846"/>
      <c r="J124" s="846"/>
      <c r="K124" s="786">
        <f t="shared" si="26"/>
        <v>755</v>
      </c>
      <c r="L124" s="791">
        <f t="shared" si="32"/>
        <v>0</v>
      </c>
      <c r="M124" s="786">
        <f t="shared" si="32"/>
        <v>68019.625</v>
      </c>
      <c r="N124" s="329">
        <f t="shared" si="27"/>
        <v>0</v>
      </c>
      <c r="O124" s="772">
        <f t="shared" si="28"/>
        <v>51354816.875</v>
      </c>
      <c r="P124" s="773">
        <f t="shared" si="29"/>
        <v>51354816.875</v>
      </c>
    </row>
    <row r="125" spans="1:24" s="854" customFormat="1" ht="15.75" customHeight="1">
      <c r="A125" s="596"/>
      <c r="B125" s="557"/>
      <c r="C125" s="604" t="s">
        <v>831</v>
      </c>
      <c r="D125" s="598"/>
      <c r="E125" s="370" t="str">
        <f>+E124</f>
        <v>GB126005S - Verona ex. Wisma Sehati</v>
      </c>
      <c r="F125" s="849" t="s">
        <v>117</v>
      </c>
      <c r="G125" s="850">
        <v>552</v>
      </c>
      <c r="H125" s="851"/>
      <c r="I125" s="851"/>
      <c r="J125" s="851"/>
      <c r="K125" s="786">
        <f t="shared" si="26"/>
        <v>552</v>
      </c>
      <c r="L125" s="603">
        <v>0</v>
      </c>
      <c r="M125" s="856">
        <f t="shared" si="32"/>
        <v>27203.599999999999</v>
      </c>
      <c r="N125" s="855">
        <f t="shared" si="27"/>
        <v>0</v>
      </c>
      <c r="O125" s="856">
        <f t="shared" si="28"/>
        <v>15016387.199999999</v>
      </c>
      <c r="P125" s="857">
        <f t="shared" si="29"/>
        <v>15016387.199999999</v>
      </c>
      <c r="R125" s="854">
        <v>35231.93</v>
      </c>
      <c r="X125" s="854" t="s">
        <v>995</v>
      </c>
    </row>
    <row r="126" spans="1:24" ht="15.75" customHeight="1">
      <c r="A126" s="37" t="s">
        <v>80</v>
      </c>
      <c r="B126" s="233" t="s">
        <v>484</v>
      </c>
      <c r="C126" s="256"/>
      <c r="D126" s="51"/>
      <c r="E126" s="43"/>
      <c r="F126" s="783"/>
      <c r="G126" s="843"/>
      <c r="H126" s="844"/>
      <c r="I126" s="844"/>
      <c r="J126" s="844"/>
      <c r="K126" s="786">
        <f t="shared" si="26"/>
        <v>0</v>
      </c>
      <c r="L126" s="329"/>
      <c r="M126" s="772"/>
      <c r="N126" s="329">
        <f t="shared" si="27"/>
        <v>0</v>
      </c>
      <c r="O126" s="772">
        <f t="shared" si="28"/>
        <v>0</v>
      </c>
      <c r="P126" s="773">
        <f t="shared" si="29"/>
        <v>0</v>
      </c>
    </row>
    <row r="127" spans="1:24" ht="15.75" customHeight="1">
      <c r="A127" s="32"/>
      <c r="B127" s="163"/>
      <c r="C127" s="256" t="str">
        <f>+C119</f>
        <v>- Urugan pasir untuk peninggian level lantai + 15 cm</v>
      </c>
      <c r="D127" s="51"/>
      <c r="E127" s="43"/>
      <c r="F127" s="783" t="s">
        <v>71</v>
      </c>
      <c r="G127" s="346">
        <f>ROUNDUP(G128*0.15,0)</f>
        <v>18</v>
      </c>
      <c r="H127" s="346">
        <f>ROUNDUP(H128*0.15,0)</f>
        <v>108</v>
      </c>
      <c r="I127" s="846"/>
      <c r="J127" s="846"/>
      <c r="K127" s="786">
        <f t="shared" si="26"/>
        <v>126</v>
      </c>
      <c r="L127" s="791" t="e">
        <f>L123</f>
        <v>#REF!</v>
      </c>
      <c r="M127" s="786" t="e">
        <f>M123</f>
        <v>#REF!</v>
      </c>
      <c r="N127" s="329" t="e">
        <f t="shared" si="27"/>
        <v>#REF!</v>
      </c>
      <c r="O127" s="772" t="e">
        <f t="shared" si="28"/>
        <v>#REF!</v>
      </c>
      <c r="P127" s="773" t="e">
        <f t="shared" si="29"/>
        <v>#REF!</v>
      </c>
    </row>
    <row r="128" spans="1:24" ht="15.75" customHeight="1">
      <c r="A128" s="32"/>
      <c r="B128" s="163"/>
      <c r="C128" s="256" t="s">
        <v>460</v>
      </c>
      <c r="D128" s="51"/>
      <c r="E128" s="518" t="s">
        <v>824</v>
      </c>
      <c r="F128" s="783" t="s">
        <v>72</v>
      </c>
      <c r="G128" s="346">
        <f>90*1.15+14*0.9</f>
        <v>116.09999999999998</v>
      </c>
      <c r="H128" s="346">
        <v>714</v>
      </c>
      <c r="I128" s="846"/>
      <c r="J128" s="846"/>
      <c r="K128" s="786">
        <f t="shared" si="26"/>
        <v>830.1</v>
      </c>
      <c r="L128" s="855">
        <f>+SUM([198]analisa!$I$552:$I$554)</f>
        <v>92072.5</v>
      </c>
      <c r="M128" s="856">
        <f>+SUM([198]analisa!$I$555:$I$557)</f>
        <v>70930</v>
      </c>
      <c r="N128" s="345">
        <f t="shared" ref="N128:N130" si="33">K128*L128</f>
        <v>76429382.25</v>
      </c>
      <c r="O128" s="858">
        <f t="shared" ref="O128:O130" si="34">K128*M128</f>
        <v>58878993</v>
      </c>
      <c r="P128" s="859">
        <f t="shared" ref="P128:P130" si="35">N128+O128</f>
        <v>135308375.25</v>
      </c>
    </row>
    <row r="129" spans="1:24" ht="15.75" customHeight="1">
      <c r="A129" s="32"/>
      <c r="B129" s="163"/>
      <c r="C129" s="256" t="s">
        <v>823</v>
      </c>
      <c r="D129" s="51"/>
      <c r="E129" s="518" t="s">
        <v>548</v>
      </c>
      <c r="F129" s="783" t="s">
        <v>72</v>
      </c>
      <c r="G129" s="346"/>
      <c r="H129" s="346">
        <v>40</v>
      </c>
      <c r="I129" s="846"/>
      <c r="J129" s="846"/>
      <c r="K129" s="786">
        <f t="shared" si="26"/>
        <v>40</v>
      </c>
      <c r="L129" s="855">
        <f>+L128</f>
        <v>92072.5</v>
      </c>
      <c r="M129" s="856">
        <f>+M128</f>
        <v>70930</v>
      </c>
      <c r="N129" s="345">
        <f t="shared" si="33"/>
        <v>3682900</v>
      </c>
      <c r="O129" s="858">
        <f t="shared" si="34"/>
        <v>2837200</v>
      </c>
      <c r="P129" s="859">
        <f t="shared" si="35"/>
        <v>6520100</v>
      </c>
    </row>
    <row r="130" spans="1:24" ht="15.75" customHeight="1">
      <c r="A130" s="32"/>
      <c r="B130" s="163"/>
      <c r="C130" s="256" t="s">
        <v>480</v>
      </c>
      <c r="D130" s="51"/>
      <c r="E130" s="518" t="str">
        <f>+E129</f>
        <v>Vintage stone ex. KIA/setara</v>
      </c>
      <c r="F130" s="783" t="s">
        <v>117</v>
      </c>
      <c r="G130" s="346">
        <v>104</v>
      </c>
      <c r="H130" s="346">
        <v>436</v>
      </c>
      <c r="I130" s="846"/>
      <c r="J130" s="846"/>
      <c r="K130" s="786">
        <f t="shared" si="26"/>
        <v>540</v>
      </c>
      <c r="L130" s="497" t="e">
        <f t="shared" ref="L130" si="36">ROUND(R130*$R$10,$R$11)</f>
        <v>#REF!</v>
      </c>
      <c r="M130" s="860">
        <f>+M125</f>
        <v>27203.599999999999</v>
      </c>
      <c r="N130" s="345" t="e">
        <f t="shared" si="33"/>
        <v>#REF!</v>
      </c>
      <c r="O130" s="858">
        <f t="shared" si="34"/>
        <v>14689944</v>
      </c>
      <c r="P130" s="859" t="e">
        <f t="shared" si="35"/>
        <v>#REF!</v>
      </c>
      <c r="R130" s="42">
        <v>14248.6</v>
      </c>
    </row>
    <row r="131" spans="1:24" ht="15.75" customHeight="1">
      <c r="A131" s="37" t="s">
        <v>83</v>
      </c>
      <c r="B131" s="36" t="s">
        <v>542</v>
      </c>
      <c r="C131" s="796"/>
      <c r="D131" s="51"/>
      <c r="E131" s="43"/>
      <c r="F131" s="783"/>
      <c r="G131" s="843"/>
      <c r="H131" s="844"/>
      <c r="I131" s="844"/>
      <c r="J131" s="844"/>
      <c r="K131" s="786">
        <f t="shared" si="26"/>
        <v>0</v>
      </c>
      <c r="L131" s="329"/>
      <c r="M131" s="772"/>
      <c r="N131" s="329">
        <f t="shared" si="27"/>
        <v>0</v>
      </c>
      <c r="O131" s="772">
        <f t="shared" si="28"/>
        <v>0</v>
      </c>
      <c r="P131" s="773">
        <f t="shared" si="29"/>
        <v>0</v>
      </c>
    </row>
    <row r="132" spans="1:24" ht="15.75" customHeight="1">
      <c r="A132" s="32"/>
      <c r="B132" s="35"/>
      <c r="C132" s="845" t="s">
        <v>483</v>
      </c>
      <c r="D132" s="51"/>
      <c r="E132" s="43"/>
      <c r="F132" s="783" t="s">
        <v>71</v>
      </c>
      <c r="G132" s="346">
        <v>18</v>
      </c>
      <c r="H132" s="346">
        <v>15</v>
      </c>
      <c r="I132" s="346"/>
      <c r="J132" s="346"/>
      <c r="K132" s="786">
        <f t="shared" si="26"/>
        <v>33</v>
      </c>
      <c r="L132" s="791" t="e">
        <f>L127</f>
        <v>#REF!</v>
      </c>
      <c r="M132" s="786" t="e">
        <f>M127</f>
        <v>#REF!</v>
      </c>
      <c r="N132" s="329" t="e">
        <f t="shared" si="27"/>
        <v>#REF!</v>
      </c>
      <c r="O132" s="772" t="e">
        <f t="shared" si="28"/>
        <v>#REF!</v>
      </c>
      <c r="P132" s="773" t="e">
        <f t="shared" si="29"/>
        <v>#REF!</v>
      </c>
    </row>
    <row r="133" spans="1:24" ht="15.75" customHeight="1">
      <c r="A133" s="32"/>
      <c r="B133" s="35"/>
      <c r="C133" s="796" t="s">
        <v>187</v>
      </c>
      <c r="D133" s="51"/>
      <c r="E133" s="43" t="str">
        <f>+E138</f>
        <v>GB126005S - Verona ex. Wisma Sehati</v>
      </c>
      <c r="F133" s="783" t="s">
        <v>72</v>
      </c>
      <c r="G133" s="346">
        <v>86</v>
      </c>
      <c r="H133" s="346">
        <v>70</v>
      </c>
      <c r="I133" s="346"/>
      <c r="J133" s="346"/>
      <c r="K133" s="786">
        <f t="shared" si="26"/>
        <v>156</v>
      </c>
      <c r="L133" s="329">
        <f>+L124</f>
        <v>0</v>
      </c>
      <c r="M133" s="786">
        <f>M124</f>
        <v>68019.625</v>
      </c>
      <c r="N133" s="329">
        <f t="shared" si="27"/>
        <v>0</v>
      </c>
      <c r="O133" s="772">
        <f t="shared" si="28"/>
        <v>10611061.5</v>
      </c>
      <c r="P133" s="773">
        <f t="shared" si="29"/>
        <v>10611061.5</v>
      </c>
    </row>
    <row r="134" spans="1:24" ht="15.75" customHeight="1">
      <c r="A134" s="32"/>
      <c r="B134" s="35"/>
      <c r="C134" s="796" t="s">
        <v>188</v>
      </c>
      <c r="D134" s="51"/>
      <c r="E134" s="43" t="s">
        <v>806</v>
      </c>
      <c r="F134" s="783" t="s">
        <v>72</v>
      </c>
      <c r="G134" s="346">
        <v>31</v>
      </c>
      <c r="H134" s="346">
        <v>30</v>
      </c>
      <c r="I134" s="346"/>
      <c r="J134" s="346"/>
      <c r="K134" s="786">
        <f t="shared" si="26"/>
        <v>61</v>
      </c>
      <c r="L134" s="791">
        <f>+SUM([198]analisa!$I$634:$I$636)</f>
        <v>275672.5</v>
      </c>
      <c r="M134" s="786">
        <f>+M133</f>
        <v>68019.625</v>
      </c>
      <c r="N134" s="329">
        <f t="shared" si="27"/>
        <v>16816022.5</v>
      </c>
      <c r="O134" s="772">
        <f t="shared" si="28"/>
        <v>4149197.125</v>
      </c>
      <c r="P134" s="773">
        <f t="shared" si="29"/>
        <v>20965219.625</v>
      </c>
    </row>
    <row r="135" spans="1:24" ht="15.75" customHeight="1">
      <c r="A135" s="32"/>
      <c r="B135" s="35"/>
      <c r="C135" s="256" t="s">
        <v>831</v>
      </c>
      <c r="D135" s="51"/>
      <c r="E135" s="43" t="str">
        <f>+E134</f>
        <v>Black Pure Glossy ex. Wisma Sehati</v>
      </c>
      <c r="F135" s="783" t="s">
        <v>117</v>
      </c>
      <c r="G135" s="346">
        <v>100</v>
      </c>
      <c r="H135" s="346">
        <v>107</v>
      </c>
      <c r="I135" s="346"/>
      <c r="J135" s="346"/>
      <c r="K135" s="786">
        <f t="shared" si="26"/>
        <v>207</v>
      </c>
      <c r="L135" s="791">
        <v>35231.93</v>
      </c>
      <c r="M135" s="786">
        <f>+M125</f>
        <v>27203.599999999999</v>
      </c>
      <c r="N135" s="329">
        <f t="shared" si="27"/>
        <v>7293009.5099999998</v>
      </c>
      <c r="O135" s="772">
        <f t="shared" si="28"/>
        <v>5631145.1999999993</v>
      </c>
      <c r="P135" s="773">
        <f t="shared" si="29"/>
        <v>12924154.709999999</v>
      </c>
    </row>
    <row r="136" spans="1:24" ht="15.75" customHeight="1">
      <c r="A136" s="32"/>
      <c r="B136" s="36" t="s">
        <v>820</v>
      </c>
      <c r="C136" s="256"/>
      <c r="D136" s="51"/>
      <c r="E136" s="43"/>
      <c r="F136" s="783"/>
      <c r="G136" s="843"/>
      <c r="H136" s="844"/>
      <c r="I136" s="844"/>
      <c r="J136" s="844"/>
      <c r="K136" s="786">
        <f t="shared" si="26"/>
        <v>0</v>
      </c>
      <c r="L136" s="329"/>
      <c r="M136" s="772"/>
      <c r="N136" s="329">
        <f t="shared" si="27"/>
        <v>0</v>
      </c>
      <c r="O136" s="772">
        <f t="shared" si="28"/>
        <v>0</v>
      </c>
      <c r="P136" s="773">
        <f t="shared" si="29"/>
        <v>0</v>
      </c>
    </row>
    <row r="137" spans="1:24" ht="15.75" customHeight="1">
      <c r="A137" s="32"/>
      <c r="B137" s="35"/>
      <c r="C137" s="845" t="s">
        <v>483</v>
      </c>
      <c r="D137" s="51"/>
      <c r="E137" s="43"/>
      <c r="F137" s="783" t="s">
        <v>71</v>
      </c>
      <c r="G137" s="346"/>
      <c r="H137" s="346"/>
      <c r="I137" s="346"/>
      <c r="J137" s="346"/>
      <c r="K137" s="786">
        <f t="shared" si="26"/>
        <v>0</v>
      </c>
      <c r="L137" s="791" t="e">
        <f t="shared" ref="L137:M140" si="37">L132</f>
        <v>#REF!</v>
      </c>
      <c r="M137" s="786" t="e">
        <f t="shared" si="37"/>
        <v>#REF!</v>
      </c>
      <c r="N137" s="329" t="e">
        <f t="shared" si="27"/>
        <v>#REF!</v>
      </c>
      <c r="O137" s="772" t="e">
        <f t="shared" si="28"/>
        <v>#REF!</v>
      </c>
      <c r="P137" s="773" t="e">
        <f t="shared" si="29"/>
        <v>#REF!</v>
      </c>
    </row>
    <row r="138" spans="1:24" ht="15.75" customHeight="1">
      <c r="A138" s="32"/>
      <c r="B138" s="35"/>
      <c r="C138" s="796" t="s">
        <v>187</v>
      </c>
      <c r="D138" s="51"/>
      <c r="E138" s="43" t="str">
        <f>+E143</f>
        <v>GB126005S - Verona ex. Wisma Sehati</v>
      </c>
      <c r="F138" s="783" t="s">
        <v>72</v>
      </c>
      <c r="G138" s="346"/>
      <c r="H138" s="346" t="e">
        <f>#REF!+70</f>
        <v>#REF!</v>
      </c>
      <c r="I138" s="846"/>
      <c r="J138" s="846"/>
      <c r="K138" s="786" t="e">
        <f t="shared" si="26"/>
        <v>#REF!</v>
      </c>
      <c r="L138" s="791">
        <f>+L124</f>
        <v>0</v>
      </c>
      <c r="M138" s="786">
        <f t="shared" si="37"/>
        <v>68019.625</v>
      </c>
      <c r="N138" s="329" t="e">
        <f t="shared" si="27"/>
        <v>#REF!</v>
      </c>
      <c r="O138" s="772" t="e">
        <f t="shared" si="28"/>
        <v>#REF!</v>
      </c>
      <c r="P138" s="773" t="e">
        <f t="shared" si="29"/>
        <v>#REF!</v>
      </c>
    </row>
    <row r="139" spans="1:24" ht="15.75" customHeight="1">
      <c r="A139" s="32"/>
      <c r="B139" s="35"/>
      <c r="C139" s="796" t="s">
        <v>188</v>
      </c>
      <c r="D139" s="51"/>
      <c r="E139" s="43" t="s">
        <v>806</v>
      </c>
      <c r="F139" s="783" t="s">
        <v>72</v>
      </c>
      <c r="G139" s="346"/>
      <c r="H139" s="346">
        <f>59*0.15+30</f>
        <v>38.85</v>
      </c>
      <c r="I139" s="846"/>
      <c r="J139" s="846"/>
      <c r="K139" s="786">
        <f t="shared" si="26"/>
        <v>38.85</v>
      </c>
      <c r="L139" s="791">
        <f t="shared" si="37"/>
        <v>275672.5</v>
      </c>
      <c r="M139" s="786">
        <f t="shared" si="37"/>
        <v>68019.625</v>
      </c>
      <c r="N139" s="329">
        <f t="shared" si="27"/>
        <v>10709876.625</v>
      </c>
      <c r="O139" s="772">
        <f t="shared" si="28"/>
        <v>2642562.4312499999</v>
      </c>
      <c r="P139" s="773">
        <f t="shared" si="29"/>
        <v>13352439.05625</v>
      </c>
    </row>
    <row r="140" spans="1:24" ht="15.75" customHeight="1">
      <c r="A140" s="32"/>
      <c r="B140" s="35"/>
      <c r="C140" s="256" t="s">
        <v>831</v>
      </c>
      <c r="D140" s="51"/>
      <c r="E140" s="43" t="str">
        <f>+E139</f>
        <v>Black Pure Glossy ex. Wisma Sehati</v>
      </c>
      <c r="F140" s="783" t="s">
        <v>117</v>
      </c>
      <c r="G140" s="346"/>
      <c r="H140" s="346" t="e">
        <f>#REF!-(59*0.9)+107</f>
        <v>#REF!</v>
      </c>
      <c r="I140" s="846"/>
      <c r="J140" s="846"/>
      <c r="K140" s="786" t="e">
        <f t="shared" si="26"/>
        <v>#REF!</v>
      </c>
      <c r="L140" s="791">
        <f t="shared" si="37"/>
        <v>35231.93</v>
      </c>
      <c r="M140" s="786">
        <f t="shared" si="37"/>
        <v>27203.599999999999</v>
      </c>
      <c r="N140" s="329" t="e">
        <f t="shared" si="27"/>
        <v>#REF!</v>
      </c>
      <c r="O140" s="772" t="e">
        <f t="shared" si="28"/>
        <v>#REF!</v>
      </c>
      <c r="P140" s="773" t="e">
        <f t="shared" si="29"/>
        <v>#REF!</v>
      </c>
    </row>
    <row r="141" spans="1:24" ht="15.75" customHeight="1">
      <c r="A141" s="37" t="s">
        <v>84</v>
      </c>
      <c r="B141" s="36" t="s">
        <v>482</v>
      </c>
      <c r="C141" s="796"/>
      <c r="D141" s="51"/>
      <c r="E141" s="43"/>
      <c r="F141" s="783"/>
      <c r="G141" s="843"/>
      <c r="H141" s="844"/>
      <c r="I141" s="844"/>
      <c r="J141" s="844"/>
      <c r="K141" s="786">
        <f t="shared" si="26"/>
        <v>0</v>
      </c>
      <c r="L141" s="329"/>
      <c r="M141" s="772"/>
      <c r="N141" s="329">
        <f t="shared" si="27"/>
        <v>0</v>
      </c>
      <c r="O141" s="772">
        <f t="shared" si="28"/>
        <v>0</v>
      </c>
      <c r="P141" s="773">
        <f t="shared" si="29"/>
        <v>0</v>
      </c>
    </row>
    <row r="142" spans="1:24" ht="15.75" customHeight="1">
      <c r="A142" s="32"/>
      <c r="B142" s="35"/>
      <c r="C142" s="845" t="s">
        <v>483</v>
      </c>
      <c r="D142" s="51"/>
      <c r="E142" s="43"/>
      <c r="F142" s="783" t="s">
        <v>71</v>
      </c>
      <c r="G142" s="346">
        <v>15</v>
      </c>
      <c r="H142" s="846"/>
      <c r="I142" s="846"/>
      <c r="J142" s="846"/>
      <c r="K142" s="786">
        <f t="shared" si="26"/>
        <v>15</v>
      </c>
      <c r="L142" s="791" t="e">
        <f>L137</f>
        <v>#REF!</v>
      </c>
      <c r="M142" s="786" t="e">
        <f>M137</f>
        <v>#REF!</v>
      </c>
      <c r="N142" s="329" t="e">
        <f t="shared" si="27"/>
        <v>#REF!</v>
      </c>
      <c r="O142" s="772" t="e">
        <f t="shared" si="28"/>
        <v>#REF!</v>
      </c>
      <c r="P142" s="773" t="e">
        <f t="shared" si="29"/>
        <v>#REF!</v>
      </c>
    </row>
    <row r="143" spans="1:24" ht="15.75" customHeight="1">
      <c r="A143" s="32"/>
      <c r="B143" s="35"/>
      <c r="C143" s="796" t="s">
        <v>338</v>
      </c>
      <c r="D143" s="51"/>
      <c r="E143" s="43" t="s">
        <v>485</v>
      </c>
      <c r="F143" s="783" t="s">
        <v>72</v>
      </c>
      <c r="G143" s="346">
        <v>95</v>
      </c>
      <c r="H143" s="846"/>
      <c r="I143" s="846"/>
      <c r="J143" s="846"/>
      <c r="K143" s="786">
        <f t="shared" si="26"/>
        <v>95</v>
      </c>
      <c r="L143" s="791">
        <f>L138</f>
        <v>0</v>
      </c>
      <c r="M143" s="786">
        <f>M138</f>
        <v>68019.625</v>
      </c>
      <c r="N143" s="329">
        <f t="shared" si="27"/>
        <v>0</v>
      </c>
      <c r="O143" s="772">
        <f t="shared" si="28"/>
        <v>6461864.375</v>
      </c>
      <c r="P143" s="773">
        <f t="shared" si="29"/>
        <v>6461864.375</v>
      </c>
    </row>
    <row r="144" spans="1:24" s="854" customFormat="1" ht="15.75" customHeight="1">
      <c r="A144" s="596"/>
      <c r="B144" s="593"/>
      <c r="C144" s="604" t="s">
        <v>831</v>
      </c>
      <c r="D144" s="598"/>
      <c r="E144" s="370" t="str">
        <f>+E143</f>
        <v>GB126005S - Verona ex. Wisma Sehati</v>
      </c>
      <c r="F144" s="849" t="s">
        <v>117</v>
      </c>
      <c r="G144" s="850">
        <v>36</v>
      </c>
      <c r="H144" s="851"/>
      <c r="I144" s="851"/>
      <c r="J144" s="851"/>
      <c r="K144" s="786">
        <f t="shared" si="26"/>
        <v>36</v>
      </c>
      <c r="L144" s="855">
        <v>0</v>
      </c>
      <c r="M144" s="856">
        <f>M125</f>
        <v>27203.599999999999</v>
      </c>
      <c r="N144" s="855">
        <f t="shared" si="27"/>
        <v>0</v>
      </c>
      <c r="O144" s="856">
        <f t="shared" si="28"/>
        <v>979329.6</v>
      </c>
      <c r="P144" s="857">
        <f t="shared" si="29"/>
        <v>979329.6</v>
      </c>
      <c r="X144" s="854" t="s">
        <v>995</v>
      </c>
    </row>
    <row r="145" spans="1:24" ht="15.75" customHeight="1">
      <c r="A145" s="37" t="s">
        <v>85</v>
      </c>
      <c r="B145" s="36" t="s">
        <v>825</v>
      </c>
      <c r="C145" s="796"/>
      <c r="D145" s="51"/>
      <c r="E145" s="43"/>
      <c r="F145" s="783"/>
      <c r="G145" s="346"/>
      <c r="H145" s="844"/>
      <c r="I145" s="844"/>
      <c r="J145" s="844"/>
      <c r="K145" s="786">
        <f t="shared" si="26"/>
        <v>0</v>
      </c>
      <c r="L145" s="329"/>
      <c r="M145" s="772"/>
      <c r="N145" s="329">
        <f t="shared" si="27"/>
        <v>0</v>
      </c>
      <c r="O145" s="772">
        <f t="shared" si="28"/>
        <v>0</v>
      </c>
      <c r="P145" s="773">
        <f t="shared" si="29"/>
        <v>0</v>
      </c>
    </row>
    <row r="146" spans="1:24" ht="15.75" customHeight="1">
      <c r="A146" s="32"/>
      <c r="B146" s="35"/>
      <c r="C146" s="845" t="s">
        <v>483</v>
      </c>
      <c r="D146" s="51"/>
      <c r="E146" s="43"/>
      <c r="F146" s="783" t="s">
        <v>71</v>
      </c>
      <c r="G146" s="346">
        <v>6</v>
      </c>
      <c r="H146" s="861"/>
      <c r="I146" s="861"/>
      <c r="J146" s="861"/>
      <c r="K146" s="786">
        <f t="shared" si="26"/>
        <v>6</v>
      </c>
      <c r="L146" s="791" t="e">
        <f>L142</f>
        <v>#REF!</v>
      </c>
      <c r="M146" s="786" t="e">
        <f>M142</f>
        <v>#REF!</v>
      </c>
      <c r="N146" s="329" t="e">
        <f t="shared" si="27"/>
        <v>#REF!</v>
      </c>
      <c r="O146" s="772" t="e">
        <f t="shared" si="28"/>
        <v>#REF!</v>
      </c>
      <c r="P146" s="773" t="e">
        <f t="shared" si="29"/>
        <v>#REF!</v>
      </c>
    </row>
    <row r="147" spans="1:24" ht="15.75" customHeight="1">
      <c r="A147" s="32"/>
      <c r="B147" s="35"/>
      <c r="C147" s="256" t="s">
        <v>189</v>
      </c>
      <c r="D147" s="51"/>
      <c r="E147" s="43" t="s">
        <v>549</v>
      </c>
      <c r="F147" s="783" t="s">
        <v>72</v>
      </c>
      <c r="G147" s="346">
        <v>34</v>
      </c>
      <c r="H147" s="861"/>
      <c r="I147" s="861"/>
      <c r="J147" s="861"/>
      <c r="K147" s="786">
        <f t="shared" si="26"/>
        <v>34</v>
      </c>
      <c r="L147" s="481" t="e">
        <f t="shared" ref="L147:M147" si="38">ROUND(R147*$R$10,$R$11)</f>
        <v>#REF!</v>
      </c>
      <c r="M147" s="486" t="e">
        <f t="shared" si="38"/>
        <v>#REF!</v>
      </c>
      <c r="N147" s="329" t="e">
        <f t="shared" si="27"/>
        <v>#REF!</v>
      </c>
      <c r="O147" s="772" t="e">
        <f t="shared" si="28"/>
        <v>#REF!</v>
      </c>
      <c r="P147" s="773" t="e">
        <f t="shared" si="29"/>
        <v>#REF!</v>
      </c>
      <c r="R147" s="42">
        <v>103804.9</v>
      </c>
      <c r="S147" s="42">
        <v>32319.1</v>
      </c>
    </row>
    <row r="148" spans="1:24" ht="15.75" customHeight="1">
      <c r="A148" s="32"/>
      <c r="B148" s="35"/>
      <c r="C148" s="256" t="s">
        <v>261</v>
      </c>
      <c r="D148" s="51"/>
      <c r="E148" s="43" t="s">
        <v>549</v>
      </c>
      <c r="F148" s="783" t="s">
        <v>72</v>
      </c>
      <c r="G148" s="346">
        <f>48*0.15</f>
        <v>7.1999999999999993</v>
      </c>
      <c r="H148" s="861"/>
      <c r="I148" s="861"/>
      <c r="J148" s="861"/>
      <c r="K148" s="786">
        <f t="shared" si="26"/>
        <v>7.1999999999999993</v>
      </c>
      <c r="L148" s="481" t="e">
        <f t="shared" ref="L148" si="39">ROUND(R148*$R$10,$R$11)</f>
        <v>#REF!</v>
      </c>
      <c r="M148" s="486" t="e">
        <f t="shared" ref="M148" si="40">ROUND(S148*$R$10,$R$11)</f>
        <v>#REF!</v>
      </c>
      <c r="N148" s="329" t="e">
        <f t="shared" si="27"/>
        <v>#REF!</v>
      </c>
      <c r="O148" s="772" t="e">
        <f t="shared" si="28"/>
        <v>#REF!</v>
      </c>
      <c r="P148" s="773" t="e">
        <f t="shared" si="29"/>
        <v>#REF!</v>
      </c>
      <c r="R148" s="42">
        <v>119689.1</v>
      </c>
      <c r="S148" s="42">
        <v>40969.9</v>
      </c>
    </row>
    <row r="149" spans="1:24" ht="15.75" customHeight="1">
      <c r="A149" s="37" t="s">
        <v>86</v>
      </c>
      <c r="B149" s="36" t="s">
        <v>481</v>
      </c>
      <c r="C149" s="778"/>
      <c r="D149" s="51"/>
      <c r="E149" s="43"/>
      <c r="F149" s="783"/>
      <c r="G149" s="861"/>
      <c r="H149" s="846"/>
      <c r="I149" s="846"/>
      <c r="J149" s="846"/>
      <c r="K149" s="786">
        <f t="shared" si="26"/>
        <v>0</v>
      </c>
      <c r="L149" s="329"/>
      <c r="M149" s="772"/>
      <c r="N149" s="329">
        <f t="shared" si="27"/>
        <v>0</v>
      </c>
      <c r="O149" s="772">
        <f t="shared" si="28"/>
        <v>0</v>
      </c>
      <c r="P149" s="773">
        <f t="shared" si="29"/>
        <v>0</v>
      </c>
    </row>
    <row r="150" spans="1:24" ht="15.75" customHeight="1">
      <c r="A150" s="32"/>
      <c r="B150" s="35"/>
      <c r="C150" s="475" t="s">
        <v>183</v>
      </c>
      <c r="D150" s="51"/>
      <c r="E150" s="788" t="str">
        <f>E128</f>
        <v>Vintage Grey ex. KIA/setara</v>
      </c>
      <c r="F150" s="783" t="s">
        <v>72</v>
      </c>
      <c r="G150" s="346">
        <v>78</v>
      </c>
      <c r="H150" s="346">
        <v>78</v>
      </c>
      <c r="I150" s="846"/>
      <c r="J150" s="846"/>
      <c r="K150" s="786">
        <f t="shared" ref="K150:K181" si="41">SUM(G150:J150)</f>
        <v>156</v>
      </c>
      <c r="L150" s="862" t="e">
        <f>+L147</f>
        <v>#REF!</v>
      </c>
      <c r="M150" s="860" t="e">
        <f>+M147</f>
        <v>#REF!</v>
      </c>
      <c r="N150" s="345" t="e">
        <f t="shared" ref="N150:N151" si="42">K150*L150</f>
        <v>#REF!</v>
      </c>
      <c r="O150" s="858" t="e">
        <f t="shared" ref="O150:O151" si="43">K150*M150</f>
        <v>#REF!</v>
      </c>
      <c r="P150" s="859" t="e">
        <f t="shared" ref="P150:P151" si="44">N150+O150</f>
        <v>#REF!</v>
      </c>
    </row>
    <row r="151" spans="1:24" ht="15.75" customHeight="1">
      <c r="A151" s="32"/>
      <c r="B151" s="35"/>
      <c r="C151" s="475" t="s">
        <v>184</v>
      </c>
      <c r="D151" s="51"/>
      <c r="E151" s="518"/>
      <c r="F151" s="783" t="s">
        <v>117</v>
      </c>
      <c r="G151" s="346">
        <v>120</v>
      </c>
      <c r="H151" s="346">
        <v>120</v>
      </c>
      <c r="I151" s="846"/>
      <c r="J151" s="846"/>
      <c r="K151" s="786">
        <f t="shared" si="41"/>
        <v>240</v>
      </c>
      <c r="L151" s="497" t="e">
        <f t="shared" ref="L151" si="45">ROUND(R151*$R$10,$R$11)</f>
        <v>#REF!</v>
      </c>
      <c r="M151" s="498" t="e">
        <f t="shared" ref="M151" si="46">ROUND(S151*$R$10,$R$11)</f>
        <v>#REF!</v>
      </c>
      <c r="N151" s="345" t="e">
        <f t="shared" si="42"/>
        <v>#REF!</v>
      </c>
      <c r="O151" s="858" t="e">
        <f t="shared" si="43"/>
        <v>#REF!</v>
      </c>
      <c r="P151" s="859" t="e">
        <f t="shared" si="44"/>
        <v>#REF!</v>
      </c>
      <c r="R151" s="42">
        <v>40339.89</v>
      </c>
      <c r="S151" s="42">
        <v>20780</v>
      </c>
    </row>
    <row r="152" spans="1:24" ht="15.75" customHeight="1">
      <c r="A152" s="37" t="s">
        <v>488</v>
      </c>
      <c r="B152" s="233" t="s">
        <v>554</v>
      </c>
      <c r="C152" s="842"/>
      <c r="D152" s="51"/>
      <c r="E152" s="518"/>
      <c r="F152" s="783"/>
      <c r="G152" s="861"/>
      <c r="H152" s="846"/>
      <c r="I152" s="846"/>
      <c r="J152" s="846"/>
      <c r="K152" s="786">
        <f t="shared" si="41"/>
        <v>0</v>
      </c>
      <c r="L152" s="345"/>
      <c r="M152" s="858"/>
      <c r="N152" s="345">
        <f t="shared" si="27"/>
        <v>0</v>
      </c>
      <c r="O152" s="858">
        <f t="shared" si="28"/>
        <v>0</v>
      </c>
      <c r="P152" s="859">
        <f t="shared" si="29"/>
        <v>0</v>
      </c>
    </row>
    <row r="153" spans="1:24" ht="15.75" customHeight="1">
      <c r="A153" s="32"/>
      <c r="B153" s="163"/>
      <c r="C153" s="863" t="s">
        <v>483</v>
      </c>
      <c r="D153" s="51"/>
      <c r="E153" s="518"/>
      <c r="F153" s="783" t="s">
        <v>71</v>
      </c>
      <c r="G153" s="346">
        <v>4</v>
      </c>
      <c r="H153" s="846"/>
      <c r="I153" s="846"/>
      <c r="J153" s="846"/>
      <c r="K153" s="786">
        <f t="shared" si="41"/>
        <v>4</v>
      </c>
      <c r="L153" s="862" t="e">
        <f>L146</f>
        <v>#REF!</v>
      </c>
      <c r="M153" s="860" t="e">
        <f>M146</f>
        <v>#REF!</v>
      </c>
      <c r="N153" s="345" t="e">
        <f t="shared" si="27"/>
        <v>#REF!</v>
      </c>
      <c r="O153" s="858" t="e">
        <f t="shared" si="28"/>
        <v>#REF!</v>
      </c>
      <c r="P153" s="859" t="e">
        <f t="shared" si="29"/>
        <v>#REF!</v>
      </c>
    </row>
    <row r="154" spans="1:24" ht="15.75" customHeight="1">
      <c r="A154" s="32"/>
      <c r="B154" s="163"/>
      <c r="C154" s="863" t="s">
        <v>522</v>
      </c>
      <c r="D154" s="51"/>
      <c r="E154" s="518"/>
      <c r="F154" s="783"/>
      <c r="G154" s="861"/>
      <c r="H154" s="846"/>
      <c r="I154" s="846"/>
      <c r="J154" s="846"/>
      <c r="K154" s="786">
        <f t="shared" si="41"/>
        <v>0</v>
      </c>
      <c r="L154" s="345"/>
      <c r="M154" s="858"/>
      <c r="N154" s="345">
        <f t="shared" si="27"/>
        <v>0</v>
      </c>
      <c r="O154" s="858">
        <f t="shared" si="28"/>
        <v>0</v>
      </c>
      <c r="P154" s="859">
        <f t="shared" si="29"/>
        <v>0</v>
      </c>
    </row>
    <row r="155" spans="1:24" s="854" customFormat="1" ht="15.75" customHeight="1">
      <c r="A155" s="596"/>
      <c r="B155" s="557"/>
      <c r="C155" s="606"/>
      <c r="D155" s="606" t="s">
        <v>832</v>
      </c>
      <c r="E155" s="370" t="s">
        <v>976</v>
      </c>
      <c r="F155" s="849" t="s">
        <v>72</v>
      </c>
      <c r="G155" s="850">
        <f>25-G159</f>
        <v>20</v>
      </c>
      <c r="H155" s="851"/>
      <c r="I155" s="851"/>
      <c r="J155" s="851"/>
      <c r="K155" s="786">
        <f t="shared" si="41"/>
        <v>20</v>
      </c>
      <c r="L155" s="855">
        <v>0</v>
      </c>
      <c r="M155" s="856">
        <v>65000</v>
      </c>
      <c r="N155" s="855">
        <f t="shared" ref="N155:N157" si="47">K155*L155</f>
        <v>0</v>
      </c>
      <c r="O155" s="856">
        <f t="shared" ref="O155:O157" si="48">K155*M155</f>
        <v>1300000</v>
      </c>
      <c r="P155" s="857">
        <f t="shared" ref="P155:P157" si="49">N155+O155</f>
        <v>1300000</v>
      </c>
      <c r="X155" s="854" t="s">
        <v>996</v>
      </c>
    </row>
    <row r="156" spans="1:24" ht="15.75" customHeight="1">
      <c r="A156" s="32"/>
      <c r="B156" s="163"/>
      <c r="C156" s="256"/>
      <c r="D156" s="164" t="s">
        <v>818</v>
      </c>
      <c r="E156" s="116" t="s">
        <v>815</v>
      </c>
      <c r="F156" s="783" t="s">
        <v>72</v>
      </c>
      <c r="G156" s="346">
        <v>40</v>
      </c>
      <c r="H156" s="846"/>
      <c r="I156" s="846"/>
      <c r="J156" s="846"/>
      <c r="K156" s="786">
        <f t="shared" si="41"/>
        <v>40</v>
      </c>
      <c r="L156" s="345">
        <f>+SUM([198]analisa!$I$788:$I$790)</f>
        <v>147764.5</v>
      </c>
      <c r="M156" s="858">
        <f>+[198]analisa!$I$791+[198]analisa!$I$792+[198]analisa!$I$793</f>
        <v>95535</v>
      </c>
      <c r="N156" s="345">
        <f t="shared" si="47"/>
        <v>5910580</v>
      </c>
      <c r="O156" s="858">
        <f t="shared" si="48"/>
        <v>3821400</v>
      </c>
      <c r="P156" s="859">
        <f t="shared" si="49"/>
        <v>9731980</v>
      </c>
    </row>
    <row r="157" spans="1:24" ht="15.75" customHeight="1">
      <c r="A157" s="32"/>
      <c r="B157" s="163"/>
      <c r="C157" s="256"/>
      <c r="D157" s="164" t="s">
        <v>819</v>
      </c>
      <c r="E157" s="116" t="s">
        <v>814</v>
      </c>
      <c r="F157" s="783" t="s">
        <v>72</v>
      </c>
      <c r="G157" s="346">
        <v>38</v>
      </c>
      <c r="H157" s="846"/>
      <c r="I157" s="846"/>
      <c r="J157" s="846"/>
      <c r="K157" s="786">
        <f t="shared" si="41"/>
        <v>38</v>
      </c>
      <c r="L157" s="345">
        <f>+L156</f>
        <v>147764.5</v>
      </c>
      <c r="M157" s="858">
        <f>+M156</f>
        <v>95535</v>
      </c>
      <c r="N157" s="345">
        <f t="shared" si="47"/>
        <v>5615051</v>
      </c>
      <c r="O157" s="858">
        <f t="shared" si="48"/>
        <v>3630330</v>
      </c>
      <c r="P157" s="859">
        <f t="shared" si="49"/>
        <v>9245381</v>
      </c>
    </row>
    <row r="158" spans="1:24" ht="15.75" customHeight="1">
      <c r="A158" s="32"/>
      <c r="B158" s="163"/>
      <c r="C158" s="863" t="s">
        <v>523</v>
      </c>
      <c r="D158" s="518"/>
      <c r="E158" s="518"/>
      <c r="F158" s="783"/>
      <c r="G158" s="861"/>
      <c r="H158" s="846"/>
      <c r="I158" s="846"/>
      <c r="J158" s="846"/>
      <c r="K158" s="786">
        <f t="shared" si="41"/>
        <v>0</v>
      </c>
      <c r="L158" s="345"/>
      <c r="M158" s="858"/>
      <c r="N158" s="345">
        <f t="shared" si="27"/>
        <v>0</v>
      </c>
      <c r="O158" s="858">
        <f t="shared" si="28"/>
        <v>0</v>
      </c>
      <c r="P158" s="859">
        <f t="shared" si="29"/>
        <v>0</v>
      </c>
    </row>
    <row r="159" spans="1:24" s="854" customFormat="1" ht="15.75" customHeight="1">
      <c r="A159" s="596"/>
      <c r="B159" s="557"/>
      <c r="C159" s="604"/>
      <c r="D159" s="606" t="s">
        <v>816</v>
      </c>
      <c r="E159" s="370" t="str">
        <f>+E155</f>
        <v>Side Walk Grey ex Sandimas</v>
      </c>
      <c r="F159" s="849" t="s">
        <v>72</v>
      </c>
      <c r="G159" s="850">
        <v>5</v>
      </c>
      <c r="H159" s="851"/>
      <c r="I159" s="851"/>
      <c r="J159" s="851"/>
      <c r="K159" s="786">
        <f t="shared" si="41"/>
        <v>5</v>
      </c>
      <c r="L159" s="855">
        <f>+L155</f>
        <v>0</v>
      </c>
      <c r="M159" s="856">
        <f>+M155</f>
        <v>65000</v>
      </c>
      <c r="N159" s="855">
        <f t="shared" si="27"/>
        <v>0</v>
      </c>
      <c r="O159" s="856">
        <f t="shared" si="28"/>
        <v>325000</v>
      </c>
      <c r="P159" s="857">
        <f t="shared" si="29"/>
        <v>325000</v>
      </c>
      <c r="X159" s="854" t="s">
        <v>996</v>
      </c>
    </row>
    <row r="160" spans="1:24" ht="15.75" customHeight="1">
      <c r="A160" s="32"/>
      <c r="B160" s="163"/>
      <c r="C160" s="256"/>
      <c r="D160" s="164" t="s">
        <v>817</v>
      </c>
      <c r="E160" s="518" t="str">
        <f>+E164</f>
        <v>Danon Grey basic ex. Platinum</v>
      </c>
      <c r="F160" s="783" t="s">
        <v>72</v>
      </c>
      <c r="G160" s="346">
        <v>25</v>
      </c>
      <c r="H160" s="846"/>
      <c r="I160" s="846"/>
      <c r="J160" s="846"/>
      <c r="K160" s="786">
        <f t="shared" si="41"/>
        <v>25</v>
      </c>
      <c r="L160" s="345">
        <f>+L157</f>
        <v>147764.5</v>
      </c>
      <c r="M160" s="858">
        <f>+M157</f>
        <v>95535</v>
      </c>
      <c r="N160" s="345">
        <f t="shared" si="27"/>
        <v>3694112.5</v>
      </c>
      <c r="O160" s="858">
        <f t="shared" si="28"/>
        <v>2388375</v>
      </c>
      <c r="P160" s="859">
        <f t="shared" si="29"/>
        <v>6082487.5</v>
      </c>
    </row>
    <row r="161" spans="1:24" ht="15.75" customHeight="1">
      <c r="A161" s="32"/>
      <c r="B161" s="233" t="s">
        <v>524</v>
      </c>
      <c r="C161" s="256"/>
      <c r="D161" s="164"/>
      <c r="E161" s="518"/>
      <c r="F161" s="783"/>
      <c r="G161" s="861"/>
      <c r="H161" s="846"/>
      <c r="I161" s="846"/>
      <c r="J161" s="846"/>
      <c r="K161" s="786">
        <f t="shared" si="41"/>
        <v>0</v>
      </c>
      <c r="L161" s="345"/>
      <c r="M161" s="858"/>
      <c r="N161" s="345">
        <f t="shared" si="27"/>
        <v>0</v>
      </c>
      <c r="O161" s="858">
        <f t="shared" si="28"/>
        <v>0</v>
      </c>
      <c r="P161" s="859">
        <f t="shared" si="29"/>
        <v>0</v>
      </c>
    </row>
    <row r="162" spans="1:24" ht="15.75" customHeight="1">
      <c r="A162" s="32"/>
      <c r="B162" s="163"/>
      <c r="C162" s="256" t="str">
        <f>+C153</f>
        <v>- Urugan pasir untuk peninggian level lantai + 15 cm</v>
      </c>
      <c r="D162" s="164"/>
      <c r="E162" s="518"/>
      <c r="F162" s="783"/>
      <c r="G162" s="861"/>
      <c r="H162" s="846"/>
      <c r="I162" s="846"/>
      <c r="J162" s="846"/>
      <c r="K162" s="786">
        <f t="shared" si="41"/>
        <v>0</v>
      </c>
      <c r="L162" s="345"/>
      <c r="M162" s="858"/>
      <c r="N162" s="345">
        <f t="shared" si="27"/>
        <v>0</v>
      </c>
      <c r="O162" s="858">
        <f t="shared" si="28"/>
        <v>0</v>
      </c>
      <c r="P162" s="859">
        <f t="shared" si="29"/>
        <v>0</v>
      </c>
    </row>
    <row r="163" spans="1:24" s="854" customFormat="1" ht="15.75" customHeight="1">
      <c r="A163" s="596"/>
      <c r="B163" s="557"/>
      <c r="C163" s="604" t="s">
        <v>833</v>
      </c>
      <c r="D163" s="606"/>
      <c r="E163" s="370" t="str">
        <f>+E155</f>
        <v>Side Walk Grey ex Sandimas</v>
      </c>
      <c r="F163" s="849" t="s">
        <v>72</v>
      </c>
      <c r="G163" s="850">
        <v>37</v>
      </c>
      <c r="H163" s="851"/>
      <c r="I163" s="851"/>
      <c r="J163" s="851"/>
      <c r="K163" s="786">
        <f t="shared" si="41"/>
        <v>37</v>
      </c>
      <c r="L163" s="855">
        <f>+L159</f>
        <v>0</v>
      </c>
      <c r="M163" s="856">
        <f>+M159</f>
        <v>65000</v>
      </c>
      <c r="N163" s="855">
        <f t="shared" ref="N163:N165" si="50">K163*L163</f>
        <v>0</v>
      </c>
      <c r="O163" s="856">
        <f t="shared" ref="O163:O165" si="51">K163*M163</f>
        <v>2405000</v>
      </c>
      <c r="P163" s="857">
        <f t="shared" ref="P163:P165" si="52">N163+O163</f>
        <v>2405000</v>
      </c>
      <c r="X163" s="854" t="s">
        <v>996</v>
      </c>
    </row>
    <row r="164" spans="1:24" ht="15.75" customHeight="1">
      <c r="A164" s="32"/>
      <c r="B164" s="163"/>
      <c r="C164" s="256" t="s">
        <v>525</v>
      </c>
      <c r="D164" s="164"/>
      <c r="E164" s="116" t="s">
        <v>815</v>
      </c>
      <c r="F164" s="783" t="s">
        <v>72</v>
      </c>
      <c r="G164" s="346">
        <v>74</v>
      </c>
      <c r="H164" s="846"/>
      <c r="I164" s="846"/>
      <c r="J164" s="846"/>
      <c r="K164" s="786">
        <f t="shared" si="41"/>
        <v>74</v>
      </c>
      <c r="L164" s="345">
        <f>+L160</f>
        <v>147764.5</v>
      </c>
      <c r="M164" s="858">
        <f>+M160</f>
        <v>95535</v>
      </c>
      <c r="N164" s="345">
        <f t="shared" si="50"/>
        <v>10934573</v>
      </c>
      <c r="O164" s="858">
        <f t="shared" si="51"/>
        <v>7069590</v>
      </c>
      <c r="P164" s="859">
        <f t="shared" si="52"/>
        <v>18004163</v>
      </c>
    </row>
    <row r="165" spans="1:24" ht="15.75" customHeight="1">
      <c r="A165" s="32"/>
      <c r="B165" s="163"/>
      <c r="C165" s="256" t="s">
        <v>813</v>
      </c>
      <c r="D165" s="164"/>
      <c r="E165" s="116" t="s">
        <v>814</v>
      </c>
      <c r="F165" s="783" t="s">
        <v>72</v>
      </c>
      <c r="G165" s="346">
        <v>72</v>
      </c>
      <c r="H165" s="846"/>
      <c r="I165" s="846"/>
      <c r="J165" s="846"/>
      <c r="K165" s="786">
        <f t="shared" si="41"/>
        <v>72</v>
      </c>
      <c r="L165" s="345">
        <f>+L164</f>
        <v>147764.5</v>
      </c>
      <c r="M165" s="858">
        <f>+M164</f>
        <v>95535</v>
      </c>
      <c r="N165" s="345">
        <f t="shared" si="50"/>
        <v>10639044</v>
      </c>
      <c r="O165" s="858">
        <f t="shared" si="51"/>
        <v>6878520</v>
      </c>
      <c r="P165" s="859">
        <f t="shared" si="52"/>
        <v>17517564</v>
      </c>
    </row>
    <row r="166" spans="1:24" ht="15.75" customHeight="1">
      <c r="A166" s="37" t="s">
        <v>489</v>
      </c>
      <c r="B166" s="36" t="s">
        <v>190</v>
      </c>
      <c r="C166" s="258"/>
      <c r="D166" s="51"/>
      <c r="E166" s="518"/>
      <c r="F166" s="783"/>
      <c r="G166" s="861"/>
      <c r="H166" s="846"/>
      <c r="I166" s="846"/>
      <c r="J166" s="846"/>
      <c r="K166" s="786">
        <f t="shared" si="41"/>
        <v>0</v>
      </c>
      <c r="L166" s="345"/>
      <c r="M166" s="858"/>
      <c r="N166" s="345">
        <f t="shared" si="27"/>
        <v>0</v>
      </c>
      <c r="O166" s="858">
        <f t="shared" si="28"/>
        <v>0</v>
      </c>
      <c r="P166" s="859">
        <f t="shared" si="29"/>
        <v>0</v>
      </c>
    </row>
    <row r="167" spans="1:24" ht="15.75" customHeight="1">
      <c r="A167" s="32"/>
      <c r="B167" s="35"/>
      <c r="C167" s="256" t="s">
        <v>432</v>
      </c>
      <c r="D167" s="51"/>
      <c r="E167" s="518" t="str">
        <f>+E148</f>
        <v>White KW I ex. KIA/setara</v>
      </c>
      <c r="F167" s="783" t="s">
        <v>72</v>
      </c>
      <c r="G167" s="346">
        <v>110</v>
      </c>
      <c r="H167" s="846"/>
      <c r="I167" s="846"/>
      <c r="J167" s="846"/>
      <c r="K167" s="786">
        <f t="shared" si="41"/>
        <v>110</v>
      </c>
      <c r="L167" s="345" t="e">
        <f>L147</f>
        <v>#REF!</v>
      </c>
      <c r="M167" s="858" t="e">
        <f>M147</f>
        <v>#REF!</v>
      </c>
      <c r="N167" s="345" t="e">
        <f t="shared" si="27"/>
        <v>#REF!</v>
      </c>
      <c r="O167" s="858" t="e">
        <f t="shared" si="28"/>
        <v>#REF!</v>
      </c>
      <c r="P167" s="859" t="e">
        <f t="shared" si="29"/>
        <v>#REF!</v>
      </c>
    </row>
    <row r="168" spans="1:24" s="854" customFormat="1" ht="15.75" customHeight="1">
      <c r="A168" s="596"/>
      <c r="B168" s="593"/>
      <c r="C168" s="847" t="s">
        <v>186</v>
      </c>
      <c r="D168" s="598"/>
      <c r="E168" s="370"/>
      <c r="F168" s="849" t="s">
        <v>72</v>
      </c>
      <c r="G168" s="850">
        <v>110</v>
      </c>
      <c r="H168" s="851"/>
      <c r="I168" s="851"/>
      <c r="J168" s="851"/>
      <c r="K168" s="786">
        <f t="shared" si="41"/>
        <v>110</v>
      </c>
      <c r="L168" s="855" t="e">
        <f>+#REF!</f>
        <v>#REF!</v>
      </c>
      <c r="M168" s="502" t="e">
        <f>+#REF!</f>
        <v>#REF!</v>
      </c>
      <c r="N168" s="855" t="e">
        <f t="shared" si="27"/>
        <v>#REF!</v>
      </c>
      <c r="O168" s="856" t="e">
        <f t="shared" si="28"/>
        <v>#REF!</v>
      </c>
      <c r="P168" s="857" t="e">
        <f t="shared" si="29"/>
        <v>#REF!</v>
      </c>
      <c r="S168" s="854">
        <f>97000+47000</f>
        <v>144000</v>
      </c>
      <c r="X168" s="854" t="s">
        <v>975</v>
      </c>
    </row>
    <row r="169" spans="1:24" ht="15.75" customHeight="1">
      <c r="A169" s="32"/>
      <c r="B169" s="163"/>
      <c r="C169" s="256"/>
      <c r="D169" s="51"/>
      <c r="E169" s="518"/>
      <c r="F169" s="783"/>
      <c r="G169" s="861"/>
      <c r="H169" s="846"/>
      <c r="I169" s="846"/>
      <c r="J169" s="846"/>
      <c r="K169" s="786">
        <f t="shared" si="41"/>
        <v>0</v>
      </c>
      <c r="L169" s="345"/>
      <c r="M169" s="858"/>
      <c r="N169" s="345">
        <f t="shared" si="27"/>
        <v>0</v>
      </c>
      <c r="O169" s="858">
        <f t="shared" si="28"/>
        <v>0</v>
      </c>
      <c r="P169" s="859">
        <f t="shared" si="29"/>
        <v>0</v>
      </c>
    </row>
    <row r="170" spans="1:24" ht="15.75" customHeight="1">
      <c r="A170" s="86">
        <v>2</v>
      </c>
      <c r="B170" s="828" t="s">
        <v>490</v>
      </c>
      <c r="C170" s="246"/>
      <c r="D170" s="113"/>
      <c r="E170" s="114"/>
      <c r="F170" s="107"/>
      <c r="G170" s="792"/>
      <c r="H170" s="346"/>
      <c r="I170" s="346"/>
      <c r="J170" s="346"/>
      <c r="K170" s="786">
        <f t="shared" si="41"/>
        <v>0</v>
      </c>
      <c r="L170" s="345"/>
      <c r="M170" s="858"/>
      <c r="N170" s="345">
        <f t="shared" si="27"/>
        <v>0</v>
      </c>
      <c r="O170" s="858">
        <f t="shared" si="28"/>
        <v>0</v>
      </c>
      <c r="P170" s="859">
        <f t="shared" si="29"/>
        <v>0</v>
      </c>
    </row>
    <row r="171" spans="1:24" ht="15.75" customHeight="1">
      <c r="A171" s="787" t="s">
        <v>34</v>
      </c>
      <c r="B171" s="233" t="s">
        <v>335</v>
      </c>
      <c r="C171" s="65"/>
      <c r="D171" s="33"/>
      <c r="E171" s="788"/>
      <c r="F171" s="783"/>
      <c r="G171" s="792"/>
      <c r="H171" s="346"/>
      <c r="I171" s="346"/>
      <c r="J171" s="346"/>
      <c r="K171" s="786">
        <f t="shared" si="41"/>
        <v>0</v>
      </c>
      <c r="L171" s="345"/>
      <c r="M171" s="858"/>
      <c r="N171" s="345">
        <f t="shared" si="27"/>
        <v>0</v>
      </c>
      <c r="O171" s="858">
        <f t="shared" si="28"/>
        <v>0</v>
      </c>
      <c r="P171" s="859">
        <f t="shared" si="29"/>
        <v>0</v>
      </c>
    </row>
    <row r="172" spans="1:24" ht="15.75" customHeight="1">
      <c r="A172" s="787"/>
      <c r="B172" s="35"/>
      <c r="C172" s="65" t="s">
        <v>338</v>
      </c>
      <c r="D172" s="33"/>
      <c r="E172" s="788" t="str">
        <f>+E143</f>
        <v>GB126005S - Verona ex. Wisma Sehati</v>
      </c>
      <c r="F172" s="783" t="s">
        <v>72</v>
      </c>
      <c r="G172" s="792"/>
      <c r="H172" s="346">
        <v>1454</v>
      </c>
      <c r="I172" s="346">
        <v>1825</v>
      </c>
      <c r="J172" s="346">
        <v>1825</v>
      </c>
      <c r="K172" s="786">
        <f t="shared" si="41"/>
        <v>5104</v>
      </c>
      <c r="L172" s="345">
        <f>L143</f>
        <v>0</v>
      </c>
      <c r="M172" s="858">
        <f>M143</f>
        <v>68019.625</v>
      </c>
      <c r="N172" s="345">
        <f t="shared" si="27"/>
        <v>0</v>
      </c>
      <c r="O172" s="858">
        <f t="shared" si="28"/>
        <v>347172166</v>
      </c>
      <c r="P172" s="859">
        <f t="shared" si="29"/>
        <v>347172166</v>
      </c>
    </row>
    <row r="173" spans="1:24" ht="15.75" customHeight="1">
      <c r="A173" s="787"/>
      <c r="B173" s="35"/>
      <c r="C173" s="65" t="s">
        <v>336</v>
      </c>
      <c r="D173" s="33"/>
      <c r="E173" s="788" t="s">
        <v>827</v>
      </c>
      <c r="F173" s="783" t="s">
        <v>117</v>
      </c>
      <c r="G173" s="792"/>
      <c r="H173" s="798">
        <v>772.93999999999994</v>
      </c>
      <c r="I173" s="798">
        <v>1019.7099999999999</v>
      </c>
      <c r="J173" s="798">
        <v>1019.7099999999999</v>
      </c>
      <c r="K173" s="786">
        <f t="shared" si="41"/>
        <v>2812.3599999999997</v>
      </c>
      <c r="L173" s="345">
        <f>+L144</f>
        <v>0</v>
      </c>
      <c r="M173" s="858">
        <f>+M144</f>
        <v>27203.599999999999</v>
      </c>
      <c r="N173" s="345">
        <f t="shared" ref="N173:N174" si="53">K173*L173</f>
        <v>0</v>
      </c>
      <c r="O173" s="858">
        <f t="shared" ref="O173:O174" si="54">K173*M173</f>
        <v>76506316.495999992</v>
      </c>
      <c r="P173" s="859">
        <f t="shared" ref="P173:P174" si="55">N173+O173</f>
        <v>76506316.495999992</v>
      </c>
    </row>
    <row r="174" spans="1:24" s="854" customFormat="1" ht="15.75" customHeight="1">
      <c r="A174" s="864"/>
      <c r="B174" s="557"/>
      <c r="C174" s="607" t="s">
        <v>553</v>
      </c>
      <c r="D174" s="595"/>
      <c r="E174" s="606" t="s">
        <v>182</v>
      </c>
      <c r="F174" s="849" t="s">
        <v>117</v>
      </c>
      <c r="G174" s="865"/>
      <c r="H174" s="850">
        <v>881.9</v>
      </c>
      <c r="I174" s="850">
        <v>1159.7259999999999</v>
      </c>
      <c r="J174" s="850">
        <v>1159.7259999999999</v>
      </c>
      <c r="K174" s="786">
        <f t="shared" si="41"/>
        <v>3201.3519999999999</v>
      </c>
      <c r="L174" s="855"/>
      <c r="M174" s="502" t="e">
        <f t="shared" ref="M174" si="56">ROUND(S174*$R$10,$R$11)</f>
        <v>#REF!</v>
      </c>
      <c r="N174" s="855">
        <f t="shared" si="53"/>
        <v>0</v>
      </c>
      <c r="O174" s="856" t="e">
        <f t="shared" si="54"/>
        <v>#REF!</v>
      </c>
      <c r="P174" s="857" t="e">
        <f t="shared" si="55"/>
        <v>#REF!</v>
      </c>
      <c r="S174" s="854">
        <f>32500/2</f>
        <v>16250</v>
      </c>
      <c r="X174" s="854" t="s">
        <v>974</v>
      </c>
    </row>
    <row r="175" spans="1:24" ht="15.75" customHeight="1">
      <c r="A175" s="787"/>
      <c r="B175" s="35"/>
      <c r="C175" s="65" t="s">
        <v>491</v>
      </c>
      <c r="D175" s="33"/>
      <c r="E175" s="788" t="s">
        <v>826</v>
      </c>
      <c r="F175" s="783" t="s">
        <v>72</v>
      </c>
      <c r="G175" s="784"/>
      <c r="H175" s="785">
        <v>117</v>
      </c>
      <c r="I175" s="785">
        <v>146</v>
      </c>
      <c r="J175" s="785">
        <v>146</v>
      </c>
      <c r="K175" s="786">
        <f t="shared" si="41"/>
        <v>409</v>
      </c>
      <c r="L175" s="345">
        <v>103805</v>
      </c>
      <c r="M175" s="858">
        <f>+[198]analisa!$I$627+[198]analisa!$I$628+[198]analisa!$I$629</f>
        <v>70930</v>
      </c>
      <c r="N175" s="345">
        <f t="shared" si="27"/>
        <v>42456245</v>
      </c>
      <c r="O175" s="858">
        <f t="shared" si="28"/>
        <v>29010370</v>
      </c>
      <c r="P175" s="859">
        <f t="shared" si="29"/>
        <v>71466615</v>
      </c>
    </row>
    <row r="176" spans="1:24" ht="15.75" customHeight="1">
      <c r="A176" s="787"/>
      <c r="B176" s="35"/>
      <c r="C176" s="647" t="s">
        <v>998</v>
      </c>
      <c r="D176" s="33"/>
      <c r="E176" s="788" t="s">
        <v>826</v>
      </c>
      <c r="F176" s="783" t="s">
        <v>117</v>
      </c>
      <c r="G176" s="784"/>
      <c r="H176" s="785">
        <v>251.54999999999998</v>
      </c>
      <c r="I176" s="785">
        <v>313.89999999999998</v>
      </c>
      <c r="J176" s="785">
        <v>313.89999999999998</v>
      </c>
      <c r="K176" s="786">
        <f t="shared" si="41"/>
        <v>879.34999999999991</v>
      </c>
      <c r="L176" s="345" t="e">
        <f>+L130</f>
        <v>#REF!</v>
      </c>
      <c r="M176" s="858">
        <f>+M130</f>
        <v>27203.599999999999</v>
      </c>
      <c r="N176" s="345" t="e">
        <f t="shared" ref="N176" si="57">K176*L176</f>
        <v>#REF!</v>
      </c>
      <c r="O176" s="858">
        <f t="shared" ref="O176" si="58">K176*M176</f>
        <v>23921485.659999996</v>
      </c>
      <c r="P176" s="859" t="e">
        <f t="shared" ref="P176" si="59">N176+O176</f>
        <v>#REF!</v>
      </c>
    </row>
    <row r="177" spans="1:19" ht="15.75" customHeight="1">
      <c r="A177" s="787"/>
      <c r="B177" s="35"/>
      <c r="C177" s="65" t="s">
        <v>337</v>
      </c>
      <c r="D177" s="33"/>
      <c r="E177" s="788"/>
      <c r="F177" s="783"/>
      <c r="G177" s="784"/>
      <c r="H177" s="785"/>
      <c r="I177" s="785"/>
      <c r="J177" s="785"/>
      <c r="K177" s="786">
        <f t="shared" si="41"/>
        <v>0</v>
      </c>
      <c r="L177" s="345"/>
      <c r="M177" s="858"/>
      <c r="N177" s="345">
        <f t="shared" si="27"/>
        <v>0</v>
      </c>
      <c r="O177" s="858">
        <f t="shared" si="28"/>
        <v>0</v>
      </c>
      <c r="P177" s="859">
        <f t="shared" si="29"/>
        <v>0</v>
      </c>
    </row>
    <row r="178" spans="1:19" ht="15.75" customHeight="1">
      <c r="A178" s="787"/>
      <c r="B178" s="163"/>
      <c r="C178" s="65" t="s">
        <v>828</v>
      </c>
      <c r="D178" s="33"/>
      <c r="E178" s="518" t="s">
        <v>550</v>
      </c>
      <c r="F178" s="783" t="s">
        <v>72</v>
      </c>
      <c r="G178" s="784"/>
      <c r="H178" s="785">
        <v>125</v>
      </c>
      <c r="I178" s="785">
        <v>158</v>
      </c>
      <c r="J178" s="785">
        <v>158</v>
      </c>
      <c r="K178" s="786">
        <f t="shared" si="41"/>
        <v>441</v>
      </c>
      <c r="L178" s="345">
        <f>+L172</f>
        <v>0</v>
      </c>
      <c r="M178" s="858">
        <f>+M172</f>
        <v>68019.625</v>
      </c>
      <c r="N178" s="345">
        <f t="shared" ref="N178" si="60">K178*L178</f>
        <v>0</v>
      </c>
      <c r="O178" s="858">
        <f t="shared" ref="O178" si="61">K178*M178</f>
        <v>29996654.625</v>
      </c>
      <c r="P178" s="859">
        <f t="shared" ref="P178" si="62">N178+O178</f>
        <v>29996654.625</v>
      </c>
    </row>
    <row r="179" spans="1:19" ht="15.75" customHeight="1">
      <c r="A179" s="787"/>
      <c r="B179" s="163"/>
      <c r="C179" s="65" t="s">
        <v>551</v>
      </c>
      <c r="D179" s="33"/>
      <c r="E179" s="518" t="s">
        <v>552</v>
      </c>
      <c r="F179" s="783" t="s">
        <v>72</v>
      </c>
      <c r="G179" s="784"/>
      <c r="H179" s="785">
        <v>724</v>
      </c>
      <c r="I179" s="785">
        <v>950</v>
      </c>
      <c r="J179" s="785">
        <v>950</v>
      </c>
      <c r="K179" s="786">
        <f t="shared" si="41"/>
        <v>2624</v>
      </c>
      <c r="L179" s="345">
        <f>+L178</f>
        <v>0</v>
      </c>
      <c r="M179" s="858">
        <f>+M164</f>
        <v>95535</v>
      </c>
      <c r="N179" s="345">
        <f t="shared" si="27"/>
        <v>0</v>
      </c>
      <c r="O179" s="858">
        <f t="shared" si="28"/>
        <v>250683840</v>
      </c>
      <c r="P179" s="859">
        <f t="shared" si="29"/>
        <v>250683840</v>
      </c>
    </row>
    <row r="180" spans="1:19" ht="15.75" customHeight="1">
      <c r="A180" s="787"/>
      <c r="B180" s="163"/>
      <c r="C180" s="65" t="s">
        <v>492</v>
      </c>
      <c r="D180" s="33"/>
      <c r="E180" s="788"/>
      <c r="F180" s="783" t="s">
        <v>72</v>
      </c>
      <c r="G180" s="784"/>
      <c r="H180" s="785">
        <v>412</v>
      </c>
      <c r="I180" s="785">
        <v>474</v>
      </c>
      <c r="J180" s="785">
        <v>474</v>
      </c>
      <c r="K180" s="786">
        <f t="shared" si="41"/>
        <v>1360</v>
      </c>
      <c r="L180" s="345">
        <v>0</v>
      </c>
      <c r="M180" s="485" t="e">
        <f t="shared" ref="M180" si="63">ROUND(S180*$R$10,$R$11)</f>
        <v>#REF!</v>
      </c>
      <c r="N180" s="345">
        <f t="shared" si="27"/>
        <v>0</v>
      </c>
      <c r="O180" s="858" t="e">
        <f t="shared" si="28"/>
        <v>#REF!</v>
      </c>
      <c r="P180" s="859" t="e">
        <f t="shared" si="29"/>
        <v>#REF!</v>
      </c>
      <c r="S180" s="42">
        <v>40000</v>
      </c>
    </row>
    <row r="181" spans="1:19" ht="15.75" customHeight="1">
      <c r="A181" s="787"/>
      <c r="B181" s="163"/>
      <c r="C181" s="65" t="s">
        <v>836</v>
      </c>
      <c r="D181" s="33"/>
      <c r="E181" s="788" t="s">
        <v>837</v>
      </c>
      <c r="F181" s="783" t="s">
        <v>72</v>
      </c>
      <c r="G181" s="784"/>
      <c r="H181" s="798">
        <v>16</v>
      </c>
      <c r="I181" s="798">
        <v>17</v>
      </c>
      <c r="J181" s="798">
        <v>17</v>
      </c>
      <c r="K181" s="786">
        <f t="shared" si="41"/>
        <v>50</v>
      </c>
      <c r="L181" s="345">
        <f>+SUM([198]analisa!$I$788:$I$790)</f>
        <v>147764.5</v>
      </c>
      <c r="M181" s="858">
        <f>+M179</f>
        <v>95535</v>
      </c>
      <c r="N181" s="345">
        <f t="shared" si="27"/>
        <v>7388225</v>
      </c>
      <c r="O181" s="858">
        <f t="shared" si="28"/>
        <v>4776750</v>
      </c>
      <c r="P181" s="859">
        <f t="shared" si="29"/>
        <v>12164975</v>
      </c>
      <c r="S181" s="42">
        <f>103050+35000</f>
        <v>138050</v>
      </c>
    </row>
    <row r="182" spans="1:19" ht="15.75" customHeight="1">
      <c r="A182" s="37" t="s">
        <v>35</v>
      </c>
      <c r="B182" s="36" t="s">
        <v>829</v>
      </c>
      <c r="C182" s="796"/>
      <c r="D182" s="51"/>
      <c r="E182" s="518"/>
      <c r="F182" s="783"/>
      <c r="G182" s="861"/>
      <c r="H182" s="846"/>
      <c r="I182" s="846"/>
      <c r="J182" s="846"/>
      <c r="K182" s="786">
        <f t="shared" ref="K182:K196" si="64">SUM(G182:J182)</f>
        <v>0</v>
      </c>
      <c r="L182" s="345"/>
      <c r="M182" s="858"/>
      <c r="N182" s="345">
        <f t="shared" si="27"/>
        <v>0</v>
      </c>
      <c r="O182" s="858">
        <f t="shared" si="28"/>
        <v>0</v>
      </c>
      <c r="P182" s="859">
        <f t="shared" si="29"/>
        <v>0</v>
      </c>
    </row>
    <row r="183" spans="1:19" ht="15.75" customHeight="1">
      <c r="A183" s="32"/>
      <c r="B183" s="35"/>
      <c r="C183" s="796" t="s">
        <v>187</v>
      </c>
      <c r="D183" s="51"/>
      <c r="E183" s="518" t="str">
        <f>+E133</f>
        <v>GB126005S - Verona ex. Wisma Sehati</v>
      </c>
      <c r="F183" s="783" t="s">
        <v>72</v>
      </c>
      <c r="G183" s="861"/>
      <c r="H183" s="846"/>
      <c r="I183" s="346">
        <v>595</v>
      </c>
      <c r="J183" s="346">
        <f>I72+60</f>
        <v>595</v>
      </c>
      <c r="K183" s="786">
        <f t="shared" si="64"/>
        <v>1190</v>
      </c>
      <c r="L183" s="345">
        <f>L172</f>
        <v>0</v>
      </c>
      <c r="M183" s="858">
        <f>M172</f>
        <v>68019.625</v>
      </c>
      <c r="N183" s="345">
        <f t="shared" ref="N183:N196" si="65">K183*L183</f>
        <v>0</v>
      </c>
      <c r="O183" s="858">
        <f t="shared" ref="O183:O196" si="66">K183*M183</f>
        <v>80943353.75</v>
      </c>
      <c r="P183" s="859">
        <f t="shared" ref="P183:P196" si="67">N183+O183</f>
        <v>80943353.75</v>
      </c>
    </row>
    <row r="184" spans="1:19" ht="15.75" customHeight="1">
      <c r="A184" s="32"/>
      <c r="B184" s="35"/>
      <c r="C184" s="796" t="s">
        <v>188</v>
      </c>
      <c r="D184" s="51"/>
      <c r="E184" s="518" t="str">
        <f>+E134</f>
        <v>Black Pure Glossy ex. Wisma Sehati</v>
      </c>
      <c r="F184" s="783" t="s">
        <v>72</v>
      </c>
      <c r="G184" s="861"/>
      <c r="H184" s="846"/>
      <c r="I184" s="346">
        <v>33.25</v>
      </c>
      <c r="J184" s="346">
        <f>(75*0.15)+22</f>
        <v>33.25</v>
      </c>
      <c r="K184" s="786">
        <f t="shared" si="64"/>
        <v>66.5</v>
      </c>
      <c r="L184" s="345">
        <f>+L139</f>
        <v>275672.5</v>
      </c>
      <c r="M184" s="858">
        <f>+M183</f>
        <v>68019.625</v>
      </c>
      <c r="N184" s="345">
        <f t="shared" si="65"/>
        <v>18332221.25</v>
      </c>
      <c r="O184" s="858">
        <f t="shared" si="66"/>
        <v>4523305.0625</v>
      </c>
      <c r="P184" s="859">
        <f t="shared" si="67"/>
        <v>22855526.3125</v>
      </c>
    </row>
    <row r="185" spans="1:19" ht="15.75" customHeight="1">
      <c r="A185" s="32"/>
      <c r="B185" s="35"/>
      <c r="C185" s="256" t="s">
        <v>830</v>
      </c>
      <c r="D185" s="51"/>
      <c r="E185" s="518" t="str">
        <f>+E184</f>
        <v>Black Pure Glossy ex. Wisma Sehati</v>
      </c>
      <c r="F185" s="783" t="s">
        <v>117</v>
      </c>
      <c r="G185" s="861"/>
      <c r="H185" s="846"/>
      <c r="I185" s="346">
        <v>567.5</v>
      </c>
      <c r="J185" s="346">
        <f>I73-(75*0.9)+90</f>
        <v>567.5</v>
      </c>
      <c r="K185" s="786">
        <f t="shared" si="64"/>
        <v>1135</v>
      </c>
      <c r="L185" s="345">
        <f>+L135</f>
        <v>35231.93</v>
      </c>
      <c r="M185" s="858">
        <f>+M144</f>
        <v>27203.599999999999</v>
      </c>
      <c r="N185" s="345">
        <f t="shared" si="65"/>
        <v>39988240.549999997</v>
      </c>
      <c r="O185" s="858">
        <f t="shared" si="66"/>
        <v>30876086</v>
      </c>
      <c r="P185" s="859">
        <f t="shared" si="67"/>
        <v>70864326.549999997</v>
      </c>
    </row>
    <row r="186" spans="1:19" ht="15.75" customHeight="1">
      <c r="A186" s="787" t="s">
        <v>36</v>
      </c>
      <c r="B186" s="36" t="s">
        <v>495</v>
      </c>
      <c r="C186" s="796"/>
      <c r="D186" s="51"/>
      <c r="E186" s="518"/>
      <c r="F186" s="783"/>
      <c r="G186" s="792"/>
      <c r="H186" s="346"/>
      <c r="I186" s="346"/>
      <c r="J186" s="346"/>
      <c r="K186" s="786">
        <f t="shared" si="64"/>
        <v>0</v>
      </c>
      <c r="L186" s="345"/>
      <c r="M186" s="858"/>
      <c r="N186" s="345">
        <f t="shared" si="65"/>
        <v>0</v>
      </c>
      <c r="O186" s="858">
        <f t="shared" si="66"/>
        <v>0</v>
      </c>
      <c r="P186" s="859">
        <f t="shared" si="67"/>
        <v>0</v>
      </c>
    </row>
    <row r="187" spans="1:19" ht="15.75" customHeight="1">
      <c r="A187" s="794"/>
      <c r="B187" s="35"/>
      <c r="C187" s="256" t="s">
        <v>189</v>
      </c>
      <c r="D187" s="51"/>
      <c r="E187" s="518" t="str">
        <f>+E147</f>
        <v>White KW I ex. KIA/setara</v>
      </c>
      <c r="F187" s="783" t="s">
        <v>72</v>
      </c>
      <c r="G187" s="792">
        <f>31-G190</f>
        <v>23</v>
      </c>
      <c r="H187" s="792">
        <f t="shared" ref="H187:J187" si="68">31-H190</f>
        <v>23</v>
      </c>
      <c r="I187" s="792">
        <f t="shared" si="68"/>
        <v>23</v>
      </c>
      <c r="J187" s="792">
        <f t="shared" si="68"/>
        <v>23</v>
      </c>
      <c r="K187" s="786">
        <f t="shared" si="64"/>
        <v>92</v>
      </c>
      <c r="L187" s="345" t="e">
        <f>L147</f>
        <v>#REF!</v>
      </c>
      <c r="M187" s="858" t="e">
        <f>M167</f>
        <v>#REF!</v>
      </c>
      <c r="N187" s="345" t="e">
        <f t="shared" si="65"/>
        <v>#REF!</v>
      </c>
      <c r="O187" s="858" t="e">
        <f t="shared" si="66"/>
        <v>#REF!</v>
      </c>
      <c r="P187" s="859" t="e">
        <f t="shared" si="67"/>
        <v>#REF!</v>
      </c>
    </row>
    <row r="188" spans="1:19" s="806" customFormat="1" ht="15.75" customHeight="1">
      <c r="A188" s="866"/>
      <c r="B188" s="35"/>
      <c r="C188" s="256" t="s">
        <v>496</v>
      </c>
      <c r="D188" s="560"/>
      <c r="E188" s="114" t="str">
        <f>+E148</f>
        <v>White KW I ex. KIA/setara</v>
      </c>
      <c r="F188" s="2" t="s">
        <v>72</v>
      </c>
      <c r="G188" s="797">
        <v>22.526</v>
      </c>
      <c r="H188" s="797">
        <v>66.620400000000004</v>
      </c>
      <c r="I188" s="797">
        <v>66.620400000000004</v>
      </c>
      <c r="J188" s="797">
        <v>66.620400000000004</v>
      </c>
      <c r="K188" s="786">
        <f t="shared" si="64"/>
        <v>222.38720000000001</v>
      </c>
      <c r="L188" s="831" t="e">
        <f>'Ars Diamond'!V212</f>
        <v>#REF!</v>
      </c>
      <c r="M188" s="799" t="e">
        <f>'Ars Diamond'!W212</f>
        <v>#REF!</v>
      </c>
      <c r="N188" s="831" t="e">
        <f>K188*L188</f>
        <v>#REF!</v>
      </c>
      <c r="O188" s="799" t="e">
        <f>K188*M188</f>
        <v>#REF!</v>
      </c>
      <c r="P188" s="800" t="e">
        <f>N188+O188</f>
        <v>#REF!</v>
      </c>
    </row>
    <row r="189" spans="1:19" ht="15.75" customHeight="1">
      <c r="A189" s="787" t="s">
        <v>37</v>
      </c>
      <c r="B189" s="233" t="s">
        <v>555</v>
      </c>
      <c r="C189" s="256"/>
      <c r="D189" s="51"/>
      <c r="E189" s="518"/>
      <c r="F189" s="783"/>
      <c r="G189" s="792"/>
      <c r="H189" s="346"/>
      <c r="I189" s="346"/>
      <c r="J189" s="346"/>
      <c r="K189" s="786">
        <f t="shared" si="64"/>
        <v>0</v>
      </c>
      <c r="L189" s="345"/>
      <c r="M189" s="858"/>
      <c r="N189" s="345">
        <f t="shared" si="65"/>
        <v>0</v>
      </c>
      <c r="O189" s="858">
        <f t="shared" si="66"/>
        <v>0</v>
      </c>
      <c r="P189" s="859">
        <f t="shared" si="67"/>
        <v>0</v>
      </c>
    </row>
    <row r="190" spans="1:19" ht="15.75" customHeight="1">
      <c r="A190" s="787"/>
      <c r="B190" s="163"/>
      <c r="C190" s="256" t="s">
        <v>191</v>
      </c>
      <c r="D190" s="51"/>
      <c r="E190" s="518" t="s">
        <v>821</v>
      </c>
      <c r="F190" s="783" t="s">
        <v>72</v>
      </c>
      <c r="G190" s="792">
        <v>8</v>
      </c>
      <c r="H190" s="792">
        <v>8</v>
      </c>
      <c r="I190" s="792">
        <v>8</v>
      </c>
      <c r="J190" s="792">
        <v>8</v>
      </c>
      <c r="K190" s="786">
        <f t="shared" si="64"/>
        <v>32</v>
      </c>
      <c r="L190" s="345">
        <f>+SUM([198]analisa!$I$583:$I$585)</f>
        <v>96968.5</v>
      </c>
      <c r="M190" s="858">
        <f>+[198]analisa!$I$586+[198]analisa!$I$587+[198]analisa!$I$588</f>
        <v>70930</v>
      </c>
      <c r="N190" s="345">
        <f t="shared" si="65"/>
        <v>3102992</v>
      </c>
      <c r="O190" s="858">
        <f t="shared" si="66"/>
        <v>2269760</v>
      </c>
      <c r="P190" s="859">
        <f t="shared" si="67"/>
        <v>5372752</v>
      </c>
    </row>
    <row r="191" spans="1:19" ht="15.75" customHeight="1">
      <c r="A191" s="787"/>
      <c r="B191" s="163"/>
      <c r="C191" s="256" t="s">
        <v>192</v>
      </c>
      <c r="D191" s="51"/>
      <c r="E191" s="518" t="s">
        <v>556</v>
      </c>
      <c r="F191" s="783" t="s">
        <v>72</v>
      </c>
      <c r="G191" s="792">
        <v>32</v>
      </c>
      <c r="H191" s="792">
        <v>32</v>
      </c>
      <c r="I191" s="792">
        <v>32</v>
      </c>
      <c r="J191" s="792">
        <v>32</v>
      </c>
      <c r="K191" s="786">
        <f t="shared" si="64"/>
        <v>128</v>
      </c>
      <c r="L191" s="345" t="e">
        <f>L187</f>
        <v>#REF!</v>
      </c>
      <c r="M191" s="858">
        <f>+M181</f>
        <v>95535</v>
      </c>
      <c r="N191" s="345" t="e">
        <f t="shared" si="65"/>
        <v>#REF!</v>
      </c>
      <c r="O191" s="858">
        <f t="shared" si="66"/>
        <v>12228480</v>
      </c>
      <c r="P191" s="859" t="e">
        <f t="shared" si="67"/>
        <v>#REF!</v>
      </c>
    </row>
    <row r="192" spans="1:19" ht="15.75" customHeight="1">
      <c r="A192" s="867"/>
      <c r="B192" s="234"/>
      <c r="C192" s="260" t="s">
        <v>185</v>
      </c>
      <c r="D192" s="807"/>
      <c r="E192" s="868"/>
      <c r="F192" s="808" t="s">
        <v>72</v>
      </c>
      <c r="G192" s="809">
        <v>10</v>
      </c>
      <c r="H192" s="809">
        <v>10</v>
      </c>
      <c r="I192" s="809">
        <v>10</v>
      </c>
      <c r="J192" s="809">
        <v>10</v>
      </c>
      <c r="K192" s="786">
        <f t="shared" si="64"/>
        <v>40</v>
      </c>
      <c r="L192" s="869">
        <f>L180</f>
        <v>0</v>
      </c>
      <c r="M192" s="870" t="e">
        <f>+M180</f>
        <v>#REF!</v>
      </c>
      <c r="N192" s="345">
        <f t="shared" si="65"/>
        <v>0</v>
      </c>
      <c r="O192" s="858" t="e">
        <f t="shared" si="66"/>
        <v>#REF!</v>
      </c>
      <c r="P192" s="859" t="e">
        <f t="shared" si="67"/>
        <v>#REF!</v>
      </c>
    </row>
    <row r="193" spans="1:18" ht="15.75" customHeight="1">
      <c r="A193" s="787" t="s">
        <v>38</v>
      </c>
      <c r="B193" s="36" t="s">
        <v>364</v>
      </c>
      <c r="C193" s="842"/>
      <c r="D193" s="51"/>
      <c r="E193" s="518"/>
      <c r="F193" s="783"/>
      <c r="G193" s="792"/>
      <c r="H193" s="346"/>
      <c r="I193" s="346"/>
      <c r="J193" s="346"/>
      <c r="K193" s="786">
        <f t="shared" si="64"/>
        <v>0</v>
      </c>
      <c r="L193" s="345"/>
      <c r="M193" s="858"/>
      <c r="N193" s="345">
        <f t="shared" si="65"/>
        <v>0</v>
      </c>
      <c r="O193" s="858">
        <f t="shared" si="66"/>
        <v>0</v>
      </c>
      <c r="P193" s="859">
        <f t="shared" si="67"/>
        <v>0</v>
      </c>
    </row>
    <row r="194" spans="1:18" ht="15.75" customHeight="1">
      <c r="A194" s="794"/>
      <c r="B194" s="35"/>
      <c r="C194" s="475" t="s">
        <v>183</v>
      </c>
      <c r="D194" s="51"/>
      <c r="E194" s="788" t="str">
        <f>E128</f>
        <v>Vintage Grey ex. KIA/setara</v>
      </c>
      <c r="F194" s="783" t="s">
        <v>72</v>
      </c>
      <c r="G194" s="792"/>
      <c r="H194" s="346"/>
      <c r="I194" s="346">
        <v>73</v>
      </c>
      <c r="J194" s="346">
        <v>73</v>
      </c>
      <c r="K194" s="786">
        <f t="shared" si="64"/>
        <v>146</v>
      </c>
      <c r="L194" s="345">
        <f>+L190</f>
        <v>96968.5</v>
      </c>
      <c r="M194" s="858">
        <f>+M190</f>
        <v>70930</v>
      </c>
      <c r="N194" s="345">
        <f>K194*L194</f>
        <v>14157401</v>
      </c>
      <c r="O194" s="858">
        <f t="shared" ref="O194:O195" si="69">K194*M194</f>
        <v>10355780</v>
      </c>
      <c r="P194" s="859">
        <f t="shared" ref="P194:P195" si="70">N194+O194</f>
        <v>24513181</v>
      </c>
    </row>
    <row r="195" spans="1:18" ht="15.75" customHeight="1">
      <c r="A195" s="794"/>
      <c r="B195" s="35"/>
      <c r="C195" s="475" t="s">
        <v>184</v>
      </c>
      <c r="D195" s="51"/>
      <c r="E195" s="518"/>
      <c r="F195" s="783" t="s">
        <v>117</v>
      </c>
      <c r="G195" s="792"/>
      <c r="H195" s="346"/>
      <c r="I195" s="346">
        <v>110</v>
      </c>
      <c r="J195" s="346">
        <v>110</v>
      </c>
      <c r="K195" s="786">
        <f t="shared" si="64"/>
        <v>220</v>
      </c>
      <c r="L195" s="345" t="e">
        <f>+L151</f>
        <v>#REF!</v>
      </c>
      <c r="M195" s="792" t="e">
        <f>+M151</f>
        <v>#REF!</v>
      </c>
      <c r="N195" s="345" t="e">
        <f t="shared" ref="N195" si="71">K195*L195</f>
        <v>#REF!</v>
      </c>
      <c r="O195" s="858" t="e">
        <f t="shared" si="69"/>
        <v>#REF!</v>
      </c>
      <c r="P195" s="859" t="e">
        <f t="shared" si="70"/>
        <v>#REF!</v>
      </c>
    </row>
    <row r="196" spans="1:18" ht="15.75" customHeight="1">
      <c r="A196" s="32"/>
      <c r="B196" s="163"/>
      <c r="C196" s="256"/>
      <c r="D196" s="51"/>
      <c r="E196" s="43"/>
      <c r="F196" s="783"/>
      <c r="G196" s="503"/>
      <c r="H196" s="285"/>
      <c r="I196" s="285"/>
      <c r="J196" s="285"/>
      <c r="K196" s="771">
        <f t="shared" si="64"/>
        <v>0</v>
      </c>
      <c r="L196" s="329"/>
      <c r="M196" s="772"/>
      <c r="N196" s="329">
        <f t="shared" si="65"/>
        <v>0</v>
      </c>
      <c r="O196" s="772">
        <f t="shared" si="66"/>
        <v>0</v>
      </c>
      <c r="P196" s="773">
        <f t="shared" si="67"/>
        <v>0</v>
      </c>
    </row>
    <row r="197" spans="1:18" ht="15.75" customHeight="1">
      <c r="A197" s="811"/>
      <c r="B197" s="812"/>
      <c r="C197" s="813"/>
      <c r="D197" s="814"/>
      <c r="E197" s="815"/>
      <c r="F197" s="816"/>
      <c r="G197" s="817"/>
      <c r="H197" s="818"/>
      <c r="I197" s="818"/>
      <c r="J197" s="818"/>
      <c r="K197" s="819"/>
      <c r="L197" s="820"/>
      <c r="M197" s="871"/>
      <c r="N197" s="820"/>
      <c r="O197" s="872" t="s">
        <v>406</v>
      </c>
      <c r="P197" s="873" t="e">
        <f>SUM(P99:P196)</f>
        <v>#REF!</v>
      </c>
    </row>
    <row r="198" spans="1:18" ht="15.75" customHeight="1">
      <c r="A198" s="874"/>
      <c r="B198" s="824"/>
      <c r="C198" s="760"/>
      <c r="D198" s="54"/>
      <c r="E198" s="53"/>
      <c r="F198" s="761"/>
      <c r="G198" s="762"/>
      <c r="H198" s="763"/>
      <c r="I198" s="763"/>
      <c r="J198" s="763"/>
      <c r="K198" s="771"/>
      <c r="L198" s="765"/>
      <c r="M198" s="766"/>
      <c r="N198" s="762"/>
      <c r="O198" s="767"/>
      <c r="P198" s="768"/>
    </row>
    <row r="199" spans="1:18" ht="15.75" customHeight="1">
      <c r="A199" s="794" t="s">
        <v>395</v>
      </c>
      <c r="B199" s="232" t="s">
        <v>193</v>
      </c>
      <c r="C199" s="842"/>
      <c r="D199" s="51"/>
      <c r="E199" s="518"/>
      <c r="F199" s="783"/>
      <c r="G199" s="792"/>
      <c r="H199" s="346"/>
      <c r="I199" s="346"/>
      <c r="J199" s="346"/>
      <c r="K199" s="856"/>
      <c r="L199" s="329"/>
      <c r="M199" s="492"/>
      <c r="N199" s="329"/>
      <c r="O199" s="772"/>
      <c r="P199" s="773"/>
    </row>
    <row r="200" spans="1:18" ht="15.75" customHeight="1">
      <c r="A200" s="787"/>
      <c r="B200" s="774" t="s">
        <v>194</v>
      </c>
      <c r="C200" s="246"/>
      <c r="D200" s="113"/>
      <c r="E200" s="114"/>
      <c r="F200" s="143"/>
      <c r="G200" s="792"/>
      <c r="H200" s="346"/>
      <c r="I200" s="346"/>
      <c r="J200" s="346"/>
      <c r="K200" s="856"/>
      <c r="L200" s="329"/>
      <c r="M200" s="492"/>
      <c r="N200" s="329"/>
      <c r="O200" s="772"/>
      <c r="P200" s="773"/>
    </row>
    <row r="201" spans="1:18" ht="15.75" customHeight="1">
      <c r="A201" s="787"/>
      <c r="B201" s="775" t="s">
        <v>195</v>
      </c>
      <c r="C201" s="246"/>
      <c r="D201" s="113"/>
      <c r="E201" s="114"/>
      <c r="F201" s="107"/>
      <c r="G201" s="792"/>
      <c r="H201" s="346"/>
      <c r="I201" s="346"/>
      <c r="J201" s="346"/>
      <c r="K201" s="856"/>
      <c r="L201" s="329"/>
      <c r="M201" s="492"/>
      <c r="N201" s="329"/>
      <c r="O201" s="772"/>
      <c r="P201" s="773"/>
    </row>
    <row r="202" spans="1:18" ht="15.75" customHeight="1">
      <c r="A202" s="787"/>
      <c r="B202" s="775" t="s">
        <v>807</v>
      </c>
      <c r="C202" s="246"/>
      <c r="D202" s="113"/>
      <c r="E202" s="114"/>
      <c r="F202" s="107"/>
      <c r="G202" s="792"/>
      <c r="H202" s="346"/>
      <c r="I202" s="346"/>
      <c r="J202" s="346"/>
      <c r="K202" s="856"/>
      <c r="L202" s="329"/>
      <c r="M202" s="492"/>
      <c r="N202" s="329"/>
      <c r="O202" s="772"/>
      <c r="P202" s="773"/>
    </row>
    <row r="203" spans="1:18" ht="15.75" customHeight="1">
      <c r="A203" s="787"/>
      <c r="B203" s="775" t="s">
        <v>196</v>
      </c>
      <c r="C203" s="246"/>
      <c r="D203" s="113"/>
      <c r="E203" s="114"/>
      <c r="F203" s="107"/>
      <c r="G203" s="792"/>
      <c r="H203" s="346"/>
      <c r="I203" s="346"/>
      <c r="J203" s="346"/>
      <c r="K203" s="856"/>
      <c r="L203" s="329"/>
      <c r="M203" s="492"/>
      <c r="N203" s="329"/>
      <c r="O203" s="772"/>
      <c r="P203" s="773"/>
    </row>
    <row r="204" spans="1:18" ht="15.75" customHeight="1">
      <c r="A204" s="787"/>
      <c r="B204" s="775" t="s">
        <v>197</v>
      </c>
      <c r="C204" s="246"/>
      <c r="D204" s="113"/>
      <c r="E204" s="114"/>
      <c r="F204" s="107"/>
      <c r="G204" s="792"/>
      <c r="H204" s="346"/>
      <c r="I204" s="346"/>
      <c r="J204" s="346"/>
      <c r="K204" s="856"/>
      <c r="L204" s="329"/>
      <c r="M204" s="492"/>
      <c r="N204" s="329"/>
      <c r="O204" s="772"/>
      <c r="P204" s="773"/>
    </row>
    <row r="205" spans="1:18" ht="15.75" customHeight="1">
      <c r="A205" s="787"/>
      <c r="B205" s="775"/>
      <c r="C205" s="246"/>
      <c r="D205" s="113"/>
      <c r="E205" s="114"/>
      <c r="F205" s="107"/>
      <c r="G205" s="792"/>
      <c r="H205" s="346"/>
      <c r="I205" s="346"/>
      <c r="J205" s="346"/>
      <c r="K205" s="856"/>
      <c r="L205" s="329"/>
      <c r="M205" s="492"/>
      <c r="N205" s="329"/>
      <c r="O205" s="772"/>
      <c r="P205" s="773"/>
    </row>
    <row r="206" spans="1:18" ht="15.75" customHeight="1">
      <c r="A206" s="787"/>
      <c r="B206" s="775" t="s">
        <v>304</v>
      </c>
      <c r="C206" s="246"/>
      <c r="D206" s="113"/>
      <c r="E206" s="114"/>
      <c r="F206" s="107"/>
      <c r="G206" s="792"/>
      <c r="H206" s="346"/>
      <c r="I206" s="346"/>
      <c r="J206" s="346"/>
      <c r="K206" s="856"/>
      <c r="L206" s="329"/>
      <c r="M206" s="492"/>
      <c r="N206" s="329"/>
      <c r="O206" s="772"/>
      <c r="P206" s="773"/>
      <c r="R206" s="875"/>
    </row>
    <row r="207" spans="1:18" ht="15.75" customHeight="1">
      <c r="A207" s="787"/>
      <c r="B207" s="775" t="s">
        <v>198</v>
      </c>
      <c r="C207" s="246"/>
      <c r="D207" s="113"/>
      <c r="E207" s="114"/>
      <c r="F207" s="107"/>
      <c r="G207" s="792"/>
      <c r="H207" s="346"/>
      <c r="I207" s="346"/>
      <c r="J207" s="346"/>
      <c r="K207" s="856"/>
      <c r="L207" s="329"/>
      <c r="M207" s="492"/>
      <c r="N207" s="329"/>
      <c r="O207" s="772"/>
      <c r="P207" s="773"/>
      <c r="Q207" s="42" t="s">
        <v>969</v>
      </c>
      <c r="R207" s="42">
        <v>1</v>
      </c>
    </row>
    <row r="208" spans="1:18" ht="15.75" customHeight="1">
      <c r="A208" s="787"/>
      <c r="B208" s="775" t="s">
        <v>197</v>
      </c>
      <c r="C208" s="246"/>
      <c r="D208" s="113"/>
      <c r="E208" s="114"/>
      <c r="F208" s="107"/>
      <c r="G208" s="792"/>
      <c r="H208" s="346"/>
      <c r="I208" s="346"/>
      <c r="J208" s="346"/>
      <c r="K208" s="856"/>
      <c r="L208" s="329"/>
      <c r="M208" s="492"/>
      <c r="N208" s="329"/>
      <c r="O208" s="772"/>
      <c r="P208" s="773"/>
      <c r="R208" s="42">
        <v>1</v>
      </c>
    </row>
    <row r="209" spans="1:20" s="806" customFormat="1" ht="15.75" customHeight="1">
      <c r="A209" s="876">
        <v>1</v>
      </c>
      <c r="B209" s="774" t="s">
        <v>417</v>
      </c>
      <c r="C209" s="246"/>
      <c r="D209" s="113"/>
      <c r="E209" s="114"/>
      <c r="F209" s="107"/>
      <c r="G209" s="797"/>
      <c r="H209" s="798"/>
      <c r="I209" s="798"/>
      <c r="J209" s="798"/>
      <c r="K209" s="856"/>
      <c r="L209" s="801"/>
      <c r="M209" s="802"/>
      <c r="N209" s="801"/>
      <c r="O209" s="803"/>
      <c r="P209" s="804"/>
      <c r="R209" s="806">
        <v>0.85</v>
      </c>
      <c r="S209" s="806">
        <v>0.15</v>
      </c>
    </row>
    <row r="210" spans="1:20" ht="15.75" customHeight="1">
      <c r="A210" s="787"/>
      <c r="B210" s="775"/>
      <c r="C210" s="246" t="s">
        <v>248</v>
      </c>
      <c r="D210" s="113"/>
      <c r="E210" s="114"/>
      <c r="F210" s="107" t="s">
        <v>117</v>
      </c>
      <c r="G210" s="792"/>
      <c r="H210" s="785">
        <f>H211*5.1</f>
        <v>321.29999999999995</v>
      </c>
      <c r="I210" s="785">
        <f t="shared" ref="I210:J210" si="72">I211*5.1</f>
        <v>382.5</v>
      </c>
      <c r="J210" s="785">
        <f t="shared" si="72"/>
        <v>382.5</v>
      </c>
      <c r="K210" s="786">
        <f t="shared" ref="K210:K273" si="73">SUM(G210:J210)</f>
        <v>1086.3</v>
      </c>
      <c r="L210" s="481">
        <f>ROUND(R210*$R$207,$R$208)</f>
        <v>0</v>
      </c>
      <c r="M210" s="482">
        <f>ROUND(S210*$R$207,$R$208)</f>
        <v>19040</v>
      </c>
      <c r="N210" s="329">
        <f t="shared" ref="N210:N283" si="74">K210*L210</f>
        <v>0</v>
      </c>
      <c r="O210" s="772">
        <f t="shared" ref="O210:O283" si="75">K210*M210</f>
        <v>20683152</v>
      </c>
      <c r="P210" s="773">
        <f t="shared" ref="P210:P283" si="76">N210+O210</f>
        <v>20683152</v>
      </c>
      <c r="R210" s="458">
        <v>0</v>
      </c>
      <c r="S210" s="284">
        <v>19040</v>
      </c>
    </row>
    <row r="211" spans="1:20" ht="15.75" customHeight="1">
      <c r="A211" s="787"/>
      <c r="B211" s="775"/>
      <c r="C211" s="246" t="s">
        <v>262</v>
      </c>
      <c r="D211" s="113"/>
      <c r="E211" s="112" t="s">
        <v>498</v>
      </c>
      <c r="F211" s="107" t="s">
        <v>224</v>
      </c>
      <c r="G211" s="792"/>
      <c r="H211" s="785">
        <f>59+4</f>
        <v>63</v>
      </c>
      <c r="I211" s="785">
        <v>75</v>
      </c>
      <c r="J211" s="785">
        <v>75</v>
      </c>
      <c r="K211" s="786">
        <f t="shared" si="73"/>
        <v>213</v>
      </c>
      <c r="L211" s="481">
        <f t="shared" ref="L211:L300" si="77">ROUND(R211*$R$207,$R$208)</f>
        <v>592000</v>
      </c>
      <c r="M211" s="482">
        <f t="shared" ref="M211:M300" si="78">ROUND(S211*$R$207,$R$208)</f>
        <v>59200</v>
      </c>
      <c r="N211" s="329">
        <f t="shared" si="74"/>
        <v>126096000</v>
      </c>
      <c r="O211" s="772">
        <f t="shared" si="75"/>
        <v>12609600</v>
      </c>
      <c r="P211" s="773">
        <f t="shared" si="76"/>
        <v>138705600</v>
      </c>
      <c r="R211" s="458">
        <v>592000</v>
      </c>
      <c r="S211" s="284">
        <v>59200</v>
      </c>
      <c r="T211" s="42">
        <v>675000</v>
      </c>
    </row>
    <row r="212" spans="1:20" ht="15.75" customHeight="1">
      <c r="A212" s="787"/>
      <c r="B212" s="775"/>
      <c r="C212" s="298" t="s">
        <v>499</v>
      </c>
      <c r="D212" s="113"/>
      <c r="E212" s="114" t="s">
        <v>497</v>
      </c>
      <c r="F212" s="107" t="s">
        <v>224</v>
      </c>
      <c r="G212" s="792"/>
      <c r="H212" s="785">
        <f>59+4</f>
        <v>63</v>
      </c>
      <c r="I212" s="785">
        <v>75</v>
      </c>
      <c r="J212" s="785">
        <v>75</v>
      </c>
      <c r="K212" s="786">
        <f t="shared" si="73"/>
        <v>213</v>
      </c>
      <c r="L212" s="481">
        <f t="shared" si="77"/>
        <v>1526740</v>
      </c>
      <c r="M212" s="482">
        <f t="shared" si="78"/>
        <v>152670</v>
      </c>
      <c r="N212" s="329">
        <f t="shared" si="74"/>
        <v>325195620</v>
      </c>
      <c r="O212" s="772">
        <f t="shared" si="75"/>
        <v>32518710</v>
      </c>
      <c r="P212" s="773">
        <f t="shared" si="76"/>
        <v>357714330</v>
      </c>
      <c r="R212" s="458">
        <v>1526740</v>
      </c>
      <c r="S212" s="284">
        <v>152670</v>
      </c>
      <c r="T212" s="42">
        <v>1321000</v>
      </c>
    </row>
    <row r="213" spans="1:20" ht="15.75" customHeight="1">
      <c r="A213" s="787"/>
      <c r="B213" s="775"/>
      <c r="C213" s="261" t="s">
        <v>272</v>
      </c>
      <c r="D213" s="113"/>
      <c r="E213" s="114"/>
      <c r="F213" s="107"/>
      <c r="G213" s="792"/>
      <c r="H213" s="785"/>
      <c r="I213" s="785"/>
      <c r="J213" s="785"/>
      <c r="K213" s="786">
        <f t="shared" si="73"/>
        <v>0</v>
      </c>
      <c r="L213" s="481">
        <f t="shared" si="77"/>
        <v>0</v>
      </c>
      <c r="M213" s="482">
        <f t="shared" si="78"/>
        <v>0</v>
      </c>
      <c r="N213" s="329"/>
      <c r="O213" s="772"/>
      <c r="P213" s="773"/>
      <c r="R213" s="458"/>
      <c r="S213" s="284"/>
    </row>
    <row r="214" spans="1:20" ht="15.75" customHeight="1">
      <c r="A214" s="787"/>
      <c r="B214" s="775"/>
      <c r="C214" s="246" t="s">
        <v>264</v>
      </c>
      <c r="D214" s="113"/>
      <c r="E214" s="114"/>
      <c r="F214" s="107"/>
      <c r="G214" s="792"/>
      <c r="H214" s="785"/>
      <c r="I214" s="785"/>
      <c r="J214" s="785"/>
      <c r="K214" s="786">
        <f t="shared" si="73"/>
        <v>0</v>
      </c>
      <c r="L214" s="481">
        <f t="shared" si="77"/>
        <v>0</v>
      </c>
      <c r="M214" s="482">
        <f t="shared" si="78"/>
        <v>0</v>
      </c>
      <c r="N214" s="329"/>
      <c r="O214" s="772"/>
      <c r="P214" s="773"/>
      <c r="R214" s="458"/>
      <c r="S214" s="284"/>
    </row>
    <row r="215" spans="1:20" ht="15.75" customHeight="1">
      <c r="A215" s="787"/>
      <c r="B215" s="775"/>
      <c r="C215" s="246" t="s">
        <v>255</v>
      </c>
      <c r="D215" s="113"/>
      <c r="E215" s="114" t="s">
        <v>561</v>
      </c>
      <c r="F215" s="107" t="s">
        <v>274</v>
      </c>
      <c r="G215" s="792"/>
      <c r="H215" s="785">
        <f>H212*1.5</f>
        <v>94.5</v>
      </c>
      <c r="I215" s="785">
        <f t="shared" ref="I215:J215" si="79">I212*1.5</f>
        <v>112.5</v>
      </c>
      <c r="J215" s="785">
        <f t="shared" si="79"/>
        <v>112.5</v>
      </c>
      <c r="K215" s="786">
        <f t="shared" si="73"/>
        <v>319.5</v>
      </c>
      <c r="L215" s="481">
        <f t="shared" si="77"/>
        <v>96940</v>
      </c>
      <c r="M215" s="482">
        <f t="shared" si="78"/>
        <v>9690</v>
      </c>
      <c r="N215" s="329">
        <f t="shared" si="74"/>
        <v>30972330</v>
      </c>
      <c r="O215" s="772">
        <f t="shared" si="75"/>
        <v>3095955</v>
      </c>
      <c r="P215" s="773">
        <f t="shared" si="76"/>
        <v>34068285</v>
      </c>
      <c r="R215" s="458">
        <v>96940</v>
      </c>
      <c r="S215" s="284">
        <v>9690</v>
      </c>
    </row>
    <row r="216" spans="1:20" ht="15.75" customHeight="1">
      <c r="A216" s="787"/>
      <c r="B216" s="775"/>
      <c r="C216" s="863" t="s">
        <v>307</v>
      </c>
      <c r="D216" s="51"/>
      <c r="E216" s="518" t="s">
        <v>808</v>
      </c>
      <c r="F216" s="783" t="s">
        <v>206</v>
      </c>
      <c r="G216" s="792"/>
      <c r="H216" s="785">
        <f>H211</f>
        <v>63</v>
      </c>
      <c r="I216" s="785">
        <v>75</v>
      </c>
      <c r="J216" s="785">
        <v>75</v>
      </c>
      <c r="K216" s="786">
        <f t="shared" si="73"/>
        <v>213</v>
      </c>
      <c r="L216" s="481">
        <f t="shared" si="77"/>
        <v>173100</v>
      </c>
      <c r="M216" s="482">
        <f t="shared" si="78"/>
        <v>17310</v>
      </c>
      <c r="N216" s="329">
        <f t="shared" si="74"/>
        <v>36870300</v>
      </c>
      <c r="O216" s="772">
        <f t="shared" si="75"/>
        <v>3687030</v>
      </c>
      <c r="P216" s="773">
        <f t="shared" si="76"/>
        <v>40557330</v>
      </c>
      <c r="R216" s="458">
        <v>173100</v>
      </c>
      <c r="S216" s="284">
        <f>+ROUND(R216*0.1,-1)</f>
        <v>17310</v>
      </c>
    </row>
    <row r="217" spans="1:20" ht="15.75" customHeight="1">
      <c r="A217" s="787"/>
      <c r="B217" s="775"/>
      <c r="C217" s="863" t="s">
        <v>306</v>
      </c>
      <c r="D217" s="51"/>
      <c r="E217" s="518" t="s">
        <v>559</v>
      </c>
      <c r="F217" s="783" t="s">
        <v>206</v>
      </c>
      <c r="G217" s="792"/>
      <c r="H217" s="785">
        <f>H216</f>
        <v>63</v>
      </c>
      <c r="I217" s="785">
        <v>75</v>
      </c>
      <c r="J217" s="785">
        <v>75</v>
      </c>
      <c r="K217" s="786">
        <f t="shared" si="73"/>
        <v>213</v>
      </c>
      <c r="L217" s="481">
        <f t="shared" si="77"/>
        <v>375050</v>
      </c>
      <c r="M217" s="482">
        <f t="shared" si="78"/>
        <v>37510</v>
      </c>
      <c r="N217" s="329">
        <f t="shared" si="74"/>
        <v>79885650</v>
      </c>
      <c r="O217" s="772">
        <f t="shared" si="75"/>
        <v>7989630</v>
      </c>
      <c r="P217" s="773">
        <f t="shared" si="76"/>
        <v>87875280</v>
      </c>
      <c r="R217" s="458">
        <v>375050</v>
      </c>
      <c r="S217" s="284">
        <f t="shared" ref="S217:S218" si="80">+ROUND(R217*0.1,-1)</f>
        <v>37510</v>
      </c>
    </row>
    <row r="218" spans="1:20" ht="15.75" customHeight="1">
      <c r="A218" s="787"/>
      <c r="B218" s="775"/>
      <c r="C218" s="246" t="s">
        <v>275</v>
      </c>
      <c r="D218" s="113"/>
      <c r="E218" s="114"/>
      <c r="F218" s="107" t="s">
        <v>224</v>
      </c>
      <c r="G218" s="792"/>
      <c r="H218" s="785">
        <f>H217</f>
        <v>63</v>
      </c>
      <c r="I218" s="785">
        <v>75</v>
      </c>
      <c r="J218" s="785">
        <v>75</v>
      </c>
      <c r="K218" s="786">
        <f t="shared" si="73"/>
        <v>213</v>
      </c>
      <c r="L218" s="481">
        <f t="shared" si="77"/>
        <v>138480</v>
      </c>
      <c r="M218" s="482">
        <f t="shared" si="78"/>
        <v>13850</v>
      </c>
      <c r="N218" s="329">
        <f t="shared" si="74"/>
        <v>29496240</v>
      </c>
      <c r="O218" s="772">
        <f t="shared" si="75"/>
        <v>2950050</v>
      </c>
      <c r="P218" s="773">
        <f t="shared" si="76"/>
        <v>32446290</v>
      </c>
      <c r="R218" s="458">
        <v>138480</v>
      </c>
      <c r="S218" s="284">
        <f t="shared" si="80"/>
        <v>13850</v>
      </c>
      <c r="T218" s="42">
        <v>430000</v>
      </c>
    </row>
    <row r="219" spans="1:20" ht="15.75" customHeight="1">
      <c r="A219" s="787">
        <v>2</v>
      </c>
      <c r="B219" s="774" t="s">
        <v>418</v>
      </c>
      <c r="C219" s="246"/>
      <c r="D219" s="113"/>
      <c r="E219" s="114"/>
      <c r="F219" s="107"/>
      <c r="G219" s="792"/>
      <c r="H219" s="346"/>
      <c r="I219" s="346"/>
      <c r="J219" s="346"/>
      <c r="K219" s="786">
        <f t="shared" si="73"/>
        <v>0</v>
      </c>
      <c r="L219" s="483">
        <f t="shared" si="77"/>
        <v>0</v>
      </c>
      <c r="M219" s="484">
        <f t="shared" si="78"/>
        <v>0</v>
      </c>
      <c r="N219" s="329"/>
      <c r="O219" s="772"/>
      <c r="P219" s="773"/>
      <c r="R219" s="458"/>
      <c r="S219" s="284"/>
    </row>
    <row r="220" spans="1:20" s="854" customFormat="1" ht="15.75" customHeight="1">
      <c r="A220" s="864"/>
      <c r="B220" s="877"/>
      <c r="C220" s="246" t="s">
        <v>248</v>
      </c>
      <c r="D220" s="369"/>
      <c r="E220" s="370"/>
      <c r="F220" s="107" t="s">
        <v>117</v>
      </c>
      <c r="G220" s="865"/>
      <c r="H220" s="785">
        <f>(2.29+2.29+0.85)*H221</f>
        <v>325.79999999999995</v>
      </c>
      <c r="I220" s="785">
        <f t="shared" ref="I220:J220" si="81">(2.29+2.29+0.85)*I221</f>
        <v>369.24</v>
      </c>
      <c r="J220" s="785">
        <f t="shared" si="81"/>
        <v>369.24</v>
      </c>
      <c r="K220" s="786">
        <f t="shared" si="73"/>
        <v>1064.28</v>
      </c>
      <c r="L220" s="481">
        <f t="shared" si="77"/>
        <v>0</v>
      </c>
      <c r="M220" s="482">
        <f>+M210</f>
        <v>19040</v>
      </c>
      <c r="N220" s="801">
        <f t="shared" ref="N220" si="82">K220*L220</f>
        <v>0</v>
      </c>
      <c r="O220" s="803">
        <f t="shared" ref="O220" si="83">K220*M220</f>
        <v>20263891.199999999</v>
      </c>
      <c r="P220" s="804">
        <f t="shared" ref="P220" si="84">N220+O220</f>
        <v>20263891.199999999</v>
      </c>
      <c r="R220" s="878">
        <v>0</v>
      </c>
      <c r="S220" s="104"/>
    </row>
    <row r="221" spans="1:20" ht="15.75" customHeight="1">
      <c r="A221" s="787"/>
      <c r="B221" s="775"/>
      <c r="C221" s="246" t="s">
        <v>262</v>
      </c>
      <c r="D221" s="113"/>
      <c r="E221" s="114" t="s">
        <v>498</v>
      </c>
      <c r="F221" s="107" t="s">
        <v>224</v>
      </c>
      <c r="G221" s="792"/>
      <c r="H221" s="785">
        <v>60</v>
      </c>
      <c r="I221" s="785">
        <v>68</v>
      </c>
      <c r="J221" s="785">
        <v>68</v>
      </c>
      <c r="K221" s="786">
        <f t="shared" si="73"/>
        <v>196</v>
      </c>
      <c r="L221" s="481">
        <f t="shared" si="77"/>
        <v>592000</v>
      </c>
      <c r="M221" s="482">
        <f t="shared" si="78"/>
        <v>59200</v>
      </c>
      <c r="N221" s="329">
        <f t="shared" si="74"/>
        <v>116032000</v>
      </c>
      <c r="O221" s="772">
        <f t="shared" si="75"/>
        <v>11603200</v>
      </c>
      <c r="P221" s="773">
        <f t="shared" si="76"/>
        <v>127635200</v>
      </c>
      <c r="R221" s="458">
        <v>592000</v>
      </c>
      <c r="S221" s="284">
        <f t="shared" ref="S221:S222" si="85">+ROUND(R221*0.1,-1)</f>
        <v>59200</v>
      </c>
      <c r="T221" s="42">
        <f>+T211</f>
        <v>675000</v>
      </c>
    </row>
    <row r="222" spans="1:20" ht="15.75" customHeight="1">
      <c r="A222" s="787"/>
      <c r="B222" s="775"/>
      <c r="C222" s="298" t="s">
        <v>499</v>
      </c>
      <c r="D222" s="113"/>
      <c r="E222" s="114" t="s">
        <v>560</v>
      </c>
      <c r="F222" s="107" t="s">
        <v>224</v>
      </c>
      <c r="G222" s="792"/>
      <c r="H222" s="785">
        <f>H221</f>
        <v>60</v>
      </c>
      <c r="I222" s="785">
        <f t="shared" ref="I222:J222" si="86">I221</f>
        <v>68</v>
      </c>
      <c r="J222" s="785">
        <f t="shared" si="86"/>
        <v>68</v>
      </c>
      <c r="K222" s="786">
        <f t="shared" si="73"/>
        <v>196</v>
      </c>
      <c r="L222" s="481">
        <f t="shared" si="77"/>
        <v>1292480</v>
      </c>
      <c r="M222" s="482">
        <f t="shared" si="78"/>
        <v>129250</v>
      </c>
      <c r="N222" s="329">
        <f t="shared" si="74"/>
        <v>253326080</v>
      </c>
      <c r="O222" s="772">
        <f t="shared" si="75"/>
        <v>25333000</v>
      </c>
      <c r="P222" s="773">
        <f t="shared" si="76"/>
        <v>278659080</v>
      </c>
      <c r="R222" s="458">
        <v>1292480</v>
      </c>
      <c r="S222" s="284">
        <f t="shared" si="85"/>
        <v>129250</v>
      </c>
      <c r="T222" s="42">
        <v>1240000</v>
      </c>
    </row>
    <row r="223" spans="1:20" ht="15.75" customHeight="1">
      <c r="A223" s="787"/>
      <c r="B223" s="775"/>
      <c r="C223" s="261" t="s">
        <v>263</v>
      </c>
      <c r="D223" s="113"/>
      <c r="E223" s="114"/>
      <c r="F223" s="107"/>
      <c r="G223" s="792"/>
      <c r="H223" s="785"/>
      <c r="I223" s="785"/>
      <c r="J223" s="785"/>
      <c r="K223" s="786">
        <f t="shared" si="73"/>
        <v>0</v>
      </c>
      <c r="L223" s="483">
        <f t="shared" si="77"/>
        <v>0</v>
      </c>
      <c r="M223" s="484">
        <f t="shared" si="78"/>
        <v>0</v>
      </c>
      <c r="N223" s="329"/>
      <c r="O223" s="772"/>
      <c r="P223" s="773"/>
      <c r="R223" s="458"/>
      <c r="S223" s="284"/>
    </row>
    <row r="224" spans="1:20" ht="15.75" customHeight="1">
      <c r="A224" s="787"/>
      <c r="B224" s="775"/>
      <c r="C224" s="246" t="s">
        <v>264</v>
      </c>
      <c r="D224" s="113"/>
      <c r="E224" s="114"/>
      <c r="F224" s="107"/>
      <c r="G224" s="792"/>
      <c r="H224" s="785"/>
      <c r="I224" s="785"/>
      <c r="J224" s="785"/>
      <c r="K224" s="786">
        <f t="shared" si="73"/>
        <v>0</v>
      </c>
      <c r="L224" s="483">
        <f t="shared" si="77"/>
        <v>0</v>
      </c>
      <c r="M224" s="484">
        <f t="shared" si="78"/>
        <v>0</v>
      </c>
      <c r="N224" s="329"/>
      <c r="O224" s="772"/>
      <c r="P224" s="773"/>
      <c r="R224" s="458"/>
      <c r="S224" s="284"/>
    </row>
    <row r="225" spans="1:26" ht="15.75" customHeight="1">
      <c r="A225" s="787"/>
      <c r="B225" s="775"/>
      <c r="C225" s="246" t="s">
        <v>255</v>
      </c>
      <c r="D225" s="113"/>
      <c r="E225" s="114" t="str">
        <f>+E215</f>
        <v>FHP 4"x3"x2mm 2 BB SSS ex. Dekson/setara</v>
      </c>
      <c r="F225" s="107" t="s">
        <v>274</v>
      </c>
      <c r="G225" s="792"/>
      <c r="H225" s="785">
        <f>1.5*H222</f>
        <v>90</v>
      </c>
      <c r="I225" s="785">
        <f t="shared" ref="I225:J225" si="87">1.5*I222</f>
        <v>102</v>
      </c>
      <c r="J225" s="785">
        <f t="shared" si="87"/>
        <v>102</v>
      </c>
      <c r="K225" s="786">
        <f t="shared" si="73"/>
        <v>294</v>
      </c>
      <c r="L225" s="481">
        <f t="shared" si="77"/>
        <v>96940</v>
      </c>
      <c r="M225" s="482">
        <f t="shared" si="78"/>
        <v>9690</v>
      </c>
      <c r="N225" s="329">
        <f t="shared" si="74"/>
        <v>28500360</v>
      </c>
      <c r="O225" s="772">
        <f t="shared" si="75"/>
        <v>2848860</v>
      </c>
      <c r="P225" s="773">
        <f t="shared" si="76"/>
        <v>31349220</v>
      </c>
      <c r="R225" s="458">
        <v>96940</v>
      </c>
      <c r="S225" s="284">
        <f t="shared" ref="S225" si="88">+ROUND(R225*0.1,-1)</f>
        <v>9690</v>
      </c>
    </row>
    <row r="226" spans="1:26" s="854" customFormat="1" ht="15.75" customHeight="1">
      <c r="A226" s="864"/>
      <c r="B226" s="775"/>
      <c r="C226" s="256" t="s">
        <v>307</v>
      </c>
      <c r="D226" s="560"/>
      <c r="E226" s="114" t="s">
        <v>809</v>
      </c>
      <c r="F226" s="2" t="s">
        <v>206</v>
      </c>
      <c r="G226" s="865"/>
      <c r="H226" s="785">
        <f>H222</f>
        <v>60</v>
      </c>
      <c r="I226" s="785">
        <f t="shared" ref="I226:J226" si="89">I222</f>
        <v>68</v>
      </c>
      <c r="J226" s="785">
        <f t="shared" si="89"/>
        <v>68</v>
      </c>
      <c r="K226" s="786">
        <f t="shared" si="73"/>
        <v>196</v>
      </c>
      <c r="L226" s="603">
        <f>L216</f>
        <v>173100</v>
      </c>
      <c r="M226" s="502">
        <f>M216</f>
        <v>17310</v>
      </c>
      <c r="N226" s="855">
        <f t="shared" si="74"/>
        <v>33927600</v>
      </c>
      <c r="O226" s="856">
        <f t="shared" si="75"/>
        <v>3392760</v>
      </c>
      <c r="P226" s="857">
        <f t="shared" si="76"/>
        <v>37320360</v>
      </c>
      <c r="R226" s="879">
        <v>164500</v>
      </c>
      <c r="S226" s="880">
        <v>15000</v>
      </c>
    </row>
    <row r="227" spans="1:26" s="854" customFormat="1" ht="15.75" customHeight="1">
      <c r="A227" s="864"/>
      <c r="B227" s="775"/>
      <c r="C227" s="256" t="s">
        <v>306</v>
      </c>
      <c r="D227" s="560"/>
      <c r="E227" s="114" t="str">
        <f>+E217</f>
        <v>DKS IL DL 8485+ Cyl DC DL 60mm SN ex. Dekson</v>
      </c>
      <c r="F227" s="2" t="s">
        <v>206</v>
      </c>
      <c r="G227" s="865"/>
      <c r="H227" s="785">
        <f>H226</f>
        <v>60</v>
      </c>
      <c r="I227" s="785">
        <f t="shared" ref="I227:J228" si="90">I226</f>
        <v>68</v>
      </c>
      <c r="J227" s="785">
        <f t="shared" si="90"/>
        <v>68</v>
      </c>
      <c r="K227" s="786">
        <f t="shared" si="73"/>
        <v>196</v>
      </c>
      <c r="L227" s="603">
        <f>L217</f>
        <v>375050</v>
      </c>
      <c r="M227" s="502">
        <f>M217</f>
        <v>37510</v>
      </c>
      <c r="N227" s="855">
        <f t="shared" si="74"/>
        <v>73509800</v>
      </c>
      <c r="O227" s="856">
        <f t="shared" si="75"/>
        <v>7351960</v>
      </c>
      <c r="P227" s="857">
        <f t="shared" si="76"/>
        <v>80861760</v>
      </c>
      <c r="R227" s="879">
        <v>548150</v>
      </c>
      <c r="S227" s="880">
        <f t="shared" ref="S227" si="91">+ROUND(R227*0.1,-1)</f>
        <v>54820</v>
      </c>
    </row>
    <row r="228" spans="1:26" ht="15.75" customHeight="1">
      <c r="A228" s="787"/>
      <c r="B228" s="775"/>
      <c r="C228" s="246" t="s">
        <v>363</v>
      </c>
      <c r="D228" s="51"/>
      <c r="E228" s="518"/>
      <c r="F228" s="783" t="s">
        <v>224</v>
      </c>
      <c r="G228" s="792"/>
      <c r="H228" s="785">
        <f>H227</f>
        <v>60</v>
      </c>
      <c r="I228" s="785">
        <f t="shared" si="90"/>
        <v>68</v>
      </c>
      <c r="J228" s="785">
        <f t="shared" si="90"/>
        <v>68</v>
      </c>
      <c r="K228" s="786">
        <f t="shared" si="73"/>
        <v>196</v>
      </c>
      <c r="L228" s="495">
        <f t="shared" si="77"/>
        <v>365500</v>
      </c>
      <c r="M228" s="485">
        <f t="shared" si="78"/>
        <v>64500</v>
      </c>
      <c r="N228" s="345">
        <f t="shared" si="74"/>
        <v>71638000</v>
      </c>
      <c r="O228" s="858">
        <f t="shared" si="75"/>
        <v>12642000</v>
      </c>
      <c r="P228" s="859">
        <f t="shared" si="76"/>
        <v>84280000</v>
      </c>
      <c r="R228" s="881">
        <f>+$R$209*T228</f>
        <v>365500</v>
      </c>
      <c r="S228" s="882">
        <f>+$S$209*T228</f>
        <v>64500</v>
      </c>
      <c r="T228" s="42">
        <f>+T218</f>
        <v>430000</v>
      </c>
    </row>
    <row r="229" spans="1:26" ht="15.75" customHeight="1">
      <c r="A229" s="787">
        <v>3</v>
      </c>
      <c r="B229" s="826" t="s">
        <v>419</v>
      </c>
      <c r="C229" s="883"/>
      <c r="D229" s="51"/>
      <c r="E229" s="518"/>
      <c r="F229" s="783"/>
      <c r="G229" s="792"/>
      <c r="H229" s="346"/>
      <c r="I229" s="346"/>
      <c r="J229" s="346"/>
      <c r="K229" s="786">
        <f t="shared" si="73"/>
        <v>0</v>
      </c>
      <c r="L229" s="495">
        <f t="shared" si="77"/>
        <v>0</v>
      </c>
      <c r="M229" s="485">
        <f t="shared" si="78"/>
        <v>0</v>
      </c>
      <c r="N229" s="345"/>
      <c r="O229" s="858"/>
      <c r="P229" s="859"/>
      <c r="R229" s="881"/>
      <c r="S229" s="882"/>
    </row>
    <row r="230" spans="1:26" ht="15.75" customHeight="1">
      <c r="A230" s="787"/>
      <c r="B230" s="832"/>
      <c r="C230" s="264" t="s">
        <v>248</v>
      </c>
      <c r="D230" s="51"/>
      <c r="E230" s="518"/>
      <c r="F230" s="783" t="s">
        <v>117</v>
      </c>
      <c r="G230" s="792"/>
      <c r="H230" s="785">
        <f>H231*6.22</f>
        <v>391.85999999999996</v>
      </c>
      <c r="I230" s="785">
        <f t="shared" ref="I230:J230" si="92">I231*6.22</f>
        <v>466.5</v>
      </c>
      <c r="J230" s="785">
        <f t="shared" si="92"/>
        <v>466.5</v>
      </c>
      <c r="K230" s="786">
        <f t="shared" si="73"/>
        <v>1324.86</v>
      </c>
      <c r="L230" s="497">
        <f t="shared" si="77"/>
        <v>0</v>
      </c>
      <c r="M230" s="496">
        <f>+M220</f>
        <v>19040</v>
      </c>
      <c r="N230" s="345">
        <f t="shared" si="74"/>
        <v>0</v>
      </c>
      <c r="O230" s="858">
        <f t="shared" si="75"/>
        <v>25225334.399999999</v>
      </c>
      <c r="P230" s="859">
        <f t="shared" si="76"/>
        <v>25225334.399999999</v>
      </c>
      <c r="R230" s="881">
        <v>0</v>
      </c>
      <c r="S230" s="882"/>
    </row>
    <row r="231" spans="1:26" s="854" customFormat="1" ht="15.75" customHeight="1">
      <c r="A231" s="864"/>
      <c r="B231" s="884"/>
      <c r="C231" s="610" t="s">
        <v>562</v>
      </c>
      <c r="D231" s="598"/>
      <c r="E231" s="885" t="s">
        <v>563</v>
      </c>
      <c r="F231" s="849" t="s">
        <v>224</v>
      </c>
      <c r="G231" s="865"/>
      <c r="H231" s="785">
        <f>H211</f>
        <v>63</v>
      </c>
      <c r="I231" s="785">
        <f>I211</f>
        <v>75</v>
      </c>
      <c r="J231" s="785">
        <f t="shared" ref="J231" si="93">J211</f>
        <v>75</v>
      </c>
      <c r="K231" s="786">
        <f t="shared" si="73"/>
        <v>213</v>
      </c>
      <c r="L231" s="603">
        <f t="shared" si="77"/>
        <v>1360000</v>
      </c>
      <c r="M231" s="502">
        <f t="shared" si="78"/>
        <v>240000</v>
      </c>
      <c r="N231" s="855">
        <f t="shared" si="74"/>
        <v>289680000</v>
      </c>
      <c r="O231" s="856">
        <f t="shared" si="75"/>
        <v>51120000</v>
      </c>
      <c r="P231" s="857">
        <f t="shared" si="76"/>
        <v>340800000</v>
      </c>
      <c r="Q231" s="886"/>
      <c r="R231" s="881">
        <f>+$R$209*T231</f>
        <v>1360000</v>
      </c>
      <c r="S231" s="882">
        <f>+$S$209*T231</f>
        <v>240000</v>
      </c>
      <c r="T231" s="854">
        <v>1600000</v>
      </c>
      <c r="X231" s="854" t="s">
        <v>977</v>
      </c>
      <c r="Z231" s="854" t="s">
        <v>997</v>
      </c>
    </row>
    <row r="232" spans="1:26" s="854" customFormat="1" ht="15.75" customHeight="1">
      <c r="A232" s="864"/>
      <c r="B232" s="884"/>
      <c r="C232" s="887" t="s">
        <v>564</v>
      </c>
      <c r="D232" s="598"/>
      <c r="E232" s="885" t="s">
        <v>565</v>
      </c>
      <c r="F232" s="849" t="s">
        <v>224</v>
      </c>
      <c r="G232" s="865"/>
      <c r="H232" s="785">
        <f>H231</f>
        <v>63</v>
      </c>
      <c r="I232" s="785">
        <f>I231</f>
        <v>75</v>
      </c>
      <c r="J232" s="785">
        <f t="shared" ref="J232" si="94">J231</f>
        <v>75</v>
      </c>
      <c r="K232" s="786">
        <f t="shared" si="73"/>
        <v>213</v>
      </c>
      <c r="L232" s="603" t="s">
        <v>845</v>
      </c>
      <c r="M232" s="502"/>
      <c r="N232" s="855"/>
      <c r="O232" s="856"/>
      <c r="P232" s="857"/>
      <c r="R232" s="879"/>
      <c r="S232" s="880"/>
    </row>
    <row r="233" spans="1:26" ht="15.75" customHeight="1">
      <c r="A233" s="787"/>
      <c r="B233" s="832"/>
      <c r="C233" s="246" t="s">
        <v>264</v>
      </c>
      <c r="D233" s="51"/>
      <c r="E233" s="888"/>
      <c r="F233" s="783"/>
      <c r="G233" s="792"/>
      <c r="H233" s="785"/>
      <c r="I233" s="785"/>
      <c r="J233" s="785"/>
      <c r="K233" s="786">
        <f t="shared" si="73"/>
        <v>0</v>
      </c>
      <c r="L233" s="483"/>
      <c r="M233" s="484"/>
      <c r="N233" s="329"/>
      <c r="O233" s="772"/>
      <c r="P233" s="773"/>
      <c r="R233" s="458"/>
      <c r="S233" s="284"/>
    </row>
    <row r="234" spans="1:26" ht="15.75" customHeight="1">
      <c r="A234" s="787"/>
      <c r="B234" s="832"/>
      <c r="C234" s="246" t="s">
        <v>255</v>
      </c>
      <c r="D234" s="51"/>
      <c r="E234" s="114" t="s">
        <v>561</v>
      </c>
      <c r="F234" s="107" t="s">
        <v>274</v>
      </c>
      <c r="G234" s="792"/>
      <c r="H234" s="785">
        <f>H232*1.5</f>
        <v>94.5</v>
      </c>
      <c r="I234" s="785">
        <f t="shared" ref="I234:J234" si="95">I232*1.5</f>
        <v>112.5</v>
      </c>
      <c r="J234" s="785">
        <f t="shared" si="95"/>
        <v>112.5</v>
      </c>
      <c r="K234" s="786">
        <f t="shared" si="73"/>
        <v>319.5</v>
      </c>
      <c r="L234" s="483" t="s">
        <v>845</v>
      </c>
      <c r="M234" s="484"/>
      <c r="N234" s="329"/>
      <c r="O234" s="772"/>
      <c r="P234" s="773"/>
      <c r="R234" s="458"/>
      <c r="S234" s="284"/>
    </row>
    <row r="235" spans="1:26" ht="15.75" customHeight="1">
      <c r="A235" s="787"/>
      <c r="B235" s="832"/>
      <c r="C235" s="863" t="s">
        <v>307</v>
      </c>
      <c r="D235" s="51"/>
      <c r="E235" s="518" t="s">
        <v>810</v>
      </c>
      <c r="F235" s="783" t="s">
        <v>206</v>
      </c>
      <c r="G235" s="792"/>
      <c r="H235" s="785">
        <f>H231</f>
        <v>63</v>
      </c>
      <c r="I235" s="785">
        <f t="shared" ref="I235:J235" si="96">I231</f>
        <v>75</v>
      </c>
      <c r="J235" s="785">
        <f t="shared" si="96"/>
        <v>75</v>
      </c>
      <c r="K235" s="786">
        <f t="shared" si="73"/>
        <v>213</v>
      </c>
      <c r="L235" s="483" t="s">
        <v>845</v>
      </c>
      <c r="M235" s="484"/>
      <c r="N235" s="329"/>
      <c r="O235" s="772"/>
      <c r="P235" s="773"/>
      <c r="R235" s="458"/>
      <c r="S235" s="284"/>
    </row>
    <row r="236" spans="1:26" ht="15.75" customHeight="1">
      <c r="A236" s="787"/>
      <c r="B236" s="832"/>
      <c r="C236" s="863" t="s">
        <v>306</v>
      </c>
      <c r="D236" s="51"/>
      <c r="E236" s="888" t="s">
        <v>566</v>
      </c>
      <c r="F236" s="783" t="s">
        <v>206</v>
      </c>
      <c r="G236" s="792"/>
      <c r="H236" s="785">
        <f>H235</f>
        <v>63</v>
      </c>
      <c r="I236" s="785">
        <f t="shared" ref="I236:J236" si="97">I235</f>
        <v>75</v>
      </c>
      <c r="J236" s="785">
        <f t="shared" si="97"/>
        <v>75</v>
      </c>
      <c r="K236" s="786">
        <f t="shared" si="73"/>
        <v>213</v>
      </c>
      <c r="L236" s="483" t="s">
        <v>845</v>
      </c>
      <c r="M236" s="484"/>
      <c r="N236" s="329"/>
      <c r="O236" s="772"/>
      <c r="P236" s="773"/>
      <c r="R236" s="458"/>
      <c r="S236" s="284"/>
    </row>
    <row r="237" spans="1:26" s="900" customFormat="1" ht="15.75" customHeight="1">
      <c r="A237" s="889">
        <v>4</v>
      </c>
      <c r="B237" s="890" t="s">
        <v>1014</v>
      </c>
      <c r="C237" s="891"/>
      <c r="D237" s="892"/>
      <c r="E237" s="893"/>
      <c r="F237" s="894"/>
      <c r="G237" s="895"/>
      <c r="H237" s="896"/>
      <c r="I237" s="896"/>
      <c r="J237" s="896"/>
      <c r="K237" s="897">
        <f t="shared" si="73"/>
        <v>0</v>
      </c>
      <c r="L237" s="680"/>
      <c r="M237" s="681"/>
      <c r="N237" s="898"/>
      <c r="O237" s="897"/>
      <c r="P237" s="899"/>
      <c r="R237" s="901"/>
      <c r="S237" s="902"/>
    </row>
    <row r="238" spans="1:26" s="900" customFormat="1" ht="15.75" customHeight="1">
      <c r="A238" s="889"/>
      <c r="B238" s="903"/>
      <c r="C238" s="682" t="s">
        <v>248</v>
      </c>
      <c r="D238" s="892"/>
      <c r="E238" s="893"/>
      <c r="F238" s="894" t="s">
        <v>117</v>
      </c>
      <c r="G238" s="895"/>
      <c r="H238" s="896">
        <f>(1.6+2.1+2.1)*H239</f>
        <v>174.00000000000003</v>
      </c>
      <c r="I238" s="896">
        <f t="shared" ref="I238:J238" si="98">(1.6+2.1+2.1)*I239</f>
        <v>174.00000000000003</v>
      </c>
      <c r="J238" s="896">
        <f t="shared" si="98"/>
        <v>174.00000000000003</v>
      </c>
      <c r="K238" s="897">
        <f t="shared" si="73"/>
        <v>522.00000000000011</v>
      </c>
      <c r="L238" s="680">
        <f>+L220</f>
        <v>0</v>
      </c>
      <c r="M238" s="683">
        <f>+M220</f>
        <v>19040</v>
      </c>
      <c r="N238" s="898">
        <f t="shared" ref="N238:N262" si="99">K238*L238</f>
        <v>0</v>
      </c>
      <c r="O238" s="897">
        <f t="shared" ref="O238:O262" si="100">K238*M238</f>
        <v>9938880.0000000019</v>
      </c>
      <c r="P238" s="899">
        <f t="shared" ref="P238:P262" si="101">N238+O238</f>
        <v>9938880.0000000019</v>
      </c>
      <c r="R238" s="901"/>
      <c r="S238" s="902"/>
      <c r="X238" s="900" t="s">
        <v>1000</v>
      </c>
    </row>
    <row r="239" spans="1:26" s="900" customFormat="1" ht="15.75" customHeight="1">
      <c r="A239" s="889"/>
      <c r="B239" s="903"/>
      <c r="C239" s="682" t="s">
        <v>526</v>
      </c>
      <c r="D239" s="892"/>
      <c r="E239" s="893" t="s">
        <v>276</v>
      </c>
      <c r="F239" s="894" t="s">
        <v>224</v>
      </c>
      <c r="G239" s="895"/>
      <c r="H239" s="896">
        <v>30</v>
      </c>
      <c r="I239" s="896">
        <v>30</v>
      </c>
      <c r="J239" s="896">
        <v>30</v>
      </c>
      <c r="K239" s="897">
        <f t="shared" si="73"/>
        <v>90</v>
      </c>
      <c r="L239" s="680">
        <f t="shared" ref="L239:L240" si="102">ROUND(R239*$R$207,$R$208)</f>
        <v>850425</v>
      </c>
      <c r="M239" s="683">
        <f t="shared" ref="M239:M240" si="103">ROUND(S239*$R$207,$R$208)</f>
        <v>85043</v>
      </c>
      <c r="N239" s="898">
        <f t="shared" si="99"/>
        <v>76538250</v>
      </c>
      <c r="O239" s="897">
        <f t="shared" si="100"/>
        <v>7653870</v>
      </c>
      <c r="P239" s="899">
        <f t="shared" si="101"/>
        <v>84192120</v>
      </c>
      <c r="R239" s="497">
        <v>850425</v>
      </c>
      <c r="S239" s="498">
        <v>85043</v>
      </c>
      <c r="X239" s="900" t="s">
        <v>1000</v>
      </c>
    </row>
    <row r="240" spans="1:26" s="900" customFormat="1" ht="15.75" customHeight="1">
      <c r="A240" s="889"/>
      <c r="B240" s="903"/>
      <c r="C240" s="891" t="s">
        <v>277</v>
      </c>
      <c r="D240" s="892"/>
      <c r="E240" s="893" t="s">
        <v>281</v>
      </c>
      <c r="F240" s="894" t="s">
        <v>224</v>
      </c>
      <c r="G240" s="895"/>
      <c r="H240" s="896">
        <f>H239</f>
        <v>30</v>
      </c>
      <c r="I240" s="896">
        <f t="shared" ref="I240:J240" si="104">I239</f>
        <v>30</v>
      </c>
      <c r="J240" s="896">
        <f t="shared" si="104"/>
        <v>30</v>
      </c>
      <c r="K240" s="897">
        <f t="shared" si="73"/>
        <v>90</v>
      </c>
      <c r="L240" s="680">
        <f t="shared" si="102"/>
        <v>4701200</v>
      </c>
      <c r="M240" s="683">
        <f t="shared" si="103"/>
        <v>470120</v>
      </c>
      <c r="N240" s="898">
        <f t="shared" si="99"/>
        <v>423108000</v>
      </c>
      <c r="O240" s="897">
        <f t="shared" si="100"/>
        <v>42310800</v>
      </c>
      <c r="P240" s="899">
        <f t="shared" si="101"/>
        <v>465418800</v>
      </c>
      <c r="R240" s="497">
        <v>4701200</v>
      </c>
      <c r="S240" s="498">
        <f>+R240*0.1</f>
        <v>470120</v>
      </c>
      <c r="X240" s="900" t="s">
        <v>1000</v>
      </c>
    </row>
    <row r="241" spans="1:24" s="900" customFormat="1" ht="15.75" customHeight="1">
      <c r="A241" s="889"/>
      <c r="B241" s="903"/>
      <c r="C241" s="891" t="s">
        <v>278</v>
      </c>
      <c r="D241" s="892"/>
      <c r="E241" s="893"/>
      <c r="F241" s="894"/>
      <c r="G241" s="895"/>
      <c r="H241" s="896"/>
      <c r="I241" s="896"/>
      <c r="J241" s="896"/>
      <c r="K241" s="897">
        <f t="shared" si="73"/>
        <v>0</v>
      </c>
      <c r="L241" s="680"/>
      <c r="M241" s="681"/>
      <c r="N241" s="898">
        <f t="shared" si="99"/>
        <v>0</v>
      </c>
      <c r="O241" s="897">
        <f t="shared" si="100"/>
        <v>0</v>
      </c>
      <c r="P241" s="899">
        <f t="shared" si="101"/>
        <v>0</v>
      </c>
      <c r="R241" s="901"/>
      <c r="S241" s="902"/>
    </row>
    <row r="242" spans="1:24" s="900" customFormat="1" ht="15.75" customHeight="1">
      <c r="A242" s="889"/>
      <c r="B242" s="903"/>
      <c r="C242" s="891" t="s">
        <v>264</v>
      </c>
      <c r="D242" s="892"/>
      <c r="E242" s="893"/>
      <c r="F242" s="894"/>
      <c r="G242" s="895"/>
      <c r="H242" s="896"/>
      <c r="I242" s="896"/>
      <c r="J242" s="896"/>
      <c r="K242" s="897">
        <f t="shared" si="73"/>
        <v>0</v>
      </c>
      <c r="L242" s="680"/>
      <c r="M242" s="681"/>
      <c r="N242" s="898">
        <f t="shared" si="99"/>
        <v>0</v>
      </c>
      <c r="O242" s="897">
        <f t="shared" si="100"/>
        <v>0</v>
      </c>
      <c r="P242" s="899">
        <f t="shared" si="101"/>
        <v>0</v>
      </c>
      <c r="R242" s="901"/>
      <c r="S242" s="902"/>
    </row>
    <row r="243" spans="1:24" s="900" customFormat="1" ht="15.75" customHeight="1">
      <c r="A243" s="889"/>
      <c r="B243" s="903"/>
      <c r="C243" s="891" t="s">
        <v>255</v>
      </c>
      <c r="D243" s="892"/>
      <c r="E243" s="893" t="s">
        <v>561</v>
      </c>
      <c r="F243" s="894" t="s">
        <v>274</v>
      </c>
      <c r="G243" s="895"/>
      <c r="H243" s="896">
        <f>H240*1.5</f>
        <v>45</v>
      </c>
      <c r="I243" s="896">
        <f t="shared" ref="I243:J243" si="105">I240*1.5</f>
        <v>45</v>
      </c>
      <c r="J243" s="896">
        <f t="shared" si="105"/>
        <v>45</v>
      </c>
      <c r="K243" s="897">
        <f t="shared" si="73"/>
        <v>135</v>
      </c>
      <c r="L243" s="680">
        <v>0</v>
      </c>
      <c r="M243" s="683">
        <v>0</v>
      </c>
      <c r="N243" s="898">
        <f t="shared" si="99"/>
        <v>0</v>
      </c>
      <c r="O243" s="897">
        <f t="shared" si="100"/>
        <v>0</v>
      </c>
      <c r="P243" s="899">
        <f t="shared" si="101"/>
        <v>0</v>
      </c>
      <c r="R243" s="901"/>
      <c r="S243" s="902"/>
      <c r="X243" s="900" t="s">
        <v>1000</v>
      </c>
    </row>
    <row r="244" spans="1:24" s="900" customFormat="1" ht="15.75" customHeight="1">
      <c r="A244" s="889"/>
      <c r="B244" s="903"/>
      <c r="C244" s="891" t="s">
        <v>307</v>
      </c>
      <c r="D244" s="892"/>
      <c r="E244" s="893" t="s">
        <v>810</v>
      </c>
      <c r="F244" s="894" t="s">
        <v>206</v>
      </c>
      <c r="G244" s="895"/>
      <c r="H244" s="896">
        <f>H239</f>
        <v>30</v>
      </c>
      <c r="I244" s="896">
        <f t="shared" ref="I244:J244" si="106">I239</f>
        <v>30</v>
      </c>
      <c r="J244" s="896">
        <f t="shared" si="106"/>
        <v>30</v>
      </c>
      <c r="K244" s="897">
        <f t="shared" si="73"/>
        <v>90</v>
      </c>
      <c r="L244" s="680">
        <v>0</v>
      </c>
      <c r="M244" s="683">
        <v>0</v>
      </c>
      <c r="N244" s="898">
        <f t="shared" si="99"/>
        <v>0</v>
      </c>
      <c r="O244" s="897">
        <f t="shared" si="100"/>
        <v>0</v>
      </c>
      <c r="P244" s="899">
        <f t="shared" si="101"/>
        <v>0</v>
      </c>
      <c r="R244" s="901"/>
      <c r="S244" s="902"/>
      <c r="X244" s="900" t="s">
        <v>1000</v>
      </c>
    </row>
    <row r="245" spans="1:24" s="900" customFormat="1" ht="15.75" customHeight="1">
      <c r="A245" s="889"/>
      <c r="B245" s="903"/>
      <c r="C245" s="891" t="s">
        <v>306</v>
      </c>
      <c r="D245" s="892"/>
      <c r="E245" s="893" t="s">
        <v>566</v>
      </c>
      <c r="F245" s="894" t="s">
        <v>206</v>
      </c>
      <c r="G245" s="895"/>
      <c r="H245" s="896">
        <f>H244</f>
        <v>30</v>
      </c>
      <c r="I245" s="896">
        <f t="shared" ref="I245:J246" si="107">I244</f>
        <v>30</v>
      </c>
      <c r="J245" s="896">
        <f t="shared" si="107"/>
        <v>30</v>
      </c>
      <c r="K245" s="897">
        <f t="shared" si="73"/>
        <v>90</v>
      </c>
      <c r="L245" s="680">
        <v>0</v>
      </c>
      <c r="M245" s="683">
        <v>0</v>
      </c>
      <c r="N245" s="898">
        <f t="shared" si="99"/>
        <v>0</v>
      </c>
      <c r="O245" s="897">
        <f t="shared" si="100"/>
        <v>0</v>
      </c>
      <c r="P245" s="899">
        <f t="shared" si="101"/>
        <v>0</v>
      </c>
      <c r="R245" s="901"/>
      <c r="S245" s="902"/>
      <c r="X245" s="900" t="s">
        <v>1000</v>
      </c>
    </row>
    <row r="246" spans="1:24" s="906" customFormat="1" ht="15.75" customHeight="1">
      <c r="A246" s="889"/>
      <c r="B246" s="903"/>
      <c r="C246" s="696" t="s">
        <v>279</v>
      </c>
      <c r="D246" s="892"/>
      <c r="E246" s="904" t="s">
        <v>280</v>
      </c>
      <c r="F246" s="894" t="s">
        <v>206</v>
      </c>
      <c r="G246" s="905"/>
      <c r="H246" s="896">
        <f>H245</f>
        <v>30</v>
      </c>
      <c r="I246" s="896">
        <f t="shared" si="107"/>
        <v>30</v>
      </c>
      <c r="J246" s="896">
        <f t="shared" si="107"/>
        <v>30</v>
      </c>
      <c r="K246" s="897">
        <f t="shared" si="73"/>
        <v>90</v>
      </c>
      <c r="L246" s="680">
        <f t="shared" ref="L246" si="108">ROUND(R246*$R$207,$R$208)</f>
        <v>519300</v>
      </c>
      <c r="M246" s="681">
        <f t="shared" ref="M246" si="109">ROUND(S246*$R$207,$R$208)</f>
        <v>51930</v>
      </c>
      <c r="N246" s="898">
        <f t="shared" ref="N246" si="110">K246*L246</f>
        <v>46737000</v>
      </c>
      <c r="O246" s="897">
        <f t="shared" ref="O246" si="111">K246*M246</f>
        <v>4673700</v>
      </c>
      <c r="P246" s="899">
        <f t="shared" ref="P246" si="112">N246+O246</f>
        <v>51410700</v>
      </c>
      <c r="R246" s="907">
        <v>519300</v>
      </c>
      <c r="S246" s="908">
        <f>+R246*0.1</f>
        <v>51930</v>
      </c>
    </row>
    <row r="247" spans="1:24" s="900" customFormat="1" ht="15.75" customHeight="1">
      <c r="A247" s="909">
        <v>5</v>
      </c>
      <c r="B247" s="910" t="s">
        <v>1001</v>
      </c>
      <c r="C247" s="911"/>
      <c r="D247" s="912"/>
      <c r="E247" s="913"/>
      <c r="F247" s="914"/>
      <c r="G247" s="784"/>
      <c r="H247" s="785"/>
      <c r="I247" s="785"/>
      <c r="J247" s="785"/>
      <c r="K247" s="786">
        <f t="shared" si="73"/>
        <v>0</v>
      </c>
      <c r="L247" s="497"/>
      <c r="M247" s="496"/>
      <c r="N247" s="862">
        <f t="shared" si="99"/>
        <v>0</v>
      </c>
      <c r="O247" s="860">
        <f t="shared" si="100"/>
        <v>0</v>
      </c>
      <c r="P247" s="915">
        <f t="shared" si="101"/>
        <v>0</v>
      </c>
      <c r="R247" s="901"/>
      <c r="S247" s="902"/>
    </row>
    <row r="248" spans="1:24" s="900" customFormat="1" ht="15.75" customHeight="1">
      <c r="A248" s="909"/>
      <c r="B248" s="916"/>
      <c r="C248" s="672" t="s">
        <v>248</v>
      </c>
      <c r="D248" s="912"/>
      <c r="E248" s="913"/>
      <c r="F248" s="914" t="s">
        <v>117</v>
      </c>
      <c r="G248" s="784"/>
      <c r="H248" s="785"/>
      <c r="I248" s="785">
        <f>(1.7+1.1+2.1+2.1)*I249</f>
        <v>7</v>
      </c>
      <c r="J248" s="785">
        <f t="shared" ref="J248" si="113">(1.7+1.1+2.1+2.1)*J249</f>
        <v>7</v>
      </c>
      <c r="K248" s="786">
        <f t="shared" si="73"/>
        <v>14</v>
      </c>
      <c r="L248" s="497"/>
      <c r="M248" s="496">
        <f>+M238</f>
        <v>19040</v>
      </c>
      <c r="N248" s="862">
        <f t="shared" si="99"/>
        <v>0</v>
      </c>
      <c r="O248" s="860">
        <f t="shared" si="100"/>
        <v>266560</v>
      </c>
      <c r="P248" s="915">
        <f t="shared" si="101"/>
        <v>266560</v>
      </c>
      <c r="R248" s="901"/>
      <c r="S248" s="902"/>
      <c r="X248" s="900" t="s">
        <v>1000</v>
      </c>
    </row>
    <row r="249" spans="1:24" s="900" customFormat="1" ht="15.75" customHeight="1">
      <c r="A249" s="909"/>
      <c r="B249" s="916"/>
      <c r="C249" s="911" t="s">
        <v>1002</v>
      </c>
      <c r="D249" s="912"/>
      <c r="E249" s="913" t="s">
        <v>1003</v>
      </c>
      <c r="F249" s="914" t="s">
        <v>224</v>
      </c>
      <c r="G249" s="784"/>
      <c r="H249" s="785"/>
      <c r="I249" s="785">
        <v>1</v>
      </c>
      <c r="J249" s="785">
        <v>1</v>
      </c>
      <c r="K249" s="786">
        <f t="shared" si="73"/>
        <v>2</v>
      </c>
      <c r="L249" s="497">
        <v>4327500</v>
      </c>
      <c r="M249" s="496">
        <f>+L249*0.1</f>
        <v>432750</v>
      </c>
      <c r="N249" s="862">
        <f t="shared" si="99"/>
        <v>8655000</v>
      </c>
      <c r="O249" s="860">
        <f t="shared" si="100"/>
        <v>865500</v>
      </c>
      <c r="P249" s="915">
        <f t="shared" si="101"/>
        <v>9520500</v>
      </c>
      <c r="R249" s="901"/>
      <c r="S249" s="902"/>
      <c r="X249" s="900" t="s">
        <v>1000</v>
      </c>
    </row>
    <row r="250" spans="1:24" s="900" customFormat="1" ht="15.75" customHeight="1">
      <c r="A250" s="909"/>
      <c r="B250" s="916"/>
      <c r="C250" s="911" t="s">
        <v>1004</v>
      </c>
      <c r="D250" s="912"/>
      <c r="E250" s="913"/>
      <c r="F250" s="914"/>
      <c r="G250" s="784"/>
      <c r="H250" s="785"/>
      <c r="I250" s="785"/>
      <c r="J250" s="785"/>
      <c r="K250" s="786">
        <f t="shared" si="73"/>
        <v>0</v>
      </c>
      <c r="L250" s="497"/>
      <c r="M250" s="496"/>
      <c r="N250" s="862">
        <f t="shared" si="99"/>
        <v>0</v>
      </c>
      <c r="O250" s="860">
        <f t="shared" si="100"/>
        <v>0</v>
      </c>
      <c r="P250" s="915">
        <f t="shared" si="101"/>
        <v>0</v>
      </c>
      <c r="R250" s="901"/>
      <c r="S250" s="902"/>
    </row>
    <row r="251" spans="1:24" s="900" customFormat="1" ht="15.75" customHeight="1">
      <c r="A251" s="909"/>
      <c r="B251" s="916"/>
      <c r="C251" s="911" t="s">
        <v>264</v>
      </c>
      <c r="D251" s="912"/>
      <c r="E251" s="913"/>
      <c r="F251" s="914"/>
      <c r="G251" s="784"/>
      <c r="H251" s="785"/>
      <c r="I251" s="785"/>
      <c r="J251" s="785"/>
      <c r="K251" s="786">
        <f t="shared" si="73"/>
        <v>0</v>
      </c>
      <c r="L251" s="497"/>
      <c r="M251" s="496"/>
      <c r="N251" s="862">
        <f t="shared" si="99"/>
        <v>0</v>
      </c>
      <c r="O251" s="860">
        <f t="shared" si="100"/>
        <v>0</v>
      </c>
      <c r="P251" s="915">
        <f t="shared" si="101"/>
        <v>0</v>
      </c>
      <c r="R251" s="901"/>
      <c r="S251" s="902"/>
    </row>
    <row r="252" spans="1:24" s="900" customFormat="1" ht="15.75" customHeight="1">
      <c r="A252" s="909"/>
      <c r="B252" s="916"/>
      <c r="C252" s="911" t="s">
        <v>255</v>
      </c>
      <c r="D252" s="912"/>
      <c r="E252" s="913"/>
      <c r="F252" s="914" t="s">
        <v>274</v>
      </c>
      <c r="G252" s="784"/>
      <c r="H252" s="785"/>
      <c r="I252" s="785">
        <f>I249*1.5</f>
        <v>1.5</v>
      </c>
      <c r="J252" s="785">
        <f t="shared" ref="J252" si="114">J249*1.5</f>
        <v>1.5</v>
      </c>
      <c r="K252" s="786">
        <f t="shared" si="73"/>
        <v>3</v>
      </c>
      <c r="L252" s="497">
        <f t="shared" ref="L252:L254" si="115">ROUND(R252*$R$207,$R$208)</f>
        <v>116328</v>
      </c>
      <c r="M252" s="496">
        <f t="shared" ref="M252:M254" si="116">ROUND(S252*$R$207,$R$208)</f>
        <v>11632.8</v>
      </c>
      <c r="N252" s="862">
        <f t="shared" si="99"/>
        <v>348984</v>
      </c>
      <c r="O252" s="860">
        <f t="shared" si="100"/>
        <v>34898.399999999994</v>
      </c>
      <c r="P252" s="915">
        <f t="shared" si="101"/>
        <v>383882.4</v>
      </c>
      <c r="R252" s="901">
        <v>116328</v>
      </c>
      <c r="S252" s="902">
        <f>+R252*0.1</f>
        <v>11632.800000000001</v>
      </c>
      <c r="X252" s="900" t="s">
        <v>1000</v>
      </c>
    </row>
    <row r="253" spans="1:24" s="900" customFormat="1" ht="15.75" customHeight="1">
      <c r="A253" s="909"/>
      <c r="B253" s="916"/>
      <c r="C253" s="911" t="s">
        <v>1005</v>
      </c>
      <c r="D253" s="912"/>
      <c r="E253" s="913"/>
      <c r="F253" s="914" t="s">
        <v>206</v>
      </c>
      <c r="G253" s="784"/>
      <c r="H253" s="785"/>
      <c r="I253" s="785">
        <f>I249</f>
        <v>1</v>
      </c>
      <c r="J253" s="785">
        <f t="shared" ref="J253" si="117">J249</f>
        <v>1</v>
      </c>
      <c r="K253" s="786">
        <f t="shared" si="73"/>
        <v>2</v>
      </c>
      <c r="L253" s="497">
        <f t="shared" si="115"/>
        <v>207720</v>
      </c>
      <c r="M253" s="496">
        <f t="shared" si="116"/>
        <v>20772</v>
      </c>
      <c r="N253" s="862">
        <f t="shared" si="99"/>
        <v>415440</v>
      </c>
      <c r="O253" s="860">
        <f t="shared" si="100"/>
        <v>41544</v>
      </c>
      <c r="P253" s="915">
        <f t="shared" si="101"/>
        <v>456984</v>
      </c>
      <c r="R253" s="901">
        <v>207720</v>
      </c>
      <c r="S253" s="902">
        <f t="shared" ref="S253:S254" si="118">+R253*0.1</f>
        <v>20772</v>
      </c>
      <c r="X253" s="900" t="s">
        <v>1000</v>
      </c>
    </row>
    <row r="254" spans="1:24" s="900" customFormat="1" ht="15.75" customHeight="1">
      <c r="A254" s="909"/>
      <c r="B254" s="916"/>
      <c r="C254" s="911" t="s">
        <v>1006</v>
      </c>
      <c r="D254" s="912"/>
      <c r="E254" s="913"/>
      <c r="F254" s="914" t="s">
        <v>206</v>
      </c>
      <c r="G254" s="784"/>
      <c r="H254" s="785"/>
      <c r="I254" s="785">
        <f>I253</f>
        <v>1</v>
      </c>
      <c r="J254" s="785">
        <f t="shared" ref="J254" si="119">J253</f>
        <v>1</v>
      </c>
      <c r="K254" s="786">
        <f t="shared" si="73"/>
        <v>2</v>
      </c>
      <c r="L254" s="497">
        <f t="shared" si="115"/>
        <v>450060</v>
      </c>
      <c r="M254" s="496">
        <f t="shared" si="116"/>
        <v>45006</v>
      </c>
      <c r="N254" s="862">
        <f t="shared" si="99"/>
        <v>900120</v>
      </c>
      <c r="O254" s="860">
        <f t="shared" si="100"/>
        <v>90012</v>
      </c>
      <c r="P254" s="915">
        <f t="shared" si="101"/>
        <v>990132</v>
      </c>
      <c r="R254" s="901">
        <v>450060</v>
      </c>
      <c r="S254" s="902">
        <f t="shared" si="118"/>
        <v>45006</v>
      </c>
      <c r="X254" s="900" t="s">
        <v>1000</v>
      </c>
    </row>
    <row r="255" spans="1:24" s="900" customFormat="1" ht="15.75" customHeight="1">
      <c r="A255" s="909">
        <v>6</v>
      </c>
      <c r="B255" s="910" t="s">
        <v>1007</v>
      </c>
      <c r="C255" s="911"/>
      <c r="D255" s="912"/>
      <c r="E255" s="913"/>
      <c r="F255" s="914"/>
      <c r="G255" s="784"/>
      <c r="H255" s="785"/>
      <c r="I255" s="785"/>
      <c r="J255" s="785"/>
      <c r="K255" s="786">
        <f t="shared" si="73"/>
        <v>0</v>
      </c>
      <c r="L255" s="497"/>
      <c r="M255" s="496"/>
      <c r="N255" s="862">
        <f t="shared" si="99"/>
        <v>0</v>
      </c>
      <c r="O255" s="860">
        <f t="shared" si="100"/>
        <v>0</v>
      </c>
      <c r="P255" s="915">
        <f t="shared" si="101"/>
        <v>0</v>
      </c>
      <c r="R255" s="901"/>
      <c r="S255" s="902"/>
    </row>
    <row r="256" spans="1:24" s="900" customFormat="1" ht="15.75" customHeight="1">
      <c r="A256" s="909"/>
      <c r="B256" s="910"/>
      <c r="C256" s="672" t="s">
        <v>248</v>
      </c>
      <c r="D256" s="912"/>
      <c r="E256" s="913"/>
      <c r="F256" s="914" t="s">
        <v>117</v>
      </c>
      <c r="G256" s="784"/>
      <c r="H256" s="785"/>
      <c r="I256" s="785">
        <f>(2.36+2.1+2.1)*I257</f>
        <v>13.120000000000001</v>
      </c>
      <c r="J256" s="785">
        <f t="shared" ref="J256" si="120">(2.36+2.1+2.1)*J257</f>
        <v>13.120000000000001</v>
      </c>
      <c r="K256" s="786">
        <f t="shared" si="73"/>
        <v>26.240000000000002</v>
      </c>
      <c r="L256" s="497">
        <f>+L248</f>
        <v>0</v>
      </c>
      <c r="M256" s="498">
        <f>+M248</f>
        <v>19040</v>
      </c>
      <c r="N256" s="862">
        <f t="shared" si="99"/>
        <v>0</v>
      </c>
      <c r="O256" s="860">
        <f t="shared" si="100"/>
        <v>499609.60000000003</v>
      </c>
      <c r="P256" s="915">
        <f t="shared" si="101"/>
        <v>499609.60000000003</v>
      </c>
      <c r="R256" s="901"/>
      <c r="S256" s="902"/>
      <c r="X256" s="900" t="s">
        <v>1000</v>
      </c>
    </row>
    <row r="257" spans="1:24" s="900" customFormat="1" ht="15.75" customHeight="1">
      <c r="A257" s="909"/>
      <c r="B257" s="910"/>
      <c r="C257" s="911" t="s">
        <v>1002</v>
      </c>
      <c r="D257" s="912"/>
      <c r="E257" s="913" t="s">
        <v>1003</v>
      </c>
      <c r="F257" s="914" t="s">
        <v>224</v>
      </c>
      <c r="G257" s="784"/>
      <c r="H257" s="785"/>
      <c r="I257" s="785">
        <v>2</v>
      </c>
      <c r="J257" s="785">
        <v>2</v>
      </c>
      <c r="K257" s="786">
        <f t="shared" si="73"/>
        <v>4</v>
      </c>
      <c r="L257" s="497">
        <f>+L249</f>
        <v>4327500</v>
      </c>
      <c r="M257" s="498">
        <f>+M249</f>
        <v>432750</v>
      </c>
      <c r="N257" s="862">
        <f t="shared" si="99"/>
        <v>17310000</v>
      </c>
      <c r="O257" s="860">
        <f t="shared" si="100"/>
        <v>1731000</v>
      </c>
      <c r="P257" s="915">
        <f t="shared" si="101"/>
        <v>19041000</v>
      </c>
      <c r="R257" s="901"/>
      <c r="S257" s="902"/>
      <c r="X257" s="900" t="s">
        <v>1000</v>
      </c>
    </row>
    <row r="258" spans="1:24" s="900" customFormat="1" ht="15.75" customHeight="1">
      <c r="A258" s="909"/>
      <c r="B258" s="910"/>
      <c r="C258" s="911" t="s">
        <v>1004</v>
      </c>
      <c r="D258" s="912"/>
      <c r="E258" s="913"/>
      <c r="F258" s="914"/>
      <c r="G258" s="784"/>
      <c r="H258" s="785"/>
      <c r="I258" s="785"/>
      <c r="J258" s="785"/>
      <c r="K258" s="786">
        <f t="shared" si="73"/>
        <v>0</v>
      </c>
      <c r="L258" s="497"/>
      <c r="M258" s="496"/>
      <c r="N258" s="862">
        <f t="shared" si="99"/>
        <v>0</v>
      </c>
      <c r="O258" s="860">
        <f t="shared" si="100"/>
        <v>0</v>
      </c>
      <c r="P258" s="915">
        <f t="shared" si="101"/>
        <v>0</v>
      </c>
      <c r="R258" s="901"/>
      <c r="S258" s="902"/>
    </row>
    <row r="259" spans="1:24" s="900" customFormat="1" ht="15.75" customHeight="1">
      <c r="A259" s="909"/>
      <c r="B259" s="916"/>
      <c r="C259" s="911" t="s">
        <v>264</v>
      </c>
      <c r="D259" s="912"/>
      <c r="E259" s="913"/>
      <c r="F259" s="914"/>
      <c r="G259" s="784"/>
      <c r="H259" s="785"/>
      <c r="I259" s="785"/>
      <c r="J259" s="785"/>
      <c r="K259" s="786">
        <f t="shared" si="73"/>
        <v>0</v>
      </c>
      <c r="L259" s="497"/>
      <c r="M259" s="496"/>
      <c r="N259" s="862">
        <f t="shared" si="99"/>
        <v>0</v>
      </c>
      <c r="O259" s="860">
        <f t="shared" si="100"/>
        <v>0</v>
      </c>
      <c r="P259" s="915">
        <f t="shared" si="101"/>
        <v>0</v>
      </c>
      <c r="R259" s="901"/>
      <c r="S259" s="902"/>
    </row>
    <row r="260" spans="1:24" s="900" customFormat="1" ht="15.75" customHeight="1">
      <c r="A260" s="909"/>
      <c r="B260" s="916"/>
      <c r="C260" s="911" t="s">
        <v>255</v>
      </c>
      <c r="D260" s="912"/>
      <c r="E260" s="913"/>
      <c r="F260" s="914" t="s">
        <v>274</v>
      </c>
      <c r="G260" s="784"/>
      <c r="H260" s="785"/>
      <c r="I260" s="785">
        <f>I257*3</f>
        <v>6</v>
      </c>
      <c r="J260" s="785">
        <f t="shared" ref="J260" si="121">J257*3</f>
        <v>6</v>
      </c>
      <c r="K260" s="786">
        <f t="shared" si="73"/>
        <v>12</v>
      </c>
      <c r="L260" s="497">
        <f>+L252</f>
        <v>116328</v>
      </c>
      <c r="M260" s="498">
        <f>+M252</f>
        <v>11632.8</v>
      </c>
      <c r="N260" s="862">
        <f t="shared" si="99"/>
        <v>1395936</v>
      </c>
      <c r="O260" s="860">
        <f t="shared" si="100"/>
        <v>139593.59999999998</v>
      </c>
      <c r="P260" s="915">
        <f t="shared" si="101"/>
        <v>1535529.6</v>
      </c>
      <c r="R260" s="901"/>
      <c r="S260" s="902"/>
      <c r="X260" s="900" t="s">
        <v>1000</v>
      </c>
    </row>
    <row r="261" spans="1:24" s="900" customFormat="1" ht="15.75" customHeight="1">
      <c r="A261" s="909"/>
      <c r="B261" s="916"/>
      <c r="C261" s="911" t="s">
        <v>1005</v>
      </c>
      <c r="D261" s="912"/>
      <c r="E261" s="913"/>
      <c r="F261" s="914" t="s">
        <v>206</v>
      </c>
      <c r="G261" s="784"/>
      <c r="H261" s="785"/>
      <c r="I261" s="785">
        <f>I257*2</f>
        <v>4</v>
      </c>
      <c r="J261" s="785">
        <f t="shared" ref="J261" si="122">J257*2</f>
        <v>4</v>
      </c>
      <c r="K261" s="786">
        <f t="shared" si="73"/>
        <v>8</v>
      </c>
      <c r="L261" s="497">
        <f t="shared" ref="L261:M261" si="123">+L253</f>
        <v>207720</v>
      </c>
      <c r="M261" s="498">
        <f t="shared" si="123"/>
        <v>20772</v>
      </c>
      <c r="N261" s="862">
        <f t="shared" si="99"/>
        <v>1661760</v>
      </c>
      <c r="O261" s="860">
        <f t="shared" si="100"/>
        <v>166176</v>
      </c>
      <c r="P261" s="915">
        <f t="shared" si="101"/>
        <v>1827936</v>
      </c>
      <c r="R261" s="901"/>
      <c r="S261" s="902"/>
      <c r="X261" s="900" t="s">
        <v>1000</v>
      </c>
    </row>
    <row r="262" spans="1:24" s="900" customFormat="1" ht="15.75" customHeight="1">
      <c r="A262" s="909"/>
      <c r="B262" s="916"/>
      <c r="C262" s="911" t="s">
        <v>1006</v>
      </c>
      <c r="D262" s="912"/>
      <c r="E262" s="913"/>
      <c r="F262" s="914" t="s">
        <v>206</v>
      </c>
      <c r="G262" s="784"/>
      <c r="H262" s="785"/>
      <c r="I262" s="785">
        <f>I261</f>
        <v>4</v>
      </c>
      <c r="J262" s="785">
        <f t="shared" ref="J262" si="124">J261</f>
        <v>4</v>
      </c>
      <c r="K262" s="786">
        <f t="shared" si="73"/>
        <v>8</v>
      </c>
      <c r="L262" s="497">
        <f t="shared" ref="L262:M262" si="125">+L254</f>
        <v>450060</v>
      </c>
      <c r="M262" s="498">
        <f t="shared" si="125"/>
        <v>45006</v>
      </c>
      <c r="N262" s="862">
        <f t="shared" si="99"/>
        <v>3600480</v>
      </c>
      <c r="O262" s="860">
        <f t="shared" si="100"/>
        <v>360048</v>
      </c>
      <c r="P262" s="915">
        <f t="shared" si="101"/>
        <v>3960528</v>
      </c>
      <c r="R262" s="901"/>
      <c r="S262" s="902"/>
      <c r="X262" s="900" t="s">
        <v>1000</v>
      </c>
    </row>
    <row r="263" spans="1:24" ht="15.75" customHeight="1">
      <c r="A263" s="787">
        <v>7</v>
      </c>
      <c r="B263" s="826" t="s">
        <v>501</v>
      </c>
      <c r="C263" s="917"/>
      <c r="D263" s="51"/>
      <c r="E263" s="518"/>
      <c r="F263" s="783"/>
      <c r="G263" s="861"/>
      <c r="H263" s="846"/>
      <c r="I263" s="346"/>
      <c r="J263" s="346"/>
      <c r="K263" s="786">
        <f t="shared" si="73"/>
        <v>0</v>
      </c>
      <c r="L263" s="483"/>
      <c r="M263" s="484"/>
      <c r="N263" s="329"/>
      <c r="O263" s="772"/>
      <c r="P263" s="773"/>
      <c r="R263" s="458"/>
      <c r="S263" s="284"/>
    </row>
    <row r="264" spans="1:24" s="806" customFormat="1" ht="15.75" customHeight="1">
      <c r="A264" s="876"/>
      <c r="B264" s="775"/>
      <c r="C264" s="264" t="s">
        <v>248</v>
      </c>
      <c r="D264" s="560"/>
      <c r="E264" s="114"/>
      <c r="F264" s="2" t="s">
        <v>117</v>
      </c>
      <c r="G264" s="798"/>
      <c r="H264" s="798"/>
      <c r="I264" s="798"/>
      <c r="J264" s="798"/>
      <c r="K264" s="786">
        <f t="shared" si="73"/>
        <v>0</v>
      </c>
      <c r="L264" s="483">
        <f t="shared" si="77"/>
        <v>0</v>
      </c>
      <c r="M264" s="484">
        <f t="shared" si="78"/>
        <v>0</v>
      </c>
      <c r="N264" s="801">
        <f t="shared" si="74"/>
        <v>0</v>
      </c>
      <c r="O264" s="803">
        <f t="shared" si="75"/>
        <v>0</v>
      </c>
      <c r="P264" s="804">
        <f t="shared" si="76"/>
        <v>0</v>
      </c>
      <c r="R264" s="918">
        <f>R230</f>
        <v>0</v>
      </c>
      <c r="S264" s="104">
        <v>0</v>
      </c>
      <c r="X264" s="854"/>
    </row>
    <row r="265" spans="1:24" ht="15.75" customHeight="1">
      <c r="A265" s="787"/>
      <c r="B265" s="832"/>
      <c r="C265" s="268" t="s">
        <v>526</v>
      </c>
      <c r="D265" s="51"/>
      <c r="E265" s="518" t="s">
        <v>276</v>
      </c>
      <c r="F265" s="783" t="s">
        <v>206</v>
      </c>
      <c r="G265" s="346"/>
      <c r="H265" s="346"/>
      <c r="I265" s="346"/>
      <c r="J265" s="346"/>
      <c r="K265" s="786">
        <f t="shared" si="73"/>
        <v>0</v>
      </c>
      <c r="L265" s="483">
        <f t="shared" si="77"/>
        <v>0</v>
      </c>
      <c r="M265" s="484">
        <f t="shared" si="78"/>
        <v>0</v>
      </c>
      <c r="N265" s="329">
        <f t="shared" si="74"/>
        <v>0</v>
      </c>
      <c r="O265" s="772">
        <f t="shared" si="75"/>
        <v>0</v>
      </c>
      <c r="P265" s="773">
        <f t="shared" si="76"/>
        <v>0</v>
      </c>
      <c r="R265" s="458">
        <v>0</v>
      </c>
      <c r="S265" s="284">
        <v>0</v>
      </c>
    </row>
    <row r="266" spans="1:24" ht="15.75" customHeight="1">
      <c r="A266" s="787"/>
      <c r="B266" s="919"/>
      <c r="C266" s="268" t="s">
        <v>277</v>
      </c>
      <c r="D266" s="51"/>
      <c r="E266" s="518" t="s">
        <v>281</v>
      </c>
      <c r="F266" s="783"/>
      <c r="G266" s="861"/>
      <c r="H266" s="846"/>
      <c r="I266" s="346"/>
      <c r="J266" s="346"/>
      <c r="K266" s="786">
        <f t="shared" si="73"/>
        <v>0</v>
      </c>
      <c r="L266" s="483">
        <f t="shared" si="77"/>
        <v>0</v>
      </c>
      <c r="M266" s="484">
        <f t="shared" si="78"/>
        <v>0</v>
      </c>
      <c r="N266" s="329">
        <f t="shared" si="74"/>
        <v>0</v>
      </c>
      <c r="O266" s="772">
        <f t="shared" si="75"/>
        <v>0</v>
      </c>
      <c r="P266" s="773">
        <f t="shared" si="76"/>
        <v>0</v>
      </c>
      <c r="R266" s="458">
        <v>0</v>
      </c>
      <c r="S266" s="284">
        <v>0</v>
      </c>
    </row>
    <row r="267" spans="1:24" ht="15.75" customHeight="1">
      <c r="A267" s="787"/>
      <c r="B267" s="919"/>
      <c r="C267" s="256" t="s">
        <v>278</v>
      </c>
      <c r="D267" s="51"/>
      <c r="E267" s="518"/>
      <c r="F267" s="783"/>
      <c r="G267" s="861"/>
      <c r="H267" s="846"/>
      <c r="I267" s="346"/>
      <c r="J267" s="346"/>
      <c r="K267" s="786">
        <f t="shared" si="73"/>
        <v>0</v>
      </c>
      <c r="L267" s="483">
        <f t="shared" si="77"/>
        <v>0</v>
      </c>
      <c r="M267" s="484">
        <f t="shared" si="78"/>
        <v>0</v>
      </c>
      <c r="N267" s="329"/>
      <c r="O267" s="772"/>
      <c r="P267" s="773"/>
      <c r="R267" s="458"/>
      <c r="S267" s="284"/>
    </row>
    <row r="268" spans="1:24" ht="15.75" customHeight="1">
      <c r="A268" s="787"/>
      <c r="B268" s="832"/>
      <c r="C268" s="268" t="s">
        <v>279</v>
      </c>
      <c r="D268" s="51"/>
      <c r="E268" s="518" t="s">
        <v>280</v>
      </c>
      <c r="F268" s="783"/>
      <c r="G268" s="861"/>
      <c r="H268" s="846"/>
      <c r="I268" s="346"/>
      <c r="J268" s="346"/>
      <c r="K268" s="786">
        <f t="shared" si="73"/>
        <v>0</v>
      </c>
      <c r="L268" s="483">
        <f t="shared" si="77"/>
        <v>0</v>
      </c>
      <c r="M268" s="484">
        <f t="shared" si="78"/>
        <v>0</v>
      </c>
      <c r="N268" s="329"/>
      <c r="O268" s="772"/>
      <c r="P268" s="773"/>
      <c r="R268" s="458"/>
      <c r="S268" s="284"/>
    </row>
    <row r="269" spans="1:24" ht="15.75" customHeight="1">
      <c r="A269" s="787">
        <v>8</v>
      </c>
      <c r="B269" s="826" t="s">
        <v>567</v>
      </c>
      <c r="C269" s="917"/>
      <c r="D269" s="51"/>
      <c r="E269" s="518"/>
      <c r="F269" s="783"/>
      <c r="G269" s="861"/>
      <c r="H269" s="846"/>
      <c r="I269" s="346"/>
      <c r="J269" s="346"/>
      <c r="K269" s="786">
        <f t="shared" si="73"/>
        <v>0</v>
      </c>
      <c r="L269" s="483">
        <f t="shared" si="77"/>
        <v>0</v>
      </c>
      <c r="M269" s="484">
        <f t="shared" si="78"/>
        <v>0</v>
      </c>
      <c r="N269" s="329"/>
      <c r="O269" s="772"/>
      <c r="P269" s="773"/>
      <c r="R269" s="458"/>
      <c r="S269" s="284"/>
    </row>
    <row r="270" spans="1:24" ht="15.75" customHeight="1">
      <c r="A270" s="787"/>
      <c r="B270" s="832"/>
      <c r="C270" s="264" t="s">
        <v>248</v>
      </c>
      <c r="D270" s="51"/>
      <c r="E270" s="518"/>
      <c r="F270" s="783" t="s">
        <v>117</v>
      </c>
      <c r="G270" s="346">
        <v>6</v>
      </c>
      <c r="H270" s="846"/>
      <c r="I270" s="346"/>
      <c r="J270" s="346"/>
      <c r="K270" s="786">
        <f t="shared" si="73"/>
        <v>6</v>
      </c>
      <c r="L270" s="481">
        <f t="shared" si="77"/>
        <v>0</v>
      </c>
      <c r="M270" s="482">
        <f>+M230</f>
        <v>19040</v>
      </c>
      <c r="N270" s="329">
        <f t="shared" si="74"/>
        <v>0</v>
      </c>
      <c r="O270" s="772">
        <f t="shared" si="75"/>
        <v>114240</v>
      </c>
      <c r="P270" s="773">
        <f t="shared" si="76"/>
        <v>114240</v>
      </c>
      <c r="R270" s="918">
        <f>R264</f>
        <v>0</v>
      </c>
      <c r="S270" s="104"/>
    </row>
    <row r="271" spans="1:24" ht="15.75" customHeight="1">
      <c r="A271" s="787"/>
      <c r="B271" s="832"/>
      <c r="C271" s="268" t="s">
        <v>526</v>
      </c>
      <c r="D271" s="51"/>
      <c r="E271" s="518" t="s">
        <v>276</v>
      </c>
      <c r="F271" s="783" t="s">
        <v>206</v>
      </c>
      <c r="G271" s="346">
        <v>1</v>
      </c>
      <c r="H271" s="846"/>
      <c r="I271" s="346"/>
      <c r="J271" s="346"/>
      <c r="K271" s="786">
        <f t="shared" si="73"/>
        <v>1</v>
      </c>
      <c r="L271" s="481">
        <f t="shared" si="77"/>
        <v>501990</v>
      </c>
      <c r="M271" s="482">
        <f t="shared" si="78"/>
        <v>50200</v>
      </c>
      <c r="N271" s="329">
        <f t="shared" si="74"/>
        <v>501990</v>
      </c>
      <c r="O271" s="772">
        <f t="shared" si="75"/>
        <v>50200</v>
      </c>
      <c r="P271" s="773">
        <f t="shared" si="76"/>
        <v>552190</v>
      </c>
      <c r="R271" s="458">
        <v>501990</v>
      </c>
      <c r="S271" s="284">
        <f t="shared" ref="S271:S272" si="126">+ROUND(R271*0.1,-1)</f>
        <v>50200</v>
      </c>
    </row>
    <row r="272" spans="1:24" ht="15.75" customHeight="1">
      <c r="A272" s="787"/>
      <c r="B272" s="919"/>
      <c r="C272" s="268" t="s">
        <v>277</v>
      </c>
      <c r="D272" s="51"/>
      <c r="E272" s="518" t="s">
        <v>281</v>
      </c>
      <c r="F272" s="783" t="s">
        <v>206</v>
      </c>
      <c r="G272" s="346">
        <v>1</v>
      </c>
      <c r="H272" s="846"/>
      <c r="I272" s="346"/>
      <c r="J272" s="346"/>
      <c r="K272" s="786">
        <f t="shared" si="73"/>
        <v>1</v>
      </c>
      <c r="L272" s="481">
        <f t="shared" si="77"/>
        <v>2520340</v>
      </c>
      <c r="M272" s="482">
        <f t="shared" si="78"/>
        <v>252030</v>
      </c>
      <c r="N272" s="329">
        <f t="shared" ref="N272" si="127">K272*L272</f>
        <v>2520340</v>
      </c>
      <c r="O272" s="772">
        <f t="shared" ref="O272" si="128">K272*M272</f>
        <v>252030</v>
      </c>
      <c r="P272" s="773">
        <f t="shared" ref="P272" si="129">N272+O272</f>
        <v>2772370</v>
      </c>
      <c r="R272" s="458">
        <v>2520340</v>
      </c>
      <c r="S272" s="284">
        <f t="shared" si="126"/>
        <v>252030</v>
      </c>
    </row>
    <row r="273" spans="1:19" ht="15.75" customHeight="1">
      <c r="A273" s="787"/>
      <c r="B273" s="919"/>
      <c r="C273" s="256" t="s">
        <v>278</v>
      </c>
      <c r="D273" s="51"/>
      <c r="E273" s="518"/>
      <c r="F273" s="783"/>
      <c r="G273" s="346"/>
      <c r="H273" s="846"/>
      <c r="I273" s="346"/>
      <c r="J273" s="346"/>
      <c r="K273" s="786">
        <f t="shared" si="73"/>
        <v>0</v>
      </c>
      <c r="L273" s="483">
        <f t="shared" si="77"/>
        <v>0</v>
      </c>
      <c r="M273" s="484">
        <f t="shared" si="78"/>
        <v>0</v>
      </c>
      <c r="N273" s="329"/>
      <c r="O273" s="772"/>
      <c r="P273" s="773"/>
      <c r="R273" s="458"/>
      <c r="S273" s="284"/>
    </row>
    <row r="274" spans="1:19" ht="15.75" customHeight="1">
      <c r="A274" s="787"/>
      <c r="B274" s="832"/>
      <c r="C274" s="268" t="s">
        <v>279</v>
      </c>
      <c r="D274" s="51"/>
      <c r="E274" s="518" t="s">
        <v>280</v>
      </c>
      <c r="F274" s="783"/>
      <c r="G274" s="346">
        <v>1</v>
      </c>
      <c r="H274" s="846"/>
      <c r="I274" s="346"/>
      <c r="J274" s="346"/>
      <c r="K274" s="786">
        <f t="shared" ref="K274:K337" si="130">SUM(G274:J274)</f>
        <v>1</v>
      </c>
      <c r="L274" s="481">
        <f t="shared" si="77"/>
        <v>519300</v>
      </c>
      <c r="M274" s="482">
        <f t="shared" si="78"/>
        <v>51930</v>
      </c>
      <c r="N274" s="329">
        <f t="shared" ref="N274" si="131">K274*L274</f>
        <v>519300</v>
      </c>
      <c r="O274" s="772">
        <f t="shared" ref="O274" si="132">K274*M274</f>
        <v>51930</v>
      </c>
      <c r="P274" s="773">
        <f t="shared" ref="P274" si="133">N274+O274</f>
        <v>571230</v>
      </c>
      <c r="R274" s="458">
        <v>519300</v>
      </c>
      <c r="S274" s="284">
        <v>51930</v>
      </c>
    </row>
    <row r="275" spans="1:19" ht="15.75" customHeight="1">
      <c r="A275" s="787">
        <v>9</v>
      </c>
      <c r="B275" s="826" t="s">
        <v>502</v>
      </c>
      <c r="C275" s="917"/>
      <c r="D275" s="51"/>
      <c r="E275" s="518"/>
      <c r="F275" s="783"/>
      <c r="G275" s="346"/>
      <c r="H275" s="846"/>
      <c r="I275" s="346"/>
      <c r="J275" s="346"/>
      <c r="K275" s="786">
        <f t="shared" si="130"/>
        <v>0</v>
      </c>
      <c r="L275" s="483"/>
      <c r="M275" s="484"/>
      <c r="N275" s="329"/>
      <c r="O275" s="772"/>
      <c r="P275" s="773"/>
      <c r="R275" s="458"/>
      <c r="S275" s="284"/>
    </row>
    <row r="276" spans="1:19" ht="15.75" customHeight="1">
      <c r="A276" s="787"/>
      <c r="B276" s="832"/>
      <c r="C276" s="264" t="s">
        <v>248</v>
      </c>
      <c r="D276" s="51"/>
      <c r="E276" s="518"/>
      <c r="F276" s="783" t="s">
        <v>117</v>
      </c>
      <c r="G276" s="346">
        <v>34.200000000000003</v>
      </c>
      <c r="H276" s="920">
        <v>6</v>
      </c>
      <c r="I276" s="346"/>
      <c r="J276" s="346"/>
      <c r="K276" s="786">
        <f t="shared" si="130"/>
        <v>40.200000000000003</v>
      </c>
      <c r="L276" s="481">
        <f t="shared" si="77"/>
        <v>0</v>
      </c>
      <c r="M276" s="482">
        <f>+M270</f>
        <v>19040</v>
      </c>
      <c r="N276" s="329">
        <f t="shared" si="74"/>
        <v>0</v>
      </c>
      <c r="O276" s="772">
        <f t="shared" si="75"/>
        <v>765408</v>
      </c>
      <c r="P276" s="773">
        <f t="shared" si="76"/>
        <v>765408</v>
      </c>
      <c r="R276" s="458">
        <f>R270</f>
        <v>0</v>
      </c>
      <c r="S276" s="284"/>
    </row>
    <row r="277" spans="1:19" ht="15.75" customHeight="1">
      <c r="A277" s="787"/>
      <c r="B277" s="832"/>
      <c r="C277" s="268" t="s">
        <v>526</v>
      </c>
      <c r="D277" s="51"/>
      <c r="E277" s="518" t="s">
        <v>276</v>
      </c>
      <c r="F277" s="783" t="s">
        <v>206</v>
      </c>
      <c r="G277" s="346">
        <v>6</v>
      </c>
      <c r="H277" s="920">
        <v>1</v>
      </c>
      <c r="I277" s="346"/>
      <c r="J277" s="346"/>
      <c r="K277" s="786">
        <f t="shared" si="130"/>
        <v>7</v>
      </c>
      <c r="L277" s="481">
        <f>+L271</f>
        <v>501990</v>
      </c>
      <c r="M277" s="482">
        <f t="shared" si="78"/>
        <v>50200</v>
      </c>
      <c r="N277" s="329">
        <f t="shared" si="74"/>
        <v>3513930</v>
      </c>
      <c r="O277" s="772">
        <f t="shared" si="75"/>
        <v>351400</v>
      </c>
      <c r="P277" s="773">
        <f t="shared" si="76"/>
        <v>3865330</v>
      </c>
      <c r="R277" s="458">
        <f>+R271</f>
        <v>501990</v>
      </c>
      <c r="S277" s="284">
        <f>+S271</f>
        <v>50200</v>
      </c>
    </row>
    <row r="278" spans="1:19" s="854" customFormat="1" ht="15.75" customHeight="1">
      <c r="A278" s="864"/>
      <c r="B278" s="921"/>
      <c r="C278" s="450" t="s">
        <v>277</v>
      </c>
      <c r="D278" s="598"/>
      <c r="E278" s="370" t="s">
        <v>281</v>
      </c>
      <c r="F278" s="849" t="s">
        <v>206</v>
      </c>
      <c r="G278" s="850">
        <v>6</v>
      </c>
      <c r="H278" s="850">
        <v>1</v>
      </c>
      <c r="I278" s="850"/>
      <c r="J278" s="850"/>
      <c r="K278" s="786">
        <f t="shared" si="130"/>
        <v>7</v>
      </c>
      <c r="L278" s="603">
        <f>+L272</f>
        <v>2520340</v>
      </c>
      <c r="M278" s="502">
        <f>+M272</f>
        <v>252030</v>
      </c>
      <c r="N278" s="855">
        <f t="shared" ref="N278" si="134">K278*L278</f>
        <v>17642380</v>
      </c>
      <c r="O278" s="856">
        <f t="shared" ref="O278" si="135">K278*M278</f>
        <v>1764210</v>
      </c>
      <c r="P278" s="857">
        <f t="shared" ref="P278" si="136">N278+O278</f>
        <v>19406590</v>
      </c>
      <c r="R278" s="879"/>
      <c r="S278" s="880"/>
    </row>
    <row r="279" spans="1:19" ht="15.75" customHeight="1">
      <c r="A279" s="787"/>
      <c r="B279" s="919"/>
      <c r="C279" s="256" t="s">
        <v>278</v>
      </c>
      <c r="D279" s="51"/>
      <c r="E279" s="518"/>
      <c r="F279" s="783"/>
      <c r="G279" s="346"/>
      <c r="H279" s="846"/>
      <c r="I279" s="346"/>
      <c r="J279" s="346"/>
      <c r="K279" s="786">
        <f t="shared" si="130"/>
        <v>0</v>
      </c>
      <c r="L279" s="483"/>
      <c r="M279" s="484"/>
      <c r="N279" s="329"/>
      <c r="O279" s="772"/>
      <c r="P279" s="773"/>
      <c r="R279" s="458"/>
      <c r="S279" s="284"/>
    </row>
    <row r="280" spans="1:19" ht="15.75" customHeight="1">
      <c r="A280" s="787"/>
      <c r="B280" s="832"/>
      <c r="C280" s="268" t="s">
        <v>279</v>
      </c>
      <c r="D280" s="51"/>
      <c r="E280" s="518" t="s">
        <v>280</v>
      </c>
      <c r="F280" s="849" t="s">
        <v>206</v>
      </c>
      <c r="G280" s="346">
        <f>+G278</f>
        <v>6</v>
      </c>
      <c r="H280" s="846"/>
      <c r="I280" s="346"/>
      <c r="J280" s="346"/>
      <c r="K280" s="786">
        <f t="shared" si="130"/>
        <v>6</v>
      </c>
      <c r="L280" s="481">
        <f>+L274</f>
        <v>519300</v>
      </c>
      <c r="M280" s="482">
        <f>+M274</f>
        <v>51930</v>
      </c>
      <c r="N280" s="329">
        <f t="shared" ref="N280" si="137">K280*L280</f>
        <v>3115800</v>
      </c>
      <c r="O280" s="772">
        <f t="shared" ref="O280" si="138">K280*M280</f>
        <v>311580</v>
      </c>
      <c r="P280" s="773">
        <f t="shared" ref="P280" si="139">N280+O280</f>
        <v>3427380</v>
      </c>
      <c r="R280" s="458"/>
      <c r="S280" s="284"/>
    </row>
    <row r="281" spans="1:19" ht="15.75" customHeight="1">
      <c r="A281" s="787">
        <v>10</v>
      </c>
      <c r="B281" s="774" t="s">
        <v>503</v>
      </c>
      <c r="C281" s="246"/>
      <c r="D281" s="113"/>
      <c r="E281" s="114"/>
      <c r="F281" s="107"/>
      <c r="G281" s="346"/>
      <c r="H281" s="846"/>
      <c r="I281" s="346"/>
      <c r="J281" s="346"/>
      <c r="K281" s="786">
        <f t="shared" si="130"/>
        <v>0</v>
      </c>
      <c r="L281" s="483"/>
      <c r="M281" s="484"/>
      <c r="N281" s="329"/>
      <c r="O281" s="772"/>
      <c r="P281" s="773"/>
      <c r="R281" s="458"/>
      <c r="S281" s="284"/>
    </row>
    <row r="282" spans="1:19" ht="15.75" customHeight="1">
      <c r="A282" s="787"/>
      <c r="B282" s="775"/>
      <c r="C282" s="246" t="s">
        <v>248</v>
      </c>
      <c r="D282" s="113"/>
      <c r="E282" s="114"/>
      <c r="F282" s="107" t="s">
        <v>117</v>
      </c>
      <c r="G282" s="346">
        <v>12</v>
      </c>
      <c r="H282" s="846"/>
      <c r="I282" s="346"/>
      <c r="J282" s="346"/>
      <c r="K282" s="786">
        <f t="shared" si="130"/>
        <v>12</v>
      </c>
      <c r="L282" s="481">
        <f t="shared" si="77"/>
        <v>0</v>
      </c>
      <c r="M282" s="482">
        <f>+M276</f>
        <v>19040</v>
      </c>
      <c r="N282" s="329">
        <f t="shared" si="74"/>
        <v>0</v>
      </c>
      <c r="O282" s="772">
        <f t="shared" si="75"/>
        <v>228480</v>
      </c>
      <c r="P282" s="773">
        <f t="shared" si="76"/>
        <v>228480</v>
      </c>
      <c r="R282" s="458">
        <f>R276</f>
        <v>0</v>
      </c>
      <c r="S282" s="284">
        <f>S276</f>
        <v>0</v>
      </c>
    </row>
    <row r="283" spans="1:19" ht="15.75" customHeight="1">
      <c r="A283" s="787"/>
      <c r="B283" s="775"/>
      <c r="C283" s="246" t="s">
        <v>262</v>
      </c>
      <c r="D283" s="113"/>
      <c r="E283" s="114" t="s">
        <v>498</v>
      </c>
      <c r="F283" s="107" t="s">
        <v>224</v>
      </c>
      <c r="G283" s="346">
        <v>2</v>
      </c>
      <c r="H283" s="846"/>
      <c r="I283" s="346"/>
      <c r="J283" s="346"/>
      <c r="K283" s="786">
        <f t="shared" si="130"/>
        <v>2</v>
      </c>
      <c r="L283" s="481">
        <f t="shared" si="77"/>
        <v>432750</v>
      </c>
      <c r="M283" s="482">
        <f t="shared" si="78"/>
        <v>43280</v>
      </c>
      <c r="N283" s="329">
        <f t="shared" si="74"/>
        <v>865500</v>
      </c>
      <c r="O283" s="772">
        <f t="shared" si="75"/>
        <v>86560</v>
      </c>
      <c r="P283" s="773">
        <f t="shared" si="76"/>
        <v>952060</v>
      </c>
      <c r="R283" s="458">
        <v>432750</v>
      </c>
      <c r="S283" s="284">
        <v>43280</v>
      </c>
    </row>
    <row r="284" spans="1:19" ht="15.75" customHeight="1">
      <c r="A284" s="787"/>
      <c r="B284" s="775"/>
      <c r="C284" s="298" t="s">
        <v>499</v>
      </c>
      <c r="D284" s="113"/>
      <c r="E284" s="114" t="s">
        <v>560</v>
      </c>
      <c r="F284" s="107" t="s">
        <v>224</v>
      </c>
      <c r="G284" s="346">
        <v>2</v>
      </c>
      <c r="H284" s="846"/>
      <c r="I284" s="346"/>
      <c r="J284" s="346"/>
      <c r="K284" s="786">
        <f t="shared" si="130"/>
        <v>2</v>
      </c>
      <c r="L284" s="481">
        <f t="shared" si="77"/>
        <v>1260170</v>
      </c>
      <c r="M284" s="482">
        <f t="shared" si="78"/>
        <v>126020</v>
      </c>
      <c r="N284" s="329">
        <f t="shared" ref="N284" si="140">K284*L284</f>
        <v>2520340</v>
      </c>
      <c r="O284" s="772">
        <f t="shared" ref="O284" si="141">K284*M284</f>
        <v>252040</v>
      </c>
      <c r="P284" s="773">
        <f t="shared" ref="P284" si="142">N284+O284</f>
        <v>2772380</v>
      </c>
      <c r="R284" s="458">
        <v>1260170</v>
      </c>
      <c r="S284" s="284">
        <v>126020</v>
      </c>
    </row>
    <row r="285" spans="1:19" ht="15.75" customHeight="1">
      <c r="A285" s="787"/>
      <c r="B285" s="775"/>
      <c r="C285" s="261" t="s">
        <v>272</v>
      </c>
      <c r="D285" s="113"/>
      <c r="E285" s="114"/>
      <c r="F285" s="107"/>
      <c r="G285" s="346"/>
      <c r="H285" s="846"/>
      <c r="I285" s="346"/>
      <c r="J285" s="346"/>
      <c r="K285" s="786">
        <f t="shared" si="130"/>
        <v>0</v>
      </c>
      <c r="L285" s="483"/>
      <c r="M285" s="484"/>
      <c r="N285" s="329"/>
      <c r="O285" s="772"/>
      <c r="P285" s="773"/>
      <c r="R285" s="458"/>
      <c r="S285" s="284"/>
    </row>
    <row r="286" spans="1:19" ht="15.75" customHeight="1">
      <c r="A286" s="787"/>
      <c r="B286" s="775"/>
      <c r="C286" s="246" t="s">
        <v>264</v>
      </c>
      <c r="D286" s="113"/>
      <c r="E286" s="114"/>
      <c r="F286" s="107"/>
      <c r="G286" s="346"/>
      <c r="H286" s="846"/>
      <c r="I286" s="346"/>
      <c r="J286" s="346"/>
      <c r="K286" s="786">
        <f t="shared" si="130"/>
        <v>0</v>
      </c>
      <c r="L286" s="483"/>
      <c r="M286" s="484"/>
      <c r="N286" s="329"/>
      <c r="O286" s="772"/>
      <c r="P286" s="773"/>
      <c r="R286" s="458"/>
      <c r="S286" s="284"/>
    </row>
    <row r="287" spans="1:19" ht="15.75" customHeight="1">
      <c r="A287" s="787"/>
      <c r="B287" s="775"/>
      <c r="C287" s="246" t="s">
        <v>255</v>
      </c>
      <c r="D287" s="113"/>
      <c r="E287" s="114" t="str">
        <f>+E234</f>
        <v>FHP 4"x3"x2mm 2 BB SSS ex. Dekson/setara</v>
      </c>
      <c r="F287" s="107" t="s">
        <v>274</v>
      </c>
      <c r="G287" s="346">
        <v>6</v>
      </c>
      <c r="H287" s="846"/>
      <c r="I287" s="346"/>
      <c r="J287" s="346"/>
      <c r="K287" s="786">
        <f t="shared" si="130"/>
        <v>6</v>
      </c>
      <c r="L287" s="483" t="s">
        <v>845</v>
      </c>
      <c r="M287" s="484"/>
      <c r="N287" s="329"/>
      <c r="O287" s="772"/>
      <c r="P287" s="773"/>
      <c r="R287" s="458"/>
      <c r="S287" s="284"/>
    </row>
    <row r="288" spans="1:19" ht="15.75" customHeight="1">
      <c r="A288" s="787"/>
      <c r="B288" s="775"/>
      <c r="C288" s="863" t="s">
        <v>307</v>
      </c>
      <c r="D288" s="51"/>
      <c r="E288" s="114" t="str">
        <f t="shared" ref="E288:E289" si="143">+E235</f>
        <v>DKS LHTR 0039 OVAL SSS ex. Dekson/setara</v>
      </c>
      <c r="F288" s="783" t="s">
        <v>206</v>
      </c>
      <c r="G288" s="346">
        <v>2</v>
      </c>
      <c r="H288" s="846"/>
      <c r="I288" s="346"/>
      <c r="J288" s="346"/>
      <c r="K288" s="786">
        <f t="shared" si="130"/>
        <v>2</v>
      </c>
      <c r="L288" s="483" t="s">
        <v>845</v>
      </c>
      <c r="M288" s="484"/>
      <c r="N288" s="329"/>
      <c r="O288" s="772"/>
      <c r="P288" s="773"/>
      <c r="R288" s="458"/>
      <c r="S288" s="284"/>
    </row>
    <row r="289" spans="1:19" ht="15.75" customHeight="1">
      <c r="A289" s="787"/>
      <c r="B289" s="775"/>
      <c r="C289" s="863" t="s">
        <v>306</v>
      </c>
      <c r="D289" s="51"/>
      <c r="E289" s="114" t="str">
        <f t="shared" si="143"/>
        <v>MTS IL 84030 SSS + CYL TC DL 60mm PB</v>
      </c>
      <c r="F289" s="783"/>
      <c r="G289" s="346"/>
      <c r="H289" s="846"/>
      <c r="I289" s="346"/>
      <c r="J289" s="346"/>
      <c r="K289" s="786">
        <f t="shared" si="130"/>
        <v>0</v>
      </c>
      <c r="L289" s="483"/>
      <c r="M289" s="484"/>
      <c r="N289" s="329"/>
      <c r="O289" s="772"/>
      <c r="P289" s="773"/>
      <c r="R289" s="458"/>
      <c r="S289" s="284"/>
    </row>
    <row r="290" spans="1:19" ht="15.75" customHeight="1">
      <c r="A290" s="787"/>
      <c r="B290" s="775"/>
      <c r="C290" s="261" t="s">
        <v>273</v>
      </c>
      <c r="D290" s="113"/>
      <c r="E290" s="518" t="s">
        <v>568</v>
      </c>
      <c r="F290" s="107" t="s">
        <v>274</v>
      </c>
      <c r="G290" s="346">
        <v>2</v>
      </c>
      <c r="H290" s="846"/>
      <c r="I290" s="346"/>
      <c r="J290" s="346"/>
      <c r="K290" s="786">
        <f t="shared" si="130"/>
        <v>2</v>
      </c>
      <c r="L290" s="483" t="s">
        <v>845</v>
      </c>
      <c r="M290" s="484"/>
      <c r="N290" s="329"/>
      <c r="O290" s="772"/>
      <c r="P290" s="773"/>
      <c r="R290" s="458"/>
      <c r="S290" s="284"/>
    </row>
    <row r="291" spans="1:19" ht="15.75" customHeight="1">
      <c r="A291" s="787">
        <v>11</v>
      </c>
      <c r="B291" s="774" t="s">
        <v>504</v>
      </c>
      <c r="C291" s="246"/>
      <c r="D291" s="113"/>
      <c r="E291" s="114"/>
      <c r="F291" s="107"/>
      <c r="G291" s="346"/>
      <c r="H291" s="346"/>
      <c r="I291" s="346"/>
      <c r="J291" s="346"/>
      <c r="K291" s="786">
        <f t="shared" si="130"/>
        <v>0</v>
      </c>
      <c r="L291" s="483"/>
      <c r="M291" s="484"/>
      <c r="N291" s="329"/>
      <c r="O291" s="772"/>
      <c r="P291" s="773"/>
      <c r="R291" s="458"/>
      <c r="S291" s="284"/>
    </row>
    <row r="292" spans="1:19" ht="15.75" customHeight="1">
      <c r="A292" s="787"/>
      <c r="B292" s="832"/>
      <c r="C292" s="264" t="s">
        <v>248</v>
      </c>
      <c r="D292" s="51"/>
      <c r="E292" s="518"/>
      <c r="F292" s="783" t="s">
        <v>117</v>
      </c>
      <c r="G292" s="922"/>
      <c r="H292" s="922">
        <f>(2+2+1)*H293</f>
        <v>25</v>
      </c>
      <c r="I292" s="922">
        <f t="shared" ref="I292:J292" si="144">(2+2+1)*I293</f>
        <v>25</v>
      </c>
      <c r="J292" s="922">
        <f t="shared" si="144"/>
        <v>25</v>
      </c>
      <c r="K292" s="786">
        <f t="shared" si="130"/>
        <v>75</v>
      </c>
      <c r="L292" s="483">
        <f t="shared" si="77"/>
        <v>0</v>
      </c>
      <c r="M292" s="482">
        <f>+M282</f>
        <v>19040</v>
      </c>
      <c r="N292" s="329">
        <f t="shared" ref="N292:N353" si="145">K292*L292</f>
        <v>0</v>
      </c>
      <c r="O292" s="772">
        <f t="shared" ref="O292:O353" si="146">K292*M292</f>
        <v>1428000</v>
      </c>
      <c r="P292" s="773">
        <f t="shared" ref="P292:P353" si="147">N292+O292</f>
        <v>1428000</v>
      </c>
      <c r="R292" s="458">
        <f>R282</f>
        <v>0</v>
      </c>
      <c r="S292" s="284">
        <f>S282</f>
        <v>0</v>
      </c>
    </row>
    <row r="293" spans="1:19" ht="15.75" customHeight="1">
      <c r="A293" s="787"/>
      <c r="B293" s="832"/>
      <c r="C293" s="268" t="s">
        <v>265</v>
      </c>
      <c r="D293" s="51"/>
      <c r="E293" s="518" t="s">
        <v>266</v>
      </c>
      <c r="F293" s="783" t="s">
        <v>206</v>
      </c>
      <c r="G293" s="923"/>
      <c r="H293" s="922">
        <v>5</v>
      </c>
      <c r="I293" s="922">
        <v>5</v>
      </c>
      <c r="J293" s="922">
        <v>5</v>
      </c>
      <c r="K293" s="786">
        <f t="shared" si="130"/>
        <v>15</v>
      </c>
      <c r="L293" s="481">
        <f t="shared" si="77"/>
        <v>7329050</v>
      </c>
      <c r="M293" s="482">
        <f t="shared" si="78"/>
        <v>230800</v>
      </c>
      <c r="N293" s="329">
        <f t="shared" si="145"/>
        <v>109935750</v>
      </c>
      <c r="O293" s="772">
        <f t="shared" si="146"/>
        <v>3462000</v>
      </c>
      <c r="P293" s="773">
        <f t="shared" si="147"/>
        <v>113397750</v>
      </c>
      <c r="R293" s="458">
        <v>7329050</v>
      </c>
      <c r="S293" s="284">
        <v>230800</v>
      </c>
    </row>
    <row r="294" spans="1:19" ht="15.75" customHeight="1">
      <c r="A294" s="787"/>
      <c r="B294" s="832"/>
      <c r="C294" s="924" t="s">
        <v>251</v>
      </c>
      <c r="D294" s="51"/>
      <c r="E294" s="518"/>
      <c r="F294" s="783"/>
      <c r="G294" s="923"/>
      <c r="H294" s="922"/>
      <c r="I294" s="922"/>
      <c r="J294" s="922"/>
      <c r="K294" s="786">
        <f t="shared" si="130"/>
        <v>0</v>
      </c>
      <c r="L294" s="483">
        <f t="shared" si="77"/>
        <v>0</v>
      </c>
      <c r="M294" s="484">
        <f t="shared" si="78"/>
        <v>0</v>
      </c>
      <c r="N294" s="329"/>
      <c r="O294" s="772"/>
      <c r="P294" s="773"/>
      <c r="R294" s="458"/>
      <c r="S294" s="284"/>
    </row>
    <row r="295" spans="1:19" ht="15.75" customHeight="1">
      <c r="A295" s="787"/>
      <c r="B295" s="832"/>
      <c r="C295" s="924" t="s">
        <v>267</v>
      </c>
      <c r="D295" s="51"/>
      <c r="E295" s="518"/>
      <c r="F295" s="783"/>
      <c r="G295" s="923"/>
      <c r="H295" s="922"/>
      <c r="I295" s="922"/>
      <c r="J295" s="922"/>
      <c r="K295" s="786">
        <f t="shared" si="130"/>
        <v>0</v>
      </c>
      <c r="L295" s="483">
        <f t="shared" si="77"/>
        <v>0</v>
      </c>
      <c r="M295" s="484">
        <f t="shared" si="78"/>
        <v>0</v>
      </c>
      <c r="N295" s="329"/>
      <c r="O295" s="772"/>
      <c r="P295" s="773"/>
      <c r="R295" s="458"/>
      <c r="S295" s="284"/>
    </row>
    <row r="296" spans="1:19" ht="15.75" customHeight="1">
      <c r="A296" s="787"/>
      <c r="B296" s="832"/>
      <c r="C296" s="924" t="s">
        <v>253</v>
      </c>
      <c r="D296" s="51"/>
      <c r="E296" s="518"/>
      <c r="F296" s="783"/>
      <c r="G296" s="923"/>
      <c r="H296" s="922"/>
      <c r="I296" s="922"/>
      <c r="J296" s="922"/>
      <c r="K296" s="786">
        <f t="shared" si="130"/>
        <v>0</v>
      </c>
      <c r="L296" s="483">
        <f t="shared" si="77"/>
        <v>0</v>
      </c>
      <c r="M296" s="484">
        <f t="shared" si="78"/>
        <v>0</v>
      </c>
      <c r="N296" s="329"/>
      <c r="O296" s="772"/>
      <c r="P296" s="773"/>
      <c r="R296" s="458"/>
      <c r="S296" s="284"/>
    </row>
    <row r="297" spans="1:19" ht="15.75" customHeight="1">
      <c r="A297" s="787"/>
      <c r="B297" s="832"/>
      <c r="C297" s="268" t="s">
        <v>268</v>
      </c>
      <c r="D297" s="51"/>
      <c r="E297" s="518"/>
      <c r="F297" s="783"/>
      <c r="G297" s="923"/>
      <c r="H297" s="922"/>
      <c r="I297" s="922"/>
      <c r="J297" s="922"/>
      <c r="K297" s="786">
        <f t="shared" si="130"/>
        <v>0</v>
      </c>
      <c r="L297" s="483">
        <f t="shared" si="77"/>
        <v>0</v>
      </c>
      <c r="M297" s="484">
        <f t="shared" si="78"/>
        <v>0</v>
      </c>
      <c r="N297" s="329"/>
      <c r="O297" s="772"/>
      <c r="P297" s="773"/>
      <c r="R297" s="458"/>
      <c r="S297" s="284"/>
    </row>
    <row r="298" spans="1:19" ht="15.75" customHeight="1">
      <c r="A298" s="787"/>
      <c r="B298" s="832"/>
      <c r="C298" s="924" t="s">
        <v>269</v>
      </c>
      <c r="D298" s="51"/>
      <c r="E298" s="116" t="s">
        <v>569</v>
      </c>
      <c r="F298" s="783" t="s">
        <v>206</v>
      </c>
      <c r="G298" s="923"/>
      <c r="H298" s="923">
        <v>5</v>
      </c>
      <c r="I298" s="923">
        <v>5</v>
      </c>
      <c r="J298" s="923">
        <v>5</v>
      </c>
      <c r="K298" s="786">
        <f t="shared" si="130"/>
        <v>15</v>
      </c>
      <c r="L298" s="481">
        <f t="shared" si="77"/>
        <v>4062080</v>
      </c>
      <c r="M298" s="482">
        <f t="shared" si="78"/>
        <v>406210</v>
      </c>
      <c r="N298" s="329">
        <f t="shared" si="145"/>
        <v>60931200</v>
      </c>
      <c r="O298" s="772">
        <f t="shared" si="146"/>
        <v>6093150</v>
      </c>
      <c r="P298" s="773">
        <f t="shared" si="147"/>
        <v>67024350</v>
      </c>
      <c r="R298" s="458">
        <v>4062080</v>
      </c>
      <c r="S298" s="284">
        <f t="shared" ref="S298:S301" si="148">+ROUND(R298*0.1,-1)</f>
        <v>406210</v>
      </c>
    </row>
    <row r="299" spans="1:19" ht="15.75" customHeight="1">
      <c r="A299" s="787"/>
      <c r="B299" s="832"/>
      <c r="C299" s="924" t="s">
        <v>259</v>
      </c>
      <c r="D299" s="51"/>
      <c r="E299" s="116" t="s">
        <v>414</v>
      </c>
      <c r="F299" s="783" t="s">
        <v>209</v>
      </c>
      <c r="G299" s="923"/>
      <c r="H299" s="923">
        <v>5</v>
      </c>
      <c r="I299" s="923">
        <v>5</v>
      </c>
      <c r="J299" s="923">
        <v>5</v>
      </c>
      <c r="K299" s="786">
        <f t="shared" si="130"/>
        <v>15</v>
      </c>
      <c r="L299" s="481">
        <f t="shared" si="77"/>
        <v>1096300</v>
      </c>
      <c r="M299" s="482">
        <f t="shared" si="78"/>
        <v>109630</v>
      </c>
      <c r="N299" s="329">
        <f t="shared" si="145"/>
        <v>16444500</v>
      </c>
      <c r="O299" s="772">
        <f t="shared" si="146"/>
        <v>1644450</v>
      </c>
      <c r="P299" s="773">
        <f t="shared" si="147"/>
        <v>18088950</v>
      </c>
      <c r="R299" s="458">
        <v>1096300</v>
      </c>
      <c r="S299" s="284">
        <f t="shared" si="148"/>
        <v>109630</v>
      </c>
    </row>
    <row r="300" spans="1:19" ht="15.75" customHeight="1">
      <c r="A300" s="787"/>
      <c r="B300" s="832"/>
      <c r="C300" s="924" t="s">
        <v>260</v>
      </c>
      <c r="D300" s="51"/>
      <c r="E300" s="116" t="s">
        <v>435</v>
      </c>
      <c r="F300" s="783" t="s">
        <v>209</v>
      </c>
      <c r="G300" s="923"/>
      <c r="H300" s="923">
        <v>5</v>
      </c>
      <c r="I300" s="923">
        <v>5</v>
      </c>
      <c r="J300" s="923">
        <v>5</v>
      </c>
      <c r="K300" s="786">
        <f t="shared" si="130"/>
        <v>15</v>
      </c>
      <c r="L300" s="481">
        <f t="shared" si="77"/>
        <v>293120</v>
      </c>
      <c r="M300" s="482">
        <f t="shared" si="78"/>
        <v>29310</v>
      </c>
      <c r="N300" s="329">
        <f t="shared" si="145"/>
        <v>4396800</v>
      </c>
      <c r="O300" s="772">
        <f t="shared" si="146"/>
        <v>439650</v>
      </c>
      <c r="P300" s="773">
        <f t="shared" si="147"/>
        <v>4836450</v>
      </c>
      <c r="R300" s="458">
        <v>293120</v>
      </c>
      <c r="S300" s="284">
        <f t="shared" si="148"/>
        <v>29310</v>
      </c>
    </row>
    <row r="301" spans="1:19" ht="15.75" customHeight="1">
      <c r="A301" s="787"/>
      <c r="B301" s="832"/>
      <c r="C301" s="924" t="s">
        <v>270</v>
      </c>
      <c r="D301" s="51"/>
      <c r="E301" s="116" t="s">
        <v>271</v>
      </c>
      <c r="F301" s="783" t="s">
        <v>209</v>
      </c>
      <c r="G301" s="923"/>
      <c r="H301" s="923">
        <v>5</v>
      </c>
      <c r="I301" s="923">
        <v>5</v>
      </c>
      <c r="J301" s="923">
        <v>5</v>
      </c>
      <c r="K301" s="786">
        <f t="shared" si="130"/>
        <v>15</v>
      </c>
      <c r="L301" s="481">
        <f t="shared" ref="L301:M366" si="149">ROUND(R301*$R$207,$R$208)</f>
        <v>790490</v>
      </c>
      <c r="M301" s="482">
        <f t="shared" ref="M301:M366" si="150">ROUND(S301*$R$207,$R$208)</f>
        <v>79050</v>
      </c>
      <c r="N301" s="329">
        <f t="shared" si="145"/>
        <v>11857350</v>
      </c>
      <c r="O301" s="772">
        <f t="shared" si="146"/>
        <v>1185750</v>
      </c>
      <c r="P301" s="773">
        <f t="shared" si="147"/>
        <v>13043100</v>
      </c>
      <c r="R301" s="458">
        <v>790490</v>
      </c>
      <c r="S301" s="284">
        <f t="shared" si="148"/>
        <v>79050</v>
      </c>
    </row>
    <row r="302" spans="1:19" ht="15.75" customHeight="1">
      <c r="A302" s="787">
        <v>12</v>
      </c>
      <c r="B302" s="774" t="s">
        <v>505</v>
      </c>
      <c r="C302" s="246"/>
      <c r="D302" s="113"/>
      <c r="E302" s="114"/>
      <c r="F302" s="107"/>
      <c r="G302" s="923"/>
      <c r="H302" s="922"/>
      <c r="I302" s="922"/>
      <c r="J302" s="922"/>
      <c r="K302" s="786">
        <f t="shared" si="130"/>
        <v>0</v>
      </c>
      <c r="L302" s="483">
        <f t="shared" si="149"/>
        <v>0</v>
      </c>
      <c r="M302" s="484">
        <f t="shared" si="150"/>
        <v>0</v>
      </c>
      <c r="N302" s="329"/>
      <c r="O302" s="772"/>
      <c r="P302" s="773"/>
      <c r="R302" s="458"/>
      <c r="S302" s="284"/>
    </row>
    <row r="303" spans="1:19" ht="15.75" customHeight="1">
      <c r="A303" s="787"/>
      <c r="B303" s="832"/>
      <c r="C303" s="264" t="s">
        <v>248</v>
      </c>
      <c r="D303" s="51"/>
      <c r="E303" s="518"/>
      <c r="F303" s="783" t="s">
        <v>117</v>
      </c>
      <c r="G303" s="923">
        <f>(2+2+1.2)*G304</f>
        <v>26</v>
      </c>
      <c r="H303" s="922"/>
      <c r="I303" s="922"/>
      <c r="J303" s="922"/>
      <c r="K303" s="786">
        <f t="shared" si="130"/>
        <v>26</v>
      </c>
      <c r="L303" s="481">
        <f t="shared" si="149"/>
        <v>0</v>
      </c>
      <c r="M303" s="482">
        <f>+M292</f>
        <v>19040</v>
      </c>
      <c r="N303" s="329">
        <f t="shared" si="145"/>
        <v>0</v>
      </c>
      <c r="O303" s="772">
        <f t="shared" si="146"/>
        <v>495040</v>
      </c>
      <c r="P303" s="773">
        <f t="shared" si="147"/>
        <v>495040</v>
      </c>
      <c r="R303" s="458">
        <f>R292</f>
        <v>0</v>
      </c>
      <c r="S303" s="284">
        <f>S292</f>
        <v>0</v>
      </c>
    </row>
    <row r="304" spans="1:19" ht="15.75" customHeight="1">
      <c r="A304" s="787"/>
      <c r="B304" s="832"/>
      <c r="C304" s="268" t="s">
        <v>297</v>
      </c>
      <c r="D304" s="51"/>
      <c r="E304" s="518"/>
      <c r="F304" s="783" t="s">
        <v>206</v>
      </c>
      <c r="G304" s="923">
        <v>5</v>
      </c>
      <c r="H304" s="922"/>
      <c r="I304" s="922"/>
      <c r="J304" s="922"/>
      <c r="K304" s="786">
        <f t="shared" si="130"/>
        <v>5</v>
      </c>
      <c r="L304" s="481">
        <f t="shared" si="149"/>
        <v>9289700</v>
      </c>
      <c r="M304" s="482">
        <f t="shared" si="150"/>
        <v>230800</v>
      </c>
      <c r="N304" s="329">
        <f t="shared" si="145"/>
        <v>46448500</v>
      </c>
      <c r="O304" s="772">
        <f t="shared" si="146"/>
        <v>1154000</v>
      </c>
      <c r="P304" s="773">
        <f t="shared" si="147"/>
        <v>47602500</v>
      </c>
      <c r="R304" s="458">
        <v>9289700</v>
      </c>
      <c r="S304" s="284">
        <v>230800</v>
      </c>
    </row>
    <row r="305" spans="1:19" ht="15.75" customHeight="1">
      <c r="A305" s="787"/>
      <c r="B305" s="832"/>
      <c r="C305" s="268" t="s">
        <v>298</v>
      </c>
      <c r="D305" s="51"/>
      <c r="E305" s="518"/>
      <c r="F305" s="783"/>
      <c r="G305" s="923"/>
      <c r="H305" s="922"/>
      <c r="I305" s="922"/>
      <c r="J305" s="922"/>
      <c r="K305" s="786">
        <f t="shared" si="130"/>
        <v>0</v>
      </c>
      <c r="L305" s="483">
        <f t="shared" si="149"/>
        <v>0</v>
      </c>
      <c r="M305" s="484">
        <f t="shared" si="150"/>
        <v>0</v>
      </c>
      <c r="N305" s="329"/>
      <c r="O305" s="772"/>
      <c r="P305" s="773"/>
      <c r="R305" s="458"/>
      <c r="S305" s="284"/>
    </row>
    <row r="306" spans="1:19" ht="15.75" customHeight="1">
      <c r="A306" s="787"/>
      <c r="B306" s="832"/>
      <c r="C306" s="924" t="s">
        <v>251</v>
      </c>
      <c r="D306" s="51"/>
      <c r="E306" s="518"/>
      <c r="F306" s="783"/>
      <c r="G306" s="923"/>
      <c r="H306" s="922"/>
      <c r="I306" s="922"/>
      <c r="J306" s="922"/>
      <c r="K306" s="786">
        <f t="shared" si="130"/>
        <v>0</v>
      </c>
      <c r="L306" s="483">
        <f t="shared" si="149"/>
        <v>0</v>
      </c>
      <c r="M306" s="484">
        <f t="shared" si="150"/>
        <v>0</v>
      </c>
      <c r="N306" s="329"/>
      <c r="O306" s="772"/>
      <c r="P306" s="773"/>
      <c r="R306" s="458"/>
      <c r="S306" s="284"/>
    </row>
    <row r="307" spans="1:19" ht="15.75" customHeight="1">
      <c r="A307" s="787"/>
      <c r="B307" s="832"/>
      <c r="C307" s="924" t="s">
        <v>267</v>
      </c>
      <c r="D307" s="51"/>
      <c r="E307" s="518"/>
      <c r="F307" s="783"/>
      <c r="G307" s="923"/>
      <c r="H307" s="922"/>
      <c r="I307" s="922"/>
      <c r="J307" s="922"/>
      <c r="K307" s="786">
        <f t="shared" si="130"/>
        <v>0</v>
      </c>
      <c r="L307" s="483">
        <f t="shared" si="149"/>
        <v>0</v>
      </c>
      <c r="M307" s="484">
        <f t="shared" si="150"/>
        <v>0</v>
      </c>
      <c r="N307" s="329"/>
      <c r="O307" s="772"/>
      <c r="P307" s="773"/>
      <c r="R307" s="458"/>
      <c r="S307" s="284"/>
    </row>
    <row r="308" spans="1:19" ht="15.75" customHeight="1">
      <c r="A308" s="787"/>
      <c r="B308" s="832"/>
      <c r="C308" s="924" t="s">
        <v>253</v>
      </c>
      <c r="D308" s="51"/>
      <c r="E308" s="518"/>
      <c r="F308" s="783"/>
      <c r="G308" s="923"/>
      <c r="H308" s="922"/>
      <c r="I308" s="922"/>
      <c r="J308" s="922"/>
      <c r="K308" s="786">
        <f t="shared" si="130"/>
        <v>0</v>
      </c>
      <c r="L308" s="483">
        <f t="shared" si="149"/>
        <v>0</v>
      </c>
      <c r="M308" s="484">
        <f t="shared" si="150"/>
        <v>0</v>
      </c>
      <c r="N308" s="329"/>
      <c r="O308" s="772"/>
      <c r="P308" s="773"/>
      <c r="R308" s="458"/>
      <c r="S308" s="284"/>
    </row>
    <row r="309" spans="1:19" ht="15.75" customHeight="1">
      <c r="A309" s="787"/>
      <c r="B309" s="832"/>
      <c r="C309" s="883" t="s">
        <v>291</v>
      </c>
      <c r="D309" s="51"/>
      <c r="E309" s="518"/>
      <c r="F309" s="783"/>
      <c r="G309" s="923"/>
      <c r="H309" s="922"/>
      <c r="I309" s="922"/>
      <c r="J309" s="922"/>
      <c r="K309" s="786">
        <f t="shared" si="130"/>
        <v>0</v>
      </c>
      <c r="L309" s="483">
        <f t="shared" si="149"/>
        <v>0</v>
      </c>
      <c r="M309" s="484">
        <f t="shared" si="150"/>
        <v>0</v>
      </c>
      <c r="N309" s="329"/>
      <c r="O309" s="772"/>
      <c r="P309" s="773"/>
      <c r="R309" s="458"/>
      <c r="S309" s="284"/>
    </row>
    <row r="310" spans="1:19" ht="15.75" customHeight="1">
      <c r="A310" s="787"/>
      <c r="B310" s="832"/>
      <c r="C310" s="268" t="s">
        <v>268</v>
      </c>
      <c r="D310" s="51"/>
      <c r="E310" s="518"/>
      <c r="F310" s="783"/>
      <c r="G310" s="923"/>
      <c r="H310" s="922"/>
      <c r="I310" s="922"/>
      <c r="J310" s="922"/>
      <c r="K310" s="786">
        <f t="shared" si="130"/>
        <v>0</v>
      </c>
      <c r="L310" s="483">
        <f t="shared" si="149"/>
        <v>0</v>
      </c>
      <c r="M310" s="484">
        <f t="shared" si="150"/>
        <v>0</v>
      </c>
      <c r="N310" s="329"/>
      <c r="O310" s="772"/>
      <c r="P310" s="773"/>
      <c r="R310" s="458"/>
      <c r="S310" s="284"/>
    </row>
    <row r="311" spans="1:19" ht="15.75" customHeight="1">
      <c r="A311" s="787"/>
      <c r="B311" s="832"/>
      <c r="C311" s="924" t="s">
        <v>299</v>
      </c>
      <c r="D311" s="51"/>
      <c r="E311" s="116" t="s">
        <v>300</v>
      </c>
      <c r="F311" s="783" t="s">
        <v>206</v>
      </c>
      <c r="G311" s="923">
        <f>G304</f>
        <v>5</v>
      </c>
      <c r="H311" s="922"/>
      <c r="I311" s="922"/>
      <c r="J311" s="922"/>
      <c r="K311" s="786">
        <f t="shared" si="130"/>
        <v>5</v>
      </c>
      <c r="L311" s="481">
        <f>+L298</f>
        <v>4062080</v>
      </c>
      <c r="M311" s="482">
        <f>+M298</f>
        <v>406210</v>
      </c>
      <c r="N311" s="329">
        <f t="shared" si="145"/>
        <v>20310400</v>
      </c>
      <c r="O311" s="772">
        <f t="shared" si="146"/>
        <v>2031050</v>
      </c>
      <c r="P311" s="773">
        <f t="shared" si="147"/>
        <v>22341450</v>
      </c>
      <c r="R311" s="458"/>
      <c r="S311" s="284"/>
    </row>
    <row r="312" spans="1:19" ht="15.75" customHeight="1">
      <c r="A312" s="787"/>
      <c r="B312" s="832"/>
      <c r="C312" s="924" t="s">
        <v>301</v>
      </c>
      <c r="D312" s="51"/>
      <c r="E312" s="116" t="s">
        <v>414</v>
      </c>
      <c r="F312" s="783" t="s">
        <v>209</v>
      </c>
      <c r="G312" s="923">
        <f>G311</f>
        <v>5</v>
      </c>
      <c r="H312" s="922"/>
      <c r="I312" s="922"/>
      <c r="J312" s="922"/>
      <c r="K312" s="786">
        <f t="shared" si="130"/>
        <v>5</v>
      </c>
      <c r="L312" s="481">
        <f t="shared" ref="L312:M312" si="151">+L299</f>
        <v>1096300</v>
      </c>
      <c r="M312" s="482">
        <f t="shared" si="151"/>
        <v>109630</v>
      </c>
      <c r="N312" s="329">
        <f t="shared" si="145"/>
        <v>5481500</v>
      </c>
      <c r="O312" s="772">
        <f t="shared" si="146"/>
        <v>548150</v>
      </c>
      <c r="P312" s="773">
        <f t="shared" si="147"/>
        <v>6029650</v>
      </c>
      <c r="R312" s="458"/>
      <c r="S312" s="284"/>
    </row>
    <row r="313" spans="1:19" ht="15.75" customHeight="1">
      <c r="A313" s="787"/>
      <c r="B313" s="832"/>
      <c r="C313" s="924" t="s">
        <v>302</v>
      </c>
      <c r="D313" s="51"/>
      <c r="E313" s="116" t="s">
        <v>435</v>
      </c>
      <c r="F313" s="783" t="s">
        <v>209</v>
      </c>
      <c r="G313" s="923">
        <f t="shared" ref="G313:G314" si="152">G312</f>
        <v>5</v>
      </c>
      <c r="H313" s="922"/>
      <c r="I313" s="922"/>
      <c r="J313" s="922"/>
      <c r="K313" s="786">
        <f t="shared" si="130"/>
        <v>5</v>
      </c>
      <c r="L313" s="481">
        <f t="shared" ref="L313:M313" si="153">+L300</f>
        <v>293120</v>
      </c>
      <c r="M313" s="482">
        <f t="shared" si="153"/>
        <v>29310</v>
      </c>
      <c r="N313" s="329">
        <f t="shared" si="145"/>
        <v>1465600</v>
      </c>
      <c r="O313" s="772">
        <f t="shared" si="146"/>
        <v>146550</v>
      </c>
      <c r="P313" s="773">
        <f t="shared" si="147"/>
        <v>1612150</v>
      </c>
      <c r="R313" s="458"/>
      <c r="S313" s="284"/>
    </row>
    <row r="314" spans="1:19" ht="15.75" customHeight="1">
      <c r="A314" s="787"/>
      <c r="B314" s="832"/>
      <c r="C314" s="924" t="s">
        <v>303</v>
      </c>
      <c r="D314" s="51"/>
      <c r="E314" s="116" t="s">
        <v>271</v>
      </c>
      <c r="F314" s="783" t="s">
        <v>209</v>
      </c>
      <c r="G314" s="923">
        <f t="shared" si="152"/>
        <v>5</v>
      </c>
      <c r="H314" s="922"/>
      <c r="I314" s="922"/>
      <c r="J314" s="922"/>
      <c r="K314" s="786">
        <f t="shared" si="130"/>
        <v>5</v>
      </c>
      <c r="L314" s="481">
        <f t="shared" ref="L314:M314" si="154">+L301</f>
        <v>790490</v>
      </c>
      <c r="M314" s="482">
        <f t="shared" si="154"/>
        <v>79050</v>
      </c>
      <c r="N314" s="329">
        <f t="shared" si="145"/>
        <v>3952450</v>
      </c>
      <c r="O314" s="772">
        <f t="shared" si="146"/>
        <v>395250</v>
      </c>
      <c r="P314" s="773">
        <f t="shared" si="147"/>
        <v>4347700</v>
      </c>
      <c r="R314" s="458"/>
      <c r="S314" s="284"/>
    </row>
    <row r="315" spans="1:19" ht="15.75" customHeight="1">
      <c r="A315" s="787">
        <v>13</v>
      </c>
      <c r="B315" s="919" t="s">
        <v>506</v>
      </c>
      <c r="C315" s="883"/>
      <c r="D315" s="925"/>
      <c r="E315" s="115"/>
      <c r="F315" s="783"/>
      <c r="G315" s="792"/>
      <c r="H315" s="346"/>
      <c r="I315" s="346"/>
      <c r="J315" s="346"/>
      <c r="K315" s="786">
        <f t="shared" si="130"/>
        <v>0</v>
      </c>
      <c r="L315" s="483">
        <f t="shared" si="149"/>
        <v>0</v>
      </c>
      <c r="M315" s="484">
        <f t="shared" si="150"/>
        <v>0</v>
      </c>
      <c r="N315" s="329"/>
      <c r="O315" s="772"/>
      <c r="P315" s="773"/>
      <c r="R315" s="458"/>
      <c r="S315" s="284"/>
    </row>
    <row r="316" spans="1:19" ht="15.75" customHeight="1">
      <c r="A316" s="787"/>
      <c r="B316" s="832"/>
      <c r="C316" s="264" t="s">
        <v>248</v>
      </c>
      <c r="D316" s="51"/>
      <c r="E316" s="518"/>
      <c r="F316" s="783" t="s">
        <v>117</v>
      </c>
      <c r="G316" s="792">
        <v>6</v>
      </c>
      <c r="H316" s="346">
        <v>26</v>
      </c>
      <c r="I316" s="346"/>
      <c r="J316" s="346"/>
      <c r="K316" s="786">
        <f t="shared" si="130"/>
        <v>32</v>
      </c>
      <c r="L316" s="481">
        <f t="shared" si="149"/>
        <v>0</v>
      </c>
      <c r="M316" s="482">
        <f>+M303</f>
        <v>19040</v>
      </c>
      <c r="N316" s="329">
        <f t="shared" si="145"/>
        <v>0</v>
      </c>
      <c r="O316" s="772">
        <f t="shared" si="146"/>
        <v>609280</v>
      </c>
      <c r="P316" s="773">
        <f t="shared" si="147"/>
        <v>609280</v>
      </c>
      <c r="R316" s="458">
        <f>R303</f>
        <v>0</v>
      </c>
      <c r="S316" s="284">
        <f>S303</f>
        <v>0</v>
      </c>
    </row>
    <row r="317" spans="1:19" ht="15.75" customHeight="1">
      <c r="A317" s="787"/>
      <c r="B317" s="832"/>
      <c r="C317" s="264" t="s">
        <v>249</v>
      </c>
      <c r="D317" s="51"/>
      <c r="E317" s="116" t="s">
        <v>250</v>
      </c>
      <c r="F317" s="783" t="s">
        <v>206</v>
      </c>
      <c r="G317" s="792">
        <v>1</v>
      </c>
      <c r="H317" s="346">
        <v>5</v>
      </c>
      <c r="I317" s="346"/>
      <c r="J317" s="346"/>
      <c r="K317" s="786">
        <f t="shared" si="130"/>
        <v>6</v>
      </c>
      <c r="L317" s="481">
        <f t="shared" si="149"/>
        <v>9809000</v>
      </c>
      <c r="M317" s="482">
        <f t="shared" si="150"/>
        <v>980900</v>
      </c>
      <c r="N317" s="329">
        <f t="shared" si="145"/>
        <v>58854000</v>
      </c>
      <c r="O317" s="772">
        <f t="shared" si="146"/>
        <v>5885400</v>
      </c>
      <c r="P317" s="773">
        <f t="shared" si="147"/>
        <v>64739400</v>
      </c>
      <c r="R317" s="458">
        <v>9809000</v>
      </c>
      <c r="S317" s="284">
        <f t="shared" ref="S317" si="155">+ROUND(R317*0.1,-1)</f>
        <v>980900</v>
      </c>
    </row>
    <row r="318" spans="1:19" ht="15.75" customHeight="1">
      <c r="A318" s="787"/>
      <c r="B318" s="832"/>
      <c r="C318" s="883" t="s">
        <v>251</v>
      </c>
      <c r="D318" s="51"/>
      <c r="E318" s="518"/>
      <c r="F318" s="783"/>
      <c r="G318" s="792"/>
      <c r="H318" s="346"/>
      <c r="I318" s="346"/>
      <c r="J318" s="346"/>
      <c r="K318" s="786">
        <f t="shared" si="130"/>
        <v>0</v>
      </c>
      <c r="L318" s="483">
        <f t="shared" si="149"/>
        <v>0</v>
      </c>
      <c r="M318" s="484">
        <f t="shared" si="150"/>
        <v>0</v>
      </c>
      <c r="N318" s="329"/>
      <c r="O318" s="772"/>
      <c r="P318" s="773"/>
      <c r="R318" s="458"/>
      <c r="S318" s="284"/>
    </row>
    <row r="319" spans="1:19" ht="15.75" customHeight="1">
      <c r="A319" s="787"/>
      <c r="B319" s="832"/>
      <c r="C319" s="883" t="s">
        <v>252</v>
      </c>
      <c r="D319" s="51"/>
      <c r="E319" s="518"/>
      <c r="F319" s="783"/>
      <c r="G319" s="792"/>
      <c r="H319" s="346"/>
      <c r="I319" s="346"/>
      <c r="J319" s="346"/>
      <c r="K319" s="786">
        <f t="shared" si="130"/>
        <v>0</v>
      </c>
      <c r="L319" s="483">
        <f t="shared" si="149"/>
        <v>0</v>
      </c>
      <c r="M319" s="484">
        <f t="shared" si="150"/>
        <v>0</v>
      </c>
      <c r="N319" s="329"/>
      <c r="O319" s="772"/>
      <c r="P319" s="773"/>
      <c r="R319" s="458"/>
      <c r="S319" s="284"/>
    </row>
    <row r="320" spans="1:19" ht="15.75" customHeight="1">
      <c r="A320" s="787"/>
      <c r="B320" s="832"/>
      <c r="C320" s="883" t="s">
        <v>253</v>
      </c>
      <c r="D320" s="51"/>
      <c r="E320" s="518"/>
      <c r="F320" s="783"/>
      <c r="G320" s="792"/>
      <c r="H320" s="346"/>
      <c r="I320" s="346"/>
      <c r="J320" s="346"/>
      <c r="K320" s="786">
        <f t="shared" si="130"/>
        <v>0</v>
      </c>
      <c r="L320" s="483">
        <f t="shared" si="149"/>
        <v>0</v>
      </c>
      <c r="M320" s="484">
        <f t="shared" si="150"/>
        <v>0</v>
      </c>
      <c r="N320" s="329"/>
      <c r="O320" s="772"/>
      <c r="P320" s="773"/>
      <c r="R320" s="458"/>
      <c r="S320" s="284"/>
    </row>
    <row r="321" spans="1:20" ht="15.75" customHeight="1">
      <c r="A321" s="787"/>
      <c r="B321" s="832"/>
      <c r="C321" s="264" t="s">
        <v>254</v>
      </c>
      <c r="D321" s="51"/>
      <c r="E321" s="518"/>
      <c r="F321" s="783"/>
      <c r="G321" s="792"/>
      <c r="H321" s="346"/>
      <c r="I321" s="346"/>
      <c r="J321" s="346"/>
      <c r="K321" s="786">
        <f t="shared" si="130"/>
        <v>0</v>
      </c>
      <c r="L321" s="483">
        <f t="shared" si="149"/>
        <v>0</v>
      </c>
      <c r="M321" s="484">
        <f t="shared" si="150"/>
        <v>0</v>
      </c>
      <c r="N321" s="329"/>
      <c r="O321" s="772"/>
      <c r="P321" s="773"/>
      <c r="R321" s="458"/>
      <c r="S321" s="284"/>
    </row>
    <row r="322" spans="1:20" ht="15.75" customHeight="1">
      <c r="A322" s="787"/>
      <c r="B322" s="832"/>
      <c r="C322" s="883" t="s">
        <v>255</v>
      </c>
      <c r="D322" s="51"/>
      <c r="E322" s="518" t="s">
        <v>256</v>
      </c>
      <c r="F322" s="107" t="s">
        <v>274</v>
      </c>
      <c r="G322" s="792">
        <v>3</v>
      </c>
      <c r="H322" s="346">
        <v>15</v>
      </c>
      <c r="I322" s="346"/>
      <c r="J322" s="346"/>
      <c r="K322" s="786">
        <f t="shared" si="130"/>
        <v>18</v>
      </c>
      <c r="L322" s="481">
        <f t="shared" si="149"/>
        <v>96940</v>
      </c>
      <c r="M322" s="482">
        <f t="shared" si="150"/>
        <v>9690</v>
      </c>
      <c r="N322" s="329">
        <f t="shared" si="145"/>
        <v>1744920</v>
      </c>
      <c r="O322" s="772">
        <f t="shared" si="146"/>
        <v>174420</v>
      </c>
      <c r="P322" s="773">
        <f t="shared" si="147"/>
        <v>1919340</v>
      </c>
      <c r="R322" s="458">
        <v>96940</v>
      </c>
      <c r="S322" s="284">
        <f t="shared" ref="S322:S324" si="156">+ROUND(R322*0.1,-1)</f>
        <v>9690</v>
      </c>
    </row>
    <row r="323" spans="1:20" ht="15.75" customHeight="1">
      <c r="A323" s="787"/>
      <c r="B323" s="832"/>
      <c r="C323" s="883" t="s">
        <v>257</v>
      </c>
      <c r="D323" s="51"/>
      <c r="E323" s="116" t="s">
        <v>258</v>
      </c>
      <c r="F323" s="783" t="s">
        <v>209</v>
      </c>
      <c r="G323" s="792">
        <v>1</v>
      </c>
      <c r="H323" s="346">
        <v>5</v>
      </c>
      <c r="I323" s="346"/>
      <c r="J323" s="346"/>
      <c r="K323" s="786">
        <f t="shared" si="130"/>
        <v>6</v>
      </c>
      <c r="L323" s="481">
        <f t="shared" si="149"/>
        <v>173100</v>
      </c>
      <c r="M323" s="482">
        <f t="shared" si="150"/>
        <v>17310</v>
      </c>
      <c r="N323" s="329">
        <f t="shared" si="145"/>
        <v>1038600</v>
      </c>
      <c r="O323" s="772">
        <f t="shared" si="146"/>
        <v>103860</v>
      </c>
      <c r="P323" s="773">
        <f t="shared" si="147"/>
        <v>1142460</v>
      </c>
      <c r="R323" s="458">
        <v>173100</v>
      </c>
      <c r="S323" s="284">
        <f t="shared" si="156"/>
        <v>17310</v>
      </c>
    </row>
    <row r="324" spans="1:20" ht="15.75" customHeight="1">
      <c r="A324" s="787"/>
      <c r="B324" s="832"/>
      <c r="C324" s="883" t="s">
        <v>433</v>
      </c>
      <c r="D324" s="51"/>
      <c r="E324" s="116" t="s">
        <v>434</v>
      </c>
      <c r="F324" s="783" t="s">
        <v>209</v>
      </c>
      <c r="G324" s="792">
        <v>1</v>
      </c>
      <c r="H324" s="346">
        <v>5</v>
      </c>
      <c r="I324" s="346"/>
      <c r="J324" s="346"/>
      <c r="K324" s="786">
        <f t="shared" si="130"/>
        <v>6</v>
      </c>
      <c r="L324" s="481">
        <f t="shared" si="149"/>
        <v>466220</v>
      </c>
      <c r="M324" s="482">
        <f t="shared" si="150"/>
        <v>46620</v>
      </c>
      <c r="N324" s="329">
        <f t="shared" si="145"/>
        <v>2797320</v>
      </c>
      <c r="O324" s="772">
        <f t="shared" si="146"/>
        <v>279720</v>
      </c>
      <c r="P324" s="773">
        <f t="shared" si="147"/>
        <v>3077040</v>
      </c>
      <c r="R324" s="458">
        <f>+R323+293120</f>
        <v>466220</v>
      </c>
      <c r="S324" s="284">
        <f t="shared" si="156"/>
        <v>46620</v>
      </c>
    </row>
    <row r="325" spans="1:20" ht="15.75" customHeight="1">
      <c r="A325" s="787">
        <v>14</v>
      </c>
      <c r="B325" s="919" t="s">
        <v>842</v>
      </c>
      <c r="C325" s="883"/>
      <c r="D325" s="925"/>
      <c r="E325" s="115"/>
      <c r="F325" s="783"/>
      <c r="G325" s="926"/>
      <c r="H325" s="846"/>
      <c r="I325" s="346"/>
      <c r="J325" s="346"/>
      <c r="K325" s="786">
        <f t="shared" si="130"/>
        <v>0</v>
      </c>
      <c r="L325" s="483">
        <f t="shared" si="149"/>
        <v>0</v>
      </c>
      <c r="M325" s="484">
        <f t="shared" si="150"/>
        <v>0</v>
      </c>
      <c r="N325" s="329"/>
      <c r="O325" s="772"/>
      <c r="P325" s="773"/>
      <c r="R325" s="458"/>
      <c r="S325" s="284"/>
    </row>
    <row r="326" spans="1:20" ht="15.75" customHeight="1">
      <c r="A326" s="787"/>
      <c r="B326" s="832"/>
      <c r="C326" s="264" t="s">
        <v>248</v>
      </c>
      <c r="D326" s="51"/>
      <c r="E326" s="518"/>
      <c r="F326" s="783" t="s">
        <v>117</v>
      </c>
      <c r="G326" s="792">
        <v>6</v>
      </c>
      <c r="H326" s="846"/>
      <c r="I326" s="346"/>
      <c r="J326" s="346"/>
      <c r="K326" s="786">
        <f t="shared" si="130"/>
        <v>6</v>
      </c>
      <c r="L326" s="481">
        <f t="shared" si="149"/>
        <v>0</v>
      </c>
      <c r="M326" s="482">
        <f>+M316</f>
        <v>19040</v>
      </c>
      <c r="N326" s="329">
        <f t="shared" si="145"/>
        <v>0</v>
      </c>
      <c r="O326" s="772">
        <f t="shared" si="146"/>
        <v>114240</v>
      </c>
      <c r="P326" s="773">
        <f t="shared" si="147"/>
        <v>114240</v>
      </c>
      <c r="R326" s="458">
        <f>R316</f>
        <v>0</v>
      </c>
      <c r="S326" s="284">
        <f>S316</f>
        <v>0</v>
      </c>
    </row>
    <row r="327" spans="1:20" ht="15.75" customHeight="1">
      <c r="A327" s="787"/>
      <c r="B327" s="832"/>
      <c r="C327" s="264" t="s">
        <v>289</v>
      </c>
      <c r="D327" s="51"/>
      <c r="E327" s="518" t="s">
        <v>250</v>
      </c>
      <c r="F327" s="783" t="s">
        <v>206</v>
      </c>
      <c r="G327" s="792">
        <v>1</v>
      </c>
      <c r="H327" s="846"/>
      <c r="I327" s="346"/>
      <c r="J327" s="346"/>
      <c r="K327" s="786">
        <f t="shared" si="130"/>
        <v>1</v>
      </c>
      <c r="L327" s="481">
        <f t="shared" si="149"/>
        <v>6559340</v>
      </c>
      <c r="M327" s="482">
        <f t="shared" si="150"/>
        <v>655930</v>
      </c>
      <c r="N327" s="329">
        <f t="shared" si="145"/>
        <v>6559340</v>
      </c>
      <c r="O327" s="772">
        <f t="shared" si="146"/>
        <v>655930</v>
      </c>
      <c r="P327" s="773">
        <f t="shared" si="147"/>
        <v>7215270</v>
      </c>
      <c r="R327" s="458">
        <v>6559340</v>
      </c>
      <c r="S327" s="284">
        <f t="shared" ref="S327" si="157">+ROUND(R327*0.1,-1)</f>
        <v>655930</v>
      </c>
      <c r="T327" s="42">
        <v>8500000</v>
      </c>
    </row>
    <row r="328" spans="1:20" ht="15.75" customHeight="1">
      <c r="A328" s="787"/>
      <c r="B328" s="832"/>
      <c r="C328" s="883" t="s">
        <v>251</v>
      </c>
      <c r="D328" s="51"/>
      <c r="E328" s="518"/>
      <c r="F328" s="783"/>
      <c r="G328" s="792"/>
      <c r="H328" s="846"/>
      <c r="I328" s="346"/>
      <c r="J328" s="346"/>
      <c r="K328" s="786">
        <f t="shared" si="130"/>
        <v>0</v>
      </c>
      <c r="L328" s="483">
        <f t="shared" si="149"/>
        <v>0</v>
      </c>
      <c r="M328" s="484">
        <f t="shared" si="150"/>
        <v>0</v>
      </c>
      <c r="N328" s="329"/>
      <c r="O328" s="772"/>
      <c r="P328" s="773"/>
      <c r="R328" s="458"/>
      <c r="S328" s="284"/>
    </row>
    <row r="329" spans="1:20" ht="15.75" customHeight="1">
      <c r="A329" s="787"/>
      <c r="B329" s="832"/>
      <c r="C329" s="883" t="s">
        <v>290</v>
      </c>
      <c r="D329" s="51"/>
      <c r="E329" s="518"/>
      <c r="F329" s="783"/>
      <c r="G329" s="792"/>
      <c r="H329" s="846"/>
      <c r="I329" s="346"/>
      <c r="J329" s="346"/>
      <c r="K329" s="786">
        <f t="shared" si="130"/>
        <v>0</v>
      </c>
      <c r="L329" s="483">
        <f t="shared" si="149"/>
        <v>0</v>
      </c>
      <c r="M329" s="484">
        <f t="shared" si="150"/>
        <v>0</v>
      </c>
      <c r="N329" s="329"/>
      <c r="O329" s="772"/>
      <c r="P329" s="773"/>
      <c r="R329" s="458"/>
      <c r="S329" s="284"/>
    </row>
    <row r="330" spans="1:20" ht="15.75" customHeight="1">
      <c r="A330" s="787"/>
      <c r="B330" s="832"/>
      <c r="C330" s="883" t="s">
        <v>253</v>
      </c>
      <c r="D330" s="51"/>
      <c r="E330" s="518"/>
      <c r="F330" s="783"/>
      <c r="G330" s="792"/>
      <c r="H330" s="846"/>
      <c r="I330" s="346"/>
      <c r="J330" s="346"/>
      <c r="K330" s="786">
        <f t="shared" si="130"/>
        <v>0</v>
      </c>
      <c r="L330" s="483">
        <f t="shared" si="149"/>
        <v>0</v>
      </c>
      <c r="M330" s="484">
        <f t="shared" si="150"/>
        <v>0</v>
      </c>
      <c r="N330" s="329"/>
      <c r="O330" s="772"/>
      <c r="P330" s="773"/>
      <c r="R330" s="458"/>
      <c r="S330" s="284"/>
    </row>
    <row r="331" spans="1:20" ht="15.75" customHeight="1">
      <c r="A331" s="787"/>
      <c r="B331" s="832"/>
      <c r="C331" s="883" t="s">
        <v>291</v>
      </c>
      <c r="D331" s="51"/>
      <c r="E331" s="518"/>
      <c r="F331" s="783"/>
      <c r="G331" s="792"/>
      <c r="H331" s="846"/>
      <c r="I331" s="346"/>
      <c r="J331" s="346"/>
      <c r="K331" s="786">
        <f t="shared" si="130"/>
        <v>0</v>
      </c>
      <c r="L331" s="483">
        <f t="shared" si="149"/>
        <v>0</v>
      </c>
      <c r="M331" s="484">
        <f t="shared" si="150"/>
        <v>0</v>
      </c>
      <c r="N331" s="329"/>
      <c r="O331" s="772"/>
      <c r="P331" s="773"/>
      <c r="R331" s="458"/>
      <c r="S331" s="284"/>
    </row>
    <row r="332" spans="1:20" ht="15.75" customHeight="1">
      <c r="A332" s="787"/>
      <c r="B332" s="832"/>
      <c r="C332" s="264" t="s">
        <v>254</v>
      </c>
      <c r="D332" s="51"/>
      <c r="E332" s="518"/>
      <c r="F332" s="783"/>
      <c r="G332" s="792"/>
      <c r="H332" s="846"/>
      <c r="I332" s="346"/>
      <c r="J332" s="346"/>
      <c r="K332" s="786">
        <f t="shared" si="130"/>
        <v>0</v>
      </c>
      <c r="L332" s="483">
        <f t="shared" si="149"/>
        <v>0</v>
      </c>
      <c r="M332" s="484">
        <f t="shared" si="150"/>
        <v>0</v>
      </c>
      <c r="N332" s="329"/>
      <c r="O332" s="772"/>
      <c r="P332" s="773"/>
      <c r="R332" s="458"/>
      <c r="S332" s="284"/>
    </row>
    <row r="333" spans="1:20" ht="15.75" customHeight="1">
      <c r="A333" s="787"/>
      <c r="B333" s="832"/>
      <c r="C333" s="883" t="s">
        <v>257</v>
      </c>
      <c r="D333" s="51"/>
      <c r="E333" s="518" t="s">
        <v>258</v>
      </c>
      <c r="F333" s="783" t="s">
        <v>206</v>
      </c>
      <c r="G333" s="792">
        <v>1</v>
      </c>
      <c r="H333" s="846"/>
      <c r="I333" s="346"/>
      <c r="J333" s="346"/>
      <c r="K333" s="786">
        <f t="shared" si="130"/>
        <v>1</v>
      </c>
      <c r="L333" s="481">
        <f t="shared" si="149"/>
        <v>838960</v>
      </c>
      <c r="M333" s="482">
        <f t="shared" si="150"/>
        <v>83900</v>
      </c>
      <c r="N333" s="329">
        <f t="shared" si="145"/>
        <v>838960</v>
      </c>
      <c r="O333" s="772">
        <f t="shared" si="146"/>
        <v>83900</v>
      </c>
      <c r="P333" s="773">
        <f t="shared" si="147"/>
        <v>922860</v>
      </c>
      <c r="R333" s="458">
        <v>838960</v>
      </c>
      <c r="S333" s="284">
        <f t="shared" ref="S333:S337" si="158">+ROUND(R333*0.1,-1)</f>
        <v>83900</v>
      </c>
    </row>
    <row r="334" spans="1:20" ht="15.75" customHeight="1">
      <c r="A334" s="787"/>
      <c r="B334" s="832"/>
      <c r="C334" s="883" t="s">
        <v>259</v>
      </c>
      <c r="D334" s="51"/>
      <c r="E334" s="116" t="s">
        <v>414</v>
      </c>
      <c r="F334" s="783" t="s">
        <v>206</v>
      </c>
      <c r="G334" s="792">
        <v>1</v>
      </c>
      <c r="H334" s="846"/>
      <c r="I334" s="346"/>
      <c r="J334" s="346"/>
      <c r="K334" s="786">
        <f t="shared" si="130"/>
        <v>1</v>
      </c>
      <c r="L334" s="481">
        <f t="shared" si="149"/>
        <v>519300</v>
      </c>
      <c r="M334" s="482">
        <f t="shared" si="150"/>
        <v>51930</v>
      </c>
      <c r="N334" s="329">
        <f t="shared" si="145"/>
        <v>519300</v>
      </c>
      <c r="O334" s="772">
        <f t="shared" si="146"/>
        <v>51930</v>
      </c>
      <c r="P334" s="773">
        <f t="shared" si="147"/>
        <v>571230</v>
      </c>
      <c r="R334" s="458">
        <v>519300</v>
      </c>
      <c r="S334" s="284">
        <f t="shared" si="158"/>
        <v>51930</v>
      </c>
    </row>
    <row r="335" spans="1:20" ht="15.75" customHeight="1">
      <c r="A335" s="787"/>
      <c r="B335" s="832"/>
      <c r="C335" s="883" t="s">
        <v>260</v>
      </c>
      <c r="D335" s="51"/>
      <c r="E335" s="116" t="s">
        <v>435</v>
      </c>
      <c r="F335" s="783" t="s">
        <v>206</v>
      </c>
      <c r="G335" s="792">
        <v>1</v>
      </c>
      <c r="H335" s="846"/>
      <c r="I335" s="346"/>
      <c r="J335" s="346"/>
      <c r="K335" s="786">
        <f t="shared" si="130"/>
        <v>1</v>
      </c>
      <c r="L335" s="481">
        <f t="shared" si="149"/>
        <v>293120</v>
      </c>
      <c r="M335" s="482">
        <f t="shared" si="150"/>
        <v>29310</v>
      </c>
      <c r="N335" s="329">
        <f t="shared" si="145"/>
        <v>293120</v>
      </c>
      <c r="O335" s="772">
        <f t="shared" si="146"/>
        <v>29310</v>
      </c>
      <c r="P335" s="773">
        <f t="shared" si="147"/>
        <v>322430</v>
      </c>
      <c r="R335" s="458">
        <v>293120</v>
      </c>
      <c r="S335" s="284">
        <f t="shared" si="158"/>
        <v>29310</v>
      </c>
    </row>
    <row r="336" spans="1:20" ht="15.75" customHeight="1">
      <c r="A336" s="787"/>
      <c r="B336" s="832"/>
      <c r="C336" s="883" t="s">
        <v>292</v>
      </c>
      <c r="D336" s="51"/>
      <c r="E336" s="518" t="s">
        <v>293</v>
      </c>
      <c r="F336" s="783" t="s">
        <v>206</v>
      </c>
      <c r="G336" s="792">
        <v>2</v>
      </c>
      <c r="H336" s="846"/>
      <c r="I336" s="346"/>
      <c r="J336" s="346"/>
      <c r="K336" s="786">
        <f t="shared" si="130"/>
        <v>2</v>
      </c>
      <c r="L336" s="481">
        <f t="shared" si="149"/>
        <v>138480</v>
      </c>
      <c r="M336" s="482">
        <f t="shared" si="150"/>
        <v>13850</v>
      </c>
      <c r="N336" s="329">
        <f t="shared" si="145"/>
        <v>276960</v>
      </c>
      <c r="O336" s="772">
        <f t="shared" si="146"/>
        <v>27700</v>
      </c>
      <c r="P336" s="773">
        <f t="shared" si="147"/>
        <v>304660</v>
      </c>
      <c r="R336" s="458">
        <v>138480</v>
      </c>
      <c r="S336" s="284">
        <f t="shared" si="158"/>
        <v>13850</v>
      </c>
    </row>
    <row r="337" spans="1:19" ht="15.75" customHeight="1">
      <c r="A337" s="787"/>
      <c r="B337" s="832"/>
      <c r="C337" s="883" t="s">
        <v>294</v>
      </c>
      <c r="D337" s="51"/>
      <c r="E337" s="518" t="s">
        <v>295</v>
      </c>
      <c r="F337" s="783" t="s">
        <v>209</v>
      </c>
      <c r="G337" s="792">
        <v>1</v>
      </c>
      <c r="H337" s="846"/>
      <c r="I337" s="346"/>
      <c r="J337" s="346"/>
      <c r="K337" s="786">
        <f t="shared" si="130"/>
        <v>1</v>
      </c>
      <c r="L337" s="481">
        <f t="shared" si="149"/>
        <v>790490</v>
      </c>
      <c r="M337" s="482">
        <f t="shared" si="150"/>
        <v>79050</v>
      </c>
      <c r="N337" s="329">
        <f t="shared" si="145"/>
        <v>790490</v>
      </c>
      <c r="O337" s="772">
        <f t="shared" si="146"/>
        <v>79050</v>
      </c>
      <c r="P337" s="773">
        <f t="shared" si="147"/>
        <v>869540</v>
      </c>
      <c r="R337" s="458">
        <v>790490</v>
      </c>
      <c r="S337" s="284">
        <f t="shared" si="158"/>
        <v>79050</v>
      </c>
    </row>
    <row r="338" spans="1:19" ht="15.75" customHeight="1">
      <c r="A338" s="787">
        <v>15</v>
      </c>
      <c r="B338" s="919" t="s">
        <v>843</v>
      </c>
      <c r="C338" s="883"/>
      <c r="D338" s="925"/>
      <c r="E338" s="115"/>
      <c r="F338" s="783"/>
      <c r="G338" s="792"/>
      <c r="H338" s="846"/>
      <c r="I338" s="346"/>
      <c r="J338" s="346"/>
      <c r="K338" s="786">
        <f t="shared" ref="K338:K401" si="159">SUM(G338:J338)</f>
        <v>0</v>
      </c>
      <c r="L338" s="483">
        <f t="shared" si="149"/>
        <v>0</v>
      </c>
      <c r="M338" s="484">
        <f t="shared" si="150"/>
        <v>0</v>
      </c>
      <c r="N338" s="329"/>
      <c r="O338" s="772"/>
      <c r="P338" s="773"/>
      <c r="R338" s="458"/>
      <c r="S338" s="284"/>
    </row>
    <row r="339" spans="1:19" ht="15.75" customHeight="1">
      <c r="A339" s="787"/>
      <c r="B339" s="832"/>
      <c r="C339" s="264" t="s">
        <v>248</v>
      </c>
      <c r="D339" s="51"/>
      <c r="E339" s="518"/>
      <c r="F339" s="783" t="s">
        <v>117</v>
      </c>
      <c r="G339" s="792">
        <v>6</v>
      </c>
      <c r="H339" s="846"/>
      <c r="I339" s="346"/>
      <c r="J339" s="346"/>
      <c r="K339" s="786">
        <f t="shared" si="159"/>
        <v>6</v>
      </c>
      <c r="L339" s="481">
        <f t="shared" si="149"/>
        <v>0</v>
      </c>
      <c r="M339" s="482">
        <f>+M326</f>
        <v>19040</v>
      </c>
      <c r="N339" s="329">
        <f t="shared" si="145"/>
        <v>0</v>
      </c>
      <c r="O339" s="772">
        <f t="shared" si="146"/>
        <v>114240</v>
      </c>
      <c r="P339" s="773">
        <f t="shared" si="147"/>
        <v>114240</v>
      </c>
      <c r="R339" s="458">
        <f>R326</f>
        <v>0</v>
      </c>
      <c r="S339" s="284">
        <f>S326</f>
        <v>0</v>
      </c>
    </row>
    <row r="340" spans="1:19" ht="15.75" customHeight="1">
      <c r="A340" s="787"/>
      <c r="B340" s="832"/>
      <c r="C340" s="264" t="s">
        <v>296</v>
      </c>
      <c r="D340" s="51"/>
      <c r="E340" s="116" t="s">
        <v>250</v>
      </c>
      <c r="F340" s="783" t="s">
        <v>206</v>
      </c>
      <c r="G340" s="792">
        <v>1</v>
      </c>
      <c r="H340" s="846"/>
      <c r="I340" s="346"/>
      <c r="J340" s="346"/>
      <c r="K340" s="786">
        <f t="shared" si="159"/>
        <v>1</v>
      </c>
      <c r="L340" s="481">
        <f t="shared" si="149"/>
        <v>8466900</v>
      </c>
      <c r="M340" s="482">
        <f t="shared" si="150"/>
        <v>846690</v>
      </c>
      <c r="N340" s="329">
        <f t="shared" si="145"/>
        <v>8466900</v>
      </c>
      <c r="O340" s="772">
        <f t="shared" si="146"/>
        <v>846690</v>
      </c>
      <c r="P340" s="773">
        <f t="shared" si="147"/>
        <v>9313590</v>
      </c>
      <c r="R340" s="458">
        <v>8466900</v>
      </c>
      <c r="S340" s="284">
        <f t="shared" ref="S340" si="160">+ROUND(R340*0.1,-1)</f>
        <v>846690</v>
      </c>
    </row>
    <row r="341" spans="1:19" ht="15.75" customHeight="1">
      <c r="A341" s="787"/>
      <c r="B341" s="832"/>
      <c r="C341" s="883" t="s">
        <v>251</v>
      </c>
      <c r="D341" s="51"/>
      <c r="E341" s="518"/>
      <c r="F341" s="783"/>
      <c r="G341" s="792"/>
      <c r="H341" s="846"/>
      <c r="I341" s="346"/>
      <c r="J341" s="346"/>
      <c r="K341" s="786">
        <f t="shared" si="159"/>
        <v>0</v>
      </c>
      <c r="L341" s="483">
        <f t="shared" si="149"/>
        <v>0</v>
      </c>
      <c r="M341" s="484">
        <f t="shared" si="150"/>
        <v>0</v>
      </c>
      <c r="N341" s="329"/>
      <c r="O341" s="772"/>
      <c r="P341" s="773"/>
      <c r="R341" s="458"/>
      <c r="S341" s="284"/>
    </row>
    <row r="342" spans="1:19" ht="15.75" customHeight="1">
      <c r="A342" s="787"/>
      <c r="B342" s="832"/>
      <c r="C342" s="883" t="s">
        <v>290</v>
      </c>
      <c r="D342" s="51"/>
      <c r="E342" s="518"/>
      <c r="F342" s="783"/>
      <c r="G342" s="792"/>
      <c r="H342" s="846"/>
      <c r="I342" s="346"/>
      <c r="J342" s="346"/>
      <c r="K342" s="786">
        <f t="shared" si="159"/>
        <v>0</v>
      </c>
      <c r="L342" s="483">
        <f t="shared" si="149"/>
        <v>0</v>
      </c>
      <c r="M342" s="484">
        <f t="shared" si="150"/>
        <v>0</v>
      </c>
      <c r="N342" s="329"/>
      <c r="O342" s="772"/>
      <c r="P342" s="773"/>
      <c r="R342" s="458"/>
      <c r="S342" s="284"/>
    </row>
    <row r="343" spans="1:19" ht="15.75" customHeight="1">
      <c r="A343" s="787"/>
      <c r="B343" s="832"/>
      <c r="C343" s="883" t="s">
        <v>253</v>
      </c>
      <c r="D343" s="51"/>
      <c r="E343" s="518"/>
      <c r="F343" s="783"/>
      <c r="G343" s="792"/>
      <c r="H343" s="846"/>
      <c r="I343" s="346"/>
      <c r="J343" s="346"/>
      <c r="K343" s="786">
        <f t="shared" si="159"/>
        <v>0</v>
      </c>
      <c r="L343" s="483">
        <f t="shared" si="149"/>
        <v>0</v>
      </c>
      <c r="M343" s="484">
        <f t="shared" si="150"/>
        <v>0</v>
      </c>
      <c r="N343" s="329"/>
      <c r="O343" s="772"/>
      <c r="P343" s="773"/>
      <c r="R343" s="458"/>
      <c r="S343" s="284"/>
    </row>
    <row r="344" spans="1:19" ht="15.75" customHeight="1">
      <c r="A344" s="787"/>
      <c r="B344" s="832"/>
      <c r="C344" s="264" t="s">
        <v>254</v>
      </c>
      <c r="D344" s="51"/>
      <c r="E344" s="518"/>
      <c r="F344" s="783"/>
      <c r="G344" s="792"/>
      <c r="H344" s="846"/>
      <c r="I344" s="346"/>
      <c r="J344" s="346"/>
      <c r="K344" s="786">
        <f t="shared" si="159"/>
        <v>0</v>
      </c>
      <c r="L344" s="483">
        <f t="shared" si="149"/>
        <v>0</v>
      </c>
      <c r="M344" s="484">
        <f t="shared" si="150"/>
        <v>0</v>
      </c>
      <c r="N344" s="329"/>
      <c r="O344" s="772"/>
      <c r="P344" s="773"/>
      <c r="R344" s="458"/>
      <c r="S344" s="284"/>
    </row>
    <row r="345" spans="1:19" ht="15.75" customHeight="1">
      <c r="A345" s="787"/>
      <c r="B345" s="832"/>
      <c r="C345" s="883" t="s">
        <v>257</v>
      </c>
      <c r="D345" s="51"/>
      <c r="E345" s="116" t="s">
        <v>258</v>
      </c>
      <c r="F345" s="783" t="s">
        <v>206</v>
      </c>
      <c r="G345" s="792">
        <v>6</v>
      </c>
      <c r="H345" s="846"/>
      <c r="I345" s="346"/>
      <c r="J345" s="346"/>
      <c r="K345" s="786">
        <f t="shared" si="159"/>
        <v>6</v>
      </c>
      <c r="L345" s="481">
        <f t="shared" si="149"/>
        <v>838960</v>
      </c>
      <c r="M345" s="482">
        <f t="shared" si="150"/>
        <v>83900</v>
      </c>
      <c r="N345" s="329">
        <f t="shared" si="145"/>
        <v>5033760</v>
      </c>
      <c r="O345" s="772">
        <f t="shared" si="146"/>
        <v>503400</v>
      </c>
      <c r="P345" s="773">
        <f t="shared" si="147"/>
        <v>5537160</v>
      </c>
      <c r="R345" s="458">
        <f>R333</f>
        <v>838960</v>
      </c>
      <c r="S345" s="284">
        <f>S333</f>
        <v>83900</v>
      </c>
    </row>
    <row r="346" spans="1:19" ht="15.75" customHeight="1">
      <c r="A346" s="787"/>
      <c r="B346" s="832"/>
      <c r="C346" s="883" t="s">
        <v>259</v>
      </c>
      <c r="D346" s="51"/>
      <c r="E346" s="116" t="s">
        <v>414</v>
      </c>
      <c r="F346" s="783" t="s">
        <v>206</v>
      </c>
      <c r="G346" s="792">
        <v>6</v>
      </c>
      <c r="H346" s="846"/>
      <c r="I346" s="346"/>
      <c r="J346" s="346"/>
      <c r="K346" s="786">
        <f t="shared" si="159"/>
        <v>6</v>
      </c>
      <c r="L346" s="481">
        <f t="shared" si="149"/>
        <v>519300</v>
      </c>
      <c r="M346" s="482">
        <f t="shared" si="150"/>
        <v>51930</v>
      </c>
      <c r="N346" s="329">
        <f t="shared" si="145"/>
        <v>3115800</v>
      </c>
      <c r="O346" s="772">
        <f t="shared" si="146"/>
        <v>311580</v>
      </c>
      <c r="P346" s="773">
        <f t="shared" si="147"/>
        <v>3427380</v>
      </c>
      <c r="R346" s="458">
        <f t="shared" ref="R346:S346" si="161">R334</f>
        <v>519300</v>
      </c>
      <c r="S346" s="284">
        <f t="shared" si="161"/>
        <v>51930</v>
      </c>
    </row>
    <row r="347" spans="1:19" ht="15.75" customHeight="1">
      <c r="A347" s="787"/>
      <c r="B347" s="832"/>
      <c r="C347" s="883" t="s">
        <v>260</v>
      </c>
      <c r="D347" s="51"/>
      <c r="E347" s="116" t="s">
        <v>435</v>
      </c>
      <c r="F347" s="783" t="s">
        <v>206</v>
      </c>
      <c r="G347" s="792">
        <v>6</v>
      </c>
      <c r="H347" s="846"/>
      <c r="I347" s="346"/>
      <c r="J347" s="346"/>
      <c r="K347" s="786">
        <f t="shared" si="159"/>
        <v>6</v>
      </c>
      <c r="L347" s="481">
        <f t="shared" si="149"/>
        <v>293120</v>
      </c>
      <c r="M347" s="482">
        <f t="shared" si="150"/>
        <v>29310</v>
      </c>
      <c r="N347" s="329">
        <f t="shared" si="145"/>
        <v>1758720</v>
      </c>
      <c r="O347" s="772">
        <f t="shared" si="146"/>
        <v>175860</v>
      </c>
      <c r="P347" s="773">
        <f t="shared" si="147"/>
        <v>1934580</v>
      </c>
      <c r="R347" s="458">
        <f t="shared" ref="R347:S347" si="162">R335</f>
        <v>293120</v>
      </c>
      <c r="S347" s="284">
        <f t="shared" si="162"/>
        <v>29310</v>
      </c>
    </row>
    <row r="348" spans="1:19" ht="15.75" customHeight="1">
      <c r="A348" s="787"/>
      <c r="B348" s="832"/>
      <c r="C348" s="883" t="s">
        <v>292</v>
      </c>
      <c r="D348" s="51"/>
      <c r="E348" s="116" t="s">
        <v>293</v>
      </c>
      <c r="F348" s="783" t="s">
        <v>206</v>
      </c>
      <c r="G348" s="792">
        <v>12</v>
      </c>
      <c r="H348" s="846"/>
      <c r="I348" s="346"/>
      <c r="J348" s="346"/>
      <c r="K348" s="786">
        <f t="shared" si="159"/>
        <v>12</v>
      </c>
      <c r="L348" s="481">
        <f t="shared" si="149"/>
        <v>138480</v>
      </c>
      <c r="M348" s="482">
        <f t="shared" si="150"/>
        <v>13850</v>
      </c>
      <c r="N348" s="329">
        <f t="shared" si="145"/>
        <v>1661760</v>
      </c>
      <c r="O348" s="772">
        <f t="shared" si="146"/>
        <v>166200</v>
      </c>
      <c r="P348" s="773">
        <f t="shared" si="147"/>
        <v>1827960</v>
      </c>
      <c r="R348" s="458">
        <f t="shared" ref="R348:S348" si="163">R336</f>
        <v>138480</v>
      </c>
      <c r="S348" s="284">
        <f t="shared" si="163"/>
        <v>13850</v>
      </c>
    </row>
    <row r="349" spans="1:19" ht="15.75" customHeight="1">
      <c r="A349" s="787"/>
      <c r="B349" s="832"/>
      <c r="C349" s="883" t="s">
        <v>294</v>
      </c>
      <c r="D349" s="51"/>
      <c r="E349" s="116" t="s">
        <v>295</v>
      </c>
      <c r="F349" s="783" t="s">
        <v>209</v>
      </c>
      <c r="G349" s="792">
        <v>6</v>
      </c>
      <c r="H349" s="846"/>
      <c r="I349" s="346"/>
      <c r="J349" s="346"/>
      <c r="K349" s="786">
        <f t="shared" si="159"/>
        <v>6</v>
      </c>
      <c r="L349" s="481">
        <f t="shared" si="149"/>
        <v>790490</v>
      </c>
      <c r="M349" s="482">
        <f t="shared" si="150"/>
        <v>79050</v>
      </c>
      <c r="N349" s="329">
        <f t="shared" si="145"/>
        <v>4742940</v>
      </c>
      <c r="O349" s="772">
        <f t="shared" si="146"/>
        <v>474300</v>
      </c>
      <c r="P349" s="773">
        <f t="shared" si="147"/>
        <v>5217240</v>
      </c>
      <c r="R349" s="458">
        <f t="shared" ref="R349:S349" si="164">R337</f>
        <v>790490</v>
      </c>
      <c r="S349" s="284">
        <f t="shared" si="164"/>
        <v>79050</v>
      </c>
    </row>
    <row r="350" spans="1:19" s="927" customFormat="1" ht="15.75" customHeight="1">
      <c r="A350" s="787">
        <v>16</v>
      </c>
      <c r="B350" s="774" t="s">
        <v>507</v>
      </c>
      <c r="C350" s="246"/>
      <c r="D350" s="113"/>
      <c r="E350" s="114"/>
      <c r="F350" s="107"/>
      <c r="G350" s="792"/>
      <c r="H350" s="346"/>
      <c r="I350" s="346"/>
      <c r="J350" s="346"/>
      <c r="K350" s="786">
        <f t="shared" si="159"/>
        <v>0</v>
      </c>
      <c r="L350" s="495">
        <f t="shared" si="149"/>
        <v>0</v>
      </c>
      <c r="M350" s="485">
        <f t="shared" si="150"/>
        <v>0</v>
      </c>
      <c r="N350" s="345"/>
      <c r="O350" s="858"/>
      <c r="P350" s="859"/>
      <c r="R350" s="928"/>
      <c r="S350" s="929"/>
    </row>
    <row r="351" spans="1:19" s="927" customFormat="1" ht="15.75" customHeight="1">
      <c r="A351" s="787"/>
      <c r="B351" s="774"/>
      <c r="C351" s="264" t="s">
        <v>248</v>
      </c>
      <c r="D351" s="113"/>
      <c r="E351" s="114"/>
      <c r="F351" s="107" t="s">
        <v>117</v>
      </c>
      <c r="G351" s="792"/>
      <c r="H351" s="792">
        <v>114</v>
      </c>
      <c r="I351" s="792">
        <v>171</v>
      </c>
      <c r="J351" s="792">
        <v>174.8</v>
      </c>
      <c r="K351" s="786">
        <f t="shared" si="159"/>
        <v>459.8</v>
      </c>
      <c r="L351" s="495"/>
      <c r="M351" s="496">
        <f>+M339</f>
        <v>19040</v>
      </c>
      <c r="N351" s="345">
        <f t="shared" ref="N351" si="165">K351*L351</f>
        <v>0</v>
      </c>
      <c r="O351" s="858">
        <f t="shared" ref="O351" si="166">K351*M351</f>
        <v>8754592</v>
      </c>
      <c r="P351" s="859">
        <f t="shared" ref="P351" si="167">N351+O351</f>
        <v>8754592</v>
      </c>
      <c r="R351" s="928"/>
      <c r="S351" s="929"/>
    </row>
    <row r="352" spans="1:19" s="927" customFormat="1" ht="15.75" customHeight="1">
      <c r="A352" s="787"/>
      <c r="B352" s="775"/>
      <c r="C352" s="264" t="s">
        <v>970</v>
      </c>
      <c r="D352" s="113"/>
      <c r="E352" s="114" t="s">
        <v>527</v>
      </c>
      <c r="F352" s="107" t="s">
        <v>224</v>
      </c>
      <c r="G352" s="792"/>
      <c r="H352" s="792">
        <v>30</v>
      </c>
      <c r="I352" s="792">
        <v>45</v>
      </c>
      <c r="J352" s="792">
        <v>46</v>
      </c>
      <c r="K352" s="786">
        <f t="shared" si="159"/>
        <v>121</v>
      </c>
      <c r="L352" s="497">
        <f t="shared" si="149"/>
        <v>592000</v>
      </c>
      <c r="M352" s="498">
        <f t="shared" si="149"/>
        <v>59200</v>
      </c>
      <c r="N352" s="345">
        <f t="shared" si="145"/>
        <v>71632000</v>
      </c>
      <c r="O352" s="858">
        <f t="shared" si="146"/>
        <v>7163200</v>
      </c>
      <c r="P352" s="859">
        <f t="shared" si="147"/>
        <v>78795200</v>
      </c>
      <c r="R352" s="928">
        <v>592000</v>
      </c>
      <c r="S352" s="929">
        <f t="shared" ref="S352:S353" si="168">+ROUND(R352*0.1,-1)</f>
        <v>59200</v>
      </c>
    </row>
    <row r="353" spans="1:20" s="927" customFormat="1" ht="15.75" customHeight="1">
      <c r="A353" s="787"/>
      <c r="B353" s="775"/>
      <c r="C353" s="246" t="s">
        <v>508</v>
      </c>
      <c r="D353" s="113"/>
      <c r="E353" s="114"/>
      <c r="F353" s="107" t="s">
        <v>224</v>
      </c>
      <c r="G353" s="792"/>
      <c r="H353" s="792">
        <v>30</v>
      </c>
      <c r="I353" s="792">
        <v>45</v>
      </c>
      <c r="J353" s="792">
        <v>46</v>
      </c>
      <c r="K353" s="786">
        <f t="shared" si="159"/>
        <v>121</v>
      </c>
      <c r="L353" s="497">
        <f t="shared" si="149"/>
        <v>540070</v>
      </c>
      <c r="M353" s="496">
        <f t="shared" si="150"/>
        <v>54010</v>
      </c>
      <c r="N353" s="345">
        <f t="shared" si="145"/>
        <v>65348470</v>
      </c>
      <c r="O353" s="858">
        <f t="shared" si="146"/>
        <v>6535210</v>
      </c>
      <c r="P353" s="859">
        <f t="shared" si="147"/>
        <v>71883680</v>
      </c>
      <c r="R353" s="928">
        <v>540070</v>
      </c>
      <c r="S353" s="929">
        <f t="shared" si="168"/>
        <v>54010</v>
      </c>
      <c r="T353" s="927">
        <v>1100000</v>
      </c>
    </row>
    <row r="354" spans="1:20" s="927" customFormat="1" ht="15.75" customHeight="1">
      <c r="A354" s="787"/>
      <c r="B354" s="775"/>
      <c r="C354" s="261" t="s">
        <v>263</v>
      </c>
      <c r="D354" s="113"/>
      <c r="E354" s="114"/>
      <c r="F354" s="107"/>
      <c r="G354" s="792"/>
      <c r="H354" s="792"/>
      <c r="I354" s="792"/>
      <c r="J354" s="792"/>
      <c r="K354" s="786">
        <f t="shared" si="159"/>
        <v>0</v>
      </c>
      <c r="L354" s="495">
        <f t="shared" si="149"/>
        <v>0</v>
      </c>
      <c r="M354" s="485">
        <f t="shared" si="150"/>
        <v>0</v>
      </c>
      <c r="N354" s="345"/>
      <c r="O354" s="858"/>
      <c r="P354" s="859"/>
      <c r="R354" s="928"/>
      <c r="S354" s="929"/>
    </row>
    <row r="355" spans="1:20" s="927" customFormat="1" ht="15.75" customHeight="1">
      <c r="A355" s="787"/>
      <c r="B355" s="775"/>
      <c r="C355" s="246" t="s">
        <v>264</v>
      </c>
      <c r="D355" s="113"/>
      <c r="E355" s="114"/>
      <c r="F355" s="107"/>
      <c r="G355" s="792"/>
      <c r="H355" s="792"/>
      <c r="I355" s="792"/>
      <c r="J355" s="792"/>
      <c r="K355" s="786">
        <f t="shared" si="159"/>
        <v>0</v>
      </c>
      <c r="L355" s="495">
        <f t="shared" si="149"/>
        <v>0</v>
      </c>
      <c r="M355" s="485">
        <f t="shared" si="150"/>
        <v>0</v>
      </c>
      <c r="N355" s="345"/>
      <c r="O355" s="858"/>
      <c r="P355" s="859"/>
      <c r="R355" s="928"/>
      <c r="S355" s="929"/>
    </row>
    <row r="356" spans="1:20" s="927" customFormat="1" ht="15.75" customHeight="1">
      <c r="A356" s="787"/>
      <c r="B356" s="775"/>
      <c r="C356" s="246" t="s">
        <v>255</v>
      </c>
      <c r="D356" s="113"/>
      <c r="E356" s="114" t="s">
        <v>305</v>
      </c>
      <c r="F356" s="107" t="s">
        <v>274</v>
      </c>
      <c r="G356" s="792"/>
      <c r="H356" s="792">
        <f>+H352*3</f>
        <v>90</v>
      </c>
      <c r="I356" s="792">
        <f t="shared" ref="I356:J356" si="169">+I352*3</f>
        <v>135</v>
      </c>
      <c r="J356" s="792">
        <f t="shared" si="169"/>
        <v>138</v>
      </c>
      <c r="K356" s="786">
        <f t="shared" si="159"/>
        <v>363</v>
      </c>
      <c r="L356" s="497">
        <f t="shared" si="149"/>
        <v>96940</v>
      </c>
      <c r="M356" s="496">
        <f t="shared" si="150"/>
        <v>9690</v>
      </c>
      <c r="N356" s="345">
        <f t="shared" ref="N356:N429" si="170">K356*L356</f>
        <v>35189220</v>
      </c>
      <c r="O356" s="858">
        <f t="shared" ref="O356:O429" si="171">K356*M356</f>
        <v>3517470</v>
      </c>
      <c r="P356" s="859">
        <f t="shared" ref="P356:P429" si="172">N356+O356</f>
        <v>38706690</v>
      </c>
      <c r="R356" s="928">
        <v>96940</v>
      </c>
      <c r="S356" s="929">
        <f t="shared" ref="S356:S358" si="173">+ROUND(R356*0.1,-1)</f>
        <v>9690</v>
      </c>
    </row>
    <row r="357" spans="1:20" s="927" customFormat="1" ht="15.75" customHeight="1">
      <c r="A357" s="787"/>
      <c r="B357" s="775"/>
      <c r="C357" s="863" t="s">
        <v>510</v>
      </c>
      <c r="D357" s="51"/>
      <c r="E357" s="518" t="s">
        <v>509</v>
      </c>
      <c r="F357" s="783" t="s">
        <v>206</v>
      </c>
      <c r="G357" s="792"/>
      <c r="H357" s="792">
        <f>+H352</f>
        <v>30</v>
      </c>
      <c r="I357" s="792">
        <f t="shared" ref="I357:J357" si="174">+I352</f>
        <v>45</v>
      </c>
      <c r="J357" s="792">
        <f t="shared" si="174"/>
        <v>46</v>
      </c>
      <c r="K357" s="786">
        <f t="shared" si="159"/>
        <v>121</v>
      </c>
      <c r="L357" s="497">
        <f t="shared" si="149"/>
        <v>375050</v>
      </c>
      <c r="M357" s="496">
        <f t="shared" si="150"/>
        <v>37510</v>
      </c>
      <c r="N357" s="345">
        <f t="shared" si="170"/>
        <v>45381050</v>
      </c>
      <c r="O357" s="858">
        <f t="shared" si="171"/>
        <v>4538710</v>
      </c>
      <c r="P357" s="859">
        <f t="shared" si="172"/>
        <v>49919760</v>
      </c>
      <c r="R357" s="928">
        <v>375050</v>
      </c>
      <c r="S357" s="929">
        <f t="shared" si="173"/>
        <v>37510</v>
      </c>
    </row>
    <row r="358" spans="1:20" s="927" customFormat="1" ht="15.75" customHeight="1">
      <c r="A358" s="787"/>
      <c r="B358" s="775"/>
      <c r="C358" s="863" t="s">
        <v>512</v>
      </c>
      <c r="D358" s="51"/>
      <c r="E358" s="518" t="s">
        <v>511</v>
      </c>
      <c r="F358" s="783" t="s">
        <v>206</v>
      </c>
      <c r="G358" s="792"/>
      <c r="H358" s="792">
        <f>+H357</f>
        <v>30</v>
      </c>
      <c r="I358" s="792">
        <f t="shared" ref="I358:J358" si="175">+I357</f>
        <v>45</v>
      </c>
      <c r="J358" s="792">
        <f t="shared" si="175"/>
        <v>46</v>
      </c>
      <c r="K358" s="786">
        <f t="shared" si="159"/>
        <v>121</v>
      </c>
      <c r="L358" s="497">
        <f t="shared" si="149"/>
        <v>207720</v>
      </c>
      <c r="M358" s="496">
        <f t="shared" si="150"/>
        <v>20770</v>
      </c>
      <c r="N358" s="345">
        <f t="shared" si="170"/>
        <v>25134120</v>
      </c>
      <c r="O358" s="858">
        <f t="shared" si="171"/>
        <v>2513170</v>
      </c>
      <c r="P358" s="859">
        <f t="shared" si="172"/>
        <v>27647290</v>
      </c>
      <c r="R358" s="928">
        <v>207720</v>
      </c>
      <c r="S358" s="929">
        <f t="shared" si="173"/>
        <v>20770</v>
      </c>
    </row>
    <row r="359" spans="1:20" s="927" customFormat="1" ht="15.75" customHeight="1">
      <c r="A359" s="787">
        <v>17</v>
      </c>
      <c r="B359" s="774" t="s">
        <v>513</v>
      </c>
      <c r="C359" s="246"/>
      <c r="D359" s="113"/>
      <c r="E359" s="114"/>
      <c r="F359" s="107"/>
      <c r="G359" s="792"/>
      <c r="H359" s="346"/>
      <c r="I359" s="346"/>
      <c r="J359" s="346"/>
      <c r="K359" s="786">
        <f t="shared" si="159"/>
        <v>0</v>
      </c>
      <c r="L359" s="495">
        <f t="shared" si="149"/>
        <v>0</v>
      </c>
      <c r="M359" s="485">
        <f t="shared" si="150"/>
        <v>0</v>
      </c>
      <c r="N359" s="345"/>
      <c r="O359" s="858"/>
      <c r="P359" s="859"/>
      <c r="R359" s="928"/>
      <c r="S359" s="929"/>
    </row>
    <row r="360" spans="1:20" s="927" customFormat="1" ht="15.75" customHeight="1">
      <c r="A360" s="787"/>
      <c r="B360" s="775"/>
      <c r="C360" s="264" t="s">
        <v>248</v>
      </c>
      <c r="D360" s="113"/>
      <c r="E360" s="114" t="str">
        <f>+E352</f>
        <v>4/6 double skoneng</v>
      </c>
      <c r="F360" s="107" t="s">
        <v>117</v>
      </c>
      <c r="G360" s="792"/>
      <c r="H360" s="792">
        <v>14.4</v>
      </c>
      <c r="I360" s="792">
        <v>18</v>
      </c>
      <c r="J360" s="792">
        <v>18</v>
      </c>
      <c r="K360" s="786">
        <f t="shared" si="159"/>
        <v>50.4</v>
      </c>
      <c r="L360" s="497"/>
      <c r="M360" s="496">
        <f>+M351</f>
        <v>19040</v>
      </c>
      <c r="N360" s="345">
        <f t="shared" si="170"/>
        <v>0</v>
      </c>
      <c r="O360" s="858">
        <f t="shared" si="171"/>
        <v>959616</v>
      </c>
      <c r="P360" s="859">
        <f t="shared" si="172"/>
        <v>959616</v>
      </c>
      <c r="R360" s="928">
        <f>R352</f>
        <v>592000</v>
      </c>
      <c r="S360" s="929">
        <f>S352</f>
        <v>59200</v>
      </c>
    </row>
    <row r="361" spans="1:20" s="927" customFormat="1" ht="15.75" customHeight="1">
      <c r="A361" s="787"/>
      <c r="B361" s="775"/>
      <c r="C361" s="264" t="s">
        <v>970</v>
      </c>
      <c r="D361" s="113"/>
      <c r="E361" s="114"/>
      <c r="F361" s="107" t="s">
        <v>224</v>
      </c>
      <c r="G361" s="792"/>
      <c r="H361" s="792">
        <v>4</v>
      </c>
      <c r="I361" s="792">
        <v>5</v>
      </c>
      <c r="J361" s="792">
        <v>5</v>
      </c>
      <c r="K361" s="786">
        <f t="shared" si="159"/>
        <v>14</v>
      </c>
      <c r="L361" s="497">
        <f>+L352</f>
        <v>592000</v>
      </c>
      <c r="M361" s="496">
        <f>+M352</f>
        <v>59200</v>
      </c>
      <c r="N361" s="345">
        <f t="shared" ref="N361" si="176">K361*L361</f>
        <v>8288000</v>
      </c>
      <c r="O361" s="858">
        <f t="shared" ref="O361" si="177">K361*M361</f>
        <v>828800</v>
      </c>
      <c r="P361" s="859">
        <f t="shared" ref="P361" si="178">N361+O361</f>
        <v>9116800</v>
      </c>
      <c r="R361" s="928"/>
      <c r="S361" s="929"/>
    </row>
    <row r="362" spans="1:20" s="927" customFormat="1" ht="15.75" customHeight="1">
      <c r="A362" s="787"/>
      <c r="B362" s="775"/>
      <c r="C362" s="246" t="s">
        <v>508</v>
      </c>
      <c r="D362" s="113"/>
      <c r="E362" s="114"/>
      <c r="F362" s="107" t="s">
        <v>224</v>
      </c>
      <c r="G362" s="792"/>
      <c r="H362" s="792">
        <v>4</v>
      </c>
      <c r="I362" s="792">
        <v>5</v>
      </c>
      <c r="J362" s="792">
        <v>5</v>
      </c>
      <c r="K362" s="786">
        <f t="shared" si="159"/>
        <v>14</v>
      </c>
      <c r="L362" s="497">
        <f>+L353</f>
        <v>540070</v>
      </c>
      <c r="M362" s="496">
        <f>+M353</f>
        <v>54010</v>
      </c>
      <c r="N362" s="345">
        <f t="shared" si="170"/>
        <v>7560980</v>
      </c>
      <c r="O362" s="858">
        <f t="shared" si="171"/>
        <v>756140</v>
      </c>
      <c r="P362" s="859">
        <f t="shared" si="172"/>
        <v>8317120</v>
      </c>
      <c r="R362" s="928">
        <f>R353</f>
        <v>540070</v>
      </c>
      <c r="S362" s="929">
        <f>S353</f>
        <v>54010</v>
      </c>
    </row>
    <row r="363" spans="1:20" ht="15.75" customHeight="1">
      <c r="A363" s="787"/>
      <c r="B363" s="775"/>
      <c r="C363" s="261" t="s">
        <v>263</v>
      </c>
      <c r="D363" s="113"/>
      <c r="E363" s="114"/>
      <c r="F363" s="107"/>
      <c r="G363" s="346"/>
      <c r="H363" s="346"/>
      <c r="I363" s="346"/>
      <c r="J363" s="346"/>
      <c r="K363" s="786">
        <f t="shared" si="159"/>
        <v>0</v>
      </c>
      <c r="L363" s="483">
        <f t="shared" si="149"/>
        <v>0</v>
      </c>
      <c r="M363" s="484">
        <f t="shared" si="150"/>
        <v>0</v>
      </c>
      <c r="N363" s="329"/>
      <c r="O363" s="772"/>
      <c r="P363" s="773"/>
      <c r="R363" s="458"/>
      <c r="S363" s="284"/>
    </row>
    <row r="364" spans="1:20" ht="15.75" customHeight="1">
      <c r="A364" s="787"/>
      <c r="B364" s="775"/>
      <c r="C364" s="246" t="s">
        <v>264</v>
      </c>
      <c r="D364" s="113"/>
      <c r="E364" s="114"/>
      <c r="F364" s="107"/>
      <c r="G364" s="346"/>
      <c r="H364" s="346"/>
      <c r="I364" s="346"/>
      <c r="J364" s="346"/>
      <c r="K364" s="786">
        <f t="shared" si="159"/>
        <v>0</v>
      </c>
      <c r="L364" s="483">
        <f t="shared" si="149"/>
        <v>0</v>
      </c>
      <c r="M364" s="484">
        <f t="shared" si="150"/>
        <v>0</v>
      </c>
      <c r="N364" s="329"/>
      <c r="O364" s="772"/>
      <c r="P364" s="773"/>
      <c r="R364" s="458"/>
      <c r="S364" s="284"/>
    </row>
    <row r="365" spans="1:20" ht="15.75" customHeight="1">
      <c r="A365" s="787"/>
      <c r="B365" s="775"/>
      <c r="C365" s="246" t="s">
        <v>255</v>
      </c>
      <c r="D365" s="113"/>
      <c r="E365" s="114" t="s">
        <v>305</v>
      </c>
      <c r="F365" s="107" t="s">
        <v>274</v>
      </c>
      <c r="G365" s="792"/>
      <c r="H365" s="792">
        <f>+H361*3</f>
        <v>12</v>
      </c>
      <c r="I365" s="792">
        <f t="shared" ref="I365:J365" si="179">+I361*3</f>
        <v>15</v>
      </c>
      <c r="J365" s="792">
        <f t="shared" si="179"/>
        <v>15</v>
      </c>
      <c r="K365" s="786">
        <f t="shared" si="159"/>
        <v>42</v>
      </c>
      <c r="L365" s="481">
        <f t="shared" si="149"/>
        <v>96940</v>
      </c>
      <c r="M365" s="482">
        <f t="shared" si="150"/>
        <v>9690</v>
      </c>
      <c r="N365" s="329">
        <f t="shared" si="170"/>
        <v>4071480</v>
      </c>
      <c r="O365" s="772">
        <f t="shared" si="171"/>
        <v>406980</v>
      </c>
      <c r="P365" s="773">
        <f t="shared" si="172"/>
        <v>4478460</v>
      </c>
      <c r="R365" s="458">
        <f t="shared" ref="R365:S365" si="180">R356</f>
        <v>96940</v>
      </c>
      <c r="S365" s="284">
        <f t="shared" si="180"/>
        <v>9690</v>
      </c>
    </row>
    <row r="366" spans="1:20" ht="15.75" customHeight="1">
      <c r="A366" s="787"/>
      <c r="B366" s="775"/>
      <c r="C366" s="863" t="s">
        <v>510</v>
      </c>
      <c r="D366" s="51"/>
      <c r="E366" s="518" t="s">
        <v>509</v>
      </c>
      <c r="F366" s="783" t="s">
        <v>206</v>
      </c>
      <c r="G366" s="792"/>
      <c r="H366" s="792">
        <f>+H361</f>
        <v>4</v>
      </c>
      <c r="I366" s="792">
        <f t="shared" ref="I366:J366" si="181">+I361</f>
        <v>5</v>
      </c>
      <c r="J366" s="792">
        <f t="shared" si="181"/>
        <v>5</v>
      </c>
      <c r="K366" s="786">
        <f t="shared" si="159"/>
        <v>14</v>
      </c>
      <c r="L366" s="481">
        <f t="shared" si="149"/>
        <v>375050</v>
      </c>
      <c r="M366" s="482">
        <f t="shared" si="150"/>
        <v>37510</v>
      </c>
      <c r="N366" s="329">
        <f t="shared" si="170"/>
        <v>5250700</v>
      </c>
      <c r="O366" s="772">
        <f t="shared" si="171"/>
        <v>525140</v>
      </c>
      <c r="P366" s="773">
        <f t="shared" si="172"/>
        <v>5775840</v>
      </c>
      <c r="R366" s="458">
        <f t="shared" ref="R366:S366" si="182">R357</f>
        <v>375050</v>
      </c>
      <c r="S366" s="284">
        <f t="shared" si="182"/>
        <v>37510</v>
      </c>
    </row>
    <row r="367" spans="1:20" ht="15.75" customHeight="1">
      <c r="A367" s="787"/>
      <c r="B367" s="775"/>
      <c r="C367" s="863" t="s">
        <v>512</v>
      </c>
      <c r="D367" s="51"/>
      <c r="E367" s="518" t="s">
        <v>511</v>
      </c>
      <c r="F367" s="783" t="s">
        <v>206</v>
      </c>
      <c r="G367" s="792"/>
      <c r="H367" s="792">
        <f>+H362</f>
        <v>4</v>
      </c>
      <c r="I367" s="792">
        <f t="shared" ref="I367:J367" si="183">+I362</f>
        <v>5</v>
      </c>
      <c r="J367" s="792">
        <f t="shared" si="183"/>
        <v>5</v>
      </c>
      <c r="K367" s="786">
        <f t="shared" si="159"/>
        <v>14</v>
      </c>
      <c r="L367" s="481">
        <f t="shared" ref="L367:L436" si="184">ROUND(R367*$R$207,$R$208)</f>
        <v>207720</v>
      </c>
      <c r="M367" s="482">
        <f t="shared" ref="M367:M436" si="185">ROUND(S367*$R$207,$R$208)</f>
        <v>20770</v>
      </c>
      <c r="N367" s="329">
        <f t="shared" si="170"/>
        <v>2908080</v>
      </c>
      <c r="O367" s="772">
        <f t="shared" si="171"/>
        <v>290780</v>
      </c>
      <c r="P367" s="773">
        <f t="shared" si="172"/>
        <v>3198860</v>
      </c>
      <c r="R367" s="458">
        <f t="shared" ref="R367:S367" si="186">R358</f>
        <v>207720</v>
      </c>
      <c r="S367" s="284">
        <f t="shared" si="186"/>
        <v>20770</v>
      </c>
    </row>
    <row r="368" spans="1:20" ht="15.75" customHeight="1">
      <c r="A368" s="787">
        <v>18</v>
      </c>
      <c r="B368" s="919" t="s">
        <v>500</v>
      </c>
      <c r="C368" s="883"/>
      <c r="D368" s="51"/>
      <c r="E368" s="116"/>
      <c r="F368" s="783"/>
      <c r="G368" s="792"/>
      <c r="H368" s="346"/>
      <c r="I368" s="346"/>
      <c r="J368" s="346"/>
      <c r="K368" s="786">
        <f t="shared" si="159"/>
        <v>0</v>
      </c>
      <c r="L368" s="483">
        <f t="shared" si="184"/>
        <v>0</v>
      </c>
      <c r="M368" s="484">
        <f t="shared" si="185"/>
        <v>0</v>
      </c>
      <c r="N368" s="329"/>
      <c r="O368" s="772"/>
      <c r="P368" s="773"/>
      <c r="R368" s="458"/>
      <c r="S368" s="284"/>
    </row>
    <row r="369" spans="1:24" ht="15.75" customHeight="1">
      <c r="A369" s="787"/>
      <c r="B369" s="775"/>
      <c r="C369" s="264" t="s">
        <v>248</v>
      </c>
      <c r="D369" s="51"/>
      <c r="E369" s="114"/>
      <c r="F369" s="107" t="s">
        <v>117</v>
      </c>
      <c r="G369" s="792">
        <v>41</v>
      </c>
      <c r="H369" s="792">
        <v>31</v>
      </c>
      <c r="I369" s="792">
        <v>31</v>
      </c>
      <c r="J369" s="792">
        <v>31</v>
      </c>
      <c r="K369" s="786">
        <f t="shared" si="159"/>
        <v>134</v>
      </c>
      <c r="L369" s="481">
        <f t="shared" si="184"/>
        <v>0</v>
      </c>
      <c r="M369" s="482">
        <f>+M360</f>
        <v>19040</v>
      </c>
      <c r="N369" s="329">
        <f t="shared" si="170"/>
        <v>0</v>
      </c>
      <c r="O369" s="772">
        <f t="shared" si="171"/>
        <v>2551360</v>
      </c>
      <c r="P369" s="773">
        <f t="shared" si="172"/>
        <v>2551360</v>
      </c>
      <c r="R369" s="458">
        <f>R339</f>
        <v>0</v>
      </c>
      <c r="S369" s="284">
        <f>S339</f>
        <v>0</v>
      </c>
    </row>
    <row r="370" spans="1:24" ht="15.75" customHeight="1">
      <c r="A370" s="787"/>
      <c r="B370" s="775"/>
      <c r="C370" s="268" t="s">
        <v>526</v>
      </c>
      <c r="D370" s="51"/>
      <c r="E370" s="518" t="s">
        <v>276</v>
      </c>
      <c r="F370" s="107" t="s">
        <v>224</v>
      </c>
      <c r="G370" s="792">
        <v>8</v>
      </c>
      <c r="H370" s="792">
        <v>6</v>
      </c>
      <c r="I370" s="792">
        <v>6</v>
      </c>
      <c r="J370" s="792">
        <v>6</v>
      </c>
      <c r="K370" s="786">
        <f t="shared" si="159"/>
        <v>26</v>
      </c>
      <c r="L370" s="481">
        <f t="shared" si="184"/>
        <v>592000</v>
      </c>
      <c r="M370" s="482">
        <f t="shared" si="185"/>
        <v>59200</v>
      </c>
      <c r="N370" s="329">
        <f t="shared" si="170"/>
        <v>15392000</v>
      </c>
      <c r="O370" s="772">
        <f t="shared" si="171"/>
        <v>1539200</v>
      </c>
      <c r="P370" s="773">
        <f t="shared" si="172"/>
        <v>16931200</v>
      </c>
      <c r="R370" s="458">
        <v>592000</v>
      </c>
      <c r="S370" s="929">
        <f t="shared" ref="S370:S371" si="187">+ROUND(R370*0.1,-1)</f>
        <v>59200</v>
      </c>
      <c r="T370" s="42">
        <f>2100000+200000</f>
        <v>2300000</v>
      </c>
    </row>
    <row r="371" spans="1:24" ht="15.75" customHeight="1">
      <c r="A371" s="787"/>
      <c r="B371" s="775"/>
      <c r="C371" s="268" t="s">
        <v>277</v>
      </c>
      <c r="D371" s="51"/>
      <c r="E371" s="518" t="s">
        <v>281</v>
      </c>
      <c r="F371" s="107" t="s">
        <v>224</v>
      </c>
      <c r="G371" s="792">
        <v>8</v>
      </c>
      <c r="H371" s="792">
        <v>6</v>
      </c>
      <c r="I371" s="792">
        <v>6</v>
      </c>
      <c r="J371" s="792">
        <v>6</v>
      </c>
      <c r="K371" s="786">
        <f t="shared" si="159"/>
        <v>26</v>
      </c>
      <c r="L371" s="481">
        <f t="shared" si="184"/>
        <v>1102650</v>
      </c>
      <c r="M371" s="482">
        <f t="shared" si="185"/>
        <v>110270</v>
      </c>
      <c r="N371" s="329">
        <f t="shared" ref="N371" si="188">K371*L371</f>
        <v>28668900</v>
      </c>
      <c r="O371" s="772">
        <f t="shared" ref="O371" si="189">K371*M371</f>
        <v>2867020</v>
      </c>
      <c r="P371" s="773">
        <f t="shared" ref="P371" si="190">N371+O371</f>
        <v>31535920</v>
      </c>
      <c r="R371" s="458">
        <v>1102650</v>
      </c>
      <c r="S371" s="929">
        <f t="shared" si="187"/>
        <v>110270</v>
      </c>
    </row>
    <row r="372" spans="1:24" ht="15.75" customHeight="1">
      <c r="A372" s="787"/>
      <c r="B372" s="775"/>
      <c r="C372" s="256" t="s">
        <v>278</v>
      </c>
      <c r="D372" s="51"/>
      <c r="E372" s="518"/>
      <c r="F372" s="107"/>
      <c r="G372" s="792"/>
      <c r="H372" s="792"/>
      <c r="I372" s="792"/>
      <c r="J372" s="792"/>
      <c r="K372" s="786">
        <f t="shared" si="159"/>
        <v>0</v>
      </c>
      <c r="L372" s="483">
        <f t="shared" si="184"/>
        <v>0</v>
      </c>
      <c r="M372" s="484">
        <f t="shared" si="185"/>
        <v>0</v>
      </c>
      <c r="N372" s="329"/>
      <c r="O372" s="772"/>
      <c r="P372" s="773"/>
      <c r="R372" s="458"/>
      <c r="S372" s="284"/>
    </row>
    <row r="373" spans="1:24" ht="15.75" customHeight="1">
      <c r="A373" s="787"/>
      <c r="B373" s="775"/>
      <c r="C373" s="268" t="s">
        <v>279</v>
      </c>
      <c r="D373" s="51"/>
      <c r="E373" s="518" t="s">
        <v>280</v>
      </c>
      <c r="F373" s="107" t="s">
        <v>209</v>
      </c>
      <c r="G373" s="792">
        <v>8</v>
      </c>
      <c r="H373" s="792">
        <v>6</v>
      </c>
      <c r="I373" s="792">
        <v>6</v>
      </c>
      <c r="J373" s="792">
        <v>6</v>
      </c>
      <c r="K373" s="786">
        <f t="shared" si="159"/>
        <v>26</v>
      </c>
      <c r="L373" s="481">
        <f t="shared" si="184"/>
        <v>790490</v>
      </c>
      <c r="M373" s="482">
        <f t="shared" si="185"/>
        <v>79050</v>
      </c>
      <c r="N373" s="329">
        <f t="shared" si="170"/>
        <v>20552740</v>
      </c>
      <c r="O373" s="772">
        <f t="shared" si="171"/>
        <v>2055300</v>
      </c>
      <c r="P373" s="773">
        <f t="shared" si="172"/>
        <v>22608040</v>
      </c>
      <c r="R373" s="458">
        <f>R349</f>
        <v>790490</v>
      </c>
      <c r="S373" s="284">
        <f>S349</f>
        <v>79050</v>
      </c>
    </row>
    <row r="374" spans="1:24" s="806" customFormat="1" ht="15.75" customHeight="1">
      <c r="A374" s="876">
        <v>19</v>
      </c>
      <c r="B374" s="789" t="s">
        <v>973</v>
      </c>
      <c r="C374" s="883"/>
      <c r="D374" s="560"/>
      <c r="E374" s="116"/>
      <c r="F374" s="2"/>
      <c r="G374" s="797"/>
      <c r="H374" s="797"/>
      <c r="I374" s="797"/>
      <c r="J374" s="797"/>
      <c r="K374" s="786">
        <f t="shared" si="159"/>
        <v>0</v>
      </c>
      <c r="L374" s="495"/>
      <c r="M374" s="485"/>
      <c r="N374" s="831"/>
      <c r="O374" s="799"/>
      <c r="P374" s="800"/>
      <c r="R374" s="930"/>
      <c r="S374" s="931"/>
    </row>
    <row r="375" spans="1:24" s="806" customFormat="1" ht="15.75" customHeight="1">
      <c r="A375" s="876"/>
      <c r="B375" s="775"/>
      <c r="C375" s="264" t="s">
        <v>248</v>
      </c>
      <c r="D375" s="560"/>
      <c r="E375" s="114"/>
      <c r="F375" s="107" t="s">
        <v>117</v>
      </c>
      <c r="G375" s="797">
        <f>(2.1+2.1+0.9)*3</f>
        <v>15.3</v>
      </c>
      <c r="H375" s="797">
        <f t="shared" ref="H375:J375" si="191">(2.1+2.1+0.9)*3</f>
        <v>15.3</v>
      </c>
      <c r="I375" s="797">
        <f t="shared" si="191"/>
        <v>15.3</v>
      </c>
      <c r="J375" s="797">
        <f t="shared" si="191"/>
        <v>15.3</v>
      </c>
      <c r="K375" s="786">
        <f t="shared" si="159"/>
        <v>61.2</v>
      </c>
      <c r="L375" s="495"/>
      <c r="M375" s="485">
        <f>+M369</f>
        <v>19040</v>
      </c>
      <c r="N375" s="831">
        <f t="shared" ref="N375:N379" si="192">K375*L375</f>
        <v>0</v>
      </c>
      <c r="O375" s="799">
        <f t="shared" ref="O375:O379" si="193">K375*M375</f>
        <v>1165248</v>
      </c>
      <c r="P375" s="800">
        <f t="shared" ref="P375:P379" si="194">N375+O375</f>
        <v>1165248</v>
      </c>
      <c r="R375" s="930"/>
      <c r="S375" s="931"/>
      <c r="X375" s="806" t="s">
        <v>978</v>
      </c>
    </row>
    <row r="376" spans="1:24" s="806" customFormat="1" ht="15.75" customHeight="1">
      <c r="A376" s="876"/>
      <c r="B376" s="775"/>
      <c r="C376" s="268" t="s">
        <v>526</v>
      </c>
      <c r="D376" s="560"/>
      <c r="E376" s="114" t="s">
        <v>276</v>
      </c>
      <c r="F376" s="107" t="s">
        <v>224</v>
      </c>
      <c r="G376" s="797">
        <v>3</v>
      </c>
      <c r="H376" s="797">
        <v>3</v>
      </c>
      <c r="I376" s="797">
        <v>3</v>
      </c>
      <c r="J376" s="797">
        <v>3</v>
      </c>
      <c r="K376" s="786">
        <f t="shared" si="159"/>
        <v>12</v>
      </c>
      <c r="L376" s="495">
        <f>+L370</f>
        <v>592000</v>
      </c>
      <c r="M376" s="485">
        <f>+M370</f>
        <v>59200</v>
      </c>
      <c r="N376" s="831">
        <f t="shared" si="192"/>
        <v>7104000</v>
      </c>
      <c r="O376" s="799">
        <f t="shared" si="193"/>
        <v>710400</v>
      </c>
      <c r="P376" s="800">
        <f t="shared" si="194"/>
        <v>7814400</v>
      </c>
      <c r="R376" s="930"/>
      <c r="S376" s="931"/>
      <c r="X376" s="806" t="s">
        <v>978</v>
      </c>
    </row>
    <row r="377" spans="1:24" s="806" customFormat="1" ht="15.75" customHeight="1">
      <c r="A377" s="876"/>
      <c r="B377" s="775"/>
      <c r="C377" s="268" t="s">
        <v>277</v>
      </c>
      <c r="D377" s="560"/>
      <c r="E377" s="114" t="s">
        <v>281</v>
      </c>
      <c r="F377" s="107" t="s">
        <v>224</v>
      </c>
      <c r="G377" s="797">
        <v>3</v>
      </c>
      <c r="H377" s="797">
        <v>3</v>
      </c>
      <c r="I377" s="797">
        <v>3</v>
      </c>
      <c r="J377" s="797">
        <v>3</v>
      </c>
      <c r="K377" s="786">
        <f t="shared" si="159"/>
        <v>12</v>
      </c>
      <c r="L377" s="495">
        <f>+L371</f>
        <v>1102650</v>
      </c>
      <c r="M377" s="485">
        <f>+M371</f>
        <v>110270</v>
      </c>
      <c r="N377" s="831">
        <f t="shared" si="192"/>
        <v>13231800</v>
      </c>
      <c r="O377" s="799">
        <f t="shared" si="193"/>
        <v>1323240</v>
      </c>
      <c r="P377" s="800">
        <f t="shared" si="194"/>
        <v>14555040</v>
      </c>
      <c r="R377" s="930"/>
      <c r="S377" s="931"/>
      <c r="X377" s="806" t="s">
        <v>978</v>
      </c>
    </row>
    <row r="378" spans="1:24" s="806" customFormat="1" ht="15.75" customHeight="1">
      <c r="A378" s="876"/>
      <c r="B378" s="775"/>
      <c r="C378" s="256" t="s">
        <v>278</v>
      </c>
      <c r="D378" s="560"/>
      <c r="E378" s="114"/>
      <c r="F378" s="107"/>
      <c r="G378" s="797"/>
      <c r="H378" s="797"/>
      <c r="I378" s="797"/>
      <c r="J378" s="797"/>
      <c r="K378" s="786">
        <f t="shared" si="159"/>
        <v>0</v>
      </c>
      <c r="L378" s="495"/>
      <c r="M378" s="485"/>
      <c r="N378" s="831">
        <f t="shared" si="192"/>
        <v>0</v>
      </c>
      <c r="O378" s="799">
        <f t="shared" si="193"/>
        <v>0</v>
      </c>
      <c r="P378" s="800">
        <f t="shared" si="194"/>
        <v>0</v>
      </c>
      <c r="R378" s="930"/>
      <c r="S378" s="931"/>
      <c r="X378" s="806" t="s">
        <v>978</v>
      </c>
    </row>
    <row r="379" spans="1:24" s="806" customFormat="1" ht="15.75" customHeight="1">
      <c r="A379" s="876"/>
      <c r="B379" s="775"/>
      <c r="C379" s="268" t="s">
        <v>279</v>
      </c>
      <c r="D379" s="560"/>
      <c r="E379" s="114" t="s">
        <v>280</v>
      </c>
      <c r="F379" s="107" t="s">
        <v>209</v>
      </c>
      <c r="G379" s="797">
        <v>3</v>
      </c>
      <c r="H379" s="797">
        <v>3</v>
      </c>
      <c r="I379" s="797">
        <v>3</v>
      </c>
      <c r="J379" s="797">
        <v>3</v>
      </c>
      <c r="K379" s="786">
        <f t="shared" si="159"/>
        <v>12</v>
      </c>
      <c r="L379" s="495">
        <f>+L373</f>
        <v>790490</v>
      </c>
      <c r="M379" s="485">
        <f>+M373</f>
        <v>79050</v>
      </c>
      <c r="N379" s="831">
        <f t="shared" si="192"/>
        <v>9485880</v>
      </c>
      <c r="O379" s="799">
        <f t="shared" si="193"/>
        <v>948600</v>
      </c>
      <c r="P379" s="800">
        <f t="shared" si="194"/>
        <v>10434480</v>
      </c>
      <c r="R379" s="930"/>
      <c r="S379" s="931"/>
      <c r="X379" s="806" t="s">
        <v>978</v>
      </c>
    </row>
    <row r="380" spans="1:24" ht="15.75" customHeight="1">
      <c r="A380" s="787">
        <v>20</v>
      </c>
      <c r="B380" s="774" t="s">
        <v>514</v>
      </c>
      <c r="C380" s="863"/>
      <c r="D380" s="51"/>
      <c r="E380" s="518"/>
      <c r="F380" s="783"/>
      <c r="G380" s="861"/>
      <c r="H380" s="846"/>
      <c r="I380" s="346"/>
      <c r="J380" s="346"/>
      <c r="K380" s="786">
        <f t="shared" si="159"/>
        <v>0</v>
      </c>
      <c r="L380" s="483">
        <f t="shared" si="184"/>
        <v>0</v>
      </c>
      <c r="M380" s="484">
        <f t="shared" si="185"/>
        <v>0</v>
      </c>
      <c r="N380" s="329"/>
      <c r="O380" s="772"/>
      <c r="P380" s="773"/>
      <c r="R380" s="458"/>
      <c r="S380" s="284"/>
    </row>
    <row r="381" spans="1:24" ht="15.75" customHeight="1">
      <c r="A381" s="787"/>
      <c r="B381" s="832"/>
      <c r="C381" s="264" t="s">
        <v>248</v>
      </c>
      <c r="D381" s="51"/>
      <c r="E381" s="518"/>
      <c r="F381" s="783" t="s">
        <v>117</v>
      </c>
      <c r="G381" s="792"/>
      <c r="H381" s="792">
        <v>82</v>
      </c>
      <c r="I381" s="792"/>
      <c r="J381" s="792"/>
      <c r="K381" s="786">
        <f t="shared" si="159"/>
        <v>82</v>
      </c>
      <c r="L381" s="481">
        <f t="shared" si="184"/>
        <v>0</v>
      </c>
      <c r="M381" s="482">
        <f>+M369</f>
        <v>19040</v>
      </c>
      <c r="N381" s="329">
        <f t="shared" si="170"/>
        <v>0</v>
      </c>
      <c r="O381" s="772">
        <f t="shared" si="171"/>
        <v>1561280</v>
      </c>
      <c r="P381" s="773">
        <f t="shared" si="172"/>
        <v>1561280</v>
      </c>
      <c r="R381" s="458">
        <f>R369</f>
        <v>0</v>
      </c>
      <c r="S381" s="284">
        <f>S369</f>
        <v>0</v>
      </c>
    </row>
    <row r="382" spans="1:24" ht="15.75" customHeight="1">
      <c r="A382" s="787"/>
      <c r="B382" s="832"/>
      <c r="C382" s="788" t="s">
        <v>344</v>
      </c>
      <c r="D382" s="51"/>
      <c r="E382" s="518" t="s">
        <v>570</v>
      </c>
      <c r="F382" s="783" t="s">
        <v>224</v>
      </c>
      <c r="G382" s="792"/>
      <c r="H382" s="792">
        <v>13</v>
      </c>
      <c r="I382" s="792"/>
      <c r="J382" s="792"/>
      <c r="K382" s="786">
        <f t="shared" si="159"/>
        <v>13</v>
      </c>
      <c r="L382" s="481">
        <f t="shared" si="184"/>
        <v>8585760</v>
      </c>
      <c r="M382" s="482">
        <f t="shared" si="185"/>
        <v>858580</v>
      </c>
      <c r="N382" s="329">
        <f t="shared" si="170"/>
        <v>111614880</v>
      </c>
      <c r="O382" s="772">
        <f t="shared" si="171"/>
        <v>11161540</v>
      </c>
      <c r="P382" s="773">
        <f t="shared" si="172"/>
        <v>122776420</v>
      </c>
      <c r="R382" s="458">
        <v>8585760</v>
      </c>
      <c r="S382" s="929">
        <f t="shared" ref="S382" si="195">+ROUND(R382*0.1,-1)</f>
        <v>858580</v>
      </c>
    </row>
    <row r="383" spans="1:24" ht="15.75" customHeight="1">
      <c r="A383" s="787">
        <v>21</v>
      </c>
      <c r="B383" s="826" t="s">
        <v>516</v>
      </c>
      <c r="C383" s="924"/>
      <c r="D383" s="51"/>
      <c r="E383" s="116"/>
      <c r="F383" s="783"/>
      <c r="G383" s="926"/>
      <c r="H383" s="846"/>
      <c r="I383" s="346"/>
      <c r="J383" s="346"/>
      <c r="K383" s="786">
        <f t="shared" si="159"/>
        <v>0</v>
      </c>
      <c r="L383" s="483">
        <f t="shared" si="184"/>
        <v>0</v>
      </c>
      <c r="M383" s="484">
        <f t="shared" si="185"/>
        <v>0</v>
      </c>
      <c r="N383" s="329"/>
      <c r="O383" s="772"/>
      <c r="P383" s="773"/>
      <c r="R383" s="458"/>
      <c r="S383" s="284"/>
    </row>
    <row r="384" spans="1:24" ht="15.75" customHeight="1">
      <c r="A384" s="787"/>
      <c r="B384" s="832"/>
      <c r="C384" s="924" t="s">
        <v>248</v>
      </c>
      <c r="D384" s="51"/>
      <c r="E384" s="116"/>
      <c r="F384" s="783" t="s">
        <v>117</v>
      </c>
      <c r="G384" s="792"/>
      <c r="H384" s="846"/>
      <c r="I384" s="346"/>
      <c r="J384" s="346"/>
      <c r="K384" s="786">
        <f t="shared" si="159"/>
        <v>0</v>
      </c>
      <c r="L384" s="483">
        <f t="shared" si="184"/>
        <v>0</v>
      </c>
      <c r="M384" s="484">
        <f t="shared" si="185"/>
        <v>0</v>
      </c>
      <c r="N384" s="329"/>
      <c r="O384" s="772"/>
      <c r="P384" s="773"/>
      <c r="R384" s="458"/>
      <c r="S384" s="284"/>
    </row>
    <row r="385" spans="1:19" ht="15.75" customHeight="1">
      <c r="A385" s="787"/>
      <c r="B385" s="832"/>
      <c r="C385" s="924" t="s">
        <v>262</v>
      </c>
      <c r="D385" s="51"/>
      <c r="E385" s="116">
        <f>+E369</f>
        <v>0</v>
      </c>
      <c r="F385" s="783" t="s">
        <v>224</v>
      </c>
      <c r="G385" s="792"/>
      <c r="H385" s="846"/>
      <c r="I385" s="346"/>
      <c r="J385" s="346"/>
      <c r="K385" s="786">
        <f t="shared" si="159"/>
        <v>0</v>
      </c>
      <c r="L385" s="483">
        <f t="shared" si="184"/>
        <v>0</v>
      </c>
      <c r="M385" s="484">
        <f t="shared" si="185"/>
        <v>0</v>
      </c>
      <c r="N385" s="329"/>
      <c r="O385" s="772"/>
      <c r="P385" s="773"/>
      <c r="R385" s="458"/>
      <c r="S385" s="284"/>
    </row>
    <row r="386" spans="1:19" ht="15.75" customHeight="1">
      <c r="A386" s="787"/>
      <c r="B386" s="832"/>
      <c r="C386" s="924" t="s">
        <v>528</v>
      </c>
      <c r="D386" s="51"/>
      <c r="E386" s="116" t="s">
        <v>529</v>
      </c>
      <c r="F386" s="783" t="s">
        <v>224</v>
      </c>
      <c r="G386" s="792"/>
      <c r="H386" s="846"/>
      <c r="I386" s="346"/>
      <c r="J386" s="346"/>
      <c r="K386" s="786">
        <f t="shared" si="159"/>
        <v>0</v>
      </c>
      <c r="L386" s="483">
        <f t="shared" si="184"/>
        <v>0</v>
      </c>
      <c r="M386" s="484">
        <f t="shared" si="185"/>
        <v>0</v>
      </c>
      <c r="N386" s="329"/>
      <c r="O386" s="772"/>
      <c r="P386" s="773"/>
      <c r="R386" s="458"/>
      <c r="S386" s="284"/>
    </row>
    <row r="387" spans="1:19" ht="15.75" customHeight="1">
      <c r="A387" s="787"/>
      <c r="B387" s="832"/>
      <c r="C387" s="924" t="s">
        <v>272</v>
      </c>
      <c r="D387" s="51"/>
      <c r="E387" s="116"/>
      <c r="F387" s="783"/>
      <c r="G387" s="792"/>
      <c r="H387" s="846"/>
      <c r="I387" s="346"/>
      <c r="J387" s="346"/>
      <c r="K387" s="786">
        <f t="shared" si="159"/>
        <v>0</v>
      </c>
      <c r="L387" s="483">
        <f t="shared" si="184"/>
        <v>0</v>
      </c>
      <c r="M387" s="484">
        <f t="shared" si="185"/>
        <v>0</v>
      </c>
      <c r="N387" s="329"/>
      <c r="O387" s="772"/>
      <c r="P387" s="773"/>
      <c r="R387" s="458"/>
      <c r="S387" s="284"/>
    </row>
    <row r="388" spans="1:19" ht="15.75" customHeight="1">
      <c r="A388" s="787"/>
      <c r="B388" s="832"/>
      <c r="C388" s="924" t="s">
        <v>264</v>
      </c>
      <c r="D388" s="51"/>
      <c r="E388" s="116"/>
      <c r="F388" s="783"/>
      <c r="G388" s="792"/>
      <c r="H388" s="846"/>
      <c r="I388" s="346"/>
      <c r="J388" s="346"/>
      <c r="K388" s="786">
        <f t="shared" si="159"/>
        <v>0</v>
      </c>
      <c r="L388" s="483">
        <f t="shared" si="184"/>
        <v>0</v>
      </c>
      <c r="M388" s="484">
        <f t="shared" si="185"/>
        <v>0</v>
      </c>
      <c r="N388" s="329"/>
      <c r="O388" s="772"/>
      <c r="P388" s="773"/>
      <c r="R388" s="458"/>
      <c r="S388" s="284"/>
    </row>
    <row r="389" spans="1:19" ht="15.75" customHeight="1">
      <c r="A389" s="787"/>
      <c r="B389" s="832"/>
      <c r="C389" s="924" t="s">
        <v>255</v>
      </c>
      <c r="D389" s="51"/>
      <c r="E389" s="114" t="s">
        <v>305</v>
      </c>
      <c r="F389" s="107" t="s">
        <v>274</v>
      </c>
      <c r="G389" s="792"/>
      <c r="H389" s="846"/>
      <c r="I389" s="346"/>
      <c r="J389" s="346"/>
      <c r="K389" s="786">
        <f t="shared" si="159"/>
        <v>0</v>
      </c>
      <c r="L389" s="483">
        <f t="shared" si="184"/>
        <v>0</v>
      </c>
      <c r="M389" s="484">
        <f t="shared" si="185"/>
        <v>0</v>
      </c>
      <c r="N389" s="329"/>
      <c r="O389" s="772"/>
      <c r="P389" s="773"/>
      <c r="R389" s="458"/>
      <c r="S389" s="284"/>
    </row>
    <row r="390" spans="1:19" ht="15.75" customHeight="1">
      <c r="A390" s="787"/>
      <c r="B390" s="832"/>
      <c r="C390" s="924" t="s">
        <v>312</v>
      </c>
      <c r="D390" s="51"/>
      <c r="E390" s="116" t="s">
        <v>309</v>
      </c>
      <c r="F390" s="783" t="s">
        <v>206</v>
      </c>
      <c r="G390" s="792"/>
      <c r="H390" s="846"/>
      <c r="I390" s="346"/>
      <c r="J390" s="346"/>
      <c r="K390" s="786">
        <f t="shared" si="159"/>
        <v>0</v>
      </c>
      <c r="L390" s="483">
        <f t="shared" si="184"/>
        <v>0</v>
      </c>
      <c r="M390" s="484">
        <f t="shared" si="185"/>
        <v>0</v>
      </c>
      <c r="N390" s="329"/>
      <c r="O390" s="772"/>
      <c r="P390" s="773"/>
      <c r="R390" s="458"/>
      <c r="S390" s="284"/>
    </row>
    <row r="391" spans="1:19" ht="15.75" customHeight="1">
      <c r="A391" s="787"/>
      <c r="B391" s="775"/>
      <c r="C391" s="863" t="s">
        <v>314</v>
      </c>
      <c r="D391" s="51"/>
      <c r="E391" s="518" t="s">
        <v>308</v>
      </c>
      <c r="F391" s="783" t="s">
        <v>206</v>
      </c>
      <c r="G391" s="792"/>
      <c r="H391" s="846"/>
      <c r="I391" s="346"/>
      <c r="J391" s="346"/>
      <c r="K391" s="786">
        <f t="shared" si="159"/>
        <v>0</v>
      </c>
      <c r="L391" s="483">
        <f t="shared" si="184"/>
        <v>0</v>
      </c>
      <c r="M391" s="484">
        <f t="shared" si="185"/>
        <v>0</v>
      </c>
      <c r="N391" s="329"/>
      <c r="O391" s="772"/>
      <c r="P391" s="773"/>
      <c r="R391" s="458"/>
      <c r="S391" s="284"/>
    </row>
    <row r="392" spans="1:19" ht="15.75" customHeight="1">
      <c r="A392" s="787"/>
      <c r="B392" s="775"/>
      <c r="C392" s="863" t="s">
        <v>313</v>
      </c>
      <c r="D392" s="51"/>
      <c r="E392" s="518" t="s">
        <v>315</v>
      </c>
      <c r="F392" s="783" t="s">
        <v>209</v>
      </c>
      <c r="G392" s="792"/>
      <c r="H392" s="846"/>
      <c r="I392" s="346"/>
      <c r="J392" s="346"/>
      <c r="K392" s="786">
        <f t="shared" si="159"/>
        <v>0</v>
      </c>
      <c r="L392" s="483">
        <f t="shared" si="184"/>
        <v>0</v>
      </c>
      <c r="M392" s="484">
        <f t="shared" si="185"/>
        <v>0</v>
      </c>
      <c r="N392" s="329"/>
      <c r="O392" s="772"/>
      <c r="P392" s="773"/>
      <c r="R392" s="458"/>
      <c r="S392" s="284"/>
    </row>
    <row r="393" spans="1:19" ht="15.75" customHeight="1">
      <c r="A393" s="787">
        <v>22</v>
      </c>
      <c r="B393" s="826" t="s">
        <v>517</v>
      </c>
      <c r="C393" s="924"/>
      <c r="D393" s="51"/>
      <c r="E393" s="116"/>
      <c r="F393" s="783"/>
      <c r="G393" s="792"/>
      <c r="H393" s="846"/>
      <c r="I393" s="346"/>
      <c r="J393" s="346"/>
      <c r="K393" s="786">
        <f t="shared" si="159"/>
        <v>0</v>
      </c>
      <c r="L393" s="483">
        <f t="shared" si="184"/>
        <v>0</v>
      </c>
      <c r="M393" s="484">
        <f t="shared" si="185"/>
        <v>0</v>
      </c>
      <c r="N393" s="329"/>
      <c r="O393" s="772"/>
      <c r="P393" s="773"/>
      <c r="R393" s="458"/>
      <c r="S393" s="284"/>
    </row>
    <row r="394" spans="1:19" ht="15.75" customHeight="1">
      <c r="A394" s="787"/>
      <c r="B394" s="832"/>
      <c r="C394" s="924" t="s">
        <v>248</v>
      </c>
      <c r="D394" s="51"/>
      <c r="E394" s="116"/>
      <c r="F394" s="783" t="s">
        <v>117</v>
      </c>
      <c r="G394" s="792">
        <v>6</v>
      </c>
      <c r="H394" s="846"/>
      <c r="I394" s="346"/>
      <c r="J394" s="346"/>
      <c r="K394" s="786">
        <f t="shared" si="159"/>
        <v>6</v>
      </c>
      <c r="L394" s="481">
        <f t="shared" si="184"/>
        <v>0</v>
      </c>
      <c r="M394" s="482">
        <f>+M381</f>
        <v>19040</v>
      </c>
      <c r="N394" s="329">
        <f t="shared" si="170"/>
        <v>0</v>
      </c>
      <c r="O394" s="772">
        <f t="shared" si="171"/>
        <v>114240</v>
      </c>
      <c r="P394" s="773">
        <f t="shared" si="172"/>
        <v>114240</v>
      </c>
      <c r="R394" s="458">
        <f>R381</f>
        <v>0</v>
      </c>
      <c r="S394" s="284">
        <f>S381</f>
        <v>0</v>
      </c>
    </row>
    <row r="395" spans="1:19" ht="15.75" customHeight="1">
      <c r="A395" s="787"/>
      <c r="B395" s="832"/>
      <c r="C395" s="924" t="s">
        <v>262</v>
      </c>
      <c r="D395" s="51"/>
      <c r="E395" s="116">
        <f>+E385</f>
        <v>0</v>
      </c>
      <c r="F395" s="783" t="s">
        <v>224</v>
      </c>
      <c r="G395" s="792">
        <v>1</v>
      </c>
      <c r="H395" s="932"/>
      <c r="I395" s="346"/>
      <c r="J395" s="346"/>
      <c r="K395" s="786">
        <f t="shared" si="159"/>
        <v>1</v>
      </c>
      <c r="L395" s="481">
        <f t="shared" si="184"/>
        <v>592000</v>
      </c>
      <c r="M395" s="482">
        <f t="shared" si="185"/>
        <v>59200</v>
      </c>
      <c r="N395" s="329">
        <f t="shared" si="170"/>
        <v>592000</v>
      </c>
      <c r="O395" s="772">
        <f t="shared" si="171"/>
        <v>59200</v>
      </c>
      <c r="P395" s="773">
        <f t="shared" si="172"/>
        <v>651200</v>
      </c>
      <c r="R395" s="458">
        <f>+R370</f>
        <v>592000</v>
      </c>
      <c r="S395" s="284">
        <f>+S370</f>
        <v>59200</v>
      </c>
    </row>
    <row r="396" spans="1:19" ht="15.75" customHeight="1">
      <c r="A396" s="787"/>
      <c r="B396" s="832"/>
      <c r="C396" s="924" t="str">
        <f>+C386</f>
        <v xml:space="preserve">Daun pintu solid engineering + honeycomb + groove ;  </v>
      </c>
      <c r="D396" s="51"/>
      <c r="E396" s="116" t="str">
        <f>+E386</f>
        <v>veneer nyatoh finish melamic</v>
      </c>
      <c r="F396" s="783" t="s">
        <v>224</v>
      </c>
      <c r="G396" s="792">
        <v>1</v>
      </c>
      <c r="H396" s="932"/>
      <c r="I396" s="346"/>
      <c r="J396" s="346"/>
      <c r="K396" s="786">
        <f t="shared" si="159"/>
        <v>1</v>
      </c>
      <c r="L396" s="481">
        <f t="shared" si="184"/>
        <v>1260170</v>
      </c>
      <c r="M396" s="482">
        <f t="shared" si="185"/>
        <v>126020</v>
      </c>
      <c r="N396" s="329">
        <f t="shared" ref="N396" si="196">K396*L396</f>
        <v>1260170</v>
      </c>
      <c r="O396" s="772">
        <f t="shared" ref="O396" si="197">K396*M396</f>
        <v>126020</v>
      </c>
      <c r="P396" s="773">
        <f t="shared" ref="P396" si="198">N396+O396</f>
        <v>1386190</v>
      </c>
      <c r="R396" s="458">
        <f>R284</f>
        <v>1260170</v>
      </c>
      <c r="S396" s="284">
        <f>S284</f>
        <v>126020</v>
      </c>
    </row>
    <row r="397" spans="1:19" ht="15.75" customHeight="1">
      <c r="A397" s="787"/>
      <c r="B397" s="832"/>
      <c r="C397" s="924" t="s">
        <v>272</v>
      </c>
      <c r="D397" s="51"/>
      <c r="E397" s="116"/>
      <c r="F397" s="783"/>
      <c r="G397" s="792"/>
      <c r="H397" s="920"/>
      <c r="I397" s="346"/>
      <c r="J397" s="346"/>
      <c r="K397" s="786">
        <f t="shared" si="159"/>
        <v>0</v>
      </c>
      <c r="L397" s="483">
        <f t="shared" si="184"/>
        <v>0</v>
      </c>
      <c r="M397" s="484">
        <f t="shared" si="185"/>
        <v>0</v>
      </c>
      <c r="N397" s="329"/>
      <c r="O397" s="772"/>
      <c r="P397" s="773"/>
      <c r="R397" s="458"/>
      <c r="S397" s="284"/>
    </row>
    <row r="398" spans="1:19" ht="15.75" customHeight="1">
      <c r="A398" s="787"/>
      <c r="B398" s="832"/>
      <c r="C398" s="924" t="s">
        <v>264</v>
      </c>
      <c r="D398" s="51"/>
      <c r="E398" s="116"/>
      <c r="F398" s="783"/>
      <c r="G398" s="792"/>
      <c r="H398" s="920"/>
      <c r="I398" s="346"/>
      <c r="J398" s="346"/>
      <c r="K398" s="786">
        <f t="shared" si="159"/>
        <v>0</v>
      </c>
      <c r="L398" s="483">
        <f t="shared" si="184"/>
        <v>0</v>
      </c>
      <c r="M398" s="484">
        <f t="shared" si="185"/>
        <v>0</v>
      </c>
      <c r="N398" s="329"/>
      <c r="O398" s="772"/>
      <c r="P398" s="773"/>
      <c r="R398" s="458"/>
      <c r="S398" s="284"/>
    </row>
    <row r="399" spans="1:19" ht="15.75" customHeight="1">
      <c r="A399" s="787"/>
      <c r="B399" s="832"/>
      <c r="C399" s="924" t="s">
        <v>311</v>
      </c>
      <c r="D399" s="51"/>
      <c r="E399" s="933" t="s">
        <v>310</v>
      </c>
      <c r="F399" s="107" t="s">
        <v>274</v>
      </c>
      <c r="G399" s="792">
        <v>1</v>
      </c>
      <c r="H399" s="932"/>
      <c r="I399" s="346"/>
      <c r="J399" s="346"/>
      <c r="K399" s="786">
        <f t="shared" si="159"/>
        <v>1</v>
      </c>
      <c r="L399" s="481">
        <f>+L322</f>
        <v>96940</v>
      </c>
      <c r="M399" s="486">
        <f>+M322</f>
        <v>9690</v>
      </c>
      <c r="N399" s="329">
        <f t="shared" si="170"/>
        <v>96940</v>
      </c>
      <c r="O399" s="772">
        <f t="shared" si="171"/>
        <v>9690</v>
      </c>
      <c r="P399" s="773">
        <f t="shared" si="172"/>
        <v>106630</v>
      </c>
      <c r="R399" s="458"/>
      <c r="S399" s="284"/>
    </row>
    <row r="400" spans="1:19" ht="15.75" customHeight="1">
      <c r="A400" s="787"/>
      <c r="B400" s="832"/>
      <c r="C400" s="924" t="s">
        <v>312</v>
      </c>
      <c r="D400" s="51"/>
      <c r="E400" s="116" t="s">
        <v>309</v>
      </c>
      <c r="F400" s="783" t="s">
        <v>206</v>
      </c>
      <c r="G400" s="792">
        <v>1</v>
      </c>
      <c r="H400" s="846"/>
      <c r="I400" s="346"/>
      <c r="J400" s="346"/>
      <c r="K400" s="786">
        <f t="shared" si="159"/>
        <v>1</v>
      </c>
      <c r="L400" s="481">
        <f t="shared" ref="L400:M400" si="199">+L323</f>
        <v>173100</v>
      </c>
      <c r="M400" s="486">
        <f t="shared" si="199"/>
        <v>17310</v>
      </c>
      <c r="N400" s="329">
        <f t="shared" si="170"/>
        <v>173100</v>
      </c>
      <c r="O400" s="772">
        <f t="shared" si="171"/>
        <v>17310</v>
      </c>
      <c r="P400" s="773">
        <f t="shared" si="172"/>
        <v>190410</v>
      </c>
      <c r="R400" s="458"/>
      <c r="S400" s="284"/>
    </row>
    <row r="401" spans="1:24" ht="15.75" customHeight="1">
      <c r="A401" s="787"/>
      <c r="B401" s="832"/>
      <c r="C401" s="863" t="s">
        <v>306</v>
      </c>
      <c r="D401" s="51"/>
      <c r="E401" s="518" t="s">
        <v>308</v>
      </c>
      <c r="F401" s="783" t="s">
        <v>206</v>
      </c>
      <c r="G401" s="792">
        <v>1</v>
      </c>
      <c r="H401" s="846"/>
      <c r="I401" s="346"/>
      <c r="J401" s="346"/>
      <c r="K401" s="786">
        <f t="shared" si="159"/>
        <v>1</v>
      </c>
      <c r="L401" s="481">
        <f t="shared" ref="L401:M401" si="200">+L324</f>
        <v>466220</v>
      </c>
      <c r="M401" s="486">
        <f t="shared" si="200"/>
        <v>46620</v>
      </c>
      <c r="N401" s="329">
        <f t="shared" si="170"/>
        <v>466220</v>
      </c>
      <c r="O401" s="772">
        <f t="shared" si="171"/>
        <v>46620</v>
      </c>
      <c r="P401" s="773">
        <f t="shared" si="172"/>
        <v>512840</v>
      </c>
      <c r="R401" s="458"/>
      <c r="S401" s="284"/>
    </row>
    <row r="402" spans="1:24" s="946" customFormat="1" ht="15.75" customHeight="1">
      <c r="A402" s="934">
        <v>23</v>
      </c>
      <c r="B402" s="935" t="s">
        <v>1015</v>
      </c>
      <c r="C402" s="936"/>
      <c r="D402" s="937"/>
      <c r="E402" s="938"/>
      <c r="F402" s="939"/>
      <c r="G402" s="940"/>
      <c r="H402" s="941"/>
      <c r="I402" s="942"/>
      <c r="J402" s="942"/>
      <c r="K402" s="897">
        <f t="shared" ref="K402:K425" si="201">SUM(G402:J402)</f>
        <v>0</v>
      </c>
      <c r="L402" s="693">
        <f t="shared" si="184"/>
        <v>0</v>
      </c>
      <c r="M402" s="694">
        <f t="shared" si="185"/>
        <v>0</v>
      </c>
      <c r="N402" s="943"/>
      <c r="O402" s="944"/>
      <c r="P402" s="945"/>
      <c r="R402" s="947"/>
      <c r="S402" s="948"/>
    </row>
    <row r="403" spans="1:24" s="946" customFormat="1" ht="15.75" customHeight="1">
      <c r="A403" s="934"/>
      <c r="B403" s="949"/>
      <c r="C403" s="705" t="s">
        <v>248</v>
      </c>
      <c r="D403" s="937"/>
      <c r="E403" s="938"/>
      <c r="F403" s="939" t="s">
        <v>117</v>
      </c>
      <c r="G403" s="950"/>
      <c r="H403" s="951">
        <f>(2.1+2.5+2.1)*H404</f>
        <v>160.79999999999998</v>
      </c>
      <c r="I403" s="951">
        <f t="shared" ref="I403:J403" si="202">(2.1+2.5+2.1)*I404</f>
        <v>214.39999999999998</v>
      </c>
      <c r="J403" s="951">
        <f t="shared" si="202"/>
        <v>214.39999999999998</v>
      </c>
      <c r="K403" s="897">
        <f t="shared" si="201"/>
        <v>589.59999999999991</v>
      </c>
      <c r="L403" s="680">
        <f t="shared" si="184"/>
        <v>0</v>
      </c>
      <c r="M403" s="681">
        <f>+M394</f>
        <v>19040</v>
      </c>
      <c r="N403" s="943">
        <f t="shared" si="170"/>
        <v>0</v>
      </c>
      <c r="O403" s="944">
        <f t="shared" si="171"/>
        <v>11225983.999999998</v>
      </c>
      <c r="P403" s="945">
        <f t="shared" si="172"/>
        <v>11225983.999999998</v>
      </c>
      <c r="R403" s="947">
        <f>R394</f>
        <v>0</v>
      </c>
      <c r="S403" s="948">
        <f>S394</f>
        <v>0</v>
      </c>
      <c r="T403" s="946">
        <v>0.9</v>
      </c>
    </row>
    <row r="404" spans="1:24" s="959" customFormat="1" ht="15.75" customHeight="1">
      <c r="A404" s="952"/>
      <c r="B404" s="953"/>
      <c r="C404" s="708" t="s">
        <v>526</v>
      </c>
      <c r="D404" s="954"/>
      <c r="E404" s="727" t="s">
        <v>276</v>
      </c>
      <c r="F404" s="955" t="s">
        <v>224</v>
      </c>
      <c r="G404" s="950"/>
      <c r="H404" s="951">
        <f>23+1</f>
        <v>24</v>
      </c>
      <c r="I404" s="951">
        <f>31+1</f>
        <v>32</v>
      </c>
      <c r="J404" s="951">
        <f t="shared" ref="J404" si="203">31+1</f>
        <v>32</v>
      </c>
      <c r="K404" s="897">
        <f t="shared" si="201"/>
        <v>88</v>
      </c>
      <c r="L404" s="709">
        <f t="shared" si="184"/>
        <v>1256088</v>
      </c>
      <c r="M404" s="710">
        <f t="shared" si="185"/>
        <v>125608.8</v>
      </c>
      <c r="N404" s="956">
        <f t="shared" si="170"/>
        <v>110535744</v>
      </c>
      <c r="O404" s="957">
        <f t="shared" si="171"/>
        <v>11053574.4</v>
      </c>
      <c r="P404" s="958">
        <f t="shared" si="172"/>
        <v>121589318.40000001</v>
      </c>
      <c r="R404" s="960">
        <v>1256088</v>
      </c>
      <c r="S404" s="961">
        <f>+R404*0.1</f>
        <v>125608.8</v>
      </c>
      <c r="T404" s="959">
        <f>4160000+200000</f>
        <v>4360000</v>
      </c>
      <c r="X404" s="959" t="s">
        <v>985</v>
      </c>
    </row>
    <row r="405" spans="1:24" s="959" customFormat="1" ht="15.75" customHeight="1">
      <c r="A405" s="952"/>
      <c r="B405" s="962"/>
      <c r="C405" s="708" t="s">
        <v>812</v>
      </c>
      <c r="D405" s="954"/>
      <c r="E405" s="727" t="s">
        <v>281</v>
      </c>
      <c r="F405" s="955" t="s">
        <v>224</v>
      </c>
      <c r="G405" s="950"/>
      <c r="H405" s="951">
        <f>H404</f>
        <v>24</v>
      </c>
      <c r="I405" s="951">
        <f t="shared" ref="I405:J405" si="204">I404</f>
        <v>32</v>
      </c>
      <c r="J405" s="951">
        <f t="shared" si="204"/>
        <v>32</v>
      </c>
      <c r="K405" s="897">
        <f t="shared" si="201"/>
        <v>88</v>
      </c>
      <c r="L405" s="709">
        <f t="shared" si="184"/>
        <v>5392063</v>
      </c>
      <c r="M405" s="710">
        <f t="shared" si="185"/>
        <v>539206.30000000005</v>
      </c>
      <c r="N405" s="956">
        <f t="shared" ref="N405" si="205">K405*L405</f>
        <v>474501544</v>
      </c>
      <c r="O405" s="957">
        <f t="shared" ref="O405" si="206">K405*M405</f>
        <v>47450154.400000006</v>
      </c>
      <c r="P405" s="958">
        <f t="shared" ref="P405" si="207">N405+O405</f>
        <v>521951698.39999998</v>
      </c>
      <c r="R405" s="963">
        <v>5392063</v>
      </c>
      <c r="S405" s="961">
        <f>+R405*0.1</f>
        <v>539206.30000000005</v>
      </c>
      <c r="X405" s="959" t="s">
        <v>985</v>
      </c>
    </row>
    <row r="406" spans="1:24" s="946" customFormat="1" ht="15.75" customHeight="1">
      <c r="A406" s="934"/>
      <c r="B406" s="964"/>
      <c r="C406" s="713" t="s">
        <v>278</v>
      </c>
      <c r="D406" s="937"/>
      <c r="E406" s="938"/>
      <c r="F406" s="939"/>
      <c r="G406" s="950"/>
      <c r="H406" s="965"/>
      <c r="I406" s="951"/>
      <c r="J406" s="951"/>
      <c r="K406" s="897">
        <f t="shared" si="201"/>
        <v>0</v>
      </c>
      <c r="L406" s="693">
        <f t="shared" si="184"/>
        <v>0</v>
      </c>
      <c r="M406" s="694">
        <f t="shared" si="185"/>
        <v>0</v>
      </c>
      <c r="N406" s="943"/>
      <c r="O406" s="944"/>
      <c r="P406" s="945"/>
      <c r="R406" s="947"/>
      <c r="S406" s="948"/>
    </row>
    <row r="407" spans="1:24" s="946" customFormat="1" ht="15.75" customHeight="1">
      <c r="A407" s="934">
        <v>24</v>
      </c>
      <c r="B407" s="935" t="s">
        <v>1016</v>
      </c>
      <c r="C407" s="936"/>
      <c r="D407" s="937"/>
      <c r="E407" s="938"/>
      <c r="F407" s="939"/>
      <c r="G407" s="950"/>
      <c r="H407" s="965"/>
      <c r="I407" s="951"/>
      <c r="J407" s="951"/>
      <c r="K407" s="897">
        <f t="shared" si="201"/>
        <v>0</v>
      </c>
      <c r="L407" s="693">
        <f t="shared" si="184"/>
        <v>0</v>
      </c>
      <c r="M407" s="694">
        <f t="shared" si="185"/>
        <v>0</v>
      </c>
      <c r="N407" s="943"/>
      <c r="O407" s="944"/>
      <c r="P407" s="945"/>
      <c r="R407" s="947"/>
      <c r="S407" s="948"/>
    </row>
    <row r="408" spans="1:24" s="946" customFormat="1" ht="15.75" customHeight="1">
      <c r="A408" s="934"/>
      <c r="B408" s="949"/>
      <c r="C408" s="705" t="s">
        <v>248</v>
      </c>
      <c r="D408" s="937"/>
      <c r="E408" s="938"/>
      <c r="F408" s="939" t="s">
        <v>117</v>
      </c>
      <c r="G408" s="950"/>
      <c r="H408" s="895">
        <f>(2.7+2.1+2.1)*H409</f>
        <v>89.7</v>
      </c>
      <c r="I408" s="895">
        <f t="shared" ref="I408:J408" si="208">(2.7+2.1+2.1)*I409</f>
        <v>110.4</v>
      </c>
      <c r="J408" s="895">
        <f t="shared" si="208"/>
        <v>110.4</v>
      </c>
      <c r="K408" s="897">
        <f t="shared" si="201"/>
        <v>310.5</v>
      </c>
      <c r="L408" s="680">
        <f t="shared" si="184"/>
        <v>0</v>
      </c>
      <c r="M408" s="681">
        <f>+M403</f>
        <v>19040</v>
      </c>
      <c r="N408" s="943">
        <f t="shared" si="170"/>
        <v>0</v>
      </c>
      <c r="O408" s="944">
        <f t="shared" si="171"/>
        <v>5911920</v>
      </c>
      <c r="P408" s="945">
        <f t="shared" si="172"/>
        <v>5911920</v>
      </c>
      <c r="R408" s="947">
        <f>R403</f>
        <v>0</v>
      </c>
      <c r="S408" s="948">
        <f>S403</f>
        <v>0</v>
      </c>
    </row>
    <row r="409" spans="1:24" s="959" customFormat="1" ht="15.75" customHeight="1">
      <c r="A409" s="952"/>
      <c r="B409" s="953"/>
      <c r="C409" s="708" t="s">
        <v>526</v>
      </c>
      <c r="D409" s="954"/>
      <c r="E409" s="727" t="s">
        <v>276</v>
      </c>
      <c r="F409" s="955" t="s">
        <v>224</v>
      </c>
      <c r="G409" s="950"/>
      <c r="H409" s="895">
        <f>9+4</f>
        <v>13</v>
      </c>
      <c r="I409" s="895">
        <f>12+4</f>
        <v>16</v>
      </c>
      <c r="J409" s="895">
        <f t="shared" ref="J409" si="209">12+4</f>
        <v>16</v>
      </c>
      <c r="K409" s="897">
        <f t="shared" si="201"/>
        <v>45</v>
      </c>
      <c r="L409" s="709">
        <f t="shared" si="184"/>
        <v>1275638</v>
      </c>
      <c r="M409" s="710">
        <f t="shared" si="185"/>
        <v>127563.8</v>
      </c>
      <c r="N409" s="956">
        <f t="shared" si="170"/>
        <v>57403710</v>
      </c>
      <c r="O409" s="957">
        <f t="shared" si="171"/>
        <v>5740371</v>
      </c>
      <c r="P409" s="958">
        <f t="shared" si="172"/>
        <v>63144081</v>
      </c>
      <c r="R409" s="963">
        <v>1275638</v>
      </c>
      <c r="S409" s="966">
        <f>+R409*0.1</f>
        <v>127563.8</v>
      </c>
      <c r="X409" s="959" t="s">
        <v>985</v>
      </c>
    </row>
    <row r="410" spans="1:24" s="959" customFormat="1" ht="15.75" customHeight="1">
      <c r="A410" s="952"/>
      <c r="B410" s="962"/>
      <c r="C410" s="708" t="s">
        <v>812</v>
      </c>
      <c r="D410" s="954"/>
      <c r="E410" s="727" t="s">
        <v>281</v>
      </c>
      <c r="F410" s="955" t="s">
        <v>224</v>
      </c>
      <c r="G410" s="950"/>
      <c r="H410" s="895">
        <f>H409</f>
        <v>13</v>
      </c>
      <c r="I410" s="895">
        <f t="shared" ref="I410:J410" si="210">I409</f>
        <v>16</v>
      </c>
      <c r="J410" s="895">
        <f t="shared" si="210"/>
        <v>16</v>
      </c>
      <c r="K410" s="897">
        <f t="shared" si="201"/>
        <v>45</v>
      </c>
      <c r="L410" s="709">
        <f t="shared" si="184"/>
        <v>5492113</v>
      </c>
      <c r="M410" s="710">
        <f t="shared" si="185"/>
        <v>549211.30000000005</v>
      </c>
      <c r="N410" s="956">
        <f t="shared" ref="N410" si="211">K410*L410</f>
        <v>247145085</v>
      </c>
      <c r="O410" s="957">
        <f t="shared" ref="O410" si="212">K410*M410</f>
        <v>24714508.500000004</v>
      </c>
      <c r="P410" s="958">
        <f t="shared" ref="P410" si="213">N410+O410</f>
        <v>271859593.5</v>
      </c>
      <c r="R410" s="963">
        <v>5492113</v>
      </c>
      <c r="S410" s="961">
        <f>+R410*0.1</f>
        <v>549211.30000000005</v>
      </c>
      <c r="X410" s="959" t="s">
        <v>985</v>
      </c>
    </row>
    <row r="411" spans="1:24" s="946" customFormat="1" ht="15.75" customHeight="1">
      <c r="A411" s="934"/>
      <c r="B411" s="964"/>
      <c r="C411" s="713" t="s">
        <v>278</v>
      </c>
      <c r="D411" s="937"/>
      <c r="E411" s="938"/>
      <c r="F411" s="939"/>
      <c r="G411" s="950"/>
      <c r="H411" s="965"/>
      <c r="I411" s="951"/>
      <c r="J411" s="951"/>
      <c r="K411" s="897">
        <f t="shared" si="201"/>
        <v>0</v>
      </c>
      <c r="L411" s="693">
        <f t="shared" si="184"/>
        <v>0</v>
      </c>
      <c r="M411" s="694">
        <f t="shared" si="185"/>
        <v>0</v>
      </c>
      <c r="N411" s="943"/>
      <c r="O411" s="944"/>
      <c r="P411" s="945"/>
      <c r="R411" s="947"/>
      <c r="S411" s="948"/>
    </row>
    <row r="412" spans="1:24" s="946" customFormat="1" ht="15.75" customHeight="1">
      <c r="A412" s="934">
        <v>25</v>
      </c>
      <c r="B412" s="935" t="s">
        <v>1017</v>
      </c>
      <c r="C412" s="936"/>
      <c r="D412" s="937"/>
      <c r="E412" s="938"/>
      <c r="F412" s="939"/>
      <c r="G412" s="950"/>
      <c r="H412" s="965"/>
      <c r="I412" s="951"/>
      <c r="J412" s="951"/>
      <c r="K412" s="897">
        <f t="shared" si="201"/>
        <v>0</v>
      </c>
      <c r="L412" s="693">
        <f t="shared" si="184"/>
        <v>0</v>
      </c>
      <c r="M412" s="694">
        <f t="shared" si="185"/>
        <v>0</v>
      </c>
      <c r="N412" s="943"/>
      <c r="O412" s="944"/>
      <c r="P412" s="945"/>
      <c r="R412" s="947"/>
      <c r="S412" s="948"/>
    </row>
    <row r="413" spans="1:24" s="946" customFormat="1" ht="15.75" customHeight="1">
      <c r="A413" s="934"/>
      <c r="B413" s="949"/>
      <c r="C413" s="705" t="s">
        <v>248</v>
      </c>
      <c r="D413" s="937"/>
      <c r="E413" s="938"/>
      <c r="F413" s="939" t="s">
        <v>117</v>
      </c>
      <c r="G413" s="950"/>
      <c r="H413" s="895">
        <f>(2.8+2.1+2.1)*H414</f>
        <v>70</v>
      </c>
      <c r="I413" s="895">
        <f t="shared" ref="I413:J413" si="214">(2.8+2.1+2.1)*I414</f>
        <v>217</v>
      </c>
      <c r="J413" s="895">
        <f t="shared" si="214"/>
        <v>217</v>
      </c>
      <c r="K413" s="897">
        <f t="shared" si="201"/>
        <v>504</v>
      </c>
      <c r="L413" s="680">
        <f t="shared" si="184"/>
        <v>0</v>
      </c>
      <c r="M413" s="681">
        <f>+M408</f>
        <v>19040</v>
      </c>
      <c r="N413" s="943">
        <f t="shared" si="170"/>
        <v>0</v>
      </c>
      <c r="O413" s="944">
        <f t="shared" si="171"/>
        <v>9596160</v>
      </c>
      <c r="P413" s="945">
        <f t="shared" si="172"/>
        <v>9596160</v>
      </c>
      <c r="R413" s="947">
        <f>R408</f>
        <v>0</v>
      </c>
      <c r="S413" s="948">
        <f>S408</f>
        <v>0</v>
      </c>
    </row>
    <row r="414" spans="1:24" s="959" customFormat="1" ht="15.75" customHeight="1">
      <c r="A414" s="952"/>
      <c r="B414" s="953"/>
      <c r="C414" s="708" t="s">
        <v>526</v>
      </c>
      <c r="D414" s="954"/>
      <c r="E414" s="727" t="s">
        <v>276</v>
      </c>
      <c r="F414" s="955" t="s">
        <v>224</v>
      </c>
      <c r="G414" s="950"/>
      <c r="H414" s="895">
        <v>10</v>
      </c>
      <c r="I414" s="895">
        <v>31</v>
      </c>
      <c r="J414" s="895">
        <v>31</v>
      </c>
      <c r="K414" s="897">
        <f t="shared" si="201"/>
        <v>72</v>
      </c>
      <c r="L414" s="709">
        <f t="shared" si="184"/>
        <v>1285413</v>
      </c>
      <c r="M414" s="710">
        <f t="shared" si="185"/>
        <v>128541.3</v>
      </c>
      <c r="N414" s="956">
        <f t="shared" si="170"/>
        <v>92549736</v>
      </c>
      <c r="O414" s="957">
        <f t="shared" si="171"/>
        <v>9254973.5999999996</v>
      </c>
      <c r="P414" s="958">
        <f t="shared" si="172"/>
        <v>101804709.59999999</v>
      </c>
      <c r="R414" s="963">
        <v>1285413</v>
      </c>
      <c r="S414" s="966">
        <f>+R414*0.1</f>
        <v>128541.3</v>
      </c>
      <c r="X414" s="959" t="s">
        <v>985</v>
      </c>
    </row>
    <row r="415" spans="1:24" s="959" customFormat="1" ht="15.75" customHeight="1">
      <c r="A415" s="952"/>
      <c r="B415" s="962"/>
      <c r="C415" s="708" t="s">
        <v>812</v>
      </c>
      <c r="D415" s="954"/>
      <c r="E415" s="727" t="s">
        <v>281</v>
      </c>
      <c r="F415" s="955" t="s">
        <v>224</v>
      </c>
      <c r="G415" s="950"/>
      <c r="H415" s="895">
        <f>H414</f>
        <v>10</v>
      </c>
      <c r="I415" s="895">
        <f t="shared" ref="I415:J415" si="215">I414</f>
        <v>31</v>
      </c>
      <c r="J415" s="895">
        <f t="shared" si="215"/>
        <v>31</v>
      </c>
      <c r="K415" s="897">
        <f t="shared" si="201"/>
        <v>72</v>
      </c>
      <c r="L415" s="709">
        <f t="shared" si="184"/>
        <v>5549900</v>
      </c>
      <c r="M415" s="710">
        <f t="shared" si="185"/>
        <v>554990</v>
      </c>
      <c r="N415" s="956">
        <f t="shared" ref="N415" si="216">K415*L415</f>
        <v>399592800</v>
      </c>
      <c r="O415" s="957">
        <f t="shared" ref="O415" si="217">K415*M415</f>
        <v>39959280</v>
      </c>
      <c r="P415" s="958">
        <f t="shared" ref="P415" si="218">N415+O415</f>
        <v>439552080</v>
      </c>
      <c r="R415" s="963">
        <v>5549900</v>
      </c>
      <c r="S415" s="961">
        <f>+R415*0.1</f>
        <v>554990</v>
      </c>
      <c r="X415" s="959" t="s">
        <v>985</v>
      </c>
    </row>
    <row r="416" spans="1:24" s="946" customFormat="1" ht="15.75" customHeight="1">
      <c r="A416" s="934"/>
      <c r="B416" s="964"/>
      <c r="C416" s="713" t="s">
        <v>278</v>
      </c>
      <c r="D416" s="937"/>
      <c r="E416" s="938"/>
      <c r="F416" s="939"/>
      <c r="G416" s="950"/>
      <c r="H416" s="965"/>
      <c r="I416" s="951"/>
      <c r="J416" s="951"/>
      <c r="K416" s="897">
        <f t="shared" si="201"/>
        <v>0</v>
      </c>
      <c r="L416" s="693">
        <f t="shared" si="184"/>
        <v>0</v>
      </c>
      <c r="M416" s="694">
        <f t="shared" si="185"/>
        <v>0</v>
      </c>
      <c r="N416" s="943"/>
      <c r="O416" s="944"/>
      <c r="P416" s="945"/>
      <c r="R416" s="947"/>
      <c r="S416" s="948"/>
    </row>
    <row r="417" spans="1:24" s="946" customFormat="1" ht="15.75" customHeight="1">
      <c r="A417" s="934">
        <v>26</v>
      </c>
      <c r="B417" s="935" t="s">
        <v>1018</v>
      </c>
      <c r="C417" s="936"/>
      <c r="D417" s="937"/>
      <c r="E417" s="938"/>
      <c r="F417" s="939"/>
      <c r="G417" s="940"/>
      <c r="H417" s="941"/>
      <c r="I417" s="942"/>
      <c r="J417" s="942"/>
      <c r="K417" s="897">
        <f t="shared" si="201"/>
        <v>0</v>
      </c>
      <c r="L417" s="693">
        <f t="shared" si="184"/>
        <v>0</v>
      </c>
      <c r="M417" s="694">
        <f t="shared" si="185"/>
        <v>0</v>
      </c>
      <c r="N417" s="943"/>
      <c r="O417" s="944"/>
      <c r="P417" s="945"/>
      <c r="R417" s="947"/>
      <c r="S417" s="948"/>
    </row>
    <row r="418" spans="1:24" s="946" customFormat="1" ht="15.75" customHeight="1">
      <c r="A418" s="934"/>
      <c r="B418" s="949"/>
      <c r="C418" s="705" t="s">
        <v>248</v>
      </c>
      <c r="D418" s="937"/>
      <c r="E418" s="938"/>
      <c r="F418" s="939" t="s">
        <v>117</v>
      </c>
      <c r="G418" s="940"/>
      <c r="H418" s="967">
        <v>180</v>
      </c>
      <c r="I418" s="942">
        <v>237.6</v>
      </c>
      <c r="J418" s="942">
        <v>237.6</v>
      </c>
      <c r="K418" s="897">
        <f t="shared" si="201"/>
        <v>655.20000000000005</v>
      </c>
      <c r="L418" s="680">
        <f t="shared" si="184"/>
        <v>0</v>
      </c>
      <c r="M418" s="681">
        <f>+M413</f>
        <v>19040</v>
      </c>
      <c r="N418" s="943">
        <f t="shared" ref="N418:N419" si="219">K418*L418</f>
        <v>0</v>
      </c>
      <c r="O418" s="944">
        <f t="shared" ref="O418:O419" si="220">K418*M418</f>
        <v>12475008</v>
      </c>
      <c r="P418" s="945">
        <f t="shared" ref="P418:P419" si="221">N418+O418</f>
        <v>12475008</v>
      </c>
      <c r="R418" s="947"/>
      <c r="S418" s="948"/>
    </row>
    <row r="419" spans="1:24" s="959" customFormat="1" ht="15.75" customHeight="1">
      <c r="A419" s="952"/>
      <c r="B419" s="953"/>
      <c r="C419" s="708" t="s">
        <v>526</v>
      </c>
      <c r="D419" s="954"/>
      <c r="E419" s="727" t="s">
        <v>276</v>
      </c>
      <c r="F419" s="955" t="s">
        <v>224</v>
      </c>
      <c r="G419" s="968"/>
      <c r="H419" s="969">
        <v>25</v>
      </c>
      <c r="I419" s="969">
        <v>33</v>
      </c>
      <c r="J419" s="969">
        <v>33</v>
      </c>
      <c r="K419" s="897">
        <f t="shared" si="201"/>
        <v>91</v>
      </c>
      <c r="L419" s="709">
        <f t="shared" si="184"/>
        <v>1295188</v>
      </c>
      <c r="M419" s="710">
        <f t="shared" si="185"/>
        <v>129518.8</v>
      </c>
      <c r="N419" s="956">
        <f t="shared" si="219"/>
        <v>117862108</v>
      </c>
      <c r="O419" s="957">
        <f t="shared" si="220"/>
        <v>11786210.800000001</v>
      </c>
      <c r="P419" s="958">
        <f t="shared" si="221"/>
        <v>129648318.8</v>
      </c>
      <c r="R419" s="963">
        <v>1295188</v>
      </c>
      <c r="S419" s="966">
        <f>+R419*0.1</f>
        <v>129518.8</v>
      </c>
      <c r="X419" s="959" t="s">
        <v>985</v>
      </c>
    </row>
    <row r="420" spans="1:24" s="959" customFormat="1" ht="15.75" customHeight="1">
      <c r="A420" s="952"/>
      <c r="B420" s="962"/>
      <c r="C420" s="708" t="s">
        <v>812</v>
      </c>
      <c r="D420" s="954"/>
      <c r="E420" s="727" t="s">
        <v>281</v>
      </c>
      <c r="F420" s="955" t="s">
        <v>224</v>
      </c>
      <c r="G420" s="968"/>
      <c r="H420" s="969">
        <v>25</v>
      </c>
      <c r="I420" s="969">
        <v>33</v>
      </c>
      <c r="J420" s="969">
        <v>33</v>
      </c>
      <c r="K420" s="897">
        <f t="shared" si="201"/>
        <v>91</v>
      </c>
      <c r="L420" s="709">
        <f t="shared" si="184"/>
        <v>5601478</v>
      </c>
      <c r="M420" s="710">
        <f t="shared" si="185"/>
        <v>560147.80000000005</v>
      </c>
      <c r="N420" s="956">
        <f t="shared" ref="N420" si="222">K420*L420</f>
        <v>509734498</v>
      </c>
      <c r="O420" s="957">
        <f t="shared" ref="O420" si="223">K420*M420</f>
        <v>50973449.800000004</v>
      </c>
      <c r="P420" s="958">
        <f t="shared" ref="P420" si="224">N420+O420</f>
        <v>560707947.79999995</v>
      </c>
      <c r="R420" s="963">
        <v>5601478</v>
      </c>
      <c r="S420" s="961">
        <f>+R420*0.1</f>
        <v>560147.80000000005</v>
      </c>
      <c r="X420" s="959" t="s">
        <v>985</v>
      </c>
    </row>
    <row r="421" spans="1:24" s="946" customFormat="1" ht="15.75" customHeight="1">
      <c r="A421" s="934"/>
      <c r="B421" s="964"/>
      <c r="C421" s="713" t="s">
        <v>278</v>
      </c>
      <c r="D421" s="937"/>
      <c r="E421" s="938"/>
      <c r="F421" s="939"/>
      <c r="G421" s="940"/>
      <c r="H421" s="941"/>
      <c r="I421" s="942"/>
      <c r="J421" s="942"/>
      <c r="K421" s="897">
        <f t="shared" si="201"/>
        <v>0</v>
      </c>
      <c r="L421" s="693">
        <f t="shared" si="184"/>
        <v>0</v>
      </c>
      <c r="M421" s="694">
        <f t="shared" si="185"/>
        <v>0</v>
      </c>
      <c r="N421" s="943"/>
      <c r="O421" s="944"/>
      <c r="P421" s="945"/>
      <c r="R421" s="947"/>
      <c r="S421" s="948"/>
    </row>
    <row r="422" spans="1:24" s="946" customFormat="1" ht="15.75" customHeight="1">
      <c r="A422" s="934">
        <v>27</v>
      </c>
      <c r="B422" s="935" t="s">
        <v>811</v>
      </c>
      <c r="C422" s="936"/>
      <c r="D422" s="937"/>
      <c r="E422" s="938"/>
      <c r="F422" s="939"/>
      <c r="G422" s="940"/>
      <c r="H422" s="941"/>
      <c r="I422" s="942"/>
      <c r="J422" s="942"/>
      <c r="K422" s="897">
        <f t="shared" si="201"/>
        <v>0</v>
      </c>
      <c r="L422" s="693">
        <f t="shared" si="184"/>
        <v>0</v>
      </c>
      <c r="M422" s="694">
        <f t="shared" si="185"/>
        <v>0</v>
      </c>
      <c r="N422" s="943"/>
      <c r="O422" s="944"/>
      <c r="P422" s="945"/>
      <c r="R422" s="947"/>
      <c r="S422" s="948"/>
    </row>
    <row r="423" spans="1:24" s="946" customFormat="1" ht="15.75" customHeight="1">
      <c r="A423" s="934"/>
      <c r="B423" s="949"/>
      <c r="C423" s="705" t="s">
        <v>248</v>
      </c>
      <c r="D423" s="937"/>
      <c r="E423" s="938"/>
      <c r="F423" s="939" t="s">
        <v>117</v>
      </c>
      <c r="G423" s="940"/>
      <c r="H423" s="967">
        <v>153</v>
      </c>
      <c r="I423" s="942">
        <v>204</v>
      </c>
      <c r="J423" s="942">
        <v>204</v>
      </c>
      <c r="K423" s="897">
        <f t="shared" si="201"/>
        <v>561</v>
      </c>
      <c r="L423" s="680">
        <f t="shared" si="184"/>
        <v>0</v>
      </c>
      <c r="M423" s="681">
        <f>+M418</f>
        <v>19040</v>
      </c>
      <c r="N423" s="943">
        <f t="shared" si="170"/>
        <v>0</v>
      </c>
      <c r="O423" s="944">
        <f t="shared" si="171"/>
        <v>10681440</v>
      </c>
      <c r="P423" s="945">
        <f t="shared" si="172"/>
        <v>10681440</v>
      </c>
      <c r="R423" s="947">
        <f>R413</f>
        <v>0</v>
      </c>
      <c r="S423" s="948">
        <f>S413</f>
        <v>0</v>
      </c>
    </row>
    <row r="424" spans="1:24" s="959" customFormat="1" ht="15.75" customHeight="1">
      <c r="A424" s="952"/>
      <c r="B424" s="953"/>
      <c r="C424" s="708" t="str">
        <f>+C414</f>
        <v xml:space="preserve">◦ Kusen aluminium 3" </v>
      </c>
      <c r="D424" s="954"/>
      <c r="E424" s="727" t="s">
        <v>276</v>
      </c>
      <c r="F424" s="955" t="s">
        <v>224</v>
      </c>
      <c r="G424" s="968"/>
      <c r="H424" s="969">
        <v>18</v>
      </c>
      <c r="I424" s="969">
        <v>24</v>
      </c>
      <c r="J424" s="969">
        <v>24</v>
      </c>
      <c r="K424" s="897">
        <f t="shared" si="201"/>
        <v>66</v>
      </c>
      <c r="L424" s="709">
        <f t="shared" si="184"/>
        <v>1295187.5</v>
      </c>
      <c r="M424" s="710">
        <f t="shared" si="185"/>
        <v>129518.8</v>
      </c>
      <c r="N424" s="956">
        <f t="shared" si="170"/>
        <v>85482375</v>
      </c>
      <c r="O424" s="957">
        <f t="shared" si="171"/>
        <v>8548240.8000000007</v>
      </c>
      <c r="P424" s="958">
        <f t="shared" si="172"/>
        <v>94030615.799999997</v>
      </c>
      <c r="R424" s="963">
        <v>1295187.5</v>
      </c>
      <c r="S424" s="966">
        <f>+R424*0.1</f>
        <v>129518.75</v>
      </c>
      <c r="X424" s="959" t="s">
        <v>985</v>
      </c>
    </row>
    <row r="425" spans="1:24" s="959" customFormat="1" ht="15.75" customHeight="1">
      <c r="A425" s="952"/>
      <c r="B425" s="962"/>
      <c r="C425" s="708" t="s">
        <v>812</v>
      </c>
      <c r="D425" s="954"/>
      <c r="E425" s="727" t="s">
        <v>281</v>
      </c>
      <c r="F425" s="955" t="s">
        <v>224</v>
      </c>
      <c r="G425" s="968"/>
      <c r="H425" s="969">
        <v>18</v>
      </c>
      <c r="I425" s="969">
        <v>24</v>
      </c>
      <c r="J425" s="969">
        <v>24</v>
      </c>
      <c r="K425" s="897">
        <f t="shared" si="201"/>
        <v>66</v>
      </c>
      <c r="L425" s="709">
        <f t="shared" si="184"/>
        <v>5601477.5</v>
      </c>
      <c r="M425" s="710">
        <f t="shared" si="185"/>
        <v>560147.80000000005</v>
      </c>
      <c r="N425" s="956">
        <f t="shared" ref="N425" si="225">K425*L425</f>
        <v>369697515</v>
      </c>
      <c r="O425" s="957">
        <f t="shared" ref="O425" si="226">K425*M425</f>
        <v>36969754.800000004</v>
      </c>
      <c r="P425" s="958">
        <f t="shared" ref="P425" si="227">N425+O425</f>
        <v>406667269.80000001</v>
      </c>
      <c r="R425" s="963">
        <v>5601477.5</v>
      </c>
      <c r="S425" s="961">
        <f>+R425*0.1</f>
        <v>560147.75</v>
      </c>
      <c r="X425" s="959" t="s">
        <v>985</v>
      </c>
    </row>
    <row r="426" spans="1:24" s="946" customFormat="1" ht="15.75" customHeight="1">
      <c r="A426" s="934"/>
      <c r="B426" s="964"/>
      <c r="C426" s="713" t="s">
        <v>278</v>
      </c>
      <c r="D426" s="937"/>
      <c r="E426" s="938"/>
      <c r="F426" s="939"/>
      <c r="G426" s="940"/>
      <c r="H426" s="941"/>
      <c r="I426" s="942"/>
      <c r="J426" s="942"/>
      <c r="K426" s="957"/>
      <c r="L426" s="693">
        <f t="shared" si="184"/>
        <v>0</v>
      </c>
      <c r="M426" s="694">
        <f t="shared" si="185"/>
        <v>0</v>
      </c>
      <c r="N426" s="943"/>
      <c r="O426" s="944"/>
      <c r="P426" s="945"/>
      <c r="R426" s="947"/>
      <c r="S426" s="948"/>
    </row>
    <row r="427" spans="1:24" ht="15.75" customHeight="1">
      <c r="A427" s="787">
        <v>28</v>
      </c>
      <c r="B427" s="826" t="s">
        <v>967</v>
      </c>
      <c r="C427" s="917"/>
      <c r="D427" s="51"/>
      <c r="E427" s="518"/>
      <c r="F427" s="783"/>
      <c r="G427" s="861"/>
      <c r="H427" s="846"/>
      <c r="I427" s="346"/>
      <c r="J427" s="346"/>
      <c r="K427" s="856"/>
      <c r="L427" s="495">
        <f t="shared" si="184"/>
        <v>0</v>
      </c>
      <c r="M427" s="485">
        <f t="shared" si="185"/>
        <v>0</v>
      </c>
      <c r="N427" s="345"/>
      <c r="O427" s="858"/>
      <c r="P427" s="859"/>
      <c r="R427" s="881"/>
      <c r="S427" s="882"/>
    </row>
    <row r="428" spans="1:24" s="854" customFormat="1" ht="15.75" customHeight="1">
      <c r="A428" s="864"/>
      <c r="B428" s="884"/>
      <c r="C428" s="610" t="s">
        <v>248</v>
      </c>
      <c r="D428" s="598"/>
      <c r="E428" s="370"/>
      <c r="F428" s="849" t="s">
        <v>117</v>
      </c>
      <c r="G428" s="865">
        <v>12</v>
      </c>
      <c r="H428" s="851"/>
      <c r="I428" s="850"/>
      <c r="J428" s="850"/>
      <c r="K428" s="786">
        <f>SUM(G428:J428)</f>
        <v>12</v>
      </c>
      <c r="L428" s="603">
        <f t="shared" si="184"/>
        <v>0</v>
      </c>
      <c r="M428" s="502">
        <f>M423</f>
        <v>19040</v>
      </c>
      <c r="N428" s="855">
        <f t="shared" si="170"/>
        <v>0</v>
      </c>
      <c r="O428" s="856">
        <f t="shared" si="171"/>
        <v>228480</v>
      </c>
      <c r="P428" s="857">
        <f t="shared" si="172"/>
        <v>228480</v>
      </c>
      <c r="R428" s="879">
        <f>R423</f>
        <v>0</v>
      </c>
      <c r="S428" s="880">
        <f>S423</f>
        <v>0</v>
      </c>
      <c r="T428" s="854">
        <v>1.5</v>
      </c>
    </row>
    <row r="429" spans="1:24" ht="15.75" customHeight="1">
      <c r="A429" s="787"/>
      <c r="B429" s="832"/>
      <c r="C429" s="268" t="s">
        <v>571</v>
      </c>
      <c r="D429" s="51"/>
      <c r="E429" s="518" t="s">
        <v>276</v>
      </c>
      <c r="F429" s="783" t="s">
        <v>224</v>
      </c>
      <c r="G429" s="792">
        <v>1</v>
      </c>
      <c r="H429" s="846"/>
      <c r="I429" s="346"/>
      <c r="J429" s="346"/>
      <c r="K429" s="786">
        <f>SUM(G429:J429)</f>
        <v>1</v>
      </c>
      <c r="L429" s="495">
        <f t="shared" si="184"/>
        <v>11156250</v>
      </c>
      <c r="M429" s="485">
        <f t="shared" si="185"/>
        <v>1968750</v>
      </c>
      <c r="N429" s="345">
        <f t="shared" si="170"/>
        <v>11156250</v>
      </c>
      <c r="O429" s="858">
        <f t="shared" si="171"/>
        <v>1968750</v>
      </c>
      <c r="P429" s="859">
        <f t="shared" si="172"/>
        <v>13125000</v>
      </c>
      <c r="R429" s="881">
        <f>+$R$209*T429</f>
        <v>11156250</v>
      </c>
      <c r="S429" s="882">
        <f>+$S$209*T429</f>
        <v>1968750</v>
      </c>
      <c r="T429" s="42">
        <f>(8550000+200000)*T428</f>
        <v>13125000</v>
      </c>
    </row>
    <row r="430" spans="1:24" ht="15.75" customHeight="1">
      <c r="A430" s="787"/>
      <c r="B430" s="919"/>
      <c r="C430" s="268" t="s">
        <v>572</v>
      </c>
      <c r="D430" s="51"/>
      <c r="E430" s="518" t="s">
        <v>573</v>
      </c>
      <c r="F430" s="783" t="s">
        <v>206</v>
      </c>
      <c r="G430" s="792">
        <v>2</v>
      </c>
      <c r="H430" s="846"/>
      <c r="I430" s="346"/>
      <c r="J430" s="346"/>
      <c r="K430" s="970" t="s">
        <v>845</v>
      </c>
      <c r="L430" s="495">
        <f t="shared" si="184"/>
        <v>0</v>
      </c>
      <c r="M430" s="485">
        <f t="shared" si="185"/>
        <v>0</v>
      </c>
      <c r="N430" s="345"/>
      <c r="O430" s="858"/>
      <c r="P430" s="859"/>
      <c r="R430" s="881"/>
      <c r="S430" s="882"/>
    </row>
    <row r="431" spans="1:24" ht="15.75" customHeight="1">
      <c r="A431" s="787"/>
      <c r="B431" s="919"/>
      <c r="C431" s="268" t="s">
        <v>574</v>
      </c>
      <c r="D431" s="51"/>
      <c r="E431" s="518" t="s">
        <v>575</v>
      </c>
      <c r="F431" s="783" t="s">
        <v>206</v>
      </c>
      <c r="G431" s="792">
        <v>2</v>
      </c>
      <c r="H431" s="846"/>
      <c r="I431" s="346"/>
      <c r="J431" s="346"/>
      <c r="K431" s="786">
        <f>SUM(G431:J431)</f>
        <v>2</v>
      </c>
      <c r="L431" s="495">
        <f t="shared" si="184"/>
        <v>637500</v>
      </c>
      <c r="M431" s="485">
        <f t="shared" si="185"/>
        <v>112500</v>
      </c>
      <c r="N431" s="345">
        <f t="shared" ref="N431:N497" si="228">K431*L431</f>
        <v>1275000</v>
      </c>
      <c r="O431" s="858">
        <f t="shared" ref="O431:O497" si="229">K431*M431</f>
        <v>225000</v>
      </c>
      <c r="P431" s="859">
        <f t="shared" ref="P431:P497" si="230">N431+O431</f>
        <v>1500000</v>
      </c>
      <c r="R431" s="881">
        <f>+$R$209*T431</f>
        <v>637500</v>
      </c>
      <c r="S431" s="882">
        <f>+$S$209*T431</f>
        <v>112500</v>
      </c>
      <c r="T431" s="42">
        <f>500000*T428</f>
        <v>750000</v>
      </c>
    </row>
    <row r="432" spans="1:24" ht="15.75" customHeight="1">
      <c r="A432" s="787"/>
      <c r="B432" s="832"/>
      <c r="C432" s="268" t="s">
        <v>576</v>
      </c>
      <c r="D432" s="51"/>
      <c r="E432" s="518"/>
      <c r="F432" s="783" t="s">
        <v>224</v>
      </c>
      <c r="G432" s="792">
        <v>1</v>
      </c>
      <c r="H432" s="846"/>
      <c r="I432" s="346"/>
      <c r="J432" s="346"/>
      <c r="K432" s="786">
        <f>SUM(G432:J432)</f>
        <v>1</v>
      </c>
      <c r="L432" s="495">
        <f t="shared" si="184"/>
        <v>4781250</v>
      </c>
      <c r="M432" s="485">
        <f t="shared" si="185"/>
        <v>843750</v>
      </c>
      <c r="N432" s="345">
        <f t="shared" si="228"/>
        <v>4781250</v>
      </c>
      <c r="O432" s="858">
        <f t="shared" si="229"/>
        <v>843750</v>
      </c>
      <c r="P432" s="859">
        <f t="shared" si="230"/>
        <v>5625000</v>
      </c>
      <c r="Q432" s="971"/>
      <c r="R432" s="881">
        <f>+$R$209*T432</f>
        <v>4781250</v>
      </c>
      <c r="S432" s="882">
        <f>+$S$209*T432</f>
        <v>843750</v>
      </c>
      <c r="T432" s="972">
        <f>1500000*2.5*T428</f>
        <v>5625000</v>
      </c>
    </row>
    <row r="433" spans="1:20" s="946" customFormat="1" ht="15.75" customHeight="1">
      <c r="A433" s="973">
        <v>29</v>
      </c>
      <c r="B433" s="935" t="s">
        <v>1019</v>
      </c>
      <c r="C433" s="936"/>
      <c r="D433" s="937"/>
      <c r="E433" s="938"/>
      <c r="F433" s="939"/>
      <c r="G433" s="974"/>
      <c r="H433" s="975"/>
      <c r="I433" s="976"/>
      <c r="J433" s="976"/>
      <c r="K433" s="957"/>
      <c r="L433" s="693">
        <f t="shared" si="184"/>
        <v>0</v>
      </c>
      <c r="M433" s="694">
        <f t="shared" si="185"/>
        <v>0</v>
      </c>
      <c r="N433" s="943"/>
      <c r="O433" s="944"/>
      <c r="P433" s="945"/>
      <c r="R433" s="977"/>
      <c r="S433" s="978"/>
    </row>
    <row r="434" spans="1:20" s="959" customFormat="1" ht="15.75" customHeight="1">
      <c r="A434" s="979"/>
      <c r="B434" s="953"/>
      <c r="C434" s="719" t="s">
        <v>248</v>
      </c>
      <c r="D434" s="954"/>
      <c r="E434" s="727"/>
      <c r="F434" s="955" t="s">
        <v>117</v>
      </c>
      <c r="G434" s="980">
        <v>30</v>
      </c>
      <c r="H434" s="981"/>
      <c r="I434" s="982"/>
      <c r="J434" s="982"/>
      <c r="K434" s="897">
        <f>SUM(G434:J434)</f>
        <v>30</v>
      </c>
      <c r="L434" s="709">
        <f t="shared" si="184"/>
        <v>0</v>
      </c>
      <c r="M434" s="710">
        <f>M428</f>
        <v>19040</v>
      </c>
      <c r="N434" s="956">
        <f t="shared" si="228"/>
        <v>0</v>
      </c>
      <c r="O434" s="957">
        <f t="shared" si="229"/>
        <v>571200</v>
      </c>
      <c r="P434" s="958">
        <f t="shared" si="230"/>
        <v>571200</v>
      </c>
      <c r="R434" s="960">
        <f>R428</f>
        <v>0</v>
      </c>
      <c r="S434" s="961">
        <f>S428</f>
        <v>0</v>
      </c>
    </row>
    <row r="435" spans="1:20" s="946" customFormat="1" ht="15.75" customHeight="1">
      <c r="A435" s="973"/>
      <c r="B435" s="949"/>
      <c r="C435" s="686" t="s">
        <v>526</v>
      </c>
      <c r="D435" s="937"/>
      <c r="E435" s="938" t="s">
        <v>276</v>
      </c>
      <c r="F435" s="939" t="s">
        <v>206</v>
      </c>
      <c r="G435" s="974">
        <v>3</v>
      </c>
      <c r="H435" s="975"/>
      <c r="I435" s="976"/>
      <c r="J435" s="976"/>
      <c r="K435" s="897">
        <f>SUM(G435:J435)</f>
        <v>3</v>
      </c>
      <c r="L435" s="693">
        <f t="shared" si="184"/>
        <v>6053025</v>
      </c>
      <c r="M435" s="694">
        <f t="shared" si="185"/>
        <v>605302.5</v>
      </c>
      <c r="N435" s="943">
        <f t="shared" si="228"/>
        <v>18159075</v>
      </c>
      <c r="O435" s="944">
        <f t="shared" si="229"/>
        <v>1815907.5</v>
      </c>
      <c r="P435" s="945">
        <f t="shared" si="230"/>
        <v>19974982.5</v>
      </c>
      <c r="R435" s="977">
        <v>6053025</v>
      </c>
      <c r="S435" s="978">
        <f>+R435*0.1</f>
        <v>605302.5</v>
      </c>
      <c r="T435" s="946">
        <f>(8530000+200000)*T428</f>
        <v>13095000</v>
      </c>
    </row>
    <row r="436" spans="1:20" s="946" customFormat="1" ht="15.75" customHeight="1">
      <c r="A436" s="973"/>
      <c r="B436" s="964"/>
      <c r="C436" s="686" t="s">
        <v>277</v>
      </c>
      <c r="D436" s="937"/>
      <c r="E436" s="938" t="s">
        <v>281</v>
      </c>
      <c r="F436" s="939"/>
      <c r="G436" s="974"/>
      <c r="H436" s="975"/>
      <c r="I436" s="976"/>
      <c r="J436" s="976"/>
      <c r="K436" s="983" t="s">
        <v>845</v>
      </c>
      <c r="L436" s="693">
        <f t="shared" si="184"/>
        <v>0</v>
      </c>
      <c r="M436" s="694">
        <f t="shared" si="185"/>
        <v>0</v>
      </c>
      <c r="N436" s="943"/>
      <c r="O436" s="944"/>
      <c r="P436" s="945"/>
      <c r="R436" s="977"/>
      <c r="S436" s="978"/>
    </row>
    <row r="437" spans="1:20" s="946" customFormat="1" ht="15.75" customHeight="1">
      <c r="A437" s="973"/>
      <c r="B437" s="964"/>
      <c r="C437" s="713" t="s">
        <v>278</v>
      </c>
      <c r="D437" s="937"/>
      <c r="E437" s="938"/>
      <c r="F437" s="939"/>
      <c r="G437" s="974"/>
      <c r="H437" s="975"/>
      <c r="I437" s="976"/>
      <c r="J437" s="976"/>
      <c r="K437" s="957"/>
      <c r="L437" s="693">
        <f t="shared" ref="L437:L500" si="231">ROUND(R437*$R$207,$R$208)</f>
        <v>0</v>
      </c>
      <c r="M437" s="694">
        <f t="shared" ref="M437:M499" si="232">ROUND(S437*$R$207,$R$208)</f>
        <v>0</v>
      </c>
      <c r="N437" s="943"/>
      <c r="O437" s="944"/>
      <c r="P437" s="945"/>
      <c r="R437" s="977"/>
      <c r="S437" s="978"/>
    </row>
    <row r="438" spans="1:20" s="959" customFormat="1" ht="15.75" customHeight="1">
      <c r="A438" s="979"/>
      <c r="B438" s="953"/>
      <c r="C438" s="708" t="s">
        <v>279</v>
      </c>
      <c r="D438" s="954"/>
      <c r="E438" s="727" t="s">
        <v>280</v>
      </c>
      <c r="F438" s="955" t="s">
        <v>206</v>
      </c>
      <c r="G438" s="980">
        <f>+G435</f>
        <v>3</v>
      </c>
      <c r="H438" s="981"/>
      <c r="I438" s="982"/>
      <c r="J438" s="982"/>
      <c r="K438" s="897">
        <f>SUM(G438:J438)</f>
        <v>3</v>
      </c>
      <c r="L438" s="693">
        <f t="shared" si="231"/>
        <v>790490</v>
      </c>
      <c r="M438" s="694">
        <f t="shared" si="232"/>
        <v>79050</v>
      </c>
      <c r="N438" s="956">
        <f t="shared" si="228"/>
        <v>2371470</v>
      </c>
      <c r="O438" s="957">
        <f t="shared" si="229"/>
        <v>237150</v>
      </c>
      <c r="P438" s="958">
        <f t="shared" si="230"/>
        <v>2608620</v>
      </c>
      <c r="R438" s="960">
        <f>R444</f>
        <v>790490</v>
      </c>
      <c r="S438" s="961">
        <f>S444</f>
        <v>79050</v>
      </c>
    </row>
    <row r="439" spans="1:20" s="946" customFormat="1" ht="15.75" customHeight="1">
      <c r="A439" s="973">
        <v>30</v>
      </c>
      <c r="B439" s="935" t="s">
        <v>1020</v>
      </c>
      <c r="C439" s="936"/>
      <c r="D439" s="937"/>
      <c r="E439" s="938"/>
      <c r="F439" s="939"/>
      <c r="G439" s="974"/>
      <c r="H439" s="975"/>
      <c r="I439" s="976"/>
      <c r="J439" s="976"/>
      <c r="K439" s="957"/>
      <c r="L439" s="693">
        <f t="shared" si="231"/>
        <v>0</v>
      </c>
      <c r="M439" s="694">
        <f t="shared" si="232"/>
        <v>0</v>
      </c>
      <c r="N439" s="943"/>
      <c r="O439" s="944"/>
      <c r="P439" s="945"/>
      <c r="R439" s="977"/>
      <c r="S439" s="978"/>
    </row>
    <row r="440" spans="1:20" s="959" customFormat="1" ht="15.75" customHeight="1">
      <c r="A440" s="979"/>
      <c r="B440" s="953"/>
      <c r="C440" s="719" t="s">
        <v>248</v>
      </c>
      <c r="D440" s="954"/>
      <c r="E440" s="727"/>
      <c r="F440" s="955" t="s">
        <v>117</v>
      </c>
      <c r="G440" s="980">
        <v>11</v>
      </c>
      <c r="H440" s="981"/>
      <c r="I440" s="982"/>
      <c r="J440" s="982"/>
      <c r="K440" s="897">
        <f>SUM(G440:J440)</f>
        <v>11</v>
      </c>
      <c r="L440" s="709">
        <f t="shared" si="231"/>
        <v>0</v>
      </c>
      <c r="M440" s="710">
        <f>M434</f>
        <v>19040</v>
      </c>
      <c r="N440" s="956">
        <f t="shared" si="228"/>
        <v>0</v>
      </c>
      <c r="O440" s="957">
        <f t="shared" si="229"/>
        <v>209440</v>
      </c>
      <c r="P440" s="958">
        <f t="shared" si="230"/>
        <v>209440</v>
      </c>
      <c r="R440" s="960">
        <f>R434</f>
        <v>0</v>
      </c>
      <c r="S440" s="961">
        <f>S434</f>
        <v>0</v>
      </c>
    </row>
    <row r="441" spans="1:20" s="946" customFormat="1" ht="15.75" customHeight="1">
      <c r="A441" s="973"/>
      <c r="B441" s="949"/>
      <c r="C441" s="686" t="s">
        <v>526</v>
      </c>
      <c r="D441" s="937"/>
      <c r="E441" s="938" t="s">
        <v>276</v>
      </c>
      <c r="F441" s="939" t="s">
        <v>206</v>
      </c>
      <c r="G441" s="974">
        <v>1</v>
      </c>
      <c r="H441" s="975"/>
      <c r="I441" s="976"/>
      <c r="J441" s="976"/>
      <c r="K441" s="897">
        <f>SUM(G441:J441)</f>
        <v>1</v>
      </c>
      <c r="L441" s="693">
        <f t="shared" si="231"/>
        <v>6633775</v>
      </c>
      <c r="M441" s="694">
        <f t="shared" si="232"/>
        <v>663377.5</v>
      </c>
      <c r="N441" s="943">
        <f t="shared" si="228"/>
        <v>6633775</v>
      </c>
      <c r="O441" s="944">
        <f t="shared" si="229"/>
        <v>663377.5</v>
      </c>
      <c r="P441" s="945">
        <f t="shared" si="230"/>
        <v>7297152.5</v>
      </c>
      <c r="R441" s="977">
        <v>6633775</v>
      </c>
      <c r="S441" s="978">
        <f>+R441*0.1</f>
        <v>663377.5</v>
      </c>
      <c r="T441" s="946">
        <f>+(T435+1200000)*T428</f>
        <v>21442500</v>
      </c>
    </row>
    <row r="442" spans="1:20" s="946" customFormat="1" ht="15.75" customHeight="1">
      <c r="A442" s="973"/>
      <c r="B442" s="964"/>
      <c r="C442" s="686" t="s">
        <v>277</v>
      </c>
      <c r="D442" s="937"/>
      <c r="E442" s="938" t="s">
        <v>281</v>
      </c>
      <c r="F442" s="939"/>
      <c r="G442" s="974"/>
      <c r="H442" s="975"/>
      <c r="I442" s="976"/>
      <c r="J442" s="976"/>
      <c r="K442" s="983" t="s">
        <v>845</v>
      </c>
      <c r="L442" s="693">
        <f t="shared" si="231"/>
        <v>0</v>
      </c>
      <c r="M442" s="694">
        <f t="shared" si="232"/>
        <v>0</v>
      </c>
      <c r="N442" s="943"/>
      <c r="O442" s="944"/>
      <c r="P442" s="945"/>
      <c r="R442" s="977"/>
      <c r="S442" s="978"/>
    </row>
    <row r="443" spans="1:20" s="946" customFormat="1" ht="15.75" customHeight="1">
      <c r="A443" s="973"/>
      <c r="B443" s="964"/>
      <c r="C443" s="713" t="s">
        <v>278</v>
      </c>
      <c r="D443" s="937"/>
      <c r="E443" s="938"/>
      <c r="F443" s="939"/>
      <c r="G443" s="984"/>
      <c r="H443" s="975"/>
      <c r="I443" s="976"/>
      <c r="J443" s="976"/>
      <c r="K443" s="957"/>
      <c r="L443" s="693">
        <f t="shared" si="231"/>
        <v>0</v>
      </c>
      <c r="M443" s="694">
        <f t="shared" si="232"/>
        <v>0</v>
      </c>
      <c r="N443" s="943"/>
      <c r="O443" s="944"/>
      <c r="P443" s="945"/>
      <c r="R443" s="977"/>
      <c r="S443" s="978"/>
    </row>
    <row r="444" spans="1:20" s="959" customFormat="1" ht="15.75" customHeight="1">
      <c r="A444" s="979"/>
      <c r="B444" s="953"/>
      <c r="C444" s="708" t="s">
        <v>279</v>
      </c>
      <c r="D444" s="954"/>
      <c r="E444" s="727" t="s">
        <v>280</v>
      </c>
      <c r="F444" s="939" t="s">
        <v>206</v>
      </c>
      <c r="G444" s="980">
        <f>+G441</f>
        <v>1</v>
      </c>
      <c r="H444" s="981"/>
      <c r="I444" s="982"/>
      <c r="J444" s="982"/>
      <c r="K444" s="897">
        <f>SUM(G444:J444)</f>
        <v>1</v>
      </c>
      <c r="L444" s="693">
        <f t="shared" si="231"/>
        <v>790490</v>
      </c>
      <c r="M444" s="694">
        <f t="shared" si="232"/>
        <v>79050</v>
      </c>
      <c r="N444" s="956">
        <f t="shared" si="228"/>
        <v>790490</v>
      </c>
      <c r="O444" s="957">
        <f t="shared" si="229"/>
        <v>79050</v>
      </c>
      <c r="P444" s="958">
        <f t="shared" si="230"/>
        <v>869540</v>
      </c>
      <c r="R444" s="960">
        <f>R373</f>
        <v>790490</v>
      </c>
      <c r="S444" s="961">
        <f>S373</f>
        <v>79050</v>
      </c>
    </row>
    <row r="445" spans="1:20" ht="15.75" customHeight="1">
      <c r="A445" s="787">
        <v>31</v>
      </c>
      <c r="B445" s="826" t="s">
        <v>577</v>
      </c>
      <c r="C445" s="917"/>
      <c r="D445" s="51"/>
      <c r="E445" s="518"/>
      <c r="F445" s="783"/>
      <c r="G445" s="985"/>
      <c r="H445" s="846"/>
      <c r="I445" s="346"/>
      <c r="J445" s="346"/>
      <c r="K445" s="856"/>
      <c r="L445" s="495">
        <f t="shared" si="231"/>
        <v>0</v>
      </c>
      <c r="M445" s="485">
        <f t="shared" si="232"/>
        <v>0</v>
      </c>
      <c r="N445" s="345"/>
      <c r="O445" s="858"/>
      <c r="P445" s="859"/>
      <c r="R445" s="881"/>
      <c r="S445" s="882"/>
    </row>
    <row r="446" spans="1:20" s="854" customFormat="1" ht="15.75" customHeight="1">
      <c r="A446" s="864"/>
      <c r="B446" s="884"/>
      <c r="C446" s="610" t="s">
        <v>248</v>
      </c>
      <c r="D446" s="598"/>
      <c r="E446" s="370"/>
      <c r="F446" s="849" t="s">
        <v>117</v>
      </c>
      <c r="G446" s="865">
        <v>175</v>
      </c>
      <c r="H446" s="851"/>
      <c r="I446" s="850"/>
      <c r="J446" s="850"/>
      <c r="K446" s="786">
        <f>SUM(G446:J446)</f>
        <v>175</v>
      </c>
      <c r="L446" s="603">
        <f t="shared" si="231"/>
        <v>0</v>
      </c>
      <c r="M446" s="502">
        <f>M440</f>
        <v>19040</v>
      </c>
      <c r="N446" s="855">
        <f t="shared" si="228"/>
        <v>0</v>
      </c>
      <c r="O446" s="856">
        <f t="shared" si="229"/>
        <v>3332000</v>
      </c>
      <c r="P446" s="857">
        <f t="shared" si="230"/>
        <v>3332000</v>
      </c>
      <c r="R446" s="879">
        <f>R440</f>
        <v>0</v>
      </c>
      <c r="S446" s="880">
        <f>S440</f>
        <v>0</v>
      </c>
    </row>
    <row r="447" spans="1:20" ht="15.75" customHeight="1">
      <c r="A447" s="787"/>
      <c r="B447" s="832"/>
      <c r="C447" s="268" t="s">
        <v>526</v>
      </c>
      <c r="D447" s="51"/>
      <c r="E447" s="518" t="s">
        <v>276</v>
      </c>
      <c r="F447" s="783" t="s">
        <v>206</v>
      </c>
      <c r="G447" s="985">
        <v>27</v>
      </c>
      <c r="H447" s="846"/>
      <c r="I447" s="346"/>
      <c r="J447" s="346"/>
      <c r="K447" s="786">
        <f>SUM(G447:J447)</f>
        <v>27</v>
      </c>
      <c r="L447" s="495">
        <f t="shared" si="231"/>
        <v>5163750</v>
      </c>
      <c r="M447" s="485">
        <f t="shared" si="232"/>
        <v>911250</v>
      </c>
      <c r="N447" s="345">
        <f t="shared" si="228"/>
        <v>139421250</v>
      </c>
      <c r="O447" s="858">
        <f t="shared" si="229"/>
        <v>24603750</v>
      </c>
      <c r="P447" s="859">
        <f t="shared" si="230"/>
        <v>164025000</v>
      </c>
      <c r="R447" s="881">
        <f>+$R$209*T447</f>
        <v>5163750</v>
      </c>
      <c r="S447" s="882">
        <f>+$S$209*T447</f>
        <v>911250</v>
      </c>
      <c r="T447" s="42">
        <f>(3850000+200000)*T428</f>
        <v>6075000</v>
      </c>
    </row>
    <row r="448" spans="1:20" ht="15.75" customHeight="1">
      <c r="A448" s="787"/>
      <c r="B448" s="919"/>
      <c r="C448" s="268" t="s">
        <v>277</v>
      </c>
      <c r="D448" s="51"/>
      <c r="E448" s="518" t="s">
        <v>281</v>
      </c>
      <c r="F448" s="783"/>
      <c r="G448" s="985"/>
      <c r="H448" s="846"/>
      <c r="I448" s="346"/>
      <c r="J448" s="346"/>
      <c r="K448" s="970" t="s">
        <v>845</v>
      </c>
      <c r="L448" s="495">
        <f t="shared" si="231"/>
        <v>0</v>
      </c>
      <c r="M448" s="485">
        <f t="shared" si="232"/>
        <v>0</v>
      </c>
      <c r="N448" s="345"/>
      <c r="O448" s="858"/>
      <c r="P448" s="859"/>
      <c r="R448" s="881"/>
      <c r="S448" s="882"/>
    </row>
    <row r="449" spans="1:20" ht="15.75" customHeight="1">
      <c r="A449" s="787"/>
      <c r="B449" s="919"/>
      <c r="C449" s="256" t="s">
        <v>278</v>
      </c>
      <c r="D449" s="51"/>
      <c r="E449" s="518"/>
      <c r="F449" s="783"/>
      <c r="G449" s="985"/>
      <c r="H449" s="846"/>
      <c r="I449" s="346"/>
      <c r="J449" s="346"/>
      <c r="K449" s="856"/>
      <c r="L449" s="495">
        <f t="shared" si="231"/>
        <v>0</v>
      </c>
      <c r="M449" s="485">
        <f t="shared" si="232"/>
        <v>0</v>
      </c>
      <c r="N449" s="345"/>
      <c r="O449" s="858"/>
      <c r="P449" s="859"/>
      <c r="R449" s="881"/>
      <c r="S449" s="882"/>
    </row>
    <row r="450" spans="1:20" s="854" customFormat="1" ht="15.75" customHeight="1">
      <c r="A450" s="864"/>
      <c r="B450" s="884"/>
      <c r="C450" s="450" t="s">
        <v>279</v>
      </c>
      <c r="D450" s="598"/>
      <c r="E450" s="370" t="s">
        <v>280</v>
      </c>
      <c r="F450" s="849" t="s">
        <v>206</v>
      </c>
      <c r="G450" s="865">
        <f>+G447</f>
        <v>27</v>
      </c>
      <c r="H450" s="851"/>
      <c r="I450" s="850"/>
      <c r="J450" s="850"/>
      <c r="K450" s="786">
        <f>SUM(G450:J450)</f>
        <v>27</v>
      </c>
      <c r="L450" s="495">
        <f t="shared" si="231"/>
        <v>790490</v>
      </c>
      <c r="M450" s="485">
        <f t="shared" si="232"/>
        <v>79050</v>
      </c>
      <c r="N450" s="855">
        <f t="shared" si="228"/>
        <v>21343230</v>
      </c>
      <c r="O450" s="856">
        <f t="shared" si="229"/>
        <v>2134350</v>
      </c>
      <c r="P450" s="857">
        <f t="shared" si="230"/>
        <v>23477580</v>
      </c>
      <c r="R450" s="879">
        <f>R444</f>
        <v>790490</v>
      </c>
      <c r="S450" s="880">
        <f>S444</f>
        <v>79050</v>
      </c>
    </row>
    <row r="451" spans="1:20" s="946" customFormat="1" ht="15.75" customHeight="1">
      <c r="A451" s="973">
        <v>32</v>
      </c>
      <c r="B451" s="935" t="s">
        <v>1021</v>
      </c>
      <c r="C451" s="936"/>
      <c r="D451" s="937"/>
      <c r="E451" s="938"/>
      <c r="F451" s="939"/>
      <c r="G451" s="986"/>
      <c r="H451" s="975"/>
      <c r="I451" s="976"/>
      <c r="J451" s="976"/>
      <c r="K451" s="957"/>
      <c r="L451" s="693">
        <f t="shared" si="231"/>
        <v>0</v>
      </c>
      <c r="M451" s="694">
        <f t="shared" si="232"/>
        <v>0</v>
      </c>
      <c r="N451" s="943"/>
      <c r="O451" s="944"/>
      <c r="P451" s="945"/>
      <c r="R451" s="977"/>
      <c r="S451" s="978"/>
    </row>
    <row r="452" spans="1:20" s="959" customFormat="1" ht="15.75" customHeight="1">
      <c r="A452" s="979"/>
      <c r="B452" s="953"/>
      <c r="C452" s="719" t="s">
        <v>248</v>
      </c>
      <c r="D452" s="954"/>
      <c r="E452" s="727"/>
      <c r="F452" s="955" t="s">
        <v>117</v>
      </c>
      <c r="G452" s="980">
        <v>27</v>
      </c>
      <c r="H452" s="981"/>
      <c r="I452" s="982"/>
      <c r="J452" s="982"/>
      <c r="K452" s="897">
        <f>SUM(G452:J452)</f>
        <v>27</v>
      </c>
      <c r="L452" s="709">
        <f t="shared" si="231"/>
        <v>0</v>
      </c>
      <c r="M452" s="710">
        <f>M446</f>
        <v>19040</v>
      </c>
      <c r="N452" s="956">
        <f t="shared" si="228"/>
        <v>0</v>
      </c>
      <c r="O452" s="957">
        <f t="shared" si="229"/>
        <v>514080</v>
      </c>
      <c r="P452" s="958">
        <f t="shared" si="230"/>
        <v>514080</v>
      </c>
      <c r="R452" s="960">
        <f>R446</f>
        <v>0</v>
      </c>
      <c r="S452" s="961">
        <f>S446</f>
        <v>0</v>
      </c>
    </row>
    <row r="453" spans="1:20" s="946" customFormat="1" ht="15.75" customHeight="1">
      <c r="A453" s="973"/>
      <c r="B453" s="949"/>
      <c r="C453" s="686" t="s">
        <v>526</v>
      </c>
      <c r="D453" s="937"/>
      <c r="E453" s="938" t="s">
        <v>276</v>
      </c>
      <c r="F453" s="939" t="s">
        <v>206</v>
      </c>
      <c r="G453" s="986">
        <v>4</v>
      </c>
      <c r="H453" s="975"/>
      <c r="I453" s="976"/>
      <c r="J453" s="976"/>
      <c r="K453" s="897">
        <f>SUM(G453:J453)</f>
        <v>4</v>
      </c>
      <c r="L453" s="693">
        <f t="shared" si="231"/>
        <v>4001425</v>
      </c>
      <c r="M453" s="694">
        <f t="shared" si="232"/>
        <v>400142.5</v>
      </c>
      <c r="N453" s="943">
        <f t="shared" si="228"/>
        <v>16005700</v>
      </c>
      <c r="O453" s="944">
        <f t="shared" si="229"/>
        <v>1600570</v>
      </c>
      <c r="P453" s="945">
        <f t="shared" si="230"/>
        <v>17606270</v>
      </c>
      <c r="R453" s="977">
        <v>4001425</v>
      </c>
      <c r="S453" s="978">
        <f>+R453*0.1</f>
        <v>400142.5</v>
      </c>
      <c r="T453" s="946">
        <f>+((T447*1.25)+200000)*T428</f>
        <v>11690625</v>
      </c>
    </row>
    <row r="454" spans="1:20" s="946" customFormat="1" ht="15.75" customHeight="1">
      <c r="A454" s="973"/>
      <c r="B454" s="964"/>
      <c r="C454" s="686" t="s">
        <v>277</v>
      </c>
      <c r="D454" s="937"/>
      <c r="E454" s="938" t="s">
        <v>281</v>
      </c>
      <c r="F454" s="939"/>
      <c r="G454" s="986"/>
      <c r="H454" s="975"/>
      <c r="I454" s="976"/>
      <c r="J454" s="976"/>
      <c r="K454" s="983" t="s">
        <v>845</v>
      </c>
      <c r="L454" s="693">
        <f t="shared" si="231"/>
        <v>0</v>
      </c>
      <c r="M454" s="694">
        <f t="shared" si="232"/>
        <v>0</v>
      </c>
      <c r="N454" s="943"/>
      <c r="O454" s="944"/>
      <c r="P454" s="945"/>
      <c r="R454" s="977"/>
      <c r="S454" s="978"/>
    </row>
    <row r="455" spans="1:20" s="946" customFormat="1" ht="15.75" customHeight="1">
      <c r="A455" s="973"/>
      <c r="B455" s="964"/>
      <c r="C455" s="713" t="s">
        <v>278</v>
      </c>
      <c r="D455" s="937"/>
      <c r="E455" s="938"/>
      <c r="F455" s="939"/>
      <c r="G455" s="986"/>
      <c r="H455" s="975"/>
      <c r="I455" s="976"/>
      <c r="J455" s="976"/>
      <c r="K455" s="957"/>
      <c r="L455" s="693">
        <f t="shared" si="231"/>
        <v>0</v>
      </c>
      <c r="M455" s="694">
        <f t="shared" si="232"/>
        <v>0</v>
      </c>
      <c r="N455" s="943"/>
      <c r="O455" s="944"/>
      <c r="P455" s="945"/>
      <c r="R455" s="977"/>
      <c r="S455" s="978"/>
    </row>
    <row r="456" spans="1:20" s="959" customFormat="1" ht="15.75" customHeight="1">
      <c r="A456" s="979"/>
      <c r="B456" s="953"/>
      <c r="C456" s="708" t="s">
        <v>279</v>
      </c>
      <c r="D456" s="954"/>
      <c r="E456" s="727" t="s">
        <v>280</v>
      </c>
      <c r="F456" s="939" t="s">
        <v>206</v>
      </c>
      <c r="G456" s="987">
        <f>+G453</f>
        <v>4</v>
      </c>
      <c r="H456" s="981"/>
      <c r="I456" s="982"/>
      <c r="J456" s="982"/>
      <c r="K456" s="897">
        <f>SUM(G456:J456)</f>
        <v>4</v>
      </c>
      <c r="L456" s="693">
        <f t="shared" si="231"/>
        <v>790490</v>
      </c>
      <c r="M456" s="694">
        <f t="shared" si="232"/>
        <v>79050</v>
      </c>
      <c r="N456" s="956">
        <f t="shared" si="228"/>
        <v>3161960</v>
      </c>
      <c r="O456" s="957">
        <f t="shared" si="229"/>
        <v>316200</v>
      </c>
      <c r="P456" s="958">
        <f t="shared" si="230"/>
        <v>3478160</v>
      </c>
      <c r="R456" s="960">
        <f>R450</f>
        <v>790490</v>
      </c>
      <c r="S456" s="961">
        <f>S450</f>
        <v>79050</v>
      </c>
    </row>
    <row r="457" spans="1:20" ht="15.75" customHeight="1">
      <c r="A457" s="867">
        <v>33</v>
      </c>
      <c r="B457" s="774" t="s">
        <v>420</v>
      </c>
      <c r="C457" s="883"/>
      <c r="D457" s="51"/>
      <c r="E457" s="518"/>
      <c r="F457" s="783"/>
      <c r="G457" s="809"/>
      <c r="H457" s="810"/>
      <c r="I457" s="810"/>
      <c r="J457" s="810"/>
      <c r="K457" s="856"/>
      <c r="L457" s="483">
        <f t="shared" si="231"/>
        <v>0</v>
      </c>
      <c r="M457" s="484">
        <f t="shared" si="232"/>
        <v>0</v>
      </c>
      <c r="N457" s="329"/>
      <c r="O457" s="772"/>
      <c r="P457" s="773"/>
      <c r="R457" s="988"/>
      <c r="S457" s="989"/>
    </row>
    <row r="458" spans="1:20" ht="15.75" customHeight="1">
      <c r="A458" s="867"/>
      <c r="B458" s="832"/>
      <c r="C458" s="264" t="s">
        <v>248</v>
      </c>
      <c r="D458" s="51"/>
      <c r="E458" s="518"/>
      <c r="F458" s="783" t="s">
        <v>117</v>
      </c>
      <c r="G458" s="792"/>
      <c r="H458" s="792">
        <f>350.4+(1.2*4)</f>
        <v>355.2</v>
      </c>
      <c r="I458" s="810">
        <f>440+(1.2*4)</f>
        <v>444.8</v>
      </c>
      <c r="J458" s="810">
        <f>440+(1.2*4)</f>
        <v>444.8</v>
      </c>
      <c r="K458" s="786">
        <f>SUM(G458:J458)</f>
        <v>1244.8</v>
      </c>
      <c r="L458" s="483">
        <f t="shared" si="231"/>
        <v>0</v>
      </c>
      <c r="M458" s="482">
        <f>+M423</f>
        <v>19040</v>
      </c>
      <c r="N458" s="329">
        <f t="shared" si="228"/>
        <v>0</v>
      </c>
      <c r="O458" s="772">
        <f t="shared" si="229"/>
        <v>23700992</v>
      </c>
      <c r="P458" s="773">
        <f t="shared" si="230"/>
        <v>23700992</v>
      </c>
      <c r="R458" s="458">
        <f>R452</f>
        <v>0</v>
      </c>
      <c r="S458" s="284">
        <f>S452</f>
        <v>0</v>
      </c>
    </row>
    <row r="459" spans="1:20" ht="15.75" customHeight="1">
      <c r="A459" s="867"/>
      <c r="B459" s="832"/>
      <c r="C459" s="268" t="str">
        <f>+C429</f>
        <v>◦ Kusen aluminium 3"  + kaca clear 6 mm</v>
      </c>
      <c r="D459" s="51"/>
      <c r="E459" s="518" t="s">
        <v>282</v>
      </c>
      <c r="F459" s="783" t="s">
        <v>224</v>
      </c>
      <c r="G459" s="792"/>
      <c r="H459" s="792">
        <f>55+1</f>
        <v>56</v>
      </c>
      <c r="I459" s="810">
        <f t="shared" ref="I459:J459" si="233">69+1</f>
        <v>70</v>
      </c>
      <c r="J459" s="810">
        <f t="shared" si="233"/>
        <v>70</v>
      </c>
      <c r="K459" s="786">
        <f>SUM(G459:J459)</f>
        <v>196</v>
      </c>
      <c r="L459" s="481">
        <f t="shared" si="231"/>
        <v>3260630</v>
      </c>
      <c r="M459" s="482">
        <f t="shared" si="232"/>
        <v>326060</v>
      </c>
      <c r="N459" s="329">
        <f t="shared" ref="N459" si="234">K459*L459</f>
        <v>639083480</v>
      </c>
      <c r="O459" s="772">
        <f t="shared" ref="O459" si="235">K459*M459</f>
        <v>63907760</v>
      </c>
      <c r="P459" s="773">
        <f t="shared" ref="P459" si="236">N459+O459</f>
        <v>702991240</v>
      </c>
      <c r="R459" s="458">
        <v>3260630</v>
      </c>
      <c r="S459" s="929">
        <f t="shared" ref="S459" si="237">+ROUND(R459*0.1,-1)</f>
        <v>326060</v>
      </c>
      <c r="T459" s="42">
        <f>1500000+200000</f>
        <v>1700000</v>
      </c>
    </row>
    <row r="460" spans="1:20" ht="15.75" customHeight="1">
      <c r="A460" s="867"/>
      <c r="B460" s="919"/>
      <c r="C460" s="268" t="s">
        <v>283</v>
      </c>
      <c r="D460" s="51"/>
      <c r="E460" s="518" t="s">
        <v>284</v>
      </c>
      <c r="F460" s="783"/>
      <c r="G460" s="809"/>
      <c r="H460" s="810"/>
      <c r="I460" s="810"/>
      <c r="J460" s="810"/>
      <c r="K460" s="970" t="s">
        <v>845</v>
      </c>
      <c r="L460" s="483">
        <f t="shared" si="231"/>
        <v>0</v>
      </c>
      <c r="M460" s="484">
        <f t="shared" si="232"/>
        <v>0</v>
      </c>
      <c r="N460" s="329"/>
      <c r="O460" s="772"/>
      <c r="P460" s="773"/>
      <c r="R460" s="458"/>
      <c r="S460" s="284"/>
    </row>
    <row r="461" spans="1:20" ht="15.75" customHeight="1">
      <c r="A461" s="867"/>
      <c r="B461" s="919"/>
      <c r="C461" s="256" t="s">
        <v>278</v>
      </c>
      <c r="D461" s="51"/>
      <c r="E461" s="518"/>
      <c r="F461" s="783"/>
      <c r="G461" s="809"/>
      <c r="H461" s="810"/>
      <c r="I461" s="810"/>
      <c r="J461" s="810"/>
      <c r="K461" s="856"/>
      <c r="L461" s="483">
        <f t="shared" si="231"/>
        <v>0</v>
      </c>
      <c r="M461" s="484">
        <f t="shared" si="232"/>
        <v>0</v>
      </c>
      <c r="N461" s="329"/>
      <c r="O461" s="772"/>
      <c r="P461" s="773"/>
      <c r="R461" s="988"/>
      <c r="S461" s="989"/>
    </row>
    <row r="462" spans="1:20" ht="15.75" customHeight="1">
      <c r="A462" s="867">
        <v>34</v>
      </c>
      <c r="B462" s="774" t="s">
        <v>518</v>
      </c>
      <c r="C462" s="883"/>
      <c r="D462" s="51"/>
      <c r="E462" s="518"/>
      <c r="F462" s="783"/>
      <c r="G462" s="809"/>
      <c r="H462" s="810"/>
      <c r="I462" s="810"/>
      <c r="J462" s="810"/>
      <c r="K462" s="856"/>
      <c r="L462" s="483">
        <f t="shared" si="231"/>
        <v>0</v>
      </c>
      <c r="M462" s="484">
        <f t="shared" si="232"/>
        <v>0</v>
      </c>
      <c r="N462" s="329"/>
      <c r="O462" s="772"/>
      <c r="P462" s="773"/>
      <c r="R462" s="988"/>
      <c r="S462" s="989"/>
    </row>
    <row r="463" spans="1:20" ht="15.75" customHeight="1">
      <c r="A463" s="867"/>
      <c r="B463" s="832"/>
      <c r="C463" s="264" t="s">
        <v>248</v>
      </c>
      <c r="D463" s="51"/>
      <c r="E463" s="518"/>
      <c r="F463" s="783" t="s">
        <v>117</v>
      </c>
      <c r="G463" s="809"/>
      <c r="H463" s="810">
        <v>11.399999999999999</v>
      </c>
      <c r="I463" s="810">
        <v>11.399999999999999</v>
      </c>
      <c r="J463" s="810">
        <v>11.399999999999999</v>
      </c>
      <c r="K463" s="786">
        <f>SUM(G463:J463)</f>
        <v>34.199999999999996</v>
      </c>
      <c r="L463" s="481">
        <f t="shared" si="231"/>
        <v>0</v>
      </c>
      <c r="M463" s="482">
        <f>+M458</f>
        <v>19040</v>
      </c>
      <c r="N463" s="329">
        <f t="shared" si="228"/>
        <v>0</v>
      </c>
      <c r="O463" s="772">
        <f t="shared" si="229"/>
        <v>651167.99999999988</v>
      </c>
      <c r="P463" s="773">
        <f t="shared" si="230"/>
        <v>651167.99999999988</v>
      </c>
      <c r="R463" s="988">
        <f t="shared" ref="R463:S463" si="238">R458</f>
        <v>0</v>
      </c>
      <c r="S463" s="989">
        <f t="shared" si="238"/>
        <v>0</v>
      </c>
    </row>
    <row r="464" spans="1:20" ht="15.75" customHeight="1">
      <c r="A464" s="867"/>
      <c r="B464" s="832"/>
      <c r="C464" s="268" t="str">
        <f>+C459</f>
        <v>◦ Kusen aluminium 3"  + kaca clear 6 mm</v>
      </c>
      <c r="D464" s="51"/>
      <c r="E464" s="518" t="s">
        <v>282</v>
      </c>
      <c r="F464" s="783" t="s">
        <v>224</v>
      </c>
      <c r="G464" s="809"/>
      <c r="H464" s="810">
        <v>3</v>
      </c>
      <c r="I464" s="810">
        <v>3</v>
      </c>
      <c r="J464" s="810">
        <v>3</v>
      </c>
      <c r="K464" s="786">
        <f>SUM(G464:J464)</f>
        <v>9</v>
      </c>
      <c r="L464" s="481">
        <f t="shared" si="231"/>
        <v>2685940</v>
      </c>
      <c r="M464" s="482">
        <f t="shared" si="232"/>
        <v>268590</v>
      </c>
      <c r="N464" s="329">
        <f t="shared" ref="N464" si="239">K464*L464</f>
        <v>24173460</v>
      </c>
      <c r="O464" s="772">
        <f t="shared" ref="O464" si="240">K464*M464</f>
        <v>2417310</v>
      </c>
      <c r="P464" s="773">
        <f t="shared" ref="P464" si="241">N464+O464</f>
        <v>26590770</v>
      </c>
      <c r="R464" s="458">
        <v>2685940</v>
      </c>
      <c r="S464" s="929">
        <f t="shared" ref="S464" si="242">+ROUND(R464*0.1,-1)</f>
        <v>268590</v>
      </c>
      <c r="T464" s="42">
        <f>800000+200000</f>
        <v>1000000</v>
      </c>
    </row>
    <row r="465" spans="1:20" ht="15.75" customHeight="1">
      <c r="A465" s="867"/>
      <c r="B465" s="919"/>
      <c r="C465" s="268" t="s">
        <v>283</v>
      </c>
      <c r="D465" s="51"/>
      <c r="E465" s="518" t="s">
        <v>284</v>
      </c>
      <c r="F465" s="783" t="s">
        <v>224</v>
      </c>
      <c r="G465" s="809"/>
      <c r="H465" s="810"/>
      <c r="I465" s="810"/>
      <c r="J465" s="810"/>
      <c r="K465" s="970" t="s">
        <v>845</v>
      </c>
      <c r="L465" s="483">
        <f t="shared" si="231"/>
        <v>0</v>
      </c>
      <c r="M465" s="484">
        <f t="shared" si="232"/>
        <v>0</v>
      </c>
      <c r="N465" s="329"/>
      <c r="O465" s="772"/>
      <c r="P465" s="773"/>
      <c r="R465" s="988">
        <f t="shared" ref="R465:S465" si="243">R460</f>
        <v>0</v>
      </c>
      <c r="S465" s="989">
        <f t="shared" si="243"/>
        <v>0</v>
      </c>
    </row>
    <row r="466" spans="1:20" ht="15.75" customHeight="1">
      <c r="A466" s="867"/>
      <c r="B466" s="919"/>
      <c r="C466" s="256" t="s">
        <v>278</v>
      </c>
      <c r="D466" s="51"/>
      <c r="E466" s="518"/>
      <c r="F466" s="783"/>
      <c r="G466" s="809"/>
      <c r="H466" s="810"/>
      <c r="I466" s="810"/>
      <c r="J466" s="810"/>
      <c r="K466" s="856"/>
      <c r="L466" s="483">
        <f t="shared" si="231"/>
        <v>0</v>
      </c>
      <c r="M466" s="484">
        <f t="shared" si="232"/>
        <v>0</v>
      </c>
      <c r="N466" s="329"/>
      <c r="O466" s="772"/>
      <c r="P466" s="773"/>
      <c r="R466" s="988"/>
      <c r="S466" s="989"/>
    </row>
    <row r="467" spans="1:20" ht="15.75" customHeight="1">
      <c r="A467" s="867">
        <v>35</v>
      </c>
      <c r="B467" s="826" t="s">
        <v>578</v>
      </c>
      <c r="C467" s="185"/>
      <c r="D467" s="51"/>
      <c r="E467" s="114"/>
      <c r="F467" s="783"/>
      <c r="G467" s="809"/>
      <c r="H467" s="810"/>
      <c r="I467" s="810"/>
      <c r="J467" s="810"/>
      <c r="K467" s="856"/>
      <c r="L467" s="483">
        <f t="shared" si="231"/>
        <v>0</v>
      </c>
      <c r="M467" s="484">
        <f t="shared" si="232"/>
        <v>0</v>
      </c>
      <c r="N467" s="329"/>
      <c r="O467" s="772"/>
      <c r="P467" s="773"/>
      <c r="R467" s="988"/>
      <c r="S467" s="989"/>
    </row>
    <row r="468" spans="1:20" ht="15.75" customHeight="1">
      <c r="A468" s="867"/>
      <c r="B468" s="832"/>
      <c r="C468" s="185" t="s">
        <v>248</v>
      </c>
      <c r="D468" s="51"/>
      <c r="E468" s="114"/>
      <c r="F468" s="783" t="s">
        <v>117</v>
      </c>
      <c r="G468" s="809">
        <v>6.4</v>
      </c>
      <c r="H468" s="810"/>
      <c r="I468" s="810"/>
      <c r="J468" s="810"/>
      <c r="K468" s="786">
        <f>SUM(G468:J468)</f>
        <v>6.4</v>
      </c>
      <c r="L468" s="483">
        <f t="shared" si="231"/>
        <v>0</v>
      </c>
      <c r="M468" s="482">
        <f>+M463</f>
        <v>19040</v>
      </c>
      <c r="N468" s="329">
        <f t="shared" si="228"/>
        <v>0</v>
      </c>
      <c r="O468" s="772">
        <f t="shared" si="229"/>
        <v>121856</v>
      </c>
      <c r="P468" s="773">
        <f t="shared" si="230"/>
        <v>121856</v>
      </c>
      <c r="R468" s="988">
        <f>R463</f>
        <v>0</v>
      </c>
      <c r="S468" s="989">
        <f>S463</f>
        <v>0</v>
      </c>
    </row>
    <row r="469" spans="1:20" ht="15.75" customHeight="1">
      <c r="A469" s="867"/>
      <c r="B469" s="832"/>
      <c r="C469" s="185" t="s">
        <v>339</v>
      </c>
      <c r="D469" s="51"/>
      <c r="E469" s="114" t="s">
        <v>340</v>
      </c>
      <c r="F469" s="783" t="s">
        <v>206</v>
      </c>
      <c r="G469" s="809">
        <v>2</v>
      </c>
      <c r="H469" s="810"/>
      <c r="I469" s="810"/>
      <c r="J469" s="810"/>
      <c r="K469" s="786">
        <f>SUM(G469:J469)</f>
        <v>2</v>
      </c>
      <c r="L469" s="481">
        <f t="shared" si="231"/>
        <v>346200</v>
      </c>
      <c r="M469" s="482">
        <f t="shared" si="232"/>
        <v>69240</v>
      </c>
      <c r="N469" s="329">
        <f t="shared" si="228"/>
        <v>692400</v>
      </c>
      <c r="O469" s="772">
        <f t="shared" si="229"/>
        <v>138480</v>
      </c>
      <c r="P469" s="773">
        <f t="shared" si="230"/>
        <v>830880</v>
      </c>
      <c r="R469" s="988">
        <v>346200</v>
      </c>
      <c r="S469" s="989">
        <v>69240</v>
      </c>
    </row>
    <row r="470" spans="1:20" ht="15.75" customHeight="1">
      <c r="A470" s="867"/>
      <c r="B470" s="832"/>
      <c r="C470" s="185" t="s">
        <v>341</v>
      </c>
      <c r="D470" s="51"/>
      <c r="E470" s="114"/>
      <c r="F470" s="783" t="s">
        <v>117</v>
      </c>
      <c r="G470" s="809">
        <v>6.4</v>
      </c>
      <c r="H470" s="810"/>
      <c r="I470" s="810"/>
      <c r="J470" s="810"/>
      <c r="K470" s="786">
        <f>SUM(G470:J470)</f>
        <v>6.4</v>
      </c>
      <c r="L470" s="481">
        <f t="shared" si="231"/>
        <v>0</v>
      </c>
      <c r="M470" s="482">
        <f t="shared" si="232"/>
        <v>8660</v>
      </c>
      <c r="N470" s="329">
        <f t="shared" si="228"/>
        <v>0</v>
      </c>
      <c r="O470" s="772">
        <f t="shared" si="229"/>
        <v>55424</v>
      </c>
      <c r="P470" s="773">
        <f t="shared" si="230"/>
        <v>55424</v>
      </c>
      <c r="R470" s="988">
        <v>0</v>
      </c>
      <c r="S470" s="989">
        <v>8660</v>
      </c>
    </row>
    <row r="471" spans="1:20" ht="15.75" customHeight="1">
      <c r="A471" s="867"/>
      <c r="B471" s="832"/>
      <c r="C471" s="185" t="s">
        <v>342</v>
      </c>
      <c r="D471" s="51"/>
      <c r="E471" s="114"/>
      <c r="F471" s="783" t="s">
        <v>117</v>
      </c>
      <c r="G471" s="809">
        <v>6.4</v>
      </c>
      <c r="H471" s="810"/>
      <c r="I471" s="810"/>
      <c r="J471" s="810"/>
      <c r="K471" s="786">
        <f>SUM(G471:J471)</f>
        <v>6.4</v>
      </c>
      <c r="L471" s="481">
        <f t="shared" si="231"/>
        <v>0</v>
      </c>
      <c r="M471" s="482">
        <f t="shared" si="232"/>
        <v>10960</v>
      </c>
      <c r="N471" s="329">
        <f t="shared" si="228"/>
        <v>0</v>
      </c>
      <c r="O471" s="772">
        <f t="shared" si="229"/>
        <v>70144</v>
      </c>
      <c r="P471" s="773">
        <f t="shared" si="230"/>
        <v>70144</v>
      </c>
      <c r="R471" s="988">
        <v>0</v>
      </c>
      <c r="S471" s="989">
        <v>10960</v>
      </c>
    </row>
    <row r="472" spans="1:20" ht="15.75" customHeight="1">
      <c r="A472" s="787">
        <v>36</v>
      </c>
      <c r="B472" s="826" t="s">
        <v>422</v>
      </c>
      <c r="C472" s="990"/>
      <c r="D472" s="51"/>
      <c r="E472" s="518"/>
      <c r="F472" s="783"/>
      <c r="G472" s="792"/>
      <c r="H472" s="346"/>
      <c r="I472" s="346"/>
      <c r="J472" s="346"/>
      <c r="K472" s="856"/>
      <c r="L472" s="483"/>
      <c r="M472" s="484"/>
      <c r="N472" s="329"/>
      <c r="O472" s="492"/>
      <c r="P472" s="827"/>
    </row>
    <row r="473" spans="1:20" ht="15.75" customHeight="1">
      <c r="A473" s="787"/>
      <c r="B473" s="832"/>
      <c r="C473" s="264" t="s">
        <v>248</v>
      </c>
      <c r="D473" s="51"/>
      <c r="E473" s="518"/>
      <c r="F473" s="783" t="s">
        <v>117</v>
      </c>
      <c r="G473" s="868">
        <v>11</v>
      </c>
      <c r="H473" s="868">
        <v>11</v>
      </c>
      <c r="I473" s="868">
        <v>11</v>
      </c>
      <c r="J473" s="868">
        <v>11</v>
      </c>
      <c r="K473" s="786">
        <f t="shared" ref="K473:K488" si="244">SUM(G473:J473)</f>
        <v>44</v>
      </c>
      <c r="L473" s="481">
        <f t="shared" si="231"/>
        <v>0</v>
      </c>
      <c r="M473" s="482">
        <f>+M468</f>
        <v>19040</v>
      </c>
      <c r="N473" s="329">
        <f t="shared" ref="N473:N474" si="245">K473*L473</f>
        <v>0</v>
      </c>
      <c r="O473" s="492">
        <f t="shared" ref="O473:O474" si="246">K473*M473</f>
        <v>837760</v>
      </c>
      <c r="P473" s="827">
        <f t="shared" ref="P473:P474" si="247">N473+O473</f>
        <v>837760</v>
      </c>
    </row>
    <row r="474" spans="1:20" ht="15.75" customHeight="1">
      <c r="A474" s="787"/>
      <c r="B474" s="832"/>
      <c r="C474" s="164" t="s">
        <v>531</v>
      </c>
      <c r="D474" s="51"/>
      <c r="E474" s="114" t="s">
        <v>285</v>
      </c>
      <c r="F474" s="783" t="s">
        <v>224</v>
      </c>
      <c r="G474" s="788">
        <v>5</v>
      </c>
      <c r="H474" s="788">
        <v>5</v>
      </c>
      <c r="I474" s="788">
        <v>5</v>
      </c>
      <c r="J474" s="788">
        <v>5</v>
      </c>
      <c r="K474" s="786">
        <f t="shared" si="244"/>
        <v>20</v>
      </c>
      <c r="L474" s="481">
        <f t="shared" si="231"/>
        <v>645660</v>
      </c>
      <c r="M474" s="482">
        <f t="shared" si="232"/>
        <v>64570</v>
      </c>
      <c r="N474" s="329">
        <f t="shared" si="245"/>
        <v>12913200</v>
      </c>
      <c r="O474" s="492">
        <f t="shared" si="246"/>
        <v>1291400</v>
      </c>
      <c r="P474" s="827">
        <f t="shared" si="247"/>
        <v>14204600</v>
      </c>
      <c r="R474" s="458">
        <v>645660</v>
      </c>
      <c r="S474" s="929">
        <f t="shared" ref="S474" si="248">+ROUND(R474*0.1,-1)</f>
        <v>64570</v>
      </c>
      <c r="T474" s="42">
        <v>300000</v>
      </c>
    </row>
    <row r="475" spans="1:20" ht="15.75" customHeight="1">
      <c r="A475" s="867">
        <v>37</v>
      </c>
      <c r="B475" s="774" t="s">
        <v>519</v>
      </c>
      <c r="C475" s="246"/>
      <c r="D475" s="113"/>
      <c r="E475" s="114"/>
      <c r="F475" s="107"/>
      <c r="G475" s="809"/>
      <c r="H475" s="810"/>
      <c r="I475" s="810"/>
      <c r="J475" s="810"/>
      <c r="K475" s="786">
        <f t="shared" si="244"/>
        <v>0</v>
      </c>
      <c r="L475" s="483">
        <f t="shared" si="231"/>
        <v>0</v>
      </c>
      <c r="M475" s="484">
        <f t="shared" si="232"/>
        <v>0</v>
      </c>
      <c r="N475" s="329"/>
      <c r="O475" s="772"/>
      <c r="P475" s="773"/>
      <c r="R475" s="988"/>
      <c r="S475" s="989"/>
    </row>
    <row r="476" spans="1:20" ht="15.75" customHeight="1">
      <c r="A476" s="867"/>
      <c r="B476" s="919"/>
      <c r="C476" s="185" t="s">
        <v>248</v>
      </c>
      <c r="D476" s="51"/>
      <c r="E476" s="518"/>
      <c r="F476" s="783" t="s">
        <v>117</v>
      </c>
      <c r="G476" s="809"/>
      <c r="H476" s="810"/>
      <c r="I476" s="810"/>
      <c r="J476" s="810"/>
      <c r="K476" s="786">
        <f t="shared" si="244"/>
        <v>0</v>
      </c>
      <c r="L476" s="483">
        <f t="shared" si="231"/>
        <v>0</v>
      </c>
      <c r="M476" s="484">
        <f t="shared" si="232"/>
        <v>0</v>
      </c>
      <c r="N476" s="329"/>
      <c r="O476" s="772"/>
      <c r="P476" s="773"/>
      <c r="R476" s="988"/>
      <c r="S476" s="989"/>
    </row>
    <row r="477" spans="1:20" ht="15.75" customHeight="1">
      <c r="A477" s="867"/>
      <c r="B477" s="919"/>
      <c r="C477" s="185" t="s">
        <v>530</v>
      </c>
      <c r="D477" s="51"/>
      <c r="E477" s="146" t="s">
        <v>343</v>
      </c>
      <c r="F477" s="783" t="s">
        <v>224</v>
      </c>
      <c r="G477" s="809"/>
      <c r="H477" s="810"/>
      <c r="I477" s="810"/>
      <c r="J477" s="810"/>
      <c r="K477" s="786">
        <f t="shared" si="244"/>
        <v>0</v>
      </c>
      <c r="L477" s="483">
        <f t="shared" si="231"/>
        <v>0</v>
      </c>
      <c r="M477" s="484">
        <f t="shared" si="232"/>
        <v>0</v>
      </c>
      <c r="N477" s="329"/>
      <c r="O477" s="772"/>
      <c r="P477" s="773"/>
      <c r="R477" s="988"/>
      <c r="S477" s="989"/>
    </row>
    <row r="478" spans="1:20" ht="15.75" customHeight="1">
      <c r="A478" s="787">
        <v>38</v>
      </c>
      <c r="B478" s="826" t="s">
        <v>968</v>
      </c>
      <c r="C478" s="883"/>
      <c r="D478" s="51"/>
      <c r="E478" s="518"/>
      <c r="F478" s="783"/>
      <c r="G478" s="792"/>
      <c r="H478" s="346"/>
      <c r="I478" s="346"/>
      <c r="J478" s="346"/>
      <c r="K478" s="786">
        <f t="shared" si="244"/>
        <v>0</v>
      </c>
      <c r="L478" s="483">
        <f t="shared" si="231"/>
        <v>0</v>
      </c>
      <c r="M478" s="484">
        <f t="shared" si="232"/>
        <v>0</v>
      </c>
      <c r="N478" s="329"/>
      <c r="O478" s="772"/>
      <c r="P478" s="773"/>
      <c r="R478" s="458"/>
      <c r="S478" s="284"/>
    </row>
    <row r="479" spans="1:20" ht="15.75" customHeight="1">
      <c r="A479" s="787"/>
      <c r="B479" s="832"/>
      <c r="C479" s="264" t="s">
        <v>248</v>
      </c>
      <c r="D479" s="51"/>
      <c r="E479" s="518"/>
      <c r="F479" s="783" t="s">
        <v>117</v>
      </c>
      <c r="G479" s="810"/>
      <c r="H479" s="810"/>
      <c r="I479" s="810"/>
      <c r="J479" s="810">
        <v>10.6</v>
      </c>
      <c r="K479" s="786">
        <f t="shared" si="244"/>
        <v>10.6</v>
      </c>
      <c r="L479" s="483">
        <f t="shared" si="231"/>
        <v>0</v>
      </c>
      <c r="M479" s="482">
        <f>+M473</f>
        <v>19040</v>
      </c>
      <c r="N479" s="329">
        <f t="shared" si="228"/>
        <v>0</v>
      </c>
      <c r="O479" s="772">
        <f t="shared" si="229"/>
        <v>201824</v>
      </c>
      <c r="P479" s="773">
        <f t="shared" si="230"/>
        <v>201824</v>
      </c>
      <c r="R479" s="458">
        <f>R468</f>
        <v>0</v>
      </c>
      <c r="S479" s="284">
        <f>S468</f>
        <v>0</v>
      </c>
    </row>
    <row r="480" spans="1:20" ht="15.75" customHeight="1">
      <c r="A480" s="787"/>
      <c r="B480" s="832"/>
      <c r="C480" s="268" t="str">
        <f>+C464</f>
        <v>◦ Kusen aluminium 3"  + kaca clear 6 mm</v>
      </c>
      <c r="D480" s="51"/>
      <c r="E480" s="114" t="s">
        <v>285</v>
      </c>
      <c r="F480" s="783" t="s">
        <v>224</v>
      </c>
      <c r="G480" s="792"/>
      <c r="H480" s="792"/>
      <c r="I480" s="792"/>
      <c r="J480" s="792">
        <v>1</v>
      </c>
      <c r="K480" s="786">
        <f t="shared" si="244"/>
        <v>1</v>
      </c>
      <c r="L480" s="481">
        <f t="shared" si="231"/>
        <v>1157062.5</v>
      </c>
      <c r="M480" s="482">
        <f t="shared" si="232"/>
        <v>115710</v>
      </c>
      <c r="N480" s="329">
        <f t="shared" si="228"/>
        <v>1157062.5</v>
      </c>
      <c r="O480" s="772">
        <f t="shared" si="229"/>
        <v>115710</v>
      </c>
      <c r="P480" s="773">
        <f t="shared" si="230"/>
        <v>1272772.5</v>
      </c>
      <c r="R480" s="458">
        <f>+$R$209*T480*0.15</f>
        <v>1157062.5</v>
      </c>
      <c r="S480" s="929">
        <f t="shared" ref="S480:S481" si="249">+ROUND(R480*0.1,-1)</f>
        <v>115710</v>
      </c>
      <c r="T480" s="42">
        <f>6050000*1.5</f>
        <v>9075000</v>
      </c>
    </row>
    <row r="481" spans="1:20" ht="15.75" customHeight="1">
      <c r="A481" s="787"/>
      <c r="B481" s="832"/>
      <c r="C481" s="268" t="s">
        <v>283</v>
      </c>
      <c r="D481" s="51"/>
      <c r="E481" s="114"/>
      <c r="F481" s="783" t="s">
        <v>224</v>
      </c>
      <c r="G481" s="792"/>
      <c r="H481" s="792"/>
      <c r="I481" s="792"/>
      <c r="J481" s="792">
        <v>1</v>
      </c>
      <c r="K481" s="786">
        <f t="shared" si="244"/>
        <v>1</v>
      </c>
      <c r="L481" s="481">
        <f t="shared" si="231"/>
        <v>6556687.5</v>
      </c>
      <c r="M481" s="482">
        <f t="shared" si="232"/>
        <v>655670</v>
      </c>
      <c r="N481" s="329">
        <f t="shared" ref="N481" si="250">K481*L481</f>
        <v>6556687.5</v>
      </c>
      <c r="O481" s="772">
        <f t="shared" ref="O481" si="251">K481*M481</f>
        <v>655670</v>
      </c>
      <c r="P481" s="773">
        <f t="shared" ref="P481" si="252">N481+O481</f>
        <v>7212357.5</v>
      </c>
      <c r="R481" s="458">
        <f>+$R$209*T481*0.85</f>
        <v>6556687.5</v>
      </c>
      <c r="S481" s="929">
        <f t="shared" si="249"/>
        <v>655670</v>
      </c>
      <c r="T481" s="42">
        <f>+T480</f>
        <v>9075000</v>
      </c>
    </row>
    <row r="482" spans="1:20" ht="15.75" customHeight="1">
      <c r="A482" s="787">
        <v>39</v>
      </c>
      <c r="B482" s="774" t="s">
        <v>579</v>
      </c>
      <c r="C482" s="883"/>
      <c r="D482" s="51"/>
      <c r="E482" s="518"/>
      <c r="F482" s="783"/>
      <c r="G482" s="792"/>
      <c r="H482" s="346"/>
      <c r="I482" s="346"/>
      <c r="J482" s="346"/>
      <c r="K482" s="786">
        <f t="shared" si="244"/>
        <v>0</v>
      </c>
      <c r="L482" s="483">
        <f t="shared" si="231"/>
        <v>0</v>
      </c>
      <c r="M482" s="484">
        <f t="shared" si="232"/>
        <v>0</v>
      </c>
      <c r="N482" s="329"/>
      <c r="O482" s="772"/>
      <c r="P482" s="773"/>
      <c r="R482" s="458"/>
      <c r="S482" s="284"/>
    </row>
    <row r="483" spans="1:20" ht="15.75" customHeight="1">
      <c r="A483" s="787"/>
      <c r="B483" s="832"/>
      <c r="C483" s="264" t="s">
        <v>248</v>
      </c>
      <c r="D483" s="51"/>
      <c r="E483" s="518"/>
      <c r="F483" s="783" t="s">
        <v>117</v>
      </c>
      <c r="G483" s="810">
        <f>+(2.3*2)+(2.4*2)</f>
        <v>9.3999999999999986</v>
      </c>
      <c r="H483" s="810"/>
      <c r="I483" s="810"/>
      <c r="J483" s="810"/>
      <c r="K483" s="786">
        <f t="shared" si="244"/>
        <v>9.3999999999999986</v>
      </c>
      <c r="L483" s="481">
        <f t="shared" si="231"/>
        <v>0</v>
      </c>
      <c r="M483" s="482">
        <f>+M479</f>
        <v>19040</v>
      </c>
      <c r="N483" s="329">
        <f t="shared" si="228"/>
        <v>0</v>
      </c>
      <c r="O483" s="772">
        <f t="shared" si="229"/>
        <v>178975.99999999997</v>
      </c>
      <c r="P483" s="773">
        <f t="shared" si="230"/>
        <v>178975.99999999997</v>
      </c>
      <c r="R483" s="458">
        <f>R479</f>
        <v>0</v>
      </c>
      <c r="S483" s="284">
        <f>S479</f>
        <v>0</v>
      </c>
    </row>
    <row r="484" spans="1:20" ht="15.75" customHeight="1">
      <c r="A484" s="787"/>
      <c r="B484" s="832"/>
      <c r="C484" s="268" t="s">
        <v>526</v>
      </c>
      <c r="D484" s="51"/>
      <c r="E484" s="518" t="s">
        <v>282</v>
      </c>
      <c r="F484" s="783" t="s">
        <v>224</v>
      </c>
      <c r="G484" s="792">
        <v>5</v>
      </c>
      <c r="H484" s="792"/>
      <c r="I484" s="792"/>
      <c r="J484" s="792"/>
      <c r="K484" s="786">
        <f t="shared" si="244"/>
        <v>5</v>
      </c>
      <c r="L484" s="481">
        <f t="shared" si="231"/>
        <v>1014967.1</v>
      </c>
      <c r="M484" s="482">
        <f t="shared" si="232"/>
        <v>101500</v>
      </c>
      <c r="N484" s="329">
        <f t="shared" si="228"/>
        <v>5074835.5</v>
      </c>
      <c r="O484" s="772">
        <f t="shared" si="229"/>
        <v>507500</v>
      </c>
      <c r="P484" s="773">
        <f t="shared" si="230"/>
        <v>5582335.5</v>
      </c>
      <c r="R484" s="458">
        <f>+$R$209*T484*0.15</f>
        <v>1014967.1052631579</v>
      </c>
      <c r="S484" s="929">
        <f t="shared" ref="S484:S485" si="253">+ROUND(R484*0.1,-1)</f>
        <v>101500</v>
      </c>
      <c r="T484" s="42">
        <f>+T480/1.14</f>
        <v>7960526.3157894742</v>
      </c>
    </row>
    <row r="485" spans="1:20" ht="15.75" customHeight="1">
      <c r="A485" s="787"/>
      <c r="B485" s="919"/>
      <c r="C485" s="268" t="s">
        <v>421</v>
      </c>
      <c r="D485" s="51"/>
      <c r="E485" s="518" t="s">
        <v>463</v>
      </c>
      <c r="F485" s="783" t="s">
        <v>224</v>
      </c>
      <c r="G485" s="792">
        <v>5</v>
      </c>
      <c r="H485" s="792"/>
      <c r="I485" s="792"/>
      <c r="J485" s="792"/>
      <c r="K485" s="786">
        <f t="shared" si="244"/>
        <v>5</v>
      </c>
      <c r="L485" s="481">
        <f t="shared" si="231"/>
        <v>5751480.2999999998</v>
      </c>
      <c r="M485" s="482">
        <f t="shared" si="232"/>
        <v>575150</v>
      </c>
      <c r="N485" s="329">
        <f t="shared" ref="N485" si="254">K485*L485</f>
        <v>28757401.5</v>
      </c>
      <c r="O485" s="772">
        <f t="shared" ref="O485" si="255">K485*M485</f>
        <v>2875750</v>
      </c>
      <c r="P485" s="773">
        <f t="shared" ref="P485" si="256">N485+O485</f>
        <v>31633151.5</v>
      </c>
      <c r="R485" s="458">
        <f>+$R$209*T485*0.85</f>
        <v>5751480.2631578948</v>
      </c>
      <c r="S485" s="929">
        <f t="shared" si="253"/>
        <v>575150</v>
      </c>
      <c r="T485" s="42">
        <f>+T484</f>
        <v>7960526.3157894742</v>
      </c>
    </row>
    <row r="486" spans="1:20" ht="15.75" customHeight="1">
      <c r="A486" s="867">
        <v>40</v>
      </c>
      <c r="B486" s="774" t="s">
        <v>580</v>
      </c>
      <c r="C486" s="883"/>
      <c r="D486" s="51"/>
      <c r="E486" s="518"/>
      <c r="F486" s="783"/>
      <c r="G486" s="809"/>
      <c r="H486" s="810"/>
      <c r="I486" s="810"/>
      <c r="J486" s="810"/>
      <c r="K486" s="786">
        <f t="shared" si="244"/>
        <v>0</v>
      </c>
      <c r="L486" s="483">
        <f t="shared" si="231"/>
        <v>0</v>
      </c>
      <c r="M486" s="484">
        <f t="shared" si="232"/>
        <v>0</v>
      </c>
      <c r="N486" s="329"/>
      <c r="O486" s="772"/>
      <c r="P486" s="773"/>
      <c r="R486" s="988"/>
      <c r="S486" s="989"/>
    </row>
    <row r="487" spans="1:20" ht="15.75" customHeight="1">
      <c r="A487" s="867"/>
      <c r="B487" s="832"/>
      <c r="C487" s="264" t="s">
        <v>248</v>
      </c>
      <c r="D487" s="51"/>
      <c r="E487" s="518"/>
      <c r="F487" s="783" t="s">
        <v>117</v>
      </c>
      <c r="G487" s="810">
        <v>185.60000000000002</v>
      </c>
      <c r="H487" s="810"/>
      <c r="I487" s="810"/>
      <c r="J487" s="810"/>
      <c r="K487" s="786">
        <f t="shared" si="244"/>
        <v>185.60000000000002</v>
      </c>
      <c r="L487" s="481">
        <f t="shared" si="231"/>
        <v>0</v>
      </c>
      <c r="M487" s="482">
        <f>+M483</f>
        <v>19040</v>
      </c>
      <c r="N487" s="329">
        <f t="shared" si="228"/>
        <v>0</v>
      </c>
      <c r="O487" s="772">
        <f t="shared" si="229"/>
        <v>3533824.0000000005</v>
      </c>
      <c r="P487" s="773">
        <f t="shared" si="230"/>
        <v>3533824.0000000005</v>
      </c>
      <c r="R487" s="988">
        <f>R483</f>
        <v>0</v>
      </c>
      <c r="S487" s="989">
        <f>S483</f>
        <v>0</v>
      </c>
    </row>
    <row r="488" spans="1:20" ht="15.75" customHeight="1">
      <c r="A488" s="867"/>
      <c r="B488" s="832"/>
      <c r="C488" s="268" t="str">
        <f>+C484</f>
        <v xml:space="preserve">◦ Kusen aluminium 3" </v>
      </c>
      <c r="D488" s="51"/>
      <c r="E488" s="518" t="s">
        <v>282</v>
      </c>
      <c r="F488" s="783" t="s">
        <v>224</v>
      </c>
      <c r="G488" s="809">
        <v>29</v>
      </c>
      <c r="H488" s="810"/>
      <c r="I488" s="810"/>
      <c r="J488" s="810"/>
      <c r="K488" s="786">
        <f t="shared" si="244"/>
        <v>29</v>
      </c>
      <c r="L488" s="481">
        <f t="shared" si="231"/>
        <v>5631520</v>
      </c>
      <c r="M488" s="482">
        <f t="shared" si="232"/>
        <v>563150</v>
      </c>
      <c r="N488" s="329">
        <f t="shared" si="228"/>
        <v>163314080</v>
      </c>
      <c r="O488" s="772">
        <f t="shared" si="229"/>
        <v>16331350</v>
      </c>
      <c r="P488" s="773">
        <f t="shared" si="230"/>
        <v>179645430</v>
      </c>
      <c r="R488" s="458">
        <v>5631520</v>
      </c>
      <c r="S488" s="929">
        <f t="shared" ref="S488" si="257">+ROUND(R488*0.1,-1)</f>
        <v>563150</v>
      </c>
      <c r="T488" s="42">
        <f>+(1.6*1.6)/(3.5*1.8)*T480*1.5</f>
        <v>5531428.5714285728</v>
      </c>
    </row>
    <row r="489" spans="1:20" ht="15.75" customHeight="1">
      <c r="A489" s="867"/>
      <c r="B489" s="919"/>
      <c r="C489" s="268" t="s">
        <v>283</v>
      </c>
      <c r="D489" s="51"/>
      <c r="E489" s="518" t="s">
        <v>284</v>
      </c>
      <c r="F489" s="783"/>
      <c r="G489" s="809"/>
      <c r="H489" s="810"/>
      <c r="I489" s="810"/>
      <c r="J489" s="810"/>
      <c r="K489" s="970" t="s">
        <v>845</v>
      </c>
      <c r="L489" s="483">
        <f t="shared" si="231"/>
        <v>0</v>
      </c>
      <c r="M489" s="484">
        <f t="shared" si="232"/>
        <v>0</v>
      </c>
      <c r="N489" s="329"/>
      <c r="O489" s="772"/>
      <c r="P489" s="773"/>
      <c r="R489" s="988">
        <f>R465</f>
        <v>0</v>
      </c>
      <c r="S489" s="989">
        <f>S465</f>
        <v>0</v>
      </c>
    </row>
    <row r="490" spans="1:20" ht="15.75" customHeight="1">
      <c r="A490" s="867"/>
      <c r="B490" s="919"/>
      <c r="C490" s="256" t="s">
        <v>278</v>
      </c>
      <c r="D490" s="51"/>
      <c r="E490" s="518"/>
      <c r="F490" s="783"/>
      <c r="G490" s="809"/>
      <c r="H490" s="810"/>
      <c r="I490" s="810"/>
      <c r="J490" s="810"/>
      <c r="K490" s="856"/>
      <c r="L490" s="483">
        <f t="shared" si="231"/>
        <v>0</v>
      </c>
      <c r="M490" s="484">
        <f t="shared" si="232"/>
        <v>0</v>
      </c>
      <c r="N490" s="329"/>
      <c r="O490" s="772"/>
      <c r="P490" s="773"/>
      <c r="R490" s="988"/>
      <c r="S490" s="989"/>
    </row>
    <row r="491" spans="1:20" ht="15.75" customHeight="1">
      <c r="A491" s="867">
        <v>41</v>
      </c>
      <c r="B491" s="774" t="s">
        <v>581</v>
      </c>
      <c r="C491" s="883"/>
      <c r="D491" s="51"/>
      <c r="E491" s="518"/>
      <c r="F491" s="783"/>
      <c r="G491" s="809"/>
      <c r="H491" s="810"/>
      <c r="I491" s="810"/>
      <c r="J491" s="810"/>
      <c r="K491" s="856"/>
      <c r="L491" s="483">
        <f t="shared" si="231"/>
        <v>0</v>
      </c>
      <c r="M491" s="484">
        <f t="shared" si="232"/>
        <v>0</v>
      </c>
      <c r="N491" s="329"/>
      <c r="O491" s="772"/>
      <c r="P491" s="773"/>
      <c r="R491" s="988"/>
      <c r="S491" s="989"/>
    </row>
    <row r="492" spans="1:20" ht="15.75" customHeight="1">
      <c r="A492" s="867"/>
      <c r="B492" s="832"/>
      <c r="C492" s="264" t="s">
        <v>248</v>
      </c>
      <c r="D492" s="51"/>
      <c r="E492" s="518"/>
      <c r="F492" s="783" t="s">
        <v>117</v>
      </c>
      <c r="G492" s="809"/>
      <c r="H492" s="810"/>
      <c r="I492" s="810"/>
      <c r="J492" s="810"/>
      <c r="K492" s="856"/>
      <c r="L492" s="483">
        <f t="shared" si="231"/>
        <v>0</v>
      </c>
      <c r="M492" s="484">
        <f t="shared" si="232"/>
        <v>0</v>
      </c>
      <c r="N492" s="329"/>
      <c r="O492" s="772"/>
      <c r="P492" s="773"/>
      <c r="R492" s="988"/>
      <c r="S492" s="989"/>
    </row>
    <row r="493" spans="1:20" ht="15.75" customHeight="1">
      <c r="A493" s="867"/>
      <c r="B493" s="832"/>
      <c r="C493" s="268" t="str">
        <f>+C488</f>
        <v xml:space="preserve">◦ Kusen aluminium 3" </v>
      </c>
      <c r="D493" s="51"/>
      <c r="E493" s="518" t="s">
        <v>282</v>
      </c>
      <c r="F493" s="783" t="s">
        <v>224</v>
      </c>
      <c r="G493" s="809"/>
      <c r="H493" s="810"/>
      <c r="I493" s="810"/>
      <c r="J493" s="810"/>
      <c r="K493" s="856"/>
      <c r="L493" s="483">
        <f t="shared" si="231"/>
        <v>0</v>
      </c>
      <c r="M493" s="484">
        <f t="shared" si="232"/>
        <v>0</v>
      </c>
      <c r="N493" s="329"/>
      <c r="O493" s="772"/>
      <c r="P493" s="773"/>
      <c r="R493" s="988"/>
      <c r="S493" s="989"/>
    </row>
    <row r="494" spans="1:20" ht="15.75" customHeight="1">
      <c r="A494" s="867"/>
      <c r="B494" s="919"/>
      <c r="C494" s="268" t="s">
        <v>421</v>
      </c>
      <c r="D494" s="51"/>
      <c r="E494" s="518" t="s">
        <v>463</v>
      </c>
      <c r="F494" s="783" t="s">
        <v>224</v>
      </c>
      <c r="G494" s="809"/>
      <c r="H494" s="810"/>
      <c r="I494" s="810"/>
      <c r="J494" s="810"/>
      <c r="K494" s="856"/>
      <c r="L494" s="483">
        <f t="shared" si="231"/>
        <v>0</v>
      </c>
      <c r="M494" s="484">
        <f t="shared" si="232"/>
        <v>0</v>
      </c>
      <c r="N494" s="329"/>
      <c r="O494" s="772"/>
      <c r="P494" s="773"/>
      <c r="R494" s="988"/>
      <c r="S494" s="989"/>
    </row>
    <row r="495" spans="1:20" s="946" customFormat="1" ht="15.75" customHeight="1">
      <c r="A495" s="934">
        <v>42</v>
      </c>
      <c r="B495" s="991" t="s">
        <v>1022</v>
      </c>
      <c r="C495" s="992"/>
      <c r="D495" s="937"/>
      <c r="E495" s="938"/>
      <c r="F495" s="939"/>
      <c r="G495" s="993"/>
      <c r="H495" s="942"/>
      <c r="I495" s="942"/>
      <c r="J495" s="942"/>
      <c r="K495" s="957"/>
      <c r="L495" s="693">
        <f t="shared" si="231"/>
        <v>0</v>
      </c>
      <c r="M495" s="694">
        <f t="shared" si="232"/>
        <v>0</v>
      </c>
      <c r="N495" s="943"/>
      <c r="O495" s="944"/>
      <c r="P495" s="945"/>
      <c r="R495" s="947"/>
      <c r="S495" s="948"/>
    </row>
    <row r="496" spans="1:20" s="946" customFormat="1" ht="15.75" customHeight="1">
      <c r="A496" s="934"/>
      <c r="B496" s="949"/>
      <c r="C496" s="705" t="s">
        <v>248</v>
      </c>
      <c r="D496" s="937"/>
      <c r="E496" s="938"/>
      <c r="F496" s="939" t="s">
        <v>117</v>
      </c>
      <c r="G496" s="993">
        <v>15.6</v>
      </c>
      <c r="H496" s="942"/>
      <c r="I496" s="942"/>
      <c r="J496" s="942"/>
      <c r="K496" s="897">
        <f>SUM(G496:J496)</f>
        <v>15.6</v>
      </c>
      <c r="L496" s="693">
        <f t="shared" si="231"/>
        <v>0</v>
      </c>
      <c r="M496" s="694">
        <f>+M487</f>
        <v>19040</v>
      </c>
      <c r="N496" s="943">
        <f t="shared" si="228"/>
        <v>0</v>
      </c>
      <c r="O496" s="944">
        <f t="shared" si="229"/>
        <v>297024</v>
      </c>
      <c r="P496" s="945">
        <f t="shared" si="230"/>
        <v>297024</v>
      </c>
      <c r="R496" s="947">
        <f>R487</f>
        <v>0</v>
      </c>
      <c r="S496" s="948">
        <f>S487</f>
        <v>0</v>
      </c>
    </row>
    <row r="497" spans="1:24" s="946" customFormat="1" ht="15.75" customHeight="1">
      <c r="A497" s="934"/>
      <c r="B497" s="949"/>
      <c r="C497" s="686" t="str">
        <f>+C493</f>
        <v xml:space="preserve">◦ Kusen aluminium 3" </v>
      </c>
      <c r="D497" s="937"/>
      <c r="E497" s="938" t="s">
        <v>282</v>
      </c>
      <c r="F497" s="939" t="s">
        <v>224</v>
      </c>
      <c r="G497" s="993">
        <v>2</v>
      </c>
      <c r="H497" s="942"/>
      <c r="I497" s="942"/>
      <c r="J497" s="942"/>
      <c r="K497" s="897">
        <f>SUM(G497:J497)</f>
        <v>2</v>
      </c>
      <c r="L497" s="693">
        <f t="shared" si="231"/>
        <v>1486950</v>
      </c>
      <c r="M497" s="694">
        <f t="shared" si="232"/>
        <v>148695</v>
      </c>
      <c r="N497" s="943">
        <f t="shared" si="228"/>
        <v>2973900</v>
      </c>
      <c r="O497" s="944">
        <f t="shared" si="229"/>
        <v>297390</v>
      </c>
      <c r="P497" s="945">
        <f t="shared" si="230"/>
        <v>3271290</v>
      </c>
      <c r="R497" s="977">
        <v>1486950</v>
      </c>
      <c r="S497" s="978">
        <f>+R497*0.1</f>
        <v>148695</v>
      </c>
      <c r="T497" s="946">
        <f>+(1.2*2.7)/(1.6*1.6)*T488</f>
        <v>7000714.2857142864</v>
      </c>
    </row>
    <row r="498" spans="1:24" s="946" customFormat="1" ht="15.75" customHeight="1">
      <c r="A498" s="934"/>
      <c r="B498" s="964"/>
      <c r="C498" s="686" t="s">
        <v>421</v>
      </c>
      <c r="D498" s="937"/>
      <c r="E498" s="938"/>
      <c r="F498" s="939"/>
      <c r="G498" s="993"/>
      <c r="H498" s="942"/>
      <c r="I498" s="942"/>
      <c r="J498" s="942"/>
      <c r="K498" s="983" t="s">
        <v>845</v>
      </c>
      <c r="L498" s="693">
        <f t="shared" si="231"/>
        <v>0</v>
      </c>
      <c r="M498" s="694">
        <f t="shared" si="232"/>
        <v>0</v>
      </c>
      <c r="N498" s="943"/>
      <c r="O498" s="944"/>
      <c r="P498" s="945"/>
      <c r="R498" s="947"/>
      <c r="S498" s="948"/>
    </row>
    <row r="499" spans="1:24" ht="15.75" customHeight="1">
      <c r="A499" s="867">
        <v>43</v>
      </c>
      <c r="B499" s="774" t="s">
        <v>582</v>
      </c>
      <c r="C499" s="883"/>
      <c r="D499" s="51"/>
      <c r="E499" s="518"/>
      <c r="F499" s="783"/>
      <c r="G499" s="809"/>
      <c r="H499" s="810"/>
      <c r="I499" s="810"/>
      <c r="J499" s="810"/>
      <c r="K499" s="856"/>
      <c r="L499" s="483">
        <f t="shared" si="231"/>
        <v>0</v>
      </c>
      <c r="M499" s="484">
        <f t="shared" si="232"/>
        <v>0</v>
      </c>
      <c r="N499" s="329"/>
      <c r="O499" s="772"/>
      <c r="P499" s="773"/>
      <c r="R499" s="988"/>
      <c r="S499" s="989"/>
    </row>
    <row r="500" spans="1:24" ht="15.75" customHeight="1">
      <c r="A500" s="867"/>
      <c r="B500" s="832"/>
      <c r="C500" s="264" t="s">
        <v>248</v>
      </c>
      <c r="D500" s="51"/>
      <c r="E500" s="518"/>
      <c r="F500" s="783" t="s">
        <v>117</v>
      </c>
      <c r="G500" s="809">
        <v>3.4</v>
      </c>
      <c r="H500" s="810"/>
      <c r="I500" s="810"/>
      <c r="J500" s="810"/>
      <c r="K500" s="786">
        <f>SUM(G500:J500)</f>
        <v>3.4</v>
      </c>
      <c r="L500" s="483">
        <f t="shared" si="231"/>
        <v>0</v>
      </c>
      <c r="M500" s="484">
        <f>+M496</f>
        <v>19040</v>
      </c>
      <c r="N500" s="329">
        <f t="shared" ref="N500:N521" si="258">K500*L500</f>
        <v>0</v>
      </c>
      <c r="O500" s="772">
        <f t="shared" ref="O500:O521" si="259">K500*M500</f>
        <v>64736</v>
      </c>
      <c r="P500" s="773">
        <f t="shared" ref="P500:P521" si="260">N500+O500</f>
        <v>64736</v>
      </c>
      <c r="R500" s="988">
        <f>R496</f>
        <v>0</v>
      </c>
      <c r="S500" s="989">
        <f>S496</f>
        <v>0</v>
      </c>
    </row>
    <row r="501" spans="1:24" ht="15.75" customHeight="1">
      <c r="A501" s="867"/>
      <c r="B501" s="832"/>
      <c r="C501" s="268" t="str">
        <f>+C497</f>
        <v xml:space="preserve">◦ Kusen aluminium 3" </v>
      </c>
      <c r="D501" s="51"/>
      <c r="E501" s="518" t="s">
        <v>282</v>
      </c>
      <c r="F501" s="783" t="s">
        <v>224</v>
      </c>
      <c r="G501" s="809">
        <v>1</v>
      </c>
      <c r="H501" s="810"/>
      <c r="I501" s="810"/>
      <c r="J501" s="810"/>
      <c r="K501" s="786">
        <f>SUM(G501:J501)</f>
        <v>1</v>
      </c>
      <c r="L501" s="483">
        <f t="shared" ref="L501:L521" si="261">ROUND(R501*$R$207,$R$208)</f>
        <v>2805000</v>
      </c>
      <c r="M501" s="484">
        <f t="shared" ref="M501:M522" si="262">ROUND(S501*$R$207,$R$208)</f>
        <v>495000</v>
      </c>
      <c r="N501" s="329">
        <f t="shared" si="258"/>
        <v>2805000</v>
      </c>
      <c r="O501" s="772">
        <f t="shared" si="259"/>
        <v>495000</v>
      </c>
      <c r="P501" s="773">
        <f t="shared" si="260"/>
        <v>3300000</v>
      </c>
      <c r="R501" s="458">
        <f>+$R$209*T501</f>
        <v>2805000</v>
      </c>
      <c r="S501" s="284">
        <f>+$S$209*T501</f>
        <v>495000</v>
      </c>
      <c r="T501" s="42">
        <f>2200000*1.5</f>
        <v>3300000</v>
      </c>
    </row>
    <row r="502" spans="1:24" ht="15.75" customHeight="1">
      <c r="A502" s="867"/>
      <c r="B502" s="919"/>
      <c r="C502" s="268" t="s">
        <v>421</v>
      </c>
      <c r="D502" s="51"/>
      <c r="E502" s="518"/>
      <c r="F502" s="783"/>
      <c r="G502" s="809"/>
      <c r="H502" s="810"/>
      <c r="I502" s="810"/>
      <c r="J502" s="810"/>
      <c r="K502" s="970" t="s">
        <v>845</v>
      </c>
      <c r="L502" s="483">
        <f t="shared" si="261"/>
        <v>0</v>
      </c>
      <c r="M502" s="484">
        <f t="shared" si="262"/>
        <v>0</v>
      </c>
      <c r="N502" s="329"/>
      <c r="O502" s="772"/>
      <c r="P502" s="773"/>
      <c r="R502" s="988"/>
      <c r="S502" s="989"/>
    </row>
    <row r="503" spans="1:24" s="946" customFormat="1" ht="15.75" customHeight="1">
      <c r="A503" s="973">
        <v>44</v>
      </c>
      <c r="B503" s="935" t="s">
        <v>1023</v>
      </c>
      <c r="C503" s="724"/>
      <c r="D503" s="937"/>
      <c r="E503" s="938"/>
      <c r="F503" s="939"/>
      <c r="G503" s="974"/>
      <c r="H503" s="976"/>
      <c r="I503" s="976"/>
      <c r="J503" s="976"/>
      <c r="K503" s="957"/>
      <c r="L503" s="693">
        <f t="shared" si="261"/>
        <v>0</v>
      </c>
      <c r="M503" s="694">
        <f t="shared" si="262"/>
        <v>0</v>
      </c>
      <c r="N503" s="943"/>
      <c r="O503" s="944"/>
      <c r="P503" s="945"/>
      <c r="R503" s="977"/>
      <c r="S503" s="978"/>
    </row>
    <row r="504" spans="1:24" s="946" customFormat="1" ht="15.75" customHeight="1">
      <c r="A504" s="973"/>
      <c r="B504" s="949"/>
      <c r="C504" s="705" t="s">
        <v>248</v>
      </c>
      <c r="D504" s="937"/>
      <c r="E504" s="938"/>
      <c r="F504" s="939" t="s">
        <v>117</v>
      </c>
      <c r="G504" s="942"/>
      <c r="H504" s="942"/>
      <c r="I504" s="942"/>
      <c r="J504" s="942"/>
      <c r="K504" s="957">
        <f>SUM(G504:J504)</f>
        <v>0</v>
      </c>
      <c r="L504" s="693">
        <f t="shared" si="261"/>
        <v>0</v>
      </c>
      <c r="M504" s="694">
        <f>+M500</f>
        <v>19040</v>
      </c>
      <c r="N504" s="943">
        <f t="shared" ref="N504:N505" si="263">K504*L504</f>
        <v>0</v>
      </c>
      <c r="O504" s="944">
        <f t="shared" ref="O504:O505" si="264">K504*M504</f>
        <v>0</v>
      </c>
      <c r="P504" s="945">
        <f t="shared" ref="P504:P505" si="265">N504+O504</f>
        <v>0</v>
      </c>
      <c r="R504" s="977">
        <f>R496</f>
        <v>0</v>
      </c>
      <c r="S504" s="978">
        <f>S496</f>
        <v>0</v>
      </c>
    </row>
    <row r="505" spans="1:24" s="946" customFormat="1" ht="15.75" customHeight="1">
      <c r="A505" s="973"/>
      <c r="B505" s="949"/>
      <c r="C505" s="686" t="str">
        <f>+C501</f>
        <v xml:space="preserve">◦ Kusen aluminium 3" </v>
      </c>
      <c r="D505" s="937"/>
      <c r="E505" s="725" t="s">
        <v>285</v>
      </c>
      <c r="F505" s="939" t="s">
        <v>224</v>
      </c>
      <c r="G505" s="974"/>
      <c r="H505" s="974"/>
      <c r="I505" s="974"/>
      <c r="J505" s="974"/>
      <c r="K505" s="957">
        <f>SUM(G505:J505)</f>
        <v>0</v>
      </c>
      <c r="L505" s="693">
        <f t="shared" si="261"/>
        <v>5635000</v>
      </c>
      <c r="M505" s="694">
        <f t="shared" si="262"/>
        <v>563500</v>
      </c>
      <c r="N505" s="943">
        <f t="shared" si="263"/>
        <v>0</v>
      </c>
      <c r="O505" s="944">
        <f t="shared" si="264"/>
        <v>0</v>
      </c>
      <c r="P505" s="945">
        <f t="shared" si="265"/>
        <v>0</v>
      </c>
      <c r="R505" s="977">
        <v>5635000</v>
      </c>
      <c r="S505" s="978">
        <f>+R505*0.1</f>
        <v>563500</v>
      </c>
      <c r="T505" s="946">
        <f>6050000*1.5</f>
        <v>9075000</v>
      </c>
    </row>
    <row r="506" spans="1:24" s="946" customFormat="1" ht="15.75" customHeight="1">
      <c r="A506" s="973"/>
      <c r="B506" s="949"/>
      <c r="C506" s="686" t="s">
        <v>283</v>
      </c>
      <c r="D506" s="937"/>
      <c r="E506" s="725"/>
      <c r="F506" s="939"/>
      <c r="G506" s="974"/>
      <c r="H506" s="974"/>
      <c r="I506" s="974"/>
      <c r="J506" s="974"/>
      <c r="K506" s="983" t="s">
        <v>845</v>
      </c>
      <c r="L506" s="693">
        <f t="shared" si="261"/>
        <v>0</v>
      </c>
      <c r="M506" s="694">
        <f t="shared" si="262"/>
        <v>0</v>
      </c>
      <c r="N506" s="943"/>
      <c r="O506" s="944"/>
      <c r="P506" s="945"/>
      <c r="R506" s="977"/>
      <c r="S506" s="978"/>
    </row>
    <row r="507" spans="1:24" s="946" customFormat="1" ht="15.75" customHeight="1">
      <c r="A507" s="973">
        <v>45</v>
      </c>
      <c r="B507" s="935" t="s">
        <v>1024</v>
      </c>
      <c r="C507" s="724"/>
      <c r="D507" s="937"/>
      <c r="E507" s="938"/>
      <c r="F507" s="939"/>
      <c r="G507" s="974"/>
      <c r="H507" s="976"/>
      <c r="I507" s="976"/>
      <c r="J507" s="976"/>
      <c r="K507" s="957"/>
      <c r="L507" s="693">
        <f t="shared" si="261"/>
        <v>0</v>
      </c>
      <c r="M507" s="694">
        <f t="shared" si="262"/>
        <v>0</v>
      </c>
      <c r="N507" s="943"/>
      <c r="O507" s="944"/>
      <c r="P507" s="945"/>
      <c r="R507" s="977"/>
      <c r="S507" s="978"/>
    </row>
    <row r="508" spans="1:24" s="959" customFormat="1" ht="15.75" customHeight="1">
      <c r="A508" s="979"/>
      <c r="B508" s="953"/>
      <c r="C508" s="719" t="s">
        <v>248</v>
      </c>
      <c r="D508" s="954"/>
      <c r="E508" s="727"/>
      <c r="F508" s="955" t="s">
        <v>117</v>
      </c>
      <c r="G508" s="969"/>
      <c r="H508" s="969"/>
      <c r="I508" s="969"/>
      <c r="J508" s="969">
        <v>17.2</v>
      </c>
      <c r="K508" s="897">
        <f>SUM(G508:J508)</f>
        <v>17.2</v>
      </c>
      <c r="L508" s="709">
        <f t="shared" si="261"/>
        <v>0</v>
      </c>
      <c r="M508" s="710">
        <f>M504</f>
        <v>19040</v>
      </c>
      <c r="N508" s="956">
        <f t="shared" ref="N508:N509" si="266">K508*L508</f>
        <v>0</v>
      </c>
      <c r="O508" s="957">
        <f t="shared" ref="O508:O509" si="267">K508*M508</f>
        <v>327488</v>
      </c>
      <c r="P508" s="958">
        <f t="shared" ref="P508:P509" si="268">N508+O508</f>
        <v>327488</v>
      </c>
      <c r="R508" s="960">
        <f>R500</f>
        <v>0</v>
      </c>
      <c r="S508" s="961">
        <f>S500</f>
        <v>0</v>
      </c>
    </row>
    <row r="509" spans="1:24" s="946" customFormat="1" ht="15.75" customHeight="1">
      <c r="A509" s="973"/>
      <c r="B509" s="949"/>
      <c r="C509" s="686" t="str">
        <f>+C505</f>
        <v xml:space="preserve">◦ Kusen aluminium 3" </v>
      </c>
      <c r="D509" s="937"/>
      <c r="E509" s="725" t="s">
        <v>285</v>
      </c>
      <c r="F509" s="939" t="s">
        <v>224</v>
      </c>
      <c r="G509" s="974"/>
      <c r="H509" s="974"/>
      <c r="I509" s="974"/>
      <c r="J509" s="974">
        <v>1</v>
      </c>
      <c r="K509" s="897">
        <f>SUM(G509:J509)</f>
        <v>1</v>
      </c>
      <c r="L509" s="693">
        <f t="shared" si="261"/>
        <v>8605450</v>
      </c>
      <c r="M509" s="694">
        <f t="shared" si="262"/>
        <v>860545</v>
      </c>
      <c r="N509" s="943">
        <f t="shared" si="266"/>
        <v>8605450</v>
      </c>
      <c r="O509" s="944">
        <f t="shared" si="267"/>
        <v>860545</v>
      </c>
      <c r="P509" s="945">
        <f t="shared" si="268"/>
        <v>9465995</v>
      </c>
      <c r="R509" s="977">
        <v>8605450</v>
      </c>
      <c r="S509" s="978">
        <f>+R509*0.1</f>
        <v>860545</v>
      </c>
      <c r="T509" s="946">
        <f>+(6.8*1.8)/(3.5*1.8)*T480*1.5</f>
        <v>26447142.857142858</v>
      </c>
    </row>
    <row r="510" spans="1:24" s="946" customFormat="1" ht="15.75" customHeight="1">
      <c r="A510" s="973"/>
      <c r="B510" s="949"/>
      <c r="C510" s="686" t="s">
        <v>283</v>
      </c>
      <c r="D510" s="937"/>
      <c r="E510" s="725"/>
      <c r="F510" s="939"/>
      <c r="G510" s="974"/>
      <c r="H510" s="974"/>
      <c r="I510" s="974"/>
      <c r="J510" s="974"/>
      <c r="K510" s="983" t="s">
        <v>845</v>
      </c>
      <c r="L510" s="693">
        <f t="shared" si="261"/>
        <v>0</v>
      </c>
      <c r="M510" s="694">
        <f t="shared" si="262"/>
        <v>0</v>
      </c>
      <c r="N510" s="943"/>
      <c r="O510" s="944"/>
      <c r="P510" s="945"/>
      <c r="R510" s="977"/>
      <c r="S510" s="978"/>
    </row>
    <row r="511" spans="1:24" s="959" customFormat="1" ht="15.75" customHeight="1">
      <c r="A511" s="979">
        <v>46</v>
      </c>
      <c r="B511" s="994" t="s">
        <v>1025</v>
      </c>
      <c r="C511" s="726"/>
      <c r="D511" s="954"/>
      <c r="E511" s="727"/>
      <c r="F511" s="955"/>
      <c r="G511" s="995"/>
      <c r="H511" s="995"/>
      <c r="I511" s="995"/>
      <c r="J511" s="995"/>
      <c r="K511" s="957">
        <f t="shared" ref="K511:K522" si="269">SUM(G511:J511)</f>
        <v>0</v>
      </c>
      <c r="L511" s="709"/>
      <c r="M511" s="710"/>
      <c r="N511" s="956"/>
      <c r="O511" s="957"/>
      <c r="P511" s="958"/>
      <c r="R511" s="963"/>
      <c r="S511" s="966"/>
    </row>
    <row r="512" spans="1:24" s="959" customFormat="1" ht="15.75" customHeight="1">
      <c r="A512" s="979"/>
      <c r="B512" s="953"/>
      <c r="C512" s="719" t="s">
        <v>248</v>
      </c>
      <c r="D512" s="954"/>
      <c r="E512" s="727"/>
      <c r="F512" s="955" t="s">
        <v>117</v>
      </c>
      <c r="G512" s="995"/>
      <c r="H512" s="995"/>
      <c r="I512" s="995">
        <f>3.5+2.6+1.8+2.2+0.4</f>
        <v>10.5</v>
      </c>
      <c r="J512" s="995"/>
      <c r="K512" s="897">
        <f t="shared" si="269"/>
        <v>10.5</v>
      </c>
      <c r="L512" s="709"/>
      <c r="M512" s="710">
        <f>+M508</f>
        <v>19040</v>
      </c>
      <c r="N512" s="956"/>
      <c r="O512" s="957">
        <f t="shared" ref="O512" si="270">K512*M512</f>
        <v>199920</v>
      </c>
      <c r="P512" s="958">
        <f t="shared" ref="P512" si="271">N512+O512</f>
        <v>199920</v>
      </c>
      <c r="R512" s="977"/>
      <c r="S512" s="978"/>
      <c r="X512" s="959" t="s">
        <v>979</v>
      </c>
    </row>
    <row r="513" spans="1:24" s="959" customFormat="1" ht="15.75" customHeight="1">
      <c r="A513" s="979"/>
      <c r="B513" s="953"/>
      <c r="C513" s="708" t="str">
        <f>+C509</f>
        <v xml:space="preserve">◦ Kusen aluminium 3" </v>
      </c>
      <c r="D513" s="954"/>
      <c r="E513" s="727" t="s">
        <v>285</v>
      </c>
      <c r="F513" s="955" t="s">
        <v>224</v>
      </c>
      <c r="G513" s="995"/>
      <c r="H513" s="995"/>
      <c r="I513" s="995">
        <v>1</v>
      </c>
      <c r="J513" s="995"/>
      <c r="K513" s="897">
        <f t="shared" si="269"/>
        <v>1</v>
      </c>
      <c r="L513" s="693">
        <f t="shared" ref="L513" si="272">ROUND(R513*$R$207,$R$208)</f>
        <v>6100175</v>
      </c>
      <c r="M513" s="694">
        <f t="shared" ref="M513" si="273">ROUND(S513*$R$207,$R$208)</f>
        <v>610017.5</v>
      </c>
      <c r="N513" s="943">
        <f t="shared" ref="N513" si="274">K513*L513</f>
        <v>6100175</v>
      </c>
      <c r="O513" s="944">
        <f t="shared" ref="O513" si="275">K513*M513</f>
        <v>610017.5</v>
      </c>
      <c r="P513" s="945">
        <f t="shared" ref="P513" si="276">N513+O513</f>
        <v>6710192.5</v>
      </c>
      <c r="R513" s="977">
        <v>6100175</v>
      </c>
      <c r="S513" s="978">
        <f>+R513*0.1</f>
        <v>610017.5</v>
      </c>
      <c r="T513" s="959">
        <f>4612000*1.3</f>
        <v>5995600</v>
      </c>
      <c r="X513" s="959" t="s">
        <v>979</v>
      </c>
    </row>
    <row r="514" spans="1:24" s="959" customFormat="1" ht="15.75" customHeight="1">
      <c r="A514" s="979"/>
      <c r="B514" s="953"/>
      <c r="C514" s="708" t="s">
        <v>283</v>
      </c>
      <c r="D514" s="954"/>
      <c r="E514" s="727"/>
      <c r="F514" s="955"/>
      <c r="G514" s="995"/>
      <c r="H514" s="995"/>
      <c r="I514" s="995"/>
      <c r="J514" s="995"/>
      <c r="K514" s="957">
        <f t="shared" si="269"/>
        <v>0</v>
      </c>
      <c r="L514" s="709"/>
      <c r="M514" s="710"/>
      <c r="N514" s="956"/>
      <c r="O514" s="957"/>
      <c r="P514" s="958"/>
      <c r="R514" s="963"/>
      <c r="S514" s="966"/>
    </row>
    <row r="515" spans="1:24" s="959" customFormat="1" ht="15.75" customHeight="1">
      <c r="A515" s="952">
        <v>47</v>
      </c>
      <c r="B515" s="994" t="s">
        <v>1026</v>
      </c>
      <c r="C515" s="726"/>
      <c r="D515" s="954"/>
      <c r="E515" s="727"/>
      <c r="F515" s="955"/>
      <c r="G515" s="995"/>
      <c r="H515" s="995"/>
      <c r="I515" s="995"/>
      <c r="J515" s="995"/>
      <c r="K515" s="957">
        <f t="shared" si="269"/>
        <v>0</v>
      </c>
      <c r="L515" s="709"/>
      <c r="M515" s="710"/>
      <c r="N515" s="956"/>
      <c r="O515" s="957"/>
      <c r="P515" s="958"/>
      <c r="R515" s="963"/>
      <c r="S515" s="966"/>
    </row>
    <row r="516" spans="1:24" s="959" customFormat="1" ht="15.75" customHeight="1">
      <c r="A516" s="952"/>
      <c r="B516" s="953"/>
      <c r="C516" s="719" t="s">
        <v>248</v>
      </c>
      <c r="D516" s="954"/>
      <c r="E516" s="727"/>
      <c r="F516" s="955" t="s">
        <v>117</v>
      </c>
      <c r="G516" s="995"/>
      <c r="H516" s="995"/>
      <c r="I516" s="995">
        <f>6.8+5.9+2.2+2.2</f>
        <v>17.099999999999998</v>
      </c>
      <c r="J516" s="995"/>
      <c r="K516" s="897">
        <f t="shared" si="269"/>
        <v>17.099999999999998</v>
      </c>
      <c r="L516" s="709"/>
      <c r="M516" s="710">
        <f>+M512</f>
        <v>19040</v>
      </c>
      <c r="N516" s="956"/>
      <c r="O516" s="957">
        <f t="shared" ref="O516" si="277">K516*M516</f>
        <v>325583.99999999994</v>
      </c>
      <c r="P516" s="958">
        <f t="shared" ref="P516" si="278">N516+O516</f>
        <v>325583.99999999994</v>
      </c>
      <c r="R516" s="977"/>
      <c r="S516" s="978"/>
      <c r="X516" s="959" t="s">
        <v>979</v>
      </c>
    </row>
    <row r="517" spans="1:24" s="959" customFormat="1" ht="15.75" customHeight="1">
      <c r="A517" s="952"/>
      <c r="B517" s="953"/>
      <c r="C517" s="708" t="str">
        <f>+C513</f>
        <v xml:space="preserve">◦ Kusen aluminium 3" </v>
      </c>
      <c r="D517" s="954"/>
      <c r="E517" s="727" t="s">
        <v>285</v>
      </c>
      <c r="F517" s="955" t="s">
        <v>224</v>
      </c>
      <c r="G517" s="995"/>
      <c r="H517" s="995"/>
      <c r="I517" s="995">
        <v>1</v>
      </c>
      <c r="J517" s="995"/>
      <c r="K517" s="897">
        <f t="shared" si="269"/>
        <v>1</v>
      </c>
      <c r="L517" s="693">
        <f t="shared" ref="L517" si="279">ROUND(R517*$R$207,$R$208)</f>
        <v>9413325</v>
      </c>
      <c r="M517" s="694">
        <f t="shared" ref="M517" si="280">ROUND(S517*$R$207,$R$208)</f>
        <v>941332.5</v>
      </c>
      <c r="N517" s="943">
        <f t="shared" ref="N517" si="281">K517*L517</f>
        <v>9413325</v>
      </c>
      <c r="O517" s="944">
        <f t="shared" ref="O517" si="282">K517*M517</f>
        <v>941332.5</v>
      </c>
      <c r="P517" s="945">
        <f t="shared" ref="P517" si="283">N517+O517</f>
        <v>10354657.5</v>
      </c>
      <c r="R517" s="977">
        <v>9413325</v>
      </c>
      <c r="S517" s="978">
        <f>+R517*0.1</f>
        <v>941332.5</v>
      </c>
      <c r="T517" s="959">
        <f>6992000*1.3</f>
        <v>9089600</v>
      </c>
      <c r="X517" s="959" t="s">
        <v>979</v>
      </c>
    </row>
    <row r="518" spans="1:24" s="959" customFormat="1" ht="15.75" customHeight="1">
      <c r="A518" s="952"/>
      <c r="B518" s="953"/>
      <c r="C518" s="708" t="s">
        <v>283</v>
      </c>
      <c r="D518" s="954"/>
      <c r="E518" s="727"/>
      <c r="F518" s="955"/>
      <c r="G518" s="995"/>
      <c r="H518" s="995"/>
      <c r="I518" s="995"/>
      <c r="J518" s="995"/>
      <c r="K518" s="957">
        <f t="shared" si="269"/>
        <v>0</v>
      </c>
      <c r="L518" s="709"/>
      <c r="M518" s="710"/>
      <c r="N518" s="956"/>
      <c r="O518" s="957"/>
      <c r="P518" s="958"/>
      <c r="R518" s="963"/>
      <c r="S518" s="966"/>
    </row>
    <row r="519" spans="1:24" s="854" customFormat="1" ht="15.75" customHeight="1">
      <c r="A519" s="996">
        <v>48</v>
      </c>
      <c r="B519" s="617" t="s">
        <v>362</v>
      </c>
      <c r="C519" s="621"/>
      <c r="D519" s="598"/>
      <c r="E519" s="370"/>
      <c r="F519" s="849"/>
      <c r="G519" s="997"/>
      <c r="H519" s="998"/>
      <c r="I519" s="998"/>
      <c r="J519" s="998"/>
      <c r="K519" s="856">
        <f t="shared" si="269"/>
        <v>0</v>
      </c>
      <c r="L519" s="603">
        <f t="shared" si="261"/>
        <v>0</v>
      </c>
      <c r="M519" s="502">
        <f t="shared" si="262"/>
        <v>0</v>
      </c>
      <c r="N519" s="855"/>
      <c r="O519" s="856"/>
      <c r="P519" s="857"/>
      <c r="R519" s="999"/>
      <c r="S519" s="1000"/>
    </row>
    <row r="520" spans="1:24" s="854" customFormat="1" ht="15.75" customHeight="1">
      <c r="A520" s="996"/>
      <c r="B520" s="1001" t="s">
        <v>345</v>
      </c>
      <c r="C520" s="621"/>
      <c r="D520" s="598"/>
      <c r="E520" s="370"/>
      <c r="F520" s="849" t="s">
        <v>224</v>
      </c>
      <c r="G520" s="997">
        <v>10</v>
      </c>
      <c r="H520" s="997">
        <v>10</v>
      </c>
      <c r="I520" s="997">
        <v>10</v>
      </c>
      <c r="J520" s="997">
        <v>10</v>
      </c>
      <c r="K520" s="786">
        <f t="shared" si="269"/>
        <v>40</v>
      </c>
      <c r="L520" s="603">
        <f t="shared" si="261"/>
        <v>16160</v>
      </c>
      <c r="M520" s="502">
        <f t="shared" si="262"/>
        <v>2890</v>
      </c>
      <c r="N520" s="855">
        <f t="shared" si="258"/>
        <v>646400</v>
      </c>
      <c r="O520" s="856">
        <f t="shared" si="259"/>
        <v>115600</v>
      </c>
      <c r="P520" s="857">
        <f t="shared" si="260"/>
        <v>762000</v>
      </c>
      <c r="R520" s="999">
        <v>16160</v>
      </c>
      <c r="S520" s="1000">
        <v>2890</v>
      </c>
    </row>
    <row r="521" spans="1:24" s="854" customFormat="1" ht="15.75" customHeight="1">
      <c r="A521" s="996"/>
      <c r="B521" s="1001" t="s">
        <v>346</v>
      </c>
      <c r="C521" s="621"/>
      <c r="D521" s="598"/>
      <c r="E521" s="370" t="s">
        <v>347</v>
      </c>
      <c r="F521" s="849" t="s">
        <v>224</v>
      </c>
      <c r="G521" s="997">
        <v>10</v>
      </c>
      <c r="H521" s="997">
        <v>10</v>
      </c>
      <c r="I521" s="997">
        <v>10</v>
      </c>
      <c r="J521" s="997">
        <v>10</v>
      </c>
      <c r="K521" s="786">
        <f t="shared" si="269"/>
        <v>40</v>
      </c>
      <c r="L521" s="603">
        <f t="shared" si="261"/>
        <v>623160</v>
      </c>
      <c r="M521" s="502">
        <f t="shared" si="262"/>
        <v>62320</v>
      </c>
      <c r="N521" s="855">
        <f t="shared" si="258"/>
        <v>24926400</v>
      </c>
      <c r="O521" s="856">
        <f t="shared" si="259"/>
        <v>2492800</v>
      </c>
      <c r="P521" s="857">
        <f t="shared" si="260"/>
        <v>27419200</v>
      </c>
      <c r="R521" s="999">
        <v>623160</v>
      </c>
      <c r="S521" s="1000">
        <v>62320</v>
      </c>
    </row>
    <row r="522" spans="1:24" s="854" customFormat="1" ht="15.75" customHeight="1">
      <c r="A522" s="996">
        <v>49</v>
      </c>
      <c r="B522" s="617" t="s">
        <v>348</v>
      </c>
      <c r="C522" s="1002"/>
      <c r="D522" s="598"/>
      <c r="E522" s="370" t="s">
        <v>972</v>
      </c>
      <c r="F522" s="849" t="s">
        <v>224</v>
      </c>
      <c r="G522" s="997"/>
      <c r="H522" s="997"/>
      <c r="I522" s="997"/>
      <c r="J522" s="997"/>
      <c r="K522" s="856">
        <f t="shared" si="269"/>
        <v>0</v>
      </c>
      <c r="L522" s="493">
        <v>0</v>
      </c>
      <c r="M522" s="494">
        <f t="shared" si="262"/>
        <v>0</v>
      </c>
      <c r="N522" s="852">
        <f t="shared" ref="N522" si="284">K522*L522</f>
        <v>0</v>
      </c>
      <c r="O522" s="771">
        <f t="shared" ref="O522" si="285">K522*M522</f>
        <v>0</v>
      </c>
      <c r="P522" s="853">
        <f t="shared" ref="P522" si="286">N522+O522</f>
        <v>0</v>
      </c>
      <c r="R522" s="878">
        <v>28850000</v>
      </c>
      <c r="S522" s="1003">
        <v>0</v>
      </c>
      <c r="T522" s="854">
        <v>25000000</v>
      </c>
    </row>
    <row r="523" spans="1:24" ht="15.75" customHeight="1">
      <c r="A523" s="867"/>
      <c r="B523" s="241" t="s">
        <v>349</v>
      </c>
      <c r="C523" s="924"/>
      <c r="D523" s="51"/>
      <c r="E523" s="518"/>
      <c r="F523" s="783"/>
      <c r="G523" s="809"/>
      <c r="H523" s="810"/>
      <c r="I523" s="810"/>
      <c r="J523" s="810"/>
      <c r="K523" s="856"/>
      <c r="L523" s="483"/>
      <c r="M523" s="484"/>
      <c r="N523" s="329"/>
      <c r="O523" s="772"/>
      <c r="P523" s="773"/>
      <c r="R523" s="988"/>
      <c r="S523" s="989"/>
    </row>
    <row r="524" spans="1:24" ht="15.75" customHeight="1">
      <c r="A524" s="867"/>
      <c r="B524" s="241" t="s">
        <v>350</v>
      </c>
      <c r="C524" s="924"/>
      <c r="D524" s="51"/>
      <c r="E524" s="518"/>
      <c r="F524" s="783"/>
      <c r="G524" s="809"/>
      <c r="H524" s="810"/>
      <c r="I524" s="810"/>
      <c r="J524" s="810"/>
      <c r="K524" s="856"/>
      <c r="L524" s="483"/>
      <c r="M524" s="484"/>
      <c r="N524" s="329"/>
      <c r="O524" s="772"/>
      <c r="P524" s="773"/>
      <c r="R524" s="988"/>
      <c r="S524" s="989"/>
    </row>
    <row r="525" spans="1:24" ht="15.75" customHeight="1">
      <c r="A525" s="867"/>
      <c r="B525" s="241" t="s">
        <v>351</v>
      </c>
      <c r="C525" s="924"/>
      <c r="D525" s="51"/>
      <c r="E525" s="1004"/>
      <c r="F525" s="783"/>
      <c r="G525" s="809"/>
      <c r="H525" s="810"/>
      <c r="I525" s="810"/>
      <c r="J525" s="810"/>
      <c r="K525" s="856"/>
      <c r="L525" s="483"/>
      <c r="M525" s="484"/>
      <c r="N525" s="329"/>
      <c r="O525" s="772"/>
      <c r="P525" s="773"/>
      <c r="R525" s="988"/>
      <c r="S525" s="989"/>
    </row>
    <row r="526" spans="1:24" ht="15.75" customHeight="1">
      <c r="A526" s="867"/>
      <c r="B526" s="241" t="s">
        <v>352</v>
      </c>
      <c r="C526" s="924"/>
      <c r="D526" s="51"/>
      <c r="E526" s="518"/>
      <c r="F526" s="783"/>
      <c r="G526" s="809"/>
      <c r="H526" s="810"/>
      <c r="I526" s="810"/>
      <c r="J526" s="810"/>
      <c r="K526" s="856"/>
      <c r="L526" s="483"/>
      <c r="M526" s="484"/>
      <c r="N526" s="329"/>
      <c r="O526" s="772"/>
      <c r="P526" s="773"/>
      <c r="R526" s="988"/>
      <c r="S526" s="989"/>
    </row>
    <row r="527" spans="1:24" ht="15.75" customHeight="1">
      <c r="A527" s="867"/>
      <c r="B527" s="241" t="s">
        <v>353</v>
      </c>
      <c r="C527" s="924"/>
      <c r="D527" s="51"/>
      <c r="E527" s="518"/>
      <c r="F527" s="783"/>
      <c r="G527" s="809"/>
      <c r="H527" s="810"/>
      <c r="I527" s="810"/>
      <c r="J527" s="810"/>
      <c r="K527" s="856"/>
      <c r="L527" s="483"/>
      <c r="M527" s="484"/>
      <c r="N527" s="329"/>
      <c r="O527" s="772"/>
      <c r="P527" s="773"/>
      <c r="R527" s="988"/>
      <c r="S527" s="989"/>
    </row>
    <row r="528" spans="1:24" ht="15.75" customHeight="1">
      <c r="A528" s="867"/>
      <c r="B528" s="241" t="s">
        <v>354</v>
      </c>
      <c r="C528" s="924"/>
      <c r="D528" s="51"/>
      <c r="E528" s="518"/>
      <c r="F528" s="783"/>
      <c r="G528" s="809"/>
      <c r="H528" s="810"/>
      <c r="I528" s="810"/>
      <c r="J528" s="810"/>
      <c r="K528" s="856"/>
      <c r="L528" s="483"/>
      <c r="M528" s="484"/>
      <c r="N528" s="329"/>
      <c r="O528" s="772"/>
      <c r="P528" s="773"/>
      <c r="R528" s="988"/>
      <c r="S528" s="989"/>
    </row>
    <row r="529" spans="1:24" ht="15.75" customHeight="1">
      <c r="A529" s="867"/>
      <c r="B529" s="1005" t="s">
        <v>355</v>
      </c>
      <c r="C529" s="1006"/>
      <c r="D529" s="834"/>
      <c r="E529" s="1007"/>
      <c r="F529" s="1008"/>
      <c r="G529" s="809"/>
      <c r="H529" s="810"/>
      <c r="I529" s="810"/>
      <c r="J529" s="810"/>
      <c r="K529" s="856"/>
      <c r="L529" s="483"/>
      <c r="M529" s="484"/>
      <c r="N529" s="329"/>
      <c r="O529" s="772"/>
      <c r="P529" s="773"/>
      <c r="R529" s="988"/>
      <c r="S529" s="989"/>
    </row>
    <row r="530" spans="1:24" ht="15.75" customHeight="1">
      <c r="A530" s="811"/>
      <c r="B530" s="812"/>
      <c r="C530" s="813"/>
      <c r="D530" s="814"/>
      <c r="E530" s="815"/>
      <c r="F530" s="816"/>
      <c r="G530" s="820"/>
      <c r="H530" s="818"/>
      <c r="I530" s="818"/>
      <c r="J530" s="818"/>
      <c r="K530" s="819"/>
      <c r="L530" s="820"/>
      <c r="M530" s="821"/>
      <c r="N530" s="817"/>
      <c r="O530" s="1009" t="s">
        <v>407</v>
      </c>
      <c r="P530" s="823">
        <f>SUM(P199:P529)</f>
        <v>7462293970.3000011</v>
      </c>
    </row>
    <row r="531" spans="1:24" ht="15.75" customHeight="1">
      <c r="A531" s="52"/>
      <c r="B531" s="1010"/>
      <c r="C531" s="1011"/>
      <c r="D531" s="54"/>
      <c r="E531" s="1012"/>
      <c r="F531" s="841"/>
      <c r="G531" s="762"/>
      <c r="H531" s="763"/>
      <c r="I531" s="763"/>
      <c r="J531" s="763"/>
      <c r="K531" s="771"/>
      <c r="L531" s="765"/>
      <c r="M531" s="766"/>
      <c r="N531" s="762"/>
      <c r="O531" s="767"/>
      <c r="P531" s="768"/>
    </row>
    <row r="532" spans="1:24" ht="15.75" customHeight="1">
      <c r="A532" s="86" t="s">
        <v>396</v>
      </c>
      <c r="B532" s="774" t="s">
        <v>199</v>
      </c>
      <c r="C532" s="246"/>
      <c r="D532" s="87"/>
      <c r="E532" s="43"/>
      <c r="F532" s="770"/>
      <c r="G532" s="503"/>
      <c r="H532" s="285"/>
      <c r="I532" s="285"/>
      <c r="J532" s="285"/>
      <c r="K532" s="771"/>
      <c r="L532" s="329"/>
      <c r="M532" s="492"/>
      <c r="N532" s="503"/>
      <c r="O532" s="772"/>
      <c r="P532" s="773"/>
    </row>
    <row r="533" spans="1:24" ht="15" customHeight="1">
      <c r="A533" s="86"/>
      <c r="B533" s="774" t="s">
        <v>142</v>
      </c>
      <c r="C533" s="246"/>
      <c r="D533" s="87"/>
      <c r="E533" s="43"/>
      <c r="F533" s="770"/>
      <c r="G533" s="503"/>
      <c r="H533" s="285"/>
      <c r="I533" s="285"/>
      <c r="J533" s="285"/>
      <c r="K533" s="771"/>
      <c r="L533" s="329"/>
      <c r="M533" s="492"/>
      <c r="N533" s="503"/>
      <c r="O533" s="772"/>
      <c r="P533" s="773"/>
    </row>
    <row r="534" spans="1:24" ht="15.75" customHeight="1">
      <c r="A534" s="89"/>
      <c r="B534" s="775" t="s">
        <v>200</v>
      </c>
      <c r="C534" s="246"/>
      <c r="D534" s="87"/>
      <c r="E534" s="43"/>
      <c r="F534" s="770"/>
      <c r="G534" s="503"/>
      <c r="H534" s="285"/>
      <c r="I534" s="285"/>
      <c r="J534" s="285"/>
      <c r="K534" s="771"/>
      <c r="L534" s="329"/>
      <c r="M534" s="492"/>
      <c r="N534" s="503"/>
      <c r="O534" s="772"/>
      <c r="P534" s="773"/>
    </row>
    <row r="535" spans="1:24" ht="15.75" customHeight="1">
      <c r="A535" s="89"/>
      <c r="B535" s="775" t="s">
        <v>201</v>
      </c>
      <c r="C535" s="246"/>
      <c r="D535" s="87"/>
      <c r="E535" s="43"/>
      <c r="F535" s="770"/>
      <c r="G535" s="503"/>
      <c r="H535" s="285"/>
      <c r="I535" s="285"/>
      <c r="J535" s="285"/>
      <c r="K535" s="771"/>
      <c r="L535" s="329"/>
      <c r="M535" s="492"/>
      <c r="N535" s="503"/>
      <c r="O535" s="772"/>
      <c r="P535" s="773"/>
    </row>
    <row r="536" spans="1:24" ht="15.75" customHeight="1">
      <c r="A536" s="89"/>
      <c r="B536" s="775"/>
      <c r="C536" s="246"/>
      <c r="D536" s="87"/>
      <c r="E536" s="43"/>
      <c r="F536" s="770"/>
      <c r="G536" s="503"/>
      <c r="H536" s="285"/>
      <c r="I536" s="285"/>
      <c r="J536" s="285"/>
      <c r="K536" s="771"/>
      <c r="L536" s="329"/>
      <c r="M536" s="492"/>
      <c r="N536" s="503"/>
      <c r="O536" s="772"/>
      <c r="P536" s="773"/>
    </row>
    <row r="537" spans="1:24" ht="15.75" customHeight="1">
      <c r="A537" s="89"/>
      <c r="B537" s="775" t="s">
        <v>202</v>
      </c>
      <c r="C537" s="246"/>
      <c r="D537" s="87"/>
      <c r="E537" s="43"/>
      <c r="F537" s="770"/>
      <c r="G537" s="503"/>
      <c r="H537" s="285"/>
      <c r="I537" s="285"/>
      <c r="J537" s="285"/>
      <c r="K537" s="771"/>
      <c r="L537" s="329"/>
      <c r="M537" s="492"/>
      <c r="N537" s="329"/>
      <c r="O537" s="772"/>
      <c r="P537" s="773"/>
    </row>
    <row r="538" spans="1:24" ht="15.75" customHeight="1">
      <c r="A538" s="89"/>
      <c r="B538" s="775" t="s">
        <v>203</v>
      </c>
      <c r="C538" s="246"/>
      <c r="D538" s="87"/>
      <c r="E538" s="43"/>
      <c r="F538" s="770"/>
      <c r="G538" s="503"/>
      <c r="H538" s="285"/>
      <c r="I538" s="285"/>
      <c r="J538" s="285"/>
      <c r="K538" s="771"/>
      <c r="L538" s="329"/>
      <c r="M538" s="492"/>
      <c r="N538" s="329"/>
      <c r="O538" s="772"/>
      <c r="P538" s="773"/>
    </row>
    <row r="539" spans="1:24" ht="15.75" customHeight="1">
      <c r="A539" s="89"/>
      <c r="B539" s="775"/>
      <c r="C539" s="246"/>
      <c r="D539" s="87"/>
      <c r="E539" s="43"/>
      <c r="F539" s="770"/>
      <c r="G539" s="503"/>
      <c r="H539" s="285"/>
      <c r="I539" s="285"/>
      <c r="J539" s="285"/>
      <c r="K539" s="771"/>
      <c r="L539" s="329"/>
      <c r="M539" s="492"/>
      <c r="N539" s="329"/>
      <c r="O539" s="772"/>
      <c r="P539" s="773"/>
    </row>
    <row r="540" spans="1:24" ht="15.75" customHeight="1">
      <c r="A540" s="86">
        <v>1</v>
      </c>
      <c r="B540" s="774" t="s">
        <v>583</v>
      </c>
      <c r="C540" s="246"/>
      <c r="D540" s="87"/>
      <c r="E540" s="43"/>
      <c r="F540" s="770"/>
      <c r="G540" s="503"/>
      <c r="H540" s="285"/>
      <c r="I540" s="285"/>
      <c r="J540" s="285"/>
      <c r="K540" s="771"/>
      <c r="L540" s="329"/>
      <c r="M540" s="492"/>
      <c r="N540" s="329"/>
      <c r="O540" s="772"/>
      <c r="P540" s="773"/>
    </row>
    <row r="541" spans="1:24" ht="15.75" customHeight="1">
      <c r="A541" s="37" t="s">
        <v>74</v>
      </c>
      <c r="B541" s="1013" t="s">
        <v>532</v>
      </c>
      <c r="C541" s="1014"/>
      <c r="D541" s="51"/>
      <c r="E541" s="43"/>
      <c r="F541" s="770"/>
      <c r="G541" s="1015"/>
      <c r="H541" s="844"/>
      <c r="I541" s="844"/>
      <c r="J541" s="844"/>
      <c r="K541" s="771"/>
      <c r="L541" s="329"/>
      <c r="M541" s="492"/>
      <c r="N541" s="329"/>
      <c r="O541" s="772"/>
      <c r="P541" s="773"/>
      <c r="S541" s="42">
        <v>0.15</v>
      </c>
    </row>
    <row r="542" spans="1:24" ht="15.75" customHeight="1">
      <c r="A542" s="37"/>
      <c r="B542" s="35"/>
      <c r="C542" s="883" t="s">
        <v>204</v>
      </c>
      <c r="D542" s="51"/>
      <c r="E542" s="116" t="s">
        <v>205</v>
      </c>
      <c r="F542" s="783" t="s">
        <v>206</v>
      </c>
      <c r="G542" s="797">
        <v>3</v>
      </c>
      <c r="H542" s="798">
        <v>3</v>
      </c>
      <c r="I542" s="346"/>
      <c r="J542" s="346"/>
      <c r="K542" s="786">
        <f t="shared" ref="K542:K563" si="287">SUM(G542:J542)</f>
        <v>6</v>
      </c>
      <c r="L542" s="483" t="s">
        <v>962</v>
      </c>
      <c r="M542" s="482" t="e">
        <f t="shared" ref="M542" si="288">ROUND(S542*$R$10,$R$11)</f>
        <v>#REF!</v>
      </c>
      <c r="N542" s="329"/>
      <c r="O542" s="772" t="e">
        <f t="shared" ref="O542:O587" si="289">K542*M542</f>
        <v>#REF!</v>
      </c>
      <c r="P542" s="773" t="e">
        <f t="shared" ref="P542:P587" si="290">N542+O542</f>
        <v>#REF!</v>
      </c>
      <c r="R542" s="458">
        <v>0</v>
      </c>
      <c r="S542" s="284">
        <v>69240</v>
      </c>
      <c r="T542" s="458">
        <v>600000</v>
      </c>
    </row>
    <row r="543" spans="1:24" ht="15.75" customHeight="1">
      <c r="A543" s="37"/>
      <c r="B543" s="35"/>
      <c r="C543" s="883" t="s">
        <v>207</v>
      </c>
      <c r="D543" s="51"/>
      <c r="E543" s="116" t="s">
        <v>286</v>
      </c>
      <c r="F543" s="783" t="s">
        <v>206</v>
      </c>
      <c r="G543" s="797">
        <v>3</v>
      </c>
      <c r="H543" s="798">
        <v>3</v>
      </c>
      <c r="I543" s="346"/>
      <c r="J543" s="346"/>
      <c r="K543" s="786">
        <f t="shared" si="287"/>
        <v>6</v>
      </c>
      <c r="L543" s="483" t="s">
        <v>962</v>
      </c>
      <c r="M543" s="482" t="e">
        <f t="shared" ref="M543:M547" si="291">ROUND(S543*$R$10,$R$11)</f>
        <v>#REF!</v>
      </c>
      <c r="N543" s="329"/>
      <c r="O543" s="772" t="e">
        <f t="shared" si="289"/>
        <v>#REF!</v>
      </c>
      <c r="P543" s="773" t="e">
        <f t="shared" si="290"/>
        <v>#REF!</v>
      </c>
      <c r="R543" s="458">
        <v>0</v>
      </c>
      <c r="S543" s="284">
        <v>88630</v>
      </c>
      <c r="T543" s="458">
        <v>242400</v>
      </c>
    </row>
    <row r="544" spans="1:24" s="854" customFormat="1" ht="15.75" customHeight="1">
      <c r="A544" s="548"/>
      <c r="B544" s="593"/>
      <c r="C544" s="1016" t="s">
        <v>208</v>
      </c>
      <c r="D544" s="598"/>
      <c r="E544" s="520" t="s">
        <v>462</v>
      </c>
      <c r="F544" s="849" t="s">
        <v>209</v>
      </c>
      <c r="G544" s="865">
        <v>4</v>
      </c>
      <c r="H544" s="850">
        <v>3</v>
      </c>
      <c r="I544" s="850"/>
      <c r="J544" s="850"/>
      <c r="K544" s="786">
        <f t="shared" si="287"/>
        <v>7</v>
      </c>
      <c r="L544" s="495" t="e">
        <f t="shared" ref="L544" si="292">ROUND(R544*$R$10,$R$11)</f>
        <v>#REF!</v>
      </c>
      <c r="M544" s="502" t="e">
        <f t="shared" si="291"/>
        <v>#REF!</v>
      </c>
      <c r="N544" s="855"/>
      <c r="O544" s="856" t="e">
        <f t="shared" si="289"/>
        <v>#REF!</v>
      </c>
      <c r="P544" s="857" t="e">
        <f t="shared" si="290"/>
        <v>#REF!</v>
      </c>
      <c r="R544" s="879">
        <v>85000</v>
      </c>
      <c r="S544" s="880">
        <v>22640</v>
      </c>
      <c r="T544" s="879">
        <v>196200</v>
      </c>
      <c r="X544" s="854" t="s">
        <v>986</v>
      </c>
    </row>
    <row r="545" spans="1:24" ht="15.75" customHeight="1">
      <c r="A545" s="37"/>
      <c r="B545" s="36"/>
      <c r="C545" s="883" t="s">
        <v>316</v>
      </c>
      <c r="D545" s="51"/>
      <c r="E545" s="116" t="s">
        <v>287</v>
      </c>
      <c r="F545" s="783" t="s">
        <v>206</v>
      </c>
      <c r="G545" s="797">
        <v>3</v>
      </c>
      <c r="H545" s="798">
        <v>3</v>
      </c>
      <c r="I545" s="346"/>
      <c r="J545" s="346"/>
      <c r="K545" s="786">
        <f t="shared" si="287"/>
        <v>6</v>
      </c>
      <c r="L545" s="495" t="s">
        <v>962</v>
      </c>
      <c r="M545" s="496" t="e">
        <f t="shared" si="291"/>
        <v>#REF!</v>
      </c>
      <c r="N545" s="345"/>
      <c r="O545" s="858" t="e">
        <f t="shared" si="289"/>
        <v>#REF!</v>
      </c>
      <c r="P545" s="859" t="e">
        <f t="shared" si="290"/>
        <v>#REF!</v>
      </c>
      <c r="R545" s="881">
        <v>0</v>
      </c>
      <c r="S545" s="882">
        <v>88350</v>
      </c>
      <c r="T545" s="881">
        <v>889800</v>
      </c>
    </row>
    <row r="546" spans="1:24" ht="15.75" customHeight="1">
      <c r="A546" s="37"/>
      <c r="B546" s="35"/>
      <c r="C546" s="883" t="s">
        <v>210</v>
      </c>
      <c r="D546" s="51"/>
      <c r="E546" s="116" t="s">
        <v>211</v>
      </c>
      <c r="F546" s="783" t="s">
        <v>206</v>
      </c>
      <c r="G546" s="797">
        <v>2</v>
      </c>
      <c r="H546" s="798">
        <v>2</v>
      </c>
      <c r="I546" s="346"/>
      <c r="J546" s="346"/>
      <c r="K546" s="786">
        <f t="shared" si="287"/>
        <v>4</v>
      </c>
      <c r="L546" s="495" t="s">
        <v>962</v>
      </c>
      <c r="M546" s="496" t="e">
        <f t="shared" si="291"/>
        <v>#REF!</v>
      </c>
      <c r="N546" s="345"/>
      <c r="O546" s="858" t="e">
        <f t="shared" si="289"/>
        <v>#REF!</v>
      </c>
      <c r="P546" s="859" t="e">
        <f t="shared" si="290"/>
        <v>#REF!</v>
      </c>
      <c r="R546" s="881">
        <v>0</v>
      </c>
      <c r="S546" s="882">
        <v>146790</v>
      </c>
      <c r="T546" s="881">
        <v>1272000</v>
      </c>
    </row>
    <row r="547" spans="1:24" ht="15.75" customHeight="1">
      <c r="A547" s="37"/>
      <c r="B547" s="35"/>
      <c r="C547" s="883" t="s">
        <v>585</v>
      </c>
      <c r="D547" s="51"/>
      <c r="E547" s="116" t="s">
        <v>212</v>
      </c>
      <c r="F547" s="783" t="s">
        <v>209</v>
      </c>
      <c r="G547" s="797">
        <v>3</v>
      </c>
      <c r="H547" s="798">
        <v>3</v>
      </c>
      <c r="I547" s="346"/>
      <c r="J547" s="346"/>
      <c r="K547" s="786">
        <f t="shared" si="287"/>
        <v>6</v>
      </c>
      <c r="L547" s="495" t="e">
        <f t="shared" ref="L547" si="293">ROUND(R547*$R$10,$R$11)</f>
        <v>#REF!</v>
      </c>
      <c r="M547" s="496" t="e">
        <f t="shared" si="291"/>
        <v>#REF!</v>
      </c>
      <c r="N547" s="345" t="e">
        <f t="shared" ref="N547:N587" si="294">K547*L547</f>
        <v>#REF!</v>
      </c>
      <c r="O547" s="858" t="e">
        <f t="shared" si="289"/>
        <v>#REF!</v>
      </c>
      <c r="P547" s="859" t="e">
        <f t="shared" si="290"/>
        <v>#REF!</v>
      </c>
      <c r="R547" s="881">
        <f>276960*2</f>
        <v>553920</v>
      </c>
      <c r="S547" s="882">
        <f>27700*2</f>
        <v>55400</v>
      </c>
    </row>
    <row r="548" spans="1:24" ht="15.75" customHeight="1">
      <c r="A548" s="37" t="s">
        <v>79</v>
      </c>
      <c r="B548" s="789" t="s">
        <v>213</v>
      </c>
      <c r="C548" s="790"/>
      <c r="D548" s="51"/>
      <c r="E548" s="517"/>
      <c r="F548" s="783"/>
      <c r="G548" s="792"/>
      <c r="H548" s="346"/>
      <c r="I548" s="346"/>
      <c r="J548" s="346"/>
      <c r="K548" s="786">
        <f t="shared" si="287"/>
        <v>0</v>
      </c>
      <c r="L548" s="345"/>
      <c r="M548" s="1017"/>
      <c r="N548" s="345">
        <f t="shared" si="294"/>
        <v>0</v>
      </c>
      <c r="O548" s="858">
        <f t="shared" si="289"/>
        <v>0</v>
      </c>
      <c r="P548" s="859">
        <f t="shared" si="290"/>
        <v>0</v>
      </c>
      <c r="R548" s="881"/>
      <c r="S548" s="882"/>
    </row>
    <row r="549" spans="1:24" ht="15.75" customHeight="1">
      <c r="A549" s="37"/>
      <c r="B549" s="35"/>
      <c r="C549" s="883" t="s">
        <v>214</v>
      </c>
      <c r="D549" s="51"/>
      <c r="E549" s="116" t="s">
        <v>215</v>
      </c>
      <c r="F549" s="783" t="s">
        <v>209</v>
      </c>
      <c r="G549" s="792">
        <v>5</v>
      </c>
      <c r="H549" s="346"/>
      <c r="I549" s="346"/>
      <c r="J549" s="346"/>
      <c r="K549" s="786">
        <f t="shared" si="287"/>
        <v>5</v>
      </c>
      <c r="L549" s="495" t="s">
        <v>962</v>
      </c>
      <c r="M549" s="496" t="e">
        <f t="shared" ref="M549:M550" si="295">ROUND(S549*$R$10,$R$11)</f>
        <v>#REF!</v>
      </c>
      <c r="N549" s="345"/>
      <c r="O549" s="858" t="e">
        <f t="shared" si="289"/>
        <v>#REF!</v>
      </c>
      <c r="P549" s="859" t="e">
        <f t="shared" si="290"/>
        <v>#REF!</v>
      </c>
      <c r="R549" s="881">
        <v>0</v>
      </c>
      <c r="S549" s="882">
        <v>16270</v>
      </c>
      <c r="T549" s="881">
        <v>141000</v>
      </c>
    </row>
    <row r="550" spans="1:24" s="854" customFormat="1" ht="15.75" customHeight="1">
      <c r="A550" s="548"/>
      <c r="B550" s="593"/>
      <c r="C550" s="1016" t="str">
        <f>+C544</f>
        <v>- Floor drain</v>
      </c>
      <c r="D550" s="598"/>
      <c r="E550" s="520" t="str">
        <f>+E544</f>
        <v>Tipe PVC ex. Alinco/setara</v>
      </c>
      <c r="F550" s="849" t="s">
        <v>209</v>
      </c>
      <c r="G550" s="865">
        <v>1</v>
      </c>
      <c r="H550" s="850"/>
      <c r="I550" s="850"/>
      <c r="J550" s="850"/>
      <c r="K550" s="786">
        <f t="shared" si="287"/>
        <v>1</v>
      </c>
      <c r="L550" s="603" t="e">
        <f>+L544</f>
        <v>#REF!</v>
      </c>
      <c r="M550" s="502" t="e">
        <f t="shared" si="295"/>
        <v>#REF!</v>
      </c>
      <c r="N550" s="855"/>
      <c r="O550" s="856" t="e">
        <f t="shared" si="289"/>
        <v>#REF!</v>
      </c>
      <c r="P550" s="857" t="e">
        <f t="shared" si="290"/>
        <v>#REF!</v>
      </c>
      <c r="R550" s="879">
        <f>R544</f>
        <v>85000</v>
      </c>
      <c r="S550" s="880">
        <f>S544</f>
        <v>22640</v>
      </c>
      <c r="X550" s="854" t="s">
        <v>986</v>
      </c>
    </row>
    <row r="551" spans="1:24" ht="15.75" customHeight="1">
      <c r="A551" s="37" t="s">
        <v>80</v>
      </c>
      <c r="B551" s="34" t="s">
        <v>524</v>
      </c>
      <c r="C551" s="1014"/>
      <c r="D551" s="51"/>
      <c r="E551" s="518"/>
      <c r="F551" s="770"/>
      <c r="G551" s="792"/>
      <c r="H551" s="346"/>
      <c r="I551" s="346"/>
      <c r="J551" s="346"/>
      <c r="K551" s="786">
        <f t="shared" si="287"/>
        <v>0</v>
      </c>
      <c r="L551" s="345"/>
      <c r="M551" s="1017"/>
      <c r="N551" s="345">
        <f t="shared" si="294"/>
        <v>0</v>
      </c>
      <c r="O551" s="858">
        <f t="shared" si="289"/>
        <v>0</v>
      </c>
      <c r="P551" s="859">
        <f t="shared" si="290"/>
        <v>0</v>
      </c>
      <c r="R551" s="881"/>
      <c r="S551" s="882"/>
    </row>
    <row r="552" spans="1:24" ht="15.75" customHeight="1">
      <c r="A552" s="37"/>
      <c r="B552" s="35"/>
      <c r="C552" s="883" t="s">
        <v>204</v>
      </c>
      <c r="D552" s="51"/>
      <c r="E552" s="116" t="str">
        <f>+E542</f>
        <v>CW 420 ex. TOTO/setara</v>
      </c>
      <c r="F552" s="783" t="s">
        <v>206</v>
      </c>
      <c r="G552" s="792">
        <v>6</v>
      </c>
      <c r="H552" s="346"/>
      <c r="I552" s="346"/>
      <c r="J552" s="346"/>
      <c r="K552" s="786">
        <f t="shared" si="287"/>
        <v>6</v>
      </c>
      <c r="L552" s="495" t="s">
        <v>962</v>
      </c>
      <c r="M552" s="496" t="e">
        <f t="shared" ref="M552:M560" si="296">ROUND(S552*$R$10,$R$11)</f>
        <v>#REF!</v>
      </c>
      <c r="N552" s="345"/>
      <c r="O552" s="858" t="e">
        <f t="shared" si="289"/>
        <v>#REF!</v>
      </c>
      <c r="P552" s="859" t="e">
        <f t="shared" si="290"/>
        <v>#REF!</v>
      </c>
      <c r="R552" s="881">
        <f t="shared" ref="R552:S552" si="297">R542</f>
        <v>0</v>
      </c>
      <c r="S552" s="882">
        <f t="shared" si="297"/>
        <v>69240</v>
      </c>
    </row>
    <row r="553" spans="1:24" ht="15.75" customHeight="1">
      <c r="A553" s="37"/>
      <c r="B553" s="35"/>
      <c r="C553" s="883" t="s">
        <v>207</v>
      </c>
      <c r="D553" s="51"/>
      <c r="E553" s="116" t="s">
        <v>286</v>
      </c>
      <c r="F553" s="783" t="s">
        <v>206</v>
      </c>
      <c r="G553" s="792">
        <v>6</v>
      </c>
      <c r="H553" s="346"/>
      <c r="I553" s="346"/>
      <c r="J553" s="346"/>
      <c r="K553" s="786">
        <f t="shared" si="287"/>
        <v>6</v>
      </c>
      <c r="L553" s="495" t="s">
        <v>962</v>
      </c>
      <c r="M553" s="496" t="e">
        <f t="shared" si="296"/>
        <v>#REF!</v>
      </c>
      <c r="N553" s="345"/>
      <c r="O553" s="858" t="e">
        <f t="shared" si="289"/>
        <v>#REF!</v>
      </c>
      <c r="P553" s="859" t="e">
        <f t="shared" si="290"/>
        <v>#REF!</v>
      </c>
      <c r="R553" s="881">
        <f t="shared" ref="R553:S553" si="298">R543</f>
        <v>0</v>
      </c>
      <c r="S553" s="882">
        <f t="shared" si="298"/>
        <v>88630</v>
      </c>
    </row>
    <row r="554" spans="1:24" s="854" customFormat="1" ht="15.75" customHeight="1">
      <c r="A554" s="548"/>
      <c r="B554" s="593"/>
      <c r="C554" s="1016" t="s">
        <v>208</v>
      </c>
      <c r="D554" s="598"/>
      <c r="E554" s="520" t="str">
        <f>+E544</f>
        <v>Tipe PVC ex. Alinco/setara</v>
      </c>
      <c r="F554" s="849" t="s">
        <v>209</v>
      </c>
      <c r="G554" s="865">
        <v>9</v>
      </c>
      <c r="H554" s="850"/>
      <c r="I554" s="850"/>
      <c r="J554" s="850"/>
      <c r="K554" s="786">
        <f t="shared" si="287"/>
        <v>9</v>
      </c>
      <c r="L554" s="603" t="e">
        <f>+L550</f>
        <v>#REF!</v>
      </c>
      <c r="M554" s="502" t="e">
        <f t="shared" si="296"/>
        <v>#REF!</v>
      </c>
      <c r="N554" s="855"/>
      <c r="O554" s="856" t="e">
        <f t="shared" si="289"/>
        <v>#REF!</v>
      </c>
      <c r="P554" s="857" t="e">
        <f t="shared" si="290"/>
        <v>#REF!</v>
      </c>
      <c r="R554" s="879">
        <f t="shared" ref="R554:S554" si="299">R544</f>
        <v>85000</v>
      </c>
      <c r="S554" s="880">
        <f t="shared" si="299"/>
        <v>22640</v>
      </c>
      <c r="X554" s="854" t="s">
        <v>986</v>
      </c>
    </row>
    <row r="555" spans="1:24" ht="15.75" customHeight="1">
      <c r="A555" s="37"/>
      <c r="B555" s="36"/>
      <c r="C555" s="883" t="s">
        <v>316</v>
      </c>
      <c r="D555" s="51"/>
      <c r="E555" s="116" t="s">
        <v>533</v>
      </c>
      <c r="F555" s="783" t="s">
        <v>206</v>
      </c>
      <c r="G555" s="792">
        <v>8</v>
      </c>
      <c r="H555" s="346"/>
      <c r="I555" s="346"/>
      <c r="J555" s="346"/>
      <c r="K555" s="786">
        <f t="shared" si="287"/>
        <v>8</v>
      </c>
      <c r="L555" s="483" t="s">
        <v>962</v>
      </c>
      <c r="M555" s="482" t="e">
        <f t="shared" si="296"/>
        <v>#REF!</v>
      </c>
      <c r="N555" s="329"/>
      <c r="O555" s="772" t="e">
        <f t="shared" si="289"/>
        <v>#REF!</v>
      </c>
      <c r="P555" s="773" t="e">
        <f t="shared" si="290"/>
        <v>#REF!</v>
      </c>
      <c r="R555" s="458">
        <v>0</v>
      </c>
      <c r="S555" s="284">
        <f>+S545</f>
        <v>88350</v>
      </c>
      <c r="T555" s="458">
        <v>2301000</v>
      </c>
    </row>
    <row r="556" spans="1:24" ht="15.75" customHeight="1">
      <c r="A556" s="37"/>
      <c r="B556" s="35"/>
      <c r="C556" s="883" t="s">
        <v>534</v>
      </c>
      <c r="D556" s="51"/>
      <c r="E556" s="116"/>
      <c r="F556" s="783" t="s">
        <v>33</v>
      </c>
      <c r="G556" s="792">
        <v>1</v>
      </c>
      <c r="H556" s="346"/>
      <c r="I556" s="346"/>
      <c r="J556" s="346"/>
      <c r="K556" s="786">
        <f t="shared" si="287"/>
        <v>1</v>
      </c>
      <c r="L556" s="481" t="e">
        <f t="shared" ref="L556:L560" si="300">ROUND(R556*$R$10,$R$11)</f>
        <v>#REF!</v>
      </c>
      <c r="M556" s="484" t="e">
        <f t="shared" si="296"/>
        <v>#REF!</v>
      </c>
      <c r="N556" s="329" t="e">
        <f t="shared" si="294"/>
        <v>#REF!</v>
      </c>
      <c r="O556" s="772" t="e">
        <f t="shared" si="289"/>
        <v>#REF!</v>
      </c>
      <c r="P556" s="773" t="e">
        <f t="shared" si="290"/>
        <v>#REF!</v>
      </c>
      <c r="R556" s="458">
        <v>2000631</v>
      </c>
      <c r="S556" s="284">
        <v>0</v>
      </c>
    </row>
    <row r="557" spans="1:24" ht="15.75" customHeight="1">
      <c r="A557" s="37"/>
      <c r="B557" s="35"/>
      <c r="C557" s="883" t="s">
        <v>535</v>
      </c>
      <c r="D557" s="51"/>
      <c r="E557" s="116" t="s">
        <v>536</v>
      </c>
      <c r="F557" s="783" t="s">
        <v>33</v>
      </c>
      <c r="G557" s="792">
        <v>1</v>
      </c>
      <c r="H557" s="346"/>
      <c r="I557" s="346"/>
      <c r="J557" s="346"/>
      <c r="K557" s="786">
        <f t="shared" si="287"/>
        <v>1</v>
      </c>
      <c r="L557" s="481" t="e">
        <f t="shared" si="300"/>
        <v>#REF!</v>
      </c>
      <c r="M557" s="486">
        <f>+M184</f>
        <v>68019.625</v>
      </c>
      <c r="N557" s="329" t="e">
        <f t="shared" si="294"/>
        <v>#REF!</v>
      </c>
      <c r="O557" s="772">
        <f t="shared" si="289"/>
        <v>68019.625</v>
      </c>
      <c r="P557" s="773" t="e">
        <f t="shared" si="290"/>
        <v>#REF!</v>
      </c>
      <c r="R557" s="458">
        <v>237830.39999999999</v>
      </c>
      <c r="S557" s="284">
        <v>55700</v>
      </c>
    </row>
    <row r="558" spans="1:24" ht="15.75" customHeight="1">
      <c r="A558" s="37"/>
      <c r="B558" s="35"/>
      <c r="C558" s="883" t="s">
        <v>210</v>
      </c>
      <c r="D558" s="51"/>
      <c r="E558" s="116" t="s">
        <v>211</v>
      </c>
      <c r="F558" s="783" t="s">
        <v>206</v>
      </c>
      <c r="G558" s="792">
        <v>3</v>
      </c>
      <c r="H558" s="346"/>
      <c r="I558" s="346"/>
      <c r="J558" s="346"/>
      <c r="K558" s="786">
        <f t="shared" si="287"/>
        <v>3</v>
      </c>
      <c r="L558" s="483" t="s">
        <v>962</v>
      </c>
      <c r="M558" s="482" t="e">
        <f t="shared" si="296"/>
        <v>#REF!</v>
      </c>
      <c r="N558" s="329"/>
      <c r="O558" s="772" t="e">
        <f t="shared" si="289"/>
        <v>#REF!</v>
      </c>
      <c r="P558" s="773" t="e">
        <f t="shared" si="290"/>
        <v>#REF!</v>
      </c>
      <c r="R558" s="458">
        <f>R546</f>
        <v>0</v>
      </c>
      <c r="S558" s="284">
        <f>S546</f>
        <v>146790</v>
      </c>
    </row>
    <row r="559" spans="1:24" ht="15.75" customHeight="1">
      <c r="A559" s="37"/>
      <c r="B559" s="35"/>
      <c r="C559" s="883" t="s">
        <v>584</v>
      </c>
      <c r="D559" s="51"/>
      <c r="E559" s="116" t="s">
        <v>212</v>
      </c>
      <c r="F559" s="783" t="s">
        <v>209</v>
      </c>
      <c r="G559" s="792">
        <v>8</v>
      </c>
      <c r="H559" s="346"/>
      <c r="I559" s="346"/>
      <c r="J559" s="346"/>
      <c r="K559" s="786">
        <f t="shared" si="287"/>
        <v>8</v>
      </c>
      <c r="L559" s="483" t="e">
        <f t="shared" si="300"/>
        <v>#REF!</v>
      </c>
      <c r="M559" s="484" t="e">
        <f t="shared" si="296"/>
        <v>#REF!</v>
      </c>
      <c r="N559" s="329" t="e">
        <f t="shared" si="294"/>
        <v>#REF!</v>
      </c>
      <c r="O559" s="772" t="e">
        <f t="shared" si="289"/>
        <v>#REF!</v>
      </c>
      <c r="P559" s="773" t="e">
        <f t="shared" si="290"/>
        <v>#REF!</v>
      </c>
      <c r="R559" s="458">
        <v>450000</v>
      </c>
      <c r="S559" s="284">
        <v>45000</v>
      </c>
    </row>
    <row r="560" spans="1:24" ht="15.75" customHeight="1">
      <c r="A560" s="37"/>
      <c r="B560" s="35"/>
      <c r="C560" s="883" t="s">
        <v>586</v>
      </c>
      <c r="D560" s="51"/>
      <c r="E560" s="116" t="s">
        <v>587</v>
      </c>
      <c r="F560" s="783" t="s">
        <v>72</v>
      </c>
      <c r="G560" s="792">
        <v>39</v>
      </c>
      <c r="H560" s="346"/>
      <c r="I560" s="346"/>
      <c r="J560" s="346"/>
      <c r="K560" s="786">
        <f t="shared" si="287"/>
        <v>39</v>
      </c>
      <c r="L560" s="345" t="e">
        <f t="shared" si="300"/>
        <v>#REF!</v>
      </c>
      <c r="M560" s="485" t="e">
        <f t="shared" si="296"/>
        <v>#REF!</v>
      </c>
      <c r="N560" s="345" t="e">
        <f t="shared" si="294"/>
        <v>#REF!</v>
      </c>
      <c r="O560" s="858" t="e">
        <f t="shared" si="289"/>
        <v>#REF!</v>
      </c>
      <c r="P560" s="859" t="e">
        <f t="shared" si="290"/>
        <v>#REF!</v>
      </c>
      <c r="R560" s="881">
        <v>1250000</v>
      </c>
      <c r="S560" s="882">
        <f>+R560*S12</f>
        <v>312500</v>
      </c>
    </row>
    <row r="561" spans="1:24" ht="15.75" customHeight="1">
      <c r="A561" s="37" t="s">
        <v>83</v>
      </c>
      <c r="B561" s="789" t="s">
        <v>288</v>
      </c>
      <c r="C561" s="790"/>
      <c r="D561" s="51"/>
      <c r="E561" s="517"/>
      <c r="F561" s="783"/>
      <c r="G561" s="792"/>
      <c r="H561" s="346"/>
      <c r="I561" s="346"/>
      <c r="J561" s="346"/>
      <c r="K561" s="786">
        <f t="shared" si="287"/>
        <v>0</v>
      </c>
      <c r="L561" s="345"/>
      <c r="M561" s="1017"/>
      <c r="N561" s="345">
        <f t="shared" si="294"/>
        <v>0</v>
      </c>
      <c r="O561" s="858">
        <f t="shared" si="289"/>
        <v>0</v>
      </c>
      <c r="P561" s="859">
        <f t="shared" si="290"/>
        <v>0</v>
      </c>
      <c r="R561" s="881"/>
      <c r="S561" s="882"/>
    </row>
    <row r="562" spans="1:24" ht="15.75" customHeight="1">
      <c r="A562" s="37"/>
      <c r="B562" s="35"/>
      <c r="C562" s="883" t="s">
        <v>214</v>
      </c>
      <c r="D562" s="51"/>
      <c r="E562" s="116" t="s">
        <v>215</v>
      </c>
      <c r="F562" s="783" t="s">
        <v>209</v>
      </c>
      <c r="G562" s="797">
        <v>2</v>
      </c>
      <c r="H562" s="798">
        <v>3</v>
      </c>
      <c r="I562" s="798">
        <v>3</v>
      </c>
      <c r="J562" s="798">
        <v>3</v>
      </c>
      <c r="K562" s="786">
        <f t="shared" si="287"/>
        <v>11</v>
      </c>
      <c r="L562" s="495" t="s">
        <v>962</v>
      </c>
      <c r="M562" s="496" t="e">
        <f t="shared" ref="M562:M563" si="301">ROUND(S562*$R$10,$R$11)</f>
        <v>#REF!</v>
      </c>
      <c r="N562" s="345"/>
      <c r="O562" s="858" t="e">
        <f t="shared" si="289"/>
        <v>#REF!</v>
      </c>
      <c r="P562" s="859" t="e">
        <f t="shared" si="290"/>
        <v>#REF!</v>
      </c>
      <c r="R562" s="881">
        <f>R549</f>
        <v>0</v>
      </c>
      <c r="S562" s="882">
        <f>S549</f>
        <v>16270</v>
      </c>
    </row>
    <row r="563" spans="1:24" s="806" customFormat="1" ht="15.75" customHeight="1">
      <c r="A563" s="1"/>
      <c r="B563" s="35"/>
      <c r="C563" s="883" t="str">
        <f>+C550</f>
        <v>- Floor drain</v>
      </c>
      <c r="D563" s="560"/>
      <c r="E563" s="883" t="str">
        <f>+E550</f>
        <v>Tipe PVC ex. Alinco/setara</v>
      </c>
      <c r="F563" s="2" t="s">
        <v>209</v>
      </c>
      <c r="G563" s="797">
        <v>2</v>
      </c>
      <c r="H563" s="798">
        <v>3</v>
      </c>
      <c r="I563" s="798">
        <v>3</v>
      </c>
      <c r="J563" s="798">
        <v>3</v>
      </c>
      <c r="K563" s="803">
        <f t="shared" si="287"/>
        <v>11</v>
      </c>
      <c r="L563" s="831" t="e">
        <f t="shared" ref="L563" si="302">ROUND(R563*$R$10,$R$11)</f>
        <v>#REF!</v>
      </c>
      <c r="M563" s="485" t="e">
        <f t="shared" si="301"/>
        <v>#REF!</v>
      </c>
      <c r="N563" s="831"/>
      <c r="O563" s="799" t="e">
        <f t="shared" si="289"/>
        <v>#REF!</v>
      </c>
      <c r="P563" s="800" t="e">
        <f t="shared" si="290"/>
        <v>#REF!</v>
      </c>
      <c r="R563" s="930">
        <f>R550</f>
        <v>85000</v>
      </c>
      <c r="S563" s="931">
        <f>S550</f>
        <v>22640</v>
      </c>
      <c r="X563" s="806" t="s">
        <v>986</v>
      </c>
    </row>
    <row r="564" spans="1:24" ht="15.75" customHeight="1">
      <c r="A564" s="37"/>
      <c r="B564" s="1018"/>
      <c r="C564" s="33"/>
      <c r="D564" s="51"/>
      <c r="E564" s="518"/>
      <c r="F564" s="770"/>
      <c r="G564" s="1019"/>
      <c r="H564" s="846"/>
      <c r="I564" s="846"/>
      <c r="J564" s="846"/>
      <c r="K564" s="856"/>
      <c r="L564" s="345"/>
      <c r="M564" s="1017"/>
      <c r="N564" s="345">
        <f t="shared" si="294"/>
        <v>0</v>
      </c>
      <c r="O564" s="858">
        <f t="shared" si="289"/>
        <v>0</v>
      </c>
      <c r="P564" s="859">
        <f t="shared" si="290"/>
        <v>0</v>
      </c>
      <c r="R564" s="881"/>
      <c r="S564" s="882"/>
    </row>
    <row r="565" spans="1:24" ht="15.75" customHeight="1">
      <c r="A565" s="37">
        <v>2</v>
      </c>
      <c r="B565" s="34" t="s">
        <v>438</v>
      </c>
      <c r="C565" s="1014"/>
      <c r="D565" s="51"/>
      <c r="E565" s="518"/>
      <c r="F565" s="770"/>
      <c r="G565" s="792"/>
      <c r="H565" s="346"/>
      <c r="I565" s="346"/>
      <c r="J565" s="346"/>
      <c r="K565" s="856"/>
      <c r="L565" s="345"/>
      <c r="M565" s="1017"/>
      <c r="N565" s="345">
        <f t="shared" si="294"/>
        <v>0</v>
      </c>
      <c r="O565" s="858">
        <f t="shared" si="289"/>
        <v>0</v>
      </c>
      <c r="P565" s="859">
        <f t="shared" si="290"/>
        <v>0</v>
      </c>
      <c r="R565" s="881"/>
      <c r="S565" s="882"/>
    </row>
    <row r="566" spans="1:24" ht="15.75" customHeight="1">
      <c r="A566" s="37"/>
      <c r="B566" s="35"/>
      <c r="C566" s="883" t="s">
        <v>204</v>
      </c>
      <c r="D566" s="51"/>
      <c r="E566" s="116" t="s">
        <v>205</v>
      </c>
      <c r="F566" s="783" t="s">
        <v>206</v>
      </c>
      <c r="G566" s="784"/>
      <c r="H566" s="785">
        <v>82</v>
      </c>
      <c r="I566" s="785">
        <v>77</v>
      </c>
      <c r="J566" s="785">
        <v>79</v>
      </c>
      <c r="K566" s="786">
        <f t="shared" ref="K566:K571" si="303">SUM(G566:J566)</f>
        <v>238</v>
      </c>
      <c r="L566" s="495" t="s">
        <v>962</v>
      </c>
      <c r="M566" s="496" t="e">
        <f t="shared" ref="M566:M570" si="304">ROUND(S566*$R$10,$R$11)</f>
        <v>#REF!</v>
      </c>
      <c r="N566" s="345"/>
      <c r="O566" s="858" t="e">
        <f t="shared" si="289"/>
        <v>#REF!</v>
      </c>
      <c r="P566" s="859" t="e">
        <f t="shared" si="290"/>
        <v>#REF!</v>
      </c>
      <c r="R566" s="881">
        <f>R552</f>
        <v>0</v>
      </c>
      <c r="S566" s="882">
        <f>S552</f>
        <v>69240</v>
      </c>
    </row>
    <row r="567" spans="1:24" ht="15.75" customHeight="1">
      <c r="A567" s="37"/>
      <c r="B567" s="35"/>
      <c r="C567" s="883" t="s">
        <v>359</v>
      </c>
      <c r="D567" s="51"/>
      <c r="E567" s="116" t="s">
        <v>840</v>
      </c>
      <c r="F567" s="783" t="s">
        <v>206</v>
      </c>
      <c r="G567" s="784"/>
      <c r="H567" s="785">
        <f>H566</f>
        <v>82</v>
      </c>
      <c r="I567" s="785">
        <f t="shared" ref="I567:J568" si="305">I566</f>
        <v>77</v>
      </c>
      <c r="J567" s="785">
        <f t="shared" si="305"/>
        <v>79</v>
      </c>
      <c r="K567" s="786">
        <f t="shared" si="303"/>
        <v>238</v>
      </c>
      <c r="L567" s="495" t="s">
        <v>962</v>
      </c>
      <c r="M567" s="496" t="e">
        <f t="shared" si="304"/>
        <v>#REF!</v>
      </c>
      <c r="N567" s="345"/>
      <c r="O567" s="858" t="e">
        <f t="shared" si="289"/>
        <v>#REF!</v>
      </c>
      <c r="P567" s="859" t="e">
        <f t="shared" si="290"/>
        <v>#REF!</v>
      </c>
      <c r="R567" s="881"/>
      <c r="S567" s="882">
        <f>132940+43830</f>
        <v>176770</v>
      </c>
      <c r="T567" s="881">
        <v>1620000</v>
      </c>
    </row>
    <row r="568" spans="1:24" ht="15.75" customHeight="1">
      <c r="A568" s="37"/>
      <c r="B568" s="35"/>
      <c r="C568" s="883" t="s">
        <v>207</v>
      </c>
      <c r="D568" s="51"/>
      <c r="E568" s="116" t="s">
        <v>360</v>
      </c>
      <c r="F568" s="783" t="s">
        <v>206</v>
      </c>
      <c r="G568" s="784"/>
      <c r="H568" s="785">
        <f>H567</f>
        <v>82</v>
      </c>
      <c r="I568" s="785">
        <f t="shared" si="305"/>
        <v>77</v>
      </c>
      <c r="J568" s="785">
        <f t="shared" si="305"/>
        <v>79</v>
      </c>
      <c r="K568" s="786">
        <f t="shared" si="303"/>
        <v>238</v>
      </c>
      <c r="L568" s="495" t="s">
        <v>962</v>
      </c>
      <c r="M568" s="496" t="e">
        <f t="shared" si="304"/>
        <v>#REF!</v>
      </c>
      <c r="N568" s="345"/>
      <c r="O568" s="858" t="e">
        <f t="shared" si="289"/>
        <v>#REF!</v>
      </c>
      <c r="P568" s="859" t="e">
        <f t="shared" si="290"/>
        <v>#REF!</v>
      </c>
      <c r="R568" s="881">
        <f>R553</f>
        <v>0</v>
      </c>
      <c r="S568" s="882">
        <f>S553</f>
        <v>88630</v>
      </c>
    </row>
    <row r="569" spans="1:24" s="854" customFormat="1" ht="15.75" customHeight="1">
      <c r="A569" s="548"/>
      <c r="B569" s="593"/>
      <c r="C569" s="1016" t="s">
        <v>208</v>
      </c>
      <c r="D569" s="598"/>
      <c r="E569" s="520" t="s">
        <v>839</v>
      </c>
      <c r="F569" s="849" t="s">
        <v>209</v>
      </c>
      <c r="G569" s="865"/>
      <c r="H569" s="850">
        <v>165</v>
      </c>
      <c r="I569" s="850">
        <v>155</v>
      </c>
      <c r="J569" s="850">
        <v>159</v>
      </c>
      <c r="K569" s="771">
        <f t="shared" si="303"/>
        <v>479</v>
      </c>
      <c r="L569" s="495" t="s">
        <v>962</v>
      </c>
      <c r="M569" s="502" t="e">
        <f t="shared" si="304"/>
        <v>#REF!</v>
      </c>
      <c r="N569" s="855">
        <v>0</v>
      </c>
      <c r="O569" s="856" t="e">
        <f t="shared" si="289"/>
        <v>#REF!</v>
      </c>
      <c r="P569" s="857" t="e">
        <f t="shared" si="290"/>
        <v>#REF!</v>
      </c>
      <c r="R569" s="879">
        <f>367000*0.5</f>
        <v>183500</v>
      </c>
      <c r="S569" s="880">
        <f>S554</f>
        <v>22640</v>
      </c>
      <c r="X569" s="854" t="s">
        <v>986</v>
      </c>
    </row>
    <row r="570" spans="1:24" ht="15.75" customHeight="1">
      <c r="A570" s="37"/>
      <c r="B570" s="36"/>
      <c r="C570" s="883" t="s">
        <v>356</v>
      </c>
      <c r="D570" s="51"/>
      <c r="E570" s="116" t="s">
        <v>838</v>
      </c>
      <c r="F570" s="783" t="s">
        <v>206</v>
      </c>
      <c r="G570" s="784"/>
      <c r="H570" s="785">
        <f>H581</f>
        <v>67</v>
      </c>
      <c r="I570" s="785">
        <f t="shared" ref="I570:J570" si="306">I581</f>
        <v>73</v>
      </c>
      <c r="J570" s="785">
        <f t="shared" si="306"/>
        <v>73</v>
      </c>
      <c r="K570" s="786">
        <f t="shared" si="303"/>
        <v>213</v>
      </c>
      <c r="L570" s="495" t="s">
        <v>962</v>
      </c>
      <c r="M570" s="496" t="e">
        <f t="shared" si="304"/>
        <v>#REF!</v>
      </c>
      <c r="N570" s="345"/>
      <c r="O570" s="858" t="e">
        <f t="shared" si="289"/>
        <v>#REF!</v>
      </c>
      <c r="P570" s="859" t="e">
        <f t="shared" si="290"/>
        <v>#REF!</v>
      </c>
      <c r="R570" s="881">
        <f>R545</f>
        <v>0</v>
      </c>
      <c r="S570" s="882">
        <f>S545</f>
        <v>88350</v>
      </c>
    </row>
    <row r="571" spans="1:24" s="806" customFormat="1" ht="15.75" customHeight="1">
      <c r="A571" s="1"/>
      <c r="B571" s="35"/>
      <c r="C571" s="883" t="s">
        <v>963</v>
      </c>
      <c r="D571" s="560"/>
      <c r="E571" s="116" t="s">
        <v>964</v>
      </c>
      <c r="F571" s="2" t="s">
        <v>206</v>
      </c>
      <c r="G571" s="797"/>
      <c r="H571" s="798">
        <v>8</v>
      </c>
      <c r="I571" s="798">
        <v>6</v>
      </c>
      <c r="J571" s="798">
        <v>6</v>
      </c>
      <c r="K571" s="803">
        <f t="shared" si="303"/>
        <v>20</v>
      </c>
      <c r="L571" s="495" t="s">
        <v>962</v>
      </c>
      <c r="M571" s="1020">
        <f>+[198]analisa!$I$951</f>
        <v>1181888.1000000003</v>
      </c>
      <c r="N571" s="831"/>
      <c r="O571" s="799">
        <f t="shared" si="289"/>
        <v>23637762.000000007</v>
      </c>
      <c r="P571" s="800">
        <f t="shared" si="290"/>
        <v>23637762.000000007</v>
      </c>
      <c r="R571" s="930"/>
      <c r="S571" s="931"/>
    </row>
    <row r="572" spans="1:24" ht="15.75" customHeight="1">
      <c r="A572" s="867"/>
      <c r="B572" s="35"/>
      <c r="C572" s="1021"/>
      <c r="D572" s="807"/>
      <c r="E572" s="1022"/>
      <c r="F572" s="808"/>
      <c r="G572" s="1023"/>
      <c r="H572" s="998"/>
      <c r="I572" s="998"/>
      <c r="J572" s="998"/>
      <c r="K572" s="771"/>
      <c r="L572" s="1025"/>
      <c r="M572" s="1026"/>
      <c r="N572" s="329"/>
      <c r="O572" s="772"/>
      <c r="P572" s="773"/>
      <c r="R572" s="988"/>
      <c r="S572" s="989"/>
    </row>
    <row r="573" spans="1:24" ht="15.75" customHeight="1">
      <c r="A573" s="867">
        <v>3</v>
      </c>
      <c r="B573" s="34" t="s">
        <v>357</v>
      </c>
      <c r="C573" s="1021"/>
      <c r="D573" s="807"/>
      <c r="E573" s="1022"/>
      <c r="F573" s="808"/>
      <c r="G573" s="1023"/>
      <c r="H573" s="1024"/>
      <c r="I573" s="1024"/>
      <c r="J573" s="1024"/>
      <c r="K573" s="771"/>
      <c r="L573" s="1025"/>
      <c r="M573" s="1026"/>
      <c r="N573" s="329">
        <f t="shared" si="294"/>
        <v>0</v>
      </c>
      <c r="O573" s="772">
        <f t="shared" si="289"/>
        <v>0</v>
      </c>
      <c r="P573" s="773">
        <f t="shared" si="290"/>
        <v>0</v>
      </c>
      <c r="R573" s="988"/>
      <c r="S573" s="989"/>
    </row>
    <row r="574" spans="1:24" ht="15.75" customHeight="1">
      <c r="A574" s="867" t="s">
        <v>81</v>
      </c>
      <c r="B574" s="287" t="s">
        <v>327</v>
      </c>
      <c r="C574" s="1021"/>
      <c r="D574" s="807"/>
      <c r="E574" s="1027"/>
      <c r="F574" s="808"/>
      <c r="G574" s="1023"/>
      <c r="H574" s="1024"/>
      <c r="I574" s="1024"/>
      <c r="J574" s="1024"/>
      <c r="K574" s="771"/>
      <c r="L574" s="1025"/>
      <c r="M574" s="1026"/>
      <c r="N574" s="329">
        <f t="shared" si="294"/>
        <v>0</v>
      </c>
      <c r="O574" s="772">
        <f t="shared" si="289"/>
        <v>0</v>
      </c>
      <c r="P574" s="773">
        <f t="shared" si="290"/>
        <v>0</v>
      </c>
      <c r="R574" s="988"/>
      <c r="S574" s="989"/>
    </row>
    <row r="575" spans="1:24" ht="15.75" customHeight="1">
      <c r="A575" s="867"/>
      <c r="B575" s="793" t="s">
        <v>328</v>
      </c>
      <c r="C575" s="1021"/>
      <c r="D575" s="807"/>
      <c r="E575" s="115" t="s">
        <v>332</v>
      </c>
      <c r="F575" s="808" t="s">
        <v>224</v>
      </c>
      <c r="G575" s="809">
        <v>27</v>
      </c>
      <c r="H575" s="810"/>
      <c r="I575" s="810"/>
      <c r="J575" s="810"/>
      <c r="K575" s="786">
        <f t="shared" ref="K575:K587" si="307">SUM(G575:J575)</f>
        <v>27</v>
      </c>
      <c r="L575" s="481" t="e">
        <f t="shared" ref="L575:L577" si="308">ROUND(R575*$R$10,$R$11)</f>
        <v>#REF!</v>
      </c>
      <c r="M575" s="484" t="e">
        <f t="shared" ref="M575:M578" si="309">ROUND(S575*$R$10,$R$11)</f>
        <v>#REF!</v>
      </c>
      <c r="N575" s="329" t="e">
        <f t="shared" si="294"/>
        <v>#REF!</v>
      </c>
      <c r="O575" s="772" t="e">
        <f t="shared" si="289"/>
        <v>#REF!</v>
      </c>
      <c r="P575" s="773" t="e">
        <f t="shared" si="290"/>
        <v>#REF!</v>
      </c>
      <c r="R575" s="988">
        <v>2155064</v>
      </c>
      <c r="S575" s="989">
        <f>S556*27</f>
        <v>0</v>
      </c>
    </row>
    <row r="576" spans="1:24" ht="15.75" customHeight="1">
      <c r="A576" s="867"/>
      <c r="B576" s="793" t="s">
        <v>329</v>
      </c>
      <c r="C576" s="1021"/>
      <c r="D576" s="807"/>
      <c r="E576" s="116" t="s">
        <v>537</v>
      </c>
      <c r="F576" s="808" t="s">
        <v>72</v>
      </c>
      <c r="G576" s="809">
        <v>20</v>
      </c>
      <c r="H576" s="810"/>
      <c r="I576" s="810"/>
      <c r="J576" s="810"/>
      <c r="K576" s="786">
        <f t="shared" si="307"/>
        <v>20</v>
      </c>
      <c r="L576" s="483" t="e">
        <f t="shared" si="308"/>
        <v>#REF!</v>
      </c>
      <c r="M576" s="482" t="e">
        <f t="shared" si="309"/>
        <v>#REF!</v>
      </c>
      <c r="N576" s="329" t="e">
        <f t="shared" si="294"/>
        <v>#REF!</v>
      </c>
      <c r="O576" s="772" t="e">
        <f t="shared" si="289"/>
        <v>#REF!</v>
      </c>
      <c r="P576" s="773" t="e">
        <f t="shared" si="290"/>
        <v>#REF!</v>
      </c>
      <c r="R576" s="988">
        <f>R557</f>
        <v>237830.39999999999</v>
      </c>
      <c r="S576" s="989">
        <v>40969.9</v>
      </c>
    </row>
    <row r="577" spans="1:20" ht="15.75" customHeight="1">
      <c r="A577" s="867"/>
      <c r="B577" s="793" t="s">
        <v>411</v>
      </c>
      <c r="C577" s="1021"/>
      <c r="D577" s="807"/>
      <c r="E577" s="116" t="s">
        <v>412</v>
      </c>
      <c r="F577" s="808" t="s">
        <v>206</v>
      </c>
      <c r="G577" s="809">
        <v>27</v>
      </c>
      <c r="H577" s="810"/>
      <c r="I577" s="810"/>
      <c r="J577" s="810"/>
      <c r="K577" s="786">
        <f t="shared" si="307"/>
        <v>27</v>
      </c>
      <c r="L577" s="483" t="e">
        <f t="shared" si="308"/>
        <v>#REF!</v>
      </c>
      <c r="M577" s="482" t="e">
        <f t="shared" si="309"/>
        <v>#REF!</v>
      </c>
      <c r="N577" s="329" t="e">
        <f t="shared" si="294"/>
        <v>#REF!</v>
      </c>
      <c r="O577" s="772" t="e">
        <f t="shared" si="289"/>
        <v>#REF!</v>
      </c>
      <c r="P577" s="773" t="e">
        <f t="shared" si="290"/>
        <v>#REF!</v>
      </c>
      <c r="R577" s="988">
        <v>540000</v>
      </c>
      <c r="S577" s="989">
        <v>54000</v>
      </c>
    </row>
    <row r="578" spans="1:20" ht="15.75" customHeight="1">
      <c r="A578" s="867"/>
      <c r="B578" s="793" t="s">
        <v>330</v>
      </c>
      <c r="C578" s="1021"/>
      <c r="D578" s="807"/>
      <c r="E578" s="116" t="s">
        <v>334</v>
      </c>
      <c r="F578" s="808" t="s">
        <v>209</v>
      </c>
      <c r="G578" s="809">
        <v>27</v>
      </c>
      <c r="H578" s="810"/>
      <c r="I578" s="810"/>
      <c r="J578" s="810"/>
      <c r="K578" s="786">
        <f t="shared" si="307"/>
        <v>27</v>
      </c>
      <c r="L578" s="483" t="s">
        <v>962</v>
      </c>
      <c r="M578" s="482" t="e">
        <f t="shared" si="309"/>
        <v>#REF!</v>
      </c>
      <c r="N578" s="329"/>
      <c r="O578" s="772" t="e">
        <f t="shared" si="289"/>
        <v>#REF!</v>
      </c>
      <c r="P578" s="773" t="e">
        <f t="shared" si="290"/>
        <v>#REF!</v>
      </c>
      <c r="R578" s="988">
        <v>0</v>
      </c>
      <c r="S578" s="284">
        <v>34830</v>
      </c>
      <c r="T578" s="988">
        <v>301800</v>
      </c>
    </row>
    <row r="579" spans="1:20" s="806" customFormat="1" ht="15.75" customHeight="1">
      <c r="A579" s="1028"/>
      <c r="B579" s="793" t="s">
        <v>331</v>
      </c>
      <c r="C579" s="1021"/>
      <c r="D579" s="1029"/>
      <c r="E579" s="115" t="s">
        <v>333</v>
      </c>
      <c r="F579" s="4" t="s">
        <v>209</v>
      </c>
      <c r="G579" s="1030">
        <v>27</v>
      </c>
      <c r="H579" s="1031"/>
      <c r="I579" s="1031"/>
      <c r="J579" s="1031"/>
      <c r="K579" s="786">
        <f t="shared" si="307"/>
        <v>27</v>
      </c>
      <c r="L579" s="495" t="e">
        <f t="shared" ref="L579" si="310">ROUND(R579*$R$10,$R$11)</f>
        <v>#REF!</v>
      </c>
      <c r="M579" s="482" t="e">
        <f t="shared" ref="M579" si="311">ROUND(S579*$R$10,$R$11)</f>
        <v>#REF!</v>
      </c>
      <c r="N579" s="831" t="e">
        <f t="shared" si="294"/>
        <v>#REF!</v>
      </c>
      <c r="O579" s="799" t="e">
        <f t="shared" si="289"/>
        <v>#REF!</v>
      </c>
      <c r="P579" s="800" t="e">
        <f t="shared" si="290"/>
        <v>#REF!</v>
      </c>
      <c r="R579" s="42">
        <f>+$R$12*T579</f>
        <v>562500</v>
      </c>
      <c r="S579" s="931">
        <v>63470</v>
      </c>
      <c r="T579" s="1032">
        <v>750000</v>
      </c>
    </row>
    <row r="580" spans="1:20" ht="15.75" customHeight="1">
      <c r="A580" s="867" t="s">
        <v>82</v>
      </c>
      <c r="B580" s="287" t="s">
        <v>358</v>
      </c>
      <c r="C580" s="1021"/>
      <c r="D580" s="807"/>
      <c r="E580" s="1027"/>
      <c r="F580" s="808"/>
      <c r="G580" s="1023"/>
      <c r="H580" s="1024"/>
      <c r="I580" s="1024"/>
      <c r="J580" s="1024"/>
      <c r="K580" s="786">
        <f t="shared" si="307"/>
        <v>0</v>
      </c>
      <c r="L580" s="1025"/>
      <c r="M580" s="1026"/>
      <c r="N580" s="329"/>
      <c r="O580" s="772"/>
      <c r="P580" s="773"/>
      <c r="R580" s="988"/>
      <c r="S580" s="989"/>
    </row>
    <row r="581" spans="1:20" ht="15.75" customHeight="1">
      <c r="A581" s="867"/>
      <c r="B581" s="793" t="s">
        <v>328</v>
      </c>
      <c r="C581" s="1021"/>
      <c r="D581" s="807"/>
      <c r="E581" s="115" t="s">
        <v>332</v>
      </c>
      <c r="F581" s="808" t="s">
        <v>224</v>
      </c>
      <c r="G581" s="1033"/>
      <c r="H581" s="1034">
        <f>28+39</f>
        <v>67</v>
      </c>
      <c r="I581" s="1034">
        <f t="shared" ref="I581:J581" si="312">34+39</f>
        <v>73</v>
      </c>
      <c r="J581" s="1034">
        <f t="shared" si="312"/>
        <v>73</v>
      </c>
      <c r="K581" s="786">
        <f t="shared" si="307"/>
        <v>213</v>
      </c>
      <c r="L581" s="495" t="e">
        <f>+L575</f>
        <v>#REF!</v>
      </c>
      <c r="M581" s="485" t="e">
        <f t="shared" ref="M581" si="313">ROUND(S581*$R$10,$R$11)</f>
        <v>#REF!</v>
      </c>
      <c r="N581" s="345" t="e">
        <f t="shared" si="294"/>
        <v>#REF!</v>
      </c>
      <c r="O581" s="858" t="e">
        <f t="shared" si="289"/>
        <v>#REF!</v>
      </c>
      <c r="P581" s="859" t="e">
        <f t="shared" si="290"/>
        <v>#REF!</v>
      </c>
      <c r="R581" s="1035">
        <f>+R575/27</f>
        <v>79817.185185185182</v>
      </c>
      <c r="S581" s="1036">
        <f>+S575/27</f>
        <v>0</v>
      </c>
    </row>
    <row r="582" spans="1:20" ht="15.75" customHeight="1">
      <c r="A582" s="867"/>
      <c r="B582" s="793" t="s">
        <v>535</v>
      </c>
      <c r="C582" s="1021"/>
      <c r="D582" s="807"/>
      <c r="E582" s="116" t="s">
        <v>841</v>
      </c>
      <c r="F582" s="808" t="s">
        <v>72</v>
      </c>
      <c r="G582" s="1033"/>
      <c r="H582" s="1034">
        <f>H581*1.04</f>
        <v>69.680000000000007</v>
      </c>
      <c r="I582" s="1034">
        <f t="shared" ref="I582:J582" si="314">I581*1.04</f>
        <v>75.92</v>
      </c>
      <c r="J582" s="1034">
        <f t="shared" si="314"/>
        <v>75.92</v>
      </c>
      <c r="K582" s="786">
        <f t="shared" si="307"/>
        <v>221.52000000000004</v>
      </c>
      <c r="L582" s="483" t="e">
        <f>+L557</f>
        <v>#REF!</v>
      </c>
      <c r="M582" s="482">
        <f>+M557</f>
        <v>68019.625</v>
      </c>
      <c r="N582" s="329" t="e">
        <f t="shared" si="294"/>
        <v>#REF!</v>
      </c>
      <c r="O582" s="772">
        <f t="shared" si="289"/>
        <v>15067707.330000002</v>
      </c>
      <c r="P582" s="773" t="e">
        <f t="shared" si="290"/>
        <v>#REF!</v>
      </c>
      <c r="R582" s="988"/>
      <c r="S582" s="989"/>
    </row>
    <row r="583" spans="1:20" ht="15.75" customHeight="1">
      <c r="A583" s="867"/>
      <c r="B583" s="793" t="s">
        <v>588</v>
      </c>
      <c r="C583" s="1021"/>
      <c r="D583" s="807"/>
      <c r="E583" s="116" t="s">
        <v>837</v>
      </c>
      <c r="F583" s="808" t="s">
        <v>72</v>
      </c>
      <c r="G583" s="1033"/>
      <c r="H583" s="1034">
        <f>H581*1.65</f>
        <v>110.55</v>
      </c>
      <c r="I583" s="1034">
        <f t="shared" ref="I583:J583" si="315">I581*1.65</f>
        <v>120.44999999999999</v>
      </c>
      <c r="J583" s="1034">
        <f t="shared" si="315"/>
        <v>120.44999999999999</v>
      </c>
      <c r="K583" s="786">
        <f t="shared" si="307"/>
        <v>351.45</v>
      </c>
      <c r="L583" s="483">
        <f>+L164</f>
        <v>147764.5</v>
      </c>
      <c r="M583" s="486">
        <f>+M164</f>
        <v>95535</v>
      </c>
      <c r="N583" s="329">
        <f t="shared" si="294"/>
        <v>51931833.524999999</v>
      </c>
      <c r="O583" s="772">
        <f t="shared" si="289"/>
        <v>33575775.75</v>
      </c>
      <c r="P583" s="773">
        <f t="shared" si="290"/>
        <v>85507609.275000006</v>
      </c>
      <c r="R583" s="988">
        <f>R181</f>
        <v>0</v>
      </c>
      <c r="S583" s="989">
        <f>S181</f>
        <v>138050</v>
      </c>
    </row>
    <row r="584" spans="1:20" ht="15.75" customHeight="1">
      <c r="A584" s="867"/>
      <c r="B584" s="793" t="s">
        <v>411</v>
      </c>
      <c r="C584" s="1021"/>
      <c r="D584" s="807"/>
      <c r="E584" s="116" t="s">
        <v>412</v>
      </c>
      <c r="F584" s="808" t="s">
        <v>206</v>
      </c>
      <c r="G584" s="1033"/>
      <c r="H584" s="1034">
        <f>H581</f>
        <v>67</v>
      </c>
      <c r="I584" s="1034">
        <f t="shared" ref="I584:J584" si="316">I581</f>
        <v>73</v>
      </c>
      <c r="J584" s="1034">
        <f t="shared" si="316"/>
        <v>73</v>
      </c>
      <c r="K584" s="786">
        <f t="shared" si="307"/>
        <v>213</v>
      </c>
      <c r="L584" s="483" t="e">
        <f t="shared" ref="L584" si="317">ROUND(R584*$R$10,$R$11)</f>
        <v>#REF!</v>
      </c>
      <c r="M584" s="482" t="e">
        <f t="shared" ref="M584:M586" si="318">ROUND(S584*$R$10,$R$11)</f>
        <v>#REF!</v>
      </c>
      <c r="N584" s="329" t="e">
        <f t="shared" si="294"/>
        <v>#REF!</v>
      </c>
      <c r="O584" s="772" t="e">
        <f t="shared" si="289"/>
        <v>#REF!</v>
      </c>
      <c r="P584" s="773" t="e">
        <f t="shared" si="290"/>
        <v>#REF!</v>
      </c>
      <c r="R584" s="988">
        <f t="shared" ref="R584:S584" si="319">R577</f>
        <v>540000</v>
      </c>
      <c r="S584" s="989">
        <f t="shared" si="319"/>
        <v>54000</v>
      </c>
    </row>
    <row r="585" spans="1:20" ht="15.75" customHeight="1">
      <c r="A585" s="867"/>
      <c r="B585" s="793" t="s">
        <v>330</v>
      </c>
      <c r="C585" s="1021"/>
      <c r="D585" s="807"/>
      <c r="E585" s="116" t="s">
        <v>589</v>
      </c>
      <c r="F585" s="808" t="s">
        <v>209</v>
      </c>
      <c r="G585" s="1033"/>
      <c r="H585" s="1034">
        <f>H584</f>
        <v>67</v>
      </c>
      <c r="I585" s="1034">
        <f t="shared" ref="I585:J585" si="320">I584</f>
        <v>73</v>
      </c>
      <c r="J585" s="1034">
        <f t="shared" si="320"/>
        <v>73</v>
      </c>
      <c r="K585" s="786">
        <f t="shared" si="307"/>
        <v>213</v>
      </c>
      <c r="L585" s="483" t="s">
        <v>962</v>
      </c>
      <c r="M585" s="482" t="e">
        <f t="shared" si="318"/>
        <v>#REF!</v>
      </c>
      <c r="N585" s="329"/>
      <c r="O585" s="772" t="e">
        <f t="shared" si="289"/>
        <v>#REF!</v>
      </c>
      <c r="P585" s="773" t="e">
        <f t="shared" si="290"/>
        <v>#REF!</v>
      </c>
      <c r="R585" s="988">
        <f t="shared" ref="R585:S585" si="321">R578</f>
        <v>0</v>
      </c>
      <c r="S585" s="989">
        <f t="shared" si="321"/>
        <v>34830</v>
      </c>
    </row>
    <row r="586" spans="1:20" s="806" customFormat="1" ht="15.75" customHeight="1">
      <c r="A586" s="1028"/>
      <c r="B586" s="793" t="s">
        <v>331</v>
      </c>
      <c r="C586" s="1021"/>
      <c r="D586" s="1029"/>
      <c r="E586" s="115" t="s">
        <v>333</v>
      </c>
      <c r="F586" s="4" t="s">
        <v>209</v>
      </c>
      <c r="G586" s="1033"/>
      <c r="H586" s="1034">
        <f>H584</f>
        <v>67</v>
      </c>
      <c r="I586" s="1034">
        <f t="shared" ref="I586:J586" si="322">I584</f>
        <v>73</v>
      </c>
      <c r="J586" s="1034">
        <f t="shared" si="322"/>
        <v>73</v>
      </c>
      <c r="K586" s="786">
        <f t="shared" si="307"/>
        <v>213</v>
      </c>
      <c r="L586" s="495" t="e">
        <f>L579</f>
        <v>#REF!</v>
      </c>
      <c r="M586" s="485" t="e">
        <f t="shared" si="318"/>
        <v>#REF!</v>
      </c>
      <c r="N586" s="831" t="e">
        <f t="shared" si="294"/>
        <v>#REF!</v>
      </c>
      <c r="O586" s="799" t="e">
        <f t="shared" si="289"/>
        <v>#REF!</v>
      </c>
      <c r="P586" s="800" t="e">
        <f t="shared" si="290"/>
        <v>#REF!</v>
      </c>
      <c r="R586" s="1032">
        <f t="shared" ref="R586:S586" si="323">R579</f>
        <v>562500</v>
      </c>
      <c r="S586" s="1037">
        <f t="shared" si="323"/>
        <v>63470</v>
      </c>
    </row>
    <row r="587" spans="1:20" ht="15.75" customHeight="1">
      <c r="A587" s="44"/>
      <c r="B587" s="239"/>
      <c r="C587" s="1038"/>
      <c r="D587" s="834"/>
      <c r="E587" s="1039"/>
      <c r="F587" s="1008"/>
      <c r="G587" s="1040"/>
      <c r="H587" s="1041"/>
      <c r="I587" s="1041"/>
      <c r="J587" s="1041"/>
      <c r="K587" s="771">
        <f t="shared" si="307"/>
        <v>0</v>
      </c>
      <c r="L587" s="837"/>
      <c r="M587" s="1042"/>
      <c r="N587" s="329">
        <f t="shared" si="294"/>
        <v>0</v>
      </c>
      <c r="O587" s="772">
        <f t="shared" si="289"/>
        <v>0</v>
      </c>
      <c r="P587" s="773">
        <f t="shared" si="290"/>
        <v>0</v>
      </c>
    </row>
    <row r="588" spans="1:20" ht="15.75" customHeight="1">
      <c r="A588" s="811"/>
      <c r="B588" s="812"/>
      <c r="C588" s="813"/>
      <c r="D588" s="814"/>
      <c r="E588" s="815"/>
      <c r="F588" s="816"/>
      <c r="G588" s="817"/>
      <c r="H588" s="818"/>
      <c r="I588" s="818"/>
      <c r="J588" s="818"/>
      <c r="K588" s="819"/>
      <c r="L588" s="820"/>
      <c r="M588" s="821"/>
      <c r="N588" s="817"/>
      <c r="O588" s="1009" t="s">
        <v>408</v>
      </c>
      <c r="P588" s="823" t="e">
        <f>SUM(P537:P587)</f>
        <v>#REF!</v>
      </c>
    </row>
    <row r="589" spans="1:20" ht="15.75" customHeight="1">
      <c r="A589" s="52"/>
      <c r="B589" s="824"/>
      <c r="C589" s="760"/>
      <c r="D589" s="54"/>
      <c r="E589" s="1043"/>
      <c r="F589" s="761"/>
      <c r="G589" s="1044"/>
      <c r="H589" s="1045"/>
      <c r="I589" s="1045"/>
      <c r="J589" s="1045"/>
      <c r="K589" s="771">
        <f t="shared" ref="K589:K620" si="324">SUM(G589:J589)</f>
        <v>0</v>
      </c>
      <c r="L589" s="1046"/>
      <c r="M589" s="1047"/>
      <c r="N589" s="1044"/>
      <c r="O589" s="1048"/>
      <c r="P589" s="1049"/>
    </row>
    <row r="590" spans="1:20" ht="15.75" customHeight="1">
      <c r="A590" s="32" t="s">
        <v>397</v>
      </c>
      <c r="B590" s="34" t="s">
        <v>216</v>
      </c>
      <c r="C590" s="796"/>
      <c r="D590" s="51"/>
      <c r="E590" s="43"/>
      <c r="F590" s="770"/>
      <c r="G590" s="503"/>
      <c r="H590" s="285"/>
      <c r="I590" s="285"/>
      <c r="J590" s="285"/>
      <c r="K590" s="771">
        <f t="shared" si="324"/>
        <v>0</v>
      </c>
      <c r="L590" s="329"/>
      <c r="M590" s="492"/>
      <c r="N590" s="503"/>
      <c r="O590" s="772"/>
      <c r="P590" s="773"/>
    </row>
    <row r="591" spans="1:20" ht="15.75" customHeight="1">
      <c r="A591" s="32">
        <v>1</v>
      </c>
      <c r="B591" s="34" t="s">
        <v>217</v>
      </c>
      <c r="C591" s="796"/>
      <c r="D591" s="51"/>
      <c r="E591" s="43"/>
      <c r="F591" s="770"/>
      <c r="G591" s="503"/>
      <c r="H591" s="285"/>
      <c r="I591" s="285"/>
      <c r="J591" s="285"/>
      <c r="K591" s="771">
        <f t="shared" si="324"/>
        <v>0</v>
      </c>
      <c r="L591" s="329"/>
      <c r="M591" s="492"/>
      <c r="N591" s="329">
        <f t="shared" ref="N591:N637" si="325">K591*L591</f>
        <v>0</v>
      </c>
      <c r="O591" s="772">
        <f t="shared" ref="O591:O637" si="326">K591*M591</f>
        <v>0</v>
      </c>
      <c r="P591" s="773">
        <f t="shared" ref="P591:P637" si="327">N591+O591</f>
        <v>0</v>
      </c>
    </row>
    <row r="592" spans="1:20" ht="15.75" customHeight="1">
      <c r="A592" s="37" t="s">
        <v>74</v>
      </c>
      <c r="B592" s="240" t="s">
        <v>317</v>
      </c>
      <c r="C592" s="275"/>
      <c r="D592" s="51"/>
      <c r="E592" s="518"/>
      <c r="F592" s="783" t="s">
        <v>117</v>
      </c>
      <c r="G592" s="792">
        <v>7</v>
      </c>
      <c r="H592" s="346"/>
      <c r="I592" s="346"/>
      <c r="J592" s="346"/>
      <c r="K592" s="786">
        <f t="shared" si="324"/>
        <v>7</v>
      </c>
      <c r="L592" s="495" t="e">
        <f t="shared" ref="L592" si="328">ROUND(R592*$R$10,$R$11)</f>
        <v>#REF!</v>
      </c>
      <c r="M592" s="485" t="e">
        <f t="shared" ref="M592" si="329">ROUND(S592*$R$10,$R$11)</f>
        <v>#REF!</v>
      </c>
      <c r="N592" s="345" t="e">
        <f t="shared" si="325"/>
        <v>#REF!</v>
      </c>
      <c r="O592" s="858" t="e">
        <f t="shared" si="326"/>
        <v>#REF!</v>
      </c>
      <c r="P592" s="859" t="e">
        <f t="shared" si="327"/>
        <v>#REF!</v>
      </c>
      <c r="R592" s="42">
        <f>+$R$12*T592</f>
        <v>206250</v>
      </c>
      <c r="S592" s="42">
        <f>+$S$12*T592</f>
        <v>68750</v>
      </c>
      <c r="T592" s="42">
        <v>275000</v>
      </c>
    </row>
    <row r="593" spans="1:20" ht="15.75" customHeight="1">
      <c r="A593" s="37" t="s">
        <v>79</v>
      </c>
      <c r="B593" s="240" t="s">
        <v>218</v>
      </c>
      <c r="C593" s="917"/>
      <c r="D593" s="51"/>
      <c r="E593" s="518"/>
      <c r="F593" s="783"/>
      <c r="G593" s="792"/>
      <c r="H593" s="346"/>
      <c r="I593" s="346"/>
      <c r="J593" s="346"/>
      <c r="K593" s="786">
        <f t="shared" si="324"/>
        <v>0</v>
      </c>
      <c r="L593" s="345"/>
      <c r="M593" s="1017"/>
      <c r="N593" s="345">
        <f t="shared" si="325"/>
        <v>0</v>
      </c>
      <c r="O593" s="858">
        <f t="shared" si="326"/>
        <v>0</v>
      </c>
      <c r="P593" s="859">
        <f t="shared" si="327"/>
        <v>0</v>
      </c>
    </row>
    <row r="594" spans="1:20" ht="15.75" customHeight="1">
      <c r="A594" s="37"/>
      <c r="B594" s="241"/>
      <c r="C594" s="275" t="s">
        <v>219</v>
      </c>
      <c r="D594" s="51"/>
      <c r="E594" s="518"/>
      <c r="F594" s="783" t="s">
        <v>117</v>
      </c>
      <c r="G594" s="792">
        <v>29</v>
      </c>
      <c r="H594" s="792">
        <v>29</v>
      </c>
      <c r="I594" s="792">
        <v>28</v>
      </c>
      <c r="J594" s="792">
        <v>28</v>
      </c>
      <c r="K594" s="786">
        <f t="shared" si="324"/>
        <v>114</v>
      </c>
      <c r="L594" s="497" t="e">
        <f t="shared" ref="L594" si="330">ROUND(R594*$R$10,$R$11)</f>
        <v>#REF!</v>
      </c>
      <c r="M594" s="496" t="e">
        <f t="shared" ref="M594" si="331">ROUND(S594*$R$10,$R$11)</f>
        <v>#REF!</v>
      </c>
      <c r="N594" s="345" t="e">
        <f t="shared" si="325"/>
        <v>#REF!</v>
      </c>
      <c r="O594" s="858" t="e">
        <f t="shared" si="326"/>
        <v>#REF!</v>
      </c>
      <c r="P594" s="859" t="e">
        <f t="shared" si="327"/>
        <v>#REF!</v>
      </c>
      <c r="R594" s="42">
        <v>519300</v>
      </c>
      <c r="S594" s="42">
        <v>173100</v>
      </c>
      <c r="T594" s="42">
        <v>450000</v>
      </c>
    </row>
    <row r="595" spans="1:20" ht="15.75" customHeight="1">
      <c r="A595" s="37"/>
      <c r="B595" s="241"/>
      <c r="C595" s="275" t="s">
        <v>220</v>
      </c>
      <c r="D595" s="51"/>
      <c r="E595" s="518"/>
      <c r="F595" s="783" t="s">
        <v>117</v>
      </c>
      <c r="G595" s="792">
        <v>27</v>
      </c>
      <c r="H595" s="792">
        <v>27</v>
      </c>
      <c r="I595" s="792">
        <v>27</v>
      </c>
      <c r="J595" s="792">
        <v>27</v>
      </c>
      <c r="K595" s="786">
        <f t="shared" si="324"/>
        <v>108</v>
      </c>
      <c r="L595" s="497" t="e">
        <f>+L594</f>
        <v>#REF!</v>
      </c>
      <c r="M595" s="496" t="e">
        <f>+M594</f>
        <v>#REF!</v>
      </c>
      <c r="N595" s="345" t="e">
        <f t="shared" si="325"/>
        <v>#REF!</v>
      </c>
      <c r="O595" s="858" t="e">
        <f t="shared" si="326"/>
        <v>#REF!</v>
      </c>
      <c r="P595" s="859" t="e">
        <f t="shared" si="327"/>
        <v>#REF!</v>
      </c>
    </row>
    <row r="596" spans="1:20" ht="15.75" customHeight="1">
      <c r="A596" s="37" t="s">
        <v>80</v>
      </c>
      <c r="B596" s="240" t="s">
        <v>221</v>
      </c>
      <c r="C596" s="275"/>
      <c r="D596" s="51"/>
      <c r="E596" s="518"/>
      <c r="F596" s="783"/>
      <c r="G596" s="792"/>
      <c r="H596" s="346"/>
      <c r="I596" s="346"/>
      <c r="J596" s="346"/>
      <c r="K596" s="786">
        <f t="shared" si="324"/>
        <v>0</v>
      </c>
      <c r="L596" s="345"/>
      <c r="M596" s="1017"/>
      <c r="N596" s="345">
        <f t="shared" si="325"/>
        <v>0</v>
      </c>
      <c r="O596" s="858">
        <f t="shared" si="326"/>
        <v>0</v>
      </c>
      <c r="P596" s="859">
        <f t="shared" si="327"/>
        <v>0</v>
      </c>
    </row>
    <row r="597" spans="1:20" ht="15.75" customHeight="1">
      <c r="A597" s="37"/>
      <c r="B597" s="240" t="s">
        <v>222</v>
      </c>
      <c r="C597" s="275"/>
      <c r="D597" s="51"/>
      <c r="E597" s="518" t="s">
        <v>223</v>
      </c>
      <c r="F597" s="783" t="s">
        <v>224</v>
      </c>
      <c r="G597" s="792">
        <v>1</v>
      </c>
      <c r="H597" s="346"/>
      <c r="I597" s="346"/>
      <c r="J597" s="346"/>
      <c r="K597" s="786">
        <f t="shared" si="324"/>
        <v>1</v>
      </c>
      <c r="L597" s="497" t="e">
        <f t="shared" ref="L597" si="332">ROUND(R597*$R$10,$R$11)</f>
        <v>#REF!</v>
      </c>
      <c r="M597" s="496" t="e">
        <f t="shared" ref="M597" si="333">ROUND(S597*$R$10,$R$11)</f>
        <v>#REF!</v>
      </c>
      <c r="N597" s="345" t="e">
        <f t="shared" si="325"/>
        <v>#REF!</v>
      </c>
      <c r="O597" s="858" t="e">
        <f t="shared" si="326"/>
        <v>#REF!</v>
      </c>
      <c r="P597" s="859" t="e">
        <f t="shared" si="327"/>
        <v>#REF!</v>
      </c>
      <c r="R597" s="42">
        <v>1731000</v>
      </c>
      <c r="S597" s="42">
        <v>173100</v>
      </c>
      <c r="T597" s="42">
        <v>1500000</v>
      </c>
    </row>
    <row r="598" spans="1:20" ht="15.75" customHeight="1">
      <c r="A598" s="37"/>
      <c r="B598" s="240" t="s">
        <v>225</v>
      </c>
      <c r="C598" s="275"/>
      <c r="D598" s="51"/>
      <c r="E598" s="518" t="s">
        <v>223</v>
      </c>
      <c r="F598" s="783" t="s">
        <v>224</v>
      </c>
      <c r="G598" s="792">
        <v>1</v>
      </c>
      <c r="H598" s="346"/>
      <c r="I598" s="346"/>
      <c r="J598" s="346"/>
      <c r="K598" s="786">
        <f t="shared" si="324"/>
        <v>1</v>
      </c>
      <c r="L598" s="497" t="e">
        <f t="shared" ref="L598" si="334">+L597</f>
        <v>#REF!</v>
      </c>
      <c r="M598" s="496" t="e">
        <f t="shared" ref="M598" si="335">+M597</f>
        <v>#REF!</v>
      </c>
      <c r="N598" s="345" t="e">
        <f t="shared" si="325"/>
        <v>#REF!</v>
      </c>
      <c r="O598" s="858" t="e">
        <f t="shared" si="326"/>
        <v>#REF!</v>
      </c>
      <c r="P598" s="859" t="e">
        <f t="shared" si="327"/>
        <v>#REF!</v>
      </c>
    </row>
    <row r="599" spans="1:20" ht="15.75" customHeight="1">
      <c r="A599" s="37"/>
      <c r="B599" s="240" t="s">
        <v>226</v>
      </c>
      <c r="C599" s="275"/>
      <c r="D599" s="51"/>
      <c r="E599" s="518" t="s">
        <v>227</v>
      </c>
      <c r="F599" s="783" t="s">
        <v>224</v>
      </c>
      <c r="G599" s="792">
        <v>1</v>
      </c>
      <c r="H599" s="346"/>
      <c r="I599" s="346"/>
      <c r="J599" s="346"/>
      <c r="K599" s="786">
        <f t="shared" si="324"/>
        <v>1</v>
      </c>
      <c r="L599" s="497" t="e">
        <f>+L598</f>
        <v>#REF!</v>
      </c>
      <c r="M599" s="496" t="e">
        <f>+M598</f>
        <v>#REF!</v>
      </c>
      <c r="N599" s="345" t="e">
        <f t="shared" si="325"/>
        <v>#REF!</v>
      </c>
      <c r="O599" s="858" t="e">
        <f t="shared" si="326"/>
        <v>#REF!</v>
      </c>
      <c r="P599" s="859" t="e">
        <f t="shared" si="327"/>
        <v>#REF!</v>
      </c>
    </row>
    <row r="600" spans="1:20" ht="15.75" customHeight="1">
      <c r="A600" s="37" t="s">
        <v>83</v>
      </c>
      <c r="B600" s="36" t="s">
        <v>365</v>
      </c>
      <c r="C600" s="796"/>
      <c r="D600" s="51"/>
      <c r="E600" s="518" t="s">
        <v>538</v>
      </c>
      <c r="F600" s="783" t="s">
        <v>117</v>
      </c>
      <c r="G600" s="792">
        <v>35</v>
      </c>
      <c r="H600" s="346"/>
      <c r="I600" s="346"/>
      <c r="J600" s="346"/>
      <c r="K600" s="786">
        <f t="shared" si="324"/>
        <v>35</v>
      </c>
      <c r="L600" s="495" t="e">
        <f t="shared" ref="L600" si="336">ROUND(R600*$R$10,$R$11)</f>
        <v>#REF!</v>
      </c>
      <c r="M600" s="485" t="e">
        <f t="shared" ref="M600" si="337">ROUND(S600*$R$10,$R$11)</f>
        <v>#REF!</v>
      </c>
      <c r="N600" s="345" t="e">
        <f t="shared" si="325"/>
        <v>#REF!</v>
      </c>
      <c r="O600" s="858" t="e">
        <f t="shared" si="326"/>
        <v>#REF!</v>
      </c>
      <c r="P600" s="859" t="e">
        <f t="shared" si="327"/>
        <v>#REF!</v>
      </c>
      <c r="R600" s="42">
        <f>+$R$12*T600</f>
        <v>1687500</v>
      </c>
      <c r="S600" s="42">
        <f>+$S$12*T600</f>
        <v>562500</v>
      </c>
      <c r="T600" s="42">
        <v>2250000</v>
      </c>
    </row>
    <row r="601" spans="1:20" ht="15.75" customHeight="1">
      <c r="A601" s="37" t="s">
        <v>84</v>
      </c>
      <c r="B601" s="36" t="s">
        <v>366</v>
      </c>
      <c r="C601" s="796"/>
      <c r="D601" s="51"/>
      <c r="E601" s="518" t="s">
        <v>539</v>
      </c>
      <c r="F601" s="783" t="s">
        <v>117</v>
      </c>
      <c r="G601" s="792"/>
      <c r="H601" s="346">
        <v>55</v>
      </c>
      <c r="I601" s="346">
        <v>232</v>
      </c>
      <c r="J601" s="346">
        <v>232</v>
      </c>
      <c r="K601" s="786">
        <f t="shared" si="324"/>
        <v>519</v>
      </c>
      <c r="L601" s="497" t="e">
        <f t="shared" ref="L601" si="338">ROUND(R601*$R$10,$R$11)</f>
        <v>#REF!</v>
      </c>
      <c r="M601" s="496" t="e">
        <f t="shared" ref="M601" si="339">ROUND(S601*$R$10,$R$11)</f>
        <v>#REF!</v>
      </c>
      <c r="N601" s="345" t="e">
        <f t="shared" si="325"/>
        <v>#REF!</v>
      </c>
      <c r="O601" s="858" t="e">
        <f t="shared" si="326"/>
        <v>#REF!</v>
      </c>
      <c r="P601" s="859" t="e">
        <f t="shared" si="327"/>
        <v>#REF!</v>
      </c>
      <c r="R601" s="42">
        <v>1096300</v>
      </c>
      <c r="S601" s="42">
        <v>288500</v>
      </c>
      <c r="T601" s="42">
        <v>1300000</v>
      </c>
    </row>
    <row r="602" spans="1:20" ht="15.75" customHeight="1">
      <c r="A602" s="37" t="s">
        <v>85</v>
      </c>
      <c r="B602" s="36" t="s">
        <v>367</v>
      </c>
      <c r="C602" s="796"/>
      <c r="D602" s="51"/>
      <c r="E602" s="518" t="s">
        <v>540</v>
      </c>
      <c r="F602" s="783" t="s">
        <v>224</v>
      </c>
      <c r="G602" s="792"/>
      <c r="H602" s="850">
        <v>5</v>
      </c>
      <c r="I602" s="850">
        <v>9</v>
      </c>
      <c r="J602" s="850">
        <v>11</v>
      </c>
      <c r="K602" s="786">
        <f t="shared" si="324"/>
        <v>25</v>
      </c>
      <c r="L602" s="495" t="e">
        <f t="shared" ref="L602" si="340">ROUND(R602*$R$10,$R$11)</f>
        <v>#REF!</v>
      </c>
      <c r="M602" s="485" t="e">
        <f t="shared" ref="M602" si="341">ROUND(S602*$R$10,$R$11)</f>
        <v>#REF!</v>
      </c>
      <c r="N602" s="345" t="e">
        <f t="shared" si="325"/>
        <v>#REF!</v>
      </c>
      <c r="O602" s="858" t="e">
        <f t="shared" si="326"/>
        <v>#REF!</v>
      </c>
      <c r="P602" s="859" t="e">
        <f t="shared" si="327"/>
        <v>#REF!</v>
      </c>
      <c r="R602" s="42">
        <f>+$R$12*T602</f>
        <v>322500</v>
      </c>
      <c r="S602" s="42">
        <f>+$S$12*T602</f>
        <v>107500</v>
      </c>
      <c r="T602" s="42">
        <v>430000</v>
      </c>
    </row>
    <row r="603" spans="1:20" ht="15.75" customHeight="1">
      <c r="A603" s="37"/>
      <c r="B603" s="1018"/>
      <c r="C603" s="33"/>
      <c r="D603" s="51"/>
      <c r="E603" s="43"/>
      <c r="F603" s="770"/>
      <c r="G603" s="503"/>
      <c r="H603" s="285"/>
      <c r="I603" s="285"/>
      <c r="J603" s="285"/>
      <c r="K603" s="786">
        <f t="shared" si="324"/>
        <v>0</v>
      </c>
      <c r="L603" s="329"/>
      <c r="M603" s="492"/>
      <c r="N603" s="329">
        <f t="shared" si="325"/>
        <v>0</v>
      </c>
      <c r="O603" s="772">
        <f t="shared" si="326"/>
        <v>0</v>
      </c>
      <c r="P603" s="773">
        <f t="shared" si="327"/>
        <v>0</v>
      </c>
    </row>
    <row r="604" spans="1:20" ht="15.75" customHeight="1">
      <c r="A604" s="32">
        <v>2</v>
      </c>
      <c r="B604" s="34" t="s">
        <v>325</v>
      </c>
      <c r="C604" s="1014"/>
      <c r="D604" s="51"/>
      <c r="E604" s="43"/>
      <c r="F604" s="783"/>
      <c r="G604" s="503"/>
      <c r="H604" s="285"/>
      <c r="I604" s="285"/>
      <c r="J604" s="285"/>
      <c r="K604" s="786">
        <f t="shared" si="324"/>
        <v>0</v>
      </c>
      <c r="L604" s="329"/>
      <c r="M604" s="492"/>
      <c r="N604" s="329">
        <f t="shared" si="325"/>
        <v>0</v>
      </c>
      <c r="O604" s="772">
        <f t="shared" si="326"/>
        <v>0</v>
      </c>
      <c r="P604" s="773">
        <f t="shared" si="327"/>
        <v>0</v>
      </c>
    </row>
    <row r="605" spans="1:20" ht="15.75" customHeight="1">
      <c r="A605" s="37" t="s">
        <v>34</v>
      </c>
      <c r="B605" s="171" t="s">
        <v>236</v>
      </c>
      <c r="C605" s="1014"/>
      <c r="D605" s="51"/>
      <c r="E605" s="518"/>
      <c r="F605" s="783"/>
      <c r="G605" s="503"/>
      <c r="H605" s="285"/>
      <c r="I605" s="285"/>
      <c r="J605" s="285"/>
      <c r="K605" s="786">
        <f t="shared" si="324"/>
        <v>0</v>
      </c>
      <c r="L605" s="329"/>
      <c r="M605" s="492"/>
      <c r="N605" s="329">
        <f t="shared" si="325"/>
        <v>0</v>
      </c>
      <c r="O605" s="772">
        <f t="shared" si="326"/>
        <v>0</v>
      </c>
      <c r="P605" s="773">
        <f t="shared" si="327"/>
        <v>0</v>
      </c>
    </row>
    <row r="606" spans="1:20" ht="15.75" customHeight="1">
      <c r="A606" s="37"/>
      <c r="B606" s="35"/>
      <c r="C606" s="796" t="s">
        <v>237</v>
      </c>
      <c r="D606" s="51"/>
      <c r="E606" s="116" t="s">
        <v>238</v>
      </c>
      <c r="F606" s="783" t="s">
        <v>224</v>
      </c>
      <c r="G606" s="792"/>
      <c r="H606" s="346">
        <v>2</v>
      </c>
      <c r="I606" s="346"/>
      <c r="J606" s="346"/>
      <c r="K606" s="786">
        <f t="shared" si="324"/>
        <v>2</v>
      </c>
      <c r="L606" s="481" t="e">
        <f t="shared" ref="L606:L610" si="342">ROUND(R606*$R$10,$R$11)</f>
        <v>#REF!</v>
      </c>
      <c r="M606" s="482" t="e">
        <f t="shared" ref="M606:M610" si="343">ROUND(S606*$R$10,$R$11)</f>
        <v>#REF!</v>
      </c>
      <c r="N606" s="329" t="e">
        <f t="shared" si="325"/>
        <v>#REF!</v>
      </c>
      <c r="O606" s="772" t="e">
        <f t="shared" si="326"/>
        <v>#REF!</v>
      </c>
      <c r="P606" s="773" t="e">
        <f t="shared" si="327"/>
        <v>#REF!</v>
      </c>
      <c r="R606" s="458">
        <v>3462000</v>
      </c>
      <c r="S606" s="284">
        <v>432750</v>
      </c>
    </row>
    <row r="607" spans="1:20" ht="15.75" customHeight="1">
      <c r="A607" s="37"/>
      <c r="B607" s="35"/>
      <c r="C607" s="924" t="s">
        <v>239</v>
      </c>
      <c r="D607" s="51"/>
      <c r="E607" s="518"/>
      <c r="F607" s="783" t="s">
        <v>72</v>
      </c>
      <c r="G607" s="792"/>
      <c r="H607" s="346">
        <v>395</v>
      </c>
      <c r="I607" s="346"/>
      <c r="J607" s="346"/>
      <c r="K607" s="786">
        <f t="shared" si="324"/>
        <v>395</v>
      </c>
      <c r="L607" s="481" t="e">
        <f t="shared" si="342"/>
        <v>#REF!</v>
      </c>
      <c r="M607" s="482" t="e">
        <f t="shared" si="343"/>
        <v>#REF!</v>
      </c>
      <c r="N607" s="329" t="e">
        <f t="shared" si="325"/>
        <v>#REF!</v>
      </c>
      <c r="O607" s="772" t="e">
        <f t="shared" si="326"/>
        <v>#REF!</v>
      </c>
      <c r="P607" s="773" t="e">
        <f t="shared" si="327"/>
        <v>#REF!</v>
      </c>
      <c r="R607" s="458">
        <v>519300</v>
      </c>
      <c r="S607" s="284">
        <v>51930</v>
      </c>
    </row>
    <row r="608" spans="1:20" ht="15.75" customHeight="1">
      <c r="A608" s="37"/>
      <c r="B608" s="35"/>
      <c r="C608" s="1050" t="s">
        <v>240</v>
      </c>
      <c r="D608" s="51"/>
      <c r="E608" s="518"/>
      <c r="F608" s="783"/>
      <c r="G608" s="792"/>
      <c r="H608" s="346"/>
      <c r="I608" s="346"/>
      <c r="J608" s="346"/>
      <c r="K608" s="786">
        <f t="shared" si="324"/>
        <v>0</v>
      </c>
      <c r="L608" s="483" t="e">
        <f t="shared" si="342"/>
        <v>#REF!</v>
      </c>
      <c r="M608" s="484" t="e">
        <f t="shared" si="343"/>
        <v>#REF!</v>
      </c>
      <c r="N608" s="329" t="e">
        <f t="shared" si="325"/>
        <v>#REF!</v>
      </c>
      <c r="O608" s="772" t="e">
        <f t="shared" si="326"/>
        <v>#REF!</v>
      </c>
      <c r="P608" s="773" t="e">
        <f t="shared" si="327"/>
        <v>#REF!</v>
      </c>
      <c r="R608" s="458"/>
      <c r="S608" s="284"/>
    </row>
    <row r="609" spans="1:24" s="854" customFormat="1" ht="15.75" customHeight="1">
      <c r="A609" s="548"/>
      <c r="B609" s="593"/>
      <c r="C609" s="621" t="s">
        <v>241</v>
      </c>
      <c r="D609" s="598"/>
      <c r="E609" s="370"/>
      <c r="F609" s="849" t="s">
        <v>72</v>
      </c>
      <c r="G609" s="865"/>
      <c r="H609" s="850">
        <v>150</v>
      </c>
      <c r="I609" s="850"/>
      <c r="J609" s="850"/>
      <c r="K609" s="786">
        <f t="shared" si="324"/>
        <v>150</v>
      </c>
      <c r="L609" s="603" t="e">
        <f t="shared" si="342"/>
        <v>#REF!</v>
      </c>
      <c r="M609" s="502" t="e">
        <f t="shared" si="343"/>
        <v>#REF!</v>
      </c>
      <c r="N609" s="855" t="e">
        <f t="shared" si="325"/>
        <v>#REF!</v>
      </c>
      <c r="O609" s="856" t="e">
        <f t="shared" si="326"/>
        <v>#REF!</v>
      </c>
      <c r="P609" s="857" t="e">
        <f t="shared" si="327"/>
        <v>#REF!</v>
      </c>
      <c r="R609" s="42">
        <f>+$R$12*T609</f>
        <v>133762.875</v>
      </c>
      <c r="S609" s="42">
        <f>+$S$12*T609</f>
        <v>44587.625</v>
      </c>
      <c r="T609" s="880">
        <v>178350.5</v>
      </c>
      <c r="X609" s="854" t="s">
        <v>988</v>
      </c>
    </row>
    <row r="610" spans="1:24" ht="15.75" customHeight="1">
      <c r="A610" s="37"/>
      <c r="B610" s="35"/>
      <c r="C610" s="924" t="s">
        <v>242</v>
      </c>
      <c r="D610" s="51"/>
      <c r="E610" s="518"/>
      <c r="F610" s="783" t="s">
        <v>117</v>
      </c>
      <c r="G610" s="792"/>
      <c r="H610" s="346">
        <v>150</v>
      </c>
      <c r="I610" s="346"/>
      <c r="J610" s="346"/>
      <c r="K610" s="786">
        <f t="shared" si="324"/>
        <v>150</v>
      </c>
      <c r="L610" s="483" t="e">
        <f t="shared" si="342"/>
        <v>#REF!</v>
      </c>
      <c r="M610" s="484" t="e">
        <f t="shared" si="343"/>
        <v>#REF!</v>
      </c>
      <c r="N610" s="329" t="e">
        <f t="shared" si="325"/>
        <v>#REF!</v>
      </c>
      <c r="O610" s="772" t="e">
        <f t="shared" si="326"/>
        <v>#REF!</v>
      </c>
      <c r="P610" s="773" t="e">
        <f t="shared" si="327"/>
        <v>#REF!</v>
      </c>
      <c r="R610" s="458">
        <v>65000</v>
      </c>
      <c r="S610" s="284">
        <v>15000</v>
      </c>
    </row>
    <row r="611" spans="1:24" ht="15.75" customHeight="1">
      <c r="A611" s="37"/>
      <c r="B611" s="35"/>
      <c r="C611" s="924"/>
      <c r="D611" s="51"/>
      <c r="E611" s="518"/>
      <c r="F611" s="783"/>
      <c r="G611" s="503"/>
      <c r="H611" s="285"/>
      <c r="I611" s="285"/>
      <c r="J611" s="285"/>
      <c r="K611" s="786">
        <f t="shared" si="324"/>
        <v>0</v>
      </c>
      <c r="L611" s="329"/>
      <c r="M611" s="492"/>
      <c r="N611" s="329">
        <f t="shared" si="325"/>
        <v>0</v>
      </c>
      <c r="O611" s="772">
        <f t="shared" si="326"/>
        <v>0</v>
      </c>
      <c r="P611" s="773">
        <f t="shared" si="327"/>
        <v>0</v>
      </c>
    </row>
    <row r="612" spans="1:24" ht="15.75" customHeight="1">
      <c r="A612" s="32" t="s">
        <v>35</v>
      </c>
      <c r="B612" s="34" t="s">
        <v>459</v>
      </c>
      <c r="C612" s="924"/>
      <c r="D612" s="51"/>
      <c r="E612" s="518"/>
      <c r="F612" s="783"/>
      <c r="G612" s="503"/>
      <c r="H612" s="285"/>
      <c r="I612" s="285"/>
      <c r="J612" s="285"/>
      <c r="K612" s="786">
        <f t="shared" si="324"/>
        <v>0</v>
      </c>
      <c r="L612" s="329"/>
      <c r="M612" s="492"/>
      <c r="N612" s="329">
        <f t="shared" si="325"/>
        <v>0</v>
      </c>
      <c r="O612" s="772">
        <f t="shared" si="326"/>
        <v>0</v>
      </c>
      <c r="P612" s="773">
        <f t="shared" si="327"/>
        <v>0</v>
      </c>
    </row>
    <row r="613" spans="1:24" ht="15.75" customHeight="1">
      <c r="A613" s="37"/>
      <c r="B613" s="805" t="s">
        <v>243</v>
      </c>
      <c r="C613" s="278"/>
      <c r="D613" s="51"/>
      <c r="E613" s="43"/>
      <c r="F613" s="783"/>
      <c r="G613" s="503"/>
      <c r="H613" s="285"/>
      <c r="I613" s="285"/>
      <c r="J613" s="285"/>
      <c r="K613" s="786">
        <f t="shared" si="324"/>
        <v>0</v>
      </c>
      <c r="L613" s="329"/>
      <c r="M613" s="492"/>
      <c r="N613" s="329">
        <f t="shared" si="325"/>
        <v>0</v>
      </c>
      <c r="O613" s="772">
        <f t="shared" si="326"/>
        <v>0</v>
      </c>
      <c r="P613" s="773">
        <f t="shared" si="327"/>
        <v>0</v>
      </c>
    </row>
    <row r="614" spans="1:24" ht="15.75" customHeight="1">
      <c r="A614" s="37"/>
      <c r="B614" s="35"/>
      <c r="C614" s="796" t="s">
        <v>244</v>
      </c>
      <c r="D614" s="51"/>
      <c r="E614" s="43" t="s">
        <v>245</v>
      </c>
      <c r="F614" s="783" t="s">
        <v>72</v>
      </c>
      <c r="G614" s="792">
        <v>0</v>
      </c>
      <c r="H614" s="346"/>
      <c r="I614" s="346"/>
      <c r="J614" s="346"/>
      <c r="K614" s="786">
        <f t="shared" si="324"/>
        <v>0</v>
      </c>
      <c r="L614" s="483">
        <v>0</v>
      </c>
      <c r="M614" s="484">
        <v>0</v>
      </c>
      <c r="N614" s="329">
        <f t="shared" si="325"/>
        <v>0</v>
      </c>
      <c r="O614" s="772">
        <f t="shared" si="326"/>
        <v>0</v>
      </c>
      <c r="P614" s="773">
        <f t="shared" si="327"/>
        <v>0</v>
      </c>
      <c r="R614" s="458">
        <v>65000</v>
      </c>
      <c r="S614" s="284">
        <v>15000</v>
      </c>
    </row>
    <row r="615" spans="1:24" ht="15.75" customHeight="1">
      <c r="A615" s="37"/>
      <c r="B615" s="35"/>
      <c r="C615" s="796" t="s">
        <v>246</v>
      </c>
      <c r="D615" s="51"/>
      <c r="E615" s="43" t="s">
        <v>247</v>
      </c>
      <c r="F615" s="783" t="s">
        <v>209</v>
      </c>
      <c r="G615" s="792">
        <v>125</v>
      </c>
      <c r="H615" s="346"/>
      <c r="I615" s="346"/>
      <c r="J615" s="346"/>
      <c r="K615" s="786">
        <f t="shared" si="324"/>
        <v>125</v>
      </c>
      <c r="L615" s="483" t="e">
        <f t="shared" ref="L615" si="344">ROUND(R615*$R$10,$R$11)</f>
        <v>#REF!</v>
      </c>
      <c r="M615" s="482" t="e">
        <f t="shared" ref="M615" si="345">ROUND(S615*$R$10,$R$11)</f>
        <v>#REF!</v>
      </c>
      <c r="N615" s="329" t="e">
        <f t="shared" si="325"/>
        <v>#REF!</v>
      </c>
      <c r="O615" s="772" t="e">
        <f t="shared" si="326"/>
        <v>#REF!</v>
      </c>
      <c r="P615" s="773" t="e">
        <f t="shared" si="327"/>
        <v>#REF!</v>
      </c>
      <c r="R615" s="458">
        <v>59111.199999999997</v>
      </c>
      <c r="S615" s="284">
        <v>30000</v>
      </c>
    </row>
    <row r="616" spans="1:24" ht="15.75" customHeight="1">
      <c r="A616" s="37"/>
      <c r="B616" s="1018"/>
      <c r="C616" s="33"/>
      <c r="D616" s="51"/>
      <c r="E616" s="43"/>
      <c r="F616" s="770"/>
      <c r="G616" s="503"/>
      <c r="H616" s="285"/>
      <c r="I616" s="285"/>
      <c r="J616" s="285"/>
      <c r="K616" s="786">
        <f t="shared" si="324"/>
        <v>0</v>
      </c>
      <c r="L616" s="329"/>
      <c r="M616" s="492"/>
      <c r="N616" s="329">
        <f t="shared" si="325"/>
        <v>0</v>
      </c>
      <c r="O616" s="772">
        <f t="shared" si="326"/>
        <v>0</v>
      </c>
      <c r="P616" s="773">
        <f t="shared" si="327"/>
        <v>0</v>
      </c>
    </row>
    <row r="617" spans="1:24" ht="15.75" customHeight="1">
      <c r="A617" s="32">
        <v>3</v>
      </c>
      <c r="B617" s="171" t="s">
        <v>228</v>
      </c>
      <c r="C617" s="275"/>
      <c r="D617" s="51"/>
      <c r="E617" s="43"/>
      <c r="F617" s="783"/>
      <c r="G617" s="503"/>
      <c r="H617" s="285"/>
      <c r="I617" s="285"/>
      <c r="J617" s="285"/>
      <c r="K617" s="786">
        <f t="shared" si="324"/>
        <v>0</v>
      </c>
      <c r="L617" s="329"/>
      <c r="M617" s="492"/>
      <c r="N617" s="329">
        <f t="shared" si="325"/>
        <v>0</v>
      </c>
      <c r="O617" s="772">
        <f t="shared" si="326"/>
        <v>0</v>
      </c>
      <c r="P617" s="773">
        <f t="shared" si="327"/>
        <v>0</v>
      </c>
    </row>
    <row r="618" spans="1:24" ht="15.75" customHeight="1">
      <c r="A618" s="37" t="s">
        <v>81</v>
      </c>
      <c r="B618" s="240" t="s">
        <v>229</v>
      </c>
      <c r="C618" s="33"/>
      <c r="D618" s="51"/>
      <c r="E618" s="518" t="s">
        <v>230</v>
      </c>
      <c r="F618" s="783" t="s">
        <v>224</v>
      </c>
      <c r="G618" s="792"/>
      <c r="H618" s="346">
        <v>59</v>
      </c>
      <c r="I618" s="346">
        <v>75</v>
      </c>
      <c r="J618" s="346">
        <v>75</v>
      </c>
      <c r="K618" s="786">
        <f t="shared" si="324"/>
        <v>209</v>
      </c>
      <c r="L618" s="495" t="e">
        <f t="shared" ref="L618" si="346">ROUND(R618*$R$10,$R$11)</f>
        <v>#REF!</v>
      </c>
      <c r="M618" s="485" t="e">
        <f t="shared" ref="M618" si="347">ROUND(S618*$R$10,$R$11)</f>
        <v>#REF!</v>
      </c>
      <c r="N618" s="345" t="e">
        <f t="shared" si="325"/>
        <v>#REF!</v>
      </c>
      <c r="O618" s="858" t="e">
        <f t="shared" si="326"/>
        <v>#REF!</v>
      </c>
      <c r="P618" s="859" t="e">
        <f t="shared" si="327"/>
        <v>#REF!</v>
      </c>
      <c r="R618" s="42">
        <f>+$R$12*T618</f>
        <v>262500</v>
      </c>
      <c r="S618" s="42">
        <f>+$S$12*T618</f>
        <v>87500</v>
      </c>
      <c r="T618" s="42">
        <v>350000</v>
      </c>
    </row>
    <row r="619" spans="1:24" ht="15.75" customHeight="1">
      <c r="A619" s="37" t="s">
        <v>82</v>
      </c>
      <c r="B619" s="240" t="s">
        <v>231</v>
      </c>
      <c r="C619" s="33"/>
      <c r="D619" s="51"/>
      <c r="E619" s="43"/>
      <c r="F619" s="783"/>
      <c r="G619" s="503"/>
      <c r="H619" s="285"/>
      <c r="I619" s="285"/>
      <c r="J619" s="285"/>
      <c r="K619" s="786">
        <f t="shared" si="324"/>
        <v>0</v>
      </c>
      <c r="L619" s="329"/>
      <c r="M619" s="492"/>
      <c r="N619" s="329">
        <f t="shared" si="325"/>
        <v>0</v>
      </c>
      <c r="O619" s="772">
        <f t="shared" si="326"/>
        <v>0</v>
      </c>
      <c r="P619" s="773">
        <f t="shared" si="327"/>
        <v>0</v>
      </c>
    </row>
    <row r="620" spans="1:24" ht="15.75" customHeight="1">
      <c r="A620" s="1051"/>
      <c r="B620" s="171"/>
      <c r="C620" s="252" t="s">
        <v>232</v>
      </c>
      <c r="D620" s="51"/>
      <c r="E620" s="43" t="s">
        <v>233</v>
      </c>
      <c r="F620" s="783" t="s">
        <v>224</v>
      </c>
      <c r="G620" s="503"/>
      <c r="H620" s="285">
        <v>32</v>
      </c>
      <c r="I620" s="285">
        <v>42</v>
      </c>
      <c r="J620" s="285">
        <v>42</v>
      </c>
      <c r="K620" s="786">
        <f t="shared" si="324"/>
        <v>116</v>
      </c>
      <c r="L620" s="483" t="e">
        <f t="shared" ref="L620:L622" si="348">ROUND(R620*$R$10,$R$11)</f>
        <v>#REF!</v>
      </c>
      <c r="M620" s="484" t="e">
        <f t="shared" ref="M620:M622" si="349">ROUND(S620*$R$10,$R$11)</f>
        <v>#REF!</v>
      </c>
      <c r="N620" s="329" t="e">
        <f t="shared" si="325"/>
        <v>#REF!</v>
      </c>
      <c r="O620" s="772" t="e">
        <f t="shared" si="326"/>
        <v>#REF!</v>
      </c>
      <c r="P620" s="773" t="e">
        <f t="shared" si="327"/>
        <v>#REF!</v>
      </c>
      <c r="R620" s="458">
        <f>59400+(4*36000)</f>
        <v>203400</v>
      </c>
      <c r="S620" s="284">
        <v>52000</v>
      </c>
    </row>
    <row r="621" spans="1:24" ht="15.75" customHeight="1">
      <c r="A621" s="1051"/>
      <c r="B621" s="171"/>
      <c r="C621" s="252" t="s">
        <v>234</v>
      </c>
      <c r="D621" s="51"/>
      <c r="E621" s="43" t="str">
        <f>+E620</f>
        <v>ex. Broco/setara</v>
      </c>
      <c r="F621" s="783" t="s">
        <v>224</v>
      </c>
      <c r="G621" s="503"/>
      <c r="H621" s="285">
        <v>25</v>
      </c>
      <c r="I621" s="285">
        <v>31</v>
      </c>
      <c r="J621" s="285">
        <v>31</v>
      </c>
      <c r="K621" s="786">
        <f t="shared" ref="K621:K647" si="350">SUM(G621:J621)</f>
        <v>87</v>
      </c>
      <c r="L621" s="483" t="e">
        <f t="shared" si="348"/>
        <v>#REF!</v>
      </c>
      <c r="M621" s="484" t="e">
        <f t="shared" si="349"/>
        <v>#REF!</v>
      </c>
      <c r="N621" s="329" t="e">
        <f t="shared" si="325"/>
        <v>#REF!</v>
      </c>
      <c r="O621" s="772" t="e">
        <f t="shared" si="326"/>
        <v>#REF!</v>
      </c>
      <c r="P621" s="773" t="e">
        <f t="shared" si="327"/>
        <v>#REF!</v>
      </c>
      <c r="R621" s="458">
        <f>71100+(6*36000)</f>
        <v>287100</v>
      </c>
      <c r="S621" s="284">
        <v>53000</v>
      </c>
    </row>
    <row r="622" spans="1:24" ht="15.75" customHeight="1">
      <c r="A622" s="1051"/>
      <c r="B622" s="171"/>
      <c r="C622" s="252" t="s">
        <v>235</v>
      </c>
      <c r="D622" s="51"/>
      <c r="E622" s="43" t="str">
        <f>+E621</f>
        <v>ex. Broco/setara</v>
      </c>
      <c r="F622" s="783" t="s">
        <v>224</v>
      </c>
      <c r="G622" s="503"/>
      <c r="H622" s="285">
        <v>2</v>
      </c>
      <c r="I622" s="285">
        <v>2</v>
      </c>
      <c r="J622" s="285">
        <v>2</v>
      </c>
      <c r="K622" s="786">
        <f t="shared" si="350"/>
        <v>6</v>
      </c>
      <c r="L622" s="483" t="e">
        <f t="shared" si="348"/>
        <v>#REF!</v>
      </c>
      <c r="M622" s="484" t="e">
        <f t="shared" si="349"/>
        <v>#REF!</v>
      </c>
      <c r="N622" s="329" t="e">
        <f t="shared" si="325"/>
        <v>#REF!</v>
      </c>
      <c r="O622" s="772" t="e">
        <f t="shared" si="326"/>
        <v>#REF!</v>
      </c>
      <c r="P622" s="773" t="e">
        <f t="shared" si="327"/>
        <v>#REF!</v>
      </c>
      <c r="R622" s="458">
        <f>71100+(8*36000)</f>
        <v>359100</v>
      </c>
      <c r="S622" s="284">
        <v>53000</v>
      </c>
    </row>
    <row r="623" spans="1:24" ht="15.75" customHeight="1">
      <c r="A623" s="1051"/>
      <c r="B623" s="1018"/>
      <c r="C623" s="33"/>
      <c r="D623" s="51"/>
      <c r="E623" s="43"/>
      <c r="F623" s="770"/>
      <c r="G623" s="503"/>
      <c r="H623" s="285"/>
      <c r="I623" s="285"/>
      <c r="J623" s="285"/>
      <c r="K623" s="786">
        <f t="shared" si="350"/>
        <v>0</v>
      </c>
      <c r="L623" s="329"/>
      <c r="M623" s="492"/>
      <c r="N623" s="329">
        <f t="shared" si="325"/>
        <v>0</v>
      </c>
      <c r="O623" s="772">
        <f t="shared" si="326"/>
        <v>0</v>
      </c>
      <c r="P623" s="773">
        <f t="shared" si="327"/>
        <v>0</v>
      </c>
    </row>
    <row r="624" spans="1:24" ht="15.75" customHeight="1">
      <c r="A624" s="787">
        <v>4</v>
      </c>
      <c r="B624" s="171" t="s">
        <v>318</v>
      </c>
      <c r="C624" s="275"/>
      <c r="D624" s="51"/>
      <c r="E624" s="43"/>
      <c r="F624" s="783"/>
      <c r="G624" s="503"/>
      <c r="H624" s="285"/>
      <c r="I624" s="285"/>
      <c r="J624" s="285"/>
      <c r="K624" s="786">
        <f t="shared" si="350"/>
        <v>0</v>
      </c>
      <c r="L624" s="329"/>
      <c r="M624" s="492"/>
      <c r="N624" s="329">
        <f t="shared" si="325"/>
        <v>0</v>
      </c>
      <c r="O624" s="772">
        <f t="shared" si="326"/>
        <v>0</v>
      </c>
      <c r="P624" s="773">
        <f t="shared" si="327"/>
        <v>0</v>
      </c>
    </row>
    <row r="625" spans="1:24" ht="15.75" customHeight="1">
      <c r="A625" s="1052"/>
      <c r="B625" s="171" t="s">
        <v>319</v>
      </c>
      <c r="C625" s="275"/>
      <c r="D625" s="51"/>
      <c r="E625" s="43"/>
      <c r="F625" s="783"/>
      <c r="G625" s="503"/>
      <c r="H625" s="285"/>
      <c r="I625" s="285"/>
      <c r="J625" s="285"/>
      <c r="K625" s="786">
        <f t="shared" si="350"/>
        <v>0</v>
      </c>
      <c r="L625" s="329"/>
      <c r="M625" s="492"/>
      <c r="N625" s="329">
        <f t="shared" si="325"/>
        <v>0</v>
      </c>
      <c r="O625" s="772">
        <f t="shared" si="326"/>
        <v>0</v>
      </c>
      <c r="P625" s="773">
        <f t="shared" si="327"/>
        <v>0</v>
      </c>
    </row>
    <row r="626" spans="1:24" ht="15.75" customHeight="1">
      <c r="A626" s="1052"/>
      <c r="B626" s="240"/>
      <c r="C626" s="279" t="s">
        <v>320</v>
      </c>
      <c r="D626" s="51"/>
      <c r="E626" s="518" t="s">
        <v>245</v>
      </c>
      <c r="F626" s="783" t="s">
        <v>117</v>
      </c>
      <c r="G626" s="792"/>
      <c r="H626" s="346"/>
      <c r="I626" s="346">
        <v>22</v>
      </c>
      <c r="J626" s="346"/>
      <c r="K626" s="786">
        <f t="shared" si="350"/>
        <v>22</v>
      </c>
      <c r="L626" s="345"/>
      <c r="M626" s="1017"/>
      <c r="N626" s="345">
        <f t="shared" ref="N626" si="351">K626*L626</f>
        <v>0</v>
      </c>
      <c r="O626" s="858">
        <f t="shared" ref="O626" si="352">K626*M626</f>
        <v>0</v>
      </c>
      <c r="P626" s="859">
        <f t="shared" ref="P626" si="353">N626+O626</f>
        <v>0</v>
      </c>
    </row>
    <row r="627" spans="1:24" ht="15.75" customHeight="1">
      <c r="A627" s="1052"/>
      <c r="B627" s="240"/>
      <c r="C627" s="279" t="s">
        <v>321</v>
      </c>
      <c r="D627" s="51"/>
      <c r="E627" s="43"/>
      <c r="F627" s="783" t="s">
        <v>72</v>
      </c>
      <c r="G627" s="792"/>
      <c r="H627" s="346">
        <v>88</v>
      </c>
      <c r="I627" s="346">
        <f>I626*4</f>
        <v>88</v>
      </c>
      <c r="J627" s="346"/>
      <c r="K627" s="786">
        <f t="shared" si="350"/>
        <v>176</v>
      </c>
      <c r="L627" s="329">
        <f>+L41</f>
        <v>90750</v>
      </c>
      <c r="M627" s="503">
        <f>+M41</f>
        <v>40000</v>
      </c>
      <c r="N627" s="329">
        <f t="shared" si="325"/>
        <v>15972000</v>
      </c>
      <c r="O627" s="772">
        <f t="shared" si="326"/>
        <v>7040000</v>
      </c>
      <c r="P627" s="773">
        <f t="shared" si="327"/>
        <v>23012000</v>
      </c>
    </row>
    <row r="628" spans="1:24" ht="15.75" customHeight="1">
      <c r="A628" s="1052"/>
      <c r="B628" s="240"/>
      <c r="C628" s="275" t="s">
        <v>322</v>
      </c>
      <c r="D628" s="51"/>
      <c r="E628" s="43"/>
      <c r="F628" s="783" t="s">
        <v>72</v>
      </c>
      <c r="G628" s="792"/>
      <c r="H628" s="346">
        <v>88</v>
      </c>
      <c r="I628" s="346">
        <f>I627</f>
        <v>88</v>
      </c>
      <c r="J628" s="346"/>
      <c r="K628" s="786">
        <f t="shared" si="350"/>
        <v>176</v>
      </c>
      <c r="L628" s="329">
        <f>+L42</f>
        <v>33750</v>
      </c>
      <c r="M628" s="503">
        <f>+M42</f>
        <v>34000</v>
      </c>
      <c r="N628" s="329">
        <f t="shared" si="325"/>
        <v>5940000</v>
      </c>
      <c r="O628" s="772">
        <f t="shared" si="326"/>
        <v>5984000</v>
      </c>
      <c r="P628" s="773">
        <f t="shared" si="327"/>
        <v>11924000</v>
      </c>
    </row>
    <row r="629" spans="1:24" ht="15.75" customHeight="1">
      <c r="A629" s="787"/>
      <c r="B629" s="240"/>
      <c r="C629" s="279" t="s">
        <v>323</v>
      </c>
      <c r="D629" s="51"/>
      <c r="E629" s="43" t="s">
        <v>324</v>
      </c>
      <c r="F629" s="783" t="s">
        <v>72</v>
      </c>
      <c r="G629" s="792"/>
      <c r="H629" s="346">
        <v>88</v>
      </c>
      <c r="I629" s="346">
        <f>I628</f>
        <v>88</v>
      </c>
      <c r="J629" s="346"/>
      <c r="K629" s="786">
        <f t="shared" si="350"/>
        <v>176</v>
      </c>
      <c r="L629" s="329" t="e">
        <f>L77+L78</f>
        <v>#REF!</v>
      </c>
      <c r="M629" s="492" t="e">
        <f>M77+M78</f>
        <v>#REF!</v>
      </c>
      <c r="N629" s="329" t="e">
        <f t="shared" si="325"/>
        <v>#REF!</v>
      </c>
      <c r="O629" s="772" t="e">
        <f t="shared" si="326"/>
        <v>#REF!</v>
      </c>
      <c r="P629" s="773" t="e">
        <f t="shared" si="327"/>
        <v>#REF!</v>
      </c>
    </row>
    <row r="630" spans="1:24" ht="15.75" customHeight="1">
      <c r="A630" s="867"/>
      <c r="B630" s="240"/>
      <c r="C630" s="279"/>
      <c r="D630" s="51"/>
      <c r="E630" s="43"/>
      <c r="F630" s="783"/>
      <c r="G630" s="1023"/>
      <c r="H630" s="1024"/>
      <c r="I630" s="1024"/>
      <c r="J630" s="1024"/>
      <c r="K630" s="786">
        <f t="shared" si="350"/>
        <v>0</v>
      </c>
      <c r="L630" s="1025"/>
      <c r="M630" s="1026"/>
      <c r="N630" s="329">
        <f t="shared" si="325"/>
        <v>0</v>
      </c>
      <c r="O630" s="772">
        <f t="shared" si="326"/>
        <v>0</v>
      </c>
      <c r="P630" s="773">
        <f t="shared" si="327"/>
        <v>0</v>
      </c>
    </row>
    <row r="631" spans="1:24" ht="15.75" customHeight="1">
      <c r="A631" s="867">
        <v>5</v>
      </c>
      <c r="B631" s="34" t="s">
        <v>368</v>
      </c>
      <c r="C631" s="796"/>
      <c r="D631" s="51"/>
      <c r="E631" s="43"/>
      <c r="F631" s="783"/>
      <c r="G631" s="1023"/>
      <c r="H631" s="1024"/>
      <c r="I631" s="1024"/>
      <c r="J631" s="1024"/>
      <c r="K631" s="786">
        <f t="shared" si="350"/>
        <v>0</v>
      </c>
      <c r="L631" s="1025"/>
      <c r="M631" s="1026"/>
      <c r="N631" s="329">
        <f t="shared" si="325"/>
        <v>0</v>
      </c>
      <c r="O631" s="772">
        <f t="shared" si="326"/>
        <v>0</v>
      </c>
      <c r="P631" s="773">
        <f t="shared" si="327"/>
        <v>0</v>
      </c>
    </row>
    <row r="632" spans="1:24" ht="15.75" customHeight="1">
      <c r="A632" s="867"/>
      <c r="B632" s="36"/>
      <c r="C632" s="796" t="s">
        <v>369</v>
      </c>
      <c r="D632" s="51"/>
      <c r="E632" s="43" t="s">
        <v>370</v>
      </c>
      <c r="F632" s="783" t="s">
        <v>72</v>
      </c>
      <c r="G632" s="810"/>
      <c r="H632" s="809">
        <f>11+27</f>
        <v>38</v>
      </c>
      <c r="I632" s="809">
        <f>11+27</f>
        <v>38</v>
      </c>
      <c r="J632" s="809"/>
      <c r="K632" s="786">
        <f t="shared" si="350"/>
        <v>76</v>
      </c>
      <c r="L632" s="481" t="e">
        <f t="shared" ref="L632:L634" si="354">ROUND(R632*$R$10,$R$11)</f>
        <v>#REF!</v>
      </c>
      <c r="M632" s="482" t="e">
        <f t="shared" ref="M632:M634" si="355">ROUND(S632*$R$10,$R$11)</f>
        <v>#REF!</v>
      </c>
      <c r="N632" s="329" t="e">
        <f t="shared" si="325"/>
        <v>#REF!</v>
      </c>
      <c r="O632" s="772" t="e">
        <f t="shared" si="326"/>
        <v>#REF!</v>
      </c>
      <c r="P632" s="773" t="e">
        <f t="shared" si="327"/>
        <v>#REF!</v>
      </c>
      <c r="R632" s="988">
        <v>135600</v>
      </c>
      <c r="S632" s="989">
        <v>20340</v>
      </c>
    </row>
    <row r="633" spans="1:24" ht="15.75" customHeight="1">
      <c r="A633" s="867"/>
      <c r="B633" s="35"/>
      <c r="C633" s="796" t="s">
        <v>371</v>
      </c>
      <c r="D633" s="51"/>
      <c r="E633" s="43" t="s">
        <v>370</v>
      </c>
      <c r="F633" s="783" t="s">
        <v>72</v>
      </c>
      <c r="G633" s="810"/>
      <c r="H633" s="809">
        <f>H632</f>
        <v>38</v>
      </c>
      <c r="I633" s="809">
        <f>I632</f>
        <v>38</v>
      </c>
      <c r="J633" s="809"/>
      <c r="K633" s="786">
        <f t="shared" si="350"/>
        <v>76</v>
      </c>
      <c r="L633" s="481" t="e">
        <f t="shared" si="354"/>
        <v>#REF!</v>
      </c>
      <c r="M633" s="482" t="e">
        <f t="shared" si="355"/>
        <v>#REF!</v>
      </c>
      <c r="N633" s="329" t="e">
        <f t="shared" si="325"/>
        <v>#REF!</v>
      </c>
      <c r="O633" s="772" t="e">
        <f t="shared" si="326"/>
        <v>#REF!</v>
      </c>
      <c r="P633" s="773" t="e">
        <f t="shared" si="327"/>
        <v>#REF!</v>
      </c>
      <c r="R633" s="988">
        <v>288500</v>
      </c>
      <c r="S633" s="989">
        <v>28850</v>
      </c>
    </row>
    <row r="634" spans="1:24" ht="15.75" customHeight="1">
      <c r="A634" s="867"/>
      <c r="B634" s="35"/>
      <c r="C634" s="796" t="s">
        <v>372</v>
      </c>
      <c r="D634" s="51"/>
      <c r="E634" s="43" t="s">
        <v>373</v>
      </c>
      <c r="F634" s="783" t="s">
        <v>71</v>
      </c>
      <c r="G634" s="810"/>
      <c r="H634" s="809">
        <f>11*0.15</f>
        <v>1.65</v>
      </c>
      <c r="I634" s="809">
        <f>11*0.15</f>
        <v>1.65</v>
      </c>
      <c r="J634" s="809"/>
      <c r="K634" s="786">
        <f t="shared" si="350"/>
        <v>3.3</v>
      </c>
      <c r="L634" s="481" t="e">
        <f t="shared" si="354"/>
        <v>#REF!</v>
      </c>
      <c r="M634" s="482" t="e">
        <f t="shared" si="355"/>
        <v>#REF!</v>
      </c>
      <c r="N634" s="329" t="e">
        <f t="shared" si="325"/>
        <v>#REF!</v>
      </c>
      <c r="O634" s="772" t="e">
        <f t="shared" si="326"/>
        <v>#REF!</v>
      </c>
      <c r="P634" s="773" t="e">
        <f t="shared" si="327"/>
        <v>#REF!</v>
      </c>
      <c r="R634" s="988">
        <v>57700</v>
      </c>
      <c r="S634" s="989">
        <v>11540</v>
      </c>
    </row>
    <row r="635" spans="1:24" s="854" customFormat="1" ht="15.75" customHeight="1">
      <c r="A635" s="996"/>
      <c r="B635" s="593"/>
      <c r="C635" s="847" t="s">
        <v>208</v>
      </c>
      <c r="D635" s="598"/>
      <c r="E635" s="370" t="s">
        <v>987</v>
      </c>
      <c r="F635" s="849" t="s">
        <v>224</v>
      </c>
      <c r="G635" s="997"/>
      <c r="H635" s="997">
        <v>2</v>
      </c>
      <c r="I635" s="997">
        <v>2</v>
      </c>
      <c r="J635" s="997"/>
      <c r="K635" s="786">
        <f t="shared" si="350"/>
        <v>4</v>
      </c>
      <c r="L635" s="618" t="str">
        <f>L569</f>
        <v>SBO</v>
      </c>
      <c r="M635" s="619" t="e">
        <f>M569</f>
        <v>#REF!</v>
      </c>
      <c r="N635" s="345">
        <v>0</v>
      </c>
      <c r="O635" s="858" t="e">
        <f t="shared" ref="O635" si="356">K635*M635</f>
        <v>#REF!</v>
      </c>
      <c r="P635" s="859" t="e">
        <f t="shared" ref="P635" si="357">N635+O635</f>
        <v>#REF!</v>
      </c>
      <c r="R635" s="1053"/>
      <c r="S635" s="1053"/>
      <c r="X635" s="854" t="s">
        <v>986</v>
      </c>
    </row>
    <row r="636" spans="1:24" ht="15.75" customHeight="1">
      <c r="A636" s="867"/>
      <c r="B636" s="35"/>
      <c r="C636" s="796"/>
      <c r="D636" s="51"/>
      <c r="E636" s="518"/>
      <c r="F636" s="783"/>
      <c r="G636" s="809"/>
      <c r="H636" s="810"/>
      <c r="I636" s="810"/>
      <c r="J636" s="810"/>
      <c r="K636" s="786">
        <f t="shared" si="350"/>
        <v>0</v>
      </c>
      <c r="L636" s="869"/>
      <c r="M636" s="1054"/>
      <c r="N636" s="345">
        <f t="shared" si="325"/>
        <v>0</v>
      </c>
      <c r="O636" s="858">
        <f t="shared" si="326"/>
        <v>0</v>
      </c>
      <c r="P636" s="859">
        <f t="shared" si="327"/>
        <v>0</v>
      </c>
    </row>
    <row r="637" spans="1:24" ht="15.75" customHeight="1">
      <c r="A637" s="867">
        <v>6</v>
      </c>
      <c r="B637" s="243" t="s">
        <v>374</v>
      </c>
      <c r="C637" s="256"/>
      <c r="D637" s="51"/>
      <c r="E637" s="518"/>
      <c r="F637" s="783"/>
      <c r="G637" s="809"/>
      <c r="H637" s="810"/>
      <c r="I637" s="810"/>
      <c r="J637" s="810"/>
      <c r="K637" s="786">
        <f t="shared" si="350"/>
        <v>0</v>
      </c>
      <c r="L637" s="869"/>
      <c r="M637" s="1054"/>
      <c r="N637" s="345">
        <f t="shared" si="325"/>
        <v>0</v>
      </c>
      <c r="O637" s="858">
        <f t="shared" si="326"/>
        <v>0</v>
      </c>
      <c r="P637" s="859">
        <f t="shared" si="327"/>
        <v>0</v>
      </c>
    </row>
    <row r="638" spans="1:24" ht="15.75" customHeight="1">
      <c r="A638" s="867"/>
      <c r="B638" s="243"/>
      <c r="C638" s="256" t="s">
        <v>375</v>
      </c>
      <c r="D638" s="51"/>
      <c r="E638" s="518"/>
      <c r="F638" s="783" t="s">
        <v>72</v>
      </c>
      <c r="G638" s="809"/>
      <c r="H638" s="810"/>
      <c r="I638" s="810"/>
      <c r="J638" s="810"/>
      <c r="K638" s="786">
        <f t="shared" si="350"/>
        <v>0</v>
      </c>
      <c r="L638" s="869">
        <f>'Ars Diamond'!V647</f>
        <v>107848.33333333331</v>
      </c>
      <c r="M638" s="1054">
        <f>'Ars Diamond'!W647</f>
        <v>55000</v>
      </c>
      <c r="N638" s="345">
        <f t="shared" ref="N638:N643" si="358">K638*L638</f>
        <v>0</v>
      </c>
      <c r="O638" s="858">
        <f t="shared" ref="O638:O643" si="359">K638*M638</f>
        <v>0</v>
      </c>
      <c r="P638" s="859">
        <f t="shared" ref="P638:P643" si="360">N638+O638</f>
        <v>0</v>
      </c>
    </row>
    <row r="639" spans="1:24" ht="15.75" customHeight="1">
      <c r="A639" s="867"/>
      <c r="B639" s="243"/>
      <c r="C639" s="256" t="s">
        <v>321</v>
      </c>
      <c r="D639" s="51"/>
      <c r="E639" s="518"/>
      <c r="F639" s="783" t="s">
        <v>72</v>
      </c>
      <c r="G639" s="809"/>
      <c r="H639" s="810"/>
      <c r="I639" s="810"/>
      <c r="J639" s="810"/>
      <c r="K639" s="786">
        <f t="shared" si="350"/>
        <v>0</v>
      </c>
      <c r="L639" s="869">
        <f>'Ars Diamond'!V648</f>
        <v>90750</v>
      </c>
      <c r="M639" s="1054">
        <f>'Ars Diamond'!W648</f>
        <v>40000</v>
      </c>
      <c r="N639" s="345">
        <f t="shared" si="358"/>
        <v>0</v>
      </c>
      <c r="O639" s="858">
        <f t="shared" si="359"/>
        <v>0</v>
      </c>
      <c r="P639" s="859">
        <f t="shared" si="360"/>
        <v>0</v>
      </c>
    </row>
    <row r="640" spans="1:24" ht="15.75" customHeight="1">
      <c r="A640" s="867"/>
      <c r="B640" s="243"/>
      <c r="C640" s="256" t="s">
        <v>322</v>
      </c>
      <c r="D640" s="51"/>
      <c r="E640" s="518"/>
      <c r="F640" s="783" t="s">
        <v>72</v>
      </c>
      <c r="G640" s="809"/>
      <c r="H640" s="810"/>
      <c r="I640" s="810"/>
      <c r="J640" s="810"/>
      <c r="K640" s="786">
        <f t="shared" si="350"/>
        <v>0</v>
      </c>
      <c r="L640" s="869">
        <f>'Ars Diamond'!V649</f>
        <v>33750</v>
      </c>
      <c r="M640" s="1054">
        <f>'Ars Diamond'!W649</f>
        <v>34000</v>
      </c>
      <c r="N640" s="345">
        <f t="shared" si="358"/>
        <v>0</v>
      </c>
      <c r="O640" s="858">
        <f t="shared" si="359"/>
        <v>0</v>
      </c>
      <c r="P640" s="859">
        <f t="shared" si="360"/>
        <v>0</v>
      </c>
    </row>
    <row r="641" spans="1:24" s="1057" customFormat="1" ht="15.75" customHeight="1">
      <c r="A641" s="996"/>
      <c r="B641" s="620"/>
      <c r="C641" s="621" t="s">
        <v>980</v>
      </c>
      <c r="D641" s="598"/>
      <c r="E641" s="370"/>
      <c r="F641" s="849" t="s">
        <v>117</v>
      </c>
      <c r="G641" s="997"/>
      <c r="H641" s="998"/>
      <c r="I641" s="998"/>
      <c r="J641" s="998"/>
      <c r="K641" s="786">
        <f t="shared" si="350"/>
        <v>0</v>
      </c>
      <c r="L641" s="1055" t="e">
        <f>'Ars Diamond'!V650</f>
        <v>#REF!</v>
      </c>
      <c r="M641" s="1056" t="e">
        <f>'Ars Diamond'!W650</f>
        <v>#REF!</v>
      </c>
      <c r="N641" s="855" t="e">
        <f t="shared" si="358"/>
        <v>#REF!</v>
      </c>
      <c r="O641" s="856" t="e">
        <f t="shared" si="359"/>
        <v>#REF!</v>
      </c>
      <c r="P641" s="857" t="e">
        <f t="shared" si="360"/>
        <v>#REF!</v>
      </c>
      <c r="X641" s="1057" t="s">
        <v>974</v>
      </c>
    </row>
    <row r="642" spans="1:24" s="1057" customFormat="1" ht="15.75" customHeight="1">
      <c r="A642" s="996"/>
      <c r="B642" s="620"/>
      <c r="C642" s="621" t="s">
        <v>981</v>
      </c>
      <c r="D642" s="598"/>
      <c r="E642" s="370"/>
      <c r="F642" s="849" t="s">
        <v>117</v>
      </c>
      <c r="G642" s="997"/>
      <c r="H642" s="998"/>
      <c r="I642" s="998"/>
      <c r="J642" s="998"/>
      <c r="K642" s="786">
        <f t="shared" si="350"/>
        <v>0</v>
      </c>
      <c r="L642" s="1055" t="e">
        <f>'Ars Diamond'!V651</f>
        <v>#REF!</v>
      </c>
      <c r="M642" s="1056" t="e">
        <f>'Ars Diamond'!W651</f>
        <v>#REF!</v>
      </c>
      <c r="N642" s="855" t="e">
        <f t="shared" si="358"/>
        <v>#REF!</v>
      </c>
      <c r="O642" s="856" t="e">
        <f t="shared" si="359"/>
        <v>#REF!</v>
      </c>
      <c r="P642" s="857" t="e">
        <f t="shared" si="360"/>
        <v>#REF!</v>
      </c>
      <c r="X642" s="1057" t="s">
        <v>974</v>
      </c>
    </row>
    <row r="643" spans="1:24" ht="15.75" customHeight="1">
      <c r="A643" s="787"/>
      <c r="B643" s="243"/>
      <c r="C643" s="256" t="s">
        <v>376</v>
      </c>
      <c r="D643" s="51"/>
      <c r="E643" s="43"/>
      <c r="F643" s="783" t="s">
        <v>72</v>
      </c>
      <c r="G643" s="345"/>
      <c r="H643" s="346"/>
      <c r="I643" s="346"/>
      <c r="J643" s="346"/>
      <c r="K643" s="786">
        <f t="shared" si="350"/>
        <v>0</v>
      </c>
      <c r="L643" s="1025" t="e">
        <f>'Ars Diamond'!V652</f>
        <v>#REF!</v>
      </c>
      <c r="M643" s="1026" t="e">
        <f>'Ars Diamond'!W652</f>
        <v>#REF!</v>
      </c>
      <c r="N643" s="329" t="e">
        <f t="shared" si="358"/>
        <v>#REF!</v>
      </c>
      <c r="O643" s="772" t="e">
        <f t="shared" si="359"/>
        <v>#REF!</v>
      </c>
      <c r="P643" s="773" t="e">
        <f t="shared" si="360"/>
        <v>#REF!</v>
      </c>
    </row>
    <row r="644" spans="1:24" ht="15.75" customHeight="1">
      <c r="A644" s="787"/>
      <c r="B644" s="243"/>
      <c r="C644" s="256" t="s">
        <v>75</v>
      </c>
      <c r="D644" s="51"/>
      <c r="E644" s="43"/>
      <c r="F644" s="783" t="s">
        <v>76</v>
      </c>
      <c r="G644" s="792"/>
      <c r="H644" s="346"/>
      <c r="I644" s="346"/>
      <c r="J644" s="346"/>
      <c r="K644" s="786">
        <f t="shared" si="350"/>
        <v>0</v>
      </c>
      <c r="L644" s="1025" t="e">
        <f>'Ars Diamond'!V653</f>
        <v>#REF!</v>
      </c>
      <c r="M644" s="1026" t="e">
        <f>'Ars Diamond'!W653</f>
        <v>#REF!</v>
      </c>
      <c r="N644" s="329" t="e">
        <f t="shared" ref="N644:N646" si="361">K644*L644</f>
        <v>#REF!</v>
      </c>
      <c r="O644" s="772" t="e">
        <f t="shared" ref="O644:O646" si="362">K644*M644</f>
        <v>#REF!</v>
      </c>
      <c r="P644" s="773" t="e">
        <f t="shared" ref="P644:P646" si="363">N644+O644</f>
        <v>#REF!</v>
      </c>
    </row>
    <row r="645" spans="1:24" ht="15.75" customHeight="1">
      <c r="A645" s="787"/>
      <c r="B645" s="243"/>
      <c r="C645" s="256" t="s">
        <v>77</v>
      </c>
      <c r="D645" s="51"/>
      <c r="E645" s="43"/>
      <c r="F645" s="783" t="s">
        <v>72</v>
      </c>
      <c r="G645" s="792"/>
      <c r="H645" s="346"/>
      <c r="I645" s="346"/>
      <c r="J645" s="346"/>
      <c r="K645" s="786">
        <f t="shared" si="350"/>
        <v>0</v>
      </c>
      <c r="L645" s="1025" t="e">
        <f>'Ars Diamond'!V654</f>
        <v>#REF!</v>
      </c>
      <c r="M645" s="1026" t="e">
        <f>'Ars Diamond'!W654</f>
        <v>#REF!</v>
      </c>
      <c r="N645" s="329" t="e">
        <f t="shared" si="361"/>
        <v>#REF!</v>
      </c>
      <c r="O645" s="772" t="e">
        <f t="shared" si="362"/>
        <v>#REF!</v>
      </c>
      <c r="P645" s="773" t="e">
        <f t="shared" si="363"/>
        <v>#REF!</v>
      </c>
    </row>
    <row r="646" spans="1:24" ht="15.75" customHeight="1">
      <c r="A646" s="787"/>
      <c r="B646" s="243"/>
      <c r="C646" s="256" t="s">
        <v>78</v>
      </c>
      <c r="D646" s="51"/>
      <c r="E646" s="43"/>
      <c r="F646" s="783" t="s">
        <v>71</v>
      </c>
      <c r="G646" s="792"/>
      <c r="H646" s="346"/>
      <c r="I646" s="346"/>
      <c r="J646" s="346"/>
      <c r="K646" s="786">
        <f t="shared" si="350"/>
        <v>0</v>
      </c>
      <c r="L646" s="329" t="e">
        <f>'Ars Diamond'!V655</f>
        <v>#REF!</v>
      </c>
      <c r="M646" s="492" t="e">
        <f>'Ars Diamond'!W655</f>
        <v>#REF!</v>
      </c>
      <c r="N646" s="329" t="e">
        <f t="shared" si="361"/>
        <v>#REF!</v>
      </c>
      <c r="O646" s="772" t="e">
        <f t="shared" si="362"/>
        <v>#REF!</v>
      </c>
      <c r="P646" s="773" t="e">
        <f t="shared" si="363"/>
        <v>#REF!</v>
      </c>
    </row>
    <row r="647" spans="1:24" ht="15.75" customHeight="1">
      <c r="A647" s="1058"/>
      <c r="B647" s="332"/>
      <c r="C647" s="333"/>
      <c r="D647" s="1059"/>
      <c r="E647" s="1060"/>
      <c r="F647" s="1061"/>
      <c r="G647" s="1062"/>
      <c r="H647" s="1063"/>
      <c r="I647" s="1063"/>
      <c r="J647" s="1063"/>
      <c r="K647" s="1064">
        <f t="shared" si="350"/>
        <v>0</v>
      </c>
      <c r="L647" s="1065"/>
      <c r="M647" s="1066"/>
      <c r="N647" s="1067"/>
      <c r="O647" s="1068"/>
      <c r="P647" s="1069"/>
    </row>
    <row r="648" spans="1:24" ht="15.75" customHeight="1">
      <c r="A648" s="811"/>
      <c r="B648" s="812"/>
      <c r="C648" s="813"/>
      <c r="D648" s="814"/>
      <c r="E648" s="815"/>
      <c r="F648" s="816"/>
      <c r="G648" s="817"/>
      <c r="H648" s="818"/>
      <c r="I648" s="818"/>
      <c r="J648" s="818"/>
      <c r="K648" s="819"/>
      <c r="L648" s="820"/>
      <c r="M648" s="821"/>
      <c r="N648" s="817"/>
      <c r="O648" s="1009" t="s">
        <v>409</v>
      </c>
      <c r="P648" s="823" t="e">
        <f>SUM(P590:P647)</f>
        <v>#REF!</v>
      </c>
    </row>
    <row r="649" spans="1:24" ht="15.75" customHeight="1">
      <c r="A649" s="1070"/>
      <c r="B649" s="824"/>
      <c r="C649" s="760"/>
      <c r="D649" s="54"/>
      <c r="E649" s="53"/>
      <c r="F649" s="824"/>
      <c r="G649" s="765"/>
      <c r="H649" s="763"/>
      <c r="I649" s="763"/>
      <c r="J649" s="763"/>
      <c r="K649" s="771">
        <f t="shared" ref="K649:K680" si="364">SUM(G649:J649)</f>
        <v>0</v>
      </c>
      <c r="L649" s="765"/>
      <c r="M649" s="766"/>
      <c r="N649" s="765"/>
      <c r="O649" s="766"/>
      <c r="P649" s="825"/>
    </row>
    <row r="650" spans="1:24" ht="15.75" customHeight="1">
      <c r="A650" s="32" t="s">
        <v>402</v>
      </c>
      <c r="B650" s="171" t="s">
        <v>455</v>
      </c>
      <c r="C650" s="917"/>
      <c r="D650" s="51"/>
      <c r="E650" s="518"/>
      <c r="F650" s="217"/>
      <c r="G650" s="329"/>
      <c r="H650" s="285"/>
      <c r="I650" s="285"/>
      <c r="J650" s="285"/>
      <c r="K650" s="771">
        <f t="shared" si="364"/>
        <v>0</v>
      </c>
      <c r="L650" s="329"/>
      <c r="M650" s="492"/>
      <c r="N650" s="1071"/>
      <c r="O650" s="492"/>
      <c r="P650" s="827"/>
    </row>
    <row r="651" spans="1:24" ht="15.75" customHeight="1">
      <c r="A651" s="37">
        <v>1</v>
      </c>
      <c r="B651" s="243" t="s">
        <v>441</v>
      </c>
      <c r="C651" s="778"/>
      <c r="D651" s="1072"/>
      <c r="E651" s="43"/>
      <c r="F651" s="217"/>
      <c r="G651" s="329"/>
      <c r="H651" s="285"/>
      <c r="I651" s="285"/>
      <c r="J651" s="285"/>
      <c r="K651" s="771">
        <f t="shared" si="364"/>
        <v>0</v>
      </c>
      <c r="L651" s="329"/>
      <c r="M651" s="492"/>
      <c r="N651" s="329"/>
      <c r="O651" s="492"/>
      <c r="P651" s="827"/>
    </row>
    <row r="652" spans="1:24" ht="15.75" customHeight="1">
      <c r="A652" s="37" t="s">
        <v>74</v>
      </c>
      <c r="B652" s="243" t="s">
        <v>456</v>
      </c>
      <c r="C652" s="778"/>
      <c r="D652" s="1072"/>
      <c r="E652" s="43"/>
      <c r="F652" s="217"/>
      <c r="G652" s="329"/>
      <c r="H652" s="285"/>
      <c r="I652" s="285"/>
      <c r="J652" s="285"/>
      <c r="K652" s="771">
        <f t="shared" si="364"/>
        <v>0</v>
      </c>
      <c r="L652" s="329"/>
      <c r="M652" s="492"/>
      <c r="N652" s="329"/>
      <c r="O652" s="492"/>
      <c r="P652" s="827"/>
    </row>
    <row r="653" spans="1:24" ht="15.75" customHeight="1">
      <c r="A653" s="37"/>
      <c r="B653" s="38" t="s">
        <v>378</v>
      </c>
      <c r="C653" s="795"/>
      <c r="D653" s="43"/>
      <c r="E653" s="43"/>
      <c r="F653" s="217"/>
      <c r="G653" s="329"/>
      <c r="H653" s="285"/>
      <c r="I653" s="285"/>
      <c r="J653" s="285"/>
      <c r="K653" s="771">
        <f t="shared" si="364"/>
        <v>0</v>
      </c>
      <c r="L653" s="329"/>
      <c r="M653" s="492"/>
      <c r="N653" s="329">
        <f t="shared" ref="N653:N716" si="365">K653*L653</f>
        <v>0</v>
      </c>
      <c r="O653" s="772">
        <f t="shared" ref="O653:O716" si="366">K653*M653</f>
        <v>0</v>
      </c>
      <c r="P653" s="773">
        <f t="shared" ref="P653:P716" si="367">N653+O653</f>
        <v>0</v>
      </c>
    </row>
    <row r="654" spans="1:24" ht="15.75" customHeight="1">
      <c r="A654" s="37"/>
      <c r="B654" s="243"/>
      <c r="C654" s="845" t="s">
        <v>379</v>
      </c>
      <c r="D654" s="1073"/>
      <c r="E654" s="43" t="s">
        <v>380</v>
      </c>
      <c r="F654" s="217" t="s">
        <v>72</v>
      </c>
      <c r="G654" s="345"/>
      <c r="H654" s="285">
        <f>11.3+51.2</f>
        <v>62.5</v>
      </c>
      <c r="I654" s="346"/>
      <c r="J654" s="346"/>
      <c r="K654" s="786">
        <f t="shared" si="364"/>
        <v>62.5</v>
      </c>
      <c r="L654" s="481" t="e">
        <f t="shared" ref="L654:L658" si="368">ROUND(R654*$R$10,$R$11)</f>
        <v>#REF!</v>
      </c>
      <c r="M654" s="482" t="e">
        <f t="shared" ref="M654:M658" si="369">ROUND(S654*$R$10,$R$11)</f>
        <v>#REF!</v>
      </c>
      <c r="N654" s="329" t="e">
        <f t="shared" si="365"/>
        <v>#REF!</v>
      </c>
      <c r="O654" s="772" t="e">
        <f t="shared" si="366"/>
        <v>#REF!</v>
      </c>
      <c r="P654" s="773" t="e">
        <f t="shared" si="367"/>
        <v>#REF!</v>
      </c>
      <c r="R654" s="458">
        <v>182506</v>
      </c>
      <c r="S654" s="284">
        <v>82091.399999999994</v>
      </c>
    </row>
    <row r="655" spans="1:24" ht="15.75" customHeight="1">
      <c r="A655" s="37"/>
      <c r="B655" s="243"/>
      <c r="C655" s="845" t="s">
        <v>381</v>
      </c>
      <c r="D655" s="1073"/>
      <c r="E655" s="43" t="s">
        <v>382</v>
      </c>
      <c r="F655" s="217" t="s">
        <v>72</v>
      </c>
      <c r="G655" s="345"/>
      <c r="H655" s="285">
        <v>51.2</v>
      </c>
      <c r="I655" s="346"/>
      <c r="J655" s="346"/>
      <c r="K655" s="786">
        <f t="shared" si="364"/>
        <v>51.2</v>
      </c>
      <c r="L655" s="481" t="e">
        <f t="shared" ref="L655:M657" si="370">+L654</f>
        <v>#REF!</v>
      </c>
      <c r="M655" s="482" t="e">
        <f t="shared" si="370"/>
        <v>#REF!</v>
      </c>
      <c r="N655" s="329" t="e">
        <f t="shared" si="365"/>
        <v>#REF!</v>
      </c>
      <c r="O655" s="772" t="e">
        <f t="shared" si="366"/>
        <v>#REF!</v>
      </c>
      <c r="P655" s="773" t="e">
        <f t="shared" si="367"/>
        <v>#REF!</v>
      </c>
      <c r="R655" s="458"/>
      <c r="S655" s="284"/>
    </row>
    <row r="656" spans="1:24" ht="15.75" customHeight="1">
      <c r="A656" s="37"/>
      <c r="B656" s="243"/>
      <c r="C656" s="845" t="s">
        <v>383</v>
      </c>
      <c r="D656" s="1073"/>
      <c r="E656" s="43" t="s">
        <v>384</v>
      </c>
      <c r="F656" s="217" t="s">
        <v>72</v>
      </c>
      <c r="G656" s="345"/>
      <c r="H656" s="285">
        <f>113.64+51.2</f>
        <v>164.84</v>
      </c>
      <c r="I656" s="346"/>
      <c r="J656" s="346"/>
      <c r="K656" s="786">
        <f t="shared" si="364"/>
        <v>164.84</v>
      </c>
      <c r="L656" s="481" t="e">
        <f t="shared" si="370"/>
        <v>#REF!</v>
      </c>
      <c r="M656" s="482" t="e">
        <f t="shared" si="370"/>
        <v>#REF!</v>
      </c>
      <c r="N656" s="329" t="e">
        <f t="shared" si="365"/>
        <v>#REF!</v>
      </c>
      <c r="O656" s="772" t="e">
        <f t="shared" si="366"/>
        <v>#REF!</v>
      </c>
      <c r="P656" s="773" t="e">
        <f t="shared" si="367"/>
        <v>#REF!</v>
      </c>
      <c r="R656" s="458"/>
      <c r="S656" s="284"/>
    </row>
    <row r="657" spans="1:19" ht="15.75" customHeight="1">
      <c r="A657" s="37"/>
      <c r="B657" s="243"/>
      <c r="C657" s="845" t="s">
        <v>385</v>
      </c>
      <c r="D657" s="1073"/>
      <c r="E657" s="43" t="s">
        <v>386</v>
      </c>
      <c r="F657" s="217" t="s">
        <v>72</v>
      </c>
      <c r="G657" s="345"/>
      <c r="H657" s="285">
        <v>51.2</v>
      </c>
      <c r="I657" s="346"/>
      <c r="J657" s="346"/>
      <c r="K657" s="786">
        <f t="shared" si="364"/>
        <v>51.2</v>
      </c>
      <c r="L657" s="481" t="e">
        <f t="shared" si="370"/>
        <v>#REF!</v>
      </c>
      <c r="M657" s="482" t="e">
        <f t="shared" si="370"/>
        <v>#REF!</v>
      </c>
      <c r="N657" s="329" t="e">
        <f t="shared" si="365"/>
        <v>#REF!</v>
      </c>
      <c r="O657" s="772" t="e">
        <f t="shared" si="366"/>
        <v>#REF!</v>
      </c>
      <c r="P657" s="773" t="e">
        <f t="shared" si="367"/>
        <v>#REF!</v>
      </c>
      <c r="R657" s="458"/>
      <c r="S657" s="284"/>
    </row>
    <row r="658" spans="1:19" ht="15.75" customHeight="1">
      <c r="A658" s="37"/>
      <c r="B658" s="38" t="s">
        <v>439</v>
      </c>
      <c r="C658" s="795"/>
      <c r="D658" s="43"/>
      <c r="E658" s="43" t="s">
        <v>776</v>
      </c>
      <c r="F658" s="217" t="s">
        <v>117</v>
      </c>
      <c r="G658" s="329"/>
      <c r="H658" s="285">
        <v>41.2</v>
      </c>
      <c r="I658" s="285"/>
      <c r="J658" s="285"/>
      <c r="K658" s="786">
        <f t="shared" si="364"/>
        <v>41.2</v>
      </c>
      <c r="L658" s="481" t="e">
        <f t="shared" si="368"/>
        <v>#REF!</v>
      </c>
      <c r="M658" s="482" t="e">
        <f t="shared" si="369"/>
        <v>#REF!</v>
      </c>
      <c r="N658" s="329" t="e">
        <f t="shared" si="365"/>
        <v>#REF!</v>
      </c>
      <c r="O658" s="772" t="e">
        <f t="shared" si="366"/>
        <v>#REF!</v>
      </c>
      <c r="P658" s="773" t="e">
        <f t="shared" si="367"/>
        <v>#REF!</v>
      </c>
      <c r="R658" s="458">
        <v>403900</v>
      </c>
      <c r="S658" s="284">
        <v>40390</v>
      </c>
    </row>
    <row r="659" spans="1:19" ht="15.75" customHeight="1">
      <c r="A659" s="37"/>
      <c r="B659" s="38"/>
      <c r="C659" s="795"/>
      <c r="D659" s="43"/>
      <c r="E659" s="43" t="s">
        <v>777</v>
      </c>
      <c r="F659" s="217"/>
      <c r="G659" s="329"/>
      <c r="H659" s="285"/>
      <c r="I659" s="285"/>
      <c r="J659" s="285"/>
      <c r="K659" s="786">
        <f t="shared" si="364"/>
        <v>0</v>
      </c>
      <c r="L659" s="329"/>
      <c r="M659" s="492"/>
      <c r="N659" s="329">
        <f t="shared" si="365"/>
        <v>0</v>
      </c>
      <c r="O659" s="772">
        <f t="shared" si="366"/>
        <v>0</v>
      </c>
      <c r="P659" s="773">
        <f t="shared" si="367"/>
        <v>0</v>
      </c>
      <c r="R659" s="458"/>
      <c r="S659" s="284"/>
    </row>
    <row r="660" spans="1:19" ht="15.75" customHeight="1">
      <c r="A660" s="37"/>
      <c r="B660" s="244" t="s">
        <v>590</v>
      </c>
      <c r="C660" s="256"/>
      <c r="D660" s="51"/>
      <c r="E660" s="43"/>
      <c r="F660" s="217" t="s">
        <v>72</v>
      </c>
      <c r="G660" s="345"/>
      <c r="H660" s="285">
        <v>357.96199999999999</v>
      </c>
      <c r="I660" s="346"/>
      <c r="J660" s="346"/>
      <c r="K660" s="786">
        <f t="shared" si="364"/>
        <v>357.96199999999999</v>
      </c>
      <c r="L660" s="483" t="e">
        <f t="shared" ref="L660:L662" si="371">ROUND(R660*$R$10,$R$11)</f>
        <v>#REF!</v>
      </c>
      <c r="M660" s="484" t="e">
        <f t="shared" ref="M660:M662" si="372">ROUND(S660*$R$10,$R$11)</f>
        <v>#REF!</v>
      </c>
      <c r="N660" s="329" t="e">
        <f t="shared" si="365"/>
        <v>#REF!</v>
      </c>
      <c r="O660" s="772" t="e">
        <f t="shared" si="366"/>
        <v>#REF!</v>
      </c>
      <c r="P660" s="773" t="e">
        <f t="shared" si="367"/>
        <v>#REF!</v>
      </c>
      <c r="R660" s="458">
        <f>R632</f>
        <v>135600</v>
      </c>
      <c r="S660" s="284">
        <f>S632</f>
        <v>20340</v>
      </c>
    </row>
    <row r="661" spans="1:19" ht="15.75" customHeight="1">
      <c r="A661" s="37"/>
      <c r="B661" s="38" t="s">
        <v>387</v>
      </c>
      <c r="C661" s="795"/>
      <c r="D661" s="43"/>
      <c r="E661" s="43"/>
      <c r="F661" s="217" t="s">
        <v>117</v>
      </c>
      <c r="G661" s="345"/>
      <c r="H661" s="285">
        <v>35.962000000000003</v>
      </c>
      <c r="I661" s="346"/>
      <c r="J661" s="346"/>
      <c r="K661" s="786">
        <f t="shared" si="364"/>
        <v>35.962000000000003</v>
      </c>
      <c r="L661" s="483" t="e">
        <f t="shared" si="371"/>
        <v>#REF!</v>
      </c>
      <c r="M661" s="484" t="e">
        <f t="shared" si="372"/>
        <v>#REF!</v>
      </c>
      <c r="N661" s="329" t="e">
        <f t="shared" si="365"/>
        <v>#REF!</v>
      </c>
      <c r="O661" s="772" t="e">
        <f t="shared" si="366"/>
        <v>#REF!</v>
      </c>
      <c r="P661" s="773" t="e">
        <f t="shared" si="367"/>
        <v>#REF!</v>
      </c>
      <c r="R661" s="458">
        <v>250000</v>
      </c>
      <c r="S661" s="284">
        <v>50000</v>
      </c>
    </row>
    <row r="662" spans="1:19" ht="15.75" customHeight="1">
      <c r="A662" s="37"/>
      <c r="B662" s="244" t="s">
        <v>388</v>
      </c>
      <c r="C662" s="256"/>
      <c r="D662" s="51"/>
      <c r="E662" s="43" t="s">
        <v>449</v>
      </c>
      <c r="F662" s="217" t="s">
        <v>117</v>
      </c>
      <c r="G662" s="345"/>
      <c r="H662" s="285">
        <v>35.962000000000003</v>
      </c>
      <c r="I662" s="346"/>
      <c r="J662" s="346"/>
      <c r="K662" s="786">
        <f t="shared" si="364"/>
        <v>35.962000000000003</v>
      </c>
      <c r="L662" s="483" t="e">
        <f t="shared" si="371"/>
        <v>#REF!</v>
      </c>
      <c r="M662" s="484" t="e">
        <f t="shared" si="372"/>
        <v>#REF!</v>
      </c>
      <c r="N662" s="329" t="e">
        <f t="shared" si="365"/>
        <v>#REF!</v>
      </c>
      <c r="O662" s="772" t="e">
        <f t="shared" si="366"/>
        <v>#REF!</v>
      </c>
      <c r="P662" s="773" t="e">
        <f t="shared" si="367"/>
        <v>#REF!</v>
      </c>
      <c r="R662" s="458">
        <f>R658</f>
        <v>403900</v>
      </c>
      <c r="S662" s="284">
        <f>S658</f>
        <v>40390</v>
      </c>
    </row>
    <row r="663" spans="1:19" ht="15.75" customHeight="1">
      <c r="A663" s="37"/>
      <c r="B663" s="244"/>
      <c r="C663" s="256"/>
      <c r="D663" s="51"/>
      <c r="E663" s="43"/>
      <c r="F663" s="217"/>
      <c r="G663" s="329"/>
      <c r="H663" s="285"/>
      <c r="I663" s="285"/>
      <c r="J663" s="285"/>
      <c r="K663" s="786">
        <f t="shared" si="364"/>
        <v>0</v>
      </c>
      <c r="L663" s="329"/>
      <c r="M663" s="492"/>
      <c r="N663" s="329">
        <f t="shared" si="365"/>
        <v>0</v>
      </c>
      <c r="O663" s="772">
        <f t="shared" si="366"/>
        <v>0</v>
      </c>
      <c r="P663" s="773">
        <f t="shared" si="367"/>
        <v>0</v>
      </c>
      <c r="R663" s="458"/>
      <c r="S663" s="284"/>
    </row>
    <row r="664" spans="1:19" ht="15.75" customHeight="1">
      <c r="A664" s="37" t="s">
        <v>79</v>
      </c>
      <c r="B664" s="283" t="s">
        <v>451</v>
      </c>
      <c r="C664" s="282"/>
      <c r="D664" s="51"/>
      <c r="E664" s="43"/>
      <c r="F664" s="217"/>
      <c r="G664" s="329"/>
      <c r="H664" s="285"/>
      <c r="I664" s="285"/>
      <c r="J664" s="285"/>
      <c r="K664" s="786">
        <f t="shared" si="364"/>
        <v>0</v>
      </c>
      <c r="L664" s="329"/>
      <c r="M664" s="492"/>
      <c r="N664" s="329">
        <f t="shared" si="365"/>
        <v>0</v>
      </c>
      <c r="O664" s="772">
        <f t="shared" si="366"/>
        <v>0</v>
      </c>
      <c r="P664" s="773">
        <f t="shared" si="367"/>
        <v>0</v>
      </c>
      <c r="R664" s="458"/>
      <c r="S664" s="284"/>
    </row>
    <row r="665" spans="1:19" ht="15.75" customHeight="1">
      <c r="A665" s="1051"/>
      <c r="B665" s="115" t="s">
        <v>454</v>
      </c>
      <c r="C665" s="51"/>
      <c r="D665" s="51"/>
      <c r="E665" s="43"/>
      <c r="F665" s="217" t="s">
        <v>72</v>
      </c>
      <c r="G665" s="345"/>
      <c r="H665" s="285">
        <v>419.23500000000001</v>
      </c>
      <c r="I665" s="346"/>
      <c r="J665" s="346"/>
      <c r="K665" s="786">
        <f t="shared" si="364"/>
        <v>419.23500000000001</v>
      </c>
      <c r="L665" s="481" t="e">
        <f t="shared" ref="L665:L667" si="373">ROUND(R665*$R$10,$R$11)</f>
        <v>#REF!</v>
      </c>
      <c r="M665" s="482" t="e">
        <f t="shared" ref="M665:M667" si="374">ROUND(S665*$R$10,$R$11)</f>
        <v>#REF!</v>
      </c>
      <c r="N665" s="329" t="e">
        <f t="shared" si="365"/>
        <v>#REF!</v>
      </c>
      <c r="O665" s="772" t="e">
        <f t="shared" si="366"/>
        <v>#REF!</v>
      </c>
      <c r="P665" s="773" t="e">
        <f t="shared" si="367"/>
        <v>#REF!</v>
      </c>
      <c r="R665" s="458">
        <v>106170</v>
      </c>
      <c r="S665" s="284">
        <v>15930</v>
      </c>
    </row>
    <row r="666" spans="1:19" ht="15.75" customHeight="1">
      <c r="A666" s="1051"/>
      <c r="B666" s="115" t="s">
        <v>452</v>
      </c>
      <c r="C666" s="51"/>
      <c r="D666" s="51"/>
      <c r="E666" s="43"/>
      <c r="F666" s="217" t="s">
        <v>72</v>
      </c>
      <c r="G666" s="345"/>
      <c r="H666" s="285">
        <v>391.88099999999997</v>
      </c>
      <c r="I666" s="346"/>
      <c r="J666" s="346"/>
      <c r="K666" s="786">
        <f t="shared" si="364"/>
        <v>391.88099999999997</v>
      </c>
      <c r="L666" s="483" t="e">
        <f t="shared" si="373"/>
        <v>#REF!</v>
      </c>
      <c r="M666" s="484" t="e">
        <f t="shared" si="374"/>
        <v>#REF!</v>
      </c>
      <c r="N666" s="329" t="e">
        <f t="shared" si="365"/>
        <v>#REF!</v>
      </c>
      <c r="O666" s="772" t="e">
        <f t="shared" si="366"/>
        <v>#REF!</v>
      </c>
      <c r="P666" s="773" t="e">
        <f t="shared" si="367"/>
        <v>#REF!</v>
      </c>
      <c r="R666" s="458">
        <v>250000</v>
      </c>
      <c r="S666" s="284">
        <v>25000</v>
      </c>
    </row>
    <row r="667" spans="1:19" ht="15.75" customHeight="1">
      <c r="A667" s="1051"/>
      <c r="B667" s="1073" t="s">
        <v>780</v>
      </c>
      <c r="C667" s="43"/>
      <c r="D667" s="43"/>
      <c r="E667" s="43" t="s">
        <v>781</v>
      </c>
      <c r="F667" s="217" t="s">
        <v>117</v>
      </c>
      <c r="G667" s="345"/>
      <c r="H667" s="285">
        <v>56.125</v>
      </c>
      <c r="I667" s="346"/>
      <c r="J667" s="346"/>
      <c r="K667" s="786">
        <f t="shared" si="364"/>
        <v>56.125</v>
      </c>
      <c r="L667" s="481" t="e">
        <f t="shared" si="373"/>
        <v>#REF!</v>
      </c>
      <c r="M667" s="482" t="e">
        <f t="shared" si="374"/>
        <v>#REF!</v>
      </c>
      <c r="N667" s="329" t="e">
        <f t="shared" si="365"/>
        <v>#REF!</v>
      </c>
      <c r="O667" s="772" t="e">
        <f t="shared" si="366"/>
        <v>#REF!</v>
      </c>
      <c r="P667" s="773" t="e">
        <f t="shared" si="367"/>
        <v>#REF!</v>
      </c>
      <c r="R667" s="458">
        <v>144250</v>
      </c>
      <c r="S667" s="284">
        <v>14430</v>
      </c>
    </row>
    <row r="668" spans="1:19" ht="15.75" customHeight="1">
      <c r="A668" s="37"/>
      <c r="B668" s="244"/>
      <c r="C668" s="256"/>
      <c r="D668" s="51"/>
      <c r="E668" s="43" t="s">
        <v>782</v>
      </c>
      <c r="F668" s="217"/>
      <c r="G668" s="329"/>
      <c r="H668" s="285"/>
      <c r="I668" s="285"/>
      <c r="J668" s="285"/>
      <c r="K668" s="786">
        <f t="shared" si="364"/>
        <v>0</v>
      </c>
      <c r="L668" s="329"/>
      <c r="M668" s="492"/>
      <c r="N668" s="329">
        <f t="shared" si="365"/>
        <v>0</v>
      </c>
      <c r="O668" s="772">
        <f t="shared" si="366"/>
        <v>0</v>
      </c>
      <c r="P668" s="773">
        <f t="shared" si="367"/>
        <v>0</v>
      </c>
      <c r="R668" s="458"/>
      <c r="S668" s="284"/>
    </row>
    <row r="669" spans="1:19" ht="15.75" customHeight="1">
      <c r="A669" s="37"/>
      <c r="B669" s="244"/>
      <c r="C669" s="256"/>
      <c r="D669" s="51"/>
      <c r="E669" s="43"/>
      <c r="F669" s="217"/>
      <c r="G669" s="329"/>
      <c r="H669" s="285"/>
      <c r="I669" s="285"/>
      <c r="J669" s="285"/>
      <c r="K669" s="786">
        <f t="shared" si="364"/>
        <v>0</v>
      </c>
      <c r="L669" s="329"/>
      <c r="M669" s="492"/>
      <c r="N669" s="329">
        <f t="shared" si="365"/>
        <v>0</v>
      </c>
      <c r="O669" s="772">
        <f t="shared" si="366"/>
        <v>0</v>
      </c>
      <c r="P669" s="773">
        <f t="shared" si="367"/>
        <v>0</v>
      </c>
      <c r="R669" s="458"/>
      <c r="S669" s="284"/>
    </row>
    <row r="670" spans="1:19" ht="15.75" customHeight="1">
      <c r="A670" s="37">
        <v>2</v>
      </c>
      <c r="B670" s="243" t="s">
        <v>377</v>
      </c>
      <c r="C670" s="778"/>
      <c r="D670" s="1072"/>
      <c r="E670" s="43"/>
      <c r="F670" s="217"/>
      <c r="G670" s="329"/>
      <c r="H670" s="285"/>
      <c r="I670" s="285"/>
      <c r="J670" s="285"/>
      <c r="K670" s="786">
        <f t="shared" si="364"/>
        <v>0</v>
      </c>
      <c r="L670" s="329"/>
      <c r="M670" s="492"/>
      <c r="N670" s="329">
        <f t="shared" si="365"/>
        <v>0</v>
      </c>
      <c r="O670" s="772">
        <f t="shared" si="366"/>
        <v>0</v>
      </c>
      <c r="P670" s="773">
        <f t="shared" si="367"/>
        <v>0</v>
      </c>
      <c r="R670" s="458"/>
      <c r="S670" s="284"/>
    </row>
    <row r="671" spans="1:19" ht="15.75" customHeight="1">
      <c r="A671" s="37" t="s">
        <v>34</v>
      </c>
      <c r="B671" s="243" t="s">
        <v>457</v>
      </c>
      <c r="C671" s="778"/>
      <c r="D671" s="1072"/>
      <c r="E671" s="43"/>
      <c r="F671" s="217"/>
      <c r="G671" s="329"/>
      <c r="H671" s="285"/>
      <c r="I671" s="285"/>
      <c r="J671" s="285"/>
      <c r="K671" s="786">
        <f t="shared" si="364"/>
        <v>0</v>
      </c>
      <c r="L671" s="329"/>
      <c r="M671" s="492"/>
      <c r="N671" s="329">
        <f t="shared" si="365"/>
        <v>0</v>
      </c>
      <c r="O671" s="772">
        <f t="shared" si="366"/>
        <v>0</v>
      </c>
      <c r="P671" s="773">
        <f t="shared" si="367"/>
        <v>0</v>
      </c>
      <c r="R671" s="458"/>
      <c r="S671" s="284"/>
    </row>
    <row r="672" spans="1:19" ht="15.75" customHeight="1">
      <c r="A672" s="37"/>
      <c r="B672" s="38" t="s">
        <v>597</v>
      </c>
      <c r="C672" s="795"/>
      <c r="D672" s="43"/>
      <c r="E672" s="43"/>
      <c r="F672" s="217"/>
      <c r="G672" s="329"/>
      <c r="H672" s="285"/>
      <c r="I672" s="285"/>
      <c r="J672" s="285"/>
      <c r="K672" s="786">
        <f t="shared" si="364"/>
        <v>0</v>
      </c>
      <c r="L672" s="329"/>
      <c r="M672" s="492"/>
      <c r="N672" s="329">
        <f t="shared" si="365"/>
        <v>0</v>
      </c>
      <c r="O672" s="772">
        <f t="shared" si="366"/>
        <v>0</v>
      </c>
      <c r="P672" s="773">
        <f t="shared" si="367"/>
        <v>0</v>
      </c>
      <c r="R672" s="458"/>
      <c r="S672" s="284"/>
    </row>
    <row r="673" spans="1:19" ht="15.75" customHeight="1">
      <c r="A673" s="37"/>
      <c r="B673" s="243"/>
      <c r="C673" s="845" t="s">
        <v>379</v>
      </c>
      <c r="D673" s="1073"/>
      <c r="E673" s="43" t="s">
        <v>380</v>
      </c>
      <c r="F673" s="217" t="s">
        <v>72</v>
      </c>
      <c r="G673" s="345"/>
      <c r="H673" s="285">
        <f>6+13.332</f>
        <v>19.332000000000001</v>
      </c>
      <c r="I673" s="346"/>
      <c r="J673" s="346"/>
      <c r="K673" s="786">
        <f t="shared" si="364"/>
        <v>19.332000000000001</v>
      </c>
      <c r="L673" s="481" t="e">
        <f t="shared" ref="L673:L677" si="375">ROUND(R673*$R$10,$R$11)</f>
        <v>#REF!</v>
      </c>
      <c r="M673" s="482" t="e">
        <f t="shared" ref="M673:M677" si="376">ROUND(S673*$R$10,$R$11)</f>
        <v>#REF!</v>
      </c>
      <c r="N673" s="329" t="e">
        <f t="shared" si="365"/>
        <v>#REF!</v>
      </c>
      <c r="O673" s="772" t="e">
        <f t="shared" si="366"/>
        <v>#REF!</v>
      </c>
      <c r="P673" s="773" t="e">
        <f t="shared" si="367"/>
        <v>#REF!</v>
      </c>
      <c r="R673" s="458">
        <f>R654</f>
        <v>182506</v>
      </c>
      <c r="S673" s="284">
        <f>S654</f>
        <v>82091.399999999994</v>
      </c>
    </row>
    <row r="674" spans="1:19" ht="15.75" customHeight="1">
      <c r="A674" s="37"/>
      <c r="B674" s="243"/>
      <c r="C674" s="845" t="s">
        <v>381</v>
      </c>
      <c r="D674" s="1073"/>
      <c r="E674" s="43" t="s">
        <v>382</v>
      </c>
      <c r="F674" s="217" t="s">
        <v>72</v>
      </c>
      <c r="G674" s="345"/>
      <c r="H674" s="285">
        <v>13.332000000000001</v>
      </c>
      <c r="I674" s="346"/>
      <c r="J674" s="346"/>
      <c r="K674" s="786">
        <f t="shared" si="364"/>
        <v>13.332000000000001</v>
      </c>
      <c r="L674" s="481" t="e">
        <f>+L673</f>
        <v>#REF!</v>
      </c>
      <c r="M674" s="482" t="e">
        <f>+M673</f>
        <v>#REF!</v>
      </c>
      <c r="N674" s="329" t="e">
        <f t="shared" si="365"/>
        <v>#REF!</v>
      </c>
      <c r="O674" s="772" t="e">
        <f t="shared" si="366"/>
        <v>#REF!</v>
      </c>
      <c r="P674" s="773" t="e">
        <f t="shared" si="367"/>
        <v>#REF!</v>
      </c>
      <c r="R674" s="458">
        <f t="shared" ref="R674:S674" si="377">R655</f>
        <v>0</v>
      </c>
      <c r="S674" s="284">
        <f t="shared" si="377"/>
        <v>0</v>
      </c>
    </row>
    <row r="675" spans="1:19" ht="15.75" customHeight="1">
      <c r="A675" s="37"/>
      <c r="B675" s="243"/>
      <c r="C675" s="845" t="s">
        <v>383</v>
      </c>
      <c r="D675" s="1073"/>
      <c r="E675" s="43" t="s">
        <v>384</v>
      </c>
      <c r="F675" s="217" t="s">
        <v>72</v>
      </c>
      <c r="G675" s="345"/>
      <c r="H675" s="285">
        <f>16.99+13.332</f>
        <v>30.321999999999999</v>
      </c>
      <c r="I675" s="346"/>
      <c r="J675" s="346"/>
      <c r="K675" s="786">
        <f t="shared" si="364"/>
        <v>30.321999999999999</v>
      </c>
      <c r="L675" s="481" t="e">
        <f t="shared" ref="L675:L676" si="378">+L674</f>
        <v>#REF!</v>
      </c>
      <c r="M675" s="482" t="e">
        <f t="shared" ref="M675:M676" si="379">+M674</f>
        <v>#REF!</v>
      </c>
      <c r="N675" s="329" t="e">
        <f t="shared" si="365"/>
        <v>#REF!</v>
      </c>
      <c r="O675" s="772" t="e">
        <f t="shared" si="366"/>
        <v>#REF!</v>
      </c>
      <c r="P675" s="773" t="e">
        <f t="shared" si="367"/>
        <v>#REF!</v>
      </c>
      <c r="R675" s="458">
        <f t="shared" ref="R675:S675" si="380">R656</f>
        <v>0</v>
      </c>
      <c r="S675" s="284">
        <f t="shared" si="380"/>
        <v>0</v>
      </c>
    </row>
    <row r="676" spans="1:19" ht="15.75" customHeight="1">
      <c r="A676" s="37"/>
      <c r="B676" s="243"/>
      <c r="C676" s="845" t="s">
        <v>385</v>
      </c>
      <c r="D676" s="1073"/>
      <c r="E676" s="43" t="s">
        <v>386</v>
      </c>
      <c r="F676" s="217" t="s">
        <v>72</v>
      </c>
      <c r="G676" s="345"/>
      <c r="H676" s="285">
        <v>13.332000000000001</v>
      </c>
      <c r="I676" s="346"/>
      <c r="J676" s="346"/>
      <c r="K676" s="786">
        <f t="shared" si="364"/>
        <v>13.332000000000001</v>
      </c>
      <c r="L676" s="481" t="e">
        <f t="shared" si="378"/>
        <v>#REF!</v>
      </c>
      <c r="M676" s="482" t="e">
        <f t="shared" si="379"/>
        <v>#REF!</v>
      </c>
      <c r="N676" s="329" t="e">
        <f t="shared" si="365"/>
        <v>#REF!</v>
      </c>
      <c r="O676" s="772" t="e">
        <f t="shared" si="366"/>
        <v>#REF!</v>
      </c>
      <c r="P676" s="773" t="e">
        <f t="shared" si="367"/>
        <v>#REF!</v>
      </c>
      <c r="R676" s="458">
        <f t="shared" ref="R676:S676" si="381">R657</f>
        <v>0</v>
      </c>
      <c r="S676" s="284">
        <f t="shared" si="381"/>
        <v>0</v>
      </c>
    </row>
    <row r="677" spans="1:19" ht="15.75" customHeight="1">
      <c r="A677" s="37"/>
      <c r="B677" s="38" t="s">
        <v>439</v>
      </c>
      <c r="C677" s="795"/>
      <c r="D677" s="43"/>
      <c r="E677" s="43" t="s">
        <v>779</v>
      </c>
      <c r="F677" s="217" t="s">
        <v>117</v>
      </c>
      <c r="G677" s="345"/>
      <c r="H677" s="285">
        <v>4.41</v>
      </c>
      <c r="I677" s="346"/>
      <c r="J677" s="346"/>
      <c r="K677" s="786">
        <f t="shared" si="364"/>
        <v>4.41</v>
      </c>
      <c r="L677" s="481" t="e">
        <f t="shared" si="375"/>
        <v>#REF!</v>
      </c>
      <c r="M677" s="482" t="e">
        <f t="shared" si="376"/>
        <v>#REF!</v>
      </c>
      <c r="N677" s="329" t="e">
        <f t="shared" si="365"/>
        <v>#REF!</v>
      </c>
      <c r="O677" s="772" t="e">
        <f t="shared" si="366"/>
        <v>#REF!</v>
      </c>
      <c r="P677" s="773" t="e">
        <f t="shared" si="367"/>
        <v>#REF!</v>
      </c>
      <c r="R677" s="458">
        <f>R658</f>
        <v>403900</v>
      </c>
      <c r="S677" s="284">
        <f t="shared" ref="S677" si="382">S658</f>
        <v>40390</v>
      </c>
    </row>
    <row r="678" spans="1:19" ht="15.75" customHeight="1">
      <c r="A678" s="37"/>
      <c r="B678" s="38"/>
      <c r="C678" s="795"/>
      <c r="D678" s="43"/>
      <c r="E678" s="43" t="s">
        <v>448</v>
      </c>
      <c r="F678" s="217"/>
      <c r="G678" s="329"/>
      <c r="H678" s="285"/>
      <c r="I678" s="285"/>
      <c r="J678" s="285"/>
      <c r="K678" s="786">
        <f t="shared" si="364"/>
        <v>0</v>
      </c>
      <c r="L678" s="329"/>
      <c r="M678" s="492"/>
      <c r="N678" s="329">
        <f t="shared" si="365"/>
        <v>0</v>
      </c>
      <c r="O678" s="772">
        <f t="shared" si="366"/>
        <v>0</v>
      </c>
      <c r="P678" s="773">
        <f t="shared" si="367"/>
        <v>0</v>
      </c>
      <c r="R678" s="458"/>
      <c r="S678" s="284"/>
    </row>
    <row r="679" spans="1:19" ht="15.75" customHeight="1">
      <c r="A679" s="37"/>
      <c r="B679" s="244" t="s">
        <v>590</v>
      </c>
      <c r="C679" s="256"/>
      <c r="D679" s="51"/>
      <c r="E679" s="43"/>
      <c r="F679" s="217" t="s">
        <v>72</v>
      </c>
      <c r="G679" s="345"/>
      <c r="H679" s="285">
        <v>83.113</v>
      </c>
      <c r="I679" s="346"/>
      <c r="J679" s="346"/>
      <c r="K679" s="786">
        <f t="shared" si="364"/>
        <v>83.113</v>
      </c>
      <c r="L679" s="483" t="e">
        <f t="shared" ref="L679:L681" si="383">ROUND(R679*$R$10,$R$11)</f>
        <v>#REF!</v>
      </c>
      <c r="M679" s="484" t="e">
        <f t="shared" ref="M679:M681" si="384">ROUND(S679*$R$10,$R$11)</f>
        <v>#REF!</v>
      </c>
      <c r="N679" s="329" t="e">
        <f t="shared" si="365"/>
        <v>#REF!</v>
      </c>
      <c r="O679" s="772" t="e">
        <f t="shared" si="366"/>
        <v>#REF!</v>
      </c>
      <c r="P679" s="773" t="e">
        <f t="shared" si="367"/>
        <v>#REF!</v>
      </c>
      <c r="R679" s="458">
        <f>R665</f>
        <v>106170</v>
      </c>
      <c r="S679" s="284">
        <f>S665</f>
        <v>15930</v>
      </c>
    </row>
    <row r="680" spans="1:19" ht="15.75" customHeight="1">
      <c r="A680" s="37"/>
      <c r="B680" s="38" t="s">
        <v>387</v>
      </c>
      <c r="C680" s="795"/>
      <c r="D680" s="43"/>
      <c r="E680" s="43"/>
      <c r="F680" s="217" t="s">
        <v>117</v>
      </c>
      <c r="G680" s="345"/>
      <c r="H680" s="285">
        <v>5.6230000000000002</v>
      </c>
      <c r="I680" s="346"/>
      <c r="J680" s="346"/>
      <c r="K680" s="786">
        <f t="shared" si="364"/>
        <v>5.6230000000000002</v>
      </c>
      <c r="L680" s="483" t="e">
        <f t="shared" si="383"/>
        <v>#REF!</v>
      </c>
      <c r="M680" s="484" t="e">
        <f t="shared" si="384"/>
        <v>#REF!</v>
      </c>
      <c r="N680" s="329" t="e">
        <f t="shared" si="365"/>
        <v>#REF!</v>
      </c>
      <c r="O680" s="772" t="e">
        <f t="shared" si="366"/>
        <v>#REF!</v>
      </c>
      <c r="P680" s="773" t="e">
        <f t="shared" si="367"/>
        <v>#REF!</v>
      </c>
      <c r="R680" s="458">
        <f>R661</f>
        <v>250000</v>
      </c>
      <c r="S680" s="284">
        <f>S661</f>
        <v>50000</v>
      </c>
    </row>
    <row r="681" spans="1:19" ht="15.75" customHeight="1">
      <c r="A681" s="37"/>
      <c r="B681" s="244" t="s">
        <v>388</v>
      </c>
      <c r="C681" s="256"/>
      <c r="D681" s="51"/>
      <c r="E681" s="43" t="s">
        <v>449</v>
      </c>
      <c r="F681" s="217" t="s">
        <v>117</v>
      </c>
      <c r="G681" s="345"/>
      <c r="H681" s="285">
        <v>5.6230000000000002</v>
      </c>
      <c r="I681" s="346"/>
      <c r="J681" s="346"/>
      <c r="K681" s="786">
        <f t="shared" ref="K681:K712" si="385">SUM(G681:J681)</f>
        <v>5.6230000000000002</v>
      </c>
      <c r="L681" s="483" t="e">
        <f t="shared" si="383"/>
        <v>#REF!</v>
      </c>
      <c r="M681" s="484" t="e">
        <f t="shared" si="384"/>
        <v>#REF!</v>
      </c>
      <c r="N681" s="329" t="e">
        <f t="shared" si="365"/>
        <v>#REF!</v>
      </c>
      <c r="O681" s="772" t="e">
        <f t="shared" si="366"/>
        <v>#REF!</v>
      </c>
      <c r="P681" s="773" t="e">
        <f t="shared" si="367"/>
        <v>#REF!</v>
      </c>
      <c r="R681" s="458">
        <f>R662</f>
        <v>403900</v>
      </c>
      <c r="S681" s="284">
        <f>S662</f>
        <v>40390</v>
      </c>
    </row>
    <row r="682" spans="1:19" ht="15.75" customHeight="1">
      <c r="A682" s="37"/>
      <c r="B682" s="244"/>
      <c r="C682" s="256"/>
      <c r="D682" s="51"/>
      <c r="E682" s="43"/>
      <c r="F682" s="217"/>
      <c r="G682" s="329"/>
      <c r="H682" s="285"/>
      <c r="I682" s="285"/>
      <c r="J682" s="285"/>
      <c r="K682" s="786">
        <f t="shared" si="385"/>
        <v>0</v>
      </c>
      <c r="L682" s="329"/>
      <c r="M682" s="492"/>
      <c r="N682" s="329">
        <f t="shared" si="365"/>
        <v>0</v>
      </c>
      <c r="O682" s="772">
        <f t="shared" si="366"/>
        <v>0</v>
      </c>
      <c r="P682" s="773">
        <f t="shared" si="367"/>
        <v>0</v>
      </c>
      <c r="R682" s="458"/>
      <c r="S682" s="284"/>
    </row>
    <row r="683" spans="1:19" ht="15.75" customHeight="1">
      <c r="A683" s="37" t="s">
        <v>35</v>
      </c>
      <c r="B683" s="283" t="s">
        <v>451</v>
      </c>
      <c r="C683" s="282"/>
      <c r="D683" s="51"/>
      <c r="E683" s="43"/>
      <c r="F683" s="217"/>
      <c r="G683" s="329"/>
      <c r="H683" s="285"/>
      <c r="I683" s="285"/>
      <c r="J683" s="285"/>
      <c r="K683" s="786">
        <f t="shared" si="385"/>
        <v>0</v>
      </c>
      <c r="L683" s="329"/>
      <c r="M683" s="492"/>
      <c r="N683" s="329">
        <f t="shared" si="365"/>
        <v>0</v>
      </c>
      <c r="O683" s="772">
        <f t="shared" si="366"/>
        <v>0</v>
      </c>
      <c r="P683" s="773">
        <f t="shared" si="367"/>
        <v>0</v>
      </c>
      <c r="R683" s="458"/>
      <c r="S683" s="284"/>
    </row>
    <row r="684" spans="1:19" ht="15.75" customHeight="1">
      <c r="A684" s="1051"/>
      <c r="B684" s="115" t="s">
        <v>454</v>
      </c>
      <c r="C684" s="51"/>
      <c r="D684" s="51"/>
      <c r="E684" s="43"/>
      <c r="F684" s="217" t="s">
        <v>72</v>
      </c>
      <c r="G684" s="345"/>
      <c r="H684" s="285">
        <v>414.67099999999999</v>
      </c>
      <c r="I684" s="346"/>
      <c r="J684" s="346"/>
      <c r="K684" s="786">
        <f t="shared" si="385"/>
        <v>414.67099999999999</v>
      </c>
      <c r="L684" s="483" t="e">
        <f t="shared" ref="L684:L686" si="386">ROUND(R684*$R$10,$R$11)</f>
        <v>#REF!</v>
      </c>
      <c r="M684" s="484" t="e">
        <f t="shared" ref="M684:M686" si="387">ROUND(S684*$R$10,$R$11)</f>
        <v>#REF!</v>
      </c>
      <c r="N684" s="329" t="e">
        <f t="shared" si="365"/>
        <v>#REF!</v>
      </c>
      <c r="O684" s="772" t="e">
        <f t="shared" si="366"/>
        <v>#REF!</v>
      </c>
      <c r="P684" s="773" t="e">
        <f t="shared" si="367"/>
        <v>#REF!</v>
      </c>
      <c r="R684" s="458">
        <f>R679</f>
        <v>106170</v>
      </c>
      <c r="S684" s="284">
        <f>S679</f>
        <v>15930</v>
      </c>
    </row>
    <row r="685" spans="1:19" ht="15.75" customHeight="1">
      <c r="A685" s="1051"/>
      <c r="B685" s="115" t="s">
        <v>452</v>
      </c>
      <c r="C685" s="51"/>
      <c r="D685" s="51"/>
      <c r="E685" s="43"/>
      <c r="F685" s="217" t="s">
        <v>72</v>
      </c>
      <c r="G685" s="345"/>
      <c r="H685" s="285">
        <v>380.464</v>
      </c>
      <c r="I685" s="346"/>
      <c r="J685" s="346"/>
      <c r="K685" s="786">
        <f t="shared" si="385"/>
        <v>380.464</v>
      </c>
      <c r="L685" s="483" t="e">
        <f t="shared" si="386"/>
        <v>#REF!</v>
      </c>
      <c r="M685" s="484" t="e">
        <f t="shared" si="387"/>
        <v>#REF!</v>
      </c>
      <c r="N685" s="329" t="e">
        <f t="shared" si="365"/>
        <v>#REF!</v>
      </c>
      <c r="O685" s="772" t="e">
        <f t="shared" si="366"/>
        <v>#REF!</v>
      </c>
      <c r="P685" s="773" t="e">
        <f t="shared" si="367"/>
        <v>#REF!</v>
      </c>
      <c r="R685" s="458">
        <f t="shared" ref="R685:S685" si="388">R680</f>
        <v>250000</v>
      </c>
      <c r="S685" s="284">
        <f t="shared" si="388"/>
        <v>50000</v>
      </c>
    </row>
    <row r="686" spans="1:19" ht="15.75" customHeight="1">
      <c r="A686" s="1051"/>
      <c r="B686" s="1073" t="s">
        <v>598</v>
      </c>
      <c r="C686" s="43"/>
      <c r="D686" s="43"/>
      <c r="E686" s="43" t="s">
        <v>778</v>
      </c>
      <c r="F686" s="217" t="s">
        <v>117</v>
      </c>
      <c r="G686" s="345"/>
      <c r="H686" s="285">
        <v>56.125</v>
      </c>
      <c r="I686" s="346"/>
      <c r="J686" s="346"/>
      <c r="K686" s="786">
        <f t="shared" si="385"/>
        <v>56.125</v>
      </c>
      <c r="L686" s="483" t="e">
        <f t="shared" si="386"/>
        <v>#REF!</v>
      </c>
      <c r="M686" s="484" t="e">
        <f t="shared" si="387"/>
        <v>#REF!</v>
      </c>
      <c r="N686" s="329" t="e">
        <f t="shared" si="365"/>
        <v>#REF!</v>
      </c>
      <c r="O686" s="772" t="e">
        <f t="shared" si="366"/>
        <v>#REF!</v>
      </c>
      <c r="P686" s="773" t="e">
        <f t="shared" si="367"/>
        <v>#REF!</v>
      </c>
      <c r="R686" s="458">
        <f t="shared" ref="R686:S686" si="389">R681</f>
        <v>403900</v>
      </c>
      <c r="S686" s="284">
        <f t="shared" si="389"/>
        <v>40390</v>
      </c>
    </row>
    <row r="687" spans="1:19" ht="15.75" customHeight="1">
      <c r="A687" s="1051"/>
      <c r="B687" s="43"/>
      <c r="C687" s="43"/>
      <c r="D687" s="43"/>
      <c r="E687" s="43" t="s">
        <v>595</v>
      </c>
      <c r="F687" s="217"/>
      <c r="G687" s="329"/>
      <c r="H687" s="285"/>
      <c r="I687" s="285"/>
      <c r="J687" s="285"/>
      <c r="K687" s="786">
        <f t="shared" si="385"/>
        <v>0</v>
      </c>
      <c r="L687" s="329"/>
      <c r="M687" s="492"/>
      <c r="N687" s="329">
        <f t="shared" si="365"/>
        <v>0</v>
      </c>
      <c r="O687" s="772">
        <f t="shared" si="366"/>
        <v>0</v>
      </c>
      <c r="P687" s="773">
        <f t="shared" si="367"/>
        <v>0</v>
      </c>
      <c r="R687" s="458"/>
      <c r="S687" s="284"/>
    </row>
    <row r="688" spans="1:19" ht="15.75" customHeight="1">
      <c r="A688" s="1051"/>
      <c r="B688" s="38"/>
      <c r="C688" s="795"/>
      <c r="D688" s="43"/>
      <c r="E688" s="43"/>
      <c r="F688" s="217"/>
      <c r="G688" s="329"/>
      <c r="H688" s="285"/>
      <c r="I688" s="285"/>
      <c r="J688" s="285"/>
      <c r="K688" s="786">
        <f t="shared" si="385"/>
        <v>0</v>
      </c>
      <c r="L688" s="329"/>
      <c r="M688" s="492"/>
      <c r="N688" s="329">
        <f t="shared" si="365"/>
        <v>0</v>
      </c>
      <c r="O688" s="772">
        <f t="shared" si="366"/>
        <v>0</v>
      </c>
      <c r="P688" s="773">
        <f t="shared" si="367"/>
        <v>0</v>
      </c>
      <c r="R688" s="458"/>
      <c r="S688" s="284"/>
    </row>
    <row r="689" spans="1:24" ht="15.75" customHeight="1">
      <c r="A689" s="37">
        <v>3</v>
      </c>
      <c r="B689" s="243" t="s">
        <v>623</v>
      </c>
      <c r="C689" s="256"/>
      <c r="D689" s="51"/>
      <c r="E689" s="43"/>
      <c r="F689" s="217"/>
      <c r="G689" s="329"/>
      <c r="H689" s="285"/>
      <c r="I689" s="285"/>
      <c r="J689" s="285"/>
      <c r="K689" s="786">
        <f t="shared" si="385"/>
        <v>0</v>
      </c>
      <c r="L689" s="329"/>
      <c r="M689" s="492"/>
      <c r="N689" s="329">
        <f t="shared" si="365"/>
        <v>0</v>
      </c>
      <c r="O689" s="772">
        <f t="shared" si="366"/>
        <v>0</v>
      </c>
      <c r="P689" s="773">
        <f t="shared" si="367"/>
        <v>0</v>
      </c>
      <c r="R689" s="458"/>
      <c r="S689" s="284"/>
    </row>
    <row r="690" spans="1:24" s="854" customFormat="1" ht="15.75" customHeight="1">
      <c r="A690" s="548"/>
      <c r="B690" s="624" t="s">
        <v>442</v>
      </c>
      <c r="C690" s="604"/>
      <c r="D690" s="598"/>
      <c r="E690" s="370" t="s">
        <v>783</v>
      </c>
      <c r="F690" s="549" t="s">
        <v>72</v>
      </c>
      <c r="G690" s="855"/>
      <c r="H690" s="850">
        <v>245.596</v>
      </c>
      <c r="I690" s="850"/>
      <c r="J690" s="850"/>
      <c r="K690" s="786">
        <f t="shared" si="385"/>
        <v>245.596</v>
      </c>
      <c r="L690" s="495" t="e">
        <f t="shared" ref="L690:L691" si="390">ROUND(R690*$R$10,$R$11)</f>
        <v>#REF!</v>
      </c>
      <c r="M690" s="485" t="e">
        <f t="shared" ref="M690:M691" si="391">ROUND(S690*$R$10,$R$11)</f>
        <v>#REF!</v>
      </c>
      <c r="N690" s="855" t="e">
        <f t="shared" si="365"/>
        <v>#REF!</v>
      </c>
      <c r="O690" s="856" t="e">
        <f t="shared" si="366"/>
        <v>#REF!</v>
      </c>
      <c r="P690" s="857" t="e">
        <f t="shared" si="367"/>
        <v>#REF!</v>
      </c>
      <c r="R690" s="42">
        <f>+$R$12*T690</f>
        <v>262500</v>
      </c>
      <c r="S690" s="42">
        <f>+$S$12*T690</f>
        <v>87500</v>
      </c>
      <c r="T690" s="854">
        <v>350000</v>
      </c>
      <c r="X690" s="854" t="s">
        <v>983</v>
      </c>
    </row>
    <row r="691" spans="1:24" s="854" customFormat="1" ht="15.75" customHeight="1">
      <c r="A691" s="548"/>
      <c r="B691" s="370" t="s">
        <v>784</v>
      </c>
      <c r="C691" s="598"/>
      <c r="D691" s="598"/>
      <c r="E691" s="370" t="s">
        <v>783</v>
      </c>
      <c r="F691" s="549" t="s">
        <v>117</v>
      </c>
      <c r="G691" s="855"/>
      <c r="H691" s="850">
        <v>25.152999999999999</v>
      </c>
      <c r="I691" s="850"/>
      <c r="J691" s="850"/>
      <c r="K691" s="786">
        <f t="shared" si="385"/>
        <v>25.152999999999999</v>
      </c>
      <c r="L691" s="495" t="e">
        <f t="shared" si="390"/>
        <v>#REF!</v>
      </c>
      <c r="M691" s="485" t="e">
        <f t="shared" si="391"/>
        <v>#REF!</v>
      </c>
      <c r="N691" s="855" t="e">
        <f t="shared" si="365"/>
        <v>#REF!</v>
      </c>
      <c r="O691" s="856" t="e">
        <f t="shared" si="366"/>
        <v>#REF!</v>
      </c>
      <c r="P691" s="857" t="e">
        <f t="shared" si="367"/>
        <v>#REF!</v>
      </c>
      <c r="R691" s="879">
        <f>R690</f>
        <v>262500</v>
      </c>
      <c r="S691" s="880">
        <f>S690</f>
        <v>87500</v>
      </c>
      <c r="X691" s="854" t="s">
        <v>983</v>
      </c>
    </row>
    <row r="692" spans="1:24" ht="15.75" customHeight="1">
      <c r="A692" s="37"/>
      <c r="B692" s="1073"/>
      <c r="C692" s="51"/>
      <c r="D692" s="51"/>
      <c r="E692" s="43"/>
      <c r="F692" s="217"/>
      <c r="G692" s="329"/>
      <c r="H692" s="285"/>
      <c r="I692" s="285"/>
      <c r="J692" s="285"/>
      <c r="K692" s="786">
        <f t="shared" si="385"/>
        <v>0</v>
      </c>
      <c r="L692" s="329"/>
      <c r="M692" s="492"/>
      <c r="N692" s="329">
        <f t="shared" si="365"/>
        <v>0</v>
      </c>
      <c r="O692" s="772">
        <f t="shared" si="366"/>
        <v>0</v>
      </c>
      <c r="P692" s="773">
        <f t="shared" si="367"/>
        <v>0</v>
      </c>
      <c r="R692" s="458"/>
      <c r="S692" s="284"/>
    </row>
    <row r="693" spans="1:24" ht="15.75" customHeight="1">
      <c r="A693" s="37"/>
      <c r="B693" s="244" t="s">
        <v>591</v>
      </c>
      <c r="C693" s="256"/>
      <c r="D693" s="51"/>
      <c r="E693" s="43"/>
      <c r="F693" s="217" t="s">
        <v>72</v>
      </c>
      <c r="G693" s="345"/>
      <c r="H693" s="285">
        <v>255.65700000000001</v>
      </c>
      <c r="I693" s="346"/>
      <c r="J693" s="346"/>
      <c r="K693" s="786">
        <f t="shared" si="385"/>
        <v>255.65700000000001</v>
      </c>
      <c r="L693" s="483" t="e">
        <f t="shared" ref="L693" si="392">ROUND(R693*$R$10,$R$11)</f>
        <v>#REF!</v>
      </c>
      <c r="M693" s="484" t="e">
        <f t="shared" ref="M693" si="393">ROUND(S693*$R$10,$R$11)</f>
        <v>#REF!</v>
      </c>
      <c r="N693" s="329" t="e">
        <f t="shared" si="365"/>
        <v>#REF!</v>
      </c>
      <c r="O693" s="772" t="e">
        <f t="shared" si="366"/>
        <v>#REF!</v>
      </c>
      <c r="P693" s="773" t="e">
        <f t="shared" si="367"/>
        <v>#REF!</v>
      </c>
      <c r="R693" s="458">
        <f>R684</f>
        <v>106170</v>
      </c>
      <c r="S693" s="284">
        <f>S684</f>
        <v>15930</v>
      </c>
    </row>
    <row r="694" spans="1:24" ht="15.75" customHeight="1">
      <c r="A694" s="37"/>
      <c r="B694" s="243"/>
      <c r="C694" s="256"/>
      <c r="D694" s="51"/>
      <c r="E694" s="43"/>
      <c r="F694" s="217"/>
      <c r="G694" s="329"/>
      <c r="H694" s="285"/>
      <c r="I694" s="285"/>
      <c r="J694" s="285"/>
      <c r="K694" s="786">
        <f t="shared" si="385"/>
        <v>0</v>
      </c>
      <c r="L694" s="329"/>
      <c r="M694" s="492"/>
      <c r="N694" s="329">
        <f t="shared" si="365"/>
        <v>0</v>
      </c>
      <c r="O694" s="772">
        <f t="shared" si="366"/>
        <v>0</v>
      </c>
      <c r="P694" s="773">
        <f t="shared" si="367"/>
        <v>0</v>
      </c>
      <c r="R694" s="458"/>
      <c r="S694" s="284"/>
    </row>
    <row r="695" spans="1:24" ht="15.75" customHeight="1">
      <c r="A695" s="37">
        <v>4</v>
      </c>
      <c r="B695" s="243" t="s">
        <v>794</v>
      </c>
      <c r="C695" s="256"/>
      <c r="D695" s="51"/>
      <c r="E695" s="43"/>
      <c r="F695" s="217"/>
      <c r="G695" s="329"/>
      <c r="H695" s="285"/>
      <c r="I695" s="285"/>
      <c r="J695" s="285"/>
      <c r="K695" s="786">
        <f t="shared" si="385"/>
        <v>0</v>
      </c>
      <c r="L695" s="329"/>
      <c r="M695" s="492"/>
      <c r="N695" s="329">
        <f t="shared" si="365"/>
        <v>0</v>
      </c>
      <c r="O695" s="772">
        <f t="shared" si="366"/>
        <v>0</v>
      </c>
      <c r="P695" s="773">
        <f t="shared" si="367"/>
        <v>0</v>
      </c>
      <c r="R695" s="458"/>
      <c r="S695" s="284"/>
    </row>
    <row r="696" spans="1:24" ht="15.75" customHeight="1">
      <c r="A696" s="37"/>
      <c r="B696" s="244" t="s">
        <v>799</v>
      </c>
      <c r="C696" s="256"/>
      <c r="D696" s="51"/>
      <c r="E696" s="43" t="s">
        <v>444</v>
      </c>
      <c r="F696" s="217" t="s">
        <v>72</v>
      </c>
      <c r="G696" s="345"/>
      <c r="H696" s="285">
        <v>73.616</v>
      </c>
      <c r="I696" s="346"/>
      <c r="J696" s="346"/>
      <c r="K696" s="786">
        <f t="shared" si="385"/>
        <v>73.616</v>
      </c>
      <c r="L696" s="483" t="e">
        <f t="shared" ref="L696" si="394">ROUND(R696*$R$10,$R$11)</f>
        <v>#REF!</v>
      </c>
      <c r="M696" s="484" t="e">
        <f t="shared" ref="M696" si="395">ROUND(S696*$R$10,$R$11)</f>
        <v>#REF!</v>
      </c>
      <c r="N696" s="329" t="e">
        <f t="shared" si="365"/>
        <v>#REF!</v>
      </c>
      <c r="O696" s="772" t="e">
        <f t="shared" si="366"/>
        <v>#REF!</v>
      </c>
      <c r="P696" s="773" t="e">
        <f t="shared" si="367"/>
        <v>#REF!</v>
      </c>
      <c r="R696" s="458">
        <f>R609</f>
        <v>133762.875</v>
      </c>
      <c r="S696" s="284">
        <f>S609</f>
        <v>44587.625</v>
      </c>
    </row>
    <row r="697" spans="1:24" ht="15.75" customHeight="1">
      <c r="A697" s="37"/>
      <c r="B697" s="244"/>
      <c r="C697" s="256"/>
      <c r="D697" s="51"/>
      <c r="E697" s="43" t="s">
        <v>447</v>
      </c>
      <c r="F697" s="217"/>
      <c r="G697" s="329"/>
      <c r="H697" s="285"/>
      <c r="I697" s="285"/>
      <c r="J697" s="285"/>
      <c r="K697" s="786">
        <f t="shared" si="385"/>
        <v>0</v>
      </c>
      <c r="L697" s="329"/>
      <c r="M697" s="492"/>
      <c r="N697" s="329">
        <f t="shared" si="365"/>
        <v>0</v>
      </c>
      <c r="O697" s="772">
        <f t="shared" si="366"/>
        <v>0</v>
      </c>
      <c r="P697" s="773">
        <f t="shared" si="367"/>
        <v>0</v>
      </c>
      <c r="R697" s="458"/>
      <c r="S697" s="284"/>
    </row>
    <row r="698" spans="1:24" ht="15.75" customHeight="1">
      <c r="A698" s="37"/>
      <c r="B698" s="244" t="s">
        <v>445</v>
      </c>
      <c r="C698" s="256"/>
      <c r="D698" s="51"/>
      <c r="E698" s="43" t="s">
        <v>798</v>
      </c>
      <c r="F698" s="217" t="s">
        <v>117</v>
      </c>
      <c r="G698" s="345"/>
      <c r="H698" s="285">
        <v>7.98</v>
      </c>
      <c r="I698" s="346"/>
      <c r="J698" s="346"/>
      <c r="K698" s="786">
        <f t="shared" si="385"/>
        <v>7.98</v>
      </c>
      <c r="L698" s="483" t="e">
        <f t="shared" ref="L698" si="396">ROUND(R698*$R$10,$R$11)</f>
        <v>#REF!</v>
      </c>
      <c r="M698" s="484" t="e">
        <f t="shared" ref="M698" si="397">ROUND(S698*$R$10,$R$11)</f>
        <v>#REF!</v>
      </c>
      <c r="N698" s="329" t="e">
        <f t="shared" si="365"/>
        <v>#REF!</v>
      </c>
      <c r="O698" s="772" t="e">
        <f t="shared" si="366"/>
        <v>#REF!</v>
      </c>
      <c r="P698" s="773" t="e">
        <f t="shared" si="367"/>
        <v>#REF!</v>
      </c>
      <c r="R698" s="458">
        <f>R691</f>
        <v>262500</v>
      </c>
      <c r="S698" s="284">
        <f>S691</f>
        <v>87500</v>
      </c>
    </row>
    <row r="699" spans="1:24" ht="15.75" customHeight="1">
      <c r="A699" s="37"/>
      <c r="B699" s="244"/>
      <c r="C699" s="256"/>
      <c r="D699" s="51"/>
      <c r="E699" s="43"/>
      <c r="F699" s="217"/>
      <c r="G699" s="329"/>
      <c r="H699" s="285"/>
      <c r="I699" s="285"/>
      <c r="J699" s="285"/>
      <c r="K699" s="786">
        <f t="shared" si="385"/>
        <v>0</v>
      </c>
      <c r="L699" s="329"/>
      <c r="M699" s="492"/>
      <c r="N699" s="329">
        <f t="shared" si="365"/>
        <v>0</v>
      </c>
      <c r="O699" s="772">
        <f t="shared" si="366"/>
        <v>0</v>
      </c>
      <c r="P699" s="773">
        <f t="shared" si="367"/>
        <v>0</v>
      </c>
    </row>
    <row r="700" spans="1:24" ht="15.75" customHeight="1">
      <c r="A700" s="32">
        <v>5</v>
      </c>
      <c r="B700" s="243" t="s">
        <v>786</v>
      </c>
      <c r="C700" s="256"/>
      <c r="D700" s="51"/>
      <c r="E700" s="43"/>
      <c r="F700" s="217"/>
      <c r="G700" s="329"/>
      <c r="H700" s="285"/>
      <c r="I700" s="285"/>
      <c r="J700" s="285"/>
      <c r="K700" s="786">
        <f t="shared" si="385"/>
        <v>0</v>
      </c>
      <c r="L700" s="329"/>
      <c r="M700" s="492"/>
      <c r="N700" s="329">
        <f t="shared" si="365"/>
        <v>0</v>
      </c>
      <c r="O700" s="772">
        <f t="shared" si="366"/>
        <v>0</v>
      </c>
      <c r="P700" s="773">
        <f t="shared" si="367"/>
        <v>0</v>
      </c>
    </row>
    <row r="701" spans="1:24" ht="15.75" customHeight="1">
      <c r="A701" s="37"/>
      <c r="B701" s="244" t="s">
        <v>790</v>
      </c>
      <c r="C701" s="256"/>
      <c r="D701" s="51"/>
      <c r="E701" s="43"/>
      <c r="F701" s="217"/>
      <c r="G701" s="329"/>
      <c r="H701" s="285"/>
      <c r="I701" s="285"/>
      <c r="J701" s="285"/>
      <c r="K701" s="786">
        <f t="shared" si="385"/>
        <v>0</v>
      </c>
      <c r="L701" s="329"/>
      <c r="M701" s="492"/>
      <c r="N701" s="329">
        <f t="shared" si="365"/>
        <v>0</v>
      </c>
      <c r="O701" s="772">
        <f t="shared" si="366"/>
        <v>0</v>
      </c>
      <c r="P701" s="773">
        <f t="shared" si="367"/>
        <v>0</v>
      </c>
      <c r="T701" s="42">
        <f>1500000+22000</f>
        <v>1522000</v>
      </c>
    </row>
    <row r="702" spans="1:24" ht="15.75" customHeight="1">
      <c r="A702" s="37"/>
      <c r="B702" s="244" t="s">
        <v>787</v>
      </c>
      <c r="C702" s="256"/>
      <c r="D702" s="51"/>
      <c r="E702" s="518" t="s">
        <v>788</v>
      </c>
      <c r="F702" s="217" t="s">
        <v>33</v>
      </c>
      <c r="G702" s="345"/>
      <c r="H702" s="346">
        <v>1</v>
      </c>
      <c r="I702" s="346"/>
      <c r="J702" s="346"/>
      <c r="K702" s="786">
        <f t="shared" si="385"/>
        <v>1</v>
      </c>
      <c r="L702" s="495" t="e">
        <f t="shared" ref="L702:L709" si="398">ROUND(R702*$R$10,$R$11)</f>
        <v>#REF!</v>
      </c>
      <c r="M702" s="485" t="e">
        <f t="shared" ref="M702:M709" si="399">ROUND(S702*$R$10,$R$11)</f>
        <v>#REF!</v>
      </c>
      <c r="N702" s="345" t="e">
        <f t="shared" si="365"/>
        <v>#REF!</v>
      </c>
      <c r="O702" s="858" t="e">
        <f t="shared" si="366"/>
        <v>#REF!</v>
      </c>
      <c r="P702" s="859" t="e">
        <f t="shared" si="367"/>
        <v>#REF!</v>
      </c>
      <c r="R702" s="42">
        <f t="shared" ref="R702:R709" si="400">+$R$12*T702</f>
        <v>100077588</v>
      </c>
      <c r="S702" s="42">
        <f t="shared" ref="S702:S709" si="401">+$S$12*T702</f>
        <v>33359196</v>
      </c>
      <c r="T702" s="42">
        <f>21.918*4*T701</f>
        <v>133436784</v>
      </c>
    </row>
    <row r="703" spans="1:24" ht="15.75" customHeight="1">
      <c r="A703" s="37"/>
      <c r="B703" s="244" t="s">
        <v>789</v>
      </c>
      <c r="C703" s="256"/>
      <c r="D703" s="51"/>
      <c r="E703" s="518" t="s">
        <v>793</v>
      </c>
      <c r="F703" s="217" t="s">
        <v>117</v>
      </c>
      <c r="G703" s="345"/>
      <c r="H703" s="346">
        <v>25.318000000000001</v>
      </c>
      <c r="I703" s="346"/>
      <c r="J703" s="346"/>
      <c r="K703" s="786">
        <f t="shared" si="385"/>
        <v>25.318000000000001</v>
      </c>
      <c r="L703" s="495" t="e">
        <f t="shared" si="398"/>
        <v>#REF!</v>
      </c>
      <c r="M703" s="485" t="e">
        <f t="shared" si="399"/>
        <v>#REF!</v>
      </c>
      <c r="N703" s="345" t="e">
        <f t="shared" si="365"/>
        <v>#REF!</v>
      </c>
      <c r="O703" s="858" t="e">
        <f t="shared" si="366"/>
        <v>#REF!</v>
      </c>
      <c r="P703" s="859" t="e">
        <f t="shared" si="367"/>
        <v>#REF!</v>
      </c>
      <c r="R703" s="42">
        <f t="shared" si="400"/>
        <v>337500</v>
      </c>
      <c r="S703" s="42">
        <f t="shared" si="401"/>
        <v>112500</v>
      </c>
      <c r="T703" s="42">
        <v>450000</v>
      </c>
    </row>
    <row r="704" spans="1:24" ht="15.75" customHeight="1">
      <c r="A704" s="37"/>
      <c r="B704" s="244" t="s">
        <v>791</v>
      </c>
      <c r="C704" s="256"/>
      <c r="D704" s="51"/>
      <c r="E704" s="518"/>
      <c r="F704" s="217"/>
      <c r="G704" s="345"/>
      <c r="H704" s="346"/>
      <c r="I704" s="346"/>
      <c r="J704" s="346"/>
      <c r="K704" s="786">
        <f t="shared" si="385"/>
        <v>0</v>
      </c>
      <c r="L704" s="495" t="e">
        <f t="shared" si="398"/>
        <v>#REF!</v>
      </c>
      <c r="M704" s="485" t="e">
        <f t="shared" si="399"/>
        <v>#REF!</v>
      </c>
      <c r="N704" s="345" t="e">
        <f t="shared" si="365"/>
        <v>#REF!</v>
      </c>
      <c r="O704" s="858" t="e">
        <f t="shared" si="366"/>
        <v>#REF!</v>
      </c>
      <c r="P704" s="859" t="e">
        <f t="shared" si="367"/>
        <v>#REF!</v>
      </c>
      <c r="R704" s="42">
        <f t="shared" si="400"/>
        <v>0</v>
      </c>
      <c r="S704" s="42">
        <f t="shared" si="401"/>
        <v>0</v>
      </c>
    </row>
    <row r="705" spans="1:20" ht="15.75" customHeight="1">
      <c r="A705" s="37"/>
      <c r="B705" s="244" t="s">
        <v>787</v>
      </c>
      <c r="C705" s="256"/>
      <c r="D705" s="51"/>
      <c r="E705" s="518" t="s">
        <v>788</v>
      </c>
      <c r="F705" s="217" t="s">
        <v>33</v>
      </c>
      <c r="G705" s="345"/>
      <c r="H705" s="346">
        <v>1</v>
      </c>
      <c r="I705" s="346"/>
      <c r="J705" s="346"/>
      <c r="K705" s="786">
        <f t="shared" si="385"/>
        <v>1</v>
      </c>
      <c r="L705" s="495" t="e">
        <f t="shared" si="398"/>
        <v>#REF!</v>
      </c>
      <c r="M705" s="485" t="e">
        <f t="shared" si="399"/>
        <v>#REF!</v>
      </c>
      <c r="N705" s="345" t="e">
        <f t="shared" si="365"/>
        <v>#REF!</v>
      </c>
      <c r="O705" s="858" t="e">
        <f t="shared" si="366"/>
        <v>#REF!</v>
      </c>
      <c r="P705" s="859" t="e">
        <f t="shared" si="367"/>
        <v>#REF!</v>
      </c>
      <c r="R705" s="42">
        <f t="shared" si="400"/>
        <v>13599831</v>
      </c>
      <c r="S705" s="42">
        <f t="shared" si="401"/>
        <v>4533277</v>
      </c>
      <c r="T705" s="42">
        <f>5.957*2*T701</f>
        <v>18133108</v>
      </c>
    </row>
    <row r="706" spans="1:20" ht="15.75" customHeight="1">
      <c r="A706" s="37"/>
      <c r="B706" s="244" t="s">
        <v>789</v>
      </c>
      <c r="C706" s="256"/>
      <c r="D706" s="51"/>
      <c r="E706" s="518" t="s">
        <v>793</v>
      </c>
      <c r="F706" s="217" t="s">
        <v>117</v>
      </c>
      <c r="G706" s="345"/>
      <c r="H706" s="346">
        <v>15.314</v>
      </c>
      <c r="I706" s="346"/>
      <c r="J706" s="346"/>
      <c r="K706" s="786">
        <f t="shared" si="385"/>
        <v>15.314</v>
      </c>
      <c r="L706" s="495" t="e">
        <f t="shared" si="398"/>
        <v>#REF!</v>
      </c>
      <c r="M706" s="485" t="e">
        <f t="shared" si="399"/>
        <v>#REF!</v>
      </c>
      <c r="N706" s="345" t="e">
        <f t="shared" si="365"/>
        <v>#REF!</v>
      </c>
      <c r="O706" s="858" t="e">
        <f t="shared" si="366"/>
        <v>#REF!</v>
      </c>
      <c r="P706" s="859" t="e">
        <f t="shared" si="367"/>
        <v>#REF!</v>
      </c>
      <c r="R706" s="42">
        <f t="shared" si="400"/>
        <v>337500</v>
      </c>
      <c r="S706" s="42">
        <f t="shared" si="401"/>
        <v>112500</v>
      </c>
      <c r="T706" s="42">
        <f>+T703</f>
        <v>450000</v>
      </c>
    </row>
    <row r="707" spans="1:20" ht="15.75" customHeight="1">
      <c r="A707" s="37"/>
      <c r="B707" s="244" t="s">
        <v>792</v>
      </c>
      <c r="C707" s="256"/>
      <c r="D707" s="51"/>
      <c r="E707" s="518"/>
      <c r="F707" s="217"/>
      <c r="G707" s="345"/>
      <c r="H707" s="346"/>
      <c r="I707" s="346"/>
      <c r="J707" s="346"/>
      <c r="K707" s="786">
        <f t="shared" si="385"/>
        <v>0</v>
      </c>
      <c r="L707" s="495" t="e">
        <f t="shared" si="398"/>
        <v>#REF!</v>
      </c>
      <c r="M707" s="485" t="e">
        <f t="shared" si="399"/>
        <v>#REF!</v>
      </c>
      <c r="N707" s="345" t="e">
        <f t="shared" si="365"/>
        <v>#REF!</v>
      </c>
      <c r="O707" s="858" t="e">
        <f t="shared" si="366"/>
        <v>#REF!</v>
      </c>
      <c r="P707" s="859" t="e">
        <f t="shared" si="367"/>
        <v>#REF!</v>
      </c>
      <c r="R707" s="42">
        <f t="shared" si="400"/>
        <v>0</v>
      </c>
      <c r="S707" s="42">
        <f t="shared" si="401"/>
        <v>0</v>
      </c>
    </row>
    <row r="708" spans="1:20" ht="15.75" customHeight="1">
      <c r="A708" s="37"/>
      <c r="B708" s="244" t="s">
        <v>787</v>
      </c>
      <c r="C708" s="256"/>
      <c r="D708" s="51"/>
      <c r="E708" s="518" t="s">
        <v>788</v>
      </c>
      <c r="F708" s="217" t="s">
        <v>33</v>
      </c>
      <c r="G708" s="345"/>
      <c r="H708" s="346">
        <v>1</v>
      </c>
      <c r="I708" s="346"/>
      <c r="J708" s="346"/>
      <c r="K708" s="786">
        <f t="shared" si="385"/>
        <v>1</v>
      </c>
      <c r="L708" s="495" t="e">
        <f t="shared" si="398"/>
        <v>#REF!</v>
      </c>
      <c r="M708" s="485" t="e">
        <f t="shared" si="399"/>
        <v>#REF!</v>
      </c>
      <c r="N708" s="345" t="e">
        <f t="shared" si="365"/>
        <v>#REF!</v>
      </c>
      <c r="O708" s="858" t="e">
        <f t="shared" si="366"/>
        <v>#REF!</v>
      </c>
      <c r="P708" s="859" t="e">
        <f t="shared" si="367"/>
        <v>#REF!</v>
      </c>
      <c r="R708" s="42">
        <f t="shared" si="400"/>
        <v>10611383.999999998</v>
      </c>
      <c r="S708" s="42">
        <f t="shared" si="401"/>
        <v>3537127.9999999995</v>
      </c>
      <c r="T708" s="42">
        <f>4.648*2*T701</f>
        <v>14148511.999999998</v>
      </c>
    </row>
    <row r="709" spans="1:20" ht="15.75" customHeight="1">
      <c r="A709" s="37"/>
      <c r="B709" s="244" t="s">
        <v>789</v>
      </c>
      <c r="C709" s="256"/>
      <c r="D709" s="51"/>
      <c r="E709" s="518" t="s">
        <v>793</v>
      </c>
      <c r="F709" s="217" t="s">
        <v>117</v>
      </c>
      <c r="G709" s="345"/>
      <c r="H709" s="346">
        <v>12.7</v>
      </c>
      <c r="I709" s="346"/>
      <c r="J709" s="346"/>
      <c r="K709" s="786">
        <f t="shared" si="385"/>
        <v>12.7</v>
      </c>
      <c r="L709" s="495" t="e">
        <f t="shared" si="398"/>
        <v>#REF!</v>
      </c>
      <c r="M709" s="485" t="e">
        <f t="shared" si="399"/>
        <v>#REF!</v>
      </c>
      <c r="N709" s="345" t="e">
        <f t="shared" si="365"/>
        <v>#REF!</v>
      </c>
      <c r="O709" s="858" t="e">
        <f t="shared" si="366"/>
        <v>#REF!</v>
      </c>
      <c r="P709" s="859" t="e">
        <f t="shared" si="367"/>
        <v>#REF!</v>
      </c>
      <c r="R709" s="42">
        <f t="shared" si="400"/>
        <v>337500</v>
      </c>
      <c r="S709" s="42">
        <f t="shared" si="401"/>
        <v>112500</v>
      </c>
      <c r="T709" s="42">
        <f>+T706</f>
        <v>450000</v>
      </c>
    </row>
    <row r="710" spans="1:20" ht="15.75" customHeight="1">
      <c r="A710" s="37"/>
      <c r="B710" s="244"/>
      <c r="C710" s="256"/>
      <c r="D710" s="51"/>
      <c r="E710" s="43"/>
      <c r="F710" s="217"/>
      <c r="G710" s="329"/>
      <c r="H710" s="285"/>
      <c r="I710" s="285"/>
      <c r="J710" s="285"/>
      <c r="K710" s="786">
        <f t="shared" si="385"/>
        <v>0</v>
      </c>
      <c r="L710" s="329"/>
      <c r="M710" s="492"/>
      <c r="N710" s="329">
        <f t="shared" si="365"/>
        <v>0</v>
      </c>
      <c r="O710" s="772">
        <f t="shared" si="366"/>
        <v>0</v>
      </c>
      <c r="P710" s="773">
        <f t="shared" si="367"/>
        <v>0</v>
      </c>
    </row>
    <row r="711" spans="1:20">
      <c r="A711" s="32">
        <v>6</v>
      </c>
      <c r="B711" s="1072" t="s">
        <v>684</v>
      </c>
      <c r="C711" s="51"/>
      <c r="D711" s="51"/>
      <c r="E711" s="43"/>
      <c r="F711" s="217"/>
      <c r="G711" s="329"/>
      <c r="H711" s="285"/>
      <c r="I711" s="285"/>
      <c r="J711" s="285"/>
      <c r="K711" s="786">
        <f t="shared" si="385"/>
        <v>0</v>
      </c>
      <c r="L711" s="329"/>
      <c r="M711" s="492"/>
      <c r="N711" s="329">
        <f t="shared" si="365"/>
        <v>0</v>
      </c>
      <c r="O711" s="772">
        <f t="shared" si="366"/>
        <v>0</v>
      </c>
      <c r="P711" s="773">
        <f t="shared" si="367"/>
        <v>0</v>
      </c>
    </row>
    <row r="712" spans="1:20">
      <c r="A712" s="1051"/>
      <c r="B712" s="1073" t="s">
        <v>685</v>
      </c>
      <c r="C712" s="51"/>
      <c r="D712" s="51"/>
      <c r="E712" s="43" t="s">
        <v>687</v>
      </c>
      <c r="F712" s="217" t="s">
        <v>224</v>
      </c>
      <c r="G712" s="345"/>
      <c r="H712" s="285">
        <v>2</v>
      </c>
      <c r="I712" s="346"/>
      <c r="J712" s="346"/>
      <c r="K712" s="786">
        <f t="shared" si="385"/>
        <v>2</v>
      </c>
      <c r="L712" s="483" t="e">
        <f t="shared" ref="L712:L714" si="402">ROUND(R712*$R$10,$R$11)</f>
        <v>#REF!</v>
      </c>
      <c r="M712" s="484" t="e">
        <f t="shared" ref="M712:M714" si="403">ROUND(S712*$R$10,$R$11)</f>
        <v>#REF!</v>
      </c>
      <c r="N712" s="329" t="e">
        <f t="shared" si="365"/>
        <v>#REF!</v>
      </c>
      <c r="O712" s="772" t="e">
        <f t="shared" si="366"/>
        <v>#REF!</v>
      </c>
      <c r="P712" s="773" t="e">
        <f t="shared" si="367"/>
        <v>#REF!</v>
      </c>
      <c r="R712" s="458">
        <v>3500000</v>
      </c>
      <c r="S712" s="284">
        <v>525000</v>
      </c>
    </row>
    <row r="713" spans="1:20">
      <c r="A713" s="1051"/>
      <c r="B713" s="1073" t="s">
        <v>686</v>
      </c>
      <c r="C713" s="51"/>
      <c r="D713" s="51"/>
      <c r="E713" s="43" t="s">
        <v>691</v>
      </c>
      <c r="F713" s="217" t="s">
        <v>224</v>
      </c>
      <c r="G713" s="345"/>
      <c r="H713" s="285">
        <v>2</v>
      </c>
      <c r="I713" s="346"/>
      <c r="J713" s="346"/>
      <c r="K713" s="786">
        <f t="shared" ref="K713:K722" si="404">SUM(G713:J713)</f>
        <v>2</v>
      </c>
      <c r="L713" s="483" t="e">
        <f t="shared" si="402"/>
        <v>#REF!</v>
      </c>
      <c r="M713" s="484" t="e">
        <f t="shared" si="403"/>
        <v>#REF!</v>
      </c>
      <c r="N713" s="329" t="e">
        <f t="shared" si="365"/>
        <v>#REF!</v>
      </c>
      <c r="O713" s="772" t="e">
        <f t="shared" si="366"/>
        <v>#REF!</v>
      </c>
      <c r="P713" s="773" t="e">
        <f t="shared" si="367"/>
        <v>#REF!</v>
      </c>
      <c r="R713" s="458">
        <v>297000</v>
      </c>
      <c r="S713" s="284">
        <v>29700</v>
      </c>
    </row>
    <row r="714" spans="1:20">
      <c r="A714" s="1051"/>
      <c r="B714" s="1073" t="s">
        <v>688</v>
      </c>
      <c r="C714" s="51"/>
      <c r="D714" s="51"/>
      <c r="E714" s="43" t="s">
        <v>689</v>
      </c>
      <c r="F714" s="217" t="s">
        <v>72</v>
      </c>
      <c r="G714" s="345"/>
      <c r="H714" s="285">
        <v>17.850000000000001</v>
      </c>
      <c r="I714" s="346"/>
      <c r="J714" s="346"/>
      <c r="K714" s="786">
        <f t="shared" si="404"/>
        <v>17.850000000000001</v>
      </c>
      <c r="L714" s="483" t="e">
        <f t="shared" si="402"/>
        <v>#REF!</v>
      </c>
      <c r="M714" s="484" t="e">
        <f t="shared" si="403"/>
        <v>#REF!</v>
      </c>
      <c r="N714" s="329" t="e">
        <f t="shared" si="365"/>
        <v>#REF!</v>
      </c>
      <c r="O714" s="772" t="e">
        <f t="shared" si="366"/>
        <v>#REF!</v>
      </c>
      <c r="P714" s="773" t="e">
        <f t="shared" si="367"/>
        <v>#REF!</v>
      </c>
      <c r="R714" s="458">
        <v>600000</v>
      </c>
      <c r="S714" s="284">
        <v>60000</v>
      </c>
    </row>
    <row r="715" spans="1:20">
      <c r="A715" s="1051"/>
      <c r="B715" s="43"/>
      <c r="C715" s="51"/>
      <c r="D715" s="51"/>
      <c r="E715" s="43" t="s">
        <v>690</v>
      </c>
      <c r="F715" s="217"/>
      <c r="G715" s="329"/>
      <c r="H715" s="285"/>
      <c r="I715" s="285"/>
      <c r="J715" s="285"/>
      <c r="K715" s="786">
        <f t="shared" si="404"/>
        <v>0</v>
      </c>
      <c r="L715" s="329"/>
      <c r="M715" s="492"/>
      <c r="N715" s="329">
        <f t="shared" si="365"/>
        <v>0</v>
      </c>
      <c r="O715" s="772">
        <f t="shared" si="366"/>
        <v>0</v>
      </c>
      <c r="P715" s="773">
        <f t="shared" si="367"/>
        <v>0</v>
      </c>
      <c r="R715" s="458"/>
      <c r="S715" s="284"/>
    </row>
    <row r="716" spans="1:20">
      <c r="A716" s="1051"/>
      <c r="B716" s="1073" t="s">
        <v>359</v>
      </c>
      <c r="C716" s="51"/>
      <c r="D716" s="51"/>
      <c r="E716" s="43"/>
      <c r="F716" s="217"/>
      <c r="G716" s="329"/>
      <c r="H716" s="285"/>
      <c r="I716" s="285"/>
      <c r="J716" s="285"/>
      <c r="K716" s="786">
        <f t="shared" si="404"/>
        <v>0</v>
      </c>
      <c r="L716" s="329"/>
      <c r="M716" s="492"/>
      <c r="N716" s="329">
        <f t="shared" si="365"/>
        <v>0</v>
      </c>
      <c r="O716" s="772">
        <f t="shared" si="366"/>
        <v>0</v>
      </c>
      <c r="P716" s="773">
        <f t="shared" si="367"/>
        <v>0</v>
      </c>
      <c r="R716" s="458"/>
      <c r="S716" s="284"/>
    </row>
    <row r="717" spans="1:20">
      <c r="A717" s="1051"/>
      <c r="B717" s="43"/>
      <c r="C717" s="51" t="s">
        <v>692</v>
      </c>
      <c r="D717" s="51"/>
      <c r="E717" s="43" t="s">
        <v>694</v>
      </c>
      <c r="F717" s="217" t="s">
        <v>209</v>
      </c>
      <c r="G717" s="345"/>
      <c r="H717" s="285">
        <v>2</v>
      </c>
      <c r="I717" s="346"/>
      <c r="J717" s="346"/>
      <c r="K717" s="786">
        <f t="shared" si="404"/>
        <v>2</v>
      </c>
      <c r="L717" s="483" t="s">
        <v>962</v>
      </c>
      <c r="M717" s="484" t="e">
        <f t="shared" ref="M717:M720" si="405">ROUND(S717*$R$10,$R$11)</f>
        <v>#REF!</v>
      </c>
      <c r="N717" s="329"/>
      <c r="O717" s="772" t="e">
        <f t="shared" ref="O717:O723" si="406">K717*M717</f>
        <v>#REF!</v>
      </c>
      <c r="P717" s="773" t="e">
        <f t="shared" ref="P717:P723" si="407">N717+O717</f>
        <v>#REF!</v>
      </c>
      <c r="R717" s="458">
        <v>0</v>
      </c>
      <c r="S717" s="284">
        <f>+T717*0.15</f>
        <v>110250</v>
      </c>
      <c r="T717" s="458">
        <f>1050000*0.7</f>
        <v>735000</v>
      </c>
    </row>
    <row r="718" spans="1:20">
      <c r="A718" s="1051"/>
      <c r="B718" s="43"/>
      <c r="C718" s="51" t="s">
        <v>693</v>
      </c>
      <c r="D718" s="51"/>
      <c r="E718" s="43" t="s">
        <v>695</v>
      </c>
      <c r="F718" s="217" t="s">
        <v>209</v>
      </c>
      <c r="G718" s="345"/>
      <c r="H718" s="285">
        <v>2</v>
      </c>
      <c r="I718" s="346"/>
      <c r="J718" s="346"/>
      <c r="K718" s="786">
        <f t="shared" si="404"/>
        <v>2</v>
      </c>
      <c r="L718" s="483" t="s">
        <v>962</v>
      </c>
      <c r="M718" s="484" t="e">
        <f t="shared" si="405"/>
        <v>#REF!</v>
      </c>
      <c r="N718" s="329"/>
      <c r="O718" s="772" t="e">
        <f t="shared" si="406"/>
        <v>#REF!</v>
      </c>
      <c r="P718" s="773" t="e">
        <f t="shared" si="407"/>
        <v>#REF!</v>
      </c>
      <c r="R718" s="458">
        <v>0</v>
      </c>
      <c r="S718" s="284">
        <f>+T718*0.15</f>
        <v>47670</v>
      </c>
      <c r="T718" s="458">
        <f>454000*0.7</f>
        <v>317800</v>
      </c>
    </row>
    <row r="719" spans="1:20">
      <c r="A719" s="1051"/>
      <c r="B719" s="1073" t="s">
        <v>208</v>
      </c>
      <c r="C719" s="51"/>
      <c r="D719" s="51"/>
      <c r="E719" s="43" t="s">
        <v>696</v>
      </c>
      <c r="F719" s="217" t="s">
        <v>209</v>
      </c>
      <c r="G719" s="329"/>
      <c r="H719" s="285">
        <v>2</v>
      </c>
      <c r="I719" s="285"/>
      <c r="J719" s="285"/>
      <c r="K719" s="786">
        <f t="shared" si="404"/>
        <v>2</v>
      </c>
      <c r="L719" s="483" t="s">
        <v>962</v>
      </c>
      <c r="M719" s="484" t="e">
        <f t="shared" si="405"/>
        <v>#REF!</v>
      </c>
      <c r="N719" s="329"/>
      <c r="O719" s="772" t="e">
        <f t="shared" si="406"/>
        <v>#REF!</v>
      </c>
      <c r="P719" s="773" t="e">
        <f t="shared" si="407"/>
        <v>#REF!</v>
      </c>
      <c r="R719" s="458">
        <f>R544</f>
        <v>85000</v>
      </c>
      <c r="S719" s="284">
        <f>S544</f>
        <v>22640</v>
      </c>
    </row>
    <row r="720" spans="1:20">
      <c r="A720" s="1051"/>
      <c r="B720" s="282" t="s">
        <v>674</v>
      </c>
      <c r="C720" s="51"/>
      <c r="D720" s="51"/>
      <c r="E720" s="43"/>
      <c r="F720" s="217" t="s">
        <v>72</v>
      </c>
      <c r="G720" s="345"/>
      <c r="H720" s="285">
        <v>19</v>
      </c>
      <c r="I720" s="346"/>
      <c r="J720" s="346"/>
      <c r="K720" s="786">
        <f t="shared" si="404"/>
        <v>19</v>
      </c>
      <c r="L720" s="483" t="e">
        <f t="shared" ref="L720" si="408">ROUND(R720*$R$10,$R$11)</f>
        <v>#REF!</v>
      </c>
      <c r="M720" s="484" t="e">
        <f t="shared" si="405"/>
        <v>#REF!</v>
      </c>
      <c r="N720" s="329" t="e">
        <f t="shared" ref="N720:N723" si="409">K720*L720</f>
        <v>#REF!</v>
      </c>
      <c r="O720" s="772" t="e">
        <f t="shared" si="406"/>
        <v>#REF!</v>
      </c>
      <c r="P720" s="773" t="e">
        <f t="shared" si="407"/>
        <v>#REF!</v>
      </c>
      <c r="R720" s="458">
        <f>R693</f>
        <v>106170</v>
      </c>
      <c r="S720" s="284">
        <f>S693</f>
        <v>15930</v>
      </c>
    </row>
    <row r="721" spans="1:20">
      <c r="A721" s="1051"/>
      <c r="B721" s="331"/>
      <c r="C721" s="33"/>
      <c r="D721" s="51"/>
      <c r="E721" s="43"/>
      <c r="F721" s="217"/>
      <c r="G721" s="1025"/>
      <c r="H721" s="1024"/>
      <c r="I721" s="1024"/>
      <c r="J721" s="1024"/>
      <c r="K721" s="786">
        <f t="shared" si="404"/>
        <v>0</v>
      </c>
      <c r="L721" s="329"/>
      <c r="M721" s="492"/>
      <c r="N721" s="329">
        <f t="shared" si="409"/>
        <v>0</v>
      </c>
      <c r="O721" s="772">
        <f t="shared" si="406"/>
        <v>0</v>
      </c>
      <c r="P721" s="773">
        <f t="shared" si="407"/>
        <v>0</v>
      </c>
    </row>
    <row r="722" spans="1:20">
      <c r="A722" s="32">
        <v>7</v>
      </c>
      <c r="B722" s="243" t="s">
        <v>800</v>
      </c>
      <c r="C722" s="33"/>
      <c r="D722" s="51"/>
      <c r="E722" s="518"/>
      <c r="F722" s="217" t="s">
        <v>224</v>
      </c>
      <c r="G722" s="869"/>
      <c r="H722" s="810">
        <v>1</v>
      </c>
      <c r="I722" s="810"/>
      <c r="J722" s="810"/>
      <c r="K722" s="786">
        <f t="shared" si="404"/>
        <v>1</v>
      </c>
      <c r="L722" s="495" t="s">
        <v>971</v>
      </c>
      <c r="M722" s="485"/>
      <c r="N722" s="345"/>
      <c r="O722" s="858"/>
      <c r="P722" s="859"/>
      <c r="R722" s="42">
        <f t="shared" ref="R722" si="410">+$R$12*T722</f>
        <v>18750000</v>
      </c>
      <c r="S722" s="42">
        <f t="shared" ref="S722" si="411">+$S$12*T722</f>
        <v>6250000</v>
      </c>
      <c r="T722" s="42">
        <v>25000000</v>
      </c>
    </row>
    <row r="723" spans="1:20" ht="15.75" customHeight="1">
      <c r="A723" s="37"/>
      <c r="B723" s="244"/>
      <c r="C723" s="256"/>
      <c r="D723" s="51"/>
      <c r="E723" s="43"/>
      <c r="F723" s="217"/>
      <c r="G723" s="837"/>
      <c r="H723" s="1041"/>
      <c r="I723" s="1041"/>
      <c r="J723" s="1041"/>
      <c r="K723" s="1074"/>
      <c r="L723" s="837"/>
      <c r="M723" s="1042"/>
      <c r="N723" s="329">
        <f t="shared" si="409"/>
        <v>0</v>
      </c>
      <c r="O723" s="772">
        <f t="shared" si="406"/>
        <v>0</v>
      </c>
      <c r="P723" s="773">
        <f t="shared" si="407"/>
        <v>0</v>
      </c>
    </row>
    <row r="724" spans="1:20" ht="15.75" customHeight="1">
      <c r="A724" s="1075"/>
      <c r="B724" s="1076"/>
      <c r="C724" s="280"/>
      <c r="D724" s="181"/>
      <c r="E724" s="182"/>
      <c r="F724" s="281"/>
      <c r="G724" s="817"/>
      <c r="H724" s="818"/>
      <c r="I724" s="818"/>
      <c r="J724" s="818"/>
      <c r="K724" s="1077"/>
      <c r="L724" s="820"/>
      <c r="M724" s="821"/>
      <c r="N724" s="820"/>
      <c r="O724" s="1078" t="s">
        <v>410</v>
      </c>
      <c r="P724" s="873" t="e">
        <f>SUM(P649:P723)</f>
        <v>#REF!</v>
      </c>
    </row>
    <row r="726" spans="1:20">
      <c r="P726" s="1080" t="e">
        <f>SUM(P37:P724)/2</f>
        <v>#REF!</v>
      </c>
    </row>
  </sheetData>
  <mergeCells count="7">
    <mergeCell ref="N11:O11"/>
    <mergeCell ref="A11:A12"/>
    <mergeCell ref="B11:D12"/>
    <mergeCell ref="E11:E12"/>
    <mergeCell ref="F11:F12"/>
    <mergeCell ref="G11:J11"/>
    <mergeCell ref="L11:M11"/>
  </mergeCells>
  <printOptions horizontalCentered="1"/>
  <pageMargins left="0.43307086614173229" right="0.27559055118110237" top="0.59055118110236227" bottom="0.43307086614173229" header="0.31496062992125984" footer="0.23622047244094491"/>
  <pageSetup paperSize="8" scale="60" orientation="landscape" horizontalDpi="4294967293" verticalDpi="4294967293" r:id="rId1"/>
  <headerFooter>
    <oddFooter>&amp;L&amp;"Maiandra GD,Regular"&amp;8Arsitek : Tower Topaz&amp;R&amp;"Maiandra GD,Regular"&amp;8hal &amp;P dari &amp;N</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33B6-A15C-4F94-920A-CE6410326E93}">
  <sheetPr>
    <tabColor rgb="FF00B050"/>
  </sheetPr>
  <dimension ref="A3:I100"/>
  <sheetViews>
    <sheetView topLeftCell="A30" zoomScale="115" zoomScaleNormal="115" workbookViewId="0">
      <selection activeCell="R29" sqref="A29:R34"/>
    </sheetView>
  </sheetViews>
  <sheetFormatPr defaultRowHeight="14.5"/>
  <cols>
    <col min="1" max="1" width="4.453125" customWidth="1"/>
    <col min="2" max="2" width="3" customWidth="1"/>
    <col min="3" max="3" width="20" customWidth="1"/>
    <col min="5" max="5" width="11.6328125" bestFit="1" customWidth="1"/>
    <col min="6" max="6" width="5.54296875" customWidth="1"/>
    <col min="7" max="7" width="8" bestFit="1" customWidth="1"/>
    <col min="8" max="8" width="17.54296875" customWidth="1"/>
    <col min="9" max="9" width="17.36328125" bestFit="1" customWidth="1"/>
    <col min="11" max="11" width="10.453125" bestFit="1" customWidth="1"/>
    <col min="12" max="12" width="14.54296875" bestFit="1" customWidth="1"/>
    <col min="13" max="13" width="11.54296875" bestFit="1" customWidth="1"/>
  </cols>
  <sheetData>
    <row r="3" spans="1:9">
      <c r="A3" s="381">
        <v>1</v>
      </c>
      <c r="B3" s="382"/>
      <c r="C3" s="444" t="s">
        <v>1162</v>
      </c>
      <c r="D3" s="389"/>
      <c r="E3" s="384"/>
      <c r="F3" s="385"/>
      <c r="G3" s="386"/>
      <c r="H3" s="387"/>
      <c r="I3" s="388"/>
    </row>
    <row r="4" spans="1:9">
      <c r="A4" s="381"/>
      <c r="B4" s="382"/>
      <c r="C4" s="389" t="s">
        <v>1163</v>
      </c>
      <c r="D4" s="389"/>
      <c r="E4" s="384"/>
      <c r="F4" s="385" t="s">
        <v>1037</v>
      </c>
      <c r="G4" s="386">
        <v>6</v>
      </c>
      <c r="H4" s="387">
        <f>160000/6</f>
        <v>26666.666666666668</v>
      </c>
      <c r="I4" s="388">
        <f>G4*H4</f>
        <v>160000</v>
      </c>
    </row>
    <row r="5" spans="1:9">
      <c r="A5" s="381"/>
      <c r="B5" s="382"/>
      <c r="C5" s="389" t="s">
        <v>1164</v>
      </c>
      <c r="D5" s="389"/>
      <c r="E5" s="384"/>
      <c r="F5" s="385" t="s">
        <v>209</v>
      </c>
      <c r="G5" s="386">
        <v>28</v>
      </c>
      <c r="H5" s="387">
        <v>1000</v>
      </c>
      <c r="I5" s="388">
        <f t="shared" ref="I5:I7" si="0">G5*H5</f>
        <v>28000</v>
      </c>
    </row>
    <row r="6" spans="1:9">
      <c r="A6" s="381"/>
      <c r="B6" s="382"/>
      <c r="C6" s="389" t="s">
        <v>1165</v>
      </c>
      <c r="D6" s="389"/>
      <c r="E6" s="384"/>
      <c r="F6" s="385" t="s">
        <v>209</v>
      </c>
      <c r="G6" s="386">
        <v>1</v>
      </c>
      <c r="H6" s="387">
        <v>10000</v>
      </c>
      <c r="I6" s="388">
        <f t="shared" si="0"/>
        <v>10000</v>
      </c>
    </row>
    <row r="7" spans="1:9">
      <c r="A7" s="381"/>
      <c r="B7" s="382"/>
      <c r="C7" s="389" t="s">
        <v>854</v>
      </c>
      <c r="D7" s="389"/>
      <c r="E7" s="384"/>
      <c r="F7" s="385" t="s">
        <v>33</v>
      </c>
      <c r="G7" s="386">
        <v>1</v>
      </c>
      <c r="H7" s="387">
        <v>7000</v>
      </c>
      <c r="I7" s="388">
        <f t="shared" si="0"/>
        <v>7000</v>
      </c>
    </row>
    <row r="8" spans="1:9">
      <c r="A8" s="381"/>
      <c r="B8" s="382"/>
      <c r="C8" s="389"/>
      <c r="D8" s="389"/>
      <c r="E8" s="384"/>
      <c r="F8" s="385"/>
      <c r="G8" s="386"/>
      <c r="H8" s="387"/>
      <c r="I8" s="388">
        <f>SUM(I4:I6)</f>
        <v>198000</v>
      </c>
    </row>
    <row r="9" spans="1:9">
      <c r="A9" s="381"/>
      <c r="B9" s="382"/>
      <c r="C9" s="389"/>
      <c r="D9" s="389"/>
      <c r="E9" s="384" t="s">
        <v>1870</v>
      </c>
      <c r="F9" s="385"/>
      <c r="G9" s="386"/>
      <c r="H9" s="1466">
        <v>0.15</v>
      </c>
      <c r="I9" s="388">
        <f>I8*H9</f>
        <v>29700</v>
      </c>
    </row>
    <row r="10" spans="1:9">
      <c r="A10" s="381"/>
      <c r="B10" s="382"/>
      <c r="C10" s="389"/>
      <c r="D10" s="389"/>
      <c r="E10" s="384"/>
      <c r="F10" s="385"/>
      <c r="G10" s="386"/>
      <c r="H10" s="387"/>
      <c r="I10" s="413">
        <f>SUM(I8:I9)</f>
        <v>227700</v>
      </c>
    </row>
    <row r="11" spans="1:9">
      <c r="A11" s="381"/>
      <c r="B11" s="382"/>
      <c r="C11" s="389" t="s">
        <v>882</v>
      </c>
      <c r="D11" s="389"/>
      <c r="E11" s="384"/>
      <c r="F11" s="385"/>
      <c r="G11" s="386"/>
      <c r="H11" s="387"/>
      <c r="I11" s="388"/>
    </row>
    <row r="12" spans="1:9">
      <c r="A12" s="381"/>
      <c r="B12" s="382"/>
      <c r="C12" s="389" t="s">
        <v>1166</v>
      </c>
      <c r="D12" s="389"/>
      <c r="E12" s="384"/>
      <c r="F12" s="385" t="s">
        <v>1170</v>
      </c>
      <c r="G12" s="386">
        <v>0.2</v>
      </c>
      <c r="H12" s="387">
        <v>130000</v>
      </c>
      <c r="I12" s="388">
        <f t="shared" ref="I12:I15" si="1">G12*H12</f>
        <v>26000</v>
      </c>
    </row>
    <row r="13" spans="1:9">
      <c r="A13" s="381"/>
      <c r="B13" s="382"/>
      <c r="C13" s="389" t="s">
        <v>1167</v>
      </c>
      <c r="D13" s="389"/>
      <c r="E13" s="384"/>
      <c r="F13" s="385" t="s">
        <v>1170</v>
      </c>
      <c r="G13" s="386">
        <v>0.45</v>
      </c>
      <c r="H13" s="387">
        <v>180000</v>
      </c>
      <c r="I13" s="388">
        <f t="shared" si="1"/>
        <v>81000</v>
      </c>
    </row>
    <row r="14" spans="1:9">
      <c r="A14" s="381"/>
      <c r="B14" s="382"/>
      <c r="C14" s="389" t="s">
        <v>1168</v>
      </c>
      <c r="D14" s="389"/>
      <c r="E14" s="384"/>
      <c r="F14" s="385" t="s">
        <v>1170</v>
      </c>
      <c r="G14" s="386">
        <v>0.01</v>
      </c>
      <c r="H14" s="387">
        <v>200000</v>
      </c>
      <c r="I14" s="388">
        <f t="shared" si="1"/>
        <v>2000</v>
      </c>
    </row>
    <row r="15" spans="1:9">
      <c r="A15" s="381"/>
      <c r="B15" s="382"/>
      <c r="C15" s="389" t="s">
        <v>1169</v>
      </c>
      <c r="D15" s="389"/>
      <c r="E15" s="384"/>
      <c r="F15" s="385" t="s">
        <v>1170</v>
      </c>
      <c r="G15" s="386">
        <v>0.05</v>
      </c>
      <c r="H15" s="387">
        <v>260000</v>
      </c>
      <c r="I15" s="388">
        <f t="shared" si="1"/>
        <v>13000</v>
      </c>
    </row>
    <row r="16" spans="1:9">
      <c r="A16" s="381"/>
      <c r="B16" s="382"/>
      <c r="C16" s="389"/>
      <c r="D16" s="389"/>
      <c r="E16" s="384"/>
      <c r="F16" s="385"/>
      <c r="G16" s="386"/>
      <c r="H16" s="387"/>
      <c r="I16" s="388">
        <f>SUM(I12:I15)</f>
        <v>122000</v>
      </c>
    </row>
    <row r="17" spans="1:9">
      <c r="A17" s="381"/>
      <c r="B17" s="382"/>
      <c r="C17" s="389"/>
      <c r="D17" s="389"/>
      <c r="E17" s="384" t="s">
        <v>1870</v>
      </c>
      <c r="F17" s="385"/>
      <c r="G17" s="386"/>
      <c r="H17" s="1466">
        <v>0.15</v>
      </c>
      <c r="I17" s="388">
        <f>I16*H17</f>
        <v>18300</v>
      </c>
    </row>
    <row r="18" spans="1:9">
      <c r="A18" s="381"/>
      <c r="B18" s="382"/>
      <c r="C18" s="389"/>
      <c r="D18" s="389"/>
      <c r="E18" s="384"/>
      <c r="F18" s="385"/>
      <c r="G18" s="386"/>
      <c r="H18" s="387"/>
      <c r="I18" s="391">
        <f>SUM(I16:I17)</f>
        <v>140300</v>
      </c>
    </row>
    <row r="20" spans="1:9">
      <c r="A20" s="381">
        <f>A3+1</f>
        <v>2</v>
      </c>
      <c r="B20" s="382"/>
      <c r="C20" s="444" t="s">
        <v>1171</v>
      </c>
      <c r="D20" s="389"/>
      <c r="E20" s="384"/>
      <c r="F20" s="385"/>
      <c r="G20" s="386"/>
      <c r="H20" s="387"/>
      <c r="I20" s="388"/>
    </row>
    <row r="21" spans="1:9">
      <c r="A21" s="381"/>
      <c r="B21" s="382"/>
      <c r="C21" s="389" t="s">
        <v>1172</v>
      </c>
      <c r="D21" s="389"/>
      <c r="E21" s="384"/>
      <c r="F21" s="385" t="s">
        <v>1037</v>
      </c>
      <c r="G21" s="386">
        <v>4</v>
      </c>
      <c r="H21" s="387">
        <f>45000/4</f>
        <v>11250</v>
      </c>
      <c r="I21" s="388">
        <f>G21*H21</f>
        <v>45000</v>
      </c>
    </row>
    <row r="22" spans="1:9">
      <c r="A22" s="381"/>
      <c r="B22" s="382"/>
      <c r="C22" s="389" t="s">
        <v>1164</v>
      </c>
      <c r="D22" s="389"/>
      <c r="E22" s="384"/>
      <c r="F22" s="385" t="s">
        <v>209</v>
      </c>
      <c r="G22" s="386">
        <v>28</v>
      </c>
      <c r="H22" s="387">
        <v>500</v>
      </c>
      <c r="I22" s="388">
        <f t="shared" ref="I22:I23" si="2">G22*H22</f>
        <v>14000</v>
      </c>
    </row>
    <row r="23" spans="1:9">
      <c r="A23" s="381"/>
      <c r="B23" s="382"/>
      <c r="C23" s="389" t="s">
        <v>854</v>
      </c>
      <c r="D23" s="389"/>
      <c r="E23" s="384"/>
      <c r="F23" s="385" t="s">
        <v>33</v>
      </c>
      <c r="G23" s="386">
        <v>1</v>
      </c>
      <c r="H23" s="387">
        <f>800</f>
        <v>800</v>
      </c>
      <c r="I23" s="388">
        <f t="shared" si="2"/>
        <v>800</v>
      </c>
    </row>
    <row r="24" spans="1:9">
      <c r="A24" s="381"/>
      <c r="B24" s="382"/>
      <c r="C24" s="389"/>
      <c r="D24" s="389"/>
      <c r="E24" s="384"/>
      <c r="F24" s="385"/>
      <c r="G24" s="386"/>
      <c r="H24" s="387"/>
      <c r="I24" s="388">
        <f>SUM(I21:I22)</f>
        <v>59000</v>
      </c>
    </row>
    <row r="25" spans="1:9">
      <c r="A25" s="381"/>
      <c r="B25" s="382"/>
      <c r="C25" s="389"/>
      <c r="D25" s="389"/>
      <c r="E25" s="384" t="s">
        <v>1870</v>
      </c>
      <c r="F25" s="385"/>
      <c r="G25" s="386"/>
      <c r="H25" s="1466">
        <v>0.15</v>
      </c>
      <c r="I25" s="388">
        <f>I24*H25</f>
        <v>8850</v>
      </c>
    </row>
    <row r="26" spans="1:9">
      <c r="A26" s="381"/>
      <c r="B26" s="382"/>
      <c r="C26" s="389"/>
      <c r="D26" s="389"/>
      <c r="E26" s="384"/>
      <c r="F26" s="385"/>
      <c r="G26" s="386"/>
      <c r="H26" s="387"/>
      <c r="I26" s="413">
        <f>SUM(I24:I25)</f>
        <v>67850</v>
      </c>
    </row>
    <row r="27" spans="1:9">
      <c r="A27" s="381"/>
      <c r="B27" s="382"/>
      <c r="C27" s="389" t="s">
        <v>882</v>
      </c>
      <c r="D27" s="389"/>
      <c r="E27" s="384"/>
      <c r="F27" s="385"/>
      <c r="G27" s="386"/>
      <c r="H27" s="387"/>
      <c r="I27" s="388"/>
    </row>
    <row r="28" spans="1:9">
      <c r="A28" s="381"/>
      <c r="B28" s="382"/>
      <c r="C28" s="389" t="s">
        <v>1166</v>
      </c>
      <c r="D28" s="389"/>
      <c r="E28" s="384"/>
      <c r="F28" s="385" t="s">
        <v>1170</v>
      </c>
      <c r="G28" s="386">
        <v>5.0000000000000001E-3</v>
      </c>
      <c r="H28" s="387">
        <v>130000</v>
      </c>
      <c r="I28" s="388">
        <f t="shared" ref="I28:I31" si="3">G28*H28</f>
        <v>650</v>
      </c>
    </row>
    <row r="29" spans="1:9">
      <c r="A29" s="381"/>
      <c r="B29" s="382"/>
      <c r="C29" s="389" t="s">
        <v>1167</v>
      </c>
      <c r="D29" s="389"/>
      <c r="E29" s="384"/>
      <c r="F29" s="385" t="s">
        <v>1170</v>
      </c>
      <c r="G29" s="386">
        <v>1.4999999999999999E-2</v>
      </c>
      <c r="H29" s="387">
        <v>180000</v>
      </c>
      <c r="I29" s="388">
        <f t="shared" si="3"/>
        <v>2700</v>
      </c>
    </row>
    <row r="30" spans="1:9">
      <c r="A30" s="381"/>
      <c r="B30" s="382"/>
      <c r="C30" s="389" t="s">
        <v>1168</v>
      </c>
      <c r="D30" s="389"/>
      <c r="E30" s="384"/>
      <c r="F30" s="385" t="s">
        <v>1170</v>
      </c>
      <c r="G30" s="386">
        <v>0.01</v>
      </c>
      <c r="H30" s="387">
        <v>200000</v>
      </c>
      <c r="I30" s="388">
        <f t="shared" si="3"/>
        <v>2000</v>
      </c>
    </row>
    <row r="31" spans="1:9">
      <c r="A31" s="381"/>
      <c r="B31" s="382"/>
      <c r="C31" s="389" t="s">
        <v>1169</v>
      </c>
      <c r="D31" s="389"/>
      <c r="E31" s="384"/>
      <c r="F31" s="385" t="s">
        <v>1170</v>
      </c>
      <c r="G31" s="386">
        <v>1.4999999999999999E-2</v>
      </c>
      <c r="H31" s="387">
        <v>260000</v>
      </c>
      <c r="I31" s="388">
        <f t="shared" si="3"/>
        <v>3900</v>
      </c>
    </row>
    <row r="32" spans="1:9">
      <c r="A32" s="381"/>
      <c r="B32" s="382"/>
      <c r="C32" s="389"/>
      <c r="D32" s="389"/>
      <c r="E32" s="384"/>
      <c r="F32" s="385"/>
      <c r="G32" s="386"/>
      <c r="H32" s="387"/>
      <c r="I32" s="388">
        <f>SUM(I28:I31)</f>
        <v>9250</v>
      </c>
    </row>
    <row r="33" spans="1:9">
      <c r="A33" s="381"/>
      <c r="B33" s="382"/>
      <c r="C33" s="389"/>
      <c r="D33" s="389"/>
      <c r="E33" s="384" t="s">
        <v>1870</v>
      </c>
      <c r="F33" s="385"/>
      <c r="G33" s="386"/>
      <c r="H33" s="1466">
        <v>0.15</v>
      </c>
      <c r="I33" s="388">
        <f>I32*H33</f>
        <v>1387.5</v>
      </c>
    </row>
    <row r="34" spans="1:9">
      <c r="A34" s="381"/>
      <c r="B34" s="382"/>
      <c r="C34" s="389"/>
      <c r="D34" s="389"/>
      <c r="E34" s="384"/>
      <c r="F34" s="385"/>
      <c r="G34" s="386"/>
      <c r="H34" s="387"/>
      <c r="I34" s="391">
        <f>SUM(I32:I33)</f>
        <v>10637.5</v>
      </c>
    </row>
    <row r="36" spans="1:9">
      <c r="A36" s="381">
        <f>A20+1</f>
        <v>3</v>
      </c>
      <c r="B36" s="382"/>
      <c r="C36" s="444" t="s">
        <v>1174</v>
      </c>
      <c r="D36" s="389"/>
      <c r="E36" s="384"/>
      <c r="F36" s="385"/>
      <c r="G36" s="386"/>
      <c r="H36" s="387"/>
      <c r="I36" s="388"/>
    </row>
    <row r="37" spans="1:9">
      <c r="A37" s="381"/>
      <c r="B37" s="382"/>
      <c r="C37" s="389" t="s">
        <v>1173</v>
      </c>
      <c r="D37" s="389"/>
      <c r="E37" s="384"/>
      <c r="F37" s="385" t="s">
        <v>1081</v>
      </c>
      <c r="G37" s="386">
        <v>1</v>
      </c>
      <c r="H37" s="387">
        <f>300000/25</f>
        <v>12000</v>
      </c>
      <c r="I37" s="388">
        <f>G37*H37</f>
        <v>12000</v>
      </c>
    </row>
    <row r="38" spans="1:9">
      <c r="A38" s="381"/>
      <c r="B38" s="382"/>
      <c r="C38" s="389" t="s">
        <v>1164</v>
      </c>
      <c r="D38" s="389"/>
      <c r="E38" s="384"/>
      <c r="F38" s="385" t="s">
        <v>209</v>
      </c>
      <c r="G38" s="386">
        <v>4</v>
      </c>
      <c r="H38" s="387">
        <v>500</v>
      </c>
      <c r="I38" s="388">
        <f t="shared" ref="I38:I39" si="4">G38*H38</f>
        <v>2000</v>
      </c>
    </row>
    <row r="39" spans="1:9">
      <c r="A39" s="381"/>
      <c r="B39" s="382"/>
      <c r="C39" s="389" t="s">
        <v>854</v>
      </c>
      <c r="D39" s="389"/>
      <c r="E39" s="384"/>
      <c r="F39" s="385" t="s">
        <v>33</v>
      </c>
      <c r="G39" s="386">
        <v>1</v>
      </c>
      <c r="H39" s="387">
        <f>2000</f>
        <v>2000</v>
      </c>
      <c r="I39" s="388">
        <f t="shared" si="4"/>
        <v>2000</v>
      </c>
    </row>
    <row r="40" spans="1:9">
      <c r="A40" s="381"/>
      <c r="B40" s="382"/>
      <c r="C40" s="389"/>
      <c r="D40" s="389"/>
      <c r="E40" s="384"/>
      <c r="F40" s="385"/>
      <c r="G40" s="386"/>
      <c r="H40" s="387"/>
      <c r="I40" s="388">
        <f>SUM(I37:I38)</f>
        <v>14000</v>
      </c>
    </row>
    <row r="41" spans="1:9">
      <c r="A41" s="381"/>
      <c r="B41" s="382"/>
      <c r="C41" s="389"/>
      <c r="D41" s="389"/>
      <c r="E41" s="384" t="s">
        <v>1870</v>
      </c>
      <c r="F41" s="385"/>
      <c r="G41" s="386"/>
      <c r="H41" s="1466">
        <v>0.15</v>
      </c>
      <c r="I41" s="388">
        <f>I40*H41</f>
        <v>2100</v>
      </c>
    </row>
    <row r="42" spans="1:9">
      <c r="A42" s="381"/>
      <c r="B42" s="382"/>
      <c r="C42" s="389"/>
      <c r="D42" s="389"/>
      <c r="E42" s="384"/>
      <c r="F42" s="385"/>
      <c r="G42" s="386"/>
      <c r="H42" s="387"/>
      <c r="I42" s="413">
        <f>SUM(I40:I41)</f>
        <v>16100</v>
      </c>
    </row>
    <row r="43" spans="1:9">
      <c r="A43" s="381"/>
      <c r="B43" s="382"/>
      <c r="C43" s="389" t="s">
        <v>882</v>
      </c>
      <c r="D43" s="389"/>
      <c r="E43" s="384"/>
      <c r="F43" s="385"/>
      <c r="G43" s="386"/>
      <c r="H43" s="387"/>
      <c r="I43" s="388"/>
    </row>
    <row r="44" spans="1:9">
      <c r="A44" s="381"/>
      <c r="B44" s="382"/>
      <c r="C44" s="389" t="s">
        <v>1166</v>
      </c>
      <c r="D44" s="389"/>
      <c r="E44" s="384"/>
      <c r="F44" s="385" t="s">
        <v>1170</v>
      </c>
      <c r="G44" s="386">
        <v>0.01</v>
      </c>
      <c r="H44" s="387">
        <v>130000</v>
      </c>
      <c r="I44" s="388">
        <f t="shared" ref="I44:I47" si="5">G44*H44</f>
        <v>1300</v>
      </c>
    </row>
    <row r="45" spans="1:9">
      <c r="A45" s="381"/>
      <c r="B45" s="382"/>
      <c r="C45" s="389" t="s">
        <v>1167</v>
      </c>
      <c r="D45" s="389"/>
      <c r="E45" s="384"/>
      <c r="F45" s="385" t="s">
        <v>1170</v>
      </c>
      <c r="G45" s="386">
        <v>0.03</v>
      </c>
      <c r="H45" s="387">
        <v>180000</v>
      </c>
      <c r="I45" s="388">
        <f t="shared" si="5"/>
        <v>5400</v>
      </c>
    </row>
    <row r="46" spans="1:9">
      <c r="A46" s="381"/>
      <c r="B46" s="382"/>
      <c r="C46" s="389" t="s">
        <v>1168</v>
      </c>
      <c r="D46" s="389"/>
      <c r="E46" s="384"/>
      <c r="F46" s="385" t="s">
        <v>1170</v>
      </c>
      <c r="G46" s="386">
        <v>0.01</v>
      </c>
      <c r="H46" s="387">
        <v>200000</v>
      </c>
      <c r="I46" s="388">
        <f t="shared" si="5"/>
        <v>2000</v>
      </c>
    </row>
    <row r="47" spans="1:9">
      <c r="A47" s="381"/>
      <c r="B47" s="382"/>
      <c r="C47" s="389" t="s">
        <v>1169</v>
      </c>
      <c r="D47" s="389"/>
      <c r="E47" s="384"/>
      <c r="F47" s="385" t="s">
        <v>1170</v>
      </c>
      <c r="G47" s="386">
        <v>1E-3</v>
      </c>
      <c r="H47" s="387">
        <v>260000</v>
      </c>
      <c r="I47" s="388">
        <f t="shared" si="5"/>
        <v>260</v>
      </c>
    </row>
    <row r="48" spans="1:9">
      <c r="A48" s="381"/>
      <c r="B48" s="382"/>
      <c r="C48" s="389"/>
      <c r="D48" s="389"/>
      <c r="E48" s="384"/>
      <c r="F48" s="385"/>
      <c r="G48" s="386"/>
      <c r="H48" s="387"/>
      <c r="I48" s="388">
        <f>SUM(I44:I47)</f>
        <v>8960</v>
      </c>
    </row>
    <row r="49" spans="1:9">
      <c r="A49" s="381"/>
      <c r="B49" s="382"/>
      <c r="C49" s="389"/>
      <c r="D49" s="389"/>
      <c r="E49" s="384" t="s">
        <v>1870</v>
      </c>
      <c r="F49" s="385"/>
      <c r="G49" s="386"/>
      <c r="H49" s="1466">
        <v>0.15</v>
      </c>
      <c r="I49" s="388">
        <f>I48*H49</f>
        <v>1344</v>
      </c>
    </row>
    <row r="50" spans="1:9">
      <c r="A50" s="381"/>
      <c r="B50" s="382"/>
      <c r="C50" s="389"/>
      <c r="D50" s="389"/>
      <c r="E50" s="384"/>
      <c r="F50" s="385"/>
      <c r="G50" s="386"/>
      <c r="H50" s="387"/>
      <c r="I50" s="391">
        <f>SUM(I48:I49)</f>
        <v>10304</v>
      </c>
    </row>
    <row r="52" spans="1:9">
      <c r="A52" s="381">
        <f>A36+1</f>
        <v>4</v>
      </c>
      <c r="B52" s="382"/>
      <c r="C52" s="444" t="s">
        <v>1175</v>
      </c>
      <c r="D52" s="389"/>
      <c r="E52" s="384"/>
      <c r="F52" s="385"/>
      <c r="G52" s="386"/>
      <c r="H52" s="387"/>
      <c r="I52" s="388"/>
    </row>
    <row r="53" spans="1:9">
      <c r="A53" s="381"/>
      <c r="B53" s="382"/>
      <c r="C53" s="389" t="s">
        <v>1176</v>
      </c>
      <c r="D53" s="389"/>
      <c r="E53" s="384"/>
      <c r="F53" s="385" t="s">
        <v>1081</v>
      </c>
      <c r="G53" s="386">
        <v>18</v>
      </c>
      <c r="H53" s="387">
        <v>11000</v>
      </c>
      <c r="I53" s="388">
        <f>G53*H53</f>
        <v>198000</v>
      </c>
    </row>
    <row r="54" spans="1:9">
      <c r="A54" s="381"/>
      <c r="B54" s="382"/>
      <c r="C54" s="389" t="s">
        <v>1164</v>
      </c>
      <c r="D54" s="389"/>
      <c r="E54" s="384"/>
      <c r="F54" s="385" t="s">
        <v>209</v>
      </c>
      <c r="G54" s="386">
        <v>22</v>
      </c>
      <c r="H54" s="387">
        <v>500</v>
      </c>
      <c r="I54" s="388">
        <f t="shared" ref="I54:I55" si="6">G54*H54</f>
        <v>11000</v>
      </c>
    </row>
    <row r="55" spans="1:9">
      <c r="A55" s="381"/>
      <c r="B55" s="382"/>
      <c r="C55" s="389" t="s">
        <v>854</v>
      </c>
      <c r="D55" s="389"/>
      <c r="E55" s="384"/>
      <c r="F55" s="385" t="s">
        <v>33</v>
      </c>
      <c r="G55" s="386">
        <v>1</v>
      </c>
      <c r="H55" s="387">
        <f>800</f>
        <v>800</v>
      </c>
      <c r="I55" s="388">
        <f t="shared" si="6"/>
        <v>800</v>
      </c>
    </row>
    <row r="56" spans="1:9">
      <c r="A56" s="381"/>
      <c r="B56" s="382"/>
      <c r="C56" s="389"/>
      <c r="D56" s="389"/>
      <c r="E56" s="384"/>
      <c r="F56" s="385"/>
      <c r="G56" s="386"/>
      <c r="H56" s="387"/>
      <c r="I56" s="388">
        <f>SUM(I53:I54)</f>
        <v>209000</v>
      </c>
    </row>
    <row r="57" spans="1:9">
      <c r="A57" s="381"/>
      <c r="B57" s="382"/>
      <c r="C57" s="389"/>
      <c r="D57" s="389"/>
      <c r="E57" s="384" t="s">
        <v>1870</v>
      </c>
      <c r="F57" s="385"/>
      <c r="G57" s="386"/>
      <c r="H57" s="1466">
        <v>0.15</v>
      </c>
      <c r="I57" s="388">
        <f>I56*H57</f>
        <v>31350</v>
      </c>
    </row>
    <row r="58" spans="1:9">
      <c r="A58" s="381"/>
      <c r="B58" s="382"/>
      <c r="C58" s="389"/>
      <c r="D58" s="389"/>
      <c r="E58" s="384"/>
      <c r="F58" s="385"/>
      <c r="G58" s="386"/>
      <c r="H58" s="387"/>
      <c r="I58" s="413">
        <f>SUM(I56:I57)</f>
        <v>240350</v>
      </c>
    </row>
    <row r="59" spans="1:9">
      <c r="A59" s="381"/>
      <c r="B59" s="382"/>
      <c r="C59" s="389" t="s">
        <v>882</v>
      </c>
      <c r="D59" s="389"/>
      <c r="E59" s="384"/>
      <c r="F59" s="385"/>
      <c r="G59" s="386"/>
      <c r="H59" s="387"/>
      <c r="I59" s="388"/>
    </row>
    <row r="60" spans="1:9">
      <c r="A60" s="381"/>
      <c r="B60" s="382"/>
      <c r="C60" s="389" t="s">
        <v>1166</v>
      </c>
      <c r="D60" s="389"/>
      <c r="E60" s="384"/>
      <c r="F60" s="385" t="s">
        <v>1170</v>
      </c>
      <c r="G60" s="386">
        <v>0.05</v>
      </c>
      <c r="H60" s="387">
        <v>130000</v>
      </c>
      <c r="I60" s="388">
        <f t="shared" ref="I60:I63" si="7">G60*H60</f>
        <v>6500</v>
      </c>
    </row>
    <row r="61" spans="1:9">
      <c r="A61" s="381"/>
      <c r="B61" s="382"/>
      <c r="C61" s="389" t="s">
        <v>1177</v>
      </c>
      <c r="D61" s="389"/>
      <c r="E61" s="384"/>
      <c r="F61" s="385" t="s">
        <v>1170</v>
      </c>
      <c r="G61" s="386">
        <v>0.05</v>
      </c>
      <c r="H61" s="387">
        <v>180000</v>
      </c>
      <c r="I61" s="388">
        <f t="shared" si="7"/>
        <v>9000</v>
      </c>
    </row>
    <row r="62" spans="1:9">
      <c r="A62" s="381"/>
      <c r="B62" s="382"/>
      <c r="C62" s="389" t="s">
        <v>1168</v>
      </c>
      <c r="D62" s="389"/>
      <c r="E62" s="384"/>
      <c r="F62" s="385" t="s">
        <v>1170</v>
      </c>
      <c r="G62" s="386">
        <v>0.01</v>
      </c>
      <c r="H62" s="387">
        <v>200000</v>
      </c>
      <c r="I62" s="388">
        <f t="shared" si="7"/>
        <v>2000</v>
      </c>
    </row>
    <row r="63" spans="1:9">
      <c r="A63" s="381"/>
      <c r="B63" s="382"/>
      <c r="C63" s="389" t="s">
        <v>1169</v>
      </c>
      <c r="D63" s="389"/>
      <c r="E63" s="384"/>
      <c r="F63" s="385" t="s">
        <v>1170</v>
      </c>
      <c r="G63" s="386">
        <v>1E-3</v>
      </c>
      <c r="H63" s="387">
        <v>260000</v>
      </c>
      <c r="I63" s="388">
        <f t="shared" si="7"/>
        <v>260</v>
      </c>
    </row>
    <row r="64" spans="1:9">
      <c r="A64" s="381"/>
      <c r="B64" s="382"/>
      <c r="C64" s="389"/>
      <c r="D64" s="389"/>
      <c r="E64" s="384"/>
      <c r="F64" s="385"/>
      <c r="G64" s="386"/>
      <c r="H64" s="387"/>
      <c r="I64" s="388">
        <f>SUM(I60:I63)</f>
        <v>17760</v>
      </c>
    </row>
    <row r="65" spans="1:9">
      <c r="A65" s="381"/>
      <c r="B65" s="382"/>
      <c r="C65" s="389"/>
      <c r="D65" s="389"/>
      <c r="E65" s="384" t="s">
        <v>1870</v>
      </c>
      <c r="F65" s="385"/>
      <c r="G65" s="386"/>
      <c r="H65" s="1466">
        <v>0.15</v>
      </c>
      <c r="I65" s="388">
        <f>I64*H65</f>
        <v>2664</v>
      </c>
    </row>
    <row r="66" spans="1:9">
      <c r="A66" s="381"/>
      <c r="B66" s="382"/>
      <c r="C66" s="389"/>
      <c r="D66" s="389"/>
      <c r="E66" s="384"/>
      <c r="F66" s="385"/>
      <c r="G66" s="386"/>
      <c r="H66" s="387"/>
      <c r="I66" s="391">
        <f>SUM(I64:I65)</f>
        <v>20424</v>
      </c>
    </row>
    <row r="68" spans="1:9">
      <c r="A68" s="381">
        <f>A52+1</f>
        <v>5</v>
      </c>
      <c r="B68" s="382"/>
      <c r="C68" s="444" t="s">
        <v>1180</v>
      </c>
      <c r="D68" s="389"/>
      <c r="E68" s="384"/>
      <c r="F68" s="385"/>
      <c r="G68" s="386"/>
      <c r="H68" s="387"/>
      <c r="I68" s="388"/>
    </row>
    <row r="69" spans="1:9">
      <c r="A69" s="381"/>
      <c r="B69" s="382"/>
      <c r="C69" s="389" t="s">
        <v>1178</v>
      </c>
      <c r="D69" s="389"/>
      <c r="E69" s="384"/>
      <c r="F69" s="385" t="s">
        <v>1037</v>
      </c>
      <c r="G69" s="386">
        <v>1</v>
      </c>
      <c r="H69" s="387">
        <f>65000/4</f>
        <v>16250</v>
      </c>
      <c r="I69" s="388">
        <f>G69*H69</f>
        <v>16250</v>
      </c>
    </row>
    <row r="70" spans="1:9">
      <c r="A70" s="381"/>
      <c r="B70" s="382"/>
      <c r="C70" s="389" t="s">
        <v>1164</v>
      </c>
      <c r="D70" s="389"/>
      <c r="E70" s="384"/>
      <c r="F70" s="385" t="s">
        <v>209</v>
      </c>
      <c r="G70" s="386">
        <v>8</v>
      </c>
      <c r="H70" s="387">
        <f>500</f>
        <v>500</v>
      </c>
      <c r="I70" s="388">
        <f t="shared" ref="I70:I72" si="8">G70*H70</f>
        <v>4000</v>
      </c>
    </row>
    <row r="71" spans="1:9">
      <c r="A71" s="381"/>
      <c r="B71" s="382"/>
      <c r="C71" s="389" t="s">
        <v>1179</v>
      </c>
      <c r="D71" s="389"/>
      <c r="E71" s="384"/>
      <c r="F71" s="385" t="s">
        <v>76</v>
      </c>
      <c r="G71" s="386">
        <v>0.2</v>
      </c>
      <c r="H71" s="387">
        <f>60000/40</f>
        <v>1500</v>
      </c>
      <c r="I71" s="388">
        <f t="shared" si="8"/>
        <v>300</v>
      </c>
    </row>
    <row r="72" spans="1:9">
      <c r="A72" s="381"/>
      <c r="B72" s="382"/>
      <c r="C72" s="389" t="s">
        <v>854</v>
      </c>
      <c r="D72" s="389"/>
      <c r="E72" s="384"/>
      <c r="F72" s="385" t="s">
        <v>33</v>
      </c>
      <c r="G72" s="386">
        <v>1</v>
      </c>
      <c r="H72" s="387">
        <f>800</f>
        <v>800</v>
      </c>
      <c r="I72" s="388">
        <f t="shared" si="8"/>
        <v>800</v>
      </c>
    </row>
    <row r="73" spans="1:9">
      <c r="A73" s="381"/>
      <c r="B73" s="382"/>
      <c r="C73" s="389"/>
      <c r="D73" s="389"/>
      <c r="E73" s="384"/>
      <c r="F73" s="385"/>
      <c r="G73" s="386"/>
      <c r="H73" s="387"/>
      <c r="I73" s="388">
        <f>SUM(I69:I70)</f>
        <v>20250</v>
      </c>
    </row>
    <row r="74" spans="1:9">
      <c r="A74" s="381"/>
      <c r="B74" s="382"/>
      <c r="C74" s="389"/>
      <c r="D74" s="389"/>
      <c r="E74" s="384" t="s">
        <v>1870</v>
      </c>
      <c r="F74" s="385"/>
      <c r="G74" s="386"/>
      <c r="H74" s="1466">
        <v>0.15</v>
      </c>
      <c r="I74" s="388">
        <f>I73*H74</f>
        <v>3037.5</v>
      </c>
    </row>
    <row r="75" spans="1:9">
      <c r="A75" s="381"/>
      <c r="B75" s="382"/>
      <c r="C75" s="389"/>
      <c r="D75" s="389"/>
      <c r="E75" s="384"/>
      <c r="F75" s="385"/>
      <c r="G75" s="386"/>
      <c r="H75" s="387"/>
      <c r="I75" s="413">
        <f>SUM(I73:I74)</f>
        <v>23287.5</v>
      </c>
    </row>
    <row r="76" spans="1:9">
      <c r="A76" s="381"/>
      <c r="B76" s="382"/>
      <c r="C76" s="389" t="s">
        <v>882</v>
      </c>
      <c r="D76" s="389"/>
      <c r="E76" s="384"/>
      <c r="F76" s="385"/>
      <c r="G76" s="386"/>
      <c r="H76" s="387"/>
      <c r="I76" s="388"/>
    </row>
    <row r="77" spans="1:9">
      <c r="A77" s="381"/>
      <c r="B77" s="382"/>
      <c r="C77" s="389" t="s">
        <v>1166</v>
      </c>
      <c r="D77" s="389"/>
      <c r="E77" s="384"/>
      <c r="F77" s="385" t="s">
        <v>1170</v>
      </c>
      <c r="G77" s="386">
        <v>5.0000000000000001E-3</v>
      </c>
      <c r="H77" s="387">
        <v>130000</v>
      </c>
      <c r="I77" s="388">
        <f t="shared" ref="I77:I80" si="9">G77*H77</f>
        <v>650</v>
      </c>
    </row>
    <row r="78" spans="1:9">
      <c r="A78" s="381"/>
      <c r="B78" s="382"/>
      <c r="C78" s="389" t="s">
        <v>1177</v>
      </c>
      <c r="D78" s="389"/>
      <c r="E78" s="384"/>
      <c r="F78" s="385" t="s">
        <v>1170</v>
      </c>
      <c r="G78" s="386">
        <v>0.03</v>
      </c>
      <c r="H78" s="387">
        <v>180000</v>
      </c>
      <c r="I78" s="388">
        <f t="shared" si="9"/>
        <v>5400</v>
      </c>
    </row>
    <row r="79" spans="1:9">
      <c r="A79" s="381"/>
      <c r="B79" s="382"/>
      <c r="C79" s="389" t="s">
        <v>1168</v>
      </c>
      <c r="D79" s="389"/>
      <c r="E79" s="384"/>
      <c r="F79" s="385" t="s">
        <v>1170</v>
      </c>
      <c r="G79" s="386">
        <v>1E-3</v>
      </c>
      <c r="H79" s="387">
        <v>200000</v>
      </c>
      <c r="I79" s="388">
        <f t="shared" si="9"/>
        <v>200</v>
      </c>
    </row>
    <row r="80" spans="1:9">
      <c r="A80" s="381"/>
      <c r="B80" s="382"/>
      <c r="C80" s="389" t="s">
        <v>1169</v>
      </c>
      <c r="D80" s="389"/>
      <c r="E80" s="384"/>
      <c r="F80" s="385" t="s">
        <v>1170</v>
      </c>
      <c r="G80" s="386">
        <v>1E-3</v>
      </c>
      <c r="H80" s="387">
        <v>260000</v>
      </c>
      <c r="I80" s="388">
        <f t="shared" si="9"/>
        <v>260</v>
      </c>
    </row>
    <row r="81" spans="1:9">
      <c r="A81" s="381"/>
      <c r="B81" s="382"/>
      <c r="C81" s="389"/>
      <c r="D81" s="389"/>
      <c r="E81" s="384"/>
      <c r="F81" s="385"/>
      <c r="G81" s="386"/>
      <c r="H81" s="387"/>
      <c r="I81" s="388">
        <f>SUM(I77:I80)</f>
        <v>6510</v>
      </c>
    </row>
    <row r="82" spans="1:9">
      <c r="A82" s="381"/>
      <c r="B82" s="382"/>
      <c r="C82" s="389"/>
      <c r="D82" s="389"/>
      <c r="E82" s="384" t="s">
        <v>1870</v>
      </c>
      <c r="F82" s="385"/>
      <c r="G82" s="386"/>
      <c r="H82" s="1466">
        <v>0.15</v>
      </c>
      <c r="I82" s="388">
        <f>I81*H82</f>
        <v>976.5</v>
      </c>
    </row>
    <row r="83" spans="1:9">
      <c r="A83" s="381"/>
      <c r="B83" s="382"/>
      <c r="C83" s="389"/>
      <c r="D83" s="389"/>
      <c r="E83" s="384"/>
      <c r="F83" s="385"/>
      <c r="G83" s="386"/>
      <c r="H83" s="387"/>
      <c r="I83" s="391">
        <f>SUM(I81:I82)</f>
        <v>7486.5</v>
      </c>
    </row>
    <row r="85" spans="1:9">
      <c r="A85" s="381">
        <f>A68+1</f>
        <v>6</v>
      </c>
      <c r="B85" s="382"/>
      <c r="C85" s="444" t="s">
        <v>1181</v>
      </c>
      <c r="D85" s="389"/>
      <c r="E85" s="384" t="s">
        <v>1037</v>
      </c>
      <c r="F85" s="385"/>
      <c r="G85" s="386"/>
      <c r="H85" s="387"/>
      <c r="I85" s="388"/>
    </row>
    <row r="86" spans="1:9">
      <c r="A86" s="381"/>
      <c r="B86" s="382"/>
      <c r="C86" s="389" t="s">
        <v>1182</v>
      </c>
      <c r="D86" s="389"/>
      <c r="E86" s="384"/>
      <c r="F86" s="385" t="s">
        <v>1037</v>
      </c>
      <c r="G86" s="386">
        <v>5</v>
      </c>
      <c r="H86" s="387">
        <f>5000</f>
        <v>5000</v>
      </c>
      <c r="I86" s="388">
        <f>G86*H86</f>
        <v>25000</v>
      </c>
    </row>
    <row r="87" spans="1:9">
      <c r="A87" s="381"/>
      <c r="B87" s="382"/>
      <c r="C87" s="389" t="s">
        <v>1183</v>
      </c>
      <c r="D87" s="389"/>
      <c r="E87" s="384"/>
      <c r="F87" s="385" t="s">
        <v>1185</v>
      </c>
      <c r="G87" s="386">
        <v>0.04</v>
      </c>
      <c r="H87" s="387">
        <v>330000</v>
      </c>
      <c r="I87" s="388">
        <f t="shared" ref="I87:I89" si="10">G87*H87</f>
        <v>13200</v>
      </c>
    </row>
    <row r="88" spans="1:9">
      <c r="A88" s="381"/>
      <c r="B88" s="382"/>
      <c r="C88" s="389" t="s">
        <v>1184</v>
      </c>
      <c r="D88" s="389"/>
      <c r="E88" s="384"/>
      <c r="F88" s="385" t="s">
        <v>1186</v>
      </c>
      <c r="G88" s="386">
        <v>0.05</v>
      </c>
      <c r="H88" s="387">
        <f>60000</f>
        <v>60000</v>
      </c>
      <c r="I88" s="388">
        <f t="shared" si="10"/>
        <v>3000</v>
      </c>
    </row>
    <row r="89" spans="1:9">
      <c r="A89" s="381"/>
      <c r="B89" s="382"/>
      <c r="C89" s="389" t="s">
        <v>854</v>
      </c>
      <c r="D89" s="389"/>
      <c r="E89" s="384"/>
      <c r="F89" s="385" t="s">
        <v>33</v>
      </c>
      <c r="G89" s="386">
        <v>1</v>
      </c>
      <c r="H89" s="387">
        <v>800</v>
      </c>
      <c r="I89" s="388">
        <f t="shared" si="10"/>
        <v>800</v>
      </c>
    </row>
    <row r="90" spans="1:9">
      <c r="A90" s="381"/>
      <c r="B90" s="382"/>
      <c r="C90" s="389"/>
      <c r="D90" s="389"/>
      <c r="E90" s="384"/>
      <c r="F90" s="385"/>
      <c r="G90" s="386"/>
      <c r="H90" s="387"/>
      <c r="I90" s="388">
        <f>SUM(I86:I87)</f>
        <v>38200</v>
      </c>
    </row>
    <row r="91" spans="1:9">
      <c r="A91" s="381"/>
      <c r="B91" s="382"/>
      <c r="C91" s="389"/>
      <c r="D91" s="389"/>
      <c r="E91" s="384" t="s">
        <v>1870</v>
      </c>
      <c r="F91" s="385"/>
      <c r="G91" s="386"/>
      <c r="H91" s="1466">
        <v>0.15</v>
      </c>
      <c r="I91" s="388">
        <f>I90*H91</f>
        <v>5730</v>
      </c>
    </row>
    <row r="92" spans="1:9">
      <c r="A92" s="381"/>
      <c r="B92" s="382"/>
      <c r="C92" s="389"/>
      <c r="D92" s="389"/>
      <c r="E92" s="384"/>
      <c r="F92" s="385"/>
      <c r="G92" s="386"/>
      <c r="H92" s="387"/>
      <c r="I92" s="413">
        <f>SUM(I90:I91)</f>
        <v>43930</v>
      </c>
    </row>
    <row r="93" spans="1:9">
      <c r="A93" s="381"/>
      <c r="B93" s="382"/>
      <c r="C93" s="389" t="s">
        <v>882</v>
      </c>
      <c r="D93" s="389"/>
      <c r="E93" s="384"/>
      <c r="F93" s="385"/>
      <c r="G93" s="386"/>
      <c r="H93" s="387"/>
      <c r="I93" s="388"/>
    </row>
    <row r="94" spans="1:9">
      <c r="A94" s="381"/>
      <c r="B94" s="382"/>
      <c r="C94" s="389" t="s">
        <v>1166</v>
      </c>
      <c r="D94" s="389"/>
      <c r="E94" s="384"/>
      <c r="F94" s="385" t="s">
        <v>1170</v>
      </c>
      <c r="G94" s="386">
        <v>0.05</v>
      </c>
      <c r="H94" s="387">
        <v>130000</v>
      </c>
      <c r="I94" s="388">
        <f t="shared" ref="I94:I97" si="11">G94*H94</f>
        <v>6500</v>
      </c>
    </row>
    <row r="95" spans="1:9">
      <c r="A95" s="381"/>
      <c r="B95" s="382"/>
      <c r="C95" s="389" t="s">
        <v>1177</v>
      </c>
      <c r="D95" s="389"/>
      <c r="E95" s="384"/>
      <c r="F95" s="385" t="s">
        <v>1170</v>
      </c>
      <c r="G95" s="386">
        <v>0.05</v>
      </c>
      <c r="H95" s="387">
        <v>180000</v>
      </c>
      <c r="I95" s="388">
        <f t="shared" si="11"/>
        <v>9000</v>
      </c>
    </row>
    <row r="96" spans="1:9">
      <c r="A96" s="381"/>
      <c r="B96" s="382"/>
      <c r="C96" s="389" t="s">
        <v>1168</v>
      </c>
      <c r="D96" s="389"/>
      <c r="E96" s="384"/>
      <c r="F96" s="385" t="s">
        <v>1170</v>
      </c>
      <c r="G96" s="386">
        <v>0.01</v>
      </c>
      <c r="H96" s="387">
        <v>200000</v>
      </c>
      <c r="I96" s="388">
        <f t="shared" si="11"/>
        <v>2000</v>
      </c>
    </row>
    <row r="97" spans="1:9">
      <c r="A97" s="381"/>
      <c r="B97" s="382"/>
      <c r="C97" s="389" t="s">
        <v>1169</v>
      </c>
      <c r="D97" s="389"/>
      <c r="E97" s="384"/>
      <c r="F97" s="385" t="s">
        <v>1170</v>
      </c>
      <c r="G97" s="386">
        <v>1E-3</v>
      </c>
      <c r="H97" s="387">
        <v>260000</v>
      </c>
      <c r="I97" s="388">
        <f t="shared" si="11"/>
        <v>260</v>
      </c>
    </row>
    <row r="98" spans="1:9">
      <c r="A98" s="381"/>
      <c r="B98" s="382"/>
      <c r="C98" s="389"/>
      <c r="D98" s="389"/>
      <c r="E98" s="384"/>
      <c r="F98" s="385"/>
      <c r="G98" s="386"/>
      <c r="H98" s="387"/>
      <c r="I98" s="388">
        <f>SUM(I94:I97)</f>
        <v>17760</v>
      </c>
    </row>
    <row r="99" spans="1:9">
      <c r="A99" s="381"/>
      <c r="B99" s="382"/>
      <c r="C99" s="389"/>
      <c r="D99" s="389"/>
      <c r="E99" s="384" t="s">
        <v>1870</v>
      </c>
      <c r="F99" s="385"/>
      <c r="G99" s="386"/>
      <c r="H99" s="1466">
        <v>0.15</v>
      </c>
      <c r="I99" s="388">
        <f>I98*H99</f>
        <v>2664</v>
      </c>
    </row>
    <row r="100" spans="1:9">
      <c r="A100" s="381"/>
      <c r="B100" s="382"/>
      <c r="C100" s="389"/>
      <c r="D100" s="389"/>
      <c r="E100" s="384"/>
      <c r="F100" s="385"/>
      <c r="G100" s="386"/>
      <c r="H100" s="387"/>
      <c r="I100" s="391">
        <f>SUM(I98:I99)</f>
        <v>20424</v>
      </c>
    </row>
  </sheetData>
  <pageMargins left="0.7" right="0.7" top="0.75" bottom="0.75" header="0.3" footer="0.3"/>
  <pageSetup paperSize="9"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72BA6-6497-41AA-9195-0A726625CEA5}">
  <sheetPr>
    <tabColor rgb="FF00B050"/>
  </sheetPr>
  <dimension ref="A1:I34"/>
  <sheetViews>
    <sheetView topLeftCell="A13" zoomScale="115" zoomScaleNormal="115" workbookViewId="0">
      <selection activeCell="R29" sqref="A29:R34"/>
    </sheetView>
  </sheetViews>
  <sheetFormatPr defaultRowHeight="14.5"/>
  <cols>
    <col min="1" max="1" width="4.453125" customWidth="1"/>
    <col min="2" max="2" width="3" customWidth="1"/>
    <col min="3" max="3" width="20" customWidth="1"/>
    <col min="5" max="5" width="11.6328125" bestFit="1" customWidth="1"/>
    <col min="6" max="6" width="5.54296875" customWidth="1"/>
    <col min="7" max="7" width="8" bestFit="1" customWidth="1"/>
    <col min="8" max="8" width="17.54296875" customWidth="1"/>
    <col min="9" max="9" width="17.36328125" bestFit="1" customWidth="1"/>
    <col min="11" max="11" width="10.453125" bestFit="1" customWidth="1"/>
    <col min="12" max="12" width="14.54296875" bestFit="1" customWidth="1"/>
    <col min="13" max="13" width="11.54296875" bestFit="1" customWidth="1"/>
  </cols>
  <sheetData>
    <row r="1" spans="1:9">
      <c r="A1" s="381">
        <v>1</v>
      </c>
      <c r="B1" s="382"/>
      <c r="C1" s="444" t="s">
        <v>711</v>
      </c>
      <c r="D1" s="389"/>
      <c r="E1" s="384" t="s">
        <v>1081</v>
      </c>
      <c r="F1" s="385"/>
      <c r="G1" s="386"/>
      <c r="H1" s="387"/>
      <c r="I1" s="388"/>
    </row>
    <row r="2" spans="1:9">
      <c r="A2" s="381"/>
      <c r="B2" s="382"/>
      <c r="C2" s="389" t="s">
        <v>1314</v>
      </c>
      <c r="D2" s="389"/>
      <c r="E2" s="384"/>
      <c r="F2" s="385" t="s">
        <v>1081</v>
      </c>
      <c r="G2" s="386">
        <v>1</v>
      </c>
      <c r="H2" s="387">
        <f>190000/2.97</f>
        <v>63973.063973063967</v>
      </c>
      <c r="I2" s="388">
        <f>G2*H2</f>
        <v>63973.063973063967</v>
      </c>
    </row>
    <row r="3" spans="1:9">
      <c r="A3" s="381"/>
      <c r="B3" s="382"/>
      <c r="C3" s="389" t="s">
        <v>1311</v>
      </c>
      <c r="D3" s="389"/>
      <c r="E3" s="384"/>
      <c r="F3" s="385" t="s">
        <v>209</v>
      </c>
      <c r="G3" s="386">
        <v>12</v>
      </c>
      <c r="H3" s="387">
        <v>1000</v>
      </c>
      <c r="I3" s="388">
        <f t="shared" ref="I3:I5" si="0">G3*H3</f>
        <v>12000</v>
      </c>
    </row>
    <row r="4" spans="1:9">
      <c r="A4" s="381"/>
      <c r="B4" s="382"/>
      <c r="C4" s="389" t="s">
        <v>1312</v>
      </c>
      <c r="D4" s="389"/>
      <c r="E4" s="384"/>
      <c r="F4" s="385" t="s">
        <v>1243</v>
      </c>
      <c r="G4" s="386">
        <v>1</v>
      </c>
      <c r="H4" s="387">
        <f>70000</f>
        <v>70000</v>
      </c>
      <c r="I4" s="388">
        <f t="shared" si="0"/>
        <v>70000</v>
      </c>
    </row>
    <row r="5" spans="1:9">
      <c r="A5" s="381"/>
      <c r="B5" s="382"/>
      <c r="C5" s="389" t="s">
        <v>1313</v>
      </c>
      <c r="D5" s="389"/>
      <c r="E5" s="384"/>
      <c r="F5" s="385" t="s">
        <v>76</v>
      </c>
      <c r="G5" s="386">
        <v>0.1</v>
      </c>
      <c r="H5" s="387">
        <f>80000/40</f>
        <v>2000</v>
      </c>
      <c r="I5" s="388">
        <f t="shared" si="0"/>
        <v>200</v>
      </c>
    </row>
    <row r="6" spans="1:9">
      <c r="A6" s="381"/>
      <c r="B6" s="382"/>
      <c r="C6" s="389"/>
      <c r="D6" s="389"/>
      <c r="E6" s="384"/>
      <c r="F6" s="385"/>
      <c r="G6" s="386"/>
      <c r="H6" s="387"/>
      <c r="I6" s="388">
        <f>SUM(I2:I5)</f>
        <v>146173.06397306395</v>
      </c>
    </row>
    <row r="7" spans="1:9">
      <c r="A7" s="381"/>
      <c r="B7" s="382"/>
      <c r="C7" s="389"/>
      <c r="D7" s="389"/>
      <c r="E7" s="384" t="s">
        <v>1870</v>
      </c>
      <c r="F7" s="385"/>
      <c r="G7" s="386"/>
      <c r="H7" s="1466">
        <v>0.15</v>
      </c>
      <c r="I7" s="388">
        <f>I6*H7</f>
        <v>21925.959595959594</v>
      </c>
    </row>
    <row r="8" spans="1:9">
      <c r="A8" s="381"/>
      <c r="B8" s="382"/>
      <c r="C8" s="389"/>
      <c r="D8" s="389"/>
      <c r="E8" s="384"/>
      <c r="F8" s="385"/>
      <c r="G8" s="386"/>
      <c r="H8" s="387"/>
      <c r="I8" s="413">
        <f>SUM(I6:I7)</f>
        <v>168099.02356902356</v>
      </c>
    </row>
    <row r="9" spans="1:9">
      <c r="A9" s="381"/>
      <c r="B9" s="382"/>
      <c r="C9" s="389" t="s">
        <v>882</v>
      </c>
      <c r="D9" s="389"/>
      <c r="E9" s="384"/>
      <c r="F9" s="385"/>
      <c r="G9" s="386"/>
      <c r="H9" s="387"/>
      <c r="I9" s="388"/>
    </row>
    <row r="10" spans="1:9">
      <c r="A10" s="381"/>
      <c r="B10" s="382"/>
      <c r="C10" s="389" t="s">
        <v>1166</v>
      </c>
      <c r="D10" s="389"/>
      <c r="E10" s="384"/>
      <c r="F10" s="385" t="s">
        <v>1170</v>
      </c>
      <c r="G10" s="386">
        <v>0.1</v>
      </c>
      <c r="H10" s="387">
        <v>130000</v>
      </c>
      <c r="I10" s="388">
        <f t="shared" ref="I10:I13" si="1">G10*H10</f>
        <v>13000</v>
      </c>
    </row>
    <row r="11" spans="1:9">
      <c r="A11" s="381"/>
      <c r="B11" s="382"/>
      <c r="C11" s="389" t="s">
        <v>1309</v>
      </c>
      <c r="D11" s="389"/>
      <c r="E11" s="384"/>
      <c r="F11" s="385" t="s">
        <v>1170</v>
      </c>
      <c r="G11" s="386">
        <v>0.05</v>
      </c>
      <c r="H11" s="387">
        <v>180000</v>
      </c>
      <c r="I11" s="388">
        <f t="shared" si="1"/>
        <v>9000</v>
      </c>
    </row>
    <row r="12" spans="1:9">
      <c r="A12" s="381"/>
      <c r="B12" s="382"/>
      <c r="C12" s="389" t="s">
        <v>1310</v>
      </c>
      <c r="D12" s="389"/>
      <c r="E12" s="384"/>
      <c r="F12" s="385" t="s">
        <v>1170</v>
      </c>
      <c r="G12" s="386">
        <v>5.0000000000000001E-3</v>
      </c>
      <c r="H12" s="387">
        <v>220000</v>
      </c>
      <c r="I12" s="388">
        <f t="shared" si="1"/>
        <v>1100</v>
      </c>
    </row>
    <row r="13" spans="1:9">
      <c r="A13" s="381"/>
      <c r="B13" s="382"/>
      <c r="C13" s="389" t="s">
        <v>1169</v>
      </c>
      <c r="D13" s="389"/>
      <c r="E13" s="384"/>
      <c r="F13" s="385" t="s">
        <v>1170</v>
      </c>
      <c r="G13" s="386">
        <v>5.0000000000000001E-3</v>
      </c>
      <c r="H13" s="387">
        <v>260000</v>
      </c>
      <c r="I13" s="388">
        <f t="shared" si="1"/>
        <v>1300</v>
      </c>
    </row>
    <row r="14" spans="1:9">
      <c r="A14" s="381"/>
      <c r="B14" s="382"/>
      <c r="C14" s="389"/>
      <c r="D14" s="389"/>
      <c r="E14" s="384"/>
      <c r="F14" s="385"/>
      <c r="G14" s="386"/>
      <c r="H14" s="387"/>
      <c r="I14" s="388">
        <f>SUM(I10:I13)</f>
        <v>24400</v>
      </c>
    </row>
    <row r="15" spans="1:9">
      <c r="A15" s="381"/>
      <c r="B15" s="382"/>
      <c r="C15" s="389"/>
      <c r="D15" s="389"/>
      <c r="E15" s="384" t="s">
        <v>1870</v>
      </c>
      <c r="F15" s="385"/>
      <c r="G15" s="386"/>
      <c r="H15" s="1466">
        <v>0.15</v>
      </c>
      <c r="I15" s="388">
        <f>I14*H15</f>
        <v>3660</v>
      </c>
    </row>
    <row r="16" spans="1:9">
      <c r="A16" s="381"/>
      <c r="B16" s="382"/>
      <c r="C16" s="389"/>
      <c r="D16" s="389"/>
      <c r="E16" s="384"/>
      <c r="F16" s="385"/>
      <c r="G16" s="386"/>
      <c r="H16" s="387"/>
      <c r="I16" s="391">
        <f>SUM(I14:I15)</f>
        <v>28060</v>
      </c>
    </row>
    <row r="17" spans="1:9">
      <c r="A17" s="381">
        <f>A1+1</f>
        <v>2</v>
      </c>
      <c r="B17" s="382"/>
      <c r="C17" s="444" t="s">
        <v>1315</v>
      </c>
      <c r="D17" s="389"/>
      <c r="E17" s="384" t="s">
        <v>1081</v>
      </c>
      <c r="F17" s="385"/>
      <c r="G17" s="386"/>
      <c r="H17" s="387"/>
      <c r="I17" s="388"/>
    </row>
    <row r="18" spans="1:9">
      <c r="A18" s="381"/>
      <c r="B18" s="382"/>
      <c r="C18" s="389" t="s">
        <v>1317</v>
      </c>
      <c r="D18" s="389"/>
      <c r="E18" s="384"/>
      <c r="F18" s="385" t="s">
        <v>1323</v>
      </c>
      <c r="G18" s="386">
        <v>0.15</v>
      </c>
      <c r="H18" s="387">
        <f>700000/20</f>
        <v>35000</v>
      </c>
      <c r="I18" s="388">
        <f t="shared" ref="I18:I23" si="2">G18*H18</f>
        <v>5250</v>
      </c>
    </row>
    <row r="19" spans="1:9">
      <c r="A19" s="381"/>
      <c r="B19" s="382"/>
      <c r="C19" s="389" t="s">
        <v>1318</v>
      </c>
      <c r="D19" s="389"/>
      <c r="E19" s="384"/>
      <c r="F19" s="385" t="s">
        <v>1323</v>
      </c>
      <c r="G19" s="386">
        <v>0.17</v>
      </c>
      <c r="H19" s="387">
        <f>700000/20</f>
        <v>35000</v>
      </c>
      <c r="I19" s="388">
        <f t="shared" si="2"/>
        <v>5950</v>
      </c>
    </row>
    <row r="20" spans="1:9">
      <c r="A20" s="381"/>
      <c r="B20" s="382"/>
      <c r="C20" s="389" t="s">
        <v>1319</v>
      </c>
      <c r="D20" s="389"/>
      <c r="E20" s="384"/>
      <c r="F20" s="385" t="s">
        <v>1323</v>
      </c>
      <c r="G20" s="386">
        <v>0.35</v>
      </c>
      <c r="H20" s="387">
        <f>700000/20</f>
        <v>35000</v>
      </c>
      <c r="I20" s="388">
        <f t="shared" si="2"/>
        <v>12250</v>
      </c>
    </row>
    <row r="21" spans="1:9">
      <c r="A21" s="381"/>
      <c r="B21" s="382"/>
      <c r="C21" s="389" t="s">
        <v>1320</v>
      </c>
      <c r="D21" s="389"/>
      <c r="E21" s="384"/>
      <c r="F21" s="385" t="s">
        <v>1324</v>
      </c>
      <c r="G21" s="386">
        <v>0.01</v>
      </c>
      <c r="H21" s="387">
        <v>31000</v>
      </c>
      <c r="I21" s="388">
        <f t="shared" si="2"/>
        <v>310</v>
      </c>
    </row>
    <row r="22" spans="1:9">
      <c r="A22" s="381"/>
      <c r="B22" s="382"/>
      <c r="C22" s="389" t="s">
        <v>1321</v>
      </c>
      <c r="D22" s="389"/>
      <c r="E22" s="384"/>
      <c r="F22" s="385" t="s">
        <v>1323</v>
      </c>
      <c r="G22" s="386">
        <v>0.03</v>
      </c>
      <c r="H22" s="387">
        <v>25000</v>
      </c>
      <c r="I22" s="388">
        <f t="shared" si="2"/>
        <v>750</v>
      </c>
    </row>
    <row r="23" spans="1:9">
      <c r="A23" s="381"/>
      <c r="B23" s="382"/>
      <c r="C23" s="389" t="s">
        <v>1322</v>
      </c>
      <c r="D23" s="389"/>
      <c r="E23" s="384"/>
      <c r="F23" s="385" t="s">
        <v>1325</v>
      </c>
      <c r="G23" s="386">
        <v>0.2</v>
      </c>
      <c r="H23" s="387">
        <v>7500</v>
      </c>
      <c r="I23" s="388">
        <f t="shared" si="2"/>
        <v>1500</v>
      </c>
    </row>
    <row r="24" spans="1:9">
      <c r="A24" s="381"/>
      <c r="B24" s="382"/>
      <c r="C24" s="389"/>
      <c r="D24" s="389"/>
      <c r="E24" s="384"/>
      <c r="F24" s="385"/>
      <c r="G24" s="386"/>
      <c r="H24" s="387"/>
      <c r="I24" s="388">
        <f>SUM(I18:I23)</f>
        <v>26010</v>
      </c>
    </row>
    <row r="25" spans="1:9">
      <c r="A25" s="381"/>
      <c r="B25" s="382"/>
      <c r="C25" s="389"/>
      <c r="D25" s="389"/>
      <c r="E25" s="384" t="s">
        <v>1870</v>
      </c>
      <c r="F25" s="385"/>
      <c r="G25" s="386"/>
      <c r="H25" s="1466">
        <v>0.15</v>
      </c>
      <c r="I25" s="388">
        <f>I24*H25</f>
        <v>3901.5</v>
      </c>
    </row>
    <row r="26" spans="1:9">
      <c r="A26" s="381"/>
      <c r="B26" s="382"/>
      <c r="C26" s="389"/>
      <c r="D26" s="389"/>
      <c r="E26" s="384"/>
      <c r="F26" s="385"/>
      <c r="G26" s="386"/>
      <c r="H26" s="387"/>
      <c r="I26" s="413">
        <f>SUM(I24:I25)</f>
        <v>29911.5</v>
      </c>
    </row>
    <row r="27" spans="1:9">
      <c r="A27" s="381"/>
      <c r="B27" s="382"/>
      <c r="C27" s="389" t="s">
        <v>882</v>
      </c>
      <c r="D27" s="389"/>
      <c r="E27" s="384"/>
      <c r="F27" s="385"/>
      <c r="G27" s="386"/>
      <c r="H27" s="387"/>
      <c r="I27" s="388"/>
    </row>
    <row r="28" spans="1:9">
      <c r="A28" s="381"/>
      <c r="B28" s="382"/>
      <c r="C28" s="389" t="s">
        <v>1166</v>
      </c>
      <c r="D28" s="389"/>
      <c r="E28" s="384"/>
      <c r="F28" s="385" t="s">
        <v>1170</v>
      </c>
      <c r="G28" s="386">
        <v>0.05</v>
      </c>
      <c r="H28" s="387">
        <f t="shared" ref="H28:H31" si="3">H10</f>
        <v>130000</v>
      </c>
      <c r="I28" s="388">
        <f t="shared" ref="I28:I31" si="4">G28*H28</f>
        <v>6500</v>
      </c>
    </row>
    <row r="29" spans="1:9">
      <c r="A29" s="381"/>
      <c r="B29" s="382"/>
      <c r="C29" s="389" t="s">
        <v>1316</v>
      </c>
      <c r="D29" s="389"/>
      <c r="E29" s="384"/>
      <c r="F29" s="385" t="s">
        <v>1170</v>
      </c>
      <c r="G29" s="386">
        <v>0.03</v>
      </c>
      <c r="H29" s="387">
        <f t="shared" si="3"/>
        <v>180000</v>
      </c>
      <c r="I29" s="388">
        <f t="shared" si="4"/>
        <v>5400</v>
      </c>
    </row>
    <row r="30" spans="1:9">
      <c r="A30" s="381"/>
      <c r="B30" s="382"/>
      <c r="C30" s="389" t="s">
        <v>1310</v>
      </c>
      <c r="D30" s="389"/>
      <c r="E30" s="384"/>
      <c r="F30" s="385" t="s">
        <v>1170</v>
      </c>
      <c r="G30" s="386">
        <v>5.0000000000000001E-3</v>
      </c>
      <c r="H30" s="387">
        <f t="shared" si="3"/>
        <v>220000</v>
      </c>
      <c r="I30" s="388">
        <f t="shared" si="4"/>
        <v>1100</v>
      </c>
    </row>
    <row r="31" spans="1:9">
      <c r="A31" s="381"/>
      <c r="B31" s="382"/>
      <c r="C31" s="389" t="s">
        <v>1169</v>
      </c>
      <c r="D31" s="389"/>
      <c r="E31" s="384"/>
      <c r="F31" s="385" t="s">
        <v>1170</v>
      </c>
      <c r="G31" s="386">
        <v>5.0000000000000001E-3</v>
      </c>
      <c r="H31" s="387">
        <f t="shared" si="3"/>
        <v>260000</v>
      </c>
      <c r="I31" s="388">
        <f t="shared" si="4"/>
        <v>1300</v>
      </c>
    </row>
    <row r="32" spans="1:9">
      <c r="A32" s="381"/>
      <c r="B32" s="382"/>
      <c r="C32" s="389"/>
      <c r="D32" s="389"/>
      <c r="E32" s="384"/>
      <c r="F32" s="385"/>
      <c r="G32" s="386"/>
      <c r="H32" s="387"/>
      <c r="I32" s="388">
        <f>SUM(I28:I31)</f>
        <v>14300</v>
      </c>
    </row>
    <row r="33" spans="1:9">
      <c r="A33" s="381"/>
      <c r="B33" s="382"/>
      <c r="C33" s="389"/>
      <c r="D33" s="389"/>
      <c r="E33" s="384" t="s">
        <v>1870</v>
      </c>
      <c r="F33" s="385"/>
      <c r="G33" s="386"/>
      <c r="H33" s="1466">
        <v>0.15</v>
      </c>
      <c r="I33" s="388">
        <f>I32*H33</f>
        <v>2145</v>
      </c>
    </row>
    <row r="34" spans="1:9">
      <c r="A34" s="381"/>
      <c r="B34" s="382"/>
      <c r="C34" s="389"/>
      <c r="D34" s="389"/>
      <c r="E34" s="384"/>
      <c r="F34" s="385"/>
      <c r="G34" s="386"/>
      <c r="H34" s="387"/>
      <c r="I34" s="391">
        <f>SUM(I32:I33)</f>
        <v>16445</v>
      </c>
    </row>
  </sheetData>
  <pageMargins left="0.7" right="0.7" top="0.75" bottom="0.75" header="0.3" footer="0.3"/>
  <pageSetup paperSize="9"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1A40-AB5C-4CBB-9ED3-F757B4C98599}">
  <sheetPr>
    <tabColor rgb="FF00B050"/>
    <pageSetUpPr fitToPage="1"/>
  </sheetPr>
  <dimension ref="A1:AI235"/>
  <sheetViews>
    <sheetView topLeftCell="A11" zoomScale="70" zoomScaleNormal="70" zoomScaleSheetLayoutView="55" workbookViewId="0">
      <pane xSplit="4" ySplit="2" topLeftCell="F13" activePane="bottomRight" state="frozen"/>
      <selection activeCell="R29" sqref="A29:R34"/>
      <selection pane="topRight" activeCell="R29" sqref="A29:R34"/>
      <selection pane="bottomLeft" activeCell="R29" sqref="A29:R34"/>
      <selection pane="bottomRight" activeCell="Q235" sqref="Q235"/>
    </sheetView>
  </sheetViews>
  <sheetFormatPr defaultColWidth="9.08984375" defaultRowHeight="15.5"/>
  <cols>
    <col min="1" max="1" width="6.6328125" style="1797" customWidth="1"/>
    <col min="2" max="2" width="10.6328125" style="1797" customWidth="1"/>
    <col min="3" max="3" width="8.6328125" style="1797" customWidth="1"/>
    <col min="4" max="4" width="45.90625" style="1797" customWidth="1"/>
    <col min="5" max="5" width="44.6328125" style="1921" customWidth="1"/>
    <col min="6" max="6" width="4.6328125" style="1797" customWidth="1"/>
    <col min="7" max="10" width="9.6328125" style="1922" hidden="1" customWidth="1"/>
    <col min="11" max="11" width="9.6328125" style="1922" customWidth="1"/>
    <col min="12" max="12" width="13.90625" style="1922" hidden="1" customWidth="1"/>
    <col min="13" max="13" width="12.6328125" style="1922" hidden="1" customWidth="1"/>
    <col min="14" max="15" width="15.36328125" style="1922" hidden="1" customWidth="1"/>
    <col min="16" max="16" width="15.36328125" style="1922" customWidth="1"/>
    <col min="17" max="17" width="17.08984375" style="1922" customWidth="1"/>
    <col min="18" max="18" width="7.81640625" style="1922" customWidth="1"/>
    <col min="19" max="20" width="17.08984375" style="1922" customWidth="1"/>
    <col min="21" max="21" width="4.81640625" style="1922" bestFit="1" customWidth="1"/>
    <col min="22" max="23" width="17.08984375" style="1922" customWidth="1"/>
    <col min="24" max="24" width="4.81640625" style="1922" bestFit="1" customWidth="1"/>
    <col min="25" max="26" width="17.08984375" style="1922" customWidth="1"/>
    <col min="27" max="27" width="10.6328125" style="1797" bestFit="1" customWidth="1"/>
    <col min="28" max="28" width="14" style="1797" customWidth="1"/>
    <col min="29" max="29" width="10.54296875" style="1797" customWidth="1"/>
    <col min="30" max="30" width="11.453125" style="1797" customWidth="1"/>
    <col min="31" max="36" width="9.08984375" style="1797" customWidth="1"/>
    <col min="37" max="16384" width="9.08984375" style="1797"/>
  </cols>
  <sheetData>
    <row r="1" spans="1:29">
      <c r="A1" s="1384" t="s">
        <v>0</v>
      </c>
      <c r="B1" s="1385"/>
      <c r="C1" s="1386"/>
      <c r="D1" s="1386"/>
      <c r="E1" s="1385"/>
      <c r="F1" s="1387"/>
      <c r="G1" s="1388"/>
      <c r="H1" s="1388"/>
      <c r="I1" s="1388"/>
      <c r="J1" s="1388"/>
      <c r="K1" s="1943"/>
      <c r="L1" s="1943"/>
      <c r="M1" s="1943"/>
      <c r="N1" s="1943"/>
      <c r="O1" s="1943"/>
      <c r="P1" s="1943"/>
      <c r="Q1" s="1944"/>
      <c r="R1" s="1762"/>
      <c r="S1" s="1762"/>
      <c r="T1" s="1762"/>
      <c r="U1" s="1762"/>
      <c r="V1" s="1762"/>
      <c r="W1" s="1762"/>
      <c r="X1" s="1762"/>
      <c r="Y1" s="1762"/>
      <c r="Z1" s="1762"/>
    </row>
    <row r="2" spans="1:29" ht="9" customHeight="1">
      <c r="A2" s="1390"/>
      <c r="B2" s="1391"/>
      <c r="C2" s="1392"/>
      <c r="D2" s="1392"/>
      <c r="E2" s="1391"/>
      <c r="F2" s="1393"/>
      <c r="G2" s="1394"/>
      <c r="H2" s="1394"/>
      <c r="I2" s="1394"/>
      <c r="J2" s="1394"/>
      <c r="K2" s="1762"/>
      <c r="L2" s="1762"/>
      <c r="M2" s="1762"/>
      <c r="N2" s="1762"/>
      <c r="O2" s="1762"/>
      <c r="P2" s="1762"/>
      <c r="Q2" s="1945"/>
      <c r="R2" s="1762"/>
      <c r="S2" s="1762"/>
      <c r="T2" s="1762"/>
      <c r="U2" s="1762"/>
      <c r="V2" s="1762"/>
      <c r="W2" s="1762"/>
      <c r="X2" s="1762"/>
      <c r="Y2" s="1762"/>
      <c r="Z2" s="1762"/>
    </row>
    <row r="3" spans="1:29">
      <c r="A3" s="1395" t="s">
        <v>1</v>
      </c>
      <c r="B3" s="1396"/>
      <c r="D3" s="1397" t="str">
        <f>'3. Struktur'!D3</f>
        <v xml:space="preserve">: Pembangunan Rumah Tinggal di Pondok Indah Rumah Hunian </v>
      </c>
      <c r="E3" s="1398"/>
      <c r="F3" s="1393"/>
      <c r="G3" s="1399"/>
      <c r="H3" s="1399"/>
      <c r="I3" s="1394"/>
      <c r="J3" s="1394"/>
      <c r="K3" s="1762"/>
      <c r="L3" s="1763"/>
      <c r="M3" s="1762"/>
      <c r="N3" s="1762"/>
      <c r="O3" s="1762"/>
      <c r="P3" s="1762"/>
      <c r="Q3" s="1945"/>
      <c r="R3" s="1762"/>
      <c r="S3" s="1762"/>
      <c r="T3" s="1762"/>
      <c r="U3" s="1762"/>
      <c r="V3" s="1762"/>
      <c r="W3" s="1762"/>
      <c r="X3" s="1762"/>
      <c r="Y3" s="1762"/>
      <c r="Z3" s="1762"/>
    </row>
    <row r="4" spans="1:29">
      <c r="A4" s="1395" t="s">
        <v>3</v>
      </c>
      <c r="B4" s="1396"/>
      <c r="D4" s="1397" t="str">
        <f>'3. Struktur'!D4</f>
        <v>: Jl. Sekolah Duta 1 Blok 1 TC No.19</v>
      </c>
      <c r="E4" s="1398"/>
      <c r="F4" s="1393"/>
      <c r="G4" s="1399"/>
      <c r="H4" s="1399"/>
      <c r="I4" s="1394"/>
      <c r="J4" s="1394"/>
      <c r="K4" s="1762"/>
      <c r="L4" s="1763"/>
      <c r="M4" s="1762"/>
      <c r="N4" s="1762"/>
      <c r="O4" s="1762"/>
      <c r="P4" s="1762"/>
      <c r="Q4" s="1945"/>
      <c r="R4" s="1762"/>
      <c r="S4" s="1762"/>
      <c r="T4" s="1762"/>
      <c r="U4" s="1762"/>
      <c r="V4" s="1762"/>
      <c r="W4" s="1762"/>
      <c r="X4" s="1762"/>
      <c r="Y4" s="1762"/>
      <c r="Z4" s="1762"/>
    </row>
    <row r="5" spans="1:29">
      <c r="A5" s="1395" t="s">
        <v>4</v>
      </c>
      <c r="B5" s="1396"/>
      <c r="D5" s="1397" t="str">
        <f>'3. Struktur'!D5</f>
        <v>: STRUKTUR - ARSITEKTUR - MEP</v>
      </c>
      <c r="E5" s="1398"/>
      <c r="F5" s="1393"/>
      <c r="G5" s="1762"/>
      <c r="H5" s="1762"/>
      <c r="I5" s="1394"/>
      <c r="J5" s="1394"/>
      <c r="K5" s="1762"/>
      <c r="L5" s="1762"/>
      <c r="M5" s="1762"/>
      <c r="N5" s="1762"/>
      <c r="O5" s="1762"/>
      <c r="P5" s="1762"/>
      <c r="Q5" s="1945"/>
      <c r="R5" s="1762"/>
      <c r="S5" s="1762"/>
      <c r="T5" s="1762"/>
      <c r="U5" s="1762"/>
      <c r="V5" s="1762"/>
      <c r="W5" s="1762"/>
      <c r="X5" s="1762"/>
      <c r="Y5" s="1762"/>
      <c r="Z5" s="1762"/>
    </row>
    <row r="6" spans="1:29">
      <c r="A6" s="1395" t="s">
        <v>5</v>
      </c>
      <c r="B6" s="1396"/>
      <c r="D6" s="1397" t="str">
        <f>'3. Struktur'!D6</f>
        <v>: PT TRIDJASA SIGMA INDONESIA</v>
      </c>
      <c r="E6" s="1398"/>
      <c r="F6" s="1393"/>
      <c r="G6" s="1762"/>
      <c r="H6" s="1762"/>
      <c r="I6" s="1394"/>
      <c r="J6" s="1394"/>
      <c r="K6" s="1762"/>
      <c r="L6" s="1762"/>
      <c r="M6" s="1762"/>
      <c r="N6" s="1762"/>
      <c r="O6" s="1762"/>
      <c r="P6" s="1762"/>
      <c r="Q6" s="1945"/>
      <c r="R6" s="1762"/>
      <c r="S6" s="1762"/>
      <c r="T6" s="1762"/>
      <c r="U6" s="1762"/>
      <c r="V6" s="1762"/>
      <c r="W6" s="1762"/>
      <c r="X6" s="1762"/>
      <c r="Y6" s="1762"/>
      <c r="Z6" s="1762"/>
    </row>
    <row r="7" spans="1:29">
      <c r="A7" s="1395" t="s">
        <v>7</v>
      </c>
      <c r="B7" s="1396"/>
      <c r="D7" s="1397" t="str">
        <f>'3. Struktur'!D7</f>
        <v xml:space="preserve">: Perhitungan ini merujuk pada gambar </v>
      </c>
      <c r="E7" s="1398"/>
      <c r="F7" s="1393"/>
      <c r="G7" s="1762"/>
      <c r="H7" s="1762"/>
      <c r="I7" s="1394"/>
      <c r="J7" s="1394"/>
      <c r="K7" s="1762"/>
      <c r="L7" s="1762"/>
      <c r="M7" s="1762"/>
      <c r="N7" s="1762"/>
      <c r="O7" s="1762"/>
      <c r="P7" s="1762"/>
      <c r="Q7" s="1945"/>
      <c r="R7" s="1762"/>
      <c r="S7" s="1762"/>
      <c r="T7" s="1762"/>
      <c r="U7" s="1762"/>
      <c r="V7" s="1762"/>
      <c r="W7" s="1762"/>
      <c r="X7" s="1762"/>
      <c r="Y7" s="1762"/>
      <c r="Z7" s="1762"/>
    </row>
    <row r="8" spans="1:29">
      <c r="A8" s="1400"/>
      <c r="B8" s="1396"/>
      <c r="D8" s="1397" t="str">
        <f>'3. Struktur'!D8</f>
        <v xml:space="preserve">  FOR TENDER tanggal 28 Oktober 2023</v>
      </c>
      <c r="E8" s="1398"/>
      <c r="F8" s="1393"/>
      <c r="G8" s="1762"/>
      <c r="H8" s="1762"/>
      <c r="I8" s="1394"/>
      <c r="J8" s="1394"/>
      <c r="K8" s="1762"/>
      <c r="L8" s="1762"/>
      <c r="M8" s="1762"/>
      <c r="N8" s="1762"/>
      <c r="O8" s="1762"/>
      <c r="P8" s="1762"/>
      <c r="Q8" s="1945"/>
      <c r="R8" s="1762"/>
      <c r="S8" s="1762"/>
      <c r="T8" s="1762"/>
      <c r="U8" s="1762"/>
      <c r="V8" s="1762"/>
      <c r="W8" s="1762"/>
      <c r="X8" s="1762"/>
      <c r="Y8" s="1762"/>
      <c r="Z8" s="1762"/>
    </row>
    <row r="9" spans="1:29" ht="10.5" customHeight="1">
      <c r="A9" s="1946"/>
      <c r="B9" s="1764"/>
      <c r="C9" s="1765"/>
      <c r="D9" s="1765"/>
      <c r="E9" s="1764"/>
      <c r="F9" s="1766"/>
      <c r="G9" s="1767"/>
      <c r="H9" s="1767"/>
      <c r="I9" s="1767"/>
      <c r="J9" s="1767"/>
      <c r="K9" s="1767"/>
      <c r="L9" s="1767"/>
      <c r="M9" s="1767"/>
      <c r="N9" s="1767"/>
      <c r="O9" s="1767"/>
      <c r="P9" s="1767"/>
      <c r="Q9" s="1768"/>
      <c r="R9" s="1762"/>
      <c r="S9" s="1762"/>
      <c r="T9" s="1762"/>
      <c r="U9" s="1762"/>
      <c r="V9" s="1762"/>
      <c r="W9" s="1762"/>
      <c r="X9" s="1762"/>
      <c r="Y9" s="1762"/>
      <c r="Z9" s="1762"/>
    </row>
    <row r="10" spans="1:29">
      <c r="A10" s="1947"/>
      <c r="B10" s="1769"/>
      <c r="E10" s="1769"/>
      <c r="F10" s="1393"/>
      <c r="G10" s="1762"/>
      <c r="H10" s="1762"/>
      <c r="I10" s="1762"/>
      <c r="J10" s="1762"/>
      <c r="K10" s="1762"/>
      <c r="L10" s="1762"/>
      <c r="M10" s="1762"/>
      <c r="N10" s="1762"/>
      <c r="O10" s="1762"/>
      <c r="P10" s="1762"/>
      <c r="Q10" s="1945"/>
      <c r="R10" s="1762"/>
      <c r="S10" s="1762"/>
      <c r="T10" s="1762"/>
      <c r="U10" s="1762"/>
      <c r="V10" s="1762"/>
      <c r="W10" s="1762"/>
      <c r="X10" s="1762"/>
      <c r="Y10" s="1762"/>
      <c r="Z10" s="1762"/>
      <c r="AA10" s="1797" t="s">
        <v>956</v>
      </c>
      <c r="AB10" s="1948" t="e">
        <f>+#REF!</f>
        <v>#REF!</v>
      </c>
      <c r="AC10" s="1797">
        <v>1</v>
      </c>
    </row>
    <row r="11" spans="1:29" ht="16.5" customHeight="1">
      <c r="A11" s="2517" t="s">
        <v>9</v>
      </c>
      <c r="B11" s="2519" t="s">
        <v>10</v>
      </c>
      <c r="C11" s="2519"/>
      <c r="D11" s="2519"/>
      <c r="E11" s="2521" t="s">
        <v>133</v>
      </c>
      <c r="F11" s="2523" t="s">
        <v>11</v>
      </c>
      <c r="G11" s="2525" t="s">
        <v>12</v>
      </c>
      <c r="H11" s="2525"/>
      <c r="I11" s="2525"/>
      <c r="J11" s="2525"/>
      <c r="K11" s="1949" t="s">
        <v>966</v>
      </c>
      <c r="L11" s="2526" t="s">
        <v>13</v>
      </c>
      <c r="M11" s="2527"/>
      <c r="N11" s="2515" t="s">
        <v>14</v>
      </c>
      <c r="O11" s="2516"/>
      <c r="P11" s="2513" t="s">
        <v>13</v>
      </c>
      <c r="Q11" s="1950" t="s">
        <v>15</v>
      </c>
      <c r="R11" s="2232"/>
      <c r="S11" s="2232"/>
      <c r="T11" s="2232"/>
      <c r="U11" s="2232"/>
      <c r="V11" s="2232"/>
      <c r="W11" s="2232"/>
      <c r="X11" s="2232"/>
      <c r="Y11" s="2232"/>
      <c r="Z11" s="2232"/>
      <c r="AB11" s="1797">
        <v>-2</v>
      </c>
    </row>
    <row r="12" spans="1:29" ht="24" customHeight="1">
      <c r="A12" s="2518"/>
      <c r="B12" s="2520"/>
      <c r="C12" s="2520"/>
      <c r="D12" s="2520"/>
      <c r="E12" s="2522"/>
      <c r="F12" s="2524"/>
      <c r="G12" s="1951" t="s">
        <v>16</v>
      </c>
      <c r="H12" s="1772" t="s">
        <v>472</v>
      </c>
      <c r="I12" s="1772" t="s">
        <v>17</v>
      </c>
      <c r="J12" s="1772" t="s">
        <v>18</v>
      </c>
      <c r="K12" s="1952" t="s">
        <v>27</v>
      </c>
      <c r="L12" s="1951" t="s">
        <v>28</v>
      </c>
      <c r="M12" s="1773" t="s">
        <v>29</v>
      </c>
      <c r="N12" s="1953" t="s">
        <v>28</v>
      </c>
      <c r="O12" s="1952" t="s">
        <v>29</v>
      </c>
      <c r="P12" s="2514"/>
      <c r="Q12" s="1954" t="s">
        <v>27</v>
      </c>
      <c r="R12" s="2232"/>
      <c r="S12" s="2232"/>
      <c r="T12" s="2232"/>
      <c r="U12" s="2232"/>
      <c r="V12" s="2232"/>
      <c r="W12" s="2232"/>
      <c r="X12" s="2232"/>
      <c r="Y12" s="2232"/>
      <c r="Z12" s="2232"/>
      <c r="AB12" s="1797">
        <v>0.75</v>
      </c>
      <c r="AC12" s="1797">
        <f>1-AB12</f>
        <v>0.25</v>
      </c>
    </row>
    <row r="13" spans="1:29" ht="15.75" customHeight="1">
      <c r="A13" s="1401" t="s">
        <v>1834</v>
      </c>
      <c r="B13" s="1402" t="s">
        <v>1801</v>
      </c>
      <c r="C13" s="1775"/>
      <c r="D13" s="1776"/>
      <c r="E13" s="1777"/>
      <c r="F13" s="1955"/>
      <c r="G13" s="1956"/>
      <c r="H13" s="1779"/>
      <c r="I13" s="1779"/>
      <c r="J13" s="1779"/>
      <c r="K13" s="1957"/>
      <c r="L13" s="1958"/>
      <c r="M13" s="1780"/>
      <c r="N13" s="1956"/>
      <c r="O13" s="1957"/>
      <c r="P13" s="1959"/>
      <c r="Q13" s="1960"/>
      <c r="R13" s="1762"/>
      <c r="S13" s="1762"/>
      <c r="T13" s="1762"/>
      <c r="U13" s="1762"/>
      <c r="V13" s="1762"/>
      <c r="W13" s="1762"/>
      <c r="X13" s="1762"/>
      <c r="Y13" s="1762"/>
      <c r="Z13" s="1762"/>
    </row>
    <row r="14" spans="1:29" ht="15.75" customHeight="1">
      <c r="A14" s="1403"/>
      <c r="B14" s="1404" t="s">
        <v>142</v>
      </c>
      <c r="C14" s="1441"/>
      <c r="D14" s="1447"/>
      <c r="E14" s="1405"/>
      <c r="F14" s="1406"/>
      <c r="G14" s="1961"/>
      <c r="H14" s="1784"/>
      <c r="I14" s="1784"/>
      <c r="J14" s="1784"/>
      <c r="K14" s="1962"/>
      <c r="L14" s="1963"/>
      <c r="M14" s="1962"/>
      <c r="N14" s="1963"/>
      <c r="O14" s="1785"/>
      <c r="P14" s="1964"/>
      <c r="Q14" s="1964"/>
      <c r="R14" s="1762"/>
      <c r="S14" s="1762"/>
      <c r="T14" s="1762"/>
      <c r="U14" s="1762"/>
      <c r="V14" s="1762"/>
      <c r="W14" s="1762"/>
      <c r="X14" s="1762"/>
      <c r="Y14" s="1762"/>
      <c r="Z14" s="1762"/>
    </row>
    <row r="15" spans="1:29" ht="15.75" customHeight="1">
      <c r="A15" s="1403"/>
      <c r="B15" s="1407" t="s">
        <v>1804</v>
      </c>
      <c r="C15" s="1441"/>
      <c r="D15" s="1447"/>
      <c r="E15" s="1408" t="s">
        <v>1802</v>
      </c>
      <c r="F15" s="1406"/>
      <c r="G15" s="1961"/>
      <c r="H15" s="1784"/>
      <c r="I15" s="1784"/>
      <c r="J15" s="1784"/>
      <c r="K15" s="1962"/>
      <c r="L15" s="1963"/>
      <c r="M15" s="1962"/>
      <c r="N15" s="1963"/>
      <c r="O15" s="1785"/>
      <c r="P15" s="1964"/>
      <c r="Q15" s="1964"/>
      <c r="R15" s="1762"/>
      <c r="S15" s="1762"/>
      <c r="T15" s="1762"/>
      <c r="U15" s="1762"/>
      <c r="V15" s="1762"/>
      <c r="W15" s="1762"/>
      <c r="X15" s="1762"/>
      <c r="Y15" s="1762"/>
      <c r="Z15" s="1762"/>
    </row>
    <row r="16" spans="1:29" ht="15.75" customHeight="1">
      <c r="A16" s="1409"/>
      <c r="B16" s="1410"/>
      <c r="C16" s="1441"/>
      <c r="D16" s="1447"/>
      <c r="E16" s="1408" t="s">
        <v>1803</v>
      </c>
      <c r="F16" s="1406"/>
      <c r="G16" s="1961"/>
      <c r="H16" s="1784"/>
      <c r="I16" s="1784"/>
      <c r="J16" s="1784"/>
      <c r="K16" s="1962"/>
      <c r="L16" s="1963"/>
      <c r="M16" s="1962"/>
      <c r="N16" s="1963"/>
      <c r="O16" s="1785"/>
      <c r="P16" s="1964"/>
      <c r="Q16" s="1964"/>
      <c r="R16" s="1762"/>
      <c r="S16" s="1762"/>
      <c r="T16" s="1762"/>
      <c r="U16" s="1762"/>
      <c r="V16" s="1762"/>
      <c r="W16" s="1762"/>
      <c r="X16" s="1762"/>
      <c r="Y16" s="1762"/>
      <c r="Z16" s="1762"/>
    </row>
    <row r="17" spans="1:30" ht="15.75" customHeight="1">
      <c r="A17" s="1409"/>
      <c r="B17" s="1433" t="s">
        <v>1805</v>
      </c>
      <c r="C17" s="1441"/>
      <c r="D17" s="1447"/>
      <c r="E17" s="1405"/>
      <c r="F17" s="1406"/>
      <c r="G17" s="1961"/>
      <c r="H17" s="1784"/>
      <c r="I17" s="1784"/>
      <c r="J17" s="1784"/>
      <c r="K17" s="1962"/>
      <c r="L17" s="1963"/>
      <c r="M17" s="1962"/>
      <c r="N17" s="1963"/>
      <c r="O17" s="1785"/>
      <c r="P17" s="1964"/>
      <c r="Q17" s="1964"/>
      <c r="R17" s="1762"/>
      <c r="S17" s="1762"/>
      <c r="T17" s="1762"/>
      <c r="U17" s="1762"/>
      <c r="V17" s="1762"/>
      <c r="W17" s="1762"/>
      <c r="X17" s="1762"/>
      <c r="Y17" s="1762"/>
      <c r="Z17" s="1762"/>
    </row>
    <row r="18" spans="1:30" ht="15.75" customHeight="1" thickBot="1">
      <c r="A18" s="1409"/>
      <c r="B18" s="1433" t="s">
        <v>1806</v>
      </c>
      <c r="C18" s="1441"/>
      <c r="D18" s="1447"/>
      <c r="E18" s="1405"/>
      <c r="F18" s="1406"/>
      <c r="G18" s="1961"/>
      <c r="H18" s="1784"/>
      <c r="I18" s="1784"/>
      <c r="J18" s="1784"/>
      <c r="K18" s="1962"/>
      <c r="L18" s="1963"/>
      <c r="M18" s="1962"/>
      <c r="N18" s="1963"/>
      <c r="O18" s="1785"/>
      <c r="P18" s="1964"/>
      <c r="Q18" s="1964"/>
      <c r="R18" s="2213" t="s">
        <v>2040</v>
      </c>
      <c r="S18" s="2528" t="s">
        <v>2035</v>
      </c>
      <c r="T18" s="2528"/>
      <c r="U18" s="2213" t="s">
        <v>2040</v>
      </c>
      <c r="V18" s="2528" t="s">
        <v>2036</v>
      </c>
      <c r="W18" s="2528"/>
      <c r="X18" s="2213" t="s">
        <v>2040</v>
      </c>
      <c r="Y18" s="2528" t="s">
        <v>2034</v>
      </c>
      <c r="Z18" s="2528"/>
    </row>
    <row r="19" spans="1:30" ht="15.75" customHeight="1">
      <c r="A19" s="1409"/>
      <c r="B19" s="1433" t="s">
        <v>1807</v>
      </c>
      <c r="C19" s="1441"/>
      <c r="D19" s="1447"/>
      <c r="E19" s="1405"/>
      <c r="F19" s="1406"/>
      <c r="G19" s="1961"/>
      <c r="H19" s="1784"/>
      <c r="I19" s="1784"/>
      <c r="J19" s="1784"/>
      <c r="K19" s="1962"/>
      <c r="L19" s="1963"/>
      <c r="M19" s="1962"/>
      <c r="N19" s="1963"/>
      <c r="O19" s="1785"/>
      <c r="P19" s="1964"/>
      <c r="Q19" s="1964"/>
      <c r="R19" s="1797"/>
      <c r="S19" s="2529" t="s">
        <v>13</v>
      </c>
      <c r="T19" s="2532" t="s">
        <v>14</v>
      </c>
      <c r="U19" s="1797"/>
      <c r="V19" s="2529" t="s">
        <v>13</v>
      </c>
      <c r="W19" s="2532" t="s">
        <v>14</v>
      </c>
      <c r="X19" s="1797"/>
      <c r="Y19" s="2529" t="s">
        <v>13</v>
      </c>
      <c r="Z19" s="2535" t="s">
        <v>14</v>
      </c>
    </row>
    <row r="20" spans="1:30" ht="15.75" customHeight="1">
      <c r="A20" s="1409"/>
      <c r="B20" s="1410"/>
      <c r="C20" s="1441"/>
      <c r="D20" s="1447"/>
      <c r="E20" s="1405"/>
      <c r="F20" s="1406"/>
      <c r="G20" s="1961"/>
      <c r="H20" s="1784"/>
      <c r="I20" s="1784"/>
      <c r="J20" s="1784"/>
      <c r="K20" s="1962"/>
      <c r="L20" s="1963"/>
      <c r="M20" s="1962"/>
      <c r="N20" s="1963"/>
      <c r="O20" s="1785"/>
      <c r="P20" s="1964"/>
      <c r="Q20" s="1964"/>
      <c r="R20" s="1797"/>
      <c r="S20" s="2530"/>
      <c r="T20" s="2533"/>
      <c r="U20" s="1797"/>
      <c r="V20" s="2530"/>
      <c r="W20" s="2533"/>
      <c r="X20" s="1797"/>
      <c r="Y20" s="2530"/>
      <c r="Z20" s="2536"/>
    </row>
    <row r="21" spans="1:30" ht="15.75" customHeight="1" thickBot="1">
      <c r="A21" s="1403"/>
      <c r="B21" s="1411"/>
      <c r="C21" s="1441"/>
      <c r="D21" s="1447"/>
      <c r="E21" s="1405"/>
      <c r="F21" s="1412"/>
      <c r="G21" s="1961"/>
      <c r="H21" s="1784"/>
      <c r="I21" s="1784"/>
      <c r="J21" s="1784"/>
      <c r="K21" s="1962"/>
      <c r="L21" s="1963"/>
      <c r="M21" s="1962"/>
      <c r="N21" s="1963"/>
      <c r="O21" s="1785"/>
      <c r="P21" s="1964"/>
      <c r="Q21" s="1964"/>
      <c r="R21" s="1389"/>
      <c r="S21" s="2531"/>
      <c r="T21" s="2534"/>
      <c r="U21" s="1389"/>
      <c r="V21" s="2530"/>
      <c r="W21" s="2533"/>
      <c r="X21" s="1389"/>
      <c r="Y21" s="2531"/>
      <c r="Z21" s="2537"/>
    </row>
    <row r="22" spans="1:30" ht="15.75" customHeight="1">
      <c r="A22" s="1426" t="s">
        <v>1835</v>
      </c>
      <c r="B22" s="1427" t="s">
        <v>1746</v>
      </c>
      <c r="C22" s="1442"/>
      <c r="D22" s="1448"/>
      <c r="E22" s="1428"/>
      <c r="F22" s="1429"/>
      <c r="G22" s="1965"/>
      <c r="H22" s="1915"/>
      <c r="I22" s="1915"/>
      <c r="J22" s="1915"/>
      <c r="K22" s="1966"/>
      <c r="L22" s="1967"/>
      <c r="M22" s="1966"/>
      <c r="N22" s="1967"/>
      <c r="O22" s="1916"/>
      <c r="P22" s="1968"/>
      <c r="Q22" s="1969">
        <f>Q23+Q47+Q57</f>
        <v>217043956.6875</v>
      </c>
      <c r="R22" s="2233"/>
      <c r="S22" s="2238"/>
      <c r="T22" s="2239"/>
      <c r="U22" s="2233"/>
      <c r="V22" s="2246"/>
      <c r="W22" s="2247"/>
      <c r="X22" s="2233"/>
      <c r="Y22" s="2238"/>
      <c r="Z22" s="2239"/>
    </row>
    <row r="23" spans="1:30" s="1977" customFormat="1" ht="15.75" customHeight="1">
      <c r="A23" s="1414" t="s">
        <v>69</v>
      </c>
      <c r="B23" s="1415" t="s">
        <v>1237</v>
      </c>
      <c r="C23" s="1443"/>
      <c r="D23" s="1449"/>
      <c r="E23" s="1430"/>
      <c r="F23" s="1432"/>
      <c r="G23" s="1970"/>
      <c r="H23" s="1971"/>
      <c r="I23" s="1971"/>
      <c r="J23" s="1971"/>
      <c r="K23" s="1972"/>
      <c r="L23" s="1973"/>
      <c r="M23" s="1972"/>
      <c r="N23" s="1973"/>
      <c r="O23" s="1974"/>
      <c r="P23" s="1975"/>
      <c r="Q23" s="1976">
        <f>SUM(Q24:Q45)</f>
        <v>128640429.78749999</v>
      </c>
      <c r="R23" s="2234"/>
      <c r="S23" s="2240"/>
      <c r="T23" s="2241"/>
      <c r="U23" s="2234"/>
      <c r="V23" s="2240"/>
      <c r="W23" s="2241"/>
      <c r="X23" s="2234"/>
      <c r="Y23" s="2240"/>
      <c r="Z23" s="2241"/>
    </row>
    <row r="24" spans="1:30" ht="15.75" customHeight="1">
      <c r="A24" s="1409">
        <v>1</v>
      </c>
      <c r="B24" s="1417" t="s">
        <v>1238</v>
      </c>
      <c r="C24" s="1441"/>
      <c r="D24" s="1450"/>
      <c r="E24" s="1413" t="s">
        <v>1785</v>
      </c>
      <c r="F24" s="1418" t="s">
        <v>1239</v>
      </c>
      <c r="G24" s="1937">
        <v>6</v>
      </c>
      <c r="H24" s="1786">
        <v>0</v>
      </c>
      <c r="I24" s="1786">
        <v>0</v>
      </c>
      <c r="J24" s="1786">
        <v>0</v>
      </c>
      <c r="K24" s="1978">
        <f t="shared" ref="K24:K45" si="0">SUM(G24:J24)</f>
        <v>6</v>
      </c>
      <c r="L24" s="1979">
        <f>'ANALISA ME'!$E$484</f>
        <v>9449730</v>
      </c>
      <c r="M24" s="1980">
        <f>'ANALISA ME'!$F$484</f>
        <v>720900</v>
      </c>
      <c r="N24" s="1979">
        <f t="shared" ref="N24:N34" si="1">K24*L24</f>
        <v>56698380</v>
      </c>
      <c r="O24" s="1980">
        <f t="shared" ref="O24:O34" si="2">K24*M24</f>
        <v>4325400</v>
      </c>
      <c r="P24" s="1981">
        <f t="shared" ref="P24:P45" si="3">L24+M24</f>
        <v>10170630</v>
      </c>
      <c r="Q24" s="1982">
        <f t="shared" ref="Q24:Q34" si="4">N24+O24</f>
        <v>61023780</v>
      </c>
      <c r="R24" s="2251">
        <f>T24/Q24</f>
        <v>0.1</v>
      </c>
      <c r="S24" s="2242">
        <f>P24*10%</f>
        <v>1017063</v>
      </c>
      <c r="T24" s="2243">
        <f>K24*S24</f>
        <v>6102378</v>
      </c>
      <c r="U24" s="2251">
        <f>W24/Q24</f>
        <v>0.1</v>
      </c>
      <c r="V24" s="2242">
        <f>P24*10%</f>
        <v>1017063</v>
      </c>
      <c r="W24" s="2243">
        <f>K24*V24</f>
        <v>6102378</v>
      </c>
      <c r="X24" s="2251">
        <f>Z24/Q24</f>
        <v>0.8</v>
      </c>
      <c r="Y24" s="2242">
        <f>P24*(100%-R24-U24)</f>
        <v>8136504</v>
      </c>
      <c r="Z24" s="2243">
        <f>K24*Y24</f>
        <v>48819024</v>
      </c>
      <c r="AA24" s="1983">
        <f>L24/100</f>
        <v>94497.3</v>
      </c>
      <c r="AB24" s="1797">
        <f>26540+63470</f>
        <v>90010</v>
      </c>
      <c r="AC24" s="1797">
        <f>9230+10960</f>
        <v>20190</v>
      </c>
      <c r="AD24" s="1797">
        <v>72000</v>
      </c>
    </row>
    <row r="25" spans="1:30" ht="15.75" customHeight="1">
      <c r="A25" s="1409">
        <v>2</v>
      </c>
      <c r="B25" s="1417" t="s">
        <v>1240</v>
      </c>
      <c r="C25" s="1441"/>
      <c r="D25" s="1450"/>
      <c r="E25" s="1413" t="s">
        <v>1785</v>
      </c>
      <c r="F25" s="1418" t="s">
        <v>1239</v>
      </c>
      <c r="G25" s="1937">
        <v>3</v>
      </c>
      <c r="H25" s="1786">
        <v>0</v>
      </c>
      <c r="I25" s="1786">
        <v>0</v>
      </c>
      <c r="J25" s="1786">
        <v>0</v>
      </c>
      <c r="K25" s="1978">
        <f t="shared" si="0"/>
        <v>3</v>
      </c>
      <c r="L25" s="1979">
        <f>'ANALISA ME'!$E$496</f>
        <v>7315920</v>
      </c>
      <c r="M25" s="1980">
        <f>'ANALISA ME'!$F$496</f>
        <v>720900</v>
      </c>
      <c r="N25" s="1979">
        <f t="shared" si="1"/>
        <v>21947760</v>
      </c>
      <c r="O25" s="1980">
        <f t="shared" si="2"/>
        <v>2162700</v>
      </c>
      <c r="P25" s="1981">
        <f t="shared" si="3"/>
        <v>8036820</v>
      </c>
      <c r="Q25" s="1982">
        <f t="shared" si="4"/>
        <v>24110460</v>
      </c>
      <c r="R25" s="2251">
        <f t="shared" ref="R25:R45" si="5">T25/Q25</f>
        <v>0.1</v>
      </c>
      <c r="S25" s="2242">
        <f t="shared" ref="S25:S88" si="6">P25*10%</f>
        <v>803682</v>
      </c>
      <c r="T25" s="2243">
        <f t="shared" ref="T25:T45" si="7">K25*S25</f>
        <v>2411046</v>
      </c>
      <c r="U25" s="2251">
        <f t="shared" ref="U25:U45" si="8">W25/Q25</f>
        <v>0.1</v>
      </c>
      <c r="V25" s="2242">
        <f t="shared" ref="V25:V45" si="9">P25*10%</f>
        <v>803682</v>
      </c>
      <c r="W25" s="2243">
        <f t="shared" ref="W25:W45" si="10">K25*V25</f>
        <v>2411046</v>
      </c>
      <c r="X25" s="2251">
        <f t="shared" ref="X25:X45" si="11">Z25/Q25</f>
        <v>0.8</v>
      </c>
      <c r="Y25" s="2242">
        <f t="shared" ref="Y25:Y45" si="12">P25*(100%-R25-U25)</f>
        <v>6429456</v>
      </c>
      <c r="Z25" s="2243">
        <f t="shared" ref="Z25:Z45" si="13">K25*Y25</f>
        <v>19288368</v>
      </c>
    </row>
    <row r="26" spans="1:30" ht="15.75" customHeight="1">
      <c r="A26" s="1409">
        <v>3</v>
      </c>
      <c r="B26" s="1417" t="s">
        <v>1241</v>
      </c>
      <c r="C26" s="1441"/>
      <c r="D26" s="1450"/>
      <c r="E26" s="1413" t="s">
        <v>1785</v>
      </c>
      <c r="F26" s="1418" t="s">
        <v>863</v>
      </c>
      <c r="G26" s="1937">
        <v>20</v>
      </c>
      <c r="H26" s="1786">
        <v>0</v>
      </c>
      <c r="I26" s="1786">
        <v>0</v>
      </c>
      <c r="J26" s="1786">
        <v>0</v>
      </c>
      <c r="K26" s="1978">
        <f t="shared" si="0"/>
        <v>20</v>
      </c>
      <c r="L26" s="1979">
        <f>'ANALISA ME'!$E$508</f>
        <v>209570.625</v>
      </c>
      <c r="M26" s="1980">
        <f>'ANALISA ME'!$F$508</f>
        <v>42484.5</v>
      </c>
      <c r="N26" s="1979">
        <f t="shared" si="1"/>
        <v>4191412.5</v>
      </c>
      <c r="O26" s="1980">
        <f t="shared" si="2"/>
        <v>849690</v>
      </c>
      <c r="P26" s="1981">
        <f t="shared" si="3"/>
        <v>252055.125</v>
      </c>
      <c r="Q26" s="1982">
        <f t="shared" si="4"/>
        <v>5041102.5</v>
      </c>
      <c r="R26" s="2251">
        <f t="shared" si="5"/>
        <v>0.1</v>
      </c>
      <c r="S26" s="2242">
        <f t="shared" si="6"/>
        <v>25205.512500000001</v>
      </c>
      <c r="T26" s="2243">
        <f t="shared" si="7"/>
        <v>504110.25</v>
      </c>
      <c r="U26" s="2251">
        <f t="shared" si="8"/>
        <v>0.1</v>
      </c>
      <c r="V26" s="2242">
        <f t="shared" si="9"/>
        <v>25205.512500000001</v>
      </c>
      <c r="W26" s="2243">
        <f t="shared" si="10"/>
        <v>504110.25</v>
      </c>
      <c r="X26" s="2251">
        <f t="shared" si="11"/>
        <v>0.8</v>
      </c>
      <c r="Y26" s="2242">
        <f t="shared" si="12"/>
        <v>201644.1</v>
      </c>
      <c r="Z26" s="2243">
        <f t="shared" si="13"/>
        <v>4032882</v>
      </c>
    </row>
    <row r="27" spans="1:30" ht="15.75" customHeight="1">
      <c r="A27" s="1409">
        <v>4</v>
      </c>
      <c r="B27" s="1419" t="s">
        <v>1242</v>
      </c>
      <c r="C27" s="1441"/>
      <c r="D27" s="1450"/>
      <c r="E27" s="1413" t="s">
        <v>1786</v>
      </c>
      <c r="F27" s="1418" t="s">
        <v>1243</v>
      </c>
      <c r="G27" s="1937">
        <v>190</v>
      </c>
      <c r="H27" s="1786">
        <v>0</v>
      </c>
      <c r="I27" s="1786">
        <v>0</v>
      </c>
      <c r="J27" s="1786">
        <v>0</v>
      </c>
      <c r="K27" s="1978">
        <f t="shared" si="0"/>
        <v>190</v>
      </c>
      <c r="L27" s="1979">
        <f>'ANALISA ME'!$E$543</f>
        <v>19136.25</v>
      </c>
      <c r="M27" s="1980">
        <f>'ANALISA ME'!$F$543</f>
        <v>6966</v>
      </c>
      <c r="N27" s="1979">
        <f t="shared" si="1"/>
        <v>3635887.5</v>
      </c>
      <c r="O27" s="1980">
        <f t="shared" si="2"/>
        <v>1323540</v>
      </c>
      <c r="P27" s="1981">
        <f t="shared" si="3"/>
        <v>26102.25</v>
      </c>
      <c r="Q27" s="1982">
        <f t="shared" si="4"/>
        <v>4959427.5</v>
      </c>
      <c r="R27" s="2251">
        <f t="shared" si="5"/>
        <v>0.1</v>
      </c>
      <c r="S27" s="2242">
        <f t="shared" si="6"/>
        <v>2610.2250000000004</v>
      </c>
      <c r="T27" s="2243">
        <f t="shared" si="7"/>
        <v>495942.75000000006</v>
      </c>
      <c r="U27" s="2251">
        <f t="shared" si="8"/>
        <v>0.1</v>
      </c>
      <c r="V27" s="2242">
        <f t="shared" si="9"/>
        <v>2610.2250000000004</v>
      </c>
      <c r="W27" s="2243">
        <f t="shared" si="10"/>
        <v>495942.75000000006</v>
      </c>
      <c r="X27" s="2251">
        <f t="shared" si="11"/>
        <v>0.8</v>
      </c>
      <c r="Y27" s="2242">
        <f t="shared" si="12"/>
        <v>20881.800000000003</v>
      </c>
      <c r="Z27" s="2243">
        <f t="shared" si="13"/>
        <v>3967542.0000000005</v>
      </c>
    </row>
    <row r="28" spans="1:30" ht="15.75" customHeight="1">
      <c r="A28" s="1409">
        <v>5</v>
      </c>
      <c r="B28" s="1411" t="s">
        <v>1244</v>
      </c>
      <c r="C28" s="1441"/>
      <c r="D28" s="1450"/>
      <c r="E28" s="1413" t="s">
        <v>1786</v>
      </c>
      <c r="F28" s="1420" t="s">
        <v>1052</v>
      </c>
      <c r="G28" s="1937">
        <v>95</v>
      </c>
      <c r="H28" s="1786">
        <v>0</v>
      </c>
      <c r="I28" s="1786">
        <v>0</v>
      </c>
      <c r="J28" s="1786">
        <v>0</v>
      </c>
      <c r="K28" s="1978">
        <f t="shared" si="0"/>
        <v>95</v>
      </c>
      <c r="L28" s="1979">
        <f t="shared" ref="L28:M28" si="14">L29</f>
        <v>3543.75</v>
      </c>
      <c r="M28" s="1980">
        <f t="shared" si="14"/>
        <v>4610.25</v>
      </c>
      <c r="N28" s="1979">
        <f t="shared" si="1"/>
        <v>336656.25</v>
      </c>
      <c r="O28" s="1980">
        <f t="shared" si="2"/>
        <v>437973.75</v>
      </c>
      <c r="P28" s="1981">
        <f t="shared" si="3"/>
        <v>8154</v>
      </c>
      <c r="Q28" s="1982">
        <f t="shared" si="4"/>
        <v>774630</v>
      </c>
      <c r="R28" s="2251">
        <f t="shared" si="5"/>
        <v>0.10000000000000002</v>
      </c>
      <c r="S28" s="2242">
        <f t="shared" si="6"/>
        <v>815.40000000000009</v>
      </c>
      <c r="T28" s="2243">
        <f t="shared" si="7"/>
        <v>77463.000000000015</v>
      </c>
      <c r="U28" s="2251">
        <f t="shared" si="8"/>
        <v>0.10000000000000002</v>
      </c>
      <c r="V28" s="2242">
        <f t="shared" si="9"/>
        <v>815.40000000000009</v>
      </c>
      <c r="W28" s="2243">
        <f t="shared" si="10"/>
        <v>77463.000000000015</v>
      </c>
      <c r="X28" s="2251">
        <f t="shared" si="11"/>
        <v>0.80000000000000016</v>
      </c>
      <c r="Y28" s="2242">
        <f t="shared" si="12"/>
        <v>6523.2000000000007</v>
      </c>
      <c r="Z28" s="2243">
        <f t="shared" si="13"/>
        <v>619704.00000000012</v>
      </c>
    </row>
    <row r="29" spans="1:30" ht="15.75" customHeight="1">
      <c r="A29" s="1409">
        <v>6</v>
      </c>
      <c r="B29" s="1417" t="s">
        <v>1245</v>
      </c>
      <c r="C29" s="1441"/>
      <c r="D29" s="1450"/>
      <c r="E29" s="1408" t="s">
        <v>1786</v>
      </c>
      <c r="F29" s="1418" t="s">
        <v>1052</v>
      </c>
      <c r="G29" s="1937">
        <v>95</v>
      </c>
      <c r="H29" s="1786">
        <v>0</v>
      </c>
      <c r="I29" s="1786">
        <v>0</v>
      </c>
      <c r="J29" s="1786">
        <v>0</v>
      </c>
      <c r="K29" s="1978">
        <f t="shared" si="0"/>
        <v>95</v>
      </c>
      <c r="L29" s="1979">
        <f>'ANALISA ME'!$E$555</f>
        <v>3543.75</v>
      </c>
      <c r="M29" s="1980">
        <f>'ANALISA ME'!$F$555</f>
        <v>4610.25</v>
      </c>
      <c r="N29" s="1979">
        <f t="shared" si="1"/>
        <v>336656.25</v>
      </c>
      <c r="O29" s="1980">
        <f t="shared" si="2"/>
        <v>437973.75</v>
      </c>
      <c r="P29" s="1981">
        <f t="shared" si="3"/>
        <v>8154</v>
      </c>
      <c r="Q29" s="1982">
        <f t="shared" si="4"/>
        <v>774630</v>
      </c>
      <c r="R29" s="2251">
        <f t="shared" si="5"/>
        <v>0.10000000000000002</v>
      </c>
      <c r="S29" s="2242">
        <f t="shared" si="6"/>
        <v>815.40000000000009</v>
      </c>
      <c r="T29" s="2243">
        <f t="shared" si="7"/>
        <v>77463.000000000015</v>
      </c>
      <c r="U29" s="2251">
        <f t="shared" si="8"/>
        <v>0.10000000000000002</v>
      </c>
      <c r="V29" s="2242">
        <f t="shared" si="9"/>
        <v>815.40000000000009</v>
      </c>
      <c r="W29" s="2243">
        <f t="shared" si="10"/>
        <v>77463.000000000015</v>
      </c>
      <c r="X29" s="2251">
        <f t="shared" si="11"/>
        <v>0.80000000000000016</v>
      </c>
      <c r="Y29" s="2242">
        <f t="shared" si="12"/>
        <v>6523.2000000000007</v>
      </c>
      <c r="Z29" s="2243">
        <f t="shared" si="13"/>
        <v>619704.00000000012</v>
      </c>
    </row>
    <row r="30" spans="1:30" ht="15.75" customHeight="1">
      <c r="A30" s="1409">
        <v>7</v>
      </c>
      <c r="B30" s="1417" t="s">
        <v>1246</v>
      </c>
      <c r="C30" s="1781"/>
      <c r="D30" s="1421" t="s">
        <v>624</v>
      </c>
      <c r="E30" s="1408" t="s">
        <v>1784</v>
      </c>
      <c r="F30" s="1418" t="s">
        <v>1247</v>
      </c>
      <c r="G30" s="1937">
        <v>2</v>
      </c>
      <c r="H30" s="1786">
        <v>0</v>
      </c>
      <c r="I30" s="1786">
        <v>0</v>
      </c>
      <c r="J30" s="1786">
        <v>0</v>
      </c>
      <c r="K30" s="1978">
        <f t="shared" si="0"/>
        <v>2</v>
      </c>
      <c r="L30" s="1979">
        <f>'ANALISA ME'!$E$567</f>
        <v>85050</v>
      </c>
      <c r="M30" s="1980">
        <f>'ANALISA ME'!$F$567</f>
        <v>43345.8</v>
      </c>
      <c r="N30" s="1979">
        <f t="shared" si="1"/>
        <v>170100</v>
      </c>
      <c r="O30" s="1980">
        <f t="shared" si="2"/>
        <v>86691.6</v>
      </c>
      <c r="P30" s="1981">
        <f t="shared" si="3"/>
        <v>128395.8</v>
      </c>
      <c r="Q30" s="1982">
        <f t="shared" si="4"/>
        <v>256791.6</v>
      </c>
      <c r="R30" s="2251">
        <f t="shared" si="5"/>
        <v>0.1</v>
      </c>
      <c r="S30" s="2242">
        <f t="shared" si="6"/>
        <v>12839.580000000002</v>
      </c>
      <c r="T30" s="2243">
        <f t="shared" si="7"/>
        <v>25679.160000000003</v>
      </c>
      <c r="U30" s="2251">
        <f t="shared" si="8"/>
        <v>0.1</v>
      </c>
      <c r="V30" s="2242">
        <f t="shared" si="9"/>
        <v>12839.580000000002</v>
      </c>
      <c r="W30" s="2243">
        <f t="shared" si="10"/>
        <v>25679.160000000003</v>
      </c>
      <c r="X30" s="2251">
        <f t="shared" si="11"/>
        <v>0.8</v>
      </c>
      <c r="Y30" s="2242">
        <f t="shared" si="12"/>
        <v>102716.64000000001</v>
      </c>
      <c r="Z30" s="2243">
        <f t="shared" si="13"/>
        <v>205433.28000000003</v>
      </c>
    </row>
    <row r="31" spans="1:30" ht="15.75" customHeight="1">
      <c r="A31" s="1409">
        <v>8</v>
      </c>
      <c r="B31" s="1417" t="s">
        <v>1248</v>
      </c>
      <c r="C31" s="1781"/>
      <c r="D31" s="1421" t="s">
        <v>1124</v>
      </c>
      <c r="E31" s="1408" t="s">
        <v>1786</v>
      </c>
      <c r="F31" s="1418" t="s">
        <v>1052</v>
      </c>
      <c r="G31" s="1937">
        <v>115</v>
      </c>
      <c r="H31" s="1786">
        <v>0</v>
      </c>
      <c r="I31" s="1786">
        <v>0</v>
      </c>
      <c r="J31" s="1786">
        <v>0</v>
      </c>
      <c r="K31" s="1978">
        <f t="shared" si="0"/>
        <v>115</v>
      </c>
      <c r="L31" s="1979">
        <f>'ANALISA ME'!$E$579</f>
        <v>19845</v>
      </c>
      <c r="M31" s="1980">
        <f>'ANALISA ME'!$F$579</f>
        <v>4610.25</v>
      </c>
      <c r="N31" s="1979">
        <f t="shared" si="1"/>
        <v>2282175</v>
      </c>
      <c r="O31" s="1980">
        <f t="shared" si="2"/>
        <v>530178.75</v>
      </c>
      <c r="P31" s="1981">
        <f t="shared" si="3"/>
        <v>24455.25</v>
      </c>
      <c r="Q31" s="1982">
        <f t="shared" si="4"/>
        <v>2812353.75</v>
      </c>
      <c r="R31" s="2251">
        <f t="shared" si="5"/>
        <v>0.1</v>
      </c>
      <c r="S31" s="2242">
        <f t="shared" si="6"/>
        <v>2445.5250000000001</v>
      </c>
      <c r="T31" s="2243">
        <f t="shared" si="7"/>
        <v>281235.375</v>
      </c>
      <c r="U31" s="2251">
        <f t="shared" si="8"/>
        <v>0.1</v>
      </c>
      <c r="V31" s="2242">
        <f t="shared" si="9"/>
        <v>2445.5250000000001</v>
      </c>
      <c r="W31" s="2243">
        <f t="shared" si="10"/>
        <v>281235.375</v>
      </c>
      <c r="X31" s="2251">
        <f t="shared" si="11"/>
        <v>0.8</v>
      </c>
      <c r="Y31" s="2242">
        <f t="shared" si="12"/>
        <v>19564.2</v>
      </c>
      <c r="Z31" s="2243">
        <f t="shared" si="13"/>
        <v>2249883</v>
      </c>
    </row>
    <row r="32" spans="1:30" ht="15.75" customHeight="1">
      <c r="A32" s="1409">
        <v>9</v>
      </c>
      <c r="B32" s="1417" t="s">
        <v>1249</v>
      </c>
      <c r="C32" s="1781"/>
      <c r="D32" s="1421" t="s">
        <v>1126</v>
      </c>
      <c r="E32" s="1408" t="s">
        <v>1786</v>
      </c>
      <c r="F32" s="1418" t="s">
        <v>1052</v>
      </c>
      <c r="G32" s="1937">
        <v>40</v>
      </c>
      <c r="H32" s="1786">
        <v>0</v>
      </c>
      <c r="I32" s="1786">
        <v>0</v>
      </c>
      <c r="J32" s="1786">
        <v>0</v>
      </c>
      <c r="K32" s="1978">
        <f t="shared" si="0"/>
        <v>40</v>
      </c>
      <c r="L32" s="1979">
        <f>'ANALISA ME'!$E$591</f>
        <v>22680</v>
      </c>
      <c r="M32" s="1980">
        <f>'ANALISA ME'!$F$591</f>
        <v>4610.25</v>
      </c>
      <c r="N32" s="1979">
        <f t="shared" si="1"/>
        <v>907200</v>
      </c>
      <c r="O32" s="1980">
        <f t="shared" si="2"/>
        <v>184410</v>
      </c>
      <c r="P32" s="1981">
        <f t="shared" si="3"/>
        <v>27290.25</v>
      </c>
      <c r="Q32" s="1982">
        <f t="shared" si="4"/>
        <v>1091610</v>
      </c>
      <c r="R32" s="2251">
        <f t="shared" si="5"/>
        <v>0.1</v>
      </c>
      <c r="S32" s="2242">
        <f t="shared" si="6"/>
        <v>2729.0250000000001</v>
      </c>
      <c r="T32" s="2243">
        <f t="shared" si="7"/>
        <v>109161</v>
      </c>
      <c r="U32" s="2251">
        <f t="shared" si="8"/>
        <v>0.1</v>
      </c>
      <c r="V32" s="2242">
        <f t="shared" si="9"/>
        <v>2729.0250000000001</v>
      </c>
      <c r="W32" s="2243">
        <f t="shared" si="10"/>
        <v>109161</v>
      </c>
      <c r="X32" s="2251">
        <f t="shared" si="11"/>
        <v>0.8</v>
      </c>
      <c r="Y32" s="2242">
        <f t="shared" si="12"/>
        <v>21832.2</v>
      </c>
      <c r="Z32" s="2243">
        <f t="shared" si="13"/>
        <v>873288</v>
      </c>
    </row>
    <row r="33" spans="1:26" ht="15.75" customHeight="1">
      <c r="A33" s="1409">
        <v>10</v>
      </c>
      <c r="B33" s="1417" t="s">
        <v>1250</v>
      </c>
      <c r="C33" s="1781"/>
      <c r="D33" s="1421" t="s">
        <v>1127</v>
      </c>
      <c r="E33" s="1408" t="s">
        <v>1786</v>
      </c>
      <c r="F33" s="1418" t="s">
        <v>1052</v>
      </c>
      <c r="G33" s="1937">
        <v>20</v>
      </c>
      <c r="H33" s="1786">
        <v>0</v>
      </c>
      <c r="I33" s="1786">
        <v>0</v>
      </c>
      <c r="J33" s="1786">
        <v>0</v>
      </c>
      <c r="K33" s="1978">
        <f t="shared" si="0"/>
        <v>20</v>
      </c>
      <c r="L33" s="1979">
        <f>'ANALISA ME'!$E$603</f>
        <v>9922.5</v>
      </c>
      <c r="M33" s="1980">
        <f>'ANALISA ME'!$F$603</f>
        <v>4610.25</v>
      </c>
      <c r="N33" s="1979">
        <f t="shared" si="1"/>
        <v>198450</v>
      </c>
      <c r="O33" s="1980">
        <f t="shared" si="2"/>
        <v>92205</v>
      </c>
      <c r="P33" s="1981">
        <f t="shared" si="3"/>
        <v>14532.75</v>
      </c>
      <c r="Q33" s="1982">
        <f t="shared" si="4"/>
        <v>290655</v>
      </c>
      <c r="R33" s="2251">
        <f t="shared" si="5"/>
        <v>0.1</v>
      </c>
      <c r="S33" s="2242">
        <f t="shared" si="6"/>
        <v>1453.2750000000001</v>
      </c>
      <c r="T33" s="2243">
        <f t="shared" si="7"/>
        <v>29065.5</v>
      </c>
      <c r="U33" s="2251">
        <f t="shared" si="8"/>
        <v>0.1</v>
      </c>
      <c r="V33" s="2242">
        <f t="shared" si="9"/>
        <v>1453.2750000000001</v>
      </c>
      <c r="W33" s="2243">
        <f t="shared" si="10"/>
        <v>29065.5</v>
      </c>
      <c r="X33" s="2251">
        <f t="shared" si="11"/>
        <v>0.8</v>
      </c>
      <c r="Y33" s="2242">
        <f t="shared" si="12"/>
        <v>11626.2</v>
      </c>
      <c r="Z33" s="2243">
        <f t="shared" si="13"/>
        <v>232524</v>
      </c>
    </row>
    <row r="34" spans="1:26" ht="15.75" customHeight="1">
      <c r="A34" s="1409">
        <v>11</v>
      </c>
      <c r="B34" s="1417" t="s">
        <v>1251</v>
      </c>
      <c r="C34" s="1781"/>
      <c r="D34" s="1421" t="s">
        <v>1128</v>
      </c>
      <c r="E34" s="1408"/>
      <c r="F34" s="1418" t="s">
        <v>224</v>
      </c>
      <c r="G34" s="1937">
        <v>1</v>
      </c>
      <c r="H34" s="1786">
        <v>0</v>
      </c>
      <c r="I34" s="1786">
        <v>0</v>
      </c>
      <c r="J34" s="1786">
        <v>0</v>
      </c>
      <c r="K34" s="1978">
        <f t="shared" si="0"/>
        <v>1</v>
      </c>
      <c r="L34" s="1979">
        <f>'ANALISA ME'!$E$615</f>
        <v>949725</v>
      </c>
      <c r="M34" s="1980">
        <f>'ANALISA ME'!$F$615</f>
        <v>360450</v>
      </c>
      <c r="N34" s="1979">
        <f t="shared" si="1"/>
        <v>949725</v>
      </c>
      <c r="O34" s="1980">
        <f t="shared" si="2"/>
        <v>360450</v>
      </c>
      <c r="P34" s="1981">
        <f t="shared" si="3"/>
        <v>1310175</v>
      </c>
      <c r="Q34" s="1982">
        <f t="shared" si="4"/>
        <v>1310175</v>
      </c>
      <c r="R34" s="2251">
        <f t="shared" si="5"/>
        <v>0.1</v>
      </c>
      <c r="S34" s="2242">
        <f t="shared" si="6"/>
        <v>131017.5</v>
      </c>
      <c r="T34" s="2243">
        <f t="shared" si="7"/>
        <v>131017.5</v>
      </c>
      <c r="U34" s="2251">
        <f t="shared" si="8"/>
        <v>0.1</v>
      </c>
      <c r="V34" s="2242">
        <f t="shared" si="9"/>
        <v>131017.5</v>
      </c>
      <c r="W34" s="2243">
        <f t="shared" si="10"/>
        <v>131017.5</v>
      </c>
      <c r="X34" s="2251">
        <f t="shared" si="11"/>
        <v>0.8</v>
      </c>
      <c r="Y34" s="2242">
        <f t="shared" si="12"/>
        <v>1048140</v>
      </c>
      <c r="Z34" s="2243">
        <f t="shared" si="13"/>
        <v>1048140</v>
      </c>
    </row>
    <row r="35" spans="1:26" ht="15.75" customHeight="1">
      <c r="A35" s="1409">
        <v>12</v>
      </c>
      <c r="B35" s="1419" t="s">
        <v>1252</v>
      </c>
      <c r="C35" s="1781"/>
      <c r="D35" s="1421" t="s">
        <v>1130</v>
      </c>
      <c r="E35" s="1408" t="s">
        <v>1811</v>
      </c>
      <c r="F35" s="1418" t="s">
        <v>224</v>
      </c>
      <c r="G35" s="1937">
        <v>6</v>
      </c>
      <c r="H35" s="1786">
        <v>0</v>
      </c>
      <c r="I35" s="1786">
        <v>0</v>
      </c>
      <c r="J35" s="1786">
        <v>0</v>
      </c>
      <c r="K35" s="1978">
        <f t="shared" si="0"/>
        <v>6</v>
      </c>
      <c r="L35" s="1979">
        <f>'ANALISA ME'!$E$627</f>
        <v>128638.125</v>
      </c>
      <c r="M35" s="1980">
        <f>'ANALISA ME'!$F$627</f>
        <v>64908</v>
      </c>
      <c r="N35" s="1979">
        <f t="shared" ref="N35" si="15">K35*L35</f>
        <v>771828.75</v>
      </c>
      <c r="O35" s="1980">
        <f t="shared" ref="O35" si="16">K35*M35</f>
        <v>389448</v>
      </c>
      <c r="P35" s="1981">
        <f t="shared" si="3"/>
        <v>193546.125</v>
      </c>
      <c r="Q35" s="1982">
        <f t="shared" ref="Q35" si="17">N35+O35</f>
        <v>1161276.75</v>
      </c>
      <c r="R35" s="2251">
        <f t="shared" si="5"/>
        <v>9.9999999999999992E-2</v>
      </c>
      <c r="S35" s="2242">
        <f t="shared" si="6"/>
        <v>19354.612499999999</v>
      </c>
      <c r="T35" s="2243">
        <f t="shared" si="7"/>
        <v>116127.67499999999</v>
      </c>
      <c r="U35" s="2251">
        <f t="shared" si="8"/>
        <v>9.9999999999999992E-2</v>
      </c>
      <c r="V35" s="2242">
        <f t="shared" si="9"/>
        <v>19354.612499999999</v>
      </c>
      <c r="W35" s="2243">
        <f t="shared" si="10"/>
        <v>116127.67499999999</v>
      </c>
      <c r="X35" s="2251">
        <f t="shared" si="11"/>
        <v>0.79999999999999993</v>
      </c>
      <c r="Y35" s="2242">
        <f t="shared" si="12"/>
        <v>154836.9</v>
      </c>
      <c r="Z35" s="2243">
        <f t="shared" si="13"/>
        <v>929021.39999999991</v>
      </c>
    </row>
    <row r="36" spans="1:26" ht="15.75" customHeight="1">
      <c r="A36" s="1409">
        <v>13</v>
      </c>
      <c r="B36" s="1419" t="s">
        <v>1253</v>
      </c>
      <c r="C36" s="1444"/>
      <c r="D36" s="1447"/>
      <c r="E36" s="1408" t="s">
        <v>1788</v>
      </c>
      <c r="F36" s="1418" t="s">
        <v>224</v>
      </c>
      <c r="G36" s="1937">
        <v>5</v>
      </c>
      <c r="H36" s="1786">
        <v>0</v>
      </c>
      <c r="I36" s="1786">
        <v>0</v>
      </c>
      <c r="J36" s="1786">
        <v>0</v>
      </c>
      <c r="K36" s="1978">
        <f t="shared" si="0"/>
        <v>5</v>
      </c>
      <c r="L36" s="1979">
        <f>'ANALISA ME'!$E$651</f>
        <v>121550.625</v>
      </c>
      <c r="M36" s="1980">
        <f>'ANALISA ME'!$F$651</f>
        <v>64908</v>
      </c>
      <c r="N36" s="1979">
        <f t="shared" ref="N36:N41" si="18">K36*L36</f>
        <v>607753.125</v>
      </c>
      <c r="O36" s="1980">
        <f t="shared" ref="O36:O41" si="19">K36*M36</f>
        <v>324540</v>
      </c>
      <c r="P36" s="1981">
        <f t="shared" si="3"/>
        <v>186458.625</v>
      </c>
      <c r="Q36" s="1982">
        <f t="shared" ref="Q36:Q41" si="20">N36+O36</f>
        <v>932293.125</v>
      </c>
      <c r="R36" s="2251">
        <f t="shared" si="5"/>
        <v>0.1</v>
      </c>
      <c r="S36" s="2242">
        <f t="shared" si="6"/>
        <v>18645.862499999999</v>
      </c>
      <c r="T36" s="2243">
        <f t="shared" si="7"/>
        <v>93229.3125</v>
      </c>
      <c r="U36" s="2251">
        <f t="shared" si="8"/>
        <v>0.1</v>
      </c>
      <c r="V36" s="2242">
        <f t="shared" si="9"/>
        <v>18645.862499999999</v>
      </c>
      <c r="W36" s="2243">
        <f t="shared" si="10"/>
        <v>93229.3125</v>
      </c>
      <c r="X36" s="2251">
        <f t="shared" si="11"/>
        <v>0.8</v>
      </c>
      <c r="Y36" s="2242">
        <f t="shared" si="12"/>
        <v>149166.9</v>
      </c>
      <c r="Z36" s="2243">
        <f t="shared" si="13"/>
        <v>745834.5</v>
      </c>
    </row>
    <row r="37" spans="1:26" ht="15.75" customHeight="1">
      <c r="A37" s="1409">
        <v>14</v>
      </c>
      <c r="B37" s="1411" t="s">
        <v>1254</v>
      </c>
      <c r="C37" s="1441"/>
      <c r="D37" s="1450"/>
      <c r="E37" s="1408" t="s">
        <v>1788</v>
      </c>
      <c r="F37" s="1420" t="s">
        <v>224</v>
      </c>
      <c r="G37" s="1937">
        <v>2</v>
      </c>
      <c r="H37" s="1786">
        <v>0</v>
      </c>
      <c r="I37" s="1786">
        <v>0</v>
      </c>
      <c r="J37" s="1786">
        <v>0</v>
      </c>
      <c r="K37" s="1978">
        <f t="shared" si="0"/>
        <v>2</v>
      </c>
      <c r="L37" s="1979">
        <f>'ANALISA ME'!$E$663</f>
        <v>558495</v>
      </c>
      <c r="M37" s="1980">
        <f>'ANALISA ME'!$F$663</f>
        <v>95283</v>
      </c>
      <c r="N37" s="1979">
        <f t="shared" si="18"/>
        <v>1116990</v>
      </c>
      <c r="O37" s="1980">
        <f t="shared" si="19"/>
        <v>190566</v>
      </c>
      <c r="P37" s="1981">
        <f t="shared" si="3"/>
        <v>653778</v>
      </c>
      <c r="Q37" s="1982">
        <f t="shared" si="20"/>
        <v>1307556</v>
      </c>
      <c r="R37" s="2251">
        <f t="shared" si="5"/>
        <v>0.1</v>
      </c>
      <c r="S37" s="2242">
        <f t="shared" si="6"/>
        <v>65377.8</v>
      </c>
      <c r="T37" s="2243">
        <f t="shared" si="7"/>
        <v>130755.6</v>
      </c>
      <c r="U37" s="2251">
        <f t="shared" si="8"/>
        <v>0.1</v>
      </c>
      <c r="V37" s="2242">
        <f t="shared" si="9"/>
        <v>65377.8</v>
      </c>
      <c r="W37" s="2243">
        <f t="shared" si="10"/>
        <v>130755.6</v>
      </c>
      <c r="X37" s="2251">
        <f t="shared" si="11"/>
        <v>0.8</v>
      </c>
      <c r="Y37" s="2242">
        <f t="shared" si="12"/>
        <v>523022.4</v>
      </c>
      <c r="Z37" s="2243">
        <f t="shared" si="13"/>
        <v>1046044.8</v>
      </c>
    </row>
    <row r="38" spans="1:26" ht="15.75" customHeight="1">
      <c r="A38" s="1409">
        <v>15</v>
      </c>
      <c r="B38" s="1417" t="s">
        <v>1255</v>
      </c>
      <c r="C38" s="1441"/>
      <c r="D38" s="1450"/>
      <c r="E38" s="1408" t="s">
        <v>1788</v>
      </c>
      <c r="F38" s="1418" t="s">
        <v>224</v>
      </c>
      <c r="G38" s="1937">
        <v>1</v>
      </c>
      <c r="H38" s="1786">
        <v>0</v>
      </c>
      <c r="I38" s="1786">
        <v>0</v>
      </c>
      <c r="J38" s="1786">
        <v>0</v>
      </c>
      <c r="K38" s="1978">
        <f t="shared" si="0"/>
        <v>1</v>
      </c>
      <c r="L38" s="1979">
        <f>'ANALISA ME'!$E$675</f>
        <v>602012.25</v>
      </c>
      <c r="M38" s="1980">
        <f>'ANALISA ME'!$F$675</f>
        <v>118773</v>
      </c>
      <c r="N38" s="1979">
        <f t="shared" si="18"/>
        <v>602012.25</v>
      </c>
      <c r="O38" s="1980">
        <f t="shared" si="19"/>
        <v>118773</v>
      </c>
      <c r="P38" s="1981">
        <f t="shared" si="3"/>
        <v>720785.25</v>
      </c>
      <c r="Q38" s="1982">
        <f t="shared" si="20"/>
        <v>720785.25</v>
      </c>
      <c r="R38" s="2251">
        <f t="shared" si="5"/>
        <v>0.1</v>
      </c>
      <c r="S38" s="2242">
        <f t="shared" si="6"/>
        <v>72078.525000000009</v>
      </c>
      <c r="T38" s="2243">
        <f t="shared" si="7"/>
        <v>72078.525000000009</v>
      </c>
      <c r="U38" s="2251">
        <f t="shared" si="8"/>
        <v>0.1</v>
      </c>
      <c r="V38" s="2242">
        <f t="shared" si="9"/>
        <v>72078.525000000009</v>
      </c>
      <c r="W38" s="2243">
        <f t="shared" si="10"/>
        <v>72078.525000000009</v>
      </c>
      <c r="X38" s="2251">
        <f t="shared" si="11"/>
        <v>0.8</v>
      </c>
      <c r="Y38" s="2242">
        <f t="shared" si="12"/>
        <v>576628.20000000007</v>
      </c>
      <c r="Z38" s="2243">
        <f t="shared" si="13"/>
        <v>576628.20000000007</v>
      </c>
    </row>
    <row r="39" spans="1:26" ht="15.75" customHeight="1">
      <c r="A39" s="1409">
        <v>16</v>
      </c>
      <c r="B39" s="1417" t="s">
        <v>1256</v>
      </c>
      <c r="C39" s="1781"/>
      <c r="D39" s="1421" t="s">
        <v>624</v>
      </c>
      <c r="E39" s="1408" t="s">
        <v>1788</v>
      </c>
      <c r="F39" s="1418" t="s">
        <v>224</v>
      </c>
      <c r="G39" s="1937">
        <v>1</v>
      </c>
      <c r="H39" s="1786">
        <v>0</v>
      </c>
      <c r="I39" s="1786">
        <v>0</v>
      </c>
      <c r="J39" s="1786">
        <v>0</v>
      </c>
      <c r="K39" s="1978">
        <f t="shared" si="0"/>
        <v>1</v>
      </c>
      <c r="L39" s="1979">
        <f>'ANALISA ME'!$E$687</f>
        <v>649923.75</v>
      </c>
      <c r="M39" s="1980">
        <f>'ANALISA ME'!$F$687</f>
        <v>134433</v>
      </c>
      <c r="N39" s="1979">
        <f t="shared" si="18"/>
        <v>649923.75</v>
      </c>
      <c r="O39" s="1980">
        <f t="shared" si="19"/>
        <v>134433</v>
      </c>
      <c r="P39" s="1981">
        <f t="shared" si="3"/>
        <v>784356.75</v>
      </c>
      <c r="Q39" s="1982">
        <f t="shared" si="20"/>
        <v>784356.75</v>
      </c>
      <c r="R39" s="2251">
        <f t="shared" si="5"/>
        <v>0.1</v>
      </c>
      <c r="S39" s="2242">
        <f t="shared" si="6"/>
        <v>78435.675000000003</v>
      </c>
      <c r="T39" s="2243">
        <f t="shared" si="7"/>
        <v>78435.675000000003</v>
      </c>
      <c r="U39" s="2251">
        <f t="shared" si="8"/>
        <v>0.1</v>
      </c>
      <c r="V39" s="2242">
        <f t="shared" si="9"/>
        <v>78435.675000000003</v>
      </c>
      <c r="W39" s="2243">
        <f t="shared" si="10"/>
        <v>78435.675000000003</v>
      </c>
      <c r="X39" s="2251">
        <f t="shared" si="11"/>
        <v>0.8</v>
      </c>
      <c r="Y39" s="2242">
        <f t="shared" si="12"/>
        <v>627485.4</v>
      </c>
      <c r="Z39" s="2243">
        <f t="shared" si="13"/>
        <v>627485.4</v>
      </c>
    </row>
    <row r="40" spans="1:26" ht="15.75" customHeight="1">
      <c r="A40" s="1409">
        <v>17</v>
      </c>
      <c r="B40" s="1417" t="s">
        <v>1257</v>
      </c>
      <c r="C40" s="1781"/>
      <c r="D40" s="1421" t="s">
        <v>1124</v>
      </c>
      <c r="E40" s="1408" t="s">
        <v>1788</v>
      </c>
      <c r="F40" s="1418" t="s">
        <v>224</v>
      </c>
      <c r="G40" s="1937">
        <v>1</v>
      </c>
      <c r="H40" s="1786">
        <v>0</v>
      </c>
      <c r="I40" s="1786">
        <v>0</v>
      </c>
      <c r="J40" s="1786">
        <v>0</v>
      </c>
      <c r="K40" s="1978">
        <f t="shared" si="0"/>
        <v>1</v>
      </c>
      <c r="L40" s="1979">
        <f>'ANALISA ME'!$E$699</f>
        <v>761197.5</v>
      </c>
      <c r="M40" s="1980">
        <f>'ANALISA ME'!$F$699</f>
        <v>153063</v>
      </c>
      <c r="N40" s="1979">
        <f t="shared" si="18"/>
        <v>761197.5</v>
      </c>
      <c r="O40" s="1980">
        <f t="shared" si="19"/>
        <v>153063</v>
      </c>
      <c r="P40" s="1981">
        <f t="shared" si="3"/>
        <v>914260.5</v>
      </c>
      <c r="Q40" s="1982">
        <f t="shared" si="20"/>
        <v>914260.5</v>
      </c>
      <c r="R40" s="2251">
        <f t="shared" si="5"/>
        <v>0.1</v>
      </c>
      <c r="S40" s="2242">
        <f t="shared" si="6"/>
        <v>91426.05</v>
      </c>
      <c r="T40" s="2243">
        <f t="shared" si="7"/>
        <v>91426.05</v>
      </c>
      <c r="U40" s="2251">
        <f t="shared" si="8"/>
        <v>0.1</v>
      </c>
      <c r="V40" s="2242">
        <f t="shared" si="9"/>
        <v>91426.05</v>
      </c>
      <c r="W40" s="2243">
        <f t="shared" si="10"/>
        <v>91426.05</v>
      </c>
      <c r="X40" s="2251">
        <f t="shared" si="11"/>
        <v>0.8</v>
      </c>
      <c r="Y40" s="2242">
        <f t="shared" si="12"/>
        <v>731408.4</v>
      </c>
      <c r="Z40" s="2243">
        <f t="shared" si="13"/>
        <v>731408.4</v>
      </c>
    </row>
    <row r="41" spans="1:26" ht="15.75" customHeight="1">
      <c r="A41" s="1409">
        <v>18</v>
      </c>
      <c r="B41" s="1417" t="s">
        <v>1258</v>
      </c>
      <c r="C41" s="1781"/>
      <c r="D41" s="1421" t="s">
        <v>1126</v>
      </c>
      <c r="E41" s="1408" t="s">
        <v>1788</v>
      </c>
      <c r="F41" s="1418" t="s">
        <v>224</v>
      </c>
      <c r="G41" s="1937">
        <v>1</v>
      </c>
      <c r="H41" s="1786">
        <v>0</v>
      </c>
      <c r="I41" s="1786">
        <v>0</v>
      </c>
      <c r="J41" s="1786">
        <v>0</v>
      </c>
      <c r="K41" s="1978">
        <f t="shared" si="0"/>
        <v>1</v>
      </c>
      <c r="L41" s="1979">
        <f>'ANALISA ME'!$E$711</f>
        <v>2889396.5625</v>
      </c>
      <c r="M41" s="1980">
        <f>'ANALISA ME'!$F$711</f>
        <v>359505</v>
      </c>
      <c r="N41" s="1979">
        <f t="shared" si="18"/>
        <v>2889396.5625</v>
      </c>
      <c r="O41" s="1980">
        <f t="shared" si="19"/>
        <v>359505</v>
      </c>
      <c r="P41" s="1981">
        <f t="shared" si="3"/>
        <v>3248901.5625</v>
      </c>
      <c r="Q41" s="1982">
        <f t="shared" si="20"/>
        <v>3248901.5625</v>
      </c>
      <c r="R41" s="2251">
        <f t="shared" si="5"/>
        <v>0.1</v>
      </c>
      <c r="S41" s="2242">
        <f t="shared" si="6"/>
        <v>324890.15625</v>
      </c>
      <c r="T41" s="2243">
        <f t="shared" si="7"/>
        <v>324890.15625</v>
      </c>
      <c r="U41" s="2251">
        <f t="shared" si="8"/>
        <v>0.1</v>
      </c>
      <c r="V41" s="2242">
        <f t="shared" si="9"/>
        <v>324890.15625</v>
      </c>
      <c r="W41" s="2243">
        <f t="shared" si="10"/>
        <v>324890.15625</v>
      </c>
      <c r="X41" s="2251">
        <f t="shared" si="11"/>
        <v>0.8</v>
      </c>
      <c r="Y41" s="2242">
        <f t="shared" si="12"/>
        <v>2599121.25</v>
      </c>
      <c r="Z41" s="2243">
        <f t="shared" si="13"/>
        <v>2599121.25</v>
      </c>
    </row>
    <row r="42" spans="1:26" ht="15.75" customHeight="1">
      <c r="A42" s="1409">
        <v>19</v>
      </c>
      <c r="B42" s="1417" t="s">
        <v>1259</v>
      </c>
      <c r="C42" s="1781"/>
      <c r="D42" s="1421" t="s">
        <v>1127</v>
      </c>
      <c r="E42" s="1408" t="s">
        <v>1790</v>
      </c>
      <c r="F42" s="1418" t="s">
        <v>1052</v>
      </c>
      <c r="G42" s="1937">
        <v>3</v>
      </c>
      <c r="H42" s="1786">
        <v>0</v>
      </c>
      <c r="I42" s="1786">
        <v>0</v>
      </c>
      <c r="J42" s="1786">
        <v>0</v>
      </c>
      <c r="K42" s="1978">
        <f t="shared" si="0"/>
        <v>3</v>
      </c>
      <c r="L42" s="1979">
        <f>'ANALISA ME'!$E$723</f>
        <v>4599787.5</v>
      </c>
      <c r="M42" s="1980">
        <f>'ANALISA ME'!$F$723</f>
        <v>520155</v>
      </c>
      <c r="N42" s="1979">
        <f t="shared" ref="N42:N44" si="21">K42*L42</f>
        <v>13799362.5</v>
      </c>
      <c r="O42" s="1980">
        <f t="shared" ref="O42:O44" si="22">K42*M42</f>
        <v>1560465</v>
      </c>
      <c r="P42" s="1981">
        <f t="shared" si="3"/>
        <v>5119942.5</v>
      </c>
      <c r="Q42" s="1982">
        <f t="shared" ref="Q42:Q44" si="23">N42+O42</f>
        <v>15359827.5</v>
      </c>
      <c r="R42" s="2251">
        <f t="shared" si="5"/>
        <v>0.1</v>
      </c>
      <c r="S42" s="2242">
        <f t="shared" si="6"/>
        <v>511994.25</v>
      </c>
      <c r="T42" s="2243">
        <f t="shared" si="7"/>
        <v>1535982.75</v>
      </c>
      <c r="U42" s="2251">
        <f t="shared" si="8"/>
        <v>0.1</v>
      </c>
      <c r="V42" s="2242">
        <f t="shared" si="9"/>
        <v>511994.25</v>
      </c>
      <c r="W42" s="2243">
        <f t="shared" si="10"/>
        <v>1535982.75</v>
      </c>
      <c r="X42" s="2251">
        <f t="shared" si="11"/>
        <v>0.8</v>
      </c>
      <c r="Y42" s="2242">
        <f t="shared" si="12"/>
        <v>4095954</v>
      </c>
      <c r="Z42" s="2243">
        <f t="shared" si="13"/>
        <v>12287862</v>
      </c>
    </row>
    <row r="43" spans="1:26" ht="15.75" customHeight="1">
      <c r="A43" s="1409">
        <v>20</v>
      </c>
      <c r="B43" s="1417" t="s">
        <v>1260</v>
      </c>
      <c r="C43" s="1781"/>
      <c r="D43" s="1421" t="s">
        <v>1128</v>
      </c>
      <c r="E43" s="1408"/>
      <c r="F43" s="1418" t="s">
        <v>1243</v>
      </c>
      <c r="G43" s="1937">
        <v>1</v>
      </c>
      <c r="H43" s="1786">
        <v>0</v>
      </c>
      <c r="I43" s="1786">
        <v>0</v>
      </c>
      <c r="J43" s="1786">
        <v>0</v>
      </c>
      <c r="K43" s="1978">
        <f t="shared" si="0"/>
        <v>1</v>
      </c>
      <c r="L43" s="1979">
        <f>'ANALISA ME'!$E$735</f>
        <v>741352.5</v>
      </c>
      <c r="M43" s="1980">
        <f>'ANALISA ME'!$F$735</f>
        <v>520155</v>
      </c>
      <c r="N43" s="1979">
        <f t="shared" si="21"/>
        <v>741352.5</v>
      </c>
      <c r="O43" s="1980">
        <f t="shared" si="22"/>
        <v>520155</v>
      </c>
      <c r="P43" s="1981">
        <f t="shared" si="3"/>
        <v>1261507.5</v>
      </c>
      <c r="Q43" s="1982">
        <f t="shared" si="23"/>
        <v>1261507.5</v>
      </c>
      <c r="R43" s="2251">
        <f t="shared" si="5"/>
        <v>0.1</v>
      </c>
      <c r="S43" s="2242">
        <f t="shared" si="6"/>
        <v>126150.75</v>
      </c>
      <c r="T43" s="2243">
        <f t="shared" si="7"/>
        <v>126150.75</v>
      </c>
      <c r="U43" s="2251">
        <f t="shared" si="8"/>
        <v>0.1</v>
      </c>
      <c r="V43" s="2242">
        <f t="shared" si="9"/>
        <v>126150.75</v>
      </c>
      <c r="W43" s="2243">
        <f t="shared" si="10"/>
        <v>126150.75</v>
      </c>
      <c r="X43" s="2251">
        <f t="shared" si="11"/>
        <v>0.8</v>
      </c>
      <c r="Y43" s="2242">
        <f t="shared" si="12"/>
        <v>1009206</v>
      </c>
      <c r="Z43" s="2243">
        <f t="shared" si="13"/>
        <v>1009206</v>
      </c>
    </row>
    <row r="44" spans="1:26" ht="15.75" customHeight="1">
      <c r="A44" s="1409">
        <v>21</v>
      </c>
      <c r="B44" s="1419" t="s">
        <v>1261</v>
      </c>
      <c r="C44" s="1781"/>
      <c r="D44" s="1421" t="s">
        <v>1130</v>
      </c>
      <c r="E44" s="1408"/>
      <c r="F44" s="1418" t="s">
        <v>1243</v>
      </c>
      <c r="G44" s="1937">
        <v>1</v>
      </c>
      <c r="H44" s="1786">
        <v>0</v>
      </c>
      <c r="I44" s="1786">
        <v>0</v>
      </c>
      <c r="J44" s="1786">
        <v>0</v>
      </c>
      <c r="K44" s="1978">
        <f t="shared" si="0"/>
        <v>1</v>
      </c>
      <c r="L44" s="1979">
        <f>'ANALISA ME'!$E$747</f>
        <v>233887.5</v>
      </c>
      <c r="M44" s="1980">
        <f>'ANALISA ME'!$F$747</f>
        <v>188730</v>
      </c>
      <c r="N44" s="1979">
        <f t="shared" si="21"/>
        <v>233887.5</v>
      </c>
      <c r="O44" s="1980">
        <f t="shared" si="22"/>
        <v>188730</v>
      </c>
      <c r="P44" s="1981">
        <f t="shared" si="3"/>
        <v>422617.5</v>
      </c>
      <c r="Q44" s="1982">
        <f t="shared" si="23"/>
        <v>422617.5</v>
      </c>
      <c r="R44" s="2251">
        <f t="shared" si="5"/>
        <v>0.1</v>
      </c>
      <c r="S44" s="2242">
        <f t="shared" si="6"/>
        <v>42261.75</v>
      </c>
      <c r="T44" s="2243">
        <f t="shared" si="7"/>
        <v>42261.75</v>
      </c>
      <c r="U44" s="2251">
        <f t="shared" si="8"/>
        <v>0.1</v>
      </c>
      <c r="V44" s="2242">
        <f t="shared" si="9"/>
        <v>42261.75</v>
      </c>
      <c r="W44" s="2243">
        <f t="shared" si="10"/>
        <v>42261.75</v>
      </c>
      <c r="X44" s="2251">
        <f t="shared" si="11"/>
        <v>0.8</v>
      </c>
      <c r="Y44" s="2242">
        <f t="shared" si="12"/>
        <v>338094</v>
      </c>
      <c r="Z44" s="2243">
        <f t="shared" si="13"/>
        <v>338094</v>
      </c>
    </row>
    <row r="45" spans="1:26" ht="15.75" customHeight="1">
      <c r="A45" s="1409">
        <v>22</v>
      </c>
      <c r="B45" s="1411" t="s">
        <v>1262</v>
      </c>
      <c r="C45" s="1441"/>
      <c r="D45" s="1450"/>
      <c r="E45" s="1413"/>
      <c r="F45" s="1420" t="s">
        <v>1243</v>
      </c>
      <c r="G45" s="1937">
        <v>1</v>
      </c>
      <c r="H45" s="1786">
        <v>0</v>
      </c>
      <c r="I45" s="1786">
        <v>0</v>
      </c>
      <c r="J45" s="1786">
        <v>0</v>
      </c>
      <c r="K45" s="1978">
        <f t="shared" si="0"/>
        <v>1</v>
      </c>
      <c r="L45" s="1979">
        <f>'ANALISA ME'!$E$759</f>
        <v>63787.5</v>
      </c>
      <c r="M45" s="1980">
        <f>'ANALISA ME'!$F$759</f>
        <v>17644.5</v>
      </c>
      <c r="N45" s="1979">
        <f t="shared" ref="N45:N108" si="24">K45*L45</f>
        <v>63787.5</v>
      </c>
      <c r="O45" s="1980">
        <f t="shared" ref="O45:O108" si="25">K45*M45</f>
        <v>17644.5</v>
      </c>
      <c r="P45" s="1981">
        <f t="shared" si="3"/>
        <v>81432</v>
      </c>
      <c r="Q45" s="1982">
        <f t="shared" ref="Q45:Q108" si="26">N45+O45</f>
        <v>81432</v>
      </c>
      <c r="R45" s="2251">
        <f t="shared" si="5"/>
        <v>0.1</v>
      </c>
      <c r="S45" s="2242">
        <f t="shared" si="6"/>
        <v>8143.2000000000007</v>
      </c>
      <c r="T45" s="2243">
        <f t="shared" si="7"/>
        <v>8143.2000000000007</v>
      </c>
      <c r="U45" s="2251">
        <f t="shared" si="8"/>
        <v>0.1</v>
      </c>
      <c r="V45" s="2242">
        <f t="shared" si="9"/>
        <v>8143.2000000000007</v>
      </c>
      <c r="W45" s="2243">
        <f t="shared" si="10"/>
        <v>8143.2000000000007</v>
      </c>
      <c r="X45" s="2251">
        <f t="shared" si="11"/>
        <v>0.8</v>
      </c>
      <c r="Y45" s="2242">
        <f t="shared" si="12"/>
        <v>65145.600000000006</v>
      </c>
      <c r="Z45" s="2243">
        <f t="shared" si="13"/>
        <v>65145.600000000006</v>
      </c>
    </row>
    <row r="46" spans="1:26" ht="15.75" customHeight="1">
      <c r="A46" s="1403"/>
      <c r="B46" s="1417"/>
      <c r="C46" s="1441"/>
      <c r="D46" s="1450"/>
      <c r="E46" s="1408"/>
      <c r="F46" s="1418"/>
      <c r="G46" s="1937"/>
      <c r="H46" s="1786"/>
      <c r="I46" s="1786"/>
      <c r="J46" s="1786"/>
      <c r="K46" s="1978"/>
      <c r="L46" s="1979"/>
      <c r="M46" s="1980"/>
      <c r="N46" s="1979"/>
      <c r="O46" s="1980"/>
      <c r="P46" s="1981"/>
      <c r="Q46" s="1982"/>
      <c r="R46" s="2235"/>
      <c r="S46" s="2242">
        <f t="shared" si="6"/>
        <v>0</v>
      </c>
      <c r="T46" s="2243"/>
      <c r="U46" s="2235"/>
      <c r="V46" s="2242">
        <f t="shared" ref="V46:V78" si="27">P46*15%</f>
        <v>0</v>
      </c>
      <c r="W46" s="2243"/>
      <c r="X46" s="2235"/>
      <c r="Y46" s="2242"/>
      <c r="Z46" s="2243"/>
    </row>
    <row r="47" spans="1:26" ht="15.75" customHeight="1">
      <c r="A47" s="1414" t="s">
        <v>326</v>
      </c>
      <c r="B47" s="1415" t="s">
        <v>1263</v>
      </c>
      <c r="C47" s="1445"/>
      <c r="D47" s="1451"/>
      <c r="E47" s="1431"/>
      <c r="F47" s="1432"/>
      <c r="G47" s="1984"/>
      <c r="H47" s="1985">
        <v>0</v>
      </c>
      <c r="I47" s="1985">
        <v>0</v>
      </c>
      <c r="J47" s="1985">
        <v>0</v>
      </c>
      <c r="K47" s="1986"/>
      <c r="L47" s="1987"/>
      <c r="M47" s="1988"/>
      <c r="N47" s="1987"/>
      <c r="O47" s="1988"/>
      <c r="P47" s="1989"/>
      <c r="Q47" s="1990">
        <f>SUM(Q48:Q55)</f>
        <v>53888384.700000003</v>
      </c>
      <c r="R47" s="2234"/>
      <c r="S47" s="2242">
        <f t="shared" si="6"/>
        <v>0</v>
      </c>
      <c r="T47" s="2241"/>
      <c r="U47" s="2234"/>
      <c r="V47" s="2242">
        <f t="shared" si="27"/>
        <v>0</v>
      </c>
      <c r="W47" s="2241"/>
      <c r="X47" s="2234"/>
      <c r="Y47" s="2240"/>
      <c r="Z47" s="2241"/>
    </row>
    <row r="48" spans="1:26" ht="15.75" customHeight="1">
      <c r="A48" s="1409">
        <v>1</v>
      </c>
      <c r="B48" s="1411" t="s">
        <v>1264</v>
      </c>
      <c r="C48" s="1441"/>
      <c r="D48" s="1450"/>
      <c r="E48" s="1408" t="s">
        <v>1791</v>
      </c>
      <c r="F48" s="1420" t="s">
        <v>224</v>
      </c>
      <c r="G48" s="1937">
        <v>32</v>
      </c>
      <c r="H48" s="1786">
        <v>0</v>
      </c>
      <c r="I48" s="1786">
        <v>0</v>
      </c>
      <c r="J48" s="1786">
        <v>0</v>
      </c>
      <c r="K48" s="1978">
        <f t="shared" ref="K48:K108" si="28">SUM(G48:J48)</f>
        <v>32</v>
      </c>
      <c r="L48" s="1979">
        <f>'ANALISA ME'!$E$771</f>
        <v>226800</v>
      </c>
      <c r="M48" s="1980">
        <f>'ANALISA ME'!$F$771</f>
        <v>91057.5</v>
      </c>
      <c r="N48" s="1979">
        <f t="shared" si="24"/>
        <v>7257600</v>
      </c>
      <c r="O48" s="1980">
        <f t="shared" si="25"/>
        <v>2913840</v>
      </c>
      <c r="P48" s="1981">
        <f t="shared" ref="P48:P55" si="29">L48+M48</f>
        <v>317857.5</v>
      </c>
      <c r="Q48" s="1982">
        <f t="shared" si="26"/>
        <v>10171440</v>
      </c>
      <c r="R48" s="2251">
        <f t="shared" ref="R48:R55" si="30">T48/Q48</f>
        <v>0.1</v>
      </c>
      <c r="S48" s="2242">
        <f t="shared" si="6"/>
        <v>31785.75</v>
      </c>
      <c r="T48" s="2243">
        <f t="shared" ref="T48:T55" si="31">K48*S48</f>
        <v>1017144</v>
      </c>
      <c r="U48" s="2251">
        <f t="shared" ref="U48:U55" si="32">W48/Q48</f>
        <v>0.1</v>
      </c>
      <c r="V48" s="2242">
        <f t="shared" ref="V48:V55" si="33">P48*10%</f>
        <v>31785.75</v>
      </c>
      <c r="W48" s="2243">
        <f t="shared" ref="W48:W55" si="34">K48*V48</f>
        <v>1017144</v>
      </c>
      <c r="X48" s="2251">
        <f t="shared" ref="X48:X55" si="35">Z48/Q48</f>
        <v>0.8</v>
      </c>
      <c r="Y48" s="2242">
        <f t="shared" ref="Y48:Y55" si="36">P48*(100%-R48-U48)</f>
        <v>254286</v>
      </c>
      <c r="Z48" s="2243">
        <f t="shared" ref="Z48:Z55" si="37">K48*Y48</f>
        <v>8137152</v>
      </c>
    </row>
    <row r="49" spans="1:26" ht="15.75" customHeight="1">
      <c r="A49" s="1409">
        <f>A48+1</f>
        <v>2</v>
      </c>
      <c r="B49" s="1417" t="s">
        <v>1265</v>
      </c>
      <c r="C49" s="1441"/>
      <c r="D49" s="1450"/>
      <c r="E49" s="1413"/>
      <c r="F49" s="1418" t="s">
        <v>206</v>
      </c>
      <c r="G49" s="1937">
        <v>29</v>
      </c>
      <c r="H49" s="1786">
        <v>0</v>
      </c>
      <c r="I49" s="1786">
        <v>0</v>
      </c>
      <c r="J49" s="1786">
        <v>0</v>
      </c>
      <c r="K49" s="1978">
        <f t="shared" si="28"/>
        <v>29</v>
      </c>
      <c r="L49" s="1979">
        <f>'ANALISA ME'!$E$856</f>
        <v>233887.5</v>
      </c>
      <c r="M49" s="1980">
        <f>'ANALISA ME'!$F$856</f>
        <v>94594.5</v>
      </c>
      <c r="N49" s="1979">
        <f t="shared" si="24"/>
        <v>6782737.5</v>
      </c>
      <c r="O49" s="1980">
        <f t="shared" si="25"/>
        <v>2743240.5</v>
      </c>
      <c r="P49" s="1981">
        <f t="shared" si="29"/>
        <v>328482</v>
      </c>
      <c r="Q49" s="1982">
        <f t="shared" si="26"/>
        <v>9525978</v>
      </c>
      <c r="R49" s="2251">
        <f t="shared" si="30"/>
        <v>0.10000000000000002</v>
      </c>
      <c r="S49" s="2242">
        <f t="shared" si="6"/>
        <v>32848.200000000004</v>
      </c>
      <c r="T49" s="2243">
        <f t="shared" si="31"/>
        <v>952597.80000000016</v>
      </c>
      <c r="U49" s="2251">
        <f t="shared" si="32"/>
        <v>0.10000000000000002</v>
      </c>
      <c r="V49" s="2242">
        <f t="shared" si="33"/>
        <v>32848.200000000004</v>
      </c>
      <c r="W49" s="2243">
        <f t="shared" si="34"/>
        <v>952597.80000000016</v>
      </c>
      <c r="X49" s="2251">
        <f t="shared" si="35"/>
        <v>0.80000000000000016</v>
      </c>
      <c r="Y49" s="2242">
        <f t="shared" si="36"/>
        <v>262785.60000000003</v>
      </c>
      <c r="Z49" s="2243">
        <f t="shared" si="37"/>
        <v>7620782.4000000013</v>
      </c>
    </row>
    <row r="50" spans="1:26" ht="15.75" customHeight="1">
      <c r="A50" s="1409">
        <f t="shared" ref="A50:A55" si="38">A49+1</f>
        <v>3</v>
      </c>
      <c r="B50" s="1417" t="s">
        <v>1266</v>
      </c>
      <c r="C50" s="1441"/>
      <c r="D50" s="1450"/>
      <c r="E50" s="1413" t="s">
        <v>1812</v>
      </c>
      <c r="F50" s="1418" t="s">
        <v>224</v>
      </c>
      <c r="G50" s="1937">
        <v>20</v>
      </c>
      <c r="H50" s="1786">
        <v>0</v>
      </c>
      <c r="I50" s="1786">
        <v>0</v>
      </c>
      <c r="J50" s="1786">
        <v>0</v>
      </c>
      <c r="K50" s="1978">
        <f t="shared" si="28"/>
        <v>20</v>
      </c>
      <c r="L50" s="1979">
        <f>'ANALISA ME'!$E$868</f>
        <v>239736.8475</v>
      </c>
      <c r="M50" s="1980">
        <f>'ANALISA ME'!$F$868</f>
        <v>106204.5</v>
      </c>
      <c r="N50" s="1979">
        <f t="shared" si="24"/>
        <v>4794736.95</v>
      </c>
      <c r="O50" s="1980">
        <f t="shared" si="25"/>
        <v>2124090</v>
      </c>
      <c r="P50" s="1981">
        <f t="shared" si="29"/>
        <v>345941.34750000003</v>
      </c>
      <c r="Q50" s="1982">
        <f t="shared" si="26"/>
        <v>6918826.9500000002</v>
      </c>
      <c r="R50" s="2251">
        <f t="shared" si="30"/>
        <v>0.1</v>
      </c>
      <c r="S50" s="2242">
        <f t="shared" si="6"/>
        <v>34594.134750000005</v>
      </c>
      <c r="T50" s="2243">
        <f t="shared" si="31"/>
        <v>691882.69500000007</v>
      </c>
      <c r="U50" s="2251">
        <f t="shared" si="32"/>
        <v>0.1</v>
      </c>
      <c r="V50" s="2242">
        <f t="shared" si="33"/>
        <v>34594.134750000005</v>
      </c>
      <c r="W50" s="2243">
        <f t="shared" si="34"/>
        <v>691882.69500000007</v>
      </c>
      <c r="X50" s="2251">
        <f t="shared" si="35"/>
        <v>0.8</v>
      </c>
      <c r="Y50" s="2242">
        <f t="shared" si="36"/>
        <v>276753.07800000004</v>
      </c>
      <c r="Z50" s="2243">
        <f t="shared" si="37"/>
        <v>5535061.5600000005</v>
      </c>
    </row>
    <row r="51" spans="1:26" ht="15.75" customHeight="1">
      <c r="A51" s="1409">
        <f t="shared" si="38"/>
        <v>4</v>
      </c>
      <c r="B51" s="1417" t="s">
        <v>1267</v>
      </c>
      <c r="C51" s="1441"/>
      <c r="D51" s="1450"/>
      <c r="E51" s="1413" t="s">
        <v>1813</v>
      </c>
      <c r="F51" s="1418" t="s">
        <v>224</v>
      </c>
      <c r="G51" s="1937">
        <v>10</v>
      </c>
      <c r="H51" s="1786">
        <v>0</v>
      </c>
      <c r="I51" s="1786">
        <v>0</v>
      </c>
      <c r="J51" s="1786">
        <v>0</v>
      </c>
      <c r="K51" s="1978">
        <f t="shared" si="28"/>
        <v>10</v>
      </c>
      <c r="L51" s="1979">
        <f>'ANALISA ME'!$E$880</f>
        <v>213833.25</v>
      </c>
      <c r="M51" s="1980">
        <f>'ANALISA ME'!$F$880</f>
        <v>117814.5</v>
      </c>
      <c r="N51" s="1979">
        <f t="shared" si="24"/>
        <v>2138332.5</v>
      </c>
      <c r="O51" s="1980">
        <f t="shared" si="25"/>
        <v>1178145</v>
      </c>
      <c r="P51" s="1981">
        <f t="shared" si="29"/>
        <v>331647.75</v>
      </c>
      <c r="Q51" s="1982">
        <f t="shared" si="26"/>
        <v>3316477.5</v>
      </c>
      <c r="R51" s="2251">
        <f t="shared" si="30"/>
        <v>0.1</v>
      </c>
      <c r="S51" s="2242">
        <f t="shared" si="6"/>
        <v>33164.775000000001</v>
      </c>
      <c r="T51" s="2243">
        <f t="shared" si="31"/>
        <v>331647.75</v>
      </c>
      <c r="U51" s="2251">
        <f t="shared" si="32"/>
        <v>0.1</v>
      </c>
      <c r="V51" s="2242">
        <f t="shared" si="33"/>
        <v>33164.775000000001</v>
      </c>
      <c r="W51" s="2243">
        <f t="shared" si="34"/>
        <v>331647.75</v>
      </c>
      <c r="X51" s="2251">
        <f t="shared" si="35"/>
        <v>0.8</v>
      </c>
      <c r="Y51" s="2242">
        <f t="shared" si="36"/>
        <v>265318.2</v>
      </c>
      <c r="Z51" s="2243">
        <f t="shared" si="37"/>
        <v>2653182</v>
      </c>
    </row>
    <row r="52" spans="1:26" ht="15.75" customHeight="1">
      <c r="A52" s="1409">
        <f t="shared" si="38"/>
        <v>5</v>
      </c>
      <c r="B52" s="1419" t="s">
        <v>1268</v>
      </c>
      <c r="C52" s="1441"/>
      <c r="D52" s="1450"/>
      <c r="E52" s="1413"/>
      <c r="F52" s="1418" t="s">
        <v>224</v>
      </c>
      <c r="G52" s="1937">
        <v>1</v>
      </c>
      <c r="H52" s="1786">
        <v>0</v>
      </c>
      <c r="I52" s="1786">
        <v>0</v>
      </c>
      <c r="J52" s="1786">
        <v>0</v>
      </c>
      <c r="K52" s="1978">
        <f t="shared" si="28"/>
        <v>1</v>
      </c>
      <c r="L52" s="1979">
        <f>'ANALISA ME'!$E$892</f>
        <v>324810</v>
      </c>
      <c r="M52" s="1980">
        <f>'ANALISA ME'!$F$892</f>
        <v>120379.5</v>
      </c>
      <c r="N52" s="1979">
        <f t="shared" si="24"/>
        <v>324810</v>
      </c>
      <c r="O52" s="1980">
        <f t="shared" si="25"/>
        <v>120379.5</v>
      </c>
      <c r="P52" s="1981">
        <f t="shared" si="29"/>
        <v>445189.5</v>
      </c>
      <c r="Q52" s="1982">
        <f t="shared" si="26"/>
        <v>445189.5</v>
      </c>
      <c r="R52" s="2251">
        <f t="shared" si="30"/>
        <v>0.1</v>
      </c>
      <c r="S52" s="2242">
        <f t="shared" si="6"/>
        <v>44518.950000000004</v>
      </c>
      <c r="T52" s="2243">
        <f t="shared" si="31"/>
        <v>44518.950000000004</v>
      </c>
      <c r="U52" s="2251">
        <f t="shared" si="32"/>
        <v>0.1</v>
      </c>
      <c r="V52" s="2242">
        <f t="shared" si="33"/>
        <v>44518.950000000004</v>
      </c>
      <c r="W52" s="2243">
        <f t="shared" si="34"/>
        <v>44518.950000000004</v>
      </c>
      <c r="X52" s="2251">
        <f t="shared" si="35"/>
        <v>0.8</v>
      </c>
      <c r="Y52" s="2242">
        <f t="shared" si="36"/>
        <v>356151.60000000003</v>
      </c>
      <c r="Z52" s="2243">
        <f t="shared" si="37"/>
        <v>356151.60000000003</v>
      </c>
    </row>
    <row r="53" spans="1:26" ht="15.75" customHeight="1">
      <c r="A53" s="1409">
        <f t="shared" si="38"/>
        <v>6</v>
      </c>
      <c r="B53" s="1411" t="s">
        <v>1269</v>
      </c>
      <c r="C53" s="1441"/>
      <c r="D53" s="1450"/>
      <c r="E53" s="1408" t="s">
        <v>1794</v>
      </c>
      <c r="F53" s="1420" t="s">
        <v>224</v>
      </c>
      <c r="G53" s="1937">
        <v>1</v>
      </c>
      <c r="H53" s="1786">
        <v>0</v>
      </c>
      <c r="I53" s="1786">
        <v>0</v>
      </c>
      <c r="J53" s="1786">
        <v>0</v>
      </c>
      <c r="K53" s="1978">
        <f t="shared" si="28"/>
        <v>1</v>
      </c>
      <c r="L53" s="1979">
        <f>'ANALISA ME'!$E$904</f>
        <v>4876875</v>
      </c>
      <c r="M53" s="1980">
        <f>'ANALISA ME'!$F$904</f>
        <v>327604.5</v>
      </c>
      <c r="N53" s="1979">
        <f t="shared" si="24"/>
        <v>4876875</v>
      </c>
      <c r="O53" s="1980">
        <f t="shared" si="25"/>
        <v>327604.5</v>
      </c>
      <c r="P53" s="1981">
        <f t="shared" si="29"/>
        <v>5204479.5</v>
      </c>
      <c r="Q53" s="1982">
        <f t="shared" si="26"/>
        <v>5204479.5</v>
      </c>
      <c r="R53" s="2251">
        <f t="shared" si="30"/>
        <v>0.1</v>
      </c>
      <c r="S53" s="2242">
        <f t="shared" si="6"/>
        <v>520447.95</v>
      </c>
      <c r="T53" s="2243">
        <f t="shared" si="31"/>
        <v>520447.95</v>
      </c>
      <c r="U53" s="2251">
        <f t="shared" si="32"/>
        <v>0.1</v>
      </c>
      <c r="V53" s="2242">
        <f t="shared" si="33"/>
        <v>520447.95</v>
      </c>
      <c r="W53" s="2243">
        <f t="shared" si="34"/>
        <v>520447.95</v>
      </c>
      <c r="X53" s="2251">
        <f t="shared" si="35"/>
        <v>0.8</v>
      </c>
      <c r="Y53" s="2242">
        <f t="shared" si="36"/>
        <v>4163583.6</v>
      </c>
      <c r="Z53" s="2243">
        <f t="shared" si="37"/>
        <v>4163583.6</v>
      </c>
    </row>
    <row r="54" spans="1:26" ht="15.75" customHeight="1">
      <c r="A54" s="1409">
        <f t="shared" si="38"/>
        <v>7</v>
      </c>
      <c r="B54" s="1417" t="s">
        <v>1270</v>
      </c>
      <c r="C54" s="1441"/>
      <c r="D54" s="1450"/>
      <c r="E54" s="1408" t="s">
        <v>1795</v>
      </c>
      <c r="F54" s="1418" t="s">
        <v>224</v>
      </c>
      <c r="G54" s="1937">
        <v>1</v>
      </c>
      <c r="H54" s="1786">
        <v>0</v>
      </c>
      <c r="I54" s="1786">
        <v>0</v>
      </c>
      <c r="J54" s="1786">
        <v>0</v>
      </c>
      <c r="K54" s="1978">
        <f t="shared" si="28"/>
        <v>1</v>
      </c>
      <c r="L54" s="1979">
        <f>'ANALISA ME'!$E$916</f>
        <v>1075781.25</v>
      </c>
      <c r="M54" s="1980">
        <f>'ANALISA ME'!$F$916</f>
        <v>327604.5</v>
      </c>
      <c r="N54" s="1979">
        <f t="shared" si="24"/>
        <v>1075781.25</v>
      </c>
      <c r="O54" s="1980">
        <f t="shared" si="25"/>
        <v>327604.5</v>
      </c>
      <c r="P54" s="1981">
        <f t="shared" si="29"/>
        <v>1403385.75</v>
      </c>
      <c r="Q54" s="1982">
        <f t="shared" si="26"/>
        <v>1403385.75</v>
      </c>
      <c r="R54" s="2251">
        <f t="shared" si="30"/>
        <v>0.1</v>
      </c>
      <c r="S54" s="2242">
        <f t="shared" si="6"/>
        <v>140338.57500000001</v>
      </c>
      <c r="T54" s="2243">
        <f t="shared" si="31"/>
        <v>140338.57500000001</v>
      </c>
      <c r="U54" s="2251">
        <f t="shared" si="32"/>
        <v>0.1</v>
      </c>
      <c r="V54" s="2242">
        <f t="shared" si="33"/>
        <v>140338.57500000001</v>
      </c>
      <c r="W54" s="2243">
        <f t="shared" si="34"/>
        <v>140338.57500000001</v>
      </c>
      <c r="X54" s="2251">
        <f t="shared" si="35"/>
        <v>0.8</v>
      </c>
      <c r="Y54" s="2242">
        <f t="shared" si="36"/>
        <v>1122708.6000000001</v>
      </c>
      <c r="Z54" s="2243">
        <f t="shared" si="37"/>
        <v>1122708.6000000001</v>
      </c>
    </row>
    <row r="55" spans="1:26" ht="15.75" customHeight="1">
      <c r="A55" s="1409">
        <f t="shared" si="38"/>
        <v>8</v>
      </c>
      <c r="B55" s="1417" t="s">
        <v>1271</v>
      </c>
      <c r="C55" s="1781"/>
      <c r="D55" s="1421"/>
      <c r="E55" s="1408" t="s">
        <v>1796</v>
      </c>
      <c r="F55" s="1418" t="s">
        <v>224</v>
      </c>
      <c r="G55" s="1937">
        <v>10</v>
      </c>
      <c r="H55" s="1786">
        <v>0</v>
      </c>
      <c r="I55" s="1786">
        <v>0</v>
      </c>
      <c r="J55" s="1786">
        <v>0</v>
      </c>
      <c r="K55" s="1978">
        <f t="shared" si="28"/>
        <v>10</v>
      </c>
      <c r="L55" s="1979">
        <f>'ANALISA ME'!$E$928</f>
        <v>1362656.25</v>
      </c>
      <c r="M55" s="1980">
        <f>'ANALISA ME'!$F$928</f>
        <v>327604.5</v>
      </c>
      <c r="N55" s="1979">
        <f t="shared" si="24"/>
        <v>13626562.5</v>
      </c>
      <c r="O55" s="1980">
        <f t="shared" si="25"/>
        <v>3276045</v>
      </c>
      <c r="P55" s="1981">
        <f t="shared" si="29"/>
        <v>1690260.75</v>
      </c>
      <c r="Q55" s="1982">
        <f t="shared" si="26"/>
        <v>16902607.5</v>
      </c>
      <c r="R55" s="2251">
        <f t="shared" si="30"/>
        <v>0.1</v>
      </c>
      <c r="S55" s="2242">
        <f t="shared" si="6"/>
        <v>169026.07500000001</v>
      </c>
      <c r="T55" s="2243">
        <f t="shared" si="31"/>
        <v>1690260.75</v>
      </c>
      <c r="U55" s="2251">
        <f t="shared" si="32"/>
        <v>0.1</v>
      </c>
      <c r="V55" s="2242">
        <f t="shared" si="33"/>
        <v>169026.07500000001</v>
      </c>
      <c r="W55" s="2243">
        <f t="shared" si="34"/>
        <v>1690260.75</v>
      </c>
      <c r="X55" s="2251">
        <f t="shared" si="35"/>
        <v>0.8</v>
      </c>
      <c r="Y55" s="2242">
        <f t="shared" si="36"/>
        <v>1352208.6</v>
      </c>
      <c r="Z55" s="2243">
        <f t="shared" si="37"/>
        <v>13522086</v>
      </c>
    </row>
    <row r="56" spans="1:26" ht="15.75" customHeight="1">
      <c r="A56" s="1409"/>
      <c r="B56" s="1417"/>
      <c r="C56" s="1781"/>
      <c r="D56" s="1421"/>
      <c r="E56" s="1408"/>
      <c r="F56" s="1418"/>
      <c r="G56" s="1937"/>
      <c r="H56" s="1786"/>
      <c r="I56" s="1786"/>
      <c r="J56" s="1786"/>
      <c r="K56" s="1978"/>
      <c r="L56" s="1979"/>
      <c r="M56" s="1980"/>
      <c r="N56" s="1979"/>
      <c r="O56" s="1980"/>
      <c r="P56" s="1981"/>
      <c r="Q56" s="1982"/>
      <c r="R56" s="2235"/>
      <c r="S56" s="2242">
        <f t="shared" si="6"/>
        <v>0</v>
      </c>
      <c r="T56" s="2243"/>
      <c r="U56" s="2235"/>
      <c r="V56" s="2242">
        <f t="shared" si="27"/>
        <v>0</v>
      </c>
      <c r="W56" s="2243"/>
      <c r="X56" s="2235"/>
      <c r="Y56" s="2242"/>
      <c r="Z56" s="2243"/>
    </row>
    <row r="57" spans="1:26" ht="15.75" customHeight="1">
      <c r="A57" s="1414" t="s">
        <v>89</v>
      </c>
      <c r="B57" s="1415" t="s">
        <v>1272</v>
      </c>
      <c r="C57" s="1445"/>
      <c r="D57" s="1451"/>
      <c r="E57" s="1431"/>
      <c r="F57" s="1432"/>
      <c r="G57" s="1984"/>
      <c r="H57" s="1985">
        <v>0</v>
      </c>
      <c r="I57" s="1985">
        <v>0</v>
      </c>
      <c r="J57" s="1985">
        <v>0</v>
      </c>
      <c r="K57" s="1986">
        <f t="shared" si="28"/>
        <v>0</v>
      </c>
      <c r="L57" s="1987"/>
      <c r="M57" s="1988"/>
      <c r="N57" s="1987"/>
      <c r="O57" s="1988"/>
      <c r="P57" s="1989"/>
      <c r="Q57" s="1991">
        <f>SUM(Q58:Q75)</f>
        <v>34515142.199999996</v>
      </c>
      <c r="R57" s="2236"/>
      <c r="S57" s="2242">
        <f t="shared" si="6"/>
        <v>0</v>
      </c>
      <c r="T57" s="2245"/>
      <c r="U57" s="2236"/>
      <c r="V57" s="2242">
        <f t="shared" si="27"/>
        <v>0</v>
      </c>
      <c r="W57" s="2245"/>
      <c r="X57" s="2236"/>
      <c r="Y57" s="2244"/>
      <c r="Z57" s="2245"/>
    </row>
    <row r="58" spans="1:26" ht="15.75" customHeight="1">
      <c r="A58" s="1409">
        <v>1</v>
      </c>
      <c r="B58" s="1411" t="s">
        <v>1273</v>
      </c>
      <c r="C58" s="1441"/>
      <c r="D58" s="1450"/>
      <c r="E58" s="1413" t="s">
        <v>2010</v>
      </c>
      <c r="F58" s="1420" t="s">
        <v>1243</v>
      </c>
      <c r="G58" s="1937">
        <v>10</v>
      </c>
      <c r="H58" s="1786">
        <v>0</v>
      </c>
      <c r="I58" s="1786">
        <v>0</v>
      </c>
      <c r="J58" s="1786">
        <v>0</v>
      </c>
      <c r="K58" s="1978">
        <f t="shared" si="28"/>
        <v>10</v>
      </c>
      <c r="L58" s="1979">
        <f>ANALISA_Plambing!$F$77</f>
        <v>90578.25</v>
      </c>
      <c r="M58" s="1980">
        <f>ANALISA_Plambing!$E$77</f>
        <v>86119.2</v>
      </c>
      <c r="N58" s="1979">
        <f t="shared" si="24"/>
        <v>905782.5</v>
      </c>
      <c r="O58" s="1980">
        <f t="shared" si="25"/>
        <v>861192</v>
      </c>
      <c r="P58" s="1981">
        <f t="shared" ref="P58:P75" si="39">L58+M58</f>
        <v>176697.45</v>
      </c>
      <c r="Q58" s="1982">
        <f t="shared" si="26"/>
        <v>1766974.5</v>
      </c>
      <c r="R58" s="2251">
        <f t="shared" ref="R58:R75" si="40">T58/Q58</f>
        <v>0.1</v>
      </c>
      <c r="S58" s="2242">
        <f t="shared" si="6"/>
        <v>17669.745000000003</v>
      </c>
      <c r="T58" s="2243">
        <f t="shared" ref="T58:T75" si="41">K58*S58</f>
        <v>176697.45</v>
      </c>
      <c r="U58" s="2251">
        <f t="shared" ref="U58:U75" si="42">W58/Q58</f>
        <v>0.1</v>
      </c>
      <c r="V58" s="2242">
        <f t="shared" ref="V58:V75" si="43">P58*10%</f>
        <v>17669.745000000003</v>
      </c>
      <c r="W58" s="2243">
        <f t="shared" ref="W58:W75" si="44">K58*V58</f>
        <v>176697.45</v>
      </c>
      <c r="X58" s="2251">
        <f t="shared" ref="X58:X75" si="45">Z58/Q58</f>
        <v>0.8</v>
      </c>
      <c r="Y58" s="2242">
        <f t="shared" ref="Y58:Y75" si="46">P58*(100%-R58-U58)</f>
        <v>141357.96000000002</v>
      </c>
      <c r="Z58" s="2243">
        <f t="shared" ref="Z58:Z75" si="47">K58*Y58</f>
        <v>1413579.6</v>
      </c>
    </row>
    <row r="59" spans="1:26" ht="15.75" customHeight="1">
      <c r="A59" s="1409">
        <f>A58+1</f>
        <v>2</v>
      </c>
      <c r="B59" s="1417" t="s">
        <v>1274</v>
      </c>
      <c r="C59" s="1441"/>
      <c r="D59" s="1450"/>
      <c r="E59" s="1413" t="s">
        <v>2010</v>
      </c>
      <c r="F59" s="1418" t="s">
        <v>1243</v>
      </c>
      <c r="G59" s="1937">
        <v>18</v>
      </c>
      <c r="H59" s="1786">
        <v>0</v>
      </c>
      <c r="I59" s="1786">
        <v>0</v>
      </c>
      <c r="J59" s="1786">
        <v>0</v>
      </c>
      <c r="K59" s="1978">
        <f t="shared" si="28"/>
        <v>18</v>
      </c>
      <c r="L59" s="1979">
        <f>ANALISA_Plambing!$F$65</f>
        <v>71624.25</v>
      </c>
      <c r="M59" s="1980">
        <f>ANALISA_Plambing!$E$65</f>
        <v>64589.399999999994</v>
      </c>
      <c r="N59" s="1979">
        <f t="shared" si="24"/>
        <v>1289236.5</v>
      </c>
      <c r="O59" s="1980">
        <f t="shared" si="25"/>
        <v>1162609.2</v>
      </c>
      <c r="P59" s="1981">
        <f t="shared" si="39"/>
        <v>136213.65</v>
      </c>
      <c r="Q59" s="1982">
        <f t="shared" si="26"/>
        <v>2451845.7000000002</v>
      </c>
      <c r="R59" s="2251">
        <f t="shared" si="40"/>
        <v>9.9999999999999992E-2</v>
      </c>
      <c r="S59" s="2242">
        <f t="shared" si="6"/>
        <v>13621.365</v>
      </c>
      <c r="T59" s="2243">
        <f t="shared" si="41"/>
        <v>245184.57</v>
      </c>
      <c r="U59" s="2251">
        <f t="shared" si="42"/>
        <v>9.9999999999999992E-2</v>
      </c>
      <c r="V59" s="2242">
        <f t="shared" si="43"/>
        <v>13621.365</v>
      </c>
      <c r="W59" s="2243">
        <f t="shared" si="44"/>
        <v>245184.57</v>
      </c>
      <c r="X59" s="2251">
        <f t="shared" si="45"/>
        <v>0.79999999999999993</v>
      </c>
      <c r="Y59" s="2242">
        <f t="shared" si="46"/>
        <v>108970.92</v>
      </c>
      <c r="Z59" s="2243">
        <f t="shared" si="47"/>
        <v>1961476.56</v>
      </c>
    </row>
    <row r="60" spans="1:26" ht="15.75" customHeight="1">
      <c r="A60" s="1409">
        <f t="shared" ref="A60:A75" si="48">A59+1</f>
        <v>3</v>
      </c>
      <c r="B60" s="1417" t="s">
        <v>1275</v>
      </c>
      <c r="C60" s="1441"/>
      <c r="D60" s="1450"/>
      <c r="E60" s="1413" t="s">
        <v>2010</v>
      </c>
      <c r="F60" s="1418" t="s">
        <v>1243</v>
      </c>
      <c r="G60" s="1937">
        <v>4</v>
      </c>
      <c r="H60" s="1786">
        <v>0</v>
      </c>
      <c r="I60" s="1786">
        <v>0</v>
      </c>
      <c r="J60" s="1786">
        <v>0</v>
      </c>
      <c r="K60" s="1978">
        <f t="shared" si="28"/>
        <v>4</v>
      </c>
      <c r="L60" s="1979">
        <f>ANALISA_Plambing!$F$53</f>
        <v>54405</v>
      </c>
      <c r="M60" s="1980">
        <f>ANALISA_Plambing!$E$53</f>
        <v>39900.6</v>
      </c>
      <c r="N60" s="1979">
        <f t="shared" si="24"/>
        <v>217620</v>
      </c>
      <c r="O60" s="1980">
        <f t="shared" si="25"/>
        <v>159602.4</v>
      </c>
      <c r="P60" s="1981">
        <f t="shared" si="39"/>
        <v>94305.600000000006</v>
      </c>
      <c r="Q60" s="1982">
        <f t="shared" si="26"/>
        <v>377222.40000000002</v>
      </c>
      <c r="R60" s="2251">
        <f t="shared" si="40"/>
        <v>0.1</v>
      </c>
      <c r="S60" s="2242">
        <f t="shared" si="6"/>
        <v>9430.5600000000013</v>
      </c>
      <c r="T60" s="2243">
        <f t="shared" si="41"/>
        <v>37722.240000000005</v>
      </c>
      <c r="U60" s="2251">
        <f t="shared" si="42"/>
        <v>0.1</v>
      </c>
      <c r="V60" s="2242">
        <f t="shared" si="43"/>
        <v>9430.5600000000013</v>
      </c>
      <c r="W60" s="2243">
        <f t="shared" si="44"/>
        <v>37722.240000000005</v>
      </c>
      <c r="X60" s="2251">
        <f t="shared" si="45"/>
        <v>0.8</v>
      </c>
      <c r="Y60" s="2242">
        <f t="shared" si="46"/>
        <v>75444.48000000001</v>
      </c>
      <c r="Z60" s="2243">
        <f t="shared" si="47"/>
        <v>301777.92000000004</v>
      </c>
    </row>
    <row r="61" spans="1:26" ht="15.75" customHeight="1">
      <c r="A61" s="1409">
        <f t="shared" si="48"/>
        <v>4</v>
      </c>
      <c r="B61" s="1417" t="s">
        <v>1276</v>
      </c>
      <c r="C61" s="1441"/>
      <c r="D61" s="1450"/>
      <c r="E61" s="1413" t="s">
        <v>2010</v>
      </c>
      <c r="F61" s="1418" t="s">
        <v>1243</v>
      </c>
      <c r="G61" s="1937">
        <v>30</v>
      </c>
      <c r="H61" s="1786">
        <v>0</v>
      </c>
      <c r="I61" s="1786">
        <v>0</v>
      </c>
      <c r="J61" s="1786">
        <v>0</v>
      </c>
      <c r="K61" s="1978">
        <f t="shared" si="28"/>
        <v>30</v>
      </c>
      <c r="L61" s="1979">
        <f>ANALISA_Plambing!$F$139</f>
        <v>407328.75</v>
      </c>
      <c r="M61" s="1980">
        <f>ANALISA_Plambing!$E$139</f>
        <v>245646</v>
      </c>
      <c r="N61" s="1979">
        <f t="shared" si="24"/>
        <v>12219862.5</v>
      </c>
      <c r="O61" s="1980">
        <f t="shared" si="25"/>
        <v>7369380</v>
      </c>
      <c r="P61" s="1981">
        <f t="shared" si="39"/>
        <v>652974.75</v>
      </c>
      <c r="Q61" s="1982">
        <f t="shared" si="26"/>
        <v>19589242.5</v>
      </c>
      <c r="R61" s="2251">
        <f t="shared" si="40"/>
        <v>0.1</v>
      </c>
      <c r="S61" s="2242">
        <f t="shared" si="6"/>
        <v>65297.475000000006</v>
      </c>
      <c r="T61" s="2243">
        <f t="shared" si="41"/>
        <v>1958924.2500000002</v>
      </c>
      <c r="U61" s="2251">
        <f t="shared" si="42"/>
        <v>0.1</v>
      </c>
      <c r="V61" s="2242">
        <f t="shared" si="43"/>
        <v>65297.475000000006</v>
      </c>
      <c r="W61" s="2243">
        <f t="shared" si="44"/>
        <v>1958924.2500000002</v>
      </c>
      <c r="X61" s="2251">
        <f t="shared" si="45"/>
        <v>0.8</v>
      </c>
      <c r="Y61" s="2242">
        <f t="shared" si="46"/>
        <v>522379.80000000005</v>
      </c>
      <c r="Z61" s="2243">
        <f t="shared" si="47"/>
        <v>15671394.000000002</v>
      </c>
    </row>
    <row r="62" spans="1:26" ht="15.75" customHeight="1">
      <c r="A62" s="1409">
        <f t="shared" si="48"/>
        <v>5</v>
      </c>
      <c r="B62" s="1419" t="s">
        <v>1277</v>
      </c>
      <c r="C62" s="1441"/>
      <c r="D62" s="1450"/>
      <c r="E62" s="1413" t="s">
        <v>2010</v>
      </c>
      <c r="F62" s="1418" t="s">
        <v>1052</v>
      </c>
      <c r="G62" s="1937">
        <v>30</v>
      </c>
      <c r="H62" s="1786">
        <v>0</v>
      </c>
      <c r="I62" s="1786">
        <v>0</v>
      </c>
      <c r="J62" s="1786">
        <v>0</v>
      </c>
      <c r="K62" s="1978">
        <f t="shared" si="28"/>
        <v>30</v>
      </c>
      <c r="L62" s="1979">
        <f>ANALISA_Plambing!$F$163</f>
        <v>91125</v>
      </c>
      <c r="M62" s="1980">
        <f>ANALISA_Plambing!$E$163</f>
        <v>61411.5</v>
      </c>
      <c r="N62" s="1979">
        <f t="shared" si="24"/>
        <v>2733750</v>
      </c>
      <c r="O62" s="1980">
        <f t="shared" si="25"/>
        <v>1842345</v>
      </c>
      <c r="P62" s="1981">
        <f t="shared" si="39"/>
        <v>152536.5</v>
      </c>
      <c r="Q62" s="1982">
        <f t="shared" si="26"/>
        <v>4576095</v>
      </c>
      <c r="R62" s="2251">
        <f t="shared" si="40"/>
        <v>0.10000000000000002</v>
      </c>
      <c r="S62" s="2242">
        <f t="shared" si="6"/>
        <v>15253.650000000001</v>
      </c>
      <c r="T62" s="2243">
        <f t="shared" si="41"/>
        <v>457609.50000000006</v>
      </c>
      <c r="U62" s="2251">
        <f t="shared" si="42"/>
        <v>0.10000000000000002</v>
      </c>
      <c r="V62" s="2242">
        <f t="shared" si="43"/>
        <v>15253.650000000001</v>
      </c>
      <c r="W62" s="2243">
        <f t="shared" si="44"/>
        <v>457609.50000000006</v>
      </c>
      <c r="X62" s="2251">
        <f t="shared" si="45"/>
        <v>0.80000000000000016</v>
      </c>
      <c r="Y62" s="2242">
        <f t="shared" si="46"/>
        <v>122029.20000000001</v>
      </c>
      <c r="Z62" s="2243">
        <f t="shared" si="47"/>
        <v>3660876.0000000005</v>
      </c>
    </row>
    <row r="63" spans="1:26" ht="15.75" customHeight="1">
      <c r="A63" s="1409">
        <f t="shared" si="48"/>
        <v>6</v>
      </c>
      <c r="B63" s="1411" t="s">
        <v>1278</v>
      </c>
      <c r="C63" s="1441"/>
      <c r="D63" s="1450"/>
      <c r="E63" s="1413" t="s">
        <v>2010</v>
      </c>
      <c r="F63" s="1420" t="s">
        <v>1052</v>
      </c>
      <c r="G63" s="1937">
        <v>10</v>
      </c>
      <c r="H63" s="1786">
        <v>0</v>
      </c>
      <c r="I63" s="1786">
        <v>0</v>
      </c>
      <c r="J63" s="1786">
        <v>0</v>
      </c>
      <c r="K63" s="1978">
        <f t="shared" si="28"/>
        <v>10</v>
      </c>
      <c r="L63" s="1979">
        <f>ANALISA_Plambing!$F$175</f>
        <v>82012.5</v>
      </c>
      <c r="M63" s="1980">
        <f>ANALISA_Plambing!$E$175</f>
        <v>62991</v>
      </c>
      <c r="N63" s="1979">
        <f t="shared" si="24"/>
        <v>820125</v>
      </c>
      <c r="O63" s="1980">
        <f t="shared" si="25"/>
        <v>629910</v>
      </c>
      <c r="P63" s="1981">
        <f t="shared" si="39"/>
        <v>145003.5</v>
      </c>
      <c r="Q63" s="1982">
        <f t="shared" si="26"/>
        <v>1450035</v>
      </c>
      <c r="R63" s="2251">
        <f t="shared" si="40"/>
        <v>0.1</v>
      </c>
      <c r="S63" s="2242">
        <f t="shared" si="6"/>
        <v>14500.35</v>
      </c>
      <c r="T63" s="2243">
        <f t="shared" si="41"/>
        <v>145003.5</v>
      </c>
      <c r="U63" s="2251">
        <f t="shared" si="42"/>
        <v>0.1</v>
      </c>
      <c r="V63" s="2242">
        <f t="shared" si="43"/>
        <v>14500.35</v>
      </c>
      <c r="W63" s="2243">
        <f t="shared" si="44"/>
        <v>145003.5</v>
      </c>
      <c r="X63" s="2251">
        <f t="shared" si="45"/>
        <v>0.8</v>
      </c>
      <c r="Y63" s="2242">
        <f t="shared" si="46"/>
        <v>116002.8</v>
      </c>
      <c r="Z63" s="2243">
        <f t="shared" si="47"/>
        <v>1160028</v>
      </c>
    </row>
    <row r="64" spans="1:26" ht="15.75" customHeight="1">
      <c r="A64" s="1409">
        <f t="shared" si="48"/>
        <v>7</v>
      </c>
      <c r="B64" s="1417" t="s">
        <v>1279</v>
      </c>
      <c r="C64" s="1441"/>
      <c r="D64" s="1450"/>
      <c r="E64" s="1408" t="s">
        <v>2010</v>
      </c>
      <c r="F64" s="1418" t="s">
        <v>1052</v>
      </c>
      <c r="G64" s="1937">
        <v>4</v>
      </c>
      <c r="H64" s="1786">
        <v>0</v>
      </c>
      <c r="I64" s="1786">
        <v>0</v>
      </c>
      <c r="J64" s="1786">
        <v>0</v>
      </c>
      <c r="K64" s="1978">
        <f t="shared" si="28"/>
        <v>4</v>
      </c>
      <c r="L64" s="1979">
        <f>ANALISA_Plambing!$F$199</f>
        <v>21870</v>
      </c>
      <c r="M64" s="1980">
        <f>ANALISA_Plambing!$E$199</f>
        <v>5624.1</v>
      </c>
      <c r="N64" s="1979">
        <f t="shared" si="24"/>
        <v>87480</v>
      </c>
      <c r="O64" s="1980">
        <f t="shared" si="25"/>
        <v>22496.400000000001</v>
      </c>
      <c r="P64" s="1981">
        <f t="shared" si="39"/>
        <v>27494.1</v>
      </c>
      <c r="Q64" s="1982">
        <f t="shared" si="26"/>
        <v>109976.4</v>
      </c>
      <c r="R64" s="2251">
        <f t="shared" si="40"/>
        <v>0.1</v>
      </c>
      <c r="S64" s="2242">
        <f t="shared" si="6"/>
        <v>2749.41</v>
      </c>
      <c r="T64" s="2243">
        <f t="shared" si="41"/>
        <v>10997.64</v>
      </c>
      <c r="U64" s="2251">
        <f t="shared" si="42"/>
        <v>0.1</v>
      </c>
      <c r="V64" s="2242">
        <f t="shared" si="43"/>
        <v>2749.41</v>
      </c>
      <c r="W64" s="2243">
        <f t="shared" si="44"/>
        <v>10997.64</v>
      </c>
      <c r="X64" s="2251">
        <f t="shared" si="45"/>
        <v>0.8</v>
      </c>
      <c r="Y64" s="2242">
        <f t="shared" si="46"/>
        <v>21995.279999999999</v>
      </c>
      <c r="Z64" s="2243">
        <f t="shared" si="47"/>
        <v>87981.119999999995</v>
      </c>
    </row>
    <row r="65" spans="1:30" ht="15.75" customHeight="1">
      <c r="A65" s="1409">
        <f t="shared" si="48"/>
        <v>8</v>
      </c>
      <c r="B65" s="1417" t="s">
        <v>1280</v>
      </c>
      <c r="C65" s="1781"/>
      <c r="D65" s="1421"/>
      <c r="E65" s="1408" t="s">
        <v>2010</v>
      </c>
      <c r="F65" s="1418" t="s">
        <v>1052</v>
      </c>
      <c r="G65" s="1937">
        <v>9</v>
      </c>
      <c r="H65" s="1786">
        <v>0</v>
      </c>
      <c r="I65" s="1786">
        <v>0</v>
      </c>
      <c r="J65" s="1786">
        <v>0</v>
      </c>
      <c r="K65" s="1978">
        <f t="shared" si="28"/>
        <v>9</v>
      </c>
      <c r="L65" s="1979">
        <f>ANALISA_Plambing!$F$188</f>
        <v>7290</v>
      </c>
      <c r="M65" s="1980">
        <f>ANALISA_Plambing!$E$188</f>
        <v>5624.1</v>
      </c>
      <c r="N65" s="1979">
        <f t="shared" si="24"/>
        <v>65610</v>
      </c>
      <c r="O65" s="1980">
        <f t="shared" si="25"/>
        <v>50616.9</v>
      </c>
      <c r="P65" s="1981">
        <f t="shared" si="39"/>
        <v>12914.1</v>
      </c>
      <c r="Q65" s="1982">
        <f t="shared" si="26"/>
        <v>116226.9</v>
      </c>
      <c r="R65" s="2251">
        <f t="shared" si="40"/>
        <v>0.1</v>
      </c>
      <c r="S65" s="2242">
        <f t="shared" si="6"/>
        <v>1291.4100000000001</v>
      </c>
      <c r="T65" s="2243">
        <f t="shared" si="41"/>
        <v>11622.69</v>
      </c>
      <c r="U65" s="2251">
        <f t="shared" si="42"/>
        <v>0.1</v>
      </c>
      <c r="V65" s="2242">
        <f t="shared" si="43"/>
        <v>1291.4100000000001</v>
      </c>
      <c r="W65" s="2243">
        <f t="shared" si="44"/>
        <v>11622.69</v>
      </c>
      <c r="X65" s="2251">
        <f t="shared" si="45"/>
        <v>0.8</v>
      </c>
      <c r="Y65" s="2242">
        <f t="shared" si="46"/>
        <v>10331.280000000001</v>
      </c>
      <c r="Z65" s="2243">
        <f t="shared" si="47"/>
        <v>92981.52</v>
      </c>
    </row>
    <row r="66" spans="1:30" ht="15.75" customHeight="1">
      <c r="A66" s="1409">
        <f t="shared" si="48"/>
        <v>9</v>
      </c>
      <c r="B66" s="1417" t="s">
        <v>1281</v>
      </c>
      <c r="C66" s="1781"/>
      <c r="D66" s="1421"/>
      <c r="E66" s="1408" t="s">
        <v>2010</v>
      </c>
      <c r="F66" s="1418" t="s">
        <v>1052</v>
      </c>
      <c r="G66" s="1937">
        <v>3</v>
      </c>
      <c r="H66" s="1786">
        <v>0</v>
      </c>
      <c r="I66" s="1786">
        <v>0</v>
      </c>
      <c r="J66" s="1786">
        <v>0</v>
      </c>
      <c r="K66" s="1978">
        <f t="shared" si="28"/>
        <v>3</v>
      </c>
      <c r="L66" s="1979">
        <f>ANALISA_Plambing!$F$211</f>
        <v>7290</v>
      </c>
      <c r="M66" s="1980">
        <f>ANALISA_Plambing!$E$211</f>
        <v>5624.1</v>
      </c>
      <c r="N66" s="1979">
        <f t="shared" si="24"/>
        <v>21870</v>
      </c>
      <c r="O66" s="1980">
        <f t="shared" si="25"/>
        <v>16872.300000000003</v>
      </c>
      <c r="P66" s="1981">
        <f t="shared" si="39"/>
        <v>12914.1</v>
      </c>
      <c r="Q66" s="1982">
        <f t="shared" si="26"/>
        <v>38742.300000000003</v>
      </c>
      <c r="R66" s="2251">
        <f t="shared" si="40"/>
        <v>0.1</v>
      </c>
      <c r="S66" s="2242">
        <f t="shared" si="6"/>
        <v>1291.4100000000001</v>
      </c>
      <c r="T66" s="2243">
        <f t="shared" si="41"/>
        <v>3874.2300000000005</v>
      </c>
      <c r="U66" s="2251">
        <f t="shared" si="42"/>
        <v>0.1</v>
      </c>
      <c r="V66" s="2242">
        <f t="shared" si="43"/>
        <v>1291.4100000000001</v>
      </c>
      <c r="W66" s="2243">
        <f t="shared" si="44"/>
        <v>3874.2300000000005</v>
      </c>
      <c r="X66" s="2251">
        <f t="shared" si="45"/>
        <v>0.8</v>
      </c>
      <c r="Y66" s="2242">
        <f t="shared" si="46"/>
        <v>10331.280000000001</v>
      </c>
      <c r="Z66" s="2243">
        <f t="shared" si="47"/>
        <v>30993.840000000004</v>
      </c>
    </row>
    <row r="67" spans="1:30" ht="15.75" customHeight="1">
      <c r="A67" s="1409">
        <f t="shared" si="48"/>
        <v>10</v>
      </c>
      <c r="B67" s="1417" t="s">
        <v>1282</v>
      </c>
      <c r="C67" s="1781"/>
      <c r="D67" s="1421"/>
      <c r="E67" s="1408" t="s">
        <v>2010</v>
      </c>
      <c r="F67" s="1418" t="s">
        <v>1052</v>
      </c>
      <c r="G67" s="1937">
        <v>5</v>
      </c>
      <c r="H67" s="1786">
        <v>0</v>
      </c>
      <c r="I67" s="1786">
        <v>0</v>
      </c>
      <c r="J67" s="1786">
        <v>0</v>
      </c>
      <c r="K67" s="1978">
        <f t="shared" si="28"/>
        <v>5</v>
      </c>
      <c r="L67" s="1979">
        <f>ANALISA_Plambing!$F$223</f>
        <v>7290</v>
      </c>
      <c r="M67" s="1980">
        <f>ANALISA_Plambing!$E$223</f>
        <v>5624.1</v>
      </c>
      <c r="N67" s="1979">
        <f t="shared" si="24"/>
        <v>36450</v>
      </c>
      <c r="O67" s="1980">
        <f t="shared" si="25"/>
        <v>28120.5</v>
      </c>
      <c r="P67" s="1981">
        <f t="shared" si="39"/>
        <v>12914.1</v>
      </c>
      <c r="Q67" s="1982">
        <f t="shared" si="26"/>
        <v>64570.5</v>
      </c>
      <c r="R67" s="2251">
        <f t="shared" si="40"/>
        <v>0.1</v>
      </c>
      <c r="S67" s="2242">
        <f t="shared" si="6"/>
        <v>1291.4100000000001</v>
      </c>
      <c r="T67" s="2243">
        <f t="shared" si="41"/>
        <v>6457.05</v>
      </c>
      <c r="U67" s="2251">
        <f t="shared" si="42"/>
        <v>0.1</v>
      </c>
      <c r="V67" s="2242">
        <f t="shared" si="43"/>
        <v>1291.4100000000001</v>
      </c>
      <c r="W67" s="2243">
        <f t="shared" si="44"/>
        <v>6457.05</v>
      </c>
      <c r="X67" s="2251">
        <f t="shared" si="45"/>
        <v>0.8</v>
      </c>
      <c r="Y67" s="2242">
        <f t="shared" si="46"/>
        <v>10331.280000000001</v>
      </c>
      <c r="Z67" s="2243">
        <f t="shared" si="47"/>
        <v>51656.4</v>
      </c>
    </row>
    <row r="68" spans="1:30" ht="15.75" customHeight="1">
      <c r="A68" s="1409">
        <f t="shared" si="48"/>
        <v>11</v>
      </c>
      <c r="B68" s="1417" t="s">
        <v>1283</v>
      </c>
      <c r="C68" s="1781"/>
      <c r="D68" s="1421"/>
      <c r="E68" s="1408" t="s">
        <v>2010</v>
      </c>
      <c r="F68" s="1418" t="s">
        <v>1052</v>
      </c>
      <c r="G68" s="1937">
        <v>2</v>
      </c>
      <c r="H68" s="1786">
        <v>0</v>
      </c>
      <c r="I68" s="1786">
        <v>0</v>
      </c>
      <c r="J68" s="1786">
        <v>0</v>
      </c>
      <c r="K68" s="1978">
        <f t="shared" si="28"/>
        <v>2</v>
      </c>
      <c r="L68" s="1979">
        <f>ANALISA_Plambing!$F$247</f>
        <v>127575</v>
      </c>
      <c r="M68" s="1980">
        <f>ANALISA_Plambing!$E$247</f>
        <v>18854.099999999999</v>
      </c>
      <c r="N68" s="1979">
        <f t="shared" si="24"/>
        <v>255150</v>
      </c>
      <c r="O68" s="1980">
        <f t="shared" si="25"/>
        <v>37708.199999999997</v>
      </c>
      <c r="P68" s="1981">
        <f t="shared" si="39"/>
        <v>146429.1</v>
      </c>
      <c r="Q68" s="1982">
        <f t="shared" si="26"/>
        <v>292858.2</v>
      </c>
      <c r="R68" s="2251">
        <f t="shared" si="40"/>
        <v>0.1</v>
      </c>
      <c r="S68" s="2242">
        <f t="shared" si="6"/>
        <v>14642.910000000002</v>
      </c>
      <c r="T68" s="2243">
        <f t="shared" si="41"/>
        <v>29285.820000000003</v>
      </c>
      <c r="U68" s="2251">
        <f t="shared" si="42"/>
        <v>0.1</v>
      </c>
      <c r="V68" s="2242">
        <f t="shared" si="43"/>
        <v>14642.910000000002</v>
      </c>
      <c r="W68" s="2243">
        <f t="shared" si="44"/>
        <v>29285.820000000003</v>
      </c>
      <c r="X68" s="2251">
        <f t="shared" si="45"/>
        <v>0.8</v>
      </c>
      <c r="Y68" s="2242">
        <f t="shared" si="46"/>
        <v>117143.28000000001</v>
      </c>
      <c r="Z68" s="2243">
        <f t="shared" si="47"/>
        <v>234286.56000000003</v>
      </c>
    </row>
    <row r="69" spans="1:30" ht="15.75" customHeight="1">
      <c r="A69" s="1409">
        <f t="shared" si="48"/>
        <v>12</v>
      </c>
      <c r="B69" s="1419" t="s">
        <v>1284</v>
      </c>
      <c r="C69" s="1781"/>
      <c r="D69" s="1421"/>
      <c r="E69" s="1408" t="s">
        <v>2010</v>
      </c>
      <c r="F69" s="1418" t="s">
        <v>1052</v>
      </c>
      <c r="G69" s="1937">
        <v>5</v>
      </c>
      <c r="H69" s="1786">
        <v>0</v>
      </c>
      <c r="I69" s="1786">
        <v>0</v>
      </c>
      <c r="J69" s="1786">
        <v>0</v>
      </c>
      <c r="K69" s="1978">
        <f t="shared" si="28"/>
        <v>5</v>
      </c>
      <c r="L69" s="1979">
        <f>ANALISA_Plambing!$F$235</f>
        <v>54675</v>
      </c>
      <c r="M69" s="1980">
        <f>ANALISA_Plambing!$E$235</f>
        <v>18854.099999999999</v>
      </c>
      <c r="N69" s="1979">
        <f t="shared" si="24"/>
        <v>273375</v>
      </c>
      <c r="O69" s="1980">
        <f t="shared" si="25"/>
        <v>94270.5</v>
      </c>
      <c r="P69" s="1981">
        <f t="shared" si="39"/>
        <v>73529.100000000006</v>
      </c>
      <c r="Q69" s="1982">
        <f t="shared" si="26"/>
        <v>367645.5</v>
      </c>
      <c r="R69" s="2251">
        <f t="shared" si="40"/>
        <v>0.1</v>
      </c>
      <c r="S69" s="2242">
        <f t="shared" si="6"/>
        <v>7352.9100000000008</v>
      </c>
      <c r="T69" s="2243">
        <f t="shared" si="41"/>
        <v>36764.550000000003</v>
      </c>
      <c r="U69" s="2251">
        <f t="shared" si="42"/>
        <v>0.1</v>
      </c>
      <c r="V69" s="2242">
        <f t="shared" si="43"/>
        <v>7352.9100000000008</v>
      </c>
      <c r="W69" s="2243">
        <f t="shared" si="44"/>
        <v>36764.550000000003</v>
      </c>
      <c r="X69" s="2251">
        <f t="shared" si="45"/>
        <v>0.8</v>
      </c>
      <c r="Y69" s="2242">
        <f t="shared" si="46"/>
        <v>58823.280000000006</v>
      </c>
      <c r="Z69" s="2243">
        <f t="shared" si="47"/>
        <v>294116.40000000002</v>
      </c>
    </row>
    <row r="70" spans="1:30" ht="15.75" customHeight="1">
      <c r="A70" s="1409">
        <f t="shared" si="48"/>
        <v>13</v>
      </c>
      <c r="B70" s="1419" t="s">
        <v>1285</v>
      </c>
      <c r="C70" s="1444"/>
      <c r="D70" s="1447"/>
      <c r="E70" s="1408" t="str">
        <f>$E$173</f>
        <v>WAVIN KELEN GREEN</v>
      </c>
      <c r="F70" s="1418" t="s">
        <v>1243</v>
      </c>
      <c r="G70" s="1937">
        <v>15</v>
      </c>
      <c r="H70" s="1786">
        <v>0</v>
      </c>
      <c r="I70" s="1786">
        <v>0</v>
      </c>
      <c r="J70" s="1786">
        <v>0</v>
      </c>
      <c r="K70" s="1978">
        <f t="shared" si="28"/>
        <v>15</v>
      </c>
      <c r="L70" s="1979">
        <f t="shared" ref="L70:M75" si="49">L124</f>
        <v>109350</v>
      </c>
      <c r="M70" s="1980">
        <f t="shared" si="49"/>
        <v>24794.1</v>
      </c>
      <c r="N70" s="1979">
        <f t="shared" si="24"/>
        <v>1640250</v>
      </c>
      <c r="O70" s="1980">
        <f t="shared" si="25"/>
        <v>371911.5</v>
      </c>
      <c r="P70" s="1981">
        <f t="shared" si="39"/>
        <v>134144.1</v>
      </c>
      <c r="Q70" s="1982">
        <f t="shared" si="26"/>
        <v>2012161.5</v>
      </c>
      <c r="R70" s="2251">
        <f t="shared" si="40"/>
        <v>0.1</v>
      </c>
      <c r="S70" s="2242">
        <f t="shared" si="6"/>
        <v>13414.410000000002</v>
      </c>
      <c r="T70" s="2243">
        <f t="shared" si="41"/>
        <v>201216.15000000002</v>
      </c>
      <c r="U70" s="2251">
        <f t="shared" si="42"/>
        <v>0.1</v>
      </c>
      <c r="V70" s="2242">
        <f t="shared" si="43"/>
        <v>13414.410000000002</v>
      </c>
      <c r="W70" s="2243">
        <f t="shared" si="44"/>
        <v>201216.15000000002</v>
      </c>
      <c r="X70" s="2251">
        <f t="shared" si="45"/>
        <v>0.8</v>
      </c>
      <c r="Y70" s="2242">
        <f t="shared" si="46"/>
        <v>107315.28000000001</v>
      </c>
      <c r="Z70" s="2243">
        <f t="shared" si="47"/>
        <v>1609729.2000000002</v>
      </c>
    </row>
    <row r="71" spans="1:30" ht="15.75" customHeight="1">
      <c r="A71" s="1409">
        <f t="shared" si="48"/>
        <v>14</v>
      </c>
      <c r="B71" s="1411" t="s">
        <v>1286</v>
      </c>
      <c r="C71" s="1441"/>
      <c r="D71" s="1450"/>
      <c r="E71" s="1408" t="str">
        <f t="shared" ref="E71:E75" si="50">$E$173</f>
        <v>WAVIN KELEN GREEN</v>
      </c>
      <c r="F71" s="1420" t="s">
        <v>1243</v>
      </c>
      <c r="G71" s="1937">
        <v>3</v>
      </c>
      <c r="H71" s="1786">
        <v>0</v>
      </c>
      <c r="I71" s="1786">
        <v>0</v>
      </c>
      <c r="J71" s="1786">
        <v>0</v>
      </c>
      <c r="K71" s="1978">
        <f t="shared" si="28"/>
        <v>3</v>
      </c>
      <c r="L71" s="1979">
        <f t="shared" si="49"/>
        <v>82012.5</v>
      </c>
      <c r="M71" s="1980">
        <f t="shared" si="49"/>
        <v>21486.6</v>
      </c>
      <c r="N71" s="1979">
        <f t="shared" si="24"/>
        <v>246037.5</v>
      </c>
      <c r="O71" s="1980">
        <f t="shared" si="25"/>
        <v>64459.799999999996</v>
      </c>
      <c r="P71" s="1981">
        <f t="shared" si="39"/>
        <v>103499.1</v>
      </c>
      <c r="Q71" s="1982">
        <f t="shared" si="26"/>
        <v>310497.3</v>
      </c>
      <c r="R71" s="2251">
        <f t="shared" si="40"/>
        <v>0.10000000000000002</v>
      </c>
      <c r="S71" s="2242">
        <f t="shared" si="6"/>
        <v>10349.910000000002</v>
      </c>
      <c r="T71" s="2243">
        <f t="shared" si="41"/>
        <v>31049.730000000003</v>
      </c>
      <c r="U71" s="2251">
        <f t="shared" si="42"/>
        <v>0.10000000000000002</v>
      </c>
      <c r="V71" s="2242">
        <f t="shared" si="43"/>
        <v>10349.910000000002</v>
      </c>
      <c r="W71" s="2243">
        <f t="shared" si="44"/>
        <v>31049.730000000003</v>
      </c>
      <c r="X71" s="2251">
        <f t="shared" si="45"/>
        <v>0.80000000000000016</v>
      </c>
      <c r="Y71" s="2242">
        <f t="shared" si="46"/>
        <v>82799.280000000013</v>
      </c>
      <c r="Z71" s="2243">
        <f t="shared" si="47"/>
        <v>248397.84000000003</v>
      </c>
    </row>
    <row r="72" spans="1:30" ht="15.75" customHeight="1">
      <c r="A72" s="1409">
        <f t="shared" si="48"/>
        <v>15</v>
      </c>
      <c r="B72" s="1417" t="s">
        <v>1287</v>
      </c>
      <c r="C72" s="1441"/>
      <c r="D72" s="1450"/>
      <c r="E72" s="1408" t="str">
        <f t="shared" si="50"/>
        <v>WAVIN KELEN GREEN</v>
      </c>
      <c r="F72" s="1418" t="s">
        <v>1052</v>
      </c>
      <c r="G72" s="1937">
        <v>4</v>
      </c>
      <c r="H72" s="1786">
        <v>0</v>
      </c>
      <c r="I72" s="1786">
        <v>0</v>
      </c>
      <c r="J72" s="1786">
        <v>0</v>
      </c>
      <c r="K72" s="1978">
        <f t="shared" si="28"/>
        <v>4</v>
      </c>
      <c r="L72" s="1979">
        <f t="shared" si="49"/>
        <v>14580</v>
      </c>
      <c r="M72" s="1980">
        <f t="shared" si="49"/>
        <v>5624.1</v>
      </c>
      <c r="N72" s="1979">
        <f t="shared" si="24"/>
        <v>58320</v>
      </c>
      <c r="O72" s="1980">
        <f t="shared" si="25"/>
        <v>22496.400000000001</v>
      </c>
      <c r="P72" s="1981">
        <f t="shared" si="39"/>
        <v>20204.099999999999</v>
      </c>
      <c r="Q72" s="1982">
        <f t="shared" si="26"/>
        <v>80816.399999999994</v>
      </c>
      <c r="R72" s="2251">
        <f t="shared" si="40"/>
        <v>0.1</v>
      </c>
      <c r="S72" s="2242">
        <f t="shared" si="6"/>
        <v>2020.4099999999999</v>
      </c>
      <c r="T72" s="2243">
        <f t="shared" si="41"/>
        <v>8081.6399999999994</v>
      </c>
      <c r="U72" s="2251">
        <f t="shared" si="42"/>
        <v>0.1</v>
      </c>
      <c r="V72" s="2242">
        <f t="shared" si="43"/>
        <v>2020.4099999999999</v>
      </c>
      <c r="W72" s="2243">
        <f t="shared" si="44"/>
        <v>8081.6399999999994</v>
      </c>
      <c r="X72" s="2251">
        <f t="shared" si="45"/>
        <v>0.8</v>
      </c>
      <c r="Y72" s="2242">
        <f t="shared" si="46"/>
        <v>16163.279999999999</v>
      </c>
      <c r="Z72" s="2243">
        <f t="shared" si="47"/>
        <v>64653.119999999995</v>
      </c>
    </row>
    <row r="73" spans="1:30" ht="15.75" customHeight="1">
      <c r="A73" s="1409">
        <f t="shared" si="48"/>
        <v>16</v>
      </c>
      <c r="B73" s="1417" t="s">
        <v>1288</v>
      </c>
      <c r="C73" s="1781"/>
      <c r="D73" s="1421"/>
      <c r="E73" s="1408" t="str">
        <f t="shared" si="50"/>
        <v>WAVIN KELEN GREEN</v>
      </c>
      <c r="F73" s="1418" t="s">
        <v>1052</v>
      </c>
      <c r="G73" s="1937">
        <v>3</v>
      </c>
      <c r="H73" s="1786">
        <v>0</v>
      </c>
      <c r="I73" s="1786">
        <v>0</v>
      </c>
      <c r="J73" s="1786">
        <v>0</v>
      </c>
      <c r="K73" s="1978">
        <f t="shared" si="28"/>
        <v>3</v>
      </c>
      <c r="L73" s="1979">
        <f t="shared" si="49"/>
        <v>18225</v>
      </c>
      <c r="M73" s="1980">
        <f t="shared" si="49"/>
        <v>5624.1</v>
      </c>
      <c r="N73" s="1979">
        <f t="shared" si="24"/>
        <v>54675</v>
      </c>
      <c r="O73" s="1980">
        <f t="shared" si="25"/>
        <v>16872.300000000003</v>
      </c>
      <c r="P73" s="1981">
        <f t="shared" si="39"/>
        <v>23849.1</v>
      </c>
      <c r="Q73" s="1982">
        <f t="shared" si="26"/>
        <v>71547.3</v>
      </c>
      <c r="R73" s="2251">
        <f t="shared" si="40"/>
        <v>9.9999999999999992E-2</v>
      </c>
      <c r="S73" s="2242">
        <f t="shared" si="6"/>
        <v>2384.91</v>
      </c>
      <c r="T73" s="2243">
        <f t="shared" si="41"/>
        <v>7154.73</v>
      </c>
      <c r="U73" s="2251">
        <f t="shared" si="42"/>
        <v>9.9999999999999992E-2</v>
      </c>
      <c r="V73" s="2242">
        <f t="shared" si="43"/>
        <v>2384.91</v>
      </c>
      <c r="W73" s="2243">
        <f t="shared" si="44"/>
        <v>7154.73</v>
      </c>
      <c r="X73" s="2251">
        <f t="shared" si="45"/>
        <v>0.79999999999999993</v>
      </c>
      <c r="Y73" s="2242">
        <f t="shared" si="46"/>
        <v>19079.28</v>
      </c>
      <c r="Z73" s="2243">
        <f t="shared" si="47"/>
        <v>57237.84</v>
      </c>
    </row>
    <row r="74" spans="1:30" ht="15.75" customHeight="1">
      <c r="A74" s="1409">
        <f t="shared" si="48"/>
        <v>17</v>
      </c>
      <c r="B74" s="1417" t="s">
        <v>1282</v>
      </c>
      <c r="C74" s="1781"/>
      <c r="D74" s="1421"/>
      <c r="E74" s="1408" t="str">
        <f t="shared" si="50"/>
        <v>WAVIN KELEN GREEN</v>
      </c>
      <c r="F74" s="1418" t="s">
        <v>1052</v>
      </c>
      <c r="G74" s="1937">
        <v>3</v>
      </c>
      <c r="H74" s="1786">
        <v>0</v>
      </c>
      <c r="I74" s="1786">
        <v>0</v>
      </c>
      <c r="J74" s="1786">
        <v>0</v>
      </c>
      <c r="K74" s="1978">
        <f t="shared" si="28"/>
        <v>3</v>
      </c>
      <c r="L74" s="1979">
        <f t="shared" si="49"/>
        <v>9112.5</v>
      </c>
      <c r="M74" s="1980">
        <f t="shared" si="49"/>
        <v>5624.1</v>
      </c>
      <c r="N74" s="1979">
        <f t="shared" si="24"/>
        <v>27337.5</v>
      </c>
      <c r="O74" s="1980">
        <f t="shared" si="25"/>
        <v>16872.300000000003</v>
      </c>
      <c r="P74" s="1981">
        <f t="shared" si="39"/>
        <v>14736.6</v>
      </c>
      <c r="Q74" s="1982">
        <f t="shared" si="26"/>
        <v>44209.8</v>
      </c>
      <c r="R74" s="2251">
        <f t="shared" si="40"/>
        <v>0.1</v>
      </c>
      <c r="S74" s="2242">
        <f t="shared" si="6"/>
        <v>1473.66</v>
      </c>
      <c r="T74" s="2243">
        <f t="shared" si="41"/>
        <v>4420.9800000000005</v>
      </c>
      <c r="U74" s="2251">
        <f t="shared" si="42"/>
        <v>0.1</v>
      </c>
      <c r="V74" s="2242">
        <f t="shared" si="43"/>
        <v>1473.66</v>
      </c>
      <c r="W74" s="2243">
        <f t="shared" si="44"/>
        <v>4420.9800000000005</v>
      </c>
      <c r="X74" s="2251">
        <f t="shared" si="45"/>
        <v>0.8</v>
      </c>
      <c r="Y74" s="2242">
        <f t="shared" si="46"/>
        <v>11789.28</v>
      </c>
      <c r="Z74" s="2243">
        <f t="shared" si="47"/>
        <v>35367.840000000004</v>
      </c>
    </row>
    <row r="75" spans="1:30" ht="15.75" customHeight="1">
      <c r="A75" s="1409">
        <f t="shared" si="48"/>
        <v>18</v>
      </c>
      <c r="B75" s="1417" t="s">
        <v>1289</v>
      </c>
      <c r="C75" s="1781"/>
      <c r="D75" s="1421"/>
      <c r="E75" s="1408" t="str">
        <f t="shared" si="50"/>
        <v>WAVIN KELEN GREEN</v>
      </c>
      <c r="F75" s="1418" t="s">
        <v>1052</v>
      </c>
      <c r="G75" s="1937">
        <v>2</v>
      </c>
      <c r="H75" s="1786">
        <v>0</v>
      </c>
      <c r="I75" s="1786">
        <v>0</v>
      </c>
      <c r="J75" s="1786">
        <v>0</v>
      </c>
      <c r="K75" s="1978">
        <f t="shared" si="28"/>
        <v>2</v>
      </c>
      <c r="L75" s="1979">
        <f t="shared" si="49"/>
        <v>355387.5</v>
      </c>
      <c r="M75" s="1980">
        <f t="shared" si="49"/>
        <v>41850</v>
      </c>
      <c r="N75" s="1979">
        <f t="shared" si="24"/>
        <v>710775</v>
      </c>
      <c r="O75" s="1980">
        <f t="shared" si="25"/>
        <v>83700</v>
      </c>
      <c r="P75" s="1981">
        <f t="shared" si="39"/>
        <v>397237.5</v>
      </c>
      <c r="Q75" s="1982">
        <f t="shared" si="26"/>
        <v>794475</v>
      </c>
      <c r="R75" s="2251">
        <f t="shared" si="40"/>
        <v>0.1</v>
      </c>
      <c r="S75" s="2242">
        <f t="shared" si="6"/>
        <v>39723.75</v>
      </c>
      <c r="T75" s="2243">
        <f t="shared" si="41"/>
        <v>79447.5</v>
      </c>
      <c r="U75" s="2251">
        <f t="shared" si="42"/>
        <v>0.1</v>
      </c>
      <c r="V75" s="2242">
        <f t="shared" si="43"/>
        <v>39723.75</v>
      </c>
      <c r="W75" s="2243">
        <f t="shared" si="44"/>
        <v>79447.5</v>
      </c>
      <c r="X75" s="2251">
        <f t="shared" si="45"/>
        <v>0.8</v>
      </c>
      <c r="Y75" s="2242">
        <f t="shared" si="46"/>
        <v>317790</v>
      </c>
      <c r="Z75" s="2243">
        <f t="shared" si="47"/>
        <v>635580</v>
      </c>
    </row>
    <row r="76" spans="1:30" ht="15.75" customHeight="1">
      <c r="A76" s="1409"/>
      <c r="B76" s="1417"/>
      <c r="C76" s="1781"/>
      <c r="D76" s="1421"/>
      <c r="E76" s="1408"/>
      <c r="F76" s="1418"/>
      <c r="G76" s="1937"/>
      <c r="H76" s="1786"/>
      <c r="I76" s="1786"/>
      <c r="J76" s="1786"/>
      <c r="K76" s="1978"/>
      <c r="L76" s="1979"/>
      <c r="M76" s="1980"/>
      <c r="N76" s="1979"/>
      <c r="O76" s="1980"/>
      <c r="P76" s="1981"/>
      <c r="Q76" s="1982"/>
      <c r="R76" s="2235"/>
      <c r="S76" s="2242">
        <f t="shared" si="6"/>
        <v>0</v>
      </c>
      <c r="T76" s="2243"/>
      <c r="U76" s="2235"/>
      <c r="V76" s="2242">
        <f t="shared" si="27"/>
        <v>0</v>
      </c>
      <c r="W76" s="2243"/>
      <c r="X76" s="2235"/>
      <c r="Y76" s="2242"/>
      <c r="Z76" s="2243"/>
    </row>
    <row r="77" spans="1:30" ht="15.75" customHeight="1">
      <c r="A77" s="1426" t="s">
        <v>1836</v>
      </c>
      <c r="B77" s="1427" t="s">
        <v>1747</v>
      </c>
      <c r="C77" s="1442"/>
      <c r="D77" s="1448"/>
      <c r="E77" s="1428"/>
      <c r="F77" s="1429"/>
      <c r="G77" s="1965"/>
      <c r="H77" s="1915"/>
      <c r="I77" s="1915"/>
      <c r="J77" s="1915"/>
      <c r="K77" s="1966"/>
      <c r="L77" s="1992"/>
      <c r="M77" s="1993"/>
      <c r="N77" s="1992"/>
      <c r="O77" s="1993"/>
      <c r="P77" s="1994"/>
      <c r="Q77" s="1995">
        <f>Q78+Q100+Q114</f>
        <v>293406089.53499997</v>
      </c>
      <c r="R77" s="2233"/>
      <c r="S77" s="2242">
        <f t="shared" si="6"/>
        <v>0</v>
      </c>
      <c r="T77" s="2247"/>
      <c r="U77" s="2233"/>
      <c r="V77" s="2242">
        <f t="shared" si="27"/>
        <v>0</v>
      </c>
      <c r="W77" s="2247"/>
      <c r="X77" s="2233"/>
      <c r="Y77" s="2246"/>
      <c r="Z77" s="2247"/>
    </row>
    <row r="78" spans="1:30" s="1977" customFormat="1" ht="15.75" customHeight="1">
      <c r="A78" s="1414" t="s">
        <v>69</v>
      </c>
      <c r="B78" s="1415" t="s">
        <v>1237</v>
      </c>
      <c r="C78" s="1443"/>
      <c r="D78" s="1449"/>
      <c r="E78" s="1430"/>
      <c r="F78" s="1432">
        <f>MEP!D61</f>
        <v>0</v>
      </c>
      <c r="G78" s="1970">
        <v>0</v>
      </c>
      <c r="H78" s="1971">
        <f>MEP!F61</f>
        <v>0</v>
      </c>
      <c r="I78" s="1971"/>
      <c r="J78" s="1971"/>
      <c r="K78" s="1986">
        <f t="shared" si="28"/>
        <v>0</v>
      </c>
      <c r="L78" s="1987"/>
      <c r="M78" s="1988"/>
      <c r="N78" s="1987"/>
      <c r="O78" s="1988"/>
      <c r="P78" s="1989"/>
      <c r="Q78" s="1990">
        <f>SUM(Q79:Q98)</f>
        <v>128072216.47499999</v>
      </c>
      <c r="R78" s="2234"/>
      <c r="S78" s="2242">
        <f t="shared" si="6"/>
        <v>0</v>
      </c>
      <c r="T78" s="2241"/>
      <c r="U78" s="2234"/>
      <c r="V78" s="2242">
        <f t="shared" si="27"/>
        <v>0</v>
      </c>
      <c r="W78" s="2241"/>
      <c r="X78" s="2234"/>
      <c r="Y78" s="2240"/>
      <c r="Z78" s="2241"/>
    </row>
    <row r="79" spans="1:30" ht="15.75" customHeight="1">
      <c r="A79" s="1409">
        <v>1</v>
      </c>
      <c r="B79" s="1417" t="s">
        <v>1290</v>
      </c>
      <c r="C79" s="1441"/>
      <c r="D79" s="1450"/>
      <c r="E79" s="1413" t="s">
        <v>1785</v>
      </c>
      <c r="F79" s="1418" t="str">
        <f>MEP!D62</f>
        <v>m1</v>
      </c>
      <c r="G79" s="1996">
        <v>0</v>
      </c>
      <c r="H79" s="1786">
        <f>MEP!F62</f>
        <v>10</v>
      </c>
      <c r="I79" s="1786">
        <v>0</v>
      </c>
      <c r="J79" s="1786">
        <v>0</v>
      </c>
      <c r="K79" s="1978">
        <f t="shared" si="28"/>
        <v>10</v>
      </c>
      <c r="L79" s="1979">
        <f>'ANALISA ME'!$E$520</f>
        <v>228622.5</v>
      </c>
      <c r="M79" s="1980">
        <f>'ANALISA ME'!$F$520</f>
        <v>42484.5</v>
      </c>
      <c r="N79" s="1979">
        <f t="shared" si="24"/>
        <v>2286225</v>
      </c>
      <c r="O79" s="1980">
        <f t="shared" si="25"/>
        <v>424845</v>
      </c>
      <c r="P79" s="1981">
        <f t="shared" ref="P79:P98" si="51">L79+M79</f>
        <v>271107</v>
      </c>
      <c r="Q79" s="1982">
        <f t="shared" si="26"/>
        <v>2711070</v>
      </c>
      <c r="R79" s="2251">
        <f t="shared" ref="R79:R98" si="52">T79/Q79</f>
        <v>0.1</v>
      </c>
      <c r="S79" s="2242">
        <f t="shared" si="6"/>
        <v>27110.7</v>
      </c>
      <c r="T79" s="2243">
        <f t="shared" ref="T79:T98" si="53">K79*S79</f>
        <v>271107</v>
      </c>
      <c r="U79" s="2251">
        <f t="shared" ref="U79:U98" si="54">W79/Q79</f>
        <v>0.1</v>
      </c>
      <c r="V79" s="2242">
        <f t="shared" ref="V79:V98" si="55">P79*10%</f>
        <v>27110.7</v>
      </c>
      <c r="W79" s="2243">
        <f t="shared" ref="W79:W98" si="56">K79*V79</f>
        <v>271107</v>
      </c>
      <c r="X79" s="2251">
        <f t="shared" ref="X79:X98" si="57">Z79/Q79</f>
        <v>0.8</v>
      </c>
      <c r="Y79" s="2242">
        <f t="shared" ref="Y79:Y98" si="58">P79*(100%-R79-U79)</f>
        <v>216885.6</v>
      </c>
      <c r="Z79" s="2243">
        <f t="shared" ref="Z79:Z98" si="59">K79*Y79</f>
        <v>2168856</v>
      </c>
      <c r="AB79" s="1797">
        <f>26540+63470</f>
        <v>90010</v>
      </c>
      <c r="AC79" s="1797">
        <f>9230+10960</f>
        <v>20190</v>
      </c>
      <c r="AD79" s="1797">
        <v>72000</v>
      </c>
    </row>
    <row r="80" spans="1:30" ht="15.75" customHeight="1">
      <c r="A80" s="1409">
        <f>A79+1</f>
        <v>2</v>
      </c>
      <c r="B80" s="1417" t="s">
        <v>1238</v>
      </c>
      <c r="C80" s="1441"/>
      <c r="D80" s="1450"/>
      <c r="E80" s="1413" t="s">
        <v>1785</v>
      </c>
      <c r="F80" s="1418" t="str">
        <f>MEP!D63</f>
        <v>roll</v>
      </c>
      <c r="G80" s="1996">
        <v>0</v>
      </c>
      <c r="H80" s="1786">
        <f>MEP!F63</f>
        <v>6</v>
      </c>
      <c r="I80" s="1786"/>
      <c r="J80" s="1786"/>
      <c r="K80" s="1978">
        <f t="shared" si="28"/>
        <v>6</v>
      </c>
      <c r="L80" s="1979">
        <f>'ANALISA ME'!$E$484</f>
        <v>9449730</v>
      </c>
      <c r="M80" s="1980">
        <f>'ANALISA ME'!$F$484</f>
        <v>720900</v>
      </c>
      <c r="N80" s="1979">
        <f t="shared" si="24"/>
        <v>56698380</v>
      </c>
      <c r="O80" s="1980">
        <f t="shared" si="25"/>
        <v>4325400</v>
      </c>
      <c r="P80" s="1981">
        <f t="shared" si="51"/>
        <v>10170630</v>
      </c>
      <c r="Q80" s="1982">
        <f t="shared" si="26"/>
        <v>61023780</v>
      </c>
      <c r="R80" s="2251">
        <f t="shared" si="52"/>
        <v>0.1</v>
      </c>
      <c r="S80" s="2242">
        <f t="shared" si="6"/>
        <v>1017063</v>
      </c>
      <c r="T80" s="2243">
        <f t="shared" si="53"/>
        <v>6102378</v>
      </c>
      <c r="U80" s="2251">
        <f t="shared" si="54"/>
        <v>0.1</v>
      </c>
      <c r="V80" s="2242">
        <f t="shared" si="55"/>
        <v>1017063</v>
      </c>
      <c r="W80" s="2243">
        <f t="shared" si="56"/>
        <v>6102378</v>
      </c>
      <c r="X80" s="2251">
        <f t="shared" si="57"/>
        <v>0.8</v>
      </c>
      <c r="Y80" s="2242">
        <f t="shared" si="58"/>
        <v>8136504</v>
      </c>
      <c r="Z80" s="2243">
        <f t="shared" si="59"/>
        <v>48819024</v>
      </c>
    </row>
    <row r="81" spans="1:26" ht="15.75" customHeight="1">
      <c r="A81" s="1409">
        <f t="shared" ref="A81:A98" si="60">A80+1</f>
        <v>3</v>
      </c>
      <c r="B81" s="1417" t="s">
        <v>1240</v>
      </c>
      <c r="C81" s="1441"/>
      <c r="D81" s="1450"/>
      <c r="E81" s="1413" t="s">
        <v>1785</v>
      </c>
      <c r="F81" s="1418" t="str">
        <f>MEP!D64</f>
        <v>roll</v>
      </c>
      <c r="G81" s="1996">
        <v>0</v>
      </c>
      <c r="H81" s="1786">
        <f>MEP!F64</f>
        <v>3</v>
      </c>
      <c r="I81" s="1786"/>
      <c r="J81" s="1786"/>
      <c r="K81" s="1978">
        <f t="shared" si="28"/>
        <v>3</v>
      </c>
      <c r="L81" s="1979">
        <f>'ANALISA ME'!$E$496</f>
        <v>7315920</v>
      </c>
      <c r="M81" s="1980">
        <f>'ANALISA ME'!$F$496</f>
        <v>720900</v>
      </c>
      <c r="N81" s="1979">
        <f t="shared" si="24"/>
        <v>21947760</v>
      </c>
      <c r="O81" s="1980">
        <f t="shared" si="25"/>
        <v>2162700</v>
      </c>
      <c r="P81" s="1981">
        <f t="shared" si="51"/>
        <v>8036820</v>
      </c>
      <c r="Q81" s="1982">
        <f t="shared" si="26"/>
        <v>24110460</v>
      </c>
      <c r="R81" s="2251">
        <f t="shared" si="52"/>
        <v>0.1</v>
      </c>
      <c r="S81" s="2242">
        <f t="shared" si="6"/>
        <v>803682</v>
      </c>
      <c r="T81" s="2243">
        <f t="shared" si="53"/>
        <v>2411046</v>
      </c>
      <c r="U81" s="2251">
        <f t="shared" si="54"/>
        <v>0.1</v>
      </c>
      <c r="V81" s="2242">
        <f t="shared" si="55"/>
        <v>803682</v>
      </c>
      <c r="W81" s="2243">
        <f t="shared" si="56"/>
        <v>2411046</v>
      </c>
      <c r="X81" s="2251">
        <f t="shared" si="57"/>
        <v>0.8</v>
      </c>
      <c r="Y81" s="2242">
        <f t="shared" si="58"/>
        <v>6429456</v>
      </c>
      <c r="Z81" s="2243">
        <f t="shared" si="59"/>
        <v>19288368</v>
      </c>
    </row>
    <row r="82" spans="1:26" ht="15.75" customHeight="1">
      <c r="A82" s="1409">
        <f t="shared" si="60"/>
        <v>4</v>
      </c>
      <c r="B82" s="1419" t="s">
        <v>1291</v>
      </c>
      <c r="C82" s="1441"/>
      <c r="D82" s="1450"/>
      <c r="E82" s="1413" t="s">
        <v>1785</v>
      </c>
      <c r="F82" s="1418" t="str">
        <f>MEP!D65</f>
        <v>roll</v>
      </c>
      <c r="G82" s="1996">
        <v>0</v>
      </c>
      <c r="H82" s="1786">
        <f>MEP!F65</f>
        <v>1</v>
      </c>
      <c r="I82" s="1786"/>
      <c r="J82" s="1786"/>
      <c r="K82" s="1978">
        <f t="shared" si="28"/>
        <v>1</v>
      </c>
      <c r="L82" s="1979">
        <f>'ANALISA ME'!$E$531</f>
        <v>3375000</v>
      </c>
      <c r="M82" s="1980">
        <f>'ANALISA ME'!$F$531</f>
        <v>720900</v>
      </c>
      <c r="N82" s="1979">
        <f t="shared" si="24"/>
        <v>3375000</v>
      </c>
      <c r="O82" s="1980">
        <f t="shared" si="25"/>
        <v>720900</v>
      </c>
      <c r="P82" s="1981">
        <f t="shared" si="51"/>
        <v>4095900</v>
      </c>
      <c r="Q82" s="1982">
        <f t="shared" si="26"/>
        <v>4095900</v>
      </c>
      <c r="R82" s="2251">
        <f t="shared" si="52"/>
        <v>0.1</v>
      </c>
      <c r="S82" s="2242">
        <f t="shared" si="6"/>
        <v>409590</v>
      </c>
      <c r="T82" s="2243">
        <f t="shared" si="53"/>
        <v>409590</v>
      </c>
      <c r="U82" s="2251">
        <f t="shared" si="54"/>
        <v>0.1</v>
      </c>
      <c r="V82" s="2242">
        <f t="shared" si="55"/>
        <v>409590</v>
      </c>
      <c r="W82" s="2243">
        <f t="shared" si="56"/>
        <v>409590</v>
      </c>
      <c r="X82" s="2251">
        <f t="shared" si="57"/>
        <v>0.8</v>
      </c>
      <c r="Y82" s="2242">
        <f t="shared" si="58"/>
        <v>3276720</v>
      </c>
      <c r="Z82" s="2243">
        <f t="shared" si="59"/>
        <v>3276720</v>
      </c>
    </row>
    <row r="83" spans="1:26" ht="15.75" customHeight="1">
      <c r="A83" s="1409">
        <f t="shared" si="60"/>
        <v>5</v>
      </c>
      <c r="B83" s="1411" t="s">
        <v>1242</v>
      </c>
      <c r="C83" s="1441"/>
      <c r="D83" s="1450"/>
      <c r="E83" s="1413" t="s">
        <v>1786</v>
      </c>
      <c r="F83" s="1420" t="str">
        <f>MEP!D66</f>
        <v>btg</v>
      </c>
      <c r="G83" s="1996">
        <v>0</v>
      </c>
      <c r="H83" s="1786">
        <f>MEP!F66</f>
        <v>185</v>
      </c>
      <c r="I83" s="1786"/>
      <c r="J83" s="1786"/>
      <c r="K83" s="1978">
        <f t="shared" si="28"/>
        <v>185</v>
      </c>
      <c r="L83" s="1979">
        <f>'ANALISA ME'!$E$543</f>
        <v>19136.25</v>
      </c>
      <c r="M83" s="1980">
        <f>'ANALISA ME'!$F$543</f>
        <v>6966</v>
      </c>
      <c r="N83" s="1979">
        <f t="shared" si="24"/>
        <v>3540206.25</v>
      </c>
      <c r="O83" s="1980">
        <f t="shared" si="25"/>
        <v>1288710</v>
      </c>
      <c r="P83" s="1981">
        <f t="shared" si="51"/>
        <v>26102.25</v>
      </c>
      <c r="Q83" s="1982">
        <f t="shared" si="26"/>
        <v>4828916.25</v>
      </c>
      <c r="R83" s="2251">
        <f t="shared" si="52"/>
        <v>0.1</v>
      </c>
      <c r="S83" s="2242">
        <f t="shared" si="6"/>
        <v>2610.2250000000004</v>
      </c>
      <c r="T83" s="2243">
        <f t="shared" si="53"/>
        <v>482891.62500000006</v>
      </c>
      <c r="U83" s="2251">
        <f t="shared" si="54"/>
        <v>0.1</v>
      </c>
      <c r="V83" s="2242">
        <f t="shared" si="55"/>
        <v>2610.2250000000004</v>
      </c>
      <c r="W83" s="2243">
        <f t="shared" si="56"/>
        <v>482891.62500000006</v>
      </c>
      <c r="X83" s="2251">
        <f t="shared" si="57"/>
        <v>0.8</v>
      </c>
      <c r="Y83" s="2242">
        <f t="shared" si="58"/>
        <v>20881.800000000003</v>
      </c>
      <c r="Z83" s="2243">
        <f t="shared" si="59"/>
        <v>3863133.0000000005</v>
      </c>
    </row>
    <row r="84" spans="1:26" ht="15.75" customHeight="1">
      <c r="A84" s="1409">
        <f t="shared" si="60"/>
        <v>6</v>
      </c>
      <c r="B84" s="1417" t="s">
        <v>1244</v>
      </c>
      <c r="C84" s="1441"/>
      <c r="D84" s="1450"/>
      <c r="E84" s="1408" t="s">
        <v>1786</v>
      </c>
      <c r="F84" s="1418" t="str">
        <f>MEP!D67</f>
        <v>pcs</v>
      </c>
      <c r="G84" s="1996">
        <v>0</v>
      </c>
      <c r="H84" s="1786">
        <f>MEP!F67</f>
        <v>95</v>
      </c>
      <c r="I84" s="1786"/>
      <c r="J84" s="1786"/>
      <c r="K84" s="1978">
        <f t="shared" si="28"/>
        <v>95</v>
      </c>
      <c r="L84" s="1979">
        <f t="shared" ref="L84:M84" si="61">L83</f>
        <v>19136.25</v>
      </c>
      <c r="M84" s="1980">
        <f t="shared" si="61"/>
        <v>6966</v>
      </c>
      <c r="N84" s="1979">
        <f t="shared" si="24"/>
        <v>1817943.75</v>
      </c>
      <c r="O84" s="1980">
        <f t="shared" si="25"/>
        <v>661770</v>
      </c>
      <c r="P84" s="1981">
        <f t="shared" si="51"/>
        <v>26102.25</v>
      </c>
      <c r="Q84" s="1982">
        <f t="shared" si="26"/>
        <v>2479713.75</v>
      </c>
      <c r="R84" s="2251">
        <f t="shared" si="52"/>
        <v>0.1</v>
      </c>
      <c r="S84" s="2242">
        <f t="shared" si="6"/>
        <v>2610.2250000000004</v>
      </c>
      <c r="T84" s="2243">
        <f t="shared" si="53"/>
        <v>247971.37500000003</v>
      </c>
      <c r="U84" s="2251">
        <f t="shared" si="54"/>
        <v>0.1</v>
      </c>
      <c r="V84" s="2242">
        <f t="shared" si="55"/>
        <v>2610.2250000000004</v>
      </c>
      <c r="W84" s="2243">
        <f t="shared" si="56"/>
        <v>247971.37500000003</v>
      </c>
      <c r="X84" s="2251">
        <f t="shared" si="57"/>
        <v>0.8</v>
      </c>
      <c r="Y84" s="2242">
        <f t="shared" si="58"/>
        <v>20881.800000000003</v>
      </c>
      <c r="Z84" s="2243">
        <f t="shared" si="59"/>
        <v>1983771.0000000002</v>
      </c>
    </row>
    <row r="85" spans="1:26" ht="15.75" customHeight="1">
      <c r="A85" s="1409">
        <f t="shared" si="60"/>
        <v>7</v>
      </c>
      <c r="B85" s="1417" t="s">
        <v>1245</v>
      </c>
      <c r="C85" s="1781"/>
      <c r="D85" s="1421"/>
      <c r="E85" s="1408" t="s">
        <v>1786</v>
      </c>
      <c r="F85" s="1418" t="str">
        <f>MEP!D68</f>
        <v>pcs</v>
      </c>
      <c r="G85" s="1996">
        <v>0</v>
      </c>
      <c r="H85" s="1786">
        <f>MEP!F68</f>
        <v>95</v>
      </c>
      <c r="I85" s="1786"/>
      <c r="J85" s="1786"/>
      <c r="K85" s="1978">
        <f t="shared" si="28"/>
        <v>95</v>
      </c>
      <c r="L85" s="1979">
        <f>'ANALISA ME'!$E$555</f>
        <v>3543.75</v>
      </c>
      <c r="M85" s="1980">
        <f>'ANALISA ME'!$F$555</f>
        <v>4610.25</v>
      </c>
      <c r="N85" s="1979">
        <f t="shared" si="24"/>
        <v>336656.25</v>
      </c>
      <c r="O85" s="1980">
        <f t="shared" si="25"/>
        <v>437973.75</v>
      </c>
      <c r="P85" s="1981">
        <f t="shared" si="51"/>
        <v>8154</v>
      </c>
      <c r="Q85" s="1982">
        <f t="shared" si="26"/>
        <v>774630</v>
      </c>
      <c r="R85" s="2251">
        <f t="shared" si="52"/>
        <v>0.10000000000000002</v>
      </c>
      <c r="S85" s="2242">
        <f t="shared" si="6"/>
        <v>815.40000000000009</v>
      </c>
      <c r="T85" s="2243">
        <f t="shared" si="53"/>
        <v>77463.000000000015</v>
      </c>
      <c r="U85" s="2251">
        <f t="shared" si="54"/>
        <v>0.10000000000000002</v>
      </c>
      <c r="V85" s="2242">
        <f t="shared" si="55"/>
        <v>815.40000000000009</v>
      </c>
      <c r="W85" s="2243">
        <f t="shared" si="56"/>
        <v>77463.000000000015</v>
      </c>
      <c r="X85" s="2251">
        <f t="shared" si="57"/>
        <v>0.80000000000000016</v>
      </c>
      <c r="Y85" s="2242">
        <f t="shared" si="58"/>
        <v>6523.2000000000007</v>
      </c>
      <c r="Z85" s="2243">
        <f t="shared" si="59"/>
        <v>619704.00000000012</v>
      </c>
    </row>
    <row r="86" spans="1:26" ht="15.75" customHeight="1">
      <c r="A86" s="1409">
        <f t="shared" si="60"/>
        <v>8</v>
      </c>
      <c r="B86" s="1417" t="s">
        <v>1246</v>
      </c>
      <c r="C86" s="1781"/>
      <c r="D86" s="1421"/>
      <c r="E86" s="1408" t="s">
        <v>1786</v>
      </c>
      <c r="F86" s="1418" t="str">
        <f>MEP!D69</f>
        <v>pack</v>
      </c>
      <c r="G86" s="1996">
        <v>0</v>
      </c>
      <c r="H86" s="1786">
        <f>MEP!F69</f>
        <v>2</v>
      </c>
      <c r="I86" s="1786"/>
      <c r="J86" s="1786"/>
      <c r="K86" s="1978">
        <f t="shared" si="28"/>
        <v>2</v>
      </c>
      <c r="L86" s="1979">
        <f>'ANALISA ME'!$E$567</f>
        <v>85050</v>
      </c>
      <c r="M86" s="1980">
        <f>'ANALISA ME'!$F$567</f>
        <v>43345.8</v>
      </c>
      <c r="N86" s="1979">
        <f t="shared" si="24"/>
        <v>170100</v>
      </c>
      <c r="O86" s="1980">
        <f t="shared" si="25"/>
        <v>86691.6</v>
      </c>
      <c r="P86" s="1981">
        <f t="shared" si="51"/>
        <v>128395.8</v>
      </c>
      <c r="Q86" s="1982">
        <f t="shared" si="26"/>
        <v>256791.6</v>
      </c>
      <c r="R86" s="2251">
        <f t="shared" si="52"/>
        <v>0.1</v>
      </c>
      <c r="S86" s="2242">
        <f t="shared" si="6"/>
        <v>12839.580000000002</v>
      </c>
      <c r="T86" s="2243">
        <f t="shared" si="53"/>
        <v>25679.160000000003</v>
      </c>
      <c r="U86" s="2251">
        <f t="shared" si="54"/>
        <v>0.1</v>
      </c>
      <c r="V86" s="2242">
        <f t="shared" si="55"/>
        <v>12839.580000000002</v>
      </c>
      <c r="W86" s="2243">
        <f t="shared" si="56"/>
        <v>25679.160000000003</v>
      </c>
      <c r="X86" s="2251">
        <f t="shared" si="57"/>
        <v>0.8</v>
      </c>
      <c r="Y86" s="2242">
        <f t="shared" si="58"/>
        <v>102716.64000000001</v>
      </c>
      <c r="Z86" s="2243">
        <f t="shared" si="59"/>
        <v>205433.28000000003</v>
      </c>
    </row>
    <row r="87" spans="1:26" ht="15.75" customHeight="1">
      <c r="A87" s="1409">
        <f t="shared" si="60"/>
        <v>9</v>
      </c>
      <c r="B87" s="1417" t="s">
        <v>1248</v>
      </c>
      <c r="C87" s="1781"/>
      <c r="D87" s="1421"/>
      <c r="E87" s="1408" t="s">
        <v>1786</v>
      </c>
      <c r="F87" s="1418" t="str">
        <f>MEP!D70</f>
        <v>pcs</v>
      </c>
      <c r="G87" s="1996">
        <v>0</v>
      </c>
      <c r="H87" s="1786">
        <f>MEP!F70</f>
        <v>115</v>
      </c>
      <c r="I87" s="1786"/>
      <c r="J87" s="1786"/>
      <c r="K87" s="1978">
        <f t="shared" si="28"/>
        <v>115</v>
      </c>
      <c r="L87" s="1979">
        <f>'ANALISA ME'!$E$579</f>
        <v>19845</v>
      </c>
      <c r="M87" s="1980">
        <f>'ANALISA ME'!$F$579</f>
        <v>4610.25</v>
      </c>
      <c r="N87" s="1979">
        <f t="shared" si="24"/>
        <v>2282175</v>
      </c>
      <c r="O87" s="1980">
        <f t="shared" si="25"/>
        <v>530178.75</v>
      </c>
      <c r="P87" s="1981">
        <f t="shared" si="51"/>
        <v>24455.25</v>
      </c>
      <c r="Q87" s="1982">
        <f t="shared" si="26"/>
        <v>2812353.75</v>
      </c>
      <c r="R87" s="2251">
        <f t="shared" si="52"/>
        <v>0.1</v>
      </c>
      <c r="S87" s="2242">
        <f t="shared" si="6"/>
        <v>2445.5250000000001</v>
      </c>
      <c r="T87" s="2243">
        <f t="shared" si="53"/>
        <v>281235.375</v>
      </c>
      <c r="U87" s="2251">
        <f t="shared" si="54"/>
        <v>0.1</v>
      </c>
      <c r="V87" s="2242">
        <f t="shared" si="55"/>
        <v>2445.5250000000001</v>
      </c>
      <c r="W87" s="2243">
        <f t="shared" si="56"/>
        <v>281235.375</v>
      </c>
      <c r="X87" s="2251">
        <f t="shared" si="57"/>
        <v>0.8</v>
      </c>
      <c r="Y87" s="2242">
        <f t="shared" si="58"/>
        <v>19564.2</v>
      </c>
      <c r="Z87" s="2243">
        <f t="shared" si="59"/>
        <v>2249883</v>
      </c>
    </row>
    <row r="88" spans="1:26" ht="15.75" customHeight="1">
      <c r="A88" s="1409">
        <f t="shared" si="60"/>
        <v>10</v>
      </c>
      <c r="B88" s="1417" t="s">
        <v>1249</v>
      </c>
      <c r="C88" s="1781"/>
      <c r="D88" s="1421"/>
      <c r="E88" s="1408" t="s">
        <v>1786</v>
      </c>
      <c r="F88" s="1418" t="str">
        <f>MEP!D71</f>
        <v>pcs</v>
      </c>
      <c r="G88" s="1996">
        <v>0</v>
      </c>
      <c r="H88" s="1786">
        <f>MEP!F71</f>
        <v>40</v>
      </c>
      <c r="I88" s="1786"/>
      <c r="J88" s="1786"/>
      <c r="K88" s="1978">
        <f t="shared" si="28"/>
        <v>40</v>
      </c>
      <c r="L88" s="1979">
        <f>'ANALISA ME'!$E$591</f>
        <v>22680</v>
      </c>
      <c r="M88" s="1980">
        <f>'ANALISA ME'!$F$591</f>
        <v>4610.25</v>
      </c>
      <c r="N88" s="1979">
        <f t="shared" si="24"/>
        <v>907200</v>
      </c>
      <c r="O88" s="1980">
        <f t="shared" si="25"/>
        <v>184410</v>
      </c>
      <c r="P88" s="1981">
        <f t="shared" si="51"/>
        <v>27290.25</v>
      </c>
      <c r="Q88" s="1982">
        <f t="shared" si="26"/>
        <v>1091610</v>
      </c>
      <c r="R88" s="2251">
        <f t="shared" si="52"/>
        <v>0.1</v>
      </c>
      <c r="S88" s="2242">
        <f t="shared" si="6"/>
        <v>2729.0250000000001</v>
      </c>
      <c r="T88" s="2243">
        <f t="shared" si="53"/>
        <v>109161</v>
      </c>
      <c r="U88" s="2251">
        <f t="shared" si="54"/>
        <v>0.1</v>
      </c>
      <c r="V88" s="2242">
        <f t="shared" si="55"/>
        <v>2729.0250000000001</v>
      </c>
      <c r="W88" s="2243">
        <f t="shared" si="56"/>
        <v>109161</v>
      </c>
      <c r="X88" s="2251">
        <f t="shared" si="57"/>
        <v>0.8</v>
      </c>
      <c r="Y88" s="2242">
        <f t="shared" si="58"/>
        <v>21832.2</v>
      </c>
      <c r="Z88" s="2243">
        <f t="shared" si="59"/>
        <v>873288</v>
      </c>
    </row>
    <row r="89" spans="1:26" ht="15.75" customHeight="1">
      <c r="A89" s="1409">
        <f t="shared" si="60"/>
        <v>11</v>
      </c>
      <c r="B89" s="1417" t="s">
        <v>1250</v>
      </c>
      <c r="C89" s="1781"/>
      <c r="D89" s="1421"/>
      <c r="E89" s="1408" t="s">
        <v>1786</v>
      </c>
      <c r="F89" s="1418" t="str">
        <f>MEP!D72</f>
        <v>pcs</v>
      </c>
      <c r="G89" s="1996">
        <v>0</v>
      </c>
      <c r="H89" s="1786">
        <f>MEP!F72</f>
        <v>15</v>
      </c>
      <c r="I89" s="1786"/>
      <c r="J89" s="1786"/>
      <c r="K89" s="1978">
        <f t="shared" si="28"/>
        <v>15</v>
      </c>
      <c r="L89" s="1979">
        <f>'ANALISA ME'!$E$603</f>
        <v>9922.5</v>
      </c>
      <c r="M89" s="1980">
        <f>'ANALISA ME'!$F$603</f>
        <v>4610.25</v>
      </c>
      <c r="N89" s="1979">
        <f t="shared" si="24"/>
        <v>148837.5</v>
      </c>
      <c r="O89" s="1980">
        <f t="shared" si="25"/>
        <v>69153.75</v>
      </c>
      <c r="P89" s="1981">
        <f t="shared" si="51"/>
        <v>14532.75</v>
      </c>
      <c r="Q89" s="1982">
        <f t="shared" si="26"/>
        <v>217991.25</v>
      </c>
      <c r="R89" s="2251">
        <f t="shared" si="52"/>
        <v>0.1</v>
      </c>
      <c r="S89" s="2242">
        <f t="shared" ref="S89:S152" si="62">P89*10%</f>
        <v>1453.2750000000001</v>
      </c>
      <c r="T89" s="2243">
        <f t="shared" si="53"/>
        <v>21799.125</v>
      </c>
      <c r="U89" s="2251">
        <f t="shared" si="54"/>
        <v>0.1</v>
      </c>
      <c r="V89" s="2242">
        <f t="shared" si="55"/>
        <v>1453.2750000000001</v>
      </c>
      <c r="W89" s="2243">
        <f t="shared" si="56"/>
        <v>21799.125</v>
      </c>
      <c r="X89" s="2251">
        <f t="shared" si="57"/>
        <v>0.8</v>
      </c>
      <c r="Y89" s="2242">
        <f t="shared" si="58"/>
        <v>11626.2</v>
      </c>
      <c r="Z89" s="2243">
        <f t="shared" si="59"/>
        <v>174393</v>
      </c>
    </row>
    <row r="90" spans="1:26" ht="15.75" customHeight="1">
      <c r="A90" s="1409">
        <f t="shared" si="60"/>
        <v>12</v>
      </c>
      <c r="B90" s="1419" t="s">
        <v>1292</v>
      </c>
      <c r="C90" s="1781"/>
      <c r="D90" s="1421"/>
      <c r="E90" s="1408" t="s">
        <v>1786</v>
      </c>
      <c r="F90" s="1418" t="str">
        <f>MEP!D73</f>
        <v>unit</v>
      </c>
      <c r="G90" s="1996">
        <v>0</v>
      </c>
      <c r="H90" s="1786">
        <f>MEP!F73</f>
        <v>1</v>
      </c>
      <c r="I90" s="1786"/>
      <c r="J90" s="1786"/>
      <c r="K90" s="1978">
        <f t="shared" si="28"/>
        <v>1</v>
      </c>
      <c r="L90" s="1979">
        <f>'ANALISA ME'!$E$615</f>
        <v>949725</v>
      </c>
      <c r="M90" s="1980">
        <f>'ANALISA ME'!$F$615</f>
        <v>360450</v>
      </c>
      <c r="N90" s="1979">
        <f t="shared" si="24"/>
        <v>949725</v>
      </c>
      <c r="O90" s="1980">
        <f t="shared" si="25"/>
        <v>360450</v>
      </c>
      <c r="P90" s="1981">
        <f t="shared" si="51"/>
        <v>1310175</v>
      </c>
      <c r="Q90" s="1982">
        <f t="shared" si="26"/>
        <v>1310175</v>
      </c>
      <c r="R90" s="2251">
        <f t="shared" si="52"/>
        <v>0.1</v>
      </c>
      <c r="S90" s="2242">
        <f t="shared" si="62"/>
        <v>131017.5</v>
      </c>
      <c r="T90" s="2243">
        <f t="shared" si="53"/>
        <v>131017.5</v>
      </c>
      <c r="U90" s="2251">
        <f t="shared" si="54"/>
        <v>0.1</v>
      </c>
      <c r="V90" s="2242">
        <f t="shared" si="55"/>
        <v>131017.5</v>
      </c>
      <c r="W90" s="2243">
        <f t="shared" si="56"/>
        <v>131017.5</v>
      </c>
      <c r="X90" s="2251">
        <f t="shared" si="57"/>
        <v>0.8</v>
      </c>
      <c r="Y90" s="2242">
        <f t="shared" si="58"/>
        <v>1048140</v>
      </c>
      <c r="Z90" s="2243">
        <f t="shared" si="59"/>
        <v>1048140</v>
      </c>
    </row>
    <row r="91" spans="1:26" ht="15.75" customHeight="1">
      <c r="A91" s="1409">
        <f t="shared" si="60"/>
        <v>13</v>
      </c>
      <c r="B91" s="1419" t="s">
        <v>1252</v>
      </c>
      <c r="C91" s="1444"/>
      <c r="D91" s="1447"/>
      <c r="E91" s="1408" t="s">
        <v>1811</v>
      </c>
      <c r="F91" s="1418" t="str">
        <f>MEP!D74</f>
        <v>unit</v>
      </c>
      <c r="G91" s="1996">
        <v>0</v>
      </c>
      <c r="H91" s="1786">
        <f>MEP!F74</f>
        <v>9</v>
      </c>
      <c r="I91" s="1786"/>
      <c r="J91" s="1786"/>
      <c r="K91" s="1978">
        <f t="shared" si="28"/>
        <v>9</v>
      </c>
      <c r="L91" s="1979">
        <f>'ANALISA ME'!$E$627</f>
        <v>128638.125</v>
      </c>
      <c r="M91" s="1980">
        <f>'ANALISA ME'!$F$627</f>
        <v>64908</v>
      </c>
      <c r="N91" s="1979">
        <f t="shared" si="24"/>
        <v>1157743.125</v>
      </c>
      <c r="O91" s="1980">
        <f t="shared" si="25"/>
        <v>584172</v>
      </c>
      <c r="P91" s="1981">
        <f t="shared" si="51"/>
        <v>193546.125</v>
      </c>
      <c r="Q91" s="1982">
        <f t="shared" si="26"/>
        <v>1741915.125</v>
      </c>
      <c r="R91" s="2251">
        <f t="shared" si="52"/>
        <v>9.9999999999999992E-2</v>
      </c>
      <c r="S91" s="2242">
        <f t="shared" si="62"/>
        <v>19354.612499999999</v>
      </c>
      <c r="T91" s="2243">
        <f t="shared" si="53"/>
        <v>174191.51249999998</v>
      </c>
      <c r="U91" s="2251">
        <f t="shared" si="54"/>
        <v>9.9999999999999992E-2</v>
      </c>
      <c r="V91" s="2242">
        <f t="shared" si="55"/>
        <v>19354.612499999999</v>
      </c>
      <c r="W91" s="2243">
        <f t="shared" si="56"/>
        <v>174191.51249999998</v>
      </c>
      <c r="X91" s="2251">
        <f t="shared" si="57"/>
        <v>0.79999999999999993</v>
      </c>
      <c r="Y91" s="2242">
        <f t="shared" si="58"/>
        <v>154836.9</v>
      </c>
      <c r="Z91" s="2243">
        <f t="shared" si="59"/>
        <v>1393532.0999999999</v>
      </c>
    </row>
    <row r="92" spans="1:26" ht="15.75" customHeight="1">
      <c r="A92" s="1409">
        <f t="shared" si="60"/>
        <v>14</v>
      </c>
      <c r="B92" s="1411" t="s">
        <v>1253</v>
      </c>
      <c r="C92" s="1441"/>
      <c r="D92" s="1450"/>
      <c r="E92" s="1413" t="s">
        <v>1788</v>
      </c>
      <c r="F92" s="1420" t="str">
        <f>MEP!D75</f>
        <v>unit</v>
      </c>
      <c r="G92" s="1996">
        <v>0</v>
      </c>
      <c r="H92" s="1786">
        <f>MEP!F75</f>
        <v>4</v>
      </c>
      <c r="I92" s="1786"/>
      <c r="J92" s="1786"/>
      <c r="K92" s="1978">
        <f t="shared" si="28"/>
        <v>4</v>
      </c>
      <c r="L92" s="1979">
        <f>'ANALISA ME'!$E$639</f>
        <v>121550.625</v>
      </c>
      <c r="M92" s="1980">
        <f>'ANALISA ME'!$F$639</f>
        <v>64908</v>
      </c>
      <c r="N92" s="1979">
        <f t="shared" si="24"/>
        <v>486202.5</v>
      </c>
      <c r="O92" s="1980">
        <f t="shared" si="25"/>
        <v>259632</v>
      </c>
      <c r="P92" s="1981">
        <f t="shared" si="51"/>
        <v>186458.625</v>
      </c>
      <c r="Q92" s="1982">
        <f t="shared" si="26"/>
        <v>745834.5</v>
      </c>
      <c r="R92" s="2251">
        <f t="shared" si="52"/>
        <v>9.9999999999999992E-2</v>
      </c>
      <c r="S92" s="2242">
        <f t="shared" si="62"/>
        <v>18645.862499999999</v>
      </c>
      <c r="T92" s="2243">
        <f t="shared" si="53"/>
        <v>74583.45</v>
      </c>
      <c r="U92" s="2251">
        <f t="shared" si="54"/>
        <v>9.9999999999999992E-2</v>
      </c>
      <c r="V92" s="2242">
        <f t="shared" si="55"/>
        <v>18645.862499999999</v>
      </c>
      <c r="W92" s="2243">
        <f t="shared" si="56"/>
        <v>74583.45</v>
      </c>
      <c r="X92" s="2251">
        <f t="shared" si="57"/>
        <v>0.79999999999999993</v>
      </c>
      <c r="Y92" s="2242">
        <f t="shared" si="58"/>
        <v>149166.9</v>
      </c>
      <c r="Z92" s="2243">
        <f t="shared" si="59"/>
        <v>596667.6</v>
      </c>
    </row>
    <row r="93" spans="1:26" ht="15.75" customHeight="1">
      <c r="A93" s="1409">
        <f t="shared" si="60"/>
        <v>15</v>
      </c>
      <c r="B93" s="1417" t="s">
        <v>1254</v>
      </c>
      <c r="C93" s="1441"/>
      <c r="D93" s="1450"/>
      <c r="E93" s="1408" t="s">
        <v>1788</v>
      </c>
      <c r="F93" s="1418" t="str">
        <f>MEP!D76</f>
        <v>unit</v>
      </c>
      <c r="G93" s="1996">
        <v>0</v>
      </c>
      <c r="H93" s="1786">
        <f>MEP!F76</f>
        <v>3</v>
      </c>
      <c r="I93" s="1786"/>
      <c r="J93" s="1786"/>
      <c r="K93" s="1978">
        <f t="shared" si="28"/>
        <v>3</v>
      </c>
      <c r="L93" s="1979">
        <f>'ANALISA ME'!$E$663</f>
        <v>558495</v>
      </c>
      <c r="M93" s="1980">
        <f>'ANALISA ME'!$F$663</f>
        <v>95283</v>
      </c>
      <c r="N93" s="1979">
        <f t="shared" si="24"/>
        <v>1675485</v>
      </c>
      <c r="O93" s="1980">
        <f t="shared" si="25"/>
        <v>285849</v>
      </c>
      <c r="P93" s="1981">
        <f t="shared" si="51"/>
        <v>653778</v>
      </c>
      <c r="Q93" s="1982">
        <f t="shared" si="26"/>
        <v>1961334</v>
      </c>
      <c r="R93" s="2251">
        <f t="shared" si="52"/>
        <v>0.1</v>
      </c>
      <c r="S93" s="2242">
        <f t="shared" si="62"/>
        <v>65377.8</v>
      </c>
      <c r="T93" s="2243">
        <f t="shared" si="53"/>
        <v>196133.40000000002</v>
      </c>
      <c r="U93" s="2251">
        <f t="shared" si="54"/>
        <v>0.1</v>
      </c>
      <c r="V93" s="2242">
        <f t="shared" si="55"/>
        <v>65377.8</v>
      </c>
      <c r="W93" s="2243">
        <f t="shared" si="56"/>
        <v>196133.40000000002</v>
      </c>
      <c r="X93" s="2251">
        <f t="shared" si="57"/>
        <v>0.8</v>
      </c>
      <c r="Y93" s="2242">
        <f t="shared" si="58"/>
        <v>523022.4</v>
      </c>
      <c r="Z93" s="2243">
        <f t="shared" si="59"/>
        <v>1569067.2000000002</v>
      </c>
    </row>
    <row r="94" spans="1:26" ht="15.75" customHeight="1">
      <c r="A94" s="1409">
        <f t="shared" si="60"/>
        <v>16</v>
      </c>
      <c r="B94" s="1417" t="s">
        <v>1256</v>
      </c>
      <c r="C94" s="1781"/>
      <c r="D94" s="1421"/>
      <c r="E94" s="1408" t="s">
        <v>1788</v>
      </c>
      <c r="F94" s="1418" t="str">
        <f>MEP!D77</f>
        <v>unit</v>
      </c>
      <c r="G94" s="1996">
        <v>0</v>
      </c>
      <c r="H94" s="1786">
        <f>MEP!F77</f>
        <v>1</v>
      </c>
      <c r="I94" s="1786"/>
      <c r="J94" s="1786"/>
      <c r="K94" s="1978">
        <f t="shared" si="28"/>
        <v>1</v>
      </c>
      <c r="L94" s="1979">
        <f>'ANALISA ME'!$E$687</f>
        <v>649923.75</v>
      </c>
      <c r="M94" s="1980">
        <f>'ANALISA ME'!$F$687</f>
        <v>134433</v>
      </c>
      <c r="N94" s="1979">
        <f t="shared" si="24"/>
        <v>649923.75</v>
      </c>
      <c r="O94" s="1980">
        <f t="shared" si="25"/>
        <v>134433</v>
      </c>
      <c r="P94" s="1981">
        <f t="shared" si="51"/>
        <v>784356.75</v>
      </c>
      <c r="Q94" s="1982">
        <f t="shared" si="26"/>
        <v>784356.75</v>
      </c>
      <c r="R94" s="2251">
        <f t="shared" si="52"/>
        <v>0.1</v>
      </c>
      <c r="S94" s="2242">
        <f t="shared" si="62"/>
        <v>78435.675000000003</v>
      </c>
      <c r="T94" s="2243">
        <f t="shared" si="53"/>
        <v>78435.675000000003</v>
      </c>
      <c r="U94" s="2251">
        <f t="shared" si="54"/>
        <v>0.1</v>
      </c>
      <c r="V94" s="2242">
        <f t="shared" si="55"/>
        <v>78435.675000000003</v>
      </c>
      <c r="W94" s="2243">
        <f t="shared" si="56"/>
        <v>78435.675000000003</v>
      </c>
      <c r="X94" s="2251">
        <f t="shared" si="57"/>
        <v>0.8</v>
      </c>
      <c r="Y94" s="2242">
        <f t="shared" si="58"/>
        <v>627485.4</v>
      </c>
      <c r="Z94" s="2243">
        <f t="shared" si="59"/>
        <v>627485.4</v>
      </c>
    </row>
    <row r="95" spans="1:26" ht="15.75" customHeight="1">
      <c r="A95" s="1409">
        <f t="shared" si="60"/>
        <v>17</v>
      </c>
      <c r="B95" s="1417" t="s">
        <v>1259</v>
      </c>
      <c r="C95" s="1781"/>
      <c r="D95" s="1421"/>
      <c r="E95" s="1408" t="s">
        <v>1790</v>
      </c>
      <c r="F95" s="1418" t="str">
        <f>MEP!D78</f>
        <v>pcs</v>
      </c>
      <c r="G95" s="1996">
        <v>0</v>
      </c>
      <c r="H95" s="1786">
        <f>MEP!F78</f>
        <v>3</v>
      </c>
      <c r="I95" s="1786"/>
      <c r="J95" s="1786"/>
      <c r="K95" s="1978">
        <f t="shared" si="28"/>
        <v>3</v>
      </c>
      <c r="L95" s="1979">
        <f>'ANALISA ME'!$E$723</f>
        <v>4599787.5</v>
      </c>
      <c r="M95" s="1980">
        <f>'ANALISA ME'!$F$723</f>
        <v>520155</v>
      </c>
      <c r="N95" s="1979">
        <f t="shared" si="24"/>
        <v>13799362.5</v>
      </c>
      <c r="O95" s="1980">
        <f t="shared" si="25"/>
        <v>1560465</v>
      </c>
      <c r="P95" s="1981">
        <f t="shared" si="51"/>
        <v>5119942.5</v>
      </c>
      <c r="Q95" s="1982">
        <f t="shared" si="26"/>
        <v>15359827.5</v>
      </c>
      <c r="R95" s="2251">
        <f t="shared" si="52"/>
        <v>0.1</v>
      </c>
      <c r="S95" s="2242">
        <f t="shared" si="62"/>
        <v>511994.25</v>
      </c>
      <c r="T95" s="2243">
        <f t="shared" si="53"/>
        <v>1535982.75</v>
      </c>
      <c r="U95" s="2251">
        <f t="shared" si="54"/>
        <v>0.1</v>
      </c>
      <c r="V95" s="2242">
        <f t="shared" si="55"/>
        <v>511994.25</v>
      </c>
      <c r="W95" s="2243">
        <f t="shared" si="56"/>
        <v>1535982.75</v>
      </c>
      <c r="X95" s="2251">
        <f t="shared" si="57"/>
        <v>0.8</v>
      </c>
      <c r="Y95" s="2242">
        <f t="shared" si="58"/>
        <v>4095954</v>
      </c>
      <c r="Z95" s="2243">
        <f t="shared" si="59"/>
        <v>12287862</v>
      </c>
    </row>
    <row r="96" spans="1:26" ht="15.75" customHeight="1">
      <c r="A96" s="1409">
        <f t="shared" si="60"/>
        <v>18</v>
      </c>
      <c r="B96" s="1417" t="s">
        <v>1260</v>
      </c>
      <c r="C96" s="1781"/>
      <c r="D96" s="1421"/>
      <c r="E96" s="1408"/>
      <c r="F96" s="1418" t="str">
        <f>MEP!D79</f>
        <v>btg</v>
      </c>
      <c r="G96" s="1996">
        <v>0</v>
      </c>
      <c r="H96" s="1786">
        <f>MEP!F79</f>
        <v>1</v>
      </c>
      <c r="I96" s="1786"/>
      <c r="J96" s="1786"/>
      <c r="K96" s="1978">
        <f t="shared" si="28"/>
        <v>1</v>
      </c>
      <c r="L96" s="1979">
        <f>'ANALISA ME'!$E$735</f>
        <v>741352.5</v>
      </c>
      <c r="M96" s="1980">
        <f>'ANALISA ME'!$F$735</f>
        <v>520155</v>
      </c>
      <c r="N96" s="1979">
        <f t="shared" si="24"/>
        <v>741352.5</v>
      </c>
      <c r="O96" s="1980">
        <f t="shared" si="25"/>
        <v>520155</v>
      </c>
      <c r="P96" s="1981">
        <f t="shared" si="51"/>
        <v>1261507.5</v>
      </c>
      <c r="Q96" s="1982">
        <f t="shared" si="26"/>
        <v>1261507.5</v>
      </c>
      <c r="R96" s="2251">
        <f t="shared" si="52"/>
        <v>0.1</v>
      </c>
      <c r="S96" s="2242">
        <f t="shared" si="62"/>
        <v>126150.75</v>
      </c>
      <c r="T96" s="2243">
        <f t="shared" si="53"/>
        <v>126150.75</v>
      </c>
      <c r="U96" s="2251">
        <f t="shared" si="54"/>
        <v>0.1</v>
      </c>
      <c r="V96" s="2242">
        <f t="shared" si="55"/>
        <v>126150.75</v>
      </c>
      <c r="W96" s="2243">
        <f t="shared" si="56"/>
        <v>126150.75</v>
      </c>
      <c r="X96" s="2251">
        <f t="shared" si="57"/>
        <v>0.8</v>
      </c>
      <c r="Y96" s="2242">
        <f t="shared" si="58"/>
        <v>1009206</v>
      </c>
      <c r="Z96" s="2243">
        <f t="shared" si="59"/>
        <v>1009206</v>
      </c>
    </row>
    <row r="97" spans="1:30" ht="15.75" customHeight="1">
      <c r="A97" s="1409">
        <f t="shared" si="60"/>
        <v>19</v>
      </c>
      <c r="B97" s="1417" t="s">
        <v>1261</v>
      </c>
      <c r="C97" s="1781"/>
      <c r="D97" s="1421"/>
      <c r="E97" s="1408"/>
      <c r="F97" s="1418" t="str">
        <f>MEP!D80</f>
        <v>btg</v>
      </c>
      <c r="G97" s="1996">
        <v>0</v>
      </c>
      <c r="H97" s="1786">
        <f>MEP!F80</f>
        <v>1</v>
      </c>
      <c r="I97" s="1786"/>
      <c r="J97" s="1786"/>
      <c r="K97" s="1978">
        <f t="shared" si="28"/>
        <v>1</v>
      </c>
      <c r="L97" s="1979">
        <f>'ANALISA ME'!$E$747</f>
        <v>233887.5</v>
      </c>
      <c r="M97" s="1980">
        <f>'ANALISA ME'!$F$747</f>
        <v>188730</v>
      </c>
      <c r="N97" s="1979">
        <f t="shared" si="24"/>
        <v>233887.5</v>
      </c>
      <c r="O97" s="1980">
        <f t="shared" si="25"/>
        <v>188730</v>
      </c>
      <c r="P97" s="1981">
        <f t="shared" si="51"/>
        <v>422617.5</v>
      </c>
      <c r="Q97" s="1982">
        <f t="shared" si="26"/>
        <v>422617.5</v>
      </c>
      <c r="R97" s="2251">
        <f t="shared" si="52"/>
        <v>0.1</v>
      </c>
      <c r="S97" s="2242">
        <f t="shared" si="62"/>
        <v>42261.75</v>
      </c>
      <c r="T97" s="2243">
        <f t="shared" si="53"/>
        <v>42261.75</v>
      </c>
      <c r="U97" s="2251">
        <f t="shared" si="54"/>
        <v>0.1</v>
      </c>
      <c r="V97" s="2242">
        <f t="shared" si="55"/>
        <v>42261.75</v>
      </c>
      <c r="W97" s="2243">
        <f t="shared" si="56"/>
        <v>42261.75</v>
      </c>
      <c r="X97" s="2251">
        <f t="shared" si="57"/>
        <v>0.8</v>
      </c>
      <c r="Y97" s="2242">
        <f t="shared" si="58"/>
        <v>338094</v>
      </c>
      <c r="Z97" s="2243">
        <f t="shared" si="59"/>
        <v>338094</v>
      </c>
    </row>
    <row r="98" spans="1:30" ht="15.75" customHeight="1">
      <c r="A98" s="1409">
        <f t="shared" si="60"/>
        <v>20</v>
      </c>
      <c r="B98" s="1417" t="s">
        <v>1262</v>
      </c>
      <c r="C98" s="1781"/>
      <c r="D98" s="1421"/>
      <c r="E98" s="1408"/>
      <c r="F98" s="1418" t="str">
        <f>MEP!D81</f>
        <v>btg</v>
      </c>
      <c r="G98" s="1996">
        <v>0</v>
      </c>
      <c r="H98" s="1786">
        <f>MEP!F81</f>
        <v>1</v>
      </c>
      <c r="I98" s="1786"/>
      <c r="J98" s="1786"/>
      <c r="K98" s="1978">
        <f t="shared" si="28"/>
        <v>1</v>
      </c>
      <c r="L98" s="1979">
        <f>'ANALISA ME'!$E$759</f>
        <v>63787.5</v>
      </c>
      <c r="M98" s="1980">
        <f>'ANALISA ME'!$F$759</f>
        <v>17644.5</v>
      </c>
      <c r="N98" s="1979">
        <f t="shared" si="24"/>
        <v>63787.5</v>
      </c>
      <c r="O98" s="1980">
        <f t="shared" si="25"/>
        <v>17644.5</v>
      </c>
      <c r="P98" s="1981">
        <f t="shared" si="51"/>
        <v>81432</v>
      </c>
      <c r="Q98" s="1982">
        <f t="shared" si="26"/>
        <v>81432</v>
      </c>
      <c r="R98" s="2251">
        <f t="shared" si="52"/>
        <v>0.1</v>
      </c>
      <c r="S98" s="2242">
        <f t="shared" si="62"/>
        <v>8143.2000000000007</v>
      </c>
      <c r="T98" s="2243">
        <f t="shared" si="53"/>
        <v>8143.2000000000007</v>
      </c>
      <c r="U98" s="2251">
        <f t="shared" si="54"/>
        <v>0.1</v>
      </c>
      <c r="V98" s="2242">
        <f t="shared" si="55"/>
        <v>8143.2000000000007</v>
      </c>
      <c r="W98" s="2243">
        <f t="shared" si="56"/>
        <v>8143.2000000000007</v>
      </c>
      <c r="X98" s="2251">
        <f t="shared" si="57"/>
        <v>0.8</v>
      </c>
      <c r="Y98" s="2242">
        <f t="shared" si="58"/>
        <v>65145.600000000006</v>
      </c>
      <c r="Z98" s="2243">
        <f t="shared" si="59"/>
        <v>65145.600000000006</v>
      </c>
    </row>
    <row r="99" spans="1:30" ht="15" customHeight="1">
      <c r="A99" s="1409"/>
      <c r="B99" s="1419"/>
      <c r="C99" s="1781"/>
      <c r="D99" s="1421"/>
      <c r="E99" s="1408"/>
      <c r="F99" s="1418"/>
      <c r="G99" s="1996"/>
      <c r="H99" s="1786"/>
      <c r="I99" s="1786"/>
      <c r="J99" s="1786"/>
      <c r="K99" s="1978"/>
      <c r="L99" s="1979"/>
      <c r="M99" s="1980"/>
      <c r="N99" s="1979"/>
      <c r="O99" s="1980"/>
      <c r="P99" s="1981"/>
      <c r="Q99" s="1982"/>
      <c r="R99" s="2235"/>
      <c r="S99" s="2242">
        <f t="shared" si="62"/>
        <v>0</v>
      </c>
      <c r="T99" s="2243"/>
      <c r="U99" s="2235"/>
      <c r="V99" s="2242">
        <f t="shared" ref="V99:V132" si="63">P99*15%</f>
        <v>0</v>
      </c>
      <c r="W99" s="2243"/>
      <c r="X99" s="2235"/>
      <c r="Y99" s="2242"/>
      <c r="Z99" s="2243"/>
    </row>
    <row r="100" spans="1:30" s="1977" customFormat="1" ht="15.75" customHeight="1">
      <c r="A100" s="1414" t="s">
        <v>326</v>
      </c>
      <c r="B100" s="1415" t="str">
        <f>MEP!C82</f>
        <v>Armature</v>
      </c>
      <c r="C100" s="1443"/>
      <c r="D100" s="1449"/>
      <c r="E100" s="1430"/>
      <c r="F100" s="1432"/>
      <c r="G100" s="1970"/>
      <c r="H100" s="1971"/>
      <c r="I100" s="1971"/>
      <c r="J100" s="1971"/>
      <c r="K100" s="1986"/>
      <c r="L100" s="1987"/>
      <c r="M100" s="1988"/>
      <c r="N100" s="1987"/>
      <c r="O100" s="1988"/>
      <c r="P100" s="1989"/>
      <c r="Q100" s="1990">
        <f>SUM(Q101:Q112)</f>
        <v>142169715.81</v>
      </c>
      <c r="R100" s="2234"/>
      <c r="S100" s="2242">
        <f t="shared" si="62"/>
        <v>0</v>
      </c>
      <c r="T100" s="2241"/>
      <c r="U100" s="2234"/>
      <c r="V100" s="2242">
        <f t="shared" si="63"/>
        <v>0</v>
      </c>
      <c r="W100" s="2241"/>
      <c r="X100" s="2234"/>
      <c r="Y100" s="2240"/>
      <c r="Z100" s="2241"/>
    </row>
    <row r="101" spans="1:30" ht="15.75" customHeight="1">
      <c r="A101" s="1409">
        <v>1</v>
      </c>
      <c r="B101" s="1417" t="str">
        <f>MEP!C83</f>
        <v>Lampu downlight</v>
      </c>
      <c r="C101" s="1441"/>
      <c r="D101" s="1450"/>
      <c r="E101" s="1413"/>
      <c r="F101" s="1418" t="str">
        <f>MEP!D83</f>
        <v>unit</v>
      </c>
      <c r="G101" s="1996">
        <v>0</v>
      </c>
      <c r="H101" s="1786">
        <f>MEP!F83</f>
        <v>54</v>
      </c>
      <c r="I101" s="1786">
        <v>0</v>
      </c>
      <c r="J101" s="1786">
        <v>0</v>
      </c>
      <c r="K101" s="1978">
        <f t="shared" si="28"/>
        <v>54</v>
      </c>
      <c r="L101" s="1979">
        <f>'ANALISA ME'!$E$771</f>
        <v>226800</v>
      </c>
      <c r="M101" s="1980">
        <f>'ANALISA ME'!$F$771</f>
        <v>91057.5</v>
      </c>
      <c r="N101" s="1979">
        <f t="shared" si="24"/>
        <v>12247200</v>
      </c>
      <c r="O101" s="1980">
        <f t="shared" si="25"/>
        <v>4917105</v>
      </c>
      <c r="P101" s="1981">
        <f t="shared" ref="P101:P112" si="64">L101+M101</f>
        <v>317857.5</v>
      </c>
      <c r="Q101" s="1982">
        <f t="shared" si="26"/>
        <v>17164305</v>
      </c>
      <c r="R101" s="2251">
        <f t="shared" ref="R101:R112" si="65">T101/Q101</f>
        <v>0.1</v>
      </c>
      <c r="S101" s="2242">
        <f t="shared" si="62"/>
        <v>31785.75</v>
      </c>
      <c r="T101" s="2243">
        <f t="shared" ref="T101:T112" si="66">K101*S101</f>
        <v>1716430.5</v>
      </c>
      <c r="U101" s="2251">
        <f t="shared" ref="U101:U112" si="67">W101/Q101</f>
        <v>0.1</v>
      </c>
      <c r="V101" s="2242">
        <f t="shared" ref="V101:V112" si="68">P101*10%</f>
        <v>31785.75</v>
      </c>
      <c r="W101" s="2243">
        <f t="shared" ref="W101:W112" si="69">K101*V101</f>
        <v>1716430.5</v>
      </c>
      <c r="X101" s="2251">
        <f t="shared" ref="X101:X112" si="70">Z101/Q101</f>
        <v>0.8</v>
      </c>
      <c r="Y101" s="2242">
        <f t="shared" ref="Y101:Y112" si="71">P101*(100%-R101-U101)</f>
        <v>254286</v>
      </c>
      <c r="Z101" s="2243">
        <f t="shared" ref="Z101:Z112" si="72">K101*Y101</f>
        <v>13731444</v>
      </c>
      <c r="AB101" s="1797">
        <f>26540+63470</f>
        <v>90010</v>
      </c>
      <c r="AC101" s="1797">
        <f>9230+10960</f>
        <v>20190</v>
      </c>
      <c r="AD101" s="1797">
        <v>72000</v>
      </c>
    </row>
    <row r="102" spans="1:30" ht="15.75" customHeight="1">
      <c r="A102" s="1409">
        <f>A101+1</f>
        <v>2</v>
      </c>
      <c r="B102" s="1417" t="str">
        <f>MEP!C84</f>
        <v>Lampu Spotlight</v>
      </c>
      <c r="C102" s="1441"/>
      <c r="D102" s="1450"/>
      <c r="E102" s="1408" t="s">
        <v>1798</v>
      </c>
      <c r="F102" s="1418" t="str">
        <f>MEP!D84</f>
        <v>set</v>
      </c>
      <c r="G102" s="1996">
        <v>0</v>
      </c>
      <c r="H102" s="1786">
        <f>MEP!F84</f>
        <v>15</v>
      </c>
      <c r="I102" s="1786"/>
      <c r="J102" s="1786"/>
      <c r="K102" s="1978">
        <f t="shared" si="28"/>
        <v>15</v>
      </c>
      <c r="L102" s="1979">
        <f>'ANALISA ME'!$E$783</f>
        <v>297675</v>
      </c>
      <c r="M102" s="1980">
        <f>'ANALISA ME'!$F$783</f>
        <v>91057.5</v>
      </c>
      <c r="N102" s="1979">
        <f t="shared" si="24"/>
        <v>4465125</v>
      </c>
      <c r="O102" s="1980">
        <f t="shared" si="25"/>
        <v>1365862.5</v>
      </c>
      <c r="P102" s="1981">
        <f t="shared" si="64"/>
        <v>388732.5</v>
      </c>
      <c r="Q102" s="1982">
        <f t="shared" si="26"/>
        <v>5830987.5</v>
      </c>
      <c r="R102" s="2251">
        <f t="shared" si="65"/>
        <v>0.1</v>
      </c>
      <c r="S102" s="2242">
        <f t="shared" si="62"/>
        <v>38873.25</v>
      </c>
      <c r="T102" s="2243">
        <f t="shared" si="66"/>
        <v>583098.75</v>
      </c>
      <c r="U102" s="2251">
        <f t="shared" si="67"/>
        <v>0.1</v>
      </c>
      <c r="V102" s="2242">
        <f t="shared" si="68"/>
        <v>38873.25</v>
      </c>
      <c r="W102" s="2243">
        <f t="shared" si="69"/>
        <v>583098.75</v>
      </c>
      <c r="X102" s="2251">
        <f t="shared" si="70"/>
        <v>0.8</v>
      </c>
      <c r="Y102" s="2242">
        <f t="shared" si="71"/>
        <v>310986</v>
      </c>
      <c r="Z102" s="2243">
        <f t="shared" si="72"/>
        <v>4664790</v>
      </c>
    </row>
    <row r="103" spans="1:30" ht="15.75" customHeight="1">
      <c r="A103" s="1409">
        <f t="shared" ref="A103:A112" si="73">A102+1</f>
        <v>3</v>
      </c>
      <c r="B103" s="1417" t="str">
        <f>MEP!C85</f>
        <v>Lampu track lamp</v>
      </c>
      <c r="C103" s="1441"/>
      <c r="D103" s="1450"/>
      <c r="E103" s="1408" t="s">
        <v>1799</v>
      </c>
      <c r="F103" s="1418" t="str">
        <f>MEP!D85</f>
        <v>pcs</v>
      </c>
      <c r="G103" s="1996">
        <v>0</v>
      </c>
      <c r="H103" s="1786">
        <f>MEP!F85</f>
        <v>22</v>
      </c>
      <c r="I103" s="1786"/>
      <c r="J103" s="1786"/>
      <c r="K103" s="1978">
        <f t="shared" si="28"/>
        <v>22</v>
      </c>
      <c r="L103" s="1979">
        <f>'ANALISA ME'!$E$795</f>
        <v>637875</v>
      </c>
      <c r="M103" s="1980">
        <f>'ANALISA ME'!$F$795</f>
        <v>104179.5</v>
      </c>
      <c r="N103" s="1979">
        <f t="shared" si="24"/>
        <v>14033250</v>
      </c>
      <c r="O103" s="1980">
        <f t="shared" si="25"/>
        <v>2291949</v>
      </c>
      <c r="P103" s="1981">
        <f t="shared" si="64"/>
        <v>742054.5</v>
      </c>
      <c r="Q103" s="1982">
        <f t="shared" si="26"/>
        <v>16325199</v>
      </c>
      <c r="R103" s="2251">
        <f t="shared" si="65"/>
        <v>9.9999999999999992E-2</v>
      </c>
      <c r="S103" s="2242">
        <f t="shared" si="62"/>
        <v>74205.45</v>
      </c>
      <c r="T103" s="2243">
        <f t="shared" si="66"/>
        <v>1632519.9</v>
      </c>
      <c r="U103" s="2251">
        <f t="shared" si="67"/>
        <v>9.9999999999999992E-2</v>
      </c>
      <c r="V103" s="2242">
        <f t="shared" si="68"/>
        <v>74205.45</v>
      </c>
      <c r="W103" s="2243">
        <f t="shared" si="69"/>
        <v>1632519.9</v>
      </c>
      <c r="X103" s="2251">
        <f t="shared" si="70"/>
        <v>0.79999999999999993</v>
      </c>
      <c r="Y103" s="2242">
        <f t="shared" si="71"/>
        <v>593643.6</v>
      </c>
      <c r="Z103" s="2243">
        <f t="shared" si="72"/>
        <v>13060159.199999999</v>
      </c>
    </row>
    <row r="104" spans="1:30" ht="15.75" customHeight="1">
      <c r="A104" s="1409">
        <f t="shared" si="73"/>
        <v>4</v>
      </c>
      <c r="B104" s="1419" t="str">
        <f>MEP!C86</f>
        <v>Rel lampu track 1m/btg</v>
      </c>
      <c r="C104" s="1441"/>
      <c r="D104" s="1450"/>
      <c r="E104" s="1408" t="s">
        <v>1800</v>
      </c>
      <c r="F104" s="1418" t="str">
        <f>MEP!D86</f>
        <v>btg</v>
      </c>
      <c r="G104" s="1996">
        <v>0</v>
      </c>
      <c r="H104" s="1786">
        <f>MEP!F86</f>
        <v>11</v>
      </c>
      <c r="I104" s="1786"/>
      <c r="J104" s="1786"/>
      <c r="K104" s="1978">
        <f t="shared" si="28"/>
        <v>11</v>
      </c>
      <c r="L104" s="1979">
        <f>'ANALISA ME'!$E$807</f>
        <v>283500</v>
      </c>
      <c r="M104" s="1980">
        <f>'ANALISA ME'!$F$807</f>
        <v>126049.5</v>
      </c>
      <c r="N104" s="1979">
        <f t="shared" si="24"/>
        <v>3118500</v>
      </c>
      <c r="O104" s="1980">
        <f t="shared" si="25"/>
        <v>1386544.5</v>
      </c>
      <c r="P104" s="1981">
        <f t="shared" si="64"/>
        <v>409549.5</v>
      </c>
      <c r="Q104" s="1982">
        <f t="shared" si="26"/>
        <v>4505044.5</v>
      </c>
      <c r="R104" s="2251">
        <f t="shared" si="65"/>
        <v>0.10000000000000002</v>
      </c>
      <c r="S104" s="2242">
        <f t="shared" si="62"/>
        <v>40954.950000000004</v>
      </c>
      <c r="T104" s="2243">
        <f t="shared" si="66"/>
        <v>450504.45000000007</v>
      </c>
      <c r="U104" s="2251">
        <f t="shared" si="67"/>
        <v>0.10000000000000002</v>
      </c>
      <c r="V104" s="2242">
        <f t="shared" si="68"/>
        <v>40954.950000000004</v>
      </c>
      <c r="W104" s="2243">
        <f t="shared" si="69"/>
        <v>450504.45000000007</v>
      </c>
      <c r="X104" s="2251">
        <f t="shared" si="70"/>
        <v>0.80000000000000016</v>
      </c>
      <c r="Y104" s="2242">
        <f t="shared" si="71"/>
        <v>327639.60000000003</v>
      </c>
      <c r="Z104" s="2243">
        <f t="shared" si="72"/>
        <v>3604035.6000000006</v>
      </c>
    </row>
    <row r="105" spans="1:30" ht="15.75" customHeight="1">
      <c r="A105" s="1409">
        <f t="shared" si="73"/>
        <v>5</v>
      </c>
      <c r="B105" s="1411" t="str">
        <f>MEP!C87</f>
        <v>Hanging lamp</v>
      </c>
      <c r="C105" s="1441"/>
      <c r="D105" s="1450"/>
      <c r="E105" s="1413"/>
      <c r="F105" s="1420" t="str">
        <f>MEP!D87</f>
        <v>set</v>
      </c>
      <c r="G105" s="1996">
        <v>0</v>
      </c>
      <c r="H105" s="1786">
        <f>MEP!F87</f>
        <v>12</v>
      </c>
      <c r="I105" s="1786"/>
      <c r="J105" s="1786"/>
      <c r="K105" s="1978">
        <f t="shared" si="28"/>
        <v>12</v>
      </c>
      <c r="L105" s="1979">
        <f>'ANALISA ME'!$E$819</f>
        <v>2835000</v>
      </c>
      <c r="M105" s="1980">
        <f>'ANALISA ME'!$F$819</f>
        <v>330979.5</v>
      </c>
      <c r="N105" s="1979">
        <f t="shared" si="24"/>
        <v>34020000</v>
      </c>
      <c r="O105" s="1980">
        <f t="shared" si="25"/>
        <v>3971754</v>
      </c>
      <c r="P105" s="1981">
        <f t="shared" si="64"/>
        <v>3165979.5</v>
      </c>
      <c r="Q105" s="1982">
        <f t="shared" si="26"/>
        <v>37991754</v>
      </c>
      <c r="R105" s="2251">
        <f t="shared" si="65"/>
        <v>0.1</v>
      </c>
      <c r="S105" s="2242">
        <f t="shared" si="62"/>
        <v>316597.95</v>
      </c>
      <c r="T105" s="2243">
        <f t="shared" si="66"/>
        <v>3799175.4000000004</v>
      </c>
      <c r="U105" s="2251">
        <f t="shared" si="67"/>
        <v>0.1</v>
      </c>
      <c r="V105" s="2242">
        <f t="shared" si="68"/>
        <v>316597.95</v>
      </c>
      <c r="W105" s="2243">
        <f t="shared" si="69"/>
        <v>3799175.4000000004</v>
      </c>
      <c r="X105" s="2251">
        <f t="shared" si="70"/>
        <v>0.8</v>
      </c>
      <c r="Y105" s="2242">
        <f t="shared" si="71"/>
        <v>2532783.6</v>
      </c>
      <c r="Z105" s="2243">
        <f t="shared" si="72"/>
        <v>30393403.200000003</v>
      </c>
    </row>
    <row r="106" spans="1:30" ht="15.75" customHeight="1">
      <c r="A106" s="1409">
        <f t="shared" si="73"/>
        <v>6</v>
      </c>
      <c r="B106" s="1417" t="str">
        <f>MEP!C88</f>
        <v>LED Strip</v>
      </c>
      <c r="C106" s="1441"/>
      <c r="D106" s="1450"/>
      <c r="E106" s="1408" t="s">
        <v>1809</v>
      </c>
      <c r="F106" s="1418" t="str">
        <f>MEP!D88</f>
        <v>roll</v>
      </c>
      <c r="G106" s="1996">
        <v>0</v>
      </c>
      <c r="H106" s="1786">
        <f>MEP!F88</f>
        <v>6</v>
      </c>
      <c r="I106" s="1786"/>
      <c r="J106" s="1786"/>
      <c r="K106" s="1978">
        <f t="shared" si="28"/>
        <v>6</v>
      </c>
      <c r="L106" s="1979">
        <f>'ANALISA ME'!$E$831</f>
        <v>2636550</v>
      </c>
      <c r="M106" s="1980">
        <f>'ANALISA ME'!$F$831</f>
        <v>330979.5</v>
      </c>
      <c r="N106" s="1979">
        <f t="shared" si="24"/>
        <v>15819300</v>
      </c>
      <c r="O106" s="1980">
        <f t="shared" si="25"/>
        <v>1985877</v>
      </c>
      <c r="P106" s="1981">
        <f t="shared" si="64"/>
        <v>2967529.5</v>
      </c>
      <c r="Q106" s="1982">
        <f t="shared" si="26"/>
        <v>17805177</v>
      </c>
      <c r="R106" s="2251">
        <f t="shared" si="65"/>
        <v>0.1</v>
      </c>
      <c r="S106" s="2242">
        <f t="shared" si="62"/>
        <v>296752.95</v>
      </c>
      <c r="T106" s="2243">
        <f t="shared" si="66"/>
        <v>1780517.7000000002</v>
      </c>
      <c r="U106" s="2251">
        <f t="shared" si="67"/>
        <v>0.1</v>
      </c>
      <c r="V106" s="2242">
        <f t="shared" si="68"/>
        <v>296752.95</v>
      </c>
      <c r="W106" s="2243">
        <f t="shared" si="69"/>
        <v>1780517.7000000002</v>
      </c>
      <c r="X106" s="2251">
        <f t="shared" si="70"/>
        <v>0.8</v>
      </c>
      <c r="Y106" s="2242">
        <f t="shared" si="71"/>
        <v>2374023.6</v>
      </c>
      <c r="Z106" s="2243">
        <f t="shared" si="72"/>
        <v>14244141.600000001</v>
      </c>
    </row>
    <row r="107" spans="1:30" ht="15.75" customHeight="1">
      <c r="A107" s="1409">
        <f t="shared" si="73"/>
        <v>7</v>
      </c>
      <c r="B107" s="1417" t="str">
        <f>MEP!C89</f>
        <v>Travo LED strip</v>
      </c>
      <c r="C107" s="1781"/>
      <c r="D107" s="1421"/>
      <c r="E107" s="1408" t="s">
        <v>1810</v>
      </c>
      <c r="F107" s="1418" t="str">
        <f>MEP!D89</f>
        <v>pcs</v>
      </c>
      <c r="G107" s="1996">
        <v>0</v>
      </c>
      <c r="H107" s="1786">
        <f>MEP!F89</f>
        <v>4</v>
      </c>
      <c r="I107" s="1786"/>
      <c r="J107" s="1786"/>
      <c r="K107" s="1978">
        <f t="shared" si="28"/>
        <v>4</v>
      </c>
      <c r="L107" s="1979">
        <f>'ANALISA ME'!E843</f>
        <v>2778300</v>
      </c>
      <c r="M107" s="1980">
        <f>'ANALISA ME'!F843</f>
        <v>330979.5</v>
      </c>
      <c r="N107" s="1979">
        <f t="shared" si="24"/>
        <v>11113200</v>
      </c>
      <c r="O107" s="1980">
        <f t="shared" si="25"/>
        <v>1323918</v>
      </c>
      <c r="P107" s="1981">
        <f t="shared" si="64"/>
        <v>3109279.5</v>
      </c>
      <c r="Q107" s="1982">
        <f t="shared" si="26"/>
        <v>12437118</v>
      </c>
      <c r="R107" s="2251">
        <f t="shared" si="65"/>
        <v>0.1</v>
      </c>
      <c r="S107" s="2242">
        <f t="shared" si="62"/>
        <v>310927.95</v>
      </c>
      <c r="T107" s="2243">
        <f t="shared" si="66"/>
        <v>1243711.8</v>
      </c>
      <c r="U107" s="2251">
        <f t="shared" si="67"/>
        <v>0.1</v>
      </c>
      <c r="V107" s="2242">
        <f t="shared" si="68"/>
        <v>310927.95</v>
      </c>
      <c r="W107" s="2243">
        <f t="shared" si="69"/>
        <v>1243711.8</v>
      </c>
      <c r="X107" s="2251">
        <f t="shared" si="70"/>
        <v>0.8</v>
      </c>
      <c r="Y107" s="2242">
        <f t="shared" si="71"/>
        <v>2487423.6</v>
      </c>
      <c r="Z107" s="2243">
        <f t="shared" si="72"/>
        <v>9949694.4000000004</v>
      </c>
    </row>
    <row r="108" spans="1:30" ht="15.75" customHeight="1">
      <c r="A108" s="1409">
        <f t="shared" si="73"/>
        <v>8</v>
      </c>
      <c r="B108" s="1417" t="str">
        <f>MEP!C90</f>
        <v>Stop kontak 2 gang</v>
      </c>
      <c r="C108" s="1781"/>
      <c r="D108" s="1421"/>
      <c r="E108" s="1408" t="s">
        <v>1812</v>
      </c>
      <c r="F108" s="1418" t="str">
        <f>MEP!D90</f>
        <v>unit</v>
      </c>
      <c r="G108" s="1996">
        <v>0</v>
      </c>
      <c r="H108" s="1786">
        <f>MEP!F90</f>
        <v>16</v>
      </c>
      <c r="I108" s="1786"/>
      <c r="J108" s="1786"/>
      <c r="K108" s="1978">
        <f t="shared" si="28"/>
        <v>16</v>
      </c>
      <c r="L108" s="1979">
        <f>'ANALISA ME'!$E$868</f>
        <v>239736.8475</v>
      </c>
      <c r="M108" s="1980">
        <f>'ANALISA ME'!$F$868</f>
        <v>106204.5</v>
      </c>
      <c r="N108" s="1979">
        <f t="shared" si="24"/>
        <v>3835789.56</v>
      </c>
      <c r="O108" s="1980">
        <f t="shared" si="25"/>
        <v>1699272</v>
      </c>
      <c r="P108" s="1981">
        <f t="shared" si="64"/>
        <v>345941.34750000003</v>
      </c>
      <c r="Q108" s="1982">
        <f t="shared" si="26"/>
        <v>5535061.5600000005</v>
      </c>
      <c r="R108" s="2251">
        <f t="shared" si="65"/>
        <v>0.1</v>
      </c>
      <c r="S108" s="2242">
        <f t="shared" si="62"/>
        <v>34594.134750000005</v>
      </c>
      <c r="T108" s="2243">
        <f t="shared" si="66"/>
        <v>553506.15600000008</v>
      </c>
      <c r="U108" s="2251">
        <f t="shared" si="67"/>
        <v>0.1</v>
      </c>
      <c r="V108" s="2242">
        <f t="shared" si="68"/>
        <v>34594.134750000005</v>
      </c>
      <c r="W108" s="2243">
        <f t="shared" si="69"/>
        <v>553506.15600000008</v>
      </c>
      <c r="X108" s="2251">
        <f t="shared" si="70"/>
        <v>0.8</v>
      </c>
      <c r="Y108" s="2242">
        <f t="shared" si="71"/>
        <v>276753.07800000004</v>
      </c>
      <c r="Z108" s="2243">
        <f t="shared" si="72"/>
        <v>4428049.2480000006</v>
      </c>
    </row>
    <row r="109" spans="1:30" ht="15.75" customHeight="1">
      <c r="A109" s="1409">
        <f t="shared" si="73"/>
        <v>9</v>
      </c>
      <c r="B109" s="1417" t="str">
        <f>MEP!C91</f>
        <v>Saklar seri</v>
      </c>
      <c r="C109" s="1781"/>
      <c r="D109" s="1421"/>
      <c r="E109" s="1408" t="s">
        <v>1813</v>
      </c>
      <c r="F109" s="1418" t="str">
        <f>MEP!D91</f>
        <v>unit</v>
      </c>
      <c r="G109" s="1996">
        <v>0</v>
      </c>
      <c r="H109" s="1786">
        <f>MEP!F91</f>
        <v>13</v>
      </c>
      <c r="I109" s="1786"/>
      <c r="J109" s="1786"/>
      <c r="K109" s="1978">
        <f t="shared" ref="K109:K129" si="74">SUM(G109:J109)</f>
        <v>13</v>
      </c>
      <c r="L109" s="1979">
        <f>'ANALISA ME'!$E$880</f>
        <v>213833.25</v>
      </c>
      <c r="M109" s="1980">
        <f>'ANALISA ME'!$F$880</f>
        <v>117814.5</v>
      </c>
      <c r="N109" s="1979">
        <f t="shared" ref="N109:N129" si="75">K109*L109</f>
        <v>2779832.25</v>
      </c>
      <c r="O109" s="1980">
        <f t="shared" ref="O109:O129" si="76">K109*M109</f>
        <v>1531588.5</v>
      </c>
      <c r="P109" s="1981">
        <f t="shared" si="64"/>
        <v>331647.75</v>
      </c>
      <c r="Q109" s="1982">
        <f t="shared" ref="Q109:Q129" si="77">N109+O109</f>
        <v>4311420.75</v>
      </c>
      <c r="R109" s="2251">
        <f t="shared" si="65"/>
        <v>0.1</v>
      </c>
      <c r="S109" s="2242">
        <f t="shared" si="62"/>
        <v>33164.775000000001</v>
      </c>
      <c r="T109" s="2243">
        <f t="shared" si="66"/>
        <v>431142.07500000001</v>
      </c>
      <c r="U109" s="2251">
        <f t="shared" si="67"/>
        <v>0.1</v>
      </c>
      <c r="V109" s="2242">
        <f t="shared" si="68"/>
        <v>33164.775000000001</v>
      </c>
      <c r="W109" s="2243">
        <f t="shared" si="69"/>
        <v>431142.07500000001</v>
      </c>
      <c r="X109" s="2251">
        <f t="shared" si="70"/>
        <v>0.8</v>
      </c>
      <c r="Y109" s="2242">
        <f t="shared" si="71"/>
        <v>265318.2</v>
      </c>
      <c r="Z109" s="2243">
        <f t="shared" si="72"/>
        <v>3449136.6</v>
      </c>
    </row>
    <row r="110" spans="1:30" ht="15.75" customHeight="1">
      <c r="A110" s="1409">
        <f t="shared" si="73"/>
        <v>10</v>
      </c>
      <c r="B110" s="1417" t="str">
        <f>MEP!C92</f>
        <v>Gas detector</v>
      </c>
      <c r="C110" s="1781"/>
      <c r="D110" s="1421"/>
      <c r="E110" s="1408"/>
      <c r="F110" s="1418" t="str">
        <f>MEP!D92</f>
        <v>unit</v>
      </c>
      <c r="G110" s="1996">
        <v>0</v>
      </c>
      <c r="H110" s="1786">
        <f>MEP!F92</f>
        <v>2</v>
      </c>
      <c r="I110" s="1786"/>
      <c r="J110" s="1786"/>
      <c r="K110" s="1978">
        <f t="shared" si="74"/>
        <v>2</v>
      </c>
      <c r="L110" s="1979">
        <f t="shared" ref="L110:M112" si="78">L53</f>
        <v>4876875</v>
      </c>
      <c r="M110" s="1980">
        <f t="shared" si="78"/>
        <v>327604.5</v>
      </c>
      <c r="N110" s="1979">
        <f t="shared" si="75"/>
        <v>9753750</v>
      </c>
      <c r="O110" s="1980">
        <f t="shared" si="76"/>
        <v>655209</v>
      </c>
      <c r="P110" s="1981">
        <f t="shared" si="64"/>
        <v>5204479.5</v>
      </c>
      <c r="Q110" s="1982">
        <f t="shared" si="77"/>
        <v>10408959</v>
      </c>
      <c r="R110" s="2251">
        <f t="shared" si="65"/>
        <v>0.1</v>
      </c>
      <c r="S110" s="2242">
        <f t="shared" si="62"/>
        <v>520447.95</v>
      </c>
      <c r="T110" s="2243">
        <f t="shared" si="66"/>
        <v>1040895.9</v>
      </c>
      <c r="U110" s="2251">
        <f t="shared" si="67"/>
        <v>0.1</v>
      </c>
      <c r="V110" s="2242">
        <f t="shared" si="68"/>
        <v>520447.95</v>
      </c>
      <c r="W110" s="2243">
        <f t="shared" si="69"/>
        <v>1040895.9</v>
      </c>
      <c r="X110" s="2251">
        <f t="shared" si="70"/>
        <v>0.8</v>
      </c>
      <c r="Y110" s="2242">
        <f t="shared" si="71"/>
        <v>4163583.6</v>
      </c>
      <c r="Z110" s="2243">
        <f t="shared" si="72"/>
        <v>8327167.2000000002</v>
      </c>
    </row>
    <row r="111" spans="1:30" ht="15.75" customHeight="1">
      <c r="A111" s="1409">
        <f t="shared" si="73"/>
        <v>11</v>
      </c>
      <c r="B111" s="1417" t="str">
        <f>MEP!C93</f>
        <v>Heat detector</v>
      </c>
      <c r="C111" s="1781"/>
      <c r="D111" s="1421"/>
      <c r="E111" s="1408"/>
      <c r="F111" s="1418" t="str">
        <f>MEP!D93</f>
        <v>unit</v>
      </c>
      <c r="G111" s="1996">
        <v>0</v>
      </c>
      <c r="H111" s="1786">
        <f>MEP!F93</f>
        <v>1</v>
      </c>
      <c r="I111" s="1786"/>
      <c r="J111" s="1786"/>
      <c r="K111" s="1978">
        <f t="shared" si="74"/>
        <v>1</v>
      </c>
      <c r="L111" s="1979">
        <f t="shared" si="78"/>
        <v>1075781.25</v>
      </c>
      <c r="M111" s="1980">
        <f t="shared" si="78"/>
        <v>327604.5</v>
      </c>
      <c r="N111" s="1979">
        <f t="shared" si="75"/>
        <v>1075781.25</v>
      </c>
      <c r="O111" s="1980">
        <f t="shared" si="76"/>
        <v>327604.5</v>
      </c>
      <c r="P111" s="1981">
        <f t="shared" si="64"/>
        <v>1403385.75</v>
      </c>
      <c r="Q111" s="1982">
        <f t="shared" si="77"/>
        <v>1403385.75</v>
      </c>
      <c r="R111" s="2251">
        <f t="shared" si="65"/>
        <v>0.1</v>
      </c>
      <c r="S111" s="2242">
        <f t="shared" si="62"/>
        <v>140338.57500000001</v>
      </c>
      <c r="T111" s="2243">
        <f t="shared" si="66"/>
        <v>140338.57500000001</v>
      </c>
      <c r="U111" s="2251">
        <f t="shared" si="67"/>
        <v>0.1</v>
      </c>
      <c r="V111" s="2242">
        <f t="shared" si="68"/>
        <v>140338.57500000001</v>
      </c>
      <c r="W111" s="2243">
        <f t="shared" si="69"/>
        <v>140338.57500000001</v>
      </c>
      <c r="X111" s="2251">
        <f t="shared" si="70"/>
        <v>0.8</v>
      </c>
      <c r="Y111" s="2242">
        <f t="shared" si="71"/>
        <v>1122708.6000000001</v>
      </c>
      <c r="Z111" s="2243">
        <f t="shared" si="72"/>
        <v>1122708.6000000001</v>
      </c>
    </row>
    <row r="112" spans="1:30" ht="15.75" customHeight="1">
      <c r="A112" s="1409">
        <f t="shared" si="73"/>
        <v>12</v>
      </c>
      <c r="B112" s="1419" t="str">
        <f>MEP!C94</f>
        <v>Smoke detector</v>
      </c>
      <c r="C112" s="1781"/>
      <c r="D112" s="1421"/>
      <c r="E112" s="1408"/>
      <c r="F112" s="1418" t="str">
        <f>MEP!D94</f>
        <v>unit</v>
      </c>
      <c r="G112" s="1996">
        <v>0</v>
      </c>
      <c r="H112" s="1786">
        <f>MEP!F94</f>
        <v>5</v>
      </c>
      <c r="I112" s="1786"/>
      <c r="J112" s="1786"/>
      <c r="K112" s="1978">
        <f t="shared" si="74"/>
        <v>5</v>
      </c>
      <c r="L112" s="1979">
        <f t="shared" si="78"/>
        <v>1362656.25</v>
      </c>
      <c r="M112" s="1980">
        <f t="shared" si="78"/>
        <v>327604.5</v>
      </c>
      <c r="N112" s="1979">
        <f t="shared" si="75"/>
        <v>6813281.25</v>
      </c>
      <c r="O112" s="1980">
        <f t="shared" si="76"/>
        <v>1638022.5</v>
      </c>
      <c r="P112" s="1981">
        <f t="shared" si="64"/>
        <v>1690260.75</v>
      </c>
      <c r="Q112" s="1982">
        <f t="shared" si="77"/>
        <v>8451303.75</v>
      </c>
      <c r="R112" s="2251">
        <f t="shared" si="65"/>
        <v>0.1</v>
      </c>
      <c r="S112" s="2242">
        <f t="shared" si="62"/>
        <v>169026.07500000001</v>
      </c>
      <c r="T112" s="2243">
        <f t="shared" si="66"/>
        <v>845130.375</v>
      </c>
      <c r="U112" s="2251">
        <f t="shared" si="67"/>
        <v>0.1</v>
      </c>
      <c r="V112" s="2242">
        <f t="shared" si="68"/>
        <v>169026.07500000001</v>
      </c>
      <c r="W112" s="2243">
        <f t="shared" si="69"/>
        <v>845130.375</v>
      </c>
      <c r="X112" s="2251">
        <f t="shared" si="70"/>
        <v>0.8</v>
      </c>
      <c r="Y112" s="2242">
        <f t="shared" si="71"/>
        <v>1352208.6</v>
      </c>
      <c r="Z112" s="2243">
        <f t="shared" si="72"/>
        <v>6761043</v>
      </c>
    </row>
    <row r="113" spans="1:30" ht="15.75" customHeight="1">
      <c r="A113" s="1409"/>
      <c r="B113" s="1419"/>
      <c r="C113" s="1444"/>
      <c r="D113" s="1447"/>
      <c r="E113" s="1408"/>
      <c r="F113" s="1418"/>
      <c r="G113" s="1996"/>
      <c r="H113" s="1786"/>
      <c r="I113" s="1786"/>
      <c r="J113" s="1786"/>
      <c r="K113" s="1978"/>
      <c r="L113" s="1979"/>
      <c r="M113" s="1980"/>
      <c r="N113" s="1979"/>
      <c r="O113" s="1980"/>
      <c r="P113" s="1981"/>
      <c r="Q113" s="1982"/>
      <c r="R113" s="2235"/>
      <c r="S113" s="2242">
        <f t="shared" si="62"/>
        <v>0</v>
      </c>
      <c r="T113" s="2243"/>
      <c r="U113" s="2235"/>
      <c r="V113" s="2242">
        <f t="shared" si="63"/>
        <v>0</v>
      </c>
      <c r="W113" s="2243"/>
      <c r="X113" s="2235"/>
      <c r="Y113" s="2242"/>
      <c r="Z113" s="2243"/>
    </row>
    <row r="114" spans="1:30" s="1977" customFormat="1" ht="15.75" customHeight="1">
      <c r="A114" s="1414" t="s">
        <v>89</v>
      </c>
      <c r="B114" s="1415" t="str">
        <f>MEP!C95</f>
        <v>Plumbing</v>
      </c>
      <c r="C114" s="1443"/>
      <c r="D114" s="1449"/>
      <c r="E114" s="1430"/>
      <c r="F114" s="1432"/>
      <c r="G114" s="1970"/>
      <c r="H114" s="1971"/>
      <c r="I114" s="1971"/>
      <c r="J114" s="1971"/>
      <c r="K114" s="1986"/>
      <c r="L114" s="1987"/>
      <c r="M114" s="1988"/>
      <c r="N114" s="1987"/>
      <c r="O114" s="1988"/>
      <c r="P114" s="1989"/>
      <c r="Q114" s="1990">
        <f>SUM(Q115:Q129)</f>
        <v>23164157.25</v>
      </c>
      <c r="R114" s="2234"/>
      <c r="S114" s="2242">
        <f t="shared" si="62"/>
        <v>0</v>
      </c>
      <c r="T114" s="2241"/>
      <c r="U114" s="2234"/>
      <c r="V114" s="2242">
        <f t="shared" si="63"/>
        <v>0</v>
      </c>
      <c r="W114" s="2241"/>
      <c r="X114" s="2234"/>
      <c r="Y114" s="2240"/>
      <c r="Z114" s="2241"/>
    </row>
    <row r="115" spans="1:30" ht="15.75" customHeight="1">
      <c r="A115" s="1409">
        <v>1</v>
      </c>
      <c r="B115" s="1417" t="str">
        <f>MEP!C96</f>
        <v xml:space="preserve">Pipa PVC AW dia. 3/4 inch </v>
      </c>
      <c r="C115" s="1441"/>
      <c r="D115" s="1450"/>
      <c r="E115" s="1413" t="str">
        <f t="shared" ref="E115:E129" si="79">E164</f>
        <v>Wavin type AW</v>
      </c>
      <c r="F115" s="1418" t="str">
        <f>MEP!D96</f>
        <v>btg</v>
      </c>
      <c r="G115" s="1996">
        <v>0</v>
      </c>
      <c r="H115" s="1786">
        <f>MEP!F96</f>
        <v>18</v>
      </c>
      <c r="I115" s="1786">
        <v>0</v>
      </c>
      <c r="J115" s="1786">
        <v>0</v>
      </c>
      <c r="K115" s="1978">
        <f t="shared" si="74"/>
        <v>18</v>
      </c>
      <c r="L115" s="1979">
        <f t="shared" ref="L115:M129" si="80">L164</f>
        <v>71624.25</v>
      </c>
      <c r="M115" s="1980">
        <f t="shared" si="80"/>
        <v>64589.399999999994</v>
      </c>
      <c r="N115" s="1979">
        <f t="shared" si="75"/>
        <v>1289236.5</v>
      </c>
      <c r="O115" s="1980">
        <f t="shared" si="76"/>
        <v>1162609.2</v>
      </c>
      <c r="P115" s="1981">
        <f t="shared" ref="P115:P129" si="81">L115+M115</f>
        <v>136213.65</v>
      </c>
      <c r="Q115" s="1982">
        <f t="shared" si="77"/>
        <v>2451845.7000000002</v>
      </c>
      <c r="R115" s="2251">
        <f t="shared" ref="R115:R129" si="82">T115/Q115</f>
        <v>9.9999999999999992E-2</v>
      </c>
      <c r="S115" s="2242">
        <f t="shared" si="62"/>
        <v>13621.365</v>
      </c>
      <c r="T115" s="2243">
        <f t="shared" ref="T115:T129" si="83">K115*S115</f>
        <v>245184.57</v>
      </c>
      <c r="U115" s="2251">
        <f t="shared" ref="U115:U129" si="84">W115/Q115</f>
        <v>9.9999999999999992E-2</v>
      </c>
      <c r="V115" s="2242">
        <f t="shared" ref="V115:V129" si="85">P115*10%</f>
        <v>13621.365</v>
      </c>
      <c r="W115" s="2243">
        <f t="shared" ref="W115:W129" si="86">K115*V115</f>
        <v>245184.57</v>
      </c>
      <c r="X115" s="2251">
        <f t="shared" ref="X115:X129" si="87">Z115/Q115</f>
        <v>0.79999999999999993</v>
      </c>
      <c r="Y115" s="2242">
        <f t="shared" ref="Y115:Y129" si="88">P115*(100%-R115-U115)</f>
        <v>108970.92</v>
      </c>
      <c r="Z115" s="2243">
        <f t="shared" ref="Z115:Z129" si="89">K115*Y115</f>
        <v>1961476.56</v>
      </c>
      <c r="AB115" s="1797">
        <f>26540+63470</f>
        <v>90010</v>
      </c>
      <c r="AC115" s="1797">
        <f>9230+10960</f>
        <v>20190</v>
      </c>
      <c r="AD115" s="1797">
        <v>72000</v>
      </c>
    </row>
    <row r="116" spans="1:30" ht="15.75" customHeight="1">
      <c r="A116" s="1409">
        <f>A115+1</f>
        <v>2</v>
      </c>
      <c r="B116" s="1417" t="str">
        <f>MEP!C97</f>
        <v>Pipa PVC AW dia. 1/2 inch</v>
      </c>
      <c r="C116" s="1441"/>
      <c r="D116" s="1450"/>
      <c r="E116" s="1413" t="str">
        <f t="shared" si="79"/>
        <v>Wavin type AW</v>
      </c>
      <c r="F116" s="1418" t="str">
        <f>MEP!D97</f>
        <v>btg</v>
      </c>
      <c r="G116" s="1996">
        <v>0</v>
      </c>
      <c r="H116" s="1786">
        <f>MEP!F97</f>
        <v>4</v>
      </c>
      <c r="I116" s="1786"/>
      <c r="J116" s="1786"/>
      <c r="K116" s="1978">
        <f t="shared" si="74"/>
        <v>4</v>
      </c>
      <c r="L116" s="1979">
        <f t="shared" si="80"/>
        <v>54405</v>
      </c>
      <c r="M116" s="1980">
        <f t="shared" si="80"/>
        <v>39900.6</v>
      </c>
      <c r="N116" s="1979">
        <f t="shared" si="75"/>
        <v>217620</v>
      </c>
      <c r="O116" s="1980">
        <f t="shared" si="76"/>
        <v>159602.4</v>
      </c>
      <c r="P116" s="1981">
        <f t="shared" si="81"/>
        <v>94305.600000000006</v>
      </c>
      <c r="Q116" s="1982">
        <f t="shared" si="77"/>
        <v>377222.40000000002</v>
      </c>
      <c r="R116" s="2251">
        <f t="shared" si="82"/>
        <v>0.1</v>
      </c>
      <c r="S116" s="2242">
        <f t="shared" si="62"/>
        <v>9430.5600000000013</v>
      </c>
      <c r="T116" s="2243">
        <f t="shared" si="83"/>
        <v>37722.240000000005</v>
      </c>
      <c r="U116" s="2251">
        <f t="shared" si="84"/>
        <v>0.1</v>
      </c>
      <c r="V116" s="2242">
        <f t="shared" si="85"/>
        <v>9430.5600000000013</v>
      </c>
      <c r="W116" s="2243">
        <f t="shared" si="86"/>
        <v>37722.240000000005</v>
      </c>
      <c r="X116" s="2251">
        <f t="shared" si="87"/>
        <v>0.8</v>
      </c>
      <c r="Y116" s="2242">
        <f t="shared" si="88"/>
        <v>75444.48000000001</v>
      </c>
      <c r="Z116" s="2243">
        <f t="shared" si="89"/>
        <v>301777.92000000004</v>
      </c>
    </row>
    <row r="117" spans="1:30" ht="15.75" customHeight="1">
      <c r="A117" s="1409">
        <f t="shared" ref="A117:A129" si="90">A116+1</f>
        <v>3</v>
      </c>
      <c r="B117" s="1417" t="str">
        <f>MEP!C98</f>
        <v>Pipa PVC D dia. 3 inch</v>
      </c>
      <c r="C117" s="1441"/>
      <c r="D117" s="1450"/>
      <c r="E117" s="1413" t="str">
        <f t="shared" si="79"/>
        <v>Wavin type AW</v>
      </c>
      <c r="F117" s="1418" t="str">
        <f>MEP!D98</f>
        <v>btg</v>
      </c>
      <c r="G117" s="1996">
        <v>0</v>
      </c>
      <c r="H117" s="1786">
        <f>MEP!F98</f>
        <v>17</v>
      </c>
      <c r="I117" s="1786"/>
      <c r="J117" s="1786"/>
      <c r="K117" s="1978">
        <f t="shared" si="74"/>
        <v>17</v>
      </c>
      <c r="L117" s="1979">
        <f t="shared" si="80"/>
        <v>407328.75</v>
      </c>
      <c r="M117" s="1980">
        <f t="shared" si="80"/>
        <v>245646</v>
      </c>
      <c r="N117" s="1979">
        <f t="shared" si="75"/>
        <v>6924588.75</v>
      </c>
      <c r="O117" s="1980">
        <f t="shared" si="76"/>
        <v>4175982</v>
      </c>
      <c r="P117" s="1981">
        <f t="shared" si="81"/>
        <v>652974.75</v>
      </c>
      <c r="Q117" s="1982">
        <f t="shared" si="77"/>
        <v>11100570.75</v>
      </c>
      <c r="R117" s="2251">
        <f t="shared" si="82"/>
        <v>0.10000000000000002</v>
      </c>
      <c r="S117" s="2242">
        <f t="shared" si="62"/>
        <v>65297.475000000006</v>
      </c>
      <c r="T117" s="2243">
        <f t="shared" si="83"/>
        <v>1110057.0750000002</v>
      </c>
      <c r="U117" s="2251">
        <f t="shared" si="84"/>
        <v>0.10000000000000002</v>
      </c>
      <c r="V117" s="2242">
        <f t="shared" si="85"/>
        <v>65297.475000000006</v>
      </c>
      <c r="W117" s="2243">
        <f t="shared" si="86"/>
        <v>1110057.0750000002</v>
      </c>
      <c r="X117" s="2251">
        <f t="shared" si="87"/>
        <v>0.80000000000000016</v>
      </c>
      <c r="Y117" s="2242">
        <f t="shared" si="88"/>
        <v>522379.80000000005</v>
      </c>
      <c r="Z117" s="2243">
        <f t="shared" si="89"/>
        <v>8880456.6000000015</v>
      </c>
    </row>
    <row r="118" spans="1:30" ht="15.75" customHeight="1">
      <c r="A118" s="1409">
        <f t="shared" si="90"/>
        <v>4</v>
      </c>
      <c r="B118" s="1419" t="str">
        <f>MEP!C99</f>
        <v>Knee pipa PVC 3 inch</v>
      </c>
      <c r="C118" s="1441"/>
      <c r="D118" s="1450"/>
      <c r="E118" s="1413" t="str">
        <f t="shared" si="79"/>
        <v>Wavin type AW</v>
      </c>
      <c r="F118" s="1418" t="str">
        <f>MEP!D99</f>
        <v>pcs</v>
      </c>
      <c r="G118" s="1996">
        <v>0</v>
      </c>
      <c r="H118" s="1786">
        <f>MEP!F99</f>
        <v>30</v>
      </c>
      <c r="I118" s="1786"/>
      <c r="J118" s="1786"/>
      <c r="K118" s="1978">
        <f t="shared" si="74"/>
        <v>30</v>
      </c>
      <c r="L118" s="1979">
        <f t="shared" si="80"/>
        <v>91125</v>
      </c>
      <c r="M118" s="1980">
        <f t="shared" si="80"/>
        <v>61411.5</v>
      </c>
      <c r="N118" s="1979">
        <f t="shared" si="75"/>
        <v>2733750</v>
      </c>
      <c r="O118" s="1980">
        <f t="shared" si="76"/>
        <v>1842345</v>
      </c>
      <c r="P118" s="1981">
        <f t="shared" si="81"/>
        <v>152536.5</v>
      </c>
      <c r="Q118" s="1982">
        <f t="shared" si="77"/>
        <v>4576095</v>
      </c>
      <c r="R118" s="2251">
        <f t="shared" si="82"/>
        <v>0.10000000000000002</v>
      </c>
      <c r="S118" s="2242">
        <f t="shared" si="62"/>
        <v>15253.650000000001</v>
      </c>
      <c r="T118" s="2243">
        <f t="shared" si="83"/>
        <v>457609.50000000006</v>
      </c>
      <c r="U118" s="2251">
        <f t="shared" si="84"/>
        <v>0.10000000000000002</v>
      </c>
      <c r="V118" s="2242">
        <f t="shared" si="85"/>
        <v>15253.650000000001</v>
      </c>
      <c r="W118" s="2243">
        <f t="shared" si="86"/>
        <v>457609.50000000006</v>
      </c>
      <c r="X118" s="2251">
        <f t="shared" si="87"/>
        <v>0.80000000000000016</v>
      </c>
      <c r="Y118" s="2242">
        <f t="shared" si="88"/>
        <v>122029.20000000001</v>
      </c>
      <c r="Z118" s="2243">
        <f t="shared" si="89"/>
        <v>3660876.0000000005</v>
      </c>
    </row>
    <row r="119" spans="1:30" ht="15.75" customHeight="1">
      <c r="A119" s="1409">
        <f t="shared" si="90"/>
        <v>5</v>
      </c>
      <c r="B119" s="1411" t="str">
        <f>MEP!C100</f>
        <v>Tee pipa PVC 3 inch</v>
      </c>
      <c r="C119" s="1441"/>
      <c r="D119" s="1450"/>
      <c r="E119" s="1413" t="str">
        <f t="shared" si="79"/>
        <v>Wavin type AW</v>
      </c>
      <c r="F119" s="1420" t="str">
        <f>MEP!D100</f>
        <v>pcs</v>
      </c>
      <c r="G119" s="1996">
        <v>0</v>
      </c>
      <c r="H119" s="1786">
        <f>MEP!F100</f>
        <v>14</v>
      </c>
      <c r="I119" s="1786"/>
      <c r="J119" s="1786"/>
      <c r="K119" s="1978">
        <f t="shared" si="74"/>
        <v>14</v>
      </c>
      <c r="L119" s="1979">
        <f t="shared" si="80"/>
        <v>82012.5</v>
      </c>
      <c r="M119" s="1980">
        <f t="shared" si="80"/>
        <v>62991</v>
      </c>
      <c r="N119" s="1979">
        <f t="shared" si="75"/>
        <v>1148175</v>
      </c>
      <c r="O119" s="1980">
        <f t="shared" si="76"/>
        <v>881874</v>
      </c>
      <c r="P119" s="1981">
        <f t="shared" si="81"/>
        <v>145003.5</v>
      </c>
      <c r="Q119" s="1982">
        <f t="shared" si="77"/>
        <v>2030049</v>
      </c>
      <c r="R119" s="2251">
        <f t="shared" si="82"/>
        <v>9.9999999999999992E-2</v>
      </c>
      <c r="S119" s="2242">
        <f t="shared" si="62"/>
        <v>14500.35</v>
      </c>
      <c r="T119" s="2243">
        <f t="shared" si="83"/>
        <v>203004.9</v>
      </c>
      <c r="U119" s="2251">
        <f t="shared" si="84"/>
        <v>9.9999999999999992E-2</v>
      </c>
      <c r="V119" s="2242">
        <f t="shared" si="85"/>
        <v>14500.35</v>
      </c>
      <c r="W119" s="2243">
        <f t="shared" si="86"/>
        <v>203004.9</v>
      </c>
      <c r="X119" s="2251">
        <f t="shared" si="87"/>
        <v>0.79999999999999993</v>
      </c>
      <c r="Y119" s="2242">
        <f t="shared" si="88"/>
        <v>116002.8</v>
      </c>
      <c r="Z119" s="2243">
        <f t="shared" si="89"/>
        <v>1624039.2</v>
      </c>
    </row>
    <row r="120" spans="1:30" ht="15.75" customHeight="1">
      <c r="A120" s="1409">
        <f t="shared" si="90"/>
        <v>6</v>
      </c>
      <c r="B120" s="1417" t="str">
        <f>MEP!C101</f>
        <v>Knee pipa PVC 3/4 inch</v>
      </c>
      <c r="C120" s="1441"/>
      <c r="D120" s="1450"/>
      <c r="E120" s="1408" t="str">
        <f t="shared" si="79"/>
        <v>Wavin type AW</v>
      </c>
      <c r="F120" s="1418" t="str">
        <f>MEP!D101</f>
        <v>pcs</v>
      </c>
      <c r="G120" s="1996">
        <v>0</v>
      </c>
      <c r="H120" s="1786">
        <f>MEP!F101</f>
        <v>5</v>
      </c>
      <c r="I120" s="1786"/>
      <c r="J120" s="1786"/>
      <c r="K120" s="1978">
        <f t="shared" si="74"/>
        <v>5</v>
      </c>
      <c r="L120" s="1979">
        <f t="shared" si="80"/>
        <v>7290</v>
      </c>
      <c r="M120" s="1980">
        <f t="shared" si="80"/>
        <v>5624.1</v>
      </c>
      <c r="N120" s="1979">
        <f t="shared" si="75"/>
        <v>36450</v>
      </c>
      <c r="O120" s="1980">
        <f t="shared" si="76"/>
        <v>28120.5</v>
      </c>
      <c r="P120" s="1981">
        <f t="shared" si="81"/>
        <v>12914.1</v>
      </c>
      <c r="Q120" s="1982">
        <f t="shared" si="77"/>
        <v>64570.5</v>
      </c>
      <c r="R120" s="2251">
        <f t="shared" si="82"/>
        <v>0.1</v>
      </c>
      <c r="S120" s="2242">
        <f t="shared" si="62"/>
        <v>1291.4100000000001</v>
      </c>
      <c r="T120" s="2243">
        <f t="shared" si="83"/>
        <v>6457.05</v>
      </c>
      <c r="U120" s="2251">
        <f t="shared" si="84"/>
        <v>0.1</v>
      </c>
      <c r="V120" s="2242">
        <f t="shared" si="85"/>
        <v>1291.4100000000001</v>
      </c>
      <c r="W120" s="2243">
        <f t="shared" si="86"/>
        <v>6457.05</v>
      </c>
      <c r="X120" s="2251">
        <f t="shared" si="87"/>
        <v>0.8</v>
      </c>
      <c r="Y120" s="2242">
        <f t="shared" si="88"/>
        <v>10331.280000000001</v>
      </c>
      <c r="Z120" s="2243">
        <f t="shared" si="89"/>
        <v>51656.4</v>
      </c>
    </row>
    <row r="121" spans="1:30" ht="15.75" customHeight="1">
      <c r="A121" s="1409">
        <f t="shared" si="90"/>
        <v>7</v>
      </c>
      <c r="B121" s="1417" t="str">
        <f>MEP!C102</f>
        <v>Tee pipa PVC 3/4 inch</v>
      </c>
      <c r="C121" s="1781"/>
      <c r="D121" s="1421"/>
      <c r="E121" s="1408" t="str">
        <f t="shared" si="79"/>
        <v>Wavin type AW</v>
      </c>
      <c r="F121" s="1418" t="str">
        <f>MEP!D102</f>
        <v>pcs</v>
      </c>
      <c r="G121" s="1996">
        <v>0</v>
      </c>
      <c r="H121" s="1786">
        <f>MEP!F102</f>
        <v>3</v>
      </c>
      <c r="I121" s="1786"/>
      <c r="J121" s="1786"/>
      <c r="K121" s="1978">
        <f t="shared" si="74"/>
        <v>3</v>
      </c>
      <c r="L121" s="1979">
        <f t="shared" si="80"/>
        <v>7290</v>
      </c>
      <c r="M121" s="1980">
        <f t="shared" si="80"/>
        <v>5624.1</v>
      </c>
      <c r="N121" s="1979">
        <f t="shared" si="75"/>
        <v>21870</v>
      </c>
      <c r="O121" s="1980">
        <f t="shared" si="76"/>
        <v>16872.300000000003</v>
      </c>
      <c r="P121" s="1981">
        <f t="shared" si="81"/>
        <v>12914.1</v>
      </c>
      <c r="Q121" s="1982">
        <f t="shared" si="77"/>
        <v>38742.300000000003</v>
      </c>
      <c r="R121" s="2251">
        <f t="shared" si="82"/>
        <v>0.1</v>
      </c>
      <c r="S121" s="2242">
        <f t="shared" si="62"/>
        <v>1291.4100000000001</v>
      </c>
      <c r="T121" s="2243">
        <f t="shared" si="83"/>
        <v>3874.2300000000005</v>
      </c>
      <c r="U121" s="2251">
        <f t="shared" si="84"/>
        <v>0.1</v>
      </c>
      <c r="V121" s="2242">
        <f t="shared" si="85"/>
        <v>1291.4100000000001</v>
      </c>
      <c r="W121" s="2243">
        <f t="shared" si="86"/>
        <v>3874.2300000000005</v>
      </c>
      <c r="X121" s="2251">
        <f t="shared" si="87"/>
        <v>0.8</v>
      </c>
      <c r="Y121" s="2242">
        <f t="shared" si="88"/>
        <v>10331.280000000001</v>
      </c>
      <c r="Z121" s="2243">
        <f t="shared" si="89"/>
        <v>30993.840000000004</v>
      </c>
    </row>
    <row r="122" spans="1:30" ht="15.75" customHeight="1">
      <c r="A122" s="1409">
        <f t="shared" si="90"/>
        <v>8</v>
      </c>
      <c r="B122" s="1417" t="str">
        <f>MEP!C103</f>
        <v>Reducer pipa 3/4 inch ke 1/2 inch</v>
      </c>
      <c r="C122" s="1781"/>
      <c r="D122" s="1421"/>
      <c r="E122" s="1408" t="str">
        <f t="shared" si="79"/>
        <v>Wavin type AW</v>
      </c>
      <c r="F122" s="1418" t="str">
        <f>MEP!D103</f>
        <v>pcs</v>
      </c>
      <c r="G122" s="1996">
        <v>0</v>
      </c>
      <c r="H122" s="1786">
        <f>MEP!F103</f>
        <v>4</v>
      </c>
      <c r="I122" s="1786"/>
      <c r="J122" s="1786"/>
      <c r="K122" s="1978">
        <f t="shared" si="74"/>
        <v>4</v>
      </c>
      <c r="L122" s="1979">
        <f t="shared" si="80"/>
        <v>7290</v>
      </c>
      <c r="M122" s="1980">
        <f t="shared" si="80"/>
        <v>5624.1</v>
      </c>
      <c r="N122" s="1979">
        <f t="shared" si="75"/>
        <v>29160</v>
      </c>
      <c r="O122" s="1980">
        <f t="shared" si="76"/>
        <v>22496.400000000001</v>
      </c>
      <c r="P122" s="1981">
        <f t="shared" si="81"/>
        <v>12914.1</v>
      </c>
      <c r="Q122" s="1982">
        <f t="shared" si="77"/>
        <v>51656.4</v>
      </c>
      <c r="R122" s="2251">
        <f t="shared" si="82"/>
        <v>0.1</v>
      </c>
      <c r="S122" s="2242">
        <f t="shared" si="62"/>
        <v>1291.4100000000001</v>
      </c>
      <c r="T122" s="2243">
        <f t="shared" si="83"/>
        <v>5165.6400000000003</v>
      </c>
      <c r="U122" s="2251">
        <f t="shared" si="84"/>
        <v>0.1</v>
      </c>
      <c r="V122" s="2242">
        <f t="shared" si="85"/>
        <v>1291.4100000000001</v>
      </c>
      <c r="W122" s="2243">
        <f t="shared" si="86"/>
        <v>5165.6400000000003</v>
      </c>
      <c r="X122" s="2251">
        <f t="shared" si="87"/>
        <v>0.8</v>
      </c>
      <c r="Y122" s="2242">
        <f t="shared" si="88"/>
        <v>10331.280000000001</v>
      </c>
      <c r="Z122" s="2243">
        <f t="shared" si="89"/>
        <v>41325.120000000003</v>
      </c>
    </row>
    <row r="123" spans="1:30" ht="15.75" customHeight="1">
      <c r="A123" s="1409">
        <f t="shared" si="90"/>
        <v>9</v>
      </c>
      <c r="B123" s="1417" t="str">
        <f>MEP!C104</f>
        <v>Gate valve pipa 3/4 inch</v>
      </c>
      <c r="C123" s="1781"/>
      <c r="D123" s="1421"/>
      <c r="E123" s="1408" t="str">
        <f t="shared" si="79"/>
        <v>Wavin type AW</v>
      </c>
      <c r="F123" s="1418" t="str">
        <f>MEP!D104</f>
        <v>pcs</v>
      </c>
      <c r="G123" s="1996">
        <v>0</v>
      </c>
      <c r="H123" s="1786">
        <f>MEP!F104</f>
        <v>3</v>
      </c>
      <c r="I123" s="1786"/>
      <c r="J123" s="1786"/>
      <c r="K123" s="1978">
        <f t="shared" si="74"/>
        <v>3</v>
      </c>
      <c r="L123" s="1979">
        <f t="shared" si="80"/>
        <v>54675</v>
      </c>
      <c r="M123" s="1980">
        <f t="shared" si="80"/>
        <v>18854.099999999999</v>
      </c>
      <c r="N123" s="1979">
        <f t="shared" si="75"/>
        <v>164025</v>
      </c>
      <c r="O123" s="1980">
        <f t="shared" si="76"/>
        <v>56562.299999999996</v>
      </c>
      <c r="P123" s="1981">
        <f t="shared" si="81"/>
        <v>73529.100000000006</v>
      </c>
      <c r="Q123" s="1982">
        <f t="shared" si="77"/>
        <v>220587.3</v>
      </c>
      <c r="R123" s="2251">
        <f t="shared" si="82"/>
        <v>0.10000000000000002</v>
      </c>
      <c r="S123" s="2242">
        <f t="shared" si="62"/>
        <v>7352.9100000000008</v>
      </c>
      <c r="T123" s="2243">
        <f t="shared" si="83"/>
        <v>22058.730000000003</v>
      </c>
      <c r="U123" s="2251">
        <f t="shared" si="84"/>
        <v>0.10000000000000002</v>
      </c>
      <c r="V123" s="2242">
        <f t="shared" si="85"/>
        <v>7352.9100000000008</v>
      </c>
      <c r="W123" s="2243">
        <f t="shared" si="86"/>
        <v>22058.730000000003</v>
      </c>
      <c r="X123" s="2251">
        <f t="shared" si="87"/>
        <v>0.80000000000000016</v>
      </c>
      <c r="Y123" s="2242">
        <f t="shared" si="88"/>
        <v>58823.280000000006</v>
      </c>
      <c r="Z123" s="2243">
        <f t="shared" si="89"/>
        <v>176469.84000000003</v>
      </c>
    </row>
    <row r="124" spans="1:30" ht="15.75" customHeight="1">
      <c r="A124" s="1409">
        <f t="shared" si="90"/>
        <v>10</v>
      </c>
      <c r="B124" s="1417" t="str">
        <f>MEP!C105</f>
        <v>Pipa PPR PN 10 dia. 3/4 inch</v>
      </c>
      <c r="C124" s="1781"/>
      <c r="D124" s="1421"/>
      <c r="E124" s="1408" t="str">
        <f t="shared" si="79"/>
        <v>WAVIN KELEN GREEN</v>
      </c>
      <c r="F124" s="1418" t="str">
        <f>MEP!D105</f>
        <v>btg</v>
      </c>
      <c r="G124" s="1996">
        <v>0</v>
      </c>
      <c r="H124" s="1786">
        <f>MEP!F105</f>
        <v>8</v>
      </c>
      <c r="I124" s="1786"/>
      <c r="J124" s="1786"/>
      <c r="K124" s="1978">
        <f t="shared" si="74"/>
        <v>8</v>
      </c>
      <c r="L124" s="1979">
        <f t="shared" si="80"/>
        <v>109350</v>
      </c>
      <c r="M124" s="1980">
        <f t="shared" si="80"/>
        <v>24794.1</v>
      </c>
      <c r="N124" s="1979">
        <f t="shared" si="75"/>
        <v>874800</v>
      </c>
      <c r="O124" s="1980">
        <f t="shared" si="76"/>
        <v>198352.8</v>
      </c>
      <c r="P124" s="1981">
        <f t="shared" si="81"/>
        <v>134144.1</v>
      </c>
      <c r="Q124" s="1982">
        <f t="shared" si="77"/>
        <v>1073152.8</v>
      </c>
      <c r="R124" s="2251">
        <f t="shared" si="82"/>
        <v>0.1</v>
      </c>
      <c r="S124" s="2242">
        <f t="shared" si="62"/>
        <v>13414.410000000002</v>
      </c>
      <c r="T124" s="2243">
        <f t="shared" si="83"/>
        <v>107315.28000000001</v>
      </c>
      <c r="U124" s="2251">
        <f t="shared" si="84"/>
        <v>0.1</v>
      </c>
      <c r="V124" s="2242">
        <f t="shared" si="85"/>
        <v>13414.410000000002</v>
      </c>
      <c r="W124" s="2243">
        <f t="shared" si="86"/>
        <v>107315.28000000001</v>
      </c>
      <c r="X124" s="2251">
        <f t="shared" si="87"/>
        <v>0.8</v>
      </c>
      <c r="Y124" s="2242">
        <f t="shared" si="88"/>
        <v>107315.28000000001</v>
      </c>
      <c r="Z124" s="2243">
        <f t="shared" si="89"/>
        <v>858522.24000000011</v>
      </c>
    </row>
    <row r="125" spans="1:30" ht="15.75" customHeight="1">
      <c r="A125" s="1409">
        <f t="shared" si="90"/>
        <v>11</v>
      </c>
      <c r="B125" s="1417" t="str">
        <f>MEP!C106</f>
        <v>Pipa PPR PN 10 dia. 1/2 inch</v>
      </c>
      <c r="C125" s="1781"/>
      <c r="D125" s="1421"/>
      <c r="E125" s="1408" t="str">
        <f t="shared" si="79"/>
        <v>WAVIN KELEN GREEN</v>
      </c>
      <c r="F125" s="1418" t="str">
        <f>MEP!D106</f>
        <v>btg</v>
      </c>
      <c r="G125" s="1996">
        <v>0</v>
      </c>
      <c r="H125" s="1786">
        <f>MEP!F106</f>
        <v>2</v>
      </c>
      <c r="I125" s="1786"/>
      <c r="J125" s="1786"/>
      <c r="K125" s="1978">
        <f t="shared" si="74"/>
        <v>2</v>
      </c>
      <c r="L125" s="1979">
        <f t="shared" si="80"/>
        <v>82012.5</v>
      </c>
      <c r="M125" s="1980">
        <f t="shared" si="80"/>
        <v>21486.6</v>
      </c>
      <c r="N125" s="1979">
        <f t="shared" si="75"/>
        <v>164025</v>
      </c>
      <c r="O125" s="1980">
        <f t="shared" si="76"/>
        <v>42973.2</v>
      </c>
      <c r="P125" s="1981">
        <f t="shared" si="81"/>
        <v>103499.1</v>
      </c>
      <c r="Q125" s="1982">
        <f t="shared" si="77"/>
        <v>206998.2</v>
      </c>
      <c r="R125" s="2251">
        <f t="shared" si="82"/>
        <v>0.1</v>
      </c>
      <c r="S125" s="2242">
        <f t="shared" si="62"/>
        <v>10349.910000000002</v>
      </c>
      <c r="T125" s="2243">
        <f t="shared" si="83"/>
        <v>20699.820000000003</v>
      </c>
      <c r="U125" s="2251">
        <f t="shared" si="84"/>
        <v>0.1</v>
      </c>
      <c r="V125" s="2242">
        <f t="shared" si="85"/>
        <v>10349.910000000002</v>
      </c>
      <c r="W125" s="2243">
        <f t="shared" si="86"/>
        <v>20699.820000000003</v>
      </c>
      <c r="X125" s="2251">
        <f t="shared" si="87"/>
        <v>0.8</v>
      </c>
      <c r="Y125" s="2242">
        <f t="shared" si="88"/>
        <v>82799.280000000013</v>
      </c>
      <c r="Z125" s="2243">
        <f t="shared" si="89"/>
        <v>165598.56000000003</v>
      </c>
    </row>
    <row r="126" spans="1:30" ht="15.75" customHeight="1">
      <c r="A126" s="1409">
        <f t="shared" si="90"/>
        <v>12</v>
      </c>
      <c r="B126" s="1419" t="str">
        <f>MEP!C107</f>
        <v>Knee pipa PPR 3/4 inch</v>
      </c>
      <c r="C126" s="1781"/>
      <c r="D126" s="1421"/>
      <c r="E126" s="1408" t="str">
        <f t="shared" si="79"/>
        <v>WAVIN KELEN GREEN</v>
      </c>
      <c r="F126" s="1418" t="str">
        <f>MEP!D107</f>
        <v>pcs</v>
      </c>
      <c r="G126" s="1996">
        <v>0</v>
      </c>
      <c r="H126" s="1786">
        <f>MEP!F107</f>
        <v>5</v>
      </c>
      <c r="I126" s="1786"/>
      <c r="J126" s="1786"/>
      <c r="K126" s="1978">
        <f t="shared" si="74"/>
        <v>5</v>
      </c>
      <c r="L126" s="1979">
        <f t="shared" si="80"/>
        <v>14580</v>
      </c>
      <c r="M126" s="1980">
        <f t="shared" si="80"/>
        <v>5624.1</v>
      </c>
      <c r="N126" s="1979">
        <f t="shared" si="75"/>
        <v>72900</v>
      </c>
      <c r="O126" s="1980">
        <f t="shared" si="76"/>
        <v>28120.5</v>
      </c>
      <c r="P126" s="1981">
        <f t="shared" si="81"/>
        <v>20204.099999999999</v>
      </c>
      <c r="Q126" s="1982">
        <f t="shared" si="77"/>
        <v>101020.5</v>
      </c>
      <c r="R126" s="2251">
        <f t="shared" si="82"/>
        <v>9.9999999999999992E-2</v>
      </c>
      <c r="S126" s="2242">
        <f t="shared" si="62"/>
        <v>2020.4099999999999</v>
      </c>
      <c r="T126" s="2243">
        <f t="shared" si="83"/>
        <v>10102.049999999999</v>
      </c>
      <c r="U126" s="2251">
        <f t="shared" si="84"/>
        <v>9.9999999999999992E-2</v>
      </c>
      <c r="V126" s="2242">
        <f t="shared" si="85"/>
        <v>2020.4099999999999</v>
      </c>
      <c r="W126" s="2243">
        <f t="shared" si="86"/>
        <v>10102.049999999999</v>
      </c>
      <c r="X126" s="2251">
        <f t="shared" si="87"/>
        <v>0.79999999999999993</v>
      </c>
      <c r="Y126" s="2242">
        <f t="shared" si="88"/>
        <v>16163.279999999999</v>
      </c>
      <c r="Z126" s="2243">
        <f t="shared" si="89"/>
        <v>80816.399999999994</v>
      </c>
    </row>
    <row r="127" spans="1:30" ht="15.75" customHeight="1">
      <c r="A127" s="1409">
        <f t="shared" si="90"/>
        <v>13</v>
      </c>
      <c r="B127" s="1411" t="str">
        <f>MEP!C108</f>
        <v>Tee pipa PPR 3/4 inch</v>
      </c>
      <c r="C127" s="1441"/>
      <c r="D127" s="1450"/>
      <c r="E127" s="1413" t="str">
        <f t="shared" si="79"/>
        <v>WAVIN KELEN GREEN</v>
      </c>
      <c r="F127" s="1418" t="str">
        <f>MEP!D108</f>
        <v>pcs</v>
      </c>
      <c r="G127" s="1996">
        <v>0</v>
      </c>
      <c r="H127" s="1786">
        <f>MEP!F108</f>
        <v>2</v>
      </c>
      <c r="I127" s="1786"/>
      <c r="J127" s="1786"/>
      <c r="K127" s="1978">
        <f t="shared" si="74"/>
        <v>2</v>
      </c>
      <c r="L127" s="1979">
        <f t="shared" si="80"/>
        <v>18225</v>
      </c>
      <c r="M127" s="1980">
        <f t="shared" si="80"/>
        <v>5624.1</v>
      </c>
      <c r="N127" s="1979">
        <f t="shared" si="75"/>
        <v>36450</v>
      </c>
      <c r="O127" s="1980">
        <f t="shared" si="76"/>
        <v>11248.2</v>
      </c>
      <c r="P127" s="1981">
        <f t="shared" si="81"/>
        <v>23849.1</v>
      </c>
      <c r="Q127" s="1982">
        <f t="shared" si="77"/>
        <v>47698.2</v>
      </c>
      <c r="R127" s="2251">
        <f t="shared" si="82"/>
        <v>0.1</v>
      </c>
      <c r="S127" s="2242">
        <f t="shared" si="62"/>
        <v>2384.91</v>
      </c>
      <c r="T127" s="2243">
        <f t="shared" si="83"/>
        <v>4769.82</v>
      </c>
      <c r="U127" s="2251">
        <f t="shared" si="84"/>
        <v>0.1</v>
      </c>
      <c r="V127" s="2242">
        <f t="shared" si="85"/>
        <v>2384.91</v>
      </c>
      <c r="W127" s="2243">
        <f t="shared" si="86"/>
        <v>4769.82</v>
      </c>
      <c r="X127" s="2251">
        <f t="shared" si="87"/>
        <v>0.8</v>
      </c>
      <c r="Y127" s="2242">
        <f t="shared" si="88"/>
        <v>19079.28</v>
      </c>
      <c r="Z127" s="2243">
        <f t="shared" si="89"/>
        <v>38158.559999999998</v>
      </c>
    </row>
    <row r="128" spans="1:30" ht="15.75" customHeight="1">
      <c r="A128" s="1409">
        <f t="shared" si="90"/>
        <v>14</v>
      </c>
      <c r="B128" s="1417" t="str">
        <f>MEP!C109</f>
        <v>Reducer pipa 3/4 inch ke 1/2 inch</v>
      </c>
      <c r="C128" s="1441"/>
      <c r="D128" s="1450"/>
      <c r="E128" s="1408" t="str">
        <f t="shared" si="79"/>
        <v>WAVIN KELEN GREEN</v>
      </c>
      <c r="F128" s="1418" t="str">
        <f>MEP!D109</f>
        <v>pcs</v>
      </c>
      <c r="G128" s="1996">
        <v>0</v>
      </c>
      <c r="H128" s="1786">
        <f>MEP!F109</f>
        <v>2</v>
      </c>
      <c r="I128" s="1786"/>
      <c r="J128" s="1786"/>
      <c r="K128" s="1978">
        <f t="shared" si="74"/>
        <v>2</v>
      </c>
      <c r="L128" s="1979">
        <f t="shared" si="80"/>
        <v>9112.5</v>
      </c>
      <c r="M128" s="1980">
        <f t="shared" si="80"/>
        <v>5624.1</v>
      </c>
      <c r="N128" s="1979">
        <f t="shared" si="75"/>
        <v>18225</v>
      </c>
      <c r="O128" s="1980">
        <f t="shared" si="76"/>
        <v>11248.2</v>
      </c>
      <c r="P128" s="1981">
        <f t="shared" si="81"/>
        <v>14736.6</v>
      </c>
      <c r="Q128" s="1982">
        <f t="shared" si="77"/>
        <v>29473.200000000001</v>
      </c>
      <c r="R128" s="2251">
        <f t="shared" si="82"/>
        <v>0.1</v>
      </c>
      <c r="S128" s="2242">
        <f t="shared" si="62"/>
        <v>1473.66</v>
      </c>
      <c r="T128" s="2243">
        <f t="shared" si="83"/>
        <v>2947.32</v>
      </c>
      <c r="U128" s="2251">
        <f t="shared" si="84"/>
        <v>0.1</v>
      </c>
      <c r="V128" s="2242">
        <f t="shared" si="85"/>
        <v>1473.66</v>
      </c>
      <c r="W128" s="2243">
        <f t="shared" si="86"/>
        <v>2947.32</v>
      </c>
      <c r="X128" s="2251">
        <f t="shared" si="87"/>
        <v>0.8</v>
      </c>
      <c r="Y128" s="2242">
        <f t="shared" si="88"/>
        <v>11789.28</v>
      </c>
      <c r="Z128" s="2243">
        <f t="shared" si="89"/>
        <v>23578.560000000001</v>
      </c>
    </row>
    <row r="129" spans="1:30" ht="15.75" customHeight="1">
      <c r="A129" s="1409">
        <f t="shared" si="90"/>
        <v>15</v>
      </c>
      <c r="B129" s="1417" t="str">
        <f>MEP!C110</f>
        <v>Gate valve pipa ppr 3/4 inch</v>
      </c>
      <c r="C129" s="1781"/>
      <c r="D129" s="1421"/>
      <c r="E129" s="1408" t="str">
        <f t="shared" si="79"/>
        <v>WAVIN KELEN GREEN</v>
      </c>
      <c r="F129" s="1418" t="str">
        <f>MEP!D110</f>
        <v>pcs</v>
      </c>
      <c r="G129" s="1996">
        <v>0</v>
      </c>
      <c r="H129" s="1786">
        <f>MEP!F110</f>
        <v>2</v>
      </c>
      <c r="I129" s="1786"/>
      <c r="J129" s="1786"/>
      <c r="K129" s="1978">
        <f t="shared" si="74"/>
        <v>2</v>
      </c>
      <c r="L129" s="1979">
        <f t="shared" si="80"/>
        <v>355387.5</v>
      </c>
      <c r="M129" s="1980">
        <f t="shared" si="80"/>
        <v>41850</v>
      </c>
      <c r="N129" s="1979">
        <f t="shared" si="75"/>
        <v>710775</v>
      </c>
      <c r="O129" s="1980">
        <f t="shared" si="76"/>
        <v>83700</v>
      </c>
      <c r="P129" s="1981">
        <f t="shared" si="81"/>
        <v>397237.5</v>
      </c>
      <c r="Q129" s="1982">
        <f t="shared" si="77"/>
        <v>794475</v>
      </c>
      <c r="R129" s="2251">
        <f t="shared" si="82"/>
        <v>0.1</v>
      </c>
      <c r="S129" s="2242">
        <f t="shared" si="62"/>
        <v>39723.75</v>
      </c>
      <c r="T129" s="2243">
        <f t="shared" si="83"/>
        <v>79447.5</v>
      </c>
      <c r="U129" s="2251">
        <f t="shared" si="84"/>
        <v>0.1</v>
      </c>
      <c r="V129" s="2242">
        <f t="shared" si="85"/>
        <v>39723.75</v>
      </c>
      <c r="W129" s="2243">
        <f t="shared" si="86"/>
        <v>79447.5</v>
      </c>
      <c r="X129" s="2251">
        <f t="shared" si="87"/>
        <v>0.8</v>
      </c>
      <c r="Y129" s="2242">
        <f t="shared" si="88"/>
        <v>317790</v>
      </c>
      <c r="Z129" s="2243">
        <f t="shared" si="89"/>
        <v>635580</v>
      </c>
    </row>
    <row r="130" spans="1:30" ht="15.75" customHeight="1">
      <c r="A130" s="1409"/>
      <c r="B130" s="1417"/>
      <c r="C130" s="1781"/>
      <c r="D130" s="1421"/>
      <c r="E130" s="1408"/>
      <c r="F130" s="1418"/>
      <c r="G130" s="1937"/>
      <c r="H130" s="1786"/>
      <c r="I130" s="1786"/>
      <c r="J130" s="1786"/>
      <c r="K130" s="1978"/>
      <c r="L130" s="1979"/>
      <c r="M130" s="1980"/>
      <c r="N130" s="1979"/>
      <c r="O130" s="1980"/>
      <c r="P130" s="1981"/>
      <c r="Q130" s="1982"/>
      <c r="R130" s="2235"/>
      <c r="S130" s="2242">
        <f t="shared" si="62"/>
        <v>0</v>
      </c>
      <c r="T130" s="2243"/>
      <c r="U130" s="2235"/>
      <c r="V130" s="2242">
        <f t="shared" si="63"/>
        <v>0</v>
      </c>
      <c r="W130" s="2243"/>
      <c r="X130" s="2235"/>
      <c r="Y130" s="2242"/>
      <c r="Z130" s="2243"/>
    </row>
    <row r="131" spans="1:30" ht="15.75" customHeight="1">
      <c r="A131" s="1426" t="s">
        <v>1837</v>
      </c>
      <c r="B131" s="1427" t="s">
        <v>1748</v>
      </c>
      <c r="C131" s="2031"/>
      <c r="D131" s="2032"/>
      <c r="E131" s="2033"/>
      <c r="F131" s="2034"/>
      <c r="G131" s="2035"/>
      <c r="H131" s="2036"/>
      <c r="I131" s="2036"/>
      <c r="J131" s="2036"/>
      <c r="K131" s="2037"/>
      <c r="L131" s="2038"/>
      <c r="M131" s="2039"/>
      <c r="N131" s="2038"/>
      <c r="O131" s="2039"/>
      <c r="P131" s="2040"/>
      <c r="Q131" s="1995">
        <f>Q132+Q154+Q163</f>
        <v>294822102.77999997</v>
      </c>
      <c r="R131" s="2233"/>
      <c r="S131" s="2242">
        <f t="shared" si="62"/>
        <v>0</v>
      </c>
      <c r="T131" s="2247"/>
      <c r="U131" s="2233"/>
      <c r="V131" s="2242">
        <f t="shared" si="63"/>
        <v>0</v>
      </c>
      <c r="W131" s="2247"/>
      <c r="X131" s="2233"/>
      <c r="Y131" s="2246"/>
      <c r="Z131" s="2247"/>
    </row>
    <row r="132" spans="1:30" s="1977" customFormat="1" ht="15.75" customHeight="1">
      <c r="A132" s="1414" t="s">
        <v>69</v>
      </c>
      <c r="B132" s="1415" t="str">
        <f>MEP!C113</f>
        <v>Instalasi</v>
      </c>
      <c r="C132" s="1443"/>
      <c r="D132" s="1449"/>
      <c r="E132" s="1430"/>
      <c r="F132" s="1432"/>
      <c r="G132" s="1970"/>
      <c r="H132" s="1971"/>
      <c r="I132" s="1971"/>
      <c r="J132" s="1971"/>
      <c r="K132" s="1986"/>
      <c r="L132" s="1987"/>
      <c r="M132" s="1988"/>
      <c r="N132" s="1987"/>
      <c r="O132" s="1988"/>
      <c r="P132" s="1989"/>
      <c r="Q132" s="1991">
        <f>SUM(Q133:Q152)</f>
        <v>141701253.52500001</v>
      </c>
      <c r="R132" s="2236"/>
      <c r="S132" s="2242">
        <f t="shared" si="62"/>
        <v>0</v>
      </c>
      <c r="T132" s="2245"/>
      <c r="U132" s="2236"/>
      <c r="V132" s="2242">
        <f t="shared" si="63"/>
        <v>0</v>
      </c>
      <c r="W132" s="2245"/>
      <c r="X132" s="2236"/>
      <c r="Y132" s="2244"/>
      <c r="Z132" s="2245"/>
    </row>
    <row r="133" spans="1:30" ht="15.75" customHeight="1">
      <c r="A133" s="1409">
        <v>1</v>
      </c>
      <c r="B133" s="1417" t="str">
        <f>MEP!C114</f>
        <v>Kabel NYY 4x16 mm</v>
      </c>
      <c r="C133" s="1441"/>
      <c r="D133" s="1450"/>
      <c r="E133" s="1413" t="s">
        <v>1785</v>
      </c>
      <c r="F133" s="1420" t="str">
        <f>MEP!D114</f>
        <v>roll</v>
      </c>
      <c r="G133" s="1996">
        <v>0</v>
      </c>
      <c r="H133" s="1996">
        <v>0</v>
      </c>
      <c r="I133" s="1786">
        <f>MEP!F114</f>
        <v>15</v>
      </c>
      <c r="J133" s="1786">
        <v>0</v>
      </c>
      <c r="K133" s="1978">
        <f t="shared" ref="K133:K152" si="91">SUM(G133:J133)</f>
        <v>15</v>
      </c>
      <c r="L133" s="1979">
        <f t="shared" ref="L133:M152" si="92">L79</f>
        <v>228622.5</v>
      </c>
      <c r="M133" s="1980">
        <f t="shared" si="92"/>
        <v>42484.5</v>
      </c>
      <c r="N133" s="1979">
        <f t="shared" ref="N133:N152" si="93">K133*L133</f>
        <v>3429337.5</v>
      </c>
      <c r="O133" s="1980">
        <f t="shared" ref="O133:O152" si="94">K133*M133</f>
        <v>637267.5</v>
      </c>
      <c r="P133" s="1981">
        <f>L133+M133</f>
        <v>271107</v>
      </c>
      <c r="Q133" s="1982">
        <f t="shared" ref="Q133:Q152" si="95">N133+O133</f>
        <v>4066605</v>
      </c>
      <c r="R133" s="2251">
        <f t="shared" ref="R133:R152" si="96">T133/Q133</f>
        <v>0.1</v>
      </c>
      <c r="S133" s="2242">
        <f t="shared" si="62"/>
        <v>27110.7</v>
      </c>
      <c r="T133" s="2243">
        <f t="shared" ref="T133:T152" si="97">K133*S133</f>
        <v>406660.5</v>
      </c>
      <c r="U133" s="2251">
        <f t="shared" ref="U133:U137" si="98">W133/Q133</f>
        <v>0.1</v>
      </c>
      <c r="V133" s="2242">
        <f t="shared" ref="V133:V152" si="99">P133*10%</f>
        <v>27110.7</v>
      </c>
      <c r="W133" s="2243">
        <f t="shared" ref="W133:W137" si="100">K133*V133</f>
        <v>406660.5</v>
      </c>
      <c r="X133" s="2251">
        <f t="shared" ref="X133:X152" si="101">Z133/Q133</f>
        <v>0.8</v>
      </c>
      <c r="Y133" s="2242">
        <f t="shared" ref="Y133:Y152" si="102">P133*(100%-R133-U133)</f>
        <v>216885.6</v>
      </c>
      <c r="Z133" s="2243">
        <f t="shared" ref="Z133:Z152" si="103">K133*Y133</f>
        <v>3253284</v>
      </c>
      <c r="AB133" s="1797">
        <f>26540+63470</f>
        <v>90010</v>
      </c>
      <c r="AC133" s="1797">
        <f>9230+10960</f>
        <v>20190</v>
      </c>
      <c r="AD133" s="1797">
        <v>72000</v>
      </c>
    </row>
    <row r="134" spans="1:30" ht="15.75" customHeight="1">
      <c r="A134" s="1409">
        <f>A133+1</f>
        <v>2</v>
      </c>
      <c r="B134" s="1417" t="str">
        <f>MEP!C115</f>
        <v>Kabel NYM 3x2,5 mm 100m/roll</v>
      </c>
      <c r="C134" s="1441"/>
      <c r="D134" s="1450"/>
      <c r="E134" s="1413" t="s">
        <v>1785</v>
      </c>
      <c r="F134" s="1420" t="str">
        <f>MEP!D115</f>
        <v>roll</v>
      </c>
      <c r="G134" s="1996">
        <v>0</v>
      </c>
      <c r="H134" s="1996">
        <v>0</v>
      </c>
      <c r="I134" s="1786">
        <f>MEP!F115</f>
        <v>7</v>
      </c>
      <c r="J134" s="1786"/>
      <c r="K134" s="1978">
        <f t="shared" si="91"/>
        <v>7</v>
      </c>
      <c r="L134" s="1979">
        <f t="shared" si="92"/>
        <v>9449730</v>
      </c>
      <c r="M134" s="1980">
        <f t="shared" si="92"/>
        <v>720900</v>
      </c>
      <c r="N134" s="1979">
        <f t="shared" si="93"/>
        <v>66148110</v>
      </c>
      <c r="O134" s="1980">
        <f t="shared" si="94"/>
        <v>5046300</v>
      </c>
      <c r="P134" s="1981">
        <f t="shared" ref="P134:P152" si="104">L134+M134</f>
        <v>10170630</v>
      </c>
      <c r="Q134" s="1982">
        <f t="shared" si="95"/>
        <v>71194410</v>
      </c>
      <c r="R134" s="2251">
        <f t="shared" si="96"/>
        <v>0.1</v>
      </c>
      <c r="S134" s="2242">
        <f t="shared" si="62"/>
        <v>1017063</v>
      </c>
      <c r="T134" s="2243">
        <f t="shared" si="97"/>
        <v>7119441</v>
      </c>
      <c r="U134" s="2251">
        <f t="shared" si="98"/>
        <v>0.1</v>
      </c>
      <c r="V134" s="2242">
        <f t="shared" si="99"/>
        <v>1017063</v>
      </c>
      <c r="W134" s="2243">
        <f t="shared" si="100"/>
        <v>7119441</v>
      </c>
      <c r="X134" s="2251">
        <f t="shared" si="101"/>
        <v>0.8</v>
      </c>
      <c r="Y134" s="2242">
        <f t="shared" si="102"/>
        <v>8136504</v>
      </c>
      <c r="Z134" s="2243">
        <f t="shared" si="103"/>
        <v>56955528</v>
      </c>
    </row>
    <row r="135" spans="1:30" ht="15.75" customHeight="1">
      <c r="A135" s="1409">
        <f t="shared" ref="A135:A152" si="105">A134+1</f>
        <v>3</v>
      </c>
      <c r="B135" s="1417" t="str">
        <f>MEP!C116</f>
        <v>Kabel NYM 2x1,5 mm 100m/roll</v>
      </c>
      <c r="C135" s="1441"/>
      <c r="D135" s="1450"/>
      <c r="E135" s="1413" t="s">
        <v>1785</v>
      </c>
      <c r="F135" s="1420" t="str">
        <f>MEP!D116</f>
        <v>roll</v>
      </c>
      <c r="G135" s="1996">
        <v>0</v>
      </c>
      <c r="H135" s="1996">
        <v>0</v>
      </c>
      <c r="I135" s="1786">
        <f>MEP!F116</f>
        <v>3</v>
      </c>
      <c r="J135" s="1786"/>
      <c r="K135" s="1978">
        <f t="shared" si="91"/>
        <v>3</v>
      </c>
      <c r="L135" s="1979">
        <f t="shared" si="92"/>
        <v>7315920</v>
      </c>
      <c r="M135" s="1980">
        <f t="shared" si="92"/>
        <v>720900</v>
      </c>
      <c r="N135" s="1979">
        <f t="shared" si="93"/>
        <v>21947760</v>
      </c>
      <c r="O135" s="1980">
        <f t="shared" si="94"/>
        <v>2162700</v>
      </c>
      <c r="P135" s="1981">
        <f t="shared" si="104"/>
        <v>8036820</v>
      </c>
      <c r="Q135" s="1982">
        <f t="shared" si="95"/>
        <v>24110460</v>
      </c>
      <c r="R135" s="2251">
        <f t="shared" si="96"/>
        <v>0.1</v>
      </c>
      <c r="S135" s="2242">
        <f t="shared" si="62"/>
        <v>803682</v>
      </c>
      <c r="T135" s="2243">
        <f t="shared" si="97"/>
        <v>2411046</v>
      </c>
      <c r="U135" s="2251">
        <f t="shared" si="98"/>
        <v>0.1</v>
      </c>
      <c r="V135" s="2242">
        <f t="shared" si="99"/>
        <v>803682</v>
      </c>
      <c r="W135" s="2243">
        <f t="shared" si="100"/>
        <v>2411046</v>
      </c>
      <c r="X135" s="2251">
        <f t="shared" si="101"/>
        <v>0.8</v>
      </c>
      <c r="Y135" s="2242">
        <f t="shared" si="102"/>
        <v>6429456</v>
      </c>
      <c r="Z135" s="2243">
        <f t="shared" si="103"/>
        <v>19288368</v>
      </c>
    </row>
    <row r="136" spans="1:30" ht="15.75" customHeight="1">
      <c r="A136" s="1409">
        <f t="shared" si="105"/>
        <v>4</v>
      </c>
      <c r="B136" s="1419" t="str">
        <f>MEP!C117</f>
        <v>Kabel NYM 3x4 mm 100m/roll</v>
      </c>
      <c r="C136" s="1441"/>
      <c r="D136" s="1450"/>
      <c r="E136" s="1413" t="s">
        <v>1785</v>
      </c>
      <c r="F136" s="1420" t="str">
        <f>MEP!D117</f>
        <v>roll</v>
      </c>
      <c r="G136" s="1996">
        <v>0</v>
      </c>
      <c r="H136" s="1996">
        <v>0</v>
      </c>
      <c r="I136" s="1786">
        <f>MEP!F117</f>
        <v>1</v>
      </c>
      <c r="J136" s="1786"/>
      <c r="K136" s="1978">
        <f t="shared" si="91"/>
        <v>1</v>
      </c>
      <c r="L136" s="1979">
        <f t="shared" si="92"/>
        <v>3375000</v>
      </c>
      <c r="M136" s="1980">
        <f t="shared" si="92"/>
        <v>720900</v>
      </c>
      <c r="N136" s="1979">
        <f t="shared" si="93"/>
        <v>3375000</v>
      </c>
      <c r="O136" s="1980">
        <f t="shared" si="94"/>
        <v>720900</v>
      </c>
      <c r="P136" s="1981">
        <f t="shared" si="104"/>
        <v>4095900</v>
      </c>
      <c r="Q136" s="1982">
        <f t="shared" si="95"/>
        <v>4095900</v>
      </c>
      <c r="R136" s="2251">
        <f t="shared" si="96"/>
        <v>0.1</v>
      </c>
      <c r="S136" s="2242">
        <f t="shared" si="62"/>
        <v>409590</v>
      </c>
      <c r="T136" s="2243">
        <f t="shared" si="97"/>
        <v>409590</v>
      </c>
      <c r="U136" s="2251">
        <f t="shared" si="98"/>
        <v>0.1</v>
      </c>
      <c r="V136" s="2242">
        <f t="shared" si="99"/>
        <v>409590</v>
      </c>
      <c r="W136" s="2243">
        <f t="shared" si="100"/>
        <v>409590</v>
      </c>
      <c r="X136" s="2251">
        <f t="shared" si="101"/>
        <v>0.8</v>
      </c>
      <c r="Y136" s="2242">
        <f t="shared" si="102"/>
        <v>3276720</v>
      </c>
      <c r="Z136" s="2243">
        <f t="shared" si="103"/>
        <v>3276720</v>
      </c>
    </row>
    <row r="137" spans="1:30" ht="15.75" customHeight="1">
      <c r="A137" s="1409">
        <f t="shared" si="105"/>
        <v>5</v>
      </c>
      <c r="B137" s="1411" t="str">
        <f>MEP!C118</f>
        <v>Pipa conduit</v>
      </c>
      <c r="C137" s="1441"/>
      <c r="D137" s="1450"/>
      <c r="E137" s="1413" t="s">
        <v>1786</v>
      </c>
      <c r="F137" s="1420" t="str">
        <f>MEP!D118</f>
        <v>btg</v>
      </c>
      <c r="G137" s="1996">
        <v>0</v>
      </c>
      <c r="H137" s="1996">
        <v>0</v>
      </c>
      <c r="I137" s="1786">
        <f>MEP!F118</f>
        <v>230</v>
      </c>
      <c r="J137" s="1786"/>
      <c r="K137" s="1978">
        <f t="shared" si="91"/>
        <v>230</v>
      </c>
      <c r="L137" s="1979">
        <f t="shared" si="92"/>
        <v>19136.25</v>
      </c>
      <c r="M137" s="1980">
        <f t="shared" si="92"/>
        <v>6966</v>
      </c>
      <c r="N137" s="1979">
        <f t="shared" si="93"/>
        <v>4401337.5</v>
      </c>
      <c r="O137" s="1980">
        <f t="shared" si="94"/>
        <v>1602180</v>
      </c>
      <c r="P137" s="1981">
        <f t="shared" si="104"/>
        <v>26102.25</v>
      </c>
      <c r="Q137" s="1982">
        <f t="shared" si="95"/>
        <v>6003517.5</v>
      </c>
      <c r="R137" s="2251">
        <f t="shared" si="96"/>
        <v>0.10000000000000002</v>
      </c>
      <c r="S137" s="2242">
        <f t="shared" si="62"/>
        <v>2610.2250000000004</v>
      </c>
      <c r="T137" s="2243">
        <f t="shared" si="97"/>
        <v>600351.75000000012</v>
      </c>
      <c r="U137" s="2251">
        <f t="shared" si="98"/>
        <v>0.10000000000000002</v>
      </c>
      <c r="V137" s="2242">
        <f t="shared" si="99"/>
        <v>2610.2250000000004</v>
      </c>
      <c r="W137" s="2243">
        <f t="shared" si="100"/>
        <v>600351.75000000012</v>
      </c>
      <c r="X137" s="2251">
        <f t="shared" si="101"/>
        <v>0.80000000000000016</v>
      </c>
      <c r="Y137" s="2242">
        <f t="shared" si="102"/>
        <v>20881.800000000003</v>
      </c>
      <c r="Z137" s="2243">
        <f t="shared" si="103"/>
        <v>4802814.0000000009</v>
      </c>
    </row>
    <row r="138" spans="1:30" ht="15.75" customHeight="1">
      <c r="A138" s="1409">
        <f t="shared" si="105"/>
        <v>6</v>
      </c>
      <c r="B138" s="1417" t="str">
        <f>MEP!C119</f>
        <v>Klem pipa conduit</v>
      </c>
      <c r="C138" s="1441"/>
      <c r="D138" s="1450"/>
      <c r="E138" s="1408" t="s">
        <v>1786</v>
      </c>
      <c r="F138" s="1420" t="str">
        <f>MEP!D119</f>
        <v>pcs</v>
      </c>
      <c r="G138" s="1996">
        <v>0</v>
      </c>
      <c r="H138" s="1996">
        <v>0</v>
      </c>
      <c r="I138" s="1786">
        <f>MEP!F119</f>
        <v>100</v>
      </c>
      <c r="J138" s="1786"/>
      <c r="K138" s="1978">
        <f t="shared" si="91"/>
        <v>100</v>
      </c>
      <c r="L138" s="1979">
        <f t="shared" si="92"/>
        <v>19136.25</v>
      </c>
      <c r="M138" s="1980">
        <f t="shared" si="92"/>
        <v>6966</v>
      </c>
      <c r="N138" s="1979">
        <f t="shared" si="93"/>
        <v>1913625</v>
      </c>
      <c r="O138" s="1980">
        <f t="shared" si="94"/>
        <v>696600</v>
      </c>
      <c r="P138" s="1981">
        <f t="shared" si="104"/>
        <v>26102.25</v>
      </c>
      <c r="Q138" s="1982">
        <f t="shared" si="95"/>
        <v>2610225</v>
      </c>
      <c r="R138" s="2251">
        <f t="shared" si="96"/>
        <v>0.1</v>
      </c>
      <c r="S138" s="2242">
        <f t="shared" si="62"/>
        <v>2610.2250000000004</v>
      </c>
      <c r="T138" s="2243">
        <f t="shared" si="97"/>
        <v>261022.50000000003</v>
      </c>
      <c r="U138" s="2251">
        <f t="shared" ref="U138:U152" si="106">W138/Q138</f>
        <v>0.1</v>
      </c>
      <c r="V138" s="2242">
        <f t="shared" si="99"/>
        <v>2610.2250000000004</v>
      </c>
      <c r="W138" s="2243">
        <f t="shared" ref="W138:W152" si="107">K138*V138</f>
        <v>261022.50000000003</v>
      </c>
      <c r="X138" s="2251">
        <f t="shared" si="101"/>
        <v>0.8</v>
      </c>
      <c r="Y138" s="2242">
        <f t="shared" si="102"/>
        <v>20881.800000000003</v>
      </c>
      <c r="Z138" s="2243">
        <f t="shared" si="103"/>
        <v>2088180.0000000002</v>
      </c>
    </row>
    <row r="139" spans="1:30" ht="15.75" customHeight="1">
      <c r="A139" s="1409">
        <f t="shared" si="105"/>
        <v>7</v>
      </c>
      <c r="B139" s="1417" t="str">
        <f>MEP!C120</f>
        <v>Sok pipa conduit</v>
      </c>
      <c r="C139" s="1781"/>
      <c r="D139" s="1421"/>
      <c r="E139" s="1408" t="s">
        <v>1786</v>
      </c>
      <c r="F139" s="1420" t="str">
        <f>MEP!D120</f>
        <v>pcs</v>
      </c>
      <c r="G139" s="1996">
        <v>0</v>
      </c>
      <c r="H139" s="1996">
        <v>0</v>
      </c>
      <c r="I139" s="1786">
        <f>MEP!F120</f>
        <v>100</v>
      </c>
      <c r="J139" s="1786"/>
      <c r="K139" s="1978">
        <f t="shared" si="91"/>
        <v>100</v>
      </c>
      <c r="L139" s="1979">
        <f t="shared" si="92"/>
        <v>3543.75</v>
      </c>
      <c r="M139" s="1980">
        <f t="shared" si="92"/>
        <v>4610.25</v>
      </c>
      <c r="N139" s="1979">
        <f t="shared" si="93"/>
        <v>354375</v>
      </c>
      <c r="O139" s="1980">
        <f t="shared" si="94"/>
        <v>461025</v>
      </c>
      <c r="P139" s="1981">
        <f t="shared" si="104"/>
        <v>8154</v>
      </c>
      <c r="Q139" s="1982">
        <f t="shared" si="95"/>
        <v>815400</v>
      </c>
      <c r="R139" s="2251">
        <f t="shared" si="96"/>
        <v>0.10000000000000002</v>
      </c>
      <c r="S139" s="2242">
        <f t="shared" si="62"/>
        <v>815.40000000000009</v>
      </c>
      <c r="T139" s="2243">
        <f t="shared" si="97"/>
        <v>81540.000000000015</v>
      </c>
      <c r="U139" s="2251">
        <f t="shared" si="106"/>
        <v>0.10000000000000002</v>
      </c>
      <c r="V139" s="2242">
        <f t="shared" si="99"/>
        <v>815.40000000000009</v>
      </c>
      <c r="W139" s="2243">
        <f t="shared" si="107"/>
        <v>81540.000000000015</v>
      </c>
      <c r="X139" s="2251">
        <f t="shared" si="101"/>
        <v>0.80000000000000016</v>
      </c>
      <c r="Y139" s="2242">
        <f t="shared" si="102"/>
        <v>6523.2000000000007</v>
      </c>
      <c r="Z139" s="2243">
        <f t="shared" si="103"/>
        <v>652320.00000000012</v>
      </c>
    </row>
    <row r="140" spans="1:30" ht="15.75" customHeight="1">
      <c r="A140" s="1409">
        <f t="shared" si="105"/>
        <v>8</v>
      </c>
      <c r="B140" s="1417" t="str">
        <f>MEP!C121</f>
        <v>Terminal listrik/krustin 10 mm</v>
      </c>
      <c r="C140" s="1781"/>
      <c r="D140" s="1421"/>
      <c r="E140" s="1408" t="s">
        <v>1786</v>
      </c>
      <c r="F140" s="1420" t="str">
        <f>MEP!D121</f>
        <v>pack</v>
      </c>
      <c r="G140" s="1996">
        <v>0</v>
      </c>
      <c r="H140" s="1996">
        <v>0</v>
      </c>
      <c r="I140" s="1786">
        <f>MEP!F121</f>
        <v>3</v>
      </c>
      <c r="J140" s="1786"/>
      <c r="K140" s="1978">
        <f t="shared" si="91"/>
        <v>3</v>
      </c>
      <c r="L140" s="1979">
        <f t="shared" si="92"/>
        <v>85050</v>
      </c>
      <c r="M140" s="1980">
        <f t="shared" si="92"/>
        <v>43345.8</v>
      </c>
      <c r="N140" s="1979">
        <f t="shared" si="93"/>
        <v>255150</v>
      </c>
      <c r="O140" s="1980">
        <f t="shared" si="94"/>
        <v>130037.40000000001</v>
      </c>
      <c r="P140" s="1981">
        <f t="shared" si="104"/>
        <v>128395.8</v>
      </c>
      <c r="Q140" s="1982">
        <f t="shared" si="95"/>
        <v>385187.4</v>
      </c>
      <c r="R140" s="2251">
        <f t="shared" si="96"/>
        <v>0.1</v>
      </c>
      <c r="S140" s="2242">
        <f t="shared" si="62"/>
        <v>12839.580000000002</v>
      </c>
      <c r="T140" s="2243">
        <f t="shared" si="97"/>
        <v>38518.740000000005</v>
      </c>
      <c r="U140" s="2251">
        <f t="shared" si="106"/>
        <v>0.1</v>
      </c>
      <c r="V140" s="2242">
        <f t="shared" si="99"/>
        <v>12839.580000000002</v>
      </c>
      <c r="W140" s="2243">
        <f t="shared" si="107"/>
        <v>38518.740000000005</v>
      </c>
      <c r="X140" s="2251">
        <f t="shared" si="101"/>
        <v>0.8</v>
      </c>
      <c r="Y140" s="2242">
        <f t="shared" si="102"/>
        <v>102716.64000000001</v>
      </c>
      <c r="Z140" s="2243">
        <f t="shared" si="103"/>
        <v>308149.92000000004</v>
      </c>
    </row>
    <row r="141" spans="1:30" ht="15.75" customHeight="1">
      <c r="A141" s="1409">
        <f t="shared" si="105"/>
        <v>9</v>
      </c>
      <c r="B141" s="1417" t="str">
        <f>MEP!C122</f>
        <v>Tdus cabang 3</v>
      </c>
      <c r="C141" s="1781"/>
      <c r="D141" s="1421"/>
      <c r="E141" s="1408" t="s">
        <v>1786</v>
      </c>
      <c r="F141" s="1420" t="str">
        <f>MEP!D122</f>
        <v>pcs</v>
      </c>
      <c r="G141" s="1996">
        <v>0</v>
      </c>
      <c r="H141" s="1996">
        <v>0</v>
      </c>
      <c r="I141" s="1786">
        <f>MEP!F122</f>
        <v>140</v>
      </c>
      <c r="J141" s="1786"/>
      <c r="K141" s="1978">
        <f t="shared" si="91"/>
        <v>140</v>
      </c>
      <c r="L141" s="1979">
        <f t="shared" si="92"/>
        <v>19845</v>
      </c>
      <c r="M141" s="1980">
        <f t="shared" si="92"/>
        <v>4610.25</v>
      </c>
      <c r="N141" s="1979">
        <f t="shared" si="93"/>
        <v>2778300</v>
      </c>
      <c r="O141" s="1980">
        <f t="shared" si="94"/>
        <v>645435</v>
      </c>
      <c r="P141" s="1981">
        <f t="shared" si="104"/>
        <v>24455.25</v>
      </c>
      <c r="Q141" s="1982">
        <f t="shared" si="95"/>
        <v>3423735</v>
      </c>
      <c r="R141" s="2251">
        <f t="shared" si="96"/>
        <v>0.1</v>
      </c>
      <c r="S141" s="2242">
        <f t="shared" si="62"/>
        <v>2445.5250000000001</v>
      </c>
      <c r="T141" s="2243">
        <f t="shared" si="97"/>
        <v>342373.5</v>
      </c>
      <c r="U141" s="2251">
        <f t="shared" si="106"/>
        <v>0.1</v>
      </c>
      <c r="V141" s="2242">
        <f t="shared" si="99"/>
        <v>2445.5250000000001</v>
      </c>
      <c r="W141" s="2243">
        <f t="shared" si="107"/>
        <v>342373.5</v>
      </c>
      <c r="X141" s="2251">
        <f t="shared" si="101"/>
        <v>0.8</v>
      </c>
      <c r="Y141" s="2242">
        <f t="shared" si="102"/>
        <v>19564.2</v>
      </c>
      <c r="Z141" s="2243">
        <f t="shared" si="103"/>
        <v>2738988</v>
      </c>
    </row>
    <row r="142" spans="1:30" ht="15.75" customHeight="1">
      <c r="A142" s="1409">
        <f t="shared" si="105"/>
        <v>10</v>
      </c>
      <c r="B142" s="1417" t="str">
        <f>MEP!C123</f>
        <v>Tdus cabang 4</v>
      </c>
      <c r="C142" s="1781"/>
      <c r="D142" s="1421"/>
      <c r="E142" s="1408" t="s">
        <v>1786</v>
      </c>
      <c r="F142" s="1420" t="str">
        <f>MEP!D123</f>
        <v>pcs</v>
      </c>
      <c r="G142" s="1996">
        <v>0</v>
      </c>
      <c r="H142" s="1996">
        <v>0</v>
      </c>
      <c r="I142" s="1786">
        <f>MEP!F123</f>
        <v>48</v>
      </c>
      <c r="J142" s="1786"/>
      <c r="K142" s="1978">
        <f t="shared" si="91"/>
        <v>48</v>
      </c>
      <c r="L142" s="1979">
        <f t="shared" si="92"/>
        <v>22680</v>
      </c>
      <c r="M142" s="1980">
        <f t="shared" si="92"/>
        <v>4610.25</v>
      </c>
      <c r="N142" s="1979">
        <f t="shared" si="93"/>
        <v>1088640</v>
      </c>
      <c r="O142" s="1980">
        <f t="shared" si="94"/>
        <v>221292</v>
      </c>
      <c r="P142" s="1981">
        <f t="shared" si="104"/>
        <v>27290.25</v>
      </c>
      <c r="Q142" s="1982">
        <f t="shared" si="95"/>
        <v>1309932</v>
      </c>
      <c r="R142" s="2251">
        <f t="shared" si="96"/>
        <v>0.1</v>
      </c>
      <c r="S142" s="2242">
        <f t="shared" si="62"/>
        <v>2729.0250000000001</v>
      </c>
      <c r="T142" s="2243">
        <f t="shared" si="97"/>
        <v>130993.20000000001</v>
      </c>
      <c r="U142" s="2251">
        <f t="shared" si="106"/>
        <v>0.1</v>
      </c>
      <c r="V142" s="2242">
        <f t="shared" si="99"/>
        <v>2729.0250000000001</v>
      </c>
      <c r="W142" s="2243">
        <f t="shared" si="107"/>
        <v>130993.20000000001</v>
      </c>
      <c r="X142" s="2251">
        <f t="shared" si="101"/>
        <v>0.8</v>
      </c>
      <c r="Y142" s="2242">
        <f t="shared" si="102"/>
        <v>21832.2</v>
      </c>
      <c r="Z142" s="2243">
        <f t="shared" si="103"/>
        <v>1047945.6000000001</v>
      </c>
    </row>
    <row r="143" spans="1:30" ht="15.75" customHeight="1">
      <c r="A143" s="1409">
        <f t="shared" si="105"/>
        <v>11</v>
      </c>
      <c r="B143" s="1417" t="str">
        <f>MEP!C124</f>
        <v>Solasi listrik</v>
      </c>
      <c r="C143" s="1781"/>
      <c r="D143" s="1421"/>
      <c r="E143" s="1408" t="s">
        <v>1786</v>
      </c>
      <c r="F143" s="1420" t="str">
        <f>MEP!D124</f>
        <v>pcs</v>
      </c>
      <c r="G143" s="1996">
        <v>0</v>
      </c>
      <c r="H143" s="1996">
        <v>0</v>
      </c>
      <c r="I143" s="1786">
        <f>MEP!F124</f>
        <v>20</v>
      </c>
      <c r="J143" s="1786"/>
      <c r="K143" s="1978">
        <f t="shared" si="91"/>
        <v>20</v>
      </c>
      <c r="L143" s="1979">
        <f t="shared" si="92"/>
        <v>9922.5</v>
      </c>
      <c r="M143" s="1980">
        <f t="shared" si="92"/>
        <v>4610.25</v>
      </c>
      <c r="N143" s="1979">
        <f t="shared" si="93"/>
        <v>198450</v>
      </c>
      <c r="O143" s="1980">
        <f t="shared" si="94"/>
        <v>92205</v>
      </c>
      <c r="P143" s="1981">
        <f t="shared" si="104"/>
        <v>14532.75</v>
      </c>
      <c r="Q143" s="1982">
        <f t="shared" si="95"/>
        <v>290655</v>
      </c>
      <c r="R143" s="2251">
        <f t="shared" si="96"/>
        <v>0.1</v>
      </c>
      <c r="S143" s="2242">
        <f t="shared" si="62"/>
        <v>1453.2750000000001</v>
      </c>
      <c r="T143" s="2243">
        <f t="shared" si="97"/>
        <v>29065.5</v>
      </c>
      <c r="U143" s="2251">
        <f t="shared" si="106"/>
        <v>0.1</v>
      </c>
      <c r="V143" s="2242">
        <f t="shared" si="99"/>
        <v>1453.2750000000001</v>
      </c>
      <c r="W143" s="2243">
        <f t="shared" si="107"/>
        <v>29065.5</v>
      </c>
      <c r="X143" s="2251">
        <f t="shared" si="101"/>
        <v>0.8</v>
      </c>
      <c r="Y143" s="2242">
        <f t="shared" si="102"/>
        <v>11626.2</v>
      </c>
      <c r="Z143" s="2243">
        <f t="shared" si="103"/>
        <v>232524</v>
      </c>
    </row>
    <row r="144" spans="1:30" ht="15.75" customHeight="1">
      <c r="A144" s="1409">
        <f t="shared" si="105"/>
        <v>12</v>
      </c>
      <c r="B144" s="1419" t="str">
        <f>MEP!C125</f>
        <v>Box panel 50x40x20 cm</v>
      </c>
      <c r="C144" s="1781"/>
      <c r="D144" s="1421"/>
      <c r="E144" s="1408" t="s">
        <v>1786</v>
      </c>
      <c r="F144" s="1420" t="str">
        <f>MEP!D125</f>
        <v>unit</v>
      </c>
      <c r="G144" s="1996">
        <v>0</v>
      </c>
      <c r="H144" s="1996">
        <v>0</v>
      </c>
      <c r="I144" s="1786">
        <f>MEP!F125</f>
        <v>1</v>
      </c>
      <c r="J144" s="1786"/>
      <c r="K144" s="1978">
        <f t="shared" si="91"/>
        <v>1</v>
      </c>
      <c r="L144" s="1979">
        <f t="shared" si="92"/>
        <v>949725</v>
      </c>
      <c r="M144" s="1980">
        <f t="shared" si="92"/>
        <v>360450</v>
      </c>
      <c r="N144" s="1979">
        <f t="shared" si="93"/>
        <v>949725</v>
      </c>
      <c r="O144" s="1980">
        <f t="shared" si="94"/>
        <v>360450</v>
      </c>
      <c r="P144" s="1981">
        <f t="shared" si="104"/>
        <v>1310175</v>
      </c>
      <c r="Q144" s="1982">
        <f t="shared" si="95"/>
        <v>1310175</v>
      </c>
      <c r="R144" s="2251">
        <f t="shared" si="96"/>
        <v>0.1</v>
      </c>
      <c r="S144" s="2242">
        <f t="shared" si="62"/>
        <v>131017.5</v>
      </c>
      <c r="T144" s="2243">
        <f t="shared" si="97"/>
        <v>131017.5</v>
      </c>
      <c r="U144" s="2251">
        <f t="shared" si="106"/>
        <v>0.1</v>
      </c>
      <c r="V144" s="2242">
        <f t="shared" si="99"/>
        <v>131017.5</v>
      </c>
      <c r="W144" s="2243">
        <f t="shared" si="107"/>
        <v>131017.5</v>
      </c>
      <c r="X144" s="2251">
        <f t="shared" si="101"/>
        <v>0.8</v>
      </c>
      <c r="Y144" s="2242">
        <f t="shared" si="102"/>
        <v>1048140</v>
      </c>
      <c r="Z144" s="2243">
        <f t="shared" si="103"/>
        <v>1048140</v>
      </c>
    </row>
    <row r="145" spans="1:30" ht="15.75" customHeight="1">
      <c r="A145" s="1409">
        <f t="shared" si="105"/>
        <v>13</v>
      </c>
      <c r="B145" s="1419" t="str">
        <f>MEP!C126</f>
        <v>MCB 6A 1 phase</v>
      </c>
      <c r="C145" s="1444"/>
      <c r="D145" s="1447"/>
      <c r="E145" s="1408" t="s">
        <v>1780</v>
      </c>
      <c r="F145" s="1420" t="str">
        <f>MEP!D126</f>
        <v>unit</v>
      </c>
      <c r="G145" s="1996">
        <v>0</v>
      </c>
      <c r="H145" s="1996">
        <v>0</v>
      </c>
      <c r="I145" s="1786">
        <f>MEP!F126</f>
        <v>10</v>
      </c>
      <c r="J145" s="1786"/>
      <c r="K145" s="1978">
        <f t="shared" si="91"/>
        <v>10</v>
      </c>
      <c r="L145" s="1979">
        <f t="shared" si="92"/>
        <v>128638.125</v>
      </c>
      <c r="M145" s="1980">
        <f t="shared" si="92"/>
        <v>64908</v>
      </c>
      <c r="N145" s="1979">
        <f t="shared" si="93"/>
        <v>1286381.25</v>
      </c>
      <c r="O145" s="1980">
        <f t="shared" si="94"/>
        <v>649080</v>
      </c>
      <c r="P145" s="1981">
        <f t="shared" si="104"/>
        <v>193546.125</v>
      </c>
      <c r="Q145" s="1982">
        <f t="shared" si="95"/>
        <v>1935461.25</v>
      </c>
      <c r="R145" s="2251">
        <f t="shared" si="96"/>
        <v>0.1</v>
      </c>
      <c r="S145" s="2242">
        <f t="shared" si="62"/>
        <v>19354.612499999999</v>
      </c>
      <c r="T145" s="2243">
        <f t="shared" si="97"/>
        <v>193546.125</v>
      </c>
      <c r="U145" s="2251">
        <f t="shared" si="106"/>
        <v>0.1</v>
      </c>
      <c r="V145" s="2242">
        <f t="shared" si="99"/>
        <v>19354.612499999999</v>
      </c>
      <c r="W145" s="2243">
        <f t="shared" si="107"/>
        <v>193546.125</v>
      </c>
      <c r="X145" s="2251">
        <f t="shared" si="101"/>
        <v>0.8</v>
      </c>
      <c r="Y145" s="2242">
        <f t="shared" si="102"/>
        <v>154836.9</v>
      </c>
      <c r="Z145" s="2243">
        <f t="shared" si="103"/>
        <v>1548369</v>
      </c>
    </row>
    <row r="146" spans="1:30" ht="15.75" customHeight="1">
      <c r="A146" s="1409">
        <f t="shared" si="105"/>
        <v>14</v>
      </c>
      <c r="B146" s="1411" t="str">
        <f>MEP!C127</f>
        <v>MCB 10A 1 phase</v>
      </c>
      <c r="C146" s="1441"/>
      <c r="D146" s="1450"/>
      <c r="E146" s="1408" t="s">
        <v>1780</v>
      </c>
      <c r="F146" s="1420" t="str">
        <f>MEP!D127</f>
        <v>unit</v>
      </c>
      <c r="G146" s="1996">
        <v>0</v>
      </c>
      <c r="H146" s="1996">
        <v>0</v>
      </c>
      <c r="I146" s="1786">
        <f>MEP!F127</f>
        <v>5</v>
      </c>
      <c r="J146" s="1786"/>
      <c r="K146" s="1978">
        <f t="shared" si="91"/>
        <v>5</v>
      </c>
      <c r="L146" s="1979">
        <f t="shared" si="92"/>
        <v>121550.625</v>
      </c>
      <c r="M146" s="1980">
        <f t="shared" si="92"/>
        <v>64908</v>
      </c>
      <c r="N146" s="1979">
        <f t="shared" si="93"/>
        <v>607753.125</v>
      </c>
      <c r="O146" s="1980">
        <f t="shared" si="94"/>
        <v>324540</v>
      </c>
      <c r="P146" s="1981">
        <f t="shared" si="104"/>
        <v>186458.625</v>
      </c>
      <c r="Q146" s="1982">
        <f t="shared" si="95"/>
        <v>932293.125</v>
      </c>
      <c r="R146" s="2251">
        <f t="shared" si="96"/>
        <v>0.1</v>
      </c>
      <c r="S146" s="2242">
        <f t="shared" si="62"/>
        <v>18645.862499999999</v>
      </c>
      <c r="T146" s="2243">
        <f t="shared" si="97"/>
        <v>93229.3125</v>
      </c>
      <c r="U146" s="2251">
        <f t="shared" si="106"/>
        <v>0.1</v>
      </c>
      <c r="V146" s="2242">
        <f t="shared" si="99"/>
        <v>18645.862499999999</v>
      </c>
      <c r="W146" s="2243">
        <f t="shared" si="107"/>
        <v>93229.3125</v>
      </c>
      <c r="X146" s="2251">
        <f t="shared" si="101"/>
        <v>0.8</v>
      </c>
      <c r="Y146" s="2242">
        <f t="shared" si="102"/>
        <v>149166.9</v>
      </c>
      <c r="Z146" s="2243">
        <f t="shared" si="103"/>
        <v>745834.5</v>
      </c>
    </row>
    <row r="147" spans="1:30" ht="15.75" customHeight="1">
      <c r="A147" s="1409">
        <f t="shared" si="105"/>
        <v>15</v>
      </c>
      <c r="B147" s="1417" t="str">
        <f>MEP!C128</f>
        <v>MCB 16A 3 phase</v>
      </c>
      <c r="C147" s="1441"/>
      <c r="D147" s="1450"/>
      <c r="E147" s="1408" t="s">
        <v>1780</v>
      </c>
      <c r="F147" s="1420" t="str">
        <f>MEP!D128</f>
        <v>unit</v>
      </c>
      <c r="G147" s="1996">
        <v>0</v>
      </c>
      <c r="H147" s="1996">
        <v>0</v>
      </c>
      <c r="I147" s="1786">
        <f>MEP!F128</f>
        <v>2</v>
      </c>
      <c r="J147" s="1786"/>
      <c r="K147" s="1978">
        <f t="shared" si="91"/>
        <v>2</v>
      </c>
      <c r="L147" s="1979">
        <f t="shared" si="92"/>
        <v>558495</v>
      </c>
      <c r="M147" s="1980">
        <f t="shared" si="92"/>
        <v>95283</v>
      </c>
      <c r="N147" s="1979">
        <f t="shared" si="93"/>
        <v>1116990</v>
      </c>
      <c r="O147" s="1980">
        <f t="shared" si="94"/>
        <v>190566</v>
      </c>
      <c r="P147" s="1981">
        <f t="shared" si="104"/>
        <v>653778</v>
      </c>
      <c r="Q147" s="1982">
        <f t="shared" si="95"/>
        <v>1307556</v>
      </c>
      <c r="R147" s="2251">
        <f t="shared" si="96"/>
        <v>0.1</v>
      </c>
      <c r="S147" s="2242">
        <f t="shared" si="62"/>
        <v>65377.8</v>
      </c>
      <c r="T147" s="2243">
        <f t="shared" si="97"/>
        <v>130755.6</v>
      </c>
      <c r="U147" s="2251">
        <f t="shared" si="106"/>
        <v>0.1</v>
      </c>
      <c r="V147" s="2242">
        <f t="shared" si="99"/>
        <v>65377.8</v>
      </c>
      <c r="W147" s="2243">
        <f t="shared" si="107"/>
        <v>130755.6</v>
      </c>
      <c r="X147" s="2251">
        <f t="shared" si="101"/>
        <v>0.8</v>
      </c>
      <c r="Y147" s="2242">
        <f t="shared" si="102"/>
        <v>523022.4</v>
      </c>
      <c r="Z147" s="2243">
        <f t="shared" si="103"/>
        <v>1046044.8</v>
      </c>
    </row>
    <row r="148" spans="1:30" ht="15.75" customHeight="1">
      <c r="A148" s="1409">
        <f t="shared" si="105"/>
        <v>16</v>
      </c>
      <c r="B148" s="1417" t="str">
        <f>MEP!C129</f>
        <v>MCB 40A 3 phase</v>
      </c>
      <c r="C148" s="1781"/>
      <c r="D148" s="1421"/>
      <c r="E148" s="1408" t="s">
        <v>1780</v>
      </c>
      <c r="F148" s="1420" t="str">
        <f>MEP!D129</f>
        <v>unit</v>
      </c>
      <c r="G148" s="1996">
        <v>0</v>
      </c>
      <c r="H148" s="1996">
        <v>0</v>
      </c>
      <c r="I148" s="1786">
        <f>MEP!F129</f>
        <v>1</v>
      </c>
      <c r="J148" s="1786"/>
      <c r="K148" s="1978">
        <f t="shared" si="91"/>
        <v>1</v>
      </c>
      <c r="L148" s="1979">
        <f t="shared" si="92"/>
        <v>649923.75</v>
      </c>
      <c r="M148" s="1980">
        <f t="shared" si="92"/>
        <v>134433</v>
      </c>
      <c r="N148" s="1979">
        <f t="shared" si="93"/>
        <v>649923.75</v>
      </c>
      <c r="O148" s="1980">
        <f t="shared" si="94"/>
        <v>134433</v>
      </c>
      <c r="P148" s="1981">
        <f t="shared" si="104"/>
        <v>784356.75</v>
      </c>
      <c r="Q148" s="1982">
        <f t="shared" si="95"/>
        <v>784356.75</v>
      </c>
      <c r="R148" s="2251">
        <f t="shared" si="96"/>
        <v>0.1</v>
      </c>
      <c r="S148" s="2242">
        <f t="shared" si="62"/>
        <v>78435.675000000003</v>
      </c>
      <c r="T148" s="2243">
        <f t="shared" si="97"/>
        <v>78435.675000000003</v>
      </c>
      <c r="U148" s="2251">
        <f t="shared" si="106"/>
        <v>0.1</v>
      </c>
      <c r="V148" s="2242">
        <f t="shared" si="99"/>
        <v>78435.675000000003</v>
      </c>
      <c r="W148" s="2243">
        <f t="shared" si="107"/>
        <v>78435.675000000003</v>
      </c>
      <c r="X148" s="2251">
        <f t="shared" si="101"/>
        <v>0.8</v>
      </c>
      <c r="Y148" s="2242">
        <f t="shared" si="102"/>
        <v>627485.4</v>
      </c>
      <c r="Z148" s="2243">
        <f t="shared" si="103"/>
        <v>627485.4</v>
      </c>
    </row>
    <row r="149" spans="1:30" ht="15.75" customHeight="1">
      <c r="A149" s="1409">
        <f t="shared" si="105"/>
        <v>17</v>
      </c>
      <c r="B149" s="1417" t="str">
        <f>MEP!C130</f>
        <v>Ampere &amp; volt meter digital</v>
      </c>
      <c r="C149" s="1781"/>
      <c r="D149" s="1421"/>
      <c r="E149" s="1408"/>
      <c r="F149" s="1420" t="str">
        <f>MEP!D130</f>
        <v>pcs</v>
      </c>
      <c r="G149" s="1996">
        <v>0</v>
      </c>
      <c r="H149" s="1996">
        <v>0</v>
      </c>
      <c r="I149" s="1786">
        <f>MEP!F130</f>
        <v>3</v>
      </c>
      <c r="J149" s="1786"/>
      <c r="K149" s="1978">
        <f t="shared" si="91"/>
        <v>3</v>
      </c>
      <c r="L149" s="1979">
        <f t="shared" si="92"/>
        <v>4599787.5</v>
      </c>
      <c r="M149" s="1980">
        <f t="shared" si="92"/>
        <v>520155</v>
      </c>
      <c r="N149" s="1979">
        <f t="shared" si="93"/>
        <v>13799362.5</v>
      </c>
      <c r="O149" s="1980">
        <f t="shared" si="94"/>
        <v>1560465</v>
      </c>
      <c r="P149" s="1981">
        <f t="shared" si="104"/>
        <v>5119942.5</v>
      </c>
      <c r="Q149" s="1982">
        <f t="shared" si="95"/>
        <v>15359827.5</v>
      </c>
      <c r="R149" s="2251">
        <f t="shared" si="96"/>
        <v>0.1</v>
      </c>
      <c r="S149" s="2242">
        <f t="shared" si="62"/>
        <v>511994.25</v>
      </c>
      <c r="T149" s="2243">
        <f t="shared" si="97"/>
        <v>1535982.75</v>
      </c>
      <c r="U149" s="2251">
        <f t="shared" si="106"/>
        <v>0.1</v>
      </c>
      <c r="V149" s="2242">
        <f t="shared" si="99"/>
        <v>511994.25</v>
      </c>
      <c r="W149" s="2243">
        <f t="shared" si="107"/>
        <v>1535982.75</v>
      </c>
      <c r="X149" s="2251">
        <f t="shared" si="101"/>
        <v>0.8</v>
      </c>
      <c r="Y149" s="2242">
        <f t="shared" si="102"/>
        <v>4095954</v>
      </c>
      <c r="Z149" s="2243">
        <f t="shared" si="103"/>
        <v>12287862</v>
      </c>
    </row>
    <row r="150" spans="1:30" ht="15.75" customHeight="1">
      <c r="A150" s="1409">
        <f t="shared" si="105"/>
        <v>18</v>
      </c>
      <c r="B150" s="1417" t="str">
        <f>MEP!C131</f>
        <v>Busbar</v>
      </c>
      <c r="C150" s="1781"/>
      <c r="D150" s="1421"/>
      <c r="E150" s="1408"/>
      <c r="F150" s="1420" t="str">
        <f>MEP!D131</f>
        <v>btg</v>
      </c>
      <c r="G150" s="1996">
        <v>0</v>
      </c>
      <c r="H150" s="1996">
        <v>0</v>
      </c>
      <c r="I150" s="1786">
        <f>MEP!F131</f>
        <v>1</v>
      </c>
      <c r="J150" s="1786"/>
      <c r="K150" s="1978">
        <f t="shared" si="91"/>
        <v>1</v>
      </c>
      <c r="L150" s="1979">
        <f t="shared" si="92"/>
        <v>741352.5</v>
      </c>
      <c r="M150" s="1980">
        <f t="shared" si="92"/>
        <v>520155</v>
      </c>
      <c r="N150" s="1979">
        <f t="shared" si="93"/>
        <v>741352.5</v>
      </c>
      <c r="O150" s="1980">
        <f t="shared" si="94"/>
        <v>520155</v>
      </c>
      <c r="P150" s="1981">
        <f t="shared" si="104"/>
        <v>1261507.5</v>
      </c>
      <c r="Q150" s="1982">
        <f t="shared" si="95"/>
        <v>1261507.5</v>
      </c>
      <c r="R150" s="2251">
        <f t="shared" si="96"/>
        <v>0.1</v>
      </c>
      <c r="S150" s="2242">
        <f t="shared" si="62"/>
        <v>126150.75</v>
      </c>
      <c r="T150" s="2243">
        <f t="shared" si="97"/>
        <v>126150.75</v>
      </c>
      <c r="U150" s="2251">
        <f t="shared" si="106"/>
        <v>0.1</v>
      </c>
      <c r="V150" s="2242">
        <f t="shared" si="99"/>
        <v>126150.75</v>
      </c>
      <c r="W150" s="2243">
        <f t="shared" si="107"/>
        <v>126150.75</v>
      </c>
      <c r="X150" s="2251">
        <f t="shared" si="101"/>
        <v>0.8</v>
      </c>
      <c r="Y150" s="2242">
        <f t="shared" si="102"/>
        <v>1009206</v>
      </c>
      <c r="Z150" s="2243">
        <f t="shared" si="103"/>
        <v>1009206</v>
      </c>
    </row>
    <row r="151" spans="1:30" ht="15.75" customHeight="1">
      <c r="A151" s="1409">
        <f t="shared" si="105"/>
        <v>19</v>
      </c>
      <c r="B151" s="1417" t="str">
        <f>MEP!C132</f>
        <v>Sisir MCB</v>
      </c>
      <c r="C151" s="1781"/>
      <c r="D151" s="1421"/>
      <c r="E151" s="1408"/>
      <c r="F151" s="1420" t="str">
        <f>MEP!D132</f>
        <v>btg</v>
      </c>
      <c r="G151" s="1996">
        <v>0</v>
      </c>
      <c r="H151" s="1996">
        <v>0</v>
      </c>
      <c r="I151" s="1786">
        <f>MEP!F132</f>
        <v>1</v>
      </c>
      <c r="J151" s="1786"/>
      <c r="K151" s="1978">
        <f t="shared" si="91"/>
        <v>1</v>
      </c>
      <c r="L151" s="1979">
        <f t="shared" si="92"/>
        <v>233887.5</v>
      </c>
      <c r="M151" s="1980">
        <f t="shared" si="92"/>
        <v>188730</v>
      </c>
      <c r="N151" s="1979">
        <f t="shared" si="93"/>
        <v>233887.5</v>
      </c>
      <c r="O151" s="1980">
        <f t="shared" si="94"/>
        <v>188730</v>
      </c>
      <c r="P151" s="1981">
        <f t="shared" si="104"/>
        <v>422617.5</v>
      </c>
      <c r="Q151" s="1982">
        <f t="shared" si="95"/>
        <v>422617.5</v>
      </c>
      <c r="R151" s="2251">
        <f t="shared" si="96"/>
        <v>0.1</v>
      </c>
      <c r="S151" s="2242">
        <f t="shared" si="62"/>
        <v>42261.75</v>
      </c>
      <c r="T151" s="2243">
        <f t="shared" si="97"/>
        <v>42261.75</v>
      </c>
      <c r="U151" s="2251">
        <f t="shared" si="106"/>
        <v>0.1</v>
      </c>
      <c r="V151" s="2242">
        <f t="shared" si="99"/>
        <v>42261.75</v>
      </c>
      <c r="W151" s="2243">
        <f t="shared" si="107"/>
        <v>42261.75</v>
      </c>
      <c r="X151" s="2251">
        <f t="shared" si="101"/>
        <v>0.8</v>
      </c>
      <c r="Y151" s="2242">
        <f t="shared" si="102"/>
        <v>338094</v>
      </c>
      <c r="Z151" s="2243">
        <f t="shared" si="103"/>
        <v>338094</v>
      </c>
    </row>
    <row r="152" spans="1:30" ht="15.75" customHeight="1">
      <c r="A152" s="1409">
        <f t="shared" si="105"/>
        <v>20</v>
      </c>
      <c r="B152" s="1417" t="str">
        <f>MEP!C133</f>
        <v>Bracket MCB</v>
      </c>
      <c r="C152" s="1781"/>
      <c r="D152" s="1421"/>
      <c r="E152" s="1408"/>
      <c r="F152" s="1420" t="str">
        <f>MEP!D133</f>
        <v>btg</v>
      </c>
      <c r="G152" s="1996">
        <v>0</v>
      </c>
      <c r="H152" s="1996">
        <v>0</v>
      </c>
      <c r="I152" s="1786">
        <f>MEP!F133</f>
        <v>1</v>
      </c>
      <c r="J152" s="1786"/>
      <c r="K152" s="1978">
        <f t="shared" si="91"/>
        <v>1</v>
      </c>
      <c r="L152" s="1979">
        <f t="shared" si="92"/>
        <v>63787.5</v>
      </c>
      <c r="M152" s="1980">
        <f t="shared" si="92"/>
        <v>17644.5</v>
      </c>
      <c r="N152" s="1979">
        <f t="shared" si="93"/>
        <v>63787.5</v>
      </c>
      <c r="O152" s="1980">
        <f t="shared" si="94"/>
        <v>17644.5</v>
      </c>
      <c r="P152" s="1981">
        <f t="shared" si="104"/>
        <v>81432</v>
      </c>
      <c r="Q152" s="1982">
        <f t="shared" si="95"/>
        <v>81432</v>
      </c>
      <c r="R152" s="2251">
        <f t="shared" si="96"/>
        <v>0.1</v>
      </c>
      <c r="S152" s="2242">
        <f t="shared" si="62"/>
        <v>8143.2000000000007</v>
      </c>
      <c r="T152" s="2243">
        <f t="shared" si="97"/>
        <v>8143.2000000000007</v>
      </c>
      <c r="U152" s="2251">
        <f t="shared" si="106"/>
        <v>0.1</v>
      </c>
      <c r="V152" s="2242">
        <f t="shared" si="99"/>
        <v>8143.2000000000007</v>
      </c>
      <c r="W152" s="2243">
        <f t="shared" si="107"/>
        <v>8143.2000000000007</v>
      </c>
      <c r="X152" s="2251">
        <f t="shared" si="101"/>
        <v>0.8</v>
      </c>
      <c r="Y152" s="2242">
        <f t="shared" si="102"/>
        <v>65145.600000000006</v>
      </c>
      <c r="Z152" s="2243">
        <f t="shared" si="103"/>
        <v>65145.600000000006</v>
      </c>
    </row>
    <row r="153" spans="1:30" ht="15.75" customHeight="1">
      <c r="A153" s="1409"/>
      <c r="B153" s="1417"/>
      <c r="C153" s="1781"/>
      <c r="D153" s="1421"/>
      <c r="E153" s="1408"/>
      <c r="F153" s="1418"/>
      <c r="G153" s="1996">
        <v>0</v>
      </c>
      <c r="H153" s="1996">
        <v>0</v>
      </c>
      <c r="I153" s="1786"/>
      <c r="J153" s="1786"/>
      <c r="K153" s="1978"/>
      <c r="L153" s="1979"/>
      <c r="M153" s="1980"/>
      <c r="N153" s="1979"/>
      <c r="O153" s="1980"/>
      <c r="P153" s="1981"/>
      <c r="Q153" s="1982"/>
      <c r="R153" s="2235"/>
      <c r="S153" s="2242">
        <f t="shared" ref="S153:S216" si="108">P153*10%</f>
        <v>0</v>
      </c>
      <c r="T153" s="2243"/>
      <c r="U153" s="2235"/>
      <c r="V153" s="2242">
        <f t="shared" ref="V153:V211" si="109">P153*15%</f>
        <v>0</v>
      </c>
      <c r="W153" s="2243"/>
      <c r="X153" s="2235"/>
      <c r="Y153" s="2242"/>
      <c r="Z153" s="2243"/>
    </row>
    <row r="154" spans="1:30" s="1977" customFormat="1" ht="15.75" customHeight="1">
      <c r="A154" s="1414" t="s">
        <v>326</v>
      </c>
      <c r="B154" s="1415" t="str">
        <f>MEP!C134</f>
        <v>Armature</v>
      </c>
      <c r="C154" s="1443"/>
      <c r="D154" s="1449"/>
      <c r="E154" s="1430"/>
      <c r="F154" s="1432"/>
      <c r="G154" s="1970"/>
      <c r="H154" s="1970"/>
      <c r="I154" s="1971"/>
      <c r="J154" s="1971"/>
      <c r="K154" s="1986"/>
      <c r="L154" s="1987"/>
      <c r="M154" s="1988"/>
      <c r="N154" s="1987"/>
      <c r="O154" s="1988"/>
      <c r="P154" s="1989"/>
      <c r="Q154" s="1990">
        <f>SUM(Q155:Q161)</f>
        <v>109896448.005</v>
      </c>
      <c r="R154" s="2234"/>
      <c r="S154" s="2242">
        <f t="shared" si="108"/>
        <v>0</v>
      </c>
      <c r="T154" s="2241"/>
      <c r="U154" s="2234"/>
      <c r="V154" s="2242">
        <f t="shared" si="109"/>
        <v>0</v>
      </c>
      <c r="W154" s="2241"/>
      <c r="X154" s="2234"/>
      <c r="Y154" s="2240"/>
      <c r="Z154" s="2241"/>
    </row>
    <row r="155" spans="1:30" ht="15.75" customHeight="1">
      <c r="A155" s="1409">
        <v>1</v>
      </c>
      <c r="B155" s="1417" t="str">
        <f>MEP!C135</f>
        <v>Lampu downlight</v>
      </c>
      <c r="C155" s="1441"/>
      <c r="D155" s="1450"/>
      <c r="E155" s="1413" t="s">
        <v>1827</v>
      </c>
      <c r="F155" s="1420" t="str">
        <f>MEP!D135</f>
        <v>unit</v>
      </c>
      <c r="G155" s="1996">
        <v>0</v>
      </c>
      <c r="H155" s="1996">
        <v>0</v>
      </c>
      <c r="I155" s="1786">
        <f>MEP!F135</f>
        <v>41</v>
      </c>
      <c r="J155" s="1786">
        <v>0</v>
      </c>
      <c r="K155" s="1978">
        <f t="shared" ref="K155:K161" si="110">SUM(G155:J155)</f>
        <v>41</v>
      </c>
      <c r="L155" s="1979">
        <f>'ANALISA ME'!E771</f>
        <v>226800</v>
      </c>
      <c r="M155" s="1980">
        <f>'ANALISA ME'!F771</f>
        <v>91057.5</v>
      </c>
      <c r="N155" s="1979">
        <f t="shared" ref="N155:N161" si="111">K155*L155</f>
        <v>9298800</v>
      </c>
      <c r="O155" s="1980">
        <f t="shared" ref="O155:O161" si="112">K155*M155</f>
        <v>3733357.5</v>
      </c>
      <c r="P155" s="1981">
        <f t="shared" ref="P155:P161" si="113">L155+M155</f>
        <v>317857.5</v>
      </c>
      <c r="Q155" s="1982">
        <f t="shared" ref="Q155:Q161" si="114">N155+O155</f>
        <v>13032157.5</v>
      </c>
      <c r="R155" s="2251">
        <f t="shared" ref="R155:R161" si="115">T155/Q155</f>
        <v>0.1</v>
      </c>
      <c r="S155" s="2242">
        <f t="shared" si="108"/>
        <v>31785.75</v>
      </c>
      <c r="T155" s="2243">
        <f t="shared" ref="T155:T161" si="116">K155*S155</f>
        <v>1303215.75</v>
      </c>
      <c r="U155" s="2251">
        <f t="shared" ref="U155:U161" si="117">W155/Q155</f>
        <v>0.1</v>
      </c>
      <c r="V155" s="2242">
        <f t="shared" ref="V155:V161" si="118">P155*10%</f>
        <v>31785.75</v>
      </c>
      <c r="W155" s="2243">
        <f t="shared" ref="W155:W161" si="119">K155*V155</f>
        <v>1303215.75</v>
      </c>
      <c r="X155" s="2251">
        <f t="shared" ref="X155:X161" si="120">Z155/Q155</f>
        <v>0.8</v>
      </c>
      <c r="Y155" s="2242">
        <f t="shared" ref="Y155:Y161" si="121">P155*(100%-R155-U155)</f>
        <v>254286</v>
      </c>
      <c r="Z155" s="2243">
        <f t="shared" ref="Z155:Z161" si="122">K155*Y155</f>
        <v>10425726</v>
      </c>
      <c r="AB155" s="1797">
        <f>26540+63470</f>
        <v>90010</v>
      </c>
      <c r="AC155" s="1797">
        <f>9230+10960</f>
        <v>20190</v>
      </c>
      <c r="AD155" s="1797">
        <v>72000</v>
      </c>
    </row>
    <row r="156" spans="1:30" ht="15.75" customHeight="1">
      <c r="A156" s="1409">
        <f>A155+1</f>
        <v>2</v>
      </c>
      <c r="B156" s="1417" t="str">
        <f>MEP!C136</f>
        <v>Lampu Spotlight</v>
      </c>
      <c r="C156" s="1441"/>
      <c r="D156" s="1450"/>
      <c r="E156" s="1413" t="s">
        <v>1827</v>
      </c>
      <c r="F156" s="1420" t="str">
        <f>MEP!D136</f>
        <v>set</v>
      </c>
      <c r="G156" s="1996">
        <v>0</v>
      </c>
      <c r="H156" s="1996">
        <v>0</v>
      </c>
      <c r="I156" s="1786">
        <f>MEP!F136</f>
        <v>53</v>
      </c>
      <c r="J156" s="1786"/>
      <c r="K156" s="1978">
        <f t="shared" si="110"/>
        <v>53</v>
      </c>
      <c r="L156" s="1979">
        <f>'ANALISA ME'!E783</f>
        <v>297675</v>
      </c>
      <c r="M156" s="1980">
        <f>'ANALISA ME'!F783</f>
        <v>91057.5</v>
      </c>
      <c r="N156" s="1979">
        <f t="shared" si="111"/>
        <v>15776775</v>
      </c>
      <c r="O156" s="1980">
        <f t="shared" si="112"/>
        <v>4826047.5</v>
      </c>
      <c r="P156" s="1981">
        <f t="shared" si="113"/>
        <v>388732.5</v>
      </c>
      <c r="Q156" s="1982">
        <f t="shared" si="114"/>
        <v>20602822.5</v>
      </c>
      <c r="R156" s="2251">
        <f t="shared" si="115"/>
        <v>0.1</v>
      </c>
      <c r="S156" s="2242">
        <f t="shared" si="108"/>
        <v>38873.25</v>
      </c>
      <c r="T156" s="2243">
        <f t="shared" si="116"/>
        <v>2060282.25</v>
      </c>
      <c r="U156" s="2251">
        <f t="shared" si="117"/>
        <v>0.1</v>
      </c>
      <c r="V156" s="2242">
        <f t="shared" si="118"/>
        <v>38873.25</v>
      </c>
      <c r="W156" s="2243">
        <f t="shared" si="119"/>
        <v>2060282.25</v>
      </c>
      <c r="X156" s="2251">
        <f t="shared" si="120"/>
        <v>0.8</v>
      </c>
      <c r="Y156" s="2242">
        <f t="shared" si="121"/>
        <v>310986</v>
      </c>
      <c r="Z156" s="2243">
        <f t="shared" si="122"/>
        <v>16482258</v>
      </c>
    </row>
    <row r="157" spans="1:30" ht="15.75" customHeight="1">
      <c r="A157" s="1409">
        <f t="shared" ref="A157:A161" si="123">A156+1</f>
        <v>3</v>
      </c>
      <c r="B157" s="1417" t="str">
        <f>MEP!C137</f>
        <v>LED Strip</v>
      </c>
      <c r="C157" s="1441"/>
      <c r="D157" s="1450"/>
      <c r="E157" s="1413" t="s">
        <v>1828</v>
      </c>
      <c r="F157" s="1420" t="str">
        <f>MEP!D137</f>
        <v>roll</v>
      </c>
      <c r="G157" s="1996">
        <v>0</v>
      </c>
      <c r="H157" s="1996">
        <v>0</v>
      </c>
      <c r="I157" s="1786">
        <f>MEP!F137</f>
        <v>11</v>
      </c>
      <c r="J157" s="1786"/>
      <c r="K157" s="1978">
        <f t="shared" si="110"/>
        <v>11</v>
      </c>
      <c r="L157" s="1979">
        <f>'ANALISA ME'!E831</f>
        <v>2636550</v>
      </c>
      <c r="M157" s="1980">
        <f>'ANALISA ME'!F831</f>
        <v>330979.5</v>
      </c>
      <c r="N157" s="1979">
        <f t="shared" si="111"/>
        <v>29002050</v>
      </c>
      <c r="O157" s="1980">
        <f t="shared" si="112"/>
        <v>3640774.5</v>
      </c>
      <c r="P157" s="1981">
        <f t="shared" si="113"/>
        <v>2967529.5</v>
      </c>
      <c r="Q157" s="1982">
        <f t="shared" si="114"/>
        <v>32642824.5</v>
      </c>
      <c r="R157" s="2251">
        <f t="shared" si="115"/>
        <v>0.1</v>
      </c>
      <c r="S157" s="2242">
        <f t="shared" si="108"/>
        <v>296752.95</v>
      </c>
      <c r="T157" s="2243">
        <f t="shared" si="116"/>
        <v>3264282.45</v>
      </c>
      <c r="U157" s="2251">
        <f t="shared" si="117"/>
        <v>0.1</v>
      </c>
      <c r="V157" s="2242">
        <f t="shared" si="118"/>
        <v>296752.95</v>
      </c>
      <c r="W157" s="2243">
        <f t="shared" si="119"/>
        <v>3264282.45</v>
      </c>
      <c r="X157" s="2251">
        <f t="shared" si="120"/>
        <v>0.8</v>
      </c>
      <c r="Y157" s="2242">
        <f t="shared" si="121"/>
        <v>2374023.6</v>
      </c>
      <c r="Z157" s="2243">
        <f t="shared" si="122"/>
        <v>26114259.600000001</v>
      </c>
    </row>
    <row r="158" spans="1:30" ht="15.75" customHeight="1">
      <c r="A158" s="1409">
        <f t="shared" si="123"/>
        <v>4</v>
      </c>
      <c r="B158" s="1419" t="str">
        <f>MEP!C138</f>
        <v>Travo LED strip</v>
      </c>
      <c r="C158" s="1441"/>
      <c r="D158" s="1450"/>
      <c r="E158" s="1413" t="s">
        <v>1828</v>
      </c>
      <c r="F158" s="1420" t="str">
        <f>MEP!D138</f>
        <v>pcs</v>
      </c>
      <c r="G158" s="1996">
        <v>0</v>
      </c>
      <c r="H158" s="1996">
        <v>0</v>
      </c>
      <c r="I158" s="1786">
        <f>MEP!F138</f>
        <v>5</v>
      </c>
      <c r="J158" s="1786"/>
      <c r="K158" s="1978">
        <f t="shared" si="110"/>
        <v>5</v>
      </c>
      <c r="L158" s="1979">
        <f>'ANALISA ME'!E843</f>
        <v>2778300</v>
      </c>
      <c r="M158" s="1980">
        <f>'ANALISA ME'!F843</f>
        <v>330979.5</v>
      </c>
      <c r="N158" s="1979">
        <f t="shared" si="111"/>
        <v>13891500</v>
      </c>
      <c r="O158" s="1980">
        <f t="shared" si="112"/>
        <v>1654897.5</v>
      </c>
      <c r="P158" s="1981">
        <f t="shared" si="113"/>
        <v>3109279.5</v>
      </c>
      <c r="Q158" s="1982">
        <f t="shared" si="114"/>
        <v>15546397.5</v>
      </c>
      <c r="R158" s="2251">
        <f t="shared" si="115"/>
        <v>0.1</v>
      </c>
      <c r="S158" s="2242">
        <f t="shared" si="108"/>
        <v>310927.95</v>
      </c>
      <c r="T158" s="2243">
        <f t="shared" si="116"/>
        <v>1554639.75</v>
      </c>
      <c r="U158" s="2251">
        <f t="shared" si="117"/>
        <v>0.1</v>
      </c>
      <c r="V158" s="2242">
        <f t="shared" si="118"/>
        <v>310927.95</v>
      </c>
      <c r="W158" s="2243">
        <f t="shared" si="119"/>
        <v>1554639.75</v>
      </c>
      <c r="X158" s="2251">
        <f t="shared" si="120"/>
        <v>0.8</v>
      </c>
      <c r="Y158" s="2242">
        <f t="shared" si="121"/>
        <v>2487423.6</v>
      </c>
      <c r="Z158" s="2243">
        <f t="shared" si="122"/>
        <v>12437118</v>
      </c>
    </row>
    <row r="159" spans="1:30" ht="15.75" customHeight="1">
      <c r="A159" s="1409">
        <f t="shared" si="123"/>
        <v>5</v>
      </c>
      <c r="B159" s="1411" t="str">
        <f>MEP!C139</f>
        <v>Stop kontak 2 gang</v>
      </c>
      <c r="C159" s="1441"/>
      <c r="D159" s="1450"/>
      <c r="E159" s="1408" t="s">
        <v>1812</v>
      </c>
      <c r="F159" s="1420" t="str">
        <f>MEP!D139</f>
        <v>unit</v>
      </c>
      <c r="G159" s="1996">
        <v>0</v>
      </c>
      <c r="H159" s="1996">
        <v>0</v>
      </c>
      <c r="I159" s="1786">
        <f>MEP!F139</f>
        <v>18</v>
      </c>
      <c r="J159" s="1786"/>
      <c r="K159" s="1978">
        <f t="shared" si="110"/>
        <v>18</v>
      </c>
      <c r="L159" s="1979">
        <f>'ANALISA ME'!E868</f>
        <v>239736.8475</v>
      </c>
      <c r="M159" s="1980">
        <f>'ANALISA ME'!F868</f>
        <v>106204.5</v>
      </c>
      <c r="N159" s="1979">
        <f t="shared" si="111"/>
        <v>4315263.2549999999</v>
      </c>
      <c r="O159" s="1980">
        <f t="shared" si="112"/>
        <v>1911681</v>
      </c>
      <c r="P159" s="1981">
        <f t="shared" si="113"/>
        <v>345941.34750000003</v>
      </c>
      <c r="Q159" s="1982">
        <f t="shared" si="114"/>
        <v>6226944.2549999999</v>
      </c>
      <c r="R159" s="2251">
        <f t="shared" si="115"/>
        <v>0.10000000000000002</v>
      </c>
      <c r="S159" s="2242">
        <f t="shared" si="108"/>
        <v>34594.134750000005</v>
      </c>
      <c r="T159" s="2243">
        <f t="shared" si="116"/>
        <v>622694.42550000013</v>
      </c>
      <c r="U159" s="2251">
        <f t="shared" si="117"/>
        <v>0.10000000000000002</v>
      </c>
      <c r="V159" s="2242">
        <f t="shared" si="118"/>
        <v>34594.134750000005</v>
      </c>
      <c r="W159" s="2243">
        <f t="shared" si="119"/>
        <v>622694.42550000013</v>
      </c>
      <c r="X159" s="2251">
        <f t="shared" si="120"/>
        <v>0.80000000000000016</v>
      </c>
      <c r="Y159" s="2242">
        <f t="shared" si="121"/>
        <v>276753.07800000004</v>
      </c>
      <c r="Z159" s="2243">
        <f t="shared" si="122"/>
        <v>4981555.404000001</v>
      </c>
    </row>
    <row r="160" spans="1:30" ht="15.75" customHeight="1">
      <c r="A160" s="1409">
        <f t="shared" si="123"/>
        <v>6</v>
      </c>
      <c r="B160" s="1417" t="str">
        <f>MEP!C140</f>
        <v>Saklar seri</v>
      </c>
      <c r="C160" s="1441"/>
      <c r="D160" s="1450"/>
      <c r="E160" s="1408" t="s">
        <v>1813</v>
      </c>
      <c r="F160" s="1420" t="str">
        <f>MEP!D140</f>
        <v>unit</v>
      </c>
      <c r="G160" s="1996">
        <v>0</v>
      </c>
      <c r="H160" s="1996">
        <v>0</v>
      </c>
      <c r="I160" s="1786">
        <f>MEP!F140</f>
        <v>20</v>
      </c>
      <c r="J160" s="1786"/>
      <c r="K160" s="1978">
        <f t="shared" si="110"/>
        <v>20</v>
      </c>
      <c r="L160" s="1979">
        <f>'ANALISA ME'!E880</f>
        <v>213833.25</v>
      </c>
      <c r="M160" s="1980">
        <f>'ANALISA ME'!F880</f>
        <v>117814.5</v>
      </c>
      <c r="N160" s="1979">
        <f t="shared" si="111"/>
        <v>4276665</v>
      </c>
      <c r="O160" s="1980">
        <f t="shared" si="112"/>
        <v>2356290</v>
      </c>
      <c r="P160" s="1981">
        <f t="shared" si="113"/>
        <v>331647.75</v>
      </c>
      <c r="Q160" s="1982">
        <f t="shared" si="114"/>
        <v>6632955</v>
      </c>
      <c r="R160" s="2251">
        <f t="shared" si="115"/>
        <v>0.1</v>
      </c>
      <c r="S160" s="2242">
        <f t="shared" si="108"/>
        <v>33164.775000000001</v>
      </c>
      <c r="T160" s="2243">
        <f t="shared" si="116"/>
        <v>663295.5</v>
      </c>
      <c r="U160" s="2251">
        <f t="shared" si="117"/>
        <v>0.1</v>
      </c>
      <c r="V160" s="2242">
        <f t="shared" si="118"/>
        <v>33164.775000000001</v>
      </c>
      <c r="W160" s="2243">
        <f t="shared" si="119"/>
        <v>663295.5</v>
      </c>
      <c r="X160" s="2251">
        <f t="shared" si="120"/>
        <v>0.8</v>
      </c>
      <c r="Y160" s="2242">
        <f t="shared" si="121"/>
        <v>265318.2</v>
      </c>
      <c r="Z160" s="2243">
        <f t="shared" si="122"/>
        <v>5306364</v>
      </c>
    </row>
    <row r="161" spans="1:30" ht="15.75" customHeight="1">
      <c r="A161" s="1409">
        <f t="shared" si="123"/>
        <v>7</v>
      </c>
      <c r="B161" s="1417" t="str">
        <f>MEP!C141</f>
        <v>Smoke detector</v>
      </c>
      <c r="C161" s="1781"/>
      <c r="D161" s="1421"/>
      <c r="E161" s="1408"/>
      <c r="F161" s="1420" t="str">
        <f>MEP!D141</f>
        <v>unit</v>
      </c>
      <c r="G161" s="1996">
        <v>0</v>
      </c>
      <c r="H161" s="1996">
        <v>0</v>
      </c>
      <c r="I161" s="1786">
        <f>MEP!F141</f>
        <v>9</v>
      </c>
      <c r="J161" s="1786"/>
      <c r="K161" s="1978">
        <f t="shared" si="110"/>
        <v>9</v>
      </c>
      <c r="L161" s="1979">
        <f>'ANALISA ME'!E928</f>
        <v>1362656.25</v>
      </c>
      <c r="M161" s="1980">
        <f>'ANALISA ME'!F928</f>
        <v>327604.5</v>
      </c>
      <c r="N161" s="1979">
        <f t="shared" si="111"/>
        <v>12263906.25</v>
      </c>
      <c r="O161" s="1980">
        <f t="shared" si="112"/>
        <v>2948440.5</v>
      </c>
      <c r="P161" s="1981">
        <f t="shared" si="113"/>
        <v>1690260.75</v>
      </c>
      <c r="Q161" s="1982">
        <f t="shared" si="114"/>
        <v>15212346.75</v>
      </c>
      <c r="R161" s="2251">
        <f t="shared" si="115"/>
        <v>0.1</v>
      </c>
      <c r="S161" s="2242">
        <f t="shared" si="108"/>
        <v>169026.07500000001</v>
      </c>
      <c r="T161" s="2243">
        <f t="shared" si="116"/>
        <v>1521234.675</v>
      </c>
      <c r="U161" s="2251">
        <f t="shared" si="117"/>
        <v>0.1</v>
      </c>
      <c r="V161" s="2242">
        <f t="shared" si="118"/>
        <v>169026.07500000001</v>
      </c>
      <c r="W161" s="2243">
        <f t="shared" si="119"/>
        <v>1521234.675</v>
      </c>
      <c r="X161" s="2251">
        <f t="shared" si="120"/>
        <v>0.8</v>
      </c>
      <c r="Y161" s="2242">
        <f t="shared" si="121"/>
        <v>1352208.6</v>
      </c>
      <c r="Z161" s="2243">
        <f t="shared" si="122"/>
        <v>12169877.4</v>
      </c>
    </row>
    <row r="162" spans="1:30" ht="15.75" customHeight="1">
      <c r="A162" s="1409"/>
      <c r="B162" s="1417"/>
      <c r="C162" s="1781"/>
      <c r="D162" s="1421"/>
      <c r="E162" s="1408"/>
      <c r="F162" s="1420"/>
      <c r="G162" s="1996"/>
      <c r="H162" s="1996"/>
      <c r="I162" s="1786"/>
      <c r="J162" s="1786"/>
      <c r="K162" s="1978"/>
      <c r="L162" s="1979"/>
      <c r="M162" s="1980"/>
      <c r="N162" s="1979"/>
      <c r="O162" s="1980"/>
      <c r="P162" s="1981"/>
      <c r="Q162" s="1982"/>
      <c r="R162" s="2235"/>
      <c r="S162" s="2242">
        <f t="shared" si="108"/>
        <v>0</v>
      </c>
      <c r="T162" s="2243"/>
      <c r="U162" s="2235"/>
      <c r="V162" s="2242">
        <f t="shared" si="109"/>
        <v>0</v>
      </c>
      <c r="W162" s="2243"/>
      <c r="X162" s="2235"/>
      <c r="Y162" s="2242"/>
      <c r="Z162" s="2243"/>
    </row>
    <row r="163" spans="1:30" s="1977" customFormat="1" ht="15.75" customHeight="1">
      <c r="A163" s="1414" t="s">
        <v>89</v>
      </c>
      <c r="B163" s="1415" t="str">
        <f>MEP!C142</f>
        <v>Plumbing</v>
      </c>
      <c r="C163" s="1443"/>
      <c r="D163" s="1449"/>
      <c r="E163" s="1430"/>
      <c r="F163" s="1432"/>
      <c r="G163" s="1970"/>
      <c r="H163" s="1970"/>
      <c r="I163" s="1971"/>
      <c r="J163" s="1971"/>
      <c r="K163" s="1986"/>
      <c r="L163" s="1987"/>
      <c r="M163" s="1988"/>
      <c r="N163" s="1987"/>
      <c r="O163" s="1988"/>
      <c r="P163" s="1989"/>
      <c r="Q163" s="1990">
        <f>SUM(Q164:Q178)</f>
        <v>43224401.25</v>
      </c>
      <c r="R163" s="2234"/>
      <c r="S163" s="2242">
        <f t="shared" si="108"/>
        <v>0</v>
      </c>
      <c r="T163" s="2241"/>
      <c r="U163" s="2234"/>
      <c r="V163" s="2242">
        <f t="shared" si="109"/>
        <v>0</v>
      </c>
      <c r="W163" s="2241"/>
      <c r="X163" s="2234"/>
      <c r="Y163" s="2240"/>
      <c r="Z163" s="2241"/>
    </row>
    <row r="164" spans="1:30" ht="15.75" customHeight="1">
      <c r="A164" s="1409">
        <v>1</v>
      </c>
      <c r="B164" s="1417" t="str">
        <f>MEP!C143</f>
        <v>Pipa PVC AW dia. 3/4 inch</v>
      </c>
      <c r="C164" s="1441"/>
      <c r="D164" s="1450"/>
      <c r="E164" s="1413" t="s">
        <v>2010</v>
      </c>
      <c r="F164" s="1420" t="str">
        <f>MEP!D143</f>
        <v>btg</v>
      </c>
      <c r="G164" s="1996">
        <v>0</v>
      </c>
      <c r="H164" s="1996">
        <v>0</v>
      </c>
      <c r="I164" s="1786">
        <f>MEP!F143</f>
        <v>20</v>
      </c>
      <c r="J164" s="1786">
        <v>0</v>
      </c>
      <c r="K164" s="1978">
        <f t="shared" ref="K164:K170" si="124">SUM(G164:J164)</f>
        <v>20</v>
      </c>
      <c r="L164" s="1979">
        <f>ANALISA_Plambing!$F$65</f>
        <v>71624.25</v>
      </c>
      <c r="M164" s="1980">
        <f>ANALISA_Plambing!$E$65</f>
        <v>64589.399999999994</v>
      </c>
      <c r="N164" s="1979">
        <f t="shared" ref="N164:N170" si="125">K164*L164</f>
        <v>1432485</v>
      </c>
      <c r="O164" s="1980">
        <f t="shared" ref="O164:O170" si="126">K164*M164</f>
        <v>1291788</v>
      </c>
      <c r="P164" s="1981">
        <f t="shared" ref="P164:P178" si="127">L164+M164</f>
        <v>136213.65</v>
      </c>
      <c r="Q164" s="1982">
        <f t="shared" ref="Q164:Q170" si="128">N164+O164</f>
        <v>2724273</v>
      </c>
      <c r="R164" s="2251">
        <f t="shared" ref="R164:R178" si="129">T164/Q164</f>
        <v>9.9999999999999992E-2</v>
      </c>
      <c r="S164" s="2242">
        <f t="shared" si="108"/>
        <v>13621.365</v>
      </c>
      <c r="T164" s="2243">
        <f t="shared" ref="T164:T178" si="130">K164*S164</f>
        <v>272427.3</v>
      </c>
      <c r="U164" s="2251">
        <f t="shared" ref="U164:U178" si="131">W164/Q164</f>
        <v>9.9999999999999992E-2</v>
      </c>
      <c r="V164" s="2242">
        <f t="shared" ref="V164:V178" si="132">P164*10%</f>
        <v>13621.365</v>
      </c>
      <c r="W164" s="2243">
        <f t="shared" ref="W164:W178" si="133">K164*V164</f>
        <v>272427.3</v>
      </c>
      <c r="X164" s="2251">
        <f t="shared" ref="X164:X178" si="134">Z164/Q164</f>
        <v>0.79999999999999993</v>
      </c>
      <c r="Y164" s="2242">
        <f t="shared" ref="Y164:Y178" si="135">P164*(100%-R164-U164)</f>
        <v>108970.92</v>
      </c>
      <c r="Z164" s="2243">
        <f t="shared" ref="Z164:Z178" si="136">K164*Y164</f>
        <v>2179418.4</v>
      </c>
      <c r="AB164" s="1797">
        <f>26540+63470</f>
        <v>90010</v>
      </c>
      <c r="AC164" s="1797">
        <f>9230+10960</f>
        <v>20190</v>
      </c>
      <c r="AD164" s="1797">
        <v>72000</v>
      </c>
    </row>
    <row r="165" spans="1:30" ht="15.75" customHeight="1">
      <c r="A165" s="1409">
        <f>A164+1</f>
        <v>2</v>
      </c>
      <c r="B165" s="1417" t="str">
        <f>MEP!C144</f>
        <v>Pipa PVC AW dia. 1/2 inch</v>
      </c>
      <c r="C165" s="1441"/>
      <c r="D165" s="1450"/>
      <c r="E165" s="1413" t="s">
        <v>2010</v>
      </c>
      <c r="F165" s="1420" t="str">
        <f>MEP!D144</f>
        <v>btg</v>
      </c>
      <c r="G165" s="1996">
        <v>0</v>
      </c>
      <c r="H165" s="1996">
        <v>0</v>
      </c>
      <c r="I165" s="1786">
        <f>MEP!F144</f>
        <v>15</v>
      </c>
      <c r="J165" s="1786"/>
      <c r="K165" s="1978">
        <f t="shared" si="124"/>
        <v>15</v>
      </c>
      <c r="L165" s="1979">
        <f>ANALISA_Plambing!$F$53</f>
        <v>54405</v>
      </c>
      <c r="M165" s="1980">
        <f>ANALISA_Plambing!$E$53</f>
        <v>39900.6</v>
      </c>
      <c r="N165" s="1979">
        <f t="shared" si="125"/>
        <v>816075</v>
      </c>
      <c r="O165" s="1980">
        <f t="shared" si="126"/>
        <v>598509</v>
      </c>
      <c r="P165" s="1981">
        <f t="shared" si="127"/>
        <v>94305.600000000006</v>
      </c>
      <c r="Q165" s="1982">
        <f t="shared" si="128"/>
        <v>1414584</v>
      </c>
      <c r="R165" s="2251">
        <f t="shared" si="129"/>
        <v>0.10000000000000002</v>
      </c>
      <c r="S165" s="2242">
        <f t="shared" si="108"/>
        <v>9430.5600000000013</v>
      </c>
      <c r="T165" s="2243">
        <f t="shared" si="130"/>
        <v>141458.40000000002</v>
      </c>
      <c r="U165" s="2251">
        <f t="shared" si="131"/>
        <v>0.10000000000000002</v>
      </c>
      <c r="V165" s="2242">
        <f t="shared" si="132"/>
        <v>9430.5600000000013</v>
      </c>
      <c r="W165" s="2243">
        <f t="shared" si="133"/>
        <v>141458.40000000002</v>
      </c>
      <c r="X165" s="2251">
        <f t="shared" si="134"/>
        <v>0.80000000000000016</v>
      </c>
      <c r="Y165" s="2242">
        <f t="shared" si="135"/>
        <v>75444.48000000001</v>
      </c>
      <c r="Z165" s="2243">
        <f t="shared" si="136"/>
        <v>1131667.2000000002</v>
      </c>
    </row>
    <row r="166" spans="1:30" ht="15.75" customHeight="1">
      <c r="A166" s="1409">
        <f t="shared" ref="A166:A178" si="137">A165+1</f>
        <v>3</v>
      </c>
      <c r="B166" s="1417" t="str">
        <f>MEP!C145</f>
        <v>Pipa PVC D dia. 3 inch</v>
      </c>
      <c r="C166" s="1441"/>
      <c r="D166" s="1450"/>
      <c r="E166" s="1413" t="s">
        <v>2010</v>
      </c>
      <c r="F166" s="1420" t="str">
        <f>MEP!D145</f>
        <v>btg</v>
      </c>
      <c r="G166" s="1996">
        <v>0</v>
      </c>
      <c r="H166" s="1996">
        <v>0</v>
      </c>
      <c r="I166" s="1786">
        <f>MEP!F145</f>
        <v>35</v>
      </c>
      <c r="J166" s="1786"/>
      <c r="K166" s="1978">
        <f t="shared" si="124"/>
        <v>35</v>
      </c>
      <c r="L166" s="1979">
        <f>ANALISA_Plambing!$F$139</f>
        <v>407328.75</v>
      </c>
      <c r="M166" s="1980">
        <f>ANALISA_Plambing!$E$139</f>
        <v>245646</v>
      </c>
      <c r="N166" s="1979">
        <f t="shared" si="125"/>
        <v>14256506.25</v>
      </c>
      <c r="O166" s="1980">
        <f t="shared" si="126"/>
        <v>8597610</v>
      </c>
      <c r="P166" s="1981">
        <f t="shared" si="127"/>
        <v>652974.75</v>
      </c>
      <c r="Q166" s="1982">
        <f t="shared" si="128"/>
        <v>22854116.25</v>
      </c>
      <c r="R166" s="2251">
        <f t="shared" si="129"/>
        <v>0.1</v>
      </c>
      <c r="S166" s="2242">
        <f t="shared" si="108"/>
        <v>65297.475000000006</v>
      </c>
      <c r="T166" s="2243">
        <f t="shared" si="130"/>
        <v>2285411.625</v>
      </c>
      <c r="U166" s="2251">
        <f t="shared" si="131"/>
        <v>0.1</v>
      </c>
      <c r="V166" s="2242">
        <f t="shared" si="132"/>
        <v>65297.475000000006</v>
      </c>
      <c r="W166" s="2243">
        <f t="shared" si="133"/>
        <v>2285411.625</v>
      </c>
      <c r="X166" s="2251">
        <f t="shared" si="134"/>
        <v>0.8</v>
      </c>
      <c r="Y166" s="2242">
        <f t="shared" si="135"/>
        <v>522379.80000000005</v>
      </c>
      <c r="Z166" s="2243">
        <f t="shared" si="136"/>
        <v>18283293</v>
      </c>
    </row>
    <row r="167" spans="1:30" ht="15.75" customHeight="1">
      <c r="A167" s="1409">
        <f t="shared" si="137"/>
        <v>4</v>
      </c>
      <c r="B167" s="1419" t="str">
        <f>MEP!C146</f>
        <v>Knee pipa PVC 3 inch</v>
      </c>
      <c r="C167" s="1441"/>
      <c r="D167" s="1450"/>
      <c r="E167" s="1413" t="s">
        <v>2010</v>
      </c>
      <c r="F167" s="1420" t="str">
        <f>MEP!D146</f>
        <v>pcs</v>
      </c>
      <c r="G167" s="1996">
        <v>0</v>
      </c>
      <c r="H167" s="1996">
        <v>0</v>
      </c>
      <c r="I167" s="1786">
        <f>MEP!F146</f>
        <v>47</v>
      </c>
      <c r="J167" s="1786"/>
      <c r="K167" s="1978">
        <f t="shared" si="124"/>
        <v>47</v>
      </c>
      <c r="L167" s="1979">
        <f>ANALISA_Plambing!$F$163</f>
        <v>91125</v>
      </c>
      <c r="M167" s="1980">
        <f>ANALISA_Plambing!$E$163</f>
        <v>61411.5</v>
      </c>
      <c r="N167" s="1979">
        <f t="shared" si="125"/>
        <v>4282875</v>
      </c>
      <c r="O167" s="1980">
        <f t="shared" si="126"/>
        <v>2886340.5</v>
      </c>
      <c r="P167" s="1981">
        <f t="shared" si="127"/>
        <v>152536.5</v>
      </c>
      <c r="Q167" s="1982">
        <f t="shared" si="128"/>
        <v>7169215.5</v>
      </c>
      <c r="R167" s="2251">
        <f t="shared" si="129"/>
        <v>0.1</v>
      </c>
      <c r="S167" s="2242">
        <f t="shared" si="108"/>
        <v>15253.650000000001</v>
      </c>
      <c r="T167" s="2243">
        <f t="shared" si="130"/>
        <v>716921.55</v>
      </c>
      <c r="U167" s="2251">
        <f t="shared" si="131"/>
        <v>0.1</v>
      </c>
      <c r="V167" s="2242">
        <f t="shared" si="132"/>
        <v>15253.650000000001</v>
      </c>
      <c r="W167" s="2243">
        <f t="shared" si="133"/>
        <v>716921.55</v>
      </c>
      <c r="X167" s="2251">
        <f t="shared" si="134"/>
        <v>0.8</v>
      </c>
      <c r="Y167" s="2242">
        <f t="shared" si="135"/>
        <v>122029.20000000001</v>
      </c>
      <c r="Z167" s="2243">
        <f t="shared" si="136"/>
        <v>5735372.4000000004</v>
      </c>
    </row>
    <row r="168" spans="1:30" ht="15.75" customHeight="1">
      <c r="A168" s="1409">
        <f t="shared" si="137"/>
        <v>5</v>
      </c>
      <c r="B168" s="1411" t="str">
        <f>MEP!C147</f>
        <v>Tee pipa PVC 3 inch</v>
      </c>
      <c r="C168" s="1441"/>
      <c r="D168" s="1450"/>
      <c r="E168" s="1413" t="s">
        <v>2010</v>
      </c>
      <c r="F168" s="1420" t="str">
        <f>MEP!D147</f>
        <v>pcs</v>
      </c>
      <c r="G168" s="1996">
        <v>0</v>
      </c>
      <c r="H168" s="1996">
        <v>0</v>
      </c>
      <c r="I168" s="1786">
        <f>MEP!F147</f>
        <v>21</v>
      </c>
      <c r="J168" s="1786"/>
      <c r="K168" s="1978">
        <f t="shared" si="124"/>
        <v>21</v>
      </c>
      <c r="L168" s="1979">
        <f>ANALISA_Plambing!$F$175</f>
        <v>82012.5</v>
      </c>
      <c r="M168" s="1980">
        <f>ANALISA_Plambing!$E$175</f>
        <v>62991</v>
      </c>
      <c r="N168" s="1979">
        <f t="shared" si="125"/>
        <v>1722262.5</v>
      </c>
      <c r="O168" s="1980">
        <f t="shared" si="126"/>
        <v>1322811</v>
      </c>
      <c r="P168" s="1981">
        <f t="shared" si="127"/>
        <v>145003.5</v>
      </c>
      <c r="Q168" s="1982">
        <f t="shared" si="128"/>
        <v>3045073.5</v>
      </c>
      <c r="R168" s="2251">
        <f t="shared" si="129"/>
        <v>0.1</v>
      </c>
      <c r="S168" s="2242">
        <f t="shared" si="108"/>
        <v>14500.35</v>
      </c>
      <c r="T168" s="2243">
        <f t="shared" si="130"/>
        <v>304507.35000000003</v>
      </c>
      <c r="U168" s="2251">
        <f t="shared" si="131"/>
        <v>0.1</v>
      </c>
      <c r="V168" s="2242">
        <f t="shared" si="132"/>
        <v>14500.35</v>
      </c>
      <c r="W168" s="2243">
        <f t="shared" si="133"/>
        <v>304507.35000000003</v>
      </c>
      <c r="X168" s="2251">
        <f t="shared" si="134"/>
        <v>0.8</v>
      </c>
      <c r="Y168" s="2242">
        <f t="shared" si="135"/>
        <v>116002.8</v>
      </c>
      <c r="Z168" s="2243">
        <f t="shared" si="136"/>
        <v>2436058.8000000003</v>
      </c>
    </row>
    <row r="169" spans="1:30" ht="15.75" customHeight="1">
      <c r="A169" s="1409">
        <f t="shared" si="137"/>
        <v>6</v>
      </c>
      <c r="B169" s="1417" t="str">
        <f>MEP!C148</f>
        <v>Knee pipa PVC 3/4 inch</v>
      </c>
      <c r="C169" s="1441"/>
      <c r="D169" s="1450"/>
      <c r="E169" s="1413" t="s">
        <v>2010</v>
      </c>
      <c r="F169" s="1420" t="str">
        <f>MEP!D148</f>
        <v>pcs</v>
      </c>
      <c r="G169" s="1996">
        <v>0</v>
      </c>
      <c r="H169" s="1996">
        <v>0</v>
      </c>
      <c r="I169" s="1786">
        <f>MEP!F148</f>
        <v>15</v>
      </c>
      <c r="J169" s="1786"/>
      <c r="K169" s="1978">
        <f t="shared" si="124"/>
        <v>15</v>
      </c>
      <c r="L169" s="1979">
        <f>ANALISA_Plambing!$F$188</f>
        <v>7290</v>
      </c>
      <c r="M169" s="1980">
        <f>ANALISA_Plambing!$E$188</f>
        <v>5624.1</v>
      </c>
      <c r="N169" s="1979">
        <f t="shared" si="125"/>
        <v>109350</v>
      </c>
      <c r="O169" s="1980">
        <f t="shared" si="126"/>
        <v>84361.5</v>
      </c>
      <c r="P169" s="1981">
        <f t="shared" si="127"/>
        <v>12914.1</v>
      </c>
      <c r="Q169" s="1982">
        <f t="shared" si="128"/>
        <v>193711.5</v>
      </c>
      <c r="R169" s="2251">
        <f t="shared" si="129"/>
        <v>0.1</v>
      </c>
      <c r="S169" s="2242">
        <f t="shared" si="108"/>
        <v>1291.4100000000001</v>
      </c>
      <c r="T169" s="2243">
        <f t="shared" si="130"/>
        <v>19371.150000000001</v>
      </c>
      <c r="U169" s="2251">
        <f t="shared" si="131"/>
        <v>0.1</v>
      </c>
      <c r="V169" s="2242">
        <f t="shared" si="132"/>
        <v>1291.4100000000001</v>
      </c>
      <c r="W169" s="2243">
        <f t="shared" si="133"/>
        <v>19371.150000000001</v>
      </c>
      <c r="X169" s="2251">
        <f t="shared" si="134"/>
        <v>0.8</v>
      </c>
      <c r="Y169" s="2242">
        <f t="shared" si="135"/>
        <v>10331.280000000001</v>
      </c>
      <c r="Z169" s="2243">
        <f t="shared" si="136"/>
        <v>154969.20000000001</v>
      </c>
    </row>
    <row r="170" spans="1:30" ht="15.75" customHeight="1">
      <c r="A170" s="1409">
        <f t="shared" si="137"/>
        <v>7</v>
      </c>
      <c r="B170" s="1417" t="str">
        <f>MEP!C149</f>
        <v>Tee pipa PVC 3/4 inch</v>
      </c>
      <c r="C170" s="1781"/>
      <c r="D170" s="1421"/>
      <c r="E170" s="1413" t="s">
        <v>2010</v>
      </c>
      <c r="F170" s="1420" t="str">
        <f>MEP!D149</f>
        <v>pcs</v>
      </c>
      <c r="G170" s="1996">
        <v>0</v>
      </c>
      <c r="H170" s="1996">
        <v>0</v>
      </c>
      <c r="I170" s="1786">
        <f>MEP!F149</f>
        <v>13</v>
      </c>
      <c r="J170" s="1786"/>
      <c r="K170" s="1978">
        <f t="shared" si="124"/>
        <v>13</v>
      </c>
      <c r="L170" s="1979">
        <f>ANALISA_Plambing!$F$211</f>
        <v>7290</v>
      </c>
      <c r="M170" s="1980">
        <f>ANALISA_Plambing!$E$211</f>
        <v>5624.1</v>
      </c>
      <c r="N170" s="1979">
        <f t="shared" si="125"/>
        <v>94770</v>
      </c>
      <c r="O170" s="1980">
        <f t="shared" si="126"/>
        <v>73113.3</v>
      </c>
      <c r="P170" s="1981">
        <f t="shared" si="127"/>
        <v>12914.1</v>
      </c>
      <c r="Q170" s="1982">
        <f t="shared" si="128"/>
        <v>167883.3</v>
      </c>
      <c r="R170" s="2251">
        <f t="shared" si="129"/>
        <v>0.10000000000000002</v>
      </c>
      <c r="S170" s="2242">
        <f t="shared" si="108"/>
        <v>1291.4100000000001</v>
      </c>
      <c r="T170" s="2243">
        <f t="shared" si="130"/>
        <v>16788.330000000002</v>
      </c>
      <c r="U170" s="2251">
        <f t="shared" si="131"/>
        <v>0.10000000000000002</v>
      </c>
      <c r="V170" s="2242">
        <f t="shared" si="132"/>
        <v>1291.4100000000001</v>
      </c>
      <c r="W170" s="2243">
        <f t="shared" si="133"/>
        <v>16788.330000000002</v>
      </c>
      <c r="X170" s="2251">
        <f t="shared" si="134"/>
        <v>0.80000000000000016</v>
      </c>
      <c r="Y170" s="2242">
        <f t="shared" si="135"/>
        <v>10331.280000000001</v>
      </c>
      <c r="Z170" s="2243">
        <f t="shared" si="136"/>
        <v>134306.64000000001</v>
      </c>
    </row>
    <row r="171" spans="1:30" ht="15.75" customHeight="1">
      <c r="A171" s="1409">
        <f t="shared" si="137"/>
        <v>8</v>
      </c>
      <c r="B171" s="1417" t="str">
        <f>MEP!C150</f>
        <v>Reducer pipa 3/4 inch ke 1/2 inch</v>
      </c>
      <c r="C171" s="1781"/>
      <c r="D171" s="1421"/>
      <c r="E171" s="1413" t="s">
        <v>2010</v>
      </c>
      <c r="F171" s="1420" t="str">
        <f>MEP!D150</f>
        <v>pcs</v>
      </c>
      <c r="G171" s="1996">
        <v>0</v>
      </c>
      <c r="H171" s="1996">
        <v>0</v>
      </c>
      <c r="I171" s="1786">
        <f>MEP!F150</f>
        <v>20</v>
      </c>
      <c r="J171" s="1786"/>
      <c r="K171" s="1978">
        <f t="shared" ref="K171:K178" si="138">SUM(G171:J171)</f>
        <v>20</v>
      </c>
      <c r="L171" s="1979">
        <f>ANALISA_Plambing!$F$223</f>
        <v>7290</v>
      </c>
      <c r="M171" s="1980">
        <f>ANALISA_Plambing!$E$223</f>
        <v>5624.1</v>
      </c>
      <c r="N171" s="1979">
        <f t="shared" ref="N171:N178" si="139">K171*L171</f>
        <v>145800</v>
      </c>
      <c r="O171" s="1980">
        <f t="shared" ref="O171:O177" si="140">K171*M171</f>
        <v>112482</v>
      </c>
      <c r="P171" s="1981">
        <f t="shared" si="127"/>
        <v>12914.1</v>
      </c>
      <c r="Q171" s="1982">
        <f t="shared" ref="Q171:Q177" si="141">N171+O171</f>
        <v>258282</v>
      </c>
      <c r="R171" s="2251">
        <f t="shared" si="129"/>
        <v>0.1</v>
      </c>
      <c r="S171" s="2242">
        <f t="shared" si="108"/>
        <v>1291.4100000000001</v>
      </c>
      <c r="T171" s="2243">
        <f t="shared" si="130"/>
        <v>25828.2</v>
      </c>
      <c r="U171" s="2251">
        <f t="shared" si="131"/>
        <v>0.1</v>
      </c>
      <c r="V171" s="2242">
        <f t="shared" si="132"/>
        <v>1291.4100000000001</v>
      </c>
      <c r="W171" s="2243">
        <f t="shared" si="133"/>
        <v>25828.2</v>
      </c>
      <c r="X171" s="2251">
        <f t="shared" si="134"/>
        <v>0.8</v>
      </c>
      <c r="Y171" s="2242">
        <f t="shared" si="135"/>
        <v>10331.280000000001</v>
      </c>
      <c r="Z171" s="2243">
        <f t="shared" si="136"/>
        <v>206625.6</v>
      </c>
    </row>
    <row r="172" spans="1:30" ht="15.75" customHeight="1">
      <c r="A172" s="1409">
        <f t="shared" si="137"/>
        <v>9</v>
      </c>
      <c r="B172" s="1417" t="str">
        <f>MEP!C151</f>
        <v>Gate valve pipa 3/4 inch</v>
      </c>
      <c r="C172" s="1781"/>
      <c r="D172" s="1421"/>
      <c r="E172" s="1413" t="s">
        <v>2010</v>
      </c>
      <c r="F172" s="1420" t="str">
        <f>MEP!D151</f>
        <v>pcs</v>
      </c>
      <c r="G172" s="1996">
        <v>0</v>
      </c>
      <c r="H172" s="1996">
        <v>0</v>
      </c>
      <c r="I172" s="1786">
        <f>MEP!F151</f>
        <v>5</v>
      </c>
      <c r="J172" s="1786"/>
      <c r="K172" s="1978">
        <f t="shared" si="138"/>
        <v>5</v>
      </c>
      <c r="L172" s="1979">
        <f>ANALISA_Plambing!$F$235</f>
        <v>54675</v>
      </c>
      <c r="M172" s="1980">
        <f>ANALISA_Plambing!$E$235</f>
        <v>18854.099999999999</v>
      </c>
      <c r="N172" s="1979">
        <f t="shared" si="139"/>
        <v>273375</v>
      </c>
      <c r="O172" s="1980">
        <f t="shared" si="140"/>
        <v>94270.5</v>
      </c>
      <c r="P172" s="1981">
        <f t="shared" si="127"/>
        <v>73529.100000000006</v>
      </c>
      <c r="Q172" s="1982">
        <f t="shared" si="141"/>
        <v>367645.5</v>
      </c>
      <c r="R172" s="2251">
        <f t="shared" si="129"/>
        <v>0.1</v>
      </c>
      <c r="S172" s="2242">
        <f t="shared" si="108"/>
        <v>7352.9100000000008</v>
      </c>
      <c r="T172" s="2243">
        <f t="shared" si="130"/>
        <v>36764.550000000003</v>
      </c>
      <c r="U172" s="2251">
        <f t="shared" si="131"/>
        <v>0.1</v>
      </c>
      <c r="V172" s="2242">
        <f t="shared" si="132"/>
        <v>7352.9100000000008</v>
      </c>
      <c r="W172" s="2243">
        <f t="shared" si="133"/>
        <v>36764.550000000003</v>
      </c>
      <c r="X172" s="2251">
        <f t="shared" si="134"/>
        <v>0.8</v>
      </c>
      <c r="Y172" s="2242">
        <f t="shared" si="135"/>
        <v>58823.280000000006</v>
      </c>
      <c r="Z172" s="2243">
        <f t="shared" si="136"/>
        <v>294116.40000000002</v>
      </c>
    </row>
    <row r="173" spans="1:30" ht="15.75" customHeight="1">
      <c r="A173" s="1409">
        <f t="shared" si="137"/>
        <v>10</v>
      </c>
      <c r="B173" s="1417" t="str">
        <f>MEP!C152</f>
        <v>Pipa PPR PN 10 dia. 3/4 inch</v>
      </c>
      <c r="C173" s="1781"/>
      <c r="D173" s="1421"/>
      <c r="E173" s="1408" t="s">
        <v>2011</v>
      </c>
      <c r="F173" s="1420" t="str">
        <f>MEP!D152</f>
        <v>btg</v>
      </c>
      <c r="G173" s="1996">
        <v>0</v>
      </c>
      <c r="H173" s="1996">
        <v>0</v>
      </c>
      <c r="I173" s="1786">
        <f>MEP!F152</f>
        <v>15</v>
      </c>
      <c r="J173" s="1786"/>
      <c r="K173" s="1978">
        <f t="shared" si="138"/>
        <v>15</v>
      </c>
      <c r="L173" s="1979">
        <f>ANALISA_Plambing!$F$258</f>
        <v>109350</v>
      </c>
      <c r="M173" s="1980">
        <f>ANALISA_Plambing!$E$258</f>
        <v>24794.1</v>
      </c>
      <c r="N173" s="1979">
        <f t="shared" si="139"/>
        <v>1640250</v>
      </c>
      <c r="O173" s="1980">
        <f t="shared" si="140"/>
        <v>371911.5</v>
      </c>
      <c r="P173" s="1981">
        <f t="shared" si="127"/>
        <v>134144.1</v>
      </c>
      <c r="Q173" s="1982">
        <f t="shared" si="141"/>
        <v>2012161.5</v>
      </c>
      <c r="R173" s="2251">
        <f t="shared" si="129"/>
        <v>0.1</v>
      </c>
      <c r="S173" s="2242">
        <f t="shared" si="108"/>
        <v>13414.410000000002</v>
      </c>
      <c r="T173" s="2243">
        <f t="shared" si="130"/>
        <v>201216.15000000002</v>
      </c>
      <c r="U173" s="2251">
        <f t="shared" si="131"/>
        <v>0.1</v>
      </c>
      <c r="V173" s="2242">
        <f t="shared" si="132"/>
        <v>13414.410000000002</v>
      </c>
      <c r="W173" s="2243">
        <f t="shared" si="133"/>
        <v>201216.15000000002</v>
      </c>
      <c r="X173" s="2251">
        <f t="shared" si="134"/>
        <v>0.8</v>
      </c>
      <c r="Y173" s="2242">
        <f t="shared" si="135"/>
        <v>107315.28000000001</v>
      </c>
      <c r="Z173" s="2243">
        <f t="shared" si="136"/>
        <v>1609729.2000000002</v>
      </c>
    </row>
    <row r="174" spans="1:30" ht="15.75" customHeight="1">
      <c r="A174" s="1409">
        <f t="shared" si="137"/>
        <v>11</v>
      </c>
      <c r="B174" s="1419" t="str">
        <f>MEP!C153</f>
        <v>Pipa PPR PN 10 dia. 1/2 inch</v>
      </c>
      <c r="C174" s="1781"/>
      <c r="D174" s="1421"/>
      <c r="E174" s="1408" t="s">
        <v>2011</v>
      </c>
      <c r="F174" s="1420" t="str">
        <f>MEP!D153</f>
        <v>btg</v>
      </c>
      <c r="G174" s="1996">
        <v>0</v>
      </c>
      <c r="H174" s="1996">
        <v>0</v>
      </c>
      <c r="I174" s="1786">
        <f>MEP!F153</f>
        <v>11</v>
      </c>
      <c r="J174" s="1786"/>
      <c r="K174" s="1978">
        <f t="shared" si="138"/>
        <v>11</v>
      </c>
      <c r="L174" s="1979">
        <f>ANALISA_Plambing!$F$270</f>
        <v>82012.5</v>
      </c>
      <c r="M174" s="1980">
        <f>ANALISA_Plambing!$E$270</f>
        <v>21486.6</v>
      </c>
      <c r="N174" s="1979">
        <f t="shared" si="139"/>
        <v>902137.5</v>
      </c>
      <c r="O174" s="1980">
        <f t="shared" si="140"/>
        <v>236352.59999999998</v>
      </c>
      <c r="P174" s="1981">
        <f t="shared" si="127"/>
        <v>103499.1</v>
      </c>
      <c r="Q174" s="1982">
        <f t="shared" si="141"/>
        <v>1138490.1000000001</v>
      </c>
      <c r="R174" s="2251">
        <f t="shared" si="129"/>
        <v>0.10000000000000002</v>
      </c>
      <c r="S174" s="2242">
        <f t="shared" si="108"/>
        <v>10349.910000000002</v>
      </c>
      <c r="T174" s="2243">
        <f t="shared" si="130"/>
        <v>113849.01000000002</v>
      </c>
      <c r="U174" s="2251">
        <f t="shared" si="131"/>
        <v>0.10000000000000002</v>
      </c>
      <c r="V174" s="2242">
        <f t="shared" si="132"/>
        <v>10349.910000000002</v>
      </c>
      <c r="W174" s="2243">
        <f t="shared" si="133"/>
        <v>113849.01000000002</v>
      </c>
      <c r="X174" s="2251">
        <f t="shared" si="134"/>
        <v>0.80000000000000016</v>
      </c>
      <c r="Y174" s="2242">
        <f t="shared" si="135"/>
        <v>82799.280000000013</v>
      </c>
      <c r="Z174" s="2243">
        <f t="shared" si="136"/>
        <v>910792.08000000019</v>
      </c>
    </row>
    <row r="175" spans="1:30" ht="15.75" customHeight="1">
      <c r="A175" s="1409">
        <f t="shared" si="137"/>
        <v>12</v>
      </c>
      <c r="B175" s="1419" t="str">
        <f>MEP!C154</f>
        <v>Knee pipa PPR 3/4 inch</v>
      </c>
      <c r="C175" s="1444"/>
      <c r="D175" s="1447"/>
      <c r="E175" s="1408" t="s">
        <v>2011</v>
      </c>
      <c r="F175" s="1420" t="str">
        <f>MEP!D154</f>
        <v>pcs</v>
      </c>
      <c r="G175" s="1996">
        <v>0</v>
      </c>
      <c r="H175" s="1996">
        <v>0</v>
      </c>
      <c r="I175" s="1786">
        <f>MEP!F154</f>
        <v>12</v>
      </c>
      <c r="J175" s="1786"/>
      <c r="K175" s="1978">
        <f t="shared" si="138"/>
        <v>12</v>
      </c>
      <c r="L175" s="1979">
        <f>ANALISA_Plambing!$F$282</f>
        <v>14580</v>
      </c>
      <c r="M175" s="1980">
        <f>ANALISA_Plambing!$E$282</f>
        <v>5624.1</v>
      </c>
      <c r="N175" s="1979">
        <f t="shared" si="139"/>
        <v>174960</v>
      </c>
      <c r="O175" s="1980">
        <f t="shared" si="140"/>
        <v>67489.200000000012</v>
      </c>
      <c r="P175" s="1981">
        <f t="shared" si="127"/>
        <v>20204.099999999999</v>
      </c>
      <c r="Q175" s="1982">
        <f t="shared" si="141"/>
        <v>242449.2</v>
      </c>
      <c r="R175" s="2251">
        <f t="shared" si="129"/>
        <v>9.9999999999999992E-2</v>
      </c>
      <c r="S175" s="2242">
        <f t="shared" si="108"/>
        <v>2020.4099999999999</v>
      </c>
      <c r="T175" s="2243">
        <f t="shared" si="130"/>
        <v>24244.92</v>
      </c>
      <c r="U175" s="2251">
        <f t="shared" si="131"/>
        <v>9.9999999999999992E-2</v>
      </c>
      <c r="V175" s="2242">
        <f t="shared" si="132"/>
        <v>2020.4099999999999</v>
      </c>
      <c r="W175" s="2243">
        <f t="shared" si="133"/>
        <v>24244.92</v>
      </c>
      <c r="X175" s="2251">
        <f t="shared" si="134"/>
        <v>0.79999999999999993</v>
      </c>
      <c r="Y175" s="2242">
        <f t="shared" si="135"/>
        <v>16163.279999999999</v>
      </c>
      <c r="Z175" s="2243">
        <f t="shared" si="136"/>
        <v>193959.36</v>
      </c>
    </row>
    <row r="176" spans="1:30" ht="15.75" customHeight="1">
      <c r="A176" s="1409">
        <f t="shared" si="137"/>
        <v>13</v>
      </c>
      <c r="B176" s="1411" t="str">
        <f>MEP!C155</f>
        <v>Tee pipa PPR 3/4 inch</v>
      </c>
      <c r="C176" s="1441"/>
      <c r="D176" s="1450"/>
      <c r="E176" s="1408" t="s">
        <v>2011</v>
      </c>
      <c r="F176" s="1420" t="str">
        <f>MEP!D155</f>
        <v>pcs</v>
      </c>
      <c r="G176" s="1996">
        <v>0</v>
      </c>
      <c r="H176" s="1996">
        <v>0</v>
      </c>
      <c r="I176" s="1786">
        <f>MEP!F155</f>
        <v>10</v>
      </c>
      <c r="J176" s="1786"/>
      <c r="K176" s="1978">
        <f t="shared" si="138"/>
        <v>10</v>
      </c>
      <c r="L176" s="1979">
        <f>ANALISA_Plambing!$F$293</f>
        <v>18225</v>
      </c>
      <c r="M176" s="1980">
        <f>ANALISA_Plambing!$E$293</f>
        <v>5624.1</v>
      </c>
      <c r="N176" s="1979">
        <f t="shared" si="139"/>
        <v>182250</v>
      </c>
      <c r="O176" s="1980">
        <f t="shared" si="140"/>
        <v>56241</v>
      </c>
      <c r="P176" s="1981">
        <f t="shared" si="127"/>
        <v>23849.1</v>
      </c>
      <c r="Q176" s="1982">
        <f t="shared" si="141"/>
        <v>238491</v>
      </c>
      <c r="R176" s="2251">
        <f t="shared" si="129"/>
        <v>9.9999999999999992E-2</v>
      </c>
      <c r="S176" s="2242">
        <f t="shared" si="108"/>
        <v>2384.91</v>
      </c>
      <c r="T176" s="2243">
        <f t="shared" si="130"/>
        <v>23849.1</v>
      </c>
      <c r="U176" s="2251">
        <f t="shared" si="131"/>
        <v>9.9999999999999992E-2</v>
      </c>
      <c r="V176" s="2242">
        <f t="shared" si="132"/>
        <v>2384.91</v>
      </c>
      <c r="W176" s="2243">
        <f t="shared" si="133"/>
        <v>23849.1</v>
      </c>
      <c r="X176" s="2251">
        <f t="shared" si="134"/>
        <v>0.79999999999999993</v>
      </c>
      <c r="Y176" s="2242">
        <f t="shared" si="135"/>
        <v>19079.28</v>
      </c>
      <c r="Z176" s="2243">
        <f t="shared" si="136"/>
        <v>190792.8</v>
      </c>
    </row>
    <row r="177" spans="1:35" ht="15.75" customHeight="1">
      <c r="A177" s="1409">
        <f t="shared" si="137"/>
        <v>14</v>
      </c>
      <c r="B177" s="1417" t="str">
        <f>MEP!C156</f>
        <v>Reducer pipa 3/4 inch ke 1/2 inch</v>
      </c>
      <c r="C177" s="1441"/>
      <c r="D177" s="1450"/>
      <c r="E177" s="1408" t="s">
        <v>2011</v>
      </c>
      <c r="F177" s="1420" t="str">
        <f>MEP!D156</f>
        <v>pcs</v>
      </c>
      <c r="G177" s="1996">
        <v>0</v>
      </c>
      <c r="H177" s="1996">
        <v>0</v>
      </c>
      <c r="I177" s="1786">
        <f>MEP!F156</f>
        <v>14</v>
      </c>
      <c r="J177" s="1786"/>
      <c r="K177" s="1978">
        <f t="shared" si="138"/>
        <v>14</v>
      </c>
      <c r="L177" s="1979">
        <f>ANALISA_Plambing!$F$315</f>
        <v>9112.5</v>
      </c>
      <c r="M177" s="1980">
        <f>ANALISA_Plambing!$E$315</f>
        <v>5624.1</v>
      </c>
      <c r="N177" s="1979">
        <f t="shared" si="139"/>
        <v>127575</v>
      </c>
      <c r="O177" s="1980">
        <f t="shared" si="140"/>
        <v>78737.400000000009</v>
      </c>
      <c r="P177" s="1981">
        <f t="shared" si="127"/>
        <v>14736.6</v>
      </c>
      <c r="Q177" s="1982">
        <f t="shared" si="141"/>
        <v>206312.40000000002</v>
      </c>
      <c r="R177" s="2251">
        <f t="shared" si="129"/>
        <v>9.9999999999999992E-2</v>
      </c>
      <c r="S177" s="2242">
        <f t="shared" si="108"/>
        <v>1473.66</v>
      </c>
      <c r="T177" s="2243">
        <f t="shared" si="130"/>
        <v>20631.240000000002</v>
      </c>
      <c r="U177" s="2251">
        <f t="shared" si="131"/>
        <v>9.9999999999999992E-2</v>
      </c>
      <c r="V177" s="2242">
        <f t="shared" si="132"/>
        <v>1473.66</v>
      </c>
      <c r="W177" s="2243">
        <f t="shared" si="133"/>
        <v>20631.240000000002</v>
      </c>
      <c r="X177" s="2251">
        <f t="shared" si="134"/>
        <v>0.79999999999999993</v>
      </c>
      <c r="Y177" s="2242">
        <f t="shared" si="135"/>
        <v>11789.28</v>
      </c>
      <c r="Z177" s="2243">
        <f t="shared" si="136"/>
        <v>165049.92000000001</v>
      </c>
    </row>
    <row r="178" spans="1:35" ht="15.75" customHeight="1">
      <c r="A178" s="1409">
        <f t="shared" si="137"/>
        <v>15</v>
      </c>
      <c r="B178" s="1417" t="str">
        <f>MEP!C157</f>
        <v>Gate valve pipa ppr 3/4 inch</v>
      </c>
      <c r="C178" s="1781"/>
      <c r="D178" s="1421"/>
      <c r="E178" s="1408" t="s">
        <v>2011</v>
      </c>
      <c r="F178" s="1420" t="str">
        <f>MEP!D157</f>
        <v>pcs</v>
      </c>
      <c r="G178" s="1996">
        <v>0</v>
      </c>
      <c r="H178" s="1996">
        <v>0</v>
      </c>
      <c r="I178" s="1786">
        <f>MEP!F157</f>
        <v>3</v>
      </c>
      <c r="J178" s="1786"/>
      <c r="K178" s="1978">
        <f t="shared" si="138"/>
        <v>3</v>
      </c>
      <c r="L178" s="1979">
        <f>ANALISA_Plambing!$F$304</f>
        <v>355387.5</v>
      </c>
      <c r="M178" s="1980">
        <f>ANALISA_Plambing!$E$304</f>
        <v>41850</v>
      </c>
      <c r="N178" s="1979">
        <f t="shared" si="139"/>
        <v>1066162.5</v>
      </c>
      <c r="O178" s="1980">
        <f t="shared" ref="O178" si="142">K178*M178</f>
        <v>125550</v>
      </c>
      <c r="P178" s="1981">
        <f t="shared" si="127"/>
        <v>397237.5</v>
      </c>
      <c r="Q178" s="1982">
        <f t="shared" ref="Q178" si="143">N178+O178</f>
        <v>1191712.5</v>
      </c>
      <c r="R178" s="2251">
        <f t="shared" si="129"/>
        <v>0.1</v>
      </c>
      <c r="S178" s="2242">
        <f t="shared" si="108"/>
        <v>39723.75</v>
      </c>
      <c r="T178" s="2243">
        <f t="shared" si="130"/>
        <v>119171.25</v>
      </c>
      <c r="U178" s="2251">
        <f t="shared" si="131"/>
        <v>0.1</v>
      </c>
      <c r="V178" s="2242">
        <f t="shared" si="132"/>
        <v>39723.75</v>
      </c>
      <c r="W178" s="2243">
        <f t="shared" si="133"/>
        <v>119171.25</v>
      </c>
      <c r="X178" s="2251">
        <f t="shared" si="134"/>
        <v>0.8</v>
      </c>
      <c r="Y178" s="2242">
        <f t="shared" si="135"/>
        <v>317790</v>
      </c>
      <c r="Z178" s="2243">
        <f t="shared" si="136"/>
        <v>953370</v>
      </c>
    </row>
    <row r="179" spans="1:35" ht="15.75" customHeight="1">
      <c r="A179" s="1409"/>
      <c r="B179" s="1417"/>
      <c r="C179" s="1781"/>
      <c r="D179" s="1421"/>
      <c r="E179" s="1408"/>
      <c r="F179" s="1420"/>
      <c r="G179" s="1996"/>
      <c r="H179" s="1997"/>
      <c r="I179" s="1786"/>
      <c r="J179" s="1786"/>
      <c r="K179" s="1978"/>
      <c r="L179" s="1979"/>
      <c r="M179" s="1980"/>
      <c r="N179" s="1979"/>
      <c r="O179" s="1980"/>
      <c r="P179" s="1981"/>
      <c r="Q179" s="1982"/>
      <c r="R179" s="2235"/>
      <c r="S179" s="2242">
        <f t="shared" si="108"/>
        <v>0</v>
      </c>
      <c r="T179" s="2243"/>
      <c r="U179" s="2235"/>
      <c r="V179" s="2242">
        <f t="shared" si="109"/>
        <v>0</v>
      </c>
      <c r="W179" s="2243"/>
      <c r="X179" s="2235"/>
      <c r="Y179" s="2242"/>
      <c r="Z179" s="2243"/>
    </row>
    <row r="180" spans="1:35" ht="15.75" customHeight="1">
      <c r="A180" s="1426" t="s">
        <v>1838</v>
      </c>
      <c r="B180" s="1427" t="s">
        <v>1745</v>
      </c>
      <c r="C180" s="2031"/>
      <c r="D180" s="2032"/>
      <c r="E180" s="2033"/>
      <c r="F180" s="2034"/>
      <c r="G180" s="2035"/>
      <c r="H180" s="2036"/>
      <c r="I180" s="2036"/>
      <c r="J180" s="2036"/>
      <c r="K180" s="2037"/>
      <c r="L180" s="2038"/>
      <c r="M180" s="2039"/>
      <c r="N180" s="2038"/>
      <c r="O180" s="2039"/>
      <c r="P180" s="2040"/>
      <c r="Q180" s="1995">
        <f>Q181+Q202+Q211</f>
        <v>133758562.67999999</v>
      </c>
      <c r="R180" s="2233"/>
      <c r="S180" s="2242">
        <f t="shared" si="108"/>
        <v>0</v>
      </c>
      <c r="T180" s="2247"/>
      <c r="U180" s="2233"/>
      <c r="V180" s="2242">
        <f t="shared" si="109"/>
        <v>0</v>
      </c>
      <c r="W180" s="2247"/>
      <c r="X180" s="2233"/>
      <c r="Y180" s="2246"/>
      <c r="Z180" s="2247"/>
    </row>
    <row r="181" spans="1:35" s="1977" customFormat="1" ht="15.75" customHeight="1">
      <c r="A181" s="1414" t="s">
        <v>69</v>
      </c>
      <c r="B181" s="1415" t="str">
        <f>MEP!C160</f>
        <v>Instalasi</v>
      </c>
      <c r="C181" s="1443"/>
      <c r="D181" s="1449"/>
      <c r="E181" s="1430"/>
      <c r="F181" s="1432"/>
      <c r="G181" s="1970"/>
      <c r="H181" s="1971"/>
      <c r="I181" s="1971"/>
      <c r="J181" s="1971"/>
      <c r="K181" s="1986"/>
      <c r="L181" s="1987"/>
      <c r="M181" s="1988"/>
      <c r="N181" s="1987"/>
      <c r="O181" s="1988"/>
      <c r="P181" s="1989"/>
      <c r="Q181" s="1991">
        <f>SUM(Q182:Q200)</f>
        <v>70906405.049999997</v>
      </c>
      <c r="R181" s="2236"/>
      <c r="S181" s="2242">
        <f t="shared" si="108"/>
        <v>0</v>
      </c>
      <c r="T181" s="2245"/>
      <c r="U181" s="2236"/>
      <c r="V181" s="2242">
        <f t="shared" si="109"/>
        <v>0</v>
      </c>
      <c r="W181" s="2245"/>
      <c r="X181" s="2236"/>
      <c r="Y181" s="2244"/>
      <c r="Z181" s="2245"/>
    </row>
    <row r="182" spans="1:35" ht="15.75" customHeight="1">
      <c r="A182" s="1409">
        <v>1</v>
      </c>
      <c r="B182" s="1417" t="str">
        <f>MEP!C161</f>
        <v>Kabel NYY 4x10 mm</v>
      </c>
      <c r="C182" s="1441"/>
      <c r="D182" s="1450"/>
      <c r="E182" s="1413" t="s">
        <v>1785</v>
      </c>
      <c r="F182" s="1420" t="str">
        <f>MEP!D161</f>
        <v>m1</v>
      </c>
      <c r="G182" s="1996">
        <v>0</v>
      </c>
      <c r="H182" s="1996">
        <v>0</v>
      </c>
      <c r="I182" s="1997">
        <v>0</v>
      </c>
      <c r="J182" s="1786">
        <f>MEP!F161</f>
        <v>20</v>
      </c>
      <c r="K182" s="1978">
        <f t="shared" ref="K182:K200" si="144">SUM(G182:J182)</f>
        <v>20</v>
      </c>
      <c r="L182" s="1979">
        <f t="shared" ref="L182:M184" si="145">L133</f>
        <v>228622.5</v>
      </c>
      <c r="M182" s="1980">
        <f t="shared" si="145"/>
        <v>42484.5</v>
      </c>
      <c r="N182" s="1979">
        <f t="shared" ref="N182:N200" si="146">K182*L182</f>
        <v>4572450</v>
      </c>
      <c r="O182" s="1980">
        <f t="shared" ref="O182:O200" si="147">K182*M182</f>
        <v>849690</v>
      </c>
      <c r="P182" s="1981">
        <f t="shared" ref="P182:P200" si="148">L182+M182</f>
        <v>271107</v>
      </c>
      <c r="Q182" s="1982">
        <f t="shared" ref="Q182:Q200" si="149">N182+O182</f>
        <v>5422140</v>
      </c>
      <c r="R182" s="2251">
        <f t="shared" ref="R182:R200" si="150">T182/Q182</f>
        <v>0.1</v>
      </c>
      <c r="S182" s="2242">
        <f t="shared" si="108"/>
        <v>27110.7</v>
      </c>
      <c r="T182" s="2243">
        <f t="shared" ref="T182:T200" si="151">K182*S182</f>
        <v>542214</v>
      </c>
      <c r="U182" s="2251">
        <f t="shared" ref="U182:U200" si="152">W182/Q182</f>
        <v>0.1</v>
      </c>
      <c r="V182" s="2242">
        <f t="shared" ref="V182:V200" si="153">P182*10%</f>
        <v>27110.7</v>
      </c>
      <c r="W182" s="2243">
        <f t="shared" ref="W182:W200" si="154">K182*V182</f>
        <v>542214</v>
      </c>
      <c r="X182" s="2251">
        <f t="shared" ref="X182:X200" si="155">Z182/Q182</f>
        <v>0.8</v>
      </c>
      <c r="Y182" s="2242">
        <f t="shared" ref="Y182:Y200" si="156">P182*(100%-R182-U182)</f>
        <v>216885.6</v>
      </c>
      <c r="Z182" s="2243">
        <f t="shared" ref="Z182:Z200" si="157">K182*Y182</f>
        <v>4337712</v>
      </c>
      <c r="AB182" s="1797">
        <f>26540+63470</f>
        <v>90010</v>
      </c>
      <c r="AC182" s="1797">
        <f>9230+10960</f>
        <v>20190</v>
      </c>
      <c r="AD182" s="1797">
        <v>72000</v>
      </c>
      <c r="AI182" s="1797" t="s">
        <v>1238</v>
      </c>
    </row>
    <row r="183" spans="1:35" ht="15.75" customHeight="1">
      <c r="A183" s="1409">
        <f>A182+1</f>
        <v>2</v>
      </c>
      <c r="B183" s="1417" t="str">
        <f>MEP!C162</f>
        <v>Kabel NYM 3x2,5 mm 100m/roll</v>
      </c>
      <c r="C183" s="1441"/>
      <c r="D183" s="1450"/>
      <c r="E183" s="1413" t="s">
        <v>1785</v>
      </c>
      <c r="F183" s="1420" t="str">
        <f>MEP!D162</f>
        <v>roll</v>
      </c>
      <c r="G183" s="1996">
        <v>0</v>
      </c>
      <c r="H183" s="1996">
        <v>0</v>
      </c>
      <c r="I183" s="1997">
        <v>0</v>
      </c>
      <c r="J183" s="1786">
        <f>MEP!F162</f>
        <v>3</v>
      </c>
      <c r="K183" s="1978">
        <f t="shared" si="144"/>
        <v>3</v>
      </c>
      <c r="L183" s="1979">
        <f t="shared" si="145"/>
        <v>9449730</v>
      </c>
      <c r="M183" s="1980">
        <f t="shared" si="145"/>
        <v>720900</v>
      </c>
      <c r="N183" s="1979">
        <f t="shared" si="146"/>
        <v>28349190</v>
      </c>
      <c r="O183" s="1980">
        <f t="shared" si="147"/>
        <v>2162700</v>
      </c>
      <c r="P183" s="1981">
        <f t="shared" si="148"/>
        <v>10170630</v>
      </c>
      <c r="Q183" s="1982">
        <f t="shared" si="149"/>
        <v>30511890</v>
      </c>
      <c r="R183" s="2251">
        <f t="shared" si="150"/>
        <v>0.1</v>
      </c>
      <c r="S183" s="2242">
        <f t="shared" si="108"/>
        <v>1017063</v>
      </c>
      <c r="T183" s="2243">
        <f t="shared" si="151"/>
        <v>3051189</v>
      </c>
      <c r="U183" s="2251">
        <f t="shared" si="152"/>
        <v>0.1</v>
      </c>
      <c r="V183" s="2242">
        <f t="shared" si="153"/>
        <v>1017063</v>
      </c>
      <c r="W183" s="2243">
        <f t="shared" si="154"/>
        <v>3051189</v>
      </c>
      <c r="X183" s="2251">
        <f t="shared" si="155"/>
        <v>0.8</v>
      </c>
      <c r="Y183" s="2242">
        <f t="shared" si="156"/>
        <v>8136504</v>
      </c>
      <c r="Z183" s="2243">
        <f t="shared" si="157"/>
        <v>24409512</v>
      </c>
      <c r="AI183" s="1797" t="s">
        <v>1240</v>
      </c>
    </row>
    <row r="184" spans="1:35" ht="15.75" customHeight="1">
      <c r="A184" s="1409">
        <f t="shared" ref="A184:A200" si="158">A183+1</f>
        <v>3</v>
      </c>
      <c r="B184" s="1417" t="str">
        <f>MEP!C163</f>
        <v>Kabel NYM 2x1,5 mm 100m/roll</v>
      </c>
      <c r="C184" s="1441"/>
      <c r="D184" s="1450"/>
      <c r="E184" s="1413" t="s">
        <v>1785</v>
      </c>
      <c r="F184" s="1420" t="str">
        <f>MEP!D163</f>
        <v>roll</v>
      </c>
      <c r="G184" s="1996">
        <v>0</v>
      </c>
      <c r="H184" s="1996">
        <v>0</v>
      </c>
      <c r="I184" s="1997">
        <v>0</v>
      </c>
      <c r="J184" s="1786">
        <f>MEP!F163</f>
        <v>1</v>
      </c>
      <c r="K184" s="1978">
        <f t="shared" si="144"/>
        <v>1</v>
      </c>
      <c r="L184" s="1979">
        <f t="shared" si="145"/>
        <v>7315920</v>
      </c>
      <c r="M184" s="1980">
        <f t="shared" si="145"/>
        <v>720900</v>
      </c>
      <c r="N184" s="1979">
        <f t="shared" si="146"/>
        <v>7315920</v>
      </c>
      <c r="O184" s="1980">
        <f t="shared" si="147"/>
        <v>720900</v>
      </c>
      <c r="P184" s="1981">
        <f t="shared" si="148"/>
        <v>8036820</v>
      </c>
      <c r="Q184" s="1982">
        <f t="shared" si="149"/>
        <v>8036820</v>
      </c>
      <c r="R184" s="2251">
        <f t="shared" si="150"/>
        <v>0.1</v>
      </c>
      <c r="S184" s="2242">
        <f t="shared" si="108"/>
        <v>803682</v>
      </c>
      <c r="T184" s="2243">
        <f t="shared" si="151"/>
        <v>803682</v>
      </c>
      <c r="U184" s="2251">
        <f t="shared" si="152"/>
        <v>0.1</v>
      </c>
      <c r="V184" s="2242">
        <f t="shared" si="153"/>
        <v>803682</v>
      </c>
      <c r="W184" s="2243">
        <f t="shared" si="154"/>
        <v>803682</v>
      </c>
      <c r="X184" s="2251">
        <f t="shared" si="155"/>
        <v>0.8</v>
      </c>
      <c r="Y184" s="2242">
        <f t="shared" si="156"/>
        <v>6429456</v>
      </c>
      <c r="Z184" s="2243">
        <f t="shared" si="157"/>
        <v>6429456</v>
      </c>
      <c r="AI184" s="1797" t="s">
        <v>1242</v>
      </c>
    </row>
    <row r="185" spans="1:35" ht="15.75" customHeight="1">
      <c r="A185" s="1409">
        <f t="shared" si="158"/>
        <v>4</v>
      </c>
      <c r="B185" s="1419" t="str">
        <f>MEP!C164</f>
        <v>Pipa conduit</v>
      </c>
      <c r="C185" s="1441"/>
      <c r="D185" s="1450"/>
      <c r="E185" s="1413" t="s">
        <v>1785</v>
      </c>
      <c r="F185" s="1420" t="str">
        <f>MEP!D164</f>
        <v>btg</v>
      </c>
      <c r="G185" s="1996">
        <v>0</v>
      </c>
      <c r="H185" s="1996">
        <v>0</v>
      </c>
      <c r="I185" s="1997">
        <v>0</v>
      </c>
      <c r="J185" s="1786">
        <f>MEP!F164</f>
        <v>80</v>
      </c>
      <c r="K185" s="1978">
        <f t="shared" si="144"/>
        <v>80</v>
      </c>
      <c r="L185" s="1979">
        <f t="shared" ref="L185:M192" si="159">L137</f>
        <v>19136.25</v>
      </c>
      <c r="M185" s="1980">
        <f t="shared" si="159"/>
        <v>6966</v>
      </c>
      <c r="N185" s="1979">
        <f t="shared" si="146"/>
        <v>1530900</v>
      </c>
      <c r="O185" s="1980">
        <f t="shared" si="147"/>
        <v>557280</v>
      </c>
      <c r="P185" s="1981">
        <f t="shared" si="148"/>
        <v>26102.25</v>
      </c>
      <c r="Q185" s="1982">
        <f t="shared" si="149"/>
        <v>2088180</v>
      </c>
      <c r="R185" s="2251">
        <f t="shared" si="150"/>
        <v>0.10000000000000002</v>
      </c>
      <c r="S185" s="2242">
        <f t="shared" si="108"/>
        <v>2610.2250000000004</v>
      </c>
      <c r="T185" s="2243">
        <f t="shared" si="151"/>
        <v>208818.00000000003</v>
      </c>
      <c r="U185" s="2251">
        <f t="shared" si="152"/>
        <v>0.10000000000000002</v>
      </c>
      <c r="V185" s="2242">
        <f t="shared" si="153"/>
        <v>2610.2250000000004</v>
      </c>
      <c r="W185" s="2243">
        <f t="shared" si="154"/>
        <v>208818.00000000003</v>
      </c>
      <c r="X185" s="2251">
        <f t="shared" si="155"/>
        <v>0.80000000000000016</v>
      </c>
      <c r="Y185" s="2242">
        <f t="shared" si="156"/>
        <v>20881.800000000003</v>
      </c>
      <c r="Z185" s="2243">
        <f t="shared" si="157"/>
        <v>1670544.0000000002</v>
      </c>
      <c r="AI185" s="1797" t="s">
        <v>1244</v>
      </c>
    </row>
    <row r="186" spans="1:35" ht="15.75" customHeight="1">
      <c r="A186" s="1409">
        <f t="shared" si="158"/>
        <v>5</v>
      </c>
      <c r="B186" s="1411" t="str">
        <f>MEP!C165</f>
        <v>Klem pipa conduit</v>
      </c>
      <c r="C186" s="1441"/>
      <c r="D186" s="1450"/>
      <c r="E186" s="1413" t="s">
        <v>1786</v>
      </c>
      <c r="F186" s="1420" t="str">
        <f>MEP!D165</f>
        <v>pcs</v>
      </c>
      <c r="G186" s="1996">
        <v>0</v>
      </c>
      <c r="H186" s="1996">
        <v>0</v>
      </c>
      <c r="I186" s="1997">
        <v>0</v>
      </c>
      <c r="J186" s="1786">
        <f>MEP!F165</f>
        <v>40</v>
      </c>
      <c r="K186" s="1978">
        <f t="shared" si="144"/>
        <v>40</v>
      </c>
      <c r="L186" s="1979">
        <f t="shared" si="159"/>
        <v>19136.25</v>
      </c>
      <c r="M186" s="1980">
        <f t="shared" si="159"/>
        <v>6966</v>
      </c>
      <c r="N186" s="1979">
        <f t="shared" si="146"/>
        <v>765450</v>
      </c>
      <c r="O186" s="1980">
        <f t="shared" si="147"/>
        <v>278640</v>
      </c>
      <c r="P186" s="1981">
        <f t="shared" si="148"/>
        <v>26102.25</v>
      </c>
      <c r="Q186" s="1982">
        <f t="shared" si="149"/>
        <v>1044090</v>
      </c>
      <c r="R186" s="2251">
        <f t="shared" si="150"/>
        <v>0.10000000000000002</v>
      </c>
      <c r="S186" s="2242">
        <f t="shared" si="108"/>
        <v>2610.2250000000004</v>
      </c>
      <c r="T186" s="2243">
        <f t="shared" si="151"/>
        <v>104409.00000000001</v>
      </c>
      <c r="U186" s="2251">
        <f t="shared" si="152"/>
        <v>0.10000000000000002</v>
      </c>
      <c r="V186" s="2242">
        <f t="shared" si="153"/>
        <v>2610.2250000000004</v>
      </c>
      <c r="W186" s="2243">
        <f t="shared" si="154"/>
        <v>104409.00000000001</v>
      </c>
      <c r="X186" s="2251">
        <f t="shared" si="155"/>
        <v>0.80000000000000016</v>
      </c>
      <c r="Y186" s="2242">
        <f t="shared" si="156"/>
        <v>20881.800000000003</v>
      </c>
      <c r="Z186" s="2243">
        <f t="shared" si="157"/>
        <v>835272.00000000012</v>
      </c>
      <c r="AI186" s="1797" t="s">
        <v>1245</v>
      </c>
    </row>
    <row r="187" spans="1:35" ht="15.75" customHeight="1">
      <c r="A187" s="1409">
        <f t="shared" si="158"/>
        <v>6</v>
      </c>
      <c r="B187" s="1417" t="str">
        <f>MEP!C166</f>
        <v>Sok pipa conduit</v>
      </c>
      <c r="C187" s="1441"/>
      <c r="D187" s="1450"/>
      <c r="E187" s="1408" t="s">
        <v>1786</v>
      </c>
      <c r="F187" s="1420" t="str">
        <f>MEP!D166</f>
        <v>pcs</v>
      </c>
      <c r="G187" s="1996">
        <v>0</v>
      </c>
      <c r="H187" s="1996">
        <v>0</v>
      </c>
      <c r="I187" s="1997">
        <v>0</v>
      </c>
      <c r="J187" s="1786">
        <f>MEP!F166</f>
        <v>40</v>
      </c>
      <c r="K187" s="1978">
        <f t="shared" si="144"/>
        <v>40</v>
      </c>
      <c r="L187" s="1979">
        <f t="shared" si="159"/>
        <v>3543.75</v>
      </c>
      <c r="M187" s="1980">
        <f t="shared" si="159"/>
        <v>4610.25</v>
      </c>
      <c r="N187" s="1979">
        <f t="shared" si="146"/>
        <v>141750</v>
      </c>
      <c r="O187" s="1980">
        <f t="shared" si="147"/>
        <v>184410</v>
      </c>
      <c r="P187" s="1981">
        <f t="shared" si="148"/>
        <v>8154</v>
      </c>
      <c r="Q187" s="1982">
        <f t="shared" si="149"/>
        <v>326160</v>
      </c>
      <c r="R187" s="2251">
        <f t="shared" si="150"/>
        <v>0.1</v>
      </c>
      <c r="S187" s="2242">
        <f t="shared" si="108"/>
        <v>815.40000000000009</v>
      </c>
      <c r="T187" s="2243">
        <f t="shared" si="151"/>
        <v>32616.000000000004</v>
      </c>
      <c r="U187" s="2251">
        <f t="shared" si="152"/>
        <v>0.1</v>
      </c>
      <c r="V187" s="2242">
        <f t="shared" si="153"/>
        <v>815.40000000000009</v>
      </c>
      <c r="W187" s="2243">
        <f t="shared" si="154"/>
        <v>32616.000000000004</v>
      </c>
      <c r="X187" s="2251">
        <f t="shared" si="155"/>
        <v>0.8</v>
      </c>
      <c r="Y187" s="2242">
        <f t="shared" si="156"/>
        <v>6523.2000000000007</v>
      </c>
      <c r="Z187" s="2243">
        <f t="shared" si="157"/>
        <v>260928.00000000003</v>
      </c>
      <c r="AI187" s="1797" t="s">
        <v>1246</v>
      </c>
    </row>
    <row r="188" spans="1:35" ht="15.75" customHeight="1">
      <c r="A188" s="1409">
        <f t="shared" si="158"/>
        <v>7</v>
      </c>
      <c r="B188" s="1417" t="str">
        <f>MEP!C167</f>
        <v>Terminal listrik/krustin 10 mm</v>
      </c>
      <c r="C188" s="1781"/>
      <c r="D188" s="1421"/>
      <c r="E188" s="1408" t="s">
        <v>1786</v>
      </c>
      <c r="F188" s="1420" t="str">
        <f>MEP!D167</f>
        <v>pack</v>
      </c>
      <c r="G188" s="1996">
        <v>0</v>
      </c>
      <c r="H188" s="1996">
        <v>0</v>
      </c>
      <c r="I188" s="1997">
        <v>0</v>
      </c>
      <c r="J188" s="1786">
        <f>MEP!F167</f>
        <v>1</v>
      </c>
      <c r="K188" s="1978">
        <f t="shared" si="144"/>
        <v>1</v>
      </c>
      <c r="L188" s="1979">
        <f t="shared" si="159"/>
        <v>85050</v>
      </c>
      <c r="M188" s="1980">
        <f t="shared" si="159"/>
        <v>43345.8</v>
      </c>
      <c r="N188" s="1979">
        <f t="shared" si="146"/>
        <v>85050</v>
      </c>
      <c r="O188" s="1980">
        <f t="shared" si="147"/>
        <v>43345.8</v>
      </c>
      <c r="P188" s="1981">
        <f t="shared" si="148"/>
        <v>128395.8</v>
      </c>
      <c r="Q188" s="1982">
        <f t="shared" si="149"/>
        <v>128395.8</v>
      </c>
      <c r="R188" s="2251">
        <f t="shared" si="150"/>
        <v>0.1</v>
      </c>
      <c r="S188" s="2242">
        <f t="shared" si="108"/>
        <v>12839.580000000002</v>
      </c>
      <c r="T188" s="2243">
        <f t="shared" si="151"/>
        <v>12839.580000000002</v>
      </c>
      <c r="U188" s="2251">
        <f t="shared" si="152"/>
        <v>0.1</v>
      </c>
      <c r="V188" s="2242">
        <f t="shared" si="153"/>
        <v>12839.580000000002</v>
      </c>
      <c r="W188" s="2243">
        <f t="shared" si="154"/>
        <v>12839.580000000002</v>
      </c>
      <c r="X188" s="2251">
        <f t="shared" si="155"/>
        <v>0.8</v>
      </c>
      <c r="Y188" s="2242">
        <f t="shared" si="156"/>
        <v>102716.64000000001</v>
      </c>
      <c r="Z188" s="2243">
        <f t="shared" si="157"/>
        <v>102716.64000000001</v>
      </c>
      <c r="AI188" s="1797" t="s">
        <v>1248</v>
      </c>
    </row>
    <row r="189" spans="1:35" ht="15.75" customHeight="1">
      <c r="A189" s="1409">
        <f t="shared" si="158"/>
        <v>8</v>
      </c>
      <c r="B189" s="1417" t="str">
        <f>MEP!C168</f>
        <v>Tdus cabang 3</v>
      </c>
      <c r="C189" s="1781"/>
      <c r="D189" s="1421"/>
      <c r="E189" s="1408" t="s">
        <v>1786</v>
      </c>
      <c r="F189" s="1420" t="str">
        <f>MEP!D168</f>
        <v>pcs</v>
      </c>
      <c r="G189" s="1996">
        <v>0</v>
      </c>
      <c r="H189" s="1996">
        <v>0</v>
      </c>
      <c r="I189" s="1997">
        <v>0</v>
      </c>
      <c r="J189" s="1786">
        <f>MEP!F168</f>
        <v>50</v>
      </c>
      <c r="K189" s="1978">
        <f t="shared" si="144"/>
        <v>50</v>
      </c>
      <c r="L189" s="1979">
        <f t="shared" si="159"/>
        <v>19845</v>
      </c>
      <c r="M189" s="1980">
        <f t="shared" si="159"/>
        <v>4610.25</v>
      </c>
      <c r="N189" s="1979">
        <f t="shared" si="146"/>
        <v>992250</v>
      </c>
      <c r="O189" s="1980">
        <f t="shared" si="147"/>
        <v>230512.5</v>
      </c>
      <c r="P189" s="1981">
        <f t="shared" si="148"/>
        <v>24455.25</v>
      </c>
      <c r="Q189" s="1982">
        <f t="shared" si="149"/>
        <v>1222762.5</v>
      </c>
      <c r="R189" s="2251">
        <f t="shared" si="150"/>
        <v>0.1</v>
      </c>
      <c r="S189" s="2242">
        <f t="shared" si="108"/>
        <v>2445.5250000000001</v>
      </c>
      <c r="T189" s="2243">
        <f t="shared" si="151"/>
        <v>122276.25</v>
      </c>
      <c r="U189" s="2251">
        <f t="shared" si="152"/>
        <v>0.1</v>
      </c>
      <c r="V189" s="2242">
        <f t="shared" si="153"/>
        <v>2445.5250000000001</v>
      </c>
      <c r="W189" s="2243">
        <f t="shared" si="154"/>
        <v>122276.25</v>
      </c>
      <c r="X189" s="2251">
        <f t="shared" si="155"/>
        <v>0.8</v>
      </c>
      <c r="Y189" s="2242">
        <f t="shared" si="156"/>
        <v>19564.2</v>
      </c>
      <c r="Z189" s="2243">
        <f t="shared" si="157"/>
        <v>978210</v>
      </c>
      <c r="AI189" s="1797" t="s">
        <v>1249</v>
      </c>
    </row>
    <row r="190" spans="1:35" ht="15.75" customHeight="1">
      <c r="A190" s="1409">
        <f t="shared" si="158"/>
        <v>9</v>
      </c>
      <c r="B190" s="1417" t="str">
        <f>MEP!C169</f>
        <v>Tdus cabang 4</v>
      </c>
      <c r="C190" s="1781"/>
      <c r="D190" s="1421"/>
      <c r="E190" s="1408" t="s">
        <v>1786</v>
      </c>
      <c r="F190" s="1420" t="str">
        <f>MEP!D169</f>
        <v>pcs</v>
      </c>
      <c r="G190" s="1996">
        <v>0</v>
      </c>
      <c r="H190" s="1996">
        <v>0</v>
      </c>
      <c r="I190" s="1997">
        <v>0</v>
      </c>
      <c r="J190" s="1786">
        <f>MEP!F169</f>
        <v>16</v>
      </c>
      <c r="K190" s="1978">
        <f t="shared" si="144"/>
        <v>16</v>
      </c>
      <c r="L190" s="1979">
        <f t="shared" si="159"/>
        <v>22680</v>
      </c>
      <c r="M190" s="1980">
        <f t="shared" si="159"/>
        <v>4610.25</v>
      </c>
      <c r="N190" s="1979">
        <f t="shared" si="146"/>
        <v>362880</v>
      </c>
      <c r="O190" s="1980">
        <f t="shared" si="147"/>
        <v>73764</v>
      </c>
      <c r="P190" s="1981">
        <f t="shared" si="148"/>
        <v>27290.25</v>
      </c>
      <c r="Q190" s="1982">
        <f t="shared" si="149"/>
        <v>436644</v>
      </c>
      <c r="R190" s="2251">
        <f t="shared" si="150"/>
        <v>0.1</v>
      </c>
      <c r="S190" s="2242">
        <f t="shared" si="108"/>
        <v>2729.0250000000001</v>
      </c>
      <c r="T190" s="2243">
        <f t="shared" si="151"/>
        <v>43664.4</v>
      </c>
      <c r="U190" s="2251">
        <f t="shared" si="152"/>
        <v>0.1</v>
      </c>
      <c r="V190" s="2242">
        <f t="shared" si="153"/>
        <v>2729.0250000000001</v>
      </c>
      <c r="W190" s="2243">
        <f t="shared" si="154"/>
        <v>43664.4</v>
      </c>
      <c r="X190" s="2251">
        <f t="shared" si="155"/>
        <v>0.8</v>
      </c>
      <c r="Y190" s="2242">
        <f t="shared" si="156"/>
        <v>21832.2</v>
      </c>
      <c r="Z190" s="2243">
        <f t="shared" si="157"/>
        <v>349315.2</v>
      </c>
      <c r="AI190" s="1797" t="s">
        <v>1250</v>
      </c>
    </row>
    <row r="191" spans="1:35" ht="15.75" customHeight="1">
      <c r="A191" s="1409">
        <f t="shared" si="158"/>
        <v>10</v>
      </c>
      <c r="B191" s="1417" t="str">
        <f>MEP!C170</f>
        <v>Solasi listrik</v>
      </c>
      <c r="C191" s="1781"/>
      <c r="D191" s="1421"/>
      <c r="E191" s="1408" t="s">
        <v>1786</v>
      </c>
      <c r="F191" s="1420" t="str">
        <f>MEP!D170</f>
        <v>pcs</v>
      </c>
      <c r="G191" s="1996">
        <v>0</v>
      </c>
      <c r="H191" s="1996">
        <v>0</v>
      </c>
      <c r="I191" s="1997">
        <v>0</v>
      </c>
      <c r="J191" s="1786">
        <f>MEP!F170</f>
        <v>10</v>
      </c>
      <c r="K191" s="1978">
        <f t="shared" si="144"/>
        <v>10</v>
      </c>
      <c r="L191" s="1979">
        <f t="shared" si="159"/>
        <v>9922.5</v>
      </c>
      <c r="M191" s="1980">
        <f t="shared" si="159"/>
        <v>4610.25</v>
      </c>
      <c r="N191" s="1979">
        <f t="shared" si="146"/>
        <v>99225</v>
      </c>
      <c r="O191" s="1980">
        <f t="shared" si="147"/>
        <v>46102.5</v>
      </c>
      <c r="P191" s="1981">
        <f t="shared" si="148"/>
        <v>14532.75</v>
      </c>
      <c r="Q191" s="1982">
        <f t="shared" si="149"/>
        <v>145327.5</v>
      </c>
      <c r="R191" s="2251">
        <f t="shared" si="150"/>
        <v>0.1</v>
      </c>
      <c r="S191" s="2242">
        <f t="shared" si="108"/>
        <v>1453.2750000000001</v>
      </c>
      <c r="T191" s="2243">
        <f t="shared" si="151"/>
        <v>14532.75</v>
      </c>
      <c r="U191" s="2251">
        <f t="shared" si="152"/>
        <v>0.1</v>
      </c>
      <c r="V191" s="2242">
        <f t="shared" si="153"/>
        <v>1453.2750000000001</v>
      </c>
      <c r="W191" s="2243">
        <f t="shared" si="154"/>
        <v>14532.75</v>
      </c>
      <c r="X191" s="2251">
        <f t="shared" si="155"/>
        <v>0.8</v>
      </c>
      <c r="Y191" s="2242">
        <f t="shared" si="156"/>
        <v>11626.2</v>
      </c>
      <c r="Z191" s="2243">
        <f t="shared" si="157"/>
        <v>116262</v>
      </c>
    </row>
    <row r="192" spans="1:35" ht="15.75" customHeight="1">
      <c r="A192" s="1409">
        <f t="shared" si="158"/>
        <v>11</v>
      </c>
      <c r="B192" s="1417" t="str">
        <f>MEP!C171</f>
        <v>Box panel 40x30x20 cm</v>
      </c>
      <c r="C192" s="1781"/>
      <c r="D192" s="1421"/>
      <c r="E192" s="1408" t="s">
        <v>1786</v>
      </c>
      <c r="F192" s="1420" t="str">
        <f>MEP!D171</f>
        <v>unit</v>
      </c>
      <c r="G192" s="1996">
        <v>0</v>
      </c>
      <c r="H192" s="1996">
        <v>0</v>
      </c>
      <c r="I192" s="1997">
        <v>0</v>
      </c>
      <c r="J192" s="1786">
        <f>MEP!F171</f>
        <v>1</v>
      </c>
      <c r="K192" s="1978">
        <f t="shared" si="144"/>
        <v>1</v>
      </c>
      <c r="L192" s="1979">
        <f t="shared" si="159"/>
        <v>949725</v>
      </c>
      <c r="M192" s="1980">
        <f t="shared" si="159"/>
        <v>360450</v>
      </c>
      <c r="N192" s="1979">
        <f t="shared" si="146"/>
        <v>949725</v>
      </c>
      <c r="O192" s="1980">
        <f t="shared" si="147"/>
        <v>360450</v>
      </c>
      <c r="P192" s="1981">
        <f t="shared" si="148"/>
        <v>1310175</v>
      </c>
      <c r="Q192" s="1982">
        <f t="shared" si="149"/>
        <v>1310175</v>
      </c>
      <c r="R192" s="2251">
        <f t="shared" si="150"/>
        <v>0.1</v>
      </c>
      <c r="S192" s="2242">
        <f t="shared" si="108"/>
        <v>131017.5</v>
      </c>
      <c r="T192" s="2243">
        <f t="shared" si="151"/>
        <v>131017.5</v>
      </c>
      <c r="U192" s="2251">
        <f t="shared" si="152"/>
        <v>0.1</v>
      </c>
      <c r="V192" s="2242">
        <f t="shared" si="153"/>
        <v>131017.5</v>
      </c>
      <c r="W192" s="2243">
        <f t="shared" si="154"/>
        <v>131017.5</v>
      </c>
      <c r="X192" s="2251">
        <f t="shared" si="155"/>
        <v>0.8</v>
      </c>
      <c r="Y192" s="2242">
        <f t="shared" si="156"/>
        <v>1048140</v>
      </c>
      <c r="Z192" s="2243">
        <f t="shared" si="157"/>
        <v>1048140</v>
      </c>
    </row>
    <row r="193" spans="1:30" ht="15.75" customHeight="1">
      <c r="A193" s="1409">
        <f t="shared" si="158"/>
        <v>12</v>
      </c>
      <c r="B193" s="1419" t="str">
        <f>MEP!C172</f>
        <v>MCB 6A 1 phase</v>
      </c>
      <c r="C193" s="1781"/>
      <c r="D193" s="1421"/>
      <c r="E193" s="1408" t="s">
        <v>1780</v>
      </c>
      <c r="F193" s="1420" t="str">
        <f>MEP!D172</f>
        <v>unit</v>
      </c>
      <c r="G193" s="1996">
        <v>0</v>
      </c>
      <c r="H193" s="1996">
        <v>0</v>
      </c>
      <c r="I193" s="1997">
        <v>0</v>
      </c>
      <c r="J193" s="1786">
        <f>MEP!F172</f>
        <v>4</v>
      </c>
      <c r="K193" s="1978">
        <f t="shared" si="144"/>
        <v>4</v>
      </c>
      <c r="L193" s="1979">
        <f t="shared" ref="L193:M195" si="160">L145</f>
        <v>128638.125</v>
      </c>
      <c r="M193" s="1980">
        <f t="shared" si="160"/>
        <v>64908</v>
      </c>
      <c r="N193" s="1979">
        <f t="shared" si="146"/>
        <v>514552.5</v>
      </c>
      <c r="O193" s="1980">
        <f t="shared" si="147"/>
        <v>259632</v>
      </c>
      <c r="P193" s="1981">
        <f t="shared" si="148"/>
        <v>193546.125</v>
      </c>
      <c r="Q193" s="1982">
        <f t="shared" si="149"/>
        <v>774184.5</v>
      </c>
      <c r="R193" s="2251">
        <f t="shared" si="150"/>
        <v>9.9999999999999992E-2</v>
      </c>
      <c r="S193" s="2242">
        <f t="shared" si="108"/>
        <v>19354.612499999999</v>
      </c>
      <c r="T193" s="2243">
        <f t="shared" si="151"/>
        <v>77418.45</v>
      </c>
      <c r="U193" s="2251">
        <f t="shared" si="152"/>
        <v>9.9999999999999992E-2</v>
      </c>
      <c r="V193" s="2242">
        <f t="shared" si="153"/>
        <v>19354.612499999999</v>
      </c>
      <c r="W193" s="2243">
        <f t="shared" si="154"/>
        <v>77418.45</v>
      </c>
      <c r="X193" s="2251">
        <f t="shared" si="155"/>
        <v>0.79999999999999993</v>
      </c>
      <c r="Y193" s="2242">
        <f t="shared" si="156"/>
        <v>154836.9</v>
      </c>
      <c r="Z193" s="2243">
        <f t="shared" si="157"/>
        <v>619347.6</v>
      </c>
    </row>
    <row r="194" spans="1:30" ht="15.75" customHeight="1">
      <c r="A194" s="1409">
        <f t="shared" si="158"/>
        <v>13</v>
      </c>
      <c r="B194" s="1419" t="str">
        <f>MEP!C173</f>
        <v>MCB 10A 1 phase</v>
      </c>
      <c r="C194" s="1444"/>
      <c r="D194" s="1447"/>
      <c r="E194" s="1408" t="s">
        <v>1780</v>
      </c>
      <c r="F194" s="1420" t="str">
        <f>MEP!D173</f>
        <v>unit</v>
      </c>
      <c r="G194" s="1996">
        <v>0</v>
      </c>
      <c r="H194" s="1996">
        <v>0</v>
      </c>
      <c r="I194" s="1997">
        <v>0</v>
      </c>
      <c r="J194" s="1786">
        <f>MEP!F173</f>
        <v>2</v>
      </c>
      <c r="K194" s="1978">
        <f t="shared" si="144"/>
        <v>2</v>
      </c>
      <c r="L194" s="1979">
        <f t="shared" si="160"/>
        <v>121550.625</v>
      </c>
      <c r="M194" s="1980">
        <f t="shared" si="160"/>
        <v>64908</v>
      </c>
      <c r="N194" s="1979">
        <f t="shared" si="146"/>
        <v>243101.25</v>
      </c>
      <c r="O194" s="1980">
        <f t="shared" si="147"/>
        <v>129816</v>
      </c>
      <c r="P194" s="1981">
        <f t="shared" si="148"/>
        <v>186458.625</v>
      </c>
      <c r="Q194" s="1982">
        <f t="shared" si="149"/>
        <v>372917.25</v>
      </c>
      <c r="R194" s="2251">
        <f t="shared" si="150"/>
        <v>9.9999999999999992E-2</v>
      </c>
      <c r="S194" s="2242">
        <f t="shared" si="108"/>
        <v>18645.862499999999</v>
      </c>
      <c r="T194" s="2243">
        <f t="shared" si="151"/>
        <v>37291.724999999999</v>
      </c>
      <c r="U194" s="2251">
        <f t="shared" si="152"/>
        <v>9.9999999999999992E-2</v>
      </c>
      <c r="V194" s="2242">
        <f t="shared" si="153"/>
        <v>18645.862499999999</v>
      </c>
      <c r="W194" s="2243">
        <f t="shared" si="154"/>
        <v>37291.724999999999</v>
      </c>
      <c r="X194" s="2251">
        <f t="shared" si="155"/>
        <v>0.79999999999999993</v>
      </c>
      <c r="Y194" s="2242">
        <f t="shared" si="156"/>
        <v>149166.9</v>
      </c>
      <c r="Z194" s="2243">
        <f t="shared" si="157"/>
        <v>298333.8</v>
      </c>
    </row>
    <row r="195" spans="1:30" ht="15.75" customHeight="1">
      <c r="A195" s="1409">
        <f t="shared" si="158"/>
        <v>14</v>
      </c>
      <c r="B195" s="1411" t="str">
        <f>MEP!C174</f>
        <v>MCB 16A 1 phase</v>
      </c>
      <c r="C195" s="1441"/>
      <c r="D195" s="1450"/>
      <c r="E195" s="1413" t="s">
        <v>1780</v>
      </c>
      <c r="F195" s="1420" t="str">
        <f>MEP!D174</f>
        <v>unit</v>
      </c>
      <c r="G195" s="1996">
        <v>0</v>
      </c>
      <c r="H195" s="1996">
        <v>0</v>
      </c>
      <c r="I195" s="1997">
        <v>0</v>
      </c>
      <c r="J195" s="1786">
        <f>MEP!F174</f>
        <v>2</v>
      </c>
      <c r="K195" s="1978">
        <f t="shared" si="144"/>
        <v>2</v>
      </c>
      <c r="L195" s="1979">
        <f t="shared" si="160"/>
        <v>558495</v>
      </c>
      <c r="M195" s="1980">
        <f t="shared" si="160"/>
        <v>95283</v>
      </c>
      <c r="N195" s="1979">
        <f t="shared" si="146"/>
        <v>1116990</v>
      </c>
      <c r="O195" s="1980">
        <f t="shared" si="147"/>
        <v>190566</v>
      </c>
      <c r="P195" s="1981">
        <f t="shared" si="148"/>
        <v>653778</v>
      </c>
      <c r="Q195" s="1982">
        <f t="shared" si="149"/>
        <v>1307556</v>
      </c>
      <c r="R195" s="2251">
        <f t="shared" si="150"/>
        <v>0.1</v>
      </c>
      <c r="S195" s="2242">
        <f t="shared" si="108"/>
        <v>65377.8</v>
      </c>
      <c r="T195" s="2243">
        <f t="shared" si="151"/>
        <v>130755.6</v>
      </c>
      <c r="U195" s="2251">
        <f t="shared" si="152"/>
        <v>0.1</v>
      </c>
      <c r="V195" s="2242">
        <f t="shared" si="153"/>
        <v>65377.8</v>
      </c>
      <c r="W195" s="2243">
        <f t="shared" si="154"/>
        <v>130755.6</v>
      </c>
      <c r="X195" s="2251">
        <f t="shared" si="155"/>
        <v>0.8</v>
      </c>
      <c r="Y195" s="2242">
        <f t="shared" si="156"/>
        <v>523022.4</v>
      </c>
      <c r="Z195" s="2243">
        <f t="shared" si="157"/>
        <v>1046044.8</v>
      </c>
    </row>
    <row r="196" spans="1:30" ht="15.75" customHeight="1">
      <c r="A196" s="1409">
        <f t="shared" si="158"/>
        <v>15</v>
      </c>
      <c r="B196" s="1417" t="str">
        <f>MEP!C175</f>
        <v>MCB 16A 3 phase</v>
      </c>
      <c r="C196" s="1441"/>
      <c r="D196" s="1450"/>
      <c r="E196" s="1408" t="s">
        <v>1780</v>
      </c>
      <c r="F196" s="1420" t="str">
        <f>MEP!D175</f>
        <v>unit</v>
      </c>
      <c r="G196" s="1996">
        <v>0</v>
      </c>
      <c r="H196" s="1996">
        <v>0</v>
      </c>
      <c r="I196" s="1997">
        <v>0</v>
      </c>
      <c r="J196" s="1786">
        <f>MEP!F175</f>
        <v>1</v>
      </c>
      <c r="K196" s="1978">
        <f t="shared" si="144"/>
        <v>1</v>
      </c>
      <c r="L196" s="1979">
        <f t="shared" ref="L196:M196" si="161">L195</f>
        <v>558495</v>
      </c>
      <c r="M196" s="1980">
        <f t="shared" si="161"/>
        <v>95283</v>
      </c>
      <c r="N196" s="1979">
        <f t="shared" si="146"/>
        <v>558495</v>
      </c>
      <c r="O196" s="1980">
        <f t="shared" si="147"/>
        <v>95283</v>
      </c>
      <c r="P196" s="1981">
        <f t="shared" si="148"/>
        <v>653778</v>
      </c>
      <c r="Q196" s="1982">
        <f t="shared" si="149"/>
        <v>653778</v>
      </c>
      <c r="R196" s="2251">
        <f t="shared" si="150"/>
        <v>0.1</v>
      </c>
      <c r="S196" s="2242">
        <f t="shared" si="108"/>
        <v>65377.8</v>
      </c>
      <c r="T196" s="2243">
        <f t="shared" si="151"/>
        <v>65377.8</v>
      </c>
      <c r="U196" s="2251">
        <f t="shared" si="152"/>
        <v>0.1</v>
      </c>
      <c r="V196" s="2242">
        <f t="shared" si="153"/>
        <v>65377.8</v>
      </c>
      <c r="W196" s="2243">
        <f t="shared" si="154"/>
        <v>65377.8</v>
      </c>
      <c r="X196" s="2251">
        <f t="shared" si="155"/>
        <v>0.8</v>
      </c>
      <c r="Y196" s="2242">
        <f t="shared" si="156"/>
        <v>523022.4</v>
      </c>
      <c r="Z196" s="2243">
        <f t="shared" si="157"/>
        <v>523022.4</v>
      </c>
    </row>
    <row r="197" spans="1:30" ht="15.75" customHeight="1">
      <c r="A197" s="1409">
        <f t="shared" si="158"/>
        <v>16</v>
      </c>
      <c r="B197" s="1417" t="str">
        <f>MEP!C176</f>
        <v>Ampere &amp; volt meter digital</v>
      </c>
      <c r="C197" s="1781"/>
      <c r="D197" s="1421"/>
      <c r="E197" s="1408"/>
      <c r="F197" s="1420" t="str">
        <f>MEP!D176</f>
        <v>pcs</v>
      </c>
      <c r="G197" s="1996">
        <v>0</v>
      </c>
      <c r="H197" s="1996">
        <v>0</v>
      </c>
      <c r="I197" s="1997">
        <v>0</v>
      </c>
      <c r="J197" s="1786">
        <f>MEP!F176</f>
        <v>3</v>
      </c>
      <c r="K197" s="1978">
        <f t="shared" si="144"/>
        <v>3</v>
      </c>
      <c r="L197" s="1979">
        <f t="shared" ref="L197:M200" si="162">L149</f>
        <v>4599787.5</v>
      </c>
      <c r="M197" s="1980">
        <f t="shared" si="162"/>
        <v>520155</v>
      </c>
      <c r="N197" s="1979">
        <f t="shared" si="146"/>
        <v>13799362.5</v>
      </c>
      <c r="O197" s="1980">
        <f t="shared" si="147"/>
        <v>1560465</v>
      </c>
      <c r="P197" s="1981">
        <f t="shared" si="148"/>
        <v>5119942.5</v>
      </c>
      <c r="Q197" s="1982">
        <f t="shared" si="149"/>
        <v>15359827.5</v>
      </c>
      <c r="R197" s="2251">
        <f t="shared" si="150"/>
        <v>0.1</v>
      </c>
      <c r="S197" s="2242">
        <f t="shared" si="108"/>
        <v>511994.25</v>
      </c>
      <c r="T197" s="2243">
        <f t="shared" si="151"/>
        <v>1535982.75</v>
      </c>
      <c r="U197" s="2251">
        <f t="shared" si="152"/>
        <v>0.1</v>
      </c>
      <c r="V197" s="2242">
        <f t="shared" si="153"/>
        <v>511994.25</v>
      </c>
      <c r="W197" s="2243">
        <f t="shared" si="154"/>
        <v>1535982.75</v>
      </c>
      <c r="X197" s="2251">
        <f t="shared" si="155"/>
        <v>0.8</v>
      </c>
      <c r="Y197" s="2242">
        <f t="shared" si="156"/>
        <v>4095954</v>
      </c>
      <c r="Z197" s="2243">
        <f t="shared" si="157"/>
        <v>12287862</v>
      </c>
    </row>
    <row r="198" spans="1:30" ht="15.75" customHeight="1">
      <c r="A198" s="1409">
        <f t="shared" si="158"/>
        <v>17</v>
      </c>
      <c r="B198" s="1417" t="str">
        <f>MEP!C177</f>
        <v>Busbar</v>
      </c>
      <c r="C198" s="1781"/>
      <c r="D198" s="1421"/>
      <c r="E198" s="1408"/>
      <c r="F198" s="1420" t="str">
        <f>MEP!D177</f>
        <v>btg</v>
      </c>
      <c r="G198" s="1996">
        <v>0</v>
      </c>
      <c r="H198" s="1996">
        <v>0</v>
      </c>
      <c r="I198" s="1997">
        <v>0</v>
      </c>
      <c r="J198" s="1786">
        <f>MEP!F177</f>
        <v>1</v>
      </c>
      <c r="K198" s="1978">
        <f t="shared" si="144"/>
        <v>1</v>
      </c>
      <c r="L198" s="1979">
        <f t="shared" si="162"/>
        <v>741352.5</v>
      </c>
      <c r="M198" s="1980">
        <f t="shared" si="162"/>
        <v>520155</v>
      </c>
      <c r="N198" s="1979">
        <f t="shared" si="146"/>
        <v>741352.5</v>
      </c>
      <c r="O198" s="1980">
        <f t="shared" si="147"/>
        <v>520155</v>
      </c>
      <c r="P198" s="1981">
        <f t="shared" si="148"/>
        <v>1261507.5</v>
      </c>
      <c r="Q198" s="1982">
        <f t="shared" si="149"/>
        <v>1261507.5</v>
      </c>
      <c r="R198" s="2251">
        <f t="shared" si="150"/>
        <v>0.1</v>
      </c>
      <c r="S198" s="2242">
        <f t="shared" si="108"/>
        <v>126150.75</v>
      </c>
      <c r="T198" s="2243">
        <f t="shared" si="151"/>
        <v>126150.75</v>
      </c>
      <c r="U198" s="2251">
        <f t="shared" si="152"/>
        <v>0.1</v>
      </c>
      <c r="V198" s="2242">
        <f t="shared" si="153"/>
        <v>126150.75</v>
      </c>
      <c r="W198" s="2243">
        <f t="shared" si="154"/>
        <v>126150.75</v>
      </c>
      <c r="X198" s="2251">
        <f t="shared" si="155"/>
        <v>0.8</v>
      </c>
      <c r="Y198" s="2242">
        <f t="shared" si="156"/>
        <v>1009206</v>
      </c>
      <c r="Z198" s="2243">
        <f t="shared" si="157"/>
        <v>1009206</v>
      </c>
    </row>
    <row r="199" spans="1:30" ht="15.75" customHeight="1">
      <c r="A199" s="1409">
        <f t="shared" si="158"/>
        <v>18</v>
      </c>
      <c r="B199" s="1417" t="str">
        <f>MEP!C178</f>
        <v>Sisir MCB</v>
      </c>
      <c r="C199" s="1781"/>
      <c r="D199" s="1421"/>
      <c r="E199" s="1408"/>
      <c r="F199" s="1420" t="str">
        <f>MEP!D178</f>
        <v>btg</v>
      </c>
      <c r="G199" s="1996">
        <v>0</v>
      </c>
      <c r="H199" s="1996">
        <v>0</v>
      </c>
      <c r="I199" s="1997">
        <v>0</v>
      </c>
      <c r="J199" s="1786">
        <f>MEP!F178</f>
        <v>1</v>
      </c>
      <c r="K199" s="1978">
        <f t="shared" si="144"/>
        <v>1</v>
      </c>
      <c r="L199" s="1979">
        <f t="shared" si="162"/>
        <v>233887.5</v>
      </c>
      <c r="M199" s="1980">
        <f t="shared" si="162"/>
        <v>188730</v>
      </c>
      <c r="N199" s="1979">
        <f t="shared" si="146"/>
        <v>233887.5</v>
      </c>
      <c r="O199" s="1980">
        <f t="shared" si="147"/>
        <v>188730</v>
      </c>
      <c r="P199" s="1981">
        <f t="shared" si="148"/>
        <v>422617.5</v>
      </c>
      <c r="Q199" s="1982">
        <f t="shared" si="149"/>
        <v>422617.5</v>
      </c>
      <c r="R199" s="2251">
        <f t="shared" si="150"/>
        <v>0.1</v>
      </c>
      <c r="S199" s="2242">
        <f t="shared" si="108"/>
        <v>42261.75</v>
      </c>
      <c r="T199" s="2243">
        <f t="shared" si="151"/>
        <v>42261.75</v>
      </c>
      <c r="U199" s="2251">
        <f t="shared" si="152"/>
        <v>0.1</v>
      </c>
      <c r="V199" s="2242">
        <f t="shared" si="153"/>
        <v>42261.75</v>
      </c>
      <c r="W199" s="2243">
        <f t="shared" si="154"/>
        <v>42261.75</v>
      </c>
      <c r="X199" s="2251">
        <f t="shared" si="155"/>
        <v>0.8</v>
      </c>
      <c r="Y199" s="2242">
        <f t="shared" si="156"/>
        <v>338094</v>
      </c>
      <c r="Z199" s="2243">
        <f t="shared" si="157"/>
        <v>338094</v>
      </c>
    </row>
    <row r="200" spans="1:30" ht="15.75" customHeight="1">
      <c r="A200" s="1409">
        <f t="shared" si="158"/>
        <v>19</v>
      </c>
      <c r="B200" s="1417" t="str">
        <f>MEP!C179</f>
        <v>Bracket MCB</v>
      </c>
      <c r="C200" s="1781"/>
      <c r="D200" s="1421"/>
      <c r="E200" s="1408"/>
      <c r="F200" s="1420" t="str">
        <f>MEP!D179</f>
        <v>btg</v>
      </c>
      <c r="G200" s="1996">
        <v>0</v>
      </c>
      <c r="H200" s="1996">
        <v>0</v>
      </c>
      <c r="I200" s="1997">
        <v>0</v>
      </c>
      <c r="J200" s="1786">
        <f>MEP!F179</f>
        <v>1</v>
      </c>
      <c r="K200" s="1978">
        <f t="shared" si="144"/>
        <v>1</v>
      </c>
      <c r="L200" s="1979">
        <f t="shared" si="162"/>
        <v>63787.5</v>
      </c>
      <c r="M200" s="1980">
        <f t="shared" si="162"/>
        <v>17644.5</v>
      </c>
      <c r="N200" s="1979">
        <f t="shared" si="146"/>
        <v>63787.5</v>
      </c>
      <c r="O200" s="1980">
        <f t="shared" si="147"/>
        <v>17644.5</v>
      </c>
      <c r="P200" s="1981">
        <f t="shared" si="148"/>
        <v>81432</v>
      </c>
      <c r="Q200" s="1982">
        <f t="shared" si="149"/>
        <v>81432</v>
      </c>
      <c r="R200" s="2251">
        <f t="shared" si="150"/>
        <v>0.1</v>
      </c>
      <c r="S200" s="2242">
        <f t="shared" si="108"/>
        <v>8143.2000000000007</v>
      </c>
      <c r="T200" s="2243">
        <f t="shared" si="151"/>
        <v>8143.2000000000007</v>
      </c>
      <c r="U200" s="2251">
        <f t="shared" si="152"/>
        <v>0.1</v>
      </c>
      <c r="V200" s="2242">
        <f t="shared" si="153"/>
        <v>8143.2000000000007</v>
      </c>
      <c r="W200" s="2243">
        <f t="shared" si="154"/>
        <v>8143.2000000000007</v>
      </c>
      <c r="X200" s="2251">
        <f t="shared" si="155"/>
        <v>0.8</v>
      </c>
      <c r="Y200" s="2242">
        <f t="shared" si="156"/>
        <v>65145.600000000006</v>
      </c>
      <c r="Z200" s="2243">
        <f t="shared" si="157"/>
        <v>65145.600000000006</v>
      </c>
    </row>
    <row r="201" spans="1:30" ht="15.75" customHeight="1">
      <c r="A201" s="1409"/>
      <c r="B201" s="1417"/>
      <c r="C201" s="1781"/>
      <c r="D201" s="1421"/>
      <c r="E201" s="1408"/>
      <c r="F201" s="1420"/>
      <c r="G201" s="1996"/>
      <c r="H201" s="1996"/>
      <c r="I201" s="1786"/>
      <c r="J201" s="1786"/>
      <c r="K201" s="1978"/>
      <c r="L201" s="1979"/>
      <c r="M201" s="1980"/>
      <c r="N201" s="1979"/>
      <c r="O201" s="1980"/>
      <c r="P201" s="1981"/>
      <c r="Q201" s="1982"/>
      <c r="R201" s="2235"/>
      <c r="S201" s="2242">
        <f t="shared" si="108"/>
        <v>0</v>
      </c>
      <c r="T201" s="2243"/>
      <c r="U201" s="2235"/>
      <c r="V201" s="2242">
        <f t="shared" si="109"/>
        <v>0</v>
      </c>
      <c r="W201" s="2243"/>
      <c r="X201" s="2235"/>
      <c r="Y201" s="2242"/>
      <c r="Z201" s="2243"/>
    </row>
    <row r="202" spans="1:30" s="1977" customFormat="1" ht="15.75" customHeight="1">
      <c r="A202" s="1414" t="s">
        <v>326</v>
      </c>
      <c r="B202" s="1415" t="str">
        <f>MEP!C180</f>
        <v>Armature</v>
      </c>
      <c r="C202" s="1443"/>
      <c r="D202" s="1449"/>
      <c r="E202" s="1430"/>
      <c r="F202" s="1432"/>
      <c r="G202" s="1970"/>
      <c r="H202" s="1971"/>
      <c r="I202" s="1971"/>
      <c r="J202" s="1971"/>
      <c r="K202" s="1986"/>
      <c r="L202" s="1987"/>
      <c r="M202" s="1988"/>
      <c r="N202" s="1987"/>
      <c r="O202" s="1988"/>
      <c r="P202" s="1989"/>
      <c r="Q202" s="1991">
        <f>SUM(Q203:Q209)</f>
        <v>52286570.280000001</v>
      </c>
      <c r="R202" s="2236"/>
      <c r="S202" s="2242">
        <f t="shared" si="108"/>
        <v>0</v>
      </c>
      <c r="T202" s="2245"/>
      <c r="U202" s="2236"/>
      <c r="V202" s="2242">
        <f t="shared" si="109"/>
        <v>0</v>
      </c>
      <c r="W202" s="2245"/>
      <c r="X202" s="2236"/>
      <c r="Y202" s="2244"/>
      <c r="Z202" s="2245"/>
    </row>
    <row r="203" spans="1:30" ht="15.75" customHeight="1">
      <c r="A203" s="1409">
        <v>1</v>
      </c>
      <c r="B203" s="1417" t="str">
        <f>MEP!C181</f>
        <v>Lampu downlight</v>
      </c>
      <c r="C203" s="1441"/>
      <c r="D203" s="1450"/>
      <c r="E203" s="1413" t="s">
        <v>1827</v>
      </c>
      <c r="F203" s="1420" t="str">
        <f>MEP!D181</f>
        <v>unit</v>
      </c>
      <c r="G203" s="1996">
        <v>0</v>
      </c>
      <c r="H203" s="1996">
        <v>0</v>
      </c>
      <c r="I203" s="1997">
        <v>0</v>
      </c>
      <c r="J203" s="1786">
        <f>MEP!F181</f>
        <v>25</v>
      </c>
      <c r="K203" s="1978">
        <f t="shared" ref="K203:K209" si="163">SUM(G203:J203)</f>
        <v>25</v>
      </c>
      <c r="L203" s="1979">
        <f t="shared" ref="L203:M209" si="164">L155</f>
        <v>226800</v>
      </c>
      <c r="M203" s="1980">
        <f t="shared" si="164"/>
        <v>91057.5</v>
      </c>
      <c r="N203" s="1979">
        <f t="shared" ref="N203:N209" si="165">K203*L203</f>
        <v>5670000</v>
      </c>
      <c r="O203" s="1980">
        <f t="shared" ref="O203:O209" si="166">K203*M203</f>
        <v>2276437.5</v>
      </c>
      <c r="P203" s="1981">
        <f t="shared" ref="P203:P209" si="167">L203+M203</f>
        <v>317857.5</v>
      </c>
      <c r="Q203" s="1982">
        <f t="shared" ref="Q203:Q209" si="168">N203+O203</f>
        <v>7946437.5</v>
      </c>
      <c r="R203" s="2251">
        <f t="shared" ref="R203:R209" si="169">T203/Q203</f>
        <v>0.1</v>
      </c>
      <c r="S203" s="2242">
        <f t="shared" si="108"/>
        <v>31785.75</v>
      </c>
      <c r="T203" s="2243">
        <f t="shared" ref="T203:T209" si="170">K203*S203</f>
        <v>794643.75</v>
      </c>
      <c r="U203" s="2251">
        <f t="shared" ref="U203:U209" si="171">W203/Q203</f>
        <v>0.1</v>
      </c>
      <c r="V203" s="2242">
        <f t="shared" ref="V203:V209" si="172">P203*10%</f>
        <v>31785.75</v>
      </c>
      <c r="W203" s="2243">
        <f t="shared" ref="W203:W209" si="173">K203*V203</f>
        <v>794643.75</v>
      </c>
      <c r="X203" s="2251">
        <f t="shared" ref="X203:X209" si="174">Z203/Q203</f>
        <v>0.8</v>
      </c>
      <c r="Y203" s="2242">
        <f t="shared" ref="Y203:Y209" si="175">P203*(100%-R203-U203)</f>
        <v>254286</v>
      </c>
      <c r="Z203" s="2243">
        <f t="shared" ref="Z203:Z209" si="176">K203*Y203</f>
        <v>6357150</v>
      </c>
      <c r="AB203" s="1797">
        <f>26540+63470</f>
        <v>90010</v>
      </c>
      <c r="AC203" s="1797">
        <f>9230+10960</f>
        <v>20190</v>
      </c>
      <c r="AD203" s="1797">
        <v>72000</v>
      </c>
    </row>
    <row r="204" spans="1:30" ht="15.75" customHeight="1">
      <c r="A204" s="1409">
        <f>A203+1</f>
        <v>2</v>
      </c>
      <c r="B204" s="1417" t="str">
        <f>MEP!C182</f>
        <v>Lampu Spotlight</v>
      </c>
      <c r="C204" s="1441"/>
      <c r="D204" s="1450"/>
      <c r="E204" s="1413" t="s">
        <v>1827</v>
      </c>
      <c r="F204" s="1420" t="str">
        <f>MEP!D182</f>
        <v>set</v>
      </c>
      <c r="G204" s="1996">
        <v>0</v>
      </c>
      <c r="H204" s="1996">
        <v>0</v>
      </c>
      <c r="I204" s="1997">
        <v>0</v>
      </c>
      <c r="J204" s="1786">
        <f>MEP!F182</f>
        <v>7</v>
      </c>
      <c r="K204" s="1978">
        <f t="shared" si="163"/>
        <v>7</v>
      </c>
      <c r="L204" s="1979">
        <f t="shared" si="164"/>
        <v>297675</v>
      </c>
      <c r="M204" s="1980">
        <f t="shared" si="164"/>
        <v>91057.5</v>
      </c>
      <c r="N204" s="1979">
        <f t="shared" si="165"/>
        <v>2083725</v>
      </c>
      <c r="O204" s="1980">
        <f t="shared" si="166"/>
        <v>637402.5</v>
      </c>
      <c r="P204" s="1981">
        <f t="shared" si="167"/>
        <v>388732.5</v>
      </c>
      <c r="Q204" s="1982">
        <f t="shared" si="168"/>
        <v>2721127.5</v>
      </c>
      <c r="R204" s="2251">
        <f t="shared" si="169"/>
        <v>0.1</v>
      </c>
      <c r="S204" s="2242">
        <f t="shared" si="108"/>
        <v>38873.25</v>
      </c>
      <c r="T204" s="2243">
        <f t="shared" si="170"/>
        <v>272112.75</v>
      </c>
      <c r="U204" s="2251">
        <f t="shared" si="171"/>
        <v>0.1</v>
      </c>
      <c r="V204" s="2242">
        <f t="shared" si="172"/>
        <v>38873.25</v>
      </c>
      <c r="W204" s="2243">
        <f t="shared" si="173"/>
        <v>272112.75</v>
      </c>
      <c r="X204" s="2251">
        <f t="shared" si="174"/>
        <v>0.8</v>
      </c>
      <c r="Y204" s="2242">
        <f t="shared" si="175"/>
        <v>310986</v>
      </c>
      <c r="Z204" s="2243">
        <f t="shared" si="176"/>
        <v>2176902</v>
      </c>
    </row>
    <row r="205" spans="1:30" ht="15.75" customHeight="1">
      <c r="A205" s="1409">
        <f t="shared" ref="A205:A209" si="177">A204+1</f>
        <v>3</v>
      </c>
      <c r="B205" s="1417" t="str">
        <f>MEP!C183</f>
        <v>LED Strip</v>
      </c>
      <c r="C205" s="1441"/>
      <c r="D205" s="1450"/>
      <c r="E205" s="1413" t="s">
        <v>1828</v>
      </c>
      <c r="F205" s="1420" t="str">
        <f>MEP!D183</f>
        <v>roll</v>
      </c>
      <c r="G205" s="1996">
        <v>0</v>
      </c>
      <c r="H205" s="1996">
        <v>0</v>
      </c>
      <c r="I205" s="1997">
        <v>0</v>
      </c>
      <c r="J205" s="1786">
        <f>MEP!F183</f>
        <v>7</v>
      </c>
      <c r="K205" s="1978">
        <f t="shared" si="163"/>
        <v>7</v>
      </c>
      <c r="L205" s="1979">
        <f t="shared" si="164"/>
        <v>2636550</v>
      </c>
      <c r="M205" s="1980">
        <f t="shared" si="164"/>
        <v>330979.5</v>
      </c>
      <c r="N205" s="1979">
        <f t="shared" si="165"/>
        <v>18455850</v>
      </c>
      <c r="O205" s="1980">
        <f t="shared" si="166"/>
        <v>2316856.5</v>
      </c>
      <c r="P205" s="1981">
        <f t="shared" si="167"/>
        <v>2967529.5</v>
      </c>
      <c r="Q205" s="1982">
        <f t="shared" si="168"/>
        <v>20772706.5</v>
      </c>
      <c r="R205" s="2251">
        <f t="shared" si="169"/>
        <v>0.1</v>
      </c>
      <c r="S205" s="2242">
        <f t="shared" si="108"/>
        <v>296752.95</v>
      </c>
      <c r="T205" s="2243">
        <f t="shared" si="170"/>
        <v>2077270.6500000001</v>
      </c>
      <c r="U205" s="2251">
        <f t="shared" si="171"/>
        <v>0.1</v>
      </c>
      <c r="V205" s="2242">
        <f t="shared" si="172"/>
        <v>296752.95</v>
      </c>
      <c r="W205" s="2243">
        <f t="shared" si="173"/>
        <v>2077270.6500000001</v>
      </c>
      <c r="X205" s="2251">
        <f t="shared" si="174"/>
        <v>0.8</v>
      </c>
      <c r="Y205" s="2242">
        <f t="shared" si="175"/>
        <v>2374023.6</v>
      </c>
      <c r="Z205" s="2243">
        <f t="shared" si="176"/>
        <v>16618165.200000001</v>
      </c>
    </row>
    <row r="206" spans="1:30" ht="15.75" customHeight="1">
      <c r="A206" s="1409">
        <f t="shared" si="177"/>
        <v>4</v>
      </c>
      <c r="B206" s="1419" t="str">
        <f>MEP!C184</f>
        <v>Travo LED strip</v>
      </c>
      <c r="C206" s="1441"/>
      <c r="D206" s="1450"/>
      <c r="E206" s="1413" t="s">
        <v>1828</v>
      </c>
      <c r="F206" s="1420" t="str">
        <f>MEP!D184</f>
        <v>pcs</v>
      </c>
      <c r="G206" s="1996">
        <v>0</v>
      </c>
      <c r="H206" s="1996">
        <v>0</v>
      </c>
      <c r="I206" s="1997">
        <v>0</v>
      </c>
      <c r="J206" s="1786">
        <f>MEP!F184</f>
        <v>3</v>
      </c>
      <c r="K206" s="1978">
        <f t="shared" si="163"/>
        <v>3</v>
      </c>
      <c r="L206" s="1979">
        <f t="shared" si="164"/>
        <v>2778300</v>
      </c>
      <c r="M206" s="1980">
        <f t="shared" si="164"/>
        <v>330979.5</v>
      </c>
      <c r="N206" s="1979">
        <f t="shared" si="165"/>
        <v>8334900</v>
      </c>
      <c r="O206" s="1980">
        <f t="shared" si="166"/>
        <v>992938.5</v>
      </c>
      <c r="P206" s="1981">
        <f t="shared" si="167"/>
        <v>3109279.5</v>
      </c>
      <c r="Q206" s="1982">
        <f t="shared" si="168"/>
        <v>9327838.5</v>
      </c>
      <c r="R206" s="2251">
        <f t="shared" si="169"/>
        <v>0.1</v>
      </c>
      <c r="S206" s="2242">
        <f t="shared" si="108"/>
        <v>310927.95</v>
      </c>
      <c r="T206" s="2243">
        <f t="shared" si="170"/>
        <v>932783.85000000009</v>
      </c>
      <c r="U206" s="2251">
        <f t="shared" si="171"/>
        <v>0.1</v>
      </c>
      <c r="V206" s="2242">
        <f t="shared" si="172"/>
        <v>310927.95</v>
      </c>
      <c r="W206" s="2243">
        <f t="shared" si="173"/>
        <v>932783.85000000009</v>
      </c>
      <c r="X206" s="2251">
        <f t="shared" si="174"/>
        <v>0.8</v>
      </c>
      <c r="Y206" s="2242">
        <f t="shared" si="175"/>
        <v>2487423.6</v>
      </c>
      <c r="Z206" s="2243">
        <f t="shared" si="176"/>
        <v>7462270.8000000007</v>
      </c>
    </row>
    <row r="207" spans="1:30" ht="15.75" customHeight="1">
      <c r="A207" s="1409">
        <f t="shared" si="177"/>
        <v>5</v>
      </c>
      <c r="B207" s="1411" t="str">
        <f>MEP!C185</f>
        <v>Stop kontak 2 gang</v>
      </c>
      <c r="C207" s="1441"/>
      <c r="D207" s="1450"/>
      <c r="E207" s="1413" t="s">
        <v>1812</v>
      </c>
      <c r="F207" s="1420" t="str">
        <f>MEP!D185</f>
        <v>unit</v>
      </c>
      <c r="G207" s="1996">
        <v>0</v>
      </c>
      <c r="H207" s="1996">
        <v>0</v>
      </c>
      <c r="I207" s="1997">
        <v>0</v>
      </c>
      <c r="J207" s="1786">
        <f>MEP!F185</f>
        <v>8</v>
      </c>
      <c r="K207" s="1978">
        <f t="shared" si="163"/>
        <v>8</v>
      </c>
      <c r="L207" s="1979">
        <f t="shared" si="164"/>
        <v>239736.8475</v>
      </c>
      <c r="M207" s="1980">
        <f t="shared" si="164"/>
        <v>106204.5</v>
      </c>
      <c r="N207" s="1979">
        <f t="shared" si="165"/>
        <v>1917894.78</v>
      </c>
      <c r="O207" s="1980">
        <f t="shared" si="166"/>
        <v>849636</v>
      </c>
      <c r="P207" s="1981">
        <f t="shared" si="167"/>
        <v>345941.34750000003</v>
      </c>
      <c r="Q207" s="1982">
        <f t="shared" si="168"/>
        <v>2767530.7800000003</v>
      </c>
      <c r="R207" s="2251">
        <f t="shared" si="169"/>
        <v>0.1</v>
      </c>
      <c r="S207" s="2242">
        <f t="shared" si="108"/>
        <v>34594.134750000005</v>
      </c>
      <c r="T207" s="2243">
        <f t="shared" si="170"/>
        <v>276753.07800000004</v>
      </c>
      <c r="U207" s="2251">
        <f t="shared" si="171"/>
        <v>0.1</v>
      </c>
      <c r="V207" s="2242">
        <f t="shared" si="172"/>
        <v>34594.134750000005</v>
      </c>
      <c r="W207" s="2243">
        <f t="shared" si="173"/>
        <v>276753.07800000004</v>
      </c>
      <c r="X207" s="2251">
        <f t="shared" si="174"/>
        <v>0.8</v>
      </c>
      <c r="Y207" s="2242">
        <f t="shared" si="175"/>
        <v>276753.07800000004</v>
      </c>
      <c r="Z207" s="2243">
        <f t="shared" si="176"/>
        <v>2214024.6240000003</v>
      </c>
    </row>
    <row r="208" spans="1:30" ht="15.75" customHeight="1">
      <c r="A208" s="1409">
        <f t="shared" si="177"/>
        <v>6</v>
      </c>
      <c r="B208" s="1417" t="str">
        <f>MEP!C186</f>
        <v>Saklar seri</v>
      </c>
      <c r="C208" s="1441"/>
      <c r="D208" s="1450"/>
      <c r="E208" s="1408" t="s">
        <v>1813</v>
      </c>
      <c r="F208" s="1420" t="str">
        <f>MEP!D186</f>
        <v>unit</v>
      </c>
      <c r="G208" s="1996">
        <v>0</v>
      </c>
      <c r="H208" s="1996">
        <v>0</v>
      </c>
      <c r="I208" s="1997">
        <v>0</v>
      </c>
      <c r="J208" s="1786">
        <f>MEP!F186</f>
        <v>6</v>
      </c>
      <c r="K208" s="1978">
        <f t="shared" si="163"/>
        <v>6</v>
      </c>
      <c r="L208" s="1979">
        <f t="shared" si="164"/>
        <v>213833.25</v>
      </c>
      <c r="M208" s="1980">
        <f t="shared" si="164"/>
        <v>117814.5</v>
      </c>
      <c r="N208" s="1979">
        <f t="shared" si="165"/>
        <v>1282999.5</v>
      </c>
      <c r="O208" s="1980">
        <f t="shared" si="166"/>
        <v>706887</v>
      </c>
      <c r="P208" s="1981">
        <f t="shared" si="167"/>
        <v>331647.75</v>
      </c>
      <c r="Q208" s="1982">
        <f t="shared" si="168"/>
        <v>1989886.5</v>
      </c>
      <c r="R208" s="2251">
        <f t="shared" si="169"/>
        <v>0.1</v>
      </c>
      <c r="S208" s="2242">
        <f t="shared" si="108"/>
        <v>33164.775000000001</v>
      </c>
      <c r="T208" s="2243">
        <f t="shared" si="170"/>
        <v>198988.65000000002</v>
      </c>
      <c r="U208" s="2251">
        <f t="shared" si="171"/>
        <v>0.1</v>
      </c>
      <c r="V208" s="2242">
        <f t="shared" si="172"/>
        <v>33164.775000000001</v>
      </c>
      <c r="W208" s="2243">
        <f t="shared" si="173"/>
        <v>198988.65000000002</v>
      </c>
      <c r="X208" s="2251">
        <f t="shared" si="174"/>
        <v>0.8</v>
      </c>
      <c r="Y208" s="2242">
        <f t="shared" si="175"/>
        <v>265318.2</v>
      </c>
      <c r="Z208" s="2243">
        <f t="shared" si="176"/>
        <v>1591909.2000000002</v>
      </c>
    </row>
    <row r="209" spans="1:30" ht="15.75" customHeight="1">
      <c r="A209" s="1409">
        <f t="shared" si="177"/>
        <v>7</v>
      </c>
      <c r="B209" s="1417" t="str">
        <f>MEP!C187</f>
        <v>Smoke detector</v>
      </c>
      <c r="C209" s="1781"/>
      <c r="D209" s="1421"/>
      <c r="E209" s="1408"/>
      <c r="F209" s="1420" t="str">
        <f>MEP!D187</f>
        <v>unit</v>
      </c>
      <c r="G209" s="1996">
        <v>0</v>
      </c>
      <c r="H209" s="1996">
        <v>0</v>
      </c>
      <c r="I209" s="1997">
        <v>0</v>
      </c>
      <c r="J209" s="1786">
        <f>MEP!F187</f>
        <v>4</v>
      </c>
      <c r="K209" s="1978">
        <f t="shared" si="163"/>
        <v>4</v>
      </c>
      <c r="L209" s="1979">
        <f t="shared" si="164"/>
        <v>1362656.25</v>
      </c>
      <c r="M209" s="1980">
        <f t="shared" si="164"/>
        <v>327604.5</v>
      </c>
      <c r="N209" s="1979">
        <f t="shared" si="165"/>
        <v>5450625</v>
      </c>
      <c r="O209" s="1980">
        <f t="shared" si="166"/>
        <v>1310418</v>
      </c>
      <c r="P209" s="1981">
        <f t="shared" si="167"/>
        <v>1690260.75</v>
      </c>
      <c r="Q209" s="1982">
        <f t="shared" si="168"/>
        <v>6761043</v>
      </c>
      <c r="R209" s="2251">
        <f t="shared" si="169"/>
        <v>0.1</v>
      </c>
      <c r="S209" s="2242">
        <f t="shared" si="108"/>
        <v>169026.07500000001</v>
      </c>
      <c r="T209" s="2243">
        <f t="shared" si="170"/>
        <v>676104.3</v>
      </c>
      <c r="U209" s="2251">
        <f t="shared" si="171"/>
        <v>0.1</v>
      </c>
      <c r="V209" s="2242">
        <f t="shared" si="172"/>
        <v>169026.07500000001</v>
      </c>
      <c r="W209" s="2243">
        <f t="shared" si="173"/>
        <v>676104.3</v>
      </c>
      <c r="X209" s="2251">
        <f t="shared" si="174"/>
        <v>0.8</v>
      </c>
      <c r="Y209" s="2242">
        <f t="shared" si="175"/>
        <v>1352208.6</v>
      </c>
      <c r="Z209" s="2243">
        <f t="shared" si="176"/>
        <v>5408834.4000000004</v>
      </c>
    </row>
    <row r="210" spans="1:30" ht="15.75" customHeight="1">
      <c r="A210" s="1409"/>
      <c r="B210" s="1417"/>
      <c r="C210" s="1781"/>
      <c r="D210" s="1421"/>
      <c r="E210" s="1408"/>
      <c r="F210" s="1420"/>
      <c r="G210" s="1996"/>
      <c r="H210" s="1997"/>
      <c r="I210" s="1786"/>
      <c r="J210" s="1786"/>
      <c r="K210" s="1978"/>
      <c r="L210" s="1979"/>
      <c r="M210" s="1980"/>
      <c r="N210" s="1979"/>
      <c r="O210" s="1980"/>
      <c r="P210" s="1981"/>
      <c r="Q210" s="1982"/>
      <c r="R210" s="2235"/>
      <c r="S210" s="2242">
        <f t="shared" si="108"/>
        <v>0</v>
      </c>
      <c r="T210" s="2243"/>
      <c r="U210" s="2235"/>
      <c r="V210" s="2242">
        <f t="shared" si="109"/>
        <v>0</v>
      </c>
      <c r="W210" s="2243"/>
      <c r="X210" s="2235"/>
      <c r="Y210" s="2242"/>
      <c r="Z210" s="2243"/>
    </row>
    <row r="211" spans="1:30" s="1977" customFormat="1" ht="15.75" customHeight="1">
      <c r="A211" s="1414" t="s">
        <v>89</v>
      </c>
      <c r="B211" s="1415" t="str">
        <f>MEP!C188</f>
        <v>Plumbing</v>
      </c>
      <c r="C211" s="1443"/>
      <c r="D211" s="1449"/>
      <c r="E211" s="1430"/>
      <c r="F211" s="1432"/>
      <c r="G211" s="1970"/>
      <c r="H211" s="1971"/>
      <c r="I211" s="1971"/>
      <c r="J211" s="1971">
        <f>MEP!F188</f>
        <v>0</v>
      </c>
      <c r="K211" s="1986"/>
      <c r="L211" s="1987"/>
      <c r="M211" s="1988"/>
      <c r="N211" s="1987"/>
      <c r="O211" s="1988"/>
      <c r="P211" s="1989"/>
      <c r="Q211" s="1991">
        <f>SUM(Q212:Q226)</f>
        <v>10565587.35</v>
      </c>
      <c r="R211" s="2236"/>
      <c r="S211" s="2242">
        <f t="shared" si="108"/>
        <v>0</v>
      </c>
      <c r="T211" s="2245"/>
      <c r="U211" s="2236"/>
      <c r="V211" s="2242">
        <f t="shared" si="109"/>
        <v>0</v>
      </c>
      <c r="W211" s="2245"/>
      <c r="X211" s="2236"/>
      <c r="Y211" s="2244"/>
      <c r="Z211" s="2245"/>
    </row>
    <row r="212" spans="1:30" ht="15.75" customHeight="1">
      <c r="A212" s="1409">
        <v>1</v>
      </c>
      <c r="B212" s="1417" t="str">
        <f>MEP!C189</f>
        <v>Pipa PVC AW dia. 3/4 inch</v>
      </c>
      <c r="C212" s="1441"/>
      <c r="D212" s="1450"/>
      <c r="E212" s="1413" t="str">
        <f t="shared" ref="E212:E226" si="178">E164</f>
        <v>Wavin type AW</v>
      </c>
      <c r="F212" s="1420" t="s">
        <v>1243</v>
      </c>
      <c r="G212" s="1996">
        <v>0</v>
      </c>
      <c r="H212" s="1996">
        <v>0</v>
      </c>
      <c r="I212" s="1997">
        <v>0</v>
      </c>
      <c r="J212" s="1786">
        <f>MEP!F189</f>
        <v>4</v>
      </c>
      <c r="K212" s="1978">
        <f t="shared" ref="K212:K218" si="179">SUM(G212:J212)</f>
        <v>4</v>
      </c>
      <c r="L212" s="1979">
        <f t="shared" ref="L212:M215" si="180">L164</f>
        <v>71624.25</v>
      </c>
      <c r="M212" s="1980">
        <f t="shared" si="180"/>
        <v>64589.399999999994</v>
      </c>
      <c r="N212" s="1979">
        <f t="shared" ref="N212:N218" si="181">K212*L212</f>
        <v>286497</v>
      </c>
      <c r="O212" s="1980">
        <f t="shared" ref="O212:O218" si="182">K212*M212</f>
        <v>258357.59999999998</v>
      </c>
      <c r="P212" s="1981">
        <f t="shared" ref="P212:P226" si="183">L212+M212</f>
        <v>136213.65</v>
      </c>
      <c r="Q212" s="1982">
        <f t="shared" ref="Q212:Q218" si="184">N212+O212</f>
        <v>544854.6</v>
      </c>
      <c r="R212" s="2251">
        <f t="shared" ref="R212:R226" si="185">T212/Q212</f>
        <v>0.1</v>
      </c>
      <c r="S212" s="2242">
        <f t="shared" si="108"/>
        <v>13621.365</v>
      </c>
      <c r="T212" s="2243">
        <f t="shared" ref="T212:T226" si="186">K212*S212</f>
        <v>54485.46</v>
      </c>
      <c r="U212" s="2251">
        <f t="shared" ref="U212:U226" si="187">W212/Q212</f>
        <v>0.1</v>
      </c>
      <c r="V212" s="2242">
        <f t="shared" ref="V212:V226" si="188">P212*10%</f>
        <v>13621.365</v>
      </c>
      <c r="W212" s="2243">
        <f t="shared" ref="W212:W226" si="189">K212*V212</f>
        <v>54485.46</v>
      </c>
      <c r="X212" s="2251">
        <f t="shared" ref="X212:X226" si="190">Z212/Q212</f>
        <v>0.8</v>
      </c>
      <c r="Y212" s="2242">
        <f t="shared" ref="Y212:Y226" si="191">P212*(100%-R212-U212)</f>
        <v>108970.92</v>
      </c>
      <c r="Z212" s="2243">
        <f t="shared" ref="Z212:Z226" si="192">K212*Y212</f>
        <v>435883.68</v>
      </c>
      <c r="AB212" s="1797">
        <f>26540+63470</f>
        <v>90010</v>
      </c>
      <c r="AC212" s="1797">
        <f>9230+10960</f>
        <v>20190</v>
      </c>
      <c r="AD212" s="1797">
        <v>72000</v>
      </c>
    </row>
    <row r="213" spans="1:30" ht="15.75" customHeight="1">
      <c r="A213" s="1409">
        <f>A212+1</f>
        <v>2</v>
      </c>
      <c r="B213" s="1417" t="str">
        <f>MEP!C190</f>
        <v>Pipa PVC AW dia. 1/2 inch</v>
      </c>
      <c r="C213" s="1441"/>
      <c r="D213" s="1450"/>
      <c r="E213" s="1413" t="str">
        <f t="shared" si="178"/>
        <v>Wavin type AW</v>
      </c>
      <c r="F213" s="1420" t="s">
        <v>1243</v>
      </c>
      <c r="G213" s="1996">
        <v>0</v>
      </c>
      <c r="H213" s="1996">
        <v>0</v>
      </c>
      <c r="I213" s="1997">
        <v>0</v>
      </c>
      <c r="J213" s="1786">
        <f>MEP!F190</f>
        <v>2</v>
      </c>
      <c r="K213" s="1978">
        <f t="shared" si="179"/>
        <v>2</v>
      </c>
      <c r="L213" s="1979">
        <f t="shared" si="180"/>
        <v>54405</v>
      </c>
      <c r="M213" s="1980">
        <f t="shared" si="180"/>
        <v>39900.6</v>
      </c>
      <c r="N213" s="1979">
        <f t="shared" si="181"/>
        <v>108810</v>
      </c>
      <c r="O213" s="1980">
        <f t="shared" si="182"/>
        <v>79801.2</v>
      </c>
      <c r="P213" s="1981">
        <f t="shared" si="183"/>
        <v>94305.600000000006</v>
      </c>
      <c r="Q213" s="1982">
        <f t="shared" si="184"/>
        <v>188611.20000000001</v>
      </c>
      <c r="R213" s="2251">
        <f t="shared" si="185"/>
        <v>0.1</v>
      </c>
      <c r="S213" s="2242">
        <f t="shared" si="108"/>
        <v>9430.5600000000013</v>
      </c>
      <c r="T213" s="2243">
        <f t="shared" si="186"/>
        <v>18861.120000000003</v>
      </c>
      <c r="U213" s="2251">
        <f t="shared" si="187"/>
        <v>0.1</v>
      </c>
      <c r="V213" s="2242">
        <f t="shared" si="188"/>
        <v>9430.5600000000013</v>
      </c>
      <c r="W213" s="2243">
        <f t="shared" si="189"/>
        <v>18861.120000000003</v>
      </c>
      <c r="X213" s="2251">
        <f t="shared" si="190"/>
        <v>0.8</v>
      </c>
      <c r="Y213" s="2242">
        <f t="shared" si="191"/>
        <v>75444.48000000001</v>
      </c>
      <c r="Z213" s="2243">
        <f t="shared" si="192"/>
        <v>150888.96000000002</v>
      </c>
    </row>
    <row r="214" spans="1:30" ht="15.75" customHeight="1">
      <c r="A214" s="1409">
        <f t="shared" ref="A214:A226" si="193">A213+1</f>
        <v>3</v>
      </c>
      <c r="B214" s="1417" t="str">
        <f>MEP!C191</f>
        <v>Pipa PVC D dia. 3 inch</v>
      </c>
      <c r="C214" s="1441"/>
      <c r="D214" s="1450"/>
      <c r="E214" s="1413" t="str">
        <f t="shared" si="178"/>
        <v>Wavin type AW</v>
      </c>
      <c r="F214" s="1420" t="s">
        <v>1243</v>
      </c>
      <c r="G214" s="1996">
        <v>0</v>
      </c>
      <c r="H214" s="1996">
        <v>0</v>
      </c>
      <c r="I214" s="1997">
        <v>0</v>
      </c>
      <c r="J214" s="1786">
        <f>MEP!F191</f>
        <v>9</v>
      </c>
      <c r="K214" s="1978">
        <f t="shared" si="179"/>
        <v>9</v>
      </c>
      <c r="L214" s="1979">
        <f t="shared" si="180"/>
        <v>407328.75</v>
      </c>
      <c r="M214" s="1980">
        <f t="shared" si="180"/>
        <v>245646</v>
      </c>
      <c r="N214" s="1979">
        <f t="shared" si="181"/>
        <v>3665958.75</v>
      </c>
      <c r="O214" s="1980">
        <f t="shared" si="182"/>
        <v>2210814</v>
      </c>
      <c r="P214" s="1981">
        <f t="shared" si="183"/>
        <v>652974.75</v>
      </c>
      <c r="Q214" s="1982">
        <f t="shared" si="184"/>
        <v>5876772.75</v>
      </c>
      <c r="R214" s="2251">
        <f t="shared" si="185"/>
        <v>0.1</v>
      </c>
      <c r="S214" s="2242">
        <f t="shared" si="108"/>
        <v>65297.475000000006</v>
      </c>
      <c r="T214" s="2243">
        <f t="shared" si="186"/>
        <v>587677.27500000002</v>
      </c>
      <c r="U214" s="2251">
        <f t="shared" si="187"/>
        <v>0.1</v>
      </c>
      <c r="V214" s="2242">
        <f t="shared" si="188"/>
        <v>65297.475000000006</v>
      </c>
      <c r="W214" s="2243">
        <f t="shared" si="189"/>
        <v>587677.27500000002</v>
      </c>
      <c r="X214" s="2251">
        <f t="shared" si="190"/>
        <v>0.8</v>
      </c>
      <c r="Y214" s="2242">
        <f t="shared" si="191"/>
        <v>522379.80000000005</v>
      </c>
      <c r="Z214" s="2243">
        <f t="shared" si="192"/>
        <v>4701418.2</v>
      </c>
    </row>
    <row r="215" spans="1:30" ht="15.75" customHeight="1">
      <c r="A215" s="1409">
        <f t="shared" si="193"/>
        <v>4</v>
      </c>
      <c r="B215" s="1419" t="str">
        <f>MEP!C192</f>
        <v>Knee pipa PVC 3 inch</v>
      </c>
      <c r="C215" s="1441"/>
      <c r="D215" s="1450"/>
      <c r="E215" s="1413" t="str">
        <f t="shared" si="178"/>
        <v>Wavin type AW</v>
      </c>
      <c r="F215" s="1420" t="s">
        <v>1052</v>
      </c>
      <c r="G215" s="1996">
        <v>0</v>
      </c>
      <c r="H215" s="1996">
        <v>0</v>
      </c>
      <c r="I215" s="1997">
        <v>0</v>
      </c>
      <c r="J215" s="1786">
        <f>MEP!F192</f>
        <v>14</v>
      </c>
      <c r="K215" s="1978">
        <f t="shared" si="179"/>
        <v>14</v>
      </c>
      <c r="L215" s="1979">
        <f t="shared" si="180"/>
        <v>91125</v>
      </c>
      <c r="M215" s="1980">
        <f t="shared" si="180"/>
        <v>61411.5</v>
      </c>
      <c r="N215" s="1979">
        <f t="shared" si="181"/>
        <v>1275750</v>
      </c>
      <c r="O215" s="1980">
        <f t="shared" si="182"/>
        <v>859761</v>
      </c>
      <c r="P215" s="1981">
        <f t="shared" si="183"/>
        <v>152536.5</v>
      </c>
      <c r="Q215" s="1982">
        <f t="shared" si="184"/>
        <v>2135511</v>
      </c>
      <c r="R215" s="2251">
        <f t="shared" si="185"/>
        <v>0.10000000000000002</v>
      </c>
      <c r="S215" s="2242">
        <f t="shared" si="108"/>
        <v>15253.650000000001</v>
      </c>
      <c r="T215" s="2243">
        <f t="shared" si="186"/>
        <v>213551.10000000003</v>
      </c>
      <c r="U215" s="2251">
        <f t="shared" si="187"/>
        <v>0.10000000000000002</v>
      </c>
      <c r="V215" s="2242">
        <f t="shared" si="188"/>
        <v>15253.650000000001</v>
      </c>
      <c r="W215" s="2243">
        <f t="shared" si="189"/>
        <v>213551.10000000003</v>
      </c>
      <c r="X215" s="2251">
        <f t="shared" si="190"/>
        <v>0.80000000000000016</v>
      </c>
      <c r="Y215" s="2242">
        <f t="shared" si="191"/>
        <v>122029.20000000001</v>
      </c>
      <c r="Z215" s="2243">
        <f t="shared" si="192"/>
        <v>1708408.8000000003</v>
      </c>
    </row>
    <row r="216" spans="1:30" ht="15.75" customHeight="1">
      <c r="A216" s="1409">
        <f t="shared" si="193"/>
        <v>5</v>
      </c>
      <c r="B216" s="1411" t="str">
        <f>MEP!C193</f>
        <v>Tee pipa PVC 3 inch</v>
      </c>
      <c r="C216" s="1441"/>
      <c r="D216" s="1450"/>
      <c r="E216" s="1413" t="str">
        <f t="shared" si="178"/>
        <v>Wavin type AW</v>
      </c>
      <c r="F216" s="1420" t="s">
        <v>1052</v>
      </c>
      <c r="G216" s="1996">
        <v>0</v>
      </c>
      <c r="H216" s="1996">
        <v>0</v>
      </c>
      <c r="I216" s="1997">
        <v>0</v>
      </c>
      <c r="J216" s="1786">
        <f>MEP!F193</f>
        <v>4</v>
      </c>
      <c r="K216" s="1978">
        <f t="shared" si="179"/>
        <v>4</v>
      </c>
      <c r="L216" s="1979">
        <f t="shared" ref="L216:M221" si="194">L168</f>
        <v>82012.5</v>
      </c>
      <c r="M216" s="1980">
        <f t="shared" si="194"/>
        <v>62991</v>
      </c>
      <c r="N216" s="1979">
        <f t="shared" si="181"/>
        <v>328050</v>
      </c>
      <c r="O216" s="1980">
        <f t="shared" si="182"/>
        <v>251964</v>
      </c>
      <c r="P216" s="1981">
        <f t="shared" si="183"/>
        <v>145003.5</v>
      </c>
      <c r="Q216" s="1982">
        <f t="shared" si="184"/>
        <v>580014</v>
      </c>
      <c r="R216" s="2251">
        <f t="shared" si="185"/>
        <v>0.1</v>
      </c>
      <c r="S216" s="2242">
        <f t="shared" si="108"/>
        <v>14500.35</v>
      </c>
      <c r="T216" s="2243">
        <f t="shared" si="186"/>
        <v>58001.4</v>
      </c>
      <c r="U216" s="2251">
        <f t="shared" si="187"/>
        <v>0.1</v>
      </c>
      <c r="V216" s="2242">
        <f t="shared" si="188"/>
        <v>14500.35</v>
      </c>
      <c r="W216" s="2243">
        <f t="shared" si="189"/>
        <v>58001.4</v>
      </c>
      <c r="X216" s="2251">
        <f t="shared" si="190"/>
        <v>0.8</v>
      </c>
      <c r="Y216" s="2242">
        <f t="shared" si="191"/>
        <v>116002.8</v>
      </c>
      <c r="Z216" s="2243">
        <f t="shared" si="192"/>
        <v>464011.2</v>
      </c>
    </row>
    <row r="217" spans="1:30" ht="15.75" customHeight="1">
      <c r="A217" s="1409">
        <f t="shared" si="193"/>
        <v>6</v>
      </c>
      <c r="B217" s="1417" t="str">
        <f>MEP!C194</f>
        <v>Knee pipa PVC 3/4 inch</v>
      </c>
      <c r="C217" s="1441"/>
      <c r="D217" s="1450"/>
      <c r="E217" s="1408" t="str">
        <f t="shared" si="178"/>
        <v>Wavin type AW</v>
      </c>
      <c r="F217" s="1420" t="s">
        <v>1052</v>
      </c>
      <c r="G217" s="1996">
        <v>0</v>
      </c>
      <c r="H217" s="1996">
        <v>0</v>
      </c>
      <c r="I217" s="1997">
        <v>0</v>
      </c>
      <c r="J217" s="1786">
        <f>MEP!F194</f>
        <v>3</v>
      </c>
      <c r="K217" s="1978">
        <f t="shared" si="179"/>
        <v>3</v>
      </c>
      <c r="L217" s="1979">
        <f t="shared" si="194"/>
        <v>7290</v>
      </c>
      <c r="M217" s="1980">
        <f t="shared" si="194"/>
        <v>5624.1</v>
      </c>
      <c r="N217" s="1979">
        <f t="shared" si="181"/>
        <v>21870</v>
      </c>
      <c r="O217" s="1980">
        <f t="shared" si="182"/>
        <v>16872.300000000003</v>
      </c>
      <c r="P217" s="1981">
        <f t="shared" si="183"/>
        <v>12914.1</v>
      </c>
      <c r="Q217" s="1982">
        <f t="shared" si="184"/>
        <v>38742.300000000003</v>
      </c>
      <c r="R217" s="2251">
        <f t="shared" si="185"/>
        <v>0.1</v>
      </c>
      <c r="S217" s="2242">
        <f t="shared" ref="S217:S233" si="195">P217*10%</f>
        <v>1291.4100000000001</v>
      </c>
      <c r="T217" s="2243">
        <f t="shared" si="186"/>
        <v>3874.2300000000005</v>
      </c>
      <c r="U217" s="2251">
        <f t="shared" si="187"/>
        <v>0.1</v>
      </c>
      <c r="V217" s="2242">
        <f t="shared" si="188"/>
        <v>1291.4100000000001</v>
      </c>
      <c r="W217" s="2243">
        <f t="shared" si="189"/>
        <v>3874.2300000000005</v>
      </c>
      <c r="X217" s="2251">
        <f t="shared" si="190"/>
        <v>0.8</v>
      </c>
      <c r="Y217" s="2242">
        <f t="shared" si="191"/>
        <v>10331.280000000001</v>
      </c>
      <c r="Z217" s="2243">
        <f t="shared" si="192"/>
        <v>30993.840000000004</v>
      </c>
    </row>
    <row r="218" spans="1:30" ht="15.75" customHeight="1">
      <c r="A218" s="1409">
        <f t="shared" si="193"/>
        <v>7</v>
      </c>
      <c r="B218" s="1417" t="str">
        <f>MEP!C195</f>
        <v>Tee pipa PVC 3/4 inch</v>
      </c>
      <c r="C218" s="1781"/>
      <c r="D218" s="1421"/>
      <c r="E218" s="1408" t="str">
        <f t="shared" si="178"/>
        <v>Wavin type AW</v>
      </c>
      <c r="F218" s="1420" t="s">
        <v>1052</v>
      </c>
      <c r="G218" s="1996">
        <v>0</v>
      </c>
      <c r="H218" s="1996">
        <v>0</v>
      </c>
      <c r="I218" s="1997">
        <v>0</v>
      </c>
      <c r="J218" s="1786">
        <f>MEP!F195</f>
        <v>2</v>
      </c>
      <c r="K218" s="1978">
        <f t="shared" si="179"/>
        <v>2</v>
      </c>
      <c r="L218" s="1979">
        <f t="shared" si="194"/>
        <v>7290</v>
      </c>
      <c r="M218" s="1980">
        <f t="shared" si="194"/>
        <v>5624.1</v>
      </c>
      <c r="N218" s="1979">
        <f t="shared" si="181"/>
        <v>14580</v>
      </c>
      <c r="O218" s="1980">
        <f t="shared" si="182"/>
        <v>11248.2</v>
      </c>
      <c r="P218" s="1981">
        <f t="shared" si="183"/>
        <v>12914.1</v>
      </c>
      <c r="Q218" s="1982">
        <f t="shared" si="184"/>
        <v>25828.2</v>
      </c>
      <c r="R218" s="2251">
        <f t="shared" si="185"/>
        <v>0.1</v>
      </c>
      <c r="S218" s="2242">
        <f t="shared" si="195"/>
        <v>1291.4100000000001</v>
      </c>
      <c r="T218" s="2243">
        <f t="shared" si="186"/>
        <v>2582.8200000000002</v>
      </c>
      <c r="U218" s="2251">
        <f t="shared" si="187"/>
        <v>0.1</v>
      </c>
      <c r="V218" s="2242">
        <f t="shared" si="188"/>
        <v>1291.4100000000001</v>
      </c>
      <c r="W218" s="2243">
        <f t="shared" si="189"/>
        <v>2582.8200000000002</v>
      </c>
      <c r="X218" s="2251">
        <f t="shared" si="190"/>
        <v>0.8</v>
      </c>
      <c r="Y218" s="2242">
        <f t="shared" si="191"/>
        <v>10331.280000000001</v>
      </c>
      <c r="Z218" s="2243">
        <f t="shared" si="192"/>
        <v>20662.560000000001</v>
      </c>
    </row>
    <row r="219" spans="1:30" ht="15.75" customHeight="1">
      <c r="A219" s="1409">
        <f t="shared" si="193"/>
        <v>8</v>
      </c>
      <c r="B219" s="1417" t="str">
        <f>MEP!C196</f>
        <v>Reducer pipa 3/4 inch ke 1/2 inch</v>
      </c>
      <c r="C219" s="1781"/>
      <c r="D219" s="1421"/>
      <c r="E219" s="1408" t="str">
        <f t="shared" si="178"/>
        <v>Wavin type AW</v>
      </c>
      <c r="F219" s="1420" t="s">
        <v>1052</v>
      </c>
      <c r="G219" s="1996">
        <v>0</v>
      </c>
      <c r="H219" s="1996">
        <v>0</v>
      </c>
      <c r="I219" s="1997">
        <v>0</v>
      </c>
      <c r="J219" s="1786">
        <f>MEP!F196</f>
        <v>2</v>
      </c>
      <c r="K219" s="1978">
        <f t="shared" ref="K219:K226" si="196">SUM(G219:J219)</f>
        <v>2</v>
      </c>
      <c r="L219" s="1979">
        <f t="shared" si="194"/>
        <v>7290</v>
      </c>
      <c r="M219" s="1980">
        <f t="shared" si="194"/>
        <v>5624.1</v>
      </c>
      <c r="N219" s="1979">
        <f t="shared" ref="N219:N226" si="197">K219*L219</f>
        <v>14580</v>
      </c>
      <c r="O219" s="1980">
        <f t="shared" ref="O219:O226" si="198">K219*M219</f>
        <v>11248.2</v>
      </c>
      <c r="P219" s="1981">
        <f t="shared" si="183"/>
        <v>12914.1</v>
      </c>
      <c r="Q219" s="1982">
        <f t="shared" ref="Q219:Q226" si="199">N219+O219</f>
        <v>25828.2</v>
      </c>
      <c r="R219" s="2251">
        <f t="shared" si="185"/>
        <v>0.1</v>
      </c>
      <c r="S219" s="2242">
        <f t="shared" si="195"/>
        <v>1291.4100000000001</v>
      </c>
      <c r="T219" s="2243">
        <f t="shared" si="186"/>
        <v>2582.8200000000002</v>
      </c>
      <c r="U219" s="2251">
        <f t="shared" si="187"/>
        <v>0.1</v>
      </c>
      <c r="V219" s="2242">
        <f t="shared" si="188"/>
        <v>1291.4100000000001</v>
      </c>
      <c r="W219" s="2243">
        <f t="shared" si="189"/>
        <v>2582.8200000000002</v>
      </c>
      <c r="X219" s="2251">
        <f t="shared" si="190"/>
        <v>0.8</v>
      </c>
      <c r="Y219" s="2242">
        <f t="shared" si="191"/>
        <v>10331.280000000001</v>
      </c>
      <c r="Z219" s="2243">
        <f t="shared" si="192"/>
        <v>20662.560000000001</v>
      </c>
    </row>
    <row r="220" spans="1:30" ht="15.75" customHeight="1">
      <c r="A220" s="1409">
        <f t="shared" si="193"/>
        <v>9</v>
      </c>
      <c r="B220" s="1417" t="str">
        <f>MEP!C197</f>
        <v>Gate valve pipa 3/4 inch</v>
      </c>
      <c r="C220" s="1781"/>
      <c r="D220" s="1421"/>
      <c r="E220" s="1408" t="str">
        <f t="shared" si="178"/>
        <v>Wavin type AW</v>
      </c>
      <c r="F220" s="1420" t="s">
        <v>1052</v>
      </c>
      <c r="G220" s="1996">
        <v>0</v>
      </c>
      <c r="H220" s="1996">
        <v>0</v>
      </c>
      <c r="I220" s="1997">
        <v>0</v>
      </c>
      <c r="J220" s="1786">
        <f>MEP!F197</f>
        <v>2</v>
      </c>
      <c r="K220" s="1978">
        <f t="shared" si="196"/>
        <v>2</v>
      </c>
      <c r="L220" s="1979">
        <f t="shared" si="194"/>
        <v>54675</v>
      </c>
      <c r="M220" s="1980">
        <f t="shared" si="194"/>
        <v>18854.099999999999</v>
      </c>
      <c r="N220" s="1979">
        <f t="shared" si="197"/>
        <v>109350</v>
      </c>
      <c r="O220" s="1980">
        <f t="shared" si="198"/>
        <v>37708.199999999997</v>
      </c>
      <c r="P220" s="1981">
        <f t="shared" si="183"/>
        <v>73529.100000000006</v>
      </c>
      <c r="Q220" s="1982">
        <f t="shared" si="199"/>
        <v>147058.20000000001</v>
      </c>
      <c r="R220" s="2251">
        <f t="shared" si="185"/>
        <v>0.1</v>
      </c>
      <c r="S220" s="2242">
        <f t="shared" si="195"/>
        <v>7352.9100000000008</v>
      </c>
      <c r="T220" s="2243">
        <f t="shared" si="186"/>
        <v>14705.820000000002</v>
      </c>
      <c r="U220" s="2251">
        <f t="shared" si="187"/>
        <v>0.1</v>
      </c>
      <c r="V220" s="2242">
        <f t="shared" si="188"/>
        <v>7352.9100000000008</v>
      </c>
      <c r="W220" s="2243">
        <f t="shared" si="189"/>
        <v>14705.820000000002</v>
      </c>
      <c r="X220" s="2251">
        <f t="shared" si="190"/>
        <v>0.8</v>
      </c>
      <c r="Y220" s="2242">
        <f t="shared" si="191"/>
        <v>58823.280000000006</v>
      </c>
      <c r="Z220" s="2243">
        <f t="shared" si="192"/>
        <v>117646.56000000001</v>
      </c>
    </row>
    <row r="221" spans="1:30" ht="15.75" customHeight="1">
      <c r="A221" s="1409">
        <f t="shared" si="193"/>
        <v>10</v>
      </c>
      <c r="B221" s="1417" t="str">
        <f>MEP!C198</f>
        <v>Pipa PPR PN 10 dia. 3/4 inch</v>
      </c>
      <c r="C221" s="1781"/>
      <c r="D221" s="1421"/>
      <c r="E221" s="1408" t="str">
        <f t="shared" si="178"/>
        <v>WAVIN KELEN GREEN</v>
      </c>
      <c r="F221" s="1418" t="s">
        <v>1243</v>
      </c>
      <c r="G221" s="1996">
        <v>0</v>
      </c>
      <c r="H221" s="1996">
        <v>0</v>
      </c>
      <c r="I221" s="1997">
        <v>0</v>
      </c>
      <c r="J221" s="1786">
        <f>MEP!F198</f>
        <v>3</v>
      </c>
      <c r="K221" s="1978">
        <f t="shared" si="196"/>
        <v>3</v>
      </c>
      <c r="L221" s="1979">
        <f t="shared" si="194"/>
        <v>109350</v>
      </c>
      <c r="M221" s="1980">
        <f t="shared" si="194"/>
        <v>24794.1</v>
      </c>
      <c r="N221" s="1979">
        <f t="shared" si="197"/>
        <v>328050</v>
      </c>
      <c r="O221" s="1980">
        <f t="shared" si="198"/>
        <v>74382.299999999988</v>
      </c>
      <c r="P221" s="1981">
        <f t="shared" si="183"/>
        <v>134144.1</v>
      </c>
      <c r="Q221" s="1982">
        <f t="shared" si="199"/>
        <v>402432.3</v>
      </c>
      <c r="R221" s="2251">
        <f t="shared" si="185"/>
        <v>0.1</v>
      </c>
      <c r="S221" s="2242">
        <f t="shared" si="195"/>
        <v>13414.410000000002</v>
      </c>
      <c r="T221" s="2243">
        <f t="shared" si="186"/>
        <v>40243.230000000003</v>
      </c>
      <c r="U221" s="2251">
        <f t="shared" si="187"/>
        <v>0.1</v>
      </c>
      <c r="V221" s="2242">
        <f t="shared" si="188"/>
        <v>13414.410000000002</v>
      </c>
      <c r="W221" s="2243">
        <f t="shared" si="189"/>
        <v>40243.230000000003</v>
      </c>
      <c r="X221" s="2251">
        <f t="shared" si="190"/>
        <v>0.8</v>
      </c>
      <c r="Y221" s="2242">
        <f t="shared" si="191"/>
        <v>107315.28000000001</v>
      </c>
      <c r="Z221" s="2243">
        <f t="shared" si="192"/>
        <v>321945.84000000003</v>
      </c>
    </row>
    <row r="222" spans="1:30" ht="15.75" customHeight="1">
      <c r="A222" s="1409">
        <f t="shared" si="193"/>
        <v>11</v>
      </c>
      <c r="B222" s="1417" t="str">
        <f>MEP!C199</f>
        <v>Pipa PPR PN 10 dia. 1/2 inch</v>
      </c>
      <c r="C222" s="1781"/>
      <c r="D222" s="1421"/>
      <c r="E222" s="1408" t="str">
        <f t="shared" si="178"/>
        <v>WAVIN KELEN GREEN</v>
      </c>
      <c r="F222" s="1418" t="s">
        <v>1243</v>
      </c>
      <c r="G222" s="1996">
        <v>0</v>
      </c>
      <c r="H222" s="1996">
        <v>0</v>
      </c>
      <c r="I222" s="1997">
        <v>0</v>
      </c>
      <c r="J222" s="1786">
        <f>MEP!F199</f>
        <v>1</v>
      </c>
      <c r="K222" s="1978">
        <f t="shared" si="196"/>
        <v>1</v>
      </c>
      <c r="L222" s="1979">
        <f t="shared" ref="L222:M226" si="200">L174</f>
        <v>82012.5</v>
      </c>
      <c r="M222" s="1980">
        <f t="shared" si="200"/>
        <v>21486.6</v>
      </c>
      <c r="N222" s="1979">
        <f t="shared" si="197"/>
        <v>82012.5</v>
      </c>
      <c r="O222" s="1980">
        <f t="shared" si="198"/>
        <v>21486.6</v>
      </c>
      <c r="P222" s="1981">
        <f t="shared" si="183"/>
        <v>103499.1</v>
      </c>
      <c r="Q222" s="1982">
        <f t="shared" si="199"/>
        <v>103499.1</v>
      </c>
      <c r="R222" s="2251">
        <f t="shared" si="185"/>
        <v>0.1</v>
      </c>
      <c r="S222" s="2242">
        <f t="shared" si="195"/>
        <v>10349.910000000002</v>
      </c>
      <c r="T222" s="2243">
        <f t="shared" si="186"/>
        <v>10349.910000000002</v>
      </c>
      <c r="U222" s="2251">
        <f t="shared" si="187"/>
        <v>0.1</v>
      </c>
      <c r="V222" s="2242">
        <f t="shared" si="188"/>
        <v>10349.910000000002</v>
      </c>
      <c r="W222" s="2243">
        <f t="shared" si="189"/>
        <v>10349.910000000002</v>
      </c>
      <c r="X222" s="2251">
        <f t="shared" si="190"/>
        <v>0.8</v>
      </c>
      <c r="Y222" s="2242">
        <f t="shared" si="191"/>
        <v>82799.280000000013</v>
      </c>
      <c r="Z222" s="2243">
        <f t="shared" si="192"/>
        <v>82799.280000000013</v>
      </c>
    </row>
    <row r="223" spans="1:30" ht="15.75" customHeight="1">
      <c r="A223" s="1409">
        <f t="shared" si="193"/>
        <v>12</v>
      </c>
      <c r="B223" s="1411" t="str">
        <f>MEP!C200</f>
        <v>Knee pipa PPR 3/4 inch</v>
      </c>
      <c r="C223" s="1441"/>
      <c r="D223" s="1450"/>
      <c r="E223" s="1413" t="str">
        <f t="shared" si="178"/>
        <v>WAVIN KELEN GREEN</v>
      </c>
      <c r="F223" s="1420" t="s">
        <v>1052</v>
      </c>
      <c r="G223" s="1996">
        <v>0</v>
      </c>
      <c r="H223" s="1996">
        <v>0</v>
      </c>
      <c r="I223" s="1997">
        <v>0</v>
      </c>
      <c r="J223" s="1786">
        <f>MEP!F200</f>
        <v>3</v>
      </c>
      <c r="K223" s="1978">
        <f t="shared" si="196"/>
        <v>3</v>
      </c>
      <c r="L223" s="1979">
        <f t="shared" si="200"/>
        <v>14580</v>
      </c>
      <c r="M223" s="1980">
        <f t="shared" si="200"/>
        <v>5624.1</v>
      </c>
      <c r="N223" s="1979">
        <f t="shared" si="197"/>
        <v>43740</v>
      </c>
      <c r="O223" s="1980">
        <f t="shared" si="198"/>
        <v>16872.300000000003</v>
      </c>
      <c r="P223" s="1981">
        <f t="shared" si="183"/>
        <v>20204.099999999999</v>
      </c>
      <c r="Q223" s="1982">
        <f t="shared" si="199"/>
        <v>60612.3</v>
      </c>
      <c r="R223" s="2251">
        <f t="shared" si="185"/>
        <v>9.9999999999999992E-2</v>
      </c>
      <c r="S223" s="2242">
        <f t="shared" si="195"/>
        <v>2020.4099999999999</v>
      </c>
      <c r="T223" s="2243">
        <f t="shared" si="186"/>
        <v>6061.23</v>
      </c>
      <c r="U223" s="2251">
        <f t="shared" si="187"/>
        <v>9.9999999999999992E-2</v>
      </c>
      <c r="V223" s="2242">
        <f t="shared" si="188"/>
        <v>2020.4099999999999</v>
      </c>
      <c r="W223" s="2243">
        <f t="shared" si="189"/>
        <v>6061.23</v>
      </c>
      <c r="X223" s="2251">
        <f t="shared" si="190"/>
        <v>0.79999999999999993</v>
      </c>
      <c r="Y223" s="2242">
        <f t="shared" si="191"/>
        <v>16163.279999999999</v>
      </c>
      <c r="Z223" s="2243">
        <f t="shared" si="192"/>
        <v>48489.84</v>
      </c>
    </row>
    <row r="224" spans="1:30" ht="15.75" customHeight="1">
      <c r="A224" s="1409">
        <f t="shared" si="193"/>
        <v>13</v>
      </c>
      <c r="B224" s="1417" t="str">
        <f>MEP!C201</f>
        <v>Tee pipa PPR 3/4 inch</v>
      </c>
      <c r="C224" s="1781"/>
      <c r="D224" s="1421"/>
      <c r="E224" s="1408" t="str">
        <f t="shared" si="178"/>
        <v>WAVIN KELEN GREEN</v>
      </c>
      <c r="F224" s="1418" t="s">
        <v>1052</v>
      </c>
      <c r="G224" s="1996">
        <v>0</v>
      </c>
      <c r="H224" s="1996">
        <v>0</v>
      </c>
      <c r="I224" s="1997">
        <v>0</v>
      </c>
      <c r="J224" s="1786">
        <f>MEP!F201</f>
        <v>1</v>
      </c>
      <c r="K224" s="1978">
        <f t="shared" si="196"/>
        <v>1</v>
      </c>
      <c r="L224" s="1979">
        <f t="shared" si="200"/>
        <v>18225</v>
      </c>
      <c r="M224" s="1980">
        <f t="shared" si="200"/>
        <v>5624.1</v>
      </c>
      <c r="N224" s="1979">
        <f t="shared" si="197"/>
        <v>18225</v>
      </c>
      <c r="O224" s="1980">
        <f t="shared" si="198"/>
        <v>5624.1</v>
      </c>
      <c r="P224" s="1981">
        <f t="shared" si="183"/>
        <v>23849.1</v>
      </c>
      <c r="Q224" s="1982">
        <f t="shared" si="199"/>
        <v>23849.1</v>
      </c>
      <c r="R224" s="2251">
        <f t="shared" si="185"/>
        <v>0.1</v>
      </c>
      <c r="S224" s="2242">
        <f t="shared" si="195"/>
        <v>2384.91</v>
      </c>
      <c r="T224" s="2243">
        <f t="shared" si="186"/>
        <v>2384.91</v>
      </c>
      <c r="U224" s="2251">
        <f t="shared" si="187"/>
        <v>0.1</v>
      </c>
      <c r="V224" s="2242">
        <f t="shared" si="188"/>
        <v>2384.91</v>
      </c>
      <c r="W224" s="2243">
        <f t="shared" si="189"/>
        <v>2384.91</v>
      </c>
      <c r="X224" s="2251">
        <f t="shared" si="190"/>
        <v>0.8</v>
      </c>
      <c r="Y224" s="2242">
        <f t="shared" si="191"/>
        <v>19079.28</v>
      </c>
      <c r="Z224" s="2243">
        <f t="shared" si="192"/>
        <v>19079.28</v>
      </c>
    </row>
    <row r="225" spans="1:30" ht="15.75" customHeight="1">
      <c r="A225" s="1409">
        <f t="shared" si="193"/>
        <v>14</v>
      </c>
      <c r="B225" s="1419" t="str">
        <f>MEP!C202</f>
        <v>Reducer pipa 3/4 inch ke 1/2 inch</v>
      </c>
      <c r="C225" s="1781"/>
      <c r="D225" s="1421"/>
      <c r="E225" s="1408" t="str">
        <f t="shared" si="178"/>
        <v>WAVIN KELEN GREEN</v>
      </c>
      <c r="F225" s="1418" t="s">
        <v>1052</v>
      </c>
      <c r="G225" s="1996">
        <v>0</v>
      </c>
      <c r="H225" s="1996">
        <v>0</v>
      </c>
      <c r="I225" s="1997">
        <v>0</v>
      </c>
      <c r="J225" s="1786">
        <f>MEP!F202</f>
        <v>1</v>
      </c>
      <c r="K225" s="1978">
        <f t="shared" si="196"/>
        <v>1</v>
      </c>
      <c r="L225" s="1979">
        <f t="shared" si="200"/>
        <v>9112.5</v>
      </c>
      <c r="M225" s="1980">
        <f t="shared" si="200"/>
        <v>5624.1</v>
      </c>
      <c r="N225" s="1979">
        <f t="shared" si="197"/>
        <v>9112.5</v>
      </c>
      <c r="O225" s="1980">
        <f t="shared" si="198"/>
        <v>5624.1</v>
      </c>
      <c r="P225" s="1981">
        <f t="shared" si="183"/>
        <v>14736.6</v>
      </c>
      <c r="Q225" s="1982">
        <f t="shared" si="199"/>
        <v>14736.6</v>
      </c>
      <c r="R225" s="2251">
        <f t="shared" si="185"/>
        <v>0.1</v>
      </c>
      <c r="S225" s="2242">
        <f t="shared" si="195"/>
        <v>1473.66</v>
      </c>
      <c r="T225" s="2243">
        <f t="shared" si="186"/>
        <v>1473.66</v>
      </c>
      <c r="U225" s="2251">
        <f t="shared" si="187"/>
        <v>0.1</v>
      </c>
      <c r="V225" s="2242">
        <f t="shared" si="188"/>
        <v>1473.66</v>
      </c>
      <c r="W225" s="2243">
        <f t="shared" si="189"/>
        <v>1473.66</v>
      </c>
      <c r="X225" s="2251">
        <f t="shared" si="190"/>
        <v>0.8</v>
      </c>
      <c r="Y225" s="2242">
        <f t="shared" si="191"/>
        <v>11789.28</v>
      </c>
      <c r="Z225" s="2243">
        <f t="shared" si="192"/>
        <v>11789.28</v>
      </c>
    </row>
    <row r="226" spans="1:30" ht="15.75" customHeight="1">
      <c r="A226" s="1409">
        <f t="shared" si="193"/>
        <v>15</v>
      </c>
      <c r="B226" s="1411" t="str">
        <f>MEP!C203</f>
        <v>Gate valve pipa ppr 3/4 inch</v>
      </c>
      <c r="C226" s="1441"/>
      <c r="D226" s="1450"/>
      <c r="E226" s="1413" t="str">
        <f t="shared" si="178"/>
        <v>WAVIN KELEN GREEN</v>
      </c>
      <c r="F226" s="1420" t="s">
        <v>1052</v>
      </c>
      <c r="G226" s="1996">
        <v>0</v>
      </c>
      <c r="H226" s="1996">
        <v>0</v>
      </c>
      <c r="I226" s="1997">
        <v>0</v>
      </c>
      <c r="J226" s="1786">
        <f>MEP!F203</f>
        <v>1</v>
      </c>
      <c r="K226" s="1978">
        <f t="shared" si="196"/>
        <v>1</v>
      </c>
      <c r="L226" s="1979">
        <f t="shared" si="200"/>
        <v>355387.5</v>
      </c>
      <c r="M226" s="1980">
        <f t="shared" si="200"/>
        <v>41850</v>
      </c>
      <c r="N226" s="1979">
        <f t="shared" si="197"/>
        <v>355387.5</v>
      </c>
      <c r="O226" s="1980">
        <f t="shared" si="198"/>
        <v>41850</v>
      </c>
      <c r="P226" s="1981">
        <f t="shared" si="183"/>
        <v>397237.5</v>
      </c>
      <c r="Q226" s="1982">
        <f t="shared" si="199"/>
        <v>397237.5</v>
      </c>
      <c r="R226" s="2251">
        <f t="shared" si="185"/>
        <v>0.1</v>
      </c>
      <c r="S226" s="2242">
        <f t="shared" si="195"/>
        <v>39723.75</v>
      </c>
      <c r="T226" s="2243">
        <f t="shared" si="186"/>
        <v>39723.75</v>
      </c>
      <c r="U226" s="2251">
        <f t="shared" si="187"/>
        <v>0.1</v>
      </c>
      <c r="V226" s="2242">
        <f t="shared" si="188"/>
        <v>39723.75</v>
      </c>
      <c r="W226" s="2243">
        <f t="shared" si="189"/>
        <v>39723.75</v>
      </c>
      <c r="X226" s="2251">
        <f t="shared" si="190"/>
        <v>0.8</v>
      </c>
      <c r="Y226" s="2242">
        <f t="shared" si="191"/>
        <v>317790</v>
      </c>
      <c r="Z226" s="2243">
        <f t="shared" si="192"/>
        <v>317790</v>
      </c>
    </row>
    <row r="227" spans="1:30" ht="15.75" customHeight="1">
      <c r="A227" s="1403"/>
      <c r="B227" s="1417"/>
      <c r="C227" s="1441"/>
      <c r="D227" s="1450"/>
      <c r="E227" s="1408"/>
      <c r="F227" s="1418"/>
      <c r="G227" s="1937"/>
      <c r="H227" s="1786"/>
      <c r="I227" s="1786"/>
      <c r="J227" s="1786"/>
      <c r="K227" s="1978"/>
      <c r="L227" s="1979"/>
      <c r="M227" s="1980"/>
      <c r="N227" s="1979"/>
      <c r="O227" s="1980"/>
      <c r="P227" s="1981"/>
      <c r="Q227" s="1982"/>
      <c r="R227" s="2235"/>
      <c r="S227" s="2242">
        <f t="shared" si="195"/>
        <v>0</v>
      </c>
      <c r="T227" s="2243"/>
      <c r="U227" s="2235"/>
      <c r="V227" s="2242">
        <f t="shared" ref="V227:V229" si="201">P227*15%</f>
        <v>0</v>
      </c>
      <c r="W227" s="2243"/>
      <c r="X227" s="2235"/>
      <c r="Y227" s="2242"/>
      <c r="Z227" s="2243"/>
    </row>
    <row r="228" spans="1:30" ht="15.75" customHeight="1">
      <c r="A228" s="1426" t="s">
        <v>1839</v>
      </c>
      <c r="B228" s="1427" t="s">
        <v>1808</v>
      </c>
      <c r="C228" s="2031"/>
      <c r="D228" s="2032"/>
      <c r="E228" s="2033"/>
      <c r="F228" s="2034"/>
      <c r="G228" s="2035"/>
      <c r="H228" s="2036"/>
      <c r="I228" s="2036"/>
      <c r="J228" s="2036"/>
      <c r="K228" s="2037"/>
      <c r="L228" s="2038"/>
      <c r="M228" s="2039"/>
      <c r="N228" s="2038"/>
      <c r="O228" s="2039"/>
      <c r="P228" s="2040"/>
      <c r="Q228" s="1995">
        <f>Q229</f>
        <v>10682855.1</v>
      </c>
      <c r="R228" s="2233"/>
      <c r="S228" s="2242">
        <f t="shared" si="195"/>
        <v>0</v>
      </c>
      <c r="T228" s="2247"/>
      <c r="U228" s="2233"/>
      <c r="V228" s="2242">
        <f t="shared" si="201"/>
        <v>0</v>
      </c>
      <c r="W228" s="2247"/>
      <c r="X228" s="2233"/>
      <c r="Y228" s="2246"/>
      <c r="Z228" s="2247"/>
    </row>
    <row r="229" spans="1:30" s="1977" customFormat="1" ht="15.75" customHeight="1">
      <c r="A229" s="1414" t="s">
        <v>69</v>
      </c>
      <c r="B229" s="1415" t="str">
        <f>MEP!C206</f>
        <v>Plumbing</v>
      </c>
      <c r="C229" s="1443"/>
      <c r="D229" s="1449"/>
      <c r="E229" s="1430"/>
      <c r="F229" s="1432"/>
      <c r="G229" s="1970"/>
      <c r="H229" s="1971"/>
      <c r="I229" s="1971"/>
      <c r="J229" s="1971">
        <f>MEP!F206</f>
        <v>0</v>
      </c>
      <c r="K229" s="1986"/>
      <c r="L229" s="1987"/>
      <c r="M229" s="1988"/>
      <c r="N229" s="1987"/>
      <c r="O229" s="1988"/>
      <c r="P229" s="1989"/>
      <c r="Q229" s="1991">
        <f>SUM(Q230:Q233)</f>
        <v>10682855.1</v>
      </c>
      <c r="R229" s="2236"/>
      <c r="S229" s="2242">
        <f t="shared" si="195"/>
        <v>0</v>
      </c>
      <c r="T229" s="2245"/>
      <c r="U229" s="2236"/>
      <c r="V229" s="2242">
        <f t="shared" si="201"/>
        <v>0</v>
      </c>
      <c r="W229" s="2245"/>
      <c r="X229" s="2236"/>
      <c r="Y229" s="2244"/>
      <c r="Z229" s="2245"/>
    </row>
    <row r="230" spans="1:30" ht="15.75" customHeight="1">
      <c r="A230" s="1409">
        <v>1</v>
      </c>
      <c r="B230" s="1417" t="str">
        <f>MEP!C207</f>
        <v>Knee pipa PVC 3 inch</v>
      </c>
      <c r="C230" s="1441"/>
      <c r="D230" s="1450"/>
      <c r="E230" s="1413" t="s">
        <v>2010</v>
      </c>
      <c r="F230" s="1420" t="str">
        <f>MEP!D207</f>
        <v>pcs</v>
      </c>
      <c r="G230" s="1996">
        <v>0</v>
      </c>
      <c r="H230" s="1996">
        <v>0</v>
      </c>
      <c r="I230" s="1997">
        <v>0</v>
      </c>
      <c r="J230" s="1786">
        <f>MEP!F207</f>
        <v>38</v>
      </c>
      <c r="K230" s="1978">
        <f t="shared" ref="K230:K233" si="202">SUM(G230:J230)</f>
        <v>38</v>
      </c>
      <c r="L230" s="1979">
        <f t="shared" ref="L230:M231" si="203">L215</f>
        <v>91125</v>
      </c>
      <c r="M230" s="1980">
        <f t="shared" si="203"/>
        <v>61411.5</v>
      </c>
      <c r="N230" s="1979">
        <f t="shared" ref="N230:N233" si="204">K230*L230</f>
        <v>3462750</v>
      </c>
      <c r="O230" s="1980">
        <f t="shared" ref="O230:O233" si="205">K230*M230</f>
        <v>2333637</v>
      </c>
      <c r="P230" s="1981">
        <f t="shared" ref="P230:P233" si="206">L230+M230</f>
        <v>152536.5</v>
      </c>
      <c r="Q230" s="1982">
        <f t="shared" ref="Q230:Q233" si="207">N230+O230</f>
        <v>5796387</v>
      </c>
      <c r="R230" s="2251">
        <f t="shared" ref="R230:R233" si="208">T230/Q230</f>
        <v>0.1</v>
      </c>
      <c r="S230" s="2242">
        <f t="shared" si="195"/>
        <v>15253.650000000001</v>
      </c>
      <c r="T230" s="2243">
        <f t="shared" ref="T230:T233" si="209">K230*S230</f>
        <v>579638.70000000007</v>
      </c>
      <c r="U230" s="2251">
        <f t="shared" ref="U230:U233" si="210">W230/Q230</f>
        <v>0.1</v>
      </c>
      <c r="V230" s="2242">
        <f t="shared" ref="V230:V233" si="211">P230*10%</f>
        <v>15253.650000000001</v>
      </c>
      <c r="W230" s="2243">
        <f t="shared" ref="W230:W233" si="212">K230*V230</f>
        <v>579638.70000000007</v>
      </c>
      <c r="X230" s="2251">
        <f t="shared" ref="X230:X233" si="213">Z230/Q230</f>
        <v>0.8</v>
      </c>
      <c r="Y230" s="2242">
        <f t="shared" ref="Y230:Y233" si="214">P230*(100%-R230-U230)</f>
        <v>122029.20000000001</v>
      </c>
      <c r="Z230" s="2243">
        <f t="shared" ref="Z230:Z233" si="215">K230*Y230</f>
        <v>4637109.6000000006</v>
      </c>
      <c r="AB230" s="1797">
        <f>26540+63470</f>
        <v>90010</v>
      </c>
      <c r="AC230" s="1797">
        <f>9230+10960</f>
        <v>20190</v>
      </c>
      <c r="AD230" s="1797">
        <v>72000</v>
      </c>
    </row>
    <row r="231" spans="1:30" ht="15.75" customHeight="1">
      <c r="A231" s="1409">
        <f>A230+1</f>
        <v>2</v>
      </c>
      <c r="B231" s="1417" t="str">
        <f>MEP!C208</f>
        <v>Tee pipa PVC 3 inch</v>
      </c>
      <c r="C231" s="1441"/>
      <c r="D231" s="1450"/>
      <c r="E231" s="1413" t="s">
        <v>2010</v>
      </c>
      <c r="F231" s="1420" t="str">
        <f>MEP!D208</f>
        <v>pcs</v>
      </c>
      <c r="G231" s="1996">
        <v>0</v>
      </c>
      <c r="H231" s="1996">
        <v>0</v>
      </c>
      <c r="I231" s="1997">
        <v>0</v>
      </c>
      <c r="J231" s="1786">
        <f>MEP!F208</f>
        <v>13</v>
      </c>
      <c r="K231" s="1978">
        <f t="shared" si="202"/>
        <v>13</v>
      </c>
      <c r="L231" s="1979">
        <f t="shared" si="203"/>
        <v>82012.5</v>
      </c>
      <c r="M231" s="1980">
        <f t="shared" si="203"/>
        <v>62991</v>
      </c>
      <c r="N231" s="1979">
        <f t="shared" si="204"/>
        <v>1066162.5</v>
      </c>
      <c r="O231" s="1980">
        <f t="shared" si="205"/>
        <v>818883</v>
      </c>
      <c r="P231" s="1981">
        <f t="shared" si="206"/>
        <v>145003.5</v>
      </c>
      <c r="Q231" s="1982">
        <f t="shared" si="207"/>
        <v>1885045.5</v>
      </c>
      <c r="R231" s="2251">
        <f t="shared" si="208"/>
        <v>0.1</v>
      </c>
      <c r="S231" s="2242">
        <f t="shared" si="195"/>
        <v>14500.35</v>
      </c>
      <c r="T231" s="2243">
        <f t="shared" si="209"/>
        <v>188504.55000000002</v>
      </c>
      <c r="U231" s="2251">
        <f t="shared" si="210"/>
        <v>0.1</v>
      </c>
      <c r="V231" s="2242">
        <f t="shared" si="211"/>
        <v>14500.35</v>
      </c>
      <c r="W231" s="2243">
        <f t="shared" si="212"/>
        <v>188504.55000000002</v>
      </c>
      <c r="X231" s="2251">
        <f t="shared" si="213"/>
        <v>0.8</v>
      </c>
      <c r="Y231" s="2242">
        <f t="shared" si="214"/>
        <v>116002.8</v>
      </c>
      <c r="Z231" s="2243">
        <f t="shared" si="215"/>
        <v>1508036.4000000001</v>
      </c>
    </row>
    <row r="232" spans="1:30" ht="15.75" customHeight="1">
      <c r="A232" s="1409">
        <f t="shared" ref="A232:A233" si="216">A231+1</f>
        <v>3</v>
      </c>
      <c r="B232" s="1417" t="str">
        <f>MEP!C209</f>
        <v>Knee pipa PVC 3/4 inch</v>
      </c>
      <c r="C232" s="1441"/>
      <c r="D232" s="1450"/>
      <c r="E232" s="1413" t="s">
        <v>2010</v>
      </c>
      <c r="F232" s="1420" t="str">
        <f>MEP!D209</f>
        <v>pcs</v>
      </c>
      <c r="G232" s="1996">
        <v>0</v>
      </c>
      <c r="H232" s="1996">
        <v>0</v>
      </c>
      <c r="I232" s="1997">
        <v>0</v>
      </c>
      <c r="J232" s="1786">
        <f>MEP!F209</f>
        <v>11</v>
      </c>
      <c r="K232" s="1978">
        <f t="shared" si="202"/>
        <v>11</v>
      </c>
      <c r="L232" s="1979">
        <f t="shared" ref="L232:M232" si="217">L217</f>
        <v>7290</v>
      </c>
      <c r="M232" s="1980">
        <f t="shared" si="217"/>
        <v>5624.1</v>
      </c>
      <c r="N232" s="1979">
        <f t="shared" si="204"/>
        <v>80190</v>
      </c>
      <c r="O232" s="1980">
        <f t="shared" si="205"/>
        <v>61865.100000000006</v>
      </c>
      <c r="P232" s="1981">
        <f t="shared" si="206"/>
        <v>12914.1</v>
      </c>
      <c r="Q232" s="1982">
        <f t="shared" si="207"/>
        <v>142055.1</v>
      </c>
      <c r="R232" s="2251">
        <f t="shared" si="208"/>
        <v>9.9999999999999992E-2</v>
      </c>
      <c r="S232" s="2242">
        <f t="shared" si="195"/>
        <v>1291.4100000000001</v>
      </c>
      <c r="T232" s="2243">
        <f t="shared" si="209"/>
        <v>14205.51</v>
      </c>
      <c r="U232" s="2251">
        <f t="shared" si="210"/>
        <v>9.9999999999999992E-2</v>
      </c>
      <c r="V232" s="2242">
        <f t="shared" si="211"/>
        <v>1291.4100000000001</v>
      </c>
      <c r="W232" s="2243">
        <f t="shared" si="212"/>
        <v>14205.51</v>
      </c>
      <c r="X232" s="2251">
        <f t="shared" si="213"/>
        <v>0.79999999999999993</v>
      </c>
      <c r="Y232" s="2242">
        <f t="shared" si="214"/>
        <v>10331.280000000001</v>
      </c>
      <c r="Z232" s="2243">
        <f t="shared" si="215"/>
        <v>113644.08</v>
      </c>
    </row>
    <row r="233" spans="1:30" ht="15.75" customHeight="1">
      <c r="A233" s="1409">
        <f t="shared" si="216"/>
        <v>4</v>
      </c>
      <c r="B233" s="1419" t="str">
        <f>MEP!C210</f>
        <v>Roof drain</v>
      </c>
      <c r="C233" s="1441"/>
      <c r="D233" s="1450"/>
      <c r="E233" s="1413"/>
      <c r="F233" s="1420" t="str">
        <f>MEP!D210</f>
        <v>pcs</v>
      </c>
      <c r="G233" s="1996">
        <v>0</v>
      </c>
      <c r="H233" s="1996">
        <v>0</v>
      </c>
      <c r="I233" s="1997">
        <v>0</v>
      </c>
      <c r="J233" s="1786">
        <f>MEP!F210</f>
        <v>11</v>
      </c>
      <c r="K233" s="1978">
        <f t="shared" si="202"/>
        <v>11</v>
      </c>
      <c r="L233" s="1979">
        <f>ANALISA_Plambing!$F$439</f>
        <v>202500</v>
      </c>
      <c r="M233" s="1980">
        <f>ANALISA_Plambing!$E$439</f>
        <v>57442.5</v>
      </c>
      <c r="N233" s="1979">
        <f t="shared" si="204"/>
        <v>2227500</v>
      </c>
      <c r="O233" s="1980">
        <f t="shared" si="205"/>
        <v>631867.5</v>
      </c>
      <c r="P233" s="1981">
        <f t="shared" si="206"/>
        <v>259942.5</v>
      </c>
      <c r="Q233" s="1982">
        <f t="shared" si="207"/>
        <v>2859367.5</v>
      </c>
      <c r="R233" s="2251">
        <f t="shared" si="208"/>
        <v>0.1</v>
      </c>
      <c r="S233" s="2242">
        <f t="shared" si="195"/>
        <v>25994.25</v>
      </c>
      <c r="T233" s="2243">
        <f t="shared" si="209"/>
        <v>285936.75</v>
      </c>
      <c r="U233" s="2251">
        <f t="shared" si="210"/>
        <v>0.1</v>
      </c>
      <c r="V233" s="2242">
        <f t="shared" si="211"/>
        <v>25994.25</v>
      </c>
      <c r="W233" s="2243">
        <f t="shared" si="212"/>
        <v>285936.75</v>
      </c>
      <c r="X233" s="2251">
        <f t="shared" si="213"/>
        <v>0.8</v>
      </c>
      <c r="Y233" s="2242">
        <f t="shared" si="214"/>
        <v>207954</v>
      </c>
      <c r="Z233" s="2243">
        <f t="shared" si="215"/>
        <v>2287494</v>
      </c>
    </row>
    <row r="234" spans="1:30" ht="15.75" customHeight="1" thickBot="1">
      <c r="A234" s="1437"/>
      <c r="B234" s="1438"/>
      <c r="C234" s="1446"/>
      <c r="D234" s="1452"/>
      <c r="E234" s="1439"/>
      <c r="F234" s="1440"/>
      <c r="G234" s="1998"/>
      <c r="H234" s="1792"/>
      <c r="I234" s="1792"/>
      <c r="J234" s="1792"/>
      <c r="K234" s="1999"/>
      <c r="L234" s="2000"/>
      <c r="M234" s="1999"/>
      <c r="N234" s="2000"/>
      <c r="O234" s="1999"/>
      <c r="P234" s="2001"/>
      <c r="Q234" s="2002"/>
      <c r="R234" s="1394"/>
      <c r="S234" s="2248"/>
      <c r="T234" s="2249"/>
      <c r="U234" s="1394"/>
      <c r="V234" s="2198"/>
      <c r="W234" s="2199"/>
      <c r="X234" s="1394"/>
      <c r="Y234" s="2198"/>
      <c r="Z234" s="2199"/>
    </row>
    <row r="235" spans="1:30" ht="15.75" customHeight="1" thickBot="1">
      <c r="A235" s="2003"/>
      <c r="B235" s="2004"/>
      <c r="C235" s="2005"/>
      <c r="D235" s="2006"/>
      <c r="E235" s="2007"/>
      <c r="F235" s="2014"/>
      <c r="G235" s="2008"/>
      <c r="H235" s="2009"/>
      <c r="I235" s="2009"/>
      <c r="J235" s="2009"/>
      <c r="K235" s="2009"/>
      <c r="L235" s="2010"/>
      <c r="M235" s="2011"/>
      <c r="N235" s="2008"/>
      <c r="O235" s="2012" t="s">
        <v>1142</v>
      </c>
      <c r="P235" s="2250" t="s">
        <v>27</v>
      </c>
      <c r="Q235" s="2013">
        <f>Q22+Q77+Q180+Q131+Q228</f>
        <v>949713566.78249991</v>
      </c>
      <c r="R235" s="2237"/>
      <c r="S235" s="2250" t="s">
        <v>27</v>
      </c>
      <c r="T235" s="2013">
        <f>SUM(T22:T233)</f>
        <v>94971356.67825</v>
      </c>
      <c r="U235" s="2237"/>
      <c r="V235" s="2252" t="s">
        <v>27</v>
      </c>
      <c r="W235" s="2253">
        <f>SUM(W22:W233)</f>
        <v>94971356.67825</v>
      </c>
      <c r="X235" s="2237"/>
      <c r="Y235" s="2252" t="s">
        <v>27</v>
      </c>
      <c r="Z235" s="2253">
        <f>SUM(Z22:Z233)</f>
        <v>759770853.426</v>
      </c>
    </row>
  </sheetData>
  <mergeCells count="17">
    <mergeCell ref="S18:T18"/>
    <mergeCell ref="V18:W18"/>
    <mergeCell ref="Y18:Z18"/>
    <mergeCell ref="S19:S21"/>
    <mergeCell ref="T19:T21"/>
    <mergeCell ref="V19:V21"/>
    <mergeCell ref="W19:W21"/>
    <mergeCell ref="Y19:Y21"/>
    <mergeCell ref="Z19:Z21"/>
    <mergeCell ref="P11:P12"/>
    <mergeCell ref="N11:O11"/>
    <mergeCell ref="A11:A12"/>
    <mergeCell ref="B11:D12"/>
    <mergeCell ref="E11:E12"/>
    <mergeCell ref="F11:F12"/>
    <mergeCell ref="G11:J11"/>
    <mergeCell ref="L11:M11"/>
  </mergeCells>
  <printOptions horizontalCentered="1"/>
  <pageMargins left="0.43307086614173229" right="0.27559055118110237" top="0.59055118110236227" bottom="0.43307086614173229" header="0.31496062992125984" footer="0.23622047244094491"/>
  <pageSetup paperSize="8" scale="85" fitToHeight="5" orientation="portrait" horizontalDpi="4294967293" verticalDpi="4294967293" r:id="rId1"/>
  <headerFooter>
    <oddFoote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6DC6-FB81-48C6-AE8E-7BDF57EEB9ED}">
  <sheetPr>
    <tabColor rgb="FF00B050"/>
    <pageSetUpPr fitToPage="1"/>
  </sheetPr>
  <dimension ref="A1:AD41"/>
  <sheetViews>
    <sheetView topLeftCell="A6" zoomScale="85" zoomScaleNormal="85" zoomScaleSheetLayoutView="85" workbookViewId="0">
      <selection activeCell="V39" sqref="V39"/>
    </sheetView>
  </sheetViews>
  <sheetFormatPr defaultColWidth="9.08984375" defaultRowHeight="15.5"/>
  <cols>
    <col min="1" max="2" width="4.6328125" style="1389" customWidth="1"/>
    <col min="3" max="3" width="6.6328125" style="1389" customWidth="1"/>
    <col min="4" max="4" width="49.453125" style="1389" customWidth="1"/>
    <col min="5" max="5" width="39.90625" style="1422" customWidth="1"/>
    <col min="6" max="6" width="4.6328125" style="1389" customWidth="1"/>
    <col min="7" max="10" width="9.6328125" style="1423" hidden="1" customWidth="1"/>
    <col min="11" max="11" width="9.6328125" style="1424" customWidth="1"/>
    <col min="12" max="12" width="13.90625" style="1423" hidden="1" customWidth="1"/>
    <col min="13" max="13" width="12.6328125" style="1423" hidden="1" customWidth="1"/>
    <col min="14" max="15" width="15.36328125" style="1423" hidden="1" customWidth="1"/>
    <col min="16" max="16" width="17.08984375" style="1423" hidden="1" customWidth="1"/>
    <col min="17" max="17" width="8" style="1389" hidden="1" customWidth="1"/>
    <col min="18" max="18" width="13.90625" style="1423" customWidth="1"/>
    <col min="19" max="19" width="15.36328125" style="1423" customWidth="1"/>
    <col min="20" max="20" width="4.81640625" style="1389" bestFit="1" customWidth="1"/>
    <col min="21" max="21" width="13.90625" style="1389" bestFit="1" customWidth="1"/>
    <col min="22" max="22" width="14.36328125" style="1389" bestFit="1" customWidth="1"/>
    <col min="23" max="23" width="5.6328125" style="1389" bestFit="1" customWidth="1"/>
    <col min="24" max="24" width="13.90625" style="1389" bestFit="1" customWidth="1"/>
    <col min="25" max="25" width="19.1796875" style="1389" bestFit="1" customWidth="1"/>
    <col min="26" max="26" width="4.81640625" style="1389" bestFit="1" customWidth="1"/>
    <col min="27" max="27" width="14.453125" style="1389" bestFit="1" customWidth="1"/>
    <col min="28" max="28" width="12.6328125" style="1389" bestFit="1" customWidth="1"/>
    <col min="29" max="29" width="4.6328125" style="1389" customWidth="1"/>
    <col min="30" max="30" width="14.36328125" style="1389" bestFit="1" customWidth="1"/>
    <col min="31" max="16384" width="9.08984375" style="1389"/>
  </cols>
  <sheetData>
    <row r="1" spans="1:28" ht="18">
      <c r="A1" s="2553" t="s">
        <v>0</v>
      </c>
      <c r="B1" s="2554"/>
      <c r="C1" s="2554"/>
      <c r="D1" s="2554"/>
      <c r="E1" s="2554"/>
      <c r="F1" s="2554"/>
      <c r="G1" s="2554"/>
      <c r="H1" s="2554"/>
      <c r="I1" s="2554"/>
      <c r="J1" s="2554"/>
      <c r="K1" s="2554"/>
      <c r="L1" s="2554"/>
      <c r="M1" s="2554"/>
      <c r="N1" s="2554"/>
      <c r="O1" s="2554"/>
      <c r="P1" s="2554"/>
      <c r="Q1" s="2554"/>
      <c r="R1" s="2554"/>
      <c r="S1" s="2555"/>
    </row>
    <row r="2" spans="1:28" ht="9" customHeight="1">
      <c r="A2" s="1795"/>
      <c r="B2" s="1391"/>
      <c r="C2" s="1392"/>
      <c r="D2" s="1392"/>
      <c r="E2" s="1391"/>
      <c r="F2" s="1393"/>
      <c r="G2" s="1394"/>
      <c r="H2" s="1394"/>
      <c r="I2" s="1394"/>
      <c r="J2" s="1394"/>
      <c r="K2" s="1762"/>
      <c r="L2" s="1762"/>
      <c r="M2" s="1762"/>
      <c r="N2" s="1762"/>
      <c r="O2" s="1762"/>
      <c r="P2" s="1796"/>
      <c r="Q2" s="1797"/>
      <c r="R2" s="1762"/>
      <c r="S2" s="1798"/>
    </row>
    <row r="3" spans="1:28">
      <c r="A3" s="1799" t="s">
        <v>1</v>
      </c>
      <c r="B3" s="1396"/>
      <c r="C3" s="1797"/>
      <c r="D3" s="1397" t="str">
        <f>'6. Pekerjaan Plafond'!D3</f>
        <v xml:space="preserve">: Pembangunan Rumah Tinggal di Pondok Indah Rumah Hunian </v>
      </c>
      <c r="E3" s="1398"/>
      <c r="F3" s="1393"/>
      <c r="G3" s="1399"/>
      <c r="H3" s="1399"/>
      <c r="I3" s="1394"/>
      <c r="J3" s="1394"/>
      <c r="K3" s="1762"/>
      <c r="L3" s="1763"/>
      <c r="M3" s="1762"/>
      <c r="N3" s="1762"/>
      <c r="O3" s="1762"/>
      <c r="P3" s="1796"/>
      <c r="Q3" s="1797"/>
      <c r="R3" s="1763"/>
      <c r="S3" s="1798"/>
    </row>
    <row r="4" spans="1:28">
      <c r="A4" s="1799" t="s">
        <v>3</v>
      </c>
      <c r="B4" s="1396"/>
      <c r="C4" s="1797"/>
      <c r="D4" s="1397" t="str">
        <f>'6. Pekerjaan Plafond'!D4</f>
        <v>: Jl. Sekolah Duta 1 Blok 1 TC No.19</v>
      </c>
      <c r="E4" s="1398"/>
      <c r="F4" s="1393"/>
      <c r="G4" s="1399"/>
      <c r="H4" s="1399"/>
      <c r="I4" s="1394"/>
      <c r="J4" s="1394"/>
      <c r="K4" s="1762"/>
      <c r="L4" s="1763"/>
      <c r="M4" s="1762"/>
      <c r="N4" s="1762"/>
      <c r="O4" s="1762"/>
      <c r="P4" s="1796"/>
      <c r="Q4" s="1797"/>
      <c r="R4" s="1763"/>
      <c r="S4" s="1798"/>
    </row>
    <row r="5" spans="1:28">
      <c r="A5" s="1799" t="s">
        <v>4</v>
      </c>
      <c r="B5" s="1396"/>
      <c r="C5" s="1797"/>
      <c r="D5" s="1397" t="str">
        <f>'6. Pekerjaan Plafond'!D5</f>
        <v>: STRUKTUR - ARSITEKTUR - MEP</v>
      </c>
      <c r="E5" s="1398"/>
      <c r="F5" s="1393"/>
      <c r="G5" s="1762"/>
      <c r="H5" s="1762"/>
      <c r="I5" s="1394"/>
      <c r="J5" s="1394"/>
      <c r="K5" s="1762"/>
      <c r="L5" s="1762"/>
      <c r="M5" s="1762"/>
      <c r="N5" s="1762"/>
      <c r="O5" s="1762"/>
      <c r="P5" s="1796"/>
      <c r="Q5" s="1797"/>
      <c r="R5" s="1762"/>
      <c r="S5" s="1798"/>
    </row>
    <row r="6" spans="1:28">
      <c r="A6" s="1799" t="s">
        <v>5</v>
      </c>
      <c r="B6" s="1396"/>
      <c r="C6" s="1797"/>
      <c r="D6" s="1397" t="str">
        <f>'6. Pekerjaan Plafond'!D6</f>
        <v>: PT TRIDJASA SIGMA INDONESIA</v>
      </c>
      <c r="E6" s="1398"/>
      <c r="F6" s="1393"/>
      <c r="G6" s="1762"/>
      <c r="H6" s="1762"/>
      <c r="I6" s="1394"/>
      <c r="J6" s="1394"/>
      <c r="K6" s="1762"/>
      <c r="L6" s="1762"/>
      <c r="M6" s="1762"/>
      <c r="N6" s="1762"/>
      <c r="O6" s="1762"/>
      <c r="P6" s="1796"/>
      <c r="Q6" s="1797"/>
      <c r="R6" s="1762"/>
      <c r="S6" s="1798"/>
    </row>
    <row r="7" spans="1:28">
      <c r="A7" s="1799" t="s">
        <v>7</v>
      </c>
      <c r="B7" s="1396"/>
      <c r="C7" s="1797"/>
      <c r="D7" s="1397" t="str">
        <f>'6. Pekerjaan Plafond'!D7</f>
        <v xml:space="preserve">: Perhitungan ini merujuk pada gambar </v>
      </c>
      <c r="E7" s="1398"/>
      <c r="F7" s="1393"/>
      <c r="G7" s="1762"/>
      <c r="H7" s="1762"/>
      <c r="I7" s="1394"/>
      <c r="J7" s="1394"/>
      <c r="K7" s="1762"/>
      <c r="L7" s="1762"/>
      <c r="M7" s="1762"/>
      <c r="N7" s="1762"/>
      <c r="O7" s="1762"/>
      <c r="P7" s="1796"/>
      <c r="Q7" s="1797"/>
      <c r="R7" s="1762"/>
      <c r="S7" s="1798"/>
    </row>
    <row r="8" spans="1:28">
      <c r="A8" s="1800"/>
      <c r="B8" s="1396"/>
      <c r="C8" s="1797"/>
      <c r="D8" s="1397" t="str">
        <f>'6. Pekerjaan Plafond'!D8</f>
        <v xml:space="preserve">  FOR TENDER tanggal 28 Oktober 2023</v>
      </c>
      <c r="E8" s="1398"/>
      <c r="F8" s="1393"/>
      <c r="G8" s="1762"/>
      <c r="H8" s="1762"/>
      <c r="I8" s="1394"/>
      <c r="J8" s="1394"/>
      <c r="K8" s="1762"/>
      <c r="L8" s="1762"/>
      <c r="M8" s="1762"/>
      <c r="N8" s="1762"/>
      <c r="O8" s="1762"/>
      <c r="P8" s="1796"/>
      <c r="Q8" s="1797"/>
      <c r="R8" s="1762"/>
      <c r="S8" s="1798"/>
    </row>
    <row r="9" spans="1:28">
      <c r="A9" s="1801"/>
      <c r="B9" s="1764"/>
      <c r="C9" s="1765"/>
      <c r="D9" s="1765"/>
      <c r="E9" s="1764"/>
      <c r="F9" s="1766"/>
      <c r="G9" s="1767"/>
      <c r="H9" s="1767"/>
      <c r="I9" s="1767"/>
      <c r="J9" s="1767"/>
      <c r="K9" s="1767"/>
      <c r="L9" s="1767"/>
      <c r="M9" s="1767"/>
      <c r="N9" s="1767"/>
      <c r="O9" s="1767"/>
      <c r="P9" s="1768"/>
      <c r="Q9" s="1797"/>
      <c r="R9" s="1767"/>
      <c r="S9" s="1802"/>
      <c r="T9" s="2213" t="s">
        <v>2040</v>
      </c>
      <c r="U9" s="2528" t="s">
        <v>2035</v>
      </c>
      <c r="V9" s="2528"/>
      <c r="W9" s="2213" t="s">
        <v>2040</v>
      </c>
      <c r="X9" s="2528" t="s">
        <v>2036</v>
      </c>
      <c r="Y9" s="2528"/>
      <c r="Z9" s="2213" t="s">
        <v>2040</v>
      </c>
      <c r="AA9" s="2528" t="s">
        <v>2034</v>
      </c>
      <c r="AB9" s="2528"/>
    </row>
    <row r="10" spans="1:28" ht="15.65" hidden="1" customHeight="1">
      <c r="A10" s="1803"/>
      <c r="B10" s="1769"/>
      <c r="C10" s="1797"/>
      <c r="D10" s="1797"/>
      <c r="E10" s="1769"/>
      <c r="F10" s="1393"/>
      <c r="G10" s="1762"/>
      <c r="H10" s="1762"/>
      <c r="I10" s="1762"/>
      <c r="J10" s="1762"/>
      <c r="K10" s="1762"/>
      <c r="L10" s="1762"/>
      <c r="M10" s="1762"/>
      <c r="N10" s="1762"/>
      <c r="O10" s="1762"/>
      <c r="P10" s="1796"/>
      <c r="Q10" s="1797" t="s">
        <v>956</v>
      </c>
      <c r="R10" s="1762"/>
      <c r="S10" s="1798"/>
      <c r="T10" s="1797"/>
      <c r="U10" s="2529" t="s">
        <v>13</v>
      </c>
      <c r="V10" s="2532" t="s">
        <v>14</v>
      </c>
      <c r="W10" s="1797"/>
      <c r="X10" s="2560" t="s">
        <v>13</v>
      </c>
      <c r="Y10" s="2563" t="s">
        <v>14</v>
      </c>
      <c r="Z10" s="1797"/>
      <c r="AA10" s="2529" t="s">
        <v>13</v>
      </c>
      <c r="AB10" s="2535" t="s">
        <v>14</v>
      </c>
    </row>
    <row r="11" spans="1:28" ht="16.5" customHeight="1">
      <c r="A11" s="2547" t="s">
        <v>9</v>
      </c>
      <c r="B11" s="2519" t="s">
        <v>10</v>
      </c>
      <c r="C11" s="2519"/>
      <c r="D11" s="2519"/>
      <c r="E11" s="2521" t="s">
        <v>133</v>
      </c>
      <c r="F11" s="2519" t="s">
        <v>11</v>
      </c>
      <c r="G11" s="2546" t="s">
        <v>1901</v>
      </c>
      <c r="H11" s="2546"/>
      <c r="I11" s="2546"/>
      <c r="J11" s="2546"/>
      <c r="K11" s="1770" t="s">
        <v>966</v>
      </c>
      <c r="L11" s="2546" t="s">
        <v>13</v>
      </c>
      <c r="M11" s="2546"/>
      <c r="N11" s="2546" t="s">
        <v>14</v>
      </c>
      <c r="O11" s="2546"/>
      <c r="P11" s="1771" t="s">
        <v>15</v>
      </c>
      <c r="Q11" s="1797"/>
      <c r="R11" s="2556" t="s">
        <v>13</v>
      </c>
      <c r="S11" s="2558" t="s">
        <v>15</v>
      </c>
      <c r="T11" s="1797"/>
      <c r="U11" s="2530"/>
      <c r="V11" s="2533"/>
      <c r="W11" s="1797"/>
      <c r="X11" s="2561"/>
      <c r="Y11" s="2564"/>
      <c r="Z11" s="1797"/>
      <c r="AA11" s="2530"/>
      <c r="AB11" s="2536"/>
    </row>
    <row r="12" spans="1:28" ht="24" customHeight="1" thickBot="1">
      <c r="A12" s="2548"/>
      <c r="B12" s="2520"/>
      <c r="C12" s="2520"/>
      <c r="D12" s="2520"/>
      <c r="E12" s="2522"/>
      <c r="F12" s="2520"/>
      <c r="G12" s="1772" t="s">
        <v>16</v>
      </c>
      <c r="H12" s="1772" t="s">
        <v>472</v>
      </c>
      <c r="I12" s="1772" t="s">
        <v>17</v>
      </c>
      <c r="J12" s="1772" t="s">
        <v>18</v>
      </c>
      <c r="K12" s="1772" t="s">
        <v>27</v>
      </c>
      <c r="L12" s="1772" t="s">
        <v>28</v>
      </c>
      <c r="M12" s="1772" t="s">
        <v>29</v>
      </c>
      <c r="N12" s="1772" t="s">
        <v>28</v>
      </c>
      <c r="O12" s="1772" t="s">
        <v>29</v>
      </c>
      <c r="P12" s="1773" t="s">
        <v>27</v>
      </c>
      <c r="Q12" s="1797"/>
      <c r="R12" s="2557"/>
      <c r="S12" s="2559"/>
      <c r="U12" s="2531"/>
      <c r="V12" s="2534"/>
      <c r="X12" s="2562"/>
      <c r="Y12" s="2565"/>
      <c r="AA12" s="2531"/>
      <c r="AB12" s="2537"/>
    </row>
    <row r="13" spans="1:28" ht="15.75" customHeight="1">
      <c r="A13" s="1804" t="s">
        <v>1832</v>
      </c>
      <c r="B13" s="1774" t="s">
        <v>1833</v>
      </c>
      <c r="C13" s="1775"/>
      <c r="D13" s="1776"/>
      <c r="E13" s="1777"/>
      <c r="F13" s="1778"/>
      <c r="G13" s="1779"/>
      <c r="H13" s="1779"/>
      <c r="I13" s="1779"/>
      <c r="J13" s="1779"/>
      <c r="K13" s="1779"/>
      <c r="L13" s="1779"/>
      <c r="M13" s="1779"/>
      <c r="N13" s="1779"/>
      <c r="O13" s="1779"/>
      <c r="P13" s="1780"/>
      <c r="Q13" s="1797"/>
      <c r="R13" s="1779"/>
      <c r="S13" s="1805"/>
      <c r="U13" s="2230"/>
      <c r="V13" s="2231"/>
      <c r="X13" s="2225"/>
      <c r="Y13" s="2226"/>
      <c r="AA13" s="2230"/>
      <c r="AB13" s="2231"/>
    </row>
    <row r="14" spans="1:28" ht="15.75" hidden="1" customHeight="1">
      <c r="A14" s="1806"/>
      <c r="B14" s="1404" t="s">
        <v>1833</v>
      </c>
      <c r="C14" s="1781"/>
      <c r="D14" s="1782"/>
      <c r="E14" s="1405"/>
      <c r="F14" s="1783"/>
      <c r="G14" s="1784"/>
      <c r="H14" s="1784"/>
      <c r="I14" s="1784"/>
      <c r="J14" s="1784"/>
      <c r="K14" s="1784"/>
      <c r="L14" s="1784"/>
      <c r="M14" s="1784"/>
      <c r="N14" s="1784"/>
      <c r="O14" s="1784"/>
      <c r="P14" s="1785"/>
      <c r="Q14" s="1797"/>
      <c r="R14" s="1784"/>
      <c r="S14" s="1807"/>
      <c r="U14" s="2217"/>
      <c r="V14" s="2218"/>
      <c r="X14" s="2217"/>
      <c r="Y14" s="2218"/>
      <c r="AA14" s="2217"/>
      <c r="AB14" s="2218"/>
    </row>
    <row r="15" spans="1:28" ht="15.75" customHeight="1">
      <c r="A15" s="1808"/>
      <c r="B15" s="1404" t="s">
        <v>142</v>
      </c>
      <c r="C15" s="1441"/>
      <c r="D15" s="1447"/>
      <c r="E15" s="1405"/>
      <c r="F15" s="1755"/>
      <c r="G15" s="1784"/>
      <c r="H15" s="1784"/>
      <c r="I15" s="1784"/>
      <c r="J15" s="1784"/>
      <c r="K15" s="1784"/>
      <c r="L15" s="1784"/>
      <c r="M15" s="1784"/>
      <c r="N15" s="1784"/>
      <c r="O15" s="1784"/>
      <c r="P15" s="1785"/>
      <c r="Q15" s="1797"/>
      <c r="R15" s="1784"/>
      <c r="S15" s="1807"/>
      <c r="U15" s="2217"/>
      <c r="V15" s="2218"/>
      <c r="X15" s="2217"/>
      <c r="Y15" s="2218"/>
      <c r="AA15" s="2217"/>
      <c r="AB15" s="2218"/>
    </row>
    <row r="16" spans="1:28" ht="15.75" customHeight="1">
      <c r="A16" s="1808"/>
      <c r="B16" s="1407" t="s">
        <v>143</v>
      </c>
      <c r="C16" s="1441"/>
      <c r="D16" s="1447"/>
      <c r="E16" s="1408" t="s">
        <v>1840</v>
      </c>
      <c r="F16" s="1755"/>
      <c r="G16" s="1784"/>
      <c r="H16" s="1784"/>
      <c r="I16" s="1784"/>
      <c r="J16" s="1784"/>
      <c r="K16" s="1784"/>
      <c r="L16" s="1784"/>
      <c r="M16" s="1784"/>
      <c r="N16" s="1784"/>
      <c r="O16" s="1784"/>
      <c r="P16" s="1785"/>
      <c r="Q16" s="1797"/>
      <c r="R16" s="1784"/>
      <c r="S16" s="1807"/>
      <c r="U16" s="2217"/>
      <c r="V16" s="2218"/>
      <c r="X16" s="2217"/>
      <c r="Y16" s="2218"/>
      <c r="AA16" s="2217"/>
      <c r="AB16" s="2218"/>
    </row>
    <row r="17" spans="1:28" ht="40.5" customHeight="1">
      <c r="A17" s="1809"/>
      <c r="B17" s="2543" t="s">
        <v>144</v>
      </c>
      <c r="C17" s="2544"/>
      <c r="D17" s="2545"/>
      <c r="E17" s="1761" t="s">
        <v>1841</v>
      </c>
      <c r="F17" s="1755"/>
      <c r="G17" s="1784"/>
      <c r="H17" s="1784"/>
      <c r="I17" s="1784"/>
      <c r="J17" s="1784"/>
      <c r="K17" s="1784"/>
      <c r="L17" s="1784"/>
      <c r="M17" s="1784"/>
      <c r="N17" s="1784"/>
      <c r="O17" s="1784"/>
      <c r="P17" s="1785"/>
      <c r="Q17" s="1797"/>
      <c r="R17" s="1784"/>
      <c r="S17" s="1807"/>
      <c r="U17" s="2217"/>
      <c r="V17" s="2218"/>
      <c r="X17" s="2217"/>
      <c r="Y17" s="2218"/>
      <c r="AA17" s="2217"/>
      <c r="AB17" s="2218"/>
    </row>
    <row r="18" spans="1:28" ht="15.75" customHeight="1">
      <c r="A18" s="1809"/>
      <c r="B18" s="1410" t="s">
        <v>145</v>
      </c>
      <c r="C18" s="1441"/>
      <c r="D18" s="1447"/>
      <c r="E18" s="1405"/>
      <c r="F18" s="1755"/>
      <c r="G18" s="1784"/>
      <c r="H18" s="1784"/>
      <c r="I18" s="1784"/>
      <c r="J18" s="1784"/>
      <c r="K18" s="1784"/>
      <c r="L18" s="1784"/>
      <c r="M18" s="1784"/>
      <c r="N18" s="1784"/>
      <c r="O18" s="1784"/>
      <c r="P18" s="1785"/>
      <c r="Q18" s="1797"/>
      <c r="R18" s="1784"/>
      <c r="S18" s="1807"/>
      <c r="U18" s="2217"/>
      <c r="V18" s="2218"/>
      <c r="X18" s="2217"/>
      <c r="Y18" s="2218"/>
      <c r="AA18" s="2217"/>
      <c r="AB18" s="2218"/>
    </row>
    <row r="19" spans="1:28" ht="15.75" customHeight="1">
      <c r="A19" s="1809"/>
      <c r="B19" s="1410" t="s">
        <v>146</v>
      </c>
      <c r="C19" s="1441"/>
      <c r="D19" s="1447"/>
      <c r="E19" s="1405"/>
      <c r="F19" s="1755"/>
      <c r="G19" s="1784"/>
      <c r="H19" s="1784"/>
      <c r="I19" s="1784"/>
      <c r="J19" s="1784"/>
      <c r="K19" s="1784"/>
      <c r="L19" s="1784"/>
      <c r="M19" s="1784"/>
      <c r="N19" s="1784"/>
      <c r="O19" s="1784"/>
      <c r="P19" s="1785"/>
      <c r="Q19" s="1797"/>
      <c r="R19" s="1784"/>
      <c r="S19" s="1807"/>
      <c r="U19" s="2217"/>
      <c r="V19" s="2218"/>
      <c r="X19" s="2217"/>
      <c r="Y19" s="2218"/>
      <c r="AA19" s="2217"/>
      <c r="AB19" s="2218"/>
    </row>
    <row r="20" spans="1:28" ht="15.75" customHeight="1">
      <c r="A20" s="1808"/>
      <c r="B20" s="1411"/>
      <c r="C20" s="1441"/>
      <c r="D20" s="1447"/>
      <c r="E20" s="1405"/>
      <c r="F20" s="1756"/>
      <c r="G20" s="1784"/>
      <c r="H20" s="1784"/>
      <c r="I20" s="1784"/>
      <c r="J20" s="1784"/>
      <c r="K20" s="1784"/>
      <c r="L20" s="1784"/>
      <c r="M20" s="1784"/>
      <c r="N20" s="1784"/>
      <c r="O20" s="1784"/>
      <c r="P20" s="1785"/>
      <c r="Q20" s="1797"/>
      <c r="R20" s="1784"/>
      <c r="S20" s="1807"/>
      <c r="U20" s="2217"/>
      <c r="V20" s="2218"/>
      <c r="X20" s="2217"/>
      <c r="Y20" s="2218"/>
      <c r="AA20" s="2217"/>
      <c r="AB20" s="2218"/>
    </row>
    <row r="21" spans="1:28" ht="15.75" customHeight="1">
      <c r="A21" s="1913" t="s">
        <v>69</v>
      </c>
      <c r="B21" s="1427" t="s">
        <v>1842</v>
      </c>
      <c r="C21" s="1442"/>
      <c r="D21" s="1448"/>
      <c r="E21" s="1428"/>
      <c r="F21" s="1914"/>
      <c r="G21" s="1915"/>
      <c r="H21" s="1915"/>
      <c r="I21" s="1915"/>
      <c r="J21" s="1915"/>
      <c r="K21" s="1915"/>
      <c r="L21" s="1915"/>
      <c r="M21" s="1915"/>
      <c r="N21" s="1915"/>
      <c r="O21" s="1915"/>
      <c r="P21" s="1916"/>
      <c r="Q21" s="1917"/>
      <c r="R21" s="1915"/>
      <c r="S21" s="1918"/>
      <c r="U21" s="2217"/>
      <c r="V21" s="2218"/>
      <c r="X21" s="2217"/>
      <c r="Y21" s="2218"/>
      <c r="AA21" s="2217"/>
      <c r="AB21" s="2218"/>
    </row>
    <row r="22" spans="1:28" ht="15.75" customHeight="1">
      <c r="A22" s="1809">
        <v>1</v>
      </c>
      <c r="B22" s="1404" t="s">
        <v>1857</v>
      </c>
      <c r="C22" s="1441"/>
      <c r="D22" s="1450"/>
      <c r="E22" s="1413"/>
      <c r="F22" s="1757"/>
      <c r="G22" s="1786"/>
      <c r="H22" s="1786"/>
      <c r="I22" s="1786"/>
      <c r="J22" s="1786"/>
      <c r="K22" s="1786"/>
      <c r="L22" s="1786"/>
      <c r="M22" s="1786"/>
      <c r="N22" s="1786"/>
      <c r="O22" s="1786"/>
      <c r="P22" s="1787"/>
      <c r="Q22" s="1797"/>
      <c r="R22" s="1786"/>
      <c r="S22" s="1810"/>
      <c r="U22" s="2217"/>
      <c r="V22" s="2218"/>
      <c r="X22" s="2217"/>
      <c r="Y22" s="2218"/>
      <c r="AA22" s="2217"/>
      <c r="AB22" s="2218"/>
    </row>
    <row r="23" spans="1:28" ht="33" customHeight="1">
      <c r="A23" s="1808"/>
      <c r="B23" s="2540" t="s">
        <v>1843</v>
      </c>
      <c r="C23" s="2541"/>
      <c r="D23" s="2542"/>
      <c r="E23" s="2549" t="s">
        <v>2009</v>
      </c>
      <c r="F23" s="1758" t="s">
        <v>1081</v>
      </c>
      <c r="G23" s="1786">
        <v>267.83</v>
      </c>
      <c r="H23" s="1786">
        <v>0</v>
      </c>
      <c r="I23" s="1786">
        <v>0</v>
      </c>
      <c r="J23" s="1786">
        <v>0</v>
      </c>
      <c r="K23" s="1786">
        <f t="shared" ref="K23" si="0">SUM(G23:J23)</f>
        <v>267.83</v>
      </c>
      <c r="L23" s="1788">
        <f>ANALISA_LANTAI!$F$24</f>
        <v>357495.9</v>
      </c>
      <c r="M23" s="1788">
        <f>ANALISA_LANTAI!$E$24</f>
        <v>144468.75</v>
      </c>
      <c r="N23" s="1786">
        <f t="shared" ref="N23" si="1">K23*L23</f>
        <v>95748126.897</v>
      </c>
      <c r="O23" s="1786">
        <f t="shared" ref="O23" si="2">K23*M23</f>
        <v>38693065.3125</v>
      </c>
      <c r="P23" s="1787">
        <f t="shared" ref="P23" si="3">N23+O23</f>
        <v>134441192.20950001</v>
      </c>
      <c r="Q23" s="1797"/>
      <c r="R23" s="1788">
        <f>L23+M23</f>
        <v>501964.65</v>
      </c>
      <c r="S23" s="1810">
        <f>K23*R23</f>
        <v>134441192.20949998</v>
      </c>
      <c r="T23" s="2216">
        <f>V23/S23</f>
        <v>0.1</v>
      </c>
      <c r="U23" s="2219">
        <f>R23*10%</f>
        <v>50196.465000000004</v>
      </c>
      <c r="V23" s="2220">
        <f>K23*U23</f>
        <v>13444119.22095</v>
      </c>
      <c r="W23" s="2216">
        <f>Y23/S23</f>
        <v>0.1</v>
      </c>
      <c r="X23" s="2147">
        <f>R23*10%</f>
        <v>50196.465000000004</v>
      </c>
      <c r="Y23" s="2220">
        <f>K23*X23</f>
        <v>13444119.22095</v>
      </c>
      <c r="Z23" s="2216">
        <f>AB23/S23</f>
        <v>0.8</v>
      </c>
      <c r="AA23" s="2219">
        <f>R23*(100%-T23-W23)</f>
        <v>401571.72000000003</v>
      </c>
      <c r="AB23" s="2220">
        <f>K23*AA23</f>
        <v>107552953.7676</v>
      </c>
    </row>
    <row r="24" spans="1:28" ht="15.75" customHeight="1">
      <c r="A24" s="1808"/>
      <c r="B24" s="1419"/>
      <c r="C24" s="1444" t="s">
        <v>1858</v>
      </c>
      <c r="D24" s="1450"/>
      <c r="E24" s="2550"/>
      <c r="F24" s="1758"/>
      <c r="G24" s="1786"/>
      <c r="H24" s="1786"/>
      <c r="I24" s="1786"/>
      <c r="J24" s="1786"/>
      <c r="K24" s="1786"/>
      <c r="L24" s="1788"/>
      <c r="M24" s="1788"/>
      <c r="N24" s="1786"/>
      <c r="O24" s="1786"/>
      <c r="P24" s="1787"/>
      <c r="Q24" s="1797"/>
      <c r="R24" s="1788">
        <f t="shared" ref="R24:R36" si="4">L24+M24</f>
        <v>0</v>
      </c>
      <c r="S24" s="1810">
        <f t="shared" ref="S24:S36" si="5">K24*R24</f>
        <v>0</v>
      </c>
      <c r="U24" s="2217"/>
      <c r="V24" s="2218"/>
      <c r="X24" s="2217"/>
      <c r="Y24" s="2218"/>
      <c r="AA24" s="2217"/>
      <c r="AB24" s="2218"/>
    </row>
    <row r="25" spans="1:28" ht="15.75" customHeight="1">
      <c r="A25" s="1808"/>
      <c r="B25" s="1419"/>
      <c r="C25" s="1444" t="s">
        <v>1859</v>
      </c>
      <c r="D25" s="1447"/>
      <c r="E25" s="2550"/>
      <c r="F25" s="1759"/>
      <c r="G25" s="1786"/>
      <c r="H25" s="1786"/>
      <c r="I25" s="1786"/>
      <c r="J25" s="1786"/>
      <c r="K25" s="1784"/>
      <c r="L25" s="1784"/>
      <c r="M25" s="1784"/>
      <c r="N25" s="1784"/>
      <c r="O25" s="1784"/>
      <c r="P25" s="1785"/>
      <c r="Q25" s="1797"/>
      <c r="R25" s="1788">
        <f t="shared" si="4"/>
        <v>0</v>
      </c>
      <c r="S25" s="1810">
        <f t="shared" si="5"/>
        <v>0</v>
      </c>
      <c r="U25" s="2217"/>
      <c r="V25" s="2218"/>
      <c r="X25" s="2217"/>
      <c r="Y25" s="2218"/>
      <c r="AA25" s="2217"/>
      <c r="AB25" s="2218"/>
    </row>
    <row r="26" spans="1:28" ht="15.75" customHeight="1">
      <c r="A26" s="1811"/>
      <c r="B26" s="1411"/>
      <c r="C26" s="1444" t="s">
        <v>1860</v>
      </c>
      <c r="D26" s="1782"/>
      <c r="E26" s="2551"/>
      <c r="F26" s="1783"/>
      <c r="G26" s="1786"/>
      <c r="H26" s="1786"/>
      <c r="I26" s="1786"/>
      <c r="J26" s="1786"/>
      <c r="K26" s="1784"/>
      <c r="L26" s="1784"/>
      <c r="M26" s="1784"/>
      <c r="N26" s="1784"/>
      <c r="O26" s="1784"/>
      <c r="P26" s="1785"/>
      <c r="Q26" s="1797"/>
      <c r="R26" s="1788">
        <f t="shared" si="4"/>
        <v>0</v>
      </c>
      <c r="S26" s="1810">
        <f t="shared" si="5"/>
        <v>0</v>
      </c>
      <c r="U26" s="2217"/>
      <c r="V26" s="2218"/>
      <c r="X26" s="2217"/>
      <c r="Y26" s="2218"/>
      <c r="AA26" s="2217"/>
      <c r="AB26" s="2218"/>
    </row>
    <row r="27" spans="1:28" ht="15.75" customHeight="1">
      <c r="A27" s="1811"/>
      <c r="B27" s="1411"/>
      <c r="C27" s="1444"/>
      <c r="D27" s="1782"/>
      <c r="E27" s="1405"/>
      <c r="F27" s="1783"/>
      <c r="G27" s="1786"/>
      <c r="H27" s="1786"/>
      <c r="I27" s="1786"/>
      <c r="J27" s="1786"/>
      <c r="K27" s="1784"/>
      <c r="L27" s="1784"/>
      <c r="M27" s="1784"/>
      <c r="N27" s="1784"/>
      <c r="O27" s="1784"/>
      <c r="P27" s="1785"/>
      <c r="Q27" s="1797"/>
      <c r="R27" s="1788">
        <f t="shared" si="4"/>
        <v>0</v>
      </c>
      <c r="S27" s="1810">
        <f t="shared" si="5"/>
        <v>0</v>
      </c>
      <c r="U27" s="2217"/>
      <c r="V27" s="2218"/>
      <c r="X27" s="2217"/>
      <c r="Y27" s="2218"/>
      <c r="AA27" s="2217"/>
      <c r="AB27" s="2218"/>
    </row>
    <row r="28" spans="1:28" ht="15.75" customHeight="1">
      <c r="A28" s="1809">
        <v>2</v>
      </c>
      <c r="B28" s="1404" t="s">
        <v>1861</v>
      </c>
      <c r="C28" s="1441"/>
      <c r="D28" s="1450"/>
      <c r="E28" s="1413"/>
      <c r="F28" s="1757"/>
      <c r="G28" s="1786"/>
      <c r="H28" s="1786"/>
      <c r="I28" s="1786"/>
      <c r="J28" s="1786"/>
      <c r="K28" s="1786"/>
      <c r="L28" s="1786"/>
      <c r="M28" s="1786"/>
      <c r="N28" s="1786"/>
      <c r="O28" s="1786"/>
      <c r="P28" s="1787"/>
      <c r="Q28" s="1797"/>
      <c r="R28" s="1788">
        <f t="shared" si="4"/>
        <v>0</v>
      </c>
      <c r="S28" s="1810">
        <f t="shared" si="5"/>
        <v>0</v>
      </c>
      <c r="U28" s="2217"/>
      <c r="V28" s="2218"/>
      <c r="X28" s="2147">
        <f>R28*10%</f>
        <v>0</v>
      </c>
      <c r="Y28" s="2218"/>
      <c r="AA28" s="2217"/>
      <c r="AB28" s="2218"/>
    </row>
    <row r="29" spans="1:28" ht="15.75" customHeight="1">
      <c r="A29" s="1808"/>
      <c r="B29" s="1417" t="s">
        <v>1843</v>
      </c>
      <c r="C29" s="1441"/>
      <c r="D29" s="1450"/>
      <c r="E29" s="2549" t="s">
        <v>2009</v>
      </c>
      <c r="F29" s="1758" t="s">
        <v>1081</v>
      </c>
      <c r="G29" s="1786">
        <v>134.35</v>
      </c>
      <c r="H29" s="1786">
        <v>0</v>
      </c>
      <c r="I29" s="1786">
        <v>0</v>
      </c>
      <c r="J29" s="1786">
        <v>0</v>
      </c>
      <c r="K29" s="1786">
        <f t="shared" ref="K29" si="6">SUM(G29:J29)</f>
        <v>134.35</v>
      </c>
      <c r="L29" s="1788">
        <f>ANALISA_LANTAI!$F$24</f>
        <v>357495.9</v>
      </c>
      <c r="M29" s="1788">
        <f>ANALISA_LANTAI!$E$24</f>
        <v>144468.75</v>
      </c>
      <c r="N29" s="1786">
        <f t="shared" ref="N29" si="7">K29*L29</f>
        <v>48029574.164999999</v>
      </c>
      <c r="O29" s="1786">
        <f t="shared" ref="O29" si="8">K29*M29</f>
        <v>19409376.5625</v>
      </c>
      <c r="P29" s="1787">
        <f t="shared" ref="P29" si="9">N29+O29</f>
        <v>67438950.727499992</v>
      </c>
      <c r="Q29" s="1797"/>
      <c r="R29" s="1788">
        <f t="shared" si="4"/>
        <v>501964.65</v>
      </c>
      <c r="S29" s="1810">
        <f t="shared" si="5"/>
        <v>67438950.727500007</v>
      </c>
      <c r="T29" s="2216">
        <f>V29/S29</f>
        <v>9.9999999999999992E-2</v>
      </c>
      <c r="U29" s="2219">
        <f>R29*10%</f>
        <v>50196.465000000004</v>
      </c>
      <c r="V29" s="2220">
        <f>K29*U29</f>
        <v>6743895.0727500003</v>
      </c>
      <c r="W29" s="2216">
        <f>Y29/S29</f>
        <v>9.9999999999999992E-2</v>
      </c>
      <c r="X29" s="2147">
        <f>R29*10%</f>
        <v>50196.465000000004</v>
      </c>
      <c r="Y29" s="2220">
        <f>K29*X29</f>
        <v>6743895.0727500003</v>
      </c>
      <c r="Z29" s="2216">
        <f>AB29/S29</f>
        <v>0.79999999999999993</v>
      </c>
      <c r="AA29" s="2219">
        <f>R29*(100%-T29-W29)</f>
        <v>401571.72000000003</v>
      </c>
      <c r="AB29" s="2220">
        <f>K29*AA29</f>
        <v>53951160.582000002</v>
      </c>
    </row>
    <row r="30" spans="1:28" ht="15.75" customHeight="1">
      <c r="A30" s="1808"/>
      <c r="B30" s="1419"/>
      <c r="C30" s="1444" t="s">
        <v>1862</v>
      </c>
      <c r="D30" s="1450"/>
      <c r="E30" s="2550"/>
      <c r="F30" s="1758"/>
      <c r="G30" s="1786"/>
      <c r="H30" s="1786"/>
      <c r="I30" s="1786"/>
      <c r="J30" s="1786"/>
      <c r="K30" s="1786"/>
      <c r="L30" s="1788"/>
      <c r="M30" s="1788"/>
      <c r="N30" s="1786"/>
      <c r="O30" s="1786"/>
      <c r="P30" s="1787"/>
      <c r="Q30" s="1797"/>
      <c r="R30" s="1788">
        <f t="shared" si="4"/>
        <v>0</v>
      </c>
      <c r="S30" s="1810">
        <f t="shared" si="5"/>
        <v>0</v>
      </c>
      <c r="U30" s="2217"/>
      <c r="V30" s="2218"/>
      <c r="X30" s="2217"/>
      <c r="Y30" s="2218"/>
      <c r="AA30" s="2217"/>
      <c r="AB30" s="2218"/>
    </row>
    <row r="31" spans="1:28" ht="15.75" customHeight="1">
      <c r="A31" s="1808"/>
      <c r="B31" s="1419"/>
      <c r="C31" s="1444" t="s">
        <v>1863</v>
      </c>
      <c r="D31" s="1447"/>
      <c r="E31" s="2550"/>
      <c r="F31" s="1759"/>
      <c r="G31" s="1786"/>
      <c r="H31" s="1786"/>
      <c r="I31" s="1786"/>
      <c r="J31" s="1786"/>
      <c r="K31" s="1784"/>
      <c r="L31" s="1784"/>
      <c r="M31" s="1784"/>
      <c r="N31" s="1784"/>
      <c r="O31" s="1784"/>
      <c r="P31" s="1785"/>
      <c r="Q31" s="1797"/>
      <c r="R31" s="1788">
        <f t="shared" si="4"/>
        <v>0</v>
      </c>
      <c r="S31" s="1810">
        <f t="shared" si="5"/>
        <v>0</v>
      </c>
      <c r="U31" s="2217"/>
      <c r="V31" s="2218"/>
      <c r="X31" s="2217"/>
      <c r="Y31" s="2218"/>
      <c r="AA31" s="2217"/>
      <c r="AB31" s="2218"/>
    </row>
    <row r="32" spans="1:28" ht="15.75" customHeight="1">
      <c r="A32" s="1808"/>
      <c r="B32" s="1419"/>
      <c r="C32" s="1444" t="s">
        <v>1864</v>
      </c>
      <c r="D32" s="1447"/>
      <c r="E32" s="2550"/>
      <c r="F32" s="1759"/>
      <c r="G32" s="1786"/>
      <c r="H32" s="1786"/>
      <c r="I32" s="1786"/>
      <c r="J32" s="1786"/>
      <c r="K32" s="1784"/>
      <c r="L32" s="1784"/>
      <c r="M32" s="1784"/>
      <c r="N32" s="1784"/>
      <c r="O32" s="1784"/>
      <c r="P32" s="1785"/>
      <c r="Q32" s="1797"/>
      <c r="R32" s="1788">
        <f t="shared" si="4"/>
        <v>0</v>
      </c>
      <c r="S32" s="1810">
        <f t="shared" si="5"/>
        <v>0</v>
      </c>
      <c r="U32" s="2217"/>
      <c r="V32" s="2218"/>
      <c r="X32" s="2217"/>
      <c r="Y32" s="2218"/>
      <c r="AA32" s="2217"/>
      <c r="AB32" s="2218"/>
    </row>
    <row r="33" spans="1:30" ht="15.75" customHeight="1">
      <c r="A33" s="1811"/>
      <c r="B33" s="1411"/>
      <c r="C33" s="1444" t="s">
        <v>1865</v>
      </c>
      <c r="D33" s="1782"/>
      <c r="E33" s="2550"/>
      <c r="F33" s="1783"/>
      <c r="G33" s="1786"/>
      <c r="H33" s="1786"/>
      <c r="I33" s="1786"/>
      <c r="J33" s="1786"/>
      <c r="K33" s="1784"/>
      <c r="L33" s="1784"/>
      <c r="M33" s="1784"/>
      <c r="N33" s="1784"/>
      <c r="O33" s="1784"/>
      <c r="P33" s="1785"/>
      <c r="Q33" s="1797"/>
      <c r="R33" s="1788">
        <f t="shared" si="4"/>
        <v>0</v>
      </c>
      <c r="S33" s="1810">
        <f t="shared" si="5"/>
        <v>0</v>
      </c>
      <c r="U33" s="2217"/>
      <c r="V33" s="2218"/>
      <c r="X33" s="2217"/>
      <c r="Y33" s="2218"/>
      <c r="AA33" s="2217"/>
      <c r="AB33" s="2218"/>
    </row>
    <row r="34" spans="1:30" ht="15.75" customHeight="1">
      <c r="A34" s="1808"/>
      <c r="B34" s="1419"/>
      <c r="C34" s="1444" t="s">
        <v>1866</v>
      </c>
      <c r="D34" s="1450"/>
      <c r="E34" s="2550"/>
      <c r="F34" s="1758"/>
      <c r="G34" s="1786"/>
      <c r="H34" s="1786"/>
      <c r="I34" s="1786"/>
      <c r="J34" s="1786"/>
      <c r="K34" s="1786"/>
      <c r="L34" s="1788"/>
      <c r="M34" s="1788"/>
      <c r="N34" s="1786"/>
      <c r="O34" s="1786"/>
      <c r="P34" s="1787"/>
      <c r="Q34" s="1797"/>
      <c r="R34" s="1788">
        <f t="shared" si="4"/>
        <v>0</v>
      </c>
      <c r="S34" s="1810">
        <f t="shared" si="5"/>
        <v>0</v>
      </c>
      <c r="U34" s="2217"/>
      <c r="V34" s="2218"/>
      <c r="X34" s="2217"/>
      <c r="Y34" s="2218"/>
      <c r="AA34" s="2217"/>
      <c r="AB34" s="2218"/>
    </row>
    <row r="35" spans="1:30" ht="15.75" customHeight="1">
      <c r="A35" s="1808"/>
      <c r="B35" s="1419"/>
      <c r="C35" s="1444" t="s">
        <v>1867</v>
      </c>
      <c r="D35" s="1447"/>
      <c r="E35" s="2550"/>
      <c r="F35" s="1759"/>
      <c r="G35" s="1786"/>
      <c r="H35" s="1786"/>
      <c r="I35" s="1786"/>
      <c r="J35" s="1786"/>
      <c r="K35" s="1784"/>
      <c r="L35" s="1784"/>
      <c r="M35" s="1784"/>
      <c r="N35" s="1784"/>
      <c r="O35" s="1784"/>
      <c r="P35" s="1785"/>
      <c r="Q35" s="1797"/>
      <c r="R35" s="1788">
        <f t="shared" si="4"/>
        <v>0</v>
      </c>
      <c r="S35" s="1810">
        <f t="shared" si="5"/>
        <v>0</v>
      </c>
      <c r="U35" s="2217"/>
      <c r="V35" s="2218"/>
      <c r="X35" s="2217"/>
      <c r="Y35" s="2218"/>
      <c r="AA35" s="2217"/>
      <c r="AB35" s="2218"/>
    </row>
    <row r="36" spans="1:30" ht="15.75" customHeight="1">
      <c r="A36" s="1808"/>
      <c r="B36" s="1419"/>
      <c r="C36" s="1444" t="s">
        <v>1868</v>
      </c>
      <c r="D36" s="1447"/>
      <c r="E36" s="2550"/>
      <c r="F36" s="1759"/>
      <c r="G36" s="1786"/>
      <c r="H36" s="1786"/>
      <c r="I36" s="1786"/>
      <c r="J36" s="1786"/>
      <c r="K36" s="1784"/>
      <c r="L36" s="1784"/>
      <c r="M36" s="1784"/>
      <c r="N36" s="1784"/>
      <c r="O36" s="1784"/>
      <c r="P36" s="1785"/>
      <c r="Q36" s="1797"/>
      <c r="R36" s="1788">
        <f t="shared" si="4"/>
        <v>0</v>
      </c>
      <c r="S36" s="1810">
        <f t="shared" si="5"/>
        <v>0</v>
      </c>
      <c r="U36" s="2217"/>
      <c r="V36" s="2218"/>
      <c r="X36" s="2217"/>
      <c r="Y36" s="2218"/>
      <c r="AA36" s="2217"/>
      <c r="AB36" s="2218"/>
    </row>
    <row r="37" spans="1:30" ht="15.75" customHeight="1" thickBot="1">
      <c r="A37" s="1812"/>
      <c r="B37" s="1789"/>
      <c r="C37" s="1760" t="s">
        <v>1869</v>
      </c>
      <c r="D37" s="1790"/>
      <c r="E37" s="2552"/>
      <c r="F37" s="1791"/>
      <c r="G37" s="1792"/>
      <c r="H37" s="1792"/>
      <c r="I37" s="1792"/>
      <c r="J37" s="1792"/>
      <c r="K37" s="1793"/>
      <c r="L37" s="1793"/>
      <c r="M37" s="1793"/>
      <c r="N37" s="1793"/>
      <c r="O37" s="1793"/>
      <c r="P37" s="1794"/>
      <c r="Q37" s="1797"/>
      <c r="R37" s="1793"/>
      <c r="S37" s="1813"/>
      <c r="U37" s="2217"/>
      <c r="V37" s="2218"/>
      <c r="X37" s="2227"/>
      <c r="Y37" s="2228"/>
      <c r="AA37" s="2217"/>
      <c r="AB37" s="2218"/>
    </row>
    <row r="38" spans="1:30" s="1416" customFormat="1" ht="15.75" customHeight="1" thickBot="1">
      <c r="A38" s="2538" t="s">
        <v>1900</v>
      </c>
      <c r="B38" s="2539"/>
      <c r="C38" s="2539"/>
      <c r="D38" s="2539"/>
      <c r="E38" s="2539"/>
      <c r="F38" s="2539"/>
      <c r="G38" s="2539"/>
      <c r="H38" s="2539"/>
      <c r="I38" s="2539"/>
      <c r="J38" s="2539"/>
      <c r="K38" s="2539"/>
      <c r="L38" s="2539"/>
      <c r="M38" s="2539"/>
      <c r="N38" s="2539"/>
      <c r="O38" s="2539"/>
      <c r="P38" s="2539"/>
      <c r="Q38" s="2539"/>
      <c r="R38" s="2539"/>
      <c r="S38" s="1814">
        <f>SUM(S13:S37)</f>
        <v>201880142.93699998</v>
      </c>
      <c r="U38" s="2221" t="s">
        <v>1207</v>
      </c>
      <c r="V38" s="2222">
        <f>SUM(V13:V37)</f>
        <v>20188014.293700002</v>
      </c>
      <c r="X38" s="2223" t="s">
        <v>1207</v>
      </c>
      <c r="Y38" s="2224">
        <f>SUM(Y13:Y37)</f>
        <v>20188014.293700002</v>
      </c>
      <c r="AA38" s="2221" t="s">
        <v>1207</v>
      </c>
      <c r="AB38" s="2222">
        <f>SUM(AB13:AB37)</f>
        <v>161504114.34960002</v>
      </c>
      <c r="AD38" s="2215">
        <f>S38-AB38</f>
        <v>40376028.58739996</v>
      </c>
    </row>
    <row r="39" spans="1:30">
      <c r="V39" s="2214">
        <f>S38-V38</f>
        <v>181692128.64329997</v>
      </c>
      <c r="Y39" s="2229">
        <f>V38-Y38</f>
        <v>0</v>
      </c>
      <c r="AB39" s="2229">
        <f>Y38-AB38</f>
        <v>-141316100.05590001</v>
      </c>
      <c r="AD39" s="1422">
        <f>SUM(U39:AB39)</f>
        <v>40376028.58739996</v>
      </c>
    </row>
    <row r="40" spans="1:30">
      <c r="K40" s="1424">
        <f>SUM(K23:K37)</f>
        <v>402.17999999999995</v>
      </c>
      <c r="P40" s="1423">
        <f>SUM(P14:P38)/2</f>
        <v>100940071.4685</v>
      </c>
      <c r="AD40" s="2214">
        <f>AD38-AD39</f>
        <v>0</v>
      </c>
    </row>
    <row r="41" spans="1:30">
      <c r="K41" s="1424">
        <f>P38/K40</f>
        <v>0</v>
      </c>
    </row>
  </sheetData>
  <mergeCells count="24">
    <mergeCell ref="AB10:AB12"/>
    <mergeCell ref="U9:V9"/>
    <mergeCell ref="X9:Y9"/>
    <mergeCell ref="AA9:AB9"/>
    <mergeCell ref="A1:S1"/>
    <mergeCell ref="R11:R12"/>
    <mergeCell ref="S11:S12"/>
    <mergeCell ref="U10:U12"/>
    <mergeCell ref="V10:V12"/>
    <mergeCell ref="X10:X12"/>
    <mergeCell ref="Y10:Y12"/>
    <mergeCell ref="AA10:AA12"/>
    <mergeCell ref="A38:R38"/>
    <mergeCell ref="B23:D23"/>
    <mergeCell ref="B17:D17"/>
    <mergeCell ref="N11:O11"/>
    <mergeCell ref="A11:A12"/>
    <mergeCell ref="B11:D12"/>
    <mergeCell ref="E11:E12"/>
    <mergeCell ref="F11:F12"/>
    <mergeCell ref="G11:J11"/>
    <mergeCell ref="L11:M11"/>
    <mergeCell ref="E23:E26"/>
    <mergeCell ref="E29:E37"/>
  </mergeCells>
  <printOptions horizontalCentered="1"/>
  <pageMargins left="0.43307086614173229" right="0.27559055118110237" top="0.59055118110236227" bottom="0.43307086614173229" header="0.31496062992125984" footer="0.23622047244094491"/>
  <pageSetup paperSize="8" scale="94" fitToHeight="2" orientation="portrait" horizontalDpi="4294967293" verticalDpi="4294967293" r:id="rId1"/>
  <headerFooter>
    <oddFoote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4D44-CBFD-44D5-84B7-6B3219EADF40}">
  <sheetPr>
    <tabColor rgb="FF00B050"/>
    <pageSetUpPr fitToPage="1"/>
  </sheetPr>
  <dimension ref="A1:Y65"/>
  <sheetViews>
    <sheetView topLeftCell="A40" zoomScale="70" zoomScaleNormal="70" zoomScaleSheetLayoutView="85" workbookViewId="0">
      <selection activeCell="T24" sqref="T24"/>
    </sheetView>
  </sheetViews>
  <sheetFormatPr defaultColWidth="9.08984375" defaultRowHeight="15.5"/>
  <cols>
    <col min="1" max="2" width="4.6328125" style="1797" customWidth="1"/>
    <col min="3" max="3" width="6.6328125" style="1797" customWidth="1"/>
    <col min="4" max="4" width="38.6328125" style="1797" customWidth="1"/>
    <col min="5" max="5" width="44.6328125" style="1921" customWidth="1"/>
    <col min="6" max="6" width="4.6328125" style="1797" customWidth="1"/>
    <col min="7" max="7" width="9.6328125" style="1922" customWidth="1"/>
    <col min="8" max="8" width="15.6328125" style="1922" hidden="1" customWidth="1"/>
    <col min="9" max="9" width="17.54296875" style="1922" hidden="1" customWidth="1"/>
    <col min="10" max="11" width="16.54296875" style="1922" hidden="1" customWidth="1"/>
    <col min="12" max="12" width="17.08984375" style="1922" hidden="1" customWidth="1"/>
    <col min="13" max="13" width="8" style="1797" hidden="1" customWidth="1"/>
    <col min="14" max="14" width="15.6328125" style="1922" bestFit="1" customWidth="1"/>
    <col min="15" max="15" width="17.54296875" style="1922" bestFit="1" customWidth="1"/>
    <col min="16" max="16" width="6.6328125" style="1797" customWidth="1"/>
    <col min="17" max="17" width="13.90625" style="1921" bestFit="1" customWidth="1"/>
    <col min="18" max="18" width="14.90625" style="1797" bestFit="1" customWidth="1"/>
    <col min="19" max="19" width="5.6328125" style="1797" customWidth="1"/>
    <col min="20" max="20" width="13.90625" style="1921" bestFit="1" customWidth="1"/>
    <col min="21" max="21" width="14.90625" style="1797" bestFit="1" customWidth="1"/>
    <col min="22" max="22" width="5.6328125" style="1797" bestFit="1" customWidth="1"/>
    <col min="23" max="23" width="12.36328125" style="1921" customWidth="1"/>
    <col min="24" max="24" width="14.90625" style="1921" customWidth="1"/>
    <col min="25" max="25" width="13.90625" style="1797" bestFit="1" customWidth="1"/>
    <col min="26" max="16384" width="9.08984375" style="1797"/>
  </cols>
  <sheetData>
    <row r="1" spans="1:24" ht="20">
      <c r="A1" s="2569" t="s">
        <v>0</v>
      </c>
      <c r="B1" s="2570"/>
      <c r="C1" s="2570"/>
      <c r="D1" s="2570"/>
      <c r="E1" s="2570"/>
      <c r="F1" s="2570"/>
      <c r="G1" s="2570"/>
      <c r="H1" s="2570"/>
      <c r="I1" s="2570"/>
      <c r="J1" s="2570"/>
      <c r="K1" s="2570"/>
      <c r="L1" s="2570"/>
      <c r="M1" s="2570"/>
      <c r="N1" s="2570"/>
      <c r="O1" s="2571"/>
    </row>
    <row r="2" spans="1:24" ht="9" customHeight="1">
      <c r="A2" s="1795"/>
      <c r="B2" s="1391"/>
      <c r="C2" s="1392"/>
      <c r="D2" s="1392"/>
      <c r="E2" s="1391"/>
      <c r="F2" s="1393"/>
      <c r="G2" s="1762"/>
      <c r="H2" s="1762"/>
      <c r="I2" s="1762"/>
      <c r="J2" s="1762"/>
      <c r="K2" s="1762"/>
      <c r="L2" s="1796"/>
      <c r="N2" s="1762"/>
      <c r="O2" s="1798"/>
    </row>
    <row r="3" spans="1:24">
      <c r="A3" s="1799" t="s">
        <v>1</v>
      </c>
      <c r="B3" s="1396"/>
      <c r="D3" s="1397" t="str">
        <f>'6. Pekerjaan Plafond'!D3</f>
        <v xml:space="preserve">: Pembangunan Rumah Tinggal di Pondok Indah Rumah Hunian </v>
      </c>
      <c r="E3" s="1398"/>
      <c r="F3" s="1393"/>
      <c r="G3" s="1762"/>
      <c r="H3" s="1763"/>
      <c r="I3" s="1762"/>
      <c r="J3" s="1762"/>
      <c r="K3" s="1762"/>
      <c r="L3" s="1796"/>
      <c r="N3" s="1763"/>
      <c r="O3" s="1798"/>
    </row>
    <row r="4" spans="1:24">
      <c r="A4" s="1799" t="s">
        <v>3</v>
      </c>
      <c r="B4" s="1396"/>
      <c r="D4" s="1397" t="str">
        <f>'6. Pekerjaan Plafond'!D4</f>
        <v>: Jl. Sekolah Duta 1 Blok 1 TC No.19</v>
      </c>
      <c r="E4" s="1398"/>
      <c r="F4" s="1393"/>
      <c r="G4" s="1762"/>
      <c r="H4" s="1763"/>
      <c r="I4" s="1762"/>
      <c r="J4" s="1762"/>
      <c r="K4" s="1762"/>
      <c r="L4" s="1796"/>
      <c r="N4" s="1763"/>
      <c r="O4" s="1798"/>
    </row>
    <row r="5" spans="1:24">
      <c r="A5" s="1799" t="s">
        <v>4</v>
      </c>
      <c r="B5" s="1396"/>
      <c r="D5" s="1397" t="str">
        <f>'6. Pekerjaan Plafond'!D5</f>
        <v>: STRUKTUR - ARSITEKTUR - MEP</v>
      </c>
      <c r="E5" s="1398"/>
      <c r="F5" s="1393"/>
      <c r="G5" s="1762"/>
      <c r="H5" s="1762"/>
      <c r="I5" s="1762"/>
      <c r="J5" s="1762"/>
      <c r="K5" s="1762"/>
      <c r="L5" s="1796"/>
      <c r="N5" s="1762"/>
      <c r="O5" s="1798"/>
    </row>
    <row r="6" spans="1:24">
      <c r="A6" s="1799" t="s">
        <v>5</v>
      </c>
      <c r="B6" s="1396"/>
      <c r="D6" s="1397" t="str">
        <f>'6. Pekerjaan Plafond'!D6</f>
        <v>: PT TRIDJASA SIGMA INDONESIA</v>
      </c>
      <c r="E6" s="1398"/>
      <c r="F6" s="1393"/>
      <c r="G6" s="1762"/>
      <c r="H6" s="1762"/>
      <c r="I6" s="1762"/>
      <c r="J6" s="1762"/>
      <c r="K6" s="1762"/>
      <c r="L6" s="1796"/>
      <c r="N6" s="1762"/>
      <c r="O6" s="1798"/>
    </row>
    <row r="7" spans="1:24">
      <c r="A7" s="1799" t="s">
        <v>7</v>
      </c>
      <c r="B7" s="1396"/>
      <c r="D7" s="1397" t="str">
        <f>'6. Pekerjaan Plafond'!D7</f>
        <v xml:space="preserve">: Perhitungan ini merujuk pada gambar </v>
      </c>
      <c r="E7" s="1398"/>
      <c r="F7" s="1393"/>
      <c r="G7" s="1762"/>
      <c r="H7" s="1762"/>
      <c r="I7" s="1762"/>
      <c r="J7" s="1762"/>
      <c r="K7" s="1762"/>
      <c r="L7" s="1796"/>
      <c r="N7" s="1762"/>
      <c r="O7" s="1798"/>
    </row>
    <row r="8" spans="1:24">
      <c r="A8" s="1800"/>
      <c r="B8" s="1396"/>
      <c r="D8" s="1397" t="str">
        <f>'6. Pekerjaan Plafond'!D8</f>
        <v xml:space="preserve">  FOR TENDER tanggal 28 Oktober 2023</v>
      </c>
      <c r="E8" s="1398"/>
      <c r="F8" s="1393"/>
      <c r="G8" s="1762"/>
      <c r="H8" s="1762"/>
      <c r="I8" s="1762"/>
      <c r="J8" s="1762"/>
      <c r="K8" s="1762"/>
      <c r="L8" s="1796"/>
      <c r="N8" s="1762"/>
      <c r="O8" s="1798"/>
    </row>
    <row r="9" spans="1:24" ht="16" thickBot="1">
      <c r="A9" s="1801"/>
      <c r="B9" s="1764"/>
      <c r="C9" s="1765"/>
      <c r="D9" s="1765"/>
      <c r="E9" s="1764"/>
      <c r="F9" s="1766"/>
      <c r="G9" s="1767"/>
      <c r="H9" s="1767"/>
      <c r="I9" s="1767"/>
      <c r="J9" s="1767"/>
      <c r="K9" s="1767"/>
      <c r="L9" s="1768"/>
      <c r="N9" s="1767"/>
      <c r="O9" s="1802"/>
      <c r="P9" s="1393" t="s">
        <v>2040</v>
      </c>
      <c r="Q9" s="2574" t="s">
        <v>2035</v>
      </c>
      <c r="R9" s="2574"/>
      <c r="S9" s="1393" t="s">
        <v>2040</v>
      </c>
      <c r="T9" s="2574" t="s">
        <v>2036</v>
      </c>
      <c r="U9" s="2574"/>
      <c r="V9" s="1393" t="s">
        <v>2040</v>
      </c>
      <c r="W9" s="2574" t="s">
        <v>2034</v>
      </c>
      <c r="X9" s="2574"/>
    </row>
    <row r="10" spans="1:24" ht="16.5" customHeight="1">
      <c r="A10" s="2547" t="s">
        <v>9</v>
      </c>
      <c r="B10" s="2519" t="s">
        <v>10</v>
      </c>
      <c r="C10" s="2519"/>
      <c r="D10" s="2519"/>
      <c r="E10" s="2521" t="s">
        <v>133</v>
      </c>
      <c r="F10" s="2572" t="s">
        <v>11</v>
      </c>
      <c r="G10" s="1770" t="s">
        <v>966</v>
      </c>
      <c r="H10" s="2546" t="s">
        <v>13</v>
      </c>
      <c r="I10" s="2546"/>
      <c r="J10" s="2546" t="s">
        <v>14</v>
      </c>
      <c r="K10" s="2546"/>
      <c r="L10" s="1770" t="s">
        <v>15</v>
      </c>
      <c r="N10" s="2556" t="s">
        <v>13</v>
      </c>
      <c r="O10" s="2558" t="s">
        <v>14</v>
      </c>
      <c r="Q10" s="2560" t="s">
        <v>13</v>
      </c>
      <c r="R10" s="2575" t="s">
        <v>14</v>
      </c>
      <c r="T10" s="2529" t="s">
        <v>13</v>
      </c>
      <c r="U10" s="2532" t="s">
        <v>14</v>
      </c>
      <c r="W10" s="2529" t="s">
        <v>13</v>
      </c>
      <c r="X10" s="2535" t="s">
        <v>14</v>
      </c>
    </row>
    <row r="11" spans="1:24" ht="24" customHeight="1" thickBot="1">
      <c r="A11" s="2548"/>
      <c r="B11" s="2520"/>
      <c r="C11" s="2520"/>
      <c r="D11" s="2520"/>
      <c r="E11" s="2522"/>
      <c r="F11" s="2573"/>
      <c r="G11" s="1772" t="s">
        <v>27</v>
      </c>
      <c r="H11" s="1772" t="s">
        <v>28</v>
      </c>
      <c r="I11" s="1772" t="s">
        <v>29</v>
      </c>
      <c r="J11" s="1772" t="s">
        <v>28</v>
      </c>
      <c r="K11" s="1772" t="s">
        <v>29</v>
      </c>
      <c r="L11" s="1772" t="s">
        <v>27</v>
      </c>
      <c r="N11" s="2557"/>
      <c r="O11" s="2559"/>
      <c r="Q11" s="2561"/>
      <c r="R11" s="2576"/>
      <c r="T11" s="2530"/>
      <c r="U11" s="2533"/>
      <c r="W11" s="2530"/>
      <c r="X11" s="2536"/>
    </row>
    <row r="12" spans="1:24" ht="15.75" customHeight="1">
      <c r="A12" s="1804" t="s">
        <v>1830</v>
      </c>
      <c r="B12" s="1404" t="s">
        <v>1831</v>
      </c>
      <c r="C12" s="1776"/>
      <c r="D12" s="1778"/>
      <c r="E12" s="1777"/>
      <c r="F12" s="1925"/>
      <c r="G12" s="1779"/>
      <c r="H12" s="1779"/>
      <c r="I12" s="1779"/>
      <c r="J12" s="1779"/>
      <c r="K12" s="1779"/>
      <c r="L12" s="1779"/>
      <c r="N12" s="1779"/>
      <c r="O12" s="1805"/>
      <c r="Q12" s="2210"/>
      <c r="R12" s="2196"/>
      <c r="T12" s="2207"/>
      <c r="U12" s="2197"/>
      <c r="W12" s="2207"/>
      <c r="X12" s="2205"/>
    </row>
    <row r="13" spans="1:24" ht="15.75" customHeight="1">
      <c r="A13" s="1808"/>
      <c r="B13" s="1411"/>
      <c r="C13" s="1441"/>
      <c r="D13" s="1447"/>
      <c r="E13" s="1405"/>
      <c r="F13" s="1926"/>
      <c r="G13" s="1784"/>
      <c r="H13" s="1784"/>
      <c r="I13" s="1784"/>
      <c r="J13" s="1784"/>
      <c r="K13" s="1784"/>
      <c r="L13" s="1784"/>
      <c r="N13" s="1784"/>
      <c r="O13" s="1807"/>
      <c r="Q13" s="2207"/>
      <c r="R13" s="2197"/>
      <c r="T13" s="2207"/>
      <c r="U13" s="2197"/>
      <c r="W13" s="2207"/>
      <c r="X13" s="2205"/>
    </row>
    <row r="14" spans="1:24" ht="15.75" customHeight="1">
      <c r="A14" s="1913" t="s">
        <v>69</v>
      </c>
      <c r="B14" s="1427" t="s">
        <v>1907</v>
      </c>
      <c r="C14" s="1442"/>
      <c r="D14" s="1448"/>
      <c r="E14" s="1428"/>
      <c r="F14" s="1927"/>
      <c r="G14" s="1915"/>
      <c r="H14" s="1915"/>
      <c r="I14" s="1915"/>
      <c r="J14" s="1915"/>
      <c r="K14" s="1915"/>
      <c r="L14" s="1915"/>
      <c r="N14" s="1915"/>
      <c r="O14" s="1918"/>
      <c r="Q14" s="2207"/>
      <c r="R14" s="2197"/>
      <c r="T14" s="2207"/>
      <c r="U14" s="2197"/>
      <c r="W14" s="2207"/>
      <c r="X14" s="2205"/>
    </row>
    <row r="15" spans="1:24" ht="15.75" customHeight="1">
      <c r="A15" s="1809">
        <v>1</v>
      </c>
      <c r="B15" s="1404" t="s">
        <v>1911</v>
      </c>
      <c r="C15" s="1441"/>
      <c r="D15" s="1450"/>
      <c r="E15" s="1413"/>
      <c r="F15" s="1928"/>
      <c r="G15" s="1786"/>
      <c r="H15" s="1786"/>
      <c r="I15" s="1786"/>
      <c r="J15" s="1786"/>
      <c r="K15" s="1786"/>
      <c r="L15" s="1786"/>
      <c r="N15" s="1786"/>
      <c r="O15" s="1810"/>
      <c r="Q15" s="2207"/>
      <c r="R15" s="2197"/>
      <c r="T15" s="2207"/>
      <c r="U15" s="2197"/>
      <c r="W15" s="2207"/>
      <c r="X15" s="2205"/>
    </row>
    <row r="16" spans="1:24" ht="15.75" customHeight="1">
      <c r="A16" s="1808"/>
      <c r="B16" s="1417" t="s">
        <v>1912</v>
      </c>
      <c r="C16" s="1441"/>
      <c r="D16" s="1450"/>
      <c r="E16" s="1413" t="s">
        <v>1913</v>
      </c>
      <c r="F16" s="1919" t="s">
        <v>1123</v>
      </c>
      <c r="G16" s="1786">
        <v>50</v>
      </c>
      <c r="H16" s="1788">
        <f>'2. Perbaikan Beton'!L29</f>
        <v>80000</v>
      </c>
      <c r="I16" s="1788">
        <f>'2. Perbaikan Beton'!M29</f>
        <v>20000</v>
      </c>
      <c r="J16" s="1786">
        <f t="shared" ref="J16:J17" si="0">G16*H16</f>
        <v>4000000</v>
      </c>
      <c r="K16" s="1786">
        <f t="shared" ref="K16:K17" si="1">G16*I16</f>
        <v>1000000</v>
      </c>
      <c r="L16" s="1786">
        <f t="shared" ref="L16:L17" si="2">J16+K16</f>
        <v>5000000</v>
      </c>
      <c r="N16" s="1788">
        <f>(H16+I16)*0</f>
        <v>0</v>
      </c>
      <c r="O16" s="1920">
        <f>G16*N16*0</f>
        <v>0</v>
      </c>
      <c r="Q16" s="2207"/>
      <c r="R16" s="2197"/>
      <c r="T16" s="2207"/>
      <c r="U16" s="2197"/>
      <c r="W16" s="2207"/>
      <c r="X16" s="2205"/>
    </row>
    <row r="17" spans="1:24" ht="15.75" customHeight="1">
      <c r="A17" s="1808"/>
      <c r="B17" s="1419" t="s">
        <v>1914</v>
      </c>
      <c r="C17" s="1441"/>
      <c r="D17" s="1450"/>
      <c r="E17" s="1413" t="s">
        <v>1914</v>
      </c>
      <c r="F17" s="1919" t="str">
        <f>F16</f>
        <v>titik</v>
      </c>
      <c r="G17" s="1786">
        <v>200</v>
      </c>
      <c r="H17" s="1788">
        <f>'2. Perbaikan Beton'!L29</f>
        <v>80000</v>
      </c>
      <c r="I17" s="1788">
        <f>'2. Perbaikan Beton'!M29</f>
        <v>20000</v>
      </c>
      <c r="J17" s="1786">
        <f t="shared" si="0"/>
        <v>16000000</v>
      </c>
      <c r="K17" s="1786">
        <f t="shared" si="1"/>
        <v>4000000</v>
      </c>
      <c r="L17" s="1786">
        <f t="shared" si="2"/>
        <v>20000000</v>
      </c>
      <c r="N17" s="1788">
        <f>(H17+I17)*0</f>
        <v>0</v>
      </c>
      <c r="O17" s="1920">
        <f>G17*N17*0</f>
        <v>0</v>
      </c>
      <c r="Q17" s="2207"/>
      <c r="R17" s="2197"/>
      <c r="T17" s="2207"/>
      <c r="U17" s="2197"/>
      <c r="W17" s="2207"/>
      <c r="X17" s="2205"/>
    </row>
    <row r="18" spans="1:24" ht="15.75" customHeight="1">
      <c r="A18" s="1809">
        <f>A15+1</f>
        <v>2</v>
      </c>
      <c r="B18" s="1404" t="s">
        <v>1941</v>
      </c>
      <c r="C18" s="1441"/>
      <c r="D18" s="1450"/>
      <c r="E18" s="1413"/>
      <c r="F18" s="1928"/>
      <c r="G18" s="1786"/>
      <c r="H18" s="1786"/>
      <c r="I18" s="1786"/>
      <c r="J18" s="1786"/>
      <c r="K18" s="1786"/>
      <c r="L18" s="1786"/>
      <c r="N18" s="1788">
        <f t="shared" ref="N18:N57" si="3">H18+I18</f>
        <v>0</v>
      </c>
      <c r="O18" s="1920">
        <f t="shared" ref="O18:O57" si="4">G18*N18</f>
        <v>0</v>
      </c>
      <c r="Q18" s="2207"/>
      <c r="R18" s="2197"/>
      <c r="T18" s="2207"/>
      <c r="U18" s="2197"/>
      <c r="W18" s="2207"/>
      <c r="X18" s="2205"/>
    </row>
    <row r="19" spans="1:24" ht="15.75" customHeight="1">
      <c r="A19" s="1808"/>
      <c r="B19" s="1417" t="s">
        <v>1942</v>
      </c>
      <c r="C19" s="1441"/>
      <c r="D19" s="1450"/>
      <c r="E19" s="1413" t="s">
        <v>1943</v>
      </c>
      <c r="F19" s="1919" t="s">
        <v>1185</v>
      </c>
      <c r="G19" s="1786">
        <v>5</v>
      </c>
      <c r="H19" s="1788">
        <v>4500000</v>
      </c>
      <c r="I19" s="1788">
        <v>932000</v>
      </c>
      <c r="J19" s="1786">
        <f t="shared" ref="J19:J20" si="5">G19*H19</f>
        <v>22500000</v>
      </c>
      <c r="K19" s="1786">
        <f t="shared" ref="K19:K20" si="6">G19*I19</f>
        <v>4660000</v>
      </c>
      <c r="L19" s="1786">
        <f t="shared" ref="L19:L20" si="7">J19+K19</f>
        <v>27160000</v>
      </c>
      <c r="N19" s="1788">
        <f>(H19+I19)*0</f>
        <v>0</v>
      </c>
      <c r="O19" s="1920">
        <f t="shared" si="4"/>
        <v>0</v>
      </c>
      <c r="Q19" s="2207"/>
      <c r="R19" s="2197"/>
      <c r="T19" s="2207"/>
      <c r="U19" s="2197"/>
      <c r="W19" s="2207"/>
      <c r="X19" s="2205"/>
    </row>
    <row r="20" spans="1:24" ht="15.75" customHeight="1">
      <c r="A20" s="1808"/>
      <c r="B20" s="1419" t="s">
        <v>1944</v>
      </c>
      <c r="C20" s="1441"/>
      <c r="D20" s="1450"/>
      <c r="E20" s="1413" t="s">
        <v>1944</v>
      </c>
      <c r="F20" s="1919" t="s">
        <v>1081</v>
      </c>
      <c r="G20" s="1786">
        <f>(2*1)*5</f>
        <v>10</v>
      </c>
      <c r="H20" s="1788">
        <f>'2. Perbaikan Beton'!L32</f>
        <v>80000</v>
      </c>
      <c r="I20" s="1788">
        <f>'2. Perbaikan Beton'!M32</f>
        <v>20000</v>
      </c>
      <c r="J20" s="1786">
        <f t="shared" si="5"/>
        <v>800000</v>
      </c>
      <c r="K20" s="1786">
        <f t="shared" si="6"/>
        <v>200000</v>
      </c>
      <c r="L20" s="1786">
        <f t="shared" si="7"/>
        <v>1000000</v>
      </c>
      <c r="N20" s="1788">
        <f>(H20+I20)*0</f>
        <v>0</v>
      </c>
      <c r="O20" s="1920">
        <f t="shared" si="4"/>
        <v>0</v>
      </c>
      <c r="Q20" s="2207"/>
      <c r="R20" s="2197"/>
      <c r="T20" s="2207"/>
      <c r="U20" s="2197"/>
      <c r="W20" s="2207"/>
      <c r="X20" s="2205"/>
    </row>
    <row r="21" spans="1:24" ht="15.75" customHeight="1">
      <c r="A21" s="1808"/>
      <c r="B21" s="1419" t="s">
        <v>1945</v>
      </c>
      <c r="C21" s="1441"/>
      <c r="D21" s="1447"/>
      <c r="E21" s="1405" t="s">
        <v>1945</v>
      </c>
      <c r="F21" s="1929" t="s">
        <v>1360</v>
      </c>
      <c r="G21" s="1784">
        <v>1</v>
      </c>
      <c r="H21" s="1784">
        <v>3472386.6130000353</v>
      </c>
      <c r="I21" s="1784">
        <v>800890</v>
      </c>
      <c r="J21" s="1786">
        <f t="shared" ref="J21" si="8">G21*H21</f>
        <v>3472386.6130000353</v>
      </c>
      <c r="K21" s="1786">
        <f t="shared" ref="K21" si="9">G21*I21</f>
        <v>800890</v>
      </c>
      <c r="L21" s="1786">
        <f t="shared" ref="L21" si="10">J21+K21</f>
        <v>4273276.6130000353</v>
      </c>
      <c r="N21" s="1788">
        <f>(H21+I21)*0</f>
        <v>0</v>
      </c>
      <c r="O21" s="1920">
        <f t="shared" si="4"/>
        <v>0</v>
      </c>
      <c r="Q21" s="2207"/>
      <c r="R21" s="2197"/>
      <c r="T21" s="2207"/>
      <c r="U21" s="2197"/>
      <c r="W21" s="2207"/>
      <c r="X21" s="2205"/>
    </row>
    <row r="22" spans="1:24" ht="15.75" customHeight="1">
      <c r="A22" s="1913" t="s">
        <v>326</v>
      </c>
      <c r="B22" s="1427" t="s">
        <v>1908</v>
      </c>
      <c r="C22" s="1442"/>
      <c r="D22" s="1448"/>
      <c r="E22" s="1428"/>
      <c r="F22" s="1927"/>
      <c r="G22" s="1915"/>
      <c r="H22" s="1915"/>
      <c r="I22" s="1915"/>
      <c r="J22" s="1915"/>
      <c r="K22" s="1915"/>
      <c r="L22" s="1915"/>
      <c r="M22" s="1917"/>
      <c r="N22" s="1924"/>
      <c r="O22" s="1938"/>
      <c r="Q22" s="2207"/>
      <c r="R22" s="2197"/>
      <c r="T22" s="2207"/>
      <c r="U22" s="2197"/>
      <c r="W22" s="2207"/>
      <c r="X22" s="2205"/>
    </row>
    <row r="23" spans="1:24" ht="15.75" customHeight="1">
      <c r="A23" s="1809">
        <v>1</v>
      </c>
      <c r="B23" s="1404" t="s">
        <v>1915</v>
      </c>
      <c r="C23" s="1441"/>
      <c r="D23" s="1450"/>
      <c r="E23" s="1413"/>
      <c r="F23" s="1928"/>
      <c r="G23" s="1786"/>
      <c r="H23" s="1786"/>
      <c r="I23" s="1786"/>
      <c r="J23" s="1786"/>
      <c r="K23" s="1786"/>
      <c r="L23" s="1786"/>
      <c r="N23" s="1788"/>
      <c r="O23" s="1920"/>
      <c r="Q23" s="2207"/>
      <c r="R23" s="2197"/>
      <c r="T23" s="2207"/>
      <c r="U23" s="2197"/>
      <c r="W23" s="2207"/>
      <c r="X23" s="2205"/>
    </row>
    <row r="24" spans="1:24" ht="15.75" customHeight="1">
      <c r="A24" s="1808"/>
      <c r="B24" s="1417" t="s">
        <v>624</v>
      </c>
      <c r="C24" s="1444"/>
      <c r="D24" s="1450"/>
      <c r="E24" s="1408" t="s">
        <v>1921</v>
      </c>
      <c r="F24" s="1919" t="s">
        <v>1081</v>
      </c>
      <c r="G24" s="1788">
        <v>463.11</v>
      </c>
      <c r="H24" s="1786">
        <f>'2. Perbaikan Beton'!L38</f>
        <v>32857.142857142855</v>
      </c>
      <c r="I24" s="1786">
        <f>'2. Perbaikan Beton'!M38</f>
        <v>21000</v>
      </c>
      <c r="J24" s="1786">
        <f t="shared" ref="J24:J28" si="11">G24*H24</f>
        <v>15216471.428571427</v>
      </c>
      <c r="K24" s="1786">
        <f t="shared" ref="K24:K28" si="12">G24*I24</f>
        <v>9725310</v>
      </c>
      <c r="L24" s="1786">
        <f t="shared" ref="L24:L28" si="13">J24+K24</f>
        <v>24941781.428571425</v>
      </c>
      <c r="M24" s="1786"/>
      <c r="N24" s="1788">
        <f t="shared" si="3"/>
        <v>53857.142857142855</v>
      </c>
      <c r="O24" s="1920">
        <f t="shared" si="4"/>
        <v>24941781.428571429</v>
      </c>
      <c r="P24" s="2200">
        <f>R24/O24</f>
        <v>0.1</v>
      </c>
      <c r="Q24" s="2211">
        <f>N24*10%</f>
        <v>5385.7142857142862</v>
      </c>
      <c r="R24" s="2199">
        <f>G24*Q24</f>
        <v>2494178.1428571432</v>
      </c>
      <c r="S24" s="2202">
        <f>U24/O24</f>
        <v>0.1</v>
      </c>
      <c r="T24" s="2147">
        <f>N24*10%</f>
        <v>5385.7142857142862</v>
      </c>
      <c r="U24" s="2201">
        <f>G24*T24</f>
        <v>2494178.1428571432</v>
      </c>
      <c r="V24" s="2204">
        <f>X24/O24</f>
        <v>0.8</v>
      </c>
      <c r="W24" s="2207">
        <f>N24*(100%-P24-S24)</f>
        <v>43085.71428571429</v>
      </c>
      <c r="X24" s="2205">
        <f>G24*W24</f>
        <v>19953425.142857146</v>
      </c>
    </row>
    <row r="25" spans="1:24" ht="15.75" customHeight="1">
      <c r="A25" s="1808"/>
      <c r="B25" s="1417" t="s">
        <v>1124</v>
      </c>
      <c r="C25" s="1444"/>
      <c r="D25" s="1450"/>
      <c r="E25" s="1408" t="s">
        <v>1922</v>
      </c>
      <c r="F25" s="1919" t="s">
        <v>1081</v>
      </c>
      <c r="G25" s="1788">
        <v>40.590000000000003</v>
      </c>
      <c r="H25" s="1786">
        <f>'2. Perbaikan Beton'!L38</f>
        <v>32857.142857142855</v>
      </c>
      <c r="I25" s="1786">
        <f>'2. Perbaikan Beton'!M38</f>
        <v>21000</v>
      </c>
      <c r="J25" s="1786">
        <f t="shared" si="11"/>
        <v>1333671.4285714286</v>
      </c>
      <c r="K25" s="1786">
        <f t="shared" si="12"/>
        <v>852390.00000000012</v>
      </c>
      <c r="L25" s="1786">
        <f t="shared" si="13"/>
        <v>2186061.4285714286</v>
      </c>
      <c r="M25" s="1786"/>
      <c r="N25" s="1788">
        <f t="shared" si="3"/>
        <v>53857.142857142855</v>
      </c>
      <c r="O25" s="1920">
        <f t="shared" si="4"/>
        <v>2186061.4285714286</v>
      </c>
      <c r="P25" s="2200">
        <f t="shared" ref="P25:P28" si="14">R25/O25</f>
        <v>0.10000000000000002</v>
      </c>
      <c r="Q25" s="2211">
        <f t="shared" ref="Q25:Q57" si="15">N25*10%</f>
        <v>5385.7142857142862</v>
      </c>
      <c r="R25" s="2199">
        <f t="shared" ref="R25:R35" si="16">G25*Q25</f>
        <v>218606.1428571429</v>
      </c>
      <c r="S25" s="2202">
        <f t="shared" ref="S25:S28" si="17">U25/O25</f>
        <v>0.10000000000000002</v>
      </c>
      <c r="T25" s="2147">
        <f t="shared" ref="T25:T57" si="18">N25*10%</f>
        <v>5385.7142857142862</v>
      </c>
      <c r="U25" s="2201">
        <f t="shared" ref="U25:U28" si="19">G25*T25</f>
        <v>218606.1428571429</v>
      </c>
      <c r="V25" s="2204">
        <f t="shared" ref="V25:V28" si="20">X25/O25</f>
        <v>0.80000000000000016</v>
      </c>
      <c r="W25" s="2207">
        <f t="shared" ref="W25:W57" si="21">N25*(100%-P25-S25)</f>
        <v>43085.71428571429</v>
      </c>
      <c r="X25" s="2205">
        <f t="shared" ref="X25:X28" si="22">G25*W25</f>
        <v>1748849.1428571432</v>
      </c>
    </row>
    <row r="26" spans="1:24" ht="15.75" customHeight="1">
      <c r="A26" s="1808"/>
      <c r="B26" s="1417" t="s">
        <v>1126</v>
      </c>
      <c r="C26" s="1444"/>
      <c r="D26" s="1450"/>
      <c r="E26" s="1408" t="s">
        <v>1923</v>
      </c>
      <c r="F26" s="1919" t="s">
        <v>1081</v>
      </c>
      <c r="G26" s="1788">
        <v>40.590000000000003</v>
      </c>
      <c r="H26" s="1786">
        <f>'2. Perbaikan Beton'!L38</f>
        <v>32857.142857142855</v>
      </c>
      <c r="I26" s="1786">
        <f>'2. Perbaikan Beton'!M38</f>
        <v>21000</v>
      </c>
      <c r="J26" s="1786">
        <f t="shared" si="11"/>
        <v>1333671.4285714286</v>
      </c>
      <c r="K26" s="1786">
        <f t="shared" si="12"/>
        <v>852390.00000000012</v>
      </c>
      <c r="L26" s="1786">
        <f t="shared" si="13"/>
        <v>2186061.4285714286</v>
      </c>
      <c r="M26" s="1786"/>
      <c r="N26" s="1788">
        <f t="shared" si="3"/>
        <v>53857.142857142855</v>
      </c>
      <c r="O26" s="1920">
        <f t="shared" si="4"/>
        <v>2186061.4285714286</v>
      </c>
      <c r="P26" s="2200">
        <f t="shared" si="14"/>
        <v>0.10000000000000002</v>
      </c>
      <c r="Q26" s="2211">
        <f t="shared" si="15"/>
        <v>5385.7142857142862</v>
      </c>
      <c r="R26" s="2199">
        <f t="shared" si="16"/>
        <v>218606.1428571429</v>
      </c>
      <c r="S26" s="2202">
        <f t="shared" si="17"/>
        <v>0.10000000000000002</v>
      </c>
      <c r="T26" s="2147">
        <f t="shared" si="18"/>
        <v>5385.7142857142862</v>
      </c>
      <c r="U26" s="2201">
        <f t="shared" si="19"/>
        <v>218606.1428571429</v>
      </c>
      <c r="V26" s="2204">
        <f t="shared" si="20"/>
        <v>0.80000000000000016</v>
      </c>
      <c r="W26" s="2207">
        <f t="shared" si="21"/>
        <v>43085.71428571429</v>
      </c>
      <c r="X26" s="2205">
        <f t="shared" si="22"/>
        <v>1748849.1428571432</v>
      </c>
    </row>
    <row r="27" spans="1:24" ht="15.75" customHeight="1">
      <c r="A27" s="1808"/>
      <c r="B27" s="1417" t="s">
        <v>1127</v>
      </c>
      <c r="C27" s="1444"/>
      <c r="D27" s="1450"/>
      <c r="E27" s="1408" t="s">
        <v>1924</v>
      </c>
      <c r="F27" s="1919" t="s">
        <v>1081</v>
      </c>
      <c r="G27" s="1788">
        <v>13</v>
      </c>
      <c r="H27" s="1786">
        <f>'2. Perbaikan Beton'!L38</f>
        <v>32857.142857142855</v>
      </c>
      <c r="I27" s="1786">
        <f>'2. Perbaikan Beton'!M38</f>
        <v>21000</v>
      </c>
      <c r="J27" s="1786">
        <f t="shared" si="11"/>
        <v>427142.8571428571</v>
      </c>
      <c r="K27" s="1786">
        <f t="shared" si="12"/>
        <v>273000</v>
      </c>
      <c r="L27" s="1786">
        <f t="shared" si="13"/>
        <v>700142.85714285704</v>
      </c>
      <c r="M27" s="1786"/>
      <c r="N27" s="1788">
        <f t="shared" si="3"/>
        <v>53857.142857142855</v>
      </c>
      <c r="O27" s="1920">
        <f t="shared" si="4"/>
        <v>700142.85714285716</v>
      </c>
      <c r="P27" s="2200">
        <f t="shared" si="14"/>
        <v>0.1</v>
      </c>
      <c r="Q27" s="2211">
        <f t="shared" si="15"/>
        <v>5385.7142857142862</v>
      </c>
      <c r="R27" s="2199">
        <f t="shared" si="16"/>
        <v>70014.285714285725</v>
      </c>
      <c r="S27" s="2202">
        <f t="shared" si="17"/>
        <v>0.1</v>
      </c>
      <c r="T27" s="2147">
        <f t="shared" si="18"/>
        <v>5385.7142857142862</v>
      </c>
      <c r="U27" s="2201">
        <f t="shared" si="19"/>
        <v>70014.285714285725</v>
      </c>
      <c r="V27" s="2204">
        <f t="shared" si="20"/>
        <v>0.8</v>
      </c>
      <c r="W27" s="2207">
        <f t="shared" si="21"/>
        <v>43085.71428571429</v>
      </c>
      <c r="X27" s="2205">
        <f t="shared" si="22"/>
        <v>560114.2857142858</v>
      </c>
    </row>
    <row r="28" spans="1:24" ht="15.75" customHeight="1">
      <c r="A28" s="1808"/>
      <c r="B28" s="1417" t="s">
        <v>1128</v>
      </c>
      <c r="C28" s="1444"/>
      <c r="D28" s="1450"/>
      <c r="E28" s="1408" t="s">
        <v>1925</v>
      </c>
      <c r="F28" s="1919" t="s">
        <v>1081</v>
      </c>
      <c r="G28" s="1788">
        <v>13</v>
      </c>
      <c r="H28" s="1786">
        <f>'2. Perbaikan Beton'!L38</f>
        <v>32857.142857142855</v>
      </c>
      <c r="I28" s="1786">
        <f>'2. Perbaikan Beton'!M38</f>
        <v>21000</v>
      </c>
      <c r="J28" s="1786">
        <f t="shared" si="11"/>
        <v>427142.8571428571</v>
      </c>
      <c r="K28" s="1786">
        <f t="shared" si="12"/>
        <v>273000</v>
      </c>
      <c r="L28" s="1786">
        <f t="shared" si="13"/>
        <v>700142.85714285704</v>
      </c>
      <c r="M28" s="1786"/>
      <c r="N28" s="1788">
        <f t="shared" si="3"/>
        <v>53857.142857142855</v>
      </c>
      <c r="O28" s="1920">
        <f t="shared" si="4"/>
        <v>700142.85714285716</v>
      </c>
      <c r="P28" s="2200">
        <f t="shared" si="14"/>
        <v>0.1</v>
      </c>
      <c r="Q28" s="2211">
        <f t="shared" si="15"/>
        <v>5385.7142857142862</v>
      </c>
      <c r="R28" s="2199">
        <f t="shared" si="16"/>
        <v>70014.285714285725</v>
      </c>
      <c r="S28" s="2202">
        <f t="shared" si="17"/>
        <v>0.1</v>
      </c>
      <c r="T28" s="2147">
        <f t="shared" si="18"/>
        <v>5385.7142857142862</v>
      </c>
      <c r="U28" s="2201">
        <f t="shared" si="19"/>
        <v>70014.285714285725</v>
      </c>
      <c r="V28" s="2204">
        <f t="shared" si="20"/>
        <v>0.8</v>
      </c>
      <c r="W28" s="2207">
        <f t="shared" si="21"/>
        <v>43085.71428571429</v>
      </c>
      <c r="X28" s="2205">
        <f t="shared" si="22"/>
        <v>560114.2857142858</v>
      </c>
    </row>
    <row r="29" spans="1:24" ht="4.5" customHeight="1">
      <c r="A29" s="1808"/>
      <c r="B29" s="1417"/>
      <c r="C29" s="1444"/>
      <c r="D29" s="1450"/>
      <c r="E29" s="1408"/>
      <c r="F29" s="1919"/>
      <c r="G29" s="1786"/>
      <c r="H29" s="1786"/>
      <c r="I29" s="1786"/>
      <c r="J29" s="1786"/>
      <c r="K29" s="1786"/>
      <c r="L29" s="1786"/>
      <c r="M29" s="1394"/>
      <c r="N29" s="1788"/>
      <c r="O29" s="1920"/>
      <c r="P29" s="1394"/>
      <c r="Q29" s="2211">
        <f t="shared" si="15"/>
        <v>0</v>
      </c>
      <c r="R29" s="2199"/>
      <c r="T29" s="2147">
        <f t="shared" si="18"/>
        <v>0</v>
      </c>
      <c r="U29" s="2201"/>
      <c r="V29" s="2204"/>
      <c r="W29" s="2207">
        <f t="shared" si="21"/>
        <v>0</v>
      </c>
      <c r="X29" s="2205"/>
    </row>
    <row r="30" spans="1:24" ht="15.75" customHeight="1">
      <c r="A30" s="1809">
        <v>2</v>
      </c>
      <c r="B30" s="1404" t="s">
        <v>1916</v>
      </c>
      <c r="C30" s="1441"/>
      <c r="D30" s="1450"/>
      <c r="E30" s="1413"/>
      <c r="F30" s="1928"/>
      <c r="G30" s="1786"/>
      <c r="H30" s="1786"/>
      <c r="I30" s="1786"/>
      <c r="J30" s="1786"/>
      <c r="K30" s="1786"/>
      <c r="L30" s="1786"/>
      <c r="N30" s="1788"/>
      <c r="O30" s="1920"/>
      <c r="Q30" s="2211">
        <f t="shared" si="15"/>
        <v>0</v>
      </c>
      <c r="R30" s="2197"/>
      <c r="T30" s="2147">
        <f t="shared" si="18"/>
        <v>0</v>
      </c>
      <c r="U30" s="2197"/>
      <c r="V30" s="2204"/>
      <c r="W30" s="2207">
        <f t="shared" si="21"/>
        <v>0</v>
      </c>
      <c r="X30" s="2205"/>
    </row>
    <row r="31" spans="1:24" ht="15.75" customHeight="1">
      <c r="A31" s="1808"/>
      <c r="B31" s="1417" t="s">
        <v>624</v>
      </c>
      <c r="C31" s="1444"/>
      <c r="D31" s="1450"/>
      <c r="E31" s="1408" t="s">
        <v>1927</v>
      </c>
      <c r="F31" s="1919" t="s">
        <v>1081</v>
      </c>
      <c r="G31" s="1788">
        <f>16*4</f>
        <v>64</v>
      </c>
      <c r="H31" s="1413">
        <f>'ANALISA_KOLAM RENANG'!$F$24</f>
        <v>414995.9</v>
      </c>
      <c r="I31" s="1786">
        <f>'ANALISA_KOLAM RENANG'!$E$24</f>
        <v>144468.75</v>
      </c>
      <c r="J31" s="1786">
        <f t="shared" ref="J31:J35" si="23">G31*H31</f>
        <v>26559737.600000001</v>
      </c>
      <c r="K31" s="1786">
        <f t="shared" ref="K31:K35" si="24">G31*I31</f>
        <v>9246000</v>
      </c>
      <c r="L31" s="1786">
        <f t="shared" ref="L31:L35" si="25">J31+K31</f>
        <v>35805737.600000001</v>
      </c>
      <c r="M31" s="1786"/>
      <c r="N31" s="1788">
        <f t="shared" si="3"/>
        <v>559464.65</v>
      </c>
      <c r="O31" s="1920">
        <f t="shared" si="4"/>
        <v>35805737.600000001</v>
      </c>
      <c r="P31" s="2200">
        <f t="shared" ref="P31:P35" si="26">R31/O31</f>
        <v>0.1</v>
      </c>
      <c r="Q31" s="2211">
        <f t="shared" si="15"/>
        <v>55946.465000000004</v>
      </c>
      <c r="R31" s="2199">
        <f t="shared" si="16"/>
        <v>3580573.7600000002</v>
      </c>
      <c r="S31" s="2202">
        <f t="shared" ref="S31:S35" si="27">U31/O31</f>
        <v>0.1</v>
      </c>
      <c r="T31" s="2147">
        <f t="shared" si="18"/>
        <v>55946.465000000004</v>
      </c>
      <c r="U31" s="2201">
        <f t="shared" ref="U31:U35" si="28">G31*T31</f>
        <v>3580573.7600000002</v>
      </c>
      <c r="V31" s="2204">
        <f t="shared" ref="V31:V35" si="29">X31/O31</f>
        <v>0.8</v>
      </c>
      <c r="W31" s="2207">
        <f t="shared" si="21"/>
        <v>447571.72000000003</v>
      </c>
      <c r="X31" s="2205">
        <f t="shared" ref="X31:X35" si="30">G31*W31</f>
        <v>28644590.080000002</v>
      </c>
    </row>
    <row r="32" spans="1:24" ht="15.75" customHeight="1">
      <c r="A32" s="1808"/>
      <c r="B32" s="1417" t="s">
        <v>1124</v>
      </c>
      <c r="C32" s="1444"/>
      <c r="D32" s="1450"/>
      <c r="E32" s="1408" t="s">
        <v>1928</v>
      </c>
      <c r="F32" s="1919" t="s">
        <v>1081</v>
      </c>
      <c r="G32" s="1788">
        <v>40.590000000000003</v>
      </c>
      <c r="H32" s="1413">
        <f t="shared" ref="H32:H35" si="31">$H$31</f>
        <v>414995.9</v>
      </c>
      <c r="I32" s="1786">
        <f>$I$31</f>
        <v>144468.75</v>
      </c>
      <c r="J32" s="1786">
        <f t="shared" si="23"/>
        <v>16844683.581000004</v>
      </c>
      <c r="K32" s="1786">
        <f t="shared" si="24"/>
        <v>5863986.5625000009</v>
      </c>
      <c r="L32" s="1786">
        <f t="shared" si="25"/>
        <v>22708670.143500004</v>
      </c>
      <c r="M32" s="1786"/>
      <c r="N32" s="1788">
        <f t="shared" si="3"/>
        <v>559464.65</v>
      </c>
      <c r="O32" s="1920">
        <f t="shared" si="4"/>
        <v>22708670.143500004</v>
      </c>
      <c r="P32" s="2200">
        <f t="shared" si="26"/>
        <v>9.9999999999999992E-2</v>
      </c>
      <c r="Q32" s="2211">
        <f t="shared" si="15"/>
        <v>55946.465000000004</v>
      </c>
      <c r="R32" s="2199">
        <f t="shared" si="16"/>
        <v>2270867.0143500003</v>
      </c>
      <c r="S32" s="2202">
        <f t="shared" si="27"/>
        <v>9.9999999999999992E-2</v>
      </c>
      <c r="T32" s="2147">
        <f t="shared" si="18"/>
        <v>55946.465000000004</v>
      </c>
      <c r="U32" s="2201">
        <f t="shared" si="28"/>
        <v>2270867.0143500003</v>
      </c>
      <c r="V32" s="2204">
        <f t="shared" si="29"/>
        <v>0.79999999999999993</v>
      </c>
      <c r="W32" s="2207">
        <f t="shared" si="21"/>
        <v>447571.72000000003</v>
      </c>
      <c r="X32" s="2205">
        <f t="shared" si="30"/>
        <v>18166936.114800002</v>
      </c>
    </row>
    <row r="33" spans="1:24" ht="15.75" customHeight="1">
      <c r="A33" s="1808"/>
      <c r="B33" s="1417" t="s">
        <v>1126</v>
      </c>
      <c r="C33" s="1444"/>
      <c r="D33" s="1450"/>
      <c r="E33" s="1408" t="s">
        <v>1929</v>
      </c>
      <c r="F33" s="1919" t="s">
        <v>1081</v>
      </c>
      <c r="G33" s="1788">
        <v>40.590000000000003</v>
      </c>
      <c r="H33" s="1413">
        <f t="shared" si="31"/>
        <v>414995.9</v>
      </c>
      <c r="I33" s="1786">
        <f t="shared" ref="I33:I35" si="32">$I$31</f>
        <v>144468.75</v>
      </c>
      <c r="J33" s="1786">
        <f t="shared" si="23"/>
        <v>16844683.581000004</v>
      </c>
      <c r="K33" s="1786">
        <f t="shared" si="24"/>
        <v>5863986.5625000009</v>
      </c>
      <c r="L33" s="1786">
        <f t="shared" si="25"/>
        <v>22708670.143500004</v>
      </c>
      <c r="M33" s="1786"/>
      <c r="N33" s="1788">
        <f t="shared" si="3"/>
        <v>559464.65</v>
      </c>
      <c r="O33" s="1920">
        <f t="shared" si="4"/>
        <v>22708670.143500004</v>
      </c>
      <c r="P33" s="2200">
        <f t="shared" si="26"/>
        <v>9.9999999999999992E-2</v>
      </c>
      <c r="Q33" s="2211">
        <f t="shared" si="15"/>
        <v>55946.465000000004</v>
      </c>
      <c r="R33" s="2199">
        <f t="shared" si="16"/>
        <v>2270867.0143500003</v>
      </c>
      <c r="S33" s="2202">
        <f t="shared" si="27"/>
        <v>9.9999999999999992E-2</v>
      </c>
      <c r="T33" s="2147">
        <f t="shared" si="18"/>
        <v>55946.465000000004</v>
      </c>
      <c r="U33" s="2201">
        <f t="shared" si="28"/>
        <v>2270867.0143500003</v>
      </c>
      <c r="V33" s="2204">
        <f t="shared" si="29"/>
        <v>0.79999999999999993</v>
      </c>
      <c r="W33" s="2207">
        <f t="shared" si="21"/>
        <v>447571.72000000003</v>
      </c>
      <c r="X33" s="2205">
        <f t="shared" si="30"/>
        <v>18166936.114800002</v>
      </c>
    </row>
    <row r="34" spans="1:24" ht="15.75" customHeight="1">
      <c r="A34" s="1808"/>
      <c r="B34" s="1417" t="s">
        <v>1127</v>
      </c>
      <c r="C34" s="1444"/>
      <c r="D34" s="1450"/>
      <c r="E34" s="1408" t="s">
        <v>1930</v>
      </c>
      <c r="F34" s="1919" t="s">
        <v>1081</v>
      </c>
      <c r="G34" s="1788">
        <v>13</v>
      </c>
      <c r="H34" s="1413">
        <f t="shared" si="31"/>
        <v>414995.9</v>
      </c>
      <c r="I34" s="1786">
        <f t="shared" si="32"/>
        <v>144468.75</v>
      </c>
      <c r="J34" s="1786">
        <f t="shared" si="23"/>
        <v>5394946.7000000002</v>
      </c>
      <c r="K34" s="1786">
        <f t="shared" si="24"/>
        <v>1878093.75</v>
      </c>
      <c r="L34" s="1786">
        <f t="shared" si="25"/>
        <v>7273040.4500000002</v>
      </c>
      <c r="M34" s="1786"/>
      <c r="N34" s="1788">
        <f t="shared" si="3"/>
        <v>559464.65</v>
      </c>
      <c r="O34" s="1920">
        <f t="shared" si="4"/>
        <v>7273040.4500000002</v>
      </c>
      <c r="P34" s="2200">
        <f t="shared" si="26"/>
        <v>0.1</v>
      </c>
      <c r="Q34" s="2211">
        <f t="shared" si="15"/>
        <v>55946.465000000004</v>
      </c>
      <c r="R34" s="2199">
        <f t="shared" si="16"/>
        <v>727304.04500000004</v>
      </c>
      <c r="S34" s="2202">
        <f t="shared" si="27"/>
        <v>0.1</v>
      </c>
      <c r="T34" s="2147">
        <f t="shared" si="18"/>
        <v>55946.465000000004</v>
      </c>
      <c r="U34" s="2201">
        <f t="shared" si="28"/>
        <v>727304.04500000004</v>
      </c>
      <c r="V34" s="2204">
        <f t="shared" si="29"/>
        <v>0.8</v>
      </c>
      <c r="W34" s="2207">
        <f t="shared" si="21"/>
        <v>447571.72000000003</v>
      </c>
      <c r="X34" s="2205">
        <f t="shared" si="30"/>
        <v>5818432.3600000003</v>
      </c>
    </row>
    <row r="35" spans="1:24" ht="15.75" customHeight="1">
      <c r="A35" s="1808"/>
      <c r="B35" s="1417" t="s">
        <v>1128</v>
      </c>
      <c r="C35" s="1444"/>
      <c r="D35" s="1450"/>
      <c r="E35" s="1408" t="s">
        <v>1931</v>
      </c>
      <c r="F35" s="1919" t="s">
        <v>1081</v>
      </c>
      <c r="G35" s="1788">
        <v>13</v>
      </c>
      <c r="H35" s="1413">
        <f t="shared" si="31"/>
        <v>414995.9</v>
      </c>
      <c r="I35" s="1786">
        <f t="shared" si="32"/>
        <v>144468.75</v>
      </c>
      <c r="J35" s="1786">
        <f t="shared" si="23"/>
        <v>5394946.7000000002</v>
      </c>
      <c r="K35" s="1786">
        <f t="shared" si="24"/>
        <v>1878093.75</v>
      </c>
      <c r="L35" s="1786">
        <f t="shared" si="25"/>
        <v>7273040.4500000002</v>
      </c>
      <c r="M35" s="1786"/>
      <c r="N35" s="1788">
        <f t="shared" si="3"/>
        <v>559464.65</v>
      </c>
      <c r="O35" s="1920">
        <f t="shared" si="4"/>
        <v>7273040.4500000002</v>
      </c>
      <c r="P35" s="2200">
        <f t="shared" si="26"/>
        <v>0.1</v>
      </c>
      <c r="Q35" s="2211">
        <f t="shared" si="15"/>
        <v>55946.465000000004</v>
      </c>
      <c r="R35" s="2199">
        <f t="shared" si="16"/>
        <v>727304.04500000004</v>
      </c>
      <c r="S35" s="2202">
        <f t="shared" si="27"/>
        <v>0.1</v>
      </c>
      <c r="T35" s="2147">
        <f t="shared" si="18"/>
        <v>55946.465000000004</v>
      </c>
      <c r="U35" s="2201">
        <f t="shared" si="28"/>
        <v>727304.04500000004</v>
      </c>
      <c r="V35" s="2204">
        <f t="shared" si="29"/>
        <v>0.8</v>
      </c>
      <c r="W35" s="2207">
        <f t="shared" si="21"/>
        <v>447571.72000000003</v>
      </c>
      <c r="X35" s="2205">
        <f t="shared" si="30"/>
        <v>5818432.3600000003</v>
      </c>
    </row>
    <row r="36" spans="1:24" ht="15.75" customHeight="1">
      <c r="A36" s="1913" t="s">
        <v>89</v>
      </c>
      <c r="B36" s="1427" t="s">
        <v>1909</v>
      </c>
      <c r="C36" s="1442"/>
      <c r="D36" s="1448"/>
      <c r="E36" s="1428"/>
      <c r="F36" s="1927"/>
      <c r="G36" s="1915"/>
      <c r="H36" s="1915"/>
      <c r="I36" s="1915"/>
      <c r="J36" s="1915"/>
      <c r="K36" s="1915"/>
      <c r="L36" s="1915"/>
      <c r="M36" s="1917"/>
      <c r="N36" s="1924"/>
      <c r="O36" s="1938"/>
      <c r="Q36" s="2211">
        <f t="shared" si="15"/>
        <v>0</v>
      </c>
      <c r="R36" s="2197"/>
      <c r="T36" s="2147">
        <f t="shared" si="18"/>
        <v>0</v>
      </c>
      <c r="U36" s="2197"/>
      <c r="V36" s="2204"/>
      <c r="W36" s="2207">
        <f t="shared" si="21"/>
        <v>0</v>
      </c>
      <c r="X36" s="2205"/>
    </row>
    <row r="37" spans="1:24" ht="15.75" customHeight="1">
      <c r="A37" s="1809">
        <v>1</v>
      </c>
      <c r="B37" s="1411" t="s">
        <v>1917</v>
      </c>
      <c r="C37" s="1441"/>
      <c r="D37" s="1450"/>
      <c r="E37" s="1413"/>
      <c r="F37" s="1928"/>
      <c r="G37" s="1786"/>
      <c r="H37" s="1786"/>
      <c r="I37" s="1786"/>
      <c r="J37" s="1786"/>
      <c r="K37" s="1786"/>
      <c r="L37" s="1786"/>
      <c r="N37" s="1788">
        <f t="shared" si="3"/>
        <v>0</v>
      </c>
      <c r="O37" s="1920">
        <f t="shared" si="4"/>
        <v>0</v>
      </c>
      <c r="Q37" s="2211">
        <f t="shared" si="15"/>
        <v>0</v>
      </c>
      <c r="R37" s="2197"/>
      <c r="T37" s="2147">
        <f t="shared" si="18"/>
        <v>0</v>
      </c>
      <c r="U37" s="2197"/>
      <c r="V37" s="2204"/>
      <c r="W37" s="2207">
        <f t="shared" si="21"/>
        <v>0</v>
      </c>
      <c r="X37" s="2205"/>
    </row>
    <row r="38" spans="1:24" ht="37.25" customHeight="1">
      <c r="A38" s="1809"/>
      <c r="B38" s="1417"/>
      <c r="C38" s="1441"/>
      <c r="D38" s="1450"/>
      <c r="E38" s="2041" t="s">
        <v>2005</v>
      </c>
      <c r="F38" s="1919" t="s">
        <v>209</v>
      </c>
      <c r="G38" s="1786">
        <v>1</v>
      </c>
      <c r="H38" s="1788">
        <f>(15000000*40%)+15000000</f>
        <v>21000000</v>
      </c>
      <c r="I38" s="1788">
        <v>6000000</v>
      </c>
      <c r="J38" s="1786">
        <f t="shared" ref="J38" si="33">G38*H38</f>
        <v>21000000</v>
      </c>
      <c r="K38" s="1786">
        <f t="shared" ref="K38" si="34">G38*I38</f>
        <v>6000000</v>
      </c>
      <c r="L38" s="1786">
        <f t="shared" ref="L38" si="35">J38+K38</f>
        <v>27000000</v>
      </c>
      <c r="N38" s="1788">
        <f t="shared" si="3"/>
        <v>27000000</v>
      </c>
      <c r="O38" s="1920">
        <f t="shared" si="4"/>
        <v>27000000</v>
      </c>
      <c r="P38" s="2200">
        <f t="shared" ref="P38" si="36">R38/O38</f>
        <v>0.1</v>
      </c>
      <c r="Q38" s="2211">
        <f t="shared" si="15"/>
        <v>2700000</v>
      </c>
      <c r="R38" s="2199">
        <f t="shared" ref="R38" si="37">G38*Q38</f>
        <v>2700000</v>
      </c>
      <c r="S38" s="2202">
        <f t="shared" ref="S38" si="38">U38/O38</f>
        <v>0.1</v>
      </c>
      <c r="T38" s="2147">
        <f t="shared" si="18"/>
        <v>2700000</v>
      </c>
      <c r="U38" s="2201">
        <f t="shared" ref="U38" si="39">G38*T38</f>
        <v>2700000</v>
      </c>
      <c r="V38" s="2204">
        <f t="shared" ref="V38" si="40">X38/O38</f>
        <v>0.8</v>
      </c>
      <c r="W38" s="2207">
        <f t="shared" si="21"/>
        <v>21600000</v>
      </c>
      <c r="X38" s="2205">
        <f t="shared" ref="X38" si="41">G38*W38</f>
        <v>21600000</v>
      </c>
    </row>
    <row r="39" spans="1:24" ht="15.75" customHeight="1">
      <c r="A39" s="1809">
        <v>2</v>
      </c>
      <c r="B39" s="1411" t="s">
        <v>1918</v>
      </c>
      <c r="C39" s="1441"/>
      <c r="D39" s="1450"/>
      <c r="E39" s="1413"/>
      <c r="F39" s="1928"/>
      <c r="G39" s="1786"/>
      <c r="H39" s="1786"/>
      <c r="I39" s="1786"/>
      <c r="J39" s="1786"/>
      <c r="K39" s="1786"/>
      <c r="L39" s="1786"/>
      <c r="N39" s="1788">
        <f t="shared" si="3"/>
        <v>0</v>
      </c>
      <c r="O39" s="1920">
        <f t="shared" si="4"/>
        <v>0</v>
      </c>
      <c r="Q39" s="2211">
        <f t="shared" si="15"/>
        <v>0</v>
      </c>
      <c r="R39" s="2197"/>
      <c r="T39" s="2147">
        <f t="shared" si="18"/>
        <v>0</v>
      </c>
      <c r="U39" s="2197"/>
      <c r="V39" s="2204"/>
      <c r="W39" s="2207">
        <f t="shared" si="21"/>
        <v>0</v>
      </c>
      <c r="X39" s="2205"/>
    </row>
    <row r="40" spans="1:24" ht="48" customHeight="1">
      <c r="A40" s="1809"/>
      <c r="B40" s="1417"/>
      <c r="C40" s="1441"/>
      <c r="D40" s="1450"/>
      <c r="E40" s="2041" t="s">
        <v>2006</v>
      </c>
      <c r="F40" s="1919" t="s">
        <v>209</v>
      </c>
      <c r="G40" s="1786">
        <v>1</v>
      </c>
      <c r="H40" s="1788">
        <f>(35000000*40%)+35000000</f>
        <v>49000000</v>
      </c>
      <c r="I40" s="1788">
        <v>4000000</v>
      </c>
      <c r="J40" s="1786">
        <f t="shared" ref="J40" si="42">G40*H40</f>
        <v>49000000</v>
      </c>
      <c r="K40" s="1786">
        <f t="shared" ref="K40" si="43">G40*I40</f>
        <v>4000000</v>
      </c>
      <c r="L40" s="1786">
        <f t="shared" ref="L40" si="44">J40+K40</f>
        <v>53000000</v>
      </c>
      <c r="N40" s="1788">
        <f t="shared" si="3"/>
        <v>53000000</v>
      </c>
      <c r="O40" s="1920">
        <f t="shared" si="4"/>
        <v>53000000</v>
      </c>
      <c r="P40" s="2200">
        <f t="shared" ref="P40" si="45">R40/O40</f>
        <v>0.1</v>
      </c>
      <c r="Q40" s="2211">
        <f t="shared" si="15"/>
        <v>5300000</v>
      </c>
      <c r="R40" s="2199">
        <f t="shared" ref="R40" si="46">G40*Q40</f>
        <v>5300000</v>
      </c>
      <c r="S40" s="2202">
        <f t="shared" ref="S40" si="47">U40/O40</f>
        <v>0.1</v>
      </c>
      <c r="T40" s="2147">
        <f t="shared" si="18"/>
        <v>5300000</v>
      </c>
      <c r="U40" s="2201">
        <f t="shared" ref="U40" si="48">G40*T40</f>
        <v>5300000</v>
      </c>
      <c r="V40" s="2204">
        <f t="shared" ref="V40" si="49">X40/O40</f>
        <v>0.8</v>
      </c>
      <c r="W40" s="2207">
        <f t="shared" si="21"/>
        <v>42400000</v>
      </c>
      <c r="X40" s="2205">
        <f t="shared" ref="X40" si="50">G40*W40</f>
        <v>42400000</v>
      </c>
    </row>
    <row r="41" spans="1:24" ht="15.75" customHeight="1">
      <c r="A41" s="1809">
        <v>3</v>
      </c>
      <c r="B41" s="1411" t="s">
        <v>1917</v>
      </c>
      <c r="C41" s="1441"/>
      <c r="D41" s="1450"/>
      <c r="E41" s="1413"/>
      <c r="F41" s="1928"/>
      <c r="G41" s="1786"/>
      <c r="H41" s="1786"/>
      <c r="I41" s="1786"/>
      <c r="J41" s="1786"/>
      <c r="K41" s="1786"/>
      <c r="L41" s="1786"/>
      <c r="N41" s="1788">
        <f t="shared" si="3"/>
        <v>0</v>
      </c>
      <c r="O41" s="1920">
        <f t="shared" si="4"/>
        <v>0</v>
      </c>
      <c r="Q41" s="2211">
        <f t="shared" si="15"/>
        <v>0</v>
      </c>
      <c r="R41" s="2197"/>
      <c r="T41" s="2147">
        <f t="shared" si="18"/>
        <v>0</v>
      </c>
      <c r="U41" s="2197"/>
      <c r="V41" s="2204"/>
      <c r="W41" s="2207">
        <f t="shared" si="21"/>
        <v>0</v>
      </c>
      <c r="X41" s="2205"/>
    </row>
    <row r="42" spans="1:24" ht="31">
      <c r="A42" s="1809"/>
      <c r="B42" s="1417"/>
      <c r="C42" s="1441"/>
      <c r="D42" s="1450"/>
      <c r="E42" s="2041" t="s">
        <v>2007</v>
      </c>
      <c r="F42" s="1919" t="s">
        <v>209</v>
      </c>
      <c r="G42" s="1786">
        <v>1</v>
      </c>
      <c r="H42" s="1788">
        <v>15000000</v>
      </c>
      <c r="I42" s="1788">
        <v>3500000</v>
      </c>
      <c r="J42" s="1786">
        <f t="shared" ref="J42" si="51">G42*H42</f>
        <v>15000000</v>
      </c>
      <c r="K42" s="1786">
        <f t="shared" ref="K42" si="52">G42*I42</f>
        <v>3500000</v>
      </c>
      <c r="L42" s="1786">
        <f t="shared" ref="L42" si="53">J42+K42</f>
        <v>18500000</v>
      </c>
      <c r="N42" s="1788">
        <f t="shared" si="3"/>
        <v>18500000</v>
      </c>
      <c r="O42" s="1920">
        <f t="shared" si="4"/>
        <v>18500000</v>
      </c>
      <c r="P42" s="2200">
        <f t="shared" ref="P42" si="54">R42/O42</f>
        <v>0.1</v>
      </c>
      <c r="Q42" s="2211">
        <f t="shared" si="15"/>
        <v>1850000</v>
      </c>
      <c r="R42" s="2199">
        <f t="shared" ref="R42" si="55">G42*Q42</f>
        <v>1850000</v>
      </c>
      <c r="S42" s="2202">
        <f t="shared" ref="S42" si="56">U42/O42</f>
        <v>0.1</v>
      </c>
      <c r="T42" s="2147">
        <f t="shared" si="18"/>
        <v>1850000</v>
      </c>
      <c r="U42" s="2201">
        <f t="shared" ref="U42" si="57">G42*T42</f>
        <v>1850000</v>
      </c>
      <c r="V42" s="2204">
        <f t="shared" ref="V42" si="58">X42/O42</f>
        <v>0.8</v>
      </c>
      <c r="W42" s="2207">
        <f t="shared" si="21"/>
        <v>14800000</v>
      </c>
      <c r="X42" s="2205">
        <f t="shared" ref="X42" si="59">G42*W42</f>
        <v>14800000</v>
      </c>
    </row>
    <row r="43" spans="1:24" ht="15.75" customHeight="1">
      <c r="A43" s="1809">
        <v>4</v>
      </c>
      <c r="B43" s="1411" t="s">
        <v>1919</v>
      </c>
      <c r="C43" s="1441"/>
      <c r="D43" s="1450"/>
      <c r="E43" s="1413"/>
      <c r="F43" s="1928"/>
      <c r="G43" s="1786"/>
      <c r="H43" s="1786"/>
      <c r="I43" s="1786"/>
      <c r="J43" s="1786"/>
      <c r="K43" s="1786"/>
      <c r="L43" s="1786"/>
      <c r="N43" s="1788">
        <f t="shared" si="3"/>
        <v>0</v>
      </c>
      <c r="O43" s="1920">
        <f t="shared" si="4"/>
        <v>0</v>
      </c>
      <c r="Q43" s="2211">
        <f t="shared" si="15"/>
        <v>0</v>
      </c>
      <c r="R43" s="2197"/>
      <c r="T43" s="2147">
        <f t="shared" si="18"/>
        <v>0</v>
      </c>
      <c r="U43" s="2197"/>
      <c r="V43" s="2204"/>
      <c r="W43" s="2207">
        <f t="shared" si="21"/>
        <v>0</v>
      </c>
      <c r="X43" s="2205"/>
    </row>
    <row r="44" spans="1:24" ht="15.75" customHeight="1">
      <c r="A44" s="1809"/>
      <c r="B44" s="1417"/>
      <c r="C44" s="1441"/>
      <c r="D44" s="1450"/>
      <c r="E44" s="1413" t="s">
        <v>1920</v>
      </c>
      <c r="F44" s="1930" t="s">
        <v>1343</v>
      </c>
      <c r="G44" s="1786">
        <v>1</v>
      </c>
      <c r="H44" s="1788">
        <v>7500000</v>
      </c>
      <c r="I44" s="1788">
        <v>3500000</v>
      </c>
      <c r="J44" s="1786">
        <f t="shared" ref="J44" si="60">G44*H44</f>
        <v>7500000</v>
      </c>
      <c r="K44" s="1786">
        <f t="shared" ref="K44" si="61">G44*I44</f>
        <v>3500000</v>
      </c>
      <c r="L44" s="1786">
        <f t="shared" ref="L44" si="62">J44+K44</f>
        <v>11000000</v>
      </c>
      <c r="N44" s="1788">
        <f t="shared" si="3"/>
        <v>11000000</v>
      </c>
      <c r="O44" s="1920">
        <f t="shared" si="4"/>
        <v>11000000</v>
      </c>
      <c r="P44" s="2200">
        <f t="shared" ref="P44" si="63">R44/O44</f>
        <v>0.1</v>
      </c>
      <c r="Q44" s="2211">
        <f t="shared" si="15"/>
        <v>1100000</v>
      </c>
      <c r="R44" s="2199">
        <f t="shared" ref="R44" si="64">G44*Q44</f>
        <v>1100000</v>
      </c>
      <c r="S44" s="2202">
        <f t="shared" ref="S44" si="65">U44/O44</f>
        <v>0.1</v>
      </c>
      <c r="T44" s="2147">
        <f t="shared" si="18"/>
        <v>1100000</v>
      </c>
      <c r="U44" s="2201">
        <f t="shared" ref="U44" si="66">G44*T44</f>
        <v>1100000</v>
      </c>
      <c r="V44" s="2204">
        <f t="shared" ref="V44" si="67">X44/O44</f>
        <v>0.8</v>
      </c>
      <c r="W44" s="2207">
        <f t="shared" si="21"/>
        <v>8800000</v>
      </c>
      <c r="X44" s="2205">
        <f t="shared" ref="X44" si="68">G44*W44</f>
        <v>8800000</v>
      </c>
    </row>
    <row r="45" spans="1:24" ht="15.75" customHeight="1">
      <c r="A45" s="1809">
        <v>5</v>
      </c>
      <c r="B45" s="1411" t="s">
        <v>1926</v>
      </c>
      <c r="C45" s="1441"/>
      <c r="D45" s="1450"/>
      <c r="E45" s="1413"/>
      <c r="F45" s="1928"/>
      <c r="G45" s="1786"/>
      <c r="H45" s="1786"/>
      <c r="I45" s="1786"/>
      <c r="J45" s="1786"/>
      <c r="K45" s="1786"/>
      <c r="L45" s="1786"/>
      <c r="N45" s="1788">
        <f t="shared" si="3"/>
        <v>0</v>
      </c>
      <c r="O45" s="1920">
        <f t="shared" si="4"/>
        <v>0</v>
      </c>
      <c r="Q45" s="2211">
        <f t="shared" si="15"/>
        <v>0</v>
      </c>
      <c r="R45" s="2197"/>
      <c r="T45" s="2147">
        <f t="shared" si="18"/>
        <v>0</v>
      </c>
      <c r="U45" s="2197"/>
      <c r="V45" s="2204"/>
      <c r="W45" s="2207">
        <f t="shared" si="21"/>
        <v>0</v>
      </c>
      <c r="X45" s="2205"/>
    </row>
    <row r="46" spans="1:24" ht="55.75" customHeight="1">
      <c r="A46" s="1809"/>
      <c r="B46" s="1417"/>
      <c r="C46" s="1441"/>
      <c r="D46" s="1450"/>
      <c r="E46" s="2041" t="s">
        <v>2008</v>
      </c>
      <c r="F46" s="1930" t="s">
        <v>209</v>
      </c>
      <c r="G46" s="1786">
        <v>6</v>
      </c>
      <c r="H46" s="1788">
        <v>5500000</v>
      </c>
      <c r="I46" s="1788">
        <v>300000</v>
      </c>
      <c r="J46" s="1786">
        <f t="shared" ref="J46" si="69">G46*H46</f>
        <v>33000000</v>
      </c>
      <c r="K46" s="1786">
        <f t="shared" ref="K46" si="70">G46*I46</f>
        <v>1800000</v>
      </c>
      <c r="L46" s="1786">
        <f t="shared" ref="L46" si="71">J46+K46</f>
        <v>34800000</v>
      </c>
      <c r="N46" s="1788">
        <f t="shared" si="3"/>
        <v>5800000</v>
      </c>
      <c r="O46" s="1920">
        <f t="shared" si="4"/>
        <v>34800000</v>
      </c>
      <c r="P46" s="2200">
        <f t="shared" ref="P46" si="72">R46/O46</f>
        <v>0.1</v>
      </c>
      <c r="Q46" s="2211">
        <f t="shared" si="15"/>
        <v>580000</v>
      </c>
      <c r="R46" s="2199">
        <f t="shared" ref="R46" si="73">G46*Q46</f>
        <v>3480000</v>
      </c>
      <c r="S46" s="2202">
        <f t="shared" ref="S46" si="74">U46/O46</f>
        <v>0.1</v>
      </c>
      <c r="T46" s="2147">
        <f t="shared" si="18"/>
        <v>580000</v>
      </c>
      <c r="U46" s="2201">
        <f t="shared" ref="U46" si="75">G46*T46</f>
        <v>3480000</v>
      </c>
      <c r="V46" s="2204">
        <f t="shared" ref="V46" si="76">X46/O46</f>
        <v>0.8</v>
      </c>
      <c r="W46" s="2207">
        <f t="shared" si="21"/>
        <v>4640000</v>
      </c>
      <c r="X46" s="2205">
        <f t="shared" ref="X46" si="77">G46*W46</f>
        <v>27840000</v>
      </c>
    </row>
    <row r="47" spans="1:24" ht="15.75" customHeight="1">
      <c r="A47" s="1913" t="s">
        <v>667</v>
      </c>
      <c r="B47" s="1427" t="s">
        <v>1910</v>
      </c>
      <c r="C47" s="1442"/>
      <c r="D47" s="1448"/>
      <c r="E47" s="1428"/>
      <c r="F47" s="1927"/>
      <c r="G47" s="1915"/>
      <c r="H47" s="1915"/>
      <c r="I47" s="1915"/>
      <c r="J47" s="1915"/>
      <c r="K47" s="1915"/>
      <c r="L47" s="1915"/>
      <c r="M47" s="1917"/>
      <c r="N47" s="1924">
        <f t="shared" si="3"/>
        <v>0</v>
      </c>
      <c r="O47" s="1938">
        <f t="shared" si="4"/>
        <v>0</v>
      </c>
      <c r="Q47" s="2211">
        <f t="shared" si="15"/>
        <v>0</v>
      </c>
      <c r="R47" s="2197"/>
      <c r="T47" s="2147">
        <f t="shared" si="18"/>
        <v>0</v>
      </c>
      <c r="U47" s="2197"/>
      <c r="V47" s="2204"/>
      <c r="W47" s="2207">
        <f t="shared" si="21"/>
        <v>0</v>
      </c>
      <c r="X47" s="2205"/>
    </row>
    <row r="48" spans="1:24" ht="15.75" customHeight="1">
      <c r="A48" s="1809">
        <v>1</v>
      </c>
      <c r="B48" s="1411" t="s">
        <v>1933</v>
      </c>
      <c r="C48" s="1441"/>
      <c r="D48" s="1450"/>
      <c r="E48" s="1413" t="s">
        <v>2012</v>
      </c>
      <c r="F48" s="1928" t="s">
        <v>1328</v>
      </c>
      <c r="G48" s="1786">
        <v>13</v>
      </c>
      <c r="H48" s="1786">
        <f>ANALISA_Plambing!$F$102</f>
        <v>44570.25</v>
      </c>
      <c r="I48" s="1786">
        <f>ANALISA_Plambing!$E$102</f>
        <v>21529.8</v>
      </c>
      <c r="J48" s="1786">
        <f t="shared" ref="J48" si="78">G48*H48</f>
        <v>579413.25</v>
      </c>
      <c r="K48" s="1786">
        <f t="shared" ref="K48" si="79">G48*I48</f>
        <v>279887.39999999997</v>
      </c>
      <c r="L48" s="1786">
        <f t="shared" ref="L48" si="80">J48+K48</f>
        <v>859300.64999999991</v>
      </c>
      <c r="N48" s="1788">
        <f t="shared" si="3"/>
        <v>66100.05</v>
      </c>
      <c r="O48" s="1920">
        <f t="shared" si="4"/>
        <v>859300.65</v>
      </c>
      <c r="P48" s="2200">
        <f t="shared" ref="P48:P57" si="81">R48/O48</f>
        <v>0.10000000000000002</v>
      </c>
      <c r="Q48" s="2211">
        <f t="shared" si="15"/>
        <v>6610.005000000001</v>
      </c>
      <c r="R48" s="2199">
        <f t="shared" ref="R48:R57" si="82">G48*Q48</f>
        <v>85930.065000000017</v>
      </c>
      <c r="S48" s="2202">
        <f t="shared" ref="S48:S57" si="83">U48/O48</f>
        <v>0.10000000000000002</v>
      </c>
      <c r="T48" s="2147">
        <f t="shared" si="18"/>
        <v>6610.005000000001</v>
      </c>
      <c r="U48" s="2201">
        <f t="shared" ref="U48:U57" si="84">G48*T48</f>
        <v>85930.065000000017</v>
      </c>
      <c r="V48" s="2204">
        <f t="shared" ref="V48:V57" si="85">X48/O48</f>
        <v>0.80000000000000016</v>
      </c>
      <c r="W48" s="2207">
        <f t="shared" si="21"/>
        <v>52880.040000000008</v>
      </c>
      <c r="X48" s="2205">
        <f t="shared" ref="X48:X57" si="86">G48*W48</f>
        <v>687440.52000000014</v>
      </c>
    </row>
    <row r="49" spans="1:25" ht="15.75" customHeight="1">
      <c r="A49" s="1809">
        <f t="shared" ref="A49:A54" si="87">A48+1</f>
        <v>2</v>
      </c>
      <c r="B49" s="1411" t="s">
        <v>1934</v>
      </c>
      <c r="C49" s="1441"/>
      <c r="D49" s="1450"/>
      <c r="E49" s="1413" t="s">
        <v>2012</v>
      </c>
      <c r="F49" s="1928" t="s">
        <v>209</v>
      </c>
      <c r="G49" s="1786">
        <v>15</v>
      </c>
      <c r="H49" s="1786">
        <f>ANALISA_Plambing!$F$102</f>
        <v>44570.25</v>
      </c>
      <c r="I49" s="1786">
        <f>ANALISA_Plambing!$E$102</f>
        <v>21529.8</v>
      </c>
      <c r="J49" s="1786">
        <f t="shared" ref="J49:J50" si="88">G49*H49</f>
        <v>668553.75</v>
      </c>
      <c r="K49" s="1786">
        <f t="shared" ref="K49:K50" si="89">G49*I49</f>
        <v>322947</v>
      </c>
      <c r="L49" s="1786">
        <f t="shared" ref="L49:L50" si="90">J49+K49</f>
        <v>991500.75</v>
      </c>
      <c r="N49" s="1788">
        <f t="shared" si="3"/>
        <v>66100.05</v>
      </c>
      <c r="O49" s="1920">
        <f t="shared" si="4"/>
        <v>991500.75</v>
      </c>
      <c r="P49" s="2200">
        <f t="shared" si="81"/>
        <v>0.1</v>
      </c>
      <c r="Q49" s="2211">
        <f t="shared" si="15"/>
        <v>6610.005000000001</v>
      </c>
      <c r="R49" s="2199">
        <f t="shared" si="82"/>
        <v>99150.075000000012</v>
      </c>
      <c r="S49" s="2202">
        <f t="shared" si="83"/>
        <v>0.1</v>
      </c>
      <c r="T49" s="2147">
        <f t="shared" si="18"/>
        <v>6610.005000000001</v>
      </c>
      <c r="U49" s="2201">
        <f t="shared" si="84"/>
        <v>99150.075000000012</v>
      </c>
      <c r="V49" s="2204">
        <f t="shared" si="85"/>
        <v>0.8</v>
      </c>
      <c r="W49" s="2207">
        <f t="shared" si="21"/>
        <v>52880.040000000008</v>
      </c>
      <c r="X49" s="2205">
        <f t="shared" si="86"/>
        <v>793200.60000000009</v>
      </c>
    </row>
    <row r="50" spans="1:25" ht="15.75" customHeight="1">
      <c r="A50" s="1809">
        <f t="shared" si="87"/>
        <v>3</v>
      </c>
      <c r="B50" s="1411" t="s">
        <v>1935</v>
      </c>
      <c r="C50" s="1441"/>
      <c r="D50" s="1450"/>
      <c r="E50" s="1413" t="s">
        <v>2012</v>
      </c>
      <c r="F50" s="1928" t="s">
        <v>209</v>
      </c>
      <c r="G50" s="1786">
        <v>5</v>
      </c>
      <c r="H50" s="1786">
        <f>ANALISA_Plambing!$F$102</f>
        <v>44570.25</v>
      </c>
      <c r="I50" s="1786">
        <f>ANALISA_Plambing!$E$102</f>
        <v>21529.8</v>
      </c>
      <c r="J50" s="1786">
        <f t="shared" si="88"/>
        <v>222851.25</v>
      </c>
      <c r="K50" s="1786">
        <f t="shared" si="89"/>
        <v>107649</v>
      </c>
      <c r="L50" s="1786">
        <f t="shared" si="90"/>
        <v>330500.25</v>
      </c>
      <c r="N50" s="1788">
        <f t="shared" si="3"/>
        <v>66100.05</v>
      </c>
      <c r="O50" s="1920">
        <f t="shared" si="4"/>
        <v>330500.25</v>
      </c>
      <c r="P50" s="2200">
        <f t="shared" si="81"/>
        <v>0.10000000000000003</v>
      </c>
      <c r="Q50" s="2211">
        <f t="shared" si="15"/>
        <v>6610.005000000001</v>
      </c>
      <c r="R50" s="2199">
        <f t="shared" si="82"/>
        <v>33050.025000000009</v>
      </c>
      <c r="S50" s="2202">
        <f t="shared" si="83"/>
        <v>0.10000000000000003</v>
      </c>
      <c r="T50" s="2147">
        <f t="shared" si="18"/>
        <v>6610.005000000001</v>
      </c>
      <c r="U50" s="2201">
        <f t="shared" si="84"/>
        <v>33050.025000000009</v>
      </c>
      <c r="V50" s="2204">
        <f t="shared" si="85"/>
        <v>0.79999999999999982</v>
      </c>
      <c r="W50" s="2207">
        <f t="shared" si="21"/>
        <v>52880.039999999994</v>
      </c>
      <c r="X50" s="2205">
        <f t="shared" si="86"/>
        <v>264400.19999999995</v>
      </c>
    </row>
    <row r="51" spans="1:25" ht="15.75" customHeight="1">
      <c r="A51" s="1809">
        <f t="shared" si="87"/>
        <v>4</v>
      </c>
      <c r="B51" s="1411" t="s">
        <v>1936</v>
      </c>
      <c r="C51" s="1441"/>
      <c r="D51" s="1450"/>
      <c r="E51" s="1413"/>
      <c r="F51" s="1928" t="s">
        <v>209</v>
      </c>
      <c r="G51" s="1786">
        <v>5</v>
      </c>
      <c r="H51" s="1786">
        <v>350000</v>
      </c>
      <c r="I51" s="1786">
        <v>120000</v>
      </c>
      <c r="J51" s="1786">
        <f t="shared" ref="J51" si="91">G51*H51</f>
        <v>1750000</v>
      </c>
      <c r="K51" s="1786">
        <f t="shared" ref="K51" si="92">G51*I51</f>
        <v>600000</v>
      </c>
      <c r="L51" s="1786">
        <f t="shared" ref="L51" si="93">J51+K51</f>
        <v>2350000</v>
      </c>
      <c r="N51" s="1788">
        <f t="shared" si="3"/>
        <v>470000</v>
      </c>
      <c r="O51" s="1920">
        <f t="shared" si="4"/>
        <v>2350000</v>
      </c>
      <c r="P51" s="2200">
        <f t="shared" si="81"/>
        <v>0.1</v>
      </c>
      <c r="Q51" s="2211">
        <f t="shared" si="15"/>
        <v>47000</v>
      </c>
      <c r="R51" s="2199">
        <f t="shared" si="82"/>
        <v>235000</v>
      </c>
      <c r="S51" s="2202">
        <f t="shared" si="83"/>
        <v>0.1</v>
      </c>
      <c r="T51" s="2147">
        <f t="shared" si="18"/>
        <v>47000</v>
      </c>
      <c r="U51" s="2201">
        <f t="shared" si="84"/>
        <v>235000</v>
      </c>
      <c r="V51" s="2204">
        <f t="shared" si="85"/>
        <v>0.8</v>
      </c>
      <c r="W51" s="2207">
        <f t="shared" si="21"/>
        <v>376000</v>
      </c>
      <c r="X51" s="2205">
        <f t="shared" si="86"/>
        <v>1880000</v>
      </c>
    </row>
    <row r="52" spans="1:25" ht="15.75" customHeight="1">
      <c r="A52" s="1809">
        <f t="shared" si="87"/>
        <v>5</v>
      </c>
      <c r="B52" s="1411" t="s">
        <v>1937</v>
      </c>
      <c r="C52" s="1441"/>
      <c r="D52" s="1450"/>
      <c r="E52" s="1413"/>
      <c r="F52" s="1919" t="s">
        <v>209</v>
      </c>
      <c r="G52" s="1786">
        <v>4</v>
      </c>
      <c r="H52" s="1788">
        <v>1300000</v>
      </c>
      <c r="I52" s="1788">
        <v>350000</v>
      </c>
      <c r="J52" s="1786">
        <f t="shared" ref="J52" si="94">G52*H52</f>
        <v>5200000</v>
      </c>
      <c r="K52" s="1786">
        <f t="shared" ref="K52" si="95">G52*I52</f>
        <v>1400000</v>
      </c>
      <c r="L52" s="1786">
        <f t="shared" ref="L52" si="96">J52+K52</f>
        <v>6600000</v>
      </c>
      <c r="N52" s="1788">
        <f t="shared" si="3"/>
        <v>1650000</v>
      </c>
      <c r="O52" s="1920">
        <f t="shared" si="4"/>
        <v>6600000</v>
      </c>
      <c r="P52" s="2200">
        <f t="shared" si="81"/>
        <v>0.1</v>
      </c>
      <c r="Q52" s="2211">
        <f t="shared" si="15"/>
        <v>165000</v>
      </c>
      <c r="R52" s="2199">
        <f t="shared" si="82"/>
        <v>660000</v>
      </c>
      <c r="S52" s="2202">
        <f t="shared" si="83"/>
        <v>0.1</v>
      </c>
      <c r="T52" s="2147">
        <f t="shared" si="18"/>
        <v>165000</v>
      </c>
      <c r="U52" s="2201">
        <f t="shared" si="84"/>
        <v>660000</v>
      </c>
      <c r="V52" s="2204">
        <f t="shared" si="85"/>
        <v>0.8</v>
      </c>
      <c r="W52" s="2207">
        <f t="shared" si="21"/>
        <v>1320000</v>
      </c>
      <c r="X52" s="2205">
        <f t="shared" si="86"/>
        <v>5280000</v>
      </c>
    </row>
    <row r="53" spans="1:25" ht="15.75" customHeight="1">
      <c r="A53" s="1809">
        <f t="shared" si="87"/>
        <v>6</v>
      </c>
      <c r="B53" s="1417" t="s">
        <v>1938</v>
      </c>
      <c r="C53" s="1441"/>
      <c r="D53" s="1450"/>
      <c r="E53" s="1413" t="s">
        <v>2012</v>
      </c>
      <c r="F53" s="1919" t="s">
        <v>1243</v>
      </c>
      <c r="G53" s="1786">
        <v>7</v>
      </c>
      <c r="H53" s="1788">
        <f>ANALISA_Plambing!$F$139</f>
        <v>407328.75</v>
      </c>
      <c r="I53" s="1788">
        <f>ANALISA_Plambing!$E$139</f>
        <v>245646</v>
      </c>
      <c r="J53" s="1786">
        <f t="shared" ref="J53:J55" si="97">G53*H53</f>
        <v>2851301.25</v>
      </c>
      <c r="K53" s="1786">
        <f t="shared" ref="K53:K55" si="98">G53*I53</f>
        <v>1719522</v>
      </c>
      <c r="L53" s="1786">
        <f t="shared" ref="L53:L55" si="99">J53+K53</f>
        <v>4570823.25</v>
      </c>
      <c r="N53" s="1788">
        <f t="shared" si="3"/>
        <v>652974.75</v>
      </c>
      <c r="O53" s="1920">
        <f t="shared" si="4"/>
        <v>4570823.25</v>
      </c>
      <c r="P53" s="2200">
        <f t="shared" si="81"/>
        <v>0.10000000000000002</v>
      </c>
      <c r="Q53" s="2211">
        <f t="shared" si="15"/>
        <v>65297.475000000006</v>
      </c>
      <c r="R53" s="2199">
        <f t="shared" si="82"/>
        <v>457082.32500000007</v>
      </c>
      <c r="S53" s="2202">
        <f t="shared" si="83"/>
        <v>0.10000000000000002</v>
      </c>
      <c r="T53" s="2147">
        <f t="shared" si="18"/>
        <v>65297.475000000006</v>
      </c>
      <c r="U53" s="2201">
        <f t="shared" si="84"/>
        <v>457082.32500000007</v>
      </c>
      <c r="V53" s="2204">
        <f t="shared" si="85"/>
        <v>0.80000000000000016</v>
      </c>
      <c r="W53" s="2207">
        <f t="shared" si="21"/>
        <v>522379.80000000005</v>
      </c>
      <c r="X53" s="2205">
        <f t="shared" si="86"/>
        <v>3656658.6000000006</v>
      </c>
    </row>
    <row r="54" spans="1:25" ht="15.75" customHeight="1">
      <c r="A54" s="1809">
        <f t="shared" si="87"/>
        <v>7</v>
      </c>
      <c r="B54" s="1411" t="s">
        <v>1939</v>
      </c>
      <c r="C54" s="1441"/>
      <c r="D54" s="1450"/>
      <c r="E54" s="1413" t="s">
        <v>2012</v>
      </c>
      <c r="F54" s="1919" t="s">
        <v>1243</v>
      </c>
      <c r="G54" s="1786">
        <v>7</v>
      </c>
      <c r="H54" s="1786">
        <f>ANALISA_Plambing!$F$151</f>
        <v>776108.25</v>
      </c>
      <c r="I54" s="1786">
        <f>ANALISA_Plambing!$E$151</f>
        <v>253719</v>
      </c>
      <c r="J54" s="1786">
        <f t="shared" si="97"/>
        <v>5432757.75</v>
      </c>
      <c r="K54" s="1786">
        <f t="shared" si="98"/>
        <v>1776033</v>
      </c>
      <c r="L54" s="1786">
        <f t="shared" si="99"/>
        <v>7208790.75</v>
      </c>
      <c r="N54" s="1788">
        <f t="shared" si="3"/>
        <v>1029827.25</v>
      </c>
      <c r="O54" s="1920">
        <f t="shared" si="4"/>
        <v>7208790.75</v>
      </c>
      <c r="P54" s="2200">
        <f t="shared" si="81"/>
        <v>0.1</v>
      </c>
      <c r="Q54" s="2211">
        <f t="shared" si="15"/>
        <v>102982.72500000001</v>
      </c>
      <c r="R54" s="2199">
        <f t="shared" si="82"/>
        <v>720879.07500000007</v>
      </c>
      <c r="S54" s="2202">
        <f t="shared" si="83"/>
        <v>0.1</v>
      </c>
      <c r="T54" s="2147">
        <f t="shared" si="18"/>
        <v>102982.72500000001</v>
      </c>
      <c r="U54" s="2201">
        <f t="shared" si="84"/>
        <v>720879.07500000007</v>
      </c>
      <c r="V54" s="2204">
        <f t="shared" si="85"/>
        <v>0.8</v>
      </c>
      <c r="W54" s="2207">
        <f t="shared" si="21"/>
        <v>823861.8</v>
      </c>
      <c r="X54" s="2205">
        <f t="shared" si="86"/>
        <v>5767032.6000000006</v>
      </c>
    </row>
    <row r="55" spans="1:25" ht="15.75" customHeight="1">
      <c r="A55" s="1809"/>
      <c r="B55" s="1417"/>
      <c r="C55" s="1441"/>
      <c r="D55" s="1450"/>
      <c r="E55" s="1413" t="s">
        <v>2012</v>
      </c>
      <c r="F55" s="1919" t="s">
        <v>209</v>
      </c>
      <c r="G55" s="1786">
        <v>4</v>
      </c>
      <c r="H55" s="1788">
        <f>62000</f>
        <v>62000</v>
      </c>
      <c r="I55" s="1788">
        <f t="shared" ref="I55" si="100">I49</f>
        <v>21529.8</v>
      </c>
      <c r="J55" s="1786">
        <f t="shared" si="97"/>
        <v>248000</v>
      </c>
      <c r="K55" s="1786">
        <f t="shared" si="98"/>
        <v>86119.2</v>
      </c>
      <c r="L55" s="1786">
        <f t="shared" si="99"/>
        <v>334119.2</v>
      </c>
      <c r="N55" s="1788">
        <f t="shared" si="3"/>
        <v>83529.8</v>
      </c>
      <c r="O55" s="1920">
        <f t="shared" si="4"/>
        <v>334119.2</v>
      </c>
      <c r="P55" s="2200">
        <f t="shared" si="81"/>
        <v>0.10000000000000002</v>
      </c>
      <c r="Q55" s="2211">
        <f t="shared" si="15"/>
        <v>8352.9800000000014</v>
      </c>
      <c r="R55" s="2199">
        <f t="shared" si="82"/>
        <v>33411.920000000006</v>
      </c>
      <c r="S55" s="2202">
        <f t="shared" si="83"/>
        <v>0.10000000000000002</v>
      </c>
      <c r="T55" s="2147">
        <f t="shared" si="18"/>
        <v>8352.9800000000014</v>
      </c>
      <c r="U55" s="2201">
        <f t="shared" si="84"/>
        <v>33411.920000000006</v>
      </c>
      <c r="V55" s="2204">
        <f t="shared" si="85"/>
        <v>0.80000000000000016</v>
      </c>
      <c r="W55" s="2207">
        <f t="shared" si="21"/>
        <v>66823.840000000011</v>
      </c>
      <c r="X55" s="2205">
        <f t="shared" si="86"/>
        <v>267295.36000000004</v>
      </c>
    </row>
    <row r="56" spans="1:25" ht="15.75" customHeight="1">
      <c r="A56" s="1809">
        <v>8</v>
      </c>
      <c r="B56" s="1417" t="s">
        <v>1940</v>
      </c>
      <c r="C56" s="1441"/>
      <c r="D56" s="1450"/>
      <c r="E56" s="1413" t="s">
        <v>2012</v>
      </c>
      <c r="F56" s="1919" t="s">
        <v>1243</v>
      </c>
      <c r="G56" s="1786">
        <v>7</v>
      </c>
      <c r="H56" s="1788">
        <f t="shared" ref="H56:I56" si="101">H48</f>
        <v>44570.25</v>
      </c>
      <c r="I56" s="1788">
        <f t="shared" si="101"/>
        <v>21529.8</v>
      </c>
      <c r="J56" s="1786">
        <f t="shared" ref="J56:J57" si="102">G56*H56</f>
        <v>311991.75</v>
      </c>
      <c r="K56" s="1786">
        <f t="shared" ref="K56:K57" si="103">G56*I56</f>
        <v>150708.6</v>
      </c>
      <c r="L56" s="1786">
        <f t="shared" ref="L56:L57" si="104">J56+K56</f>
        <v>462700.35</v>
      </c>
      <c r="N56" s="1788">
        <f t="shared" si="3"/>
        <v>66100.05</v>
      </c>
      <c r="O56" s="1920">
        <f t="shared" si="4"/>
        <v>462700.35000000003</v>
      </c>
      <c r="P56" s="2200">
        <f t="shared" si="81"/>
        <v>0.1</v>
      </c>
      <c r="Q56" s="2211">
        <f t="shared" si="15"/>
        <v>6610.005000000001</v>
      </c>
      <c r="R56" s="2199">
        <f t="shared" si="82"/>
        <v>46270.035000000003</v>
      </c>
      <c r="S56" s="2202">
        <f t="shared" si="83"/>
        <v>0.1</v>
      </c>
      <c r="T56" s="2147">
        <f t="shared" si="18"/>
        <v>6610.005000000001</v>
      </c>
      <c r="U56" s="2201">
        <f t="shared" si="84"/>
        <v>46270.035000000003</v>
      </c>
      <c r="V56" s="2204">
        <f t="shared" si="85"/>
        <v>0.8</v>
      </c>
      <c r="W56" s="2207">
        <f t="shared" si="21"/>
        <v>52880.040000000008</v>
      </c>
      <c r="X56" s="2205">
        <f t="shared" si="86"/>
        <v>370160.28</v>
      </c>
    </row>
    <row r="57" spans="1:25" ht="15.75" customHeight="1">
      <c r="A57" s="1809"/>
      <c r="B57" s="1411"/>
      <c r="C57" s="1441"/>
      <c r="D57" s="1450"/>
      <c r="E57" s="1413" t="s">
        <v>2012</v>
      </c>
      <c r="F57" s="1919" t="s">
        <v>209</v>
      </c>
      <c r="G57" s="1786">
        <v>4</v>
      </c>
      <c r="H57" s="1788">
        <f t="shared" ref="H57:I57" si="105">H48</f>
        <v>44570.25</v>
      </c>
      <c r="I57" s="1788">
        <f t="shared" si="105"/>
        <v>21529.8</v>
      </c>
      <c r="J57" s="1786">
        <f t="shared" si="102"/>
        <v>178281</v>
      </c>
      <c r="K57" s="1786">
        <f t="shared" si="103"/>
        <v>86119.2</v>
      </c>
      <c r="L57" s="1786">
        <f t="shared" si="104"/>
        <v>264400.2</v>
      </c>
      <c r="N57" s="1788">
        <f t="shared" si="3"/>
        <v>66100.05</v>
      </c>
      <c r="O57" s="1920">
        <f t="shared" si="4"/>
        <v>264400.2</v>
      </c>
      <c r="P57" s="2200">
        <f t="shared" si="81"/>
        <v>0.1</v>
      </c>
      <c r="Q57" s="2211">
        <f t="shared" si="15"/>
        <v>6610.005000000001</v>
      </c>
      <c r="R57" s="2199">
        <f t="shared" si="82"/>
        <v>26440.020000000004</v>
      </c>
      <c r="S57" s="2202">
        <f t="shared" si="83"/>
        <v>0.1</v>
      </c>
      <c r="T57" s="2147">
        <f t="shared" si="18"/>
        <v>6610.005000000001</v>
      </c>
      <c r="U57" s="2201">
        <f t="shared" si="84"/>
        <v>26440.020000000004</v>
      </c>
      <c r="V57" s="2204">
        <f t="shared" si="85"/>
        <v>0.8</v>
      </c>
      <c r="W57" s="2207">
        <f t="shared" si="21"/>
        <v>52880.040000000008</v>
      </c>
      <c r="X57" s="2205">
        <f t="shared" si="86"/>
        <v>211520.16000000003</v>
      </c>
    </row>
    <row r="58" spans="1:25" ht="11.25" customHeight="1">
      <c r="A58" s="1939"/>
      <c r="B58" s="1931"/>
      <c r="C58" s="1932"/>
      <c r="D58" s="1933"/>
      <c r="E58" s="1934"/>
      <c r="F58" s="1935"/>
      <c r="G58" s="1936"/>
      <c r="H58" s="1936"/>
      <c r="I58" s="1936"/>
      <c r="J58" s="1936"/>
      <c r="K58" s="1936"/>
      <c r="L58" s="1936"/>
      <c r="N58" s="1936"/>
      <c r="O58" s="1940"/>
      <c r="Q58" s="2207"/>
      <c r="R58" s="2197"/>
      <c r="T58" s="2209">
        <f t="shared" ref="T58" si="106">N58*80%</f>
        <v>0</v>
      </c>
      <c r="U58" s="2197"/>
      <c r="W58" s="2207"/>
      <c r="X58" s="2205"/>
    </row>
    <row r="59" spans="1:25" ht="15.75" customHeight="1" thickBot="1">
      <c r="A59" s="2566" t="s">
        <v>1946</v>
      </c>
      <c r="B59" s="2567"/>
      <c r="C59" s="2567"/>
      <c r="D59" s="2567"/>
      <c r="E59" s="2567"/>
      <c r="F59" s="2567"/>
      <c r="G59" s="2567"/>
      <c r="H59" s="2567"/>
      <c r="I59" s="2567"/>
      <c r="J59" s="2567"/>
      <c r="K59" s="2567"/>
      <c r="L59" s="2567"/>
      <c r="M59" s="2567"/>
      <c r="N59" s="2568"/>
      <c r="O59" s="1941">
        <f>SUM(O14:O57)</f>
        <v>294755484.18699998</v>
      </c>
      <c r="Q59" s="2208" t="s">
        <v>1207</v>
      </c>
      <c r="R59" s="1941">
        <f>SUM(R14:R57)</f>
        <v>29475548.418700002</v>
      </c>
      <c r="T59" s="2208" t="s">
        <v>1207</v>
      </c>
      <c r="U59" s="1941">
        <f>SUM(U14:U57)</f>
        <v>29475548.418700002</v>
      </c>
      <c r="W59" s="2208" t="s">
        <v>1207</v>
      </c>
      <c r="X59" s="2206">
        <f>SUM(X14:X57)</f>
        <v>235804387.34960002</v>
      </c>
      <c r="Y59" s="1921">
        <f>O59-X59</f>
        <v>58951096.83739996</v>
      </c>
    </row>
    <row r="60" spans="1:25">
      <c r="R60" s="2203">
        <f>O59-R59</f>
        <v>265279935.76829997</v>
      </c>
      <c r="U60" s="2203">
        <f>R59-U59</f>
        <v>0</v>
      </c>
      <c r="X60" s="1921">
        <f>U59-X59</f>
        <v>-206328838.93090001</v>
      </c>
      <c r="Y60" s="1921">
        <f>SUM(Q60:X60)</f>
        <v>58951096.83739996</v>
      </c>
    </row>
    <row r="61" spans="1:25">
      <c r="L61" s="1922">
        <f>SUM(L13:L59)/2</f>
        <v>176094380.39999998</v>
      </c>
      <c r="Y61" s="2212">
        <f>Y59-Y60</f>
        <v>0</v>
      </c>
    </row>
    <row r="63" spans="1:25">
      <c r="L63" s="1922">
        <f>300000000</f>
        <v>300000000</v>
      </c>
    </row>
    <row r="64" spans="1:25">
      <c r="L64" s="1922">
        <f>L63-L61</f>
        <v>123905619.60000002</v>
      </c>
      <c r="M64" s="1797">
        <v>7386.6130000352859</v>
      </c>
    </row>
    <row r="65" spans="11:13">
      <c r="K65" s="1922">
        <v>3500000</v>
      </c>
      <c r="L65" s="1922">
        <v>27613.386999964699</v>
      </c>
      <c r="M65" s="1923">
        <f>K65-L65</f>
        <v>3472386.6130000353</v>
      </c>
    </row>
  </sheetData>
  <mergeCells count="19">
    <mergeCell ref="X10:X11"/>
    <mergeCell ref="Q9:R9"/>
    <mergeCell ref="T9:U9"/>
    <mergeCell ref="W9:X9"/>
    <mergeCell ref="Q10:Q11"/>
    <mergeCell ref="R10:R11"/>
    <mergeCell ref="T10:T11"/>
    <mergeCell ref="U10:U11"/>
    <mergeCell ref="W10:W11"/>
    <mergeCell ref="N10:N11"/>
    <mergeCell ref="O10:O11"/>
    <mergeCell ref="A59:N59"/>
    <mergeCell ref="A1:O1"/>
    <mergeCell ref="J10:K10"/>
    <mergeCell ref="A10:A11"/>
    <mergeCell ref="B10:D11"/>
    <mergeCell ref="E10:E11"/>
    <mergeCell ref="F10:F11"/>
    <mergeCell ref="H10:I10"/>
  </mergeCells>
  <phoneticPr fontId="41" type="noConversion"/>
  <printOptions horizontalCentered="1"/>
  <pageMargins left="0.43307086614173229" right="0.27559055118110237" top="0.59055118110236227" bottom="0.43307086614173229" header="0.31496062992125984" footer="0.23622047244094491"/>
  <pageSetup paperSize="9" scale="65" fitToHeight="2" orientation="portrait" horizontalDpi="4294967293" verticalDpi="4294967293" r:id="rId1"/>
  <headerFooter>
    <oddFooter>&amp;L&amp;"Maiandra GD,Regular"&amp;8Arsitek : Tower Topaz&amp;R&amp;"Maiandra GD,Regular"&amp;8hal &amp;P dari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E195D-F01B-48D4-9A04-BCA27C5578BA}">
  <sheetPr>
    <tabColor rgb="FF00B050"/>
    <pageSetUpPr fitToPage="1"/>
  </sheetPr>
  <dimension ref="A1:AC95"/>
  <sheetViews>
    <sheetView zoomScale="85" zoomScaleNormal="85" zoomScaleSheetLayoutView="85" workbookViewId="0">
      <selection activeCell="S19" sqref="S19"/>
    </sheetView>
  </sheetViews>
  <sheetFormatPr defaultColWidth="9.08984375" defaultRowHeight="14"/>
  <cols>
    <col min="1" max="2" width="4.6328125" style="1487" customWidth="1"/>
    <col min="3" max="3" width="6.6328125" style="1487" customWidth="1"/>
    <col min="4" max="4" width="38.6328125" style="1487" customWidth="1"/>
    <col min="5" max="5" width="44.6328125" style="1591" customWidth="1"/>
    <col min="6" max="6" width="4.6328125" style="1487" customWidth="1"/>
    <col min="7" max="7" width="9.08984375" style="1592" hidden="1" customWidth="1"/>
    <col min="8" max="8" width="8.90625" style="1688" hidden="1" customWidth="1"/>
    <col min="9" max="10" width="8.54296875" style="1688" hidden="1" customWidth="1"/>
    <col min="11" max="11" width="9.6328125" style="1593" customWidth="1"/>
    <col min="12" max="12" width="13.90625" style="1592" hidden="1" customWidth="1"/>
    <col min="13" max="13" width="12.6328125" style="1592" hidden="1" customWidth="1"/>
    <col min="14" max="15" width="15.36328125" style="1592" hidden="1" customWidth="1"/>
    <col min="16" max="16" width="17.08984375" style="1592" hidden="1" customWidth="1"/>
    <col min="17" max="17" width="8" style="1487" hidden="1" customWidth="1"/>
    <col min="18" max="18" width="15.36328125" style="1592" customWidth="1"/>
    <col min="19" max="19" width="17.08984375" style="1592" customWidth="1"/>
    <col min="20" max="20" width="4.36328125" style="2188" bestFit="1" customWidth="1"/>
    <col min="21" max="21" width="12.81640625" style="1487" bestFit="1" customWidth="1"/>
    <col min="22" max="22" width="13.6328125" style="1487" bestFit="1" customWidth="1"/>
    <col min="23" max="23" width="4.08984375" style="1487" bestFit="1" customWidth="1"/>
    <col min="24" max="24" width="12.453125" style="1487" bestFit="1" customWidth="1"/>
    <col min="25" max="25" width="13.6328125" style="1487" bestFit="1" customWidth="1"/>
    <col min="26" max="26" width="4.453125" style="1487" bestFit="1" customWidth="1"/>
    <col min="27" max="27" width="12.81640625" style="1487" bestFit="1" customWidth="1"/>
    <col min="28" max="28" width="16.08984375" style="1487" bestFit="1" customWidth="1"/>
    <col min="29" max="29" width="14" style="1487" customWidth="1"/>
    <col min="30" max="16384" width="9.08984375" style="1487"/>
  </cols>
  <sheetData>
    <row r="1" spans="1:29" ht="18">
      <c r="A1" s="2553" t="s">
        <v>0</v>
      </c>
      <c r="B1" s="2554"/>
      <c r="C1" s="2554"/>
      <c r="D1" s="2554"/>
      <c r="E1" s="2554"/>
      <c r="F1" s="2554"/>
      <c r="G1" s="2554"/>
      <c r="H1" s="2554"/>
      <c r="I1" s="2554"/>
      <c r="J1" s="2554"/>
      <c r="K1" s="2554"/>
      <c r="L1" s="2554"/>
      <c r="M1" s="2554"/>
      <c r="N1" s="2554"/>
      <c r="O1" s="2554"/>
      <c r="P1" s="2554"/>
      <c r="Q1" s="2554"/>
      <c r="R1" s="2554"/>
      <c r="S1" s="2555"/>
    </row>
    <row r="2" spans="1:29" ht="9" customHeight="1">
      <c r="A2" s="1473"/>
      <c r="B2" s="1453"/>
      <c r="C2" s="1493"/>
      <c r="D2" s="1493"/>
      <c r="E2" s="1453"/>
      <c r="F2" s="1494"/>
      <c r="G2" s="1495"/>
      <c r="H2" s="1906"/>
      <c r="I2" s="1906"/>
      <c r="J2" s="1906"/>
      <c r="K2" s="1571"/>
      <c r="L2" s="1572"/>
      <c r="M2" s="1572"/>
      <c r="N2" s="1572"/>
      <c r="O2" s="1572"/>
      <c r="P2" s="1573"/>
      <c r="R2" s="1572"/>
      <c r="S2" s="1898"/>
    </row>
    <row r="3" spans="1:29">
      <c r="A3" s="1475" t="s">
        <v>1</v>
      </c>
      <c r="B3" s="1455"/>
      <c r="D3" s="1498" t="str">
        <f>'5. Pekerjaan Atap'!D3</f>
        <v xml:space="preserve">: Pembangunan Rumah Tinggal di Pondok Indah Rumah Hunian </v>
      </c>
      <c r="E3" s="1457"/>
      <c r="F3" s="1575"/>
      <c r="G3" s="1499"/>
      <c r="H3" s="1912"/>
      <c r="I3" s="1906"/>
      <c r="J3" s="1906"/>
      <c r="K3" s="1571"/>
      <c r="L3" s="1576"/>
      <c r="M3" s="1572"/>
      <c r="N3" s="1572"/>
      <c r="O3" s="1572"/>
      <c r="P3" s="1573"/>
      <c r="R3" s="1572"/>
      <c r="S3" s="1898"/>
    </row>
    <row r="4" spans="1:29">
      <c r="A4" s="1475" t="s">
        <v>3</v>
      </c>
      <c r="B4" s="1455"/>
      <c r="D4" s="1498" t="str">
        <f>'5. Pekerjaan Atap'!D4</f>
        <v>: Jl. Sekolah Duta 1 Blok 1 TC No.19</v>
      </c>
      <c r="E4" s="1457"/>
      <c r="F4" s="1575"/>
      <c r="G4" s="1499"/>
      <c r="H4" s="1912"/>
      <c r="I4" s="1906"/>
      <c r="J4" s="1906"/>
      <c r="K4" s="1571"/>
      <c r="L4" s="1576"/>
      <c r="M4" s="1572"/>
      <c r="N4" s="1572"/>
      <c r="O4" s="1572"/>
      <c r="P4" s="1573"/>
      <c r="R4" s="1572"/>
      <c r="S4" s="1898"/>
    </row>
    <row r="5" spans="1:29">
      <c r="A5" s="1475" t="s">
        <v>4</v>
      </c>
      <c r="B5" s="1455"/>
      <c r="D5" s="1498" t="str">
        <f>'5. Pekerjaan Atap'!D5</f>
        <v>: STRUKTUR - ARSITEKTUR - MEP</v>
      </c>
      <c r="E5" s="1457"/>
      <c r="F5" s="1575"/>
      <c r="G5" s="1572"/>
      <c r="H5" s="1815"/>
      <c r="I5" s="1906"/>
      <c r="J5" s="1906"/>
      <c r="K5" s="1571"/>
      <c r="L5" s="1572"/>
      <c r="M5" s="1572"/>
      <c r="N5" s="1572"/>
      <c r="O5" s="1572"/>
      <c r="P5" s="1573"/>
      <c r="R5" s="1572"/>
      <c r="S5" s="1898"/>
    </row>
    <row r="6" spans="1:29">
      <c r="A6" s="1475" t="s">
        <v>5</v>
      </c>
      <c r="B6" s="1455"/>
      <c r="D6" s="1498" t="str">
        <f>'5. Pekerjaan Atap'!D6</f>
        <v>: PT TRIDJASA SIGMA INDONESIA</v>
      </c>
      <c r="E6" s="1457"/>
      <c r="F6" s="1575"/>
      <c r="G6" s="1572"/>
      <c r="H6" s="1815"/>
      <c r="I6" s="1906"/>
      <c r="J6" s="1906"/>
      <c r="K6" s="1571"/>
      <c r="L6" s="1572"/>
      <c r="M6" s="1572"/>
      <c r="N6" s="1572"/>
      <c r="O6" s="1572"/>
      <c r="P6" s="1573"/>
      <c r="R6" s="1572"/>
      <c r="S6" s="1898"/>
    </row>
    <row r="7" spans="1:29">
      <c r="A7" s="1475" t="s">
        <v>7</v>
      </c>
      <c r="B7" s="1455"/>
      <c r="D7" s="1498" t="str">
        <f>'5. Pekerjaan Atap'!D7</f>
        <v xml:space="preserve">: Perhitungan ini merujuk pada gambar </v>
      </c>
      <c r="E7" s="1457"/>
      <c r="F7" s="1575"/>
      <c r="G7" s="1572"/>
      <c r="H7" s="1815"/>
      <c r="I7" s="1906"/>
      <c r="J7" s="1906"/>
      <c r="K7" s="1571"/>
      <c r="L7" s="1572"/>
      <c r="M7" s="1572"/>
      <c r="N7" s="1572"/>
      <c r="O7" s="1572"/>
      <c r="P7" s="1573"/>
      <c r="R7" s="1572"/>
      <c r="S7" s="1898"/>
    </row>
    <row r="8" spans="1:29">
      <c r="A8" s="1477"/>
      <c r="B8" s="1455"/>
      <c r="D8" s="1498" t="str">
        <f>'5. Pekerjaan Atap'!D8</f>
        <v xml:space="preserve">  FOR TENDER tanggal 28 Oktober 2023</v>
      </c>
      <c r="E8" s="1457"/>
      <c r="F8" s="1575"/>
      <c r="G8" s="1572"/>
      <c r="H8" s="1815"/>
      <c r="I8" s="1906"/>
      <c r="J8" s="1906"/>
      <c r="K8" s="1571"/>
      <c r="L8" s="1572"/>
      <c r="M8" s="1572"/>
      <c r="N8" s="1572"/>
      <c r="O8" s="1572"/>
      <c r="P8" s="1573"/>
      <c r="R8" s="1572"/>
      <c r="S8" s="1898"/>
      <c r="U8" s="2593" t="s">
        <v>2029</v>
      </c>
      <c r="V8" s="2593"/>
      <c r="W8" s="2593"/>
      <c r="X8" s="2593"/>
      <c r="Y8" s="2593"/>
      <c r="Z8" s="2593"/>
      <c r="AA8" s="2593"/>
      <c r="AB8" s="2593"/>
    </row>
    <row r="9" spans="1:29" ht="14.5" thickBot="1">
      <c r="A9" s="1816"/>
      <c r="B9" s="1713"/>
      <c r="C9" s="1714"/>
      <c r="D9" s="1714"/>
      <c r="E9" s="1713"/>
      <c r="F9" s="1715"/>
      <c r="G9" s="1716"/>
      <c r="H9" s="1817"/>
      <c r="I9" s="1817"/>
      <c r="J9" s="1817"/>
      <c r="K9" s="1717"/>
      <c r="L9" s="1716"/>
      <c r="M9" s="1716"/>
      <c r="N9" s="1716"/>
      <c r="O9" s="1716"/>
      <c r="P9" s="1718"/>
      <c r="R9" s="1716"/>
      <c r="S9" s="1899"/>
      <c r="T9" s="2143" t="s">
        <v>2040</v>
      </c>
      <c r="U9" s="2597" t="s">
        <v>2035</v>
      </c>
      <c r="V9" s="2597"/>
      <c r="W9" s="1676" t="s">
        <v>2040</v>
      </c>
      <c r="X9" s="2597" t="s">
        <v>2036</v>
      </c>
      <c r="Y9" s="2597"/>
      <c r="Z9" s="1676" t="s">
        <v>2040</v>
      </c>
      <c r="AA9" s="2597" t="s">
        <v>2034</v>
      </c>
      <c r="AB9" s="2597"/>
    </row>
    <row r="10" spans="1:29" ht="14.4" hidden="1" customHeight="1" thickBot="1">
      <c r="A10" s="1818"/>
      <c r="B10" s="1578"/>
      <c r="E10" s="1578"/>
      <c r="F10" s="1575"/>
      <c r="G10" s="1572"/>
      <c r="H10" s="1815"/>
      <c r="I10" s="1815"/>
      <c r="J10" s="1815"/>
      <c r="K10" s="1571"/>
      <c r="L10" s="1572"/>
      <c r="M10" s="1572"/>
      <c r="N10" s="1572"/>
      <c r="O10" s="1572"/>
      <c r="P10" s="1573"/>
      <c r="Q10" s="1487" t="s">
        <v>956</v>
      </c>
      <c r="R10" s="1572"/>
      <c r="S10" s="1898"/>
      <c r="T10" s="2143"/>
      <c r="U10" s="1611"/>
      <c r="V10" s="1612"/>
      <c r="W10" s="1676"/>
      <c r="X10" s="1611"/>
      <c r="Y10" s="1612"/>
      <c r="Z10" s="1676"/>
      <c r="AA10" s="1611"/>
      <c r="AB10" s="1612"/>
      <c r="AC10" s="1579"/>
    </row>
    <row r="11" spans="1:29" ht="16.5" customHeight="1">
      <c r="A11" s="2585" t="s">
        <v>9</v>
      </c>
      <c r="B11" s="2587" t="s">
        <v>10</v>
      </c>
      <c r="C11" s="2587"/>
      <c r="D11" s="2587"/>
      <c r="E11" s="2589" t="s">
        <v>133</v>
      </c>
      <c r="F11" s="2591" t="s">
        <v>11</v>
      </c>
      <c r="G11" s="2584" t="s">
        <v>1901</v>
      </c>
      <c r="H11" s="2584"/>
      <c r="I11" s="2584"/>
      <c r="J11" s="2584"/>
      <c r="K11" s="1544" t="s">
        <v>966</v>
      </c>
      <c r="L11" s="2584" t="s">
        <v>13</v>
      </c>
      <c r="M11" s="2584"/>
      <c r="N11" s="2584" t="s">
        <v>14</v>
      </c>
      <c r="O11" s="2584"/>
      <c r="P11" s="1738" t="s">
        <v>15</v>
      </c>
      <c r="Q11" s="1739"/>
      <c r="R11" s="2577" t="s">
        <v>13</v>
      </c>
      <c r="S11" s="2579" t="s">
        <v>15</v>
      </c>
      <c r="T11" s="2143"/>
      <c r="U11" s="2594" t="s">
        <v>13</v>
      </c>
      <c r="V11" s="2598" t="s">
        <v>1894</v>
      </c>
      <c r="W11" s="1676"/>
      <c r="X11" s="2594" t="s">
        <v>13</v>
      </c>
      <c r="Y11" s="2598" t="s">
        <v>1894</v>
      </c>
      <c r="Z11" s="1676"/>
      <c r="AA11" s="2594" t="s">
        <v>13</v>
      </c>
      <c r="AB11" s="2598" t="s">
        <v>1894</v>
      </c>
    </row>
    <row r="12" spans="1:29" ht="24" customHeight="1" thickBot="1">
      <c r="A12" s="2586"/>
      <c r="B12" s="2588"/>
      <c r="C12" s="2588"/>
      <c r="D12" s="2588"/>
      <c r="E12" s="2590"/>
      <c r="F12" s="2592"/>
      <c r="G12" s="1720" t="s">
        <v>16</v>
      </c>
      <c r="H12" s="1720" t="s">
        <v>472</v>
      </c>
      <c r="I12" s="1720" t="s">
        <v>17</v>
      </c>
      <c r="J12" s="1720" t="s">
        <v>18</v>
      </c>
      <c r="K12" s="1514" t="s">
        <v>27</v>
      </c>
      <c r="L12" s="1720" t="s">
        <v>28</v>
      </c>
      <c r="M12" s="1720" t="s">
        <v>29</v>
      </c>
      <c r="N12" s="1720" t="s">
        <v>28</v>
      </c>
      <c r="O12" s="1720" t="s">
        <v>29</v>
      </c>
      <c r="P12" s="1720" t="s">
        <v>27</v>
      </c>
      <c r="Q12" s="1739"/>
      <c r="R12" s="2578"/>
      <c r="S12" s="2580"/>
      <c r="U12" s="2595"/>
      <c r="V12" s="2599"/>
      <c r="W12" s="1575"/>
      <c r="X12" s="2595"/>
      <c r="Y12" s="2599"/>
      <c r="Z12" s="1575"/>
      <c r="AA12" s="2596"/>
      <c r="AB12" s="2600"/>
    </row>
    <row r="13" spans="1:29" ht="15.75" customHeight="1">
      <c r="A13" s="1562" t="s">
        <v>758</v>
      </c>
      <c r="B13" s="1729" t="s">
        <v>1829</v>
      </c>
      <c r="C13" s="1730"/>
      <c r="D13" s="1722"/>
      <c r="E13" s="1723"/>
      <c r="F13" s="1731"/>
      <c r="G13" s="1724"/>
      <c r="H13" s="1907"/>
      <c r="I13" s="1907"/>
      <c r="J13" s="1907"/>
      <c r="K13" s="1740"/>
      <c r="L13" s="1724"/>
      <c r="M13" s="1724"/>
      <c r="N13" s="1724"/>
      <c r="O13" s="1724"/>
      <c r="P13" s="1724"/>
      <c r="Q13" s="1739"/>
      <c r="R13" s="1724"/>
      <c r="S13" s="1900"/>
      <c r="U13" s="2189"/>
      <c r="V13" s="2190"/>
      <c r="X13" s="2189"/>
      <c r="Y13" s="2190"/>
      <c r="AA13" s="2192"/>
      <c r="AB13" s="2193"/>
    </row>
    <row r="14" spans="1:29" ht="15.75" customHeight="1">
      <c r="A14" s="1478"/>
      <c r="B14" s="1721" t="s">
        <v>1829</v>
      </c>
      <c r="C14" s="1581"/>
      <c r="D14" s="1725"/>
      <c r="E14" s="1726"/>
      <c r="F14" s="1732"/>
      <c r="G14" s="1727"/>
      <c r="H14" s="1908"/>
      <c r="I14" s="1908"/>
      <c r="J14" s="1908"/>
      <c r="K14" s="1741"/>
      <c r="L14" s="1727"/>
      <c r="M14" s="1727"/>
      <c r="N14" s="1727"/>
      <c r="O14" s="1727"/>
      <c r="P14" s="1727"/>
      <c r="Q14" s="1739"/>
      <c r="R14" s="1727"/>
      <c r="S14" s="1901"/>
      <c r="U14" s="2189"/>
      <c r="V14" s="2190"/>
      <c r="X14" s="2189"/>
      <c r="Y14" s="2190"/>
      <c r="AA14" s="2189"/>
      <c r="AB14" s="2190"/>
    </row>
    <row r="15" spans="1:29" ht="15.75" customHeight="1">
      <c r="A15" s="1564"/>
      <c r="B15" s="1524" t="s">
        <v>142</v>
      </c>
      <c r="C15" s="1552"/>
      <c r="D15" s="1553"/>
      <c r="E15" s="1526"/>
      <c r="F15" s="1733"/>
      <c r="G15" s="1727"/>
      <c r="H15" s="1908"/>
      <c r="I15" s="1908"/>
      <c r="J15" s="1908"/>
      <c r="K15" s="1741"/>
      <c r="L15" s="1727"/>
      <c r="M15" s="1727"/>
      <c r="N15" s="1727"/>
      <c r="O15" s="1727"/>
      <c r="P15" s="1727"/>
      <c r="Q15" s="1739"/>
      <c r="R15" s="1727"/>
      <c r="S15" s="1901"/>
      <c r="U15" s="2189"/>
      <c r="V15" s="2190"/>
      <c r="X15" s="2189"/>
      <c r="Y15" s="2190"/>
      <c r="AA15" s="2189"/>
      <c r="AB15" s="2190"/>
    </row>
    <row r="16" spans="1:29" ht="15.75" customHeight="1">
      <c r="A16" s="1564"/>
      <c r="B16" s="1528" t="s">
        <v>143</v>
      </c>
      <c r="C16" s="1552"/>
      <c r="D16" s="1553"/>
      <c r="E16" s="1526"/>
      <c r="F16" s="1733"/>
      <c r="G16" s="1727"/>
      <c r="H16" s="1908"/>
      <c r="I16" s="1908"/>
      <c r="J16" s="1908"/>
      <c r="K16" s="1741"/>
      <c r="L16" s="1727"/>
      <c r="M16" s="1727"/>
      <c r="N16" s="1727"/>
      <c r="O16" s="1727"/>
      <c r="P16" s="1727"/>
      <c r="Q16" s="1739"/>
      <c r="R16" s="1727"/>
      <c r="S16" s="1901"/>
      <c r="U16" s="2189"/>
      <c r="V16" s="2190"/>
      <c r="X16" s="2189"/>
      <c r="Y16" s="2190"/>
      <c r="AA16" s="2189"/>
      <c r="AB16" s="2190"/>
    </row>
    <row r="17" spans="1:28" ht="15.75" customHeight="1">
      <c r="A17" s="1566"/>
      <c r="B17" s="1530" t="s">
        <v>144</v>
      </c>
      <c r="C17" s="1552"/>
      <c r="D17" s="1553"/>
      <c r="E17" s="1526"/>
      <c r="F17" s="1733"/>
      <c r="G17" s="1727"/>
      <c r="H17" s="1908"/>
      <c r="I17" s="1908"/>
      <c r="J17" s="1908"/>
      <c r="K17" s="1741"/>
      <c r="L17" s="1727"/>
      <c r="M17" s="1727"/>
      <c r="N17" s="1727"/>
      <c r="O17" s="1727"/>
      <c r="P17" s="1727"/>
      <c r="Q17" s="1739"/>
      <c r="R17" s="1727"/>
      <c r="S17" s="1901"/>
      <c r="U17" s="2189"/>
      <c r="V17" s="2190"/>
      <c r="X17" s="2189"/>
      <c r="Y17" s="2190"/>
      <c r="AA17" s="2189"/>
      <c r="AB17" s="2190"/>
    </row>
    <row r="18" spans="1:28" ht="15.75" customHeight="1">
      <c r="A18" s="1566"/>
      <c r="B18" s="1530" t="s">
        <v>145</v>
      </c>
      <c r="C18" s="1552"/>
      <c r="D18" s="1553"/>
      <c r="E18" s="1526"/>
      <c r="F18" s="1733"/>
      <c r="G18" s="1727"/>
      <c r="H18" s="1908"/>
      <c r="I18" s="1908"/>
      <c r="J18" s="1908"/>
      <c r="K18" s="1741"/>
      <c r="L18" s="1727"/>
      <c r="M18" s="1727"/>
      <c r="N18" s="1727"/>
      <c r="O18" s="1727"/>
      <c r="P18" s="1727"/>
      <c r="Q18" s="1739"/>
      <c r="R18" s="1727"/>
      <c r="S18" s="1901"/>
      <c r="U18" s="2189"/>
      <c r="V18" s="2190"/>
      <c r="X18" s="2189"/>
      <c r="Y18" s="2190"/>
      <c r="AA18" s="2189"/>
      <c r="AB18" s="2190"/>
    </row>
    <row r="19" spans="1:28" ht="15.75" customHeight="1">
      <c r="A19" s="1566"/>
      <c r="B19" s="1530" t="s">
        <v>146</v>
      </c>
      <c r="C19" s="1552"/>
      <c r="D19" s="1553"/>
      <c r="E19" s="1526"/>
      <c r="F19" s="1733"/>
      <c r="G19" s="1727"/>
      <c r="H19" s="1908"/>
      <c r="I19" s="1908"/>
      <c r="J19" s="1908"/>
      <c r="K19" s="1741"/>
      <c r="L19" s="1727"/>
      <c r="M19" s="1727"/>
      <c r="N19" s="1727"/>
      <c r="O19" s="1727"/>
      <c r="P19" s="1727"/>
      <c r="Q19" s="1739"/>
      <c r="R19" s="1727"/>
      <c r="S19" s="1901"/>
      <c r="U19" s="2189"/>
      <c r="V19" s="2190"/>
      <c r="X19" s="2189"/>
      <c r="Y19" s="2190"/>
      <c r="AA19" s="2189"/>
      <c r="AB19" s="2190"/>
    </row>
    <row r="20" spans="1:28" ht="15.75" customHeight="1">
      <c r="A20" s="1566"/>
      <c r="B20" s="1530"/>
      <c r="C20" s="1552"/>
      <c r="D20" s="1553"/>
      <c r="E20" s="1526"/>
      <c r="F20" s="1733"/>
      <c r="G20" s="1727"/>
      <c r="H20" s="1908"/>
      <c r="I20" s="1908"/>
      <c r="J20" s="1908"/>
      <c r="K20" s="1741"/>
      <c r="L20" s="1727"/>
      <c r="M20" s="1727"/>
      <c r="N20" s="1727"/>
      <c r="O20" s="1727"/>
      <c r="P20" s="1727"/>
      <c r="Q20" s="1739"/>
      <c r="R20" s="1727"/>
      <c r="S20" s="1901"/>
      <c r="U20" s="2189"/>
      <c r="V20" s="2190"/>
      <c r="X20" s="2189"/>
      <c r="Y20" s="2190"/>
      <c r="AA20" s="2189"/>
      <c r="AB20" s="2190"/>
    </row>
    <row r="21" spans="1:28" ht="15.75" customHeight="1">
      <c r="A21" s="1566"/>
      <c r="B21" s="1530" t="s">
        <v>147</v>
      </c>
      <c r="C21" s="1552"/>
      <c r="D21" s="1553"/>
      <c r="E21" s="1526"/>
      <c r="F21" s="1733"/>
      <c r="G21" s="1727"/>
      <c r="H21" s="1908"/>
      <c r="I21" s="1908"/>
      <c r="J21" s="1908"/>
      <c r="K21" s="1741"/>
      <c r="L21" s="1727"/>
      <c r="M21" s="1727"/>
      <c r="N21" s="1727"/>
      <c r="O21" s="1727"/>
      <c r="P21" s="1727"/>
      <c r="Q21" s="1739"/>
      <c r="R21" s="1727"/>
      <c r="S21" s="1901"/>
      <c r="U21" s="2189"/>
      <c r="V21" s="2190"/>
      <c r="X21" s="2189"/>
      <c r="Y21" s="2190"/>
      <c r="AA21" s="2189"/>
      <c r="AB21" s="2190"/>
    </row>
    <row r="22" spans="1:28" ht="15.75" customHeight="1">
      <c r="A22" s="1566"/>
      <c r="B22" s="1530" t="s">
        <v>148</v>
      </c>
      <c r="C22" s="1552"/>
      <c r="D22" s="1553"/>
      <c r="E22" s="1526"/>
      <c r="F22" s="1733"/>
      <c r="G22" s="1727"/>
      <c r="H22" s="1908"/>
      <c r="I22" s="1908"/>
      <c r="J22" s="1908"/>
      <c r="K22" s="1741"/>
      <c r="L22" s="1727"/>
      <c r="M22" s="1727"/>
      <c r="N22" s="1727"/>
      <c r="O22" s="1727"/>
      <c r="P22" s="1727"/>
      <c r="Q22" s="1739"/>
      <c r="R22" s="1727"/>
      <c r="S22" s="1901"/>
      <c r="U22" s="2189"/>
      <c r="V22" s="2190"/>
      <c r="X22" s="2189"/>
      <c r="Y22" s="2190"/>
      <c r="AA22" s="2189"/>
      <c r="AB22" s="2190"/>
    </row>
    <row r="23" spans="1:28" ht="15.75" customHeight="1">
      <c r="A23" s="1566"/>
      <c r="B23" s="1530" t="s">
        <v>149</v>
      </c>
      <c r="C23" s="1552"/>
      <c r="D23" s="1553"/>
      <c r="E23" s="1526"/>
      <c r="F23" s="1733"/>
      <c r="G23" s="1727"/>
      <c r="H23" s="1908"/>
      <c r="I23" s="1908"/>
      <c r="J23" s="1908"/>
      <c r="K23" s="1741"/>
      <c r="L23" s="1727"/>
      <c r="M23" s="1727"/>
      <c r="N23" s="1727"/>
      <c r="O23" s="1727"/>
      <c r="P23" s="1727"/>
      <c r="Q23" s="1739"/>
      <c r="R23" s="1727"/>
      <c r="S23" s="1901"/>
      <c r="U23" s="2189"/>
      <c r="V23" s="2190"/>
      <c r="X23" s="2189"/>
      <c r="Y23" s="2190"/>
      <c r="AA23" s="2189"/>
      <c r="AB23" s="2190"/>
    </row>
    <row r="24" spans="1:28" ht="15.75" customHeight="1">
      <c r="A24" s="1566"/>
      <c r="B24" s="1530" t="s">
        <v>150</v>
      </c>
      <c r="C24" s="1552"/>
      <c r="D24" s="1553"/>
      <c r="E24" s="1526"/>
      <c r="F24" s="1733"/>
      <c r="G24" s="1727"/>
      <c r="H24" s="1908"/>
      <c r="I24" s="1908"/>
      <c r="J24" s="1908"/>
      <c r="K24" s="1741"/>
      <c r="L24" s="1727"/>
      <c r="M24" s="1727"/>
      <c r="N24" s="1727"/>
      <c r="O24" s="1727"/>
      <c r="P24" s="1727"/>
      <c r="Q24" s="1739"/>
      <c r="R24" s="1727"/>
      <c r="S24" s="1901"/>
      <c r="U24" s="2189"/>
      <c r="V24" s="2190"/>
      <c r="X24" s="2189"/>
      <c r="Y24" s="2190"/>
      <c r="AA24" s="2189"/>
      <c r="AB24" s="2190"/>
    </row>
    <row r="25" spans="1:28" ht="15.75" customHeight="1">
      <c r="A25" s="1566"/>
      <c r="B25" s="1530"/>
      <c r="C25" s="1552"/>
      <c r="D25" s="1553"/>
      <c r="E25" s="1526"/>
      <c r="F25" s="1733"/>
      <c r="G25" s="1727"/>
      <c r="H25" s="1908"/>
      <c r="I25" s="1908"/>
      <c r="J25" s="1908"/>
      <c r="K25" s="1741"/>
      <c r="L25" s="1727"/>
      <c r="M25" s="1727"/>
      <c r="N25" s="1727"/>
      <c r="O25" s="1727"/>
      <c r="P25" s="1727"/>
      <c r="Q25" s="1739"/>
      <c r="R25" s="1727"/>
      <c r="S25" s="1901"/>
      <c r="U25" s="2189"/>
      <c r="V25" s="2190"/>
      <c r="X25" s="2189"/>
      <c r="Y25" s="2190"/>
      <c r="AA25" s="2189"/>
      <c r="AB25" s="2190"/>
    </row>
    <row r="26" spans="1:28" ht="15.75" customHeight="1">
      <c r="A26" s="1566"/>
      <c r="B26" s="1528" t="s">
        <v>151</v>
      </c>
      <c r="C26" s="1552"/>
      <c r="D26" s="1553"/>
      <c r="E26" s="1526"/>
      <c r="F26" s="1733"/>
      <c r="G26" s="1727"/>
      <c r="H26" s="1908"/>
      <c r="I26" s="1908"/>
      <c r="J26" s="1908"/>
      <c r="K26" s="1741"/>
      <c r="L26" s="1727"/>
      <c r="M26" s="1727"/>
      <c r="N26" s="1727"/>
      <c r="O26" s="1727"/>
      <c r="P26" s="1727"/>
      <c r="Q26" s="1739"/>
      <c r="R26" s="1727"/>
      <c r="S26" s="1901"/>
      <c r="U26" s="2189"/>
      <c r="V26" s="2190"/>
      <c r="X26" s="2189"/>
      <c r="Y26" s="2190"/>
      <c r="AA26" s="2189"/>
      <c r="AB26" s="2190"/>
    </row>
    <row r="27" spans="1:28" ht="15.75" customHeight="1">
      <c r="A27" s="1566"/>
      <c r="B27" s="1531" t="s">
        <v>152</v>
      </c>
      <c r="C27" s="1552"/>
      <c r="D27" s="1553"/>
      <c r="E27" s="1526"/>
      <c r="F27" s="1734"/>
      <c r="G27" s="1727"/>
      <c r="H27" s="1908"/>
      <c r="I27" s="1908"/>
      <c r="J27" s="1908"/>
      <c r="K27" s="1741"/>
      <c r="L27" s="1727"/>
      <c r="M27" s="1727"/>
      <c r="N27" s="1727"/>
      <c r="O27" s="1727"/>
      <c r="P27" s="1727"/>
      <c r="Q27" s="1739"/>
      <c r="R27" s="1727"/>
      <c r="S27" s="1901"/>
      <c r="U27" s="2189"/>
      <c r="V27" s="2190"/>
      <c r="X27" s="2189"/>
      <c r="Y27" s="2190"/>
      <c r="AA27" s="2189"/>
      <c r="AB27" s="2190"/>
    </row>
    <row r="28" spans="1:28" ht="15.75" customHeight="1">
      <c r="A28" s="1566"/>
      <c r="B28" s="1530" t="s">
        <v>153</v>
      </c>
      <c r="C28" s="1552"/>
      <c r="D28" s="1553"/>
      <c r="E28" s="1526"/>
      <c r="F28" s="1733"/>
      <c r="G28" s="1727"/>
      <c r="H28" s="1908"/>
      <c r="I28" s="1908"/>
      <c r="J28" s="1908"/>
      <c r="K28" s="1741"/>
      <c r="L28" s="1727"/>
      <c r="M28" s="1727"/>
      <c r="N28" s="1727"/>
      <c r="O28" s="1727"/>
      <c r="P28" s="1727"/>
      <c r="Q28" s="1739"/>
      <c r="R28" s="1727"/>
      <c r="S28" s="1901"/>
      <c r="U28" s="2189"/>
      <c r="V28" s="2190"/>
      <c r="X28" s="2189"/>
      <c r="Y28" s="2190"/>
      <c r="AA28" s="2189"/>
      <c r="AB28" s="2190"/>
    </row>
    <row r="29" spans="1:28" ht="15.75" customHeight="1">
      <c r="A29" s="1564"/>
      <c r="B29" s="1531"/>
      <c r="C29" s="1552"/>
      <c r="D29" s="1553"/>
      <c r="E29" s="1526"/>
      <c r="F29" s="1734"/>
      <c r="G29" s="1727"/>
      <c r="H29" s="1908"/>
      <c r="I29" s="1908"/>
      <c r="J29" s="1908"/>
      <c r="K29" s="1741"/>
      <c r="L29" s="1727"/>
      <c r="M29" s="1727"/>
      <c r="N29" s="1727"/>
      <c r="O29" s="1727"/>
      <c r="P29" s="1727"/>
      <c r="Q29" s="1739"/>
      <c r="R29" s="1727"/>
      <c r="S29" s="1901"/>
      <c r="U29" s="2189"/>
      <c r="V29" s="2190"/>
      <c r="X29" s="2189"/>
      <c r="Y29" s="2190"/>
      <c r="AA29" s="2189"/>
      <c r="AB29" s="2190"/>
    </row>
    <row r="30" spans="1:28" ht="15.75" customHeight="1">
      <c r="A30" s="1567" t="s">
        <v>69</v>
      </c>
      <c r="B30" s="1532" t="s">
        <v>1097</v>
      </c>
      <c r="C30" s="1554"/>
      <c r="D30" s="1555"/>
      <c r="E30" s="1534"/>
      <c r="F30" s="1894"/>
      <c r="G30" s="1895"/>
      <c r="H30" s="1909"/>
      <c r="I30" s="1909"/>
      <c r="J30" s="1909"/>
      <c r="K30" s="1896"/>
      <c r="L30" s="1895"/>
      <c r="M30" s="1895"/>
      <c r="N30" s="1895"/>
      <c r="O30" s="1895"/>
      <c r="P30" s="1895"/>
      <c r="Q30" s="1897"/>
      <c r="R30" s="1895"/>
      <c r="S30" s="1902"/>
      <c r="U30" s="2191">
        <f t="shared" ref="U30:U31" si="0">R30*95%</f>
        <v>0</v>
      </c>
      <c r="V30" s="2029">
        <f t="shared" ref="V30:V64" si="1">K30*U30</f>
        <v>0</v>
      </c>
      <c r="X30" s="2189"/>
      <c r="Y30" s="2190"/>
      <c r="AA30" s="2189"/>
      <c r="AB30" s="2190"/>
    </row>
    <row r="31" spans="1:28" ht="15.75" customHeight="1">
      <c r="A31" s="1566">
        <v>1</v>
      </c>
      <c r="B31" s="1524" t="s">
        <v>1063</v>
      </c>
      <c r="C31" s="1552"/>
      <c r="D31" s="1556"/>
      <c r="E31" s="1537"/>
      <c r="F31" s="1735"/>
      <c r="G31" s="1728"/>
      <c r="H31" s="1910"/>
      <c r="I31" s="1910"/>
      <c r="J31" s="1910"/>
      <c r="K31" s="1742"/>
      <c r="L31" s="1728"/>
      <c r="M31" s="1728"/>
      <c r="N31" s="1728"/>
      <c r="O31" s="1728"/>
      <c r="P31" s="1728"/>
      <c r="Q31" s="1739"/>
      <c r="R31" s="1728"/>
      <c r="S31" s="1903"/>
      <c r="U31" s="2191">
        <f t="shared" si="0"/>
        <v>0</v>
      </c>
      <c r="V31" s="2029">
        <f t="shared" si="1"/>
        <v>0</v>
      </c>
      <c r="X31" s="2189"/>
      <c r="Y31" s="2190"/>
      <c r="AA31" s="2189"/>
      <c r="AB31" s="2190"/>
    </row>
    <row r="32" spans="1:28" ht="15.75" customHeight="1">
      <c r="A32" s="1564"/>
      <c r="B32" s="1539" t="s">
        <v>1064</v>
      </c>
      <c r="C32" s="1552"/>
      <c r="D32" s="1556"/>
      <c r="E32" s="1537" t="s">
        <v>1107</v>
      </c>
      <c r="F32" s="1736" t="s">
        <v>1081</v>
      </c>
      <c r="G32" s="1728">
        <v>267.83</v>
      </c>
      <c r="H32" s="1910"/>
      <c r="I32" s="1910"/>
      <c r="J32" s="1910"/>
      <c r="K32" s="1538">
        <f t="shared" ref="K32:K44" si="2">SUM(G32:J32)</f>
        <v>267.83</v>
      </c>
      <c r="L32" s="1743">
        <v>95000</v>
      </c>
      <c r="M32" s="1743">
        <v>13500</v>
      </c>
      <c r="N32" s="1728">
        <f t="shared" ref="N32:N44" si="3">K32*L32</f>
        <v>25443850</v>
      </c>
      <c r="O32" s="1728">
        <f t="shared" ref="O32:O44" si="4">K32*M32</f>
        <v>3615705</v>
      </c>
      <c r="P32" s="1728">
        <f t="shared" ref="P32:P44" si="5">N32+O32</f>
        <v>29059555</v>
      </c>
      <c r="Q32" s="1739"/>
      <c r="R32" s="1728">
        <f>L32+M32</f>
        <v>108500</v>
      </c>
      <c r="S32" s="1903">
        <f>K32*R32</f>
        <v>29059555</v>
      </c>
      <c r="T32" s="2188">
        <f>V32/S32</f>
        <v>0.1</v>
      </c>
      <c r="U32" s="2191">
        <f>R32*10%</f>
        <v>10850</v>
      </c>
      <c r="V32" s="2029">
        <f t="shared" si="1"/>
        <v>2905955.5</v>
      </c>
      <c r="W32" s="2188">
        <f>Y32/S32</f>
        <v>0.1</v>
      </c>
      <c r="X32" s="2147">
        <f>R32*10%</f>
        <v>10850</v>
      </c>
      <c r="Y32" s="2029">
        <f>K32*X32</f>
        <v>2905955.5</v>
      </c>
      <c r="Z32" s="2188">
        <f>AB32/S32</f>
        <v>0.8</v>
      </c>
      <c r="AA32" s="2191">
        <f>R32*(100%-T32-W32)</f>
        <v>86800</v>
      </c>
      <c r="AB32" s="2029">
        <f>K32*AA32</f>
        <v>23247644</v>
      </c>
    </row>
    <row r="33" spans="1:28" ht="15.75" customHeight="1">
      <c r="A33" s="1564"/>
      <c r="B33" s="1542"/>
      <c r="C33" s="1552"/>
      <c r="D33" s="1556"/>
      <c r="E33" s="1537" t="s">
        <v>1307</v>
      </c>
      <c r="F33" s="1736" t="str">
        <f>F32</f>
        <v>M2</v>
      </c>
      <c r="G33" s="1728">
        <f>G32</f>
        <v>267.83</v>
      </c>
      <c r="H33" s="1910"/>
      <c r="I33" s="1910"/>
      <c r="J33" s="1910"/>
      <c r="K33" s="1538">
        <f t="shared" si="2"/>
        <v>267.83</v>
      </c>
      <c r="L33" s="1743">
        <f>'ANALISA PLAFOND'!$I$26</f>
        <v>29911.5</v>
      </c>
      <c r="M33" s="1743">
        <f>'ANALISA PLAFOND'!$I$34</f>
        <v>16445</v>
      </c>
      <c r="N33" s="1728">
        <f t="shared" si="3"/>
        <v>8011197.0449999999</v>
      </c>
      <c r="O33" s="1728">
        <f t="shared" si="4"/>
        <v>4404464.3499999996</v>
      </c>
      <c r="P33" s="1728">
        <f t="shared" si="5"/>
        <v>12415661.395</v>
      </c>
      <c r="Q33" s="1739"/>
      <c r="R33" s="1728">
        <f t="shared" ref="R33:R91" si="6">L33+M33</f>
        <v>46356.5</v>
      </c>
      <c r="S33" s="1903">
        <f t="shared" ref="S33:S91" si="7">K33*R33</f>
        <v>12415661.395</v>
      </c>
      <c r="T33" s="2188">
        <f t="shared" ref="T33" si="8">V33/S33</f>
        <v>0.1</v>
      </c>
      <c r="U33" s="2191">
        <f t="shared" ref="U33:U91" si="9">R33*10%</f>
        <v>4635.6500000000005</v>
      </c>
      <c r="V33" s="2029">
        <f t="shared" si="1"/>
        <v>1241566.1395</v>
      </c>
      <c r="W33" s="2188">
        <f>Y33/S33</f>
        <v>0.1</v>
      </c>
      <c r="X33" s="2147">
        <f>R33*10%</f>
        <v>4635.6500000000005</v>
      </c>
      <c r="Y33" s="2029">
        <f>K33*X33</f>
        <v>1241566.1395</v>
      </c>
      <c r="Z33" s="2188">
        <f>AB33/S33</f>
        <v>0.8</v>
      </c>
      <c r="AA33" s="2191">
        <f t="shared" ref="AA33:AA91" si="10">R33*(100%-T33-W33)</f>
        <v>37085.200000000004</v>
      </c>
      <c r="AB33" s="2029">
        <f>K33*AA33</f>
        <v>9932529.1160000004</v>
      </c>
    </row>
    <row r="34" spans="1:28" ht="15.75" customHeight="1">
      <c r="A34" s="1566">
        <v>2</v>
      </c>
      <c r="B34" s="1524" t="s">
        <v>157</v>
      </c>
      <c r="C34" s="1552"/>
      <c r="D34" s="1556"/>
      <c r="E34" s="1537"/>
      <c r="F34" s="1735"/>
      <c r="G34" s="1728"/>
      <c r="H34" s="1910"/>
      <c r="I34" s="1910"/>
      <c r="J34" s="1910"/>
      <c r="K34" s="1538"/>
      <c r="L34" s="1744"/>
      <c r="M34" s="1744"/>
      <c r="N34" s="1728"/>
      <c r="O34" s="1728"/>
      <c r="P34" s="1728"/>
      <c r="Q34" s="1739"/>
      <c r="R34" s="1728"/>
      <c r="S34" s="1903"/>
      <c r="U34" s="2191">
        <f t="shared" si="9"/>
        <v>0</v>
      </c>
      <c r="V34" s="2029">
        <f t="shared" si="1"/>
        <v>0</v>
      </c>
      <c r="X34" s="2147">
        <f t="shared" ref="X34:X91" si="11">R34*10%</f>
        <v>0</v>
      </c>
      <c r="Y34" s="2190"/>
      <c r="AA34" s="2191">
        <f t="shared" si="10"/>
        <v>0</v>
      </c>
      <c r="AB34" s="2190"/>
    </row>
    <row r="35" spans="1:28" ht="15.75" customHeight="1">
      <c r="A35" s="1564"/>
      <c r="B35" s="1539" t="s">
        <v>546</v>
      </c>
      <c r="C35" s="1552"/>
      <c r="D35" s="1556"/>
      <c r="E35" s="1537" t="s">
        <v>547</v>
      </c>
      <c r="F35" s="1736" t="s">
        <v>72</v>
      </c>
      <c r="G35" s="1728">
        <v>134.35</v>
      </c>
      <c r="H35" s="1910"/>
      <c r="I35" s="1910"/>
      <c r="J35" s="1910"/>
      <c r="K35" s="1538">
        <f t="shared" ref="K35:K36" si="12">SUM(G35:J35)</f>
        <v>134.35</v>
      </c>
      <c r="L35" s="1744">
        <f>L40</f>
        <v>168099.02356902356</v>
      </c>
      <c r="M35" s="1744">
        <f>M40</f>
        <v>28060</v>
      </c>
      <c r="N35" s="1728">
        <f t="shared" ref="N35:N36" si="13">K35*L35</f>
        <v>22584103.816498313</v>
      </c>
      <c r="O35" s="1728">
        <f t="shared" ref="O35:O36" si="14">K35*M35</f>
        <v>3769861</v>
      </c>
      <c r="P35" s="1728">
        <f t="shared" ref="P35:P36" si="15">N35+O35</f>
        <v>26353964.816498313</v>
      </c>
      <c r="Q35" s="1739"/>
      <c r="R35" s="1728">
        <f t="shared" si="6"/>
        <v>196159.02356902356</v>
      </c>
      <c r="S35" s="1903">
        <f t="shared" si="7"/>
        <v>26353964.816498313</v>
      </c>
      <c r="T35" s="2188">
        <f>V35/S35</f>
        <v>0.1</v>
      </c>
      <c r="U35" s="2191">
        <f t="shared" si="9"/>
        <v>19615.902356902356</v>
      </c>
      <c r="V35" s="2029">
        <f t="shared" si="1"/>
        <v>2635396.4816498314</v>
      </c>
      <c r="W35" s="2188">
        <f>Y35/S35</f>
        <v>0.1</v>
      </c>
      <c r="X35" s="2147">
        <f t="shared" si="11"/>
        <v>19615.902356902356</v>
      </c>
      <c r="Y35" s="2029">
        <f>K35*X35</f>
        <v>2635396.4816498314</v>
      </c>
      <c r="Z35" s="2188">
        <f>AB35/S35</f>
        <v>0.8</v>
      </c>
      <c r="AA35" s="2191">
        <f t="shared" si="10"/>
        <v>156927.21885521885</v>
      </c>
      <c r="AB35" s="2029">
        <f>K35*AA35</f>
        <v>21083171.853198651</v>
      </c>
    </row>
    <row r="36" spans="1:28" ht="15.75" customHeight="1">
      <c r="A36" s="1564"/>
      <c r="B36" s="1542" t="s">
        <v>428</v>
      </c>
      <c r="C36" s="1552"/>
      <c r="D36" s="1556"/>
      <c r="E36" s="1537" t="s">
        <v>429</v>
      </c>
      <c r="F36" s="1736" t="s">
        <v>117</v>
      </c>
      <c r="G36" s="1728">
        <v>100</v>
      </c>
      <c r="H36" s="1910"/>
      <c r="I36" s="1910"/>
      <c r="J36" s="1910"/>
      <c r="K36" s="1538">
        <f t="shared" si="12"/>
        <v>100</v>
      </c>
      <c r="L36" s="1744">
        <f t="shared" ref="L36:M36" si="16">L33</f>
        <v>29911.5</v>
      </c>
      <c r="M36" s="1744">
        <f t="shared" si="16"/>
        <v>16445</v>
      </c>
      <c r="N36" s="1728">
        <f t="shared" si="13"/>
        <v>2991150</v>
      </c>
      <c r="O36" s="1728">
        <f t="shared" si="14"/>
        <v>1644500</v>
      </c>
      <c r="P36" s="1728">
        <f t="shared" si="15"/>
        <v>4635650</v>
      </c>
      <c r="Q36" s="1739"/>
      <c r="R36" s="1728">
        <f t="shared" si="6"/>
        <v>46356.5</v>
      </c>
      <c r="S36" s="1903">
        <f t="shared" si="7"/>
        <v>4635650</v>
      </c>
      <c r="T36" s="2188">
        <f t="shared" ref="T36" si="17">V36/S36</f>
        <v>0.10000000000000002</v>
      </c>
      <c r="U36" s="2191">
        <f t="shared" si="9"/>
        <v>4635.6500000000005</v>
      </c>
      <c r="V36" s="2029">
        <f t="shared" si="1"/>
        <v>463565.00000000006</v>
      </c>
      <c r="W36" s="2188">
        <f>Y36/S36</f>
        <v>0.10000000000000002</v>
      </c>
      <c r="X36" s="2147">
        <f t="shared" si="11"/>
        <v>4635.6500000000005</v>
      </c>
      <c r="Y36" s="2029">
        <f>K36*X36</f>
        <v>463565.00000000006</v>
      </c>
      <c r="Z36" s="2188">
        <f>AB36/S36</f>
        <v>0.80000000000000016</v>
      </c>
      <c r="AA36" s="2191">
        <f t="shared" si="10"/>
        <v>37085.200000000004</v>
      </c>
      <c r="AB36" s="2029">
        <f>K36*AA36</f>
        <v>3708520.0000000005</v>
      </c>
    </row>
    <row r="37" spans="1:28" ht="15.75" customHeight="1">
      <c r="A37" s="1564"/>
      <c r="B37" s="1542"/>
      <c r="C37" s="1552"/>
      <c r="D37" s="1553"/>
      <c r="E37" s="1526"/>
      <c r="F37" s="1737"/>
      <c r="G37" s="1728"/>
      <c r="H37" s="1910"/>
      <c r="I37" s="1910"/>
      <c r="J37" s="1910"/>
      <c r="K37" s="1527"/>
      <c r="L37" s="1745"/>
      <c r="M37" s="1745"/>
      <c r="N37" s="1727"/>
      <c r="O37" s="1727"/>
      <c r="P37" s="1727"/>
      <c r="Q37" s="1739"/>
      <c r="R37" s="1728"/>
      <c r="S37" s="1903"/>
      <c r="U37" s="2191">
        <f t="shared" si="9"/>
        <v>0</v>
      </c>
      <c r="V37" s="2029">
        <f t="shared" si="1"/>
        <v>0</v>
      </c>
      <c r="X37" s="2147">
        <f t="shared" si="11"/>
        <v>0</v>
      </c>
      <c r="Y37" s="2190"/>
      <c r="AA37" s="2191">
        <f t="shared" si="10"/>
        <v>0</v>
      </c>
      <c r="AB37" s="2190"/>
    </row>
    <row r="38" spans="1:28" ht="15.75" customHeight="1">
      <c r="A38" s="1567" t="s">
        <v>326</v>
      </c>
      <c r="B38" s="1532" t="s">
        <v>1098</v>
      </c>
      <c r="C38" s="1554"/>
      <c r="D38" s="1555"/>
      <c r="E38" s="1534"/>
      <c r="F38" s="1894"/>
      <c r="G38" s="1895"/>
      <c r="H38" s="1909"/>
      <c r="I38" s="1909"/>
      <c r="J38" s="1909"/>
      <c r="K38" s="1535"/>
      <c r="L38" s="1895"/>
      <c r="M38" s="1895"/>
      <c r="N38" s="1895"/>
      <c r="O38" s="1895"/>
      <c r="P38" s="1895"/>
      <c r="Q38" s="1897"/>
      <c r="R38" s="1895"/>
      <c r="S38" s="1902"/>
      <c r="U38" s="2191">
        <f t="shared" si="9"/>
        <v>0</v>
      </c>
      <c r="V38" s="2029">
        <f t="shared" si="1"/>
        <v>0</v>
      </c>
      <c r="X38" s="2147">
        <f t="shared" si="11"/>
        <v>0</v>
      </c>
      <c r="Y38" s="2190"/>
      <c r="AA38" s="2191">
        <f t="shared" si="10"/>
        <v>0</v>
      </c>
      <c r="AB38" s="2190"/>
    </row>
    <row r="39" spans="1:28" ht="15.75" customHeight="1">
      <c r="A39" s="1566">
        <v>1</v>
      </c>
      <c r="B39" s="1524" t="s">
        <v>1099</v>
      </c>
      <c r="C39" s="1552"/>
      <c r="D39" s="1556"/>
      <c r="E39" s="1537"/>
      <c r="F39" s="1735"/>
      <c r="G39" s="1728"/>
      <c r="H39" s="1910"/>
      <c r="I39" s="1910"/>
      <c r="J39" s="1910"/>
      <c r="K39" s="1538"/>
      <c r="L39" s="1728"/>
      <c r="M39" s="1728"/>
      <c r="N39" s="1728"/>
      <c r="O39" s="1728"/>
      <c r="P39" s="1728"/>
      <c r="Q39" s="1739"/>
      <c r="R39" s="1728"/>
      <c r="S39" s="1903"/>
      <c r="U39" s="2191">
        <f t="shared" si="9"/>
        <v>0</v>
      </c>
      <c r="V39" s="2029">
        <f t="shared" si="1"/>
        <v>0</v>
      </c>
      <c r="X39" s="2147">
        <f t="shared" si="11"/>
        <v>0</v>
      </c>
      <c r="Y39" s="2190"/>
      <c r="AA39" s="2191">
        <f t="shared" si="10"/>
        <v>0</v>
      </c>
      <c r="AB39" s="2190"/>
    </row>
    <row r="40" spans="1:28" ht="15.75" customHeight="1">
      <c r="A40" s="1564"/>
      <c r="B40" s="1539" t="s">
        <v>1306</v>
      </c>
      <c r="C40" s="1552"/>
      <c r="D40" s="1556"/>
      <c r="E40" s="1537" t="s">
        <v>1108</v>
      </c>
      <c r="F40" s="1736" t="s">
        <v>1081</v>
      </c>
      <c r="G40" s="1728"/>
      <c r="H40" s="1910">
        <f>Sheet2!F11</f>
        <v>26.712899999999998</v>
      </c>
      <c r="I40" s="1910"/>
      <c r="J40" s="1910"/>
      <c r="K40" s="1538">
        <f t="shared" ref="K40:K41" si="18">SUM(G40:J40)</f>
        <v>26.712899999999998</v>
      </c>
      <c r="L40" s="1743">
        <f>'ANALISA PLAFOND'!$I$8</f>
        <v>168099.02356902356</v>
      </c>
      <c r="M40" s="1743">
        <f>'ANALISA PLAFOND'!$I$16</f>
        <v>28060</v>
      </c>
      <c r="N40" s="1728">
        <f t="shared" ref="N40" si="19">K40*L40</f>
        <v>4490412.4066969687</v>
      </c>
      <c r="O40" s="1728">
        <f t="shared" ref="O40" si="20">K40*M40</f>
        <v>749563.97399999993</v>
      </c>
      <c r="P40" s="1728">
        <f t="shared" ref="P40:P41" si="21">N40+O40</f>
        <v>5239976.3806969691</v>
      </c>
      <c r="Q40" s="1739"/>
      <c r="R40" s="1728">
        <f t="shared" si="6"/>
        <v>196159.02356902356</v>
      </c>
      <c r="S40" s="1903">
        <f t="shared" si="7"/>
        <v>5239976.3806969691</v>
      </c>
      <c r="T40" s="2188">
        <f>V40/S40</f>
        <v>9.9999999999999992E-2</v>
      </c>
      <c r="U40" s="2191">
        <f t="shared" si="9"/>
        <v>19615.902356902356</v>
      </c>
      <c r="V40" s="2029">
        <f t="shared" si="1"/>
        <v>523997.6380696969</v>
      </c>
      <c r="W40" s="2188">
        <f>Y40/S40</f>
        <v>9.9999999999999992E-2</v>
      </c>
      <c r="X40" s="2147">
        <f t="shared" si="11"/>
        <v>19615.902356902356</v>
      </c>
      <c r="Y40" s="2029">
        <f>K40*X40</f>
        <v>523997.6380696969</v>
      </c>
      <c r="Z40" s="2188">
        <f>AB40/S40</f>
        <v>0.79999999999999993</v>
      </c>
      <c r="AA40" s="2191">
        <f t="shared" si="10"/>
        <v>156927.21885521885</v>
      </c>
      <c r="AB40" s="2029">
        <f>K40*AA40</f>
        <v>4191981.1045575752</v>
      </c>
    </row>
    <row r="41" spans="1:28" ht="15.75" customHeight="1">
      <c r="A41" s="1564"/>
      <c r="B41" s="1539"/>
      <c r="C41" s="1552"/>
      <c r="D41" s="1556"/>
      <c r="E41" s="1537" t="s">
        <v>1307</v>
      </c>
      <c r="F41" s="1736" t="s">
        <v>1081</v>
      </c>
      <c r="G41" s="1728"/>
      <c r="H41" s="1910">
        <f>H40</f>
        <v>26.712899999999998</v>
      </c>
      <c r="I41" s="1910"/>
      <c r="J41" s="1910"/>
      <c r="K41" s="1538">
        <f t="shared" si="18"/>
        <v>26.712899999999998</v>
      </c>
      <c r="L41" s="1743">
        <f t="shared" ref="L41:M41" si="22">L33</f>
        <v>29911.5</v>
      </c>
      <c r="M41" s="1743">
        <f t="shared" si="22"/>
        <v>16445</v>
      </c>
      <c r="N41" s="1728">
        <f t="shared" ref="N41" si="23">K41*L41</f>
        <v>799022.90834999993</v>
      </c>
      <c r="O41" s="1728">
        <f t="shared" ref="O41" si="24">K41*M41</f>
        <v>439293.64049999998</v>
      </c>
      <c r="P41" s="1728">
        <f t="shared" si="21"/>
        <v>1238316.5488499999</v>
      </c>
      <c r="Q41" s="1739"/>
      <c r="R41" s="1728">
        <f t="shared" si="6"/>
        <v>46356.5</v>
      </c>
      <c r="S41" s="1903">
        <f t="shared" si="7"/>
        <v>1238316.5488499999</v>
      </c>
      <c r="T41" s="2188">
        <f t="shared" ref="T41" si="25">V41/S41</f>
        <v>0.10000000000000002</v>
      </c>
      <c r="U41" s="2191">
        <f t="shared" si="9"/>
        <v>4635.6500000000005</v>
      </c>
      <c r="V41" s="2029">
        <f t="shared" si="1"/>
        <v>123831.65488500001</v>
      </c>
      <c r="W41" s="2188">
        <f>Y41/S41</f>
        <v>0.10000000000000002</v>
      </c>
      <c r="X41" s="2147">
        <f t="shared" si="11"/>
        <v>4635.6500000000005</v>
      </c>
      <c r="Y41" s="2029">
        <f>K41*X41</f>
        <v>123831.65488500001</v>
      </c>
      <c r="Z41" s="2188">
        <f>AB41/S41</f>
        <v>0.80000000000000016</v>
      </c>
      <c r="AA41" s="2191">
        <f t="shared" si="10"/>
        <v>37085.200000000004</v>
      </c>
      <c r="AB41" s="2029">
        <f>K41*AA41</f>
        <v>990653.23908000009</v>
      </c>
    </row>
    <row r="42" spans="1:28" ht="15.75" customHeight="1">
      <c r="A42" s="1566">
        <v>2</v>
      </c>
      <c r="B42" s="1524" t="s">
        <v>1100</v>
      </c>
      <c r="C42" s="1552"/>
      <c r="D42" s="1556"/>
      <c r="E42" s="1537"/>
      <c r="F42" s="1735"/>
      <c r="G42" s="1728"/>
      <c r="H42" s="1910"/>
      <c r="I42" s="1910"/>
      <c r="J42" s="1910"/>
      <c r="K42" s="1538"/>
      <c r="L42" s="1728"/>
      <c r="M42" s="1728"/>
      <c r="N42" s="1728"/>
      <c r="O42" s="1728"/>
      <c r="P42" s="1728"/>
      <c r="Q42" s="1739"/>
      <c r="R42" s="1728"/>
      <c r="S42" s="1903"/>
      <c r="U42" s="2191">
        <f t="shared" si="9"/>
        <v>0</v>
      </c>
      <c r="V42" s="2029">
        <f t="shared" si="1"/>
        <v>0</v>
      </c>
      <c r="X42" s="2147">
        <f t="shared" si="11"/>
        <v>0</v>
      </c>
      <c r="Y42" s="2190"/>
      <c r="AA42" s="2191">
        <f t="shared" si="10"/>
        <v>0</v>
      </c>
      <c r="AB42" s="2190"/>
    </row>
    <row r="43" spans="1:28" ht="15.75" customHeight="1">
      <c r="A43" s="1564"/>
      <c r="B43" s="1539"/>
      <c r="C43" s="1552"/>
      <c r="D43" s="1556"/>
      <c r="E43" s="1537" t="s">
        <v>547</v>
      </c>
      <c r="F43" s="1736" t="s">
        <v>1081</v>
      </c>
      <c r="G43" s="1728"/>
      <c r="H43" s="1910">
        <f>Sheet2!F12</f>
        <v>67.199999999999989</v>
      </c>
      <c r="I43" s="1910"/>
      <c r="J43" s="1910"/>
      <c r="K43" s="1538">
        <f t="shared" ref="K43" si="26">SUM(G43:J43)</f>
        <v>67.199999999999989</v>
      </c>
      <c r="L43" s="1743">
        <f>L40</f>
        <v>168099.02356902356</v>
      </c>
      <c r="M43" s="1743">
        <f>M40</f>
        <v>28060</v>
      </c>
      <c r="N43" s="1728">
        <f t="shared" ref="N43" si="27">K43*L43</f>
        <v>11296254.383838382</v>
      </c>
      <c r="O43" s="1728">
        <f t="shared" ref="O43" si="28">K43*M43</f>
        <v>1885631.9999999998</v>
      </c>
      <c r="P43" s="1728">
        <f t="shared" ref="P43" si="29">N43+O43</f>
        <v>13181886.383838382</v>
      </c>
      <c r="Q43" s="1739"/>
      <c r="R43" s="1728">
        <f t="shared" si="6"/>
        <v>196159.02356902356</v>
      </c>
      <c r="S43" s="1903">
        <f t="shared" si="7"/>
        <v>13181886.383838382</v>
      </c>
      <c r="T43" s="2188">
        <f>V43/S43</f>
        <v>9.9999999999999992E-2</v>
      </c>
      <c r="U43" s="2191">
        <f t="shared" si="9"/>
        <v>19615.902356902356</v>
      </c>
      <c r="V43" s="2029">
        <f t="shared" si="1"/>
        <v>1318188.6383838381</v>
      </c>
      <c r="W43" s="2188">
        <f>Y43/S43</f>
        <v>9.9999999999999992E-2</v>
      </c>
      <c r="X43" s="2147">
        <f t="shared" si="11"/>
        <v>19615.902356902356</v>
      </c>
      <c r="Y43" s="2029">
        <f>K43*X43</f>
        <v>1318188.6383838381</v>
      </c>
      <c r="Z43" s="2188">
        <f>AB43/S43</f>
        <v>0.79999999999999993</v>
      </c>
      <c r="AA43" s="2191">
        <f t="shared" si="10"/>
        <v>156927.21885521885</v>
      </c>
      <c r="AB43" s="2029">
        <f>K43*AA43</f>
        <v>10545509.107070705</v>
      </c>
    </row>
    <row r="44" spans="1:28" ht="15.75" customHeight="1">
      <c r="A44" s="1564"/>
      <c r="B44" s="1531"/>
      <c r="C44" s="1552"/>
      <c r="D44" s="1553"/>
      <c r="E44" s="1537" t="s">
        <v>1307</v>
      </c>
      <c r="F44" s="1736" t="s">
        <v>1081</v>
      </c>
      <c r="G44" s="1727"/>
      <c r="H44" s="1908">
        <f>H43</f>
        <v>67.199999999999989</v>
      </c>
      <c r="I44" s="1908"/>
      <c r="J44" s="1908"/>
      <c r="K44" s="1527">
        <f t="shared" si="2"/>
        <v>67.199999999999989</v>
      </c>
      <c r="L44" s="1745">
        <f t="shared" ref="L44:M44" si="30">L33</f>
        <v>29911.5</v>
      </c>
      <c r="M44" s="1745">
        <f t="shared" si="30"/>
        <v>16445</v>
      </c>
      <c r="N44" s="1727">
        <f t="shared" si="3"/>
        <v>2010052.7999999996</v>
      </c>
      <c r="O44" s="1727">
        <f t="shared" si="4"/>
        <v>1105103.9999999998</v>
      </c>
      <c r="P44" s="1727">
        <f t="shared" si="5"/>
        <v>3115156.7999999993</v>
      </c>
      <c r="Q44" s="1739"/>
      <c r="R44" s="1728">
        <f t="shared" si="6"/>
        <v>46356.5</v>
      </c>
      <c r="S44" s="1903">
        <f t="shared" si="7"/>
        <v>3115156.7999999993</v>
      </c>
      <c r="T44" s="2188">
        <f t="shared" ref="T44" si="31">V44/S44</f>
        <v>0.10000000000000002</v>
      </c>
      <c r="U44" s="2191">
        <f t="shared" si="9"/>
        <v>4635.6500000000005</v>
      </c>
      <c r="V44" s="2029">
        <f t="shared" si="1"/>
        <v>311515.68</v>
      </c>
      <c r="W44" s="2188">
        <f>Y44/S44</f>
        <v>0.10000000000000002</v>
      </c>
      <c r="X44" s="2147">
        <f t="shared" si="11"/>
        <v>4635.6500000000005</v>
      </c>
      <c r="Y44" s="2029">
        <f>K44*X44</f>
        <v>311515.68</v>
      </c>
      <c r="Z44" s="2188">
        <f>AB44/S44</f>
        <v>0.80000000000000016</v>
      </c>
      <c r="AA44" s="2191">
        <f t="shared" si="10"/>
        <v>37085.200000000004</v>
      </c>
      <c r="AB44" s="2029">
        <f>K44*AA44</f>
        <v>2492125.44</v>
      </c>
    </row>
    <row r="45" spans="1:28" ht="15.75" customHeight="1">
      <c r="A45" s="1566">
        <v>3</v>
      </c>
      <c r="B45" s="1524" t="s">
        <v>1101</v>
      </c>
      <c r="C45" s="1552"/>
      <c r="D45" s="1556"/>
      <c r="E45" s="1537"/>
      <c r="F45" s="1735"/>
      <c r="G45" s="1728"/>
      <c r="H45" s="1910"/>
      <c r="I45" s="1910"/>
      <c r="J45" s="1910"/>
      <c r="K45" s="1538"/>
      <c r="L45" s="1728"/>
      <c r="M45" s="1728"/>
      <c r="N45" s="1728"/>
      <c r="O45" s="1728"/>
      <c r="P45" s="1728"/>
      <c r="Q45" s="1739"/>
      <c r="R45" s="1728"/>
      <c r="S45" s="1903"/>
      <c r="U45" s="2191">
        <f t="shared" si="9"/>
        <v>0</v>
      </c>
      <c r="V45" s="2029">
        <f t="shared" si="1"/>
        <v>0</v>
      </c>
      <c r="X45" s="2147">
        <f t="shared" si="11"/>
        <v>0</v>
      </c>
      <c r="Y45" s="2190"/>
      <c r="AA45" s="2191">
        <f t="shared" si="10"/>
        <v>0</v>
      </c>
      <c r="AB45" s="2190"/>
    </row>
    <row r="46" spans="1:28" ht="15.75" customHeight="1">
      <c r="A46" s="1564"/>
      <c r="B46" s="1539"/>
      <c r="C46" s="1552"/>
      <c r="D46" s="1556"/>
      <c r="E46" s="1537" t="s">
        <v>547</v>
      </c>
      <c r="F46" s="1736" t="s">
        <v>1081</v>
      </c>
      <c r="G46" s="1728"/>
      <c r="H46" s="1910">
        <f>Sheet2!F13</f>
        <v>28.799999999999997</v>
      </c>
      <c r="I46" s="1910"/>
      <c r="J46" s="1910"/>
      <c r="K46" s="1538">
        <f t="shared" ref="K46:K47" si="32">SUM(G46:J46)</f>
        <v>28.799999999999997</v>
      </c>
      <c r="L46" s="1743">
        <f>L43</f>
        <v>168099.02356902356</v>
      </c>
      <c r="M46" s="1743">
        <f>M43</f>
        <v>28060</v>
      </c>
      <c r="N46" s="1728">
        <f t="shared" ref="N46:N47" si="33">K46*L46</f>
        <v>4841251.878787878</v>
      </c>
      <c r="O46" s="1728">
        <f t="shared" ref="O46:O47" si="34">K46*M46</f>
        <v>808127.99999999988</v>
      </c>
      <c r="P46" s="1728">
        <f t="shared" ref="P46:P47" si="35">N46+O46</f>
        <v>5649379.878787878</v>
      </c>
      <c r="Q46" s="1739"/>
      <c r="R46" s="1728">
        <f t="shared" si="6"/>
        <v>196159.02356902356</v>
      </c>
      <c r="S46" s="1903">
        <f t="shared" si="7"/>
        <v>5649379.878787878</v>
      </c>
      <c r="T46" s="2188">
        <f>V46/S46</f>
        <v>0.1</v>
      </c>
      <c r="U46" s="2191">
        <f t="shared" si="9"/>
        <v>19615.902356902356</v>
      </c>
      <c r="V46" s="2029">
        <f t="shared" si="1"/>
        <v>564937.9878787878</v>
      </c>
      <c r="W46" s="2188">
        <f>Y46/S46</f>
        <v>0.1</v>
      </c>
      <c r="X46" s="2147">
        <f t="shared" si="11"/>
        <v>19615.902356902356</v>
      </c>
      <c r="Y46" s="2029">
        <f>K46*X46</f>
        <v>564937.9878787878</v>
      </c>
      <c r="Z46" s="2188">
        <f>AB46/S46</f>
        <v>0.8</v>
      </c>
      <c r="AA46" s="2191">
        <f t="shared" si="10"/>
        <v>156927.21885521885</v>
      </c>
      <c r="AB46" s="2029">
        <f>K46*AA46</f>
        <v>4519503.9030303024</v>
      </c>
    </row>
    <row r="47" spans="1:28" ht="15.75" customHeight="1">
      <c r="A47" s="1564"/>
      <c r="B47" s="1531"/>
      <c r="C47" s="1552"/>
      <c r="D47" s="1553"/>
      <c r="E47" s="1537" t="s">
        <v>1307</v>
      </c>
      <c r="F47" s="1736" t="s">
        <v>1081</v>
      </c>
      <c r="G47" s="1727"/>
      <c r="H47" s="1908">
        <f>H46</f>
        <v>28.799999999999997</v>
      </c>
      <c r="I47" s="1908"/>
      <c r="J47" s="1908"/>
      <c r="K47" s="1527">
        <f t="shared" si="32"/>
        <v>28.799999999999997</v>
      </c>
      <c r="L47" s="1745">
        <f t="shared" ref="L47:M47" si="36">L33</f>
        <v>29911.5</v>
      </c>
      <c r="M47" s="1745">
        <f t="shared" si="36"/>
        <v>16445</v>
      </c>
      <c r="N47" s="1727">
        <f t="shared" si="33"/>
        <v>861451.2</v>
      </c>
      <c r="O47" s="1727">
        <f t="shared" si="34"/>
        <v>473615.99999999994</v>
      </c>
      <c r="P47" s="1727">
        <f t="shared" si="35"/>
        <v>1335067.2</v>
      </c>
      <c r="Q47" s="1739"/>
      <c r="R47" s="1728">
        <f t="shared" si="6"/>
        <v>46356.5</v>
      </c>
      <c r="S47" s="1903">
        <f t="shared" si="7"/>
        <v>1335067.2</v>
      </c>
      <c r="T47" s="2188">
        <f t="shared" ref="T47" si="37">V47/S47</f>
        <v>0.1</v>
      </c>
      <c r="U47" s="2191">
        <f t="shared" si="9"/>
        <v>4635.6500000000005</v>
      </c>
      <c r="V47" s="2029">
        <f t="shared" si="1"/>
        <v>133506.72</v>
      </c>
      <c r="W47" s="2188">
        <f>Y47/S47</f>
        <v>0.1</v>
      </c>
      <c r="X47" s="2147">
        <f t="shared" si="11"/>
        <v>4635.6500000000005</v>
      </c>
      <c r="Y47" s="2029">
        <f>K47*X47</f>
        <v>133506.72</v>
      </c>
      <c r="Z47" s="2188">
        <f>AB47/S47</f>
        <v>0.8</v>
      </c>
      <c r="AA47" s="2191">
        <f t="shared" si="10"/>
        <v>37085.200000000004</v>
      </c>
      <c r="AB47" s="2029">
        <f>K47*AA47</f>
        <v>1068053.76</v>
      </c>
    </row>
    <row r="48" spans="1:28" ht="15.75" customHeight="1">
      <c r="A48" s="1566">
        <v>4</v>
      </c>
      <c r="B48" s="1524" t="s">
        <v>1102</v>
      </c>
      <c r="C48" s="1552"/>
      <c r="D48" s="1556"/>
      <c r="E48" s="1537"/>
      <c r="F48" s="1735"/>
      <c r="G48" s="1728"/>
      <c r="H48" s="1910"/>
      <c r="I48" s="1910"/>
      <c r="J48" s="1910"/>
      <c r="K48" s="1538"/>
      <c r="L48" s="1728"/>
      <c r="M48" s="1728"/>
      <c r="N48" s="1728"/>
      <c r="O48" s="1728"/>
      <c r="P48" s="1728"/>
      <c r="Q48" s="1739"/>
      <c r="R48" s="1728"/>
      <c r="S48" s="1903"/>
      <c r="U48" s="2191">
        <f t="shared" si="9"/>
        <v>0</v>
      </c>
      <c r="V48" s="2029">
        <f t="shared" si="1"/>
        <v>0</v>
      </c>
      <c r="X48" s="2147">
        <f t="shared" si="11"/>
        <v>0</v>
      </c>
      <c r="Y48" s="2190"/>
      <c r="AA48" s="2191">
        <f t="shared" si="10"/>
        <v>0</v>
      </c>
      <c r="AB48" s="2190"/>
    </row>
    <row r="49" spans="1:28" ht="15.75" customHeight="1">
      <c r="A49" s="1564"/>
      <c r="B49" s="1539"/>
      <c r="C49" s="1552"/>
      <c r="D49" s="1556"/>
      <c r="E49" s="1537" t="s">
        <v>547</v>
      </c>
      <c r="F49" s="1736" t="s">
        <v>1081</v>
      </c>
      <c r="G49" s="1728"/>
      <c r="H49" s="1910">
        <f>Sheet2!F14+Sheet2!F15</f>
        <v>4.6810799999999997</v>
      </c>
      <c r="I49" s="1910"/>
      <c r="J49" s="1910"/>
      <c r="K49" s="1538">
        <f t="shared" ref="K49:K50" si="38">SUM(G49:J49)</f>
        <v>4.6810799999999997</v>
      </c>
      <c r="L49" s="1743">
        <f t="shared" ref="L49:M49" si="39">L43</f>
        <v>168099.02356902356</v>
      </c>
      <c r="M49" s="1743">
        <f t="shared" si="39"/>
        <v>28060</v>
      </c>
      <c r="N49" s="1728">
        <f t="shared" ref="N49:N50" si="40">K49*L49</f>
        <v>786884.97724848473</v>
      </c>
      <c r="O49" s="1728">
        <f t="shared" ref="O49:O50" si="41">K49*M49</f>
        <v>131351.1048</v>
      </c>
      <c r="P49" s="1728">
        <f t="shared" ref="P49:P50" si="42">N49+O49</f>
        <v>918236.08204848471</v>
      </c>
      <c r="Q49" s="1739"/>
      <c r="R49" s="1728">
        <f t="shared" si="6"/>
        <v>196159.02356902356</v>
      </c>
      <c r="S49" s="1903">
        <f t="shared" si="7"/>
        <v>918236.08204848471</v>
      </c>
      <c r="T49" s="2188">
        <f>V49/S49</f>
        <v>9.9999999999999992E-2</v>
      </c>
      <c r="U49" s="2191">
        <f t="shared" si="9"/>
        <v>19615.902356902356</v>
      </c>
      <c r="V49" s="2029">
        <f t="shared" si="1"/>
        <v>91823.608204848468</v>
      </c>
      <c r="W49" s="2188">
        <f>Y49/S49</f>
        <v>9.9999999999999992E-2</v>
      </c>
      <c r="X49" s="2147">
        <f t="shared" si="11"/>
        <v>19615.902356902356</v>
      </c>
      <c r="Y49" s="2029">
        <f>K49*X49</f>
        <v>91823.608204848468</v>
      </c>
      <c r="Z49" s="2188">
        <f>AB49/S49</f>
        <v>0.79999999999999993</v>
      </c>
      <c r="AA49" s="2191">
        <f t="shared" si="10"/>
        <v>156927.21885521885</v>
      </c>
      <c r="AB49" s="2029">
        <f>K49*AA49</f>
        <v>734588.86563878774</v>
      </c>
    </row>
    <row r="50" spans="1:28" ht="15.75" customHeight="1">
      <c r="A50" s="1564"/>
      <c r="B50" s="1531"/>
      <c r="C50" s="1552"/>
      <c r="D50" s="1553"/>
      <c r="E50" s="1537" t="s">
        <v>1307</v>
      </c>
      <c r="F50" s="1736" t="s">
        <v>1081</v>
      </c>
      <c r="G50" s="1727"/>
      <c r="H50" s="1908">
        <f>H49</f>
        <v>4.6810799999999997</v>
      </c>
      <c r="I50" s="1908"/>
      <c r="J50" s="1908"/>
      <c r="K50" s="1527">
        <f t="shared" si="38"/>
        <v>4.6810799999999997</v>
      </c>
      <c r="L50" s="1745">
        <f t="shared" ref="L50:M50" si="43">L33</f>
        <v>29911.5</v>
      </c>
      <c r="M50" s="1745">
        <f t="shared" si="43"/>
        <v>16445</v>
      </c>
      <c r="N50" s="1727">
        <f t="shared" si="40"/>
        <v>140018.12441999998</v>
      </c>
      <c r="O50" s="1727">
        <f t="shared" si="41"/>
        <v>76980.3606</v>
      </c>
      <c r="P50" s="1727">
        <f t="shared" si="42"/>
        <v>216998.48501999996</v>
      </c>
      <c r="Q50" s="1739"/>
      <c r="R50" s="1728">
        <f t="shared" si="6"/>
        <v>46356.5</v>
      </c>
      <c r="S50" s="1903">
        <f t="shared" si="7"/>
        <v>216998.48501999999</v>
      </c>
      <c r="T50" s="2188">
        <f t="shared" ref="T50" si="44">V50/S50</f>
        <v>0.1</v>
      </c>
      <c r="U50" s="2191">
        <f t="shared" si="9"/>
        <v>4635.6500000000005</v>
      </c>
      <c r="V50" s="2029">
        <f t="shared" si="1"/>
        <v>21699.848502000001</v>
      </c>
      <c r="W50" s="2188">
        <f>Y50/S50</f>
        <v>0.1</v>
      </c>
      <c r="X50" s="2147">
        <f t="shared" si="11"/>
        <v>4635.6500000000005</v>
      </c>
      <c r="Y50" s="2029">
        <f>K50*X50</f>
        <v>21699.848502000001</v>
      </c>
      <c r="Z50" s="2188">
        <f>AB50/S50</f>
        <v>0.8</v>
      </c>
      <c r="AA50" s="2191">
        <f t="shared" si="10"/>
        <v>37085.200000000004</v>
      </c>
      <c r="AB50" s="2029">
        <f>K50*AA50</f>
        <v>173598.78801600001</v>
      </c>
    </row>
    <row r="51" spans="1:28" ht="15.75" customHeight="1">
      <c r="A51" s="1566">
        <v>5</v>
      </c>
      <c r="B51" s="1524" t="s">
        <v>1103</v>
      </c>
      <c r="C51" s="1552"/>
      <c r="D51" s="1556"/>
      <c r="E51" s="1537"/>
      <c r="F51" s="1735"/>
      <c r="G51" s="1728"/>
      <c r="H51" s="1910"/>
      <c r="I51" s="1910"/>
      <c r="J51" s="1910"/>
      <c r="K51" s="1538"/>
      <c r="L51" s="1728"/>
      <c r="M51" s="1728"/>
      <c r="N51" s="1728"/>
      <c r="O51" s="1728"/>
      <c r="P51" s="1728"/>
      <c r="Q51" s="1739"/>
      <c r="R51" s="1728"/>
      <c r="S51" s="1903"/>
      <c r="U51" s="2191">
        <f t="shared" si="9"/>
        <v>0</v>
      </c>
      <c r="V51" s="2029">
        <f t="shared" si="1"/>
        <v>0</v>
      </c>
      <c r="X51" s="2147">
        <f t="shared" si="11"/>
        <v>0</v>
      </c>
      <c r="Y51" s="2190"/>
      <c r="AA51" s="2191">
        <f t="shared" si="10"/>
        <v>0</v>
      </c>
      <c r="AB51" s="2190"/>
    </row>
    <row r="52" spans="1:28" ht="15.75" customHeight="1">
      <c r="A52" s="1564"/>
      <c r="B52" s="1539"/>
      <c r="C52" s="1552"/>
      <c r="D52" s="1556"/>
      <c r="E52" s="1537" t="s">
        <v>547</v>
      </c>
      <c r="F52" s="1736" t="s">
        <v>1081</v>
      </c>
      <c r="G52" s="1728"/>
      <c r="H52" s="1910">
        <f>Sheet2!F16</f>
        <v>38.4</v>
      </c>
      <c r="I52" s="1910"/>
      <c r="J52" s="1910"/>
      <c r="K52" s="1538">
        <f t="shared" ref="K52:K53" si="45">SUM(G52:J52)</f>
        <v>38.4</v>
      </c>
      <c r="L52" s="1743">
        <f t="shared" ref="L52:M52" si="46">L43</f>
        <v>168099.02356902356</v>
      </c>
      <c r="M52" s="1743">
        <f t="shared" si="46"/>
        <v>28060</v>
      </c>
      <c r="N52" s="1728">
        <f t="shared" ref="N52:N53" si="47">K52*L52</f>
        <v>6455002.5050505046</v>
      </c>
      <c r="O52" s="1728">
        <f t="shared" ref="O52:O53" si="48">K52*M52</f>
        <v>1077504</v>
      </c>
      <c r="P52" s="1728">
        <f t="shared" ref="P52:P53" si="49">N52+O52</f>
        <v>7532506.5050505046</v>
      </c>
      <c r="Q52" s="1739"/>
      <c r="R52" s="1728">
        <f t="shared" si="6"/>
        <v>196159.02356902356</v>
      </c>
      <c r="S52" s="1903">
        <f t="shared" si="7"/>
        <v>7532506.5050505046</v>
      </c>
      <c r="T52" s="2188">
        <f>V52/S52</f>
        <v>9.9999999999999992E-2</v>
      </c>
      <c r="U52" s="2191">
        <f t="shared" si="9"/>
        <v>19615.902356902356</v>
      </c>
      <c r="V52" s="2029">
        <f t="shared" si="1"/>
        <v>753250.65050505043</v>
      </c>
      <c r="W52" s="2188">
        <f>Y52/S52</f>
        <v>9.9999999999999992E-2</v>
      </c>
      <c r="X52" s="2147">
        <f t="shared" si="11"/>
        <v>19615.902356902356</v>
      </c>
      <c r="Y52" s="2029">
        <f>K52*X52</f>
        <v>753250.65050505043</v>
      </c>
      <c r="Z52" s="2188">
        <f>AB52/S52</f>
        <v>0.79999999999999993</v>
      </c>
      <c r="AA52" s="2191">
        <f t="shared" si="10"/>
        <v>156927.21885521885</v>
      </c>
      <c r="AB52" s="2029">
        <f>K52*AA52</f>
        <v>6026005.2040404035</v>
      </c>
    </row>
    <row r="53" spans="1:28" ht="15.75" customHeight="1">
      <c r="A53" s="1564"/>
      <c r="B53" s="1531"/>
      <c r="C53" s="1552"/>
      <c r="D53" s="1553"/>
      <c r="E53" s="1537" t="s">
        <v>1307</v>
      </c>
      <c r="F53" s="1736" t="s">
        <v>1081</v>
      </c>
      <c r="G53" s="1727"/>
      <c r="H53" s="1908">
        <f>H52</f>
        <v>38.4</v>
      </c>
      <c r="I53" s="1908"/>
      <c r="J53" s="1908"/>
      <c r="K53" s="1527">
        <f t="shared" si="45"/>
        <v>38.4</v>
      </c>
      <c r="L53" s="1745">
        <f t="shared" ref="L53:M53" si="50">L33</f>
        <v>29911.5</v>
      </c>
      <c r="M53" s="1745">
        <f t="shared" si="50"/>
        <v>16445</v>
      </c>
      <c r="N53" s="1727">
        <f t="shared" si="47"/>
        <v>1148601.5999999999</v>
      </c>
      <c r="O53" s="1727">
        <f t="shared" si="48"/>
        <v>631488</v>
      </c>
      <c r="P53" s="1727">
        <f t="shared" si="49"/>
        <v>1780089.5999999999</v>
      </c>
      <c r="Q53" s="1739"/>
      <c r="R53" s="1728">
        <f t="shared" si="6"/>
        <v>46356.5</v>
      </c>
      <c r="S53" s="1903">
        <f t="shared" si="7"/>
        <v>1780089.5999999999</v>
      </c>
      <c r="T53" s="2188">
        <f t="shared" ref="T53" si="51">V53/S53</f>
        <v>0.10000000000000002</v>
      </c>
      <c r="U53" s="2191">
        <f t="shared" si="9"/>
        <v>4635.6500000000005</v>
      </c>
      <c r="V53" s="2029">
        <f t="shared" si="1"/>
        <v>178008.96000000002</v>
      </c>
      <c r="W53" s="2188">
        <f>Y53/S53</f>
        <v>0.10000000000000002</v>
      </c>
      <c r="X53" s="2147">
        <f t="shared" si="11"/>
        <v>4635.6500000000005</v>
      </c>
      <c r="Y53" s="2029">
        <f>K53*X53</f>
        <v>178008.96000000002</v>
      </c>
      <c r="Z53" s="2188">
        <f>AB53/S53</f>
        <v>0.80000000000000016</v>
      </c>
      <c r="AA53" s="2191">
        <f t="shared" si="10"/>
        <v>37085.200000000004</v>
      </c>
      <c r="AB53" s="2029">
        <f>K53*AA53</f>
        <v>1424071.6800000002</v>
      </c>
    </row>
    <row r="54" spans="1:28" ht="15.75" customHeight="1">
      <c r="A54" s="1566">
        <v>6</v>
      </c>
      <c r="B54" s="1524" t="s">
        <v>1104</v>
      </c>
      <c r="C54" s="1552"/>
      <c r="D54" s="1556"/>
      <c r="E54" s="1537"/>
      <c r="F54" s="1735"/>
      <c r="G54" s="1728"/>
      <c r="H54" s="1910"/>
      <c r="I54" s="1910"/>
      <c r="J54" s="1910"/>
      <c r="K54" s="1538"/>
      <c r="L54" s="1728"/>
      <c r="M54" s="1728"/>
      <c r="N54" s="1728"/>
      <c r="O54" s="1728"/>
      <c r="P54" s="1728"/>
      <c r="Q54" s="1739"/>
      <c r="R54" s="1728"/>
      <c r="S54" s="1903"/>
      <c r="U54" s="2191">
        <f t="shared" si="9"/>
        <v>0</v>
      </c>
      <c r="V54" s="2029">
        <f t="shared" si="1"/>
        <v>0</v>
      </c>
      <c r="X54" s="2147">
        <f t="shared" si="11"/>
        <v>0</v>
      </c>
      <c r="Y54" s="2190"/>
      <c r="AA54" s="2191">
        <f t="shared" si="10"/>
        <v>0</v>
      </c>
      <c r="AB54" s="2190"/>
    </row>
    <row r="55" spans="1:28" ht="15.75" customHeight="1">
      <c r="A55" s="1564"/>
      <c r="B55" s="1539"/>
      <c r="C55" s="1552"/>
      <c r="D55" s="1556"/>
      <c r="E55" s="1537" t="s">
        <v>547</v>
      </c>
      <c r="F55" s="1736" t="s">
        <v>1081</v>
      </c>
      <c r="G55" s="1728"/>
      <c r="H55" s="1910">
        <f>Sheet2!F17</f>
        <v>15.213660000000003</v>
      </c>
      <c r="I55" s="1910"/>
      <c r="J55" s="1910"/>
      <c r="K55" s="1538">
        <f t="shared" ref="K55:K56" si="52">SUM(G55:J55)</f>
        <v>15.213660000000003</v>
      </c>
      <c r="L55" s="1743">
        <f t="shared" ref="L55:M55" si="53">L43</f>
        <v>168099.02356902356</v>
      </c>
      <c r="M55" s="1743">
        <f t="shared" si="53"/>
        <v>28060</v>
      </c>
      <c r="N55" s="1728">
        <f t="shared" ref="N55:N56" si="54">K55*L55</f>
        <v>2557401.3909111111</v>
      </c>
      <c r="O55" s="1728">
        <f t="shared" ref="O55:O56" si="55">K55*M55</f>
        <v>426895.29960000009</v>
      </c>
      <c r="P55" s="1728">
        <f t="shared" ref="P55:P56" si="56">N55+O55</f>
        <v>2984296.6905111112</v>
      </c>
      <c r="Q55" s="1739"/>
      <c r="R55" s="1728">
        <f t="shared" si="6"/>
        <v>196159.02356902356</v>
      </c>
      <c r="S55" s="1903">
        <f t="shared" si="7"/>
        <v>2984296.6905111116</v>
      </c>
      <c r="T55" s="2188">
        <f>V55/S55</f>
        <v>9.9999999999999992E-2</v>
      </c>
      <c r="U55" s="2191">
        <f t="shared" si="9"/>
        <v>19615.902356902356</v>
      </c>
      <c r="V55" s="2029">
        <f t="shared" si="1"/>
        <v>298429.66905111115</v>
      </c>
      <c r="W55" s="2188">
        <f>Y55/S55</f>
        <v>9.9999999999999992E-2</v>
      </c>
      <c r="X55" s="2147">
        <f t="shared" si="11"/>
        <v>19615.902356902356</v>
      </c>
      <c r="Y55" s="2029">
        <f>K55*X55</f>
        <v>298429.66905111115</v>
      </c>
      <c r="Z55" s="2188">
        <f>AB55/S55</f>
        <v>0.79999999999999993</v>
      </c>
      <c r="AA55" s="2191">
        <f t="shared" si="10"/>
        <v>156927.21885521885</v>
      </c>
      <c r="AB55" s="2029">
        <f>K55*AA55</f>
        <v>2387437.3524088892</v>
      </c>
    </row>
    <row r="56" spans="1:28" ht="15.75" customHeight="1">
      <c r="A56" s="1564"/>
      <c r="B56" s="1531"/>
      <c r="C56" s="1552"/>
      <c r="D56" s="1553"/>
      <c r="E56" s="1537" t="s">
        <v>1307</v>
      </c>
      <c r="F56" s="1736" t="s">
        <v>1081</v>
      </c>
      <c r="G56" s="1727"/>
      <c r="H56" s="1908">
        <f>H55</f>
        <v>15.213660000000003</v>
      </c>
      <c r="I56" s="1908"/>
      <c r="J56" s="1908"/>
      <c r="K56" s="1527">
        <f t="shared" si="52"/>
        <v>15.213660000000003</v>
      </c>
      <c r="L56" s="1745">
        <f t="shared" ref="L56:M56" si="57">L33</f>
        <v>29911.5</v>
      </c>
      <c r="M56" s="1745">
        <f t="shared" si="57"/>
        <v>16445</v>
      </c>
      <c r="N56" s="1727">
        <f t="shared" si="54"/>
        <v>455063.39109000011</v>
      </c>
      <c r="O56" s="1727">
        <f t="shared" si="55"/>
        <v>250188.63870000004</v>
      </c>
      <c r="P56" s="1727">
        <f t="shared" si="56"/>
        <v>705252.02979000018</v>
      </c>
      <c r="Q56" s="1739"/>
      <c r="R56" s="1728">
        <f t="shared" si="6"/>
        <v>46356.5</v>
      </c>
      <c r="S56" s="1903">
        <f t="shared" si="7"/>
        <v>705252.02979000018</v>
      </c>
      <c r="T56" s="2188">
        <f t="shared" ref="T56" si="58">V56/S56</f>
        <v>0.1</v>
      </c>
      <c r="U56" s="2191">
        <f t="shared" si="9"/>
        <v>4635.6500000000005</v>
      </c>
      <c r="V56" s="2029">
        <f t="shared" si="1"/>
        <v>70525.202979000023</v>
      </c>
      <c r="W56" s="2188">
        <f>Y56/S56</f>
        <v>0.1</v>
      </c>
      <c r="X56" s="2147">
        <f t="shared" si="11"/>
        <v>4635.6500000000005</v>
      </c>
      <c r="Y56" s="2029">
        <f>K56*X56</f>
        <v>70525.202979000023</v>
      </c>
      <c r="Z56" s="2188">
        <f>AB56/S56</f>
        <v>0.8</v>
      </c>
      <c r="AA56" s="2191">
        <f t="shared" si="10"/>
        <v>37085.200000000004</v>
      </c>
      <c r="AB56" s="2029">
        <f>K56*AA56</f>
        <v>564201.62383200019</v>
      </c>
    </row>
    <row r="57" spans="1:28" ht="15.75" customHeight="1">
      <c r="A57" s="1566">
        <v>7</v>
      </c>
      <c r="B57" s="1524" t="s">
        <v>1105</v>
      </c>
      <c r="C57" s="1552"/>
      <c r="D57" s="1556"/>
      <c r="E57" s="1537"/>
      <c r="F57" s="1735"/>
      <c r="G57" s="1728"/>
      <c r="H57" s="1910"/>
      <c r="I57" s="1910"/>
      <c r="J57" s="1910"/>
      <c r="K57" s="1538"/>
      <c r="L57" s="1728"/>
      <c r="M57" s="1728"/>
      <c r="N57" s="1728"/>
      <c r="O57" s="1728"/>
      <c r="P57" s="1728"/>
      <c r="Q57" s="1739"/>
      <c r="R57" s="1728"/>
      <c r="S57" s="1903"/>
      <c r="U57" s="2191">
        <f t="shared" si="9"/>
        <v>0</v>
      </c>
      <c r="V57" s="2029">
        <f t="shared" si="1"/>
        <v>0</v>
      </c>
      <c r="X57" s="2147">
        <f t="shared" si="11"/>
        <v>0</v>
      </c>
      <c r="Y57" s="2190"/>
      <c r="AA57" s="2191">
        <f t="shared" si="10"/>
        <v>0</v>
      </c>
      <c r="AB57" s="2190"/>
    </row>
    <row r="58" spans="1:28" ht="15.75" customHeight="1">
      <c r="A58" s="1564"/>
      <c r="B58" s="1539"/>
      <c r="C58" s="1552"/>
      <c r="D58" s="1556"/>
      <c r="E58" s="1537" t="s">
        <v>547</v>
      </c>
      <c r="F58" s="1736" t="s">
        <v>1081</v>
      </c>
      <c r="G58" s="1728"/>
      <c r="H58" s="1910">
        <f>Sheet2!F18</f>
        <v>51.2</v>
      </c>
      <c r="I58" s="1910"/>
      <c r="J58" s="1910"/>
      <c r="K58" s="1538">
        <f t="shared" ref="K58:K59" si="59">SUM(G58:J58)</f>
        <v>51.2</v>
      </c>
      <c r="L58" s="1743">
        <f t="shared" ref="L58:M58" si="60">L43</f>
        <v>168099.02356902356</v>
      </c>
      <c r="M58" s="1743">
        <f t="shared" si="60"/>
        <v>28060</v>
      </c>
      <c r="N58" s="1728">
        <f t="shared" ref="N58:N59" si="61">K58*L58</f>
        <v>8606670.0067340061</v>
      </c>
      <c r="O58" s="1728">
        <f t="shared" ref="O58:O59" si="62">K58*M58</f>
        <v>1436672</v>
      </c>
      <c r="P58" s="1728">
        <f t="shared" ref="P58:P59" si="63">N58+O58</f>
        <v>10043342.006734006</v>
      </c>
      <c r="Q58" s="1739"/>
      <c r="R58" s="1728">
        <f t="shared" si="6"/>
        <v>196159.02356902356</v>
      </c>
      <c r="S58" s="1903">
        <f t="shared" si="7"/>
        <v>10043342.006734006</v>
      </c>
      <c r="T58" s="2188">
        <f>V58/S58</f>
        <v>0.1</v>
      </c>
      <c r="U58" s="2191">
        <f t="shared" si="9"/>
        <v>19615.902356902356</v>
      </c>
      <c r="V58" s="2029">
        <f t="shared" si="1"/>
        <v>1004334.2006734007</v>
      </c>
      <c r="W58" s="2188">
        <f>Y58/S58</f>
        <v>0.1</v>
      </c>
      <c r="X58" s="2147">
        <f t="shared" si="11"/>
        <v>19615.902356902356</v>
      </c>
      <c r="Y58" s="2029">
        <f>K58*X58</f>
        <v>1004334.2006734007</v>
      </c>
      <c r="Z58" s="2188">
        <f>AB58/S58</f>
        <v>0.8</v>
      </c>
      <c r="AA58" s="2191">
        <f t="shared" si="10"/>
        <v>156927.21885521885</v>
      </c>
      <c r="AB58" s="2029">
        <f>K58*AA58</f>
        <v>8034673.6053872053</v>
      </c>
    </row>
    <row r="59" spans="1:28" ht="15.75" customHeight="1">
      <c r="A59" s="1564"/>
      <c r="B59" s="1531"/>
      <c r="C59" s="1552"/>
      <c r="D59" s="1553"/>
      <c r="E59" s="1537" t="s">
        <v>1307</v>
      </c>
      <c r="F59" s="1736" t="s">
        <v>1081</v>
      </c>
      <c r="G59" s="1727"/>
      <c r="H59" s="1908">
        <f>H58</f>
        <v>51.2</v>
      </c>
      <c r="I59" s="1908"/>
      <c r="J59" s="1908"/>
      <c r="K59" s="1527">
        <f t="shared" si="59"/>
        <v>51.2</v>
      </c>
      <c r="L59" s="1745">
        <f t="shared" ref="L59:M59" si="64">L33</f>
        <v>29911.5</v>
      </c>
      <c r="M59" s="1745">
        <f t="shared" si="64"/>
        <v>16445</v>
      </c>
      <c r="N59" s="1727">
        <f t="shared" si="61"/>
        <v>1531468.8</v>
      </c>
      <c r="O59" s="1727">
        <f t="shared" si="62"/>
        <v>841984</v>
      </c>
      <c r="P59" s="1727">
        <f t="shared" si="63"/>
        <v>2373452.7999999998</v>
      </c>
      <c r="Q59" s="1739"/>
      <c r="R59" s="1728">
        <f t="shared" si="6"/>
        <v>46356.5</v>
      </c>
      <c r="S59" s="1903">
        <f t="shared" si="7"/>
        <v>2373452.8000000003</v>
      </c>
      <c r="T59" s="2188">
        <f t="shared" ref="T59" si="65">V59/S59</f>
        <v>0.1</v>
      </c>
      <c r="U59" s="2191">
        <f t="shared" si="9"/>
        <v>4635.6500000000005</v>
      </c>
      <c r="V59" s="2029">
        <f t="shared" si="1"/>
        <v>237345.28000000003</v>
      </c>
      <c r="W59" s="2188">
        <f>Y59/S59</f>
        <v>0.1</v>
      </c>
      <c r="X59" s="2147">
        <f t="shared" si="11"/>
        <v>4635.6500000000005</v>
      </c>
      <c r="Y59" s="2029">
        <f>K59*X59</f>
        <v>237345.28000000003</v>
      </c>
      <c r="Z59" s="2188">
        <f>AB59/S59</f>
        <v>0.8</v>
      </c>
      <c r="AA59" s="2191">
        <f t="shared" si="10"/>
        <v>37085.200000000004</v>
      </c>
      <c r="AB59" s="2029">
        <f>K59*AA59</f>
        <v>1898762.2400000002</v>
      </c>
    </row>
    <row r="60" spans="1:28" ht="15.75" customHeight="1">
      <c r="A60" s="1566">
        <v>8</v>
      </c>
      <c r="B60" s="1524" t="s">
        <v>1106</v>
      </c>
      <c r="C60" s="1552"/>
      <c r="D60" s="1556"/>
      <c r="E60" s="1537"/>
      <c r="F60" s="1735"/>
      <c r="G60" s="1728"/>
      <c r="H60" s="1910"/>
      <c r="I60" s="1910"/>
      <c r="J60" s="1910"/>
      <c r="K60" s="1538"/>
      <c r="L60" s="1728"/>
      <c r="M60" s="1728"/>
      <c r="N60" s="1728"/>
      <c r="O60" s="1728"/>
      <c r="P60" s="1728"/>
      <c r="Q60" s="1739"/>
      <c r="R60" s="1728"/>
      <c r="S60" s="1903"/>
      <c r="U60" s="2191">
        <f t="shared" si="9"/>
        <v>0</v>
      </c>
      <c r="V60" s="2029">
        <f t="shared" si="1"/>
        <v>0</v>
      </c>
      <c r="X60" s="2147">
        <f t="shared" si="11"/>
        <v>0</v>
      </c>
      <c r="Y60" s="2190"/>
      <c r="AA60" s="2191">
        <f t="shared" si="10"/>
        <v>0</v>
      </c>
      <c r="AB60" s="2190"/>
    </row>
    <row r="61" spans="1:28" ht="15.75" customHeight="1">
      <c r="A61" s="1564"/>
      <c r="B61" s="1539"/>
      <c r="C61" s="1552"/>
      <c r="D61" s="1556"/>
      <c r="E61" s="1537" t="s">
        <v>547</v>
      </c>
      <c r="F61" s="1736" t="s">
        <v>1081</v>
      </c>
      <c r="G61" s="1728"/>
      <c r="H61" s="1910">
        <f>Sheet2!F19</f>
        <v>45.919999999999995</v>
      </c>
      <c r="I61" s="1910"/>
      <c r="J61" s="1910"/>
      <c r="K61" s="1538">
        <f t="shared" ref="K61:K62" si="66">SUM(G61:J61)</f>
        <v>45.919999999999995</v>
      </c>
      <c r="L61" s="1743">
        <f t="shared" ref="L61:M61" si="67">L43</f>
        <v>168099.02356902356</v>
      </c>
      <c r="M61" s="1743">
        <f t="shared" si="67"/>
        <v>28060</v>
      </c>
      <c r="N61" s="1728">
        <f t="shared" ref="N61:N62" si="68">K61*L61</f>
        <v>7719107.1622895608</v>
      </c>
      <c r="O61" s="1728">
        <f t="shared" ref="O61:O62" si="69">K61*M61</f>
        <v>1288515.2</v>
      </c>
      <c r="P61" s="1728">
        <f t="shared" ref="P61:P62" si="70">N61+O61</f>
        <v>9007622.362289561</v>
      </c>
      <c r="Q61" s="1739"/>
      <c r="R61" s="1728">
        <f t="shared" si="6"/>
        <v>196159.02356902356</v>
      </c>
      <c r="S61" s="1903">
        <f t="shared" si="7"/>
        <v>9007622.362289561</v>
      </c>
      <c r="T61" s="2188">
        <f>V61/S61</f>
        <v>9.9999999999999992E-2</v>
      </c>
      <c r="U61" s="2191">
        <f t="shared" si="9"/>
        <v>19615.902356902356</v>
      </c>
      <c r="V61" s="2029">
        <f t="shared" si="1"/>
        <v>900762.23622895603</v>
      </c>
      <c r="W61" s="2188">
        <f>Y61/S61</f>
        <v>9.9999999999999992E-2</v>
      </c>
      <c r="X61" s="2147">
        <f t="shared" si="11"/>
        <v>19615.902356902356</v>
      </c>
      <c r="Y61" s="2029">
        <f>K61*X61</f>
        <v>900762.23622895603</v>
      </c>
      <c r="Z61" s="2188">
        <f>AB61/S61</f>
        <v>0.79999999999999993</v>
      </c>
      <c r="AA61" s="2191">
        <f t="shared" si="10"/>
        <v>156927.21885521885</v>
      </c>
      <c r="AB61" s="2029">
        <f>K61*AA61</f>
        <v>7206097.8898316482</v>
      </c>
    </row>
    <row r="62" spans="1:28" ht="15.75" customHeight="1">
      <c r="A62" s="1564"/>
      <c r="B62" s="1531"/>
      <c r="C62" s="1552"/>
      <c r="D62" s="1553"/>
      <c r="E62" s="1537" t="s">
        <v>1307</v>
      </c>
      <c r="F62" s="1736" t="s">
        <v>1081</v>
      </c>
      <c r="G62" s="1727"/>
      <c r="H62" s="1908">
        <f>H61</f>
        <v>45.919999999999995</v>
      </c>
      <c r="I62" s="1908"/>
      <c r="J62" s="1908"/>
      <c r="K62" s="1527">
        <f t="shared" si="66"/>
        <v>45.919999999999995</v>
      </c>
      <c r="L62" s="1745">
        <f t="shared" ref="L62:M62" si="71">L33</f>
        <v>29911.5</v>
      </c>
      <c r="M62" s="1745">
        <f t="shared" si="71"/>
        <v>16445</v>
      </c>
      <c r="N62" s="1727">
        <f t="shared" si="68"/>
        <v>1373536.0799999998</v>
      </c>
      <c r="O62" s="1727">
        <f t="shared" si="69"/>
        <v>755154.39999999991</v>
      </c>
      <c r="P62" s="1727">
        <f t="shared" si="70"/>
        <v>2128690.4799999995</v>
      </c>
      <c r="Q62" s="1739"/>
      <c r="R62" s="1728">
        <f t="shared" si="6"/>
        <v>46356.5</v>
      </c>
      <c r="S62" s="1903">
        <f t="shared" si="7"/>
        <v>2128690.48</v>
      </c>
      <c r="T62" s="2188">
        <f t="shared" ref="T62" si="72">V62/S62</f>
        <v>0.1</v>
      </c>
      <c r="U62" s="2191">
        <f t="shared" si="9"/>
        <v>4635.6500000000005</v>
      </c>
      <c r="V62" s="2029">
        <f t="shared" si="1"/>
        <v>212869.04800000001</v>
      </c>
      <c r="W62" s="2188">
        <f>Y62/S62</f>
        <v>0.1</v>
      </c>
      <c r="X62" s="2147">
        <f t="shared" si="11"/>
        <v>4635.6500000000005</v>
      </c>
      <c r="Y62" s="2029">
        <f>K62*X62</f>
        <v>212869.04800000001</v>
      </c>
      <c r="Z62" s="2188">
        <f>AB62/S62</f>
        <v>0.8</v>
      </c>
      <c r="AA62" s="2191">
        <f t="shared" si="10"/>
        <v>37085.200000000004</v>
      </c>
      <c r="AB62" s="2029">
        <f>K62*AA62</f>
        <v>1702952.3840000001</v>
      </c>
    </row>
    <row r="63" spans="1:28" ht="15.75" customHeight="1">
      <c r="A63" s="1567" t="s">
        <v>89</v>
      </c>
      <c r="B63" s="1532" t="s">
        <v>1109</v>
      </c>
      <c r="C63" s="1554"/>
      <c r="D63" s="1555"/>
      <c r="E63" s="1534"/>
      <c r="F63" s="1894"/>
      <c r="G63" s="1895"/>
      <c r="H63" s="1909"/>
      <c r="I63" s="1909"/>
      <c r="J63" s="1909"/>
      <c r="K63" s="1535"/>
      <c r="L63" s="1895"/>
      <c r="M63" s="1895"/>
      <c r="N63" s="1895"/>
      <c r="O63" s="1895"/>
      <c r="P63" s="1895"/>
      <c r="Q63" s="1897"/>
      <c r="R63" s="1895"/>
      <c r="S63" s="1902"/>
      <c r="U63" s="2191">
        <f t="shared" si="9"/>
        <v>0</v>
      </c>
      <c r="V63" s="2029">
        <f t="shared" si="1"/>
        <v>0</v>
      </c>
      <c r="X63" s="2147">
        <f t="shared" si="11"/>
        <v>0</v>
      </c>
      <c r="Y63" s="2190"/>
      <c r="AA63" s="2191">
        <f t="shared" si="10"/>
        <v>0</v>
      </c>
      <c r="AB63" s="2190"/>
    </row>
    <row r="64" spans="1:28" ht="15.75" customHeight="1">
      <c r="A64" s="1566">
        <v>1</v>
      </c>
      <c r="B64" s="1524" t="str">
        <f>Sheet2!C21</f>
        <v>PLAN BEDROOM 1 LV.2</v>
      </c>
      <c r="C64" s="1552"/>
      <c r="D64" s="1556"/>
      <c r="E64" s="1537"/>
      <c r="F64" s="1735"/>
      <c r="G64" s="1728"/>
      <c r="H64" s="1910"/>
      <c r="I64" s="1910"/>
      <c r="J64" s="1910"/>
      <c r="K64" s="1538"/>
      <c r="L64" s="1728"/>
      <c r="M64" s="1728"/>
      <c r="N64" s="1728"/>
      <c r="O64" s="1728"/>
      <c r="P64" s="1728"/>
      <c r="Q64" s="1739"/>
      <c r="R64" s="1728"/>
      <c r="S64" s="1903"/>
      <c r="U64" s="2191">
        <f t="shared" si="9"/>
        <v>0</v>
      </c>
      <c r="V64" s="2029">
        <f t="shared" si="1"/>
        <v>0</v>
      </c>
      <c r="X64" s="2147">
        <f t="shared" si="11"/>
        <v>0</v>
      </c>
      <c r="Y64" s="2190"/>
      <c r="AA64" s="2191">
        <f t="shared" si="10"/>
        <v>0</v>
      </c>
      <c r="AB64" s="2190"/>
    </row>
    <row r="65" spans="1:29" ht="15.75" customHeight="1">
      <c r="A65" s="1564"/>
      <c r="B65" s="1539"/>
      <c r="C65" s="1552"/>
      <c r="D65" s="1556"/>
      <c r="E65" s="1537" t="s">
        <v>547</v>
      </c>
      <c r="F65" s="1736" t="s">
        <v>1081</v>
      </c>
      <c r="G65" s="1728"/>
      <c r="H65" s="1910"/>
      <c r="I65" s="1910">
        <f>Sheet2!F21</f>
        <v>44</v>
      </c>
      <c r="J65" s="1910"/>
      <c r="K65" s="1538">
        <f t="shared" ref="K65" si="73">SUM(G65:J65)</f>
        <v>44</v>
      </c>
      <c r="L65" s="1743">
        <f t="shared" ref="L65:M65" si="74">L43</f>
        <v>168099.02356902356</v>
      </c>
      <c r="M65" s="1743">
        <f t="shared" si="74"/>
        <v>28060</v>
      </c>
      <c r="N65" s="1728">
        <f t="shared" ref="N65:N66" si="75">K65*L65</f>
        <v>7396357.0370370364</v>
      </c>
      <c r="O65" s="1728">
        <f t="shared" ref="O65:O66" si="76">K65*M65</f>
        <v>1234640</v>
      </c>
      <c r="P65" s="1728">
        <f t="shared" ref="P65:P66" si="77">N65+O65</f>
        <v>8630997.0370370373</v>
      </c>
      <c r="Q65" s="1739"/>
      <c r="R65" s="1728">
        <f t="shared" si="6"/>
        <v>196159.02356902356</v>
      </c>
      <c r="S65" s="1903">
        <f t="shared" si="7"/>
        <v>8630997.0370370373</v>
      </c>
      <c r="T65" s="2188">
        <f>V65/S65</f>
        <v>9.9999999999999978E-2</v>
      </c>
      <c r="U65" s="2191">
        <f t="shared" si="9"/>
        <v>19615.902356902356</v>
      </c>
      <c r="V65" s="2029">
        <f>K65*U65</f>
        <v>863099.70370370359</v>
      </c>
      <c r="W65" s="2188">
        <f>Y65/S65</f>
        <v>9.9999999999999978E-2</v>
      </c>
      <c r="X65" s="2147">
        <f t="shared" si="11"/>
        <v>19615.902356902356</v>
      </c>
      <c r="Y65" s="2029">
        <f>K65*X65</f>
        <v>863099.70370370359</v>
      </c>
      <c r="Z65" s="2188">
        <f>AB65/S65</f>
        <v>0.79999999999999982</v>
      </c>
      <c r="AA65" s="2191">
        <f t="shared" si="10"/>
        <v>156927.21885521885</v>
      </c>
      <c r="AB65" s="2029">
        <f>K65*AA65</f>
        <v>6904797.6296296287</v>
      </c>
      <c r="AC65" s="1712">
        <f>I65/6</f>
        <v>7.333333333333333</v>
      </c>
    </row>
    <row r="66" spans="1:29" ht="15.75" customHeight="1">
      <c r="A66" s="1564"/>
      <c r="B66" s="1539"/>
      <c r="C66" s="1552"/>
      <c r="D66" s="1556"/>
      <c r="E66" s="1537" t="s">
        <v>1307</v>
      </c>
      <c r="F66" s="1736" t="s">
        <v>1081</v>
      </c>
      <c r="G66" s="1728"/>
      <c r="H66" s="1910"/>
      <c r="I66" s="1910">
        <f>I65</f>
        <v>44</v>
      </c>
      <c r="J66" s="1910"/>
      <c r="K66" s="1538">
        <f t="shared" ref="K66" si="78">SUM(G66:J66)</f>
        <v>44</v>
      </c>
      <c r="L66" s="1743">
        <f t="shared" ref="L66:M66" si="79">L33</f>
        <v>29911.5</v>
      </c>
      <c r="M66" s="1743">
        <f t="shared" si="79"/>
        <v>16445</v>
      </c>
      <c r="N66" s="1728">
        <f t="shared" si="75"/>
        <v>1316106</v>
      </c>
      <c r="O66" s="1728">
        <f t="shared" si="76"/>
        <v>723580</v>
      </c>
      <c r="P66" s="1728">
        <f t="shared" si="77"/>
        <v>2039686</v>
      </c>
      <c r="Q66" s="1739"/>
      <c r="R66" s="1728">
        <f t="shared" si="6"/>
        <v>46356.5</v>
      </c>
      <c r="S66" s="1903">
        <f t="shared" si="7"/>
        <v>2039686</v>
      </c>
      <c r="T66" s="2188">
        <f t="shared" ref="T66:T91" si="80">V66/S66</f>
        <v>0.10000000000000002</v>
      </c>
      <c r="U66" s="2191">
        <f t="shared" si="9"/>
        <v>4635.6500000000005</v>
      </c>
      <c r="V66" s="2029">
        <f t="shared" ref="V66:V91" si="81">K66*U66</f>
        <v>203968.60000000003</v>
      </c>
      <c r="W66" s="2188">
        <f>Y66/S66</f>
        <v>0.10000000000000002</v>
      </c>
      <c r="X66" s="2147">
        <f t="shared" si="11"/>
        <v>4635.6500000000005</v>
      </c>
      <c r="Y66" s="2029">
        <f>K66*X66</f>
        <v>203968.60000000003</v>
      </c>
      <c r="Z66" s="2188">
        <f>AB66/S66</f>
        <v>0.80000000000000016</v>
      </c>
      <c r="AA66" s="2191">
        <f t="shared" si="10"/>
        <v>37085.200000000004</v>
      </c>
      <c r="AB66" s="2029">
        <f>K66*AA66</f>
        <v>1631748.8000000003</v>
      </c>
    </row>
    <row r="67" spans="1:29" ht="15.75" customHeight="1">
      <c r="A67" s="1566">
        <v>2</v>
      </c>
      <c r="B67" s="1524" t="str">
        <f>Sheet2!C22</f>
        <v>PLAN BEDROOM 2 LV.2</v>
      </c>
      <c r="C67" s="1552"/>
      <c r="D67" s="1556"/>
      <c r="E67" s="1537"/>
      <c r="F67" s="1735"/>
      <c r="G67" s="1728"/>
      <c r="H67" s="1910"/>
      <c r="I67" s="1910"/>
      <c r="J67" s="1910"/>
      <c r="K67" s="1538"/>
      <c r="L67" s="1728"/>
      <c r="M67" s="1728"/>
      <c r="N67" s="1728"/>
      <c r="O67" s="1728"/>
      <c r="P67" s="1728"/>
      <c r="Q67" s="1739"/>
      <c r="R67" s="1728"/>
      <c r="S67" s="1903"/>
      <c r="U67" s="2191">
        <f t="shared" si="9"/>
        <v>0</v>
      </c>
      <c r="V67" s="2029">
        <f t="shared" si="81"/>
        <v>0</v>
      </c>
      <c r="X67" s="2147">
        <f t="shared" si="11"/>
        <v>0</v>
      </c>
      <c r="Y67" s="2190"/>
      <c r="AA67" s="2191">
        <f t="shared" si="10"/>
        <v>0</v>
      </c>
      <c r="AB67" s="2190"/>
    </row>
    <row r="68" spans="1:29" ht="15.75" customHeight="1">
      <c r="A68" s="1564"/>
      <c r="B68" s="1539"/>
      <c r="C68" s="1552"/>
      <c r="D68" s="1556"/>
      <c r="E68" s="1537" t="s">
        <v>547</v>
      </c>
      <c r="F68" s="1736" t="s">
        <v>1081</v>
      </c>
      <c r="G68" s="1728"/>
      <c r="H68" s="1910"/>
      <c r="I68" s="1910">
        <f>Sheet2!F22</f>
        <v>44</v>
      </c>
      <c r="J68" s="1910"/>
      <c r="K68" s="1538">
        <f t="shared" ref="K68:K69" si="82">SUM(G68:J68)</f>
        <v>44</v>
      </c>
      <c r="L68" s="1743">
        <f t="shared" ref="L68:M68" si="83">L43</f>
        <v>168099.02356902356</v>
      </c>
      <c r="M68" s="1743">
        <f t="shared" si="83"/>
        <v>28060</v>
      </c>
      <c r="N68" s="1728">
        <f t="shared" ref="N68:N69" si="84">K68*L68</f>
        <v>7396357.0370370364</v>
      </c>
      <c r="O68" s="1728">
        <f t="shared" ref="O68:O69" si="85">K68*M68</f>
        <v>1234640</v>
      </c>
      <c r="P68" s="1728">
        <f t="shared" ref="P68:P69" si="86">N68+O68</f>
        <v>8630997.0370370373</v>
      </c>
      <c r="Q68" s="1739"/>
      <c r="R68" s="1728">
        <f t="shared" si="6"/>
        <v>196159.02356902356</v>
      </c>
      <c r="S68" s="1903">
        <f t="shared" si="7"/>
        <v>8630997.0370370373</v>
      </c>
      <c r="T68" s="2188">
        <f t="shared" si="80"/>
        <v>9.9999999999999978E-2</v>
      </c>
      <c r="U68" s="2191">
        <f t="shared" si="9"/>
        <v>19615.902356902356</v>
      </c>
      <c r="V68" s="2029">
        <f t="shared" si="81"/>
        <v>863099.70370370359</v>
      </c>
      <c r="W68" s="2188">
        <f>Y68/S68</f>
        <v>9.9999999999999978E-2</v>
      </c>
      <c r="X68" s="2147">
        <f t="shared" si="11"/>
        <v>19615.902356902356</v>
      </c>
      <c r="Y68" s="2029">
        <f>K68*X68</f>
        <v>863099.70370370359</v>
      </c>
      <c r="Z68" s="2188">
        <f>AB68/S68</f>
        <v>0.79999999999999982</v>
      </c>
      <c r="AA68" s="2191">
        <f t="shared" si="10"/>
        <v>156927.21885521885</v>
      </c>
      <c r="AB68" s="2029">
        <f>K68*AA68</f>
        <v>6904797.6296296287</v>
      </c>
      <c r="AC68" s="1712">
        <f>I68/6</f>
        <v>7.333333333333333</v>
      </c>
    </row>
    <row r="69" spans="1:29" ht="15.75" customHeight="1">
      <c r="A69" s="1564"/>
      <c r="B69" s="1539"/>
      <c r="C69" s="1552"/>
      <c r="D69" s="1556"/>
      <c r="E69" s="1537" t="s">
        <v>1307</v>
      </c>
      <c r="F69" s="1736" t="s">
        <v>1081</v>
      </c>
      <c r="G69" s="1728"/>
      <c r="H69" s="1910"/>
      <c r="I69" s="1910">
        <f>I68</f>
        <v>44</v>
      </c>
      <c r="J69" s="1910"/>
      <c r="K69" s="1538">
        <f t="shared" si="82"/>
        <v>44</v>
      </c>
      <c r="L69" s="1743">
        <f t="shared" ref="L69:M69" si="87">L33</f>
        <v>29911.5</v>
      </c>
      <c r="M69" s="1743">
        <f t="shared" si="87"/>
        <v>16445</v>
      </c>
      <c r="N69" s="1728">
        <f t="shared" si="84"/>
        <v>1316106</v>
      </c>
      <c r="O69" s="1728">
        <f t="shared" si="85"/>
        <v>723580</v>
      </c>
      <c r="P69" s="1728">
        <f t="shared" si="86"/>
        <v>2039686</v>
      </c>
      <c r="Q69" s="1739"/>
      <c r="R69" s="1728">
        <f t="shared" si="6"/>
        <v>46356.5</v>
      </c>
      <c r="S69" s="1903">
        <f t="shared" si="7"/>
        <v>2039686</v>
      </c>
      <c r="T69" s="2188">
        <f t="shared" si="80"/>
        <v>0.10000000000000002</v>
      </c>
      <c r="U69" s="2191">
        <f t="shared" si="9"/>
        <v>4635.6500000000005</v>
      </c>
      <c r="V69" s="2029">
        <f t="shared" si="81"/>
        <v>203968.60000000003</v>
      </c>
      <c r="W69" s="2188">
        <f>Y69/S69</f>
        <v>0.10000000000000002</v>
      </c>
      <c r="X69" s="2147">
        <f t="shared" si="11"/>
        <v>4635.6500000000005</v>
      </c>
      <c r="Y69" s="2029">
        <f>K69*X69</f>
        <v>203968.60000000003</v>
      </c>
      <c r="Z69" s="2188">
        <f>AB69/S69</f>
        <v>0.80000000000000016</v>
      </c>
      <c r="AA69" s="2191">
        <f t="shared" si="10"/>
        <v>37085.200000000004</v>
      </c>
      <c r="AB69" s="2029">
        <f>K69*AA69</f>
        <v>1631748.8000000003</v>
      </c>
    </row>
    <row r="70" spans="1:29" ht="15.75" customHeight="1">
      <c r="A70" s="1566">
        <v>3</v>
      </c>
      <c r="B70" s="1524" t="str">
        <f>Sheet2!C23</f>
        <v>Guest Bedroom LV2</v>
      </c>
      <c r="C70" s="1552"/>
      <c r="D70" s="1556"/>
      <c r="E70" s="1537"/>
      <c r="F70" s="1735"/>
      <c r="G70" s="1728"/>
      <c r="H70" s="1910"/>
      <c r="I70" s="1910"/>
      <c r="J70" s="1910"/>
      <c r="K70" s="1538"/>
      <c r="L70" s="1728"/>
      <c r="M70" s="1728"/>
      <c r="N70" s="1728"/>
      <c r="O70" s="1728"/>
      <c r="P70" s="1728"/>
      <c r="Q70" s="1739"/>
      <c r="R70" s="1728"/>
      <c r="S70" s="1903"/>
      <c r="U70" s="2191">
        <f t="shared" si="9"/>
        <v>0</v>
      </c>
      <c r="V70" s="2029">
        <f t="shared" si="81"/>
        <v>0</v>
      </c>
      <c r="X70" s="2147">
        <f t="shared" si="11"/>
        <v>0</v>
      </c>
      <c r="Y70" s="2190"/>
      <c r="AA70" s="2191">
        <f t="shared" si="10"/>
        <v>0</v>
      </c>
      <c r="AB70" s="2190"/>
    </row>
    <row r="71" spans="1:29" ht="15.75" customHeight="1">
      <c r="A71" s="1564"/>
      <c r="B71" s="1539"/>
      <c r="C71" s="1552"/>
      <c r="D71" s="1556"/>
      <c r="E71" s="1537" t="s">
        <v>547</v>
      </c>
      <c r="F71" s="1736" t="s">
        <v>1081</v>
      </c>
      <c r="G71" s="1728"/>
      <c r="H71" s="1910"/>
      <c r="I71" s="1910">
        <f>Sheet2!F23</f>
        <v>6.8000000000000007</v>
      </c>
      <c r="J71" s="1910"/>
      <c r="K71" s="1538">
        <f t="shared" ref="K71:K72" si="88">SUM(G71:J71)</f>
        <v>6.8000000000000007</v>
      </c>
      <c r="L71" s="1743">
        <f t="shared" ref="L71:M71" si="89">L65</f>
        <v>168099.02356902356</v>
      </c>
      <c r="M71" s="1743">
        <f t="shared" si="89"/>
        <v>28060</v>
      </c>
      <c r="N71" s="1728">
        <f t="shared" ref="N71:N72" si="90">K71*L71</f>
        <v>1143073.3602693602</v>
      </c>
      <c r="O71" s="1728">
        <f t="shared" ref="O71:O72" si="91">K71*M71</f>
        <v>190808.00000000003</v>
      </c>
      <c r="P71" s="1728">
        <f t="shared" ref="P71:P72" si="92">N71+O71</f>
        <v>1333881.3602693602</v>
      </c>
      <c r="Q71" s="1739"/>
      <c r="R71" s="1728">
        <f t="shared" si="6"/>
        <v>196159.02356902356</v>
      </c>
      <c r="S71" s="1903">
        <f t="shared" si="7"/>
        <v>1333881.3602693602</v>
      </c>
      <c r="T71" s="2188">
        <f t="shared" si="80"/>
        <v>0.1</v>
      </c>
      <c r="U71" s="2191">
        <f t="shared" si="9"/>
        <v>19615.902356902356</v>
      </c>
      <c r="V71" s="2029">
        <f t="shared" si="81"/>
        <v>133388.13602693603</v>
      </c>
      <c r="W71" s="2188">
        <f>Y71/S71</f>
        <v>0.1</v>
      </c>
      <c r="X71" s="2147">
        <f t="shared" si="11"/>
        <v>19615.902356902356</v>
      </c>
      <c r="Y71" s="2029">
        <f>K71*X71</f>
        <v>133388.13602693603</v>
      </c>
      <c r="Z71" s="2188">
        <f>AB71/S71</f>
        <v>0.8</v>
      </c>
      <c r="AA71" s="2191">
        <f t="shared" si="10"/>
        <v>156927.21885521885</v>
      </c>
      <c r="AB71" s="2029">
        <f>K71*AA71</f>
        <v>1067105.0882154882</v>
      </c>
      <c r="AC71" s="1712">
        <f>I71/6</f>
        <v>1.1333333333333335</v>
      </c>
    </row>
    <row r="72" spans="1:29" ht="15.75" customHeight="1">
      <c r="A72" s="1564"/>
      <c r="B72" s="1539"/>
      <c r="C72" s="1552"/>
      <c r="D72" s="1556"/>
      <c r="E72" s="1537" t="s">
        <v>1307</v>
      </c>
      <c r="F72" s="1736" t="s">
        <v>1081</v>
      </c>
      <c r="G72" s="1728"/>
      <c r="H72" s="1910"/>
      <c r="I72" s="1910">
        <f>I71</f>
        <v>6.8000000000000007</v>
      </c>
      <c r="J72" s="1910"/>
      <c r="K72" s="1538">
        <f t="shared" si="88"/>
        <v>6.8000000000000007</v>
      </c>
      <c r="L72" s="1743">
        <f t="shared" ref="L72:M72" si="93">L33</f>
        <v>29911.5</v>
      </c>
      <c r="M72" s="1743">
        <f t="shared" si="93"/>
        <v>16445</v>
      </c>
      <c r="N72" s="1728">
        <f t="shared" si="90"/>
        <v>203398.2</v>
      </c>
      <c r="O72" s="1728">
        <f t="shared" si="91"/>
        <v>111826.00000000001</v>
      </c>
      <c r="P72" s="1728">
        <f t="shared" si="92"/>
        <v>315224.2</v>
      </c>
      <c r="Q72" s="1739"/>
      <c r="R72" s="1728">
        <f t="shared" si="6"/>
        <v>46356.5</v>
      </c>
      <c r="S72" s="1903">
        <f t="shared" si="7"/>
        <v>315224.2</v>
      </c>
      <c r="T72" s="2188">
        <f t="shared" si="80"/>
        <v>0.10000000000000002</v>
      </c>
      <c r="U72" s="2191">
        <f t="shared" si="9"/>
        <v>4635.6500000000005</v>
      </c>
      <c r="V72" s="2029">
        <f t="shared" si="81"/>
        <v>31522.420000000006</v>
      </c>
      <c r="W72" s="2188">
        <f>Y72/S72</f>
        <v>0.10000000000000002</v>
      </c>
      <c r="X72" s="2147">
        <f t="shared" si="11"/>
        <v>4635.6500000000005</v>
      </c>
      <c r="Y72" s="2029">
        <f>K72*X72</f>
        <v>31522.420000000006</v>
      </c>
      <c r="Z72" s="2188">
        <f>AB72/S72</f>
        <v>0.80000000000000016</v>
      </c>
      <c r="AA72" s="2191">
        <f t="shared" si="10"/>
        <v>37085.200000000004</v>
      </c>
      <c r="AB72" s="2029">
        <f>K72*AA72</f>
        <v>252179.36000000004</v>
      </c>
    </row>
    <row r="73" spans="1:29" ht="15.75" customHeight="1">
      <c r="A73" s="1566">
        <v>4</v>
      </c>
      <c r="B73" s="1524" t="str">
        <f>Sheet2!C24</f>
        <v>MASTER BEDROOM  LV.2</v>
      </c>
      <c r="C73" s="1552"/>
      <c r="D73" s="1556"/>
      <c r="E73" s="1537"/>
      <c r="F73" s="1735"/>
      <c r="G73" s="1728"/>
      <c r="H73" s="1910"/>
      <c r="I73" s="1910"/>
      <c r="J73" s="1910"/>
      <c r="K73" s="1538"/>
      <c r="L73" s="1728"/>
      <c r="M73" s="1728"/>
      <c r="N73" s="1728"/>
      <c r="O73" s="1728"/>
      <c r="P73" s="1728"/>
      <c r="Q73" s="1739"/>
      <c r="R73" s="1728"/>
      <c r="S73" s="1903"/>
      <c r="U73" s="2191">
        <f t="shared" si="9"/>
        <v>0</v>
      </c>
      <c r="V73" s="2029">
        <f t="shared" si="81"/>
        <v>0</v>
      </c>
      <c r="X73" s="2147">
        <f t="shared" si="11"/>
        <v>0</v>
      </c>
      <c r="Y73" s="2190"/>
      <c r="AA73" s="2191">
        <f t="shared" si="10"/>
        <v>0</v>
      </c>
      <c r="AB73" s="2190"/>
    </row>
    <row r="74" spans="1:29" ht="15.75" customHeight="1">
      <c r="A74" s="1564"/>
      <c r="B74" s="1539"/>
      <c r="C74" s="1552"/>
      <c r="D74" s="1556"/>
      <c r="E74" s="1537" t="s">
        <v>547</v>
      </c>
      <c r="F74" s="1736" t="s">
        <v>1081</v>
      </c>
      <c r="G74" s="1728"/>
      <c r="H74" s="1910"/>
      <c r="I74" s="1910">
        <f>Sheet2!F24</f>
        <v>14</v>
      </c>
      <c r="J74" s="1910"/>
      <c r="K74" s="1538">
        <f t="shared" ref="K74:K75" si="94">SUM(G74:J74)</f>
        <v>14</v>
      </c>
      <c r="L74" s="1743">
        <f t="shared" ref="L74:M74" si="95">L65</f>
        <v>168099.02356902356</v>
      </c>
      <c r="M74" s="1743">
        <f t="shared" si="95"/>
        <v>28060</v>
      </c>
      <c r="N74" s="1728">
        <f t="shared" ref="N74:N75" si="96">K74*L74</f>
        <v>2353386.32996633</v>
      </c>
      <c r="O74" s="1728">
        <f t="shared" ref="O74:O75" si="97">K74*M74</f>
        <v>392840</v>
      </c>
      <c r="P74" s="1728">
        <f t="shared" ref="P74:P75" si="98">N74+O74</f>
        <v>2746226.32996633</v>
      </c>
      <c r="Q74" s="1739"/>
      <c r="R74" s="1728">
        <f t="shared" si="6"/>
        <v>196159.02356902356</v>
      </c>
      <c r="S74" s="1903">
        <f t="shared" si="7"/>
        <v>2746226.32996633</v>
      </c>
      <c r="T74" s="2188">
        <f t="shared" si="80"/>
        <v>9.9999999999999978E-2</v>
      </c>
      <c r="U74" s="2191">
        <f t="shared" si="9"/>
        <v>19615.902356902356</v>
      </c>
      <c r="V74" s="2029">
        <f t="shared" si="81"/>
        <v>274622.63299663295</v>
      </c>
      <c r="W74" s="2188">
        <f>Y74/S74</f>
        <v>9.9999999999999978E-2</v>
      </c>
      <c r="X74" s="2147">
        <f t="shared" si="11"/>
        <v>19615.902356902356</v>
      </c>
      <c r="Y74" s="2029">
        <f>K74*X74</f>
        <v>274622.63299663295</v>
      </c>
      <c r="Z74" s="2188">
        <f>AB74/S74</f>
        <v>0.79999999999999982</v>
      </c>
      <c r="AA74" s="2191">
        <f t="shared" si="10"/>
        <v>156927.21885521885</v>
      </c>
      <c r="AB74" s="2029">
        <f>K74*AA74</f>
        <v>2196981.0639730636</v>
      </c>
      <c r="AC74" s="1712">
        <f>I74/6</f>
        <v>2.3333333333333335</v>
      </c>
    </row>
    <row r="75" spans="1:29" ht="15.75" customHeight="1">
      <c r="A75" s="1564"/>
      <c r="B75" s="1539"/>
      <c r="C75" s="1552"/>
      <c r="D75" s="1556"/>
      <c r="E75" s="1537" t="s">
        <v>1307</v>
      </c>
      <c r="F75" s="1736" t="s">
        <v>1081</v>
      </c>
      <c r="G75" s="1728"/>
      <c r="H75" s="1910"/>
      <c r="I75" s="1910">
        <f>I74</f>
        <v>14</v>
      </c>
      <c r="J75" s="1910"/>
      <c r="K75" s="1538">
        <f t="shared" si="94"/>
        <v>14</v>
      </c>
      <c r="L75" s="1743">
        <f t="shared" ref="L75:M75" si="99">L33</f>
        <v>29911.5</v>
      </c>
      <c r="M75" s="1743">
        <f t="shared" si="99"/>
        <v>16445</v>
      </c>
      <c r="N75" s="1728">
        <f t="shared" si="96"/>
        <v>418761</v>
      </c>
      <c r="O75" s="1728">
        <f t="shared" si="97"/>
        <v>230230</v>
      </c>
      <c r="P75" s="1728">
        <f t="shared" si="98"/>
        <v>648991</v>
      </c>
      <c r="Q75" s="1739"/>
      <c r="R75" s="1728">
        <f t="shared" si="6"/>
        <v>46356.5</v>
      </c>
      <c r="S75" s="1903">
        <f t="shared" si="7"/>
        <v>648991</v>
      </c>
      <c r="T75" s="2188">
        <f t="shared" si="80"/>
        <v>0.1</v>
      </c>
      <c r="U75" s="2191">
        <f t="shared" si="9"/>
        <v>4635.6500000000005</v>
      </c>
      <c r="V75" s="2029">
        <f t="shared" si="81"/>
        <v>64899.100000000006</v>
      </c>
      <c r="W75" s="2188">
        <f>Y75/S75</f>
        <v>0.1</v>
      </c>
      <c r="X75" s="2147">
        <f t="shared" si="11"/>
        <v>4635.6500000000005</v>
      </c>
      <c r="Y75" s="2029">
        <f>K75*X75</f>
        <v>64899.100000000006</v>
      </c>
      <c r="Z75" s="2188">
        <f>AB75/S75</f>
        <v>0.8</v>
      </c>
      <c r="AA75" s="2191">
        <f t="shared" si="10"/>
        <v>37085.200000000004</v>
      </c>
      <c r="AB75" s="2029">
        <f>K75*AA75</f>
        <v>519192.80000000005</v>
      </c>
    </row>
    <row r="76" spans="1:29" ht="15.75" customHeight="1">
      <c r="A76" s="1566">
        <v>5</v>
      </c>
      <c r="B76" s="1524" t="str">
        <f>Sheet2!C25</f>
        <v>Corridor LV2</v>
      </c>
      <c r="C76" s="1552"/>
      <c r="D76" s="1556"/>
      <c r="E76" s="1537"/>
      <c r="F76" s="1735"/>
      <c r="G76" s="1728"/>
      <c r="H76" s="1910"/>
      <c r="I76" s="1910"/>
      <c r="J76" s="1910"/>
      <c r="K76" s="1538"/>
      <c r="L76" s="1728"/>
      <c r="M76" s="1728"/>
      <c r="N76" s="1728"/>
      <c r="O76" s="1728"/>
      <c r="P76" s="1728"/>
      <c r="Q76" s="1739"/>
      <c r="R76" s="1728"/>
      <c r="S76" s="1903"/>
      <c r="U76" s="2191">
        <f t="shared" si="9"/>
        <v>0</v>
      </c>
      <c r="V76" s="2029">
        <f t="shared" si="81"/>
        <v>0</v>
      </c>
      <c r="X76" s="2147">
        <f t="shared" si="11"/>
        <v>0</v>
      </c>
      <c r="Y76" s="2190"/>
      <c r="AA76" s="2191">
        <f t="shared" si="10"/>
        <v>0</v>
      </c>
      <c r="AB76" s="2190"/>
    </row>
    <row r="77" spans="1:29" ht="15.75" customHeight="1">
      <c r="A77" s="1564"/>
      <c r="B77" s="1539"/>
      <c r="C77" s="1552"/>
      <c r="D77" s="1556"/>
      <c r="E77" s="1537" t="s">
        <v>547</v>
      </c>
      <c r="F77" s="1736" t="s">
        <v>1081</v>
      </c>
      <c r="G77" s="1728"/>
      <c r="H77" s="1910"/>
      <c r="I77" s="1910">
        <f>Sheet2!F25</f>
        <v>38.799999999999997</v>
      </c>
      <c r="J77" s="1910"/>
      <c r="K77" s="1538">
        <f t="shared" ref="K77:K78" si="100">SUM(G77:J77)</f>
        <v>38.799999999999997</v>
      </c>
      <c r="L77" s="1743">
        <f t="shared" ref="L77:M77" si="101">L65</f>
        <v>168099.02356902356</v>
      </c>
      <c r="M77" s="1743">
        <f t="shared" si="101"/>
        <v>28060</v>
      </c>
      <c r="N77" s="1728">
        <f t="shared" ref="N77:N78" si="102">K77*L77</f>
        <v>6522242.1144781131</v>
      </c>
      <c r="O77" s="1728">
        <f t="shared" ref="O77:O78" si="103">K77*M77</f>
        <v>1088728</v>
      </c>
      <c r="P77" s="1728">
        <f t="shared" ref="P77:P78" si="104">N77+O77</f>
        <v>7610970.1144781131</v>
      </c>
      <c r="Q77" s="1739"/>
      <c r="R77" s="1728">
        <f t="shared" si="6"/>
        <v>196159.02356902356</v>
      </c>
      <c r="S77" s="1903">
        <f t="shared" si="7"/>
        <v>7610970.1144781131</v>
      </c>
      <c r="T77" s="2188">
        <f t="shared" si="80"/>
        <v>0.1</v>
      </c>
      <c r="U77" s="2191">
        <f t="shared" si="9"/>
        <v>19615.902356902356</v>
      </c>
      <c r="V77" s="2029">
        <f t="shared" si="81"/>
        <v>761097.01144781138</v>
      </c>
      <c r="W77" s="2188">
        <f>Y77/S77</f>
        <v>0.1</v>
      </c>
      <c r="X77" s="2147">
        <f t="shared" si="11"/>
        <v>19615.902356902356</v>
      </c>
      <c r="Y77" s="2029">
        <f>K77*X77</f>
        <v>761097.01144781138</v>
      </c>
      <c r="Z77" s="2188">
        <f>AB77/S77</f>
        <v>0.8</v>
      </c>
      <c r="AA77" s="2191">
        <f t="shared" si="10"/>
        <v>156927.21885521885</v>
      </c>
      <c r="AB77" s="2029">
        <f>K77*AA77</f>
        <v>6088776.0915824911</v>
      </c>
      <c r="AC77" s="1712">
        <f>I77/6</f>
        <v>6.4666666666666659</v>
      </c>
    </row>
    <row r="78" spans="1:29" ht="15.75" customHeight="1">
      <c r="A78" s="1564"/>
      <c r="B78" s="1539"/>
      <c r="C78" s="1552"/>
      <c r="D78" s="1556"/>
      <c r="E78" s="1537" t="s">
        <v>1307</v>
      </c>
      <c r="F78" s="1736" t="s">
        <v>1081</v>
      </c>
      <c r="G78" s="1728"/>
      <c r="H78" s="1910"/>
      <c r="I78" s="1910">
        <f>I77</f>
        <v>38.799999999999997</v>
      </c>
      <c r="J78" s="1910"/>
      <c r="K78" s="1538">
        <f t="shared" si="100"/>
        <v>38.799999999999997</v>
      </c>
      <c r="L78" s="1743">
        <f t="shared" ref="L78:M78" si="105">L33</f>
        <v>29911.5</v>
      </c>
      <c r="M78" s="1743">
        <f t="shared" si="105"/>
        <v>16445</v>
      </c>
      <c r="N78" s="1728">
        <f t="shared" si="102"/>
        <v>1160566.2</v>
      </c>
      <c r="O78" s="1728">
        <f t="shared" si="103"/>
        <v>638066</v>
      </c>
      <c r="P78" s="1728">
        <f t="shared" si="104"/>
        <v>1798632.2</v>
      </c>
      <c r="Q78" s="1739"/>
      <c r="R78" s="1728">
        <f t="shared" si="6"/>
        <v>46356.5</v>
      </c>
      <c r="S78" s="1903">
        <f t="shared" si="7"/>
        <v>1798632.2</v>
      </c>
      <c r="T78" s="2188">
        <f t="shared" si="80"/>
        <v>0.1</v>
      </c>
      <c r="U78" s="2191">
        <f t="shared" si="9"/>
        <v>4635.6500000000005</v>
      </c>
      <c r="V78" s="2029">
        <f t="shared" si="81"/>
        <v>179863.22</v>
      </c>
      <c r="W78" s="2188">
        <f>Y78/S78</f>
        <v>0.1</v>
      </c>
      <c r="X78" s="2147">
        <f t="shared" si="11"/>
        <v>4635.6500000000005</v>
      </c>
      <c r="Y78" s="2029">
        <f>K78*X78</f>
        <v>179863.22</v>
      </c>
      <c r="Z78" s="2188">
        <f>AB78/S78</f>
        <v>0.8</v>
      </c>
      <c r="AA78" s="2191">
        <f t="shared" si="10"/>
        <v>37085.200000000004</v>
      </c>
      <c r="AB78" s="2029">
        <f>K78*AA78</f>
        <v>1438905.76</v>
      </c>
    </row>
    <row r="79" spans="1:29" ht="15.75" customHeight="1">
      <c r="A79" s="1567" t="s">
        <v>667</v>
      </c>
      <c r="B79" s="1532" t="s">
        <v>1308</v>
      </c>
      <c r="C79" s="1554"/>
      <c r="D79" s="1555"/>
      <c r="E79" s="1534"/>
      <c r="F79" s="1894"/>
      <c r="G79" s="1895"/>
      <c r="H79" s="1909"/>
      <c r="I79" s="1909"/>
      <c r="J79" s="1909"/>
      <c r="K79" s="1535"/>
      <c r="L79" s="1895"/>
      <c r="M79" s="1895"/>
      <c r="N79" s="1895"/>
      <c r="O79" s="1895"/>
      <c r="P79" s="1895"/>
      <c r="Q79" s="1897"/>
      <c r="R79" s="1895"/>
      <c r="S79" s="1902"/>
      <c r="U79" s="2191">
        <f t="shared" si="9"/>
        <v>0</v>
      </c>
      <c r="V79" s="2029">
        <f t="shared" si="81"/>
        <v>0</v>
      </c>
      <c r="X79" s="2147">
        <f t="shared" si="11"/>
        <v>0</v>
      </c>
      <c r="Y79" s="2190"/>
      <c r="AA79" s="2191">
        <f t="shared" si="10"/>
        <v>0</v>
      </c>
      <c r="AB79" s="2190"/>
    </row>
    <row r="80" spans="1:29" ht="15.75" customHeight="1">
      <c r="A80" s="1566">
        <v>1</v>
      </c>
      <c r="B80" s="1524" t="str">
        <f>Sheet2!C27</f>
        <v>Gym</v>
      </c>
      <c r="C80" s="1552"/>
      <c r="D80" s="1556"/>
      <c r="E80" s="1537"/>
      <c r="F80" s="1735"/>
      <c r="G80" s="1728"/>
      <c r="H80" s="1910"/>
      <c r="I80" s="1910"/>
      <c r="J80" s="1910"/>
      <c r="K80" s="1538"/>
      <c r="L80" s="1728"/>
      <c r="M80" s="1728"/>
      <c r="N80" s="1728"/>
      <c r="O80" s="1728"/>
      <c r="P80" s="1728"/>
      <c r="Q80" s="1739"/>
      <c r="R80" s="1728"/>
      <c r="S80" s="1903"/>
      <c r="U80" s="2191">
        <f t="shared" si="9"/>
        <v>0</v>
      </c>
      <c r="V80" s="2029">
        <f t="shared" si="81"/>
        <v>0</v>
      </c>
      <c r="X80" s="2147">
        <f t="shared" si="11"/>
        <v>0</v>
      </c>
      <c r="Y80" s="2190"/>
      <c r="AA80" s="2191">
        <f t="shared" si="10"/>
        <v>0</v>
      </c>
      <c r="AB80" s="2190"/>
    </row>
    <row r="81" spans="1:29" ht="15.75" customHeight="1">
      <c r="A81" s="1564"/>
      <c r="B81" s="1539"/>
      <c r="C81" s="1552"/>
      <c r="D81" s="1556"/>
      <c r="E81" s="1537" t="s">
        <v>547</v>
      </c>
      <c r="F81" s="1736" t="s">
        <v>1081</v>
      </c>
      <c r="G81" s="1728"/>
      <c r="H81" s="1910"/>
      <c r="I81" s="1910"/>
      <c r="J81" s="1910">
        <f>Sheet2!F27</f>
        <v>42.8</v>
      </c>
      <c r="K81" s="1538">
        <f t="shared" ref="K81:K82" si="106">SUM(G81:J81)</f>
        <v>42.8</v>
      </c>
      <c r="L81" s="1743">
        <f t="shared" ref="L81:M81" si="107">L65</f>
        <v>168099.02356902356</v>
      </c>
      <c r="M81" s="1743">
        <f t="shared" si="107"/>
        <v>28060</v>
      </c>
      <c r="N81" s="1728">
        <f t="shared" ref="N81:N82" si="108">K81*L81</f>
        <v>7194638.2087542079</v>
      </c>
      <c r="O81" s="1728">
        <f t="shared" ref="O81:O82" si="109">K81*M81</f>
        <v>1200968</v>
      </c>
      <c r="P81" s="1728">
        <f t="shared" ref="P81:P82" si="110">N81+O81</f>
        <v>8395606.2087542079</v>
      </c>
      <c r="Q81" s="1739"/>
      <c r="R81" s="1728">
        <f t="shared" si="6"/>
        <v>196159.02356902356</v>
      </c>
      <c r="S81" s="1903">
        <f t="shared" si="7"/>
        <v>8395606.2087542079</v>
      </c>
      <c r="T81" s="2188">
        <f t="shared" si="80"/>
        <v>9.9999999999999992E-2</v>
      </c>
      <c r="U81" s="2191">
        <f t="shared" si="9"/>
        <v>19615.902356902356</v>
      </c>
      <c r="V81" s="2029">
        <f t="shared" si="81"/>
        <v>839560.62087542075</v>
      </c>
      <c r="W81" s="2188">
        <f>Y81/S81</f>
        <v>9.9999999999999992E-2</v>
      </c>
      <c r="X81" s="2147">
        <f t="shared" si="11"/>
        <v>19615.902356902356</v>
      </c>
      <c r="Y81" s="2029">
        <f>K81*X81</f>
        <v>839560.62087542075</v>
      </c>
      <c r="Z81" s="2188">
        <f>AB81/S81</f>
        <v>0.79999999999999993</v>
      </c>
      <c r="AA81" s="2191">
        <f t="shared" si="10"/>
        <v>156927.21885521885</v>
      </c>
      <c r="AB81" s="2029">
        <f>K81*AA81</f>
        <v>6716484.967003366</v>
      </c>
      <c r="AC81" s="1712">
        <f>J81/6</f>
        <v>7.1333333333333329</v>
      </c>
    </row>
    <row r="82" spans="1:29" ht="15.75" customHeight="1">
      <c r="A82" s="1564"/>
      <c r="B82" s="1539"/>
      <c r="C82" s="1552"/>
      <c r="D82" s="1556"/>
      <c r="E82" s="1537" t="s">
        <v>1307</v>
      </c>
      <c r="F82" s="1736" t="s">
        <v>1081</v>
      </c>
      <c r="G82" s="1728"/>
      <c r="H82" s="1910"/>
      <c r="I82" s="1910"/>
      <c r="J82" s="1910">
        <f>J81</f>
        <v>42.8</v>
      </c>
      <c r="K82" s="1538">
        <f t="shared" si="106"/>
        <v>42.8</v>
      </c>
      <c r="L82" s="1743">
        <f t="shared" ref="L82:M82" si="111">L33</f>
        <v>29911.5</v>
      </c>
      <c r="M82" s="1743">
        <f t="shared" si="111"/>
        <v>16445</v>
      </c>
      <c r="N82" s="1728">
        <f t="shared" si="108"/>
        <v>1280212.2</v>
      </c>
      <c r="O82" s="1728">
        <f t="shared" si="109"/>
        <v>703846</v>
      </c>
      <c r="P82" s="1728">
        <f t="shared" si="110"/>
        <v>1984058.2</v>
      </c>
      <c r="Q82" s="1739"/>
      <c r="R82" s="1728">
        <f t="shared" si="6"/>
        <v>46356.5</v>
      </c>
      <c r="S82" s="1903">
        <f t="shared" si="7"/>
        <v>1984058.2</v>
      </c>
      <c r="T82" s="2188">
        <f t="shared" si="80"/>
        <v>0.1</v>
      </c>
      <c r="U82" s="2191">
        <f t="shared" si="9"/>
        <v>4635.6500000000005</v>
      </c>
      <c r="V82" s="2029">
        <f t="shared" si="81"/>
        <v>198405.82</v>
      </c>
      <c r="W82" s="2188">
        <f>Y82/S82</f>
        <v>0.1</v>
      </c>
      <c r="X82" s="2147">
        <f t="shared" si="11"/>
        <v>4635.6500000000005</v>
      </c>
      <c r="Y82" s="2029">
        <f>K82*X82</f>
        <v>198405.82</v>
      </c>
      <c r="Z82" s="2188">
        <f>AB82/S82</f>
        <v>0.8</v>
      </c>
      <c r="AA82" s="2191">
        <f t="shared" si="10"/>
        <v>37085.200000000004</v>
      </c>
      <c r="AB82" s="2029">
        <f>K82*AA82</f>
        <v>1587246.56</v>
      </c>
    </row>
    <row r="83" spans="1:29" ht="15.75" customHeight="1">
      <c r="A83" s="1566">
        <v>2</v>
      </c>
      <c r="B83" s="1524" t="str">
        <f>Sheet2!C28</f>
        <v>Billiard</v>
      </c>
      <c r="C83" s="1552"/>
      <c r="D83" s="1556"/>
      <c r="E83" s="1537"/>
      <c r="F83" s="1735"/>
      <c r="G83" s="1728"/>
      <c r="H83" s="1910"/>
      <c r="I83" s="1910"/>
      <c r="J83" s="1910"/>
      <c r="K83" s="1538"/>
      <c r="L83" s="1728"/>
      <c r="M83" s="1728"/>
      <c r="N83" s="1728"/>
      <c r="O83" s="1728"/>
      <c r="P83" s="1728"/>
      <c r="Q83" s="1739"/>
      <c r="R83" s="1728"/>
      <c r="S83" s="1903"/>
      <c r="U83" s="2191">
        <f t="shared" si="9"/>
        <v>0</v>
      </c>
      <c r="V83" s="2029">
        <f t="shared" si="81"/>
        <v>0</v>
      </c>
      <c r="X83" s="2147">
        <f t="shared" si="11"/>
        <v>0</v>
      </c>
      <c r="Y83" s="2190"/>
      <c r="AA83" s="2191">
        <f t="shared" si="10"/>
        <v>0</v>
      </c>
      <c r="AB83" s="2190"/>
    </row>
    <row r="84" spans="1:29" ht="15.75" customHeight="1">
      <c r="A84" s="1564"/>
      <c r="B84" s="1539"/>
      <c r="C84" s="1552"/>
      <c r="D84" s="1556"/>
      <c r="E84" s="1537" t="s">
        <v>547</v>
      </c>
      <c r="F84" s="1736" t="s">
        <v>1081</v>
      </c>
      <c r="G84" s="1728"/>
      <c r="H84" s="1910"/>
      <c r="I84" s="1910"/>
      <c r="J84" s="1910">
        <f>Sheet2!F28</f>
        <v>24.14</v>
      </c>
      <c r="K84" s="1538">
        <f t="shared" ref="K84:K85" si="112">SUM(G84:J84)</f>
        <v>24.14</v>
      </c>
      <c r="L84" s="1743">
        <f t="shared" ref="L84:M84" si="113">L65</f>
        <v>168099.02356902356</v>
      </c>
      <c r="M84" s="1743">
        <f t="shared" si="113"/>
        <v>28060</v>
      </c>
      <c r="N84" s="1728">
        <f t="shared" ref="N84:N85" si="114">K84*L84</f>
        <v>4057910.4289562288</v>
      </c>
      <c r="O84" s="1728">
        <f t="shared" ref="O84:O85" si="115">K84*M84</f>
        <v>677368.4</v>
      </c>
      <c r="P84" s="1728">
        <f t="shared" ref="P84:P85" si="116">N84+O84</f>
        <v>4735278.8289562287</v>
      </c>
      <c r="Q84" s="1739"/>
      <c r="R84" s="1728">
        <f t="shared" si="6"/>
        <v>196159.02356902356</v>
      </c>
      <c r="S84" s="1903">
        <f t="shared" si="7"/>
        <v>4735278.8289562287</v>
      </c>
      <c r="T84" s="2188">
        <f t="shared" si="80"/>
        <v>0.1</v>
      </c>
      <c r="U84" s="2191">
        <f t="shared" si="9"/>
        <v>19615.902356902356</v>
      </c>
      <c r="V84" s="2029">
        <f t="shared" si="81"/>
        <v>473527.88289562287</v>
      </c>
      <c r="W84" s="2188">
        <f>Y84/S84</f>
        <v>0.1</v>
      </c>
      <c r="X84" s="2147">
        <f t="shared" si="11"/>
        <v>19615.902356902356</v>
      </c>
      <c r="Y84" s="2029">
        <f>K84*X84</f>
        <v>473527.88289562287</v>
      </c>
      <c r="Z84" s="2188">
        <f>AB84/S84</f>
        <v>0.8</v>
      </c>
      <c r="AA84" s="2191">
        <f t="shared" si="10"/>
        <v>156927.21885521885</v>
      </c>
      <c r="AB84" s="2029">
        <f>K84*AA84</f>
        <v>3788223.0631649829</v>
      </c>
      <c r="AC84" s="1712">
        <f>J84/6</f>
        <v>4.0233333333333334</v>
      </c>
    </row>
    <row r="85" spans="1:29" ht="15.75" customHeight="1">
      <c r="A85" s="1564"/>
      <c r="B85" s="1539"/>
      <c r="C85" s="1552"/>
      <c r="D85" s="1556"/>
      <c r="E85" s="1537" t="s">
        <v>1307</v>
      </c>
      <c r="F85" s="1736" t="s">
        <v>1081</v>
      </c>
      <c r="G85" s="1728"/>
      <c r="H85" s="1910"/>
      <c r="I85" s="1910"/>
      <c r="J85" s="1910">
        <f>J84</f>
        <v>24.14</v>
      </c>
      <c r="K85" s="1538">
        <f t="shared" si="112"/>
        <v>24.14</v>
      </c>
      <c r="L85" s="1743">
        <f t="shared" ref="L85:M85" si="117">L33</f>
        <v>29911.5</v>
      </c>
      <c r="M85" s="1743">
        <f t="shared" si="117"/>
        <v>16445</v>
      </c>
      <c r="N85" s="1728">
        <f t="shared" si="114"/>
        <v>722063.61</v>
      </c>
      <c r="O85" s="1728">
        <f t="shared" si="115"/>
        <v>396982.3</v>
      </c>
      <c r="P85" s="1728">
        <f t="shared" si="116"/>
        <v>1119045.9099999999</v>
      </c>
      <c r="Q85" s="1739"/>
      <c r="R85" s="1728">
        <f t="shared" si="6"/>
        <v>46356.5</v>
      </c>
      <c r="S85" s="1903">
        <f t="shared" si="7"/>
        <v>1119045.9099999999</v>
      </c>
      <c r="T85" s="2188">
        <f t="shared" si="80"/>
        <v>0.10000000000000002</v>
      </c>
      <c r="U85" s="2191">
        <f t="shared" si="9"/>
        <v>4635.6500000000005</v>
      </c>
      <c r="V85" s="2029">
        <f t="shared" si="81"/>
        <v>111904.59100000001</v>
      </c>
      <c r="W85" s="2188">
        <f>Y85/S85</f>
        <v>0.10000000000000002</v>
      </c>
      <c r="X85" s="2147">
        <f t="shared" si="11"/>
        <v>4635.6500000000005</v>
      </c>
      <c r="Y85" s="2029">
        <f>K85*X85</f>
        <v>111904.59100000001</v>
      </c>
      <c r="Z85" s="2188">
        <f>AB85/S85</f>
        <v>0.80000000000000016</v>
      </c>
      <c r="AA85" s="2191">
        <f t="shared" si="10"/>
        <v>37085.200000000004</v>
      </c>
      <c r="AB85" s="2029">
        <f>K85*AA85</f>
        <v>895236.72800000012</v>
      </c>
    </row>
    <row r="86" spans="1:29" ht="15.75" customHeight="1">
      <c r="A86" s="1566">
        <v>3</v>
      </c>
      <c r="B86" s="1524" t="str">
        <f>Sheet2!C29</f>
        <v>Home Office &amp; Fowder room</v>
      </c>
      <c r="C86" s="1552"/>
      <c r="D86" s="1556"/>
      <c r="E86" s="1537"/>
      <c r="F86" s="1735"/>
      <c r="G86" s="1728"/>
      <c r="H86" s="1910"/>
      <c r="I86" s="1910"/>
      <c r="J86" s="1910"/>
      <c r="K86" s="1538"/>
      <c r="L86" s="1728"/>
      <c r="M86" s="1728"/>
      <c r="N86" s="1728"/>
      <c r="O86" s="1728"/>
      <c r="P86" s="1728"/>
      <c r="Q86" s="1739"/>
      <c r="R86" s="1728"/>
      <c r="S86" s="1903"/>
      <c r="U86" s="2191">
        <f t="shared" si="9"/>
        <v>0</v>
      </c>
      <c r="V86" s="2029">
        <f t="shared" si="81"/>
        <v>0</v>
      </c>
      <c r="X86" s="2147">
        <f t="shared" si="11"/>
        <v>0</v>
      </c>
      <c r="Y86" s="2190"/>
      <c r="AA86" s="2191">
        <f t="shared" si="10"/>
        <v>0</v>
      </c>
      <c r="AB86" s="2190"/>
    </row>
    <row r="87" spans="1:29" ht="15.75" customHeight="1">
      <c r="A87" s="1564"/>
      <c r="B87" s="1539"/>
      <c r="C87" s="1552"/>
      <c r="D87" s="1556"/>
      <c r="E87" s="1537" t="s">
        <v>547</v>
      </c>
      <c r="F87" s="1736" t="s">
        <v>1081</v>
      </c>
      <c r="G87" s="1728"/>
      <c r="H87" s="1910"/>
      <c r="I87" s="1910"/>
      <c r="J87" s="1910">
        <f>Sheet2!F29</f>
        <v>19.870000000000005</v>
      </c>
      <c r="K87" s="1538">
        <f t="shared" ref="K87:K88" si="118">SUM(G87:J87)</f>
        <v>19.870000000000005</v>
      </c>
      <c r="L87" s="1743">
        <f t="shared" ref="L87:M87" si="119">L65</f>
        <v>168099.02356902356</v>
      </c>
      <c r="M87" s="1743">
        <f t="shared" si="119"/>
        <v>28060</v>
      </c>
      <c r="N87" s="1728">
        <f t="shared" ref="N87:N88" si="120">K87*L87</f>
        <v>3340127.598316499</v>
      </c>
      <c r="O87" s="1728">
        <f t="shared" ref="O87:O88" si="121">K87*M87</f>
        <v>557552.20000000007</v>
      </c>
      <c r="P87" s="1728">
        <f t="shared" ref="P87:P88" si="122">N87+O87</f>
        <v>3897679.7983164992</v>
      </c>
      <c r="Q87" s="1739"/>
      <c r="R87" s="1728">
        <f t="shared" si="6"/>
        <v>196159.02356902356</v>
      </c>
      <c r="S87" s="1903">
        <f t="shared" si="7"/>
        <v>3897679.7983164988</v>
      </c>
      <c r="T87" s="2188">
        <f t="shared" si="80"/>
        <v>0.1</v>
      </c>
      <c r="U87" s="2191">
        <f t="shared" si="9"/>
        <v>19615.902356902356</v>
      </c>
      <c r="V87" s="2029">
        <f t="shared" si="81"/>
        <v>389767.97983164992</v>
      </c>
      <c r="W87" s="2188">
        <f>Y87/S87</f>
        <v>0.1</v>
      </c>
      <c r="X87" s="2147">
        <f t="shared" si="11"/>
        <v>19615.902356902356</v>
      </c>
      <c r="Y87" s="2029">
        <f>K87*X87</f>
        <v>389767.97983164992</v>
      </c>
      <c r="Z87" s="2188">
        <f>AB87/S87</f>
        <v>0.8</v>
      </c>
      <c r="AA87" s="2191">
        <f t="shared" si="10"/>
        <v>156927.21885521885</v>
      </c>
      <c r="AB87" s="2029">
        <f>K87*AA87</f>
        <v>3118143.8386531994</v>
      </c>
      <c r="AC87" s="1712">
        <f>J87/6</f>
        <v>3.3116666666666674</v>
      </c>
    </row>
    <row r="88" spans="1:29" ht="15.75" customHeight="1">
      <c r="A88" s="1564"/>
      <c r="B88" s="1539"/>
      <c r="C88" s="1552"/>
      <c r="D88" s="1556"/>
      <c r="E88" s="1537" t="s">
        <v>1307</v>
      </c>
      <c r="F88" s="1736" t="s">
        <v>1081</v>
      </c>
      <c r="G88" s="1728"/>
      <c r="H88" s="1910"/>
      <c r="I88" s="1910"/>
      <c r="J88" s="1910">
        <f>J87</f>
        <v>19.870000000000005</v>
      </c>
      <c r="K88" s="1538">
        <f t="shared" si="118"/>
        <v>19.870000000000005</v>
      </c>
      <c r="L88" s="1743">
        <f t="shared" ref="L88:M88" si="123">L33</f>
        <v>29911.5</v>
      </c>
      <c r="M88" s="1743">
        <f t="shared" si="123"/>
        <v>16445</v>
      </c>
      <c r="N88" s="1728">
        <f t="shared" si="120"/>
        <v>594341.50500000012</v>
      </c>
      <c r="O88" s="1728">
        <f t="shared" si="121"/>
        <v>326762.15000000008</v>
      </c>
      <c r="P88" s="1728">
        <f t="shared" si="122"/>
        <v>921103.65500000026</v>
      </c>
      <c r="Q88" s="1739"/>
      <c r="R88" s="1728">
        <f t="shared" si="6"/>
        <v>46356.5</v>
      </c>
      <c r="S88" s="1903">
        <f t="shared" si="7"/>
        <v>921103.65500000026</v>
      </c>
      <c r="T88" s="2188">
        <f t="shared" si="80"/>
        <v>0.1</v>
      </c>
      <c r="U88" s="2191">
        <f t="shared" si="9"/>
        <v>4635.6500000000005</v>
      </c>
      <c r="V88" s="2029">
        <f t="shared" si="81"/>
        <v>92110.365500000029</v>
      </c>
      <c r="W88" s="2188">
        <f>Y88/S88</f>
        <v>0.1</v>
      </c>
      <c r="X88" s="2147">
        <f t="shared" si="11"/>
        <v>4635.6500000000005</v>
      </c>
      <c r="Y88" s="2029">
        <f>K88*X88</f>
        <v>92110.365500000029</v>
      </c>
      <c r="Z88" s="2188">
        <f>AB88/S88</f>
        <v>0.8</v>
      </c>
      <c r="AA88" s="2191">
        <f t="shared" si="10"/>
        <v>37085.200000000004</v>
      </c>
      <c r="AB88" s="2029">
        <f>K88*AA88</f>
        <v>736882.92400000023</v>
      </c>
    </row>
    <row r="89" spans="1:29" ht="15.75" customHeight="1">
      <c r="A89" s="1566">
        <v>4</v>
      </c>
      <c r="B89" s="1524" t="str">
        <f>Sheet2!C30</f>
        <v xml:space="preserve">Stair Area </v>
      </c>
      <c r="C89" s="1552"/>
      <c r="D89" s="1556"/>
      <c r="E89" s="1537"/>
      <c r="F89" s="1735"/>
      <c r="G89" s="1728"/>
      <c r="H89" s="1910"/>
      <c r="I89" s="1910"/>
      <c r="J89" s="1910"/>
      <c r="K89" s="1538"/>
      <c r="L89" s="1728"/>
      <c r="M89" s="1728"/>
      <c r="N89" s="1728"/>
      <c r="O89" s="1728"/>
      <c r="P89" s="1728"/>
      <c r="Q89" s="1739"/>
      <c r="R89" s="1728"/>
      <c r="S89" s="1903"/>
      <c r="U89" s="2191">
        <f t="shared" si="9"/>
        <v>0</v>
      </c>
      <c r="V89" s="2029">
        <f t="shared" si="81"/>
        <v>0</v>
      </c>
      <c r="X89" s="2147">
        <f t="shared" si="11"/>
        <v>0</v>
      </c>
      <c r="Y89" s="2190"/>
      <c r="AA89" s="2191">
        <f t="shared" si="10"/>
        <v>0</v>
      </c>
      <c r="AB89" s="2190"/>
    </row>
    <row r="90" spans="1:29" ht="15.75" customHeight="1">
      <c r="A90" s="1564"/>
      <c r="B90" s="1539"/>
      <c r="C90" s="1552"/>
      <c r="D90" s="1556"/>
      <c r="E90" s="1537" t="s">
        <v>547</v>
      </c>
      <c r="F90" s="1736" t="s">
        <v>1081</v>
      </c>
      <c r="G90" s="1728"/>
      <c r="H90" s="1910"/>
      <c r="I90" s="1910"/>
      <c r="J90" s="1910">
        <f>Sheet2!F30</f>
        <v>11.62</v>
      </c>
      <c r="K90" s="1538">
        <f t="shared" ref="K90:K91" si="124">SUM(G90:J90)</f>
        <v>11.62</v>
      </c>
      <c r="L90" s="1743">
        <f t="shared" ref="L90:M90" si="125">L65</f>
        <v>168099.02356902356</v>
      </c>
      <c r="M90" s="1743">
        <f t="shared" si="125"/>
        <v>28060</v>
      </c>
      <c r="N90" s="1728">
        <f t="shared" ref="N90:N91" si="126">K90*L90</f>
        <v>1953310.6538720536</v>
      </c>
      <c r="O90" s="1728">
        <f t="shared" ref="O90:O91" si="127">K90*M90</f>
        <v>326057.19999999995</v>
      </c>
      <c r="P90" s="1728">
        <f t="shared" ref="P90:P91" si="128">N90+O90</f>
        <v>2279367.8538720533</v>
      </c>
      <c r="Q90" s="1739"/>
      <c r="R90" s="1728">
        <f t="shared" si="6"/>
        <v>196159.02356902356</v>
      </c>
      <c r="S90" s="1903">
        <f t="shared" si="7"/>
        <v>2279367.8538720538</v>
      </c>
      <c r="T90" s="2188">
        <f t="shared" si="80"/>
        <v>9.9999999999999992E-2</v>
      </c>
      <c r="U90" s="2191">
        <f t="shared" si="9"/>
        <v>19615.902356902356</v>
      </c>
      <c r="V90" s="2029">
        <f t="shared" si="81"/>
        <v>227936.78538720537</v>
      </c>
      <c r="W90" s="2188">
        <f>Y90/S90</f>
        <v>9.9999999999999992E-2</v>
      </c>
      <c r="X90" s="2147">
        <f t="shared" si="11"/>
        <v>19615.902356902356</v>
      </c>
      <c r="Y90" s="2029">
        <f>K90*X90</f>
        <v>227936.78538720537</v>
      </c>
      <c r="Z90" s="2188">
        <f>AB90/S90</f>
        <v>0.79999999999999993</v>
      </c>
      <c r="AA90" s="2191">
        <f t="shared" si="10"/>
        <v>156927.21885521885</v>
      </c>
      <c r="AB90" s="2029">
        <f>K90*AA90</f>
        <v>1823494.2830976429</v>
      </c>
      <c r="AC90" s="1712">
        <f>J90/6</f>
        <v>1.9366666666666665</v>
      </c>
    </row>
    <row r="91" spans="1:29" ht="15.75" customHeight="1">
      <c r="A91" s="1564"/>
      <c r="B91" s="1539"/>
      <c r="C91" s="1552"/>
      <c r="D91" s="1556"/>
      <c r="E91" s="1537" t="s">
        <v>1307</v>
      </c>
      <c r="F91" s="1736" t="s">
        <v>1081</v>
      </c>
      <c r="G91" s="1728"/>
      <c r="H91" s="1910"/>
      <c r="I91" s="1910"/>
      <c r="J91" s="1910">
        <f>J90</f>
        <v>11.62</v>
      </c>
      <c r="K91" s="1538">
        <f t="shared" si="124"/>
        <v>11.62</v>
      </c>
      <c r="L91" s="1743">
        <f t="shared" ref="L91:M91" si="129">L33</f>
        <v>29911.5</v>
      </c>
      <c r="M91" s="1743">
        <f t="shared" si="129"/>
        <v>16445</v>
      </c>
      <c r="N91" s="1728">
        <f t="shared" si="126"/>
        <v>347571.63</v>
      </c>
      <c r="O91" s="1728">
        <f t="shared" si="127"/>
        <v>191090.9</v>
      </c>
      <c r="P91" s="1728">
        <f t="shared" si="128"/>
        <v>538662.53</v>
      </c>
      <c r="Q91" s="1739"/>
      <c r="R91" s="1728">
        <f t="shared" si="6"/>
        <v>46356.5</v>
      </c>
      <c r="S91" s="1903">
        <f t="shared" si="7"/>
        <v>538662.52999999991</v>
      </c>
      <c r="T91" s="2188">
        <f t="shared" si="80"/>
        <v>0.10000000000000002</v>
      </c>
      <c r="U91" s="2191">
        <f t="shared" si="9"/>
        <v>4635.6500000000005</v>
      </c>
      <c r="V91" s="2029">
        <f t="shared" si="81"/>
        <v>53866.253000000004</v>
      </c>
      <c r="W91" s="2188">
        <f>Y91/S91</f>
        <v>0.10000000000000002</v>
      </c>
      <c r="X91" s="2147">
        <f t="shared" si="11"/>
        <v>4635.6500000000005</v>
      </c>
      <c r="Y91" s="2029">
        <f>K91*X91</f>
        <v>53866.253000000004</v>
      </c>
      <c r="Z91" s="2188">
        <f>AB91/S91</f>
        <v>0.80000000000000016</v>
      </c>
      <c r="AA91" s="2191">
        <f t="shared" si="10"/>
        <v>37085.200000000004</v>
      </c>
      <c r="AB91" s="2029">
        <f>K91*AA91</f>
        <v>430930.02400000003</v>
      </c>
    </row>
    <row r="92" spans="1:29" ht="15.75" customHeight="1">
      <c r="A92" s="1904"/>
      <c r="B92" s="1746"/>
      <c r="C92" s="1747"/>
      <c r="D92" s="1748"/>
      <c r="E92" s="1749"/>
      <c r="F92" s="1750"/>
      <c r="G92" s="1751"/>
      <c r="H92" s="1911"/>
      <c r="I92" s="1911"/>
      <c r="J92" s="1911"/>
      <c r="K92" s="1752"/>
      <c r="L92" s="1753"/>
      <c r="M92" s="1753"/>
      <c r="N92" s="1753"/>
      <c r="O92" s="1753"/>
      <c r="P92" s="1753"/>
      <c r="Q92" s="1739"/>
      <c r="R92" s="1753"/>
      <c r="S92" s="1901"/>
      <c r="U92" s="2189"/>
      <c r="V92" s="2190"/>
      <c r="X92" s="2189"/>
      <c r="Y92" s="2190"/>
      <c r="AA92" s="2189"/>
      <c r="AB92" s="2190"/>
    </row>
    <row r="93" spans="1:29" ht="15.75" customHeight="1" thickBot="1">
      <c r="A93" s="2581" t="s">
        <v>1899</v>
      </c>
      <c r="B93" s="2582"/>
      <c r="C93" s="2582"/>
      <c r="D93" s="2582"/>
      <c r="E93" s="2582"/>
      <c r="F93" s="2582"/>
      <c r="G93" s="2582"/>
      <c r="H93" s="2582"/>
      <c r="I93" s="2582"/>
      <c r="J93" s="2582"/>
      <c r="K93" s="2582"/>
      <c r="L93" s="2582"/>
      <c r="M93" s="2582"/>
      <c r="N93" s="2582"/>
      <c r="O93" s="2582"/>
      <c r="P93" s="2582"/>
      <c r="Q93" s="2582"/>
      <c r="R93" s="2583"/>
      <c r="S93" s="1905">
        <f>SUM(S17:S92)</f>
        <v>199581195.70880204</v>
      </c>
      <c r="U93" s="2194" t="s">
        <v>1207</v>
      </c>
      <c r="V93" s="2195">
        <f>SUM(V17:V92)</f>
        <v>19958119.570880212</v>
      </c>
      <c r="X93" s="2194" t="s">
        <v>1207</v>
      </c>
      <c r="Y93" s="2195">
        <f>SUM(Y17:Y92)</f>
        <v>19958119.570880212</v>
      </c>
      <c r="AA93" s="2194" t="s">
        <v>1207</v>
      </c>
      <c r="AB93" s="2195">
        <f>SUM(AB17:AB92)</f>
        <v>159664956.5670417</v>
      </c>
      <c r="AC93" s="1712">
        <f>S93-AB93</f>
        <v>39916239.141760349</v>
      </c>
    </row>
    <row r="94" spans="1:29">
      <c r="V94" s="2187">
        <f>S93-V93</f>
        <v>179623076.13792184</v>
      </c>
      <c r="Y94" s="2187">
        <f>V93-Y93</f>
        <v>0</v>
      </c>
      <c r="AB94" s="2187">
        <f>Y93-AB93</f>
        <v>-139706836.99616149</v>
      </c>
      <c r="AC94" s="2187">
        <f>SUM(V94:AB94)</f>
        <v>39916239.141760349</v>
      </c>
    </row>
    <row r="95" spans="1:29">
      <c r="P95" s="1592">
        <f>SUM(P14:P93)/2</f>
        <v>99790597.854401022</v>
      </c>
      <c r="AC95" s="2187">
        <f>AC93-AC94</f>
        <v>0</v>
      </c>
    </row>
  </sheetData>
  <mergeCells count="21">
    <mergeCell ref="U8:AB8"/>
    <mergeCell ref="U11:U12"/>
    <mergeCell ref="X11:X12"/>
    <mergeCell ref="AA11:AA12"/>
    <mergeCell ref="U9:V9"/>
    <mergeCell ref="X9:Y9"/>
    <mergeCell ref="AA9:AB9"/>
    <mergeCell ref="V11:V12"/>
    <mergeCell ref="Y11:Y12"/>
    <mergeCell ref="AB11:AB12"/>
    <mergeCell ref="R11:R12"/>
    <mergeCell ref="S11:S12"/>
    <mergeCell ref="A93:R93"/>
    <mergeCell ref="A1:S1"/>
    <mergeCell ref="N11:O11"/>
    <mergeCell ref="A11:A12"/>
    <mergeCell ref="B11:D12"/>
    <mergeCell ref="E11:E12"/>
    <mergeCell ref="F11:F12"/>
    <mergeCell ref="G11:J11"/>
    <mergeCell ref="L11:M11"/>
  </mergeCells>
  <phoneticPr fontId="41" type="noConversion"/>
  <printOptions horizontalCentered="1"/>
  <pageMargins left="0.43307086614173229" right="0.27559055118110237" top="0.59055118110236227" bottom="0.43307086614173229" header="0.31496062992125984" footer="0.23622047244094491"/>
  <pageSetup paperSize="9" scale="65" fitToHeight="2" orientation="portrait" horizontalDpi="4294967293" verticalDpi="4294967293" r:id="rId1"/>
  <headerFooter>
    <oddFooter>Page &amp;P of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F022D-E637-4361-8CF3-A45194603A23}">
  <sheetPr>
    <tabColor rgb="FF00B050"/>
    <pageSetUpPr fitToPage="1"/>
  </sheetPr>
  <dimension ref="A1:AF40"/>
  <sheetViews>
    <sheetView topLeftCell="A19" zoomScale="90" zoomScaleNormal="90" zoomScaleSheetLayoutView="85" workbookViewId="0">
      <selection activeCell="Y38" sqref="Y38"/>
    </sheetView>
  </sheetViews>
  <sheetFormatPr defaultColWidth="9.08984375" defaultRowHeight="14"/>
  <cols>
    <col min="1" max="1" width="4.6328125" style="1711" customWidth="1"/>
    <col min="2" max="2" width="4.6328125" style="1491" customWidth="1"/>
    <col min="3" max="3" width="6.6328125" style="1491" customWidth="1"/>
    <col min="4" max="4" width="41.54296875" style="1491" customWidth="1"/>
    <col min="5" max="5" width="55.08984375" style="1543" bestFit="1" customWidth="1"/>
    <col min="6" max="6" width="4.6328125" style="1491" customWidth="1"/>
    <col min="7" max="11" width="9.6328125" style="1540" hidden="1" customWidth="1"/>
    <col min="12" max="12" width="9.6328125" style="1540" customWidth="1"/>
    <col min="13" max="13" width="13.90625" style="1540" hidden="1" customWidth="1"/>
    <col min="14" max="14" width="12.6328125" style="1540" hidden="1" customWidth="1"/>
    <col min="15" max="16" width="15.36328125" style="1540" hidden="1" customWidth="1"/>
    <col min="17" max="17" width="17.08984375" style="1540" hidden="1" customWidth="1"/>
    <col min="18" max="18" width="8" style="1491" hidden="1" customWidth="1"/>
    <col min="19" max="19" width="15.36328125" style="1540" customWidth="1"/>
    <col min="20" max="20" width="17.08984375" style="1540" customWidth="1"/>
    <col min="21" max="21" width="6.54296875" style="1606" bestFit="1" customWidth="1"/>
    <col min="22" max="22" width="13.90625" style="1688" customWidth="1"/>
    <col min="23" max="23" width="15" style="1688" customWidth="1"/>
    <col min="24" max="24" width="6.54296875" style="1676" bestFit="1" customWidth="1"/>
    <col min="25" max="25" width="13.90625" style="1688" customWidth="1"/>
    <col min="26" max="26" width="15" style="1688" customWidth="1"/>
    <col min="27" max="27" width="6.54296875" style="1676" bestFit="1" customWidth="1"/>
    <col min="28" max="28" width="13.90625" style="1688" customWidth="1"/>
    <col min="29" max="29" width="15" style="1688" customWidth="1"/>
    <col min="30" max="30" width="14" style="1491" customWidth="1"/>
    <col min="31" max="31" width="10.54296875" style="1491" customWidth="1"/>
    <col min="32" max="32" width="11.453125" style="1491" customWidth="1"/>
    <col min="33" max="38" width="9.08984375" style="1491" customWidth="1"/>
    <col min="39" max="16384" width="9.08984375" style="1491"/>
  </cols>
  <sheetData>
    <row r="1" spans="1:31" ht="18">
      <c r="A1" s="2553" t="s">
        <v>0</v>
      </c>
      <c r="B1" s="2554"/>
      <c r="C1" s="2554"/>
      <c r="D1" s="2554"/>
      <c r="E1" s="2554"/>
      <c r="F1" s="2554"/>
      <c r="G1" s="2554"/>
      <c r="H1" s="2554"/>
      <c r="I1" s="2554"/>
      <c r="J1" s="2554"/>
      <c r="K1" s="2554"/>
      <c r="L1" s="2554"/>
      <c r="M1" s="2554"/>
      <c r="N1" s="2554"/>
      <c r="O1" s="2554"/>
      <c r="P1" s="2554"/>
      <c r="Q1" s="2554"/>
      <c r="R1" s="2554"/>
      <c r="S1" s="2554"/>
      <c r="T1" s="2555"/>
      <c r="V1" s="1606"/>
      <c r="W1" s="1606"/>
      <c r="Y1" s="1606"/>
      <c r="Z1" s="1606"/>
      <c r="AB1" s="1606"/>
      <c r="AC1" s="1606"/>
    </row>
    <row r="2" spans="1:31" ht="9" customHeight="1">
      <c r="A2" s="1475"/>
      <c r="B2" s="1453"/>
      <c r="C2" s="1493"/>
      <c r="D2" s="1493"/>
      <c r="E2" s="1453"/>
      <c r="F2" s="1494"/>
      <c r="G2" s="1495"/>
      <c r="H2" s="1495"/>
      <c r="I2" s="1495"/>
      <c r="J2" s="1495"/>
      <c r="K2" s="1495"/>
      <c r="L2" s="1496"/>
      <c r="M2" s="1496"/>
      <c r="N2" s="1496"/>
      <c r="O2" s="1496"/>
      <c r="P2" s="1496"/>
      <c r="Q2" s="1557"/>
      <c r="S2" s="1496"/>
      <c r="T2" s="1558"/>
      <c r="V2" s="1611"/>
      <c r="W2" s="1611"/>
      <c r="Y2" s="1611"/>
      <c r="Z2" s="1611"/>
      <c r="AB2" s="1611"/>
      <c r="AC2" s="1611"/>
    </row>
    <row r="3" spans="1:31">
      <c r="A3" s="1475" t="s">
        <v>1</v>
      </c>
      <c r="B3" s="1455"/>
      <c r="D3" s="1498" t="str">
        <f>'3. Struktur'!D3</f>
        <v xml:space="preserve">: Pembangunan Rumah Tinggal di Pondok Indah Rumah Hunian </v>
      </c>
      <c r="E3" s="1457"/>
      <c r="F3" s="1494"/>
      <c r="G3" s="1499"/>
      <c r="H3" s="1499"/>
      <c r="I3" s="1495"/>
      <c r="J3" s="1495"/>
      <c r="K3" s="1495"/>
      <c r="L3" s="1496"/>
      <c r="M3" s="1500"/>
      <c r="N3" s="1496"/>
      <c r="O3" s="1496"/>
      <c r="P3" s="1496"/>
      <c r="Q3" s="1557"/>
      <c r="S3" s="1496"/>
      <c r="T3" s="1558"/>
      <c r="V3" s="1615"/>
      <c r="W3" s="1611"/>
      <c r="Y3" s="1615"/>
      <c r="Z3" s="1611"/>
      <c r="AB3" s="1615"/>
      <c r="AC3" s="1611"/>
    </row>
    <row r="4" spans="1:31">
      <c r="A4" s="1475" t="s">
        <v>3</v>
      </c>
      <c r="B4" s="1455"/>
      <c r="D4" s="1498" t="str">
        <f>'3. Struktur'!D4</f>
        <v>: Jl. Sekolah Duta 1 Blok 1 TC No.19</v>
      </c>
      <c r="E4" s="1457"/>
      <c r="F4" s="1494"/>
      <c r="G4" s="1499"/>
      <c r="H4" s="1499"/>
      <c r="I4" s="1495"/>
      <c r="J4" s="1495"/>
      <c r="K4" s="1495"/>
      <c r="L4" s="1496"/>
      <c r="M4" s="1500"/>
      <c r="N4" s="1496"/>
      <c r="O4" s="1496"/>
      <c r="P4" s="1496"/>
      <c r="Q4" s="1557"/>
      <c r="S4" s="1496"/>
      <c r="T4" s="1558"/>
      <c r="V4" s="1615"/>
      <c r="W4" s="1611"/>
      <c r="Y4" s="1615"/>
      <c r="Z4" s="1611"/>
      <c r="AB4" s="1615"/>
      <c r="AC4" s="1611"/>
    </row>
    <row r="5" spans="1:31">
      <c r="A5" s="1475" t="s">
        <v>4</v>
      </c>
      <c r="B5" s="1455"/>
      <c r="D5" s="1498" t="str">
        <f>'3. Struktur'!D5</f>
        <v>: STRUKTUR - ARSITEKTUR - MEP</v>
      </c>
      <c r="E5" s="1457"/>
      <c r="F5" s="1494"/>
      <c r="G5" s="1496"/>
      <c r="H5" s="1496"/>
      <c r="I5" s="1495"/>
      <c r="J5" s="1495"/>
      <c r="K5" s="1495"/>
      <c r="L5" s="1496"/>
      <c r="M5" s="1496"/>
      <c r="N5" s="1496"/>
      <c r="O5" s="1496"/>
      <c r="P5" s="1496"/>
      <c r="Q5" s="1557"/>
      <c r="S5" s="1496"/>
      <c r="T5" s="1558"/>
      <c r="V5" s="1611"/>
      <c r="W5" s="1611"/>
      <c r="Y5" s="1611"/>
      <c r="Z5" s="1611"/>
      <c r="AB5" s="1611"/>
      <c r="AC5" s="1611"/>
    </row>
    <row r="6" spans="1:31">
      <c r="A6" s="1475" t="s">
        <v>5</v>
      </c>
      <c r="B6" s="1455"/>
      <c r="D6" s="1498" t="str">
        <f>'3. Struktur'!D6</f>
        <v>: PT TRIDJASA SIGMA INDONESIA</v>
      </c>
      <c r="E6" s="1457"/>
      <c r="F6" s="1494"/>
      <c r="G6" s="1496"/>
      <c r="H6" s="1496"/>
      <c r="I6" s="1495"/>
      <c r="J6" s="1495"/>
      <c r="K6" s="1495"/>
      <c r="L6" s="1496"/>
      <c r="M6" s="1496"/>
      <c r="N6" s="1496"/>
      <c r="O6" s="1496"/>
      <c r="P6" s="1496"/>
      <c r="Q6" s="1557"/>
      <c r="S6" s="1496"/>
      <c r="T6" s="1558"/>
      <c r="V6" s="1611"/>
      <c r="W6" s="1611"/>
      <c r="Y6" s="1611"/>
      <c r="Z6" s="1611"/>
      <c r="AB6" s="1611"/>
      <c r="AC6" s="1611"/>
    </row>
    <row r="7" spans="1:31">
      <c r="A7" s="1475" t="s">
        <v>7</v>
      </c>
      <c r="B7" s="1455"/>
      <c r="D7" s="1498" t="str">
        <f>'3. Struktur'!D7</f>
        <v xml:space="preserve">: Perhitungan ini merujuk pada gambar </v>
      </c>
      <c r="E7" s="1457"/>
      <c r="F7" s="1494"/>
      <c r="G7" s="1496"/>
      <c r="H7" s="1496"/>
      <c r="I7" s="1495"/>
      <c r="J7" s="1495"/>
      <c r="K7" s="1495"/>
      <c r="L7" s="1496"/>
      <c r="M7" s="1496"/>
      <c r="N7" s="1496"/>
      <c r="O7" s="1496"/>
      <c r="P7" s="1496"/>
      <c r="Q7" s="1557"/>
      <c r="S7" s="1496"/>
      <c r="T7" s="1558"/>
      <c r="V7" s="1611"/>
      <c r="W7" s="1611"/>
      <c r="Y7" s="1611"/>
      <c r="Z7" s="1611"/>
      <c r="AB7" s="1611"/>
      <c r="AC7" s="1611"/>
    </row>
    <row r="8" spans="1:31">
      <c r="A8" s="1477"/>
      <c r="B8" s="1455"/>
      <c r="D8" s="1498" t="str">
        <f>'3. Struktur'!D8</f>
        <v xml:space="preserve">  FOR TENDER tanggal 28 Oktober 2023</v>
      </c>
      <c r="E8" s="1457"/>
      <c r="F8" s="1494"/>
      <c r="G8" s="1496"/>
      <c r="H8" s="1496"/>
      <c r="I8" s="1495"/>
      <c r="J8" s="1495"/>
      <c r="K8" s="1495"/>
      <c r="L8" s="1496"/>
      <c r="M8" s="1496"/>
      <c r="N8" s="1496"/>
      <c r="O8" s="1496"/>
      <c r="P8" s="1496"/>
      <c r="Q8" s="1557"/>
      <c r="S8" s="1496"/>
      <c r="T8" s="1558"/>
      <c r="V8" s="1611"/>
      <c r="W8" s="1611"/>
      <c r="Y8" s="1611"/>
      <c r="Z8" s="1611"/>
      <c r="AB8" s="1611"/>
      <c r="AC8" s="1611"/>
    </row>
    <row r="9" spans="1:31" ht="14.5" thickBot="1">
      <c r="A9" s="1709"/>
      <c r="B9" s="1502"/>
      <c r="C9" s="1503"/>
      <c r="D9" s="1503"/>
      <c r="E9" s="1502"/>
      <c r="F9" s="1504"/>
      <c r="G9" s="1505"/>
      <c r="H9" s="1505"/>
      <c r="I9" s="1505"/>
      <c r="J9" s="1505"/>
      <c r="K9" s="1505"/>
      <c r="L9" s="1505"/>
      <c r="M9" s="1505"/>
      <c r="N9" s="1505"/>
      <c r="O9" s="1505"/>
      <c r="P9" s="1505"/>
      <c r="Q9" s="1506"/>
      <c r="S9" s="1505"/>
      <c r="T9" s="1560"/>
      <c r="U9" s="1606" t="s">
        <v>2040</v>
      </c>
      <c r="V9" s="2597" t="s">
        <v>2035</v>
      </c>
      <c r="W9" s="2597"/>
      <c r="X9" s="1676" t="s">
        <v>2040</v>
      </c>
      <c r="Y9" s="2597" t="s">
        <v>2036</v>
      </c>
      <c r="Z9" s="2597"/>
      <c r="AA9" s="1676" t="s">
        <v>2040</v>
      </c>
      <c r="AB9" s="2597" t="s">
        <v>2034</v>
      </c>
      <c r="AC9" s="2597"/>
    </row>
    <row r="10" spans="1:31" ht="14.5" hidden="1" thickBot="1">
      <c r="A10" s="1710"/>
      <c r="B10" s="1507"/>
      <c r="E10" s="1507"/>
      <c r="F10" s="1494"/>
      <c r="G10" s="1496"/>
      <c r="H10" s="1496"/>
      <c r="I10" s="1496"/>
      <c r="J10" s="1496"/>
      <c r="K10" s="1496"/>
      <c r="L10" s="1496"/>
      <c r="M10" s="1496"/>
      <c r="N10" s="1496"/>
      <c r="O10" s="1496"/>
      <c r="P10" s="1496"/>
      <c r="Q10" s="1557"/>
      <c r="R10" s="1491" t="s">
        <v>956</v>
      </c>
      <c r="S10" s="1496"/>
      <c r="T10" s="1558"/>
      <c r="V10" s="1611"/>
      <c r="W10" s="1612"/>
      <c r="Y10" s="1611"/>
      <c r="Z10" s="1612"/>
      <c r="AB10" s="1611"/>
      <c r="AC10" s="1612"/>
      <c r="AD10" s="1508" t="e">
        <f>+#REF!</f>
        <v>#REF!</v>
      </c>
      <c r="AE10" s="1491">
        <v>1</v>
      </c>
    </row>
    <row r="11" spans="1:31" ht="16.5" customHeight="1">
      <c r="A11" s="2585" t="s">
        <v>9</v>
      </c>
      <c r="B11" s="2587" t="s">
        <v>10</v>
      </c>
      <c r="C11" s="2587"/>
      <c r="D11" s="2587"/>
      <c r="E11" s="2589" t="s">
        <v>133</v>
      </c>
      <c r="F11" s="2587" t="s">
        <v>11</v>
      </c>
      <c r="G11" s="2605" t="s">
        <v>12</v>
      </c>
      <c r="H11" s="2605"/>
      <c r="I11" s="2605"/>
      <c r="J11" s="2605"/>
      <c r="K11" s="2605"/>
      <c r="L11" s="2601" t="s">
        <v>966</v>
      </c>
      <c r="M11" s="2605" t="s">
        <v>13</v>
      </c>
      <c r="N11" s="2605"/>
      <c r="O11" s="2605" t="s">
        <v>14</v>
      </c>
      <c r="P11" s="2605"/>
      <c r="Q11" s="1544" t="s">
        <v>15</v>
      </c>
      <c r="R11" s="1545"/>
      <c r="S11" s="2601" t="s">
        <v>13</v>
      </c>
      <c r="T11" s="2603" t="s">
        <v>15</v>
      </c>
      <c r="V11" s="2594" t="s">
        <v>13</v>
      </c>
      <c r="W11" s="2598" t="s">
        <v>1894</v>
      </c>
      <c r="Y11" s="2594" t="s">
        <v>13</v>
      </c>
      <c r="Z11" s="2598" t="s">
        <v>1894</v>
      </c>
      <c r="AB11" s="2594" t="s">
        <v>13</v>
      </c>
      <c r="AC11" s="2598" t="s">
        <v>1894</v>
      </c>
      <c r="AD11" s="1491">
        <v>-2</v>
      </c>
    </row>
    <row r="12" spans="1:31" ht="24" customHeight="1" thickBot="1">
      <c r="A12" s="2586"/>
      <c r="B12" s="2588"/>
      <c r="C12" s="2588"/>
      <c r="D12" s="2588"/>
      <c r="E12" s="2590"/>
      <c r="F12" s="2588"/>
      <c r="G12" s="1514" t="s">
        <v>16</v>
      </c>
      <c r="H12" s="1514" t="s">
        <v>472</v>
      </c>
      <c r="I12" s="1514" t="s">
        <v>17</v>
      </c>
      <c r="J12" s="1514" t="s">
        <v>18</v>
      </c>
      <c r="K12" s="1514" t="s">
        <v>1155</v>
      </c>
      <c r="L12" s="2602"/>
      <c r="M12" s="1514" t="s">
        <v>28</v>
      </c>
      <c r="N12" s="1514" t="s">
        <v>29</v>
      </c>
      <c r="O12" s="1514" t="s">
        <v>28</v>
      </c>
      <c r="P12" s="1514" t="s">
        <v>29</v>
      </c>
      <c r="Q12" s="1514" t="s">
        <v>27</v>
      </c>
      <c r="R12" s="1545"/>
      <c r="S12" s="2602"/>
      <c r="T12" s="2604"/>
      <c r="U12" s="1487"/>
      <c r="V12" s="2596"/>
      <c r="W12" s="2600"/>
      <c r="X12" s="1575"/>
      <c r="Y12" s="2596"/>
      <c r="Z12" s="2600"/>
      <c r="AA12" s="1575"/>
      <c r="AB12" s="2595"/>
      <c r="AC12" s="2599"/>
      <c r="AD12" s="1491">
        <v>0.75</v>
      </c>
      <c r="AE12" s="1491">
        <f>1-AD12</f>
        <v>0.25</v>
      </c>
    </row>
    <row r="13" spans="1:31" ht="15.75" customHeight="1">
      <c r="A13" s="1562" t="s">
        <v>458</v>
      </c>
      <c r="B13" s="1519" t="s">
        <v>1143</v>
      </c>
      <c r="C13" s="1551"/>
      <c r="D13" s="1520"/>
      <c r="E13" s="1522"/>
      <c r="F13" s="1521"/>
      <c r="G13" s="1523"/>
      <c r="H13" s="1523"/>
      <c r="I13" s="1523"/>
      <c r="J13" s="1523"/>
      <c r="K13" s="1523"/>
      <c r="L13" s="1523"/>
      <c r="M13" s="1523"/>
      <c r="N13" s="1523"/>
      <c r="O13" s="1523"/>
      <c r="P13" s="1523"/>
      <c r="Q13" s="1523"/>
      <c r="R13" s="1545"/>
      <c r="S13" s="1523"/>
      <c r="T13" s="1563"/>
      <c r="V13" s="2145"/>
      <c r="W13" s="2146"/>
      <c r="Y13" s="2145"/>
      <c r="Z13" s="2146"/>
      <c r="AB13" s="2147"/>
      <c r="AC13" s="2148"/>
    </row>
    <row r="14" spans="1:31" ht="15.75" customHeight="1">
      <c r="A14" s="1564"/>
      <c r="B14" s="1524" t="s">
        <v>142</v>
      </c>
      <c r="C14" s="1552"/>
      <c r="D14" s="1553"/>
      <c r="E14" s="1526"/>
      <c r="F14" s="1546"/>
      <c r="G14" s="1527"/>
      <c r="H14" s="1527"/>
      <c r="I14" s="1527"/>
      <c r="J14" s="1527"/>
      <c r="K14" s="1527"/>
      <c r="L14" s="1527"/>
      <c r="M14" s="1527"/>
      <c r="N14" s="1527"/>
      <c r="O14" s="1527"/>
      <c r="P14" s="1527"/>
      <c r="Q14" s="1527"/>
      <c r="R14" s="1545"/>
      <c r="S14" s="1527"/>
      <c r="T14" s="1565"/>
      <c r="V14" s="2147"/>
      <c r="W14" s="2148"/>
      <c r="Y14" s="2147"/>
      <c r="Z14" s="2148"/>
      <c r="AB14" s="2147"/>
      <c r="AC14" s="2148"/>
    </row>
    <row r="15" spans="1:31" ht="15.75" customHeight="1">
      <c r="A15" s="1564"/>
      <c r="B15" s="1528" t="s">
        <v>735</v>
      </c>
      <c r="C15" s="1552"/>
      <c r="D15" s="1553"/>
      <c r="E15" s="1529" t="s">
        <v>1144</v>
      </c>
      <c r="F15" s="1546"/>
      <c r="G15" s="1527"/>
      <c r="H15" s="1527"/>
      <c r="I15" s="1527"/>
      <c r="J15" s="1527"/>
      <c r="K15" s="1527"/>
      <c r="L15" s="1527"/>
      <c r="M15" s="1527"/>
      <c r="N15" s="1527"/>
      <c r="O15" s="1527"/>
      <c r="P15" s="1527"/>
      <c r="Q15" s="1527"/>
      <c r="R15" s="1545"/>
      <c r="S15" s="1527"/>
      <c r="T15" s="1565"/>
      <c r="V15" s="2147"/>
      <c r="W15" s="2148"/>
      <c r="Y15" s="2147"/>
      <c r="Z15" s="2148"/>
      <c r="AB15" s="2147"/>
      <c r="AC15" s="2148"/>
    </row>
    <row r="16" spans="1:31" ht="15.75" customHeight="1">
      <c r="A16" s="1564"/>
      <c r="B16" s="1530"/>
      <c r="C16" s="1552"/>
      <c r="D16" s="1553"/>
      <c r="E16" s="1529" t="s">
        <v>1145</v>
      </c>
      <c r="F16" s="1546"/>
      <c r="G16" s="1527"/>
      <c r="H16" s="1527"/>
      <c r="I16" s="1527"/>
      <c r="J16" s="1527"/>
      <c r="K16" s="1527"/>
      <c r="L16" s="1527"/>
      <c r="M16" s="1527"/>
      <c r="N16" s="1527"/>
      <c r="O16" s="1527"/>
      <c r="P16" s="1527"/>
      <c r="Q16" s="1527"/>
      <c r="R16" s="1545"/>
      <c r="S16" s="1527"/>
      <c r="T16" s="1565"/>
      <c r="V16" s="2147"/>
      <c r="W16" s="2148"/>
      <c r="Y16" s="2147"/>
      <c r="Z16" s="2148"/>
      <c r="AB16" s="2147"/>
      <c r="AC16" s="2148"/>
    </row>
    <row r="17" spans="1:32" ht="15.75" customHeight="1">
      <c r="A17" s="1564"/>
      <c r="B17" s="1530"/>
      <c r="C17" s="1552"/>
      <c r="D17" s="1553"/>
      <c r="E17" s="1529" t="s">
        <v>1157</v>
      </c>
      <c r="F17" s="1546"/>
      <c r="G17" s="1527"/>
      <c r="H17" s="1527"/>
      <c r="I17" s="1527"/>
      <c r="J17" s="1527"/>
      <c r="K17" s="1527"/>
      <c r="L17" s="1527"/>
      <c r="M17" s="1527"/>
      <c r="N17" s="1527"/>
      <c r="O17" s="1527"/>
      <c r="P17" s="1527"/>
      <c r="Q17" s="1527"/>
      <c r="R17" s="1545"/>
      <c r="S17" s="1527"/>
      <c r="T17" s="1565"/>
      <c r="V17" s="2147"/>
      <c r="W17" s="2148"/>
      <c r="Y17" s="2147"/>
      <c r="Z17" s="2148"/>
      <c r="AB17" s="2147"/>
      <c r="AC17" s="2148"/>
    </row>
    <row r="18" spans="1:32" ht="15.75" customHeight="1">
      <c r="A18" s="1564"/>
      <c r="B18" s="1530"/>
      <c r="C18" s="1552"/>
      <c r="D18" s="1553"/>
      <c r="E18" s="1529" t="s">
        <v>1146</v>
      </c>
      <c r="F18" s="1546"/>
      <c r="G18" s="1527"/>
      <c r="H18" s="1527"/>
      <c r="I18" s="1527"/>
      <c r="J18" s="1527"/>
      <c r="K18" s="1527"/>
      <c r="L18" s="1527"/>
      <c r="M18" s="1527"/>
      <c r="N18" s="1527"/>
      <c r="O18" s="1527"/>
      <c r="P18" s="1527"/>
      <c r="Q18" s="1527"/>
      <c r="R18" s="1545"/>
      <c r="S18" s="1527"/>
      <c r="T18" s="1565"/>
      <c r="V18" s="2147"/>
      <c r="W18" s="2148"/>
      <c r="Y18" s="2147"/>
      <c r="Z18" s="2148"/>
      <c r="AB18" s="2147"/>
      <c r="AC18" s="2148"/>
    </row>
    <row r="19" spans="1:32" ht="15.75" customHeight="1">
      <c r="A19" s="1564"/>
      <c r="B19" s="1530"/>
      <c r="C19" s="1552"/>
      <c r="D19" s="1553"/>
      <c r="E19" s="1529" t="s">
        <v>1147</v>
      </c>
      <c r="F19" s="1546"/>
      <c r="G19" s="1527"/>
      <c r="H19" s="1527"/>
      <c r="I19" s="1527"/>
      <c r="J19" s="1527"/>
      <c r="K19" s="1527"/>
      <c r="L19" s="1527"/>
      <c r="M19" s="1527"/>
      <c r="N19" s="1527"/>
      <c r="O19" s="1527"/>
      <c r="P19" s="1527"/>
      <c r="Q19" s="1527"/>
      <c r="R19" s="1545"/>
      <c r="S19" s="1527"/>
      <c r="T19" s="1565"/>
      <c r="U19" s="2143"/>
      <c r="V19" s="2147"/>
      <c r="W19" s="2148"/>
      <c r="X19" s="2154"/>
      <c r="Y19" s="2147"/>
      <c r="Z19" s="2148"/>
      <c r="AA19" s="2154"/>
      <c r="AB19" s="2147"/>
      <c r="AC19" s="2148"/>
    </row>
    <row r="20" spans="1:32" ht="15.75" customHeight="1">
      <c r="A20" s="1564"/>
      <c r="B20" s="1530" t="s">
        <v>1150</v>
      </c>
      <c r="C20" s="1552"/>
      <c r="D20" s="1553"/>
      <c r="E20" s="1526"/>
      <c r="F20" s="1546"/>
      <c r="G20" s="1527"/>
      <c r="H20" s="1527"/>
      <c r="I20" s="1527"/>
      <c r="J20" s="1527"/>
      <c r="K20" s="1527"/>
      <c r="L20" s="1527"/>
      <c r="M20" s="1527"/>
      <c r="N20" s="1527"/>
      <c r="O20" s="1527"/>
      <c r="P20" s="1527"/>
      <c r="Q20" s="1527"/>
      <c r="R20" s="1545"/>
      <c r="S20" s="1527"/>
      <c r="T20" s="1565"/>
      <c r="U20" s="2144"/>
      <c r="V20" s="2147"/>
      <c r="W20" s="2148"/>
      <c r="X20" s="2157"/>
      <c r="Y20" s="2147"/>
      <c r="Z20" s="2148"/>
      <c r="AA20" s="2157"/>
      <c r="AB20" s="2147"/>
      <c r="AC20" s="2148"/>
    </row>
    <row r="21" spans="1:32" ht="15.75" customHeight="1">
      <c r="A21" s="1564"/>
      <c r="B21" s="1530" t="s">
        <v>1151</v>
      </c>
      <c r="C21" s="1552"/>
      <c r="D21" s="1553"/>
      <c r="E21" s="1526"/>
      <c r="F21" s="1546"/>
      <c r="G21" s="1527"/>
      <c r="H21" s="1527"/>
      <c r="I21" s="1527"/>
      <c r="J21" s="1527"/>
      <c r="K21" s="1527"/>
      <c r="L21" s="1527"/>
      <c r="M21" s="1527"/>
      <c r="N21" s="1527"/>
      <c r="O21" s="1527"/>
      <c r="P21" s="1527"/>
      <c r="Q21" s="1527"/>
      <c r="R21" s="1545"/>
      <c r="S21" s="1527"/>
      <c r="T21" s="1565"/>
      <c r="V21" s="2147"/>
      <c r="W21" s="2148"/>
      <c r="Y21" s="2147"/>
      <c r="Z21" s="2148"/>
      <c r="AB21" s="2147"/>
      <c r="AC21" s="2148"/>
    </row>
    <row r="22" spans="1:32" ht="15.75" customHeight="1">
      <c r="A22" s="1564"/>
      <c r="B22" s="1530" t="s">
        <v>1152</v>
      </c>
      <c r="C22" s="1552"/>
      <c r="D22" s="1553"/>
      <c r="E22" s="1526"/>
      <c r="F22" s="1546"/>
      <c r="G22" s="1527"/>
      <c r="H22" s="1527"/>
      <c r="I22" s="1527"/>
      <c r="J22" s="1527"/>
      <c r="K22" s="1527"/>
      <c r="L22" s="1527"/>
      <c r="M22" s="1527"/>
      <c r="N22" s="1527"/>
      <c r="O22" s="1527"/>
      <c r="P22" s="1527"/>
      <c r="Q22" s="1527"/>
      <c r="R22" s="1545"/>
      <c r="S22" s="1527"/>
      <c r="T22" s="1565"/>
      <c r="V22" s="2147"/>
      <c r="W22" s="2148"/>
      <c r="Y22" s="2147"/>
      <c r="Z22" s="2148"/>
      <c r="AB22" s="2147"/>
      <c r="AC22" s="2148"/>
    </row>
    <row r="23" spans="1:32" ht="15.75" customHeight="1">
      <c r="A23" s="1564"/>
      <c r="B23" s="1530" t="s">
        <v>1153</v>
      </c>
      <c r="C23" s="1552"/>
      <c r="D23" s="1553"/>
      <c r="E23" s="1526"/>
      <c r="F23" s="1546"/>
      <c r="G23" s="1527"/>
      <c r="H23" s="1527"/>
      <c r="I23" s="1527"/>
      <c r="J23" s="1527"/>
      <c r="K23" s="1527"/>
      <c r="L23" s="1527"/>
      <c r="M23" s="1527"/>
      <c r="N23" s="1527"/>
      <c r="O23" s="1527"/>
      <c r="P23" s="1527"/>
      <c r="Q23" s="1527"/>
      <c r="R23" s="1545"/>
      <c r="S23" s="1527"/>
      <c r="T23" s="1565"/>
      <c r="V23" s="2147"/>
      <c r="W23" s="2148"/>
      <c r="Y23" s="2147"/>
      <c r="Z23" s="2148"/>
      <c r="AB23" s="2147"/>
      <c r="AC23" s="2148"/>
    </row>
    <row r="24" spans="1:32" ht="15.75" customHeight="1">
      <c r="A24" s="1564"/>
      <c r="B24" s="1531" t="s">
        <v>1154</v>
      </c>
      <c r="C24" s="1552"/>
      <c r="D24" s="1553"/>
      <c r="E24" s="1526"/>
      <c r="F24" s="1525"/>
      <c r="G24" s="1527"/>
      <c r="H24" s="1527"/>
      <c r="I24" s="1527"/>
      <c r="J24" s="1527"/>
      <c r="K24" s="1527"/>
      <c r="L24" s="1527"/>
      <c r="M24" s="1527"/>
      <c r="N24" s="1527"/>
      <c r="O24" s="1527"/>
      <c r="P24" s="1527"/>
      <c r="Q24" s="1527"/>
      <c r="R24" s="1545"/>
      <c r="S24" s="1527"/>
      <c r="T24" s="1565"/>
      <c r="U24" s="2143"/>
      <c r="V24" s="2147"/>
      <c r="W24" s="2148"/>
      <c r="X24" s="2154"/>
      <c r="Y24" s="2147"/>
      <c r="Z24" s="2148"/>
      <c r="AA24" s="2154"/>
      <c r="AB24" s="2147"/>
      <c r="AC24" s="2148"/>
    </row>
    <row r="25" spans="1:32" ht="15.75" customHeight="1">
      <c r="A25" s="1567" t="s">
        <v>69</v>
      </c>
      <c r="B25" s="1532" t="s">
        <v>735</v>
      </c>
      <c r="C25" s="1554"/>
      <c r="D25" s="1555"/>
      <c r="E25" s="1534"/>
      <c r="F25" s="1533"/>
      <c r="G25" s="1535"/>
      <c r="H25" s="1535"/>
      <c r="I25" s="1535"/>
      <c r="J25" s="1535"/>
      <c r="K25" s="1535"/>
      <c r="L25" s="1535"/>
      <c r="M25" s="1535"/>
      <c r="N25" s="1535"/>
      <c r="O25" s="1535"/>
      <c r="P25" s="1535"/>
      <c r="Q25" s="1535"/>
      <c r="R25" s="1545"/>
      <c r="S25" s="1535"/>
      <c r="T25" s="1568"/>
      <c r="V25" s="2147"/>
      <c r="W25" s="2148"/>
      <c r="Y25" s="2147"/>
      <c r="Z25" s="2148"/>
      <c r="AB25" s="2147"/>
      <c r="AC25" s="2148"/>
    </row>
    <row r="26" spans="1:32" ht="15.75" customHeight="1">
      <c r="A26" s="1564">
        <v>1</v>
      </c>
      <c r="B26" s="1524" t="s">
        <v>1148</v>
      </c>
      <c r="C26" s="1552"/>
      <c r="D26" s="1556"/>
      <c r="E26" s="1537"/>
      <c r="F26" s="1536"/>
      <c r="G26" s="1538"/>
      <c r="H26" s="1538"/>
      <c r="I26" s="1538"/>
      <c r="J26" s="1538"/>
      <c r="K26" s="1538"/>
      <c r="L26" s="1538"/>
      <c r="M26" s="1538"/>
      <c r="N26" s="1538"/>
      <c r="O26" s="1538"/>
      <c r="P26" s="1538"/>
      <c r="Q26" s="1538"/>
      <c r="R26" s="1545"/>
      <c r="S26" s="1538"/>
      <c r="T26" s="1569"/>
      <c r="V26" s="2147"/>
      <c r="W26" s="2148"/>
      <c r="Y26" s="2147"/>
      <c r="Z26" s="2148"/>
      <c r="AB26" s="2147"/>
      <c r="AC26" s="2148"/>
    </row>
    <row r="27" spans="1:32" ht="15.75" customHeight="1">
      <c r="A27" s="1564"/>
      <c r="B27" s="1539" t="s">
        <v>1149</v>
      </c>
      <c r="C27" s="1552"/>
      <c r="D27" s="1556"/>
      <c r="E27" s="1529" t="s">
        <v>1144</v>
      </c>
      <c r="F27" s="1548" t="s">
        <v>1081</v>
      </c>
      <c r="G27" s="1549"/>
      <c r="H27" s="1538"/>
      <c r="I27" s="1538"/>
      <c r="J27" s="1538"/>
      <c r="K27" s="1538">
        <v>126.21</v>
      </c>
      <c r="L27" s="1538">
        <f>SUM(G27:K27)</f>
        <v>126.21</v>
      </c>
      <c r="M27" s="1550">
        <f>'ANALISA ATAP'!$I$10</f>
        <v>227700</v>
      </c>
      <c r="N27" s="1550">
        <f>'ANALISA ATAP'!$I$18</f>
        <v>140300</v>
      </c>
      <c r="O27" s="1538">
        <f t="shared" ref="O27:O36" si="0">L27*M27</f>
        <v>28738017</v>
      </c>
      <c r="P27" s="1538">
        <f t="shared" ref="P27:P36" si="1">L27*N27</f>
        <v>17707263</v>
      </c>
      <c r="Q27" s="1538">
        <f t="shared" ref="Q27:Q36" si="2">O27+P27</f>
        <v>46445280</v>
      </c>
      <c r="R27" s="1545"/>
      <c r="S27" s="1538">
        <f>M27+N27</f>
        <v>368000</v>
      </c>
      <c r="T27" s="1569">
        <f>L27*S27</f>
        <v>46445280</v>
      </c>
      <c r="U27" s="2143">
        <f>W27/T27</f>
        <v>0.1</v>
      </c>
      <c r="V27" s="2147">
        <f>S27*10%</f>
        <v>36800</v>
      </c>
      <c r="W27" s="2148">
        <f>L27*V27</f>
        <v>4644528</v>
      </c>
      <c r="X27" s="2143">
        <f>Z27/T27</f>
        <v>0.1</v>
      </c>
      <c r="Y27" s="2147">
        <f>S27*10%</f>
        <v>36800</v>
      </c>
      <c r="Z27" s="2148">
        <f>L27*Y27</f>
        <v>4644528</v>
      </c>
      <c r="AA27" s="2143">
        <f>AC27/T27</f>
        <v>0.8</v>
      </c>
      <c r="AB27" s="2147">
        <f>S27*(100%-U27-X27)</f>
        <v>294400</v>
      </c>
      <c r="AC27" s="2148">
        <f>L27*AB27</f>
        <v>37156224</v>
      </c>
      <c r="AD27" s="1491">
        <f>26540+63470</f>
        <v>90010</v>
      </c>
      <c r="AE27" s="1491">
        <f>9230+10960</f>
        <v>20190</v>
      </c>
      <c r="AF27" s="1491">
        <f>20000000/(130000+200000+200000+130000+130000)</f>
        <v>25.316455696202532</v>
      </c>
    </row>
    <row r="28" spans="1:32" ht="15.75" customHeight="1">
      <c r="A28" s="1564"/>
      <c r="B28" s="1542"/>
      <c r="C28" s="1552"/>
      <c r="D28" s="1556"/>
      <c r="E28" s="1529" t="s">
        <v>1145</v>
      </c>
      <c r="F28" s="1548" t="s">
        <v>1081</v>
      </c>
      <c r="G28" s="1549"/>
      <c r="H28" s="1538"/>
      <c r="I28" s="1538"/>
      <c r="J28" s="1538"/>
      <c r="K28" s="1538">
        <v>126.21</v>
      </c>
      <c r="L28" s="1538">
        <f t="shared" ref="L28:L36" si="3">SUM(G28:K28)</f>
        <v>126.21</v>
      </c>
      <c r="M28" s="1550">
        <f>'ANALISA ATAP'!$I$26</f>
        <v>67850</v>
      </c>
      <c r="N28" s="1550">
        <f>'ANALISA ATAP'!$I$34</f>
        <v>10637.5</v>
      </c>
      <c r="O28" s="1538">
        <f t="shared" si="0"/>
        <v>8563348.5</v>
      </c>
      <c r="P28" s="1538">
        <f t="shared" si="1"/>
        <v>1342558.875</v>
      </c>
      <c r="Q28" s="1538">
        <f t="shared" si="2"/>
        <v>9905907.375</v>
      </c>
      <c r="R28" s="1545"/>
      <c r="S28" s="1538">
        <f t="shared" ref="S28:S36" si="4">M28+N28</f>
        <v>78487.5</v>
      </c>
      <c r="T28" s="1569">
        <f t="shared" ref="T28:T36" si="5">L28*S28</f>
        <v>9905907.375</v>
      </c>
      <c r="U28" s="2143">
        <f t="shared" ref="U28:U36" si="6">W28/T28</f>
        <v>9.9999999999999992E-2</v>
      </c>
      <c r="V28" s="2147">
        <f t="shared" ref="V28:V36" si="7">S28*10%</f>
        <v>7848.75</v>
      </c>
      <c r="W28" s="2148">
        <f t="shared" ref="W28:W37" si="8">L28*V28</f>
        <v>990590.73749999993</v>
      </c>
      <c r="X28" s="2143">
        <f>Z28/T28</f>
        <v>9.9999999999999992E-2</v>
      </c>
      <c r="Y28" s="2147">
        <f>S28*10%</f>
        <v>7848.75</v>
      </c>
      <c r="Z28" s="2148">
        <f>L28*Y28</f>
        <v>990590.73749999993</v>
      </c>
      <c r="AA28" s="2143">
        <f>AC28/T28</f>
        <v>0.79999999999999993</v>
      </c>
      <c r="AB28" s="2147">
        <f t="shared" ref="AB28:AB36" si="9">S28*(100%-U28-X28)</f>
        <v>62790</v>
      </c>
      <c r="AC28" s="2148">
        <f t="shared" ref="AC28:AC36" si="10">L28*AB28</f>
        <v>7924725.8999999994</v>
      </c>
    </row>
    <row r="29" spans="1:32" ht="15.75" customHeight="1">
      <c r="A29" s="1564"/>
      <c r="B29" s="1542"/>
      <c r="C29" s="1552"/>
      <c r="D29" s="1556"/>
      <c r="E29" s="1529"/>
      <c r="F29" s="1548"/>
      <c r="G29" s="1538"/>
      <c r="H29" s="1538"/>
      <c r="I29" s="1538"/>
      <c r="J29" s="1538"/>
      <c r="K29" s="1538"/>
      <c r="L29" s="1538"/>
      <c r="M29" s="1550"/>
      <c r="N29" s="1550"/>
      <c r="O29" s="1538"/>
      <c r="P29" s="1538"/>
      <c r="Q29" s="1538"/>
      <c r="R29" s="1545"/>
      <c r="S29" s="1538"/>
      <c r="T29" s="1569"/>
      <c r="U29" s="2143"/>
      <c r="V29" s="2147">
        <f t="shared" si="7"/>
        <v>0</v>
      </c>
      <c r="W29" s="2148">
        <f t="shared" si="8"/>
        <v>0</v>
      </c>
      <c r="X29" s="2143"/>
      <c r="Y29" s="2147">
        <f t="shared" ref="Y29:Y35" si="11">S29*15%</f>
        <v>0</v>
      </c>
      <c r="Z29" s="2148">
        <f>L29*Y29</f>
        <v>0</v>
      </c>
      <c r="AA29" s="2154"/>
      <c r="AB29" s="2147">
        <f t="shared" si="9"/>
        <v>0</v>
      </c>
      <c r="AC29" s="2148">
        <f t="shared" si="10"/>
        <v>0</v>
      </c>
    </row>
    <row r="30" spans="1:32" ht="15.75" customHeight="1">
      <c r="A30" s="1564">
        <v>2</v>
      </c>
      <c r="B30" s="1524" t="s">
        <v>1156</v>
      </c>
      <c r="C30" s="1552"/>
      <c r="D30" s="1556"/>
      <c r="E30" s="1529" t="s">
        <v>1146</v>
      </c>
      <c r="F30" s="1536" t="s">
        <v>1081</v>
      </c>
      <c r="G30" s="1538"/>
      <c r="H30" s="1538"/>
      <c r="I30" s="1538"/>
      <c r="J30" s="1538"/>
      <c r="K30" s="1538">
        <v>126.21</v>
      </c>
      <c r="L30" s="1538">
        <f t="shared" si="3"/>
        <v>126.21</v>
      </c>
      <c r="M30" s="1550">
        <f>'ANALISA ATAP'!$I$42</f>
        <v>16100</v>
      </c>
      <c r="N30" s="1550">
        <f>'ANALISA ATAP'!$I$50</f>
        <v>10304</v>
      </c>
      <c r="O30" s="1538">
        <f t="shared" si="0"/>
        <v>2031981</v>
      </c>
      <c r="P30" s="1538">
        <f t="shared" si="1"/>
        <v>1300467.8399999999</v>
      </c>
      <c r="Q30" s="1538">
        <f t="shared" si="2"/>
        <v>3332448.84</v>
      </c>
      <c r="R30" s="1545"/>
      <c r="S30" s="1538">
        <f t="shared" si="4"/>
        <v>26404</v>
      </c>
      <c r="T30" s="1569">
        <f t="shared" si="5"/>
        <v>3332448.84</v>
      </c>
      <c r="U30" s="2143">
        <f t="shared" si="6"/>
        <v>0.1</v>
      </c>
      <c r="V30" s="2147">
        <f t="shared" si="7"/>
        <v>2640.4</v>
      </c>
      <c r="W30" s="2148">
        <f t="shared" si="8"/>
        <v>333244.88400000002</v>
      </c>
      <c r="X30" s="2143">
        <f>Z30/T30</f>
        <v>0.1</v>
      </c>
      <c r="Y30" s="2147">
        <f>S30*10%</f>
        <v>2640.4</v>
      </c>
      <c r="Z30" s="2148">
        <f>L30*Y30</f>
        <v>333244.88400000002</v>
      </c>
      <c r="AA30" s="2143">
        <f>AC30/T30</f>
        <v>0.8</v>
      </c>
      <c r="AB30" s="2147">
        <f t="shared" si="9"/>
        <v>21123.200000000001</v>
      </c>
      <c r="AC30" s="2148">
        <f t="shared" si="10"/>
        <v>2665959.0720000002</v>
      </c>
    </row>
    <row r="31" spans="1:32" ht="15.75" customHeight="1">
      <c r="A31" s="1564"/>
      <c r="B31" s="1539"/>
      <c r="C31" s="1552"/>
      <c r="D31" s="1556"/>
      <c r="E31" s="1529"/>
      <c r="F31" s="1548"/>
      <c r="G31" s="1538"/>
      <c r="H31" s="1538"/>
      <c r="I31" s="1538"/>
      <c r="J31" s="1538"/>
      <c r="K31" s="1538"/>
      <c r="L31" s="1538"/>
      <c r="M31" s="1550"/>
      <c r="N31" s="1550"/>
      <c r="O31" s="1538"/>
      <c r="P31" s="1538"/>
      <c r="Q31" s="1538"/>
      <c r="R31" s="1545"/>
      <c r="S31" s="1538"/>
      <c r="T31" s="1569"/>
      <c r="U31" s="2143"/>
      <c r="V31" s="2147">
        <f t="shared" si="7"/>
        <v>0</v>
      </c>
      <c r="W31" s="2148">
        <f t="shared" si="8"/>
        <v>0</v>
      </c>
      <c r="X31" s="2143"/>
      <c r="Y31" s="2147">
        <f t="shared" si="11"/>
        <v>0</v>
      </c>
      <c r="Z31" s="2150"/>
      <c r="AB31" s="2147">
        <f t="shared" si="9"/>
        <v>0</v>
      </c>
      <c r="AC31" s="2148">
        <f t="shared" si="10"/>
        <v>0</v>
      </c>
    </row>
    <row r="32" spans="1:32" ht="15.75" customHeight="1">
      <c r="A32" s="1564">
        <v>3</v>
      </c>
      <c r="B32" s="1524" t="s">
        <v>1158</v>
      </c>
      <c r="C32" s="1552"/>
      <c r="D32" s="1556"/>
      <c r="E32" s="1529" t="s">
        <v>1157</v>
      </c>
      <c r="F32" s="1536" t="s">
        <v>1081</v>
      </c>
      <c r="G32" s="1538"/>
      <c r="H32" s="1538"/>
      <c r="I32" s="1538"/>
      <c r="J32" s="1538"/>
      <c r="K32" s="1538">
        <v>126.21</v>
      </c>
      <c r="L32" s="1538">
        <f t="shared" si="3"/>
        <v>126.21</v>
      </c>
      <c r="M32" s="1550">
        <f>'ANALISA ATAP'!$I$58</f>
        <v>240350</v>
      </c>
      <c r="N32" s="1550">
        <f>'ANALISA ATAP'!$I$66</f>
        <v>20424</v>
      </c>
      <c r="O32" s="1538">
        <f t="shared" si="0"/>
        <v>30334573.5</v>
      </c>
      <c r="P32" s="1538">
        <f t="shared" si="1"/>
        <v>2577713.04</v>
      </c>
      <c r="Q32" s="1538">
        <f t="shared" si="2"/>
        <v>32912286.539999999</v>
      </c>
      <c r="R32" s="1545"/>
      <c r="S32" s="1538">
        <f t="shared" si="4"/>
        <v>260774</v>
      </c>
      <c r="T32" s="1569">
        <f t="shared" si="5"/>
        <v>32912286.539999999</v>
      </c>
      <c r="U32" s="2143">
        <f t="shared" si="6"/>
        <v>0.1</v>
      </c>
      <c r="V32" s="2147">
        <f t="shared" si="7"/>
        <v>26077.4</v>
      </c>
      <c r="W32" s="2148">
        <f t="shared" si="8"/>
        <v>3291228.6540000001</v>
      </c>
      <c r="X32" s="2143">
        <f>Z32/T32</f>
        <v>0.1</v>
      </c>
      <c r="Y32" s="2147">
        <f>S32*10%</f>
        <v>26077.4</v>
      </c>
      <c r="Z32" s="2148">
        <f>L32*Y32</f>
        <v>3291228.6540000001</v>
      </c>
      <c r="AA32" s="2143">
        <f>AC32/T32</f>
        <v>0.8</v>
      </c>
      <c r="AB32" s="2147">
        <f t="shared" si="9"/>
        <v>208619.2</v>
      </c>
      <c r="AC32" s="2148">
        <f t="shared" si="10"/>
        <v>26329829.232000001</v>
      </c>
    </row>
    <row r="33" spans="1:30" ht="15.75" customHeight="1">
      <c r="A33" s="1564"/>
      <c r="B33" s="1524"/>
      <c r="C33" s="1552"/>
      <c r="D33" s="1556"/>
      <c r="E33" s="1529"/>
      <c r="F33" s="1536"/>
      <c r="G33" s="1538"/>
      <c r="H33" s="1538"/>
      <c r="I33" s="1538"/>
      <c r="J33" s="1538"/>
      <c r="K33" s="1538"/>
      <c r="L33" s="1538"/>
      <c r="M33" s="1550"/>
      <c r="N33" s="1550"/>
      <c r="O33" s="1538"/>
      <c r="P33" s="1538"/>
      <c r="Q33" s="1538"/>
      <c r="R33" s="1545"/>
      <c r="S33" s="1538"/>
      <c r="T33" s="1569"/>
      <c r="U33" s="2143"/>
      <c r="V33" s="2147">
        <f t="shared" si="7"/>
        <v>0</v>
      </c>
      <c r="W33" s="2148">
        <f t="shared" si="8"/>
        <v>0</v>
      </c>
      <c r="X33" s="2143"/>
      <c r="Y33" s="2147">
        <f t="shared" si="11"/>
        <v>0</v>
      </c>
      <c r="Z33" s="2158"/>
      <c r="AA33" s="2156"/>
      <c r="AB33" s="2147">
        <f t="shared" si="9"/>
        <v>0</v>
      </c>
      <c r="AC33" s="2148">
        <f t="shared" si="10"/>
        <v>0</v>
      </c>
    </row>
    <row r="34" spans="1:30" ht="15.75" customHeight="1">
      <c r="A34" s="1564">
        <v>4</v>
      </c>
      <c r="B34" s="1524" t="s">
        <v>1159</v>
      </c>
      <c r="C34" s="1552"/>
      <c r="D34" s="1556"/>
      <c r="E34" s="1529" t="s">
        <v>1147</v>
      </c>
      <c r="F34" s="1536" t="s">
        <v>1037</v>
      </c>
      <c r="G34" s="1538"/>
      <c r="H34" s="1538"/>
      <c r="I34" s="1538"/>
      <c r="J34" s="1538"/>
      <c r="K34" s="1538">
        <v>46.5</v>
      </c>
      <c r="L34" s="1538">
        <f t="shared" si="3"/>
        <v>46.5</v>
      </c>
      <c r="M34" s="1550">
        <f>'ANALISA ATAP'!$I$75</f>
        <v>23287.5</v>
      </c>
      <c r="N34" s="1550">
        <f>'ANALISA ATAP'!$I$83</f>
        <v>7486.5</v>
      </c>
      <c r="O34" s="1538">
        <f t="shared" si="0"/>
        <v>1082868.75</v>
      </c>
      <c r="P34" s="1538">
        <f t="shared" si="1"/>
        <v>348122.25</v>
      </c>
      <c r="Q34" s="1538">
        <f t="shared" si="2"/>
        <v>1430991</v>
      </c>
      <c r="R34" s="1545"/>
      <c r="S34" s="1538">
        <f t="shared" si="4"/>
        <v>30774</v>
      </c>
      <c r="T34" s="1569">
        <f t="shared" si="5"/>
        <v>1430991</v>
      </c>
      <c r="U34" s="2143">
        <f t="shared" si="6"/>
        <v>0.1</v>
      </c>
      <c r="V34" s="2147">
        <f t="shared" si="7"/>
        <v>3077.4</v>
      </c>
      <c r="W34" s="2148">
        <f t="shared" si="8"/>
        <v>143099.1</v>
      </c>
      <c r="X34" s="2143">
        <f>Z34/T34</f>
        <v>0.1</v>
      </c>
      <c r="Y34" s="2147">
        <f>S34*10%</f>
        <v>3077.4</v>
      </c>
      <c r="Z34" s="2148">
        <f>L34*Y34</f>
        <v>143099.1</v>
      </c>
      <c r="AA34" s="2143">
        <f>AC34/T34</f>
        <v>0.8</v>
      </c>
      <c r="AB34" s="2147">
        <f t="shared" si="9"/>
        <v>24619.200000000001</v>
      </c>
      <c r="AC34" s="2148">
        <f t="shared" si="10"/>
        <v>1144792.8</v>
      </c>
    </row>
    <row r="35" spans="1:30" ht="15.75" customHeight="1">
      <c r="A35" s="1564"/>
      <c r="B35" s="1542"/>
      <c r="C35" s="1552"/>
      <c r="D35" s="1556"/>
      <c r="E35" s="1529"/>
      <c r="F35" s="1548"/>
      <c r="G35" s="1538"/>
      <c r="H35" s="1538"/>
      <c r="I35" s="1538"/>
      <c r="J35" s="1538"/>
      <c r="K35" s="1538"/>
      <c r="L35" s="1538"/>
      <c r="M35" s="1550"/>
      <c r="N35" s="1550"/>
      <c r="O35" s="1538"/>
      <c r="P35" s="1538"/>
      <c r="Q35" s="1538"/>
      <c r="R35" s="1545"/>
      <c r="S35" s="1538"/>
      <c r="T35" s="1569"/>
      <c r="U35" s="2143"/>
      <c r="V35" s="2147">
        <f t="shared" si="7"/>
        <v>0</v>
      </c>
      <c r="W35" s="2148">
        <f t="shared" si="8"/>
        <v>0</v>
      </c>
      <c r="X35" s="2143"/>
      <c r="Y35" s="2147">
        <f t="shared" si="11"/>
        <v>0</v>
      </c>
      <c r="Z35" s="2160">
        <f t="shared" ref="Z35:Z37" si="12">R35*Y35</f>
        <v>0</v>
      </c>
      <c r="AB35" s="2147">
        <f t="shared" si="9"/>
        <v>0</v>
      </c>
      <c r="AC35" s="2148">
        <f t="shared" si="10"/>
        <v>0</v>
      </c>
    </row>
    <row r="36" spans="1:30" ht="15.75" customHeight="1">
      <c r="A36" s="1564">
        <v>5</v>
      </c>
      <c r="B36" s="1524" t="s">
        <v>1160</v>
      </c>
      <c r="C36" s="1552"/>
      <c r="D36" s="1556"/>
      <c r="E36" s="1529" t="s">
        <v>1161</v>
      </c>
      <c r="F36" s="1536" t="s">
        <v>1037</v>
      </c>
      <c r="G36" s="1538"/>
      <c r="H36" s="1538"/>
      <c r="I36" s="1538"/>
      <c r="J36" s="1538"/>
      <c r="K36" s="1538">
        <v>32.5</v>
      </c>
      <c r="L36" s="1538">
        <f t="shared" si="3"/>
        <v>32.5</v>
      </c>
      <c r="M36" s="1550">
        <f>'ANALISA ATAP'!$I$92</f>
        <v>43930</v>
      </c>
      <c r="N36" s="1550">
        <f>'ANALISA ATAP'!$I$100</f>
        <v>20424</v>
      </c>
      <c r="O36" s="1538">
        <f t="shared" si="0"/>
        <v>1427725</v>
      </c>
      <c r="P36" s="1538">
        <f t="shared" si="1"/>
        <v>663780</v>
      </c>
      <c r="Q36" s="1538">
        <f t="shared" si="2"/>
        <v>2091505</v>
      </c>
      <c r="R36" s="1545"/>
      <c r="S36" s="1538">
        <f t="shared" si="4"/>
        <v>64354</v>
      </c>
      <c r="T36" s="1569">
        <f t="shared" si="5"/>
        <v>2091505</v>
      </c>
      <c r="U36" s="2143">
        <f t="shared" si="6"/>
        <v>0.10000000000000002</v>
      </c>
      <c r="V36" s="2147">
        <f t="shared" si="7"/>
        <v>6435.4000000000005</v>
      </c>
      <c r="W36" s="2148">
        <f t="shared" si="8"/>
        <v>209150.50000000003</v>
      </c>
      <c r="X36" s="2143">
        <f>Z36/T36</f>
        <v>0.10000000000000002</v>
      </c>
      <c r="Y36" s="2147">
        <f>S36*10%</f>
        <v>6435.4000000000005</v>
      </c>
      <c r="Z36" s="2148">
        <f>L36*Y36</f>
        <v>209150.50000000003</v>
      </c>
      <c r="AA36" s="2143">
        <f>AC36/T36</f>
        <v>0.80000000000000016</v>
      </c>
      <c r="AB36" s="2147">
        <f t="shared" si="9"/>
        <v>51483.200000000004</v>
      </c>
      <c r="AC36" s="2148">
        <f t="shared" si="10"/>
        <v>1673204.0000000002</v>
      </c>
    </row>
    <row r="37" spans="1:30" ht="15.75" customHeight="1">
      <c r="A37" s="1699"/>
      <c r="B37" s="1700"/>
      <c r="C37" s="1701"/>
      <c r="D37" s="1702"/>
      <c r="E37" s="1703"/>
      <c r="F37" s="1704"/>
      <c r="G37" s="1705"/>
      <c r="H37" s="1705"/>
      <c r="I37" s="1705"/>
      <c r="J37" s="1705"/>
      <c r="K37" s="1705"/>
      <c r="L37" s="1705"/>
      <c r="M37" s="1706"/>
      <c r="N37" s="1706"/>
      <c r="O37" s="1705"/>
      <c r="P37" s="1705"/>
      <c r="Q37" s="1705"/>
      <c r="R37" s="1545"/>
      <c r="S37" s="1705"/>
      <c r="T37" s="1707"/>
      <c r="U37" s="2143"/>
      <c r="V37" s="2147">
        <f t="shared" ref="V37" si="13">S37*95%</f>
        <v>0</v>
      </c>
      <c r="W37" s="2148">
        <f t="shared" si="8"/>
        <v>0</v>
      </c>
      <c r="X37" s="2143"/>
      <c r="Y37" s="2159">
        <f t="shared" ref="Y37" si="14">S37+T37</f>
        <v>0</v>
      </c>
      <c r="Z37" s="2160">
        <f t="shared" si="12"/>
        <v>0</v>
      </c>
      <c r="AB37" s="2147">
        <f t="shared" ref="AB37" si="15">S37*70%</f>
        <v>0</v>
      </c>
      <c r="AC37" s="2160">
        <f t="shared" ref="AC37" si="16">U37*AB37</f>
        <v>0</v>
      </c>
    </row>
    <row r="38" spans="1:30" ht="15.75" customHeight="1" thickBot="1">
      <c r="A38" s="2606" t="s">
        <v>1897</v>
      </c>
      <c r="B38" s="2607"/>
      <c r="C38" s="2607"/>
      <c r="D38" s="2607"/>
      <c r="E38" s="2607"/>
      <c r="F38" s="2607"/>
      <c r="G38" s="2607"/>
      <c r="H38" s="2607"/>
      <c r="I38" s="2607"/>
      <c r="J38" s="2607"/>
      <c r="K38" s="2607"/>
      <c r="L38" s="2607"/>
      <c r="M38" s="2607"/>
      <c r="N38" s="2607"/>
      <c r="O38" s="2607"/>
      <c r="P38" s="2607"/>
      <c r="Q38" s="2607"/>
      <c r="R38" s="2607"/>
      <c r="S38" s="2608"/>
      <c r="T38" s="1708">
        <f>SUM(T13:T37)</f>
        <v>96118418.754999995</v>
      </c>
      <c r="V38" s="2162"/>
      <c r="W38" s="2163">
        <f>SUM(W13:W37)</f>
        <v>9611841.8754999992</v>
      </c>
      <c r="Y38" s="2162"/>
      <c r="Z38" s="2163">
        <f>SUM(Z13:Z37)</f>
        <v>9611841.8754999992</v>
      </c>
      <c r="AB38" s="2162"/>
      <c r="AC38" s="2163">
        <f>SUM(AC13:AC37)</f>
        <v>76894735.003999993</v>
      </c>
      <c r="AD38" s="2161">
        <f>T38-AC38</f>
        <v>19223683.751000002</v>
      </c>
    </row>
    <row r="39" spans="1:30">
      <c r="V39" s="2164"/>
      <c r="W39" s="2164">
        <f>T38-W38</f>
        <v>86506576.879500002</v>
      </c>
      <c r="X39" s="2165"/>
      <c r="Y39" s="2164"/>
      <c r="Z39" s="2164">
        <f>W38-Z38</f>
        <v>0</v>
      </c>
      <c r="AA39" s="2165"/>
      <c r="AB39" s="2164"/>
      <c r="AC39" s="2164">
        <f>Z38-AC38</f>
        <v>-67282893.1285</v>
      </c>
      <c r="AD39" s="2166">
        <f>SUM(W39:AC39)</f>
        <v>19223683.751000002</v>
      </c>
    </row>
    <row r="40" spans="1:30">
      <c r="AD40" s="2161">
        <f>AD38-AD39</f>
        <v>0</v>
      </c>
    </row>
  </sheetData>
  <mergeCells count="21">
    <mergeCell ref="V9:W9"/>
    <mergeCell ref="Y9:Z9"/>
    <mergeCell ref="AB9:AC9"/>
    <mergeCell ref="V11:V12"/>
    <mergeCell ref="W11:W12"/>
    <mergeCell ref="Y11:Y12"/>
    <mergeCell ref="Z11:Z12"/>
    <mergeCell ref="AB11:AB12"/>
    <mergeCell ref="AC11:AC12"/>
    <mergeCell ref="S11:S12"/>
    <mergeCell ref="T11:T12"/>
    <mergeCell ref="G11:K11"/>
    <mergeCell ref="A1:T1"/>
    <mergeCell ref="A38:S38"/>
    <mergeCell ref="L11:L12"/>
    <mergeCell ref="O11:P11"/>
    <mergeCell ref="A11:A12"/>
    <mergeCell ref="B11:D12"/>
    <mergeCell ref="E11:E12"/>
    <mergeCell ref="F11:F12"/>
    <mergeCell ref="M11:N11"/>
  </mergeCells>
  <printOptions horizontalCentered="1"/>
  <pageMargins left="0.43307086614173229" right="0.27559055118110237" top="0.59055118110236227" bottom="0.43307086614173229" header="0.31496062992125984" footer="0.23622047244094491"/>
  <pageSetup paperSize="9" scale="60" orientation="portrait" horizontalDpi="4294967293" verticalDpi="4294967293" r:id="rId1"/>
  <headerFooter>
    <oddFooter>Page &amp;P of &amp;N</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3137-8CAB-493C-B91D-54E959117498}">
  <sheetPr>
    <tabColor rgb="FF00B050"/>
    <pageSetUpPr fitToPage="1"/>
  </sheetPr>
  <dimension ref="A1:AI59"/>
  <sheetViews>
    <sheetView topLeftCell="A10" zoomScale="85" zoomScaleNormal="85" zoomScaleSheetLayoutView="70" workbookViewId="0">
      <selection activeCell="I41" sqref="I41"/>
    </sheetView>
  </sheetViews>
  <sheetFormatPr defaultColWidth="9.08984375" defaultRowHeight="14"/>
  <cols>
    <col min="1" max="2" width="4.6328125" style="1491" customWidth="1"/>
    <col min="3" max="3" width="6.6328125" style="1491" customWidth="1"/>
    <col min="4" max="4" width="51.54296875" style="1491" customWidth="1"/>
    <col min="5" max="5" width="39.54296875" style="1543" customWidth="1"/>
    <col min="6" max="6" width="4.6328125" style="1491" customWidth="1"/>
    <col min="7" max="10" width="9.6328125" style="1540" customWidth="1"/>
    <col min="11" max="11" width="9.08984375" style="1540" customWidth="1"/>
    <col min="12" max="12" width="13.90625" style="1540" hidden="1" customWidth="1"/>
    <col min="13" max="13" width="12.6328125" style="1540" hidden="1" customWidth="1"/>
    <col min="14" max="15" width="15.36328125" style="1540" hidden="1" customWidth="1"/>
    <col min="16" max="16" width="17.08984375" style="1540" hidden="1" customWidth="1"/>
    <col min="17" max="17" width="8" style="1491" hidden="1" customWidth="1"/>
    <col min="18" max="18" width="13.90625" style="1540" customWidth="1"/>
    <col min="19" max="19" width="15.36328125" style="1540" bestFit="1" customWidth="1"/>
    <col min="20" max="20" width="6" style="1606" bestFit="1" customWidth="1"/>
    <col min="21" max="21" width="13.90625" style="1688" customWidth="1"/>
    <col min="22" max="22" width="15" style="1688" customWidth="1"/>
    <col min="23" max="23" width="6" style="1676" customWidth="1"/>
    <col min="24" max="24" width="13.90625" style="1688" customWidth="1"/>
    <col min="25" max="25" width="15" style="1688" customWidth="1"/>
    <col min="26" max="26" width="6" style="1676" customWidth="1"/>
    <col min="27" max="27" width="13.90625" style="1688" customWidth="1"/>
    <col min="28" max="28" width="15" style="1688" customWidth="1"/>
    <col min="29" max="29" width="14" style="1491" customWidth="1"/>
    <col min="30" max="30" width="10.54296875" style="1491" customWidth="1"/>
    <col min="31" max="31" width="11.453125" style="1491" customWidth="1"/>
    <col min="32" max="34" width="9.08984375" style="1491" hidden="1" customWidth="1"/>
    <col min="35" max="16384" width="9.08984375" style="1491"/>
  </cols>
  <sheetData>
    <row r="1" spans="1:29" ht="18">
      <c r="A1" s="2609" t="s">
        <v>0</v>
      </c>
      <c r="B1" s="2610"/>
      <c r="C1" s="2610"/>
      <c r="D1" s="2610"/>
      <c r="E1" s="2610"/>
      <c r="F1" s="2610"/>
      <c r="G1" s="2610"/>
      <c r="H1" s="2610"/>
      <c r="I1" s="2610"/>
      <c r="J1" s="2610"/>
      <c r="K1" s="2610"/>
      <c r="L1" s="2610"/>
      <c r="M1" s="2610"/>
      <c r="N1" s="2610"/>
      <c r="O1" s="2610"/>
      <c r="P1" s="2610"/>
      <c r="Q1" s="2610"/>
      <c r="R1" s="2610"/>
      <c r="S1" s="2611"/>
      <c r="U1" s="1606"/>
      <c r="V1" s="1606"/>
      <c r="X1" s="1606"/>
      <c r="Y1" s="1606"/>
      <c r="AA1" s="1606"/>
      <c r="AB1" s="1606"/>
    </row>
    <row r="2" spans="1:29" ht="9" customHeight="1">
      <c r="A2" s="1570"/>
      <c r="B2" s="1453"/>
      <c r="C2" s="1493"/>
      <c r="D2" s="1493"/>
      <c r="E2" s="1453"/>
      <c r="F2" s="1494"/>
      <c r="G2" s="1495"/>
      <c r="H2" s="1495"/>
      <c r="I2" s="1495"/>
      <c r="J2" s="1495"/>
      <c r="K2" s="1496"/>
      <c r="L2" s="1496"/>
      <c r="M2" s="1496"/>
      <c r="N2" s="1496"/>
      <c r="O2" s="1496"/>
      <c r="P2" s="1496"/>
      <c r="R2" s="1496"/>
      <c r="S2" s="1557"/>
      <c r="U2" s="1611"/>
      <c r="V2" s="1611"/>
      <c r="X2" s="1611"/>
      <c r="Y2" s="1611"/>
      <c r="AA2" s="1611"/>
      <c r="AB2" s="1611"/>
    </row>
    <row r="3" spans="1:29">
      <c r="A3" s="1574" t="s">
        <v>1</v>
      </c>
      <c r="B3" s="1455"/>
      <c r="D3" s="1498" t="str">
        <f>'3. Struktur'!D3</f>
        <v xml:space="preserve">: Pembangunan Rumah Tinggal di Pondok Indah Rumah Hunian </v>
      </c>
      <c r="E3" s="1457"/>
      <c r="F3" s="1494"/>
      <c r="G3" s="1499"/>
      <c r="H3" s="1499"/>
      <c r="I3" s="1495"/>
      <c r="J3" s="1495"/>
      <c r="K3" s="1496"/>
      <c r="L3" s="1500"/>
      <c r="M3" s="1496"/>
      <c r="N3" s="1496"/>
      <c r="O3" s="1496"/>
      <c r="P3" s="1496"/>
      <c r="R3" s="1500"/>
      <c r="S3" s="1557"/>
      <c r="U3" s="1615"/>
      <c r="V3" s="1611"/>
      <c r="X3" s="1615"/>
      <c r="Y3" s="1611"/>
      <c r="AA3" s="1615"/>
      <c r="AB3" s="1611"/>
    </row>
    <row r="4" spans="1:29">
      <c r="A4" s="1574" t="s">
        <v>3</v>
      </c>
      <c r="B4" s="1455"/>
      <c r="D4" s="1498" t="str">
        <f>'3. Struktur'!D4</f>
        <v>: Jl. Sekolah Duta 1 Blok 1 TC No.19</v>
      </c>
      <c r="E4" s="1457"/>
      <c r="F4" s="1494"/>
      <c r="G4" s="1499"/>
      <c r="H4" s="1499"/>
      <c r="I4" s="1495"/>
      <c r="J4" s="1495"/>
      <c r="K4" s="1496"/>
      <c r="L4" s="1500"/>
      <c r="M4" s="1496"/>
      <c r="N4" s="1496"/>
      <c r="O4" s="1496"/>
      <c r="P4" s="1496"/>
      <c r="R4" s="1500"/>
      <c r="S4" s="1557"/>
      <c r="U4" s="1615"/>
      <c r="V4" s="1611"/>
      <c r="X4" s="1615"/>
      <c r="Y4" s="1611"/>
      <c r="AA4" s="1615"/>
      <c r="AB4" s="1611"/>
    </row>
    <row r="5" spans="1:29">
      <c r="A5" s="1574" t="s">
        <v>4</v>
      </c>
      <c r="B5" s="1455"/>
      <c r="D5" s="1498" t="str">
        <f>'3. Struktur'!D5</f>
        <v>: STRUKTUR - ARSITEKTUR - MEP</v>
      </c>
      <c r="E5" s="1457"/>
      <c r="F5" s="1494"/>
      <c r="G5" s="1496"/>
      <c r="H5" s="1496"/>
      <c r="I5" s="1495"/>
      <c r="J5" s="1495"/>
      <c r="K5" s="1496"/>
      <c r="L5" s="1496"/>
      <c r="M5" s="1496"/>
      <c r="N5" s="1496"/>
      <c r="O5" s="1496"/>
      <c r="P5" s="1496"/>
      <c r="R5" s="1496"/>
      <c r="S5" s="1557"/>
      <c r="U5" s="1611"/>
      <c r="V5" s="1611"/>
      <c r="X5" s="1611"/>
      <c r="Y5" s="1611"/>
      <c r="AA5" s="1611"/>
      <c r="AB5" s="1611"/>
    </row>
    <row r="6" spans="1:29">
      <c r="A6" s="1574" t="s">
        <v>5</v>
      </c>
      <c r="B6" s="1455"/>
      <c r="D6" s="1498" t="str">
        <f>'3. Struktur'!D6</f>
        <v>: PT TRIDJASA SIGMA INDONESIA</v>
      </c>
      <c r="E6" s="1457"/>
      <c r="F6" s="1494"/>
      <c r="G6" s="1496"/>
      <c r="H6" s="1496"/>
      <c r="I6" s="1495"/>
      <c r="J6" s="1495"/>
      <c r="K6" s="1496"/>
      <c r="L6" s="1496"/>
      <c r="M6" s="1496"/>
      <c r="N6" s="1496"/>
      <c r="O6" s="1496"/>
      <c r="P6" s="1496"/>
      <c r="R6" s="1496"/>
      <c r="S6" s="1557"/>
      <c r="U6" s="1611"/>
      <c r="V6" s="1611"/>
      <c r="X6" s="1611"/>
      <c r="Y6" s="1611"/>
      <c r="AA6" s="1611"/>
      <c r="AB6" s="1611"/>
    </row>
    <row r="7" spans="1:29">
      <c r="A7" s="1574" t="s">
        <v>7</v>
      </c>
      <c r="B7" s="1455"/>
      <c r="D7" s="1498" t="str">
        <f>'3. Struktur'!D7</f>
        <v xml:space="preserve">: Perhitungan ini merujuk pada gambar </v>
      </c>
      <c r="E7" s="1457"/>
      <c r="F7" s="1494"/>
      <c r="G7" s="1496"/>
      <c r="H7" s="1496"/>
      <c r="I7" s="1495"/>
      <c r="J7" s="1495"/>
      <c r="K7" s="1496"/>
      <c r="L7" s="1496"/>
      <c r="M7" s="1496"/>
      <c r="N7" s="1496"/>
      <c r="O7" s="1496"/>
      <c r="P7" s="1496"/>
      <c r="R7" s="1496"/>
      <c r="S7" s="1557"/>
      <c r="U7" s="1611"/>
      <c r="V7" s="1611"/>
      <c r="X7" s="1611"/>
      <c r="Y7" s="1611"/>
      <c r="AA7" s="1611"/>
      <c r="AB7" s="1611"/>
    </row>
    <row r="8" spans="1:29">
      <c r="A8" s="1577"/>
      <c r="B8" s="1455"/>
      <c r="D8" s="1498" t="str">
        <f>'3. Struktur'!D8</f>
        <v xml:space="preserve">  FOR TENDER tanggal 28 Oktober 2023</v>
      </c>
      <c r="E8" s="1457"/>
      <c r="F8" s="1494"/>
      <c r="G8" s="1496"/>
      <c r="H8" s="1496"/>
      <c r="I8" s="1495"/>
      <c r="J8" s="1495"/>
      <c r="K8" s="1496"/>
      <c r="L8" s="1496"/>
      <c r="M8" s="1496"/>
      <c r="N8" s="1496"/>
      <c r="O8" s="1496"/>
      <c r="P8" s="1496"/>
      <c r="R8" s="1496"/>
      <c r="S8" s="1557"/>
      <c r="U8" s="1611"/>
      <c r="V8" s="1611"/>
      <c r="X8" s="1611"/>
      <c r="Y8" s="1611"/>
      <c r="AA8" s="1611"/>
      <c r="AB8" s="1611"/>
    </row>
    <row r="9" spans="1:29">
      <c r="A9" s="1594"/>
      <c r="B9" s="1507"/>
      <c r="E9" s="1507"/>
      <c r="F9" s="1494"/>
      <c r="G9" s="1496"/>
      <c r="H9" s="1496"/>
      <c r="I9" s="1496"/>
      <c r="J9" s="1496"/>
      <c r="K9" s="1496"/>
      <c r="L9" s="1496"/>
      <c r="M9" s="1496"/>
      <c r="N9" s="1496"/>
      <c r="O9" s="1496"/>
      <c r="P9" s="1496"/>
      <c r="R9" s="1496"/>
      <c r="S9" s="1557"/>
      <c r="T9" s="1606" t="s">
        <v>2040</v>
      </c>
      <c r="U9" s="2597" t="s">
        <v>2035</v>
      </c>
      <c r="V9" s="2597"/>
      <c r="W9" s="1676" t="s">
        <v>2040</v>
      </c>
      <c r="X9" s="2597" t="s">
        <v>2036</v>
      </c>
      <c r="Y9" s="2597"/>
      <c r="Z9" s="1676" t="s">
        <v>2040</v>
      </c>
      <c r="AA9" s="2597" t="s">
        <v>2034</v>
      </c>
      <c r="AB9" s="2597"/>
    </row>
    <row r="10" spans="1:29" ht="14.5" thickBot="1">
      <c r="A10" s="2178"/>
      <c r="B10" s="1507"/>
      <c r="E10" s="1507"/>
      <c r="F10" s="1494"/>
      <c r="G10" s="1496"/>
      <c r="H10" s="1496"/>
      <c r="I10" s="1496"/>
      <c r="J10" s="1496"/>
      <c r="K10" s="1496"/>
      <c r="L10" s="1496"/>
      <c r="M10" s="1496"/>
      <c r="N10" s="1496"/>
      <c r="O10" s="1496"/>
      <c r="P10" s="1496"/>
      <c r="Q10" s="1491" t="s">
        <v>956</v>
      </c>
      <c r="R10" s="1496"/>
      <c r="S10" s="1557"/>
      <c r="U10" s="1611"/>
      <c r="V10" s="1612"/>
      <c r="X10" s="1611"/>
      <c r="Y10" s="1612"/>
      <c r="AA10" s="1611"/>
      <c r="AB10" s="1612"/>
      <c r="AC10" s="1508"/>
    </row>
    <row r="11" spans="1:29" ht="16.5" customHeight="1">
      <c r="A11" s="2616" t="s">
        <v>9</v>
      </c>
      <c r="B11" s="2618" t="s">
        <v>10</v>
      </c>
      <c r="C11" s="2618"/>
      <c r="D11" s="2618"/>
      <c r="E11" s="2620" t="s">
        <v>133</v>
      </c>
      <c r="F11" s="2618" t="s">
        <v>11</v>
      </c>
      <c r="G11" s="2612" t="s">
        <v>1901</v>
      </c>
      <c r="H11" s="2612"/>
      <c r="I11" s="2612"/>
      <c r="J11" s="2612"/>
      <c r="K11" s="2179" t="s">
        <v>966</v>
      </c>
      <c r="L11" s="2612" t="s">
        <v>13</v>
      </c>
      <c r="M11" s="2612"/>
      <c r="N11" s="2612" t="s">
        <v>14</v>
      </c>
      <c r="O11" s="2612"/>
      <c r="P11" s="2179" t="s">
        <v>15</v>
      </c>
      <c r="Q11" s="2180"/>
      <c r="R11" s="2612" t="s">
        <v>13</v>
      </c>
      <c r="S11" s="2598" t="s">
        <v>14</v>
      </c>
      <c r="U11" s="2622" t="s">
        <v>13</v>
      </c>
      <c r="V11" s="2622" t="s">
        <v>1894</v>
      </c>
      <c r="X11" s="2622" t="s">
        <v>13</v>
      </c>
      <c r="Y11" s="2622" t="s">
        <v>1894</v>
      </c>
      <c r="AA11" s="2622" t="s">
        <v>13</v>
      </c>
      <c r="AB11" s="2622" t="s">
        <v>1894</v>
      </c>
    </row>
    <row r="12" spans="1:29" ht="24" customHeight="1" thickBot="1">
      <c r="A12" s="2617"/>
      <c r="B12" s="2619"/>
      <c r="C12" s="2619"/>
      <c r="D12" s="2619"/>
      <c r="E12" s="2621"/>
      <c r="F12" s="2619"/>
      <c r="G12" s="2042" t="s">
        <v>16</v>
      </c>
      <c r="H12" s="2042" t="s">
        <v>472</v>
      </c>
      <c r="I12" s="2042" t="s">
        <v>17</v>
      </c>
      <c r="J12" s="2042" t="s">
        <v>18</v>
      </c>
      <c r="K12" s="2042" t="s">
        <v>27</v>
      </c>
      <c r="L12" s="2042" t="s">
        <v>28</v>
      </c>
      <c r="M12" s="2042" t="s">
        <v>29</v>
      </c>
      <c r="N12" s="2042" t="s">
        <v>28</v>
      </c>
      <c r="O12" s="2042" t="s">
        <v>29</v>
      </c>
      <c r="P12" s="2042" t="s">
        <v>27</v>
      </c>
      <c r="Q12" s="1595"/>
      <c r="R12" s="2613"/>
      <c r="S12" s="2599"/>
      <c r="T12" s="1487"/>
      <c r="U12" s="2623"/>
      <c r="V12" s="2623"/>
      <c r="W12" s="1575"/>
      <c r="X12" s="2624"/>
      <c r="Y12" s="2624"/>
      <c r="Z12" s="1575"/>
      <c r="AA12" s="2624"/>
      <c r="AB12" s="2624"/>
    </row>
    <row r="13" spans="1:29" ht="15.75" customHeight="1">
      <c r="A13" s="2181" t="s">
        <v>404</v>
      </c>
      <c r="B13" s="1580" t="s">
        <v>1953</v>
      </c>
      <c r="C13" s="1596"/>
      <c r="D13" s="1597"/>
      <c r="E13" s="1584"/>
      <c r="F13" s="1595"/>
      <c r="G13" s="1586"/>
      <c r="H13" s="1586"/>
      <c r="I13" s="1586"/>
      <c r="J13" s="1586"/>
      <c r="K13" s="1586"/>
      <c r="L13" s="1586"/>
      <c r="M13" s="1586"/>
      <c r="N13" s="1586"/>
      <c r="O13" s="1586"/>
      <c r="P13" s="1586"/>
      <c r="Q13" s="1595"/>
      <c r="R13" s="1586"/>
      <c r="S13" s="2182"/>
      <c r="U13" s="2167"/>
      <c r="V13" s="2167"/>
      <c r="X13" s="2168"/>
      <c r="Y13" s="2168"/>
      <c r="AA13" s="2168"/>
      <c r="AB13" s="2168"/>
    </row>
    <row r="14" spans="1:29" ht="15.75" hidden="1" customHeight="1">
      <c r="A14" s="2181"/>
      <c r="B14" s="1598" t="s">
        <v>1049</v>
      </c>
      <c r="C14" s="1596"/>
      <c r="D14" s="1597"/>
      <c r="E14" s="1584"/>
      <c r="F14" s="1595"/>
      <c r="G14" s="1586"/>
      <c r="H14" s="1586"/>
      <c r="I14" s="1586"/>
      <c r="J14" s="1586"/>
      <c r="K14" s="1586"/>
      <c r="L14" s="1586"/>
      <c r="M14" s="1586"/>
      <c r="N14" s="1586"/>
      <c r="O14" s="1586"/>
      <c r="P14" s="1586"/>
      <c r="Q14" s="1595"/>
      <c r="R14" s="1586"/>
      <c r="S14" s="2182"/>
      <c r="U14" s="2168"/>
      <c r="V14" s="2168"/>
      <c r="X14" s="2168"/>
      <c r="Y14" s="2168"/>
      <c r="AA14" s="2168"/>
      <c r="AB14" s="2168"/>
    </row>
    <row r="15" spans="1:29" ht="15.75" hidden="1" customHeight="1">
      <c r="A15" s="2183"/>
      <c r="B15" s="1582" t="s">
        <v>97</v>
      </c>
      <c r="C15" s="1552"/>
      <c r="D15" s="1583"/>
      <c r="E15" s="1584"/>
      <c r="F15" s="1584"/>
      <c r="G15" s="1585"/>
      <c r="H15" s="1586"/>
      <c r="I15" s="1586"/>
      <c r="J15" s="1586"/>
      <c r="K15" s="1586"/>
      <c r="L15" s="1586"/>
      <c r="M15" s="1586"/>
      <c r="N15" s="1586"/>
      <c r="O15" s="1586"/>
      <c r="P15" s="1586"/>
      <c r="Q15" s="1595"/>
      <c r="R15" s="1586"/>
      <c r="S15" s="2182"/>
      <c r="U15" s="2168"/>
      <c r="V15" s="2168"/>
      <c r="X15" s="2168"/>
      <c r="Y15" s="2168"/>
      <c r="AA15" s="2168"/>
      <c r="AB15" s="2168"/>
    </row>
    <row r="16" spans="1:29" ht="15.75" hidden="1" customHeight="1">
      <c r="A16" s="2183"/>
      <c r="B16" s="1582" t="s">
        <v>1054</v>
      </c>
      <c r="C16" s="1552"/>
      <c r="D16" s="1583"/>
      <c r="E16" s="1584"/>
      <c r="F16" s="1584"/>
      <c r="G16" s="1586"/>
      <c r="H16" s="1586"/>
      <c r="I16" s="1586"/>
      <c r="J16" s="1586"/>
      <c r="K16" s="1586"/>
      <c r="L16" s="1586"/>
      <c r="M16" s="1586"/>
      <c r="N16" s="1586"/>
      <c r="O16" s="1586"/>
      <c r="P16" s="1586"/>
      <c r="Q16" s="1595"/>
      <c r="R16" s="1586"/>
      <c r="S16" s="2182"/>
      <c r="U16" s="2168"/>
      <c r="V16" s="2168"/>
      <c r="X16" s="2168"/>
      <c r="Y16" s="2168"/>
      <c r="AA16" s="2168"/>
      <c r="AB16" s="2168"/>
    </row>
    <row r="17" spans="1:28" ht="15.75" hidden="1" customHeight="1">
      <c r="A17" s="2184"/>
      <c r="B17" s="1587" t="s">
        <v>99</v>
      </c>
      <c r="C17" s="1552"/>
      <c r="D17" s="1583"/>
      <c r="E17" s="1584"/>
      <c r="F17" s="1584"/>
      <c r="G17" s="1586"/>
      <c r="H17" s="1586"/>
      <c r="I17" s="1586"/>
      <c r="J17" s="1586"/>
      <c r="K17" s="1586"/>
      <c r="L17" s="1586"/>
      <c r="M17" s="1586"/>
      <c r="N17" s="1586"/>
      <c r="O17" s="1586"/>
      <c r="P17" s="1586"/>
      <c r="Q17" s="1595"/>
      <c r="R17" s="1586"/>
      <c r="S17" s="2182"/>
      <c r="U17" s="2168"/>
      <c r="V17" s="2168"/>
      <c r="X17" s="2168"/>
      <c r="Y17" s="2168"/>
      <c r="AA17" s="2168"/>
      <c r="AB17" s="2168"/>
    </row>
    <row r="18" spans="1:28" ht="15.75" hidden="1" customHeight="1">
      <c r="A18" s="2184"/>
      <c r="B18" s="1587" t="s">
        <v>100</v>
      </c>
      <c r="C18" s="1552"/>
      <c r="D18" s="1583"/>
      <c r="E18" s="1584"/>
      <c r="F18" s="1584"/>
      <c r="G18" s="1586"/>
      <c r="H18" s="1586"/>
      <c r="I18" s="1586"/>
      <c r="J18" s="1586"/>
      <c r="K18" s="1586"/>
      <c r="L18" s="1586"/>
      <c r="M18" s="1586"/>
      <c r="N18" s="1586"/>
      <c r="O18" s="1586"/>
      <c r="P18" s="1586"/>
      <c r="Q18" s="1595"/>
      <c r="R18" s="1586"/>
      <c r="S18" s="2182"/>
      <c r="U18" s="2168"/>
      <c r="V18" s="2168"/>
      <c r="X18" s="2168"/>
      <c r="Y18" s="2168"/>
      <c r="AA18" s="2168"/>
      <c r="AB18" s="2168"/>
    </row>
    <row r="19" spans="1:28" ht="15.75" hidden="1" customHeight="1">
      <c r="A19" s="2184"/>
      <c r="B19" s="1587" t="s">
        <v>101</v>
      </c>
      <c r="C19" s="1552"/>
      <c r="D19" s="1583"/>
      <c r="E19" s="1584"/>
      <c r="F19" s="1584"/>
      <c r="G19" s="1586"/>
      <c r="H19" s="1586"/>
      <c r="I19" s="1586"/>
      <c r="J19" s="1586"/>
      <c r="K19" s="1586"/>
      <c r="L19" s="1586"/>
      <c r="M19" s="1586"/>
      <c r="N19" s="1586"/>
      <c r="O19" s="1586"/>
      <c r="P19" s="1586"/>
      <c r="Q19" s="1595"/>
      <c r="R19" s="1586"/>
      <c r="S19" s="2182"/>
      <c r="T19" s="2143" t="e">
        <f>V19/S19</f>
        <v>#DIV/0!</v>
      </c>
      <c r="U19" s="2168">
        <f>R19*95%</f>
        <v>0</v>
      </c>
      <c r="V19" s="2168">
        <f>K19*U19</f>
        <v>0</v>
      </c>
      <c r="W19" s="2154" t="e">
        <f>Y19/V19</f>
        <v>#DIV/0!</v>
      </c>
      <c r="X19" s="2168">
        <f>U19*80%</f>
        <v>0</v>
      </c>
      <c r="Y19" s="2168">
        <f>K19*X19</f>
        <v>0</v>
      </c>
      <c r="Z19" s="2154" t="e">
        <f>AB19/Y19</f>
        <v>#DIV/0!</v>
      </c>
      <c r="AA19" s="2168">
        <f>X19*70%</f>
        <v>0</v>
      </c>
      <c r="AB19" s="2168">
        <f>K19*AA19</f>
        <v>0</v>
      </c>
    </row>
    <row r="20" spans="1:28" ht="15.75" hidden="1" customHeight="1">
      <c r="A20" s="2184"/>
      <c r="B20" s="1587" t="s">
        <v>1896</v>
      </c>
      <c r="C20" s="1552"/>
      <c r="D20" s="1583"/>
      <c r="E20" s="1584"/>
      <c r="F20" s="1584"/>
      <c r="G20" s="1586"/>
      <c r="H20" s="1586"/>
      <c r="I20" s="1586"/>
      <c r="J20" s="1586"/>
      <c r="K20" s="1586"/>
      <c r="L20" s="1586"/>
      <c r="M20" s="1586"/>
      <c r="N20" s="1586"/>
      <c r="O20" s="1586"/>
      <c r="P20" s="1586"/>
      <c r="Q20" s="1595"/>
      <c r="R20" s="1586"/>
      <c r="S20" s="2182"/>
      <c r="T20" s="2177"/>
      <c r="U20" s="2168"/>
      <c r="V20" s="2168"/>
      <c r="W20" s="2157"/>
      <c r="X20" s="2168"/>
      <c r="Y20" s="2168"/>
      <c r="Z20" s="2157"/>
      <c r="AA20" s="2168"/>
      <c r="AB20" s="2168"/>
    </row>
    <row r="21" spans="1:28" ht="15.75" hidden="1" customHeight="1">
      <c r="A21" s="2184"/>
      <c r="B21" s="1587" t="s">
        <v>102</v>
      </c>
      <c r="C21" s="1552"/>
      <c r="D21" s="1583"/>
      <c r="E21" s="1584"/>
      <c r="F21" s="1584"/>
      <c r="G21" s="1586"/>
      <c r="H21" s="1586"/>
      <c r="I21" s="1586"/>
      <c r="J21" s="1586"/>
      <c r="K21" s="1586"/>
      <c r="L21" s="1586"/>
      <c r="M21" s="1586"/>
      <c r="N21" s="1586"/>
      <c r="O21" s="1586"/>
      <c r="P21" s="1586"/>
      <c r="Q21" s="1595"/>
      <c r="R21" s="1586"/>
      <c r="S21" s="2182"/>
      <c r="U21" s="2168"/>
      <c r="V21" s="2168"/>
      <c r="X21" s="2168"/>
      <c r="Y21" s="2168"/>
      <c r="AA21" s="2168"/>
      <c r="AB21" s="2168"/>
    </row>
    <row r="22" spans="1:28" ht="15.75" hidden="1" customHeight="1">
      <c r="A22" s="2184"/>
      <c r="B22" s="1588"/>
      <c r="C22" s="1552"/>
      <c r="D22" s="1583"/>
      <c r="E22" s="1584"/>
      <c r="F22" s="1584"/>
      <c r="G22" s="1586"/>
      <c r="H22" s="1586"/>
      <c r="I22" s="1586"/>
      <c r="J22" s="1586"/>
      <c r="K22" s="1586"/>
      <c r="L22" s="1586"/>
      <c r="M22" s="1586"/>
      <c r="N22" s="1586"/>
      <c r="O22" s="1586"/>
      <c r="P22" s="1586"/>
      <c r="Q22" s="1595"/>
      <c r="R22" s="1586"/>
      <c r="S22" s="2182"/>
      <c r="U22" s="2168"/>
      <c r="V22" s="2168"/>
      <c r="X22" s="2168"/>
      <c r="Y22" s="2168"/>
      <c r="AA22" s="2168"/>
      <c r="AB22" s="2168"/>
    </row>
    <row r="23" spans="1:28" ht="15.75" hidden="1" customHeight="1">
      <c r="A23" s="2184"/>
      <c r="B23" s="1587" t="s">
        <v>103</v>
      </c>
      <c r="C23" s="1552"/>
      <c r="D23" s="1583"/>
      <c r="E23" s="1584"/>
      <c r="F23" s="1584"/>
      <c r="G23" s="1586"/>
      <c r="H23" s="1586"/>
      <c r="I23" s="1586"/>
      <c r="J23" s="1586"/>
      <c r="K23" s="1586"/>
      <c r="L23" s="1586"/>
      <c r="M23" s="1586"/>
      <c r="N23" s="1586"/>
      <c r="O23" s="1586"/>
      <c r="P23" s="1586"/>
      <c r="Q23" s="1595"/>
      <c r="R23" s="1586"/>
      <c r="S23" s="2182"/>
      <c r="U23" s="2168"/>
      <c r="V23" s="2168"/>
      <c r="X23" s="2168"/>
      <c r="Y23" s="2168"/>
      <c r="AA23" s="2168"/>
      <c r="AB23" s="2168"/>
    </row>
    <row r="24" spans="1:28" ht="15.75" hidden="1" customHeight="1">
      <c r="A24" s="2184"/>
      <c r="B24" s="1587" t="s">
        <v>104</v>
      </c>
      <c r="C24" s="1552"/>
      <c r="D24" s="1583"/>
      <c r="E24" s="1584"/>
      <c r="F24" s="1584"/>
      <c r="G24" s="1586"/>
      <c r="H24" s="1586"/>
      <c r="I24" s="1586"/>
      <c r="J24" s="1586"/>
      <c r="K24" s="1586"/>
      <c r="L24" s="1586"/>
      <c r="M24" s="1586"/>
      <c r="N24" s="1586"/>
      <c r="O24" s="1586"/>
      <c r="P24" s="1586"/>
      <c r="Q24" s="1595"/>
      <c r="R24" s="1586"/>
      <c r="S24" s="2182"/>
      <c r="T24" s="2143" t="e">
        <f>V24/S24</f>
        <v>#DIV/0!</v>
      </c>
      <c r="U24" s="2168">
        <f>R24*95%</f>
        <v>0</v>
      </c>
      <c r="V24" s="2168">
        <f>K24*U24</f>
        <v>0</v>
      </c>
      <c r="W24" s="2154" t="e">
        <f>Y24/V24</f>
        <v>#DIV/0!</v>
      </c>
      <c r="X24" s="2168">
        <f>U24*80%</f>
        <v>0</v>
      </c>
      <c r="Y24" s="2168">
        <f>K24*X24</f>
        <v>0</v>
      </c>
      <c r="Z24" s="2154" t="e">
        <f>AB24/Y24</f>
        <v>#DIV/0!</v>
      </c>
      <c r="AA24" s="2168">
        <f>X24*70%</f>
        <v>0</v>
      </c>
      <c r="AB24" s="2168">
        <f>K24*AA24</f>
        <v>0</v>
      </c>
    </row>
    <row r="25" spans="1:28" ht="15.75" hidden="1" customHeight="1">
      <c r="A25" s="2184"/>
      <c r="B25" s="1587" t="s">
        <v>105</v>
      </c>
      <c r="C25" s="1552"/>
      <c r="D25" s="1583"/>
      <c r="E25" s="1584"/>
      <c r="F25" s="1584"/>
      <c r="G25" s="1586"/>
      <c r="H25" s="1586"/>
      <c r="I25" s="1586"/>
      <c r="J25" s="1586"/>
      <c r="K25" s="1586"/>
      <c r="L25" s="1586"/>
      <c r="M25" s="1586"/>
      <c r="N25" s="1586"/>
      <c r="O25" s="1586"/>
      <c r="P25" s="1586"/>
      <c r="Q25" s="1595"/>
      <c r="R25" s="1586"/>
      <c r="S25" s="2182"/>
      <c r="U25" s="2168"/>
      <c r="V25" s="2168"/>
      <c r="X25" s="2168"/>
      <c r="Y25" s="2168"/>
      <c r="AA25" s="2168"/>
      <c r="AB25" s="2168"/>
    </row>
    <row r="26" spans="1:28" ht="15.75" hidden="1" customHeight="1">
      <c r="A26" s="2184"/>
      <c r="B26" s="1588"/>
      <c r="C26" s="1552"/>
      <c r="D26" s="1583"/>
      <c r="E26" s="1584"/>
      <c r="F26" s="1584"/>
      <c r="G26" s="1586"/>
      <c r="H26" s="1586"/>
      <c r="I26" s="1586"/>
      <c r="J26" s="1586"/>
      <c r="K26" s="1586"/>
      <c r="L26" s="1586"/>
      <c r="M26" s="1586"/>
      <c r="N26" s="1586"/>
      <c r="O26" s="1586"/>
      <c r="P26" s="1586"/>
      <c r="Q26" s="1595"/>
      <c r="R26" s="1586"/>
      <c r="S26" s="2182"/>
      <c r="U26" s="2168"/>
      <c r="V26" s="2168"/>
      <c r="X26" s="2168"/>
      <c r="Y26" s="2168"/>
      <c r="AA26" s="2168"/>
      <c r="AB26" s="2168"/>
    </row>
    <row r="27" spans="1:28" ht="15.75" hidden="1" customHeight="1">
      <c r="A27" s="2184"/>
      <c r="B27" s="1587" t="s">
        <v>1048</v>
      </c>
      <c r="C27" s="1552"/>
      <c r="D27" s="1583"/>
      <c r="E27" s="1584"/>
      <c r="F27" s="1584"/>
      <c r="G27" s="1586"/>
      <c r="H27" s="1586"/>
      <c r="I27" s="1586"/>
      <c r="J27" s="1586"/>
      <c r="K27" s="1586"/>
      <c r="L27" s="1586"/>
      <c r="M27" s="1586"/>
      <c r="N27" s="1586"/>
      <c r="O27" s="1586"/>
      <c r="P27" s="1586"/>
      <c r="Q27" s="1595"/>
      <c r="R27" s="1586"/>
      <c r="S27" s="2182"/>
      <c r="U27" s="2168"/>
      <c r="V27" s="2168"/>
      <c r="X27" s="2168"/>
      <c r="Y27" s="2168"/>
      <c r="AA27" s="2168"/>
      <c r="AB27" s="2168"/>
    </row>
    <row r="28" spans="1:28" ht="15.75" hidden="1" customHeight="1">
      <c r="A28" s="2184"/>
      <c r="B28" s="1587"/>
      <c r="C28" s="1552"/>
      <c r="D28" s="1583"/>
      <c r="E28" s="1584"/>
      <c r="F28" s="1584"/>
      <c r="G28" s="1586"/>
      <c r="H28" s="1586"/>
      <c r="I28" s="1586"/>
      <c r="J28" s="1586"/>
      <c r="K28" s="1586"/>
      <c r="L28" s="1586"/>
      <c r="M28" s="1586"/>
      <c r="N28" s="1586"/>
      <c r="O28" s="1586"/>
      <c r="P28" s="1586"/>
      <c r="Q28" s="1595"/>
      <c r="R28" s="1586"/>
      <c r="S28" s="2182"/>
      <c r="U28" s="2168"/>
      <c r="V28" s="2168"/>
      <c r="X28" s="2168"/>
      <c r="Y28" s="2168"/>
      <c r="AA28" s="2168"/>
      <c r="AB28" s="2168"/>
    </row>
    <row r="29" spans="1:28" ht="15.75" hidden="1" customHeight="1">
      <c r="A29" s="2184"/>
      <c r="B29" s="1587" t="s">
        <v>121</v>
      </c>
      <c r="C29" s="1552"/>
      <c r="D29" s="1583"/>
      <c r="E29" s="1584"/>
      <c r="F29" s="1584"/>
      <c r="G29" s="1586"/>
      <c r="H29" s="1586"/>
      <c r="I29" s="1586"/>
      <c r="J29" s="1586"/>
      <c r="K29" s="1586"/>
      <c r="L29" s="1586"/>
      <c r="M29" s="1586"/>
      <c r="N29" s="1586"/>
      <c r="O29" s="1586"/>
      <c r="P29" s="1586"/>
      <c r="Q29" s="1595"/>
      <c r="R29" s="1586"/>
      <c r="S29" s="2182"/>
      <c r="T29" s="2143" t="e">
        <f>V29/S29</f>
        <v>#DIV/0!</v>
      </c>
      <c r="U29" s="2168">
        <f>R29*95%</f>
        <v>0</v>
      </c>
      <c r="V29" s="2168">
        <f>K29*U29</f>
        <v>0</v>
      </c>
      <c r="W29" s="2154" t="e">
        <f>Y29/V29</f>
        <v>#DIV/0!</v>
      </c>
      <c r="X29" s="2168">
        <f>U29*80%</f>
        <v>0</v>
      </c>
      <c r="Y29" s="2168">
        <f>K29*X29</f>
        <v>0</v>
      </c>
      <c r="Z29" s="2154" t="e">
        <f>AB29/Y29</f>
        <v>#DIV/0!</v>
      </c>
      <c r="AA29" s="2168">
        <f>X29*70%</f>
        <v>0</v>
      </c>
      <c r="AB29" s="2168">
        <f>K29*AA29</f>
        <v>0</v>
      </c>
    </row>
    <row r="30" spans="1:28" ht="15.75" hidden="1" customHeight="1">
      <c r="A30" s="2184"/>
      <c r="B30" s="1587" t="s">
        <v>122</v>
      </c>
      <c r="C30" s="1552"/>
      <c r="D30" s="1583"/>
      <c r="E30" s="1584"/>
      <c r="F30" s="1584"/>
      <c r="G30" s="1586"/>
      <c r="H30" s="1586"/>
      <c r="I30" s="1586"/>
      <c r="J30" s="1586"/>
      <c r="K30" s="1586"/>
      <c r="L30" s="1586"/>
      <c r="M30" s="1586"/>
      <c r="N30" s="1586"/>
      <c r="O30" s="1586"/>
      <c r="P30" s="1586"/>
      <c r="Q30" s="1595"/>
      <c r="R30" s="1586"/>
      <c r="S30" s="2182"/>
      <c r="U30" s="2169"/>
      <c r="V30" s="2169"/>
      <c r="X30" s="2169"/>
      <c r="Y30" s="2169"/>
      <c r="AA30" s="2169"/>
      <c r="AB30" s="2169"/>
    </row>
    <row r="31" spans="1:28" ht="15.75" hidden="1" customHeight="1">
      <c r="A31" s="2184"/>
      <c r="B31" s="1587" t="s">
        <v>123</v>
      </c>
      <c r="C31" s="1552"/>
      <c r="D31" s="1583"/>
      <c r="E31" s="1584"/>
      <c r="F31" s="1584"/>
      <c r="G31" s="1586"/>
      <c r="H31" s="1586"/>
      <c r="I31" s="1586"/>
      <c r="J31" s="1586"/>
      <c r="K31" s="1586"/>
      <c r="L31" s="1586"/>
      <c r="M31" s="1586"/>
      <c r="N31" s="1586"/>
      <c r="O31" s="1586"/>
      <c r="P31" s="1586"/>
      <c r="Q31" s="1595"/>
      <c r="R31" s="1586"/>
      <c r="S31" s="2182"/>
      <c r="U31" s="2169"/>
      <c r="V31" s="2169"/>
      <c r="X31" s="2169"/>
      <c r="Y31" s="2169"/>
      <c r="AA31" s="2169"/>
      <c r="AB31" s="2169"/>
    </row>
    <row r="32" spans="1:28" ht="15.75" hidden="1" customHeight="1">
      <c r="A32" s="2184"/>
      <c r="B32" s="1587"/>
      <c r="C32" s="1552"/>
      <c r="D32" s="1583"/>
      <c r="E32" s="1584"/>
      <c r="F32" s="1584"/>
      <c r="G32" s="1586"/>
      <c r="H32" s="1586"/>
      <c r="I32" s="1586"/>
      <c r="J32" s="1586"/>
      <c r="K32" s="1586"/>
      <c r="L32" s="1586"/>
      <c r="M32" s="1586"/>
      <c r="N32" s="1586"/>
      <c r="O32" s="1586"/>
      <c r="P32" s="1586"/>
      <c r="Q32" s="1595"/>
      <c r="R32" s="1586"/>
      <c r="S32" s="2182"/>
      <c r="U32" s="2169"/>
      <c r="V32" s="2169"/>
      <c r="X32" s="2169"/>
      <c r="Y32" s="2169"/>
      <c r="AA32" s="2169"/>
      <c r="AB32" s="2169"/>
    </row>
    <row r="33" spans="1:35" ht="15.75" hidden="1" customHeight="1">
      <c r="A33" s="2184"/>
      <c r="B33" s="1587" t="s">
        <v>124</v>
      </c>
      <c r="C33" s="1552"/>
      <c r="D33" s="1583"/>
      <c r="E33" s="1584"/>
      <c r="F33" s="1584"/>
      <c r="G33" s="1586"/>
      <c r="H33" s="1586"/>
      <c r="I33" s="1586"/>
      <c r="J33" s="1586"/>
      <c r="K33" s="1586"/>
      <c r="L33" s="1586"/>
      <c r="M33" s="1586"/>
      <c r="N33" s="1586"/>
      <c r="O33" s="1586"/>
      <c r="P33" s="1586"/>
      <c r="Q33" s="1595"/>
      <c r="R33" s="1586"/>
      <c r="S33" s="2182"/>
      <c r="T33" s="1674"/>
      <c r="U33" s="2170"/>
      <c r="V33" s="2171">
        <f>SUM(V13:V32)</f>
        <v>0</v>
      </c>
      <c r="W33" s="2156"/>
      <c r="X33" s="2170"/>
      <c r="Y33" s="2171">
        <f>SUM(Y13:Y32)</f>
        <v>0</v>
      </c>
      <c r="Z33" s="2156"/>
      <c r="AA33" s="2170"/>
      <c r="AB33" s="2171">
        <f>SUM(AB13:AB32)</f>
        <v>0</v>
      </c>
    </row>
    <row r="34" spans="1:35" ht="15.75" hidden="1" customHeight="1">
      <c r="A34" s="2184"/>
      <c r="B34" s="1587" t="s">
        <v>125</v>
      </c>
      <c r="C34" s="1552"/>
      <c r="D34" s="1583"/>
      <c r="E34" s="1584"/>
      <c r="F34" s="1584"/>
      <c r="G34" s="1586"/>
      <c r="H34" s="1586"/>
      <c r="I34" s="1586"/>
      <c r="J34" s="1586"/>
      <c r="K34" s="1586"/>
      <c r="L34" s="1586"/>
      <c r="M34" s="1586"/>
      <c r="N34" s="1586"/>
      <c r="O34" s="1586"/>
      <c r="P34" s="1586"/>
      <c r="Q34" s="1595"/>
      <c r="R34" s="1586"/>
      <c r="S34" s="2182"/>
      <c r="U34" s="2172">
        <f t="shared" ref="U34:U37" si="0">O34+P34</f>
        <v>0</v>
      </c>
      <c r="V34" s="2172">
        <f t="shared" ref="V34:V37" si="1">N34*U34</f>
        <v>0</v>
      </c>
      <c r="X34" s="2172">
        <f t="shared" ref="X34:X37" si="2">R34+S34</f>
        <v>0</v>
      </c>
      <c r="Y34" s="2172">
        <f t="shared" ref="Y34:Y37" si="3">Q34*X34</f>
        <v>0</v>
      </c>
      <c r="AA34" s="2172">
        <f t="shared" ref="AA34:AA37" si="4">U34+V34</f>
        <v>0</v>
      </c>
      <c r="AB34" s="2172">
        <f t="shared" ref="AB34:AB37" si="5">T34*AA34</f>
        <v>0</v>
      </c>
    </row>
    <row r="35" spans="1:35" ht="15.75" customHeight="1">
      <c r="A35" s="2184"/>
      <c r="B35" s="1587"/>
      <c r="C35" s="1552"/>
      <c r="D35" s="1583"/>
      <c r="E35" s="1584"/>
      <c r="F35" s="1584"/>
      <c r="G35" s="1586"/>
      <c r="H35" s="1586"/>
      <c r="I35" s="1586"/>
      <c r="J35" s="1586"/>
      <c r="K35" s="1586"/>
      <c r="L35" s="1586"/>
      <c r="M35" s="1586"/>
      <c r="N35" s="1586"/>
      <c r="O35" s="1586"/>
      <c r="P35" s="1586"/>
      <c r="Q35" s="1595"/>
      <c r="R35" s="1586"/>
      <c r="S35" s="2182"/>
      <c r="U35" s="2172">
        <f t="shared" si="0"/>
        <v>0</v>
      </c>
      <c r="V35" s="2172">
        <f t="shared" si="1"/>
        <v>0</v>
      </c>
      <c r="X35" s="2172">
        <f t="shared" si="2"/>
        <v>0</v>
      </c>
      <c r="Y35" s="2172">
        <f t="shared" si="3"/>
        <v>0</v>
      </c>
      <c r="AA35" s="2172">
        <f t="shared" si="4"/>
        <v>0</v>
      </c>
      <c r="AB35" s="2172">
        <f t="shared" si="5"/>
        <v>0</v>
      </c>
    </row>
    <row r="36" spans="1:35" ht="15.75" customHeight="1">
      <c r="A36" s="2181" t="s">
        <v>69</v>
      </c>
      <c r="B36" s="1599" t="s">
        <v>112</v>
      </c>
      <c r="C36" s="1600"/>
      <c r="D36" s="1597"/>
      <c r="E36" s="1584"/>
      <c r="F36" s="1584"/>
      <c r="G36" s="1601"/>
      <c r="H36" s="1586"/>
      <c r="I36" s="1586"/>
      <c r="J36" s="1586"/>
      <c r="K36" s="1586"/>
      <c r="L36" s="1586"/>
      <c r="M36" s="1586"/>
      <c r="N36" s="1586"/>
      <c r="O36" s="1586"/>
      <c r="P36" s="1586"/>
      <c r="Q36" s="1595"/>
      <c r="R36" s="1586"/>
      <c r="S36" s="2182"/>
      <c r="U36" s="2172">
        <f t="shared" si="0"/>
        <v>0</v>
      </c>
      <c r="V36" s="2172">
        <f t="shared" si="1"/>
        <v>0</v>
      </c>
      <c r="X36" s="2172">
        <f t="shared" si="2"/>
        <v>0</v>
      </c>
      <c r="Y36" s="2172">
        <f t="shared" si="3"/>
        <v>0</v>
      </c>
      <c r="AA36" s="2172">
        <f t="shared" si="4"/>
        <v>0</v>
      </c>
      <c r="AB36" s="2172">
        <f t="shared" si="5"/>
        <v>0</v>
      </c>
    </row>
    <row r="37" spans="1:35" ht="15.75" customHeight="1">
      <c r="A37" s="2181">
        <v>1</v>
      </c>
      <c r="B37" s="1599" t="s">
        <v>113</v>
      </c>
      <c r="C37" s="1600"/>
      <c r="D37" s="1597"/>
      <c r="E37" s="1584"/>
      <c r="F37" s="1584"/>
      <c r="G37" s="1601"/>
      <c r="H37" s="1586"/>
      <c r="I37" s="1586"/>
      <c r="J37" s="1586"/>
      <c r="K37" s="1586"/>
      <c r="L37" s="1586"/>
      <c r="M37" s="1586"/>
      <c r="N37" s="1586"/>
      <c r="O37" s="1586"/>
      <c r="P37" s="1586"/>
      <c r="Q37" s="1595"/>
      <c r="R37" s="1586"/>
      <c r="S37" s="2182"/>
      <c r="U37" s="2172">
        <f t="shared" si="0"/>
        <v>0</v>
      </c>
      <c r="V37" s="2172">
        <f t="shared" si="1"/>
        <v>0</v>
      </c>
      <c r="X37" s="2172">
        <f t="shared" si="2"/>
        <v>0</v>
      </c>
      <c r="Y37" s="2172">
        <f t="shared" si="3"/>
        <v>0</v>
      </c>
      <c r="AA37" s="2172">
        <f t="shared" si="4"/>
        <v>0</v>
      </c>
      <c r="AB37" s="2172">
        <f t="shared" si="5"/>
        <v>0</v>
      </c>
    </row>
    <row r="38" spans="1:35" ht="15.75" customHeight="1">
      <c r="A38" s="2181"/>
      <c r="B38" s="1602" t="s">
        <v>114</v>
      </c>
      <c r="C38" s="1600"/>
      <c r="D38" s="1597"/>
      <c r="E38" s="1584" t="s">
        <v>1855</v>
      </c>
      <c r="F38" s="1584"/>
      <c r="G38" s="1601"/>
      <c r="H38" s="1586"/>
      <c r="I38" s="1586"/>
      <c r="J38" s="1586"/>
      <c r="K38" s="1586"/>
      <c r="L38" s="1586"/>
      <c r="M38" s="1586"/>
      <c r="N38" s="1586"/>
      <c r="O38" s="1586"/>
      <c r="P38" s="1586"/>
      <c r="Q38" s="1595"/>
      <c r="R38" s="1586"/>
      <c r="S38" s="2182"/>
      <c r="U38" s="2172"/>
      <c r="V38" s="2172"/>
      <c r="X38" s="2172"/>
      <c r="Y38" s="2172"/>
      <c r="AA38" s="2172"/>
      <c r="AB38" s="2172"/>
    </row>
    <row r="39" spans="1:35" ht="15.75" customHeight="1">
      <c r="A39" s="2181"/>
      <c r="B39" s="1602" t="s">
        <v>115</v>
      </c>
      <c r="C39" s="1600"/>
      <c r="D39" s="1597"/>
      <c r="E39" s="1584"/>
      <c r="F39" s="1584"/>
      <c r="G39" s="1601"/>
      <c r="H39" s="1586"/>
      <c r="I39" s="1586"/>
      <c r="J39" s="1586"/>
      <c r="K39" s="1586"/>
      <c r="L39" s="1586"/>
      <c r="M39" s="1586"/>
      <c r="N39" s="1586"/>
      <c r="O39" s="1586"/>
      <c r="P39" s="1586"/>
      <c r="Q39" s="1595"/>
      <c r="R39" s="1586"/>
      <c r="S39" s="2182"/>
      <c r="U39" s="2172"/>
      <c r="V39" s="2172"/>
      <c r="X39" s="2172"/>
      <c r="Y39" s="2172"/>
      <c r="AA39" s="2172"/>
      <c r="AB39" s="2172"/>
    </row>
    <row r="40" spans="1:35" ht="15.75" customHeight="1">
      <c r="A40" s="2185"/>
      <c r="B40" s="1589" t="s">
        <v>135</v>
      </c>
      <c r="C40" s="1590"/>
      <c r="D40" s="1597"/>
      <c r="E40" s="1584" t="s">
        <v>134</v>
      </c>
      <c r="F40" s="1603" t="s">
        <v>72</v>
      </c>
      <c r="G40" s="1541">
        <f>[199]Sheet1!$L$76</f>
        <v>194.58999999999997</v>
      </c>
      <c r="H40" s="1604">
        <f>[199]Sheet1!$L$119</f>
        <v>287.60000000000002</v>
      </c>
      <c r="I40" s="1541">
        <f>[199]Sheet1!$L$156</f>
        <v>433.6</v>
      </c>
      <c r="J40" s="1541">
        <v>193.4</v>
      </c>
      <c r="K40" s="1586">
        <f>SUM(G40:J40)</f>
        <v>1109.19</v>
      </c>
      <c r="L40" s="1605">
        <f>ANALISA_DINDING!$F$42</f>
        <v>121967.36162819561</v>
      </c>
      <c r="M40" s="1605">
        <f>ANALISA_DINDING!$E$42</f>
        <v>85410.5</v>
      </c>
      <c r="N40" s="1586">
        <f>K40*L40</f>
        <v>135284977.84437829</v>
      </c>
      <c r="O40" s="1586">
        <f>K40*M40</f>
        <v>94736472.495000005</v>
      </c>
      <c r="P40" s="1586">
        <f>N40+O40</f>
        <v>230021450.3393783</v>
      </c>
      <c r="Q40" s="1595"/>
      <c r="R40" s="1605">
        <f>L40+M40</f>
        <v>207377.86162819562</v>
      </c>
      <c r="S40" s="2182">
        <f>K40*R40</f>
        <v>230021450.3393783</v>
      </c>
      <c r="T40" s="2143">
        <f>V40/S40</f>
        <v>0.10000000000000002</v>
      </c>
      <c r="U40" s="2173">
        <f>R40*10%</f>
        <v>20737.786162819564</v>
      </c>
      <c r="V40" s="2173">
        <f>K40*U40</f>
        <v>23002145.033937834</v>
      </c>
      <c r="W40" s="2143">
        <f>Y40/S40</f>
        <v>0.10000000000000002</v>
      </c>
      <c r="X40" s="2173">
        <f>R40*10%</f>
        <v>20737.786162819564</v>
      </c>
      <c r="Y40" s="2173">
        <f>K40*X40</f>
        <v>23002145.033937834</v>
      </c>
      <c r="Z40" s="2143">
        <f>AB40/S40</f>
        <v>0.80000000000000016</v>
      </c>
      <c r="AA40" s="2173">
        <f>R40*(100%-T40-W40)</f>
        <v>165902.28930255651</v>
      </c>
      <c r="AB40" s="2173">
        <f>K40*AA40</f>
        <v>184017160.27150267</v>
      </c>
      <c r="AE40" s="1942"/>
      <c r="AI40" s="1942"/>
    </row>
    <row r="41" spans="1:35" ht="15.75" customHeight="1">
      <c r="A41" s="2185"/>
      <c r="B41" s="1589" t="s">
        <v>1038</v>
      </c>
      <c r="C41" s="1590"/>
      <c r="D41" s="1597"/>
      <c r="E41" s="1584" t="s">
        <v>1040</v>
      </c>
      <c r="F41" s="1603" t="s">
        <v>72</v>
      </c>
      <c r="G41" s="1541">
        <f>G40*2</f>
        <v>389.17999999999995</v>
      </c>
      <c r="H41" s="1541">
        <f>(H40*2)*1.3</f>
        <v>747.7600000000001</v>
      </c>
      <c r="I41" s="1541">
        <f t="shared" ref="I41:J41" si="6">I40*2</f>
        <v>867.2</v>
      </c>
      <c r="J41" s="1541">
        <f t="shared" si="6"/>
        <v>386.8</v>
      </c>
      <c r="K41" s="1586">
        <f>SUM(G41:J41)</f>
        <v>2390.94</v>
      </c>
      <c r="L41" s="1605">
        <f>ANALISA_DINDING!$F$56</f>
        <v>41497.979999999996</v>
      </c>
      <c r="M41" s="1605">
        <f>ANALISA_DINDING!$E$56</f>
        <v>73025</v>
      </c>
      <c r="N41" s="1586">
        <f t="shared" ref="N41:N42" si="7">K41*L41</f>
        <v>99219180.301199988</v>
      </c>
      <c r="O41" s="1586">
        <f t="shared" ref="O41:O42" si="8">K41*M41</f>
        <v>174598393.5</v>
      </c>
      <c r="P41" s="1586">
        <f t="shared" ref="P41:P42" si="9">N41+O41</f>
        <v>273817573.80119997</v>
      </c>
      <c r="Q41" s="1595"/>
      <c r="R41" s="1605">
        <f t="shared" ref="R41:R56" si="10">L41+M41</f>
        <v>114522.98</v>
      </c>
      <c r="S41" s="2182">
        <f t="shared" ref="S41:S56" si="11">K41*R41</f>
        <v>273817573.80119997</v>
      </c>
      <c r="T41" s="2143">
        <f t="shared" ref="T41:T56" si="12">V41/S41</f>
        <v>0.10000000000000002</v>
      </c>
      <c r="U41" s="2173">
        <f t="shared" ref="U41:U56" si="13">R41*10%</f>
        <v>11452.298000000001</v>
      </c>
      <c r="V41" s="2173">
        <f t="shared" ref="V41:V56" si="14">K41*U41</f>
        <v>27381757.380120002</v>
      </c>
      <c r="W41" s="2143">
        <f t="shared" ref="W41:W56" si="15">Y41/S41</f>
        <v>0.10000000000000002</v>
      </c>
      <c r="X41" s="2173">
        <f>R41*10%</f>
        <v>11452.298000000001</v>
      </c>
      <c r="Y41" s="2173">
        <f t="shared" ref="Y41:Y56" si="16">K41*X41</f>
        <v>27381757.380120002</v>
      </c>
      <c r="Z41" s="2143">
        <f t="shared" ref="Z41:Z56" si="17">AB41/S41</f>
        <v>0.80000000000000016</v>
      </c>
      <c r="AA41" s="2173">
        <f t="shared" ref="AA41:AA56" si="18">R41*(100%-T41-W41)</f>
        <v>91618.384000000005</v>
      </c>
      <c r="AB41" s="2173">
        <f t="shared" ref="AB41:AB56" si="19">K41*AA41</f>
        <v>219054059.04096001</v>
      </c>
    </row>
    <row r="42" spans="1:35" ht="15.75" customHeight="1">
      <c r="A42" s="2185"/>
      <c r="B42" s="1589" t="s">
        <v>1039</v>
      </c>
      <c r="C42" s="1590"/>
      <c r="D42" s="1597"/>
      <c r="E42" s="1584" t="s">
        <v>1041</v>
      </c>
      <c r="F42" s="1603" t="s">
        <v>72</v>
      </c>
      <c r="G42" s="1541">
        <f>G41</f>
        <v>389.17999999999995</v>
      </c>
      <c r="H42" s="1541">
        <f t="shared" ref="H42:J42" si="20">H41</f>
        <v>747.7600000000001</v>
      </c>
      <c r="I42" s="1541">
        <f t="shared" si="20"/>
        <v>867.2</v>
      </c>
      <c r="J42" s="1541">
        <f t="shared" si="20"/>
        <v>386.8</v>
      </c>
      <c r="K42" s="1586">
        <f>SUM(G42:J42)</f>
        <v>2390.94</v>
      </c>
      <c r="L42" s="1605">
        <f>ANALISA_DINDING!$F$69</f>
        <v>19014.099999999999</v>
      </c>
      <c r="M42" s="1605">
        <f>ANALISA_DINDING!$E$69</f>
        <v>25047</v>
      </c>
      <c r="N42" s="1586">
        <f t="shared" si="7"/>
        <v>45461572.254000001</v>
      </c>
      <c r="O42" s="1586">
        <f t="shared" si="8"/>
        <v>59885874.18</v>
      </c>
      <c r="P42" s="1586">
        <f t="shared" si="9"/>
        <v>105347446.434</v>
      </c>
      <c r="Q42" s="1595"/>
      <c r="R42" s="1605">
        <f t="shared" si="10"/>
        <v>44061.1</v>
      </c>
      <c r="S42" s="2182">
        <f t="shared" si="11"/>
        <v>105347446.434</v>
      </c>
      <c r="T42" s="2143">
        <f t="shared" si="12"/>
        <v>9.9999999999999992E-2</v>
      </c>
      <c r="U42" s="2173">
        <f t="shared" si="13"/>
        <v>4406.1099999999997</v>
      </c>
      <c r="V42" s="2173">
        <f t="shared" si="14"/>
        <v>10534744.643399999</v>
      </c>
      <c r="W42" s="2143">
        <f t="shared" si="15"/>
        <v>9.9999999999999992E-2</v>
      </c>
      <c r="X42" s="2173">
        <f>R42*10%</f>
        <v>4406.1099999999997</v>
      </c>
      <c r="Y42" s="2173">
        <f t="shared" si="16"/>
        <v>10534744.643399999</v>
      </c>
      <c r="Z42" s="2143">
        <f t="shared" si="17"/>
        <v>0.79999999999999993</v>
      </c>
      <c r="AA42" s="2173">
        <f t="shared" si="18"/>
        <v>35248.879999999997</v>
      </c>
      <c r="AB42" s="2173">
        <f t="shared" si="19"/>
        <v>84277957.147199988</v>
      </c>
    </row>
    <row r="43" spans="1:35" ht="15.75" customHeight="1">
      <c r="A43" s="2185"/>
      <c r="B43" s="1589" t="s">
        <v>2014</v>
      </c>
      <c r="C43" s="1590"/>
      <c r="D43" s="1597"/>
      <c r="E43" s="1584" t="s">
        <v>2015</v>
      </c>
      <c r="F43" s="1603" t="s">
        <v>72</v>
      </c>
      <c r="G43" s="1541">
        <f>[199]Sheet1!$N$108</f>
        <v>619.43999999999994</v>
      </c>
      <c r="H43" s="1541"/>
      <c r="I43" s="1541"/>
      <c r="J43" s="1541"/>
      <c r="K43" s="1586">
        <f>SUM(G43:J43)</f>
        <v>619.43999999999994</v>
      </c>
      <c r="L43" s="1605">
        <f>ANALISA_DINDING!$F$69</f>
        <v>19014.099999999999</v>
      </c>
      <c r="M43" s="1605">
        <f>ANALISA_DINDING!$E$69</f>
        <v>25047</v>
      </c>
      <c r="N43" s="1586">
        <f t="shared" ref="N43" si="21">K43*L43</f>
        <v>11778094.103999998</v>
      </c>
      <c r="O43" s="1586">
        <f t="shared" ref="O43" si="22">K43*M43</f>
        <v>15515113.679999998</v>
      </c>
      <c r="P43" s="1586">
        <f t="shared" ref="P43" si="23">N43+O43</f>
        <v>27293207.783999994</v>
      </c>
      <c r="Q43" s="1595"/>
      <c r="R43" s="1605">
        <f t="shared" ref="R43" si="24">L43+M43</f>
        <v>44061.1</v>
      </c>
      <c r="S43" s="2182">
        <f t="shared" ref="S43" si="25">K43*R43</f>
        <v>27293207.783999998</v>
      </c>
      <c r="T43" s="2143">
        <f t="shared" si="12"/>
        <v>9.9999999999999992E-2</v>
      </c>
      <c r="U43" s="2173">
        <f t="shared" si="13"/>
        <v>4406.1099999999997</v>
      </c>
      <c r="V43" s="2173">
        <f t="shared" si="14"/>
        <v>2729320.7783999997</v>
      </c>
      <c r="W43" s="2143">
        <f t="shared" si="15"/>
        <v>9.9999999999999992E-2</v>
      </c>
      <c r="X43" s="2173">
        <f>R43*10%</f>
        <v>4406.1099999999997</v>
      </c>
      <c r="Y43" s="2173">
        <f t="shared" si="16"/>
        <v>2729320.7783999997</v>
      </c>
      <c r="Z43" s="2143">
        <f t="shared" si="17"/>
        <v>0.79999999999999993</v>
      </c>
      <c r="AA43" s="2173">
        <f t="shared" si="18"/>
        <v>35248.879999999997</v>
      </c>
      <c r="AB43" s="2173">
        <f t="shared" si="19"/>
        <v>21834566.227199998</v>
      </c>
    </row>
    <row r="44" spans="1:35" ht="15.75" customHeight="1">
      <c r="A44" s="2181">
        <v>2</v>
      </c>
      <c r="B44" s="1599" t="s">
        <v>1044</v>
      </c>
      <c r="C44" s="1600"/>
      <c r="D44" s="1597"/>
      <c r="E44" s="1584"/>
      <c r="F44" s="1584"/>
      <c r="G44" s="1601"/>
      <c r="H44" s="1586"/>
      <c r="I44" s="1586"/>
      <c r="J44" s="1586"/>
      <c r="K44" s="1586"/>
      <c r="L44" s="1586"/>
      <c r="M44" s="1586"/>
      <c r="N44" s="1586"/>
      <c r="O44" s="1586"/>
      <c r="P44" s="1586"/>
      <c r="Q44" s="1595"/>
      <c r="R44" s="1605">
        <f t="shared" si="10"/>
        <v>0</v>
      </c>
      <c r="S44" s="2182">
        <f t="shared" si="11"/>
        <v>0</v>
      </c>
      <c r="T44" s="2143"/>
      <c r="U44" s="2173">
        <f t="shared" si="13"/>
        <v>0</v>
      </c>
      <c r="V44" s="2173">
        <f t="shared" si="14"/>
        <v>0</v>
      </c>
      <c r="W44" s="2143"/>
      <c r="X44" s="2173">
        <f t="shared" ref="X44:X54" si="26">R44*15%</f>
        <v>0</v>
      </c>
      <c r="Y44" s="2173">
        <f t="shared" si="16"/>
        <v>0</v>
      </c>
      <c r="Z44" s="2143"/>
      <c r="AA44" s="2173">
        <f t="shared" si="18"/>
        <v>0</v>
      </c>
      <c r="AB44" s="2173">
        <f t="shared" si="19"/>
        <v>0</v>
      </c>
    </row>
    <row r="45" spans="1:35" ht="15.75" customHeight="1">
      <c r="A45" s="2181"/>
      <c r="B45" s="1602" t="s">
        <v>1045</v>
      </c>
      <c r="C45" s="1600"/>
      <c r="D45" s="1597"/>
      <c r="E45" s="1584"/>
      <c r="F45" s="1584"/>
      <c r="G45" s="1601"/>
      <c r="H45" s="1586"/>
      <c r="I45" s="1586"/>
      <c r="J45" s="1586"/>
      <c r="K45" s="1586"/>
      <c r="L45" s="1586"/>
      <c r="M45" s="1586"/>
      <c r="N45" s="1586"/>
      <c r="O45" s="1586"/>
      <c r="P45" s="1586"/>
      <c r="Q45" s="1595"/>
      <c r="R45" s="1605">
        <f t="shared" si="10"/>
        <v>0</v>
      </c>
      <c r="S45" s="2182">
        <f t="shared" si="11"/>
        <v>0</v>
      </c>
      <c r="T45" s="2143"/>
      <c r="U45" s="2173">
        <f t="shared" si="13"/>
        <v>0</v>
      </c>
      <c r="V45" s="2173">
        <f t="shared" si="14"/>
        <v>0</v>
      </c>
      <c r="W45" s="2143"/>
      <c r="X45" s="2173">
        <f t="shared" si="26"/>
        <v>0</v>
      </c>
      <c r="Y45" s="2173">
        <f t="shared" si="16"/>
        <v>0</v>
      </c>
      <c r="Z45" s="2143"/>
      <c r="AA45" s="2173">
        <f t="shared" si="18"/>
        <v>0</v>
      </c>
      <c r="AB45" s="2173">
        <f t="shared" si="19"/>
        <v>0</v>
      </c>
    </row>
    <row r="46" spans="1:35" ht="15.75" customHeight="1">
      <c r="A46" s="2185"/>
      <c r="B46" s="1589" t="s">
        <v>1046</v>
      </c>
      <c r="C46" s="1590"/>
      <c r="D46" s="1597"/>
      <c r="E46" s="1584" t="s">
        <v>1047</v>
      </c>
      <c r="F46" s="1603" t="s">
        <v>72</v>
      </c>
      <c r="G46" s="1541">
        <v>59.3</v>
      </c>
      <c r="H46" s="1604">
        <f>0*47.5</f>
        <v>0</v>
      </c>
      <c r="I46" s="1541">
        <f>0*173</f>
        <v>0</v>
      </c>
      <c r="J46" s="1541">
        <f>0*43</f>
        <v>0</v>
      </c>
      <c r="K46" s="1586">
        <f>SUM(G46:J46)</f>
        <v>59.3</v>
      </c>
      <c r="L46" s="1605">
        <f>ANALISA_DINDING!F84</f>
        <v>210972.1</v>
      </c>
      <c r="M46" s="1605">
        <f>ANALISA_DINDING!E84</f>
        <v>70201.75</v>
      </c>
      <c r="N46" s="1586">
        <f>K46*L46</f>
        <v>12510645.529999999</v>
      </c>
      <c r="O46" s="1586">
        <f>K46*M46</f>
        <v>4162963.7749999999</v>
      </c>
      <c r="P46" s="1586">
        <f>N46+O46</f>
        <v>16673609.305</v>
      </c>
      <c r="Q46" s="1595"/>
      <c r="R46" s="1605">
        <f t="shared" si="10"/>
        <v>281173.84999999998</v>
      </c>
      <c r="S46" s="2182">
        <f t="shared" si="11"/>
        <v>16673609.304999998</v>
      </c>
      <c r="T46" s="2143">
        <f t="shared" si="12"/>
        <v>0.1</v>
      </c>
      <c r="U46" s="2173">
        <f t="shared" si="13"/>
        <v>28117.384999999998</v>
      </c>
      <c r="V46" s="2173">
        <f t="shared" si="14"/>
        <v>1667360.9304999998</v>
      </c>
      <c r="W46" s="2143">
        <f t="shared" si="15"/>
        <v>0.1</v>
      </c>
      <c r="X46" s="2173">
        <f>R46*10%</f>
        <v>28117.384999999998</v>
      </c>
      <c r="Y46" s="2173">
        <f t="shared" si="16"/>
        <v>1667360.9304999998</v>
      </c>
      <c r="Z46" s="2143">
        <f t="shared" si="17"/>
        <v>0.8</v>
      </c>
      <c r="AA46" s="2173">
        <f t="shared" si="18"/>
        <v>224939.08</v>
      </c>
      <c r="AB46" s="2173">
        <f t="shared" si="19"/>
        <v>13338887.443999998</v>
      </c>
      <c r="AE46" s="1942"/>
      <c r="AI46" s="1942"/>
    </row>
    <row r="47" spans="1:35" ht="15.75" customHeight="1">
      <c r="A47" s="2181">
        <v>3</v>
      </c>
      <c r="B47" s="1599" t="s">
        <v>1050</v>
      </c>
      <c r="C47" s="1600"/>
      <c r="D47" s="1597"/>
      <c r="E47" s="1584"/>
      <c r="F47" s="1584"/>
      <c r="G47" s="1601"/>
      <c r="H47" s="1586"/>
      <c r="I47" s="1586"/>
      <c r="J47" s="1586"/>
      <c r="K47" s="1586"/>
      <c r="L47" s="1586"/>
      <c r="M47" s="1586"/>
      <c r="N47" s="1586"/>
      <c r="O47" s="1586"/>
      <c r="P47" s="1586"/>
      <c r="Q47" s="1595"/>
      <c r="R47" s="1605">
        <f t="shared" si="10"/>
        <v>0</v>
      </c>
      <c r="S47" s="2182">
        <f t="shared" si="11"/>
        <v>0</v>
      </c>
      <c r="T47" s="2143"/>
      <c r="U47" s="2173">
        <f t="shared" si="13"/>
        <v>0</v>
      </c>
      <c r="V47" s="2173">
        <f t="shared" si="14"/>
        <v>0</v>
      </c>
      <c r="W47" s="2143"/>
      <c r="X47" s="2173">
        <f t="shared" si="26"/>
        <v>0</v>
      </c>
      <c r="Y47" s="2173">
        <f t="shared" si="16"/>
        <v>0</v>
      </c>
      <c r="Z47" s="2143"/>
      <c r="AA47" s="2173">
        <f t="shared" si="18"/>
        <v>0</v>
      </c>
      <c r="AB47" s="2173">
        <f t="shared" si="19"/>
        <v>0</v>
      </c>
    </row>
    <row r="48" spans="1:35" ht="15.75" customHeight="1">
      <c r="A48" s="2185"/>
      <c r="B48" s="1589" t="s">
        <v>1051</v>
      </c>
      <c r="C48" s="1590"/>
      <c r="D48" s="1597"/>
      <c r="E48" s="1584"/>
      <c r="F48" s="1603" t="s">
        <v>72</v>
      </c>
      <c r="G48" s="1541">
        <v>0</v>
      </c>
      <c r="H48" s="1604">
        <v>60</v>
      </c>
      <c r="I48" s="1541">
        <v>0</v>
      </c>
      <c r="J48" s="1541">
        <v>0</v>
      </c>
      <c r="K48" s="1586">
        <f>SUM(G48:J48)</f>
        <v>60</v>
      </c>
      <c r="L48" s="1605">
        <f t="shared" ref="L48:M48" si="27">L46</f>
        <v>210972.1</v>
      </c>
      <c r="M48" s="1605">
        <f t="shared" si="27"/>
        <v>70201.75</v>
      </c>
      <c r="N48" s="1586">
        <f>K48*L48</f>
        <v>12658326</v>
      </c>
      <c r="O48" s="1586">
        <f>K48*M48</f>
        <v>4212105</v>
      </c>
      <c r="P48" s="1586">
        <f>N48+O48</f>
        <v>16870431</v>
      </c>
      <c r="Q48" s="1595"/>
      <c r="R48" s="1605">
        <f t="shared" si="10"/>
        <v>281173.84999999998</v>
      </c>
      <c r="S48" s="2182">
        <f t="shared" si="11"/>
        <v>16870431</v>
      </c>
      <c r="T48" s="2143">
        <f t="shared" si="12"/>
        <v>9.9999999999999992E-2</v>
      </c>
      <c r="U48" s="2173">
        <f t="shared" si="13"/>
        <v>28117.384999999998</v>
      </c>
      <c r="V48" s="2173">
        <f t="shared" si="14"/>
        <v>1687043.0999999999</v>
      </c>
      <c r="W48" s="2143">
        <f t="shared" si="15"/>
        <v>9.9999999999999992E-2</v>
      </c>
      <c r="X48" s="2173">
        <f>R48*10%</f>
        <v>28117.384999999998</v>
      </c>
      <c r="Y48" s="2173">
        <f t="shared" si="16"/>
        <v>1687043.0999999999</v>
      </c>
      <c r="Z48" s="2143">
        <f t="shared" si="17"/>
        <v>0.79999999999999993</v>
      </c>
      <c r="AA48" s="2173">
        <f t="shared" si="18"/>
        <v>224939.08</v>
      </c>
      <c r="AB48" s="2173">
        <f t="shared" si="19"/>
        <v>13496344.799999999</v>
      </c>
      <c r="AE48" s="1942"/>
    </row>
    <row r="49" spans="1:31" ht="15.75" customHeight="1">
      <c r="A49" s="2185"/>
      <c r="B49" s="1589" t="s">
        <v>1053</v>
      </c>
      <c r="C49" s="1590"/>
      <c r="D49" s="1597"/>
      <c r="E49" s="1584"/>
      <c r="F49" s="1603" t="s">
        <v>72</v>
      </c>
      <c r="G49" s="1541">
        <v>0</v>
      </c>
      <c r="H49" s="1604">
        <v>72.400000000000006</v>
      </c>
      <c r="I49" s="1541">
        <v>0</v>
      </c>
      <c r="J49" s="1541">
        <v>0</v>
      </c>
      <c r="K49" s="1586">
        <f>SUM(G49:J49)</f>
        <v>72.400000000000006</v>
      </c>
      <c r="L49" s="1605">
        <f t="shared" ref="L49:M49" si="28">L46</f>
        <v>210972.1</v>
      </c>
      <c r="M49" s="1605">
        <f t="shared" si="28"/>
        <v>70201.75</v>
      </c>
      <c r="N49" s="1586">
        <f>K49*L49</f>
        <v>15274380.040000001</v>
      </c>
      <c r="O49" s="1586">
        <f>K49*M49</f>
        <v>5082606.7</v>
      </c>
      <c r="P49" s="1586">
        <f>N49+O49</f>
        <v>20356986.740000002</v>
      </c>
      <c r="Q49" s="1595"/>
      <c r="R49" s="1605">
        <f t="shared" si="10"/>
        <v>281173.84999999998</v>
      </c>
      <c r="S49" s="2182">
        <f t="shared" si="11"/>
        <v>20356986.739999998</v>
      </c>
      <c r="T49" s="2143">
        <f t="shared" si="12"/>
        <v>0.10000000000000002</v>
      </c>
      <c r="U49" s="2173">
        <f t="shared" si="13"/>
        <v>28117.384999999998</v>
      </c>
      <c r="V49" s="2173">
        <f t="shared" si="14"/>
        <v>2035698.6740000001</v>
      </c>
      <c r="W49" s="2143">
        <f t="shared" si="15"/>
        <v>0.10000000000000002</v>
      </c>
      <c r="X49" s="2173">
        <f>R49*10%</f>
        <v>28117.384999999998</v>
      </c>
      <c r="Y49" s="2173">
        <f t="shared" si="16"/>
        <v>2035698.6740000001</v>
      </c>
      <c r="Z49" s="2143">
        <f t="shared" si="17"/>
        <v>0.80000000000000016</v>
      </c>
      <c r="AA49" s="2173">
        <f t="shared" si="18"/>
        <v>224939.08</v>
      </c>
      <c r="AB49" s="2173">
        <f t="shared" si="19"/>
        <v>16285589.392000001</v>
      </c>
      <c r="AE49" s="1942"/>
    </row>
    <row r="50" spans="1:31" ht="15.75" customHeight="1">
      <c r="A50" s="2185"/>
      <c r="B50" s="1589" t="s">
        <v>1055</v>
      </c>
      <c r="C50" s="1590"/>
      <c r="D50" s="1597"/>
      <c r="E50" s="1584"/>
      <c r="F50" s="1603" t="s">
        <v>72</v>
      </c>
      <c r="G50" s="1541">
        <v>0</v>
      </c>
      <c r="H50" s="1604">
        <v>30.5</v>
      </c>
      <c r="I50" s="1541">
        <v>0</v>
      </c>
      <c r="J50" s="1541">
        <v>0</v>
      </c>
      <c r="K50" s="1586">
        <f>SUM(G50:J50)</f>
        <v>30.5</v>
      </c>
      <c r="L50" s="1605">
        <f t="shared" ref="L50:M50" si="29">L46</f>
        <v>210972.1</v>
      </c>
      <c r="M50" s="1605">
        <f t="shared" si="29"/>
        <v>70201.75</v>
      </c>
      <c r="N50" s="1586">
        <f>K50*L50</f>
        <v>6434649.0499999998</v>
      </c>
      <c r="O50" s="1586">
        <f>K50*M50</f>
        <v>2141153.375</v>
      </c>
      <c r="P50" s="1586">
        <f>N50+O50</f>
        <v>8575802.4250000007</v>
      </c>
      <c r="Q50" s="1595"/>
      <c r="R50" s="1605">
        <f t="shared" si="10"/>
        <v>281173.84999999998</v>
      </c>
      <c r="S50" s="2182">
        <f t="shared" si="11"/>
        <v>8575802.4249999989</v>
      </c>
      <c r="T50" s="2143">
        <f t="shared" si="12"/>
        <v>0.1</v>
      </c>
      <c r="U50" s="2173">
        <f t="shared" si="13"/>
        <v>28117.384999999998</v>
      </c>
      <c r="V50" s="2173">
        <f t="shared" si="14"/>
        <v>857580.24249999993</v>
      </c>
      <c r="W50" s="2143">
        <f t="shared" si="15"/>
        <v>0.1</v>
      </c>
      <c r="X50" s="2173">
        <f>R50*10%</f>
        <v>28117.384999999998</v>
      </c>
      <c r="Y50" s="2173">
        <f t="shared" si="16"/>
        <v>857580.24249999993</v>
      </c>
      <c r="Z50" s="2143">
        <f t="shared" si="17"/>
        <v>0.8</v>
      </c>
      <c r="AA50" s="2173">
        <f t="shared" si="18"/>
        <v>224939.08</v>
      </c>
      <c r="AB50" s="2173">
        <f t="shared" si="19"/>
        <v>6860641.9399999995</v>
      </c>
      <c r="AE50" s="1942"/>
    </row>
    <row r="51" spans="1:31" ht="15.75" customHeight="1">
      <c r="A51" s="2185"/>
      <c r="B51" s="1589" t="s">
        <v>1056</v>
      </c>
      <c r="C51" s="1590"/>
      <c r="D51" s="1597"/>
      <c r="E51" s="1584"/>
      <c r="F51" s="1603" t="s">
        <v>72</v>
      </c>
      <c r="G51" s="1541">
        <v>0</v>
      </c>
      <c r="H51" s="1604">
        <v>70.3</v>
      </c>
      <c r="I51" s="1541">
        <v>0</v>
      </c>
      <c r="J51" s="1541">
        <v>0</v>
      </c>
      <c r="K51" s="1586">
        <f>SUM(G51:J51)</f>
        <v>70.3</v>
      </c>
      <c r="L51" s="1605">
        <f t="shared" ref="L51:M51" si="30">L46</f>
        <v>210972.1</v>
      </c>
      <c r="M51" s="1605">
        <f t="shared" si="30"/>
        <v>70201.75</v>
      </c>
      <c r="N51" s="1586">
        <f>K51*L51</f>
        <v>14831338.629999999</v>
      </c>
      <c r="O51" s="1586">
        <f>K51*M51</f>
        <v>4935183.0249999994</v>
      </c>
      <c r="P51" s="1586">
        <f>N51+O51</f>
        <v>19766521.654999997</v>
      </c>
      <c r="Q51" s="1595"/>
      <c r="R51" s="1605">
        <f t="shared" si="10"/>
        <v>281173.84999999998</v>
      </c>
      <c r="S51" s="2182">
        <f t="shared" si="11"/>
        <v>19766521.654999997</v>
      </c>
      <c r="T51" s="2143">
        <f t="shared" si="12"/>
        <v>0.1</v>
      </c>
      <c r="U51" s="2173">
        <f t="shared" si="13"/>
        <v>28117.384999999998</v>
      </c>
      <c r="V51" s="2173">
        <f t="shared" si="14"/>
        <v>1976652.1654999999</v>
      </c>
      <c r="W51" s="2143">
        <f t="shared" si="15"/>
        <v>0.1</v>
      </c>
      <c r="X51" s="2173">
        <f>R51*10%</f>
        <v>28117.384999999998</v>
      </c>
      <c r="Y51" s="2173">
        <f t="shared" si="16"/>
        <v>1976652.1654999999</v>
      </c>
      <c r="Z51" s="2143">
        <f t="shared" si="17"/>
        <v>0.8</v>
      </c>
      <c r="AA51" s="2173">
        <f t="shared" si="18"/>
        <v>224939.08</v>
      </c>
      <c r="AB51" s="2173">
        <f t="shared" si="19"/>
        <v>15813217.323999999</v>
      </c>
      <c r="AE51" s="1942"/>
    </row>
    <row r="52" spans="1:31" ht="15.75" customHeight="1">
      <c r="A52" s="2181" t="s">
        <v>326</v>
      </c>
      <c r="B52" s="1599" t="s">
        <v>1057</v>
      </c>
      <c r="C52" s="1600"/>
      <c r="D52" s="1597"/>
      <c r="E52" s="1584"/>
      <c r="F52" s="1584"/>
      <c r="G52" s="1601"/>
      <c r="H52" s="1586"/>
      <c r="I52" s="1586"/>
      <c r="J52" s="1586"/>
      <c r="K52" s="1586"/>
      <c r="L52" s="1586"/>
      <c r="M52" s="1586"/>
      <c r="N52" s="1586"/>
      <c r="O52" s="1586"/>
      <c r="P52" s="1586"/>
      <c r="Q52" s="1595"/>
      <c r="R52" s="1605">
        <f t="shared" si="10"/>
        <v>0</v>
      </c>
      <c r="S52" s="2182">
        <f t="shared" si="11"/>
        <v>0</v>
      </c>
      <c r="T52" s="2143"/>
      <c r="U52" s="2173">
        <f t="shared" si="13"/>
        <v>0</v>
      </c>
      <c r="V52" s="2173">
        <f t="shared" si="14"/>
        <v>0</v>
      </c>
      <c r="W52" s="2143"/>
      <c r="X52" s="2173">
        <f t="shared" si="26"/>
        <v>0</v>
      </c>
      <c r="Y52" s="2173">
        <f t="shared" si="16"/>
        <v>0</v>
      </c>
      <c r="Z52" s="2143"/>
      <c r="AA52" s="2173">
        <f t="shared" si="18"/>
        <v>0</v>
      </c>
      <c r="AB52" s="2173">
        <f t="shared" si="19"/>
        <v>0</v>
      </c>
    </row>
    <row r="53" spans="1:31" ht="15.75" customHeight="1">
      <c r="A53" s="2181"/>
      <c r="B53" s="1602" t="s">
        <v>1058</v>
      </c>
      <c r="C53" s="1600"/>
      <c r="D53" s="1597"/>
      <c r="E53" s="1584"/>
      <c r="F53" s="1584"/>
      <c r="G53" s="1601"/>
      <c r="H53" s="1586"/>
      <c r="I53" s="1586"/>
      <c r="J53" s="1586"/>
      <c r="K53" s="1586"/>
      <c r="L53" s="1586"/>
      <c r="M53" s="1586"/>
      <c r="N53" s="1586"/>
      <c r="O53" s="1586"/>
      <c r="P53" s="1586"/>
      <c r="Q53" s="1595"/>
      <c r="R53" s="1605">
        <f t="shared" si="10"/>
        <v>0</v>
      </c>
      <c r="S53" s="2182">
        <f t="shared" si="11"/>
        <v>0</v>
      </c>
      <c r="T53" s="2143"/>
      <c r="U53" s="2173">
        <f t="shared" si="13"/>
        <v>0</v>
      </c>
      <c r="V53" s="2173">
        <f t="shared" si="14"/>
        <v>0</v>
      </c>
      <c r="W53" s="2143"/>
      <c r="X53" s="2173">
        <f t="shared" si="26"/>
        <v>0</v>
      </c>
      <c r="Y53" s="2173">
        <f t="shared" si="16"/>
        <v>0</v>
      </c>
      <c r="Z53" s="2143"/>
      <c r="AA53" s="2173">
        <f t="shared" si="18"/>
        <v>0</v>
      </c>
      <c r="AB53" s="2173">
        <f t="shared" si="19"/>
        <v>0</v>
      </c>
    </row>
    <row r="54" spans="1:31" ht="15.75" customHeight="1">
      <c r="A54" s="2181">
        <v>1</v>
      </c>
      <c r="B54" s="1599" t="s">
        <v>1059</v>
      </c>
      <c r="C54" s="1600"/>
      <c r="D54" s="1597"/>
      <c r="E54" s="1584"/>
      <c r="F54" s="1584" t="s">
        <v>72</v>
      </c>
      <c r="G54" s="1601"/>
      <c r="H54" s="1586"/>
      <c r="I54" s="1586"/>
      <c r="J54" s="1586"/>
      <c r="K54" s="1586"/>
      <c r="L54" s="1586"/>
      <c r="M54" s="1586"/>
      <c r="N54" s="1586"/>
      <c r="O54" s="1586"/>
      <c r="P54" s="1586"/>
      <c r="Q54" s="1595"/>
      <c r="R54" s="1605">
        <f t="shared" si="10"/>
        <v>0</v>
      </c>
      <c r="S54" s="2182">
        <f t="shared" si="11"/>
        <v>0</v>
      </c>
      <c r="T54" s="2143"/>
      <c r="U54" s="2173">
        <f t="shared" si="13"/>
        <v>0</v>
      </c>
      <c r="V54" s="2173">
        <f t="shared" si="14"/>
        <v>0</v>
      </c>
      <c r="W54" s="2143"/>
      <c r="X54" s="2173">
        <f t="shared" si="26"/>
        <v>0</v>
      </c>
      <c r="Y54" s="2173">
        <f t="shared" si="16"/>
        <v>0</v>
      </c>
      <c r="Z54" s="2143"/>
      <c r="AA54" s="2173">
        <f t="shared" si="18"/>
        <v>0</v>
      </c>
      <c r="AB54" s="2173">
        <f t="shared" si="19"/>
        <v>0</v>
      </c>
    </row>
    <row r="55" spans="1:31" ht="15.75" customHeight="1">
      <c r="A55" s="2185"/>
      <c r="B55" s="1589" t="s">
        <v>1061</v>
      </c>
      <c r="C55" s="1590"/>
      <c r="D55" s="1597"/>
      <c r="E55" s="1584"/>
      <c r="F55" s="1584" t="s">
        <v>72</v>
      </c>
      <c r="G55" s="1541">
        <f>SUM(G42:G43)</f>
        <v>1008.6199999999999</v>
      </c>
      <c r="H55" s="1604">
        <f t="shared" ref="H55:J56" si="31">H41</f>
        <v>747.7600000000001</v>
      </c>
      <c r="I55" s="1541">
        <f t="shared" si="31"/>
        <v>867.2</v>
      </c>
      <c r="J55" s="1541">
        <f t="shared" si="31"/>
        <v>386.8</v>
      </c>
      <c r="K55" s="1586">
        <f>SUM(G55:J55)</f>
        <v>3010.38</v>
      </c>
      <c r="L55" s="1605">
        <f>ANALISA_DINDING!$F$111</f>
        <v>13943.75</v>
      </c>
      <c r="M55" s="1605">
        <f>ANALISA_DINDING!$E$111</f>
        <v>16792.875</v>
      </c>
      <c r="N55" s="1586">
        <f>K55*L55</f>
        <v>41975986.125</v>
      </c>
      <c r="O55" s="1586">
        <f>K55*M55</f>
        <v>50552935.042500004</v>
      </c>
      <c r="P55" s="1586">
        <f>N55+O55</f>
        <v>92528921.167500004</v>
      </c>
      <c r="Q55" s="1595"/>
      <c r="R55" s="1605">
        <f t="shared" si="10"/>
        <v>30736.625</v>
      </c>
      <c r="S55" s="2182">
        <f t="shared" si="11"/>
        <v>92528921.167500004</v>
      </c>
      <c r="T55" s="2143">
        <f t="shared" si="12"/>
        <v>0.10000000000000002</v>
      </c>
      <c r="U55" s="2173">
        <f t="shared" si="13"/>
        <v>3073.6625000000004</v>
      </c>
      <c r="V55" s="2173">
        <f t="shared" si="14"/>
        <v>9252892.1167500019</v>
      </c>
      <c r="W55" s="2143">
        <f t="shared" si="15"/>
        <v>0.10000000000000002</v>
      </c>
      <c r="X55" s="2173">
        <f>R55*10%</f>
        <v>3073.6625000000004</v>
      </c>
      <c r="Y55" s="2173">
        <f t="shared" si="16"/>
        <v>9252892.1167500019</v>
      </c>
      <c r="Z55" s="2143">
        <f t="shared" si="17"/>
        <v>0.80000000000000016</v>
      </c>
      <c r="AA55" s="2173">
        <f t="shared" si="18"/>
        <v>24589.300000000003</v>
      </c>
      <c r="AB55" s="2173">
        <f t="shared" si="19"/>
        <v>74023136.934000015</v>
      </c>
    </row>
    <row r="56" spans="1:31" ht="15.75" customHeight="1" thickBot="1">
      <c r="A56" s="2185"/>
      <c r="B56" s="1589" t="s">
        <v>1062</v>
      </c>
      <c r="C56" s="1590"/>
      <c r="D56" s="1597"/>
      <c r="E56" s="1584"/>
      <c r="F56" s="1584" t="s">
        <v>72</v>
      </c>
      <c r="G56" s="1541">
        <f>G55</f>
        <v>1008.6199999999999</v>
      </c>
      <c r="H56" s="1604">
        <f t="shared" si="31"/>
        <v>747.7600000000001</v>
      </c>
      <c r="I56" s="1541">
        <f t="shared" si="31"/>
        <v>867.2</v>
      </c>
      <c r="J56" s="1541">
        <f t="shared" si="31"/>
        <v>386.8</v>
      </c>
      <c r="K56" s="1586">
        <f>SUM(G56:J56)</f>
        <v>3010.38</v>
      </c>
      <c r="L56" s="1605">
        <f>ANALISA_DINDING!$F$123</f>
        <v>15582.5</v>
      </c>
      <c r="M56" s="1605">
        <f>ANALISA_DINDING!$E$123</f>
        <v>16792.875</v>
      </c>
      <c r="N56" s="1586">
        <f>K56*L56</f>
        <v>46909246.350000001</v>
      </c>
      <c r="O56" s="1586">
        <f>K56*M56</f>
        <v>50552935.042500004</v>
      </c>
      <c r="P56" s="1586">
        <f>N56+O56</f>
        <v>97462181.392500013</v>
      </c>
      <c r="Q56" s="1595"/>
      <c r="R56" s="1605">
        <f t="shared" si="10"/>
        <v>32375.375</v>
      </c>
      <c r="S56" s="2182">
        <f t="shared" si="11"/>
        <v>97462181.392499998</v>
      </c>
      <c r="T56" s="2143">
        <f t="shared" si="12"/>
        <v>0.1</v>
      </c>
      <c r="U56" s="2173">
        <f t="shared" si="13"/>
        <v>3237.5375000000004</v>
      </c>
      <c r="V56" s="2174">
        <f t="shared" si="14"/>
        <v>9746218.1392500009</v>
      </c>
      <c r="W56" s="2143">
        <f t="shared" si="15"/>
        <v>0.1</v>
      </c>
      <c r="X56" s="2173">
        <f>R56*10%</f>
        <v>3237.5375000000004</v>
      </c>
      <c r="Y56" s="2173">
        <f t="shared" si="16"/>
        <v>9746218.1392500009</v>
      </c>
      <c r="Z56" s="2143">
        <f t="shared" si="17"/>
        <v>0.8</v>
      </c>
      <c r="AA56" s="2173">
        <f t="shared" si="18"/>
        <v>25900.300000000003</v>
      </c>
      <c r="AB56" s="2173">
        <f t="shared" si="19"/>
        <v>77969745.114000008</v>
      </c>
    </row>
    <row r="57" spans="1:31" ht="15.75" customHeight="1" thickBot="1">
      <c r="A57" s="2614" t="s">
        <v>1895</v>
      </c>
      <c r="B57" s="2615"/>
      <c r="C57" s="2615"/>
      <c r="D57" s="2615"/>
      <c r="E57" s="2615"/>
      <c r="F57" s="2615"/>
      <c r="G57" s="2615"/>
      <c r="H57" s="2615"/>
      <c r="I57" s="2615"/>
      <c r="J57" s="2615"/>
      <c r="K57" s="2615"/>
      <c r="L57" s="2615"/>
      <c r="M57" s="2615"/>
      <c r="N57" s="2615"/>
      <c r="O57" s="2615"/>
      <c r="P57" s="2615"/>
      <c r="Q57" s="2615"/>
      <c r="R57" s="2615"/>
      <c r="S57" s="2186">
        <f>SUM(S40:S56)</f>
        <v>908714132.04357827</v>
      </c>
      <c r="U57" s="2175" t="s">
        <v>27</v>
      </c>
      <c r="V57" s="2176">
        <f>SUM(V40:V56)</f>
        <v>90871413.204357833</v>
      </c>
      <c r="X57" s="2175" t="s">
        <v>27</v>
      </c>
      <c r="Y57" s="2176">
        <f>SUM(Y40:Y56)</f>
        <v>90871413.204357833</v>
      </c>
      <c r="AA57" s="2175" t="s">
        <v>27</v>
      </c>
      <c r="AB57" s="2176">
        <f>SUM(AB40:AB56)</f>
        <v>726971305.63486266</v>
      </c>
      <c r="AC57" s="2161">
        <f>S57-AB57</f>
        <v>181742826.40871561</v>
      </c>
    </row>
    <row r="58" spans="1:31">
      <c r="V58" s="2153">
        <f>S57-V57</f>
        <v>817842718.8392204</v>
      </c>
      <c r="W58" s="2165"/>
      <c r="X58" s="2164"/>
      <c r="Y58" s="2164">
        <f>S57-Y57</f>
        <v>817842718.8392204</v>
      </c>
      <c r="Z58" s="2165"/>
      <c r="AA58" s="2164"/>
      <c r="AB58" s="2164">
        <f>S57-AB57</f>
        <v>181742826.40871561</v>
      </c>
      <c r="AC58" s="2166">
        <f>SUM(V58:AB58)</f>
        <v>1817428264.0871563</v>
      </c>
    </row>
    <row r="59" spans="1:31">
      <c r="P59" s="1540">
        <f>SUM(P37:P57)/2</f>
        <v>454357066.02178913</v>
      </c>
      <c r="AC59" s="2161">
        <f>AC57-AC58</f>
        <v>-1635685437.6784406</v>
      </c>
    </row>
  </sheetData>
  <mergeCells count="20">
    <mergeCell ref="U9:V9"/>
    <mergeCell ref="X9:Y9"/>
    <mergeCell ref="AA9:AB9"/>
    <mergeCell ref="U11:U12"/>
    <mergeCell ref="V11:V12"/>
    <mergeCell ref="X11:X12"/>
    <mergeCell ref="Y11:Y12"/>
    <mergeCell ref="AA11:AA12"/>
    <mergeCell ref="AB11:AB12"/>
    <mergeCell ref="A1:S1"/>
    <mergeCell ref="R11:R12"/>
    <mergeCell ref="S11:S12"/>
    <mergeCell ref="A57:R57"/>
    <mergeCell ref="N11:O11"/>
    <mergeCell ref="A11:A12"/>
    <mergeCell ref="B11:D12"/>
    <mergeCell ref="E11:E12"/>
    <mergeCell ref="F11:F12"/>
    <mergeCell ref="G11:J11"/>
    <mergeCell ref="L11:M11"/>
  </mergeCells>
  <printOptions horizontalCentered="1"/>
  <pageMargins left="0.43307086614173229" right="0.27559055118110237" top="0.59055118110236227" bottom="0.43307086614173229" header="0.31496062992125984" footer="0.23622047244094491"/>
  <pageSetup paperSize="9" scale="64" orientation="portrait" horizontalDpi="4294967293" verticalDpi="4294967293" r:id="rId1"/>
  <headerFooter>
    <oddFoote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AC44"/>
  <sheetViews>
    <sheetView view="pageBreakPreview" zoomScale="70" zoomScaleNormal="40" zoomScaleSheetLayoutView="70" workbookViewId="0">
      <pane xSplit="6" ySplit="12" topLeftCell="K24" activePane="bottomRight" state="frozen"/>
      <selection activeCell="R29" sqref="A29:R34"/>
      <selection pane="topRight" activeCell="R29" sqref="A29:R34"/>
      <selection pane="bottomLeft" activeCell="R29" sqref="A29:R34"/>
      <selection pane="bottomRight" activeCell="D52" sqref="D52"/>
    </sheetView>
  </sheetViews>
  <sheetFormatPr defaultColWidth="9.08984375" defaultRowHeight="14"/>
  <cols>
    <col min="1" max="1" width="4.6328125" style="1606" customWidth="1"/>
    <col min="2" max="2" width="4.6328125" style="1675" customWidth="1"/>
    <col min="3" max="3" width="6.6328125" style="1606" customWidth="1"/>
    <col min="4" max="4" width="55.6328125" style="1606" customWidth="1"/>
    <col min="5" max="5" width="4.453125" style="1606" hidden="1" customWidth="1"/>
    <col min="6" max="6" width="4.6328125" style="1676" customWidth="1"/>
    <col min="7" max="7" width="11.6328125" style="1684" hidden="1" customWidth="1"/>
    <col min="8" max="8" width="10.54296875" style="1684" hidden="1" customWidth="1"/>
    <col min="9" max="10" width="9.6328125" style="1684" hidden="1" customWidth="1"/>
    <col min="11" max="11" width="12.453125" style="1679" bestFit="1" customWidth="1"/>
    <col min="12" max="12" width="12.6328125" style="1606" hidden="1" customWidth="1"/>
    <col min="13" max="13" width="14.90625" style="1606" hidden="1" customWidth="1"/>
    <col min="14" max="15" width="12.6328125" style="1681" hidden="1" customWidth="1"/>
    <col min="16" max="16" width="14.6328125" style="1606" hidden="1" customWidth="1"/>
    <col min="17" max="17" width="9.08984375" style="1606" hidden="1" customWidth="1"/>
    <col min="18" max="18" width="13.90625" style="1688" customWidth="1"/>
    <col min="19" max="19" width="15.453125" style="1688" customWidth="1"/>
    <col min="20" max="20" width="4.08984375" style="1606" bestFit="1" customWidth="1"/>
    <col min="21" max="21" width="13.90625" style="1688" customWidth="1"/>
    <col min="22" max="22" width="15" style="1688" customWidth="1"/>
    <col min="23" max="23" width="6" style="1676" customWidth="1"/>
    <col min="24" max="24" width="13.90625" style="1688" customWidth="1"/>
    <col min="25" max="25" width="15" style="1688" customWidth="1"/>
    <col min="26" max="26" width="6" style="1676" customWidth="1"/>
    <col min="27" max="27" width="13.90625" style="1688" customWidth="1"/>
    <col min="28" max="28" width="15" style="1688" customWidth="1"/>
    <col min="29" max="29" width="6" style="1606" bestFit="1" customWidth="1"/>
    <col min="30" max="37" width="9.08984375" style="1606" customWidth="1"/>
    <col min="38" max="16384" width="9.08984375" style="1606"/>
  </cols>
  <sheetData>
    <row r="1" spans="1:29" ht="18">
      <c r="A1" s="2553" t="s">
        <v>0</v>
      </c>
      <c r="B1" s="2554"/>
      <c r="C1" s="2554"/>
      <c r="D1" s="2554"/>
      <c r="E1" s="2554"/>
      <c r="F1" s="2554"/>
      <c r="G1" s="2554"/>
      <c r="H1" s="2554"/>
      <c r="I1" s="2554"/>
      <c r="J1" s="2554"/>
      <c r="K1" s="2554"/>
      <c r="L1" s="2554"/>
      <c r="M1" s="2554"/>
      <c r="N1" s="2554"/>
      <c r="O1" s="2554"/>
      <c r="P1" s="2554"/>
      <c r="Q1" s="2554"/>
      <c r="R1" s="2554"/>
      <c r="S1" s="2555"/>
      <c r="U1" s="1606"/>
      <c r="V1" s="1606"/>
      <c r="X1" s="1606"/>
      <c r="Y1" s="1606"/>
      <c r="AA1" s="1606"/>
      <c r="AB1" s="1606"/>
    </row>
    <row r="2" spans="1:29" ht="9" customHeight="1">
      <c r="A2" s="1473"/>
      <c r="B2" s="1453"/>
      <c r="C2" s="1493"/>
      <c r="D2" s="1493"/>
      <c r="E2" s="1493"/>
      <c r="F2" s="1494"/>
      <c r="G2" s="1495"/>
      <c r="H2" s="1495"/>
      <c r="I2" s="1495"/>
      <c r="J2" s="1607"/>
      <c r="K2" s="1608"/>
      <c r="L2" s="1608"/>
      <c r="M2" s="1608"/>
      <c r="N2" s="1609"/>
      <c r="O2" s="1609"/>
      <c r="P2" s="1610"/>
      <c r="Q2" s="1608"/>
      <c r="R2" s="1611"/>
      <c r="S2" s="1612"/>
      <c r="U2" s="1611"/>
      <c r="V2" s="1611"/>
      <c r="X2" s="1611"/>
      <c r="Y2" s="1611"/>
      <c r="AA2" s="1611"/>
      <c r="AB2" s="1611"/>
    </row>
    <row r="3" spans="1:29" ht="15.75" customHeight="1">
      <c r="A3" s="1475" t="s">
        <v>1</v>
      </c>
      <c r="B3" s="1455"/>
      <c r="C3" s="1608"/>
      <c r="D3" s="1498" t="str">
        <f>+'1. Prelim'!D4</f>
        <v xml:space="preserve">: Pembangunan Rumah Tinggal di Pondok Indah Rumah Hunian </v>
      </c>
      <c r="E3" s="1498"/>
      <c r="F3" s="1613"/>
      <c r="G3" s="1499"/>
      <c r="H3" s="1495"/>
      <c r="I3" s="1495"/>
      <c r="J3" s="1607"/>
      <c r="K3" s="1499"/>
      <c r="L3" s="1614"/>
      <c r="M3" s="1608"/>
      <c r="N3" s="1609"/>
      <c r="O3" s="1609"/>
      <c r="P3" s="1610"/>
      <c r="Q3" s="1608"/>
      <c r="R3" s="1615"/>
      <c r="S3" s="1612"/>
      <c r="U3" s="1615"/>
      <c r="V3" s="1611"/>
      <c r="X3" s="1615"/>
      <c r="Y3" s="1611"/>
      <c r="AA3" s="1615"/>
      <c r="AB3" s="1611"/>
    </row>
    <row r="4" spans="1:29" ht="15.75" customHeight="1">
      <c r="A4" s="1475" t="s">
        <v>3</v>
      </c>
      <c r="B4" s="1455"/>
      <c r="C4" s="1608"/>
      <c r="D4" s="1498" t="str">
        <f>+'1. Prelim'!D5</f>
        <v>: Jl. Sekolah Duta 1 Blok 1 TC No.19</v>
      </c>
      <c r="E4" s="1498"/>
      <c r="F4" s="1613"/>
      <c r="G4" s="1499"/>
      <c r="H4" s="1495"/>
      <c r="I4" s="1495"/>
      <c r="J4" s="1607"/>
      <c r="K4" s="1499"/>
      <c r="L4" s="1614"/>
      <c r="M4" s="1608"/>
      <c r="N4" s="1609"/>
      <c r="O4" s="1609"/>
      <c r="P4" s="1610"/>
      <c r="Q4" s="1608"/>
      <c r="R4" s="1615"/>
      <c r="S4" s="1612"/>
      <c r="U4" s="1615"/>
      <c r="V4" s="1611"/>
      <c r="X4" s="1615"/>
      <c r="Y4" s="1611"/>
      <c r="AA4" s="1615"/>
      <c r="AB4" s="1611"/>
    </row>
    <row r="5" spans="1:29" ht="15.75" customHeight="1">
      <c r="A5" s="1475" t="s">
        <v>4</v>
      </c>
      <c r="B5" s="1455"/>
      <c r="C5" s="1608"/>
      <c r="D5" s="1498" t="str">
        <f>+'1. Prelim'!D6</f>
        <v>: STRUKTUR - ARSITEKTUR - MEP</v>
      </c>
      <c r="E5" s="1498"/>
      <c r="F5" s="1613"/>
      <c r="G5" s="1607"/>
      <c r="H5" s="1495"/>
      <c r="I5" s="1495"/>
      <c r="J5" s="1607"/>
      <c r="K5" s="1608"/>
      <c r="L5" s="1608"/>
      <c r="M5" s="1608"/>
      <c r="N5" s="1609"/>
      <c r="O5" s="1609"/>
      <c r="P5" s="1610"/>
      <c r="Q5" s="1608"/>
      <c r="R5" s="1611"/>
      <c r="S5" s="1612"/>
      <c r="U5" s="1611"/>
      <c r="V5" s="1611"/>
      <c r="X5" s="1611"/>
      <c r="Y5" s="1611"/>
      <c r="AA5" s="1611"/>
      <c r="AB5" s="1611"/>
    </row>
    <row r="6" spans="1:29" ht="15.75" customHeight="1">
      <c r="A6" s="1475" t="s">
        <v>5</v>
      </c>
      <c r="B6" s="1455"/>
      <c r="C6" s="1608"/>
      <c r="D6" s="1498" t="str">
        <f>+'1. Prelim'!D7</f>
        <v>: PT TRIDJASA SIGMA INDONESIA</v>
      </c>
      <c r="E6" s="1498"/>
      <c r="F6" s="1613"/>
      <c r="G6" s="1607"/>
      <c r="H6" s="1495"/>
      <c r="I6" s="1495"/>
      <c r="J6" s="1607"/>
      <c r="K6" s="1608"/>
      <c r="L6" s="1608"/>
      <c r="M6" s="1608"/>
      <c r="N6" s="1609"/>
      <c r="O6" s="1609"/>
      <c r="P6" s="1610"/>
      <c r="Q6" s="1608"/>
      <c r="R6" s="1611"/>
      <c r="S6" s="1612"/>
      <c r="U6" s="1611"/>
      <c r="V6" s="1611"/>
      <c r="X6" s="1611"/>
      <c r="Y6" s="1611"/>
      <c r="AA6" s="1611"/>
      <c r="AB6" s="1611"/>
    </row>
    <row r="7" spans="1:29" ht="15.75" customHeight="1">
      <c r="A7" s="1475" t="s">
        <v>7</v>
      </c>
      <c r="B7" s="1455"/>
      <c r="C7" s="1608"/>
      <c r="D7" s="1498" t="str">
        <f>+'1. Prelim'!D8</f>
        <v xml:space="preserve">: Perhitungan ini merujuk pada gambar </v>
      </c>
      <c r="E7" s="1498"/>
      <c r="F7" s="1613"/>
      <c r="G7" s="1607"/>
      <c r="H7" s="1495"/>
      <c r="I7" s="1495"/>
      <c r="J7" s="1607"/>
      <c r="K7" s="1608"/>
      <c r="L7" s="1608"/>
      <c r="M7" s="1608"/>
      <c r="N7" s="1609"/>
      <c r="O7" s="1609"/>
      <c r="P7" s="1610"/>
      <c r="Q7" s="1608"/>
      <c r="R7" s="1611"/>
      <c r="S7" s="1612"/>
      <c r="U7" s="1611"/>
      <c r="V7" s="1611"/>
      <c r="X7" s="1611"/>
      <c r="Y7" s="1611"/>
      <c r="AA7" s="1611"/>
      <c r="AB7" s="1611"/>
    </row>
    <row r="8" spans="1:29" ht="15.75" customHeight="1">
      <c r="A8" s="1477"/>
      <c r="B8" s="1455"/>
      <c r="C8" s="1608"/>
      <c r="D8" s="1498" t="str">
        <f>+'1. Prelim'!D9</f>
        <v xml:space="preserve">  FOR TENDER tanggal 28 Oktober 2023</v>
      </c>
      <c r="E8" s="1498"/>
      <c r="F8" s="1613"/>
      <c r="G8" s="1607"/>
      <c r="H8" s="1495"/>
      <c r="I8" s="1495"/>
      <c r="J8" s="1607"/>
      <c r="K8" s="1608"/>
      <c r="L8" s="1608"/>
      <c r="M8" s="1608"/>
      <c r="N8" s="1609"/>
      <c r="O8" s="1609"/>
      <c r="P8" s="1610"/>
      <c r="Q8" s="1608"/>
      <c r="R8" s="1611"/>
      <c r="S8" s="1612"/>
      <c r="U8" s="1611"/>
      <c r="V8" s="1611"/>
      <c r="X8" s="1611"/>
      <c r="Y8" s="1611"/>
      <c r="AA8" s="1611"/>
      <c r="AB8" s="1611"/>
    </row>
    <row r="9" spans="1:29" ht="14.5" thickBot="1">
      <c r="A9" s="1616"/>
      <c r="B9" s="1617"/>
      <c r="C9" s="1618"/>
      <c r="D9" s="1618"/>
      <c r="E9" s="1618"/>
      <c r="F9" s="1619"/>
      <c r="G9" s="1620"/>
      <c r="H9" s="1620"/>
      <c r="I9" s="1620"/>
      <c r="J9" s="1620"/>
      <c r="K9" s="1618"/>
      <c r="L9" s="1618"/>
      <c r="M9" s="1618"/>
      <c r="N9" s="1621"/>
      <c r="O9" s="1621"/>
      <c r="P9" s="1622"/>
      <c r="Q9" s="1608"/>
      <c r="R9" s="1623"/>
      <c r="S9" s="1624"/>
      <c r="T9" s="1606" t="s">
        <v>2040</v>
      </c>
      <c r="U9" s="2597" t="s">
        <v>2035</v>
      </c>
      <c r="V9" s="2597"/>
      <c r="W9" s="1676" t="s">
        <v>2040</v>
      </c>
      <c r="X9" s="2597" t="s">
        <v>2036</v>
      </c>
      <c r="Y9" s="2597"/>
      <c r="Z9" s="1676" t="s">
        <v>2040</v>
      </c>
      <c r="AA9" s="2597" t="s">
        <v>2034</v>
      </c>
      <c r="AB9" s="2597"/>
    </row>
    <row r="10" spans="1:29" ht="14.5" hidden="1" thickBot="1">
      <c r="A10" s="1625"/>
      <c r="B10" s="1626"/>
      <c r="C10" s="1608"/>
      <c r="D10" s="1608"/>
      <c r="E10" s="1608"/>
      <c r="F10" s="1613"/>
      <c r="G10" s="1607"/>
      <c r="H10" s="1607"/>
      <c r="I10" s="1607"/>
      <c r="J10" s="1607"/>
      <c r="K10" s="1608"/>
      <c r="L10" s="1608"/>
      <c r="M10" s="1608"/>
      <c r="N10" s="1609"/>
      <c r="O10" s="1609"/>
      <c r="P10" s="1608"/>
      <c r="Q10" s="1608" t="s">
        <v>956</v>
      </c>
      <c r="R10" s="1611"/>
      <c r="S10" s="1612"/>
      <c r="U10" s="1611"/>
      <c r="V10" s="1612"/>
      <c r="X10" s="1611"/>
      <c r="Y10" s="1612"/>
      <c r="AA10" s="1611"/>
      <c r="AB10" s="1612"/>
    </row>
    <row r="11" spans="1:29" s="1487" customFormat="1" ht="16.5" customHeight="1">
      <c r="A11" s="2585" t="s">
        <v>9</v>
      </c>
      <c r="B11" s="2587" t="s">
        <v>10</v>
      </c>
      <c r="C11" s="2587"/>
      <c r="D11" s="2587"/>
      <c r="E11" s="1627"/>
      <c r="F11" s="2591" t="s">
        <v>11</v>
      </c>
      <c r="G11" s="2639" t="s">
        <v>1901</v>
      </c>
      <c r="H11" s="2640"/>
      <c r="I11" s="2640"/>
      <c r="J11" s="2640"/>
      <c r="K11" s="1627" t="s">
        <v>966</v>
      </c>
      <c r="L11" s="2641" t="s">
        <v>13</v>
      </c>
      <c r="M11" s="2591"/>
      <c r="N11" s="2637" t="s">
        <v>14</v>
      </c>
      <c r="O11" s="2638"/>
      <c r="P11" s="1628" t="s">
        <v>15</v>
      </c>
      <c r="Q11" s="1491"/>
      <c r="R11" s="2601" t="s">
        <v>13</v>
      </c>
      <c r="S11" s="2603" t="s">
        <v>1894</v>
      </c>
      <c r="T11" s="1606"/>
      <c r="U11" s="2594" t="s">
        <v>13</v>
      </c>
      <c r="V11" s="2598" t="s">
        <v>1894</v>
      </c>
      <c r="W11" s="1676"/>
      <c r="X11" s="2594" t="s">
        <v>13</v>
      </c>
      <c r="Y11" s="2598" t="s">
        <v>1894</v>
      </c>
      <c r="Z11" s="1676"/>
      <c r="AA11" s="2594" t="s">
        <v>13</v>
      </c>
      <c r="AB11" s="2598" t="s">
        <v>1894</v>
      </c>
    </row>
    <row r="12" spans="1:29" s="1487" customFormat="1" ht="24" customHeight="1">
      <c r="A12" s="2586"/>
      <c r="B12" s="2588"/>
      <c r="C12" s="2588"/>
      <c r="D12" s="2588"/>
      <c r="E12" s="1629" t="s">
        <v>1036</v>
      </c>
      <c r="F12" s="2592"/>
      <c r="G12" s="1513" t="s">
        <v>16</v>
      </c>
      <c r="H12" s="1514" t="s">
        <v>472</v>
      </c>
      <c r="I12" s="1514" t="s">
        <v>17</v>
      </c>
      <c r="J12" s="1514" t="s">
        <v>18</v>
      </c>
      <c r="K12" s="1629" t="s">
        <v>27</v>
      </c>
      <c r="L12" s="1512" t="s">
        <v>28</v>
      </c>
      <c r="M12" s="1629" t="s">
        <v>29</v>
      </c>
      <c r="N12" s="1630" t="s">
        <v>28</v>
      </c>
      <c r="O12" s="1631" t="s">
        <v>29</v>
      </c>
      <c r="P12" s="1632" t="s">
        <v>27</v>
      </c>
      <c r="Q12" s="1491"/>
      <c r="R12" s="2602"/>
      <c r="S12" s="2604"/>
      <c r="U12" s="2595"/>
      <c r="V12" s="2599"/>
      <c r="W12" s="1575"/>
      <c r="X12" s="2595"/>
      <c r="Y12" s="2599"/>
      <c r="Z12" s="1575"/>
      <c r="AA12" s="2595"/>
      <c r="AB12" s="2599"/>
      <c r="AC12" s="1487">
        <v>0.15</v>
      </c>
    </row>
    <row r="13" spans="1:29" ht="15.75" hidden="1" customHeight="1">
      <c r="A13" s="1633" t="s">
        <v>68</v>
      </c>
      <c r="B13" s="1634" t="s">
        <v>436</v>
      </c>
      <c r="C13" s="1635"/>
      <c r="D13" s="1636"/>
      <c r="E13" s="1637"/>
      <c r="F13" s="1638"/>
      <c r="G13" s="1639"/>
      <c r="H13" s="1640"/>
      <c r="I13" s="1640"/>
      <c r="J13" s="1640"/>
      <c r="K13" s="1641">
        <f>SUM(G13:J13)</f>
        <v>0</v>
      </c>
      <c r="L13" s="1642"/>
      <c r="M13" s="1643"/>
      <c r="N13" s="1644"/>
      <c r="O13" s="1645"/>
      <c r="P13" s="1646"/>
      <c r="Q13" s="1608"/>
      <c r="R13" s="1875"/>
      <c r="S13" s="1647"/>
      <c r="U13" s="2147"/>
      <c r="V13" s="2148"/>
      <c r="X13" s="2147"/>
      <c r="Y13" s="2148"/>
      <c r="AA13" s="2147"/>
      <c r="AB13" s="2148"/>
    </row>
    <row r="14" spans="1:29" ht="15.75" customHeight="1">
      <c r="A14" s="1648" t="s">
        <v>96</v>
      </c>
      <c r="B14" s="1649" t="s">
        <v>436</v>
      </c>
      <c r="C14" s="1596"/>
      <c r="D14" s="1650"/>
      <c r="E14" s="1596"/>
      <c r="F14" s="1651"/>
      <c r="G14" s="1652"/>
      <c r="H14" s="1653"/>
      <c r="I14" s="1653"/>
      <c r="J14" s="1653"/>
      <c r="K14" s="1641"/>
      <c r="L14" s="1654"/>
      <c r="M14" s="1655"/>
      <c r="N14" s="1656"/>
      <c r="O14" s="1657"/>
      <c r="P14" s="1658"/>
      <c r="Q14" s="1608"/>
      <c r="R14" s="1877"/>
      <c r="S14" s="1659"/>
      <c r="U14" s="2147"/>
      <c r="V14" s="2148"/>
      <c r="X14" s="2147"/>
      <c r="Y14" s="2148"/>
      <c r="AA14" s="2147"/>
      <c r="AB14" s="2148"/>
    </row>
    <row r="15" spans="1:29" ht="15.75" hidden="1" customHeight="1">
      <c r="A15" s="1648" t="s">
        <v>69</v>
      </c>
      <c r="B15" s="1660" t="s">
        <v>436</v>
      </c>
      <c r="C15" s="1661"/>
      <c r="D15" s="1547"/>
      <c r="E15" s="1531"/>
      <c r="F15" s="1651"/>
      <c r="G15" s="1652"/>
      <c r="H15" s="1653"/>
      <c r="I15" s="1653"/>
      <c r="J15" s="1653"/>
      <c r="K15" s="1641"/>
      <c r="L15" s="1654"/>
      <c r="M15" s="1662"/>
      <c r="N15" s="1656"/>
      <c r="O15" s="1657"/>
      <c r="P15" s="1658"/>
      <c r="Q15" s="1608"/>
      <c r="R15" s="1877"/>
      <c r="S15" s="1659"/>
      <c r="U15" s="2147"/>
      <c r="V15" s="2148"/>
      <c r="X15" s="2147"/>
      <c r="Y15" s="2148"/>
      <c r="AA15" s="2147"/>
      <c r="AB15" s="2148"/>
    </row>
    <row r="16" spans="1:29" ht="15.75" customHeight="1">
      <c r="A16" s="1648"/>
      <c r="B16" s="2628" t="s">
        <v>1904</v>
      </c>
      <c r="C16" s="2629"/>
      <c r="D16" s="2630"/>
      <c r="E16" s="1531"/>
      <c r="F16" s="1651"/>
      <c r="G16" s="1652"/>
      <c r="H16" s="1653"/>
      <c r="I16" s="1653"/>
      <c r="J16" s="1653"/>
      <c r="K16" s="1641"/>
      <c r="L16" s="1654"/>
      <c r="M16" s="1885"/>
      <c r="N16" s="1656"/>
      <c r="O16" s="1657"/>
      <c r="P16" s="1658"/>
      <c r="Q16" s="1608"/>
      <c r="R16" s="1877"/>
      <c r="S16" s="1659"/>
      <c r="U16" s="2147"/>
      <c r="V16" s="2148"/>
      <c r="X16" s="2147"/>
      <c r="Y16" s="2148"/>
      <c r="AA16" s="2147"/>
      <c r="AB16" s="2148"/>
    </row>
    <row r="17" spans="1:28" ht="15.75" customHeight="1">
      <c r="A17" s="1648"/>
      <c r="B17" s="2631"/>
      <c r="C17" s="2632"/>
      <c r="D17" s="2633"/>
      <c r="E17" s="1531"/>
      <c r="F17" s="1651"/>
      <c r="G17" s="1652"/>
      <c r="H17" s="1653"/>
      <c r="I17" s="1653"/>
      <c r="J17" s="1653"/>
      <c r="K17" s="1641"/>
      <c r="L17" s="1654"/>
      <c r="M17" s="1885"/>
      <c r="N17" s="1656"/>
      <c r="O17" s="1657"/>
      <c r="P17" s="1658"/>
      <c r="Q17" s="1608"/>
      <c r="R17" s="1877"/>
      <c r="S17" s="1659"/>
      <c r="U17" s="2147"/>
      <c r="V17" s="2148"/>
      <c r="X17" s="2147"/>
      <c r="Y17" s="2148"/>
      <c r="AA17" s="2147"/>
      <c r="AB17" s="2148"/>
    </row>
    <row r="18" spans="1:28" ht="43.5" customHeight="1">
      <c r="A18" s="1648"/>
      <c r="B18" s="2634" t="s">
        <v>1905</v>
      </c>
      <c r="C18" s="2635"/>
      <c r="D18" s="2636"/>
      <c r="E18" s="1531"/>
      <c r="F18" s="1651"/>
      <c r="G18" s="1652"/>
      <c r="H18" s="1653"/>
      <c r="I18" s="1653"/>
      <c r="J18" s="1653"/>
      <c r="K18" s="1641"/>
      <c r="L18" s="1654"/>
      <c r="M18" s="1885"/>
      <c r="N18" s="1656"/>
      <c r="O18" s="1657"/>
      <c r="P18" s="1658"/>
      <c r="Q18" s="1608"/>
      <c r="R18" s="1877"/>
      <c r="S18" s="1659"/>
      <c r="U18" s="2147"/>
      <c r="V18" s="2148"/>
      <c r="X18" s="2147"/>
      <c r="Y18" s="2148"/>
      <c r="AA18" s="2147"/>
      <c r="AB18" s="2148"/>
    </row>
    <row r="19" spans="1:28" ht="15.75" customHeight="1">
      <c r="A19" s="1663">
        <v>1</v>
      </c>
      <c r="B19" s="1660" t="s">
        <v>1882</v>
      </c>
      <c r="C19" s="1661"/>
      <c r="D19" s="1547"/>
      <c r="E19" s="1531"/>
      <c r="F19" s="1651" t="s">
        <v>1037</v>
      </c>
      <c r="G19" s="1664">
        <f>22*4</f>
        <v>88</v>
      </c>
      <c r="H19" s="1665">
        <f>24*4</f>
        <v>96</v>
      </c>
      <c r="I19" s="1665">
        <f>32*4</f>
        <v>128</v>
      </c>
      <c r="J19" s="1665">
        <f>22*4</f>
        <v>88</v>
      </c>
      <c r="K19" s="1666">
        <f>SUM(G19:J19)</f>
        <v>400</v>
      </c>
      <c r="L19" s="1667">
        <f>SUM(L20:L22)</f>
        <v>85066</v>
      </c>
      <c r="M19" s="1667">
        <f>SUM(M20:M22)</f>
        <v>222000</v>
      </c>
      <c r="N19" s="1656">
        <f>K19*L19</f>
        <v>34026400</v>
      </c>
      <c r="O19" s="1657">
        <f>+M19*K19</f>
        <v>88800000</v>
      </c>
      <c r="P19" s="1658">
        <f>+O19+N19</f>
        <v>122826400</v>
      </c>
      <c r="Q19" s="1608"/>
      <c r="R19" s="1877">
        <f>L19+M19</f>
        <v>307066</v>
      </c>
      <c r="S19" s="1659">
        <f>K19*R19</f>
        <v>122826400</v>
      </c>
      <c r="T19" s="2143">
        <f>V19/S19</f>
        <v>0.1</v>
      </c>
      <c r="U19" s="2129">
        <f>R19*10%</f>
        <v>30706.600000000002</v>
      </c>
      <c r="V19" s="2148">
        <f>K19*U19</f>
        <v>12282640</v>
      </c>
      <c r="W19" s="2154">
        <f>Y19/S19</f>
        <v>0.1</v>
      </c>
      <c r="X19" s="2129">
        <f>R19*10%</f>
        <v>30706.600000000002</v>
      </c>
      <c r="Y19" s="2148">
        <f>K19*X19</f>
        <v>12282640</v>
      </c>
      <c r="Z19" s="2154">
        <f>AB19/S19</f>
        <v>0.8</v>
      </c>
      <c r="AA19" s="2147">
        <f>R19*(100%-T19-W19)</f>
        <v>245652.80000000002</v>
      </c>
      <c r="AB19" s="2148">
        <f>K19*AA19</f>
        <v>98261120</v>
      </c>
    </row>
    <row r="20" spans="1:28" ht="15.75" customHeight="1">
      <c r="A20" s="1663"/>
      <c r="B20" s="1668"/>
      <c r="C20" s="1669" t="s">
        <v>1903</v>
      </c>
      <c r="D20" s="1547"/>
      <c r="E20" s="1531">
        <f>(4*0.4)+(5*(0.45*(4.74/12)))</f>
        <v>2.4887500000000005</v>
      </c>
      <c r="F20" s="1886" t="s">
        <v>76</v>
      </c>
      <c r="G20" s="1887">
        <f>$E20*G19</f>
        <v>219.01000000000005</v>
      </c>
      <c r="H20" s="1888">
        <f>$E20*H19</f>
        <v>238.92000000000004</v>
      </c>
      <c r="I20" s="1888">
        <f t="shared" ref="I20:J20" si="0">$E20*I19</f>
        <v>318.56000000000006</v>
      </c>
      <c r="J20" s="1888">
        <f t="shared" si="0"/>
        <v>219.01000000000005</v>
      </c>
      <c r="K20" s="1889">
        <f>SUM(G20:J20)</f>
        <v>995.50000000000023</v>
      </c>
      <c r="L20" s="1667">
        <v>15000</v>
      </c>
      <c r="M20" s="1655">
        <v>6000</v>
      </c>
      <c r="N20" s="1656"/>
      <c r="O20" s="1657"/>
      <c r="P20" s="1658"/>
      <c r="Q20" s="1608"/>
      <c r="R20" s="1877"/>
      <c r="S20" s="1659"/>
      <c r="T20" s="2144"/>
      <c r="U20" s="2147"/>
      <c r="V20" s="2148"/>
      <c r="W20" s="2155"/>
      <c r="X20" s="2147"/>
      <c r="Y20" s="2148"/>
      <c r="Z20" s="2155"/>
      <c r="AA20" s="2147"/>
      <c r="AB20" s="2148"/>
    </row>
    <row r="21" spans="1:28" ht="15.75" customHeight="1">
      <c r="A21" s="1663"/>
      <c r="B21" s="1668"/>
      <c r="C21" s="1669" t="s">
        <v>77</v>
      </c>
      <c r="D21" s="1547"/>
      <c r="E21" s="1531">
        <f>0.1*4</f>
        <v>0.4</v>
      </c>
      <c r="F21" s="1886" t="s">
        <v>72</v>
      </c>
      <c r="G21" s="1887">
        <f>$E21*G19</f>
        <v>35.200000000000003</v>
      </c>
      <c r="H21" s="1888">
        <f t="shared" ref="H21:J21" si="1">$E21*H19</f>
        <v>38.400000000000006</v>
      </c>
      <c r="I21" s="1888">
        <f t="shared" si="1"/>
        <v>51.2</v>
      </c>
      <c r="J21" s="1888">
        <f t="shared" si="1"/>
        <v>35.200000000000003</v>
      </c>
      <c r="K21" s="1889">
        <f>SUM(G21:J21)</f>
        <v>160</v>
      </c>
      <c r="L21" s="1667">
        <v>61566</v>
      </c>
      <c r="M21" s="1655">
        <v>96000</v>
      </c>
      <c r="N21" s="1656"/>
      <c r="O21" s="1657"/>
      <c r="P21" s="1658"/>
      <c r="Q21" s="1608"/>
      <c r="R21" s="1877"/>
      <c r="S21" s="1659"/>
      <c r="U21" s="2147"/>
      <c r="V21" s="2148"/>
      <c r="X21" s="2147"/>
      <c r="Y21" s="2148"/>
      <c r="AA21" s="2147"/>
      <c r="AB21" s="2148"/>
    </row>
    <row r="22" spans="1:28" ht="15.75" customHeight="1">
      <c r="A22" s="1663"/>
      <c r="B22" s="1668"/>
      <c r="C22" s="1669" t="s">
        <v>1906</v>
      </c>
      <c r="D22" s="1547"/>
      <c r="E22" s="1531">
        <f>0.1*0.1*1</f>
        <v>1.0000000000000002E-2</v>
      </c>
      <c r="F22" s="1886" t="s">
        <v>71</v>
      </c>
      <c r="G22" s="1887">
        <f>$E22*G19</f>
        <v>0.88000000000000012</v>
      </c>
      <c r="H22" s="1888">
        <f t="shared" ref="H22:J22" si="2">$E22*H19</f>
        <v>0.96000000000000019</v>
      </c>
      <c r="I22" s="1888">
        <f t="shared" si="2"/>
        <v>1.2800000000000002</v>
      </c>
      <c r="J22" s="1888">
        <f t="shared" si="2"/>
        <v>0.88000000000000012</v>
      </c>
      <c r="K22" s="1889">
        <f>SUM(G22:J22)</f>
        <v>4.0000000000000009</v>
      </c>
      <c r="L22" s="1667">
        <f>0.01*850000</f>
        <v>8500</v>
      </c>
      <c r="M22" s="1655">
        <v>120000</v>
      </c>
      <c r="N22" s="1656"/>
      <c r="O22" s="1657"/>
      <c r="P22" s="1658"/>
      <c r="Q22" s="1670">
        <f>+K20/K22</f>
        <v>248.875</v>
      </c>
      <c r="R22" s="1877"/>
      <c r="S22" s="1659"/>
      <c r="U22" s="2147"/>
      <c r="V22" s="2148"/>
      <c r="X22" s="2147"/>
      <c r="Y22" s="2148"/>
      <c r="AA22" s="2147"/>
      <c r="AB22" s="2148"/>
    </row>
    <row r="23" spans="1:28" ht="15.75" customHeight="1">
      <c r="A23" s="1663"/>
      <c r="B23" s="1668"/>
      <c r="C23" s="1669"/>
      <c r="D23" s="1547"/>
      <c r="E23" s="1531"/>
      <c r="F23" s="1651"/>
      <c r="G23" s="1664"/>
      <c r="H23" s="1665"/>
      <c r="I23" s="1665"/>
      <c r="J23" s="1665"/>
      <c r="K23" s="1666"/>
      <c r="L23" s="1667"/>
      <c r="M23" s="1671"/>
      <c r="N23" s="1656"/>
      <c r="O23" s="1657"/>
      <c r="P23" s="1658"/>
      <c r="Q23" s="1670"/>
      <c r="R23" s="1877"/>
      <c r="S23" s="1659"/>
      <c r="U23" s="2147"/>
      <c r="V23" s="2148"/>
      <c r="X23" s="2147"/>
      <c r="Y23" s="2148"/>
      <c r="AA23" s="2147"/>
      <c r="AB23" s="2148"/>
    </row>
    <row r="24" spans="1:28" ht="15.75" customHeight="1">
      <c r="A24" s="1663">
        <v>2</v>
      </c>
      <c r="B24" s="1660" t="s">
        <v>1881</v>
      </c>
      <c r="C24" s="1661"/>
      <c r="D24" s="1547"/>
      <c r="E24" s="1531"/>
      <c r="F24" s="1651" t="s">
        <v>1037</v>
      </c>
      <c r="G24" s="1664">
        <f>10*1.2</f>
        <v>12</v>
      </c>
      <c r="H24" s="1665">
        <f>10*1.2</f>
        <v>12</v>
      </c>
      <c r="I24" s="1665">
        <f>12*1.2</f>
        <v>14.399999999999999</v>
      </c>
      <c r="J24" s="1665">
        <f>6*1.2</f>
        <v>7.1999999999999993</v>
      </c>
      <c r="K24" s="1666">
        <f>SUM(G24:J24)</f>
        <v>45.599999999999994</v>
      </c>
      <c r="L24" s="1667">
        <f>SUM(L25:L27)</f>
        <v>85066</v>
      </c>
      <c r="M24" s="1667">
        <f>SUM(M25:M27)</f>
        <v>222000</v>
      </c>
      <c r="N24" s="1656">
        <f>K24*L24</f>
        <v>3879009.5999999996</v>
      </c>
      <c r="O24" s="1657">
        <f>+M24*K24</f>
        <v>10123199.999999998</v>
      </c>
      <c r="P24" s="1658">
        <f>+O24+N24</f>
        <v>14002209.599999998</v>
      </c>
      <c r="Q24" s="1608"/>
      <c r="R24" s="1877">
        <f>L24+M24</f>
        <v>307066</v>
      </c>
      <c r="S24" s="1659">
        <f>K24*R24</f>
        <v>14002209.599999998</v>
      </c>
      <c r="T24" s="2143">
        <f>V24/S24</f>
        <v>0.10000000000000002</v>
      </c>
      <c r="U24" s="2129">
        <f>R24*10%</f>
        <v>30706.600000000002</v>
      </c>
      <c r="V24" s="2148">
        <f>K24*U24</f>
        <v>1400220.96</v>
      </c>
      <c r="W24" s="2154">
        <f>Y24/S24</f>
        <v>0.10000000000000002</v>
      </c>
      <c r="X24" s="2129">
        <f>R24*10%</f>
        <v>30706.600000000002</v>
      </c>
      <c r="Y24" s="2148">
        <f>K24*X24</f>
        <v>1400220.96</v>
      </c>
      <c r="Z24" s="2154">
        <f>AB24/S24</f>
        <v>0.80000000000000016</v>
      </c>
      <c r="AA24" s="2147">
        <f>R24*(100%-T24-W24)</f>
        <v>245652.80000000002</v>
      </c>
      <c r="AB24" s="2148">
        <f>K24*AA24</f>
        <v>11201767.68</v>
      </c>
    </row>
    <row r="25" spans="1:28" ht="15.75" customHeight="1">
      <c r="A25" s="1663"/>
      <c r="B25" s="1668"/>
      <c r="C25" s="1669" t="s">
        <v>75</v>
      </c>
      <c r="D25" s="1547"/>
      <c r="E25" s="1531">
        <f>(4*0.4)+(5*(0.45*(4.74/12)))</f>
        <v>2.4887500000000005</v>
      </c>
      <c r="F25" s="1886" t="s">
        <v>76</v>
      </c>
      <c r="G25" s="1887">
        <f>$E25*G24</f>
        <v>29.865000000000006</v>
      </c>
      <c r="H25" s="1888">
        <f>$E25*H24</f>
        <v>29.865000000000006</v>
      </c>
      <c r="I25" s="1888">
        <f t="shared" ref="I25" si="3">$E25*I24</f>
        <v>35.838000000000001</v>
      </c>
      <c r="J25" s="1888">
        <f t="shared" ref="J25" si="4">$E25*J24</f>
        <v>17.919</v>
      </c>
      <c r="K25" s="1889">
        <f>SUM(G25:J25)</f>
        <v>113.48700000000001</v>
      </c>
      <c r="L25" s="1667">
        <v>15000</v>
      </c>
      <c r="M25" s="1655">
        <v>6000</v>
      </c>
      <c r="N25" s="1656"/>
      <c r="O25" s="1657"/>
      <c r="P25" s="1658"/>
      <c r="Q25" s="1608"/>
      <c r="R25" s="1877"/>
      <c r="S25" s="1659"/>
      <c r="U25" s="2147"/>
      <c r="V25" s="2148"/>
      <c r="X25" s="2147"/>
      <c r="Y25" s="2148"/>
      <c r="AA25" s="2147"/>
      <c r="AB25" s="2148"/>
    </row>
    <row r="26" spans="1:28" ht="15.75" customHeight="1">
      <c r="A26" s="1663"/>
      <c r="B26" s="1668"/>
      <c r="C26" s="1669" t="s">
        <v>77</v>
      </c>
      <c r="D26" s="1547"/>
      <c r="E26" s="1531">
        <f>0.1*4</f>
        <v>0.4</v>
      </c>
      <c r="F26" s="1886" t="s">
        <v>72</v>
      </c>
      <c r="G26" s="1887">
        <f>$E26*G24</f>
        <v>4.8000000000000007</v>
      </c>
      <c r="H26" s="1888">
        <f t="shared" ref="H26:J26" si="5">$E26*H24</f>
        <v>4.8000000000000007</v>
      </c>
      <c r="I26" s="1888">
        <f t="shared" si="5"/>
        <v>5.76</v>
      </c>
      <c r="J26" s="1888">
        <f t="shared" si="5"/>
        <v>2.88</v>
      </c>
      <c r="K26" s="1889">
        <f>SUM(G26:J26)</f>
        <v>18.240000000000002</v>
      </c>
      <c r="L26" s="1667">
        <v>61566</v>
      </c>
      <c r="M26" s="1655">
        <v>96000</v>
      </c>
      <c r="N26" s="1656"/>
      <c r="O26" s="1657"/>
      <c r="P26" s="1658"/>
      <c r="Q26" s="1608"/>
      <c r="R26" s="1877"/>
      <c r="S26" s="1659"/>
      <c r="U26" s="2147"/>
      <c r="V26" s="2148"/>
      <c r="X26" s="2147"/>
      <c r="Y26" s="2148"/>
      <c r="AA26" s="2147"/>
      <c r="AB26" s="2148"/>
    </row>
    <row r="27" spans="1:28" ht="15.75" customHeight="1">
      <c r="A27" s="1663"/>
      <c r="B27" s="1668"/>
      <c r="C27" s="1669" t="s">
        <v>1906</v>
      </c>
      <c r="D27" s="1547"/>
      <c r="E27" s="1531">
        <f>0.1*0.1*1</f>
        <v>1.0000000000000002E-2</v>
      </c>
      <c r="F27" s="1886" t="s">
        <v>71</v>
      </c>
      <c r="G27" s="1887">
        <f>$E27*G24</f>
        <v>0.12000000000000002</v>
      </c>
      <c r="H27" s="1888">
        <f t="shared" ref="H27:J27" si="6">$E27*H24</f>
        <v>0.12000000000000002</v>
      </c>
      <c r="I27" s="1888">
        <f t="shared" si="6"/>
        <v>0.14400000000000002</v>
      </c>
      <c r="J27" s="1888">
        <f t="shared" si="6"/>
        <v>7.2000000000000008E-2</v>
      </c>
      <c r="K27" s="1889">
        <f>SUM(G27:J27)</f>
        <v>0.45600000000000007</v>
      </c>
      <c r="L27" s="1667">
        <f>0.01*850000</f>
        <v>8500</v>
      </c>
      <c r="M27" s="1655">
        <v>120000</v>
      </c>
      <c r="N27" s="1656"/>
      <c r="O27" s="1657"/>
      <c r="P27" s="1658"/>
      <c r="Q27" s="1670">
        <f>+K25/K27</f>
        <v>248.87499999999997</v>
      </c>
      <c r="R27" s="1877"/>
      <c r="S27" s="1659"/>
      <c r="U27" s="2147"/>
      <c r="V27" s="2148"/>
      <c r="X27" s="2147"/>
      <c r="Y27" s="2148"/>
      <c r="AA27" s="2147"/>
      <c r="AB27" s="2148"/>
    </row>
    <row r="28" spans="1:28" ht="15.75" customHeight="1">
      <c r="A28" s="1663"/>
      <c r="B28" s="1668"/>
      <c r="C28" s="1669"/>
      <c r="D28" s="1547"/>
      <c r="E28" s="1531"/>
      <c r="F28" s="1651"/>
      <c r="G28" s="1664"/>
      <c r="H28" s="1665"/>
      <c r="I28" s="1665"/>
      <c r="J28" s="1665"/>
      <c r="K28" s="1666"/>
      <c r="L28" s="1667"/>
      <c r="M28" s="1671"/>
      <c r="N28" s="1656"/>
      <c r="O28" s="1657"/>
      <c r="P28" s="1658"/>
      <c r="Q28" s="1670"/>
      <c r="R28" s="1877"/>
      <c r="S28" s="1659"/>
      <c r="U28" s="2147"/>
      <c r="V28" s="2148"/>
      <c r="X28" s="2147"/>
      <c r="Y28" s="2148"/>
      <c r="AA28" s="2147"/>
      <c r="AB28" s="2148"/>
    </row>
    <row r="29" spans="1:28" ht="15.75" customHeight="1">
      <c r="A29" s="1663">
        <v>3</v>
      </c>
      <c r="B29" s="1660" t="s">
        <v>1883</v>
      </c>
      <c r="C29" s="1661"/>
      <c r="D29" s="1547"/>
      <c r="E29" s="1531"/>
      <c r="F29" s="1651" t="s">
        <v>1037</v>
      </c>
      <c r="G29" s="1664">
        <f>4*2</f>
        <v>8</v>
      </c>
      <c r="H29" s="1665">
        <f>33*2</f>
        <v>66</v>
      </c>
      <c r="I29" s="1665">
        <f>36*2</f>
        <v>72</v>
      </c>
      <c r="J29" s="1665">
        <f>21*2</f>
        <v>42</v>
      </c>
      <c r="K29" s="1666">
        <f>SUM(G29:J29)</f>
        <v>188</v>
      </c>
      <c r="L29" s="1667">
        <f>SUM(L30:L32)</f>
        <v>85066</v>
      </c>
      <c r="M29" s="1667">
        <f>SUM(M30:M32)</f>
        <v>222000</v>
      </c>
      <c r="N29" s="1656">
        <f>K29*L29</f>
        <v>15992408</v>
      </c>
      <c r="O29" s="1657">
        <f>+M29*K29</f>
        <v>41736000</v>
      </c>
      <c r="P29" s="1658">
        <f>+O29+N29</f>
        <v>57728408</v>
      </c>
      <c r="Q29" s="1608"/>
      <c r="R29" s="1877">
        <f>L29+M29</f>
        <v>307066</v>
      </c>
      <c r="S29" s="1659">
        <f>K29*R29</f>
        <v>57728408</v>
      </c>
      <c r="T29" s="2143">
        <f>V29/S29</f>
        <v>0.10000000000000002</v>
      </c>
      <c r="U29" s="2129">
        <f>R29*10%</f>
        <v>30706.600000000002</v>
      </c>
      <c r="V29" s="2148">
        <f>K29*U29</f>
        <v>5772840.8000000007</v>
      </c>
      <c r="W29" s="2154">
        <f>Y29/S29</f>
        <v>0.10000000000000002</v>
      </c>
      <c r="X29" s="2129">
        <f>R29*10%</f>
        <v>30706.600000000002</v>
      </c>
      <c r="Y29" s="2148">
        <f>K29*X29</f>
        <v>5772840.8000000007</v>
      </c>
      <c r="Z29" s="2154">
        <f>AB29/S29</f>
        <v>0.80000000000000016</v>
      </c>
      <c r="AA29" s="2147">
        <f>R29*(100%-T29-W29)</f>
        <v>245652.80000000002</v>
      </c>
      <c r="AB29" s="2148">
        <f>K29*AA29</f>
        <v>46182726.400000006</v>
      </c>
    </row>
    <row r="30" spans="1:28" ht="15.75" customHeight="1">
      <c r="A30" s="1663"/>
      <c r="B30" s="1668"/>
      <c r="C30" s="1669" t="s">
        <v>75</v>
      </c>
      <c r="D30" s="1547"/>
      <c r="E30" s="1531">
        <f>(4*0.4)+(5*(0.45*(4.74/12)))</f>
        <v>2.4887500000000005</v>
      </c>
      <c r="F30" s="1886" t="s">
        <v>76</v>
      </c>
      <c r="G30" s="1887">
        <f>$E30*G29</f>
        <v>19.910000000000004</v>
      </c>
      <c r="H30" s="1888">
        <f>$E30*H29</f>
        <v>164.25750000000002</v>
      </c>
      <c r="I30" s="1888">
        <f t="shared" ref="I30" si="7">$E30*I29</f>
        <v>179.19000000000003</v>
      </c>
      <c r="J30" s="1888">
        <f t="shared" ref="J30" si="8">$E30*J29</f>
        <v>104.52750000000002</v>
      </c>
      <c r="K30" s="1889">
        <f>SUM(G30:J30)</f>
        <v>467.8850000000001</v>
      </c>
      <c r="L30" s="1667">
        <v>15000</v>
      </c>
      <c r="M30" s="1655">
        <v>6000</v>
      </c>
      <c r="N30" s="1656"/>
      <c r="O30" s="1657"/>
      <c r="P30" s="1658"/>
      <c r="Q30" s="1608"/>
      <c r="R30" s="1550"/>
      <c r="S30" s="1672"/>
      <c r="U30" s="2149"/>
      <c r="V30" s="2150"/>
      <c r="X30" s="2149"/>
      <c r="Y30" s="2150"/>
      <c r="AA30" s="2149"/>
      <c r="AB30" s="2150"/>
    </row>
    <row r="31" spans="1:28" ht="15.75" customHeight="1">
      <c r="A31" s="1663"/>
      <c r="B31" s="1668"/>
      <c r="C31" s="1669" t="s">
        <v>77</v>
      </c>
      <c r="D31" s="1547"/>
      <c r="E31" s="1531">
        <f>0.1*4</f>
        <v>0.4</v>
      </c>
      <c r="F31" s="1886" t="s">
        <v>72</v>
      </c>
      <c r="G31" s="1887">
        <f>$E31*G29</f>
        <v>3.2</v>
      </c>
      <c r="H31" s="1888">
        <f t="shared" ref="H31:J31" si="9">$E31*H29</f>
        <v>26.400000000000002</v>
      </c>
      <c r="I31" s="1888">
        <f t="shared" si="9"/>
        <v>28.8</v>
      </c>
      <c r="J31" s="1888">
        <f t="shared" si="9"/>
        <v>16.8</v>
      </c>
      <c r="K31" s="1889">
        <f>SUM(G31:J31)</f>
        <v>75.2</v>
      </c>
      <c r="L31" s="1667">
        <v>61566</v>
      </c>
      <c r="M31" s="1655">
        <v>96000</v>
      </c>
      <c r="N31" s="1656"/>
      <c r="O31" s="1657"/>
      <c r="P31" s="1658"/>
      <c r="Q31" s="1608"/>
      <c r="R31" s="1550"/>
      <c r="S31" s="1672"/>
      <c r="U31" s="2149"/>
      <c r="V31" s="2150"/>
      <c r="X31" s="2149"/>
      <c r="Y31" s="2150"/>
      <c r="AA31" s="2149"/>
      <c r="AB31" s="2150"/>
    </row>
    <row r="32" spans="1:28" ht="15.65" customHeight="1">
      <c r="A32" s="1689"/>
      <c r="B32" s="1690"/>
      <c r="C32" s="1669" t="s">
        <v>1906</v>
      </c>
      <c r="D32" s="1691"/>
      <c r="E32" s="1692">
        <f>0.1*0.1*1</f>
        <v>1.0000000000000002E-2</v>
      </c>
      <c r="F32" s="1890" t="s">
        <v>71</v>
      </c>
      <c r="G32" s="1891">
        <f>$E32*G29</f>
        <v>8.0000000000000016E-2</v>
      </c>
      <c r="H32" s="1892">
        <f t="shared" ref="H32:J32" si="10">$E32*H29</f>
        <v>0.66000000000000014</v>
      </c>
      <c r="I32" s="1892">
        <f t="shared" si="10"/>
        <v>0.7200000000000002</v>
      </c>
      <c r="J32" s="1892">
        <f t="shared" si="10"/>
        <v>0.4200000000000001</v>
      </c>
      <c r="K32" s="1893">
        <f>SUM(G32:J32)</f>
        <v>1.8800000000000006</v>
      </c>
      <c r="L32" s="1693">
        <f>0.01*850000</f>
        <v>8500</v>
      </c>
      <c r="M32" s="1694">
        <v>120000</v>
      </c>
      <c r="N32" s="1695"/>
      <c r="O32" s="1696"/>
      <c r="P32" s="1697"/>
      <c r="Q32" s="1670">
        <f>+K30/K32</f>
        <v>248.87499999999997</v>
      </c>
      <c r="R32" s="1550"/>
      <c r="S32" s="1698"/>
      <c r="U32" s="2149"/>
      <c r="V32" s="2150"/>
      <c r="X32" s="2149"/>
      <c r="Y32" s="2150"/>
      <c r="AA32" s="2149"/>
      <c r="AB32" s="2150"/>
    </row>
    <row r="33" spans="1:28" ht="15.75" customHeight="1">
      <c r="A33" s="1663">
        <v>4</v>
      </c>
      <c r="B33" s="1660" t="s">
        <v>2041</v>
      </c>
      <c r="C33" s="1661"/>
      <c r="D33" s="1547"/>
      <c r="E33" s="1531"/>
      <c r="F33" s="1651" t="s">
        <v>1360</v>
      </c>
      <c r="G33" s="1664">
        <f>4*2</f>
        <v>8</v>
      </c>
      <c r="H33" s="1665">
        <f>33*2</f>
        <v>66</v>
      </c>
      <c r="I33" s="1665">
        <f>36*2</f>
        <v>72</v>
      </c>
      <c r="J33" s="1665">
        <f>21*2</f>
        <v>42</v>
      </c>
      <c r="K33" s="1666">
        <v>3</v>
      </c>
      <c r="L33" s="1667">
        <f>SUM(L34:L36)</f>
        <v>85066</v>
      </c>
      <c r="M33" s="1667">
        <f>SUM(M34:M36)</f>
        <v>222000</v>
      </c>
      <c r="N33" s="1656">
        <f>K33*L33</f>
        <v>255198</v>
      </c>
      <c r="O33" s="1657">
        <f>+M33*K33</f>
        <v>666000</v>
      </c>
      <c r="P33" s="1658">
        <f>+O33+N33</f>
        <v>921198</v>
      </c>
      <c r="Q33" s="1608"/>
      <c r="R33" s="1877">
        <v>29450000</v>
      </c>
      <c r="S33" s="1659">
        <f>K33*R33</f>
        <v>88350000</v>
      </c>
      <c r="T33" s="2143">
        <f>V33/S33</f>
        <v>0.1</v>
      </c>
      <c r="U33" s="2129">
        <f>R33*10%</f>
        <v>2945000</v>
      </c>
      <c r="V33" s="2148">
        <f>K33*U33</f>
        <v>8835000</v>
      </c>
      <c r="W33" s="2154">
        <f>Y33/S33</f>
        <v>0.1</v>
      </c>
      <c r="X33" s="2129">
        <f>R33*10%</f>
        <v>2945000</v>
      </c>
      <c r="Y33" s="2148">
        <f>K33*X33</f>
        <v>8835000</v>
      </c>
      <c r="Z33" s="2154">
        <f>AB33/S33</f>
        <v>0.8</v>
      </c>
      <c r="AA33" s="2147">
        <f>R33*(100%-T33-W33)</f>
        <v>23560000</v>
      </c>
      <c r="AB33" s="2148">
        <f>K33*AA33</f>
        <v>70680000</v>
      </c>
    </row>
    <row r="34" spans="1:28" ht="15.75" customHeight="1">
      <c r="A34" s="1663"/>
      <c r="B34" s="1668"/>
      <c r="C34" s="1669" t="s">
        <v>75</v>
      </c>
      <c r="D34" s="1547"/>
      <c r="E34" s="1531">
        <f>(4*0.4)+(5*(0.45*(4.74/12)))</f>
        <v>2.4887500000000005</v>
      </c>
      <c r="F34" s="1886" t="s">
        <v>76</v>
      </c>
      <c r="G34" s="1887">
        <f>$E34*G33</f>
        <v>19.910000000000004</v>
      </c>
      <c r="H34" s="1888">
        <f>$E34*H33</f>
        <v>164.25750000000002</v>
      </c>
      <c r="I34" s="1888">
        <f t="shared" ref="I34:J34" si="11">$E34*I33</f>
        <v>179.19000000000003</v>
      </c>
      <c r="J34" s="1888">
        <f t="shared" si="11"/>
        <v>104.52750000000002</v>
      </c>
      <c r="K34" s="1889">
        <f>SUM(G34:J34)</f>
        <v>467.8850000000001</v>
      </c>
      <c r="L34" s="1667">
        <v>15000</v>
      </c>
      <c r="M34" s="1655">
        <v>6000</v>
      </c>
      <c r="N34" s="1656"/>
      <c r="O34" s="1657"/>
      <c r="P34" s="1658"/>
      <c r="Q34" s="1608"/>
      <c r="R34" s="1550"/>
      <c r="S34" s="1672"/>
      <c r="U34" s="2149"/>
      <c r="V34" s="2150"/>
      <c r="X34" s="2149"/>
      <c r="Y34" s="2150"/>
      <c r="AA34" s="2149"/>
      <c r="AB34" s="2150"/>
    </row>
    <row r="35" spans="1:28" ht="15.75" customHeight="1">
      <c r="A35" s="1663"/>
      <c r="B35" s="1668"/>
      <c r="C35" s="1669" t="s">
        <v>77</v>
      </c>
      <c r="D35" s="1547"/>
      <c r="E35" s="1531">
        <f>0.1*4</f>
        <v>0.4</v>
      </c>
      <c r="F35" s="1886" t="s">
        <v>72</v>
      </c>
      <c r="G35" s="1887">
        <f>$E35*G33</f>
        <v>3.2</v>
      </c>
      <c r="H35" s="1888">
        <f t="shared" ref="H35:J35" si="12">$E35*H33</f>
        <v>26.400000000000002</v>
      </c>
      <c r="I35" s="1888">
        <f t="shared" si="12"/>
        <v>28.8</v>
      </c>
      <c r="J35" s="1888">
        <f t="shared" si="12"/>
        <v>16.8</v>
      </c>
      <c r="K35" s="1889">
        <f>SUM(G35:J35)</f>
        <v>75.2</v>
      </c>
      <c r="L35" s="1667">
        <v>61566</v>
      </c>
      <c r="M35" s="1655">
        <v>96000</v>
      </c>
      <c r="N35" s="1656"/>
      <c r="O35" s="1657"/>
      <c r="P35" s="1658"/>
      <c r="Q35" s="1608"/>
      <c r="R35" s="1550"/>
      <c r="S35" s="1672"/>
      <c r="U35" s="2149"/>
      <c r="V35" s="2150"/>
      <c r="X35" s="2149"/>
      <c r="Y35" s="2150"/>
      <c r="AA35" s="2149"/>
      <c r="AB35" s="2150"/>
    </row>
    <row r="36" spans="1:28" ht="15.75" customHeight="1">
      <c r="A36" s="1689"/>
      <c r="B36" s="1690"/>
      <c r="C36" s="1669" t="s">
        <v>1906</v>
      </c>
      <c r="D36" s="1691"/>
      <c r="E36" s="1692">
        <f>0.1*0.1*1</f>
        <v>1.0000000000000002E-2</v>
      </c>
      <c r="F36" s="1890" t="s">
        <v>71</v>
      </c>
      <c r="G36" s="1891">
        <f>$E36*G33</f>
        <v>8.0000000000000016E-2</v>
      </c>
      <c r="H36" s="1892">
        <f t="shared" ref="H36:J36" si="13">$E36*H33</f>
        <v>0.66000000000000014</v>
      </c>
      <c r="I36" s="1892">
        <f t="shared" si="13"/>
        <v>0.7200000000000002</v>
      </c>
      <c r="J36" s="1892">
        <f t="shared" si="13"/>
        <v>0.4200000000000001</v>
      </c>
      <c r="K36" s="1893">
        <f>SUM(G36:J36)</f>
        <v>1.8800000000000006</v>
      </c>
      <c r="L36" s="1693">
        <f>0.01*850000</f>
        <v>8500</v>
      </c>
      <c r="M36" s="1694">
        <v>120000</v>
      </c>
      <c r="N36" s="1695"/>
      <c r="O36" s="1696"/>
      <c r="P36" s="1697"/>
      <c r="Q36" s="1670">
        <f>+K34/K36</f>
        <v>248.87499999999997</v>
      </c>
      <c r="R36" s="1550"/>
      <c r="S36" s="1698"/>
      <c r="U36" s="2149"/>
      <c r="V36" s="2150"/>
      <c r="X36" s="2149"/>
      <c r="Y36" s="2150"/>
      <c r="AA36" s="2149"/>
      <c r="AB36" s="2150"/>
    </row>
    <row r="37" spans="1:28" s="1674" customFormat="1" ht="15.75" customHeight="1" thickBot="1">
      <c r="A37" s="2625" t="s">
        <v>1898</v>
      </c>
      <c r="B37" s="2626"/>
      <c r="C37" s="2626"/>
      <c r="D37" s="2626"/>
      <c r="E37" s="2626"/>
      <c r="F37" s="2626"/>
      <c r="G37" s="2626"/>
      <c r="H37" s="2626"/>
      <c r="I37" s="2626"/>
      <c r="J37" s="2626"/>
      <c r="K37" s="2626"/>
      <c r="L37" s="2626"/>
      <c r="M37" s="2626"/>
      <c r="N37" s="2626"/>
      <c r="O37" s="2626"/>
      <c r="P37" s="2626"/>
      <c r="Q37" s="2626"/>
      <c r="R37" s="2627"/>
      <c r="S37" s="1673">
        <f>SUM(S13:S36)</f>
        <v>282907017.60000002</v>
      </c>
      <c r="U37" s="2151"/>
      <c r="V37" s="2152">
        <f>SUM(V13:V36)</f>
        <v>28290701.760000002</v>
      </c>
      <c r="W37" s="2156"/>
      <c r="X37" s="2151"/>
      <c r="Y37" s="2152">
        <f>SUM(Y13:Y36)</f>
        <v>28290701.760000002</v>
      </c>
      <c r="Z37" s="2156"/>
      <c r="AA37" s="2151"/>
      <c r="AB37" s="2152">
        <f>SUM(AB13:AB36)</f>
        <v>226325614.08000001</v>
      </c>
    </row>
    <row r="38" spans="1:28" hidden="1">
      <c r="G38" s="1677"/>
      <c r="H38" s="1678"/>
      <c r="I38" s="1678"/>
      <c r="J38" s="1678"/>
      <c r="K38" s="1679" t="e">
        <f>SUBTOTAL(9,#REF!)</f>
        <v>#REF!</v>
      </c>
      <c r="M38" s="1680"/>
      <c r="R38" s="1682">
        <f t="shared" ref="R38:R41" si="14">L38+M38</f>
        <v>0</v>
      </c>
      <c r="S38" s="1683" t="e">
        <f t="shared" ref="S38:S41" si="15">K38*R38</f>
        <v>#REF!</v>
      </c>
      <c r="U38" s="1682">
        <f t="shared" ref="U38:U41" si="16">O38+P38</f>
        <v>0</v>
      </c>
      <c r="V38" s="1683">
        <f t="shared" ref="V38:V41" si="17">N38*U38</f>
        <v>0</v>
      </c>
      <c r="X38" s="1682" t="e">
        <f t="shared" ref="X38:X41" si="18">R38+S38</f>
        <v>#REF!</v>
      </c>
      <c r="Y38" s="1683" t="e">
        <f t="shared" ref="Y38:Y41" si="19">Q38*X38</f>
        <v>#REF!</v>
      </c>
      <c r="AA38" s="1682">
        <f t="shared" ref="AA38:AA41" si="20">U38+V38</f>
        <v>0</v>
      </c>
      <c r="AB38" s="1683">
        <f t="shared" ref="AB38:AB41" si="21">T38*AA38</f>
        <v>0</v>
      </c>
    </row>
    <row r="39" spans="1:28" hidden="1">
      <c r="R39" s="1685">
        <f t="shared" si="14"/>
        <v>0</v>
      </c>
      <c r="S39" s="1686">
        <f t="shared" si="15"/>
        <v>0</v>
      </c>
      <c r="U39" s="1685">
        <f t="shared" si="16"/>
        <v>0</v>
      </c>
      <c r="V39" s="1686">
        <f t="shared" si="17"/>
        <v>0</v>
      </c>
      <c r="X39" s="1685">
        <f t="shared" si="18"/>
        <v>0</v>
      </c>
      <c r="Y39" s="1686">
        <f t="shared" si="19"/>
        <v>0</v>
      </c>
      <c r="AA39" s="1685">
        <f t="shared" si="20"/>
        <v>0</v>
      </c>
      <c r="AB39" s="1686">
        <f t="shared" si="21"/>
        <v>0</v>
      </c>
    </row>
    <row r="40" spans="1:28" hidden="1">
      <c r="K40" s="1679">
        <v>2500142.2663524817</v>
      </c>
      <c r="L40" s="1606" t="s">
        <v>957</v>
      </c>
      <c r="R40" s="1685" t="e">
        <f t="shared" si="14"/>
        <v>#VALUE!</v>
      </c>
      <c r="S40" s="1686" t="e">
        <f t="shared" si="15"/>
        <v>#VALUE!</v>
      </c>
      <c r="U40" s="1685">
        <f t="shared" si="16"/>
        <v>0</v>
      </c>
      <c r="V40" s="1686">
        <f t="shared" si="17"/>
        <v>0</v>
      </c>
      <c r="X40" s="1685" t="e">
        <f t="shared" si="18"/>
        <v>#VALUE!</v>
      </c>
      <c r="Y40" s="1686" t="e">
        <f t="shared" si="19"/>
        <v>#VALUE!</v>
      </c>
      <c r="AA40" s="1685">
        <f t="shared" si="20"/>
        <v>0</v>
      </c>
      <c r="AB40" s="1686">
        <f t="shared" si="21"/>
        <v>0</v>
      </c>
    </row>
    <row r="41" spans="1:28" hidden="1">
      <c r="K41" s="1679">
        <v>14530.627913341785</v>
      </c>
      <c r="L41" s="1606" t="s">
        <v>958</v>
      </c>
      <c r="M41" s="1687">
        <f>+K40/K41</f>
        <v>172.06016706662015</v>
      </c>
      <c r="N41" s="1681" t="s">
        <v>960</v>
      </c>
      <c r="R41" s="1685" t="e">
        <f t="shared" si="14"/>
        <v>#VALUE!</v>
      </c>
      <c r="S41" s="1686" t="e">
        <f t="shared" si="15"/>
        <v>#VALUE!</v>
      </c>
      <c r="U41" s="1685">
        <f t="shared" si="16"/>
        <v>0</v>
      </c>
      <c r="V41" s="1686" t="e">
        <f t="shared" si="17"/>
        <v>#VALUE!</v>
      </c>
      <c r="X41" s="1685" t="e">
        <f t="shared" si="18"/>
        <v>#VALUE!</v>
      </c>
      <c r="Y41" s="1686" t="e">
        <f t="shared" si="19"/>
        <v>#VALUE!</v>
      </c>
      <c r="AA41" s="1685" t="e">
        <f t="shared" si="20"/>
        <v>#VALUE!</v>
      </c>
      <c r="AB41" s="1686" t="e">
        <f t="shared" si="21"/>
        <v>#VALUE!</v>
      </c>
    </row>
    <row r="42" spans="1:28" hidden="1">
      <c r="K42" s="1679">
        <v>81251.904306121491</v>
      </c>
      <c r="L42" s="1606" t="s">
        <v>959</v>
      </c>
      <c r="M42" s="1687">
        <f>+K42/K41</f>
        <v>5.5917682835658686</v>
      </c>
      <c r="N42" s="1681" t="s">
        <v>961</v>
      </c>
      <c r="R42" s="1685"/>
      <c r="S42" s="1686"/>
      <c r="U42" s="1685"/>
      <c r="V42" s="1686"/>
      <c r="X42" s="1685"/>
      <c r="Y42" s="1686"/>
      <c r="AA42" s="1685"/>
      <c r="AB42" s="1686"/>
    </row>
    <row r="43" spans="1:28" hidden="1">
      <c r="R43" s="1685"/>
      <c r="S43" s="1686"/>
      <c r="U43" s="1685"/>
      <c r="V43" s="1686"/>
      <c r="X43" s="1685"/>
      <c r="Y43" s="1686"/>
      <c r="AA43" s="1685"/>
      <c r="AB43" s="1686"/>
    </row>
    <row r="44" spans="1:28">
      <c r="V44" s="2164">
        <f>S37-V37</f>
        <v>254616315.84000003</v>
      </c>
      <c r="W44" s="2165"/>
      <c r="X44" s="2164"/>
      <c r="Y44" s="2164">
        <f>S37-Y37</f>
        <v>254616315.84000003</v>
      </c>
      <c r="Z44" s="2165"/>
      <c r="AA44" s="2164"/>
      <c r="AB44" s="2164">
        <f>S37-AB37</f>
        <v>56581403.520000011</v>
      </c>
    </row>
  </sheetData>
  <autoFilter ref="A13:P37" xr:uid="{00000000-0009-0000-0000-000005000000}"/>
  <mergeCells count="21">
    <mergeCell ref="AA9:AB9"/>
    <mergeCell ref="AA11:AA12"/>
    <mergeCell ref="AB11:AB12"/>
    <mergeCell ref="U11:U12"/>
    <mergeCell ref="V11:V12"/>
    <mergeCell ref="U9:V9"/>
    <mergeCell ref="X9:Y9"/>
    <mergeCell ref="X11:X12"/>
    <mergeCell ref="Y11:Y12"/>
    <mergeCell ref="A37:R37"/>
    <mergeCell ref="R11:R12"/>
    <mergeCell ref="S11:S12"/>
    <mergeCell ref="A1:S1"/>
    <mergeCell ref="B16:D17"/>
    <mergeCell ref="B18:D18"/>
    <mergeCell ref="N11:O11"/>
    <mergeCell ref="A11:A12"/>
    <mergeCell ref="B11:D12"/>
    <mergeCell ref="F11:F12"/>
    <mergeCell ref="G11:J11"/>
    <mergeCell ref="L11:M11"/>
  </mergeCells>
  <printOptions horizontalCentered="1"/>
  <pageMargins left="0.19685039370078741" right="0.23622047244094491" top="0.74803149606299213" bottom="0.55118110236220474" header="0.31496062992125984" footer="0.31496062992125984"/>
  <pageSetup paperSize="9" scale="84" orientation="portrait" horizontalDpi="4294967293" verticalDpi="4294967293" r:id="rId1"/>
  <headerFooter>
    <oddFoote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A32D-F713-4B7B-A211-B94813A8F0D0}">
  <sheetPr>
    <tabColor rgb="FF00B050"/>
    <pageSetUpPr fitToPage="1"/>
  </sheetPr>
  <dimension ref="A1:AE50"/>
  <sheetViews>
    <sheetView view="pageBreakPreview" topLeftCell="A25" zoomScale="70" zoomScaleSheetLayoutView="70" workbookViewId="0">
      <selection activeCell="AA38" sqref="AA38"/>
    </sheetView>
  </sheetViews>
  <sheetFormatPr defaultColWidth="9.08984375" defaultRowHeight="14.5"/>
  <cols>
    <col min="1" max="2" width="4.6328125" style="1488" customWidth="1"/>
    <col min="3" max="3" width="6.6328125" style="1488" customWidth="1"/>
    <col min="4" max="4" width="38.6328125" style="1488" customWidth="1"/>
    <col min="5" max="5" width="44.6328125" style="1490" customWidth="1"/>
    <col min="6" max="6" width="4.6328125" style="1488" customWidth="1"/>
    <col min="7" max="10" width="9.6328125" style="1489" hidden="1" customWidth="1"/>
    <col min="11" max="11" width="9.6328125" style="1489" customWidth="1"/>
    <col min="12" max="12" width="13.90625" style="1489" hidden="1" customWidth="1"/>
    <col min="13" max="13" width="12.6328125" style="1489" hidden="1" customWidth="1"/>
    <col min="14" max="15" width="15.36328125" style="1489" hidden="1" customWidth="1"/>
    <col min="16" max="16" width="17.08984375" style="1489" hidden="1" customWidth="1"/>
    <col min="17" max="17" width="8" style="1819" hidden="1" customWidth="1"/>
    <col min="18" max="18" width="13.90625" style="1826" customWidth="1"/>
    <col min="19" max="19" width="16.36328125" style="1826" bestFit="1" customWidth="1"/>
    <col min="20" max="20" width="4.90625" style="1819" customWidth="1"/>
    <col min="21" max="21" width="12.453125" style="1819" bestFit="1" customWidth="1"/>
    <col min="22" max="22" width="12.54296875" style="1819" bestFit="1" customWidth="1"/>
    <col min="23" max="23" width="4.90625" style="1819" customWidth="1"/>
    <col min="24" max="24" width="12.453125" style="1819" bestFit="1" customWidth="1"/>
    <col min="25" max="25" width="12.54296875" style="1819" bestFit="1" customWidth="1"/>
    <col min="26" max="26" width="4.90625" style="1819" customWidth="1"/>
    <col min="27" max="27" width="12.453125" style="1819" bestFit="1" customWidth="1"/>
    <col min="28" max="28" width="12.54296875" style="1819" bestFit="1" customWidth="1"/>
    <col min="29" max="29" width="14" style="1819" bestFit="1" customWidth="1"/>
    <col min="30" max="30" width="12.90625" style="1819" bestFit="1" customWidth="1"/>
    <col min="31" max="31" width="14" style="1819" bestFit="1" customWidth="1"/>
    <col min="32" max="34" width="9.08984375" style="1819" customWidth="1"/>
    <col min="35" max="16384" width="9.08984375" style="1819"/>
  </cols>
  <sheetData>
    <row r="1" spans="1:28" ht="18">
      <c r="A1" s="2553" t="s">
        <v>0</v>
      </c>
      <c r="B1" s="2554"/>
      <c r="C1" s="2554"/>
      <c r="D1" s="2554"/>
      <c r="E1" s="2554"/>
      <c r="F1" s="2554"/>
      <c r="G1" s="2554"/>
      <c r="H1" s="2554"/>
      <c r="I1" s="2554"/>
      <c r="J1" s="2554"/>
      <c r="K1" s="2554"/>
      <c r="L1" s="2554"/>
      <c r="M1" s="2554"/>
      <c r="N1" s="2554"/>
      <c r="O1" s="2554"/>
      <c r="P1" s="2554"/>
      <c r="Q1" s="2554"/>
      <c r="R1" s="2554"/>
      <c r="S1" s="2555"/>
    </row>
    <row r="2" spans="1:28" ht="9" customHeight="1">
      <c r="A2" s="1473"/>
      <c r="B2" s="1453"/>
      <c r="C2" s="1493"/>
      <c r="D2" s="1493"/>
      <c r="E2" s="1453"/>
      <c r="F2" s="1494"/>
      <c r="G2" s="1495"/>
      <c r="H2" s="1495"/>
      <c r="I2" s="1495"/>
      <c r="J2" s="1495"/>
      <c r="K2" s="1496"/>
      <c r="L2" s="1496"/>
      <c r="M2" s="1496"/>
      <c r="N2" s="1496"/>
      <c r="O2" s="1496"/>
      <c r="P2" s="1557"/>
      <c r="Q2" s="1491"/>
      <c r="R2" s="1611"/>
      <c r="S2" s="1612"/>
    </row>
    <row r="3" spans="1:28">
      <c r="A3" s="1475" t="s">
        <v>1</v>
      </c>
      <c r="B3" s="1455"/>
      <c r="C3" s="1491"/>
      <c r="D3" s="1498" t="str">
        <f>'3. Struktur'!D3</f>
        <v xml:space="preserve">: Pembangunan Rumah Tinggal di Pondok Indah Rumah Hunian </v>
      </c>
      <c r="E3" s="1457"/>
      <c r="F3" s="1494"/>
      <c r="G3" s="1499"/>
      <c r="H3" s="1499"/>
      <c r="I3" s="1495"/>
      <c r="J3" s="1495"/>
      <c r="K3" s="1496"/>
      <c r="L3" s="1500"/>
      <c r="M3" s="1496"/>
      <c r="N3" s="1496"/>
      <c r="O3" s="1496"/>
      <c r="P3" s="1557"/>
      <c r="Q3" s="1491"/>
      <c r="R3" s="1615"/>
      <c r="S3" s="1612"/>
    </row>
    <row r="4" spans="1:28">
      <c r="A4" s="1475" t="s">
        <v>3</v>
      </c>
      <c r="B4" s="1455"/>
      <c r="C4" s="1491"/>
      <c r="D4" s="1498" t="str">
        <f>'3. Struktur'!D4</f>
        <v>: Jl. Sekolah Duta 1 Blok 1 TC No.19</v>
      </c>
      <c r="E4" s="1457"/>
      <c r="F4" s="1494"/>
      <c r="G4" s="1499"/>
      <c r="H4" s="1499"/>
      <c r="I4" s="1495"/>
      <c r="J4" s="1495"/>
      <c r="K4" s="1496"/>
      <c r="L4" s="1500"/>
      <c r="M4" s="1496"/>
      <c r="N4" s="1496"/>
      <c r="O4" s="1496"/>
      <c r="P4" s="1557"/>
      <c r="Q4" s="1491"/>
      <c r="R4" s="1615"/>
      <c r="S4" s="1612"/>
    </row>
    <row r="5" spans="1:28">
      <c r="A5" s="1475" t="s">
        <v>4</v>
      </c>
      <c r="B5" s="1455"/>
      <c r="C5" s="1491"/>
      <c r="D5" s="1498" t="str">
        <f>'3. Struktur'!D5</f>
        <v>: STRUKTUR - ARSITEKTUR - MEP</v>
      </c>
      <c r="E5" s="1457"/>
      <c r="F5" s="1494"/>
      <c r="G5" s="1496"/>
      <c r="H5" s="1496"/>
      <c r="I5" s="1495"/>
      <c r="J5" s="1495"/>
      <c r="K5" s="1496"/>
      <c r="L5" s="1496"/>
      <c r="M5" s="1496"/>
      <c r="N5" s="1496"/>
      <c r="O5" s="1496"/>
      <c r="P5" s="1557"/>
      <c r="Q5" s="1491"/>
      <c r="R5" s="1611"/>
      <c r="S5" s="1612"/>
    </row>
    <row r="6" spans="1:28">
      <c r="A6" s="1475" t="s">
        <v>5</v>
      </c>
      <c r="B6" s="1455"/>
      <c r="C6" s="1491"/>
      <c r="D6" s="1498" t="str">
        <f>'3. Struktur'!D6</f>
        <v>: PT TRIDJASA SIGMA INDONESIA</v>
      </c>
      <c r="E6" s="1457"/>
      <c r="F6" s="1494"/>
      <c r="G6" s="1496"/>
      <c r="H6" s="1496"/>
      <c r="I6" s="1495"/>
      <c r="J6" s="1495"/>
      <c r="K6" s="1496"/>
      <c r="L6" s="1496"/>
      <c r="M6" s="1496"/>
      <c r="N6" s="1496"/>
      <c r="O6" s="1496"/>
      <c r="P6" s="1557"/>
      <c r="Q6" s="1491"/>
      <c r="R6" s="1611"/>
      <c r="S6" s="1612"/>
    </row>
    <row r="7" spans="1:28">
      <c r="A7" s="1475" t="s">
        <v>7</v>
      </c>
      <c r="B7" s="1455"/>
      <c r="C7" s="1491"/>
      <c r="D7" s="1498" t="str">
        <f>'3. Struktur'!D7</f>
        <v xml:space="preserve">: Perhitungan ini merujuk pada gambar </v>
      </c>
      <c r="E7" s="1457"/>
      <c r="F7" s="1494"/>
      <c r="G7" s="1496"/>
      <c r="H7" s="1496"/>
      <c r="I7" s="1495"/>
      <c r="J7" s="1495"/>
      <c r="K7" s="1496"/>
      <c r="L7" s="1496"/>
      <c r="M7" s="1496"/>
      <c r="N7" s="1496"/>
      <c r="O7" s="1496"/>
      <c r="P7" s="1557"/>
      <c r="Q7" s="1491"/>
      <c r="R7" s="1611"/>
      <c r="S7" s="1612"/>
    </row>
    <row r="8" spans="1:28">
      <c r="A8" s="1477"/>
      <c r="B8" s="1455"/>
      <c r="C8" s="1491"/>
      <c r="D8" s="1498" t="str">
        <f>'3. Struktur'!D8</f>
        <v xml:space="preserve">  FOR TENDER tanggal 28 Oktober 2023</v>
      </c>
      <c r="E8" s="1457"/>
      <c r="F8" s="1494"/>
      <c r="G8" s="1496"/>
      <c r="H8" s="1496"/>
      <c r="I8" s="1495"/>
      <c r="J8" s="1495"/>
      <c r="K8" s="1496"/>
      <c r="L8" s="1496"/>
      <c r="M8" s="1496"/>
      <c r="N8" s="1496"/>
      <c r="O8" s="1496"/>
      <c r="P8" s="1557"/>
      <c r="Q8" s="1491"/>
      <c r="R8" s="1611"/>
      <c r="S8" s="1612"/>
      <c r="U8" s="2657" t="s">
        <v>2032</v>
      </c>
      <c r="V8" s="2658"/>
      <c r="X8" s="2659" t="s">
        <v>2033</v>
      </c>
      <c r="Y8" s="2660"/>
      <c r="AA8" s="2651" t="s">
        <v>2034</v>
      </c>
      <c r="AB8" s="2652"/>
    </row>
    <row r="9" spans="1:28" ht="13.25" customHeight="1">
      <c r="A9" s="1559"/>
      <c r="B9" s="1502"/>
      <c r="C9" s="1503"/>
      <c r="D9" s="1503"/>
      <c r="E9" s="1502"/>
      <c r="F9" s="1504"/>
      <c r="G9" s="1505"/>
      <c r="H9" s="1505"/>
      <c r="I9" s="1505"/>
      <c r="J9" s="1505"/>
      <c r="K9" s="1505"/>
      <c r="L9" s="1505"/>
      <c r="M9" s="1505"/>
      <c r="N9" s="1505"/>
      <c r="O9" s="1505"/>
      <c r="P9" s="1506"/>
      <c r="Q9" s="1491"/>
      <c r="R9" s="2597" t="s">
        <v>2030</v>
      </c>
      <c r="S9" s="2656"/>
      <c r="U9" s="2654" t="s">
        <v>2029</v>
      </c>
      <c r="V9" s="2655"/>
      <c r="X9" s="2659" t="s">
        <v>2029</v>
      </c>
      <c r="Y9" s="2660"/>
      <c r="AA9" s="2651" t="s">
        <v>2029</v>
      </c>
      <c r="AB9" s="2652"/>
    </row>
    <row r="10" spans="1:28" hidden="1">
      <c r="A10" s="1561"/>
      <c r="B10" s="1507"/>
      <c r="C10" s="1491"/>
      <c r="D10" s="1491"/>
      <c r="E10" s="1507"/>
      <c r="F10" s="1494"/>
      <c r="G10" s="1496"/>
      <c r="H10" s="1496"/>
      <c r="I10" s="1496"/>
      <c r="J10" s="1496"/>
      <c r="K10" s="1496"/>
      <c r="L10" s="1496"/>
      <c r="M10" s="1496"/>
      <c r="N10" s="1496"/>
      <c r="O10" s="1496"/>
      <c r="P10" s="1557"/>
      <c r="Q10" s="1491" t="s">
        <v>956</v>
      </c>
      <c r="R10" s="1611"/>
      <c r="S10" s="1612"/>
      <c r="T10" s="1820" t="e">
        <f>+#REF!</f>
        <v>#REF!</v>
      </c>
      <c r="U10" s="1821">
        <v>1</v>
      </c>
      <c r="W10" s="1820" t="e">
        <f>+#REF!</f>
        <v>#REF!</v>
      </c>
      <c r="X10" s="1821">
        <v>1</v>
      </c>
      <c r="Z10" s="1820" t="e">
        <f>+#REF!</f>
        <v>#REF!</v>
      </c>
      <c r="AA10" s="1821">
        <v>1</v>
      </c>
    </row>
    <row r="11" spans="1:28" ht="16.5" customHeight="1">
      <c r="A11" s="2585" t="s">
        <v>9</v>
      </c>
      <c r="B11" s="2587" t="s">
        <v>10</v>
      </c>
      <c r="C11" s="2587"/>
      <c r="D11" s="2587"/>
      <c r="E11" s="2589" t="s">
        <v>133</v>
      </c>
      <c r="F11" s="2647" t="s">
        <v>11</v>
      </c>
      <c r="G11" s="2640" t="s">
        <v>12</v>
      </c>
      <c r="H11" s="2640"/>
      <c r="I11" s="2640"/>
      <c r="J11" s="2640"/>
      <c r="K11" s="1509" t="s">
        <v>966</v>
      </c>
      <c r="L11" s="2649" t="s">
        <v>13</v>
      </c>
      <c r="M11" s="2650"/>
      <c r="N11" s="2645" t="s">
        <v>14</v>
      </c>
      <c r="O11" s="2646"/>
      <c r="P11" s="1511" t="s">
        <v>15</v>
      </c>
      <c r="Q11" s="1491"/>
      <c r="R11" s="1510" t="s">
        <v>13</v>
      </c>
      <c r="S11" s="1822" t="s">
        <v>1894</v>
      </c>
      <c r="T11" s="1821"/>
      <c r="U11" s="1510" t="s">
        <v>13</v>
      </c>
      <c r="V11" s="1822" t="s">
        <v>1894</v>
      </c>
      <c r="W11" s="1821"/>
      <c r="X11" s="1510" t="s">
        <v>13</v>
      </c>
      <c r="Y11" s="1822" t="s">
        <v>1894</v>
      </c>
      <c r="Z11" s="1821"/>
      <c r="AA11" s="1510" t="s">
        <v>13</v>
      </c>
      <c r="AB11" s="1822" t="s">
        <v>1894</v>
      </c>
    </row>
    <row r="12" spans="1:28" ht="24" hidden="1" customHeight="1">
      <c r="A12" s="2586"/>
      <c r="B12" s="2588"/>
      <c r="C12" s="2588"/>
      <c r="D12" s="2588"/>
      <c r="E12" s="2590"/>
      <c r="F12" s="2648"/>
      <c r="G12" s="1513" t="s">
        <v>16</v>
      </c>
      <c r="H12" s="1514" t="s">
        <v>472</v>
      </c>
      <c r="I12" s="1514" t="s">
        <v>17</v>
      </c>
      <c r="J12" s="1514" t="s">
        <v>18</v>
      </c>
      <c r="K12" s="1515" t="s">
        <v>27</v>
      </c>
      <c r="L12" s="1513" t="s">
        <v>28</v>
      </c>
      <c r="M12" s="1516" t="s">
        <v>29</v>
      </c>
      <c r="N12" s="1517" t="s">
        <v>28</v>
      </c>
      <c r="O12" s="1515" t="s">
        <v>29</v>
      </c>
      <c r="P12" s="1518" t="s">
        <v>27</v>
      </c>
      <c r="Q12" s="1491"/>
      <c r="R12" s="1513" t="s">
        <v>28</v>
      </c>
      <c r="S12" s="1823" t="s">
        <v>29</v>
      </c>
      <c r="T12" s="1821">
        <v>0.75</v>
      </c>
      <c r="U12" s="1821">
        <f>1-T12</f>
        <v>0.25</v>
      </c>
      <c r="W12" s="1821">
        <v>0.75</v>
      </c>
      <c r="X12" s="1821">
        <f>1-W12</f>
        <v>0.25</v>
      </c>
      <c r="Z12" s="1821">
        <v>0.75</v>
      </c>
      <c r="AA12" s="1821">
        <f>1-Z12</f>
        <v>0.25</v>
      </c>
    </row>
    <row r="13" spans="1:28" ht="15.75" customHeight="1">
      <c r="A13" s="1562" t="s">
        <v>68</v>
      </c>
      <c r="B13" s="1519" t="s">
        <v>1110</v>
      </c>
      <c r="C13" s="1551"/>
      <c r="D13" s="1520"/>
      <c r="E13" s="1522"/>
      <c r="F13" s="1521"/>
      <c r="G13" s="1523"/>
      <c r="H13" s="1523"/>
      <c r="I13" s="1523"/>
      <c r="J13" s="1523"/>
      <c r="K13" s="1523"/>
      <c r="L13" s="1523"/>
      <c r="M13" s="1523"/>
      <c r="N13" s="1523"/>
      <c r="O13" s="1523"/>
      <c r="P13" s="1523"/>
      <c r="Q13" s="1636"/>
      <c r="R13" s="1875"/>
      <c r="S13" s="1647"/>
      <c r="U13" s="2135"/>
      <c r="V13" s="2135"/>
      <c r="X13" s="2135"/>
      <c r="Y13" s="2135"/>
      <c r="AA13" s="2135"/>
      <c r="AB13" s="2135"/>
    </row>
    <row r="14" spans="1:28" ht="15.75" customHeight="1">
      <c r="A14" s="1648"/>
      <c r="B14" s="1660" t="s">
        <v>1110</v>
      </c>
      <c r="C14" s="1596"/>
      <c r="D14" s="1650"/>
      <c r="E14" s="1526"/>
      <c r="F14" s="1870"/>
      <c r="G14" s="1527"/>
      <c r="H14" s="1527"/>
      <c r="I14" s="1527"/>
      <c r="J14" s="1527"/>
      <c r="K14" s="1527"/>
      <c r="L14" s="1527"/>
      <c r="M14" s="1527"/>
      <c r="N14" s="1527"/>
      <c r="O14" s="1527"/>
      <c r="P14" s="1527"/>
      <c r="Q14" s="1876"/>
      <c r="R14" s="1877"/>
      <c r="S14" s="1659"/>
      <c r="U14" s="2136"/>
      <c r="V14" s="2136"/>
      <c r="X14" s="2136"/>
      <c r="Y14" s="2136"/>
      <c r="AA14" s="2136"/>
      <c r="AB14" s="2136"/>
    </row>
    <row r="15" spans="1:28" ht="15.75" customHeight="1">
      <c r="A15" s="1564"/>
      <c r="B15" s="1524" t="s">
        <v>142</v>
      </c>
      <c r="C15" s="1552"/>
      <c r="D15" s="1553"/>
      <c r="E15" s="1526"/>
      <c r="F15" s="1546"/>
      <c r="G15" s="1527"/>
      <c r="H15" s="1527"/>
      <c r="I15" s="1527"/>
      <c r="J15" s="1527"/>
      <c r="K15" s="1527"/>
      <c r="L15" s="1527"/>
      <c r="M15" s="1527"/>
      <c r="N15" s="1527"/>
      <c r="O15" s="1527"/>
      <c r="P15" s="1527"/>
      <c r="Q15" s="1876"/>
      <c r="R15" s="1877"/>
      <c r="S15" s="1659"/>
      <c r="U15" s="2136"/>
      <c r="V15" s="2136"/>
      <c r="X15" s="2136"/>
      <c r="Y15" s="2136"/>
      <c r="AA15" s="2136"/>
      <c r="AB15" s="2136"/>
    </row>
    <row r="16" spans="1:28" ht="15.75" customHeight="1">
      <c r="A16" s="1564"/>
      <c r="B16" s="1528" t="s">
        <v>1111</v>
      </c>
      <c r="C16" s="1552"/>
      <c r="D16" s="1553"/>
      <c r="E16" s="1529" t="s">
        <v>1112</v>
      </c>
      <c r="F16" s="1546"/>
      <c r="G16" s="1527"/>
      <c r="H16" s="1527"/>
      <c r="I16" s="1527"/>
      <c r="J16" s="1527"/>
      <c r="K16" s="1527"/>
      <c r="L16" s="1527"/>
      <c r="M16" s="1527"/>
      <c r="N16" s="1527"/>
      <c r="O16" s="1527"/>
      <c r="P16" s="1527"/>
      <c r="Q16" s="1876"/>
      <c r="R16" s="1877"/>
      <c r="S16" s="1659"/>
      <c r="U16" s="2136"/>
      <c r="V16" s="2136"/>
      <c r="X16" s="2136"/>
      <c r="Y16" s="2136"/>
      <c r="AA16" s="2136"/>
      <c r="AB16" s="2136"/>
    </row>
    <row r="17" spans="1:28" ht="15.75" customHeight="1">
      <c r="A17" s="1566"/>
      <c r="B17" s="1530"/>
      <c r="C17" s="1552"/>
      <c r="D17" s="1553"/>
      <c r="E17" s="1529" t="s">
        <v>1113</v>
      </c>
      <c r="F17" s="1546"/>
      <c r="G17" s="1527"/>
      <c r="H17" s="1527"/>
      <c r="I17" s="1527"/>
      <c r="J17" s="1527"/>
      <c r="K17" s="1527"/>
      <c r="L17" s="1527"/>
      <c r="M17" s="1527"/>
      <c r="N17" s="1527"/>
      <c r="O17" s="1527"/>
      <c r="P17" s="1527"/>
      <c r="Q17" s="1876"/>
      <c r="R17" s="1877"/>
      <c r="S17" s="1659"/>
      <c r="U17" s="2136"/>
      <c r="V17" s="2136"/>
      <c r="X17" s="2136"/>
      <c r="Y17" s="2136"/>
      <c r="AA17" s="2136"/>
      <c r="AB17" s="2136"/>
    </row>
    <row r="18" spans="1:28" ht="15.75" customHeight="1">
      <c r="A18" s="1566"/>
      <c r="B18" s="1530"/>
      <c r="C18" s="1552"/>
      <c r="D18" s="1553"/>
      <c r="E18" s="1529" t="s">
        <v>1114</v>
      </c>
      <c r="F18" s="1546"/>
      <c r="G18" s="1527"/>
      <c r="H18" s="1527"/>
      <c r="I18" s="1527"/>
      <c r="J18" s="1527"/>
      <c r="K18" s="1527"/>
      <c r="L18" s="1527"/>
      <c r="M18" s="1527"/>
      <c r="N18" s="1527"/>
      <c r="O18" s="1527"/>
      <c r="P18" s="1527"/>
      <c r="Q18" s="1876"/>
      <c r="R18" s="1877"/>
      <c r="S18" s="1659"/>
      <c r="U18" s="2136"/>
      <c r="V18" s="2136"/>
      <c r="X18" s="2136"/>
      <c r="Y18" s="2136"/>
      <c r="AA18" s="2136"/>
      <c r="AB18" s="2136"/>
    </row>
    <row r="19" spans="1:28" ht="15.75" customHeight="1">
      <c r="A19" s="1566"/>
      <c r="B19" s="1530"/>
      <c r="C19" s="1552"/>
      <c r="D19" s="1553"/>
      <c r="E19" s="1529" t="s">
        <v>1115</v>
      </c>
      <c r="F19" s="1546"/>
      <c r="G19" s="1527"/>
      <c r="H19" s="1527"/>
      <c r="I19" s="1527"/>
      <c r="J19" s="1527"/>
      <c r="K19" s="1527"/>
      <c r="L19" s="1527"/>
      <c r="M19" s="1527"/>
      <c r="N19" s="1527"/>
      <c r="O19" s="1527"/>
      <c r="P19" s="1527"/>
      <c r="Q19" s="1876"/>
      <c r="R19" s="1877"/>
      <c r="S19" s="1659"/>
      <c r="U19" s="2136"/>
      <c r="V19" s="2136"/>
      <c r="X19" s="2136"/>
      <c r="Y19" s="2136"/>
      <c r="AA19" s="2136"/>
      <c r="AB19" s="2136"/>
    </row>
    <row r="20" spans="1:28" ht="15.75" customHeight="1">
      <c r="A20" s="1566"/>
      <c r="B20" s="1530"/>
      <c r="C20" s="1552"/>
      <c r="D20" s="1553"/>
      <c r="E20" s="1526"/>
      <c r="F20" s="1546"/>
      <c r="G20" s="1527"/>
      <c r="H20" s="1527"/>
      <c r="I20" s="1527"/>
      <c r="J20" s="1527"/>
      <c r="K20" s="1527"/>
      <c r="L20" s="1527"/>
      <c r="M20" s="1527"/>
      <c r="N20" s="1527"/>
      <c r="O20" s="1527"/>
      <c r="P20" s="1527"/>
      <c r="Q20" s="1876"/>
      <c r="R20" s="1877"/>
      <c r="S20" s="1659"/>
      <c r="U20" s="2136"/>
      <c r="V20" s="2136"/>
      <c r="X20" s="2136"/>
      <c r="Y20" s="2136"/>
      <c r="AA20" s="2136"/>
      <c r="AB20" s="2136"/>
    </row>
    <row r="21" spans="1:28" ht="15.75" customHeight="1">
      <c r="A21" s="1566"/>
      <c r="B21" s="1530" t="s">
        <v>1116</v>
      </c>
      <c r="C21" s="1552"/>
      <c r="D21" s="1553"/>
      <c r="E21" s="1526"/>
      <c r="F21" s="1546"/>
      <c r="G21" s="1527"/>
      <c r="H21" s="1527"/>
      <c r="I21" s="1527"/>
      <c r="J21" s="1527"/>
      <c r="K21" s="1527"/>
      <c r="L21" s="1527"/>
      <c r="M21" s="1527"/>
      <c r="N21" s="1527"/>
      <c r="O21" s="1527"/>
      <c r="P21" s="1527"/>
      <c r="Q21" s="1876"/>
      <c r="R21" s="1877"/>
      <c r="S21" s="1659"/>
      <c r="U21" s="2136"/>
      <c r="V21" s="2136"/>
      <c r="X21" s="2136"/>
      <c r="Y21" s="2136"/>
      <c r="AA21" s="2136"/>
      <c r="AB21" s="2136"/>
    </row>
    <row r="22" spans="1:28" ht="15.75" customHeight="1">
      <c r="A22" s="1566"/>
      <c r="B22" s="1530" t="s">
        <v>1117</v>
      </c>
      <c r="C22" s="1552"/>
      <c r="D22" s="1553"/>
      <c r="E22" s="1526"/>
      <c r="F22" s="1546"/>
      <c r="G22" s="1527"/>
      <c r="H22" s="1527"/>
      <c r="I22" s="1527"/>
      <c r="J22" s="1527"/>
      <c r="K22" s="1527"/>
      <c r="L22" s="1527"/>
      <c r="M22" s="1527"/>
      <c r="N22" s="1527"/>
      <c r="O22" s="1527"/>
      <c r="P22" s="1527"/>
      <c r="Q22" s="1876"/>
      <c r="R22" s="1877"/>
      <c r="S22" s="1659"/>
      <c r="U22" s="2136"/>
      <c r="V22" s="2136"/>
      <c r="X22" s="2136"/>
      <c r="Y22" s="2136"/>
      <c r="AA22" s="2136"/>
      <c r="AB22" s="2136"/>
    </row>
    <row r="23" spans="1:28" ht="15.75" customHeight="1">
      <c r="A23" s="1566"/>
      <c r="B23" s="1530" t="s">
        <v>1118</v>
      </c>
      <c r="C23" s="1552"/>
      <c r="D23" s="1553"/>
      <c r="E23" s="1526"/>
      <c r="F23" s="1546"/>
      <c r="G23" s="1527"/>
      <c r="H23" s="1527"/>
      <c r="I23" s="1527"/>
      <c r="J23" s="1527"/>
      <c r="K23" s="1527"/>
      <c r="L23" s="1527"/>
      <c r="M23" s="1527"/>
      <c r="N23" s="1527"/>
      <c r="O23" s="1527"/>
      <c r="P23" s="1527"/>
      <c r="Q23" s="1876"/>
      <c r="R23" s="1877"/>
      <c r="S23" s="1659"/>
      <c r="U23" s="2136"/>
      <c r="V23" s="2136"/>
      <c r="X23" s="2136"/>
      <c r="Y23" s="2136"/>
      <c r="AA23" s="2136"/>
      <c r="AB23" s="2136"/>
    </row>
    <row r="24" spans="1:28" ht="15.75" customHeight="1">
      <c r="A24" s="1566"/>
      <c r="B24" s="1530" t="s">
        <v>1119</v>
      </c>
      <c r="C24" s="1552"/>
      <c r="D24" s="1553"/>
      <c r="E24" s="1526"/>
      <c r="F24" s="1546"/>
      <c r="G24" s="1527"/>
      <c r="H24" s="1527"/>
      <c r="I24" s="1527"/>
      <c r="J24" s="1527"/>
      <c r="K24" s="1527"/>
      <c r="L24" s="1527"/>
      <c r="M24" s="1527"/>
      <c r="N24" s="1527"/>
      <c r="O24" s="1527"/>
      <c r="P24" s="1527"/>
      <c r="Q24" s="1876"/>
      <c r="R24" s="1877"/>
      <c r="S24" s="1659"/>
      <c r="U24" s="2136"/>
      <c r="V24" s="2136"/>
      <c r="X24" s="2136"/>
      <c r="Y24" s="2136"/>
      <c r="AA24" s="2136"/>
      <c r="AB24" s="2136"/>
    </row>
    <row r="25" spans="1:28" ht="15.75" customHeight="1">
      <c r="A25" s="1564"/>
      <c r="B25" s="1531"/>
      <c r="C25" s="1552"/>
      <c r="D25" s="1553"/>
      <c r="E25" s="1526"/>
      <c r="F25" s="1525"/>
      <c r="G25" s="1527"/>
      <c r="H25" s="1527"/>
      <c r="I25" s="1527"/>
      <c r="J25" s="1527"/>
      <c r="K25" s="1527"/>
      <c r="L25" s="1527"/>
      <c r="M25" s="1527"/>
      <c r="N25" s="1527"/>
      <c r="O25" s="1527"/>
      <c r="P25" s="1527"/>
      <c r="Q25" s="1876"/>
      <c r="R25" s="1877"/>
      <c r="S25" s="1659"/>
      <c r="U25" s="2136"/>
      <c r="V25" s="2136"/>
      <c r="X25" s="2136"/>
      <c r="Y25" s="2136"/>
      <c r="AA25" s="2136"/>
      <c r="AB25" s="2136"/>
    </row>
    <row r="26" spans="1:28" ht="15.75" customHeight="1">
      <c r="A26" s="1567" t="s">
        <v>69</v>
      </c>
      <c r="B26" s="1532" t="s">
        <v>1120</v>
      </c>
      <c r="C26" s="1554"/>
      <c r="D26" s="1555"/>
      <c r="E26" s="1534"/>
      <c r="F26" s="1533"/>
      <c r="G26" s="1535"/>
      <c r="H26" s="1535"/>
      <c r="I26" s="1535"/>
      <c r="J26" s="1535"/>
      <c r="K26" s="1535"/>
      <c r="L26" s="1535"/>
      <c r="M26" s="1535"/>
      <c r="N26" s="1535"/>
      <c r="O26" s="1535"/>
      <c r="P26" s="1535"/>
      <c r="Q26" s="1882"/>
      <c r="R26" s="1883"/>
      <c r="S26" s="1884"/>
      <c r="U26" s="2136"/>
      <c r="V26" s="2136"/>
      <c r="X26" s="2136"/>
      <c r="Y26" s="2136"/>
      <c r="AA26" s="2136"/>
      <c r="AB26" s="2136"/>
    </row>
    <row r="27" spans="1:28" ht="15.75" customHeight="1">
      <c r="A27" s="1566">
        <v>1</v>
      </c>
      <c r="B27" s="1524" t="s">
        <v>1121</v>
      </c>
      <c r="C27" s="1552"/>
      <c r="D27" s="1556"/>
      <c r="E27" s="1537"/>
      <c r="F27" s="1536"/>
      <c r="G27" s="1538"/>
      <c r="H27" s="1538"/>
      <c r="I27" s="1538"/>
      <c r="J27" s="1538"/>
      <c r="K27" s="1538">
        <f t="shared" ref="K27" si="0">SUM(G27:J27)</f>
        <v>0</v>
      </c>
      <c r="L27" s="1538"/>
      <c r="M27" s="1538"/>
      <c r="N27" s="1538">
        <f t="shared" ref="N27:N33" si="1">K27*L27</f>
        <v>0</v>
      </c>
      <c r="O27" s="1538">
        <f t="shared" ref="O27:O33" si="2">K27*M27</f>
        <v>0</v>
      </c>
      <c r="P27" s="1538">
        <f t="shared" ref="P27:P34" si="3">N27+O27</f>
        <v>0</v>
      </c>
      <c r="Q27" s="1876"/>
      <c r="R27" s="1550"/>
      <c r="S27" s="1672"/>
      <c r="U27" s="2136"/>
      <c r="V27" s="2136"/>
      <c r="X27" s="2136"/>
      <c r="Y27" s="2136"/>
      <c r="AA27" s="2136"/>
      <c r="AB27" s="2136"/>
    </row>
    <row r="28" spans="1:28" ht="15.75" customHeight="1">
      <c r="A28" s="1564"/>
      <c r="B28" s="1539" t="s">
        <v>1122</v>
      </c>
      <c r="C28" s="1552"/>
      <c r="D28" s="1556"/>
      <c r="E28" s="1529" t="s">
        <v>1113</v>
      </c>
      <c r="F28" s="1548"/>
      <c r="G28" s="1538"/>
      <c r="H28" s="1538"/>
      <c r="I28" s="1538"/>
      <c r="J28" s="1538"/>
      <c r="K28" s="1538"/>
      <c r="L28" s="1538"/>
      <c r="M28" s="1538"/>
      <c r="N28" s="1538"/>
      <c r="O28" s="1538"/>
      <c r="P28" s="1538"/>
      <c r="Q28" s="1876"/>
      <c r="R28" s="1550"/>
      <c r="S28" s="1672"/>
      <c r="U28" s="2136"/>
      <c r="V28" s="2136"/>
      <c r="X28" s="2136"/>
      <c r="Y28" s="2136"/>
      <c r="AA28" s="2136"/>
      <c r="AB28" s="2136"/>
    </row>
    <row r="29" spans="1:28" ht="15.75" customHeight="1">
      <c r="A29" s="1564"/>
      <c r="B29" s="1539"/>
      <c r="C29" s="1754" t="s">
        <v>1952</v>
      </c>
      <c r="D29" s="1556"/>
      <c r="E29" s="1529" t="s">
        <v>1131</v>
      </c>
      <c r="F29" s="1548" t="s">
        <v>1123</v>
      </c>
      <c r="G29" s="1538">
        <f>(463.11/0.8)*0.5</f>
        <v>289.44374999999997</v>
      </c>
      <c r="H29" s="1538"/>
      <c r="I29" s="1538"/>
      <c r="J29" s="1538"/>
      <c r="K29" s="1538">
        <f t="shared" ref="K29" si="4">SUM(G29:J29)</f>
        <v>289.44374999999997</v>
      </c>
      <c r="L29" s="1538">
        <v>80000</v>
      </c>
      <c r="M29" s="1538">
        <v>20000</v>
      </c>
      <c r="N29" s="1538">
        <f t="shared" si="1"/>
        <v>23155499.999999996</v>
      </c>
      <c r="O29" s="1538">
        <f t="shared" si="2"/>
        <v>5788874.9999999991</v>
      </c>
      <c r="P29" s="1538">
        <f t="shared" si="3"/>
        <v>28944374.999999996</v>
      </c>
      <c r="Q29" s="1876"/>
      <c r="R29" s="1550">
        <f>(L29+M29)*0</f>
        <v>0</v>
      </c>
      <c r="S29" s="1672">
        <f>K29*R29*0</f>
        <v>0</v>
      </c>
      <c r="U29" s="2136"/>
      <c r="V29" s="2136"/>
      <c r="X29" s="2136"/>
      <c r="Y29" s="2136"/>
      <c r="AA29" s="2136"/>
      <c r="AB29" s="2136"/>
    </row>
    <row r="30" spans="1:28" ht="15.75" customHeight="1">
      <c r="A30" s="1564"/>
      <c r="B30" s="1539"/>
      <c r="C30" s="1754" t="s">
        <v>1947</v>
      </c>
      <c r="D30" s="1556"/>
      <c r="E30" s="1529" t="s">
        <v>1125</v>
      </c>
      <c r="F30" s="1548" t="s">
        <v>1123</v>
      </c>
      <c r="G30" s="1538">
        <f>(40.59/0.8)*4</f>
        <v>202.95000000000002</v>
      </c>
      <c r="H30" s="1538"/>
      <c r="I30" s="1538"/>
      <c r="J30" s="1538"/>
      <c r="K30" s="1538">
        <f t="shared" ref="K30:K34" si="5">SUM(G30:J30)</f>
        <v>202.95000000000002</v>
      </c>
      <c r="L30" s="1538">
        <v>80000</v>
      </c>
      <c r="M30" s="1538">
        <v>20000</v>
      </c>
      <c r="N30" s="1538">
        <f t="shared" si="1"/>
        <v>16236000.000000002</v>
      </c>
      <c r="O30" s="1538">
        <f t="shared" si="2"/>
        <v>4059000.0000000005</v>
      </c>
      <c r="P30" s="1538">
        <f t="shared" si="3"/>
        <v>20295000.000000004</v>
      </c>
      <c r="Q30" s="1876"/>
      <c r="R30" s="1550">
        <f t="shared" ref="R30:R34" si="6">(L30+M30)*0</f>
        <v>0</v>
      </c>
      <c r="S30" s="1672">
        <f t="shared" ref="S30:S34" si="7">K30*R30*0</f>
        <v>0</v>
      </c>
      <c r="U30" s="2136"/>
      <c r="V30" s="2136"/>
      <c r="X30" s="2136"/>
      <c r="Y30" s="2136"/>
      <c r="AA30" s="2136"/>
      <c r="AB30" s="2136"/>
    </row>
    <row r="31" spans="1:28" ht="15.75" customHeight="1">
      <c r="A31" s="1564"/>
      <c r="B31" s="1539"/>
      <c r="C31" s="1754" t="s">
        <v>1948</v>
      </c>
      <c r="D31" s="1556"/>
      <c r="E31" s="1529" t="s">
        <v>1125</v>
      </c>
      <c r="F31" s="1548" t="s">
        <v>1123</v>
      </c>
      <c r="G31" s="1538">
        <f>(40.59/0.8)*4</f>
        <v>202.95000000000002</v>
      </c>
      <c r="H31" s="1538"/>
      <c r="I31" s="1538"/>
      <c r="J31" s="1538"/>
      <c r="K31" s="1538">
        <f t="shared" si="5"/>
        <v>202.95000000000002</v>
      </c>
      <c r="L31" s="1538">
        <v>80000</v>
      </c>
      <c r="M31" s="1538">
        <v>20000</v>
      </c>
      <c r="N31" s="1538">
        <f t="shared" si="1"/>
        <v>16236000.000000002</v>
      </c>
      <c r="O31" s="1538">
        <f t="shared" si="2"/>
        <v>4059000.0000000005</v>
      </c>
      <c r="P31" s="1538">
        <f t="shared" si="3"/>
        <v>20295000.000000004</v>
      </c>
      <c r="Q31" s="1876"/>
      <c r="R31" s="1550">
        <f t="shared" si="6"/>
        <v>0</v>
      </c>
      <c r="S31" s="1672">
        <f t="shared" si="7"/>
        <v>0</v>
      </c>
      <c r="U31" s="2136"/>
      <c r="V31" s="2136"/>
      <c r="X31" s="2136"/>
      <c r="Y31" s="2136"/>
      <c r="AA31" s="2136"/>
      <c r="AB31" s="2136"/>
    </row>
    <row r="32" spans="1:28" ht="15.75" customHeight="1">
      <c r="A32" s="1564"/>
      <c r="B32" s="1539"/>
      <c r="C32" s="1754" t="s">
        <v>1949</v>
      </c>
      <c r="D32" s="1556"/>
      <c r="E32" s="1529" t="s">
        <v>1129</v>
      </c>
      <c r="F32" s="1548" t="s">
        <v>1123</v>
      </c>
      <c r="G32" s="1538">
        <f>(13/0.8)*4</f>
        <v>65</v>
      </c>
      <c r="H32" s="1538"/>
      <c r="I32" s="1538"/>
      <c r="J32" s="1538"/>
      <c r="K32" s="1538">
        <f t="shared" si="5"/>
        <v>65</v>
      </c>
      <c r="L32" s="1538">
        <v>80000</v>
      </c>
      <c r="M32" s="1538">
        <v>20000</v>
      </c>
      <c r="N32" s="1538">
        <f t="shared" si="1"/>
        <v>5200000</v>
      </c>
      <c r="O32" s="1538">
        <f t="shared" si="2"/>
        <v>1300000</v>
      </c>
      <c r="P32" s="1538">
        <f t="shared" si="3"/>
        <v>6500000</v>
      </c>
      <c r="Q32" s="1876"/>
      <c r="R32" s="1550">
        <f t="shared" si="6"/>
        <v>0</v>
      </c>
      <c r="S32" s="1672">
        <f t="shared" si="7"/>
        <v>0</v>
      </c>
      <c r="U32" s="2136"/>
      <c r="V32" s="2136"/>
      <c r="X32" s="2136"/>
      <c r="Y32" s="2136"/>
      <c r="AA32" s="2136"/>
      <c r="AB32" s="2136"/>
    </row>
    <row r="33" spans="1:31" ht="15.75" customHeight="1">
      <c r="A33" s="1564"/>
      <c r="B33" s="1539"/>
      <c r="C33" s="1754" t="s">
        <v>1950</v>
      </c>
      <c r="D33" s="1556"/>
      <c r="E33" s="1529" t="s">
        <v>1129</v>
      </c>
      <c r="F33" s="1548" t="s">
        <v>1123</v>
      </c>
      <c r="G33" s="1538">
        <f>(13/0.8)*4</f>
        <v>65</v>
      </c>
      <c r="H33" s="1538"/>
      <c r="I33" s="1538"/>
      <c r="J33" s="1538"/>
      <c r="K33" s="1538">
        <f t="shared" si="5"/>
        <v>65</v>
      </c>
      <c r="L33" s="1538">
        <v>80000</v>
      </c>
      <c r="M33" s="1538">
        <v>20000</v>
      </c>
      <c r="N33" s="1538">
        <f t="shared" si="1"/>
        <v>5200000</v>
      </c>
      <c r="O33" s="1538">
        <f t="shared" si="2"/>
        <v>1300000</v>
      </c>
      <c r="P33" s="1538">
        <f t="shared" si="3"/>
        <v>6500000</v>
      </c>
      <c r="Q33" s="1876"/>
      <c r="R33" s="1550">
        <f t="shared" si="6"/>
        <v>0</v>
      </c>
      <c r="S33" s="1672">
        <f t="shared" si="7"/>
        <v>0</v>
      </c>
      <c r="U33" s="2136"/>
      <c r="V33" s="2136"/>
      <c r="X33" s="2136"/>
      <c r="Y33" s="2136"/>
      <c r="AA33" s="2136"/>
      <c r="AB33" s="2136"/>
    </row>
    <row r="34" spans="1:31" ht="15.75" customHeight="1">
      <c r="A34" s="1564"/>
      <c r="B34" s="1542"/>
      <c r="C34" s="1754" t="s">
        <v>1951</v>
      </c>
      <c r="D34" s="1553"/>
      <c r="E34" s="1529" t="s">
        <v>1131</v>
      </c>
      <c r="F34" s="1548" t="s">
        <v>1123</v>
      </c>
      <c r="G34" s="1538">
        <f>(463.11/0.8)*0.5</f>
        <v>289.44374999999997</v>
      </c>
      <c r="H34" s="1538"/>
      <c r="I34" s="1538"/>
      <c r="J34" s="1538"/>
      <c r="K34" s="1538">
        <f t="shared" si="5"/>
        <v>289.44374999999997</v>
      </c>
      <c r="L34" s="1538">
        <v>80000</v>
      </c>
      <c r="M34" s="1538">
        <v>20000</v>
      </c>
      <c r="N34" s="1538">
        <f t="shared" ref="N34:N36" si="8">K34*L34</f>
        <v>23155499.999999996</v>
      </c>
      <c r="O34" s="1538">
        <f t="shared" ref="O34:O36" si="9">K34*M34</f>
        <v>5788874.9999999991</v>
      </c>
      <c r="P34" s="1538">
        <f t="shared" si="3"/>
        <v>28944374.999999996</v>
      </c>
      <c r="Q34" s="1876"/>
      <c r="R34" s="1550">
        <f t="shared" si="6"/>
        <v>0</v>
      </c>
      <c r="S34" s="1672">
        <f t="shared" si="7"/>
        <v>0</v>
      </c>
      <c r="U34" s="2136"/>
      <c r="V34" s="2136"/>
      <c r="X34" s="2136"/>
      <c r="Y34" s="2136"/>
      <c r="AA34" s="2136"/>
      <c r="AB34" s="2136"/>
    </row>
    <row r="35" spans="1:31" ht="15.75" customHeight="1">
      <c r="A35" s="1564"/>
      <c r="B35" s="1542"/>
      <c r="C35" s="1754"/>
      <c r="D35" s="1553"/>
      <c r="E35" s="1529"/>
      <c r="F35" s="1548"/>
      <c r="G35" s="1538"/>
      <c r="H35" s="1538"/>
      <c r="I35" s="1538"/>
      <c r="J35" s="1538"/>
      <c r="K35" s="1538"/>
      <c r="L35" s="1538"/>
      <c r="M35" s="1538"/>
      <c r="N35" s="1538"/>
      <c r="O35" s="1538"/>
      <c r="P35" s="1538"/>
      <c r="Q35" s="1876"/>
      <c r="R35" s="1550"/>
      <c r="S35" s="1672"/>
      <c r="U35" s="2136"/>
      <c r="V35" s="2136"/>
      <c r="X35" s="2136"/>
      <c r="Y35" s="2136"/>
      <c r="AA35" s="2136"/>
      <c r="AB35" s="2136"/>
    </row>
    <row r="36" spans="1:31" ht="15.75" customHeight="1">
      <c r="A36" s="1566">
        <v>3</v>
      </c>
      <c r="B36" s="1524" t="s">
        <v>1132</v>
      </c>
      <c r="C36" s="1552"/>
      <c r="D36" s="1556"/>
      <c r="E36" s="1537"/>
      <c r="F36" s="1536"/>
      <c r="G36" s="1538"/>
      <c r="H36" s="1538"/>
      <c r="I36" s="1538"/>
      <c r="J36" s="1538"/>
      <c r="K36" s="1538">
        <f t="shared" ref="K36" si="10">SUM(G36:J36)</f>
        <v>0</v>
      </c>
      <c r="L36" s="1538"/>
      <c r="M36" s="1538"/>
      <c r="N36" s="1538">
        <f t="shared" si="8"/>
        <v>0</v>
      </c>
      <c r="O36" s="1538">
        <f t="shared" si="9"/>
        <v>0</v>
      </c>
      <c r="P36" s="1538">
        <f t="shared" ref="P36" si="11">N36+O36</f>
        <v>0</v>
      </c>
      <c r="Q36" s="1876"/>
      <c r="R36" s="1550"/>
      <c r="S36" s="1672"/>
      <c r="U36" s="2136"/>
      <c r="V36" s="2136"/>
      <c r="X36" s="2136"/>
      <c r="Y36" s="2136"/>
      <c r="AA36" s="2136"/>
      <c r="AB36" s="2136"/>
    </row>
    <row r="37" spans="1:31" ht="15.75" customHeight="1">
      <c r="A37" s="1564"/>
      <c r="B37" s="1539" t="s">
        <v>1133</v>
      </c>
      <c r="C37" s="1552"/>
      <c r="D37" s="1556"/>
      <c r="E37" s="1529" t="s">
        <v>1114</v>
      </c>
      <c r="F37" s="1548"/>
      <c r="G37" s="1538"/>
      <c r="H37" s="1538"/>
      <c r="I37" s="1538"/>
      <c r="J37" s="1538"/>
      <c r="K37" s="1538"/>
      <c r="L37" s="1538"/>
      <c r="M37" s="1538"/>
      <c r="N37" s="1538"/>
      <c r="O37" s="1538"/>
      <c r="P37" s="1538"/>
      <c r="Q37" s="1876"/>
      <c r="R37" s="1550"/>
      <c r="S37" s="1672"/>
      <c r="U37" s="2136"/>
      <c r="V37" s="2136"/>
      <c r="X37" s="2136"/>
      <c r="Y37" s="2136"/>
      <c r="AA37" s="2136"/>
      <c r="AB37" s="2136"/>
    </row>
    <row r="38" spans="1:31" ht="15.75" customHeight="1">
      <c r="A38" s="1564"/>
      <c r="B38" s="1539"/>
      <c r="C38" s="1754" t="s">
        <v>624</v>
      </c>
      <c r="D38" s="1556"/>
      <c r="E38" s="1529" t="s">
        <v>1134</v>
      </c>
      <c r="F38" s="1548" t="s">
        <v>1081</v>
      </c>
      <c r="G38" s="1538">
        <f>(463.11)</f>
        <v>463.11</v>
      </c>
      <c r="H38" s="1538"/>
      <c r="I38" s="1538"/>
      <c r="J38" s="1538"/>
      <c r="K38" s="1538">
        <f t="shared" ref="K38:K45" si="12">SUM(G38:J38)</f>
        <v>463.11</v>
      </c>
      <c r="L38" s="1538">
        <f>(1/70)*2300000</f>
        <v>32857.142857142855</v>
      </c>
      <c r="M38" s="1538">
        <v>21000</v>
      </c>
      <c r="N38" s="1538">
        <f t="shared" ref="N38:N46" si="13">K38*L38</f>
        <v>15216471.428571427</v>
      </c>
      <c r="O38" s="1538">
        <f t="shared" ref="O38:O46" si="14">K38*M38</f>
        <v>9725310</v>
      </c>
      <c r="P38" s="1538">
        <f t="shared" ref="P38:P45" si="15">N38+O38</f>
        <v>24941781.428571425</v>
      </c>
      <c r="Q38" s="1876"/>
      <c r="R38" s="1550">
        <f t="shared" ref="R38:R46" si="16">L38+M38</f>
        <v>53857.142857142855</v>
      </c>
      <c r="S38" s="1672">
        <f t="shared" ref="S38:S46" si="17">K38*R38</f>
        <v>24941781.428571429</v>
      </c>
      <c r="T38" s="2132">
        <f t="shared" ref="T38:T43" si="18">V38/S38</f>
        <v>0.1</v>
      </c>
      <c r="U38" s="2129">
        <f>R38*10%</f>
        <v>5385.7142857142862</v>
      </c>
      <c r="V38" s="2130">
        <f t="shared" ref="V38:V43" si="19">K38*U38</f>
        <v>2494178.1428571432</v>
      </c>
      <c r="W38" s="2132">
        <f>Y38/S38</f>
        <v>0.1</v>
      </c>
      <c r="X38" s="2129">
        <f t="shared" ref="X38:X43" si="20">R38*10%</f>
        <v>5385.7142857142862</v>
      </c>
      <c r="Y38" s="2130">
        <f>K38*X38</f>
        <v>2494178.1428571432</v>
      </c>
      <c r="Z38" s="2132">
        <f>AB38/S38</f>
        <v>0.8</v>
      </c>
      <c r="AA38" s="2129">
        <f>R38*(100%-T38-W38)</f>
        <v>43085.71428571429</v>
      </c>
      <c r="AB38" s="2130">
        <f>K38*AA38</f>
        <v>19953425.142857146</v>
      </c>
    </row>
    <row r="39" spans="1:31" ht="15.75" customHeight="1">
      <c r="A39" s="1564"/>
      <c r="B39" s="1539"/>
      <c r="C39" s="1754" t="s">
        <v>1124</v>
      </c>
      <c r="D39" s="1556"/>
      <c r="E39" s="1529" t="s">
        <v>1135</v>
      </c>
      <c r="F39" s="1548" t="s">
        <v>1081</v>
      </c>
      <c r="G39" s="1538">
        <f>(40.59)</f>
        <v>40.590000000000003</v>
      </c>
      <c r="H39" s="1538"/>
      <c r="I39" s="1538"/>
      <c r="J39" s="1538"/>
      <c r="K39" s="1538">
        <f t="shared" si="12"/>
        <v>40.590000000000003</v>
      </c>
      <c r="L39" s="1538">
        <f t="shared" ref="L39:L43" si="21">(1/70)*2300000</f>
        <v>32857.142857142855</v>
      </c>
      <c r="M39" s="1538">
        <v>21000</v>
      </c>
      <c r="N39" s="1538">
        <f t="shared" si="13"/>
        <v>1333671.4285714286</v>
      </c>
      <c r="O39" s="1538">
        <f t="shared" si="14"/>
        <v>852390.00000000012</v>
      </c>
      <c r="P39" s="1538">
        <f t="shared" si="15"/>
        <v>2186061.4285714286</v>
      </c>
      <c r="Q39" s="1876"/>
      <c r="R39" s="1550">
        <f t="shared" si="16"/>
        <v>53857.142857142855</v>
      </c>
      <c r="S39" s="1672">
        <f t="shared" si="17"/>
        <v>2186061.4285714286</v>
      </c>
      <c r="T39" s="2132">
        <f t="shared" si="18"/>
        <v>0.10000000000000002</v>
      </c>
      <c r="U39" s="2129">
        <f t="shared" ref="U39:U46" si="22">R39*10%</f>
        <v>5385.7142857142862</v>
      </c>
      <c r="V39" s="2130">
        <f t="shared" si="19"/>
        <v>218606.1428571429</v>
      </c>
      <c r="W39" s="2132">
        <f t="shared" ref="W39:W46" si="23">Y39/S39</f>
        <v>0.10000000000000002</v>
      </c>
      <c r="X39" s="2129">
        <f t="shared" si="20"/>
        <v>5385.7142857142862</v>
      </c>
      <c r="Y39" s="2130">
        <f t="shared" ref="Y39:Y46" si="24">K39*X39</f>
        <v>218606.1428571429</v>
      </c>
      <c r="Z39" s="2132">
        <f t="shared" ref="Z39:Z46" si="25">AB39/S39</f>
        <v>0.80000000000000016</v>
      </c>
      <c r="AA39" s="2129">
        <f t="shared" ref="AA39:AA46" si="26">R39*(100%-T39-W39)</f>
        <v>43085.71428571429</v>
      </c>
      <c r="AB39" s="2130">
        <f t="shared" ref="AB39:AB46" si="27">K39*AA39</f>
        <v>1748849.1428571432</v>
      </c>
    </row>
    <row r="40" spans="1:31" ht="15.75" customHeight="1">
      <c r="A40" s="1564"/>
      <c r="B40" s="1539"/>
      <c r="C40" s="1754" t="s">
        <v>1126</v>
      </c>
      <c r="D40" s="1556"/>
      <c r="E40" s="1529" t="s">
        <v>1136</v>
      </c>
      <c r="F40" s="1548" t="s">
        <v>1081</v>
      </c>
      <c r="G40" s="1538">
        <f>(40.59)</f>
        <v>40.590000000000003</v>
      </c>
      <c r="H40" s="1538"/>
      <c r="I40" s="1538"/>
      <c r="J40" s="1538"/>
      <c r="K40" s="1538">
        <f t="shared" si="12"/>
        <v>40.590000000000003</v>
      </c>
      <c r="L40" s="1538">
        <f t="shared" si="21"/>
        <v>32857.142857142855</v>
      </c>
      <c r="M40" s="1538">
        <v>21000</v>
      </c>
      <c r="N40" s="1538">
        <f t="shared" si="13"/>
        <v>1333671.4285714286</v>
      </c>
      <c r="O40" s="1538">
        <f t="shared" si="14"/>
        <v>852390.00000000012</v>
      </c>
      <c r="P40" s="1538">
        <f t="shared" si="15"/>
        <v>2186061.4285714286</v>
      </c>
      <c r="Q40" s="1876"/>
      <c r="R40" s="1550">
        <f t="shared" si="16"/>
        <v>53857.142857142855</v>
      </c>
      <c r="S40" s="1672">
        <f t="shared" si="17"/>
        <v>2186061.4285714286</v>
      </c>
      <c r="T40" s="2132">
        <f t="shared" si="18"/>
        <v>0.10000000000000002</v>
      </c>
      <c r="U40" s="2129">
        <f t="shared" si="22"/>
        <v>5385.7142857142862</v>
      </c>
      <c r="V40" s="2130">
        <f t="shared" si="19"/>
        <v>218606.1428571429</v>
      </c>
      <c r="W40" s="2132">
        <f t="shared" si="23"/>
        <v>0.10000000000000002</v>
      </c>
      <c r="X40" s="2129">
        <f t="shared" si="20"/>
        <v>5385.7142857142862</v>
      </c>
      <c r="Y40" s="2130">
        <f t="shared" si="24"/>
        <v>218606.1428571429</v>
      </c>
      <c r="Z40" s="2132">
        <f t="shared" si="25"/>
        <v>0.80000000000000016</v>
      </c>
      <c r="AA40" s="2129">
        <f t="shared" si="26"/>
        <v>43085.71428571429</v>
      </c>
      <c r="AB40" s="2130">
        <f t="shared" si="27"/>
        <v>1748849.1428571432</v>
      </c>
    </row>
    <row r="41" spans="1:31" ht="15.75" customHeight="1">
      <c r="A41" s="1564"/>
      <c r="B41" s="1539"/>
      <c r="C41" s="1754" t="s">
        <v>1127</v>
      </c>
      <c r="D41" s="1556"/>
      <c r="E41" s="1529" t="s">
        <v>1137</v>
      </c>
      <c r="F41" s="1548" t="s">
        <v>1081</v>
      </c>
      <c r="G41" s="1538">
        <f>(13)</f>
        <v>13</v>
      </c>
      <c r="H41" s="1538"/>
      <c r="I41" s="1538"/>
      <c r="J41" s="1538"/>
      <c r="K41" s="1538">
        <f t="shared" si="12"/>
        <v>13</v>
      </c>
      <c r="L41" s="1538">
        <f t="shared" si="21"/>
        <v>32857.142857142855</v>
      </c>
      <c r="M41" s="1538">
        <v>21000</v>
      </c>
      <c r="N41" s="1538">
        <f t="shared" si="13"/>
        <v>427142.8571428571</v>
      </c>
      <c r="O41" s="1538">
        <f t="shared" si="14"/>
        <v>273000</v>
      </c>
      <c r="P41" s="1538">
        <f t="shared" si="15"/>
        <v>700142.85714285704</v>
      </c>
      <c r="Q41" s="1876"/>
      <c r="R41" s="1550">
        <f t="shared" si="16"/>
        <v>53857.142857142855</v>
      </c>
      <c r="S41" s="1672">
        <f t="shared" si="17"/>
        <v>700142.85714285716</v>
      </c>
      <c r="T41" s="2132">
        <f t="shared" si="18"/>
        <v>0.1</v>
      </c>
      <c r="U41" s="2129">
        <f t="shared" si="22"/>
        <v>5385.7142857142862</v>
      </c>
      <c r="V41" s="2130">
        <f t="shared" si="19"/>
        <v>70014.285714285725</v>
      </c>
      <c r="W41" s="2132">
        <f t="shared" si="23"/>
        <v>0.1</v>
      </c>
      <c r="X41" s="2129">
        <f t="shared" si="20"/>
        <v>5385.7142857142862</v>
      </c>
      <c r="Y41" s="2130">
        <f t="shared" si="24"/>
        <v>70014.285714285725</v>
      </c>
      <c r="Z41" s="2132">
        <f t="shared" si="25"/>
        <v>0.8</v>
      </c>
      <c r="AA41" s="2129">
        <f t="shared" si="26"/>
        <v>43085.71428571429</v>
      </c>
      <c r="AB41" s="2130">
        <f t="shared" si="27"/>
        <v>560114.2857142858</v>
      </c>
    </row>
    <row r="42" spans="1:31" ht="15.75" customHeight="1">
      <c r="A42" s="1564"/>
      <c r="B42" s="1539"/>
      <c r="C42" s="1754" t="s">
        <v>1128</v>
      </c>
      <c r="D42" s="1556"/>
      <c r="E42" s="1529" t="s">
        <v>1138</v>
      </c>
      <c r="F42" s="1548" t="s">
        <v>1081</v>
      </c>
      <c r="G42" s="1538">
        <f>(13)</f>
        <v>13</v>
      </c>
      <c r="H42" s="1538"/>
      <c r="I42" s="1538"/>
      <c r="J42" s="1538"/>
      <c r="K42" s="1538">
        <f t="shared" si="12"/>
        <v>13</v>
      </c>
      <c r="L42" s="1538">
        <f t="shared" si="21"/>
        <v>32857.142857142855</v>
      </c>
      <c r="M42" s="1538">
        <v>21000</v>
      </c>
      <c r="N42" s="1538">
        <f t="shared" si="13"/>
        <v>427142.8571428571</v>
      </c>
      <c r="O42" s="1538">
        <f t="shared" si="14"/>
        <v>273000</v>
      </c>
      <c r="P42" s="1538">
        <f t="shared" si="15"/>
        <v>700142.85714285704</v>
      </c>
      <c r="Q42" s="1876"/>
      <c r="R42" s="1550">
        <f t="shared" si="16"/>
        <v>53857.142857142855</v>
      </c>
      <c r="S42" s="1672">
        <f t="shared" si="17"/>
        <v>700142.85714285716</v>
      </c>
      <c r="T42" s="2132">
        <f t="shared" si="18"/>
        <v>0.1</v>
      </c>
      <c r="U42" s="2129">
        <f t="shared" si="22"/>
        <v>5385.7142857142862</v>
      </c>
      <c r="V42" s="2130">
        <f t="shared" si="19"/>
        <v>70014.285714285725</v>
      </c>
      <c r="W42" s="2132">
        <f t="shared" si="23"/>
        <v>0.1</v>
      </c>
      <c r="X42" s="2129">
        <f t="shared" si="20"/>
        <v>5385.7142857142862</v>
      </c>
      <c r="Y42" s="2130">
        <f t="shared" si="24"/>
        <v>70014.285714285725</v>
      </c>
      <c r="Z42" s="2132">
        <f t="shared" si="25"/>
        <v>0.8</v>
      </c>
      <c r="AA42" s="2129">
        <f t="shared" si="26"/>
        <v>43085.71428571429</v>
      </c>
      <c r="AB42" s="2130">
        <f t="shared" si="27"/>
        <v>560114.2857142858</v>
      </c>
    </row>
    <row r="43" spans="1:31" ht="15.75" customHeight="1">
      <c r="A43" s="1564"/>
      <c r="B43" s="1542"/>
      <c r="C43" s="1754" t="s">
        <v>1130</v>
      </c>
      <c r="D43" s="1553"/>
      <c r="E43" s="1529" t="s">
        <v>1134</v>
      </c>
      <c r="F43" s="1548" t="s">
        <v>1081</v>
      </c>
      <c r="G43" s="1538">
        <f>(463.11)</f>
        <v>463.11</v>
      </c>
      <c r="H43" s="1538"/>
      <c r="I43" s="1538"/>
      <c r="J43" s="1538"/>
      <c r="K43" s="1538">
        <f t="shared" si="12"/>
        <v>463.11</v>
      </c>
      <c r="L43" s="1538">
        <f t="shared" si="21"/>
        <v>32857.142857142855</v>
      </c>
      <c r="M43" s="1538">
        <v>21000</v>
      </c>
      <c r="N43" s="1538">
        <f t="shared" si="13"/>
        <v>15216471.428571427</v>
      </c>
      <c r="O43" s="1538">
        <f t="shared" si="14"/>
        <v>9725310</v>
      </c>
      <c r="P43" s="1538">
        <f t="shared" si="15"/>
        <v>24941781.428571425</v>
      </c>
      <c r="Q43" s="1876"/>
      <c r="R43" s="1550">
        <f t="shared" si="16"/>
        <v>53857.142857142855</v>
      </c>
      <c r="S43" s="1672">
        <f t="shared" si="17"/>
        <v>24941781.428571429</v>
      </c>
      <c r="T43" s="2132">
        <f t="shared" si="18"/>
        <v>0.1</v>
      </c>
      <c r="U43" s="2129">
        <f t="shared" si="22"/>
        <v>5385.7142857142862</v>
      </c>
      <c r="V43" s="2130">
        <f t="shared" si="19"/>
        <v>2494178.1428571432</v>
      </c>
      <c r="W43" s="2132">
        <f t="shared" si="23"/>
        <v>0.1</v>
      </c>
      <c r="X43" s="2129">
        <f t="shared" si="20"/>
        <v>5385.7142857142862</v>
      </c>
      <c r="Y43" s="2130">
        <f t="shared" si="24"/>
        <v>2494178.1428571432</v>
      </c>
      <c r="Z43" s="2132">
        <f t="shared" si="25"/>
        <v>0.8</v>
      </c>
      <c r="AA43" s="2129">
        <f t="shared" si="26"/>
        <v>43085.71428571429</v>
      </c>
      <c r="AB43" s="2130">
        <f t="shared" si="27"/>
        <v>19953425.142857146</v>
      </c>
    </row>
    <row r="44" spans="1:31" ht="15.75" customHeight="1">
      <c r="A44" s="1566">
        <v>4</v>
      </c>
      <c r="B44" s="1524" t="s">
        <v>1139</v>
      </c>
      <c r="C44" s="1552"/>
      <c r="D44" s="1556"/>
      <c r="E44" s="1537"/>
      <c r="F44" s="1536"/>
      <c r="G44" s="1538"/>
      <c r="H44" s="1538"/>
      <c r="I44" s="1538"/>
      <c r="J44" s="1538"/>
      <c r="K44" s="1538">
        <f t="shared" ref="K44" si="28">SUM(G44:J44)</f>
        <v>0</v>
      </c>
      <c r="L44" s="1538"/>
      <c r="M44" s="1538"/>
      <c r="N44" s="1538">
        <f t="shared" si="13"/>
        <v>0</v>
      </c>
      <c r="O44" s="1538">
        <f t="shared" si="14"/>
        <v>0</v>
      </c>
      <c r="P44" s="1538">
        <f t="shared" si="15"/>
        <v>0</v>
      </c>
      <c r="Q44" s="1876"/>
      <c r="R44" s="1550"/>
      <c r="S44" s="1672">
        <f t="shared" si="17"/>
        <v>0</v>
      </c>
      <c r="U44" s="2129">
        <f t="shared" si="22"/>
        <v>0</v>
      </c>
      <c r="V44" s="2136"/>
      <c r="W44" s="2132"/>
      <c r="X44" s="2129">
        <f t="shared" ref="X44" si="29">R44*15%</f>
        <v>0</v>
      </c>
      <c r="Y44" s="2130">
        <f t="shared" si="24"/>
        <v>0</v>
      </c>
      <c r="Z44" s="2132"/>
      <c r="AA44" s="2129">
        <f t="shared" si="26"/>
        <v>0</v>
      </c>
      <c r="AB44" s="2130">
        <f t="shared" si="27"/>
        <v>0</v>
      </c>
    </row>
    <row r="45" spans="1:31" ht="15.75" customHeight="1">
      <c r="A45" s="1564"/>
      <c r="B45" s="1539" t="s">
        <v>1140</v>
      </c>
      <c r="C45" s="1552"/>
      <c r="D45" s="1556"/>
      <c r="E45" s="1529"/>
      <c r="F45" s="1548" t="s">
        <v>224</v>
      </c>
      <c r="G45" s="1538">
        <v>1</v>
      </c>
      <c r="H45" s="1538"/>
      <c r="I45" s="1538"/>
      <c r="J45" s="1538"/>
      <c r="K45" s="1538">
        <f t="shared" si="12"/>
        <v>1</v>
      </c>
      <c r="L45" s="1538">
        <v>7500000</v>
      </c>
      <c r="M45" s="1538"/>
      <c r="N45" s="1538">
        <f t="shared" si="13"/>
        <v>7500000</v>
      </c>
      <c r="O45" s="1538">
        <f t="shared" si="14"/>
        <v>0</v>
      </c>
      <c r="P45" s="1538">
        <f t="shared" si="15"/>
        <v>7500000</v>
      </c>
      <c r="Q45" s="1876"/>
      <c r="R45" s="1550">
        <f t="shared" si="16"/>
        <v>7500000</v>
      </c>
      <c r="S45" s="1672">
        <f t="shared" si="17"/>
        <v>7500000</v>
      </c>
      <c r="T45" s="2132">
        <f t="shared" ref="T45:T48" si="30">V45/S45</f>
        <v>0.1</v>
      </c>
      <c r="U45" s="2129">
        <f t="shared" si="22"/>
        <v>750000</v>
      </c>
      <c r="V45" s="2130">
        <f>K45*U45</f>
        <v>750000</v>
      </c>
      <c r="W45" s="2132">
        <f t="shared" si="23"/>
        <v>0.1</v>
      </c>
      <c r="X45" s="2129">
        <f>R45*10%</f>
        <v>750000</v>
      </c>
      <c r="Y45" s="2130">
        <f t="shared" si="24"/>
        <v>750000</v>
      </c>
      <c r="Z45" s="2132">
        <f t="shared" si="25"/>
        <v>0.8</v>
      </c>
      <c r="AA45" s="2129">
        <f t="shared" si="26"/>
        <v>6000000</v>
      </c>
      <c r="AB45" s="2130">
        <f t="shared" si="27"/>
        <v>6000000</v>
      </c>
    </row>
    <row r="46" spans="1:31" ht="15.75" customHeight="1">
      <c r="A46" s="1564"/>
      <c r="B46" s="1539" t="s">
        <v>2031</v>
      </c>
      <c r="C46" s="1552"/>
      <c r="D46" s="1556"/>
      <c r="E46" s="1529" t="s">
        <v>1141</v>
      </c>
      <c r="F46" s="1548" t="s">
        <v>33</v>
      </c>
      <c r="G46" s="1538">
        <v>1</v>
      </c>
      <c r="H46" s="1538"/>
      <c r="I46" s="1538"/>
      <c r="J46" s="1538"/>
      <c r="K46" s="1538">
        <f t="shared" ref="K46" si="31">SUM(G46:J46)</f>
        <v>1</v>
      </c>
      <c r="L46" s="1538">
        <v>5100000</v>
      </c>
      <c r="M46" s="1538"/>
      <c r="N46" s="1538">
        <f t="shared" si="13"/>
        <v>5100000</v>
      </c>
      <c r="O46" s="1538">
        <f t="shared" si="14"/>
        <v>0</v>
      </c>
      <c r="P46" s="1538">
        <f t="shared" ref="P46" si="32">N46+O46</f>
        <v>5100000</v>
      </c>
      <c r="Q46" s="1876"/>
      <c r="R46" s="1550">
        <f t="shared" si="16"/>
        <v>5100000</v>
      </c>
      <c r="S46" s="1672">
        <f t="shared" si="17"/>
        <v>5100000</v>
      </c>
      <c r="T46" s="2132">
        <f t="shared" si="30"/>
        <v>0.1</v>
      </c>
      <c r="U46" s="2129">
        <f t="shared" si="22"/>
        <v>510000</v>
      </c>
      <c r="V46" s="2130">
        <f>K46*U46</f>
        <v>510000</v>
      </c>
      <c r="W46" s="2132">
        <f t="shared" si="23"/>
        <v>0.1</v>
      </c>
      <c r="X46" s="2129">
        <f>R46*10%</f>
        <v>510000</v>
      </c>
      <c r="Y46" s="2130">
        <f t="shared" si="24"/>
        <v>510000</v>
      </c>
      <c r="Z46" s="2132">
        <f t="shared" si="25"/>
        <v>0.8</v>
      </c>
      <c r="AA46" s="2129">
        <f t="shared" si="26"/>
        <v>4080000</v>
      </c>
      <c r="AB46" s="2130">
        <f t="shared" si="27"/>
        <v>4080000</v>
      </c>
      <c r="AD46" s="2653" t="s">
        <v>2039</v>
      </c>
      <c r="AE46" s="2653"/>
    </row>
    <row r="47" spans="1:31" ht="15.75" customHeight="1">
      <c r="A47" s="1699"/>
      <c r="B47" s="1873"/>
      <c r="C47" s="1701"/>
      <c r="D47" s="1702"/>
      <c r="E47" s="1703"/>
      <c r="F47" s="1878"/>
      <c r="G47" s="1874"/>
      <c r="H47" s="1874"/>
      <c r="I47" s="1874"/>
      <c r="J47" s="1874"/>
      <c r="K47" s="1874"/>
      <c r="L47" s="1874"/>
      <c r="M47" s="1874"/>
      <c r="N47" s="1874"/>
      <c r="O47" s="1874"/>
      <c r="P47" s="1874"/>
      <c r="Q47" s="1879"/>
      <c r="R47" s="1880"/>
      <c r="S47" s="1881"/>
      <c r="U47" s="2136"/>
      <c r="V47" s="2136"/>
      <c r="X47" s="2136"/>
      <c r="Y47" s="2136"/>
      <c r="AA47" s="2136"/>
      <c r="AB47" s="2136"/>
      <c r="AC47" s="2134" t="s">
        <v>2038</v>
      </c>
      <c r="AD47" s="1819" t="s">
        <v>2035</v>
      </c>
      <c r="AE47" s="1819" t="s">
        <v>2036</v>
      </c>
    </row>
    <row r="48" spans="1:31" ht="15.75" customHeight="1" thickBot="1">
      <c r="A48" s="2642" t="s">
        <v>1902</v>
      </c>
      <c r="B48" s="2643"/>
      <c r="C48" s="2643"/>
      <c r="D48" s="2643"/>
      <c r="E48" s="2643"/>
      <c r="F48" s="2643"/>
      <c r="G48" s="2643"/>
      <c r="H48" s="2643"/>
      <c r="I48" s="2643"/>
      <c r="J48" s="2643"/>
      <c r="K48" s="2643"/>
      <c r="L48" s="2643"/>
      <c r="M48" s="2643"/>
      <c r="N48" s="2643"/>
      <c r="O48" s="2643"/>
      <c r="P48" s="2643"/>
      <c r="Q48" s="2643"/>
      <c r="R48" s="2644"/>
      <c r="S48" s="1825">
        <f>SUM(S13:S47)</f>
        <v>68255971.428571433</v>
      </c>
      <c r="T48" s="2138">
        <f t="shared" si="30"/>
        <v>0.1</v>
      </c>
      <c r="U48" s="2139"/>
      <c r="V48" s="2140">
        <f>SUM(V38:V46)</f>
        <v>6825597.1428571437</v>
      </c>
      <c r="W48" s="2138">
        <f t="shared" ref="W48" si="33">Y48/V48</f>
        <v>1</v>
      </c>
      <c r="X48" s="2139"/>
      <c r="Y48" s="2140">
        <f>SUM(Y38:Y46)</f>
        <v>6825597.1428571437</v>
      </c>
      <c r="Z48" s="2138">
        <f>AB48/S48</f>
        <v>0.8</v>
      </c>
      <c r="AA48" s="2139"/>
      <c r="AB48" s="2140">
        <f>SUM(AB38:AB46)</f>
        <v>54604777.142857149</v>
      </c>
      <c r="AC48" s="2137">
        <f>S48-AB48</f>
        <v>13651194.285714284</v>
      </c>
      <c r="AD48" s="2137">
        <f>AC48*40%</f>
        <v>5460477.7142857136</v>
      </c>
      <c r="AE48" s="2137">
        <f>AC48-AD48</f>
        <v>8190716.57142857</v>
      </c>
    </row>
    <row r="50" spans="16:16">
      <c r="P50" s="1489">
        <f>SUM(P14:P48)/2</f>
        <v>89867360.714285731</v>
      </c>
    </row>
  </sheetData>
  <mergeCells count="17">
    <mergeCell ref="AA8:AB8"/>
    <mergeCell ref="AA9:AB9"/>
    <mergeCell ref="AD46:AE46"/>
    <mergeCell ref="U9:V9"/>
    <mergeCell ref="R9:S9"/>
    <mergeCell ref="U8:V8"/>
    <mergeCell ref="X8:Y8"/>
    <mergeCell ref="X9:Y9"/>
    <mergeCell ref="A48:R48"/>
    <mergeCell ref="A1:S1"/>
    <mergeCell ref="N11:O11"/>
    <mergeCell ref="A11:A12"/>
    <mergeCell ref="B11:D12"/>
    <mergeCell ref="E11:E12"/>
    <mergeCell ref="F11:F12"/>
    <mergeCell ref="G11:J11"/>
    <mergeCell ref="L11:M11"/>
  </mergeCells>
  <phoneticPr fontId="41" type="noConversion"/>
  <printOptions horizontalCentered="1"/>
  <pageMargins left="0.43307086614173229" right="0.27559055118110237" top="0.59055118110236227" bottom="0.43307086614173229" header="0.31496062992125984" footer="0.23622047244094491"/>
  <pageSetup paperSize="9" scale="67" orientation="portrait" horizontalDpi="4294967293" verticalDpi="4294967293" r:id="rId1"/>
  <headerFooter>
    <oddFooter>Page &amp;P of &amp;N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AK68"/>
  <sheetViews>
    <sheetView tabSelected="1" view="pageBreakPreview" zoomScale="70" zoomScaleSheetLayoutView="70" workbookViewId="0">
      <selection activeCell="U22" sqref="U22"/>
    </sheetView>
  </sheetViews>
  <sheetFormatPr defaultColWidth="9.08984375" defaultRowHeight="14"/>
  <cols>
    <col min="1" max="1" width="4.6328125" style="1606" customWidth="1"/>
    <col min="2" max="2" width="4.6328125" style="1681" customWidth="1"/>
    <col min="3" max="3" width="6.6328125" style="1606" customWidth="1"/>
    <col min="4" max="4" width="62.08984375" style="1606" customWidth="1"/>
    <col min="5" max="5" width="8.90625" style="1676" customWidth="1"/>
    <col min="6" max="7" width="9.6328125" style="1684" hidden="1" customWidth="1"/>
    <col min="8" max="16" width="5.54296875" style="1684" hidden="1" customWidth="1"/>
    <col min="17" max="18" width="6.54296875" style="1684" hidden="1" customWidth="1"/>
    <col min="19" max="19" width="9.6328125" style="1684" hidden="1" customWidth="1"/>
    <col min="20" max="20" width="9.6328125" style="1684" customWidth="1"/>
    <col min="21" max="21" width="13.6328125" style="1681" bestFit="1" customWidth="1"/>
    <col min="22" max="22" width="12.6328125" style="1681" hidden="1" customWidth="1"/>
    <col min="23" max="23" width="13.54296875" style="1681" hidden="1" customWidth="1"/>
    <col min="24" max="24" width="12.6328125" style="1681" hidden="1" customWidth="1"/>
    <col min="25" max="25" width="14.08984375" style="1681" customWidth="1"/>
    <col min="26" max="26" width="4.6328125" style="1681" bestFit="1" customWidth="1"/>
    <col min="27" max="27" width="13.453125" style="1606" bestFit="1" customWidth="1"/>
    <col min="28" max="28" width="14.08984375" style="1606" bestFit="1" customWidth="1"/>
    <col min="29" max="29" width="4.6328125" style="1606" bestFit="1" customWidth="1"/>
    <col min="30" max="30" width="13.08984375" style="1606" bestFit="1" customWidth="1"/>
    <col min="31" max="31" width="11.6328125" style="1606" bestFit="1" customWidth="1"/>
    <col min="32" max="32" width="4.90625" style="1606" customWidth="1"/>
    <col min="33" max="33" width="13.08984375" style="1606" bestFit="1" customWidth="1"/>
    <col min="34" max="35" width="11.6328125" style="1606" bestFit="1" customWidth="1"/>
    <col min="36" max="37" width="10.81640625" style="1606" bestFit="1" customWidth="1"/>
    <col min="38" max="16384" width="9.08984375" style="1606"/>
  </cols>
  <sheetData>
    <row r="1" spans="1:34" ht="18">
      <c r="A1" s="2609" t="s">
        <v>1034</v>
      </c>
      <c r="B1" s="2610"/>
      <c r="C1" s="2610"/>
      <c r="D1" s="2610"/>
      <c r="E1" s="2610"/>
      <c r="F1" s="2610"/>
      <c r="G1" s="2610"/>
      <c r="H1" s="2610"/>
      <c r="I1" s="2610"/>
      <c r="J1" s="2610"/>
      <c r="K1" s="2610"/>
      <c r="L1" s="2610"/>
      <c r="M1" s="2610"/>
      <c r="N1" s="2610"/>
      <c r="O1" s="2610"/>
      <c r="P1" s="2610"/>
      <c r="Q1" s="2610"/>
      <c r="R1" s="2610"/>
      <c r="S1" s="2610"/>
      <c r="T1" s="2610"/>
      <c r="U1" s="2610"/>
      <c r="V1" s="2610"/>
      <c r="W1" s="2610"/>
      <c r="X1" s="2610"/>
      <c r="Y1" s="2611"/>
      <c r="Z1" s="2015"/>
    </row>
    <row r="2" spans="1:34" hidden="1">
      <c r="A2" s="1497" t="s">
        <v>31</v>
      </c>
      <c r="B2" s="1454"/>
      <c r="C2" s="1493"/>
      <c r="D2" s="1493"/>
      <c r="E2" s="1494"/>
      <c r="F2" s="1495"/>
      <c r="G2" s="1495"/>
      <c r="H2" s="1495"/>
      <c r="I2" s="1678"/>
      <c r="J2" s="1678"/>
      <c r="K2" s="1678"/>
      <c r="L2" s="1678"/>
      <c r="M2" s="1678"/>
      <c r="N2" s="1678"/>
      <c r="O2" s="1678"/>
      <c r="P2" s="1678"/>
      <c r="Q2" s="1678"/>
      <c r="R2" s="1678"/>
      <c r="S2" s="1678"/>
      <c r="U2" s="1828"/>
      <c r="V2" s="1828"/>
      <c r="W2" s="1828"/>
      <c r="X2" s="1828"/>
      <c r="Y2" s="1829"/>
      <c r="Z2" s="1828"/>
    </row>
    <row r="3" spans="1:34" ht="8.4" customHeight="1">
      <c r="A3" s="1492"/>
      <c r="B3" s="1454"/>
      <c r="C3" s="1493"/>
      <c r="D3" s="1493"/>
      <c r="E3" s="1494"/>
      <c r="F3" s="1495"/>
      <c r="G3" s="1495"/>
      <c r="H3" s="1495"/>
      <c r="I3" s="1678"/>
      <c r="J3" s="1678"/>
      <c r="K3" s="1678"/>
      <c r="L3" s="1678"/>
      <c r="M3" s="1678"/>
      <c r="N3" s="1678"/>
      <c r="O3" s="1678"/>
      <c r="P3" s="1678"/>
      <c r="Q3" s="1678"/>
      <c r="R3" s="1678"/>
      <c r="S3" s="1678"/>
      <c r="U3" s="1828"/>
      <c r="V3" s="1828"/>
      <c r="W3" s="1828"/>
      <c r="X3" s="1828"/>
      <c r="Y3" s="1829"/>
      <c r="Z3" s="1828"/>
    </row>
    <row r="4" spans="1:34">
      <c r="A4" s="1497" t="s">
        <v>1</v>
      </c>
      <c r="B4" s="1456"/>
      <c r="D4" s="1498" t="str">
        <f>+rekap!D7</f>
        <v xml:space="preserve">: Pembangunan Rumah Tinggal di Pondok Indah Rumah Hunian </v>
      </c>
      <c r="F4" s="1499" t="s">
        <v>2</v>
      </c>
      <c r="G4" s="1495"/>
      <c r="H4" s="1495"/>
      <c r="I4" s="1678"/>
      <c r="J4" s="1678"/>
      <c r="K4" s="1678"/>
      <c r="L4" s="1678"/>
      <c r="M4" s="1678"/>
      <c r="N4" s="1678"/>
      <c r="O4" s="1678"/>
      <c r="P4" s="1678"/>
      <c r="Q4" s="1678"/>
      <c r="R4" s="1678"/>
      <c r="S4" s="1678"/>
      <c r="T4" s="1499"/>
      <c r="U4" s="1457"/>
      <c r="V4" s="1828"/>
      <c r="W4" s="1828"/>
      <c r="X4" s="1828"/>
      <c r="Y4" s="1829"/>
      <c r="Z4" s="1828"/>
    </row>
    <row r="5" spans="1:34">
      <c r="A5" s="1497" t="s">
        <v>3</v>
      </c>
      <c r="B5" s="1456"/>
      <c r="D5" s="1498" t="str">
        <f>+rekap!D8</f>
        <v>: Jl. Sekolah Duta 1 Blok 1 TC No.19</v>
      </c>
      <c r="F5" s="1499" t="str">
        <f>+rekap!D11</f>
        <v>: Bapak Sasja &amp; Ibu Febie</v>
      </c>
      <c r="G5" s="1495"/>
      <c r="H5" s="1495"/>
      <c r="I5" s="1678"/>
      <c r="J5" s="1678"/>
      <c r="K5" s="1678"/>
      <c r="L5" s="1678"/>
      <c r="M5" s="1678"/>
      <c r="N5" s="1678"/>
      <c r="O5" s="1678"/>
      <c r="P5" s="1678"/>
      <c r="Q5" s="1678"/>
      <c r="R5" s="1678"/>
      <c r="S5" s="1678"/>
      <c r="T5" s="1499"/>
      <c r="U5" s="1457"/>
      <c r="V5" s="1828"/>
      <c r="W5" s="1828"/>
      <c r="X5" s="1828"/>
      <c r="Y5" s="1829"/>
      <c r="Z5" s="1828"/>
    </row>
    <row r="6" spans="1:34">
      <c r="A6" s="1497" t="s">
        <v>4</v>
      </c>
      <c r="B6" s="1456"/>
      <c r="D6" s="1498" t="str">
        <f>+rekap!D9</f>
        <v>: STRUKTUR - ARSITEKTUR - MEP</v>
      </c>
      <c r="F6" s="1678"/>
      <c r="G6" s="1495"/>
      <c r="H6" s="1495"/>
      <c r="I6" s="1678"/>
      <c r="J6" s="1678"/>
      <c r="K6" s="1678"/>
      <c r="L6" s="1678"/>
      <c r="M6" s="1678"/>
      <c r="N6" s="1678"/>
      <c r="O6" s="1678"/>
      <c r="P6" s="1678"/>
      <c r="Q6" s="1678"/>
      <c r="R6" s="1678"/>
      <c r="S6" s="1678"/>
      <c r="T6" s="1678"/>
      <c r="U6" s="1828"/>
      <c r="V6" s="1828"/>
      <c r="W6" s="1828"/>
      <c r="X6" s="1828"/>
      <c r="Y6" s="1829"/>
      <c r="Z6" s="1828"/>
    </row>
    <row r="7" spans="1:34">
      <c r="A7" s="1497" t="s">
        <v>5</v>
      </c>
      <c r="B7" s="1456"/>
      <c r="D7" s="1498" t="str">
        <f>+rekap!D10</f>
        <v>: PT TRIDJASA SIGMA INDONESIA</v>
      </c>
      <c r="F7" s="1678"/>
      <c r="G7" s="1495"/>
      <c r="H7" s="1495"/>
      <c r="I7" s="1678"/>
      <c r="J7" s="1678"/>
      <c r="K7" s="1678"/>
      <c r="L7" s="1678"/>
      <c r="M7" s="1678"/>
      <c r="N7" s="1678"/>
      <c r="O7" s="1678"/>
      <c r="P7" s="1678"/>
      <c r="Q7" s="1678"/>
      <c r="R7" s="1678"/>
      <c r="S7" s="1678"/>
      <c r="T7" s="1678"/>
      <c r="U7" s="1828"/>
      <c r="V7" s="1828"/>
      <c r="W7" s="1828"/>
      <c r="X7" s="1828"/>
      <c r="Y7" s="1829"/>
      <c r="Z7" s="1828"/>
    </row>
    <row r="8" spans="1:34">
      <c r="A8" s="1497" t="s">
        <v>7</v>
      </c>
      <c r="B8" s="1456"/>
      <c r="D8" s="1498" t="str">
        <f>+rekap!D12</f>
        <v xml:space="preserve">: Perhitungan ini merujuk pada gambar </v>
      </c>
      <c r="F8" s="1678"/>
      <c r="G8" s="1495"/>
      <c r="H8" s="1495"/>
      <c r="I8" s="1678"/>
      <c r="J8" s="1678"/>
      <c r="K8" s="1678"/>
      <c r="L8" s="1678"/>
      <c r="M8" s="1678"/>
      <c r="N8" s="1678"/>
      <c r="O8" s="1678"/>
      <c r="P8" s="1678"/>
      <c r="Q8" s="1678"/>
      <c r="R8" s="1678"/>
      <c r="S8" s="1678"/>
      <c r="T8" s="1678"/>
      <c r="U8" s="1828"/>
      <c r="V8" s="1828"/>
      <c r="W8" s="1828"/>
      <c r="X8" s="1828"/>
      <c r="Y8" s="1829"/>
      <c r="Z8" s="1828"/>
    </row>
    <row r="9" spans="1:34">
      <c r="A9" s="1501"/>
      <c r="B9" s="1456"/>
      <c r="D9" s="1498" t="str">
        <f>+rekap!D13</f>
        <v xml:space="preserve">  FOR TENDER tanggal 28 Oktober 2023</v>
      </c>
      <c r="F9" s="1678"/>
      <c r="G9" s="1495"/>
      <c r="H9" s="1495"/>
      <c r="I9" s="1678"/>
      <c r="J9" s="1678"/>
      <c r="K9" s="1678"/>
      <c r="L9" s="1678"/>
      <c r="M9" s="1678"/>
      <c r="N9" s="1678"/>
      <c r="O9" s="1678"/>
      <c r="P9" s="1678"/>
      <c r="Q9" s="1678"/>
      <c r="R9" s="1678"/>
      <c r="S9" s="1678"/>
      <c r="T9" s="1678"/>
      <c r="U9" s="1828"/>
      <c r="V9" s="1828"/>
      <c r="W9" s="1828"/>
      <c r="X9" s="1828"/>
      <c r="Y9" s="1829"/>
      <c r="Z9" s="1828"/>
      <c r="AA9" s="2672" t="s">
        <v>2029</v>
      </c>
      <c r="AB9" s="2672"/>
      <c r="AC9" s="2672"/>
      <c r="AD9" s="2672"/>
      <c r="AE9" s="2672"/>
      <c r="AF9" s="2672"/>
      <c r="AG9" s="2672"/>
      <c r="AH9" s="2672"/>
    </row>
    <row r="10" spans="1:34">
      <c r="A10" s="1830"/>
      <c r="B10" s="1459"/>
      <c r="C10" s="1831"/>
      <c r="D10" s="1831"/>
      <c r="E10" s="1832"/>
      <c r="F10" s="1833"/>
      <c r="G10" s="1833"/>
      <c r="H10" s="1833"/>
      <c r="I10" s="1833"/>
      <c r="J10" s="1833"/>
      <c r="K10" s="1833"/>
      <c r="L10" s="1833"/>
      <c r="M10" s="1833"/>
      <c r="N10" s="1833"/>
      <c r="O10" s="1833"/>
      <c r="P10" s="1833"/>
      <c r="Q10" s="1833"/>
      <c r="R10" s="1833"/>
      <c r="S10" s="1833"/>
      <c r="T10" s="1833"/>
      <c r="U10" s="2673" t="s">
        <v>2030</v>
      </c>
      <c r="V10" s="2673"/>
      <c r="W10" s="2673"/>
      <c r="X10" s="2673"/>
      <c r="Y10" s="2674"/>
      <c r="Z10" s="1828"/>
      <c r="AA10" s="2671" t="s">
        <v>2035</v>
      </c>
      <c r="AB10" s="2671"/>
      <c r="AC10" s="1828"/>
      <c r="AD10" s="2671" t="s">
        <v>2036</v>
      </c>
      <c r="AE10" s="2671"/>
      <c r="AF10" s="1828"/>
      <c r="AG10" s="2671" t="s">
        <v>2034</v>
      </c>
      <c r="AH10" s="2671"/>
    </row>
    <row r="11" spans="1:34" s="1487" customFormat="1" ht="16.5" customHeight="1">
      <c r="A11" s="2641" t="s">
        <v>9</v>
      </c>
      <c r="B11" s="2587" t="s">
        <v>10</v>
      </c>
      <c r="C11" s="2587"/>
      <c r="D11" s="2587"/>
      <c r="E11" s="2647" t="s">
        <v>11</v>
      </c>
      <c r="F11" s="2664" t="s">
        <v>12</v>
      </c>
      <c r="G11" s="2665"/>
      <c r="H11" s="2665"/>
      <c r="I11" s="2665"/>
      <c r="J11" s="2665"/>
      <c r="K11" s="2665"/>
      <c r="L11" s="2665"/>
      <c r="M11" s="2665"/>
      <c r="N11" s="2665"/>
      <c r="O11" s="2665"/>
      <c r="P11" s="2665"/>
      <c r="Q11" s="2665"/>
      <c r="R11" s="2665"/>
      <c r="S11" s="2665"/>
      <c r="T11" s="1834" t="s">
        <v>966</v>
      </c>
      <c r="U11" s="2666" t="s">
        <v>13</v>
      </c>
      <c r="V11" s="2667"/>
      <c r="W11" s="2666" t="s">
        <v>14</v>
      </c>
      <c r="X11" s="2668"/>
      <c r="Y11" s="1835" t="s">
        <v>15</v>
      </c>
      <c r="Z11" s="2016"/>
      <c r="AA11" s="2124" t="s">
        <v>13</v>
      </c>
      <c r="AB11" s="1835" t="s">
        <v>15</v>
      </c>
      <c r="AD11" s="2124" t="s">
        <v>13</v>
      </c>
      <c r="AE11" s="1835" t="s">
        <v>15</v>
      </c>
      <c r="AG11" s="2124" t="s">
        <v>13</v>
      </c>
      <c r="AH11" s="1835" t="s">
        <v>15</v>
      </c>
    </row>
    <row r="12" spans="1:34" s="1487" customFormat="1" ht="24" hidden="1" customHeight="1">
      <c r="A12" s="2669"/>
      <c r="B12" s="2588"/>
      <c r="C12" s="2588"/>
      <c r="D12" s="2588"/>
      <c r="E12" s="2648"/>
      <c r="F12" s="1719" t="s">
        <v>16</v>
      </c>
      <c r="G12" s="1720" t="s">
        <v>472</v>
      </c>
      <c r="H12" s="1720" t="s">
        <v>17</v>
      </c>
      <c r="I12" s="1720" t="s">
        <v>18</v>
      </c>
      <c r="J12" s="1720" t="s">
        <v>19</v>
      </c>
      <c r="K12" s="1720" t="s">
        <v>461</v>
      </c>
      <c r="L12" s="1720" t="s">
        <v>20</v>
      </c>
      <c r="M12" s="1720" t="s">
        <v>21</v>
      </c>
      <c r="N12" s="1720" t="s">
        <v>22</v>
      </c>
      <c r="O12" s="1720" t="s">
        <v>23</v>
      </c>
      <c r="P12" s="1720" t="s">
        <v>24</v>
      </c>
      <c r="Q12" s="1720" t="s">
        <v>25</v>
      </c>
      <c r="R12" s="1720" t="s">
        <v>26</v>
      </c>
      <c r="S12" s="1836" t="s">
        <v>90</v>
      </c>
      <c r="T12" s="1837" t="s">
        <v>27</v>
      </c>
      <c r="U12" s="1838" t="s">
        <v>28</v>
      </c>
      <c r="V12" s="1839" t="s">
        <v>29</v>
      </c>
      <c r="W12" s="1838" t="s">
        <v>28</v>
      </c>
      <c r="X12" s="1840" t="s">
        <v>29</v>
      </c>
      <c r="Y12" s="1841" t="s">
        <v>27</v>
      </c>
      <c r="Z12" s="2016"/>
    </row>
    <row r="13" spans="1:34" ht="15.75" customHeight="1">
      <c r="A13" s="2113" t="s">
        <v>30</v>
      </c>
      <c r="B13" s="2114" t="s">
        <v>31</v>
      </c>
      <c r="C13" s="2115"/>
      <c r="D13" s="2116"/>
      <c r="E13" s="2117"/>
      <c r="F13" s="2118"/>
      <c r="G13" s="2118"/>
      <c r="H13" s="2118"/>
      <c r="I13" s="2118"/>
      <c r="J13" s="2118"/>
      <c r="K13" s="2118"/>
      <c r="L13" s="2118"/>
      <c r="M13" s="2118"/>
      <c r="N13" s="2118"/>
      <c r="O13" s="2118"/>
      <c r="P13" s="2118"/>
      <c r="Q13" s="2118"/>
      <c r="R13" s="2118"/>
      <c r="S13" s="2118"/>
      <c r="T13" s="2119"/>
      <c r="U13" s="2120"/>
      <c r="V13" s="2120"/>
      <c r="W13" s="2120"/>
      <c r="X13" s="2120"/>
      <c r="Y13" s="2121"/>
      <c r="Z13" s="1828"/>
      <c r="AA13" s="2125"/>
      <c r="AB13" s="2125"/>
      <c r="AD13" s="2125"/>
      <c r="AE13" s="2125"/>
    </row>
    <row r="14" spans="1:34" s="1674" customFormat="1" ht="15.75" customHeight="1">
      <c r="A14" s="2104">
        <v>1</v>
      </c>
      <c r="B14" s="2105" t="s">
        <v>32</v>
      </c>
      <c r="C14" s="2106"/>
      <c r="D14" s="2107"/>
      <c r="E14" s="2108" t="s">
        <v>33</v>
      </c>
      <c r="F14" s="2109"/>
      <c r="G14" s="2109"/>
      <c r="H14" s="2109"/>
      <c r="I14" s="2109"/>
      <c r="J14" s="2109"/>
      <c r="K14" s="2109"/>
      <c r="L14" s="2109"/>
      <c r="M14" s="2109"/>
      <c r="N14" s="2109"/>
      <c r="O14" s="2109"/>
      <c r="P14" s="2109"/>
      <c r="Q14" s="2109"/>
      <c r="R14" s="2109"/>
      <c r="S14" s="2109"/>
      <c r="T14" s="2110">
        <v>1</v>
      </c>
      <c r="U14" s="2111">
        <f>W14</f>
        <v>192000000</v>
      </c>
      <c r="V14" s="2111"/>
      <c r="W14" s="2111">
        <f>SUM(W15:W17)</f>
        <v>192000000</v>
      </c>
      <c r="X14" s="2111"/>
      <c r="Y14" s="2112">
        <f>+X14+W14</f>
        <v>192000000</v>
      </c>
      <c r="Z14" s="2017"/>
      <c r="AA14" s="2126"/>
      <c r="AB14" s="2112">
        <f>SUM(AB15:AB17)</f>
        <v>19200000</v>
      </c>
      <c r="AD14" s="2126"/>
      <c r="AE14" s="2141">
        <f>SUM(AE15:AE17)</f>
        <v>19200000</v>
      </c>
      <c r="AG14" s="2126"/>
      <c r="AH14" s="2141">
        <f>SUM(AH15:AH17)</f>
        <v>153600000</v>
      </c>
    </row>
    <row r="15" spans="1:34" ht="15.75" customHeight="1">
      <c r="A15" s="1842"/>
      <c r="B15" s="1863"/>
      <c r="C15" s="1864" t="s">
        <v>1872</v>
      </c>
      <c r="D15" s="1865"/>
      <c r="E15" s="1870" t="s">
        <v>1874</v>
      </c>
      <c r="F15" s="1653"/>
      <c r="G15" s="1653"/>
      <c r="H15" s="1653"/>
      <c r="I15" s="1653"/>
      <c r="J15" s="1653"/>
      <c r="K15" s="1653"/>
      <c r="L15" s="1653"/>
      <c r="M15" s="1653"/>
      <c r="N15" s="1653"/>
      <c r="O15" s="1653"/>
      <c r="P15" s="1653"/>
      <c r="Q15" s="1653"/>
      <c r="R15" s="1653"/>
      <c r="S15" s="1653"/>
      <c r="T15" s="1872">
        <v>12</v>
      </c>
      <c r="U15" s="2122">
        <v>7000000</v>
      </c>
      <c r="V15" s="2122"/>
      <c r="W15" s="2122">
        <f>T15*U15</f>
        <v>84000000</v>
      </c>
      <c r="X15" s="2122"/>
      <c r="Y15" s="1657">
        <f>T15*U15</f>
        <v>84000000</v>
      </c>
      <c r="Z15" s="2132">
        <f>AB15/Y15</f>
        <v>0.1</v>
      </c>
      <c r="AA15" s="2129">
        <f>U15*10%</f>
        <v>700000</v>
      </c>
      <c r="AB15" s="2130">
        <f>T15*AA15</f>
        <v>8400000</v>
      </c>
      <c r="AC15" s="2132">
        <f>AE15/Y15</f>
        <v>0.1</v>
      </c>
      <c r="AD15" s="2129">
        <f>U15*10%</f>
        <v>700000</v>
      </c>
      <c r="AE15" s="2127">
        <f>T15*AD15</f>
        <v>8400000</v>
      </c>
      <c r="AF15" s="2132">
        <f>AH15/Y15</f>
        <v>0.8</v>
      </c>
      <c r="AG15" s="2129">
        <f>U15*(100%-Z15-AC15)</f>
        <v>5600000</v>
      </c>
      <c r="AH15" s="2127">
        <f>T15*AG15</f>
        <v>67200000</v>
      </c>
    </row>
    <row r="16" spans="1:34" ht="15.75" customHeight="1">
      <c r="A16" s="1842"/>
      <c r="B16" s="1866"/>
      <c r="C16" s="1864" t="s">
        <v>2028</v>
      </c>
      <c r="D16" s="1865"/>
      <c r="E16" s="1870" t="s">
        <v>1874</v>
      </c>
      <c r="F16" s="1653"/>
      <c r="G16" s="1653"/>
      <c r="H16" s="1653"/>
      <c r="I16" s="1653"/>
      <c r="J16" s="1653"/>
      <c r="K16" s="1653"/>
      <c r="L16" s="1653"/>
      <c r="M16" s="1653"/>
      <c r="N16" s="1653"/>
      <c r="O16" s="1653"/>
      <c r="P16" s="1653"/>
      <c r="Q16" s="1653"/>
      <c r="R16" s="1653"/>
      <c r="S16" s="1653"/>
      <c r="T16" s="1872">
        <v>12</v>
      </c>
      <c r="U16" s="2122">
        <v>6000000</v>
      </c>
      <c r="V16" s="2122"/>
      <c r="W16" s="2122">
        <f t="shared" ref="W16:W17" si="0">T16*U16</f>
        <v>72000000</v>
      </c>
      <c r="X16" s="2122"/>
      <c r="Y16" s="1657">
        <f t="shared" ref="Y16:Y17" si="1">T16*U16</f>
        <v>72000000</v>
      </c>
      <c r="Z16" s="2132">
        <f t="shared" ref="Z16:Z17" si="2">AB16/Y16</f>
        <v>0.1</v>
      </c>
      <c r="AA16" s="2129">
        <f t="shared" ref="AA16:AA65" si="3">U16*10%</f>
        <v>600000</v>
      </c>
      <c r="AB16" s="2130">
        <f t="shared" ref="AB16:AB17" si="4">T16*AA16</f>
        <v>7200000</v>
      </c>
      <c r="AC16" s="2132">
        <f t="shared" ref="AC16:AC17" si="5">AE16/Y16</f>
        <v>0.1</v>
      </c>
      <c r="AD16" s="2129">
        <f t="shared" ref="AD16:AD17" si="6">U16*10%</f>
        <v>600000</v>
      </c>
      <c r="AE16" s="2127">
        <f t="shared" ref="AE16:AE17" si="7">T16*AD16</f>
        <v>7200000</v>
      </c>
      <c r="AF16" s="2132">
        <f t="shared" ref="AF16:AF17" si="8">AH16/Y16</f>
        <v>0.8</v>
      </c>
      <c r="AG16" s="2129">
        <f t="shared" ref="AG16:AG65" si="9">U16*(100%-Z16-AC16)</f>
        <v>4800000</v>
      </c>
      <c r="AH16" s="2127">
        <f t="shared" ref="AH16:AH17" si="10">T16*AG16</f>
        <v>57600000</v>
      </c>
    </row>
    <row r="17" spans="1:34" ht="15.75" customHeight="1">
      <c r="A17" s="1842"/>
      <c r="B17" s="1866"/>
      <c r="C17" s="1864" t="s">
        <v>1873</v>
      </c>
      <c r="D17" s="1865"/>
      <c r="E17" s="1870" t="s">
        <v>1874</v>
      </c>
      <c r="F17" s="1653"/>
      <c r="G17" s="1653"/>
      <c r="H17" s="1653"/>
      <c r="I17" s="1653"/>
      <c r="J17" s="1653"/>
      <c r="K17" s="1653"/>
      <c r="L17" s="1653"/>
      <c r="M17" s="1653"/>
      <c r="N17" s="1653"/>
      <c r="O17" s="1653"/>
      <c r="P17" s="1653"/>
      <c r="Q17" s="1653"/>
      <c r="R17" s="1653"/>
      <c r="S17" s="1653"/>
      <c r="T17" s="1872">
        <v>12</v>
      </c>
      <c r="U17" s="2122">
        <v>3000000</v>
      </c>
      <c r="V17" s="2122"/>
      <c r="W17" s="2122">
        <f t="shared" si="0"/>
        <v>36000000</v>
      </c>
      <c r="X17" s="2122"/>
      <c r="Y17" s="1657">
        <f t="shared" si="1"/>
        <v>36000000</v>
      </c>
      <c r="Z17" s="2132">
        <f t="shared" si="2"/>
        <v>0.1</v>
      </c>
      <c r="AA17" s="2129">
        <f t="shared" si="3"/>
        <v>300000</v>
      </c>
      <c r="AB17" s="2130">
        <f t="shared" si="4"/>
        <v>3600000</v>
      </c>
      <c r="AC17" s="2132">
        <f t="shared" si="5"/>
        <v>0.1</v>
      </c>
      <c r="AD17" s="2129">
        <f t="shared" si="6"/>
        <v>300000</v>
      </c>
      <c r="AE17" s="2127">
        <f t="shared" si="7"/>
        <v>3600000</v>
      </c>
      <c r="AF17" s="2132">
        <f t="shared" si="8"/>
        <v>0.8</v>
      </c>
      <c r="AG17" s="2129">
        <f t="shared" si="9"/>
        <v>2400000</v>
      </c>
      <c r="AH17" s="2127">
        <f t="shared" si="10"/>
        <v>28800000</v>
      </c>
    </row>
    <row r="18" spans="1:34" ht="15.75" customHeight="1">
      <c r="A18" s="1842"/>
      <c r="B18" s="1866"/>
      <c r="C18" s="1864"/>
      <c r="D18" s="1865"/>
      <c r="E18" s="1870"/>
      <c r="F18" s="1847"/>
      <c r="G18" s="1847"/>
      <c r="H18" s="1847"/>
      <c r="I18" s="1847"/>
      <c r="J18" s="1847"/>
      <c r="K18" s="1847"/>
      <c r="L18" s="1847"/>
      <c r="M18" s="1847"/>
      <c r="N18" s="1847"/>
      <c r="O18" s="1847"/>
      <c r="P18" s="1847"/>
      <c r="Q18" s="1847"/>
      <c r="R18" s="1847"/>
      <c r="S18" s="1847"/>
      <c r="T18" s="1871"/>
      <c r="U18" s="1869"/>
      <c r="V18" s="1869"/>
      <c r="W18" s="1869"/>
      <c r="X18" s="1869"/>
      <c r="Y18" s="1843"/>
      <c r="Z18" s="1828"/>
      <c r="AA18" s="2129">
        <f t="shared" si="3"/>
        <v>0</v>
      </c>
      <c r="AB18" s="2127"/>
      <c r="AD18" s="2129">
        <f t="shared" ref="AD18:AD65" si="11">U18*15%</f>
        <v>0</v>
      </c>
      <c r="AE18" s="2127"/>
      <c r="AG18" s="2129">
        <f t="shared" si="9"/>
        <v>0</v>
      </c>
      <c r="AH18" s="2127"/>
    </row>
    <row r="19" spans="1:34" s="1674" customFormat="1" ht="15.75" customHeight="1">
      <c r="A19" s="2104">
        <v>2</v>
      </c>
      <c r="B19" s="2105" t="s">
        <v>1875</v>
      </c>
      <c r="C19" s="2106"/>
      <c r="D19" s="2107"/>
      <c r="E19" s="2108" t="s">
        <v>33</v>
      </c>
      <c r="F19" s="2109"/>
      <c r="G19" s="2109"/>
      <c r="H19" s="2109"/>
      <c r="I19" s="2109"/>
      <c r="J19" s="2109"/>
      <c r="K19" s="2109"/>
      <c r="L19" s="2109"/>
      <c r="M19" s="2109"/>
      <c r="N19" s="2109"/>
      <c r="O19" s="2109"/>
      <c r="P19" s="2109"/>
      <c r="Q19" s="2109"/>
      <c r="R19" s="2109"/>
      <c r="S19" s="2109"/>
      <c r="T19" s="2110">
        <v>1</v>
      </c>
      <c r="U19" s="2111">
        <v>50000000</v>
      </c>
      <c r="V19" s="2111"/>
      <c r="W19" s="2111">
        <f>+U19*T19</f>
        <v>50000000</v>
      </c>
      <c r="X19" s="2111"/>
      <c r="Y19" s="2112">
        <f t="shared" ref="Y19:Y50" si="12">+X19+W19</f>
        <v>50000000</v>
      </c>
      <c r="Z19" s="2017"/>
      <c r="AA19" s="2129">
        <v>0</v>
      </c>
      <c r="AB19" s="2112">
        <f>SUM(AB20:AB23)</f>
        <v>5000000</v>
      </c>
      <c r="AD19" s="2129">
        <v>0</v>
      </c>
      <c r="AE19" s="2141">
        <f>SUM(AE20:AE23)</f>
        <v>5000000</v>
      </c>
      <c r="AG19" s="2129">
        <v>0</v>
      </c>
      <c r="AH19" s="2141">
        <f>SUM(AH20:AH23)</f>
        <v>40000000</v>
      </c>
    </row>
    <row r="20" spans="1:34" ht="15.75" customHeight="1">
      <c r="A20" s="1842"/>
      <c r="B20" s="2043" t="s">
        <v>2020</v>
      </c>
      <c r="C20" s="2044"/>
      <c r="D20" s="2045"/>
      <c r="E20" s="2046" t="s">
        <v>2027</v>
      </c>
      <c r="F20" s="2074"/>
      <c r="G20" s="2074"/>
      <c r="H20" s="2074"/>
      <c r="I20" s="2074"/>
      <c r="J20" s="2074"/>
      <c r="K20" s="2074"/>
      <c r="L20" s="2074"/>
      <c r="M20" s="2074"/>
      <c r="N20" s="2074"/>
      <c r="O20" s="2074"/>
      <c r="P20" s="2074"/>
      <c r="Q20" s="2074"/>
      <c r="R20" s="2074"/>
      <c r="S20" s="2074"/>
      <c r="T20" s="2691">
        <v>25</v>
      </c>
      <c r="U20" s="2692">
        <f>600000</f>
        <v>600000</v>
      </c>
      <c r="V20" s="2076"/>
      <c r="W20" s="2076"/>
      <c r="X20" s="2076"/>
      <c r="Y20" s="2077">
        <f>T20*U20</f>
        <v>15000000</v>
      </c>
      <c r="Z20" s="2132">
        <f t="shared" ref="Z20:Z23" si="13">AB20/Y20</f>
        <v>0.1</v>
      </c>
      <c r="AA20" s="2129">
        <f t="shared" si="3"/>
        <v>60000</v>
      </c>
      <c r="AB20" s="2130">
        <f t="shared" ref="AB20:AB23" si="14">T20*AA20</f>
        <v>1500000</v>
      </c>
      <c r="AC20" s="2132">
        <f t="shared" ref="AC20:AC23" si="15">AE20/Y20</f>
        <v>0.1</v>
      </c>
      <c r="AD20" s="2129">
        <f t="shared" ref="AD20:AD23" si="16">U20*10%</f>
        <v>60000</v>
      </c>
      <c r="AE20" s="2127">
        <f t="shared" ref="AE20:AE23" si="17">T20*AD20</f>
        <v>1500000</v>
      </c>
      <c r="AF20" s="2132">
        <f t="shared" ref="AF20:AF23" si="18">AH20/Y20</f>
        <v>0.8</v>
      </c>
      <c r="AG20" s="2129">
        <f t="shared" si="9"/>
        <v>480000</v>
      </c>
      <c r="AH20" s="2127">
        <f t="shared" ref="AH20:AH23" si="19">T20*AG20</f>
        <v>12000000</v>
      </c>
    </row>
    <row r="21" spans="1:34" ht="15.75" customHeight="1">
      <c r="A21" s="1842"/>
      <c r="B21" s="2043" t="s">
        <v>2021</v>
      </c>
      <c r="C21" s="2044"/>
      <c r="D21" s="2045"/>
      <c r="E21" s="2046" t="s">
        <v>2022</v>
      </c>
      <c r="F21" s="2074"/>
      <c r="G21" s="2074"/>
      <c r="H21" s="2074"/>
      <c r="I21" s="2074"/>
      <c r="J21" s="2074"/>
      <c r="K21" s="2074"/>
      <c r="L21" s="2074"/>
      <c r="M21" s="2074"/>
      <c r="N21" s="2074"/>
      <c r="O21" s="2074"/>
      <c r="P21" s="2074"/>
      <c r="Q21" s="2074"/>
      <c r="R21" s="2074"/>
      <c r="S21" s="2074"/>
      <c r="T21" s="2075">
        <v>1</v>
      </c>
      <c r="U21" s="2692">
        <f>8000000</f>
        <v>8000000</v>
      </c>
      <c r="V21" s="2076"/>
      <c r="W21" s="2076"/>
      <c r="X21" s="2076"/>
      <c r="Y21" s="2077">
        <f>T21*U21</f>
        <v>8000000</v>
      </c>
      <c r="Z21" s="2132">
        <f t="shared" si="13"/>
        <v>0.1</v>
      </c>
      <c r="AA21" s="2129">
        <f t="shared" si="3"/>
        <v>800000</v>
      </c>
      <c r="AB21" s="2130">
        <f t="shared" si="14"/>
        <v>800000</v>
      </c>
      <c r="AC21" s="2132">
        <f t="shared" si="15"/>
        <v>0.1</v>
      </c>
      <c r="AD21" s="2129">
        <f t="shared" si="16"/>
        <v>800000</v>
      </c>
      <c r="AE21" s="2127">
        <f t="shared" si="17"/>
        <v>800000</v>
      </c>
      <c r="AF21" s="2132">
        <f t="shared" si="18"/>
        <v>0.8</v>
      </c>
      <c r="AG21" s="2129">
        <f t="shared" si="9"/>
        <v>6400000</v>
      </c>
      <c r="AH21" s="2127">
        <f t="shared" si="19"/>
        <v>6400000</v>
      </c>
    </row>
    <row r="22" spans="1:34" ht="15.75" customHeight="1">
      <c r="A22" s="1842"/>
      <c r="B22" s="2043" t="s">
        <v>40</v>
      </c>
      <c r="C22" s="2044"/>
      <c r="D22" s="2045"/>
      <c r="E22" s="2046" t="s">
        <v>1343</v>
      </c>
      <c r="F22" s="2074"/>
      <c r="G22" s="2074"/>
      <c r="H22" s="2074"/>
      <c r="I22" s="2074"/>
      <c r="J22" s="2074"/>
      <c r="K22" s="2074"/>
      <c r="L22" s="2074"/>
      <c r="M22" s="2074"/>
      <c r="N22" s="2074"/>
      <c r="O22" s="2074"/>
      <c r="P22" s="2074"/>
      <c r="Q22" s="2074"/>
      <c r="R22" s="2074"/>
      <c r="S22" s="2074"/>
      <c r="T22" s="2075">
        <v>1</v>
      </c>
      <c r="U22" s="2076">
        <f>15000000</f>
        <v>15000000</v>
      </c>
      <c r="V22" s="2076"/>
      <c r="W22" s="2076"/>
      <c r="X22" s="2076"/>
      <c r="Y22" s="2077">
        <f t="shared" ref="Y22:Y23" si="20">T22*U22</f>
        <v>15000000</v>
      </c>
      <c r="Z22" s="2132">
        <f t="shared" si="13"/>
        <v>0.1</v>
      </c>
      <c r="AA22" s="2129">
        <f t="shared" si="3"/>
        <v>1500000</v>
      </c>
      <c r="AB22" s="2130">
        <f t="shared" si="14"/>
        <v>1500000</v>
      </c>
      <c r="AC22" s="2132">
        <f t="shared" si="15"/>
        <v>0.1</v>
      </c>
      <c r="AD22" s="2129">
        <f t="shared" si="16"/>
        <v>1500000</v>
      </c>
      <c r="AE22" s="2127">
        <f t="shared" si="17"/>
        <v>1500000</v>
      </c>
      <c r="AF22" s="2132">
        <f t="shared" si="18"/>
        <v>0.8</v>
      </c>
      <c r="AG22" s="2129">
        <f t="shared" si="9"/>
        <v>12000000</v>
      </c>
      <c r="AH22" s="2127">
        <f t="shared" si="19"/>
        <v>12000000</v>
      </c>
    </row>
    <row r="23" spans="1:34" ht="15.75" customHeight="1">
      <c r="A23" s="1842"/>
      <c r="B23" s="2043" t="s">
        <v>42</v>
      </c>
      <c r="C23" s="2044"/>
      <c r="D23" s="2045"/>
      <c r="E23" s="2046" t="s">
        <v>1343</v>
      </c>
      <c r="F23" s="2074"/>
      <c r="G23" s="2074"/>
      <c r="H23" s="2074"/>
      <c r="I23" s="2074"/>
      <c r="J23" s="2074"/>
      <c r="K23" s="2074"/>
      <c r="L23" s="2074"/>
      <c r="M23" s="2074"/>
      <c r="N23" s="2074"/>
      <c r="O23" s="2074"/>
      <c r="P23" s="2074"/>
      <c r="Q23" s="2074"/>
      <c r="R23" s="2074"/>
      <c r="S23" s="2074"/>
      <c r="T23" s="2075">
        <v>1</v>
      </c>
      <c r="U23" s="2076">
        <f>12000000</f>
        <v>12000000</v>
      </c>
      <c r="V23" s="2076"/>
      <c r="W23" s="2076"/>
      <c r="X23" s="2076"/>
      <c r="Y23" s="2077">
        <f t="shared" si="20"/>
        <v>12000000</v>
      </c>
      <c r="Z23" s="2132">
        <f t="shared" si="13"/>
        <v>0.1</v>
      </c>
      <c r="AA23" s="2129">
        <f t="shared" si="3"/>
        <v>1200000</v>
      </c>
      <c r="AB23" s="2130">
        <f t="shared" si="14"/>
        <v>1200000</v>
      </c>
      <c r="AC23" s="2132">
        <f t="shared" si="15"/>
        <v>0.1</v>
      </c>
      <c r="AD23" s="2129">
        <f t="shared" si="16"/>
        <v>1200000</v>
      </c>
      <c r="AE23" s="2127">
        <f t="shared" si="17"/>
        <v>1200000</v>
      </c>
      <c r="AF23" s="2132">
        <f t="shared" si="18"/>
        <v>0.8</v>
      </c>
      <c r="AG23" s="2129">
        <f t="shared" si="9"/>
        <v>9600000</v>
      </c>
      <c r="AH23" s="2127">
        <f t="shared" si="19"/>
        <v>9600000</v>
      </c>
    </row>
    <row r="24" spans="1:34" ht="7.25" customHeight="1">
      <c r="A24" s="1842"/>
      <c r="B24" s="1867"/>
      <c r="C24" s="1868"/>
      <c r="D24" s="1661"/>
      <c r="E24" s="1870"/>
      <c r="F24" s="1847"/>
      <c r="G24" s="1847"/>
      <c r="H24" s="1847"/>
      <c r="I24" s="1847"/>
      <c r="J24" s="1847"/>
      <c r="K24" s="1847"/>
      <c r="L24" s="1847"/>
      <c r="M24" s="1847"/>
      <c r="N24" s="1847"/>
      <c r="O24" s="1847"/>
      <c r="P24" s="1847"/>
      <c r="Q24" s="1847"/>
      <c r="R24" s="1847"/>
      <c r="S24" s="1847"/>
      <c r="T24" s="1871"/>
      <c r="U24" s="1869"/>
      <c r="V24" s="1869"/>
      <c r="W24" s="1869"/>
      <c r="X24" s="1869"/>
      <c r="Y24" s="1843"/>
      <c r="Z24" s="1828"/>
      <c r="AA24" s="2129">
        <f t="shared" si="3"/>
        <v>0</v>
      </c>
      <c r="AB24" s="2127"/>
      <c r="AD24" s="2129">
        <f t="shared" si="11"/>
        <v>0</v>
      </c>
      <c r="AE24" s="2127"/>
      <c r="AG24" s="2129">
        <f t="shared" si="9"/>
        <v>0</v>
      </c>
      <c r="AH24" s="2127"/>
    </row>
    <row r="25" spans="1:34" s="1674" customFormat="1" ht="15.75" customHeight="1">
      <c r="A25" s="2104">
        <f>A19+1</f>
        <v>3</v>
      </c>
      <c r="B25" s="2105" t="s">
        <v>1876</v>
      </c>
      <c r="C25" s="2106"/>
      <c r="D25" s="2107"/>
      <c r="E25" s="2108" t="s">
        <v>33</v>
      </c>
      <c r="F25" s="2109"/>
      <c r="G25" s="2109"/>
      <c r="H25" s="2109"/>
      <c r="I25" s="2109"/>
      <c r="J25" s="2109"/>
      <c r="K25" s="2109"/>
      <c r="L25" s="2109"/>
      <c r="M25" s="2109"/>
      <c r="N25" s="2109"/>
      <c r="O25" s="2109"/>
      <c r="P25" s="2109"/>
      <c r="Q25" s="2109"/>
      <c r="R25" s="2109"/>
      <c r="S25" s="2109"/>
      <c r="T25" s="2110">
        <v>0</v>
      </c>
      <c r="U25" s="2111">
        <v>0</v>
      </c>
      <c r="V25" s="2111"/>
      <c r="W25" s="2111">
        <f>+U25*T25</f>
        <v>0</v>
      </c>
      <c r="X25" s="2111"/>
      <c r="Y25" s="2112">
        <f>SUM(Y26:Y29)</f>
        <v>105000000</v>
      </c>
      <c r="Z25" s="2017"/>
      <c r="AA25" s="2129">
        <v>0</v>
      </c>
      <c r="AB25" s="2112">
        <f>SUM(AB26:AB29)</f>
        <v>10500000</v>
      </c>
      <c r="AD25" s="2129">
        <v>0</v>
      </c>
      <c r="AE25" s="2141">
        <f>SUM(AE26:AE29)</f>
        <v>10500000</v>
      </c>
      <c r="AG25" s="2129">
        <v>0</v>
      </c>
      <c r="AH25" s="2141">
        <f>SUM(AH26:AH29)</f>
        <v>84000000</v>
      </c>
    </row>
    <row r="26" spans="1:34">
      <c r="A26" s="1842"/>
      <c r="B26" s="2043" t="s">
        <v>2139</v>
      </c>
      <c r="C26" s="2044"/>
      <c r="D26" s="2045"/>
      <c r="E26" s="2046" t="s">
        <v>1343</v>
      </c>
      <c r="F26" s="2074"/>
      <c r="G26" s="2074"/>
      <c r="H26" s="2074"/>
      <c r="I26" s="2074"/>
      <c r="J26" s="2074"/>
      <c r="K26" s="2074"/>
      <c r="L26" s="2074"/>
      <c r="M26" s="2074"/>
      <c r="N26" s="2074"/>
      <c r="O26" s="2074"/>
      <c r="P26" s="2074"/>
      <c r="Q26" s="2074"/>
      <c r="R26" s="2074"/>
      <c r="S26" s="2074"/>
      <c r="T26" s="2075">
        <v>1</v>
      </c>
      <c r="U26" s="2692">
        <f>36000000+25600000</f>
        <v>61600000</v>
      </c>
      <c r="V26" s="2076"/>
      <c r="W26" s="2076"/>
      <c r="X26" s="2076"/>
      <c r="Y26" s="2084">
        <f>T26*U26</f>
        <v>61600000</v>
      </c>
      <c r="Z26" s="2132">
        <f t="shared" ref="Z26:Z29" si="21">AB26/Y26</f>
        <v>0.1</v>
      </c>
      <c r="AA26" s="2129">
        <f t="shared" si="3"/>
        <v>6160000</v>
      </c>
      <c r="AB26" s="2130">
        <f t="shared" ref="AB26:AB29" si="22">T26*AA26</f>
        <v>6160000</v>
      </c>
      <c r="AC26" s="2132">
        <f t="shared" ref="AC26:AC29" si="23">AE26/Y26</f>
        <v>0.1</v>
      </c>
      <c r="AD26" s="2129">
        <f t="shared" ref="AD26:AD29" si="24">U26*10%</f>
        <v>6160000</v>
      </c>
      <c r="AE26" s="2127">
        <f t="shared" ref="AE26:AE29" si="25">T26*AD26</f>
        <v>6160000</v>
      </c>
      <c r="AF26" s="2132">
        <f t="shared" ref="AF26:AF29" si="26">AH26/Y26</f>
        <v>0.8</v>
      </c>
      <c r="AG26" s="2129">
        <f t="shared" si="9"/>
        <v>49280000</v>
      </c>
      <c r="AH26" s="2693">
        <f t="shared" ref="AH26:AH29" si="27">T26*AG26</f>
        <v>49280000</v>
      </c>
    </row>
    <row r="27" spans="1:34">
      <c r="A27" s="1842"/>
      <c r="B27" s="2043" t="s">
        <v>2023</v>
      </c>
      <c r="C27" s="2044"/>
      <c r="D27" s="2045"/>
      <c r="E27" s="2046" t="s">
        <v>1343</v>
      </c>
      <c r="F27" s="2074"/>
      <c r="G27" s="2074"/>
      <c r="H27" s="2074"/>
      <c r="I27" s="2074"/>
      <c r="J27" s="2074"/>
      <c r="K27" s="2074"/>
      <c r="L27" s="2074"/>
      <c r="M27" s="2074"/>
      <c r="N27" s="2074"/>
      <c r="O27" s="2074"/>
      <c r="P27" s="2074"/>
      <c r="Q27" s="2074"/>
      <c r="R27" s="2074"/>
      <c r="S27" s="2074"/>
      <c r="T27" s="2075">
        <v>1</v>
      </c>
      <c r="U27" s="2692">
        <f>3600000+26600000</f>
        <v>30200000</v>
      </c>
      <c r="V27" s="2076"/>
      <c r="W27" s="2076"/>
      <c r="X27" s="2076"/>
      <c r="Y27" s="2084">
        <f>T27*U27</f>
        <v>30200000</v>
      </c>
      <c r="Z27" s="2132">
        <f t="shared" si="21"/>
        <v>0.1</v>
      </c>
      <c r="AA27" s="2129">
        <f t="shared" si="3"/>
        <v>3020000</v>
      </c>
      <c r="AB27" s="2130">
        <f t="shared" si="22"/>
        <v>3020000</v>
      </c>
      <c r="AC27" s="2132">
        <f t="shared" si="23"/>
        <v>0.1</v>
      </c>
      <c r="AD27" s="2129">
        <f t="shared" si="24"/>
        <v>3020000</v>
      </c>
      <c r="AE27" s="2127">
        <f t="shared" si="25"/>
        <v>3020000</v>
      </c>
      <c r="AF27" s="2132">
        <f t="shared" si="26"/>
        <v>0.8</v>
      </c>
      <c r="AG27" s="2129">
        <f t="shared" si="9"/>
        <v>24160000</v>
      </c>
      <c r="AH27" s="2127">
        <f t="shared" si="27"/>
        <v>24160000</v>
      </c>
    </row>
    <row r="28" spans="1:34" s="2439" customFormat="1" ht="15.75" customHeight="1">
      <c r="A28" s="2440"/>
      <c r="B28" s="2427" t="s">
        <v>43</v>
      </c>
      <c r="C28" s="2441"/>
      <c r="D28" s="2442"/>
      <c r="E28" s="2430" t="s">
        <v>2026</v>
      </c>
      <c r="F28" s="2431"/>
      <c r="G28" s="2431"/>
      <c r="H28" s="2431"/>
      <c r="I28" s="2431"/>
      <c r="J28" s="2431"/>
      <c r="K28" s="2431"/>
      <c r="L28" s="2431"/>
      <c r="M28" s="2431"/>
      <c r="N28" s="2431"/>
      <c r="O28" s="2431"/>
      <c r="P28" s="2431"/>
      <c r="Q28" s="2431"/>
      <c r="R28" s="2431"/>
      <c r="S28" s="2431"/>
      <c r="T28" s="2432">
        <f>T29*4</f>
        <v>48</v>
      </c>
      <c r="U28" s="2694">
        <v>200000</v>
      </c>
      <c r="V28" s="2433"/>
      <c r="W28" s="2433"/>
      <c r="X28" s="2433"/>
      <c r="Y28" s="2434">
        <f>T28*U28</f>
        <v>9600000</v>
      </c>
      <c r="Z28" s="2435">
        <f t="shared" si="21"/>
        <v>0.1</v>
      </c>
      <c r="AA28" s="2436">
        <f t="shared" si="3"/>
        <v>20000</v>
      </c>
      <c r="AB28" s="2437">
        <f t="shared" si="22"/>
        <v>960000</v>
      </c>
      <c r="AC28" s="2435">
        <f t="shared" si="23"/>
        <v>0.1</v>
      </c>
      <c r="AD28" s="2436">
        <f t="shared" si="24"/>
        <v>20000</v>
      </c>
      <c r="AE28" s="2438">
        <f t="shared" si="25"/>
        <v>960000</v>
      </c>
      <c r="AF28" s="2435">
        <f t="shared" si="26"/>
        <v>0.8</v>
      </c>
      <c r="AG28" s="2436">
        <f t="shared" si="9"/>
        <v>160000</v>
      </c>
      <c r="AH28" s="2438">
        <f t="shared" si="27"/>
        <v>7680000</v>
      </c>
    </row>
    <row r="29" spans="1:34" s="2439" customFormat="1" ht="15.75" customHeight="1">
      <c r="A29" s="2426"/>
      <c r="B29" s="2427" t="s">
        <v>2024</v>
      </c>
      <c r="C29" s="2428"/>
      <c r="D29" s="2429"/>
      <c r="E29" s="2430" t="s">
        <v>2025</v>
      </c>
      <c r="F29" s="2431"/>
      <c r="G29" s="2431"/>
      <c r="H29" s="2431"/>
      <c r="I29" s="2431"/>
      <c r="J29" s="2431"/>
      <c r="K29" s="2431"/>
      <c r="L29" s="2431"/>
      <c r="M29" s="2431"/>
      <c r="N29" s="2431"/>
      <c r="O29" s="2431"/>
      <c r="P29" s="2431"/>
      <c r="Q29" s="2431"/>
      <c r="R29" s="2431"/>
      <c r="S29" s="2431"/>
      <c r="T29" s="2432">
        <v>12</v>
      </c>
      <c r="U29" s="2694">
        <v>300000</v>
      </c>
      <c r="V29" s="2433"/>
      <c r="W29" s="2433"/>
      <c r="X29" s="2433"/>
      <c r="Y29" s="2434">
        <f>T29*U29</f>
        <v>3600000</v>
      </c>
      <c r="Z29" s="2435">
        <f t="shared" si="21"/>
        <v>0.1</v>
      </c>
      <c r="AA29" s="2436">
        <f t="shared" si="3"/>
        <v>30000</v>
      </c>
      <c r="AB29" s="2437">
        <f t="shared" si="22"/>
        <v>360000</v>
      </c>
      <c r="AC29" s="2435">
        <f t="shared" si="23"/>
        <v>0.1</v>
      </c>
      <c r="AD29" s="2436">
        <f t="shared" si="24"/>
        <v>30000</v>
      </c>
      <c r="AE29" s="2438">
        <f t="shared" si="25"/>
        <v>360000</v>
      </c>
      <c r="AF29" s="2435">
        <f t="shared" si="26"/>
        <v>0.8</v>
      </c>
      <c r="AG29" s="2436">
        <f t="shared" si="9"/>
        <v>240000</v>
      </c>
      <c r="AH29" s="2438">
        <f t="shared" si="27"/>
        <v>2880000</v>
      </c>
    </row>
    <row r="30" spans="1:34" ht="7.25" customHeight="1">
      <c r="A30" s="2062"/>
      <c r="B30" s="2063"/>
      <c r="C30" s="1493"/>
      <c r="D30" s="2064"/>
      <c r="E30" s="2065"/>
      <c r="F30" s="2066"/>
      <c r="G30" s="2066"/>
      <c r="H30" s="2066"/>
      <c r="I30" s="2066"/>
      <c r="J30" s="2066"/>
      <c r="K30" s="2066"/>
      <c r="L30" s="2066"/>
      <c r="M30" s="2066"/>
      <c r="N30" s="2066"/>
      <c r="O30" s="2066"/>
      <c r="P30" s="2066"/>
      <c r="Q30" s="2066"/>
      <c r="R30" s="2066"/>
      <c r="S30" s="2066"/>
      <c r="T30" s="2067"/>
      <c r="U30" s="2068"/>
      <c r="V30" s="2068"/>
      <c r="W30" s="2068"/>
      <c r="X30" s="2068"/>
      <c r="Y30" s="2069"/>
      <c r="Z30" s="1828"/>
      <c r="AA30" s="2129">
        <f t="shared" si="3"/>
        <v>0</v>
      </c>
      <c r="AB30" s="2127"/>
      <c r="AD30" s="2129">
        <f t="shared" si="11"/>
        <v>0</v>
      </c>
      <c r="AE30" s="2127"/>
      <c r="AG30" s="2129">
        <f t="shared" si="9"/>
        <v>0</v>
      </c>
      <c r="AH30" s="2127"/>
    </row>
    <row r="31" spans="1:34" s="1674" customFormat="1" ht="15.75" customHeight="1">
      <c r="A31" s="2091">
        <f>A25+1</f>
        <v>4</v>
      </c>
      <c r="B31" s="2092" t="s">
        <v>1877</v>
      </c>
      <c r="C31" s="2093"/>
      <c r="D31" s="2094"/>
      <c r="E31" s="2095" t="s">
        <v>33</v>
      </c>
      <c r="F31" s="2096"/>
      <c r="G31" s="2096"/>
      <c r="H31" s="2096"/>
      <c r="I31" s="2096"/>
      <c r="J31" s="2096"/>
      <c r="K31" s="2096"/>
      <c r="L31" s="2096"/>
      <c r="M31" s="2096"/>
      <c r="N31" s="2096"/>
      <c r="O31" s="2096"/>
      <c r="P31" s="2096"/>
      <c r="Q31" s="2096"/>
      <c r="R31" s="2096"/>
      <c r="S31" s="2096"/>
      <c r="T31" s="2097">
        <v>1</v>
      </c>
      <c r="U31" s="2098">
        <f>SUM(Y32:Y36)</f>
        <v>80524163.833333343</v>
      </c>
      <c r="V31" s="2098"/>
      <c r="W31" s="2098">
        <f>+U31*T31</f>
        <v>80524163.833333343</v>
      </c>
      <c r="X31" s="2098"/>
      <c r="Y31" s="2099">
        <f t="shared" ref="Y31" si="28">+X31+W31</f>
        <v>80524163.833333343</v>
      </c>
      <c r="Z31" s="2017"/>
      <c r="AA31" s="2129">
        <v>0</v>
      </c>
      <c r="AB31" s="2099">
        <f>SUM(AB32:AB36)</f>
        <v>8052416.3833333338</v>
      </c>
      <c r="AC31" s="1827"/>
      <c r="AD31" s="2129">
        <v>0</v>
      </c>
      <c r="AE31" s="2141">
        <f>SUM(AE32:AE36)</f>
        <v>8052416.3833333338</v>
      </c>
      <c r="AF31" s="1827"/>
      <c r="AG31" s="2129">
        <v>0</v>
      </c>
      <c r="AH31" s="2141">
        <f>SUM(AH32:AH36)</f>
        <v>64419331.06666667</v>
      </c>
    </row>
    <row r="32" spans="1:34" ht="15.75" customHeight="1">
      <c r="A32" s="2052"/>
      <c r="B32" s="2061"/>
      <c r="C32" s="2054" t="str">
        <f>[199]Sheet1!$F$9</f>
        <v>Pekerjaan Bongkaran dinding Pagar</v>
      </c>
      <c r="D32" s="2055"/>
      <c r="E32" s="2056" t="str">
        <f>[199]Sheet1!$M$11</f>
        <v>m2</v>
      </c>
      <c r="F32" s="2070"/>
      <c r="G32" s="2070"/>
      <c r="H32" s="2070"/>
      <c r="I32" s="2070"/>
      <c r="J32" s="2070"/>
      <c r="K32" s="2070"/>
      <c r="L32" s="2070"/>
      <c r="M32" s="2070"/>
      <c r="N32" s="2070"/>
      <c r="O32" s="2070"/>
      <c r="P32" s="2070"/>
      <c r="Q32" s="2070"/>
      <c r="R32" s="2070"/>
      <c r="S32" s="2070"/>
      <c r="T32" s="2071">
        <f>[199]Sheet1!$L$11</f>
        <v>240.8</v>
      </c>
      <c r="U32" s="2072">
        <f>$U$34+15000</f>
        <v>53025</v>
      </c>
      <c r="V32" s="2072"/>
      <c r="W32" s="2072"/>
      <c r="X32" s="2072"/>
      <c r="Y32" s="2073">
        <f>T32*U32</f>
        <v>12768420</v>
      </c>
      <c r="Z32" s="2132">
        <f t="shared" ref="Z32:Z36" si="29">AB32/Y32</f>
        <v>0.1</v>
      </c>
      <c r="AA32" s="2129">
        <f t="shared" si="3"/>
        <v>5302.5</v>
      </c>
      <c r="AB32" s="2130">
        <f t="shared" ref="AB32:AB36" si="30">T32*AA32</f>
        <v>1276842</v>
      </c>
      <c r="AC32" s="2132">
        <f t="shared" ref="AC32:AC36" si="31">AE32/Y32</f>
        <v>0.1</v>
      </c>
      <c r="AD32" s="2129">
        <f t="shared" ref="AD32:AD36" si="32">U32*10%</f>
        <v>5302.5</v>
      </c>
      <c r="AE32" s="2127">
        <f t="shared" ref="AE32:AE36" si="33">T32*AD32</f>
        <v>1276842</v>
      </c>
      <c r="AF32" s="2132">
        <f t="shared" ref="AF32:AF36" si="34">AH32/Y32</f>
        <v>0.8</v>
      </c>
      <c r="AG32" s="2129">
        <f t="shared" si="9"/>
        <v>42420</v>
      </c>
      <c r="AH32" s="2127">
        <f t="shared" ref="AH32:AH36" si="35">T32*AG32</f>
        <v>10214736</v>
      </c>
    </row>
    <row r="33" spans="1:34" ht="15.75" customHeight="1">
      <c r="A33" s="1842"/>
      <c r="B33" s="1867"/>
      <c r="C33" s="2044" t="str">
        <f>[199]Sheet1!$F$13</f>
        <v>Pekerjaan Perbaikan Pagar Sementara (Seng)</v>
      </c>
      <c r="D33" s="2045"/>
      <c r="E33" s="2046" t="str">
        <f>[199]Sheet1!$M$15</f>
        <v>m2</v>
      </c>
      <c r="F33" s="2074"/>
      <c r="G33" s="2074"/>
      <c r="H33" s="2074"/>
      <c r="I33" s="2074"/>
      <c r="J33" s="2074"/>
      <c r="K33" s="2074"/>
      <c r="L33" s="2074"/>
      <c r="M33" s="2074"/>
      <c r="N33" s="2074"/>
      <c r="O33" s="2074"/>
      <c r="P33" s="2074"/>
      <c r="Q33" s="2074"/>
      <c r="R33" s="2074"/>
      <c r="S33" s="2074"/>
      <c r="T33" s="2075">
        <f>[199]Sheet1!$L$15+[199]Sheet1!$L$18</f>
        <v>208</v>
      </c>
      <c r="U33" s="2076">
        <f>'ANALISA_BONGKAR DAN CLEANING'!$G$62</f>
        <v>78668.333333333343</v>
      </c>
      <c r="V33" s="2076"/>
      <c r="W33" s="2076"/>
      <c r="X33" s="2076"/>
      <c r="Y33" s="2073">
        <f>T33*U33</f>
        <v>16363013.333333336</v>
      </c>
      <c r="Z33" s="2132">
        <f t="shared" si="29"/>
        <v>0.1</v>
      </c>
      <c r="AA33" s="2129">
        <f t="shared" si="3"/>
        <v>7866.8333333333348</v>
      </c>
      <c r="AB33" s="2130">
        <f t="shared" si="30"/>
        <v>1636301.3333333337</v>
      </c>
      <c r="AC33" s="2132">
        <f t="shared" si="31"/>
        <v>0.1</v>
      </c>
      <c r="AD33" s="2129">
        <f t="shared" si="32"/>
        <v>7866.8333333333348</v>
      </c>
      <c r="AE33" s="2127">
        <f t="shared" si="33"/>
        <v>1636301.3333333337</v>
      </c>
      <c r="AF33" s="2132">
        <f t="shared" si="34"/>
        <v>0.8</v>
      </c>
      <c r="AG33" s="2129">
        <f t="shared" si="9"/>
        <v>62934.666666666679</v>
      </c>
      <c r="AH33" s="2127">
        <f t="shared" si="35"/>
        <v>13090410.66666667</v>
      </c>
    </row>
    <row r="34" spans="1:34" ht="15.75" customHeight="1">
      <c r="A34" s="1851"/>
      <c r="B34" s="2051"/>
      <c r="C34" s="2078" t="str">
        <f>[199]Sheet1!$F$24</f>
        <v>Pekerjaan Cleaning &amp; Dewatering Basemant</v>
      </c>
      <c r="D34" s="2079"/>
      <c r="E34" s="2080" t="str">
        <f>[199]Sheet1!$M$26</f>
        <v>m2</v>
      </c>
      <c r="F34" s="2081"/>
      <c r="G34" s="2081"/>
      <c r="H34" s="2081"/>
      <c r="I34" s="2081"/>
      <c r="J34" s="2081"/>
      <c r="K34" s="2081"/>
      <c r="L34" s="2081"/>
      <c r="M34" s="2081"/>
      <c r="N34" s="2081"/>
      <c r="O34" s="2081"/>
      <c r="P34" s="2081"/>
      <c r="Q34" s="2081"/>
      <c r="R34" s="2081"/>
      <c r="S34" s="2081"/>
      <c r="T34" s="2082">
        <f>[199]Sheet1!$L$26</f>
        <v>613.80000000000007</v>
      </c>
      <c r="U34" s="2083">
        <f>'ANALISA_BONGKAR DAN CLEANING'!$E$23</f>
        <v>38025</v>
      </c>
      <c r="V34" s="2083"/>
      <c r="W34" s="2083"/>
      <c r="X34" s="2083"/>
      <c r="Y34" s="2073">
        <f t="shared" ref="Y34:Y36" si="36">T34*U34</f>
        <v>23339745.000000004</v>
      </c>
      <c r="Z34" s="2132">
        <f t="shared" si="29"/>
        <v>0.1</v>
      </c>
      <c r="AA34" s="2129">
        <f t="shared" si="3"/>
        <v>3802.5</v>
      </c>
      <c r="AB34" s="2130">
        <f t="shared" si="30"/>
        <v>2333974.5000000005</v>
      </c>
      <c r="AC34" s="2132">
        <f t="shared" si="31"/>
        <v>0.1</v>
      </c>
      <c r="AD34" s="2129">
        <f t="shared" si="32"/>
        <v>3802.5</v>
      </c>
      <c r="AE34" s="2127">
        <f t="shared" si="33"/>
        <v>2333974.5000000005</v>
      </c>
      <c r="AF34" s="2132">
        <f t="shared" si="34"/>
        <v>0.8</v>
      </c>
      <c r="AG34" s="2129">
        <f t="shared" si="9"/>
        <v>30420</v>
      </c>
      <c r="AH34" s="2127">
        <f t="shared" si="35"/>
        <v>18671796.000000004</v>
      </c>
    </row>
    <row r="35" spans="1:34" ht="15.75" customHeight="1">
      <c r="A35" s="2062"/>
      <c r="B35" s="2063"/>
      <c r="C35" s="2085" t="str">
        <f>[199]Sheet1!$F$28</f>
        <v>Pekerjaan Cleaning &amp; Dewatering Lantai 1</v>
      </c>
      <c r="D35" s="2086"/>
      <c r="E35" s="2087" t="str">
        <f>[199]Sheet1!$M$30</f>
        <v>m2</v>
      </c>
      <c r="F35" s="2088"/>
      <c r="G35" s="2088"/>
      <c r="H35" s="2088"/>
      <c r="I35" s="2088"/>
      <c r="J35" s="2088"/>
      <c r="K35" s="2088"/>
      <c r="L35" s="2088"/>
      <c r="M35" s="2088"/>
      <c r="N35" s="2088"/>
      <c r="O35" s="2088"/>
      <c r="P35" s="2088"/>
      <c r="Q35" s="2088"/>
      <c r="R35" s="2088"/>
      <c r="S35" s="2088"/>
      <c r="T35" s="2089">
        <f>[199]Sheet1!$L$30+[199]Sheet1!$L$32</f>
        <v>409.02</v>
      </c>
      <c r="U35" s="2090">
        <f>'ANALISA_BONGKAR DAN CLEANING'!$E$23</f>
        <v>38025</v>
      </c>
      <c r="V35" s="2090"/>
      <c r="W35" s="2090"/>
      <c r="X35" s="2090"/>
      <c r="Y35" s="2073">
        <f t="shared" si="36"/>
        <v>15552985.5</v>
      </c>
      <c r="Z35" s="2132">
        <f t="shared" si="29"/>
        <v>0.1</v>
      </c>
      <c r="AA35" s="2129">
        <f t="shared" si="3"/>
        <v>3802.5</v>
      </c>
      <c r="AB35" s="2130">
        <f t="shared" si="30"/>
        <v>1555298.55</v>
      </c>
      <c r="AC35" s="2132">
        <f t="shared" si="31"/>
        <v>0.1</v>
      </c>
      <c r="AD35" s="2129">
        <f t="shared" si="32"/>
        <v>3802.5</v>
      </c>
      <c r="AE35" s="2127">
        <f t="shared" si="33"/>
        <v>1555298.55</v>
      </c>
      <c r="AF35" s="2132">
        <f t="shared" si="34"/>
        <v>0.8</v>
      </c>
      <c r="AG35" s="2129">
        <f t="shared" si="9"/>
        <v>30420</v>
      </c>
      <c r="AH35" s="2127">
        <f t="shared" si="35"/>
        <v>12442388.4</v>
      </c>
    </row>
    <row r="36" spans="1:34" ht="15.75" customHeight="1">
      <c r="A36" s="2062"/>
      <c r="B36" s="2063"/>
      <c r="C36" s="2085" t="str">
        <f>[199]Sheet1!$F$34</f>
        <v>Pembuangan Material Bekas Bongkaran</v>
      </c>
      <c r="D36" s="2086"/>
      <c r="E36" s="2087" t="str">
        <f>[199]Sheet1!$I$35</f>
        <v>Ls</v>
      </c>
      <c r="F36" s="2088"/>
      <c r="G36" s="2088"/>
      <c r="H36" s="2088"/>
      <c r="I36" s="2088"/>
      <c r="J36" s="2088"/>
      <c r="K36" s="2088"/>
      <c r="L36" s="2088"/>
      <c r="M36" s="2088"/>
      <c r="N36" s="2088"/>
      <c r="O36" s="2088"/>
      <c r="P36" s="2088"/>
      <c r="Q36" s="2088"/>
      <c r="R36" s="2088"/>
      <c r="S36" s="2088"/>
      <c r="T36" s="2089">
        <v>1</v>
      </c>
      <c r="U36" s="2090">
        <v>12500000</v>
      </c>
      <c r="V36" s="2090"/>
      <c r="W36" s="2090"/>
      <c r="X36" s="2090"/>
      <c r="Y36" s="2073">
        <f t="shared" si="36"/>
        <v>12500000</v>
      </c>
      <c r="Z36" s="2132">
        <f t="shared" si="29"/>
        <v>0.1</v>
      </c>
      <c r="AA36" s="2129">
        <f t="shared" si="3"/>
        <v>1250000</v>
      </c>
      <c r="AB36" s="2130">
        <f t="shared" si="30"/>
        <v>1250000</v>
      </c>
      <c r="AC36" s="2132">
        <f t="shared" si="31"/>
        <v>0.1</v>
      </c>
      <c r="AD36" s="2129">
        <f t="shared" si="32"/>
        <v>1250000</v>
      </c>
      <c r="AE36" s="2127">
        <f t="shared" si="33"/>
        <v>1250000</v>
      </c>
      <c r="AF36" s="2132">
        <f t="shared" si="34"/>
        <v>0.8</v>
      </c>
      <c r="AG36" s="2129">
        <f t="shared" si="9"/>
        <v>10000000</v>
      </c>
      <c r="AH36" s="2127">
        <f t="shared" si="35"/>
        <v>10000000</v>
      </c>
    </row>
    <row r="37" spans="1:34" ht="6" customHeight="1">
      <c r="A37" s="2062"/>
      <c r="B37" s="2063"/>
      <c r="C37" s="1493"/>
      <c r="D37" s="2064"/>
      <c r="E37" s="2065"/>
      <c r="F37" s="2066"/>
      <c r="G37" s="2066"/>
      <c r="H37" s="2066"/>
      <c r="I37" s="2066"/>
      <c r="J37" s="2066"/>
      <c r="K37" s="2066"/>
      <c r="L37" s="2066"/>
      <c r="M37" s="2066"/>
      <c r="N37" s="2066"/>
      <c r="O37" s="2066"/>
      <c r="P37" s="2066"/>
      <c r="Q37" s="2066"/>
      <c r="R37" s="2066"/>
      <c r="S37" s="2066"/>
      <c r="T37" s="2067"/>
      <c r="U37" s="2068"/>
      <c r="V37" s="2068"/>
      <c r="W37" s="2068"/>
      <c r="X37" s="2068"/>
      <c r="Y37" s="2069"/>
      <c r="Z37" s="1828"/>
      <c r="AA37" s="2129">
        <f t="shared" si="3"/>
        <v>0</v>
      </c>
      <c r="AB37" s="2127"/>
      <c r="AD37" s="2129">
        <f t="shared" si="11"/>
        <v>0</v>
      </c>
      <c r="AE37" s="2127"/>
      <c r="AG37" s="2129">
        <f t="shared" si="9"/>
        <v>0</v>
      </c>
      <c r="AH37" s="2127"/>
    </row>
    <row r="38" spans="1:34" s="1608" customFormat="1" ht="15.75" customHeight="1">
      <c r="A38" s="2091">
        <f>A31+1</f>
        <v>5</v>
      </c>
      <c r="B38" s="2092" t="s">
        <v>44</v>
      </c>
      <c r="C38" s="2093"/>
      <c r="D38" s="2094"/>
      <c r="E38" s="2095" t="s">
        <v>33</v>
      </c>
      <c r="F38" s="2100"/>
      <c r="G38" s="2100"/>
      <c r="H38" s="2100"/>
      <c r="I38" s="2100"/>
      <c r="J38" s="2100"/>
      <c r="K38" s="2100"/>
      <c r="L38" s="2100"/>
      <c r="M38" s="2100"/>
      <c r="N38" s="2100"/>
      <c r="O38" s="2100"/>
      <c r="P38" s="2100"/>
      <c r="Q38" s="2100"/>
      <c r="R38" s="2100"/>
      <c r="S38" s="2100"/>
      <c r="T38" s="2101">
        <v>1</v>
      </c>
      <c r="U38" s="2102">
        <v>20000000</v>
      </c>
      <c r="V38" s="2102"/>
      <c r="W38" s="2102">
        <f>+U38*T38</f>
        <v>20000000</v>
      </c>
      <c r="X38" s="2102"/>
      <c r="Y38" s="2103">
        <f t="shared" ref="Y38" si="37">+X38+W38</f>
        <v>20000000</v>
      </c>
      <c r="Z38" s="2018"/>
      <c r="AA38" s="2129">
        <v>0</v>
      </c>
      <c r="AB38" s="2103">
        <f>SUM(AB39:AB41)</f>
        <v>2000000</v>
      </c>
      <c r="AD38" s="2129">
        <v>0</v>
      </c>
      <c r="AE38" s="2142">
        <f>SUM(AE39:AE41)</f>
        <v>2000000</v>
      </c>
      <c r="AG38" s="2129">
        <v>0</v>
      </c>
      <c r="AH38" s="2142">
        <f>SUM(AH39:AH41)</f>
        <v>16000000</v>
      </c>
    </row>
    <row r="39" spans="1:34" s="1608" customFormat="1" ht="15.75" customHeight="1">
      <c r="A39" s="2052"/>
      <c r="B39" s="2053" t="str">
        <f>[199]Sheet1!$F$19</f>
        <v>Pekerjaan Cleaning Area Bedeng &amp; Gudang</v>
      </c>
      <c r="C39" s="2054"/>
      <c r="D39" s="2055"/>
      <c r="E39" s="2056" t="str">
        <f>[199]Sheet1!$M$21</f>
        <v>m2</v>
      </c>
      <c r="F39" s="2057"/>
      <c r="G39" s="2057"/>
      <c r="H39" s="2057"/>
      <c r="I39" s="2057"/>
      <c r="J39" s="2057"/>
      <c r="K39" s="2057"/>
      <c r="L39" s="2057"/>
      <c r="M39" s="2057"/>
      <c r="N39" s="2057"/>
      <c r="O39" s="2057"/>
      <c r="P39" s="2057"/>
      <c r="Q39" s="2057"/>
      <c r="R39" s="2057"/>
      <c r="S39" s="2057"/>
      <c r="T39" s="2058">
        <f>[199]Sheet1!$L$21+[199]Sheet1!$L$23</f>
        <v>54</v>
      </c>
      <c r="U39" s="2059">
        <f>SUM([199]Sheet1!$Y$21:$Y$23)/54</f>
        <v>65925.925925925927</v>
      </c>
      <c r="V39" s="2059"/>
      <c r="W39" s="2059"/>
      <c r="X39" s="2059"/>
      <c r="Y39" s="2060">
        <f>T39*U39</f>
        <v>3560000</v>
      </c>
      <c r="Z39" s="2132">
        <f t="shared" ref="Z39:Z41" si="38">AB39/Y39</f>
        <v>0.1</v>
      </c>
      <c r="AA39" s="2129">
        <f t="shared" si="3"/>
        <v>6592.5925925925931</v>
      </c>
      <c r="AB39" s="2130">
        <f t="shared" ref="AB39:AB41" si="39">T39*AA39</f>
        <v>356000</v>
      </c>
      <c r="AC39" s="2132">
        <f t="shared" ref="AC39:AC41" si="40">AE39/Y39</f>
        <v>0.1</v>
      </c>
      <c r="AD39" s="2129">
        <f t="shared" ref="AD39:AD41" si="41">U39*10%</f>
        <v>6592.5925925925931</v>
      </c>
      <c r="AE39" s="2127">
        <f t="shared" ref="AE39:AE41" si="42">T39*AD39</f>
        <v>356000</v>
      </c>
      <c r="AF39" s="2132">
        <f t="shared" ref="AF39:AF41" si="43">AH39/Y39</f>
        <v>0.8</v>
      </c>
      <c r="AG39" s="2129">
        <f t="shared" si="9"/>
        <v>52740.740740740745</v>
      </c>
      <c r="AH39" s="2127">
        <f t="shared" ref="AH39:AH41" si="44">T39*AG39</f>
        <v>2848000</v>
      </c>
    </row>
    <row r="40" spans="1:34" s="1608" customFormat="1" ht="15.75" customHeight="1">
      <c r="A40" s="1842"/>
      <c r="B40" s="2043" t="str">
        <f>[199]Sheet1!$F$45</f>
        <v>Pembuatan Bedeng</v>
      </c>
      <c r="C40" s="2044"/>
      <c r="D40" s="2045"/>
      <c r="E40" s="2046" t="str">
        <f>[199]Sheet1!$M$47</f>
        <v>m2</v>
      </c>
      <c r="F40" s="2047"/>
      <c r="G40" s="2047"/>
      <c r="H40" s="2047"/>
      <c r="I40" s="2047"/>
      <c r="J40" s="2047"/>
      <c r="K40" s="2047"/>
      <c r="L40" s="2047"/>
      <c r="M40" s="2047"/>
      <c r="N40" s="2047"/>
      <c r="O40" s="2047"/>
      <c r="P40" s="2047"/>
      <c r="Q40" s="2047"/>
      <c r="R40" s="2047"/>
      <c r="S40" s="2047"/>
      <c r="T40" s="2048">
        <f>[199]Sheet1!$L$47</f>
        <v>27</v>
      </c>
      <c r="U40" s="2049">
        <f>12100000/27</f>
        <v>448148.14814814815</v>
      </c>
      <c r="V40" s="2049"/>
      <c r="W40" s="2049"/>
      <c r="X40" s="2049"/>
      <c r="Y40" s="2050">
        <f>T40*U40</f>
        <v>12100000</v>
      </c>
      <c r="Z40" s="2132">
        <f t="shared" si="38"/>
        <v>0.1</v>
      </c>
      <c r="AA40" s="2129">
        <f t="shared" si="3"/>
        <v>44814.814814814818</v>
      </c>
      <c r="AB40" s="2130">
        <f t="shared" si="39"/>
        <v>1210000</v>
      </c>
      <c r="AC40" s="2132">
        <f t="shared" si="40"/>
        <v>0.1</v>
      </c>
      <c r="AD40" s="2129">
        <f t="shared" si="41"/>
        <v>44814.814814814818</v>
      </c>
      <c r="AE40" s="2127">
        <f t="shared" si="42"/>
        <v>1210000</v>
      </c>
      <c r="AF40" s="2132">
        <f t="shared" si="43"/>
        <v>0.8</v>
      </c>
      <c r="AG40" s="2129">
        <f t="shared" si="9"/>
        <v>358518.51851851854</v>
      </c>
      <c r="AH40" s="2127">
        <f t="shared" si="44"/>
        <v>9680000</v>
      </c>
    </row>
    <row r="41" spans="1:34" s="1608" customFormat="1" ht="15.75" customHeight="1">
      <c r="A41" s="1842"/>
      <c r="B41" s="2043" t="str">
        <f>[199]Sheet1!$F$49</f>
        <v>Instalasi Listrik &amp; Air Bersih Bedeng &amp; Kantor</v>
      </c>
      <c r="C41" s="2044"/>
      <c r="D41" s="2045"/>
      <c r="E41" s="2046" t="str">
        <f>[199]Sheet1!$I$50</f>
        <v>Ls</v>
      </c>
      <c r="F41" s="2047"/>
      <c r="G41" s="2047"/>
      <c r="H41" s="2047"/>
      <c r="I41" s="2047"/>
      <c r="J41" s="2047"/>
      <c r="K41" s="2047"/>
      <c r="L41" s="2047"/>
      <c r="M41" s="2047"/>
      <c r="N41" s="2047"/>
      <c r="O41" s="2047"/>
      <c r="P41" s="2047"/>
      <c r="Q41" s="2047"/>
      <c r="R41" s="2047"/>
      <c r="S41" s="2047"/>
      <c r="T41" s="2048">
        <v>1</v>
      </c>
      <c r="U41" s="2049">
        <v>4340000</v>
      </c>
      <c r="V41" s="2049"/>
      <c r="W41" s="2049"/>
      <c r="X41" s="2049"/>
      <c r="Y41" s="2050">
        <f>U41</f>
        <v>4340000</v>
      </c>
      <c r="Z41" s="2132">
        <f t="shared" si="38"/>
        <v>0.1</v>
      </c>
      <c r="AA41" s="2129">
        <f t="shared" si="3"/>
        <v>434000</v>
      </c>
      <c r="AB41" s="2130">
        <f t="shared" si="39"/>
        <v>434000</v>
      </c>
      <c r="AC41" s="2132">
        <f t="shared" si="40"/>
        <v>0.1</v>
      </c>
      <c r="AD41" s="2129">
        <f t="shared" si="41"/>
        <v>434000</v>
      </c>
      <c r="AE41" s="2127">
        <f t="shared" si="42"/>
        <v>434000</v>
      </c>
      <c r="AF41" s="2132">
        <f t="shared" si="43"/>
        <v>0.8</v>
      </c>
      <c r="AG41" s="2129">
        <f t="shared" si="9"/>
        <v>3472000</v>
      </c>
      <c r="AH41" s="2127">
        <f t="shared" si="44"/>
        <v>3472000</v>
      </c>
    </row>
    <row r="42" spans="1:34" s="1608" customFormat="1" ht="6" customHeight="1">
      <c r="A42" s="1842"/>
      <c r="B42" s="2043"/>
      <c r="C42" s="2044"/>
      <c r="D42" s="2045"/>
      <c r="E42" s="2046"/>
      <c r="F42" s="2047"/>
      <c r="G42" s="2047"/>
      <c r="H42" s="2047"/>
      <c r="I42" s="2047"/>
      <c r="J42" s="2047"/>
      <c r="K42" s="2047"/>
      <c r="L42" s="2047"/>
      <c r="M42" s="2047"/>
      <c r="N42" s="2047"/>
      <c r="O42" s="2047"/>
      <c r="P42" s="2047"/>
      <c r="Q42" s="2047"/>
      <c r="R42" s="2047"/>
      <c r="S42" s="2047"/>
      <c r="T42" s="2048"/>
      <c r="U42" s="2049"/>
      <c r="V42" s="2049"/>
      <c r="W42" s="2049"/>
      <c r="X42" s="2049"/>
      <c r="Y42" s="2050"/>
      <c r="Z42" s="2019"/>
      <c r="AA42" s="2129"/>
      <c r="AB42" s="2128"/>
      <c r="AD42" s="2129">
        <f t="shared" si="11"/>
        <v>0</v>
      </c>
      <c r="AE42" s="2128"/>
      <c r="AG42" s="2129">
        <f t="shared" si="9"/>
        <v>0</v>
      </c>
      <c r="AH42" s="2128"/>
    </row>
    <row r="43" spans="1:34" ht="15.75" customHeight="1">
      <c r="A43" s="2104">
        <f>A38+1</f>
        <v>6</v>
      </c>
      <c r="B43" s="2105" t="s">
        <v>45</v>
      </c>
      <c r="C43" s="2106"/>
      <c r="D43" s="2107"/>
      <c r="E43" s="2108" t="s">
        <v>33</v>
      </c>
      <c r="F43" s="2109"/>
      <c r="G43" s="2109"/>
      <c r="H43" s="2109"/>
      <c r="I43" s="2109"/>
      <c r="J43" s="2109"/>
      <c r="K43" s="2109"/>
      <c r="L43" s="2109"/>
      <c r="M43" s="2109"/>
      <c r="N43" s="2109"/>
      <c r="O43" s="2109"/>
      <c r="P43" s="2109"/>
      <c r="Q43" s="2109"/>
      <c r="R43" s="2109"/>
      <c r="S43" s="2109"/>
      <c r="T43" s="2110">
        <v>0</v>
      </c>
      <c r="U43" s="2111" t="s">
        <v>2004</v>
      </c>
      <c r="V43" s="2111"/>
      <c r="W43" s="2111" t="e">
        <f>+U43*T43</f>
        <v>#VALUE!</v>
      </c>
      <c r="X43" s="2111"/>
      <c r="Y43" s="2112"/>
      <c r="Z43" s="2017"/>
      <c r="AA43" s="2129"/>
      <c r="AB43" s="2127"/>
      <c r="AD43" s="2129"/>
      <c r="AE43" s="2127"/>
      <c r="AG43" s="2129"/>
      <c r="AH43" s="2127"/>
    </row>
    <row r="44" spans="1:34" ht="15.75" customHeight="1">
      <c r="A44" s="1842"/>
      <c r="B44" s="1867" t="s">
        <v>1878</v>
      </c>
      <c r="C44" s="1868"/>
      <c r="D44" s="1661"/>
      <c r="E44" s="1870"/>
      <c r="F44" s="1847"/>
      <c r="G44" s="1847"/>
      <c r="H44" s="1847"/>
      <c r="I44" s="1847"/>
      <c r="J44" s="1847"/>
      <c r="K44" s="1847"/>
      <c r="L44" s="1847"/>
      <c r="M44" s="1847"/>
      <c r="N44" s="1847"/>
      <c r="O44" s="1847"/>
      <c r="P44" s="1847"/>
      <c r="Q44" s="1847"/>
      <c r="R44" s="1847"/>
      <c r="S44" s="1847"/>
      <c r="T44" s="1871">
        <f t="shared" ref="T44:T50" si="45">SUM(E44:S44)</f>
        <v>0</v>
      </c>
      <c r="U44" s="1869"/>
      <c r="V44" s="1869"/>
      <c r="W44" s="1869"/>
      <c r="X44" s="1869"/>
      <c r="Y44" s="1843">
        <f t="shared" si="12"/>
        <v>0</v>
      </c>
      <c r="Z44" s="1828"/>
      <c r="AA44" s="2129">
        <f t="shared" si="3"/>
        <v>0</v>
      </c>
      <c r="AB44" s="2127"/>
      <c r="AD44" s="2129">
        <f t="shared" si="11"/>
        <v>0</v>
      </c>
      <c r="AE44" s="2127"/>
      <c r="AG44" s="2129">
        <f t="shared" si="9"/>
        <v>0</v>
      </c>
      <c r="AH44" s="2127"/>
    </row>
    <row r="45" spans="1:34" ht="15.75" customHeight="1">
      <c r="A45" s="1842"/>
      <c r="B45" s="1867" t="s">
        <v>1879</v>
      </c>
      <c r="C45" s="1868"/>
      <c r="D45" s="1661"/>
      <c r="E45" s="1870"/>
      <c r="F45" s="1847"/>
      <c r="G45" s="1847"/>
      <c r="H45" s="1847"/>
      <c r="I45" s="1847"/>
      <c r="J45" s="1847"/>
      <c r="K45" s="1847"/>
      <c r="L45" s="1847"/>
      <c r="M45" s="1847"/>
      <c r="N45" s="1847"/>
      <c r="O45" s="1847"/>
      <c r="P45" s="1847"/>
      <c r="Q45" s="1847"/>
      <c r="R45" s="1847"/>
      <c r="S45" s="1847"/>
      <c r="T45" s="1871">
        <f t="shared" si="45"/>
        <v>0</v>
      </c>
      <c r="U45" s="1869"/>
      <c r="V45" s="1869"/>
      <c r="W45" s="1869"/>
      <c r="X45" s="1869"/>
      <c r="Y45" s="1843">
        <f t="shared" si="12"/>
        <v>0</v>
      </c>
      <c r="Z45" s="1828"/>
      <c r="AA45" s="2129">
        <f t="shared" si="3"/>
        <v>0</v>
      </c>
      <c r="AB45" s="2127"/>
      <c r="AD45" s="2129">
        <f t="shared" si="11"/>
        <v>0</v>
      </c>
      <c r="AE45" s="2127"/>
      <c r="AG45" s="2129">
        <f t="shared" si="9"/>
        <v>0</v>
      </c>
      <c r="AH45" s="2127"/>
    </row>
    <row r="46" spans="1:34" ht="15.75" customHeight="1">
      <c r="A46" s="2104">
        <f>A43+1</f>
        <v>7</v>
      </c>
      <c r="B46" s="2105" t="s">
        <v>46</v>
      </c>
      <c r="C46" s="2106"/>
      <c r="D46" s="2107"/>
      <c r="E46" s="2108" t="s">
        <v>33</v>
      </c>
      <c r="F46" s="2109"/>
      <c r="G46" s="2109"/>
      <c r="H46" s="2109"/>
      <c r="I46" s="2109"/>
      <c r="J46" s="2109"/>
      <c r="K46" s="2109"/>
      <c r="L46" s="2109"/>
      <c r="M46" s="2109"/>
      <c r="N46" s="2109"/>
      <c r="O46" s="2109"/>
      <c r="P46" s="2109"/>
      <c r="Q46" s="2109"/>
      <c r="R46" s="2109"/>
      <c r="S46" s="2109"/>
      <c r="T46" s="2110">
        <v>0</v>
      </c>
      <c r="U46" s="2111" t="s">
        <v>2004</v>
      </c>
      <c r="V46" s="2111"/>
      <c r="W46" s="2111" t="e">
        <f>+U46*T46</f>
        <v>#VALUE!</v>
      </c>
      <c r="X46" s="2111"/>
      <c r="Y46" s="2112"/>
      <c r="Z46" s="2017"/>
      <c r="AA46" s="2129"/>
      <c r="AB46" s="2127"/>
      <c r="AD46" s="2129"/>
      <c r="AE46" s="2127"/>
      <c r="AG46" s="2129"/>
      <c r="AH46" s="2127"/>
    </row>
    <row r="47" spans="1:34" ht="15.75" customHeight="1">
      <c r="A47" s="1842"/>
      <c r="B47" s="1867" t="s">
        <v>47</v>
      </c>
      <c r="C47" s="1868"/>
      <c r="D47" s="1661"/>
      <c r="E47" s="1870"/>
      <c r="F47" s="1847"/>
      <c r="G47" s="1847"/>
      <c r="H47" s="1847"/>
      <c r="I47" s="1847"/>
      <c r="J47" s="1847"/>
      <c r="K47" s="1847"/>
      <c r="L47" s="1847"/>
      <c r="M47" s="1847"/>
      <c r="N47" s="1847"/>
      <c r="O47" s="1847"/>
      <c r="P47" s="1847"/>
      <c r="Q47" s="1847"/>
      <c r="R47" s="1847"/>
      <c r="S47" s="1847"/>
      <c r="T47" s="1871">
        <f t="shared" si="45"/>
        <v>0</v>
      </c>
      <c r="U47" s="1869"/>
      <c r="V47" s="1869"/>
      <c r="W47" s="1869"/>
      <c r="X47" s="1869"/>
      <c r="Y47" s="1843">
        <f t="shared" si="12"/>
        <v>0</v>
      </c>
      <c r="Z47" s="1828"/>
      <c r="AA47" s="2129">
        <f t="shared" si="3"/>
        <v>0</v>
      </c>
      <c r="AB47" s="2127"/>
      <c r="AD47" s="2129">
        <f t="shared" si="11"/>
        <v>0</v>
      </c>
      <c r="AE47" s="2127"/>
      <c r="AG47" s="2129">
        <f t="shared" si="9"/>
        <v>0</v>
      </c>
      <c r="AH47" s="2127"/>
    </row>
    <row r="48" spans="1:34" ht="15.75" customHeight="1">
      <c r="A48" s="1842"/>
      <c r="B48" s="1867" t="s">
        <v>48</v>
      </c>
      <c r="C48" s="1868"/>
      <c r="D48" s="1661"/>
      <c r="E48" s="1870"/>
      <c r="F48" s="1847"/>
      <c r="G48" s="1847"/>
      <c r="H48" s="1847"/>
      <c r="I48" s="1847"/>
      <c r="J48" s="1847"/>
      <c r="K48" s="1847"/>
      <c r="L48" s="1847"/>
      <c r="M48" s="1847"/>
      <c r="N48" s="1847"/>
      <c r="O48" s="1847"/>
      <c r="P48" s="1847"/>
      <c r="Q48" s="1847"/>
      <c r="R48" s="1847"/>
      <c r="S48" s="1847"/>
      <c r="T48" s="1871">
        <f t="shared" si="45"/>
        <v>0</v>
      </c>
      <c r="U48" s="1869"/>
      <c r="V48" s="1869"/>
      <c r="W48" s="1869"/>
      <c r="X48" s="1869"/>
      <c r="Y48" s="1843">
        <f t="shared" si="12"/>
        <v>0</v>
      </c>
      <c r="Z48" s="1828"/>
      <c r="AA48" s="2129">
        <f t="shared" si="3"/>
        <v>0</v>
      </c>
      <c r="AB48" s="2127"/>
      <c r="AD48" s="2129">
        <f t="shared" si="11"/>
        <v>0</v>
      </c>
      <c r="AE48" s="2127"/>
      <c r="AG48" s="2129">
        <f t="shared" si="9"/>
        <v>0</v>
      </c>
      <c r="AH48" s="2127"/>
    </row>
    <row r="49" spans="1:37" ht="15.75" customHeight="1">
      <c r="A49" s="2104">
        <f>A46+1</f>
        <v>8</v>
      </c>
      <c r="B49" s="2105" t="s">
        <v>49</v>
      </c>
      <c r="C49" s="2106"/>
      <c r="D49" s="2107"/>
      <c r="E49" s="2108" t="s">
        <v>33</v>
      </c>
      <c r="F49" s="2109"/>
      <c r="G49" s="2109"/>
      <c r="H49" s="2109"/>
      <c r="I49" s="2109"/>
      <c r="J49" s="2109"/>
      <c r="K49" s="2109"/>
      <c r="L49" s="2109"/>
      <c r="M49" s="2109"/>
      <c r="N49" s="2109"/>
      <c r="O49" s="2109"/>
      <c r="P49" s="2109"/>
      <c r="Q49" s="2109"/>
      <c r="R49" s="2109"/>
      <c r="S49" s="2109"/>
      <c r="T49" s="2110">
        <v>0</v>
      </c>
      <c r="U49" s="2111" t="s">
        <v>2004</v>
      </c>
      <c r="V49" s="2111"/>
      <c r="W49" s="2111" t="e">
        <f>+U49*T49</f>
        <v>#VALUE!</v>
      </c>
      <c r="X49" s="2111"/>
      <c r="Y49" s="2112"/>
      <c r="Z49" s="2017"/>
      <c r="AA49" s="2129"/>
      <c r="AB49" s="2127"/>
      <c r="AD49" s="2129"/>
      <c r="AE49" s="2127"/>
      <c r="AG49" s="2129"/>
      <c r="AH49" s="2127"/>
    </row>
    <row r="50" spans="1:37" ht="15.75" customHeight="1">
      <c r="A50" s="1842"/>
      <c r="B50" s="1867" t="s">
        <v>1871</v>
      </c>
      <c r="C50" s="1868"/>
      <c r="D50" s="1661"/>
      <c r="E50" s="1870"/>
      <c r="F50" s="1847"/>
      <c r="G50" s="1847"/>
      <c r="H50" s="1847"/>
      <c r="I50" s="1847"/>
      <c r="J50" s="1847"/>
      <c r="K50" s="1847"/>
      <c r="L50" s="1847"/>
      <c r="M50" s="1847"/>
      <c r="N50" s="1847"/>
      <c r="O50" s="1847"/>
      <c r="P50" s="1847"/>
      <c r="Q50" s="1847"/>
      <c r="R50" s="1847"/>
      <c r="S50" s="1847"/>
      <c r="T50" s="1871">
        <f t="shared" si="45"/>
        <v>0</v>
      </c>
      <c r="U50" s="1869"/>
      <c r="V50" s="1869"/>
      <c r="W50" s="1869"/>
      <c r="X50" s="1869"/>
      <c r="Y50" s="1843">
        <f t="shared" si="12"/>
        <v>0</v>
      </c>
      <c r="Z50" s="1828"/>
      <c r="AA50" s="2129">
        <f t="shared" si="3"/>
        <v>0</v>
      </c>
      <c r="AB50" s="2127"/>
      <c r="AD50" s="2129">
        <f t="shared" si="11"/>
        <v>0</v>
      </c>
      <c r="AE50" s="2127"/>
      <c r="AG50" s="2129">
        <f t="shared" si="9"/>
        <v>0</v>
      </c>
      <c r="AH50" s="2127"/>
    </row>
    <row r="51" spans="1:37" ht="15.75" customHeight="1">
      <c r="A51" s="2104">
        <f>A49+1</f>
        <v>9</v>
      </c>
      <c r="B51" s="2105" t="s">
        <v>1880</v>
      </c>
      <c r="C51" s="2106"/>
      <c r="D51" s="2107"/>
      <c r="E51" s="2108" t="s">
        <v>33</v>
      </c>
      <c r="F51" s="2109"/>
      <c r="G51" s="2109"/>
      <c r="H51" s="2109"/>
      <c r="I51" s="2109"/>
      <c r="J51" s="2109"/>
      <c r="K51" s="2109"/>
      <c r="L51" s="2109"/>
      <c r="M51" s="2109"/>
      <c r="N51" s="2109"/>
      <c r="O51" s="2109"/>
      <c r="P51" s="2109"/>
      <c r="Q51" s="2109"/>
      <c r="R51" s="2109"/>
      <c r="S51" s="2109"/>
      <c r="T51" s="2110">
        <v>1</v>
      </c>
      <c r="U51" s="2111">
        <f>1000000*8</f>
        <v>8000000</v>
      </c>
      <c r="V51" s="2111"/>
      <c r="W51" s="2111">
        <f>+U51*T51</f>
        <v>8000000</v>
      </c>
      <c r="X51" s="2111"/>
      <c r="Y51" s="2112">
        <f t="shared" ref="Y51:Y66" si="46">+X51+W51</f>
        <v>8000000</v>
      </c>
      <c r="Z51" s="2132">
        <f t="shared" ref="Z51:Z68" si="47">AB51/Y51</f>
        <v>0.1</v>
      </c>
      <c r="AA51" s="2129">
        <f t="shared" si="3"/>
        <v>800000</v>
      </c>
      <c r="AB51" s="2130">
        <f t="shared" ref="AB51:AB65" si="48">T51*AA51</f>
        <v>800000</v>
      </c>
      <c r="AC51" s="2132">
        <f t="shared" ref="AC51" si="49">AE51/Y51</f>
        <v>0.15</v>
      </c>
      <c r="AD51" s="2129">
        <f t="shared" si="11"/>
        <v>1200000</v>
      </c>
      <c r="AE51" s="2127">
        <f t="shared" ref="AE51" si="50">T51*AD51</f>
        <v>1200000</v>
      </c>
      <c r="AF51" s="2132">
        <f t="shared" ref="AF51:AF65" si="51">AH51/Y51</f>
        <v>0.75</v>
      </c>
      <c r="AG51" s="2129">
        <f t="shared" si="9"/>
        <v>6000000</v>
      </c>
      <c r="AH51" s="2127">
        <f t="shared" ref="AH51:AH65" si="52">T51*AG51</f>
        <v>6000000</v>
      </c>
      <c r="AJ51" s="2670" t="s">
        <v>2037</v>
      </c>
      <c r="AK51" s="2670"/>
    </row>
    <row r="52" spans="1:37" ht="15.75" hidden="1" customHeight="1">
      <c r="A52" s="2104"/>
      <c r="B52" s="2105" t="s">
        <v>50</v>
      </c>
      <c r="C52" s="2106"/>
      <c r="D52" s="2107"/>
      <c r="E52" s="2108"/>
      <c r="F52" s="2109"/>
      <c r="G52" s="2109"/>
      <c r="H52" s="2109"/>
      <c r="I52" s="2109"/>
      <c r="J52" s="2109"/>
      <c r="K52" s="2109"/>
      <c r="L52" s="2109"/>
      <c r="M52" s="2109"/>
      <c r="N52" s="2109"/>
      <c r="O52" s="2109"/>
      <c r="P52" s="2109"/>
      <c r="Q52" s="2109"/>
      <c r="R52" s="2109"/>
      <c r="S52" s="2109"/>
      <c r="T52" s="2110">
        <f t="shared" ref="T52:T67" si="53">SUM(E52:S52)</f>
        <v>0</v>
      </c>
      <c r="U52" s="2111"/>
      <c r="V52" s="2111"/>
      <c r="W52" s="2111"/>
      <c r="X52" s="2111"/>
      <c r="Y52" s="2112">
        <f t="shared" si="46"/>
        <v>0</v>
      </c>
      <c r="Z52" s="2132" t="e">
        <f t="shared" si="47"/>
        <v>#DIV/0!</v>
      </c>
      <c r="AA52" s="2129">
        <f t="shared" si="3"/>
        <v>0</v>
      </c>
      <c r="AB52" s="2130">
        <f t="shared" si="48"/>
        <v>0</v>
      </c>
      <c r="AD52" s="2129">
        <f t="shared" si="11"/>
        <v>0</v>
      </c>
      <c r="AE52" s="2127"/>
      <c r="AF52" s="2132" t="e">
        <f t="shared" si="51"/>
        <v>#DIV/0!</v>
      </c>
      <c r="AG52" s="2129" t="e">
        <f t="shared" si="9"/>
        <v>#DIV/0!</v>
      </c>
      <c r="AH52" s="2127" t="e">
        <f t="shared" si="52"/>
        <v>#DIV/0!</v>
      </c>
    </row>
    <row r="53" spans="1:37" ht="15.75" hidden="1" customHeight="1">
      <c r="A53" s="2104"/>
      <c r="B53" s="2105" t="s">
        <v>51</v>
      </c>
      <c r="C53" s="2106"/>
      <c r="D53" s="2107"/>
      <c r="E53" s="2108"/>
      <c r="F53" s="2109"/>
      <c r="G53" s="2109"/>
      <c r="H53" s="2109"/>
      <c r="I53" s="2109"/>
      <c r="J53" s="2109"/>
      <c r="K53" s="2109"/>
      <c r="L53" s="2109"/>
      <c r="M53" s="2109"/>
      <c r="N53" s="2109"/>
      <c r="O53" s="2109"/>
      <c r="P53" s="2109"/>
      <c r="Q53" s="2109"/>
      <c r="R53" s="2109"/>
      <c r="S53" s="2109"/>
      <c r="T53" s="2110">
        <f t="shared" si="53"/>
        <v>0</v>
      </c>
      <c r="U53" s="2111"/>
      <c r="V53" s="2111"/>
      <c r="W53" s="2111"/>
      <c r="X53" s="2111"/>
      <c r="Y53" s="2112">
        <f t="shared" si="46"/>
        <v>0</v>
      </c>
      <c r="Z53" s="2132" t="e">
        <f t="shared" si="47"/>
        <v>#DIV/0!</v>
      </c>
      <c r="AA53" s="2129">
        <f t="shared" si="3"/>
        <v>0</v>
      </c>
      <c r="AB53" s="2130">
        <f t="shared" si="48"/>
        <v>0</v>
      </c>
      <c r="AD53" s="2129">
        <f t="shared" si="11"/>
        <v>0</v>
      </c>
      <c r="AE53" s="2127"/>
      <c r="AF53" s="2132" t="e">
        <f t="shared" si="51"/>
        <v>#DIV/0!</v>
      </c>
      <c r="AG53" s="2129" t="e">
        <f t="shared" si="9"/>
        <v>#DIV/0!</v>
      </c>
      <c r="AH53" s="2127" t="e">
        <f t="shared" si="52"/>
        <v>#DIV/0!</v>
      </c>
    </row>
    <row r="54" spans="1:37" ht="15.75" hidden="1" customHeight="1">
      <c r="A54" s="2104"/>
      <c r="B54" s="2105" t="s">
        <v>52</v>
      </c>
      <c r="C54" s="2106"/>
      <c r="D54" s="2107"/>
      <c r="E54" s="2108"/>
      <c r="F54" s="2109"/>
      <c r="G54" s="2109"/>
      <c r="H54" s="2109"/>
      <c r="I54" s="2109"/>
      <c r="J54" s="2109"/>
      <c r="K54" s="2109"/>
      <c r="L54" s="2109"/>
      <c r="M54" s="2109"/>
      <c r="N54" s="2109"/>
      <c r="O54" s="2109"/>
      <c r="P54" s="2109"/>
      <c r="Q54" s="2109"/>
      <c r="R54" s="2109"/>
      <c r="S54" s="2109"/>
      <c r="T54" s="2110">
        <f t="shared" si="53"/>
        <v>0</v>
      </c>
      <c r="U54" s="2111"/>
      <c r="V54" s="2111"/>
      <c r="W54" s="2111"/>
      <c r="X54" s="2111"/>
      <c r="Y54" s="2112">
        <f t="shared" si="46"/>
        <v>0</v>
      </c>
      <c r="Z54" s="2132" t="e">
        <f t="shared" si="47"/>
        <v>#DIV/0!</v>
      </c>
      <c r="AA54" s="2129">
        <f t="shared" si="3"/>
        <v>0</v>
      </c>
      <c r="AB54" s="2130">
        <f t="shared" si="48"/>
        <v>0</v>
      </c>
      <c r="AD54" s="2129">
        <f t="shared" si="11"/>
        <v>0</v>
      </c>
      <c r="AE54" s="2127"/>
      <c r="AF54" s="2132" t="e">
        <f t="shared" si="51"/>
        <v>#DIV/0!</v>
      </c>
      <c r="AG54" s="2129" t="e">
        <f t="shared" si="9"/>
        <v>#DIV/0!</v>
      </c>
      <c r="AH54" s="2127" t="e">
        <f t="shared" si="52"/>
        <v>#DIV/0!</v>
      </c>
    </row>
    <row r="55" spans="1:37" ht="15.75" hidden="1" customHeight="1">
      <c r="A55" s="2104"/>
      <c r="B55" s="2105" t="s">
        <v>53</v>
      </c>
      <c r="C55" s="2106"/>
      <c r="D55" s="2107"/>
      <c r="E55" s="2108"/>
      <c r="F55" s="2109"/>
      <c r="G55" s="2109"/>
      <c r="H55" s="2109"/>
      <c r="I55" s="2109"/>
      <c r="J55" s="2109"/>
      <c r="K55" s="2109"/>
      <c r="L55" s="2109"/>
      <c r="M55" s="2109"/>
      <c r="N55" s="2109"/>
      <c r="O55" s="2109"/>
      <c r="P55" s="2109"/>
      <c r="Q55" s="2109"/>
      <c r="R55" s="2109"/>
      <c r="S55" s="2109"/>
      <c r="T55" s="2110">
        <f t="shared" si="53"/>
        <v>0</v>
      </c>
      <c r="U55" s="2111"/>
      <c r="V55" s="2111"/>
      <c r="W55" s="2111"/>
      <c r="X55" s="2111"/>
      <c r="Y55" s="2112">
        <f t="shared" si="46"/>
        <v>0</v>
      </c>
      <c r="Z55" s="2132" t="e">
        <f t="shared" si="47"/>
        <v>#DIV/0!</v>
      </c>
      <c r="AA55" s="2129">
        <f t="shared" si="3"/>
        <v>0</v>
      </c>
      <c r="AB55" s="2130">
        <f t="shared" si="48"/>
        <v>0</v>
      </c>
      <c r="AD55" s="2129">
        <f t="shared" si="11"/>
        <v>0</v>
      </c>
      <c r="AE55" s="2127"/>
      <c r="AF55" s="2132" t="e">
        <f t="shared" si="51"/>
        <v>#DIV/0!</v>
      </c>
      <c r="AG55" s="2129" t="e">
        <f t="shared" si="9"/>
        <v>#DIV/0!</v>
      </c>
      <c r="AH55" s="2127" t="e">
        <f t="shared" si="52"/>
        <v>#DIV/0!</v>
      </c>
    </row>
    <row r="56" spans="1:37" ht="15.75" hidden="1" customHeight="1">
      <c r="A56" s="2104"/>
      <c r="B56" s="2105" t="s">
        <v>54</v>
      </c>
      <c r="C56" s="2106"/>
      <c r="D56" s="2107"/>
      <c r="E56" s="2108"/>
      <c r="F56" s="2109"/>
      <c r="G56" s="2109"/>
      <c r="H56" s="2109"/>
      <c r="I56" s="2109"/>
      <c r="J56" s="2109"/>
      <c r="K56" s="2109"/>
      <c r="L56" s="2109"/>
      <c r="M56" s="2109"/>
      <c r="N56" s="2109"/>
      <c r="O56" s="2109"/>
      <c r="P56" s="2109"/>
      <c r="Q56" s="2109"/>
      <c r="R56" s="2109"/>
      <c r="S56" s="2109"/>
      <c r="T56" s="2110">
        <f t="shared" si="53"/>
        <v>0</v>
      </c>
      <c r="U56" s="2111"/>
      <c r="V56" s="2111"/>
      <c r="W56" s="2111"/>
      <c r="X56" s="2111"/>
      <c r="Y56" s="2112">
        <f t="shared" si="46"/>
        <v>0</v>
      </c>
      <c r="Z56" s="2132" t="e">
        <f t="shared" si="47"/>
        <v>#DIV/0!</v>
      </c>
      <c r="AA56" s="2129">
        <f t="shared" si="3"/>
        <v>0</v>
      </c>
      <c r="AB56" s="2130">
        <f t="shared" si="48"/>
        <v>0</v>
      </c>
      <c r="AD56" s="2129">
        <f t="shared" si="11"/>
        <v>0</v>
      </c>
      <c r="AE56" s="2127"/>
      <c r="AF56" s="2132" t="e">
        <f t="shared" si="51"/>
        <v>#DIV/0!</v>
      </c>
      <c r="AG56" s="2129" t="e">
        <f t="shared" si="9"/>
        <v>#DIV/0!</v>
      </c>
      <c r="AH56" s="2127" t="e">
        <f t="shared" si="52"/>
        <v>#DIV/0!</v>
      </c>
    </row>
    <row r="57" spans="1:37" ht="15.75" hidden="1" customHeight="1">
      <c r="A57" s="2104"/>
      <c r="B57" s="2105" t="s">
        <v>55</v>
      </c>
      <c r="C57" s="2106"/>
      <c r="D57" s="2107"/>
      <c r="E57" s="2108"/>
      <c r="F57" s="2109"/>
      <c r="G57" s="2109"/>
      <c r="H57" s="2109"/>
      <c r="I57" s="2109"/>
      <c r="J57" s="2109"/>
      <c r="K57" s="2109"/>
      <c r="L57" s="2109"/>
      <c r="M57" s="2109"/>
      <c r="N57" s="2109"/>
      <c r="O57" s="2109"/>
      <c r="P57" s="2109"/>
      <c r="Q57" s="2109"/>
      <c r="R57" s="2109"/>
      <c r="S57" s="2109"/>
      <c r="T57" s="2110">
        <f t="shared" si="53"/>
        <v>0</v>
      </c>
      <c r="U57" s="2111"/>
      <c r="V57" s="2111"/>
      <c r="W57" s="2111"/>
      <c r="X57" s="2111"/>
      <c r="Y57" s="2112">
        <f t="shared" si="46"/>
        <v>0</v>
      </c>
      <c r="Z57" s="2132" t="e">
        <f t="shared" si="47"/>
        <v>#DIV/0!</v>
      </c>
      <c r="AA57" s="2129">
        <f t="shared" si="3"/>
        <v>0</v>
      </c>
      <c r="AB57" s="2130">
        <f t="shared" si="48"/>
        <v>0</v>
      </c>
      <c r="AD57" s="2129">
        <f t="shared" si="11"/>
        <v>0</v>
      </c>
      <c r="AE57" s="2127"/>
      <c r="AF57" s="2132" t="e">
        <f t="shared" si="51"/>
        <v>#DIV/0!</v>
      </c>
      <c r="AG57" s="2129" t="e">
        <f t="shared" si="9"/>
        <v>#DIV/0!</v>
      </c>
      <c r="AH57" s="2127" t="e">
        <f t="shared" si="52"/>
        <v>#DIV/0!</v>
      </c>
    </row>
    <row r="58" spans="1:37" ht="15.75" hidden="1" customHeight="1">
      <c r="A58" s="2104"/>
      <c r="B58" s="2105" t="s">
        <v>56</v>
      </c>
      <c r="C58" s="2106"/>
      <c r="D58" s="2107"/>
      <c r="E58" s="2108"/>
      <c r="F58" s="2109"/>
      <c r="G58" s="2109"/>
      <c r="H58" s="2109"/>
      <c r="I58" s="2109"/>
      <c r="J58" s="2109"/>
      <c r="K58" s="2109"/>
      <c r="L58" s="2109"/>
      <c r="M58" s="2109"/>
      <c r="N58" s="2109"/>
      <c r="O58" s="2109"/>
      <c r="P58" s="2109"/>
      <c r="Q58" s="2109"/>
      <c r="R58" s="2109"/>
      <c r="S58" s="2109"/>
      <c r="T58" s="2110">
        <f t="shared" si="53"/>
        <v>0</v>
      </c>
      <c r="U58" s="2111"/>
      <c r="V58" s="2111"/>
      <c r="W58" s="2111"/>
      <c r="X58" s="2111"/>
      <c r="Y58" s="2112">
        <f t="shared" si="46"/>
        <v>0</v>
      </c>
      <c r="Z58" s="2132" t="e">
        <f t="shared" si="47"/>
        <v>#DIV/0!</v>
      </c>
      <c r="AA58" s="2129">
        <f t="shared" si="3"/>
        <v>0</v>
      </c>
      <c r="AB58" s="2130">
        <f t="shared" si="48"/>
        <v>0</v>
      </c>
      <c r="AD58" s="2129">
        <f t="shared" si="11"/>
        <v>0</v>
      </c>
      <c r="AE58" s="2127"/>
      <c r="AF58" s="2132" t="e">
        <f t="shared" si="51"/>
        <v>#DIV/0!</v>
      </c>
      <c r="AG58" s="2129" t="e">
        <f t="shared" si="9"/>
        <v>#DIV/0!</v>
      </c>
      <c r="AH58" s="2127" t="e">
        <f t="shared" si="52"/>
        <v>#DIV/0!</v>
      </c>
    </row>
    <row r="59" spans="1:37" ht="15.75" hidden="1" customHeight="1">
      <c r="A59" s="2104"/>
      <c r="B59" s="2105" t="s">
        <v>57</v>
      </c>
      <c r="C59" s="2106"/>
      <c r="D59" s="2107"/>
      <c r="E59" s="2108"/>
      <c r="F59" s="2109"/>
      <c r="G59" s="2109"/>
      <c r="H59" s="2109"/>
      <c r="I59" s="2109"/>
      <c r="J59" s="2109"/>
      <c r="K59" s="2109"/>
      <c r="L59" s="2109"/>
      <c r="M59" s="2109"/>
      <c r="N59" s="2109"/>
      <c r="O59" s="2109"/>
      <c r="P59" s="2109"/>
      <c r="Q59" s="2109"/>
      <c r="R59" s="2109"/>
      <c r="S59" s="2109"/>
      <c r="T59" s="2110">
        <f t="shared" si="53"/>
        <v>0</v>
      </c>
      <c r="U59" s="2111"/>
      <c r="V59" s="2111"/>
      <c r="W59" s="2111"/>
      <c r="X59" s="2111"/>
      <c r="Y59" s="2112">
        <f t="shared" si="46"/>
        <v>0</v>
      </c>
      <c r="Z59" s="2132" t="e">
        <f t="shared" si="47"/>
        <v>#DIV/0!</v>
      </c>
      <c r="AA59" s="2129">
        <f t="shared" si="3"/>
        <v>0</v>
      </c>
      <c r="AB59" s="2130">
        <f t="shared" si="48"/>
        <v>0</v>
      </c>
      <c r="AD59" s="2129">
        <f t="shared" si="11"/>
        <v>0</v>
      </c>
      <c r="AE59" s="2127"/>
      <c r="AF59" s="2132" t="e">
        <f t="shared" si="51"/>
        <v>#DIV/0!</v>
      </c>
      <c r="AG59" s="2129" t="e">
        <f t="shared" si="9"/>
        <v>#DIV/0!</v>
      </c>
      <c r="AH59" s="2127" t="e">
        <f t="shared" si="52"/>
        <v>#DIV/0!</v>
      </c>
    </row>
    <row r="60" spans="1:37" ht="15.75" hidden="1" customHeight="1">
      <c r="A60" s="2104"/>
      <c r="B60" s="2105" t="s">
        <v>58</v>
      </c>
      <c r="C60" s="2106"/>
      <c r="D60" s="2107"/>
      <c r="E60" s="2108"/>
      <c r="F60" s="2109"/>
      <c r="G60" s="2109"/>
      <c r="H60" s="2109"/>
      <c r="I60" s="2109"/>
      <c r="J60" s="2109"/>
      <c r="K60" s="2109"/>
      <c r="L60" s="2109"/>
      <c r="M60" s="2109"/>
      <c r="N60" s="2109"/>
      <c r="O60" s="2109"/>
      <c r="P60" s="2109"/>
      <c r="Q60" s="2109"/>
      <c r="R60" s="2109"/>
      <c r="S60" s="2109"/>
      <c r="T60" s="2110">
        <f t="shared" si="53"/>
        <v>0</v>
      </c>
      <c r="U60" s="2111"/>
      <c r="V60" s="2111"/>
      <c r="W60" s="2111"/>
      <c r="X60" s="2111"/>
      <c r="Y60" s="2112">
        <f t="shared" si="46"/>
        <v>0</v>
      </c>
      <c r="Z60" s="2132" t="e">
        <f t="shared" si="47"/>
        <v>#DIV/0!</v>
      </c>
      <c r="AA60" s="2129">
        <f t="shared" si="3"/>
        <v>0</v>
      </c>
      <c r="AB60" s="2130">
        <f t="shared" si="48"/>
        <v>0</v>
      </c>
      <c r="AD60" s="2129">
        <f t="shared" si="11"/>
        <v>0</v>
      </c>
      <c r="AE60" s="2127"/>
      <c r="AF60" s="2132" t="e">
        <f t="shared" si="51"/>
        <v>#DIV/0!</v>
      </c>
      <c r="AG60" s="2129" t="e">
        <f t="shared" si="9"/>
        <v>#DIV/0!</v>
      </c>
      <c r="AH60" s="2127" t="e">
        <f t="shared" si="52"/>
        <v>#DIV/0!</v>
      </c>
    </row>
    <row r="61" spans="1:37" ht="15.75" hidden="1" customHeight="1">
      <c r="A61" s="2104"/>
      <c r="B61" s="2105" t="s">
        <v>59</v>
      </c>
      <c r="C61" s="2106"/>
      <c r="D61" s="2107"/>
      <c r="E61" s="2108"/>
      <c r="F61" s="2109"/>
      <c r="G61" s="2109"/>
      <c r="H61" s="2109"/>
      <c r="I61" s="2109"/>
      <c r="J61" s="2109"/>
      <c r="K61" s="2109"/>
      <c r="L61" s="2109"/>
      <c r="M61" s="2109"/>
      <c r="N61" s="2109"/>
      <c r="O61" s="2109"/>
      <c r="P61" s="2109"/>
      <c r="Q61" s="2109"/>
      <c r="R61" s="2109"/>
      <c r="S61" s="2109"/>
      <c r="T61" s="2110">
        <f t="shared" si="53"/>
        <v>0</v>
      </c>
      <c r="U61" s="2111"/>
      <c r="V61" s="2111"/>
      <c r="W61" s="2111"/>
      <c r="X61" s="2111"/>
      <c r="Y61" s="2112">
        <f t="shared" si="46"/>
        <v>0</v>
      </c>
      <c r="Z61" s="2132" t="e">
        <f t="shared" si="47"/>
        <v>#DIV/0!</v>
      </c>
      <c r="AA61" s="2129">
        <f t="shared" si="3"/>
        <v>0</v>
      </c>
      <c r="AB61" s="2130">
        <f t="shared" si="48"/>
        <v>0</v>
      </c>
      <c r="AD61" s="2129">
        <f t="shared" si="11"/>
        <v>0</v>
      </c>
      <c r="AE61" s="2127"/>
      <c r="AF61" s="2132" t="e">
        <f t="shared" si="51"/>
        <v>#DIV/0!</v>
      </c>
      <c r="AG61" s="2129" t="e">
        <f t="shared" si="9"/>
        <v>#DIV/0!</v>
      </c>
      <c r="AH61" s="2127" t="e">
        <f t="shared" si="52"/>
        <v>#DIV/0!</v>
      </c>
    </row>
    <row r="62" spans="1:37" ht="15.75" hidden="1" customHeight="1">
      <c r="A62" s="2104"/>
      <c r="B62" s="2105" t="s">
        <v>60</v>
      </c>
      <c r="C62" s="2106"/>
      <c r="D62" s="2107"/>
      <c r="E62" s="2108"/>
      <c r="F62" s="2109"/>
      <c r="G62" s="2109"/>
      <c r="H62" s="2109"/>
      <c r="I62" s="2109"/>
      <c r="J62" s="2109"/>
      <c r="K62" s="2109"/>
      <c r="L62" s="2109"/>
      <c r="M62" s="2109"/>
      <c r="N62" s="2109"/>
      <c r="O62" s="2109"/>
      <c r="P62" s="2109"/>
      <c r="Q62" s="2109"/>
      <c r="R62" s="2109"/>
      <c r="S62" s="2109"/>
      <c r="T62" s="2110">
        <f t="shared" si="53"/>
        <v>0</v>
      </c>
      <c r="U62" s="2111"/>
      <c r="V62" s="2111"/>
      <c r="W62" s="2111"/>
      <c r="X62" s="2111"/>
      <c r="Y62" s="2112">
        <f t="shared" si="46"/>
        <v>0</v>
      </c>
      <c r="Z62" s="2132" t="e">
        <f t="shared" si="47"/>
        <v>#DIV/0!</v>
      </c>
      <c r="AA62" s="2129">
        <f t="shared" si="3"/>
        <v>0</v>
      </c>
      <c r="AB62" s="2130">
        <f t="shared" si="48"/>
        <v>0</v>
      </c>
      <c r="AD62" s="2129">
        <f t="shared" si="11"/>
        <v>0</v>
      </c>
      <c r="AE62" s="2127"/>
      <c r="AF62" s="2132" t="e">
        <f t="shared" si="51"/>
        <v>#DIV/0!</v>
      </c>
      <c r="AG62" s="2129" t="e">
        <f t="shared" si="9"/>
        <v>#DIV/0!</v>
      </c>
      <c r="AH62" s="2127" t="e">
        <f t="shared" si="52"/>
        <v>#DIV/0!</v>
      </c>
    </row>
    <row r="63" spans="1:37" ht="15.75" hidden="1" customHeight="1">
      <c r="A63" s="2104"/>
      <c r="B63" s="2105" t="s">
        <v>61</v>
      </c>
      <c r="C63" s="2106"/>
      <c r="D63" s="2107"/>
      <c r="E63" s="2108"/>
      <c r="F63" s="2109"/>
      <c r="G63" s="2109"/>
      <c r="H63" s="2109"/>
      <c r="I63" s="2109"/>
      <c r="J63" s="2109"/>
      <c r="K63" s="2109"/>
      <c r="L63" s="2109"/>
      <c r="M63" s="2109"/>
      <c r="N63" s="2109"/>
      <c r="O63" s="2109"/>
      <c r="P63" s="2109"/>
      <c r="Q63" s="2109"/>
      <c r="R63" s="2109"/>
      <c r="S63" s="2109"/>
      <c r="T63" s="2110">
        <f t="shared" si="53"/>
        <v>0</v>
      </c>
      <c r="U63" s="2111"/>
      <c r="V63" s="2111"/>
      <c r="W63" s="2111"/>
      <c r="X63" s="2111"/>
      <c r="Y63" s="2112">
        <f t="shared" si="46"/>
        <v>0</v>
      </c>
      <c r="Z63" s="2132" t="e">
        <f t="shared" si="47"/>
        <v>#DIV/0!</v>
      </c>
      <c r="AA63" s="2129">
        <f t="shared" si="3"/>
        <v>0</v>
      </c>
      <c r="AB63" s="2130">
        <f t="shared" si="48"/>
        <v>0</v>
      </c>
      <c r="AD63" s="2129">
        <f t="shared" si="11"/>
        <v>0</v>
      </c>
      <c r="AE63" s="2127"/>
      <c r="AF63" s="2132" t="e">
        <f t="shared" si="51"/>
        <v>#DIV/0!</v>
      </c>
      <c r="AG63" s="2129" t="e">
        <f t="shared" si="9"/>
        <v>#DIV/0!</v>
      </c>
      <c r="AH63" s="2127" t="e">
        <f t="shared" si="52"/>
        <v>#DIV/0!</v>
      </c>
    </row>
    <row r="64" spans="1:37" ht="15.75" hidden="1" customHeight="1">
      <c r="A64" s="2104"/>
      <c r="B64" s="2105" t="s">
        <v>62</v>
      </c>
      <c r="C64" s="2106"/>
      <c r="D64" s="2107"/>
      <c r="E64" s="2108"/>
      <c r="F64" s="2109"/>
      <c r="G64" s="2109"/>
      <c r="H64" s="2109"/>
      <c r="I64" s="2109"/>
      <c r="J64" s="2109"/>
      <c r="K64" s="2109"/>
      <c r="L64" s="2109"/>
      <c r="M64" s="2109"/>
      <c r="N64" s="2109"/>
      <c r="O64" s="2109"/>
      <c r="P64" s="2109"/>
      <c r="Q64" s="2109"/>
      <c r="R64" s="2109"/>
      <c r="S64" s="2109"/>
      <c r="T64" s="2110">
        <f t="shared" si="53"/>
        <v>0</v>
      </c>
      <c r="U64" s="2111"/>
      <c r="V64" s="2111"/>
      <c r="W64" s="2111"/>
      <c r="X64" s="2111"/>
      <c r="Y64" s="2112">
        <f t="shared" si="46"/>
        <v>0</v>
      </c>
      <c r="Z64" s="2132" t="e">
        <f t="shared" si="47"/>
        <v>#DIV/0!</v>
      </c>
      <c r="AA64" s="2129">
        <f t="shared" si="3"/>
        <v>0</v>
      </c>
      <c r="AB64" s="2130">
        <f t="shared" si="48"/>
        <v>0</v>
      </c>
      <c r="AD64" s="2129">
        <f t="shared" si="11"/>
        <v>0</v>
      </c>
      <c r="AE64" s="2127"/>
      <c r="AF64" s="2132" t="e">
        <f t="shared" si="51"/>
        <v>#DIV/0!</v>
      </c>
      <c r="AG64" s="2129" t="e">
        <f t="shared" si="9"/>
        <v>#DIV/0!</v>
      </c>
      <c r="AH64" s="2127" t="e">
        <f t="shared" si="52"/>
        <v>#DIV/0!</v>
      </c>
    </row>
    <row r="65" spans="1:37" ht="15.75" customHeight="1">
      <c r="A65" s="2104">
        <f>A51+1</f>
        <v>10</v>
      </c>
      <c r="B65" s="2105" t="s">
        <v>63</v>
      </c>
      <c r="C65" s="2106"/>
      <c r="D65" s="2107"/>
      <c r="E65" s="2108" t="s">
        <v>33</v>
      </c>
      <c r="F65" s="2109"/>
      <c r="G65" s="2109"/>
      <c r="H65" s="2109"/>
      <c r="I65" s="2109"/>
      <c r="J65" s="2109"/>
      <c r="K65" s="2109"/>
      <c r="L65" s="2109"/>
      <c r="M65" s="2109"/>
      <c r="N65" s="2109"/>
      <c r="O65" s="2109"/>
      <c r="P65" s="2109"/>
      <c r="Q65" s="2109"/>
      <c r="R65" s="2109"/>
      <c r="S65" s="2109"/>
      <c r="T65" s="2110">
        <v>1</v>
      </c>
      <c r="U65" s="2111">
        <f>1500000</f>
        <v>1500000</v>
      </c>
      <c r="V65" s="2111"/>
      <c r="W65" s="2111">
        <f>+U65*T65</f>
        <v>1500000</v>
      </c>
      <c r="X65" s="2111"/>
      <c r="Y65" s="2112">
        <f t="shared" ref="Y65" si="54">+X65+W65</f>
        <v>1500000</v>
      </c>
      <c r="Z65" s="2132">
        <f t="shared" si="47"/>
        <v>0.1</v>
      </c>
      <c r="AA65" s="2129">
        <f t="shared" si="3"/>
        <v>150000</v>
      </c>
      <c r="AB65" s="2130">
        <f t="shared" si="48"/>
        <v>150000</v>
      </c>
      <c r="AC65" s="2132">
        <f t="shared" ref="AC65" si="55">AE65/Y65</f>
        <v>0.15</v>
      </c>
      <c r="AD65" s="2129">
        <f t="shared" si="11"/>
        <v>225000</v>
      </c>
      <c r="AE65" s="2131">
        <f t="shared" ref="AE65" si="56">T65*AD65</f>
        <v>225000</v>
      </c>
      <c r="AF65" s="2132">
        <f t="shared" si="51"/>
        <v>0.75</v>
      </c>
      <c r="AG65" s="2129">
        <f t="shared" si="9"/>
        <v>1125000</v>
      </c>
      <c r="AH65" s="2127">
        <f t="shared" si="52"/>
        <v>1125000</v>
      </c>
      <c r="AJ65" s="1676" t="s">
        <v>2035</v>
      </c>
      <c r="AK65" s="1676" t="s">
        <v>2036</v>
      </c>
    </row>
    <row r="66" spans="1:37" ht="15.75" hidden="1" customHeight="1">
      <c r="A66" s="1842"/>
      <c r="B66" s="1850" t="s">
        <v>64</v>
      </c>
      <c r="C66" s="1547"/>
      <c r="D66" s="1547"/>
      <c r="E66" s="1824"/>
      <c r="F66" s="1846"/>
      <c r="G66" s="1847"/>
      <c r="H66" s="1847"/>
      <c r="I66" s="1847"/>
      <c r="J66" s="1847"/>
      <c r="K66" s="1847"/>
      <c r="L66" s="1847"/>
      <c r="M66" s="1847"/>
      <c r="N66" s="1847"/>
      <c r="O66" s="1847"/>
      <c r="P66" s="1847"/>
      <c r="Q66" s="1847"/>
      <c r="R66" s="1847"/>
      <c r="S66" s="1848"/>
      <c r="T66" s="1849">
        <f t="shared" si="53"/>
        <v>0</v>
      </c>
      <c r="U66" s="1844"/>
      <c r="V66" s="1843"/>
      <c r="W66" s="1844"/>
      <c r="X66" s="1843"/>
      <c r="Y66" s="1845">
        <f t="shared" si="46"/>
        <v>0</v>
      </c>
      <c r="Z66" s="2132" t="e">
        <f t="shared" si="47"/>
        <v>#DIV/0!</v>
      </c>
    </row>
    <row r="67" spans="1:37" ht="15.75" hidden="1" customHeight="1">
      <c r="A67" s="1851"/>
      <c r="B67" s="1852" t="s">
        <v>65</v>
      </c>
      <c r="C67" s="1691"/>
      <c r="D67" s="1691"/>
      <c r="E67" s="1853"/>
      <c r="F67" s="1854"/>
      <c r="G67" s="1855"/>
      <c r="H67" s="1855"/>
      <c r="I67" s="1855"/>
      <c r="J67" s="1855"/>
      <c r="K67" s="1855"/>
      <c r="L67" s="1855"/>
      <c r="M67" s="1855"/>
      <c r="N67" s="1855"/>
      <c r="O67" s="1855"/>
      <c r="P67" s="1855"/>
      <c r="Q67" s="1855"/>
      <c r="R67" s="1855"/>
      <c r="S67" s="1856"/>
      <c r="T67" s="1849">
        <f t="shared" si="53"/>
        <v>0</v>
      </c>
      <c r="U67" s="1844"/>
      <c r="V67" s="1857"/>
      <c r="W67" s="1858"/>
      <c r="X67" s="1857"/>
      <c r="Y67" s="1859"/>
      <c r="Z67" s="2132" t="e">
        <f t="shared" si="47"/>
        <v>#DIV/0!</v>
      </c>
    </row>
    <row r="68" spans="1:37" ht="15.75" customHeight="1">
      <c r="A68" s="2661" t="s">
        <v>66</v>
      </c>
      <c r="B68" s="2662"/>
      <c r="C68" s="2662"/>
      <c r="D68" s="2662"/>
      <c r="E68" s="2662"/>
      <c r="F68" s="2662"/>
      <c r="G68" s="2662"/>
      <c r="H68" s="2662"/>
      <c r="I68" s="2662"/>
      <c r="J68" s="2662"/>
      <c r="K68" s="2662"/>
      <c r="L68" s="2662"/>
      <c r="M68" s="2662"/>
      <c r="N68" s="2662"/>
      <c r="O68" s="2662"/>
      <c r="P68" s="2662"/>
      <c r="Q68" s="2662"/>
      <c r="R68" s="2662"/>
      <c r="S68" s="2662"/>
      <c r="T68" s="2662"/>
      <c r="U68" s="2663"/>
      <c r="V68" s="1861"/>
      <c r="W68" s="1860"/>
      <c r="X68" s="1861" t="s">
        <v>66</v>
      </c>
      <c r="Y68" s="1862">
        <f>Y14+Y19+Y25+Y31+Y38+Y43+Y46+Y49+Y51+Y65</f>
        <v>457024163.83333337</v>
      </c>
      <c r="Z68" s="2132">
        <f t="shared" si="47"/>
        <v>9.9999999999999992E-2</v>
      </c>
      <c r="AB68" s="1862">
        <f>AB14+AB19+AB25+AB31+AB38+AB43+AB46+AB49+AB51+AB65</f>
        <v>45702416.383333333</v>
      </c>
      <c r="AC68" s="2133"/>
      <c r="AE68" s="1862">
        <f>AE14+AE19+AE25+AE31+AE38+AE43+AE46+AE49+AE51+AE65</f>
        <v>46177416.383333333</v>
      </c>
      <c r="AH68" s="1862">
        <f>AH14+AH19+AH25+AH31+AH38+AH43+AH46+AH49+AH51+AH65</f>
        <v>365144331.06666666</v>
      </c>
      <c r="AI68" s="1680">
        <f>Y68-AH68</f>
        <v>91879832.76666671</v>
      </c>
      <c r="AJ68" s="1680">
        <f>(AI68*40%)</f>
        <v>36751933.106666684</v>
      </c>
      <c r="AK68" s="1680">
        <f>AI68*60%</f>
        <v>55127899.660000026</v>
      </c>
    </row>
  </sheetData>
  <mergeCells count="14">
    <mergeCell ref="AJ51:AK51"/>
    <mergeCell ref="AD10:AE10"/>
    <mergeCell ref="AG10:AH10"/>
    <mergeCell ref="AA9:AH9"/>
    <mergeCell ref="U10:Y10"/>
    <mergeCell ref="AA10:AB10"/>
    <mergeCell ref="A68:U68"/>
    <mergeCell ref="A1:Y1"/>
    <mergeCell ref="F11:S11"/>
    <mergeCell ref="U11:V11"/>
    <mergeCell ref="W11:X11"/>
    <mergeCell ref="A11:A12"/>
    <mergeCell ref="B11:D12"/>
    <mergeCell ref="E11:E12"/>
  </mergeCells>
  <printOptions horizontalCentered="1"/>
  <pageMargins left="0.15748031496062992" right="0.15748031496062992" top="0.19685039370078741" bottom="0.19685039370078741" header="0" footer="0"/>
  <pageSetup paperSize="9" scale="81" fitToHeight="5" orientation="portrait" horizontalDpi="4294967293" verticalDpi="4294967293" r:id="rId1"/>
  <headerFooter>
    <oddFooter>&amp;L&amp;"Maiandra GD,Regular"&amp;8Persiapan&amp;R&amp;"Maiandra GD,Regular"&amp;8hal &amp;P dari &amp;N</oddFooter>
  </headerFooter>
  <rowBreaks count="1" manualBreakCount="1">
    <brk id="42" max="24" man="1"/>
  </rowBreaks>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39"/>
  <sheetViews>
    <sheetView showGridLines="0" view="pageBreakPreview" topLeftCell="A10" zoomScale="85" zoomScaleNormal="100" zoomScaleSheetLayoutView="85" workbookViewId="0">
      <selection activeCell="I11" sqref="I11"/>
    </sheetView>
  </sheetViews>
  <sheetFormatPr defaultColWidth="9.08984375" defaultRowHeight="13"/>
  <cols>
    <col min="1" max="1" width="5.6328125" style="461" customWidth="1"/>
    <col min="2" max="2" width="6" style="463" customWidth="1"/>
    <col min="3" max="3" width="6.90625" style="461" customWidth="1"/>
    <col min="4" max="4" width="47.90625" style="461" customWidth="1"/>
    <col min="5" max="5" width="19.1796875" style="740" customWidth="1"/>
    <col min="6" max="6" width="19.1796875" style="740" hidden="1" customWidth="1"/>
    <col min="7" max="7" width="9.81640625" style="2288" customWidth="1"/>
    <col min="8" max="8" width="13.36328125" style="740" customWidth="1"/>
    <col min="9" max="9" width="9.453125" style="2288" customWidth="1"/>
    <col min="10" max="10" width="13.36328125" style="740" customWidth="1"/>
    <col min="11" max="11" width="9.81640625" style="2288" customWidth="1"/>
    <col min="12" max="12" width="13.36328125" style="740" customWidth="1"/>
    <col min="13" max="13" width="20" style="461" bestFit="1" customWidth="1"/>
    <col min="14" max="14" width="17" style="461" bestFit="1" customWidth="1"/>
    <col min="15" max="16384" width="9.08984375" style="461"/>
  </cols>
  <sheetData>
    <row r="1" spans="1:14">
      <c r="A1" s="1467"/>
      <c r="B1" s="1468"/>
      <c r="C1" s="1469"/>
      <c r="D1" s="1469"/>
      <c r="E1" s="2261"/>
      <c r="F1" s="2261"/>
      <c r="G1" s="2278"/>
      <c r="H1" s="2261"/>
      <c r="I1" s="2278"/>
      <c r="J1" s="2261"/>
      <c r="K1" s="2278"/>
      <c r="L1" s="1470"/>
    </row>
    <row r="2" spans="1:14">
      <c r="A2" s="1471"/>
      <c r="E2" s="2254"/>
      <c r="F2" s="2254"/>
      <c r="G2" s="2255"/>
      <c r="H2" s="2254"/>
      <c r="I2" s="2255"/>
      <c r="J2" s="2254"/>
      <c r="K2" s="2255"/>
      <c r="L2" s="1472"/>
    </row>
    <row r="3" spans="1:14">
      <c r="A3" s="1471"/>
      <c r="E3" s="2254"/>
      <c r="F3" s="2254"/>
      <c r="G3" s="2255"/>
      <c r="H3" s="2254"/>
      <c r="I3" s="2255"/>
      <c r="J3" s="2254"/>
      <c r="K3" s="2255"/>
      <c r="L3" s="1472"/>
    </row>
    <row r="4" spans="1:14">
      <c r="A4" s="1471"/>
      <c r="D4" s="2273"/>
      <c r="E4" s="2274"/>
      <c r="F4" s="2274"/>
      <c r="G4" s="2279"/>
      <c r="H4" s="2274"/>
      <c r="I4" s="2279"/>
      <c r="J4" s="2274"/>
      <c r="K4" s="2279"/>
      <c r="L4" s="2275"/>
    </row>
    <row r="5" spans="1:14" s="464" customFormat="1" ht="23.5">
      <c r="A5" s="2683" t="s">
        <v>389</v>
      </c>
      <c r="B5" s="2684"/>
      <c r="C5" s="2684"/>
      <c r="D5" s="2685"/>
      <c r="E5" s="2685"/>
      <c r="F5" s="2272"/>
      <c r="G5" s="2272"/>
      <c r="H5" s="2272"/>
      <c r="I5" s="2272"/>
      <c r="J5" s="2272"/>
      <c r="K5" s="2272"/>
      <c r="L5" s="2262"/>
    </row>
    <row r="6" spans="1:14" ht="10.5" customHeight="1">
      <c r="A6" s="1473"/>
      <c r="B6" s="1453"/>
      <c r="C6" s="1454"/>
      <c r="D6" s="1454"/>
      <c r="E6" s="1828"/>
      <c r="F6" s="1828"/>
      <c r="G6" s="2280"/>
      <c r="H6" s="1828"/>
      <c r="I6" s="2280"/>
      <c r="J6" s="1828"/>
      <c r="K6" s="2280"/>
      <c r="L6" s="1474"/>
    </row>
    <row r="7" spans="1:14" s="465" customFormat="1" ht="15.5">
      <c r="A7" s="1475" t="s">
        <v>1</v>
      </c>
      <c r="B7" s="1455"/>
      <c r="C7" s="1456"/>
      <c r="D7" s="1457" t="s">
        <v>1888</v>
      </c>
      <c r="E7" s="1828"/>
      <c r="F7" s="1828"/>
      <c r="G7" s="2280"/>
      <c r="H7" s="1828"/>
      <c r="I7" s="2280"/>
      <c r="J7" s="1828"/>
      <c r="K7" s="2280"/>
      <c r="L7" s="1474"/>
    </row>
    <row r="8" spans="1:14" s="465" customFormat="1" ht="15.5">
      <c r="A8" s="1475" t="s">
        <v>3</v>
      </c>
      <c r="B8" s="1455"/>
      <c r="C8" s="1456"/>
      <c r="D8" s="1457" t="s">
        <v>1887</v>
      </c>
      <c r="E8" s="1828"/>
      <c r="F8" s="1828"/>
      <c r="G8" s="2280"/>
      <c r="H8" s="1828"/>
      <c r="I8" s="2280"/>
      <c r="J8" s="1828"/>
      <c r="K8" s="2280"/>
      <c r="L8" s="1474"/>
    </row>
    <row r="9" spans="1:14" s="465" customFormat="1" ht="15.5">
      <c r="A9" s="1475" t="s">
        <v>4</v>
      </c>
      <c r="B9" s="1455"/>
      <c r="C9" s="1456"/>
      <c r="D9" s="1457" t="s">
        <v>1060</v>
      </c>
      <c r="E9" s="1828"/>
      <c r="F9" s="1828"/>
      <c r="G9" s="2280"/>
      <c r="H9" s="1828"/>
      <c r="I9" s="2280"/>
      <c r="J9" s="1828"/>
      <c r="K9" s="2280"/>
      <c r="L9" s="1474"/>
    </row>
    <row r="10" spans="1:14" s="465" customFormat="1" ht="15.5">
      <c r="A10" s="1475" t="s">
        <v>5</v>
      </c>
      <c r="B10" s="1455"/>
      <c r="C10" s="1456"/>
      <c r="D10" s="1457" t="s">
        <v>1886</v>
      </c>
      <c r="E10" s="1828"/>
      <c r="F10" s="1828"/>
      <c r="G10" s="2280"/>
      <c r="H10" s="1828"/>
      <c r="I10" s="2280"/>
      <c r="J10" s="1828"/>
      <c r="K10" s="2280"/>
      <c r="L10" s="1474"/>
    </row>
    <row r="11" spans="1:14" s="465" customFormat="1" ht="15.5">
      <c r="A11" s="1476" t="s">
        <v>390</v>
      </c>
      <c r="B11" s="1455"/>
      <c r="C11" s="1456"/>
      <c r="D11" s="1457" t="s">
        <v>1885</v>
      </c>
      <c r="E11" s="1828"/>
      <c r="F11" s="1828"/>
      <c r="G11" s="2280"/>
      <c r="H11" s="1828"/>
      <c r="I11" s="2280"/>
      <c r="J11" s="1828"/>
      <c r="K11" s="2280"/>
      <c r="L11" s="1474"/>
    </row>
    <row r="12" spans="1:14" s="465" customFormat="1" ht="15.5">
      <c r="A12" s="1475" t="s">
        <v>7</v>
      </c>
      <c r="B12" s="1455"/>
      <c r="C12" s="1456"/>
      <c r="D12" s="1457" t="s">
        <v>8</v>
      </c>
      <c r="E12" s="1828"/>
      <c r="F12" s="1828"/>
      <c r="G12" s="2280"/>
      <c r="H12" s="1828"/>
      <c r="I12" s="2280"/>
      <c r="J12" s="1828"/>
      <c r="K12" s="2280"/>
      <c r="L12" s="1474"/>
    </row>
    <row r="13" spans="1:14" s="465" customFormat="1" ht="16" thickBot="1">
      <c r="A13" s="1477"/>
      <c r="B13" s="1455"/>
      <c r="C13" s="1456"/>
      <c r="D13" s="1458" t="s">
        <v>1889</v>
      </c>
      <c r="E13" s="1828"/>
      <c r="F13" s="1828"/>
      <c r="G13" s="2280"/>
      <c r="H13" s="1828"/>
      <c r="I13" s="2280"/>
      <c r="J13" s="1828"/>
      <c r="K13" s="2280"/>
      <c r="L13" s="1474"/>
    </row>
    <row r="14" spans="1:14" ht="14.5" thickBot="1">
      <c r="A14" s="2263"/>
      <c r="B14" s="2264"/>
      <c r="C14" s="2265"/>
      <c r="D14" s="2265"/>
      <c r="E14" s="2265"/>
      <c r="F14" s="2265"/>
      <c r="G14" s="2677" t="s">
        <v>2035</v>
      </c>
      <c r="H14" s="2678"/>
      <c r="I14" s="2679" t="s">
        <v>2036</v>
      </c>
      <c r="J14" s="2680"/>
      <c r="K14" s="2681" t="s">
        <v>2034</v>
      </c>
      <c r="L14" s="2682"/>
    </row>
    <row r="15" spans="1:14" ht="24" customHeight="1">
      <c r="A15" s="2259" t="s">
        <v>391</v>
      </c>
      <c r="B15" s="2686" t="s">
        <v>392</v>
      </c>
      <c r="C15" s="2686"/>
      <c r="D15" s="2686"/>
      <c r="E15" s="2260" t="s">
        <v>393</v>
      </c>
      <c r="F15" s="2260"/>
      <c r="G15" s="2260" t="s">
        <v>2042</v>
      </c>
      <c r="H15" s="2260" t="s">
        <v>393</v>
      </c>
      <c r="I15" s="2260" t="s">
        <v>2042</v>
      </c>
      <c r="J15" s="2260" t="s">
        <v>393</v>
      </c>
      <c r="K15" s="2260" t="s">
        <v>2042</v>
      </c>
      <c r="L15" s="2260" t="s">
        <v>393</v>
      </c>
    </row>
    <row r="16" spans="1:14" s="462" customFormat="1" ht="17.25" customHeight="1">
      <c r="A16" s="2020" t="str">
        <f>'1. Prelim'!A13</f>
        <v>I</v>
      </c>
      <c r="B16" s="2021" t="str">
        <f>'1. Prelim'!B13</f>
        <v>PEKERJAAN PERSIAPAN</v>
      </c>
      <c r="C16" s="2022"/>
      <c r="D16" s="2023"/>
      <c r="E16" s="2024">
        <f>'1. Prelim'!Y68</f>
        <v>457024163.83333337</v>
      </c>
      <c r="F16" s="2443">
        <f>E16/$E$25</f>
        <v>0.13212800170831909</v>
      </c>
      <c r="G16" s="2281">
        <f>H16/E16</f>
        <v>9.9999999999999992E-2</v>
      </c>
      <c r="H16" s="2024">
        <f>'1. Prelim'!AB68</f>
        <v>45702416.383333333</v>
      </c>
      <c r="I16" s="2289">
        <f>J16/E16</f>
        <v>0.10103933235393045</v>
      </c>
      <c r="J16" s="2024">
        <f>'1. Prelim'!AE68</f>
        <v>46177416.383333333</v>
      </c>
      <c r="K16" s="2289">
        <f>L16/E16</f>
        <v>0.79896066764606943</v>
      </c>
      <c r="L16" s="2024">
        <f>'1. Prelim'!$AH$68</f>
        <v>365144331.06666666</v>
      </c>
      <c r="M16" s="2123"/>
      <c r="N16" s="2123"/>
    </row>
    <row r="17" spans="1:14" s="462" customFormat="1" ht="17.25" customHeight="1">
      <c r="A17" s="2025" t="str">
        <f>'2. Perbaikan Beton'!$A$13</f>
        <v>II</v>
      </c>
      <c r="B17" s="2026" t="str">
        <f>'2. Perbaikan Beton'!B13</f>
        <v>PEKERJAAN INVESTIGASI DAN REPARASI BETON</v>
      </c>
      <c r="C17" s="2027"/>
      <c r="D17" s="2028"/>
      <c r="E17" s="2029">
        <f>'2. Perbaikan Beton'!$S$48</f>
        <v>68255971.428571433</v>
      </c>
      <c r="F17" s="2443">
        <f t="shared" ref="F17:F24" si="0">E17/$E$25</f>
        <v>1.9733147223274877E-2</v>
      </c>
      <c r="G17" s="2282">
        <f t="shared" ref="G17:G24" si="1">H17/E17</f>
        <v>0.1</v>
      </c>
      <c r="H17" s="2029">
        <f>'2. Perbaikan Beton'!V48</f>
        <v>6825597.1428571437</v>
      </c>
      <c r="I17" s="2290">
        <f t="shared" ref="I17:I24" si="2">J17/E17</f>
        <v>0.1</v>
      </c>
      <c r="J17" s="2029">
        <f>'2. Perbaikan Beton'!Y48</f>
        <v>6825597.1428571437</v>
      </c>
      <c r="K17" s="2290">
        <f t="shared" ref="K17:K24" si="3">L17/E17</f>
        <v>0.8</v>
      </c>
      <c r="L17" s="2029">
        <f>'2. Perbaikan Beton'!AB48</f>
        <v>54604777.142857149</v>
      </c>
      <c r="M17" s="2123"/>
      <c r="N17" s="2123"/>
    </row>
    <row r="18" spans="1:14" s="462" customFormat="1" ht="17.25" customHeight="1">
      <c r="A18" s="2025" t="str">
        <f>'3. Struktur'!A14</f>
        <v>III</v>
      </c>
      <c r="B18" s="2026" t="str">
        <f>'3. Struktur'!B14</f>
        <v xml:space="preserve">PEKERJAAN STRUKTUR </v>
      </c>
      <c r="C18" s="2027"/>
      <c r="D18" s="2028"/>
      <c r="E18" s="2029">
        <f>'3. Struktur'!$S$37</f>
        <v>282907017.60000002</v>
      </c>
      <c r="F18" s="2443">
        <f t="shared" si="0"/>
        <v>8.1789852403471378E-2</v>
      </c>
      <c r="G18" s="2282">
        <f t="shared" si="1"/>
        <v>9.9999999999999992E-2</v>
      </c>
      <c r="H18" s="2029">
        <f>'3. Struktur'!V37</f>
        <v>28290701.760000002</v>
      </c>
      <c r="I18" s="2290">
        <f t="shared" si="2"/>
        <v>9.9999999999999992E-2</v>
      </c>
      <c r="J18" s="2029">
        <f>'3. Struktur'!Y37</f>
        <v>28290701.760000002</v>
      </c>
      <c r="K18" s="2290">
        <f t="shared" si="3"/>
        <v>0.79999999999999993</v>
      </c>
      <c r="L18" s="2029">
        <f>'3. Struktur'!AB37</f>
        <v>226325614.08000001</v>
      </c>
      <c r="M18" s="2123"/>
      <c r="N18" s="2123"/>
    </row>
    <row r="19" spans="1:14" s="462" customFormat="1" ht="17.25" customHeight="1">
      <c r="A19" s="2025" t="str">
        <f>'4. Pekerjaan Dinding PI'!A13</f>
        <v>IV</v>
      </c>
      <c r="B19" s="2026" t="str">
        <f>'4. Pekerjaan Dinding PI'!B13</f>
        <v>PEKERJAAN DINDING &amp; FINISHING DINDING</v>
      </c>
      <c r="C19" s="2027"/>
      <c r="D19" s="2028"/>
      <c r="E19" s="2030">
        <f>'4. Pekerjaan Dinding PI'!$S$57</f>
        <v>908714132.04357827</v>
      </c>
      <c r="F19" s="2443">
        <f t="shared" si="0"/>
        <v>0.26271386043126865</v>
      </c>
      <c r="G19" s="2282">
        <f t="shared" si="1"/>
        <v>0.1</v>
      </c>
      <c r="H19" s="2030">
        <f>'4. Pekerjaan Dinding PI'!V57</f>
        <v>90871413.204357833</v>
      </c>
      <c r="I19" s="2290">
        <f t="shared" si="2"/>
        <v>0.1</v>
      </c>
      <c r="J19" s="2030">
        <f>'4. Pekerjaan Dinding PI'!Y57</f>
        <v>90871413.204357833</v>
      </c>
      <c r="K19" s="2290">
        <f t="shared" si="3"/>
        <v>0.8</v>
      </c>
      <c r="L19" s="2030">
        <f>'4. Pekerjaan Dinding PI'!AB57</f>
        <v>726971305.63486266</v>
      </c>
      <c r="M19" s="2123"/>
      <c r="N19" s="2123"/>
    </row>
    <row r="20" spans="1:14" s="462" customFormat="1" ht="17.25" customHeight="1">
      <c r="A20" s="2025" t="str">
        <f>'5. Pekerjaan Atap'!A13</f>
        <v>V</v>
      </c>
      <c r="B20" s="2026" t="str">
        <f>'5. Pekerjaan Atap'!B13</f>
        <v>PEKERJAAN ATAP</v>
      </c>
      <c r="C20" s="2027"/>
      <c r="D20" s="2028"/>
      <c r="E20" s="2029">
        <f>'5. Pekerjaan Atap'!$T$38</f>
        <v>96118418.754999995</v>
      </c>
      <c r="F20" s="2443">
        <f t="shared" si="0"/>
        <v>2.7788321936721389E-2</v>
      </c>
      <c r="G20" s="2282">
        <f t="shared" si="1"/>
        <v>9.9999999999999992E-2</v>
      </c>
      <c r="H20" s="2029">
        <f>'5. Pekerjaan Atap'!W38</f>
        <v>9611841.8754999992</v>
      </c>
      <c r="I20" s="2290">
        <f t="shared" si="2"/>
        <v>9.9999999999999992E-2</v>
      </c>
      <c r="J20" s="2029">
        <f>'5. Pekerjaan Atap'!Z38</f>
        <v>9611841.8754999992</v>
      </c>
      <c r="K20" s="2290">
        <f t="shared" si="3"/>
        <v>0.79999999999999993</v>
      </c>
      <c r="L20" s="2029">
        <f>'5. Pekerjaan Atap'!AC38</f>
        <v>76894735.003999993</v>
      </c>
      <c r="M20" s="2123"/>
      <c r="N20" s="2123"/>
    </row>
    <row r="21" spans="1:14" s="462" customFormat="1" ht="17.25" customHeight="1">
      <c r="A21" s="2025" t="str">
        <f>'6. Pekerjaan Plafond'!A13</f>
        <v>VI</v>
      </c>
      <c r="B21" s="2026" t="str">
        <f>'6. Pekerjaan Plafond'!B13</f>
        <v>PEKERJAAN FINISHING PLAFOND DAN CAT PLAFOND</v>
      </c>
      <c r="C21" s="2027"/>
      <c r="D21" s="2028"/>
      <c r="E21" s="2030">
        <f>'6. Pekerjaan Plafond'!$S$93</f>
        <v>199581195.70880204</v>
      </c>
      <c r="F21" s="2443">
        <f t="shared" si="0"/>
        <v>5.7699935045836252E-2</v>
      </c>
      <c r="G21" s="2282">
        <f t="shared" si="1"/>
        <v>0.10000000000000003</v>
      </c>
      <c r="H21" s="2030">
        <f>'6. Pekerjaan Plafond'!V93</f>
        <v>19958119.570880212</v>
      </c>
      <c r="I21" s="2290">
        <f t="shared" si="2"/>
        <v>0.10000000000000003</v>
      </c>
      <c r="J21" s="2030">
        <f>'6. Pekerjaan Plafond'!Y93</f>
        <v>19958119.570880212</v>
      </c>
      <c r="K21" s="2290">
        <f t="shared" si="3"/>
        <v>0.80000000000000027</v>
      </c>
      <c r="L21" s="2030">
        <f>'6. Pekerjaan Plafond'!AB93</f>
        <v>159664956.5670417</v>
      </c>
      <c r="M21" s="2123"/>
      <c r="N21" s="2123"/>
    </row>
    <row r="22" spans="1:14" s="462" customFormat="1" ht="17.25" customHeight="1">
      <c r="A22" s="2025" t="str">
        <f>'7. Pekerjaan Kolam Renang'!A12</f>
        <v>VII</v>
      </c>
      <c r="B22" s="2026" t="str">
        <f>'7. Pekerjaan Kolam Renang'!B12</f>
        <v>PEKERJAAN KOLAM RENANG</v>
      </c>
      <c r="C22" s="2027"/>
      <c r="D22" s="2028"/>
      <c r="E22" s="2030">
        <f>'7. Pekerjaan Kolam Renang'!$O$59</f>
        <v>294755484.18699998</v>
      </c>
      <c r="F22" s="2443">
        <f t="shared" si="0"/>
        <v>8.5215304135207393E-2</v>
      </c>
      <c r="G22" s="2282">
        <f t="shared" si="1"/>
        <v>0.10000000000000002</v>
      </c>
      <c r="H22" s="2030">
        <f>'7. Pekerjaan Kolam Renang'!R59</f>
        <v>29475548.418700002</v>
      </c>
      <c r="I22" s="2290">
        <f t="shared" si="2"/>
        <v>0.10000000000000002</v>
      </c>
      <c r="J22" s="2030">
        <f>'7. Pekerjaan Kolam Renang'!U59</f>
        <v>29475548.418700002</v>
      </c>
      <c r="K22" s="2290">
        <f t="shared" si="3"/>
        <v>0.80000000000000016</v>
      </c>
      <c r="L22" s="2030">
        <f>'7. Pekerjaan Kolam Renang'!X59</f>
        <v>235804387.34960002</v>
      </c>
      <c r="M22" s="2123"/>
      <c r="N22" s="2123"/>
    </row>
    <row r="23" spans="1:14" s="462" customFormat="1" ht="17.25" customHeight="1">
      <c r="A23" s="2025" t="str">
        <f>'8. Pekerjaan Lantai Baseman'!A13</f>
        <v>VIII</v>
      </c>
      <c r="B23" s="2026" t="str">
        <f>'8. Pekerjaan Lantai Baseman'!B13</f>
        <v>PEKERJAAN LANTAI BASEMAN</v>
      </c>
      <c r="C23" s="2027"/>
      <c r="D23" s="2028"/>
      <c r="E23" s="2029">
        <f>'8. Pekerjaan Lantai Baseman'!$S$38</f>
        <v>201880142.93699998</v>
      </c>
      <c r="F23" s="2443">
        <f t="shared" si="0"/>
        <v>5.8364572339293333E-2</v>
      </c>
      <c r="G23" s="2282">
        <f t="shared" si="1"/>
        <v>0.10000000000000002</v>
      </c>
      <c r="H23" s="2029">
        <f>'8. Pekerjaan Lantai Baseman'!V38</f>
        <v>20188014.293700002</v>
      </c>
      <c r="I23" s="2290">
        <f t="shared" si="2"/>
        <v>0.10000000000000002</v>
      </c>
      <c r="J23" s="2029">
        <f>'8. Pekerjaan Lantai Baseman'!Y38</f>
        <v>20188014.293700002</v>
      </c>
      <c r="K23" s="2290">
        <f t="shared" si="3"/>
        <v>0.80000000000000016</v>
      </c>
      <c r="L23" s="2029">
        <f>'8. Pekerjaan Lantai Baseman'!AB38</f>
        <v>161504114.34960002</v>
      </c>
      <c r="M23" s="2123"/>
      <c r="N23" s="2123"/>
    </row>
    <row r="24" spans="1:14" s="462" customFormat="1" ht="17.25" customHeight="1" thickBot="1">
      <c r="A24" s="2267" t="str">
        <f>'9. Pekerjaan MEP'!A13</f>
        <v>IX</v>
      </c>
      <c r="B24" s="2268" t="str">
        <f>'9. Pekerjaan MEP'!B13</f>
        <v>PEKERJAAN MEKANIKAL, ELEKTRIKAL &amp; PLUMBING</v>
      </c>
      <c r="C24" s="2269"/>
      <c r="D24" s="2270"/>
      <c r="E24" s="2271">
        <f>'9. Pekerjaan MEP'!Q235</f>
        <v>949713566.78249991</v>
      </c>
      <c r="F24" s="2443">
        <f t="shared" si="0"/>
        <v>0.27456700477660767</v>
      </c>
      <c r="G24" s="2283">
        <f t="shared" si="1"/>
        <v>0.1</v>
      </c>
      <c r="H24" s="2271">
        <f>'9. Pekerjaan MEP'!T235</f>
        <v>94971356.67825</v>
      </c>
      <c r="I24" s="2291">
        <f t="shared" si="2"/>
        <v>0.1</v>
      </c>
      <c r="J24" s="2271">
        <f>'9. Pekerjaan MEP'!W235</f>
        <v>94971356.67825</v>
      </c>
      <c r="K24" s="2291">
        <f t="shared" si="3"/>
        <v>0.8</v>
      </c>
      <c r="L24" s="2271">
        <f>'9. Pekerjaan MEP'!Z235</f>
        <v>759770853.426</v>
      </c>
      <c r="M24" s="2123"/>
      <c r="N24" s="2123"/>
    </row>
    <row r="25" spans="1:14" s="462" customFormat="1" ht="17.25" customHeight="1">
      <c r="A25" s="2687" t="s">
        <v>393</v>
      </c>
      <c r="B25" s="2688"/>
      <c r="C25" s="2688"/>
      <c r="D25" s="2688"/>
      <c r="E25" s="2266">
        <f>SUM(E16:E24)</f>
        <v>3458950093.275785</v>
      </c>
      <c r="F25" s="2266"/>
      <c r="G25" s="2284"/>
      <c r="H25" s="2266">
        <f>SUM(H16:H24)</f>
        <v>345895009.32757854</v>
      </c>
      <c r="I25" s="2284"/>
      <c r="J25" s="2266">
        <f>SUM(J16:J24)</f>
        <v>346370009.32757854</v>
      </c>
      <c r="K25" s="2284"/>
      <c r="L25" s="2266">
        <f>SUM(L16:L24)</f>
        <v>2766685074.6206284</v>
      </c>
      <c r="M25" s="2123">
        <f>L25*5%</f>
        <v>138334253.73103142</v>
      </c>
      <c r="N25" s="2123">
        <f>M25/2</f>
        <v>69167126.865515709</v>
      </c>
    </row>
    <row r="26" spans="1:14" s="462" customFormat="1" ht="17.25" customHeight="1">
      <c r="A26" s="2689" t="s">
        <v>1884</v>
      </c>
      <c r="B26" s="2690"/>
      <c r="C26" s="2690"/>
      <c r="D26" s="2690"/>
      <c r="E26" s="1479">
        <f>0.11*E25</f>
        <v>380484510.26033634</v>
      </c>
      <c r="F26" s="1479"/>
      <c r="G26" s="2285"/>
      <c r="H26" s="1479">
        <f>0.11*H25</f>
        <v>38048451.02603364</v>
      </c>
      <c r="I26" s="2285"/>
      <c r="J26" s="1479">
        <f>0.11*J25</f>
        <v>38100701.02603364</v>
      </c>
      <c r="K26" s="2285"/>
      <c r="L26" s="1479">
        <f>0.11*L25*0</f>
        <v>0</v>
      </c>
      <c r="M26" s="471"/>
    </row>
    <row r="27" spans="1:14" s="462" customFormat="1" ht="17.25" customHeight="1" thickBot="1">
      <c r="A27" s="2675" t="s">
        <v>27</v>
      </c>
      <c r="B27" s="2676"/>
      <c r="C27" s="2676"/>
      <c r="D27" s="2676"/>
      <c r="E27" s="2276">
        <f>+E26+E25</f>
        <v>3839434603.5361214</v>
      </c>
      <c r="F27" s="2276"/>
      <c r="G27" s="2286"/>
      <c r="H27" s="2276">
        <f>+H26+H25</f>
        <v>383943460.35361218</v>
      </c>
      <c r="I27" s="2286"/>
      <c r="J27" s="2276">
        <f>+J26+J25</f>
        <v>384470710.35361218</v>
      </c>
      <c r="K27" s="2286"/>
      <c r="L27" s="2276">
        <f>+L26+L25</f>
        <v>2766685074.6206284</v>
      </c>
      <c r="M27" s="471"/>
      <c r="N27" s="471"/>
    </row>
    <row r="28" spans="1:14">
      <c r="A28" s="1471"/>
      <c r="E28" s="2254"/>
      <c r="F28" s="2254"/>
      <c r="G28" s="2255"/>
      <c r="H28" s="2277">
        <f>H25/E25</f>
        <v>0.10000000000000002</v>
      </c>
      <c r="I28" s="2255"/>
      <c r="J28" s="2277">
        <f>J25/E25</f>
        <v>0.10013732490703565</v>
      </c>
      <c r="K28" s="2255"/>
      <c r="L28" s="2277">
        <f>L25/E25</f>
        <v>0.79986267509296449</v>
      </c>
    </row>
    <row r="29" spans="1:14">
      <c r="A29" s="1471"/>
      <c r="E29" s="2254"/>
      <c r="F29" s="2254"/>
      <c r="G29" s="2255"/>
      <c r="H29" s="2254">
        <f>E25-H25</f>
        <v>3113055083.9482064</v>
      </c>
      <c r="I29" s="2255"/>
      <c r="J29" s="2254">
        <f>E25-J25</f>
        <v>3112580083.9482064</v>
      </c>
      <c r="K29" s="2255"/>
      <c r="L29" s="1472"/>
    </row>
    <row r="30" spans="1:14">
      <c r="A30" s="1471"/>
      <c r="E30" s="2255" t="s">
        <v>2043</v>
      </c>
      <c r="F30" s="2255"/>
      <c r="G30" s="2255"/>
      <c r="H30" s="2255"/>
      <c r="I30" s="2255"/>
      <c r="J30" s="2255"/>
      <c r="K30" s="2255"/>
      <c r="L30" s="1480"/>
    </row>
    <row r="31" spans="1:14">
      <c r="A31" s="1471"/>
      <c r="E31" s="2256" t="s">
        <v>1890</v>
      </c>
      <c r="F31" s="2256"/>
      <c r="G31" s="2256"/>
      <c r="H31" s="2256"/>
      <c r="I31" s="2256"/>
      <c r="J31" s="2256"/>
      <c r="K31" s="2256"/>
      <c r="L31" s="1481"/>
    </row>
    <row r="32" spans="1:14">
      <c r="A32" s="1471"/>
      <c r="E32" s="2255" t="s">
        <v>1891</v>
      </c>
      <c r="F32" s="2255"/>
      <c r="G32" s="2255"/>
      <c r="H32" s="2255"/>
      <c r="I32" s="2255"/>
      <c r="J32" s="2255"/>
      <c r="K32" s="2255"/>
      <c r="L32" s="1480"/>
    </row>
    <row r="33" spans="1:12">
      <c r="A33" s="1471"/>
      <c r="E33" s="2254"/>
      <c r="F33" s="2254"/>
      <c r="G33" s="2255"/>
      <c r="H33" s="2254"/>
      <c r="I33" s="2255"/>
      <c r="J33" s="2254"/>
      <c r="K33" s="2255"/>
      <c r="L33" s="1472"/>
    </row>
    <row r="34" spans="1:12">
      <c r="A34" s="1471"/>
      <c r="E34" s="2254"/>
      <c r="F34" s="2254"/>
      <c r="G34" s="2255"/>
      <c r="H34" s="2254"/>
      <c r="I34" s="2255"/>
      <c r="J34" s="2254"/>
      <c r="K34" s="2255"/>
      <c r="L34" s="1472"/>
    </row>
    <row r="35" spans="1:12">
      <c r="A35" s="1471"/>
      <c r="E35" s="2254"/>
      <c r="F35" s="2254"/>
      <c r="G35" s="2255"/>
      <c r="H35" s="2254"/>
      <c r="I35" s="2255"/>
      <c r="J35" s="2254"/>
      <c r="K35" s="2255"/>
      <c r="L35" s="1472"/>
    </row>
    <row r="36" spans="1:12">
      <c r="A36" s="1471"/>
      <c r="E36" s="2254"/>
      <c r="F36" s="2254"/>
      <c r="G36" s="2255"/>
      <c r="H36" s="2254"/>
      <c r="I36" s="2255"/>
      <c r="J36" s="2254"/>
      <c r="K36" s="2255"/>
      <c r="L36" s="1472"/>
    </row>
    <row r="37" spans="1:12" ht="14.5">
      <c r="A37" s="1471"/>
      <c r="E37" s="2257" t="s">
        <v>1893</v>
      </c>
      <c r="F37" s="2257"/>
      <c r="G37" s="2257"/>
      <c r="H37" s="2257"/>
      <c r="I37" s="2257"/>
      <c r="J37" s="2257"/>
      <c r="K37" s="2257"/>
      <c r="L37" s="1482"/>
    </row>
    <row r="38" spans="1:12">
      <c r="A38" s="1471"/>
      <c r="E38" s="2255" t="s">
        <v>1892</v>
      </c>
      <c r="F38" s="2255"/>
      <c r="G38" s="2255"/>
      <c r="H38" s="2255"/>
      <c r="I38" s="2255"/>
      <c r="J38" s="2255"/>
      <c r="K38" s="2255"/>
      <c r="L38" s="1480"/>
    </row>
    <row r="39" spans="1:12" ht="13.5" thickBot="1">
      <c r="A39" s="1483"/>
      <c r="B39" s="1484"/>
      <c r="C39" s="1485"/>
      <c r="D39" s="1485"/>
      <c r="E39" s="2258"/>
      <c r="F39" s="2258"/>
      <c r="G39" s="2287"/>
      <c r="H39" s="2258"/>
      <c r="I39" s="2287"/>
      <c r="J39" s="2258"/>
      <c r="K39" s="2287"/>
      <c r="L39" s="1486"/>
    </row>
  </sheetData>
  <mergeCells count="8">
    <mergeCell ref="A27:D27"/>
    <mergeCell ref="G14:H14"/>
    <mergeCell ref="I14:J14"/>
    <mergeCell ref="K14:L14"/>
    <mergeCell ref="A5:E5"/>
    <mergeCell ref="B15:D15"/>
    <mergeCell ref="A25:D25"/>
    <mergeCell ref="A26:D26"/>
  </mergeCells>
  <pageMargins left="0.9055118110236221" right="0.51181102362204722" top="0.74803149606299213" bottom="0.74803149606299213" header="0.31496062992125984" footer="0.31496062992125984"/>
  <pageSetup paperSize="9" scale="84" orientation="landscape"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30</vt:i4>
      </vt:variant>
    </vt:vector>
  </HeadingPairs>
  <TitlesOfParts>
    <vt:vector size="57" baseType="lpstr">
      <vt:lpstr>Volume</vt:lpstr>
      <vt:lpstr>ANALISA ME</vt:lpstr>
      <vt:lpstr>ANALISA_BONGKAR DAN CLEANING</vt:lpstr>
      <vt:lpstr>Lantai</vt:lpstr>
      <vt:lpstr>MEP</vt:lpstr>
      <vt:lpstr>ANALISA_BONGKAR DAN CLEANIN (2)</vt:lpstr>
      <vt:lpstr>Sheet2</vt:lpstr>
      <vt:lpstr>ANALISA_Plambing</vt:lpstr>
      <vt:lpstr>ANALISA_LANTAI</vt:lpstr>
      <vt:lpstr>ANALISA_KOLAM RENANG</vt:lpstr>
      <vt:lpstr>ANALISA_DINDING</vt:lpstr>
      <vt:lpstr>ANALISA</vt:lpstr>
      <vt:lpstr>hardscape</vt:lpstr>
      <vt:lpstr>Ars Diamond</vt:lpstr>
      <vt:lpstr>Ars topaz</vt:lpstr>
      <vt:lpstr>ANALISA ATAP</vt:lpstr>
      <vt:lpstr>ANALISA PLAFOND</vt:lpstr>
      <vt:lpstr>9. Pekerjaan MEP</vt:lpstr>
      <vt:lpstr>8. Pekerjaan Lantai Baseman</vt:lpstr>
      <vt:lpstr>7. Pekerjaan Kolam Renang</vt:lpstr>
      <vt:lpstr>6. Pekerjaan Plafond</vt:lpstr>
      <vt:lpstr>5. Pekerjaan Atap</vt:lpstr>
      <vt:lpstr>4. Pekerjaan Dinding PI</vt:lpstr>
      <vt:lpstr>3. Struktur</vt:lpstr>
      <vt:lpstr>2. Perbaikan Beton</vt:lpstr>
      <vt:lpstr>1. Prelim</vt:lpstr>
      <vt:lpstr>rekap</vt:lpstr>
      <vt:lpstr>'1. Prelim'!Print_Area</vt:lpstr>
      <vt:lpstr>'2. Perbaikan Beton'!Print_Area</vt:lpstr>
      <vt:lpstr>'3. Struktur'!Print_Area</vt:lpstr>
      <vt:lpstr>'4. Pekerjaan Dinding PI'!Print_Area</vt:lpstr>
      <vt:lpstr>'5. Pekerjaan Atap'!Print_Area</vt:lpstr>
      <vt:lpstr>'6. Pekerjaan Plafond'!Print_Area</vt:lpstr>
      <vt:lpstr>'7. Pekerjaan Kolam Renang'!Print_Area</vt:lpstr>
      <vt:lpstr>'8. Pekerjaan Lantai Baseman'!Print_Area</vt:lpstr>
      <vt:lpstr>'9. Pekerjaan MEP'!Print_Area</vt:lpstr>
      <vt:lpstr>'ANALISA_BONGKAR DAN CLEANIN (2)'!Print_Area</vt:lpstr>
      <vt:lpstr>'ANALISA_BONGKAR DAN CLEANING'!Print_Area</vt:lpstr>
      <vt:lpstr>ANALISA_DINDING!Print_Area</vt:lpstr>
      <vt:lpstr>ANALISA_Plambing!Print_Area</vt:lpstr>
      <vt:lpstr>'Ars Diamond'!Print_Area</vt:lpstr>
      <vt:lpstr>'Ars topaz'!Print_Area</vt:lpstr>
      <vt:lpstr>hardscape!Print_Area</vt:lpstr>
      <vt:lpstr>rekap!Print_Area</vt:lpstr>
      <vt:lpstr>'1. Prelim'!Print_Titles</vt:lpstr>
      <vt:lpstr>'2. Perbaikan Beton'!Print_Titles</vt:lpstr>
      <vt:lpstr>'3. Struktur'!Print_Titles</vt:lpstr>
      <vt:lpstr>'4. Pekerjaan Dinding PI'!Print_Titles</vt:lpstr>
      <vt:lpstr>'5. Pekerjaan Atap'!Print_Titles</vt:lpstr>
      <vt:lpstr>'6. Pekerjaan Plafond'!Print_Titles</vt:lpstr>
      <vt:lpstr>'7. Pekerjaan Kolam Renang'!Print_Titles</vt:lpstr>
      <vt:lpstr>'8. Pekerjaan Lantai Baseman'!Print_Titles</vt:lpstr>
      <vt:lpstr>'9. Pekerjaan MEP'!Print_Titles</vt:lpstr>
      <vt:lpstr>'Ars Diamond'!Print_Titles</vt:lpstr>
      <vt:lpstr>'Ars topaz'!Print_Titles</vt:lpstr>
      <vt:lpstr>hardscape!Print_Titles</vt:lpstr>
      <vt:lpstr>rekap!Print_Titles</vt:lpstr>
    </vt:vector>
  </TitlesOfParts>
  <Company>Members of Andr|net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MARSHAL Hanry</cp:lastModifiedBy>
  <cp:lastPrinted>2023-11-29T09:56:41Z</cp:lastPrinted>
  <dcterms:created xsi:type="dcterms:W3CDTF">2013-09-23T10:44:01Z</dcterms:created>
  <dcterms:modified xsi:type="dcterms:W3CDTF">2023-12-09T16:06:30Z</dcterms:modified>
</cp:coreProperties>
</file>